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basis opt" sheetId="1" state="visible" r:id="rId3"/>
    <sheet name="OPTION PAGE" sheetId="2" state="visible" r:id="rId4"/>
    <sheet name="SWAPS PAGE" sheetId="3" state="visible" r:id="rId5"/>
    <sheet name="BASIS GRID" sheetId="4" state="visible" r:id="rId6"/>
    <sheet name="BASIS POSITION" sheetId="5" state="visible" r:id="rId7"/>
    <sheet name="RISK PAGE" sheetId="6" state="visible" r:id="rId8"/>
    <sheet name="basis opt greeks" sheetId="7" state="visible" r:id="rId9"/>
    <sheet name="BASIS SETTLES" sheetId="8" state="visible" r:id="rId10"/>
    <sheet name="WEST GAMMA BREAKDOWN" sheetId="9" state="visible" r:id="rId11"/>
    <sheet name="Sheet3" sheetId="10" state="visible" r:id="rId12"/>
    <sheet name="GAMMA GRIDS" sheetId="11" state="visible" r:id="rId13"/>
    <sheet name="EAST GAMMA" sheetId="12" state="visible" r:id="rId14"/>
    <sheet name="WEST GAMMA" sheetId="13" state="visible" r:id="rId15"/>
    <sheet name="WEST HEDGE QUANTITIES" sheetId="14" state="visible" r:id="rId16"/>
    <sheet name="EAST HEDGE QUANTITIES" sheetId="15" state="visible" r:id="rId17"/>
    <sheet name="HEDGE QUANTITIES" sheetId="16" state="visible" r:id="rId18"/>
    <sheet name="OPTION RISK BY MONTH" sheetId="17" state="visible" r:id="rId19"/>
    <sheet name="VOL" sheetId="18" state="visible" r:id="rId20"/>
    <sheet name="P&amp;L" sheetId="19" state="visible" r:id="rId21"/>
    <sheet name="EXPIRATION" sheetId="20" state="visible" r:id="rId22"/>
    <sheet name="curves" sheetId="21" state="visible" r:id="rId23"/>
    <sheet name="FetchCurves" sheetId="22" state="hidden" r:id="rId24"/>
  </sheets>
  <externalReferences>
    <externalReference r:id="rId25"/>
    <externalReference r:id="rId26"/>
    <externalReference r:id="rId27"/>
    <externalReference r:id="rId28"/>
  </externalReferences>
  <definedNames>
    <definedName function="false" hidden="false" localSheetId="7" name="_xlnm.Print_Area" vbProcedure="false">'BASIS SETTLES'!$A$1:$O$26</definedName>
    <definedName function="false" hidden="false" name="BLAHBLAH" vbProcedure="false">#REF!</definedName>
    <definedName function="false" hidden="false" name="callchg" vbProcedure="false">'OPTION PAGE'!$A$1</definedName>
    <definedName function="false" hidden="false" name="CHANGEGRID" vbProcedure="false">'RISK PAGE'!$AC$8:$AK$46</definedName>
    <definedName function="false" hidden="false" name="Count" vbProcedure="false">#REF!</definedName>
    <definedName function="false" hidden="false" name="CurveRange" vbProcedure="false">#REF!</definedName>
    <definedName function="false" hidden="false" name="Curves" vbProcedure="false">#REF!</definedName>
    <definedName function="false" hidden="false" name="curvesettle" vbProcedure="false">curves!$G$1:$CN$300</definedName>
    <definedName function="false" hidden="false" name="CurveTable" vbProcedure="false">#REF!</definedName>
    <definedName function="false" hidden="false" name="CurveType" vbProcedure="false">#REF!</definedName>
    <definedName function="false" hidden="false" name="Curve_Data" vbProcedure="false">#REF!</definedName>
    <definedName function="false" hidden="false" name="Dates" vbProcedure="false">#REF!</definedName>
    <definedName function="false" hidden="false" name="DBase" vbProcedure="false">#REF!</definedName>
    <definedName function="false" hidden="false" name="dump" vbProcedure="false">#REF!</definedName>
    <definedName function="false" hidden="false" name="eastgamma" vbProcedure="false">'EAST GAMMA'!$A$3:$DZ$200</definedName>
    <definedName function="false" hidden="false" name="EASTHEDGE" vbProcedure="false">'EAST HEDGE QUANTITIES'!$A$4:$S$83</definedName>
    <definedName function="false" hidden="false" name="EffDate" vbProcedure="false">#REF!</definedName>
    <definedName function="false" hidden="false" name="EffDt" vbProcedure="false">#REF!</definedName>
    <definedName function="false" hidden="false" name="EndDate" vbProcedure="false">#REF!</definedName>
    <definedName function="false" hidden="false" name="expiration" vbProcedure="false">[2]expiry!$G$7:$I$414</definedName>
    <definedName function="false" hidden="false" name="GAMMAGRIDS" vbProcedure="false">'GAMMA GRIDS'!$I$4:$Z$80</definedName>
    <definedName function="false" hidden="false" name="HEDGE" vbProcedure="false">'HEDGE QUANTITIES'!$A$4:$S$217</definedName>
    <definedName function="false" hidden="false" name="move_down" vbProcedure="false">#REF!</definedName>
    <definedName function="false" hidden="false" name="NYMEXPrices" vbProcedure="false">#REF!</definedName>
    <definedName function="false" hidden="false" name="OPTIONRISK" vbProcedure="false">'OPTION RISK BY MONTH'!$A$1:$M$217</definedName>
    <definedName function="false" hidden="false" name="OPTTRADES" vbProcedure="false">'OPTION PAGE'!$A$3:$DA$834</definedName>
    <definedName function="false" hidden="false" name="PARAMS" vbProcedure="false">VOL!$B$3:$O$500</definedName>
    <definedName function="false" hidden="false" name="Password" vbProcedure="false">#REF!</definedName>
    <definedName function="false" hidden="false" name="Post_Id" vbProcedure="false">#REF!</definedName>
    <definedName function="false" hidden="false" name="prices" vbProcedure="false">#REF!</definedName>
    <definedName function="false" hidden="false" name="prompt" vbProcedure="false">VOL!$J$12</definedName>
    <definedName function="false" hidden="false" name="PromptMonth" vbProcedure="false">#REF!</definedName>
    <definedName function="false" hidden="false" name="PubCode" vbProcedure="false">#REF!</definedName>
    <definedName function="false" hidden="false" name="PW" vbProcedure="false">#REF!</definedName>
    <definedName function="false" hidden="false" name="RiskType" vbProcedure="false">#REF!</definedName>
    <definedName function="false" hidden="false" name="SETTLE" vbProcedure="false">'RISK PAGE'!$B$1</definedName>
    <definedName function="false" hidden="false" name="SkewTable" vbProcedure="false">[3]Skews!$A$1:$CZ$197</definedName>
    <definedName function="false" hidden="false" name="StartDate" vbProcedure="false">#REF!</definedName>
    <definedName function="false" hidden="false" name="STRADDLE" vbProcedure="false">[2]STRADDLES!$B$8:$O$130</definedName>
    <definedName function="false" hidden="false" name="SWAPTRADES" vbProcedure="false">'SWAPS PAGE'!$F$4:$CU$1609</definedName>
    <definedName function="false" hidden="false" name="Table" vbProcedure="false">#REF!</definedName>
    <definedName function="false" hidden="false" name="Today" vbProcedure="false">[1]Front!$B$2</definedName>
    <definedName function="false" hidden="false" name="UID" vbProcedure="false">#REF!</definedName>
    <definedName function="false" hidden="false" name="UpperLeftOfCurveTable" vbProcedure="false">#REF!</definedName>
    <definedName function="false" hidden="false" name="UserName" vbProcedure="false">#REF!</definedName>
    <definedName function="false" hidden="false" name="WESTCHANGEGRID" vbProcedure="false">'RISK PAGE'!$AW$8:$BE$45</definedName>
    <definedName function="false" hidden="false" name="westgamma" vbProcedure="false">'WEST GAMMA'!$A$3:$DZ$200</definedName>
    <definedName function="false" hidden="false" name="WESTHEDGE" vbProcedure="false">'WEST HEDGE QUANTITIES'!$A$4:$S$84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<sst xmlns="http://schemas.openxmlformats.org/spreadsheetml/2006/main" count="1174" uniqueCount="302">
  <si>
    <t xml:space="preserve">Net Position By Region</t>
  </si>
  <si>
    <t xml:space="preserve">Total Position</t>
  </si>
  <si>
    <t xml:space="preserve">Period</t>
  </si>
  <si>
    <t xml:space="preserve">GAMMA</t>
  </si>
  <si>
    <t xml:space="preserve">MKT MOVE</t>
  </si>
  <si>
    <t xml:space="preserve">SIM DATE</t>
  </si>
  <si>
    <t xml:space="preserve">Position</t>
  </si>
  <si>
    <t xml:space="preserve">VEGA</t>
  </si>
  <si>
    <t xml:space="preserve">THEATA</t>
  </si>
  <si>
    <t xml:space="preserve">NYMEX VEGA</t>
  </si>
  <si>
    <t xml:space="preserve">NYMEX GAMMA</t>
  </si>
  <si>
    <t xml:space="preserve">IF-TRANSCO/Z6</t>
  </si>
  <si>
    <t xml:space="preserve">IF-CGT/APPALAC</t>
  </si>
  <si>
    <t xml:space="preserve">IF-NWPL_ROCKY_M</t>
  </si>
  <si>
    <t xml:space="preserve">NGI/CHI. GATE</t>
  </si>
  <si>
    <t xml:space="preserve">IF-HPL/SHPCHAN</t>
  </si>
  <si>
    <t xml:space="preserve">NGI-SOCAL</t>
  </si>
  <si>
    <t xml:space="preserve">IF-NNG/VENT</t>
  </si>
  <si>
    <t xml:space="preserve">IF-HEHUB</t>
  </si>
  <si>
    <t xml:space="preserve">IF-TETCO/M3</t>
  </si>
  <si>
    <t xml:space="preserve">IF-PAN/TX/OK</t>
  </si>
  <si>
    <t xml:space="preserve">MICH_CG-GD</t>
  </si>
  <si>
    <t xml:space="preserve">IF-CNG/APPALACH</t>
  </si>
  <si>
    <t xml:space="preserve">IF-NTHWST/CANBR</t>
  </si>
  <si>
    <t xml:space="preserve">NET DELTA</t>
  </si>
  <si>
    <t xml:space="preserve">NET GAMMA</t>
  </si>
  <si>
    <t xml:space="preserve">NET VEGA</t>
  </si>
  <si>
    <t xml:space="preserve">NY</t>
  </si>
  <si>
    <t xml:space="preserve">EAST</t>
  </si>
  <si>
    <t xml:space="preserve">CENTRAL</t>
  </si>
  <si>
    <t xml:space="preserve">WEST</t>
  </si>
  <si>
    <t xml:space="preserve">TEXAS</t>
  </si>
  <si>
    <t xml:space="preserve">MONTH</t>
  </si>
  <si>
    <t xml:space="preserve">price</t>
  </si>
  <si>
    <t xml:space="preserve">COUNTERPARTY</t>
  </si>
  <si>
    <t xml:space="preserve">point</t>
  </si>
  <si>
    <t xml:space="preserve">p&amp;l</t>
  </si>
  <si>
    <t xml:space="preserve">VOLUME</t>
  </si>
  <si>
    <t xml:space="preserve">BASIS</t>
  </si>
  <si>
    <t xml:space="preserve">C/P</t>
  </si>
  <si>
    <t xml:space="preserve">strike</t>
  </si>
  <si>
    <t xml:space="preserve">SWAP</t>
  </si>
  <si>
    <t xml:space="preserve">VOLADJ</t>
  </si>
  <si>
    <t xml:space="preserve">IMPVOL</t>
  </si>
  <si>
    <t xml:space="preserve">VALUE</t>
  </si>
  <si>
    <t xml:space="preserve">DELTA</t>
  </si>
  <si>
    <t xml:space="preserve">THETA</t>
  </si>
  <si>
    <t xml:space="preserve">NET THETA</t>
  </si>
  <si>
    <t xml:space="preserve">int rate</t>
  </si>
  <si>
    <t xml:space="preserve">days</t>
  </si>
  <si>
    <t xml:space="preserve">CURRENT POS</t>
  </si>
  <si>
    <t xml:space="preserve">DATE</t>
  </si>
  <si>
    <t xml:space="preserve">START</t>
  </si>
  <si>
    <t xml:space="preserve">STOP</t>
  </si>
  <si>
    <t xml:space="preserve">PRICE</t>
  </si>
  <si>
    <t xml:space="preserve">POINT</t>
  </si>
  <si>
    <t xml:space="preserve">REGION</t>
  </si>
  <si>
    <t xml:space="preserve">checked</t>
  </si>
  <si>
    <t xml:space="preserve">filter</t>
  </si>
  <si>
    <t xml:space="preserve">fixed</t>
  </si>
  <si>
    <t xml:space="preserve">OCT-00</t>
  </si>
  <si>
    <t xml:space="preserve">NOV-00</t>
  </si>
  <si>
    <t xml:space="preserve">DEC-00</t>
  </si>
  <si>
    <t xml:space="preserve">JAN-01</t>
  </si>
  <si>
    <t xml:space="preserve">FEB-01</t>
  </si>
  <si>
    <t xml:space="preserve">MAR-01</t>
  </si>
  <si>
    <t xml:space="preserve">APR-01</t>
  </si>
  <si>
    <t xml:space="preserve">MAY-01</t>
  </si>
  <si>
    <t xml:space="preserve">JUN-01</t>
  </si>
  <si>
    <t xml:space="preserve">JUL-01</t>
  </si>
  <si>
    <t xml:space="preserve">AUG-01</t>
  </si>
  <si>
    <t xml:space="preserve">SEP-01</t>
  </si>
  <si>
    <t xml:space="preserve">OCT-01</t>
  </si>
  <si>
    <t xml:space="preserve">NOV-01</t>
  </si>
  <si>
    <t xml:space="preserve">DEC-01</t>
  </si>
  <si>
    <t xml:space="preserve">JAN-02</t>
  </si>
  <si>
    <t xml:space="preserve">FEB-02</t>
  </si>
  <si>
    <t xml:space="preserve">MAR-02</t>
  </si>
  <si>
    <t xml:space="preserve">APR-02</t>
  </si>
  <si>
    <t xml:space="preserve">MAY-02</t>
  </si>
  <si>
    <t xml:space="preserve">JUN-02</t>
  </si>
  <si>
    <t xml:space="preserve">JUL-02</t>
  </si>
  <si>
    <t xml:space="preserve">AUG-02</t>
  </si>
  <si>
    <t xml:space="preserve">SEP-02</t>
  </si>
  <si>
    <t xml:space="preserve">OCT-02</t>
  </si>
  <si>
    <t xml:space="preserve">NOV-02</t>
  </si>
  <si>
    <t xml:space="preserve">DEC-02</t>
  </si>
  <si>
    <t xml:space="preserve">JAN-03</t>
  </si>
  <si>
    <t xml:space="preserve">FEB-03</t>
  </si>
  <si>
    <t xml:space="preserve">MAR-03</t>
  </si>
  <si>
    <t xml:space="preserve">APR-03</t>
  </si>
  <si>
    <t xml:space="preserve">MAY-03</t>
  </si>
  <si>
    <t xml:space="preserve">JUN-03</t>
  </si>
  <si>
    <t xml:space="preserve">JUL-03</t>
  </si>
  <si>
    <t xml:space="preserve">AUG-03</t>
  </si>
  <si>
    <t xml:space="preserve">SEP-03</t>
  </si>
  <si>
    <t xml:space="preserve">OCT-03</t>
  </si>
  <si>
    <t xml:space="preserve">NOV-03</t>
  </si>
  <si>
    <t xml:space="preserve">DEC-03</t>
  </si>
  <si>
    <t xml:space="preserve">JAN-04</t>
  </si>
  <si>
    <t xml:space="preserve">FEB-04</t>
  </si>
  <si>
    <t xml:space="preserve">MAR-04</t>
  </si>
  <si>
    <t xml:space="preserve">APR-04</t>
  </si>
  <si>
    <t xml:space="preserve">MAY-04</t>
  </si>
  <si>
    <t xml:space="preserve">JUN-04</t>
  </si>
  <si>
    <t xml:space="preserve">JUL-04</t>
  </si>
  <si>
    <t xml:space="preserve">AUG-04</t>
  </si>
  <si>
    <t xml:space="preserve">SEP-04</t>
  </si>
  <si>
    <t xml:space="preserve">OCT-04</t>
  </si>
  <si>
    <t xml:space="preserve">NOV-04</t>
  </si>
  <si>
    <t xml:space="preserve">DEC-04</t>
  </si>
  <si>
    <t xml:space="preserve">JAN-05</t>
  </si>
  <si>
    <t xml:space="preserve">FEB-05</t>
  </si>
  <si>
    <t xml:space="preserve">MAR-05</t>
  </si>
  <si>
    <t xml:space="preserve">APR-05</t>
  </si>
  <si>
    <t xml:space="preserve">MAY-05</t>
  </si>
  <si>
    <t xml:space="preserve">JUN-05</t>
  </si>
  <si>
    <t xml:space="preserve">JUL-05</t>
  </si>
  <si>
    <t xml:space="preserve">AUG-05</t>
  </si>
  <si>
    <t xml:space="preserve">SEP-05</t>
  </si>
  <si>
    <t xml:space="preserve">OCT-05</t>
  </si>
  <si>
    <t xml:space="preserve">NOV-05</t>
  </si>
  <si>
    <t xml:space="preserve">DEC-05</t>
  </si>
  <si>
    <t xml:space="preserve">BASIS POSITION</t>
  </si>
  <si>
    <t xml:space="preserve">TRADES</t>
  </si>
  <si>
    <t xml:space="preserve">WEST perm ADJ</t>
  </si>
  <si>
    <t xml:space="preserve">basis option adj</t>
  </si>
  <si>
    <t xml:space="preserve">basis option delta</t>
  </si>
  <si>
    <t xml:space="preserve">NG PRICE</t>
  </si>
  <si>
    <t xml:space="preserve">NYMEX</t>
  </si>
  <si>
    <t xml:space="preserve">hub</t>
  </si>
  <si>
    <t xml:space="preserve">kern</t>
  </si>
  <si>
    <t xml:space="preserve">sj</t>
  </si>
  <si>
    <t xml:space="preserve">perm</t>
  </si>
  <si>
    <t xml:space="preserve">SOCAL</t>
  </si>
  <si>
    <t xml:space="preserve">west</t>
  </si>
  <si>
    <t xml:space="preserve">nwpl rm</t>
  </si>
  <si>
    <t xml:space="preserve">EP SJ</t>
  </si>
  <si>
    <t xml:space="preserve">NWPL RM</t>
  </si>
  <si>
    <t xml:space="preserve">CHICAGO</t>
  </si>
  <si>
    <t xml:space="preserve">ep perm</t>
  </si>
  <si>
    <t xml:space="preserve">texas</t>
  </si>
  <si>
    <t xml:space="preserve">socal</t>
  </si>
  <si>
    <t xml:space="preserve">z6</t>
  </si>
  <si>
    <t xml:space="preserve">ny</t>
  </si>
  <si>
    <t xml:space="preserve">Z6</t>
  </si>
  <si>
    <t xml:space="preserve">PIPE OPT DELTA + BASIS SWAPS + BASIS OPT DELTA</t>
  </si>
  <si>
    <t xml:space="preserve">U</t>
  </si>
  <si>
    <t xml:space="preserve">V</t>
  </si>
  <si>
    <t xml:space="preserve">xh</t>
  </si>
  <si>
    <t xml:space="preserve">jv</t>
  </si>
  <si>
    <t xml:space="preserve">x01h02</t>
  </si>
  <si>
    <t xml:space="preserve">bal cal02</t>
  </si>
  <si>
    <t xml:space="preserve">cal03</t>
  </si>
  <si>
    <t xml:space="preserve">TOTAL</t>
  </si>
  <si>
    <t xml:space="preserve">GRAND</t>
  </si>
  <si>
    <t xml:space="preserve">Central</t>
  </si>
  <si>
    <t xml:space="preserve">East</t>
  </si>
  <si>
    <t xml:space="preserve">Texas</t>
  </si>
  <si>
    <t xml:space="preserve">West</t>
  </si>
  <si>
    <t xml:space="preserve">GDM-DAWN</t>
  </si>
  <si>
    <t xml:space="preserve">ANR/ML7-GDM</t>
  </si>
  <si>
    <t xml:space="preserve">IF-ANR/OK</t>
  </si>
  <si>
    <t xml:space="preserve">IF-NGPL/MIDCON</t>
  </si>
  <si>
    <t xml:space="preserve">IF-NNG/DEMARCAT</t>
  </si>
  <si>
    <t xml:space="preserve">IF-NGPLTXOK</t>
  </si>
  <si>
    <t xml:space="preserve">IF-NNG/TOK</t>
  </si>
  <si>
    <t xml:space="preserve">IF-NGPL/LA</t>
  </si>
  <si>
    <t xml:space="preserve">IF-NORAM/EAST</t>
  </si>
  <si>
    <t xml:space="preserve">IF-ONG/OKLAHOMA</t>
  </si>
  <si>
    <t xml:space="preserve">IF-TRUNKL/FLDZN</t>
  </si>
  <si>
    <t xml:space="preserve">IF-TRUNKL/LA</t>
  </si>
  <si>
    <t xml:space="preserve">IF-WNG/TOK</t>
  </si>
  <si>
    <t xml:space="preserve">MICH/CONS</t>
  </si>
  <si>
    <t xml:space="preserve">NGI-PGE/CG</t>
  </si>
  <si>
    <t xml:space="preserve">MRT-GDM</t>
  </si>
  <si>
    <t xml:space="preserve">IF-COLGULF/LA</t>
  </si>
  <si>
    <t xml:space="preserve">IF-FGT/Z1</t>
  </si>
  <si>
    <t xml:space="preserve">IF-FGT/Z2</t>
  </si>
  <si>
    <t xml:space="preserve">IF-FGT/Z3</t>
  </si>
  <si>
    <t xml:space="preserve">IF-SONAT/LA</t>
  </si>
  <si>
    <t xml:space="preserve">IF-TENN/LA</t>
  </si>
  <si>
    <t xml:space="preserve">IF-TENN/LA_OFF</t>
  </si>
  <si>
    <t xml:space="preserve">IF-TENN/TX</t>
  </si>
  <si>
    <t xml:space="preserve">IF-TETCO/ELA</t>
  </si>
  <si>
    <t xml:space="preserve">IF-TETCO/ETX</t>
  </si>
  <si>
    <t xml:space="preserve">IF-TGT/Z1</t>
  </si>
  <si>
    <t xml:space="preserve">IF-TETCO/WLA</t>
  </si>
  <si>
    <t xml:space="preserve">IF-TRANSCO/Z1</t>
  </si>
  <si>
    <t xml:space="preserve">IF-TRUNKL/TX</t>
  </si>
  <si>
    <t xml:space="preserve">IF-TRANSCO/Z2</t>
  </si>
  <si>
    <t xml:space="preserve">IF-TRANSCO/Z3</t>
  </si>
  <si>
    <t xml:space="preserve">IF-ELPO/PERMIAN</t>
  </si>
  <si>
    <t xml:space="preserve">IF-TETCO/STX</t>
  </si>
  <si>
    <t xml:space="preserve">IF-VALERO/TX</t>
  </si>
  <si>
    <t xml:space="preserve">IF-WAHA-TX</t>
  </si>
  <si>
    <t xml:space="preserve">IF-CIG/RKYMTN</t>
  </si>
  <si>
    <t xml:space="preserve">IF-ELPO/SJ</t>
  </si>
  <si>
    <t xml:space="preserve">IF-QUESTAR</t>
  </si>
  <si>
    <t xml:space="preserve">NGI-MALIN</t>
  </si>
  <si>
    <t xml:space="preserve">DJ/BASIN/CIG</t>
  </si>
  <si>
    <t xml:space="preserve">CGPR-AECO/BASIS</t>
  </si>
  <si>
    <t xml:space="preserve">qv</t>
  </si>
  <si>
    <t xml:space="preserve">XH</t>
  </si>
  <si>
    <t xml:space="preserve">FIXED</t>
  </si>
  <si>
    <t xml:space="preserve">west basis chg</t>
  </si>
  <si>
    <t xml:space="preserve">SETTLE</t>
  </si>
  <si>
    <t xml:space="preserve">OPTIONS</t>
  </si>
  <si>
    <t xml:space="preserve">WEST BASIS</t>
  </si>
  <si>
    <t xml:space="preserve">SJ</t>
  </si>
  <si>
    <t xml:space="preserve">EAST GAMMA</t>
  </si>
  <si>
    <t xml:space="preserve">WEST GAMMA</t>
  </si>
  <si>
    <t xml:space="preserve">v</t>
  </si>
  <si>
    <t xml:space="preserve">q</t>
  </si>
  <si>
    <t xml:space="preserve">uv</t>
  </si>
  <si>
    <t xml:space="preserve">JV01</t>
  </si>
  <si>
    <t xml:space="preserve">X-H</t>
  </si>
  <si>
    <t xml:space="preserve">XH02</t>
  </si>
  <si>
    <t xml:space="preserve">J-V</t>
  </si>
  <si>
    <t xml:space="preserve">x1h2</t>
  </si>
  <si>
    <t xml:space="preserve">sum</t>
  </si>
  <si>
    <t xml:space="preserve">TODAY'S</t>
  </si>
  <si>
    <t xml:space="preserve">YES. PORT</t>
  </si>
  <si>
    <t xml:space="preserve">exotics book</t>
  </si>
  <si>
    <t xml:space="preserve">PORTFOLIO</t>
  </si>
  <si>
    <t xml:space="preserve">DELTA CHG.</t>
  </si>
  <si>
    <t xml:space="preserve">CURVE-SETTLE</t>
  </si>
  <si>
    <t xml:space="preserve">CHANGE</t>
  </si>
  <si>
    <t xml:space="preserve">MARKET</t>
  </si>
  <si>
    <t xml:space="preserve">LAST</t>
  </si>
  <si>
    <t xml:space="preserve">FIXED WEST CHANGE</t>
  </si>
  <si>
    <t xml:space="preserve">NYMEX EQUIV.</t>
  </si>
  <si>
    <t xml:space="preserve">CORE. VEGA</t>
  </si>
  <si>
    <t xml:space="preserve">NG GAMMA</t>
  </si>
  <si>
    <t xml:space="preserve">u</t>
  </si>
  <si>
    <t xml:space="preserve">if-waha-tx</t>
  </si>
  <si>
    <t xml:space="preserve">if-hehub</t>
  </si>
  <si>
    <t xml:space="preserve">ML7/CG</t>
  </si>
  <si>
    <t xml:space="preserve">      SWAP PRICE:</t>
  </si>
  <si>
    <t xml:space="preserve">PREMIUM</t>
  </si>
  <si>
    <t xml:space="preserve">month</t>
  </si>
  <si>
    <t xml:space="preserve">yesterday's</t>
  </si>
  <si>
    <t xml:space="preserve">today's</t>
  </si>
  <si>
    <t xml:space="preserve">delta</t>
  </si>
  <si>
    <t xml:space="preserve">net change</t>
  </si>
  <si>
    <t xml:space="preserve">Actual Option Gamma</t>
  </si>
  <si>
    <t xml:space="preserve">Hedge Strip</t>
  </si>
  <si>
    <t xml:space="preserve">Predictive Greeks</t>
  </si>
  <si>
    <t xml:space="preserve">Ref</t>
  </si>
  <si>
    <t xml:space="preserve">Net</t>
  </si>
  <si>
    <t xml:space="preserve">Opt</t>
  </si>
  <si>
    <t xml:space="preserve">OCT</t>
  </si>
  <si>
    <t xml:space="preserve">EXG</t>
  </si>
  <si>
    <t xml:space="preserve">Sigma</t>
  </si>
  <si>
    <t xml:space="preserve">Qty</t>
  </si>
  <si>
    <t xml:space="preserve">Futures</t>
  </si>
  <si>
    <t xml:space="preserve">Swaps</t>
  </si>
  <si>
    <t xml:space="preserve">Delta</t>
  </si>
  <si>
    <t xml:space="preserve">Call</t>
  </si>
  <si>
    <t xml:space="preserve">Put</t>
  </si>
  <si>
    <t xml:space="preserve">Charm</t>
  </si>
  <si>
    <t xml:space="preserve">Contract Equivalence</t>
  </si>
  <si>
    <t xml:space="preserve">$ Exposure</t>
  </si>
  <si>
    <t xml:space="preserve">Reference</t>
  </si>
  <si>
    <t xml:space="preserve">Mo Option</t>
  </si>
  <si>
    <t xml:space="preserve">Value</t>
  </si>
  <si>
    <t xml:space="preserve">Gamma</t>
  </si>
  <si>
    <t xml:space="preserve">Vega</t>
  </si>
  <si>
    <t xml:space="preserve">Theta</t>
  </si>
  <si>
    <t xml:space="preserve">Rho</t>
  </si>
  <si>
    <t xml:space="preserve">Quantity</t>
  </si>
  <si>
    <t xml:space="preserve">Mid Market</t>
  </si>
  <si>
    <t xml:space="preserve">NYMEX EXP</t>
  </si>
  <si>
    <t xml:space="preserve">PIPE EXP</t>
  </si>
  <si>
    <t xml:space="preserve">YESTERDAY'S</t>
  </si>
  <si>
    <t xml:space="preserve">YESTERDAY</t>
  </si>
  <si>
    <t xml:space="preserve">TODAY</t>
  </si>
  <si>
    <t xml:space="preserve">CURVE</t>
  </si>
  <si>
    <t xml:space="preserve">CURVE SHIFT</t>
  </si>
  <si>
    <t xml:space="preserve">GAMMA P&amp;L</t>
  </si>
  <si>
    <t xml:space="preserve">Expiration Dates</t>
  </si>
  <si>
    <t xml:space="preserve">Updated on 6/26/97</t>
  </si>
  <si>
    <t xml:space="preserve">NG Futures</t>
  </si>
  <si>
    <t xml:space="preserve">NG Option</t>
  </si>
  <si>
    <t xml:space="preserve">Delivery</t>
  </si>
  <si>
    <t xml:space="preserve">Expiration</t>
  </si>
  <si>
    <t xml:space="preserve">Month</t>
  </si>
  <si>
    <t xml:space="preserve">Date</t>
  </si>
  <si>
    <t xml:space="preserve">Curve Code</t>
  </si>
  <si>
    <t xml:space="preserve">NG</t>
  </si>
  <si>
    <t xml:space="preserve">INTNS</t>
  </si>
  <si>
    <t xml:space="preserve">IF-ANR/LA</t>
  </si>
  <si>
    <t xml:space="preserve">IF-TGT/ZSL</t>
  </si>
  <si>
    <t xml:space="preserve">IF-KATY</t>
  </si>
  <si>
    <t xml:space="preserve">Curve Type</t>
  </si>
  <si>
    <t xml:space="preserve">PR</t>
  </si>
  <si>
    <t xml:space="preserve">VO</t>
  </si>
  <si>
    <t xml:space="preserve">AA</t>
  </si>
  <si>
    <t xml:space="preserve">Book Code 1</t>
  </si>
  <si>
    <t xml:space="preserve">P</t>
  </si>
  <si>
    <t xml:space="preserve">R</t>
  </si>
  <si>
    <t xml:space="preserve">D</t>
  </si>
</sst>
</file>

<file path=xl/styles.xml><?xml version="1.0" encoding="utf-8"?>
<styleSheet xmlns="http://schemas.openxmlformats.org/spreadsheetml/2006/main">
  <numFmts count="38">
    <numFmt numFmtId="164" formatCode="General"/>
    <numFmt numFmtId="165" formatCode="0.00"/>
    <numFmt numFmtId="166" formatCode="[$-409]m/d/yyyy"/>
    <numFmt numFmtId="167" formatCode="mmmm\-yy"/>
    <numFmt numFmtId="168" formatCode="_(* #,##0.00_);_(* \(#,##0.00\);_(* \-??_);_(@_)"/>
    <numFmt numFmtId="169" formatCode="_(* #,##0_);_(* \(#,##0\);_(* \-??_);_(@_)"/>
    <numFmt numFmtId="170" formatCode="0.000"/>
    <numFmt numFmtId="171" formatCode="0.000_);[RED]\(0.000\)"/>
    <numFmt numFmtId="172" formatCode="[$-409]mmm\-yy"/>
    <numFmt numFmtId="173" formatCode="[$-409]#,##0_);[RED]\(#,##0\)"/>
    <numFmt numFmtId="174" formatCode="0_);[RED]\(0\)"/>
    <numFmt numFmtId="175" formatCode="0.00%"/>
    <numFmt numFmtId="176" formatCode="0.0000"/>
    <numFmt numFmtId="177" formatCode="0.0_);[RED]\(0.0\)"/>
    <numFmt numFmtId="178" formatCode="\$#,##0_);[RED]&quot;($&quot;#,##0\)"/>
    <numFmt numFmtId="179" formatCode="0"/>
    <numFmt numFmtId="180" formatCode="[$-409]d\-mmm\-yy"/>
    <numFmt numFmtId="181" formatCode="[$-409]#,##0.00_);[RED]\(#,##0.00\)"/>
    <numFmt numFmtId="182" formatCode="0.0000_);[RED]\(0.0000\)"/>
    <numFmt numFmtId="183" formatCode="#,##0.0_);[RED]\(#,##0.0\)"/>
    <numFmt numFmtId="184" formatCode="[$-409]d\-mmm"/>
    <numFmt numFmtId="185" formatCode="0.00_);[RED]\(0.00\)"/>
    <numFmt numFmtId="186" formatCode="0.00000"/>
    <numFmt numFmtId="187" formatCode="0%"/>
    <numFmt numFmtId="188" formatCode="#,##0.0"/>
    <numFmt numFmtId="189" formatCode="#,##0.00"/>
    <numFmt numFmtId="190" formatCode="mmm\-yyyy"/>
    <numFmt numFmtId="191" formatCode="@"/>
    <numFmt numFmtId="192" formatCode="d\-mmm\-yyyy"/>
    <numFmt numFmtId="193" formatCode="\$#,##0"/>
    <numFmt numFmtId="194" formatCode="_(\$* #,##0.00_);_(\$* \(#,##0.00\);_(\$* \-??_);_(@_)"/>
    <numFmt numFmtId="195" formatCode="0.0"/>
    <numFmt numFmtId="196" formatCode="#,##0"/>
    <numFmt numFmtId="197" formatCode="\$#,##0.00"/>
    <numFmt numFmtId="198" formatCode="#&quot; Day&quot;"/>
    <numFmt numFmtId="199" formatCode="#&quot; BP&quot;"/>
    <numFmt numFmtId="200" formatCode="dd\-mmm\-yy"/>
    <numFmt numFmtId="201" formatCode="0.00E+00"/>
  </numFmts>
  <fonts count="3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Courier New"/>
      <family val="0"/>
    </font>
    <font>
      <b val="true"/>
      <sz val="12"/>
      <name val="Times New Roman"/>
      <family val="1"/>
    </font>
    <font>
      <b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0"/>
      <name val="Arial"/>
      <family val="2"/>
    </font>
    <font>
      <sz val="7"/>
      <name val="Arial"/>
      <family val="0"/>
    </font>
    <font>
      <b val="true"/>
      <sz val="7"/>
      <name val="Arial"/>
      <family val="0"/>
    </font>
    <font>
      <sz val="8"/>
      <name val="Arial"/>
      <family val="0"/>
    </font>
    <font>
      <b val="true"/>
      <sz val="8"/>
      <name val="Arial"/>
      <family val="2"/>
    </font>
    <font>
      <b val="true"/>
      <sz val="7"/>
      <name val="MS Sans Serif"/>
      <family val="0"/>
    </font>
    <font>
      <b val="true"/>
      <sz val="8"/>
      <name val="Arial"/>
      <family val="0"/>
    </font>
    <font>
      <b val="true"/>
      <sz val="9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 val="true"/>
      <sz val="8"/>
      <color rgb="FFFF0000"/>
      <name val="Arial"/>
      <family val="0"/>
    </font>
    <font>
      <b val="true"/>
      <sz val="16"/>
      <name val="Arial"/>
      <family val="2"/>
    </font>
    <font>
      <b val="true"/>
      <sz val="8"/>
      <name val="MS Sans Serif"/>
      <family val="0"/>
    </font>
    <font>
      <b val="true"/>
      <sz val="6"/>
      <name val="Arial"/>
      <family val="0"/>
    </font>
    <font>
      <b val="true"/>
      <sz val="6"/>
      <name val="MS Sans Serif"/>
      <family val="0"/>
    </font>
    <font>
      <b val="true"/>
      <sz val="6"/>
      <color rgb="FF000000"/>
      <name val="Arial"/>
      <family val="0"/>
    </font>
    <font>
      <b val="true"/>
      <sz val="10"/>
      <color rgb="FF000000"/>
      <name val="Times New Roman"/>
      <family val="1"/>
    </font>
    <font>
      <sz val="9"/>
      <name val="Times New Roman"/>
      <family val="1"/>
    </font>
    <font>
      <b val="true"/>
      <sz val="9"/>
      <name val="Times New Roman"/>
      <family val="1"/>
    </font>
    <font>
      <sz val="8"/>
      <name val="Times New Roman"/>
      <family val="1"/>
    </font>
    <font>
      <b val="true"/>
      <sz val="8"/>
      <color rgb="FF800000"/>
      <name val="Times New Roman"/>
      <family val="1"/>
    </font>
    <font>
      <b val="true"/>
      <sz val="8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FF0000"/>
        <bgColor rgb="FF993300"/>
      </patternFill>
    </fill>
    <fill>
      <patternFill patternType="solid">
        <fgColor rgb="FFCC9CCC"/>
        <bgColor rgb="FFFF99CC"/>
      </patternFill>
    </fill>
    <fill>
      <patternFill patternType="solid">
        <fgColor rgb="FFC0C0C0"/>
        <bgColor rgb="FFA6CAF0"/>
      </patternFill>
    </fill>
    <fill>
      <patternFill patternType="solid">
        <fgColor rgb="FFE3E3E3"/>
        <bgColor rgb="FFCCFFCC"/>
      </patternFill>
    </fill>
    <fill>
      <patternFill patternType="solid">
        <fgColor rgb="FFFFFFFF"/>
        <bgColor rgb="FFFFFFCC"/>
      </patternFill>
    </fill>
    <fill>
      <patternFill patternType="solid">
        <fgColor rgb="FF3366FF"/>
        <bgColor rgb="FF0066CC"/>
      </patternFill>
    </fill>
    <fill>
      <patternFill patternType="solid">
        <fgColor rgb="FF69FFFF"/>
        <bgColor rgb="FFA6CAF0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A6CAF0"/>
        <bgColor rgb="FFC0C0C0"/>
      </patternFill>
    </fill>
  </fills>
  <borders count="47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/>
      <right/>
      <top/>
      <bottom style="thick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n"/>
      <right/>
      <top/>
      <bottom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 style="medium"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thin"/>
      <right style="thin"/>
      <top style="medium"/>
      <bottom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94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5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3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3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3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3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7" fillId="4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7" fillId="5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4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7" fillId="5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7" fillId="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4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8" fillId="4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13" fillId="0" borderId="1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1" fontId="13" fillId="0" borderId="1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9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3" fillId="6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3" fontId="13" fillId="6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4" fontId="13" fillId="6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1" fontId="13" fillId="6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3" fillId="6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13" fillId="6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5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3" fillId="6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2" fontId="13" fillId="6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9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2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12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12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" fillId="7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6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16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7" fillId="8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7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7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7" fillId="8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7" fillId="4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6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7" fillId="4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12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22" fillId="6" borderId="2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2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23" fillId="0" borderId="2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2" fillId="0" borderId="2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2" fontId="22" fillId="6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2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2" fillId="6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22" fillId="6" borderId="2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6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22" fillId="6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23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2" fontId="21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22" fillId="6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2" fillId="6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3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7" fontId="23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2" fillId="6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2" fillId="1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2" fillId="1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1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7" fillId="4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7" fillId="4" borderId="2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9" fontId="7" fillId="4" borderId="3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9" fontId="7" fillId="4" borderId="3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8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17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17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7" fillId="0" borderId="0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90" fontId="5" fillId="11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91" fontId="5" fillId="11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90" fontId="7" fillId="4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88" fontId="7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17" fillId="4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7" fillId="4" borderId="33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88" fontId="7" fillId="4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7" fillId="4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7" fillId="4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top" textRotation="0" wrapText="false" indent="0" shrinkToFit="false"/>
      <protection locked="true" hidden="false"/>
    </xf>
    <xf numFmtId="190" fontId="17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88" fontId="17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17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17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93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5" fontId="1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5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6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17" fillId="11" borderId="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92" fontId="17" fillId="11" borderId="35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93" fontId="17" fillId="11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7" fillId="11" borderId="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6" fontId="7" fillId="11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24" fillId="4" borderId="37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96" fontId="24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24" fillId="4" borderId="3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5" fontId="24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24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24" fillId="4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6" fontId="24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6" fontId="24" fillId="4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24" fillId="4" borderId="2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96" fontId="24" fillId="4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24" fillId="4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5" fontId="24" fillId="4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24" fillId="4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24" fillId="4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24" fillId="4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24" fillId="4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24" fillId="4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8" fontId="24" fillId="4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9" fontId="24" fillId="4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17" fillId="0" borderId="21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96" fontId="17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17" fillId="0" borderId="1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5" fontId="17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17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17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17" fillId="0" borderId="2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93" fontId="17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17" fillId="0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0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5" fontId="2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00" fontId="2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2" fontId="20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28" fillId="0" borderId="28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27" fillId="0" borderId="12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29" fillId="0" borderId="39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4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6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29" fillId="0" borderId="23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41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42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29" fillId="0" borderId="43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44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45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27" fillId="0" borderId="32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27" fillId="0" borderId="46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27" fillId="0" borderId="28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27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27" fillId="0" borderId="41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27" fillId="0" borderId="12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27" fillId="0" borderId="2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27" fillId="0" borderId="34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27" fillId="0" borderId="44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27" fillId="0" borderId="27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2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7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7" fillId="0" borderId="0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01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Curves" xfId="20"/>
    <cellStyle name="Normal_June Options 97" xfId="2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E3E3E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A6CAF0"/>
      <rgbColor rgb="FFFF99CC"/>
      <rgbColor rgb="FFCC9CCC"/>
      <rgbColor rgb="FFFFCC99"/>
      <rgbColor rgb="FF3366FF"/>
      <rgbColor rgb="FF69FFFF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externalLink" Target="externalLinks/externalLink1.xml"/><Relationship Id="rId26" Type="http://schemas.openxmlformats.org/officeDocument/2006/relationships/externalLink" Target="externalLinks/externalLink2.xml"/><Relationship Id="rId27" Type="http://schemas.openxmlformats.org/officeDocument/2006/relationships/externalLink" Target="externalLinks/externalLink3.xml"/><Relationship Id="rId28" Type="http://schemas.openxmlformats.org/officeDocument/2006/relationships/externalLink" Target="externalLinks/externalLink4.xml"/><Relationship Id="rId29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A:/Global_Trading/Gasdaily/PIPEFLDR/MODELS/larryOptModel2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larryoptmodel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A:/Global_Trading/Gasdaily/PIPEFLDR/Studies/Transport/Intra_Trans_Model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xls/Exotic%20Basis%20Options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kews"/>
      <sheetName val="swaption"/>
      <sheetName val="Sheet1"/>
      <sheetName val="strips2"/>
      <sheetName val="Sheet2"/>
      <sheetName val="STRADDLES"/>
      <sheetName val="Curves"/>
      <sheetName val="BasisCurves"/>
      <sheetName val="expi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GAS DAILY"/>
      <sheetName val="STRADDLES"/>
      <sheetName val="EXTENDABLE"/>
      <sheetName val="hh-weighted"/>
      <sheetName val="Sheet2"/>
      <sheetName val="Sheet1"/>
      <sheetName val="opt calc"/>
      <sheetName val="BASIS OPT 2"/>
      <sheetName val="pipes"/>
      <sheetName val="SWAPTION"/>
      <sheetName val="nymex"/>
      <sheetName val="Skews"/>
      <sheetName val="basis settles"/>
      <sheetName val="BASIS GAS DAILY"/>
      <sheetName val="curves"/>
      <sheetName val="vols"/>
      <sheetName val="correlation"/>
      <sheetName val="expiry"/>
    </sheetNames>
    <sheetDataSet>
      <sheetData sheetId="0"/>
      <sheetData sheetId="1">
        <row r="18">
          <cell r="F18">
            <v>4.782</v>
          </cell>
        </row>
        <row r="18">
          <cell r="I18">
            <v>0.54</v>
          </cell>
        </row>
        <row r="19">
          <cell r="F19">
            <v>4.84</v>
          </cell>
        </row>
        <row r="19">
          <cell r="I19">
            <v>0.56</v>
          </cell>
        </row>
        <row r="20">
          <cell r="F20">
            <v>4.91</v>
          </cell>
        </row>
        <row r="20">
          <cell r="I20">
            <v>0.59</v>
          </cell>
        </row>
        <row r="21">
          <cell r="F21">
            <v>4.85</v>
          </cell>
        </row>
        <row r="21">
          <cell r="I21">
            <v>0.6</v>
          </cell>
        </row>
        <row r="22">
          <cell r="F22">
            <v>4.58</v>
          </cell>
        </row>
        <row r="22">
          <cell r="I22">
            <v>0.5925</v>
          </cell>
        </row>
        <row r="23">
          <cell r="F23">
            <v>4.315</v>
          </cell>
        </row>
        <row r="23">
          <cell r="I23">
            <v>0.53</v>
          </cell>
        </row>
        <row r="24">
          <cell r="F24">
            <v>4.055</v>
          </cell>
        </row>
        <row r="24">
          <cell r="I24">
            <v>0.435</v>
          </cell>
        </row>
        <row r="25">
          <cell r="F25">
            <v>3.95</v>
          </cell>
        </row>
        <row r="25">
          <cell r="I25">
            <v>0.4</v>
          </cell>
        </row>
        <row r="26">
          <cell r="F26">
            <v>3.935</v>
          </cell>
        </row>
        <row r="26">
          <cell r="I26">
            <v>0.395</v>
          </cell>
        </row>
        <row r="27">
          <cell r="F27">
            <v>3.92</v>
          </cell>
        </row>
        <row r="27">
          <cell r="I27">
            <v>0.395</v>
          </cell>
        </row>
        <row r="28">
          <cell r="F28">
            <v>3.92</v>
          </cell>
        </row>
        <row r="28">
          <cell r="I28">
            <v>0.395</v>
          </cell>
        </row>
        <row r="29">
          <cell r="F29">
            <v>3.9</v>
          </cell>
        </row>
        <row r="29">
          <cell r="I29">
            <v>0.395</v>
          </cell>
        </row>
        <row r="30">
          <cell r="F30">
            <v>3.885</v>
          </cell>
        </row>
        <row r="30">
          <cell r="I30">
            <v>0.3975</v>
          </cell>
        </row>
        <row r="31">
          <cell r="F31">
            <v>3.99</v>
          </cell>
        </row>
        <row r="31">
          <cell r="I31">
            <v>0.4075</v>
          </cell>
        </row>
        <row r="32">
          <cell r="F32">
            <v>4.075</v>
          </cell>
        </row>
        <row r="32">
          <cell r="I32">
            <v>0.4125</v>
          </cell>
        </row>
        <row r="33">
          <cell r="F33">
            <v>4.045</v>
          </cell>
        </row>
        <row r="33">
          <cell r="I33">
            <v>0.4175</v>
          </cell>
        </row>
        <row r="34">
          <cell r="F34">
            <v>3.874</v>
          </cell>
        </row>
        <row r="34">
          <cell r="I34">
            <v>0.4</v>
          </cell>
        </row>
        <row r="35">
          <cell r="F35">
            <v>3.709</v>
          </cell>
        </row>
        <row r="35">
          <cell r="I35">
            <v>0.3675</v>
          </cell>
        </row>
        <row r="36">
          <cell r="F36">
            <v>3.532</v>
          </cell>
        </row>
        <row r="36">
          <cell r="I36">
            <v>0.3025</v>
          </cell>
        </row>
        <row r="37">
          <cell r="F37">
            <v>3.447</v>
          </cell>
        </row>
        <row r="37">
          <cell r="I37">
            <v>0.2875</v>
          </cell>
        </row>
        <row r="38">
          <cell r="F38">
            <v>3.427</v>
          </cell>
        </row>
        <row r="38">
          <cell r="I38">
            <v>0.285</v>
          </cell>
        </row>
        <row r="39">
          <cell r="F39">
            <v>3.42</v>
          </cell>
        </row>
        <row r="39">
          <cell r="I39">
            <v>0.285</v>
          </cell>
        </row>
        <row r="40">
          <cell r="F40">
            <v>3.425</v>
          </cell>
        </row>
        <row r="40">
          <cell r="I40">
            <v>0.285</v>
          </cell>
        </row>
        <row r="41">
          <cell r="F41">
            <v>3.42</v>
          </cell>
        </row>
        <row r="41">
          <cell r="I41">
            <v>0.285</v>
          </cell>
        </row>
        <row r="42">
          <cell r="F42">
            <v>3.435</v>
          </cell>
        </row>
        <row r="42">
          <cell r="I42">
            <v>0.2875</v>
          </cell>
        </row>
        <row r="43">
          <cell r="F43">
            <v>3.527</v>
          </cell>
        </row>
        <row r="43">
          <cell r="I43">
            <v>0.295</v>
          </cell>
        </row>
        <row r="44">
          <cell r="F44">
            <v>3.609</v>
          </cell>
        </row>
        <row r="44">
          <cell r="I44">
            <v>0.2975</v>
          </cell>
        </row>
        <row r="45">
          <cell r="F45">
            <v>3.602</v>
          </cell>
        </row>
        <row r="45">
          <cell r="I45">
            <v>0.285</v>
          </cell>
        </row>
        <row r="46">
          <cell r="F46">
            <v>3.46</v>
          </cell>
        </row>
        <row r="46">
          <cell r="I46">
            <v>0.285</v>
          </cell>
        </row>
        <row r="47">
          <cell r="F47">
            <v>3.29</v>
          </cell>
        </row>
        <row r="47">
          <cell r="I47">
            <v>0.275</v>
          </cell>
        </row>
        <row r="48">
          <cell r="F48">
            <v>3.112</v>
          </cell>
        </row>
        <row r="48">
          <cell r="I48">
            <v>0.2625</v>
          </cell>
        </row>
        <row r="49">
          <cell r="F49">
            <v>3.097</v>
          </cell>
        </row>
        <row r="49">
          <cell r="I49">
            <v>0.2575</v>
          </cell>
        </row>
        <row r="50">
          <cell r="F50">
            <v>3.117</v>
          </cell>
        </row>
        <row r="50">
          <cell r="I50">
            <v>0.255</v>
          </cell>
        </row>
        <row r="51">
          <cell r="F51">
            <v>3.139</v>
          </cell>
        </row>
        <row r="51">
          <cell r="I51">
            <v>0.255</v>
          </cell>
        </row>
        <row r="52">
          <cell r="F52">
            <v>3.16</v>
          </cell>
        </row>
        <row r="52">
          <cell r="I52">
            <v>0.255</v>
          </cell>
        </row>
        <row r="53">
          <cell r="F53">
            <v>3.15</v>
          </cell>
        </row>
        <row r="53">
          <cell r="I53">
            <v>0.255</v>
          </cell>
        </row>
        <row r="54">
          <cell r="F54">
            <v>3.155</v>
          </cell>
        </row>
        <row r="54">
          <cell r="I54">
            <v>0.255</v>
          </cell>
        </row>
        <row r="55">
          <cell r="F55">
            <v>3.247</v>
          </cell>
        </row>
        <row r="55">
          <cell r="I55">
            <v>0.265</v>
          </cell>
        </row>
        <row r="56">
          <cell r="F56">
            <v>3.329</v>
          </cell>
        </row>
        <row r="56">
          <cell r="I56">
            <v>0.27</v>
          </cell>
        </row>
        <row r="57">
          <cell r="F57">
            <v>3.474</v>
          </cell>
        </row>
        <row r="57">
          <cell r="I57">
            <v>0.2875</v>
          </cell>
        </row>
        <row r="58">
          <cell r="F58">
            <v>3.336</v>
          </cell>
        </row>
        <row r="58">
          <cell r="I58">
            <v>0.275</v>
          </cell>
        </row>
        <row r="59">
          <cell r="F59">
            <v>3.169</v>
          </cell>
        </row>
        <row r="59">
          <cell r="I59">
            <v>0.2725</v>
          </cell>
        </row>
        <row r="60">
          <cell r="F60">
            <v>2.994</v>
          </cell>
        </row>
        <row r="60">
          <cell r="I60">
            <v>0.2525</v>
          </cell>
        </row>
        <row r="61">
          <cell r="F61">
            <v>2.98</v>
          </cell>
        </row>
        <row r="61">
          <cell r="I61">
            <v>0.2525</v>
          </cell>
        </row>
        <row r="62">
          <cell r="F62">
            <v>3.001</v>
          </cell>
        </row>
        <row r="62">
          <cell r="I62">
            <v>0.2525</v>
          </cell>
        </row>
        <row r="63">
          <cell r="F63">
            <v>3.023</v>
          </cell>
        </row>
        <row r="63">
          <cell r="I63">
            <v>0.25</v>
          </cell>
        </row>
        <row r="64">
          <cell r="F64">
            <v>3.044</v>
          </cell>
        </row>
        <row r="64">
          <cell r="I64">
            <v>0.25</v>
          </cell>
        </row>
        <row r="65">
          <cell r="F65">
            <v>3.033</v>
          </cell>
        </row>
        <row r="65">
          <cell r="I65">
            <v>0.25</v>
          </cell>
        </row>
        <row r="66">
          <cell r="F66">
            <v>3.037</v>
          </cell>
        </row>
        <row r="66">
          <cell r="I66">
            <v>0.25</v>
          </cell>
        </row>
        <row r="67">
          <cell r="F67">
            <v>3.124</v>
          </cell>
        </row>
        <row r="67">
          <cell r="I67">
            <v>0.2525</v>
          </cell>
        </row>
        <row r="68">
          <cell r="F68">
            <v>3.203</v>
          </cell>
        </row>
        <row r="68">
          <cell r="I68">
            <v>0.255</v>
          </cell>
        </row>
        <row r="69">
          <cell r="F69">
            <v>3.416</v>
          </cell>
        </row>
        <row r="69">
          <cell r="I69">
            <v>0.26</v>
          </cell>
        </row>
        <row r="70">
          <cell r="F70">
            <v>3.282</v>
          </cell>
        </row>
        <row r="70">
          <cell r="I70">
            <v>0.2475</v>
          </cell>
        </row>
        <row r="71">
          <cell r="F71">
            <v>3.118</v>
          </cell>
        </row>
        <row r="71">
          <cell r="I71">
            <v>0.2425</v>
          </cell>
        </row>
        <row r="72">
          <cell r="F72">
            <v>2.946</v>
          </cell>
        </row>
        <row r="72">
          <cell r="I72">
            <v>0.23</v>
          </cell>
        </row>
        <row r="73">
          <cell r="F73">
            <v>2.933</v>
          </cell>
        </row>
        <row r="73">
          <cell r="I73">
            <v>0.23</v>
          </cell>
        </row>
        <row r="74">
          <cell r="F74">
            <v>2.955</v>
          </cell>
        </row>
        <row r="74">
          <cell r="I74">
            <v>0.23</v>
          </cell>
        </row>
        <row r="75">
          <cell r="F75">
            <v>2.977</v>
          </cell>
        </row>
        <row r="75">
          <cell r="I75">
            <v>0.23</v>
          </cell>
        </row>
        <row r="76">
          <cell r="F76">
            <v>2.998</v>
          </cell>
        </row>
        <row r="76">
          <cell r="I76">
            <v>0.23</v>
          </cell>
        </row>
        <row r="77">
          <cell r="F77">
            <v>2.986</v>
          </cell>
        </row>
        <row r="77">
          <cell r="I77">
            <v>0.23</v>
          </cell>
        </row>
        <row r="78">
          <cell r="F78">
            <v>2.989</v>
          </cell>
        </row>
        <row r="78">
          <cell r="I78">
            <v>0.23</v>
          </cell>
        </row>
        <row r="79">
          <cell r="F79">
            <v>3.071</v>
          </cell>
        </row>
        <row r="79">
          <cell r="I79">
            <v>0.23</v>
          </cell>
        </row>
        <row r="80">
          <cell r="F80">
            <v>3.147</v>
          </cell>
        </row>
        <row r="80">
          <cell r="I80">
            <v>0.2325</v>
          </cell>
        </row>
        <row r="81">
          <cell r="F81">
            <v>3.403</v>
          </cell>
        </row>
        <row r="81">
          <cell r="I81">
            <v>0.2325</v>
          </cell>
        </row>
        <row r="82">
          <cell r="F82">
            <v>3.273</v>
          </cell>
        </row>
        <row r="82">
          <cell r="I82">
            <v>0.23</v>
          </cell>
        </row>
        <row r="83">
          <cell r="F83">
            <v>3.112</v>
          </cell>
        </row>
        <row r="83">
          <cell r="I83">
            <v>0.2275</v>
          </cell>
        </row>
        <row r="84">
          <cell r="F84">
            <v>2.943</v>
          </cell>
        </row>
        <row r="84">
          <cell r="I84">
            <v>0.2275</v>
          </cell>
        </row>
        <row r="85">
          <cell r="F85">
            <v>2.931</v>
          </cell>
        </row>
        <row r="85">
          <cell r="I85">
            <v>0.2275</v>
          </cell>
        </row>
        <row r="86">
          <cell r="F86">
            <v>2.954</v>
          </cell>
        </row>
        <row r="86">
          <cell r="I86">
            <v>0.2275</v>
          </cell>
        </row>
        <row r="87">
          <cell r="F87">
            <v>2.976</v>
          </cell>
        </row>
        <row r="87">
          <cell r="I87">
            <v>0.2275</v>
          </cell>
        </row>
        <row r="88">
          <cell r="F88">
            <v>2.997</v>
          </cell>
        </row>
        <row r="88">
          <cell r="I88">
            <v>0.2275</v>
          </cell>
        </row>
        <row r="89">
          <cell r="F89">
            <v>2.984</v>
          </cell>
        </row>
        <row r="89">
          <cell r="I89">
            <v>0.2275</v>
          </cell>
        </row>
        <row r="90">
          <cell r="F90">
            <v>2.986</v>
          </cell>
        </row>
        <row r="90">
          <cell r="I90">
            <v>0.2275</v>
          </cell>
        </row>
        <row r="91">
          <cell r="F91">
            <v>3.063</v>
          </cell>
        </row>
        <row r="91">
          <cell r="I91">
            <v>0.23</v>
          </cell>
        </row>
        <row r="92">
          <cell r="F92">
            <v>3.136</v>
          </cell>
        </row>
        <row r="92">
          <cell r="I92">
            <v>0.24</v>
          </cell>
        </row>
        <row r="93">
          <cell r="F93">
            <v>3.41</v>
          </cell>
        </row>
        <row r="93">
          <cell r="I93">
            <v>0.245</v>
          </cell>
        </row>
        <row r="94">
          <cell r="F94">
            <v>3.284</v>
          </cell>
        </row>
        <row r="94">
          <cell r="I94">
            <v>0.23</v>
          </cell>
        </row>
        <row r="95">
          <cell r="F95">
            <v>3.126</v>
          </cell>
        </row>
        <row r="95">
          <cell r="I95">
            <v>0.22</v>
          </cell>
        </row>
        <row r="96">
          <cell r="F96">
            <v>2.96</v>
          </cell>
        </row>
        <row r="96">
          <cell r="I96">
            <v>0.22</v>
          </cell>
        </row>
        <row r="97">
          <cell r="F97">
            <v>2.949</v>
          </cell>
        </row>
        <row r="97">
          <cell r="I97">
            <v>0.22</v>
          </cell>
        </row>
        <row r="98">
          <cell r="F98">
            <v>2.973</v>
          </cell>
        </row>
        <row r="98">
          <cell r="I98">
            <v>0.21</v>
          </cell>
        </row>
        <row r="99">
          <cell r="F99">
            <v>2.995</v>
          </cell>
        </row>
        <row r="99">
          <cell r="I99">
            <v>0.21</v>
          </cell>
        </row>
        <row r="100">
          <cell r="F100">
            <v>3.016</v>
          </cell>
        </row>
        <row r="100">
          <cell r="I100">
            <v>0.21</v>
          </cell>
        </row>
        <row r="101">
          <cell r="F101">
            <v>3.002</v>
          </cell>
        </row>
        <row r="101">
          <cell r="I101">
            <v>0.21</v>
          </cell>
        </row>
        <row r="102">
          <cell r="F102">
            <v>3.003</v>
          </cell>
        </row>
        <row r="102">
          <cell r="I102">
            <v>0.2</v>
          </cell>
        </row>
        <row r="103">
          <cell r="F103">
            <v>3.075</v>
          </cell>
        </row>
        <row r="103">
          <cell r="I103">
            <v>0.2</v>
          </cell>
        </row>
        <row r="104">
          <cell r="F104">
            <v>3.145</v>
          </cell>
        </row>
        <row r="104">
          <cell r="I104">
            <v>0.2</v>
          </cell>
        </row>
        <row r="105">
          <cell r="F105">
            <v>3.432</v>
          </cell>
        </row>
        <row r="105">
          <cell r="I105">
            <v>0.2</v>
          </cell>
        </row>
        <row r="106">
          <cell r="F106">
            <v>3.31</v>
          </cell>
        </row>
        <row r="106">
          <cell r="I106">
            <v>0.2</v>
          </cell>
        </row>
        <row r="107">
          <cell r="F107">
            <v>3.155</v>
          </cell>
        </row>
        <row r="107">
          <cell r="I107">
            <v>0.2</v>
          </cell>
        </row>
        <row r="108">
          <cell r="F108">
            <v>2.992</v>
          </cell>
        </row>
        <row r="108">
          <cell r="I108">
            <v>0.2</v>
          </cell>
        </row>
        <row r="109">
          <cell r="F109">
            <v>2.982</v>
          </cell>
        </row>
        <row r="109">
          <cell r="I109">
            <v>0.2</v>
          </cell>
        </row>
        <row r="110">
          <cell r="F110">
            <v>3.007</v>
          </cell>
        </row>
        <row r="110">
          <cell r="I110">
            <v>0.2</v>
          </cell>
        </row>
        <row r="111">
          <cell r="F111">
            <v>3.029</v>
          </cell>
        </row>
        <row r="111">
          <cell r="I111">
            <v>0.18</v>
          </cell>
        </row>
        <row r="112">
          <cell r="F112">
            <v>3.05</v>
          </cell>
        </row>
        <row r="112">
          <cell r="I112">
            <v>0.18</v>
          </cell>
        </row>
        <row r="113">
          <cell r="F113">
            <v>3.035</v>
          </cell>
        </row>
        <row r="113">
          <cell r="I113">
            <v>0.18</v>
          </cell>
        </row>
        <row r="114">
          <cell r="F114">
            <v>3.035</v>
          </cell>
        </row>
        <row r="114">
          <cell r="I114">
            <v>0.18</v>
          </cell>
        </row>
        <row r="115">
          <cell r="F115">
            <v>3.102</v>
          </cell>
        </row>
        <row r="115">
          <cell r="I115">
            <v>0.18</v>
          </cell>
        </row>
        <row r="116">
          <cell r="F116">
            <v>3.169</v>
          </cell>
        </row>
        <row r="116">
          <cell r="I116">
            <v>0.18</v>
          </cell>
        </row>
        <row r="117">
          <cell r="F117">
            <v>3.464</v>
          </cell>
        </row>
        <row r="117">
          <cell r="I117">
            <v>0.18</v>
          </cell>
        </row>
        <row r="118">
          <cell r="F118">
            <v>3.346</v>
          </cell>
        </row>
        <row r="118">
          <cell r="I118">
            <v>0.18</v>
          </cell>
        </row>
        <row r="119">
          <cell r="F119">
            <v>3.194</v>
          </cell>
        </row>
        <row r="119">
          <cell r="I119">
            <v>0.17</v>
          </cell>
        </row>
        <row r="120">
          <cell r="F120">
            <v>3.034</v>
          </cell>
        </row>
        <row r="120">
          <cell r="I120">
            <v>0.17</v>
          </cell>
        </row>
        <row r="121">
          <cell r="F121">
            <v>3.025</v>
          </cell>
        </row>
        <row r="121">
          <cell r="I121">
            <v>0.17</v>
          </cell>
        </row>
        <row r="122">
          <cell r="F122">
            <v>3.051</v>
          </cell>
        </row>
        <row r="122">
          <cell r="I122">
            <v>0.17</v>
          </cell>
        </row>
        <row r="123">
          <cell r="F123">
            <v>3.073</v>
          </cell>
        </row>
        <row r="123">
          <cell r="I123">
            <v>0.17</v>
          </cell>
        </row>
        <row r="124">
          <cell r="F124">
            <v>3.094</v>
          </cell>
        </row>
        <row r="124">
          <cell r="I124">
            <v>0.17</v>
          </cell>
        </row>
        <row r="125">
          <cell r="F125">
            <v>3.078</v>
          </cell>
        </row>
        <row r="125">
          <cell r="I125">
            <v>0.17</v>
          </cell>
        </row>
        <row r="126">
          <cell r="F126">
            <v>3.077</v>
          </cell>
        </row>
        <row r="126">
          <cell r="I126">
            <v>0.17</v>
          </cell>
        </row>
        <row r="127">
          <cell r="F127">
            <v>3.139</v>
          </cell>
        </row>
        <row r="127">
          <cell r="I127">
            <v>0.17</v>
          </cell>
        </row>
        <row r="128">
          <cell r="F128">
            <v>3.203</v>
          </cell>
        </row>
        <row r="128">
          <cell r="I128">
            <v>0.17</v>
          </cell>
        </row>
        <row r="129">
          <cell r="F129">
            <v>3.506</v>
          </cell>
        </row>
        <row r="129">
          <cell r="I129">
            <v>0.17</v>
          </cell>
        </row>
        <row r="130">
          <cell r="F130">
            <v>3.392</v>
          </cell>
        </row>
        <row r="130">
          <cell r="I130">
            <v>0.17</v>
          </cell>
        </row>
        <row r="131">
          <cell r="F131">
            <v>3.243</v>
          </cell>
        </row>
        <row r="131">
          <cell r="I131">
            <v>0.16</v>
          </cell>
        </row>
        <row r="132">
          <cell r="F132">
            <v>3.086</v>
          </cell>
        </row>
        <row r="132">
          <cell r="I132">
            <v>0.16</v>
          </cell>
        </row>
        <row r="133">
          <cell r="F133">
            <v>3.078</v>
          </cell>
        </row>
        <row r="133">
          <cell r="I133">
            <v>0.16</v>
          </cell>
        </row>
        <row r="134">
          <cell r="F134">
            <v>3.105</v>
          </cell>
        </row>
        <row r="134">
          <cell r="I134">
            <v>0.16</v>
          </cell>
        </row>
        <row r="135">
          <cell r="F135">
            <v>3.127</v>
          </cell>
        </row>
        <row r="135">
          <cell r="I135">
            <v>0.16</v>
          </cell>
        </row>
        <row r="136">
          <cell r="F136">
            <v>3.148</v>
          </cell>
        </row>
        <row r="136">
          <cell r="I136">
            <v>0.16</v>
          </cell>
        </row>
        <row r="137">
          <cell r="F137">
            <v>3.131</v>
          </cell>
        </row>
        <row r="137">
          <cell r="I137">
            <v>0.16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Front"/>
      <sheetName val="Curves"/>
      <sheetName val="Correlations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Extendible Collars"/>
      <sheetName val="Basket Options"/>
      <sheetName val="Pivot"/>
      <sheetName val="BASIS GREEKS"/>
      <sheetName val="Option Gamma"/>
      <sheetName val="CrvSh Location"/>
      <sheetName val="Basis Options"/>
      <sheetName val="CHANGE"/>
      <sheetName val="GD Spread Options"/>
      <sheetName val="Digital"/>
      <sheetName val="CashFlows"/>
      <sheetName val="Correllations"/>
      <sheetName val="POSITION"/>
      <sheetName val="Curves"/>
      <sheetName val="GD Curves"/>
      <sheetName val="PREVCURVES"/>
      <sheetName val="pipe_opt"/>
      <sheetName val="DATA3"/>
      <sheetName val="DATA2"/>
      <sheetName val="TXT File-D"/>
      <sheetName val="TXT File-P"/>
      <sheetName val="Module1"/>
    </sheetNames>
    <sheetDataSet>
      <sheetData sheetId="0"/>
      <sheetData sheetId="1"/>
      <sheetData sheetId="2"/>
      <sheetData sheetId="3"/>
      <sheetData sheetId="4"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C6">
            <v>18.2710053070136</v>
          </cell>
          <cell r="D6">
            <v>56741.6765629935</v>
          </cell>
          <cell r="E6">
            <v>15459.9487683978</v>
          </cell>
          <cell r="F6">
            <v>-14196.5011076262</v>
          </cell>
          <cell r="G6">
            <v>-8.84024857546787</v>
          </cell>
        </row>
        <row r="7">
          <cell r="C7">
            <v>85.1972311490665</v>
          </cell>
          <cell r="D7">
            <v>189980.133389931</v>
          </cell>
          <cell r="E7">
            <v>78689.4096066033</v>
          </cell>
          <cell r="F7">
            <v>-36271.1187203486</v>
          </cell>
          <cell r="G7">
            <v>-16.1221441820939</v>
          </cell>
        </row>
        <row r="8">
          <cell r="C8">
            <v>36.7017192424802</v>
          </cell>
          <cell r="D8">
            <v>410382.81165642</v>
          </cell>
          <cell r="E8">
            <v>23394.0243254858</v>
          </cell>
          <cell r="F8">
            <v>-7668.78150502274</v>
          </cell>
          <cell r="G8">
            <v>-19.7725739388203</v>
          </cell>
        </row>
        <row r="9">
          <cell r="C9">
            <v>29.8725561096335</v>
          </cell>
          <cell r="D9">
            <v>662517.952899969</v>
          </cell>
          <cell r="E9">
            <v>8938.6159215876</v>
          </cell>
          <cell r="F9">
            <v>-2742.63918686894</v>
          </cell>
          <cell r="G9">
            <v>-23.7051660083279</v>
          </cell>
        </row>
        <row r="10">
          <cell r="C10">
            <v>35.4032268110464</v>
          </cell>
          <cell r="D10">
            <v>762915.699470084</v>
          </cell>
          <cell r="E10">
            <v>9451.77274179958</v>
          </cell>
          <cell r="F10">
            <v>-2411.31881254753</v>
          </cell>
          <cell r="G10">
            <v>-24.4049757629488</v>
          </cell>
        </row>
        <row r="11">
          <cell r="C11">
            <v>106.574179773172</v>
          </cell>
          <cell r="D11">
            <v>589442.910140977</v>
          </cell>
          <cell r="E11">
            <v>95341.0946558446</v>
          </cell>
          <cell r="F11">
            <v>-13445.0644172198</v>
          </cell>
          <cell r="G11">
            <v>-23.1421169710161</v>
          </cell>
        </row>
        <row r="12">
          <cell r="C12">
            <v>-3.20637809110427</v>
          </cell>
          <cell r="D12">
            <v>7209.3365052864</v>
          </cell>
          <cell r="E12">
            <v>-6417.5717182821</v>
          </cell>
          <cell r="F12">
            <v>668.27160798429</v>
          </cell>
          <cell r="G12">
            <v>-0.568039749126893</v>
          </cell>
        </row>
        <row r="13">
          <cell r="C13">
            <v>10.2632982127353</v>
          </cell>
          <cell r="D13">
            <v>-104750.505937587</v>
          </cell>
          <cell r="E13">
            <v>12140.708219458</v>
          </cell>
          <cell r="F13">
            <v>-916.892948060937</v>
          </cell>
          <cell r="G13">
            <v>6.04377936164567</v>
          </cell>
        </row>
        <row r="14">
          <cell r="C14">
            <v>10.5498844138998</v>
          </cell>
          <cell r="D14">
            <v>-108614.921742507</v>
          </cell>
          <cell r="E14">
            <v>12511.2938444562</v>
          </cell>
          <cell r="F14">
            <v>-808.265921118574</v>
          </cell>
          <cell r="G14">
            <v>5.72596580275755</v>
          </cell>
        </row>
        <row r="15">
          <cell r="C15">
            <v>8.07757110238874</v>
          </cell>
          <cell r="D15">
            <v>-106083.514716651</v>
          </cell>
          <cell r="E15">
            <v>8375.35081441896</v>
          </cell>
          <cell r="F15">
            <v>-455.852782168772</v>
          </cell>
          <cell r="G15">
            <v>5.00534511063676</v>
          </cell>
        </row>
        <row r="16">
          <cell r="C16">
            <v>8.0766675231036</v>
          </cell>
          <cell r="D16">
            <v>-110697.214162667</v>
          </cell>
          <cell r="E16">
            <v>8126.71895554335</v>
          </cell>
          <cell r="F16">
            <v>-388.177056076663</v>
          </cell>
          <cell r="G16">
            <v>4.71531974376757</v>
          </cell>
        </row>
        <row r="17">
          <cell r="C17">
            <v>8.63592428925051</v>
          </cell>
          <cell r="D17">
            <v>-116136.761796901</v>
          </cell>
          <cell r="E17">
            <v>8554.05870118164</v>
          </cell>
          <cell r="F17">
            <v>-370.672115902846</v>
          </cell>
          <cell r="G17">
            <v>4.67054917241685</v>
          </cell>
        </row>
        <row r="18">
          <cell r="C18">
            <v>11.0634343476437</v>
          </cell>
          <cell r="D18">
            <v>-123352.356392207</v>
          </cell>
          <cell r="E18">
            <v>12801.0074036258</v>
          </cell>
          <cell r="F18">
            <v>-536.831677535414</v>
          </cell>
          <cell r="G18">
            <v>4.4475936345896</v>
          </cell>
        </row>
        <row r="19">
          <cell r="C19">
            <v>-5.49454215312465</v>
          </cell>
          <cell r="D19">
            <v>19248.9221884096</v>
          </cell>
          <cell r="E19">
            <v>-8038.33068774591</v>
          </cell>
          <cell r="F19">
            <v>331.16937735018</v>
          </cell>
          <cell r="G19">
            <v>-0.460583142559547</v>
          </cell>
        </row>
        <row r="20">
          <cell r="C20">
            <v>-4.46597962112413</v>
          </cell>
          <cell r="D20">
            <v>16663.6610889599</v>
          </cell>
          <cell r="E20">
            <v>-6773.36366917211</v>
          </cell>
          <cell r="F20">
            <v>232.5062022936</v>
          </cell>
          <cell r="G20">
            <v>-0.298238006332361</v>
          </cell>
        </row>
        <row r="21">
          <cell r="C21">
            <v>-3.74982940638546</v>
          </cell>
          <cell r="D21">
            <v>14155.2152513948</v>
          </cell>
          <cell r="E21">
            <v>-5678.89344061072</v>
          </cell>
          <cell r="F21">
            <v>154.167858853281</v>
          </cell>
          <cell r="G21">
            <v>-0.214407692644043</v>
          </cell>
        </row>
        <row r="22">
          <cell r="C22">
            <v>-3.5608664711646</v>
          </cell>
          <cell r="D22">
            <v>12851.1410186938</v>
          </cell>
          <cell r="E22">
            <v>-5519.47203707064</v>
          </cell>
          <cell r="F22">
            <v>125.140438777666</v>
          </cell>
          <cell r="G22">
            <v>-0.21291330860871</v>
          </cell>
        </row>
        <row r="23">
          <cell r="C23">
            <v>-5.23814883173465</v>
          </cell>
          <cell r="D23">
            <v>17139.3641257043</v>
          </cell>
          <cell r="E23">
            <v>-8250.60106650929</v>
          </cell>
          <cell r="F23">
            <v>226.046551654798</v>
          </cell>
          <cell r="G23">
            <v>-0.424935278745703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C31">
            <v>0.706981223904742</v>
          </cell>
          <cell r="D31">
            <v>-7883.58710998133</v>
          </cell>
          <cell r="E31">
            <v>947.497097042685</v>
          </cell>
          <cell r="F31">
            <v>-14.1371167605472</v>
          </cell>
          <cell r="G31">
            <v>0.344569040712463</v>
          </cell>
        </row>
        <row r="32">
          <cell r="C32">
            <v>0.779204481991688</v>
          </cell>
          <cell r="D32">
            <v>-8972.97381007924</v>
          </cell>
          <cell r="E32">
            <v>1062.95689304596</v>
          </cell>
          <cell r="F32">
            <v>-14.5801797746904</v>
          </cell>
          <cell r="G32">
            <v>0.347650196321939</v>
          </cell>
        </row>
        <row r="33">
          <cell r="C33">
            <v>-0.457632672208508</v>
          </cell>
          <cell r="D33">
            <v>2505.54546365072</v>
          </cell>
          <cell r="E33">
            <v>-930.597515385893</v>
          </cell>
          <cell r="F33">
            <v>13.4241244674161</v>
          </cell>
          <cell r="G33">
            <v>-0.096063651652151</v>
          </cell>
        </row>
        <row r="34">
          <cell r="C34">
            <v>-0.542636073090766</v>
          </cell>
          <cell r="D34">
            <v>3362.29225109354</v>
          </cell>
          <cell r="E34">
            <v>-1037.85461626975</v>
          </cell>
          <cell r="F34">
            <v>13.7719407749824</v>
          </cell>
          <cell r="G34">
            <v>-0.132438790251618</v>
          </cell>
        </row>
        <row r="35">
          <cell r="C35">
            <v>-0.444185458014715</v>
          </cell>
          <cell r="D35">
            <v>2281.9445970578</v>
          </cell>
          <cell r="E35">
            <v>-903.725431938369</v>
          </cell>
          <cell r="F35">
            <v>11.2895779299734</v>
          </cell>
          <cell r="G35">
            <v>-0.0993783443084831</v>
          </cell>
        </row>
      </sheetData>
      <sheetData sheetId="5">
        <row r="6">
          <cell r="BX6">
            <v>0</v>
          </cell>
        </row>
        <row r="7">
          <cell r="BX7">
            <v>0</v>
          </cell>
        </row>
        <row r="8">
          <cell r="BX8">
            <v>0</v>
          </cell>
        </row>
        <row r="9">
          <cell r="BX9">
            <v>0</v>
          </cell>
        </row>
        <row r="10">
          <cell r="BX10">
            <v>0</v>
          </cell>
        </row>
        <row r="11">
          <cell r="BX11">
            <v>0</v>
          </cell>
        </row>
        <row r="12">
          <cell r="BX12">
            <v>0</v>
          </cell>
        </row>
        <row r="13">
          <cell r="BX13">
            <v>0</v>
          </cell>
        </row>
        <row r="14">
          <cell r="BX14">
            <v>0</v>
          </cell>
        </row>
        <row r="15">
          <cell r="BX15">
            <v>0</v>
          </cell>
        </row>
        <row r="16">
          <cell r="BX16">
            <v>0</v>
          </cell>
        </row>
        <row r="17">
          <cell r="BX17">
            <v>0</v>
          </cell>
        </row>
        <row r="18">
          <cell r="BX18">
            <v>0</v>
          </cell>
        </row>
        <row r="19">
          <cell r="BX19">
            <v>0</v>
          </cell>
        </row>
        <row r="20">
          <cell r="BX20">
            <v>0</v>
          </cell>
        </row>
        <row r="21">
          <cell r="BX21">
            <v>0</v>
          </cell>
        </row>
        <row r="22">
          <cell r="BX22">
            <v>0</v>
          </cell>
        </row>
        <row r="23">
          <cell r="BX23">
            <v>0</v>
          </cell>
        </row>
        <row r="24">
          <cell r="BX24">
            <v>0</v>
          </cell>
        </row>
        <row r="25">
          <cell r="BX25">
            <v>0</v>
          </cell>
        </row>
        <row r="26">
          <cell r="BX26">
            <v>0</v>
          </cell>
        </row>
        <row r="27">
          <cell r="BX27">
            <v>0</v>
          </cell>
        </row>
        <row r="28">
          <cell r="BX28">
            <v>0</v>
          </cell>
        </row>
        <row r="29">
          <cell r="BX29">
            <v>0</v>
          </cell>
        </row>
        <row r="30">
          <cell r="BX30">
            <v>0</v>
          </cell>
        </row>
        <row r="31">
          <cell r="BX31">
            <v>0</v>
          </cell>
        </row>
        <row r="32">
          <cell r="BX32">
            <v>0</v>
          </cell>
        </row>
        <row r="33">
          <cell r="BX33">
            <v>0</v>
          </cell>
        </row>
        <row r="34">
          <cell r="BX34">
            <v>0</v>
          </cell>
        </row>
        <row r="35">
          <cell r="BX35">
            <v>0</v>
          </cell>
        </row>
        <row r="36">
          <cell r="BX36">
            <v>0</v>
          </cell>
        </row>
        <row r="37">
          <cell r="BX3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H16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56"/>
    <col collapsed="false" customWidth="true" hidden="false" outlineLevel="0" max="2" min="2" style="0" width="14.7"/>
    <col collapsed="false" customWidth="true" hidden="false" outlineLevel="0" max="3" min="3" style="0" width="15.99"/>
    <col collapsed="false" customWidth="true" hidden="false" outlineLevel="0" max="4" min="4" style="0" width="18.56"/>
    <col collapsed="false" customWidth="true" hidden="false" outlineLevel="0" max="5" min="5" style="0" width="13.41"/>
    <col collapsed="false" customWidth="true" hidden="false" outlineLevel="0" max="6" min="6" style="0" width="15.99"/>
    <col collapsed="false" customWidth="true" hidden="false" outlineLevel="0" max="7" min="7" style="0" width="10.99"/>
    <col collapsed="false" customWidth="true" hidden="false" outlineLevel="0" max="8" min="8" style="0" width="12.28"/>
    <col collapsed="false" customWidth="true" hidden="false" outlineLevel="0" max="9" min="9" style="0" width="10.28"/>
    <col collapsed="false" customWidth="true" hidden="false" outlineLevel="0" max="14" min="10" style="0" width="12.28"/>
    <col collapsed="false" customWidth="true" hidden="false" outlineLevel="0" max="15" min="15" style="0" width="13.56"/>
    <col collapsed="false" customWidth="true" hidden="false" outlineLevel="0" max="19" min="19" style="0" width="13.56"/>
    <col collapsed="false" customWidth="true" hidden="false" outlineLevel="0" max="20" min="20" style="0" width="14.7"/>
    <col collapsed="false" customWidth="true" hidden="false" outlineLevel="0" max="21" min="21" style="0" width="15.99"/>
    <col collapsed="false" customWidth="true" hidden="false" outlineLevel="0" max="22" min="22" style="0" width="18.56"/>
    <col collapsed="false" customWidth="true" hidden="false" outlineLevel="0" max="23" min="23" style="0" width="13.85"/>
    <col collapsed="false" customWidth="true" hidden="false" outlineLevel="0" max="24" min="24" style="0" width="15.99"/>
    <col collapsed="false" customWidth="true" hidden="false" outlineLevel="0" max="25" min="25" style="0" width="10.99"/>
    <col collapsed="false" customWidth="true" hidden="false" outlineLevel="0" max="26" min="26" style="0" width="12.28"/>
    <col collapsed="false" customWidth="true" hidden="false" outlineLevel="0" max="32" min="31" style="0" width="12.28"/>
    <col collapsed="false" customWidth="true" hidden="false" outlineLevel="0" max="33" min="33" style="0" width="13.56"/>
    <col collapsed="false" customWidth="true" hidden="false" outlineLevel="0" max="37" min="37" style="0" width="13.56"/>
    <col collapsed="false" customWidth="true" hidden="false" outlineLevel="0" max="38" min="38" style="0" width="14.7"/>
    <col collapsed="false" customWidth="true" hidden="false" outlineLevel="0" max="39" min="39" style="0" width="15.99"/>
    <col collapsed="false" customWidth="true" hidden="false" outlineLevel="0" max="40" min="40" style="0" width="18.56"/>
    <col collapsed="false" customWidth="true" hidden="false" outlineLevel="0" max="41" min="41" style="0" width="13.85"/>
    <col collapsed="false" customWidth="true" hidden="false" outlineLevel="0" max="42" min="42" style="0" width="15.99"/>
    <col collapsed="false" customWidth="true" hidden="false" outlineLevel="0" max="43" min="43" style="0" width="10.99"/>
    <col collapsed="false" customWidth="true" hidden="false" outlineLevel="0" max="44" min="44" style="0" width="12.28"/>
    <col collapsed="false" customWidth="true" hidden="false" outlineLevel="0" max="50" min="49" style="0" width="12.28"/>
    <col collapsed="false" customWidth="true" hidden="false" outlineLevel="0" max="51" min="51" style="0" width="13.56"/>
    <col collapsed="false" customWidth="true" hidden="false" outlineLevel="0" max="54" min="54" style="0" width="12.7"/>
    <col collapsed="false" customWidth="true" hidden="false" outlineLevel="0" max="66" min="66" style="0" width="10.85"/>
    <col collapsed="false" customWidth="true" hidden="false" outlineLevel="0" max="68" min="68" style="0" width="11.7"/>
    <col collapsed="false" customWidth="true" hidden="false" outlineLevel="0" max="71" min="71" style="0" width="12.7"/>
    <col collapsed="false" customWidth="true" hidden="false" outlineLevel="0" max="85" min="85" style="0" width="12.14"/>
  </cols>
  <sheetData>
    <row r="1" customFormat="false" ht="13.5" hidden="false" customHeight="false" outlineLevel="0" collapsed="false"/>
    <row r="2" customFormat="false" ht="15.75" hidden="false" customHeight="false" outlineLevel="0" collapsed="false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2" t="s">
        <v>1</v>
      </c>
      <c r="P2" s="2"/>
      <c r="S2" s="1" t="s">
        <v>0</v>
      </c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2" t="s">
        <v>1</v>
      </c>
      <c r="AH2" s="2"/>
      <c r="AK2" s="1" t="s">
        <v>0</v>
      </c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2" t="s">
        <v>1</v>
      </c>
      <c r="AZ2" s="2"/>
      <c r="BB2" s="1" t="s">
        <v>0</v>
      </c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2" t="s">
        <v>1</v>
      </c>
      <c r="BQ2" s="2"/>
      <c r="BS2" s="1" t="s">
        <v>0</v>
      </c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2" t="s">
        <v>1</v>
      </c>
      <c r="CH2" s="2"/>
    </row>
    <row r="3" customFormat="false" ht="14.25" hidden="false" customHeight="false" outlineLevel="0" collapsed="false">
      <c r="A3" s="3" t="s">
        <v>2</v>
      </c>
      <c r="B3" s="4"/>
      <c r="C3" s="5"/>
      <c r="D3" s="5"/>
      <c r="E3" s="5" t="s">
        <v>3</v>
      </c>
      <c r="F3" s="5" t="s">
        <v>4</v>
      </c>
      <c r="G3" s="6" t="n">
        <v>0</v>
      </c>
      <c r="H3" s="5" t="s">
        <v>5</v>
      </c>
      <c r="I3" s="7" t="n">
        <v>36697</v>
      </c>
      <c r="J3" s="5"/>
      <c r="K3" s="5"/>
      <c r="L3" s="5"/>
      <c r="M3" s="5"/>
      <c r="N3" s="5"/>
      <c r="O3" s="3" t="s">
        <v>2</v>
      </c>
      <c r="P3" s="8" t="s">
        <v>6</v>
      </c>
      <c r="S3" s="3" t="s">
        <v>2</v>
      </c>
      <c r="T3" s="4"/>
      <c r="U3" s="5"/>
      <c r="V3" s="5"/>
      <c r="W3" s="5" t="s">
        <v>7</v>
      </c>
      <c r="X3" s="5" t="s">
        <v>4</v>
      </c>
      <c r="Y3" s="6" t="n">
        <v>0</v>
      </c>
      <c r="Z3" s="5" t="s">
        <v>5</v>
      </c>
      <c r="AA3" s="7" t="n">
        <v>36697</v>
      </c>
      <c r="AB3" s="7"/>
      <c r="AC3" s="7"/>
      <c r="AD3" s="7"/>
      <c r="AE3" s="5"/>
      <c r="AF3" s="5"/>
      <c r="AG3" s="3" t="s">
        <v>2</v>
      </c>
      <c r="AH3" s="8" t="s">
        <v>6</v>
      </c>
      <c r="AK3" s="3" t="s">
        <v>2</v>
      </c>
      <c r="AL3" s="4"/>
      <c r="AM3" s="5"/>
      <c r="AN3" s="5"/>
      <c r="AO3" s="5" t="s">
        <v>8</v>
      </c>
      <c r="AP3" s="5" t="s">
        <v>4</v>
      </c>
      <c r="AQ3" s="6" t="n">
        <v>0</v>
      </c>
      <c r="AR3" s="5" t="s">
        <v>5</v>
      </c>
      <c r="AS3" s="7" t="n">
        <v>36697</v>
      </c>
      <c r="AT3" s="7"/>
      <c r="AU3" s="7"/>
      <c r="AV3" s="7"/>
      <c r="AW3" s="5"/>
      <c r="AX3" s="5"/>
      <c r="AY3" s="3" t="s">
        <v>2</v>
      </c>
      <c r="AZ3" s="8" t="s">
        <v>6</v>
      </c>
      <c r="BB3" s="3" t="s">
        <v>2</v>
      </c>
      <c r="BC3" s="4"/>
      <c r="BD3" s="5"/>
      <c r="BE3" s="5"/>
      <c r="BF3" s="5" t="s">
        <v>9</v>
      </c>
      <c r="BG3" s="5"/>
      <c r="BH3" s="6" t="n">
        <v>0</v>
      </c>
      <c r="BI3" s="5" t="s">
        <v>5</v>
      </c>
      <c r="BJ3" s="7" t="n">
        <v>36697</v>
      </c>
      <c r="BK3" s="7"/>
      <c r="BL3" s="7"/>
      <c r="BM3" s="7"/>
      <c r="BN3" s="5"/>
      <c r="BO3" s="5"/>
      <c r="BP3" s="3" t="s">
        <v>2</v>
      </c>
      <c r="BQ3" s="8" t="s">
        <v>6</v>
      </c>
      <c r="BS3" s="3" t="s">
        <v>2</v>
      </c>
      <c r="BT3" s="4"/>
      <c r="BU3" s="5"/>
      <c r="BV3" s="5"/>
      <c r="BW3" s="5" t="s">
        <v>10</v>
      </c>
      <c r="BX3" s="5"/>
      <c r="BY3" s="6" t="n">
        <v>0</v>
      </c>
      <c r="BZ3" s="5" t="s">
        <v>5</v>
      </c>
      <c r="CA3" s="7" t="n">
        <v>36697</v>
      </c>
      <c r="CB3" s="7"/>
      <c r="CC3" s="7"/>
      <c r="CD3" s="7"/>
      <c r="CE3" s="5"/>
      <c r="CF3" s="5"/>
      <c r="CG3" s="3" t="s">
        <v>2</v>
      </c>
      <c r="CH3" s="8" t="s">
        <v>6</v>
      </c>
    </row>
    <row r="4" customFormat="false" ht="14.25" hidden="false" customHeight="false" outlineLevel="0" collapsed="false">
      <c r="A4" s="9"/>
      <c r="B4" s="10" t="s">
        <v>11</v>
      </c>
      <c r="C4" s="11" t="s">
        <v>12</v>
      </c>
      <c r="D4" s="11" t="s">
        <v>13</v>
      </c>
      <c r="E4" s="11" t="s">
        <v>14</v>
      </c>
      <c r="F4" s="11" t="s">
        <v>15</v>
      </c>
      <c r="G4" s="11" t="s">
        <v>16</v>
      </c>
      <c r="H4" s="11" t="s">
        <v>17</v>
      </c>
      <c r="I4" s="11" t="s">
        <v>18</v>
      </c>
      <c r="J4" s="11" t="s">
        <v>19</v>
      </c>
      <c r="K4" s="11" t="s">
        <v>20</v>
      </c>
      <c r="L4" s="11" t="s">
        <v>21</v>
      </c>
      <c r="M4" s="11" t="s">
        <v>22</v>
      </c>
      <c r="N4" s="11" t="s">
        <v>23</v>
      </c>
      <c r="O4" s="9"/>
      <c r="P4" s="12"/>
      <c r="S4" s="9"/>
      <c r="T4" s="10" t="s">
        <v>11</v>
      </c>
      <c r="U4" s="11" t="s">
        <v>12</v>
      </c>
      <c r="V4" s="11" t="s">
        <v>13</v>
      </c>
      <c r="W4" s="11" t="s">
        <v>14</v>
      </c>
      <c r="X4" s="11" t="s">
        <v>15</v>
      </c>
      <c r="Y4" s="11" t="s">
        <v>16</v>
      </c>
      <c r="Z4" s="11" t="s">
        <v>17</v>
      </c>
      <c r="AA4" s="11" t="s">
        <v>18</v>
      </c>
      <c r="AB4" s="11" t="s">
        <v>19</v>
      </c>
      <c r="AC4" s="11" t="s">
        <v>20</v>
      </c>
      <c r="AD4" s="11" t="s">
        <v>21</v>
      </c>
      <c r="AE4" s="11" t="s">
        <v>22</v>
      </c>
      <c r="AF4" s="11" t="s">
        <v>23</v>
      </c>
      <c r="AG4" s="9"/>
      <c r="AH4" s="12"/>
      <c r="AK4" s="9"/>
      <c r="AL4" s="10" t="s">
        <v>11</v>
      </c>
      <c r="AM4" s="11" t="s">
        <v>12</v>
      </c>
      <c r="AN4" s="11" t="s">
        <v>13</v>
      </c>
      <c r="AO4" s="11" t="s">
        <v>14</v>
      </c>
      <c r="AP4" s="11" t="s">
        <v>15</v>
      </c>
      <c r="AQ4" s="11" t="s">
        <v>16</v>
      </c>
      <c r="AR4" s="11" t="s">
        <v>17</v>
      </c>
      <c r="AS4" s="11" t="s">
        <v>18</v>
      </c>
      <c r="AT4" s="11" t="s">
        <v>19</v>
      </c>
      <c r="AU4" s="11" t="s">
        <v>20</v>
      </c>
      <c r="AV4" s="11" t="s">
        <v>21</v>
      </c>
      <c r="AW4" s="11" t="s">
        <v>22</v>
      </c>
      <c r="AX4" s="11" t="s">
        <v>23</v>
      </c>
      <c r="AY4" s="9"/>
      <c r="AZ4" s="12"/>
      <c r="BB4" s="9"/>
      <c r="BC4" s="10" t="s">
        <v>11</v>
      </c>
      <c r="BD4" s="11" t="s">
        <v>12</v>
      </c>
      <c r="BE4" s="11" t="s">
        <v>13</v>
      </c>
      <c r="BF4" s="11" t="s">
        <v>14</v>
      </c>
      <c r="BG4" s="11" t="s">
        <v>15</v>
      </c>
      <c r="BH4" s="11" t="s">
        <v>16</v>
      </c>
      <c r="BI4" s="11" t="s">
        <v>17</v>
      </c>
      <c r="BJ4" s="11" t="s">
        <v>18</v>
      </c>
      <c r="BK4" s="11" t="s">
        <v>19</v>
      </c>
      <c r="BL4" s="11" t="s">
        <v>20</v>
      </c>
      <c r="BM4" s="11" t="s">
        <v>21</v>
      </c>
      <c r="BN4" s="11" t="s">
        <v>22</v>
      </c>
      <c r="BO4" s="11" t="s">
        <v>23</v>
      </c>
      <c r="BP4" s="9"/>
      <c r="BQ4" s="12"/>
      <c r="BS4" s="9"/>
      <c r="BT4" s="10" t="s">
        <v>11</v>
      </c>
      <c r="BU4" s="11" t="s">
        <v>12</v>
      </c>
      <c r="BV4" s="11" t="s">
        <v>13</v>
      </c>
      <c r="BW4" s="11" t="s">
        <v>14</v>
      </c>
      <c r="BX4" s="11" t="s">
        <v>15</v>
      </c>
      <c r="BY4" s="11" t="s">
        <v>16</v>
      </c>
      <c r="BZ4" s="11" t="s">
        <v>17</v>
      </c>
      <c r="CA4" s="11" t="s">
        <v>18</v>
      </c>
      <c r="CB4" s="11" t="s">
        <v>19</v>
      </c>
      <c r="CC4" s="11" t="s">
        <v>20</v>
      </c>
      <c r="CD4" s="11" t="s">
        <v>21</v>
      </c>
      <c r="CE4" s="11" t="s">
        <v>22</v>
      </c>
      <c r="CF4" s="11" t="s">
        <v>23</v>
      </c>
      <c r="CG4" s="9"/>
      <c r="CH4" s="12"/>
    </row>
    <row r="5" customFormat="false" ht="12.75" hidden="false" customHeight="false" outlineLevel="0" collapsed="false">
      <c r="A5" s="13" t="n">
        <v>36739</v>
      </c>
      <c r="B5" s="14" t="n">
        <v>0</v>
      </c>
      <c r="C5" s="14" t="n">
        <v>0</v>
      </c>
      <c r="D5" s="14" t="n">
        <v>0</v>
      </c>
      <c r="E5" s="14" t="n">
        <v>0</v>
      </c>
      <c r="F5" s="14" t="n">
        <v>0</v>
      </c>
      <c r="G5" s="14" t="n">
        <v>0</v>
      </c>
      <c r="H5" s="14" t="n">
        <v>0</v>
      </c>
      <c r="I5" s="14" t="n">
        <v>0</v>
      </c>
      <c r="J5" s="14" t="n">
        <v>0</v>
      </c>
      <c r="K5" s="14" t="n">
        <v>0</v>
      </c>
      <c r="L5" s="14" t="n">
        <v>0</v>
      </c>
      <c r="M5" s="14" t="n">
        <v>0</v>
      </c>
      <c r="N5" s="14" t="n">
        <v>0</v>
      </c>
      <c r="O5" s="13" t="n">
        <v>36739</v>
      </c>
      <c r="P5" s="15" t="n">
        <v>0</v>
      </c>
      <c r="S5" s="13" t="n">
        <v>36739</v>
      </c>
      <c r="T5" s="14" t="n">
        <v>0</v>
      </c>
      <c r="U5" s="14" t="n">
        <v>0</v>
      </c>
      <c r="V5" s="14" t="n">
        <v>0</v>
      </c>
      <c r="W5" s="14" t="n">
        <v>0</v>
      </c>
      <c r="X5" s="14" t="n">
        <v>0</v>
      </c>
      <c r="Y5" s="14" t="n">
        <v>0</v>
      </c>
      <c r="Z5" s="14" t="n">
        <v>0</v>
      </c>
      <c r="AA5" s="14" t="n">
        <v>0</v>
      </c>
      <c r="AB5" s="14" t="n">
        <v>0</v>
      </c>
      <c r="AC5" s="14" t="n">
        <v>0</v>
      </c>
      <c r="AD5" s="14" t="n">
        <v>0</v>
      </c>
      <c r="AE5" s="14" t="n">
        <v>0</v>
      </c>
      <c r="AF5" s="14" t="n">
        <v>0</v>
      </c>
      <c r="AG5" s="13" t="n">
        <v>36739</v>
      </c>
      <c r="AH5" s="15" t="n">
        <v>0</v>
      </c>
      <c r="AK5" s="13" t="n">
        <v>36739</v>
      </c>
      <c r="AL5" s="14" t="n">
        <v>0</v>
      </c>
      <c r="AM5" s="14" t="n">
        <v>0</v>
      </c>
      <c r="AN5" s="14" t="n">
        <v>0</v>
      </c>
      <c r="AO5" s="14" t="n">
        <v>0</v>
      </c>
      <c r="AP5" s="14" t="n">
        <v>0</v>
      </c>
      <c r="AQ5" s="14" t="n">
        <v>0</v>
      </c>
      <c r="AR5" s="14" t="n">
        <v>0</v>
      </c>
      <c r="AS5" s="14" t="n">
        <v>0</v>
      </c>
      <c r="AT5" s="14" t="n">
        <v>0</v>
      </c>
      <c r="AU5" s="14" t="n">
        <v>0</v>
      </c>
      <c r="AV5" s="14" t="n">
        <v>0</v>
      </c>
      <c r="AW5" s="14" t="n">
        <v>0</v>
      </c>
      <c r="AX5" s="14" t="n">
        <v>0</v>
      </c>
      <c r="AY5" s="13" t="n">
        <v>36739</v>
      </c>
      <c r="AZ5" s="15" t="n">
        <v>0</v>
      </c>
      <c r="BB5" s="13" t="n">
        <v>36739</v>
      </c>
      <c r="BC5" s="14" t="n">
        <v>0</v>
      </c>
      <c r="BD5" s="14" t="n">
        <v>0</v>
      </c>
      <c r="BE5" s="14" t="n">
        <v>0</v>
      </c>
      <c r="BF5" s="14" t="n">
        <v>0</v>
      </c>
      <c r="BG5" s="14" t="n">
        <v>0</v>
      </c>
      <c r="BH5" s="14" t="n">
        <v>0</v>
      </c>
      <c r="BI5" s="14" t="n">
        <v>0</v>
      </c>
      <c r="BJ5" s="14" t="n">
        <v>0</v>
      </c>
      <c r="BK5" s="14" t="n">
        <v>0</v>
      </c>
      <c r="BL5" s="14" t="n">
        <v>0</v>
      </c>
      <c r="BM5" s="14" t="n">
        <v>0</v>
      </c>
      <c r="BN5" s="14" t="n">
        <v>0</v>
      </c>
      <c r="BO5" s="14" t="n">
        <v>0</v>
      </c>
      <c r="BP5" s="13" t="n">
        <v>36739</v>
      </c>
      <c r="BQ5" s="15" t="n">
        <v>0</v>
      </c>
      <c r="BS5" s="13" t="n">
        <v>36739</v>
      </c>
      <c r="BT5" s="14" t="n">
        <v>0</v>
      </c>
      <c r="BU5" s="14" t="n">
        <v>0</v>
      </c>
      <c r="BV5" s="14" t="n">
        <v>0</v>
      </c>
      <c r="BW5" s="14" t="n">
        <v>0</v>
      </c>
      <c r="BX5" s="14" t="n">
        <v>0</v>
      </c>
      <c r="BY5" s="14" t="n">
        <v>0</v>
      </c>
      <c r="BZ5" s="14" t="n">
        <v>0</v>
      </c>
      <c r="CA5" s="14" t="n">
        <v>0</v>
      </c>
      <c r="CB5" s="14" t="n">
        <v>0</v>
      </c>
      <c r="CC5" s="14" t="n">
        <v>0</v>
      </c>
      <c r="CD5" s="14" t="n">
        <v>0</v>
      </c>
      <c r="CE5" s="14" t="n">
        <v>0</v>
      </c>
      <c r="CF5" s="14" t="n">
        <v>0</v>
      </c>
      <c r="CG5" s="13" t="n">
        <v>36739</v>
      </c>
      <c r="CH5" s="15" t="n">
        <v>0</v>
      </c>
    </row>
    <row r="6" customFormat="false" ht="12.75" hidden="false" customHeight="false" outlineLevel="0" collapsed="false">
      <c r="A6" s="16" t="n">
        <v>36770</v>
      </c>
      <c r="B6" s="14" t="n">
        <v>0</v>
      </c>
      <c r="C6" s="14" t="n">
        <v>0</v>
      </c>
      <c r="D6" s="14" t="n">
        <v>0</v>
      </c>
      <c r="E6" s="14" t="n">
        <v>0</v>
      </c>
      <c r="F6" s="14" t="n">
        <v>0</v>
      </c>
      <c r="G6" s="14" t="n">
        <v>0</v>
      </c>
      <c r="H6" s="14" t="n">
        <v>0</v>
      </c>
      <c r="I6" s="14" t="n">
        <v>0</v>
      </c>
      <c r="J6" s="14" t="n">
        <v>0</v>
      </c>
      <c r="K6" s="14" t="n">
        <v>0</v>
      </c>
      <c r="L6" s="14" t="n">
        <v>0</v>
      </c>
      <c r="M6" s="14" t="n">
        <v>0</v>
      </c>
      <c r="N6" s="14" t="n">
        <v>0</v>
      </c>
      <c r="O6" s="16" t="n">
        <v>36770</v>
      </c>
      <c r="P6" s="15" t="n">
        <v>0</v>
      </c>
      <c r="R6" s="14" t="n">
        <v>0</v>
      </c>
      <c r="S6" s="16" t="n">
        <v>36770</v>
      </c>
      <c r="T6" s="14" t="n">
        <v>0</v>
      </c>
      <c r="U6" s="14" t="n">
        <v>0</v>
      </c>
      <c r="V6" s="14" t="n">
        <v>0</v>
      </c>
      <c r="W6" s="14" t="n">
        <v>0</v>
      </c>
      <c r="X6" s="14" t="n">
        <v>0</v>
      </c>
      <c r="Y6" s="14" t="n">
        <v>0</v>
      </c>
      <c r="Z6" s="14" t="n">
        <v>0</v>
      </c>
      <c r="AA6" s="14" t="n">
        <v>0</v>
      </c>
      <c r="AB6" s="14" t="n">
        <v>0</v>
      </c>
      <c r="AC6" s="14" t="n">
        <v>0</v>
      </c>
      <c r="AD6" s="14" t="n">
        <v>0</v>
      </c>
      <c r="AE6" s="14" t="n">
        <v>0</v>
      </c>
      <c r="AF6" s="14" t="n">
        <v>0</v>
      </c>
      <c r="AG6" s="16" t="n">
        <v>36770</v>
      </c>
      <c r="AH6" s="15" t="n">
        <v>0</v>
      </c>
      <c r="AK6" s="16" t="n">
        <v>36770</v>
      </c>
      <c r="AL6" s="14" t="n">
        <v>0</v>
      </c>
      <c r="AM6" s="14" t="n">
        <v>0</v>
      </c>
      <c r="AN6" s="14" t="n">
        <v>0</v>
      </c>
      <c r="AO6" s="14" t="n">
        <v>0</v>
      </c>
      <c r="AP6" s="14" t="n">
        <v>0</v>
      </c>
      <c r="AQ6" s="14" t="n">
        <v>0</v>
      </c>
      <c r="AR6" s="14" t="n">
        <v>0</v>
      </c>
      <c r="AS6" s="14" t="n">
        <v>0</v>
      </c>
      <c r="AT6" s="14" t="n">
        <v>0</v>
      </c>
      <c r="AU6" s="14" t="n">
        <v>0</v>
      </c>
      <c r="AV6" s="14" t="n">
        <v>0</v>
      </c>
      <c r="AW6" s="14" t="n">
        <v>0</v>
      </c>
      <c r="AX6" s="14" t="n">
        <v>0</v>
      </c>
      <c r="AY6" s="16" t="n">
        <v>36770</v>
      </c>
      <c r="AZ6" s="15" t="n">
        <v>0</v>
      </c>
      <c r="BB6" s="16" t="n">
        <v>36770</v>
      </c>
      <c r="BC6" s="14" t="n">
        <v>0</v>
      </c>
      <c r="BD6" s="14" t="n">
        <v>0</v>
      </c>
      <c r="BE6" s="14" t="n">
        <v>0</v>
      </c>
      <c r="BF6" s="14" t="n">
        <v>0</v>
      </c>
      <c r="BG6" s="14" t="n">
        <v>0</v>
      </c>
      <c r="BH6" s="14" t="n">
        <v>0</v>
      </c>
      <c r="BI6" s="14" t="n">
        <v>0</v>
      </c>
      <c r="BJ6" s="14" t="n">
        <v>0</v>
      </c>
      <c r="BK6" s="14" t="n">
        <v>0</v>
      </c>
      <c r="BL6" s="14" t="n">
        <v>0</v>
      </c>
      <c r="BM6" s="14" t="n">
        <v>0</v>
      </c>
      <c r="BN6" s="14" t="n">
        <v>0</v>
      </c>
      <c r="BO6" s="14" t="n">
        <v>0</v>
      </c>
      <c r="BP6" s="16" t="n">
        <v>36770</v>
      </c>
      <c r="BQ6" s="15" t="n">
        <v>0</v>
      </c>
      <c r="BS6" s="16" t="n">
        <v>36770</v>
      </c>
      <c r="BT6" s="14" t="n">
        <v>0</v>
      </c>
      <c r="BU6" s="14" t="n">
        <v>0</v>
      </c>
      <c r="BV6" s="14" t="n">
        <v>0</v>
      </c>
      <c r="BW6" s="14" t="n">
        <v>0</v>
      </c>
      <c r="BX6" s="14" t="n">
        <v>0</v>
      </c>
      <c r="BY6" s="14" t="n">
        <v>0</v>
      </c>
      <c r="BZ6" s="14" t="n">
        <v>0</v>
      </c>
      <c r="CA6" s="14" t="n">
        <v>0</v>
      </c>
      <c r="CB6" s="14" t="n">
        <v>0</v>
      </c>
      <c r="CC6" s="14" t="n">
        <v>0</v>
      </c>
      <c r="CD6" s="14" t="n">
        <v>0</v>
      </c>
      <c r="CE6" s="14" t="n">
        <v>0</v>
      </c>
      <c r="CF6" s="14" t="n">
        <v>0</v>
      </c>
      <c r="CG6" s="16" t="n">
        <v>36770</v>
      </c>
      <c r="CH6" s="17" t="n">
        <v>0</v>
      </c>
    </row>
    <row r="7" customFormat="false" ht="12.75" hidden="false" customHeight="false" outlineLevel="0" collapsed="false">
      <c r="A7" s="16" t="n">
        <v>36800</v>
      </c>
      <c r="B7" s="14" t="n">
        <v>-14.0842309521237</v>
      </c>
      <c r="C7" s="14" t="n">
        <v>6.14270263890334</v>
      </c>
      <c r="D7" s="14" t="n">
        <v>4.27168145745932</v>
      </c>
      <c r="E7" s="14" t="n">
        <v>0</v>
      </c>
      <c r="F7" s="14" t="n">
        <v>0</v>
      </c>
      <c r="G7" s="14" t="n">
        <v>1.47290643214917</v>
      </c>
      <c r="H7" s="14" t="n">
        <v>-6.42624986820153</v>
      </c>
      <c r="I7" s="14" t="n">
        <v>0</v>
      </c>
      <c r="J7" s="14" t="n">
        <v>1.19034160770923</v>
      </c>
      <c r="K7" s="14" t="n">
        <v>0</v>
      </c>
      <c r="L7" s="14" t="n">
        <v>0</v>
      </c>
      <c r="M7" s="14" t="n">
        <v>0</v>
      </c>
      <c r="N7" s="14" t="n">
        <v>0</v>
      </c>
      <c r="O7" s="16" t="n">
        <v>36800</v>
      </c>
      <c r="P7" s="15" t="n">
        <v>-7.4328486841042</v>
      </c>
      <c r="R7" s="14" t="n">
        <v>45960.8781935807</v>
      </c>
      <c r="S7" s="16" t="n">
        <v>36800</v>
      </c>
      <c r="T7" s="14" t="n">
        <v>76492.7672432989</v>
      </c>
      <c r="U7" s="14" t="n">
        <v>-32192.2927089115</v>
      </c>
      <c r="V7" s="14" t="n">
        <v>-15585.2918567701</v>
      </c>
      <c r="W7" s="14" t="n">
        <v>0</v>
      </c>
      <c r="X7" s="14" t="n">
        <v>0</v>
      </c>
      <c r="Y7" s="14" t="n">
        <v>-7952.60587318094</v>
      </c>
      <c r="Z7" s="14" t="n">
        <v>31625.3829826104</v>
      </c>
      <c r="AA7" s="14" t="n">
        <v>0</v>
      </c>
      <c r="AB7" s="14" t="n">
        <v>-6427.08159346594</v>
      </c>
      <c r="AC7" s="14" t="n">
        <v>0</v>
      </c>
      <c r="AD7" s="14" t="n">
        <v>0</v>
      </c>
      <c r="AE7" s="14" t="n">
        <v>0</v>
      </c>
      <c r="AF7" s="14" t="n">
        <v>0</v>
      </c>
      <c r="AG7" s="16" t="n">
        <v>36800</v>
      </c>
      <c r="AH7" s="15" t="n">
        <v>45960.8781935807</v>
      </c>
      <c r="AK7" s="16" t="n">
        <v>36800</v>
      </c>
      <c r="AL7" s="14" t="n">
        <v>2696.61559566629</v>
      </c>
      <c r="AM7" s="14" t="n">
        <v>-576.849089961529</v>
      </c>
      <c r="AN7" s="14" t="n">
        <v>-9372.27789379074</v>
      </c>
      <c r="AO7" s="14" t="n">
        <v>0</v>
      </c>
      <c r="AP7" s="14" t="n">
        <v>0</v>
      </c>
      <c r="AQ7" s="14" t="n">
        <v>-7896.32769980326</v>
      </c>
      <c r="AR7" s="14" t="n">
        <v>248.669920755813</v>
      </c>
      <c r="AS7" s="14" t="n">
        <v>0</v>
      </c>
      <c r="AT7" s="14" t="n">
        <v>-189.471377357776</v>
      </c>
      <c r="AU7" s="14" t="n">
        <v>0</v>
      </c>
      <c r="AV7" s="14" t="n">
        <v>0</v>
      </c>
      <c r="AW7" s="14" t="n">
        <v>0</v>
      </c>
      <c r="AX7" s="14" t="n">
        <v>0</v>
      </c>
      <c r="AY7" s="16" t="n">
        <v>36800</v>
      </c>
      <c r="AZ7" s="15" t="n">
        <v>-15089.6405444912</v>
      </c>
      <c r="BB7" s="16" t="n">
        <v>36800</v>
      </c>
      <c r="BC7" s="14" t="n">
        <v>-2963.58533853576</v>
      </c>
      <c r="BD7" s="14" t="n">
        <v>607.4893250473</v>
      </c>
      <c r="BE7" s="14" t="n">
        <v>10243.4726619107</v>
      </c>
      <c r="BF7" s="14" t="n">
        <v>0</v>
      </c>
      <c r="BG7" s="14" t="n">
        <v>0</v>
      </c>
      <c r="BH7" s="14" t="n">
        <v>8204.19654630635</v>
      </c>
      <c r="BI7" s="14" t="n">
        <v>-292.82785519518</v>
      </c>
      <c r="BJ7" s="14" t="n">
        <v>0</v>
      </c>
      <c r="BK7" s="14" t="n">
        <v>199.894394497211</v>
      </c>
      <c r="BL7" s="14" t="n">
        <v>0</v>
      </c>
      <c r="BM7" s="14" t="n">
        <v>0</v>
      </c>
      <c r="BN7" s="14" t="n">
        <v>0</v>
      </c>
      <c r="BO7" s="14" t="n">
        <v>0</v>
      </c>
      <c r="BP7" s="16" t="n">
        <v>36800</v>
      </c>
      <c r="BQ7" s="15" t="n">
        <v>15998.6397340306</v>
      </c>
      <c r="BS7" s="16" t="n">
        <v>36800</v>
      </c>
      <c r="BT7" s="14" t="n">
        <v>0.18569440300131</v>
      </c>
      <c r="BU7" s="14" t="n">
        <v>0.0746163347865956</v>
      </c>
      <c r="BV7" s="14" t="n">
        <v>-0.604743485960116</v>
      </c>
      <c r="BW7" s="14" t="n">
        <v>0</v>
      </c>
      <c r="BX7" s="14" t="n">
        <v>0</v>
      </c>
      <c r="BY7" s="14" t="n">
        <v>-0.17520088441006</v>
      </c>
      <c r="BZ7" s="14" t="n">
        <v>0.239615120188199</v>
      </c>
      <c r="CA7" s="14" t="n">
        <v>0</v>
      </c>
      <c r="CB7" s="14" t="n">
        <v>0.0159604314419071</v>
      </c>
      <c r="CC7" s="14" t="n">
        <v>0</v>
      </c>
      <c r="CD7" s="14" t="n">
        <v>0</v>
      </c>
      <c r="CE7" s="14" t="n">
        <v>0</v>
      </c>
      <c r="CF7" s="14" t="n">
        <v>0</v>
      </c>
      <c r="CG7" s="16" t="n">
        <v>36800</v>
      </c>
      <c r="CH7" s="17" t="n">
        <v>-0.264058080952164</v>
      </c>
    </row>
    <row r="8" customFormat="false" ht="12.75" hidden="false" customHeight="false" outlineLevel="0" collapsed="false">
      <c r="A8" s="16" t="n">
        <v>36831</v>
      </c>
      <c r="B8" s="14" t="n">
        <v>7.34685308794547</v>
      </c>
      <c r="C8" s="14" t="n">
        <v>0.111914725830567</v>
      </c>
      <c r="D8" s="14" t="n">
        <v>0.229512178492716</v>
      </c>
      <c r="E8" s="14" t="n">
        <v>-8.43247479009822</v>
      </c>
      <c r="F8" s="14" t="n">
        <v>0</v>
      </c>
      <c r="G8" s="14" t="n">
        <v>1.43345531081467</v>
      </c>
      <c r="H8" s="14" t="n">
        <v>-15.9394752285848</v>
      </c>
      <c r="I8" s="14" t="n">
        <v>0</v>
      </c>
      <c r="J8" s="14" t="n">
        <v>0</v>
      </c>
      <c r="K8" s="14" t="n">
        <v>-2.01538840473955</v>
      </c>
      <c r="L8" s="14" t="n">
        <v>-0.681426827690917</v>
      </c>
      <c r="M8" s="14" t="n">
        <v>-0.415597132668866</v>
      </c>
      <c r="N8" s="14" t="n">
        <v>2.273974051989</v>
      </c>
      <c r="O8" s="16" t="n">
        <v>36831</v>
      </c>
      <c r="P8" s="15" t="n">
        <v>-16.0886530287099</v>
      </c>
      <c r="R8" s="14" t="n">
        <v>210112.295365408</v>
      </c>
      <c r="S8" s="16" t="n">
        <v>36831</v>
      </c>
      <c r="T8" s="14" t="n">
        <v>-119250.315468625</v>
      </c>
      <c r="U8" s="14" t="n">
        <v>-1535.80256838835</v>
      </c>
      <c r="V8" s="14" t="n">
        <v>-2192.25790881043</v>
      </c>
      <c r="W8" s="14" t="n">
        <v>105818.793065694</v>
      </c>
      <c r="X8" s="14" t="n">
        <v>0</v>
      </c>
      <c r="Y8" s="14" t="n">
        <v>-20736.4778066389</v>
      </c>
      <c r="Z8" s="14" t="n">
        <v>208992.029422695</v>
      </c>
      <c r="AA8" s="14" t="n">
        <v>0</v>
      </c>
      <c r="AB8" s="14" t="n">
        <v>0</v>
      </c>
      <c r="AC8" s="14" t="n">
        <v>24976.1487385082</v>
      </c>
      <c r="AD8" s="14" t="n">
        <v>8613.43066107703</v>
      </c>
      <c r="AE8" s="14" t="n">
        <v>5426.74722989623</v>
      </c>
      <c r="AF8" s="14" t="n">
        <v>-25601.6837431665</v>
      </c>
      <c r="AG8" s="16" t="n">
        <v>36831</v>
      </c>
      <c r="AH8" s="15" t="n">
        <v>184510.611622241</v>
      </c>
      <c r="AK8" s="16" t="n">
        <v>36831</v>
      </c>
      <c r="AL8" s="14" t="n">
        <v>-27180.2275651418</v>
      </c>
      <c r="AM8" s="14" t="n">
        <v>-21.7916004192333</v>
      </c>
      <c r="AN8" s="14" t="n">
        <v>-244.288436586108</v>
      </c>
      <c r="AO8" s="14" t="n">
        <v>620.362546508746</v>
      </c>
      <c r="AP8" s="14" t="n">
        <v>0</v>
      </c>
      <c r="AQ8" s="14" t="n">
        <v>-8391.06588838916</v>
      </c>
      <c r="AR8" s="14" t="n">
        <v>1271.52458583847</v>
      </c>
      <c r="AS8" s="14" t="n">
        <v>0</v>
      </c>
      <c r="AT8" s="14" t="n">
        <v>0</v>
      </c>
      <c r="AU8" s="14" t="n">
        <v>265.180401719833</v>
      </c>
      <c r="AV8" s="14" t="n">
        <v>98.0242733272392</v>
      </c>
      <c r="AW8" s="14" t="n">
        <v>76.4964287470339</v>
      </c>
      <c r="AX8" s="14" t="n">
        <v>-2962.77666547627</v>
      </c>
      <c r="AY8" s="16" t="n">
        <v>36831</v>
      </c>
      <c r="AZ8" s="15" t="n">
        <v>-36468.5619198713</v>
      </c>
      <c r="BB8" s="16" t="n">
        <v>36831</v>
      </c>
      <c r="BC8" s="14" t="n">
        <v>57487.9935771431</v>
      </c>
      <c r="BD8" s="14" t="n">
        <v>48.1309875550071</v>
      </c>
      <c r="BE8" s="14" t="n">
        <v>522.290660254703</v>
      </c>
      <c r="BF8" s="14" t="n">
        <v>-1308.65458465988</v>
      </c>
      <c r="BG8" s="14" t="n">
        <v>0</v>
      </c>
      <c r="BH8" s="14" t="n">
        <v>18271.5375315416</v>
      </c>
      <c r="BI8" s="14" t="n">
        <v>-2736.38951694156</v>
      </c>
      <c r="BJ8" s="14" t="n">
        <v>0</v>
      </c>
      <c r="BK8" s="14" t="n">
        <v>0</v>
      </c>
      <c r="BL8" s="14" t="n">
        <v>-561.911339295165</v>
      </c>
      <c r="BM8" s="14" t="n">
        <v>-207.471640407565</v>
      </c>
      <c r="BN8" s="14" t="n">
        <v>-161.996374996806</v>
      </c>
      <c r="BO8" s="14" t="n">
        <v>6402.56330651605</v>
      </c>
      <c r="BP8" s="16" t="n">
        <v>36831</v>
      </c>
      <c r="BQ8" s="15" t="n">
        <v>77756.0926067095</v>
      </c>
      <c r="BS8" s="16" t="n">
        <v>36831</v>
      </c>
      <c r="BT8" s="14" t="n">
        <v>0.911457909235055</v>
      </c>
      <c r="BU8" s="14" t="n">
        <v>0.00850655353528651</v>
      </c>
      <c r="BV8" s="14" t="n">
        <v>-0.0454293271005583</v>
      </c>
      <c r="BW8" s="14" t="n">
        <v>0.227417340452539</v>
      </c>
      <c r="BX8" s="14" t="n">
        <v>0</v>
      </c>
      <c r="BY8" s="14" t="n">
        <v>0.181354108765385</v>
      </c>
      <c r="BZ8" s="14" t="n">
        <v>0.0329153513307752</v>
      </c>
      <c r="CA8" s="14" t="n">
        <v>0</v>
      </c>
      <c r="CB8" s="14" t="n">
        <v>0</v>
      </c>
      <c r="CC8" s="14" t="n">
        <v>-0.0891563181914303</v>
      </c>
      <c r="CD8" s="14" t="n">
        <v>0.0325927148482452</v>
      </c>
      <c r="CE8" s="14" t="n">
        <v>0.0159096304314708</v>
      </c>
      <c r="CF8" s="14" t="n">
        <v>-0.326054610133038</v>
      </c>
      <c r="CG8" s="16" t="n">
        <v>36831</v>
      </c>
      <c r="CH8" s="17" t="n">
        <v>0.949513353173731</v>
      </c>
    </row>
    <row r="9" customFormat="false" ht="12.75" hidden="false" customHeight="false" outlineLevel="0" collapsed="false">
      <c r="A9" s="16" t="n">
        <v>36861</v>
      </c>
      <c r="B9" s="18" t="n">
        <v>-0.0768241924153312</v>
      </c>
      <c r="C9" s="14" t="n">
        <v>0.0436220368594005</v>
      </c>
      <c r="D9" s="14" t="n">
        <v>0.240242977054103</v>
      </c>
      <c r="E9" s="14" t="n">
        <v>-7.5817398051967</v>
      </c>
      <c r="F9" s="14" t="n">
        <v>0</v>
      </c>
      <c r="G9" s="14" t="n">
        <v>1.25550189843964</v>
      </c>
      <c r="H9" s="14" t="n">
        <v>-12.1822932048411</v>
      </c>
      <c r="I9" s="14" t="n">
        <v>0</v>
      </c>
      <c r="J9" s="14" t="n">
        <v>0</v>
      </c>
      <c r="K9" s="14" t="n">
        <v>-2.16626626224988</v>
      </c>
      <c r="L9" s="14" t="n">
        <v>-0.834327196937347</v>
      </c>
      <c r="M9" s="14" t="n">
        <v>-0.555117088864471</v>
      </c>
      <c r="N9" s="14" t="n">
        <v>1.77365579311067</v>
      </c>
      <c r="O9" s="16" t="n">
        <v>36861</v>
      </c>
      <c r="P9" s="15" t="n">
        <v>-20.083545045041</v>
      </c>
      <c r="R9" s="14" t="n">
        <v>458277.768279546</v>
      </c>
      <c r="S9" s="16" t="n">
        <v>36861</v>
      </c>
      <c r="T9" s="14" t="n">
        <v>-6913.12127730575</v>
      </c>
      <c r="U9" s="14" t="n">
        <v>-1061.80291523411</v>
      </c>
      <c r="V9" s="14" t="n">
        <v>-4053.28074419137</v>
      </c>
      <c r="W9" s="14" t="n">
        <v>157963.034631664</v>
      </c>
      <c r="X9" s="14" t="n">
        <v>0</v>
      </c>
      <c r="Y9" s="14" t="n">
        <v>-28141.4449575703</v>
      </c>
      <c r="Z9" s="14" t="n">
        <v>266340.727340966</v>
      </c>
      <c r="AA9" s="14" t="n">
        <v>0</v>
      </c>
      <c r="AB9" s="14" t="n">
        <v>0</v>
      </c>
      <c r="AC9" s="14" t="n">
        <v>44237.4145710563</v>
      </c>
      <c r="AD9" s="14" t="n">
        <v>17613.9395011719</v>
      </c>
      <c r="AE9" s="14" t="n">
        <v>12292.3021289885</v>
      </c>
      <c r="AF9" s="14" t="n">
        <v>-43933.6281857555</v>
      </c>
      <c r="AG9" s="16" t="n">
        <v>36861</v>
      </c>
      <c r="AH9" s="15" t="n">
        <v>414344.140093791</v>
      </c>
      <c r="AK9" s="16" t="n">
        <v>36861</v>
      </c>
      <c r="AL9" s="14" t="n">
        <v>1403.28034628296</v>
      </c>
      <c r="AM9" s="14" t="n">
        <v>-4.50469692708785</v>
      </c>
      <c r="AN9" s="14" t="n">
        <v>-304.204078716951</v>
      </c>
      <c r="AO9" s="14" t="n">
        <v>629.844677707037</v>
      </c>
      <c r="AP9" s="14" t="n">
        <v>0</v>
      </c>
      <c r="AQ9" s="14" t="n">
        <v>-7553.3136317689</v>
      </c>
      <c r="AR9" s="14" t="n">
        <v>1066.97065151006</v>
      </c>
      <c r="AS9" s="14" t="n">
        <v>0</v>
      </c>
      <c r="AT9" s="14" t="n">
        <v>0</v>
      </c>
      <c r="AU9" s="14" t="n">
        <v>311.538763690652</v>
      </c>
      <c r="AV9" s="14" t="n">
        <v>133.37213000161</v>
      </c>
      <c r="AW9" s="14" t="n">
        <v>119.120724133159</v>
      </c>
      <c r="AX9" s="14" t="n">
        <v>-3266.09330741072</v>
      </c>
      <c r="AY9" s="16" t="n">
        <v>36861</v>
      </c>
      <c r="AZ9" s="15" t="n">
        <v>-7463.98842149818</v>
      </c>
      <c r="BB9" s="16" t="n">
        <v>36861</v>
      </c>
      <c r="BC9" s="14" t="n">
        <v>-6164.99574797066</v>
      </c>
      <c r="BD9" s="14" t="n">
        <v>18.0593455835542</v>
      </c>
      <c r="BE9" s="14" t="n">
        <v>968.514782168949</v>
      </c>
      <c r="BF9" s="14" t="n">
        <v>-1949.56893243041</v>
      </c>
      <c r="BG9" s="14" t="n">
        <v>0</v>
      </c>
      <c r="BH9" s="14" t="n">
        <v>23978.1399075387</v>
      </c>
      <c r="BI9" s="14" t="n">
        <v>-3367.7880802624</v>
      </c>
      <c r="BJ9" s="14" t="n">
        <v>0</v>
      </c>
      <c r="BK9" s="14" t="n">
        <v>0</v>
      </c>
      <c r="BL9" s="14" t="n">
        <v>-963.305267163936</v>
      </c>
      <c r="BM9" s="14" t="n">
        <v>-412.137231309818</v>
      </c>
      <c r="BN9" s="14" t="n">
        <v>-370.051360222568</v>
      </c>
      <c r="BO9" s="14" t="n">
        <v>10616.4990357951</v>
      </c>
      <c r="BP9" s="16" t="n">
        <v>36861</v>
      </c>
      <c r="BQ9" s="15" t="n">
        <v>22353.3664517265</v>
      </c>
      <c r="BS9" s="16" t="n">
        <v>36861</v>
      </c>
      <c r="BT9" s="14" t="n">
        <v>0.627410412699153</v>
      </c>
      <c r="BU9" s="14" t="n">
        <v>0.00935308506782256</v>
      </c>
      <c r="BV9" s="14" t="n">
        <v>-0.0310532796454949</v>
      </c>
      <c r="BW9" s="14" t="n">
        <v>0.195554995117029</v>
      </c>
      <c r="BX9" s="14" t="n">
        <v>0</v>
      </c>
      <c r="BY9" s="14" t="n">
        <v>0.0676462416939351</v>
      </c>
      <c r="BZ9" s="14" t="n">
        <v>-0.0745476471604558</v>
      </c>
      <c r="CA9" s="14" t="n">
        <v>0</v>
      </c>
      <c r="CB9" s="14" t="n">
        <v>0</v>
      </c>
      <c r="CC9" s="14" t="n">
        <v>-0.0867573727414267</v>
      </c>
      <c r="CD9" s="14" t="n">
        <v>0.0320537556488092</v>
      </c>
      <c r="CE9" s="14" t="n">
        <v>0.00963248737457678</v>
      </c>
      <c r="CF9" s="14" t="n">
        <v>0.247516408581682</v>
      </c>
      <c r="CG9" s="16" t="n">
        <v>36861</v>
      </c>
      <c r="CH9" s="17" t="n">
        <v>0.99680908663563</v>
      </c>
    </row>
    <row r="10" customFormat="false" ht="12.75" hidden="false" customHeight="false" outlineLevel="0" collapsed="false">
      <c r="A10" s="16" t="n">
        <v>36892</v>
      </c>
      <c r="B10" s="18" t="n">
        <v>-0.348225223292139</v>
      </c>
      <c r="C10" s="14" t="n">
        <v>0.0277262128713132</v>
      </c>
      <c r="D10" s="14" t="n">
        <v>0.208840239535523</v>
      </c>
      <c r="E10" s="14" t="n">
        <v>-12.6053890818806</v>
      </c>
      <c r="F10" s="14" t="n">
        <v>0</v>
      </c>
      <c r="G10" s="14" t="n">
        <v>1.09659111226184</v>
      </c>
      <c r="H10" s="14" t="n">
        <v>-10.3973312630623</v>
      </c>
      <c r="I10" s="14" t="n">
        <v>0</v>
      </c>
      <c r="J10" s="14" t="n">
        <v>0</v>
      </c>
      <c r="K10" s="14" t="n">
        <v>-2.082992742918</v>
      </c>
      <c r="L10" s="14" t="n">
        <v>-0.841490622586574</v>
      </c>
      <c r="M10" s="14" t="n">
        <v>-0.509619032362923</v>
      </c>
      <c r="N10" s="14" t="n">
        <v>1.59290278833092</v>
      </c>
      <c r="O10" s="16" t="n">
        <v>36892</v>
      </c>
      <c r="P10" s="15" t="n">
        <v>-23.8589876131029</v>
      </c>
      <c r="R10" s="14" t="n">
        <v>721635.274528004</v>
      </c>
      <c r="S10" s="16" t="n">
        <v>36892</v>
      </c>
      <c r="T10" s="14" t="n">
        <v>6071.41589928005</v>
      </c>
      <c r="U10" s="14" t="n">
        <v>-937.59472514444</v>
      </c>
      <c r="V10" s="14" t="n">
        <v>-4670.40861417413</v>
      </c>
      <c r="W10" s="14" t="n">
        <v>353214.679097883</v>
      </c>
      <c r="X10" s="14" t="n">
        <v>0</v>
      </c>
      <c r="Y10" s="14" t="n">
        <v>-32564.0587067597</v>
      </c>
      <c r="Z10" s="14" t="n">
        <v>304624.589151782</v>
      </c>
      <c r="AA10" s="14" t="n">
        <v>0</v>
      </c>
      <c r="AB10" s="14" t="n">
        <v>0</v>
      </c>
      <c r="AC10" s="14" t="n">
        <v>56556.3935603702</v>
      </c>
      <c r="AD10" s="14" t="n">
        <v>23931.8929776276</v>
      </c>
      <c r="AE10" s="14" t="n">
        <v>15408.3658871395</v>
      </c>
      <c r="AF10" s="14" t="n">
        <v>-52723.5674878049</v>
      </c>
      <c r="AG10" s="16" t="n">
        <v>36892</v>
      </c>
      <c r="AH10" s="15" t="n">
        <v>668911.707040199</v>
      </c>
      <c r="AK10" s="16" t="n">
        <v>36892</v>
      </c>
      <c r="AL10" s="14" t="n">
        <v>4567.48278207829</v>
      </c>
      <c r="AM10" s="14" t="n">
        <v>-0.559119711368993</v>
      </c>
      <c r="AN10" s="14" t="n">
        <v>-262.091074750999</v>
      </c>
      <c r="AO10" s="14" t="n">
        <v>1078.82021956171</v>
      </c>
      <c r="AP10" s="14" t="n">
        <v>0</v>
      </c>
      <c r="AQ10" s="14" t="n">
        <v>-6546.96931628141</v>
      </c>
      <c r="AR10" s="14" t="n">
        <v>901.82145924786</v>
      </c>
      <c r="AS10" s="14" t="n">
        <v>0</v>
      </c>
      <c r="AT10" s="14" t="n">
        <v>0</v>
      </c>
      <c r="AU10" s="14" t="n">
        <v>301.832639629259</v>
      </c>
      <c r="AV10" s="14" t="n">
        <v>138.025805886919</v>
      </c>
      <c r="AW10" s="14" t="n">
        <v>117.564469103972</v>
      </c>
      <c r="AX10" s="14" t="n">
        <v>-2927.81773927597</v>
      </c>
      <c r="AY10" s="16" t="n">
        <v>36892</v>
      </c>
      <c r="AZ10" s="15" t="n">
        <v>-2631.88987451174</v>
      </c>
      <c r="BB10" s="16" t="n">
        <v>36892</v>
      </c>
      <c r="BC10" s="14" t="n">
        <v>-22237.3538847389</v>
      </c>
      <c r="BD10" s="14" t="n">
        <v>7.99732005236047</v>
      </c>
      <c r="BE10" s="14" t="n">
        <v>1095.67875760135</v>
      </c>
      <c r="BF10" s="14" t="n">
        <v>-4405.42009877271</v>
      </c>
      <c r="BG10" s="14" t="n">
        <v>0</v>
      </c>
      <c r="BH10" s="14" t="n">
        <v>27327.7426298331</v>
      </c>
      <c r="BI10" s="14" t="n">
        <v>-3747.36388298544</v>
      </c>
      <c r="BJ10" s="14" t="n">
        <v>0</v>
      </c>
      <c r="BK10" s="14" t="n">
        <v>0</v>
      </c>
      <c r="BL10" s="14" t="n">
        <v>-1222.5315845022</v>
      </c>
      <c r="BM10" s="14" t="n">
        <v>-559.689035555885</v>
      </c>
      <c r="BN10" s="14" t="n">
        <v>-484.027803010474</v>
      </c>
      <c r="BO10" s="14" t="n">
        <v>12531.3746871145</v>
      </c>
      <c r="BP10" s="16" t="n">
        <v>36892</v>
      </c>
      <c r="BQ10" s="15" t="n">
        <v>8306.40710503574</v>
      </c>
      <c r="BS10" s="16" t="n">
        <v>36892</v>
      </c>
      <c r="BT10" s="14" t="n">
        <v>0.493724492009123</v>
      </c>
      <c r="BU10" s="14" t="n">
        <v>0.00835218847114788</v>
      </c>
      <c r="BV10" s="14" t="n">
        <v>-0.028367357132252</v>
      </c>
      <c r="BW10" s="14" t="n">
        <v>0.258181102234391</v>
      </c>
      <c r="BX10" s="14" t="n">
        <v>0</v>
      </c>
      <c r="BY10" s="14" t="n">
        <v>0.0476434106667927</v>
      </c>
      <c r="BZ10" s="14" t="n">
        <v>-0.118242498732188</v>
      </c>
      <c r="CA10" s="14" t="n">
        <v>0</v>
      </c>
      <c r="CB10" s="14" t="n">
        <v>0</v>
      </c>
      <c r="CC10" s="14" t="n">
        <v>-0.0772040968617157</v>
      </c>
      <c r="CD10" s="14" t="n">
        <v>0.0254202206927499</v>
      </c>
      <c r="CE10" s="14" t="n">
        <v>-0.000273892511811757</v>
      </c>
      <c r="CF10" s="14" t="n">
        <v>0.225052289185664</v>
      </c>
      <c r="CG10" s="16" t="n">
        <v>36892</v>
      </c>
      <c r="CH10" s="17" t="n">
        <v>0.8342858580219</v>
      </c>
    </row>
    <row r="11" customFormat="false" ht="12.75" hidden="false" customHeight="false" outlineLevel="0" collapsed="false">
      <c r="A11" s="16" t="n">
        <v>36923</v>
      </c>
      <c r="B11" s="18" t="n">
        <v>-0.259335898815403</v>
      </c>
      <c r="C11" s="14" t="n">
        <v>-1.42459877590246</v>
      </c>
      <c r="D11" s="14" t="n">
        <v>0.177871902265483</v>
      </c>
      <c r="E11" s="14" t="n">
        <v>-13.1010458837922</v>
      </c>
      <c r="F11" s="14" t="n">
        <v>0</v>
      </c>
      <c r="G11" s="14" t="n">
        <v>1.05896672040586</v>
      </c>
      <c r="H11" s="14" t="n">
        <v>-9.752110282003</v>
      </c>
      <c r="I11" s="14" t="n">
        <v>0</v>
      </c>
      <c r="J11" s="14" t="n">
        <v>0</v>
      </c>
      <c r="K11" s="14" t="n">
        <v>-1.72647739693882</v>
      </c>
      <c r="L11" s="14" t="n">
        <v>-0.829570316125897</v>
      </c>
      <c r="M11" s="14" t="n">
        <v>-0.424184457414767</v>
      </c>
      <c r="N11" s="14" t="n">
        <v>1.73664344807424</v>
      </c>
      <c r="O11" s="16" t="n">
        <v>36923</v>
      </c>
      <c r="P11" s="15" t="n">
        <v>-24.543840940247</v>
      </c>
      <c r="R11" s="14" t="n">
        <v>831296.113581493</v>
      </c>
      <c r="S11" s="16" t="n">
        <v>36923</v>
      </c>
      <c r="T11" s="14" t="n">
        <v>1132.83982114515</v>
      </c>
      <c r="U11" s="14" t="n">
        <v>46068.7236160252</v>
      </c>
      <c r="V11" s="14" t="n">
        <v>-4332.22567451319</v>
      </c>
      <c r="W11" s="14" t="n">
        <v>410350.290528378</v>
      </c>
      <c r="X11" s="14" t="n">
        <v>0</v>
      </c>
      <c r="Y11" s="14" t="n">
        <v>-33163.2007279972</v>
      </c>
      <c r="Z11" s="14" t="n">
        <v>318202.375214409</v>
      </c>
      <c r="AA11" s="14" t="n">
        <v>0</v>
      </c>
      <c r="AB11" s="14" t="n">
        <v>0</v>
      </c>
      <c r="AC11" s="14" t="n">
        <v>52329.2786531464</v>
      </c>
      <c r="AD11" s="14" t="n">
        <v>26495.7353481516</v>
      </c>
      <c r="AE11" s="14" t="n">
        <v>14212.2968027483</v>
      </c>
      <c r="AF11" s="14" t="n">
        <v>-59766.3579486737</v>
      </c>
      <c r="AG11" s="16" t="n">
        <v>36923</v>
      </c>
      <c r="AH11" s="15" t="n">
        <v>771529.75563282</v>
      </c>
      <c r="AK11" s="16" t="n">
        <v>36923</v>
      </c>
      <c r="AL11" s="14" t="n">
        <v>3102.41910409832</v>
      </c>
      <c r="AM11" s="14" t="n">
        <v>395.994358300002</v>
      </c>
      <c r="AN11" s="14" t="n">
        <v>-188.197986330594</v>
      </c>
      <c r="AO11" s="14" t="n">
        <v>999.220516367115</v>
      </c>
      <c r="AP11" s="14" t="n">
        <v>0</v>
      </c>
      <c r="AQ11" s="14" t="n">
        <v>-5178.48321100889</v>
      </c>
      <c r="AR11" s="14" t="n">
        <v>725.131248410183</v>
      </c>
      <c r="AS11" s="14" t="n">
        <v>0</v>
      </c>
      <c r="AT11" s="14" t="n">
        <v>0</v>
      </c>
      <c r="AU11" s="14" t="n">
        <v>219.775178154219</v>
      </c>
      <c r="AV11" s="14" t="n">
        <v>123.654606001885</v>
      </c>
      <c r="AW11" s="14" t="n">
        <v>86.9240154530401</v>
      </c>
      <c r="AX11" s="14" t="n">
        <v>-2616.26404211463</v>
      </c>
      <c r="AY11" s="16" t="n">
        <v>36923</v>
      </c>
      <c r="AZ11" s="15" t="n">
        <v>-2329.82621266935</v>
      </c>
      <c r="BB11" s="16" t="n">
        <v>36923</v>
      </c>
      <c r="BC11" s="14" t="n">
        <v>-21127.2302036158</v>
      </c>
      <c r="BD11" s="14" t="n">
        <v>-2108.55709388473</v>
      </c>
      <c r="BE11" s="14" t="n">
        <v>1027.1569533616</v>
      </c>
      <c r="BF11" s="14" t="n">
        <v>-5347.06887937401</v>
      </c>
      <c r="BG11" s="14" t="n">
        <v>0</v>
      </c>
      <c r="BH11" s="14" t="n">
        <v>28225.1956924728</v>
      </c>
      <c r="BI11" s="14" t="n">
        <v>-3953.43085012701</v>
      </c>
      <c r="BJ11" s="14" t="n">
        <v>0</v>
      </c>
      <c r="BK11" s="14" t="n">
        <v>0</v>
      </c>
      <c r="BL11" s="14" t="n">
        <v>-1157.31070600833</v>
      </c>
      <c r="BM11" s="14" t="n">
        <v>-655.757033513763</v>
      </c>
      <c r="BN11" s="14" t="n">
        <v>-465.335119560444</v>
      </c>
      <c r="BO11" s="14" t="n">
        <v>14403.1416103686</v>
      </c>
      <c r="BP11" s="16" t="n">
        <v>36923</v>
      </c>
      <c r="BQ11" s="15" t="n">
        <v>8840.80437011894</v>
      </c>
      <c r="BS11" s="16" t="n">
        <v>36923</v>
      </c>
      <c r="BT11" s="14" t="n">
        <v>0.536238403863442</v>
      </c>
      <c r="BU11" s="14" t="n">
        <v>0.0373466895039446</v>
      </c>
      <c r="BV11" s="14" t="n">
        <v>-0.0270035038225837</v>
      </c>
      <c r="BW11" s="14" t="n">
        <v>0.220142181705593</v>
      </c>
      <c r="BX11" s="14" t="n">
        <v>0</v>
      </c>
      <c r="BY11" s="14" t="n">
        <v>-0.0153216129277906</v>
      </c>
      <c r="BZ11" s="14" t="n">
        <v>-0.138894719892482</v>
      </c>
      <c r="CA11" s="14" t="n">
        <v>0</v>
      </c>
      <c r="CB11" s="14" t="n">
        <v>0</v>
      </c>
      <c r="CC11" s="14" t="n">
        <v>-0.0742074219610588</v>
      </c>
      <c r="CD11" s="14" t="n">
        <v>0.0195469005074549</v>
      </c>
      <c r="CE11" s="14" t="n">
        <v>0.0017304056695765</v>
      </c>
      <c r="CF11" s="14" t="n">
        <v>0.116259440295283</v>
      </c>
      <c r="CG11" s="16" t="n">
        <v>36923</v>
      </c>
      <c r="CH11" s="17" t="n">
        <v>0.675836762941379</v>
      </c>
    </row>
    <row r="12" customFormat="false" ht="12.75" hidden="false" customHeight="false" outlineLevel="0" collapsed="false">
      <c r="A12" s="16" t="n">
        <v>36951</v>
      </c>
      <c r="B12" s="18" t="n">
        <v>1.7932212292863</v>
      </c>
      <c r="C12" s="14" t="n">
        <v>0.0336545095653402</v>
      </c>
      <c r="D12" s="14" t="n">
        <v>0.210744906421501</v>
      </c>
      <c r="E12" s="14" t="n">
        <v>-14.6781045756082</v>
      </c>
      <c r="F12" s="14" t="n">
        <v>0</v>
      </c>
      <c r="G12" s="14" t="n">
        <v>1.17857541810349</v>
      </c>
      <c r="H12" s="14" t="n">
        <v>-10.4972007514572</v>
      </c>
      <c r="I12" s="14" t="n">
        <v>0</v>
      </c>
      <c r="J12" s="14" t="n">
        <v>0</v>
      </c>
      <c r="K12" s="14" t="n">
        <v>-1.91851831111659</v>
      </c>
      <c r="L12" s="14" t="n">
        <v>-0.855006054041558</v>
      </c>
      <c r="M12" s="14" t="n">
        <v>-0.483153544836275</v>
      </c>
      <c r="N12" s="14" t="n">
        <v>2.0645135921049</v>
      </c>
      <c r="O12" s="16" t="n">
        <v>36951</v>
      </c>
      <c r="P12" s="15" t="n">
        <v>-23.1512735815783</v>
      </c>
      <c r="R12" s="14" t="n">
        <v>645896.997589457</v>
      </c>
      <c r="S12" s="16" t="n">
        <v>36951</v>
      </c>
      <c r="T12" s="14" t="n">
        <v>-76941.4154588392</v>
      </c>
      <c r="U12" s="14" t="n">
        <v>-1042.98342306039</v>
      </c>
      <c r="V12" s="14" t="n">
        <v>-4244.94083791945</v>
      </c>
      <c r="W12" s="14" t="n">
        <v>385143.957734706</v>
      </c>
      <c r="X12" s="14" t="n">
        <v>0</v>
      </c>
      <c r="Y12" s="14" t="n">
        <v>-30661.9965890652</v>
      </c>
      <c r="Z12" s="14" t="n">
        <v>288314.414238119</v>
      </c>
      <c r="AA12" s="14" t="n">
        <v>0</v>
      </c>
      <c r="AB12" s="14" t="n">
        <v>0</v>
      </c>
      <c r="AC12" s="14" t="n">
        <v>48953.0378644852</v>
      </c>
      <c r="AD12" s="14" t="n">
        <v>22904.3914131789</v>
      </c>
      <c r="AE12" s="14" t="n">
        <v>13472.532647852</v>
      </c>
      <c r="AF12" s="14" t="n">
        <v>-50911.155971216</v>
      </c>
      <c r="AG12" s="16" t="n">
        <v>36951</v>
      </c>
      <c r="AH12" s="15" t="n">
        <v>594985.841618241</v>
      </c>
      <c r="AK12" s="16" t="n">
        <v>36951</v>
      </c>
      <c r="AL12" s="14" t="n">
        <v>-9171.37290565106</v>
      </c>
      <c r="AM12" s="14" t="n">
        <v>-0.736071723936121</v>
      </c>
      <c r="AN12" s="14" t="n">
        <v>-153.821362274232</v>
      </c>
      <c r="AO12" s="14" t="n">
        <v>783.491071481054</v>
      </c>
      <c r="AP12" s="14" t="n">
        <v>0</v>
      </c>
      <c r="AQ12" s="14" t="n">
        <v>-3994.67779690649</v>
      </c>
      <c r="AR12" s="14" t="n">
        <v>556.270296626359</v>
      </c>
      <c r="AS12" s="14" t="n">
        <v>0</v>
      </c>
      <c r="AT12" s="14" t="n">
        <v>0</v>
      </c>
      <c r="AU12" s="14" t="n">
        <v>177.625042940071</v>
      </c>
      <c r="AV12" s="14" t="n">
        <v>91.5843775114109</v>
      </c>
      <c r="AW12" s="14" t="n">
        <v>69.9440134631665</v>
      </c>
      <c r="AX12" s="14" t="n">
        <v>-1904.00721812671</v>
      </c>
      <c r="AY12" s="16" t="n">
        <v>36951</v>
      </c>
      <c r="AZ12" s="15" t="n">
        <v>-13545.7005526604</v>
      </c>
      <c r="BB12" s="16" t="n">
        <v>36951</v>
      </c>
      <c r="BC12" s="14" t="n">
        <v>62501.7671303416</v>
      </c>
      <c r="BD12" s="14" t="n">
        <v>14.0767069073295</v>
      </c>
      <c r="BE12" s="14" t="n">
        <v>1122.86026737753</v>
      </c>
      <c r="BF12" s="14" t="n">
        <v>-5561.55195769294</v>
      </c>
      <c r="BG12" s="14" t="n">
        <v>0</v>
      </c>
      <c r="BH12" s="14" t="n">
        <v>29142.6515079059</v>
      </c>
      <c r="BI12" s="14" t="n">
        <v>-4063.29372218587</v>
      </c>
      <c r="BJ12" s="14" t="n">
        <v>0</v>
      </c>
      <c r="BK12" s="14" t="n">
        <v>0</v>
      </c>
      <c r="BL12" s="14" t="n">
        <v>-1241.28434361665</v>
      </c>
      <c r="BM12" s="14" t="n">
        <v>-644.601218322031</v>
      </c>
      <c r="BN12" s="14" t="n">
        <v>-494.515297530549</v>
      </c>
      <c r="BO12" s="14" t="n">
        <v>13753.1208364539</v>
      </c>
      <c r="BP12" s="16" t="n">
        <v>36951</v>
      </c>
      <c r="BQ12" s="15" t="n">
        <v>94529.2299096382</v>
      </c>
      <c r="BS12" s="16" t="n">
        <v>36951</v>
      </c>
      <c r="BT12" s="14" t="n">
        <v>0.53852714536824</v>
      </c>
      <c r="BU12" s="14" t="n">
        <v>0.00834387425319788</v>
      </c>
      <c r="BV12" s="14" t="n">
        <v>-0.0346557469601104</v>
      </c>
      <c r="BW12" s="14" t="n">
        <v>0.291443282838956</v>
      </c>
      <c r="BX12" s="14" t="n">
        <v>0</v>
      </c>
      <c r="BY12" s="14" t="n">
        <v>-0.0328477478105107</v>
      </c>
      <c r="BZ12" s="14" t="n">
        <v>-0.146471174324535</v>
      </c>
      <c r="CA12" s="14" t="n">
        <v>0</v>
      </c>
      <c r="CB12" s="14" t="n">
        <v>0</v>
      </c>
      <c r="CC12" s="14" t="n">
        <v>-0.0904836940827923</v>
      </c>
      <c r="CD12" s="14" t="n">
        <v>0.0240408149996803</v>
      </c>
      <c r="CE12" s="14" t="n">
        <v>0.00724746337213056</v>
      </c>
      <c r="CF12" s="14" t="n">
        <v>-0.194546954130976</v>
      </c>
      <c r="CG12" s="16" t="n">
        <v>36951</v>
      </c>
      <c r="CH12" s="17" t="n">
        <v>0.370597263523279</v>
      </c>
    </row>
    <row r="13" customFormat="false" ht="12.75" hidden="false" customHeight="false" outlineLevel="0" collapsed="false">
      <c r="A13" s="16" t="n">
        <v>36982</v>
      </c>
      <c r="B13" s="18" t="n">
        <v>-2.13304428760877</v>
      </c>
      <c r="C13" s="14" t="n">
        <v>0</v>
      </c>
      <c r="D13" s="14" t="n">
        <v>0</v>
      </c>
      <c r="E13" s="14" t="n">
        <v>0</v>
      </c>
      <c r="F13" s="14" t="n">
        <v>0</v>
      </c>
      <c r="G13" s="14" t="n">
        <v>-0.0633789689442858</v>
      </c>
      <c r="H13" s="14" t="n">
        <v>0</v>
      </c>
      <c r="I13" s="14" t="n">
        <v>0</v>
      </c>
      <c r="J13" s="14" t="n">
        <v>1.61522806384218</v>
      </c>
      <c r="K13" s="14" t="n">
        <v>0</v>
      </c>
      <c r="L13" s="14" t="n">
        <v>0</v>
      </c>
      <c r="M13" s="14" t="n">
        <v>0</v>
      </c>
      <c r="N13" s="14" t="n">
        <v>0</v>
      </c>
      <c r="O13" s="16" t="n">
        <v>36982</v>
      </c>
      <c r="P13" s="15" t="n">
        <v>-0.581195192710881</v>
      </c>
      <c r="R13" s="14" t="n">
        <v>7428.0871352163</v>
      </c>
      <c r="S13" s="16" t="n">
        <v>36982</v>
      </c>
      <c r="T13" s="14" t="n">
        <v>38228.9878205123</v>
      </c>
      <c r="U13" s="14" t="n">
        <v>0</v>
      </c>
      <c r="V13" s="14" t="n">
        <v>0</v>
      </c>
      <c r="W13" s="14" t="n">
        <v>0</v>
      </c>
      <c r="X13" s="14" t="n">
        <v>0</v>
      </c>
      <c r="Y13" s="14" t="n">
        <v>777.286479639459</v>
      </c>
      <c r="Z13" s="14" t="n">
        <v>0</v>
      </c>
      <c r="AA13" s="14" t="n">
        <v>0</v>
      </c>
      <c r="AB13" s="14" t="n">
        <v>-31578.1871649354</v>
      </c>
      <c r="AC13" s="14" t="n">
        <v>0</v>
      </c>
      <c r="AD13" s="14" t="n">
        <v>0</v>
      </c>
      <c r="AE13" s="14" t="n">
        <v>0</v>
      </c>
      <c r="AF13" s="14" t="n">
        <v>0</v>
      </c>
      <c r="AG13" s="16" t="n">
        <v>36982</v>
      </c>
      <c r="AH13" s="15" t="n">
        <v>7428.0871352163</v>
      </c>
      <c r="AK13" s="16" t="n">
        <v>36982</v>
      </c>
      <c r="AL13" s="14" t="n">
        <v>775.279055098754</v>
      </c>
      <c r="AM13" s="14" t="n">
        <v>0</v>
      </c>
      <c r="AN13" s="14" t="n">
        <v>0</v>
      </c>
      <c r="AO13" s="14" t="n">
        <v>0</v>
      </c>
      <c r="AP13" s="14" t="n">
        <v>0</v>
      </c>
      <c r="AQ13" s="14" t="n">
        <v>75.563971928896</v>
      </c>
      <c r="AR13" s="14" t="n">
        <v>0</v>
      </c>
      <c r="AS13" s="14" t="n">
        <v>0</v>
      </c>
      <c r="AT13" s="14" t="n">
        <v>-162.954781549465</v>
      </c>
      <c r="AU13" s="14" t="n">
        <v>0</v>
      </c>
      <c r="AV13" s="14" t="n">
        <v>0</v>
      </c>
      <c r="AW13" s="14" t="n">
        <v>0</v>
      </c>
      <c r="AX13" s="14" t="n">
        <v>0</v>
      </c>
      <c r="AY13" s="16" t="n">
        <v>36982</v>
      </c>
      <c r="AZ13" s="15" t="n">
        <v>687.888245478186</v>
      </c>
      <c r="BB13" s="16" t="n">
        <v>36982</v>
      </c>
      <c r="BC13" s="14" t="n">
        <v>-7461.3969465956</v>
      </c>
      <c r="BD13" s="14" t="n">
        <v>0</v>
      </c>
      <c r="BE13" s="14" t="n">
        <v>0</v>
      </c>
      <c r="BF13" s="14" t="n">
        <v>0</v>
      </c>
      <c r="BG13" s="14" t="n">
        <v>0</v>
      </c>
      <c r="BH13" s="14" t="n">
        <v>-726.407450503092</v>
      </c>
      <c r="BI13" s="14" t="n">
        <v>0</v>
      </c>
      <c r="BJ13" s="14" t="n">
        <v>0</v>
      </c>
      <c r="BK13" s="14" t="n">
        <v>1647.21575978919</v>
      </c>
      <c r="BL13" s="14" t="n">
        <v>0</v>
      </c>
      <c r="BM13" s="14" t="n">
        <v>0</v>
      </c>
      <c r="BN13" s="14" t="n">
        <v>0</v>
      </c>
      <c r="BO13" s="14" t="n">
        <v>0</v>
      </c>
      <c r="BP13" s="16" t="n">
        <v>36982</v>
      </c>
      <c r="BQ13" s="15" t="n">
        <v>-6540.58863730951</v>
      </c>
      <c r="BS13" s="16" t="n">
        <v>36982</v>
      </c>
      <c r="BT13" s="14" t="n">
        <v>0.393589061803883</v>
      </c>
      <c r="BU13" s="14" t="n">
        <v>0</v>
      </c>
      <c r="BV13" s="14" t="n">
        <v>0</v>
      </c>
      <c r="BW13" s="14" t="n">
        <v>0</v>
      </c>
      <c r="BX13" s="14" t="n">
        <v>0</v>
      </c>
      <c r="BY13" s="14" t="n">
        <v>0.0375098204281236</v>
      </c>
      <c r="BZ13" s="14" t="n">
        <v>0</v>
      </c>
      <c r="CA13" s="14" t="n">
        <v>0</v>
      </c>
      <c r="CB13" s="14" t="n">
        <v>0.0690124238290784</v>
      </c>
      <c r="CC13" s="14" t="n">
        <v>0</v>
      </c>
      <c r="CD13" s="14" t="n">
        <v>0</v>
      </c>
      <c r="CE13" s="14" t="n">
        <v>0</v>
      </c>
      <c r="CF13" s="14" t="n">
        <v>0</v>
      </c>
      <c r="CG13" s="16" t="n">
        <v>36982</v>
      </c>
      <c r="CH13" s="17" t="n">
        <v>0.500111306061085</v>
      </c>
    </row>
    <row r="14" customFormat="false" ht="12.75" hidden="false" customHeight="false" outlineLevel="0" collapsed="false">
      <c r="A14" s="16" t="n">
        <v>37012</v>
      </c>
      <c r="B14" s="14" t="n">
        <v>4.13148653076599</v>
      </c>
      <c r="C14" s="14" t="n">
        <v>0</v>
      </c>
      <c r="D14" s="14" t="n">
        <v>0</v>
      </c>
      <c r="E14" s="14" t="n">
        <v>0</v>
      </c>
      <c r="F14" s="14" t="n">
        <v>0</v>
      </c>
      <c r="G14" s="14" t="n">
        <v>-0.0578023718237226</v>
      </c>
      <c r="H14" s="14" t="n">
        <v>0</v>
      </c>
      <c r="I14" s="14" t="n">
        <v>0</v>
      </c>
      <c r="J14" s="14" t="n">
        <v>1.88491834106803</v>
      </c>
      <c r="K14" s="14" t="n">
        <v>0</v>
      </c>
      <c r="L14" s="14" t="n">
        <v>0</v>
      </c>
      <c r="M14" s="14" t="n">
        <v>0</v>
      </c>
      <c r="N14" s="14" t="n">
        <v>0</v>
      </c>
      <c r="O14" s="16" t="n">
        <v>37012</v>
      </c>
      <c r="P14" s="15" t="n">
        <v>5.9586025000103</v>
      </c>
      <c r="R14" s="14" t="n">
        <v>-105697.687835954</v>
      </c>
      <c r="S14" s="16" t="n">
        <v>37012</v>
      </c>
      <c r="T14" s="14" t="n">
        <v>-73479.2522383512</v>
      </c>
      <c r="U14" s="14" t="n">
        <v>0</v>
      </c>
      <c r="V14" s="14" t="n">
        <v>0</v>
      </c>
      <c r="W14" s="14" t="n">
        <v>0</v>
      </c>
      <c r="X14" s="14" t="n">
        <v>0</v>
      </c>
      <c r="Y14" s="14" t="n">
        <v>634.339708884269</v>
      </c>
      <c r="Z14" s="14" t="n">
        <v>0</v>
      </c>
      <c r="AA14" s="14" t="n">
        <v>0</v>
      </c>
      <c r="AB14" s="14" t="n">
        <v>-32852.7753064871</v>
      </c>
      <c r="AC14" s="14" t="n">
        <v>0</v>
      </c>
      <c r="AD14" s="14" t="n">
        <v>0</v>
      </c>
      <c r="AE14" s="14" t="n">
        <v>0</v>
      </c>
      <c r="AF14" s="14" t="n">
        <v>0</v>
      </c>
      <c r="AG14" s="16" t="n">
        <v>37012</v>
      </c>
      <c r="AH14" s="15" t="n">
        <v>-105697.687835954</v>
      </c>
      <c r="AK14" s="16" t="n">
        <v>37012</v>
      </c>
      <c r="AL14" s="14" t="n">
        <v>-823.962049101001</v>
      </c>
      <c r="AM14" s="14" t="n">
        <v>0</v>
      </c>
      <c r="AN14" s="14" t="n">
        <v>0</v>
      </c>
      <c r="AO14" s="14" t="n">
        <v>0</v>
      </c>
      <c r="AP14" s="14" t="n">
        <v>0</v>
      </c>
      <c r="AQ14" s="14" t="n">
        <v>57.9046096857426</v>
      </c>
      <c r="AR14" s="14" t="n">
        <v>0</v>
      </c>
      <c r="AS14" s="14" t="n">
        <v>0</v>
      </c>
      <c r="AT14" s="14" t="n">
        <v>-145.084002027758</v>
      </c>
      <c r="AU14" s="14" t="n">
        <v>0</v>
      </c>
      <c r="AV14" s="14" t="n">
        <v>0</v>
      </c>
      <c r="AW14" s="14" t="n">
        <v>0</v>
      </c>
      <c r="AX14" s="14" t="n">
        <v>0</v>
      </c>
      <c r="AY14" s="16" t="n">
        <v>37012</v>
      </c>
      <c r="AZ14" s="15" t="n">
        <v>-911.141441443017</v>
      </c>
      <c r="BB14" s="16" t="n">
        <v>37012</v>
      </c>
      <c r="BC14" s="14" t="n">
        <v>10697.2237702341</v>
      </c>
      <c r="BD14" s="14" t="n">
        <v>0</v>
      </c>
      <c r="BE14" s="14" t="n">
        <v>0</v>
      </c>
      <c r="BF14" s="14" t="n">
        <v>0</v>
      </c>
      <c r="BG14" s="14" t="n">
        <v>0</v>
      </c>
      <c r="BH14" s="14" t="n">
        <v>-686.360711861082</v>
      </c>
      <c r="BI14" s="14" t="n">
        <v>0</v>
      </c>
      <c r="BJ14" s="14" t="n">
        <v>0</v>
      </c>
      <c r="BK14" s="14" t="n">
        <v>1867.12488769954</v>
      </c>
      <c r="BL14" s="14" t="n">
        <v>0</v>
      </c>
      <c r="BM14" s="14" t="n">
        <v>0</v>
      </c>
      <c r="BN14" s="14" t="n">
        <v>0</v>
      </c>
      <c r="BO14" s="14" t="n">
        <v>0</v>
      </c>
      <c r="BP14" s="16" t="n">
        <v>37012</v>
      </c>
      <c r="BQ14" s="15" t="n">
        <v>11877.9879460726</v>
      </c>
      <c r="BS14" s="16" t="n">
        <v>37012</v>
      </c>
      <c r="BT14" s="14" t="n">
        <v>0.0679841890544856</v>
      </c>
      <c r="BU14" s="14" t="n">
        <v>0</v>
      </c>
      <c r="BV14" s="14" t="n">
        <v>0</v>
      </c>
      <c r="BW14" s="14" t="n">
        <v>0</v>
      </c>
      <c r="BX14" s="14" t="n">
        <v>0</v>
      </c>
      <c r="BY14" s="14" t="n">
        <v>0.0360673630512415</v>
      </c>
      <c r="BZ14" s="14" t="n">
        <v>0</v>
      </c>
      <c r="CA14" s="14" t="n">
        <v>0</v>
      </c>
      <c r="CB14" s="14" t="n">
        <v>0.0324258174996961</v>
      </c>
      <c r="CC14" s="14" t="n">
        <v>0</v>
      </c>
      <c r="CD14" s="14" t="n">
        <v>0</v>
      </c>
      <c r="CE14" s="14" t="n">
        <v>0</v>
      </c>
      <c r="CF14" s="14" t="n">
        <v>0</v>
      </c>
      <c r="CG14" s="16" t="n">
        <v>37012</v>
      </c>
      <c r="CH14" s="17" t="n">
        <v>0.136477369605423</v>
      </c>
    </row>
    <row r="15" customFormat="false" ht="12.75" hidden="false" customHeight="false" outlineLevel="0" collapsed="false">
      <c r="A15" s="16" t="n">
        <v>37043</v>
      </c>
      <c r="B15" s="14" t="n">
        <v>3.92562792562056</v>
      </c>
      <c r="C15" s="14" t="n">
        <v>0</v>
      </c>
      <c r="D15" s="14" t="n">
        <v>0</v>
      </c>
      <c r="E15" s="14" t="n">
        <v>0</v>
      </c>
      <c r="F15" s="14" t="n">
        <v>0</v>
      </c>
      <c r="G15" s="14" t="n">
        <v>-0.0832952072900337</v>
      </c>
      <c r="H15" s="14" t="n">
        <v>0</v>
      </c>
      <c r="I15" s="14" t="n">
        <v>0</v>
      </c>
      <c r="J15" s="14" t="n">
        <v>1.78690016585587</v>
      </c>
      <c r="K15" s="14" t="n">
        <v>0</v>
      </c>
      <c r="L15" s="14" t="n">
        <v>0</v>
      </c>
      <c r="M15" s="14" t="n">
        <v>0</v>
      </c>
      <c r="N15" s="14" t="n">
        <v>0</v>
      </c>
      <c r="O15" s="16" t="n">
        <v>37043</v>
      </c>
      <c r="P15" s="15" t="n">
        <v>5.6292328841864</v>
      </c>
      <c r="R15" s="14" t="n">
        <v>-109805.508220096</v>
      </c>
      <c r="S15" s="16" t="n">
        <v>37043</v>
      </c>
      <c r="T15" s="14" t="n">
        <v>-76586.2114694568</v>
      </c>
      <c r="U15" s="14" t="n">
        <v>0</v>
      </c>
      <c r="V15" s="14" t="n">
        <v>0</v>
      </c>
      <c r="W15" s="14" t="n">
        <v>0</v>
      </c>
      <c r="X15" s="14" t="n">
        <v>0</v>
      </c>
      <c r="Y15" s="14" t="n">
        <v>1088.69161102116</v>
      </c>
      <c r="Z15" s="14" t="n">
        <v>0</v>
      </c>
      <c r="AA15" s="14" t="n">
        <v>0</v>
      </c>
      <c r="AB15" s="14" t="n">
        <v>-34307.9883616605</v>
      </c>
      <c r="AC15" s="14" t="n">
        <v>0</v>
      </c>
      <c r="AD15" s="14" t="n">
        <v>0</v>
      </c>
      <c r="AE15" s="14" t="n">
        <v>0</v>
      </c>
      <c r="AF15" s="14" t="n">
        <v>0</v>
      </c>
      <c r="AG15" s="16" t="n">
        <v>37043</v>
      </c>
      <c r="AH15" s="15" t="n">
        <v>-109805.508220096</v>
      </c>
      <c r="AK15" s="16" t="n">
        <v>37043</v>
      </c>
      <c r="AL15" s="14" t="n">
        <v>-745.84016909551</v>
      </c>
      <c r="AM15" s="14" t="n">
        <v>0</v>
      </c>
      <c r="AN15" s="14" t="n">
        <v>0</v>
      </c>
      <c r="AO15" s="14" t="n">
        <v>0</v>
      </c>
      <c r="AP15" s="14" t="n">
        <v>0</v>
      </c>
      <c r="AQ15" s="14" t="n">
        <v>78.2750573533296</v>
      </c>
      <c r="AR15" s="14" t="n">
        <v>0</v>
      </c>
      <c r="AS15" s="14" t="n">
        <v>0</v>
      </c>
      <c r="AT15" s="14" t="n">
        <v>-131.785391054186</v>
      </c>
      <c r="AU15" s="14" t="n">
        <v>0</v>
      </c>
      <c r="AV15" s="14" t="n">
        <v>0</v>
      </c>
      <c r="AW15" s="14" t="n">
        <v>0</v>
      </c>
      <c r="AX15" s="14" t="n">
        <v>0</v>
      </c>
      <c r="AY15" s="16" t="n">
        <v>37043</v>
      </c>
      <c r="AZ15" s="15" t="n">
        <v>-799.350502796366</v>
      </c>
      <c r="BB15" s="16" t="n">
        <v>37043</v>
      </c>
      <c r="BC15" s="14" t="n">
        <v>11293.7177712627</v>
      </c>
      <c r="BD15" s="14" t="n">
        <v>0</v>
      </c>
      <c r="BE15" s="14" t="n">
        <v>0</v>
      </c>
      <c r="BF15" s="14" t="n">
        <v>0</v>
      </c>
      <c r="BG15" s="14" t="n">
        <v>0</v>
      </c>
      <c r="BH15" s="14" t="n">
        <v>-1076.30906259374</v>
      </c>
      <c r="BI15" s="14" t="n">
        <v>0</v>
      </c>
      <c r="BJ15" s="14" t="n">
        <v>0</v>
      </c>
      <c r="BK15" s="14" t="n">
        <v>1977.41905673828</v>
      </c>
      <c r="BL15" s="14" t="n">
        <v>0</v>
      </c>
      <c r="BM15" s="14" t="n">
        <v>0</v>
      </c>
      <c r="BN15" s="14" t="n">
        <v>0</v>
      </c>
      <c r="BO15" s="14" t="n">
        <v>0</v>
      </c>
      <c r="BP15" s="16" t="n">
        <v>37043</v>
      </c>
      <c r="BQ15" s="15" t="n">
        <v>12194.8277654072</v>
      </c>
      <c r="BS15" s="16" t="n">
        <v>37043</v>
      </c>
      <c r="BT15" s="14" t="n">
        <v>0.0502639937301065</v>
      </c>
      <c r="BU15" s="14" t="n">
        <v>0</v>
      </c>
      <c r="BV15" s="14" t="n">
        <v>0</v>
      </c>
      <c r="BW15" s="14" t="n">
        <v>0</v>
      </c>
      <c r="BX15" s="14" t="n">
        <v>0</v>
      </c>
      <c r="BY15" s="14" t="n">
        <v>0.0453849200488742</v>
      </c>
      <c r="BZ15" s="14" t="n">
        <v>0</v>
      </c>
      <c r="CA15" s="14" t="n">
        <v>0</v>
      </c>
      <c r="CB15" s="14" t="n">
        <v>0.0313702657675314</v>
      </c>
      <c r="CC15" s="14" t="n">
        <v>0</v>
      </c>
      <c r="CD15" s="14" t="n">
        <v>0</v>
      </c>
      <c r="CE15" s="14" t="n">
        <v>0</v>
      </c>
      <c r="CF15" s="14" t="n">
        <v>0</v>
      </c>
      <c r="CG15" s="16" t="n">
        <v>37043</v>
      </c>
      <c r="CH15" s="17" t="n">
        <v>0.127019179546512</v>
      </c>
    </row>
    <row r="16" customFormat="false" ht="12.75" hidden="false" customHeight="false" outlineLevel="0" collapsed="false">
      <c r="A16" s="16" t="n">
        <v>37073</v>
      </c>
      <c r="B16" s="14" t="n">
        <v>3.56889590627983</v>
      </c>
      <c r="C16" s="14" t="n">
        <v>0</v>
      </c>
      <c r="D16" s="14" t="n">
        <v>0</v>
      </c>
      <c r="E16" s="14" t="n">
        <v>0</v>
      </c>
      <c r="F16" s="14" t="n">
        <v>0</v>
      </c>
      <c r="G16" s="14" t="n">
        <v>-0.330526190750597</v>
      </c>
      <c r="H16" s="14" t="n">
        <v>0</v>
      </c>
      <c r="I16" s="14" t="n">
        <v>0</v>
      </c>
      <c r="J16" s="14" t="n">
        <v>1.66882186873776</v>
      </c>
      <c r="K16" s="14" t="n">
        <v>0</v>
      </c>
      <c r="L16" s="14" t="n">
        <v>0</v>
      </c>
      <c r="M16" s="14" t="n">
        <v>0</v>
      </c>
      <c r="N16" s="14" t="n">
        <v>0</v>
      </c>
      <c r="O16" s="16" t="n">
        <v>37073</v>
      </c>
      <c r="P16" s="15" t="n">
        <v>4.90719158426699</v>
      </c>
      <c r="R16" s="14" t="n">
        <v>-107230.333380524</v>
      </c>
      <c r="S16" s="16" t="n">
        <v>37073</v>
      </c>
      <c r="T16" s="14" t="n">
        <v>-78679.0186020768</v>
      </c>
      <c r="U16" s="14" t="n">
        <v>0</v>
      </c>
      <c r="V16" s="14" t="n">
        <v>0</v>
      </c>
      <c r="W16" s="14" t="n">
        <v>0</v>
      </c>
      <c r="X16" s="14" t="n">
        <v>0</v>
      </c>
      <c r="Y16" s="14" t="n">
        <v>6847.0219310751</v>
      </c>
      <c r="Z16" s="14" t="n">
        <v>0</v>
      </c>
      <c r="AA16" s="14" t="n">
        <v>0</v>
      </c>
      <c r="AB16" s="14" t="n">
        <v>-35398.3367095223</v>
      </c>
      <c r="AC16" s="14" t="n">
        <v>0</v>
      </c>
      <c r="AD16" s="14" t="n">
        <v>0</v>
      </c>
      <c r="AE16" s="14" t="n">
        <v>0</v>
      </c>
      <c r="AF16" s="14" t="n">
        <v>0</v>
      </c>
      <c r="AG16" s="16" t="n">
        <v>37073</v>
      </c>
      <c r="AH16" s="15" t="n">
        <v>-107230.333380524</v>
      </c>
      <c r="AK16" s="16" t="n">
        <v>37073</v>
      </c>
      <c r="AL16" s="14" t="n">
        <v>-685.641432179947</v>
      </c>
      <c r="AM16" s="14" t="n">
        <v>0</v>
      </c>
      <c r="AN16" s="14" t="n">
        <v>0</v>
      </c>
      <c r="AO16" s="14" t="n">
        <v>0</v>
      </c>
      <c r="AP16" s="14" t="n">
        <v>0</v>
      </c>
      <c r="AQ16" s="14" t="n">
        <v>384.09050695836</v>
      </c>
      <c r="AR16" s="14" t="n">
        <v>0</v>
      </c>
      <c r="AS16" s="14" t="n">
        <v>0</v>
      </c>
      <c r="AT16" s="14" t="n">
        <v>-122.943148229582</v>
      </c>
      <c r="AU16" s="14" t="n">
        <v>0</v>
      </c>
      <c r="AV16" s="14" t="n">
        <v>0</v>
      </c>
      <c r="AW16" s="14" t="n">
        <v>0</v>
      </c>
      <c r="AX16" s="14" t="n">
        <v>0</v>
      </c>
      <c r="AY16" s="16" t="n">
        <v>37073</v>
      </c>
      <c r="AZ16" s="15" t="n">
        <v>-424.494073451169</v>
      </c>
      <c r="BB16" s="16" t="n">
        <v>37073</v>
      </c>
      <c r="BC16" s="14" t="n">
        <v>11689.2761204854</v>
      </c>
      <c r="BD16" s="14" t="n">
        <v>0</v>
      </c>
      <c r="BE16" s="14" t="n">
        <v>0</v>
      </c>
      <c r="BF16" s="14" t="n">
        <v>0</v>
      </c>
      <c r="BG16" s="14" t="n">
        <v>0</v>
      </c>
      <c r="BH16" s="14" t="n">
        <v>-5995.46632936835</v>
      </c>
      <c r="BI16" s="14" t="n">
        <v>0</v>
      </c>
      <c r="BJ16" s="14" t="n">
        <v>0</v>
      </c>
      <c r="BK16" s="14" t="n">
        <v>2049.51696474033</v>
      </c>
      <c r="BL16" s="14" t="n">
        <v>0</v>
      </c>
      <c r="BM16" s="14" t="n">
        <v>0</v>
      </c>
      <c r="BN16" s="14" t="n">
        <v>0</v>
      </c>
      <c r="BO16" s="14" t="n">
        <v>0</v>
      </c>
      <c r="BP16" s="16" t="n">
        <v>37073</v>
      </c>
      <c r="BQ16" s="15" t="n">
        <v>7743.32675585736</v>
      </c>
      <c r="BS16" s="16" t="n">
        <v>37073</v>
      </c>
      <c r="BT16" s="14" t="n">
        <v>0.143421517053337</v>
      </c>
      <c r="BU16" s="14" t="n">
        <v>0</v>
      </c>
      <c r="BV16" s="14" t="n">
        <v>0</v>
      </c>
      <c r="BW16" s="14" t="n">
        <v>0</v>
      </c>
      <c r="BX16" s="14" t="n">
        <v>0</v>
      </c>
      <c r="BY16" s="14" t="n">
        <v>0.0868232381850013</v>
      </c>
      <c r="BZ16" s="14" t="n">
        <v>0</v>
      </c>
      <c r="CA16" s="14" t="n">
        <v>0</v>
      </c>
      <c r="CB16" s="14" t="n">
        <v>0.0387619211264767</v>
      </c>
      <c r="CC16" s="14" t="n">
        <v>0</v>
      </c>
      <c r="CD16" s="14" t="n">
        <v>0</v>
      </c>
      <c r="CE16" s="14" t="n">
        <v>0</v>
      </c>
      <c r="CF16" s="14" t="n">
        <v>0</v>
      </c>
      <c r="CG16" s="16" t="n">
        <v>37073</v>
      </c>
      <c r="CH16" s="17" t="n">
        <v>0.269006676364814</v>
      </c>
    </row>
    <row r="17" customFormat="false" ht="12.75" hidden="false" customHeight="false" outlineLevel="0" collapsed="false">
      <c r="A17" s="16" t="n">
        <v>37104</v>
      </c>
      <c r="B17" s="14" t="n">
        <v>3.38911681649231</v>
      </c>
      <c r="C17" s="14" t="n">
        <v>0</v>
      </c>
      <c r="D17" s="14" t="n">
        <v>0</v>
      </c>
      <c r="E17" s="14" t="n">
        <v>0</v>
      </c>
      <c r="F17" s="14" t="n">
        <v>0</v>
      </c>
      <c r="G17" s="14" t="n">
        <v>-0.338493871368814</v>
      </c>
      <c r="H17" s="14" t="n">
        <v>0</v>
      </c>
      <c r="I17" s="14" t="n">
        <v>0</v>
      </c>
      <c r="J17" s="14" t="n">
        <v>1.58017861793885</v>
      </c>
      <c r="K17" s="14" t="n">
        <v>0</v>
      </c>
      <c r="L17" s="14" t="n">
        <v>0</v>
      </c>
      <c r="M17" s="14" t="n">
        <v>0</v>
      </c>
      <c r="N17" s="14" t="n">
        <v>0</v>
      </c>
      <c r="O17" s="16" t="n">
        <v>37104</v>
      </c>
      <c r="P17" s="15" t="n">
        <v>4.63080156306235</v>
      </c>
      <c r="R17" s="14" t="n">
        <v>-111814.005766155</v>
      </c>
      <c r="S17" s="16" t="n">
        <v>37104</v>
      </c>
      <c r="T17" s="14" t="n">
        <v>-82677.0016420169</v>
      </c>
      <c r="U17" s="14" t="n">
        <v>0</v>
      </c>
      <c r="V17" s="14" t="n">
        <v>0</v>
      </c>
      <c r="W17" s="14" t="n">
        <v>0</v>
      </c>
      <c r="X17" s="14" t="n">
        <v>0</v>
      </c>
      <c r="Y17" s="14" t="n">
        <v>7949.9397871243</v>
      </c>
      <c r="Z17" s="14" t="n">
        <v>0</v>
      </c>
      <c r="AA17" s="14" t="n">
        <v>0</v>
      </c>
      <c r="AB17" s="14" t="n">
        <v>-37086.9439112626</v>
      </c>
      <c r="AC17" s="14" t="n">
        <v>0</v>
      </c>
      <c r="AD17" s="14" t="n">
        <v>0</v>
      </c>
      <c r="AE17" s="14" t="n">
        <v>0</v>
      </c>
      <c r="AF17" s="14" t="n">
        <v>0</v>
      </c>
      <c r="AG17" s="16" t="n">
        <v>37104</v>
      </c>
      <c r="AH17" s="15" t="n">
        <v>-111814.005766155</v>
      </c>
      <c r="AK17" s="16" t="n">
        <v>37104</v>
      </c>
      <c r="AL17" s="14" t="n">
        <v>-643.809704210685</v>
      </c>
      <c r="AM17" s="14" t="n">
        <v>0</v>
      </c>
      <c r="AN17" s="14" t="n">
        <v>0</v>
      </c>
      <c r="AO17" s="14" t="n">
        <v>0</v>
      </c>
      <c r="AP17" s="14" t="n">
        <v>0</v>
      </c>
      <c r="AQ17" s="14" t="n">
        <v>397.843186294172</v>
      </c>
      <c r="AR17" s="14" t="n">
        <v>0</v>
      </c>
      <c r="AS17" s="14" t="n">
        <v>0</v>
      </c>
      <c r="AT17" s="14" t="n">
        <v>-115.29612083163</v>
      </c>
      <c r="AU17" s="14" t="n">
        <v>0</v>
      </c>
      <c r="AV17" s="14" t="n">
        <v>0</v>
      </c>
      <c r="AW17" s="14" t="n">
        <v>0</v>
      </c>
      <c r="AX17" s="14" t="n">
        <v>0</v>
      </c>
      <c r="AY17" s="16" t="n">
        <v>37104</v>
      </c>
      <c r="AZ17" s="15" t="n">
        <v>-361.262638748143</v>
      </c>
      <c r="BB17" s="16" t="n">
        <v>37104</v>
      </c>
      <c r="BC17" s="14" t="n">
        <v>12294.9334973705</v>
      </c>
      <c r="BD17" s="14" t="n">
        <v>0</v>
      </c>
      <c r="BE17" s="14" t="n">
        <v>0</v>
      </c>
      <c r="BF17" s="14" t="n">
        <v>0</v>
      </c>
      <c r="BG17" s="14" t="n">
        <v>0</v>
      </c>
      <c r="BH17" s="14" t="n">
        <v>-6932.02715048931</v>
      </c>
      <c r="BI17" s="14" t="n">
        <v>0</v>
      </c>
      <c r="BJ17" s="14" t="n">
        <v>0</v>
      </c>
      <c r="BK17" s="14" t="n">
        <v>2150.69542606108</v>
      </c>
      <c r="BL17" s="14" t="n">
        <v>0</v>
      </c>
      <c r="BM17" s="14" t="n">
        <v>0</v>
      </c>
      <c r="BN17" s="14" t="n">
        <v>0</v>
      </c>
      <c r="BO17" s="14" t="n">
        <v>0</v>
      </c>
      <c r="BP17" s="16" t="n">
        <v>37104</v>
      </c>
      <c r="BQ17" s="15" t="n">
        <v>7513.60177294224</v>
      </c>
      <c r="BS17" s="16" t="n">
        <v>37104</v>
      </c>
      <c r="BT17" s="14" t="n">
        <v>0.138078153869183</v>
      </c>
      <c r="BU17" s="14" t="n">
        <v>0</v>
      </c>
      <c r="BV17" s="14" t="n">
        <v>0</v>
      </c>
      <c r="BW17" s="14" t="n">
        <v>0</v>
      </c>
      <c r="BX17" s="14" t="n">
        <v>0</v>
      </c>
      <c r="BY17" s="14" t="n">
        <v>0.0813296713554491</v>
      </c>
      <c r="BZ17" s="14" t="n">
        <v>0</v>
      </c>
      <c r="CA17" s="14" t="n">
        <v>0</v>
      </c>
      <c r="CB17" s="14" t="n">
        <v>0.0372696062431734</v>
      </c>
      <c r="CC17" s="14" t="n">
        <v>0</v>
      </c>
      <c r="CD17" s="14" t="n">
        <v>0</v>
      </c>
      <c r="CE17" s="14" t="n">
        <v>0</v>
      </c>
      <c r="CF17" s="14" t="n">
        <v>0</v>
      </c>
      <c r="CG17" s="16" t="n">
        <v>37104</v>
      </c>
      <c r="CH17" s="17" t="n">
        <v>0.256677431467805</v>
      </c>
    </row>
    <row r="18" customFormat="false" ht="12.75" hidden="false" customHeight="false" outlineLevel="0" collapsed="false">
      <c r="A18" s="16" t="n">
        <v>37135</v>
      </c>
      <c r="B18" s="14" t="n">
        <v>3.38276854120872</v>
      </c>
      <c r="C18" s="14" t="n">
        <v>0</v>
      </c>
      <c r="D18" s="14" t="n">
        <v>0</v>
      </c>
      <c r="E18" s="14" t="n">
        <v>0</v>
      </c>
      <c r="F18" s="14" t="n">
        <v>0</v>
      </c>
      <c r="G18" s="14" t="n">
        <v>-0.32622089737295</v>
      </c>
      <c r="H18" s="14" t="n">
        <v>0</v>
      </c>
      <c r="I18" s="14" t="n">
        <v>0</v>
      </c>
      <c r="J18" s="14" t="n">
        <v>1.52877108323326</v>
      </c>
      <c r="K18" s="14" t="n">
        <v>0</v>
      </c>
      <c r="L18" s="14" t="n">
        <v>0</v>
      </c>
      <c r="M18" s="14" t="n">
        <v>0</v>
      </c>
      <c r="N18" s="14" t="n">
        <v>0</v>
      </c>
      <c r="O18" s="16" t="n">
        <v>37135</v>
      </c>
      <c r="P18" s="15" t="n">
        <v>4.58531872706902</v>
      </c>
      <c r="R18" s="14" t="n">
        <v>-117303.789532325</v>
      </c>
      <c r="S18" s="16" t="n">
        <v>37135</v>
      </c>
      <c r="T18" s="14" t="n">
        <v>-86866.6109471387</v>
      </c>
      <c r="U18" s="14" t="n">
        <v>0</v>
      </c>
      <c r="V18" s="14" t="n">
        <v>0</v>
      </c>
      <c r="W18" s="14" t="n">
        <v>0</v>
      </c>
      <c r="X18" s="14" t="n">
        <v>0</v>
      </c>
      <c r="Y18" s="14" t="n">
        <v>8234.98611069296</v>
      </c>
      <c r="Z18" s="14" t="n">
        <v>0</v>
      </c>
      <c r="AA18" s="14" t="n">
        <v>0</v>
      </c>
      <c r="AB18" s="14" t="n">
        <v>-38672.1646958789</v>
      </c>
      <c r="AC18" s="14" t="n">
        <v>0</v>
      </c>
      <c r="AD18" s="14" t="n">
        <v>0</v>
      </c>
      <c r="AE18" s="14" t="n">
        <v>0</v>
      </c>
      <c r="AF18" s="14" t="n">
        <v>0</v>
      </c>
      <c r="AG18" s="16" t="n">
        <v>37135</v>
      </c>
      <c r="AH18" s="15" t="n">
        <v>-117303.789532325</v>
      </c>
      <c r="AK18" s="16" t="n">
        <v>37135</v>
      </c>
      <c r="AL18" s="14" t="n">
        <v>-613.286390138251</v>
      </c>
      <c r="AM18" s="14" t="n">
        <v>0</v>
      </c>
      <c r="AN18" s="14" t="n">
        <v>0</v>
      </c>
      <c r="AO18" s="14" t="n">
        <v>0</v>
      </c>
      <c r="AP18" s="14" t="n">
        <v>0</v>
      </c>
      <c r="AQ18" s="14" t="n">
        <v>375.097343870169</v>
      </c>
      <c r="AR18" s="14" t="n">
        <v>0</v>
      </c>
      <c r="AS18" s="14" t="n">
        <v>0</v>
      </c>
      <c r="AT18" s="14" t="n">
        <v>-108.288522450698</v>
      </c>
      <c r="AU18" s="14" t="n">
        <v>0</v>
      </c>
      <c r="AV18" s="14" t="n">
        <v>0</v>
      </c>
      <c r="AW18" s="14" t="n">
        <v>0</v>
      </c>
      <c r="AX18" s="14" t="n">
        <v>0</v>
      </c>
      <c r="AY18" s="16" t="n">
        <v>37135</v>
      </c>
      <c r="AZ18" s="15" t="n">
        <v>-346.47756871878</v>
      </c>
      <c r="BB18" s="16" t="n">
        <v>37135</v>
      </c>
      <c r="BC18" s="14" t="n">
        <v>12876.4066672597</v>
      </c>
      <c r="BD18" s="14" t="n">
        <v>0</v>
      </c>
      <c r="BE18" s="14" t="n">
        <v>0</v>
      </c>
      <c r="BF18" s="14" t="n">
        <v>0</v>
      </c>
      <c r="BG18" s="14" t="n">
        <v>0</v>
      </c>
      <c r="BH18" s="14" t="n">
        <v>-7182.13601796592</v>
      </c>
      <c r="BI18" s="14" t="n">
        <v>0</v>
      </c>
      <c r="BJ18" s="14" t="n">
        <v>0</v>
      </c>
      <c r="BK18" s="14" t="n">
        <v>2246.16983057937</v>
      </c>
      <c r="BL18" s="14" t="n">
        <v>0</v>
      </c>
      <c r="BM18" s="14" t="n">
        <v>0</v>
      </c>
      <c r="BN18" s="14" t="n">
        <v>0</v>
      </c>
      <c r="BO18" s="14" t="n">
        <v>0</v>
      </c>
      <c r="BP18" s="16" t="n">
        <v>37135</v>
      </c>
      <c r="BQ18" s="15" t="n">
        <v>7940.44047987316</v>
      </c>
      <c r="BS18" s="16" t="n">
        <v>37135</v>
      </c>
      <c r="BT18" s="14" t="n">
        <v>0.0475988868855473</v>
      </c>
      <c r="BU18" s="14" t="n">
        <v>0</v>
      </c>
      <c r="BV18" s="14" t="n">
        <v>0</v>
      </c>
      <c r="BW18" s="14" t="n">
        <v>0</v>
      </c>
      <c r="BX18" s="14" t="n">
        <v>0</v>
      </c>
      <c r="BY18" s="14" t="n">
        <v>0.0795982422213132</v>
      </c>
      <c r="BZ18" s="14" t="n">
        <v>0</v>
      </c>
      <c r="CA18" s="14" t="n">
        <v>0</v>
      </c>
      <c r="CB18" s="14" t="n">
        <v>0.0302612739261772</v>
      </c>
      <c r="CC18" s="14" t="n">
        <v>0</v>
      </c>
      <c r="CD18" s="14" t="n">
        <v>0</v>
      </c>
      <c r="CE18" s="14" t="n">
        <v>0</v>
      </c>
      <c r="CF18" s="14" t="n">
        <v>0</v>
      </c>
      <c r="CG18" s="16" t="n">
        <v>37135</v>
      </c>
      <c r="CH18" s="17" t="n">
        <v>0.157458403033038</v>
      </c>
    </row>
    <row r="19" customFormat="false" ht="12.75" hidden="false" customHeight="false" outlineLevel="0" collapsed="false">
      <c r="A19" s="16" t="n">
        <v>37165</v>
      </c>
      <c r="B19" s="14" t="n">
        <v>3.1029062649803</v>
      </c>
      <c r="C19" s="14" t="n">
        <v>0</v>
      </c>
      <c r="D19" s="14" t="n">
        <v>0</v>
      </c>
      <c r="E19" s="14" t="n">
        <v>0</v>
      </c>
      <c r="F19" s="14" t="n">
        <v>0</v>
      </c>
      <c r="G19" s="14" t="n">
        <v>-0.176118968237948</v>
      </c>
      <c r="H19" s="14" t="n">
        <v>0</v>
      </c>
      <c r="I19" s="14" t="n">
        <v>0</v>
      </c>
      <c r="J19" s="14" t="n">
        <v>1.43553155372571</v>
      </c>
      <c r="K19" s="14" t="n">
        <v>0</v>
      </c>
      <c r="L19" s="14" t="n">
        <v>0</v>
      </c>
      <c r="M19" s="14" t="n">
        <v>0</v>
      </c>
      <c r="N19" s="14" t="n">
        <v>0</v>
      </c>
      <c r="O19" s="16" t="n">
        <v>37165</v>
      </c>
      <c r="P19" s="15" t="n">
        <v>4.36231885046806</v>
      </c>
      <c r="R19" s="14" t="n">
        <v>-124786.131008194</v>
      </c>
      <c r="S19" s="16" t="n">
        <v>37165</v>
      </c>
      <c r="T19" s="14" t="n">
        <v>-88932.8993542485</v>
      </c>
      <c r="U19" s="14" t="n">
        <v>0</v>
      </c>
      <c r="V19" s="14" t="n">
        <v>0</v>
      </c>
      <c r="W19" s="14" t="n">
        <v>0</v>
      </c>
      <c r="X19" s="14" t="n">
        <v>0</v>
      </c>
      <c r="Y19" s="14" t="n">
        <v>3741.16991585511</v>
      </c>
      <c r="Z19" s="14" t="n">
        <v>0</v>
      </c>
      <c r="AA19" s="14" t="n">
        <v>0</v>
      </c>
      <c r="AB19" s="14" t="n">
        <v>-39594.4015698009</v>
      </c>
      <c r="AC19" s="14" t="n">
        <v>0</v>
      </c>
      <c r="AD19" s="14" t="n">
        <v>0</v>
      </c>
      <c r="AE19" s="14" t="n">
        <v>0</v>
      </c>
      <c r="AF19" s="14" t="n">
        <v>0</v>
      </c>
      <c r="AG19" s="16" t="n">
        <v>37165</v>
      </c>
      <c r="AH19" s="15" t="n">
        <v>-124786.131008194</v>
      </c>
      <c r="AK19" s="16" t="n">
        <v>37165</v>
      </c>
      <c r="AL19" s="14" t="n">
        <v>-578.930585659331</v>
      </c>
      <c r="AM19" s="14" t="n">
        <v>0</v>
      </c>
      <c r="AN19" s="14" t="n">
        <v>0</v>
      </c>
      <c r="AO19" s="14" t="n">
        <v>0</v>
      </c>
      <c r="AP19" s="14" t="n">
        <v>0</v>
      </c>
      <c r="AQ19" s="14" t="n">
        <v>162.474060764375</v>
      </c>
      <c r="AR19" s="14" t="n">
        <v>0</v>
      </c>
      <c r="AS19" s="14" t="n">
        <v>0</v>
      </c>
      <c r="AT19" s="14" t="n">
        <v>-103.744549599365</v>
      </c>
      <c r="AU19" s="14" t="n">
        <v>0</v>
      </c>
      <c r="AV19" s="14" t="n">
        <v>0</v>
      </c>
      <c r="AW19" s="14" t="n">
        <v>0</v>
      </c>
      <c r="AX19" s="14" t="n">
        <v>0</v>
      </c>
      <c r="AY19" s="16" t="n">
        <v>37165</v>
      </c>
      <c r="AZ19" s="15" t="n">
        <v>-520.201074494321</v>
      </c>
      <c r="BB19" s="16" t="n">
        <v>37165</v>
      </c>
      <c r="BC19" s="14" t="n">
        <v>13241.9009120335</v>
      </c>
      <c r="BD19" s="14" t="n">
        <v>0</v>
      </c>
      <c r="BE19" s="14" t="n">
        <v>0</v>
      </c>
      <c r="BF19" s="14" t="n">
        <v>0</v>
      </c>
      <c r="BG19" s="14" t="n">
        <v>0</v>
      </c>
      <c r="BH19" s="14" t="n">
        <v>-3271.79681588951</v>
      </c>
      <c r="BI19" s="14" t="n">
        <v>0</v>
      </c>
      <c r="BJ19" s="14" t="n">
        <v>0</v>
      </c>
      <c r="BK19" s="14" t="n">
        <v>2309.64570340823</v>
      </c>
      <c r="BL19" s="14" t="n">
        <v>0</v>
      </c>
      <c r="BM19" s="14" t="n">
        <v>0</v>
      </c>
      <c r="BN19" s="14" t="n">
        <v>0</v>
      </c>
      <c r="BO19" s="14" t="n">
        <v>0</v>
      </c>
      <c r="BP19" s="16" t="n">
        <v>37165</v>
      </c>
      <c r="BQ19" s="15" t="n">
        <v>12279.7497995522</v>
      </c>
      <c r="BS19" s="16" t="n">
        <v>37165</v>
      </c>
      <c r="BT19" s="14" t="n">
        <v>0.1321271038298</v>
      </c>
      <c r="BU19" s="14" t="n">
        <v>0</v>
      </c>
      <c r="BV19" s="14" t="n">
        <v>0</v>
      </c>
      <c r="BW19" s="14" t="n">
        <v>0</v>
      </c>
      <c r="BX19" s="14" t="n">
        <v>0</v>
      </c>
      <c r="BY19" s="14" t="n">
        <v>0.0739401142844152</v>
      </c>
      <c r="BZ19" s="14" t="n">
        <v>0</v>
      </c>
      <c r="CA19" s="14" t="n">
        <v>0</v>
      </c>
      <c r="CB19" s="14" t="n">
        <v>0.0367431096073094</v>
      </c>
      <c r="CC19" s="14" t="n">
        <v>0</v>
      </c>
      <c r="CD19" s="14" t="n">
        <v>0</v>
      </c>
      <c r="CE19" s="14" t="n">
        <v>0</v>
      </c>
      <c r="CF19" s="14" t="n">
        <v>0</v>
      </c>
      <c r="CG19" s="16" t="n">
        <v>37165</v>
      </c>
      <c r="CH19" s="17" t="n">
        <v>0.242810327721525</v>
      </c>
    </row>
    <row r="20" customFormat="false" ht="12.75" hidden="false" customHeight="false" outlineLevel="0" collapsed="false">
      <c r="A20" s="16" t="n">
        <v>37196</v>
      </c>
      <c r="B20" s="14" t="n">
        <v>-0.443248232495644</v>
      </c>
      <c r="C20" s="14" t="n">
        <v>0</v>
      </c>
      <c r="D20" s="14" t="n">
        <v>0</v>
      </c>
      <c r="E20" s="14" t="n">
        <v>0</v>
      </c>
      <c r="F20" s="14" t="n">
        <v>0</v>
      </c>
      <c r="G20" s="14" t="n">
        <v>0</v>
      </c>
      <c r="H20" s="14" t="n">
        <v>0</v>
      </c>
      <c r="I20" s="14" t="n">
        <v>0</v>
      </c>
      <c r="J20" s="14" t="n">
        <v>0</v>
      </c>
      <c r="K20" s="14" t="n">
        <v>0</v>
      </c>
      <c r="L20" s="14" t="n">
        <v>0</v>
      </c>
      <c r="M20" s="14" t="n">
        <v>0</v>
      </c>
      <c r="N20" s="14" t="n">
        <v>0</v>
      </c>
      <c r="O20" s="16" t="n">
        <v>37196</v>
      </c>
      <c r="P20" s="15" t="n">
        <v>-0.443248232495644</v>
      </c>
      <c r="R20" s="14" t="n">
        <v>19358.4843544976</v>
      </c>
      <c r="S20" s="16" t="n">
        <v>37196</v>
      </c>
      <c r="T20" s="14" t="n">
        <v>19358.4843544976</v>
      </c>
      <c r="U20" s="14" t="n">
        <v>0</v>
      </c>
      <c r="V20" s="14" t="n">
        <v>0</v>
      </c>
      <c r="W20" s="14" t="n">
        <v>0</v>
      </c>
      <c r="X20" s="14" t="n">
        <v>0</v>
      </c>
      <c r="Y20" s="14" t="n">
        <v>0</v>
      </c>
      <c r="Z20" s="14" t="n">
        <v>0</v>
      </c>
      <c r="AA20" s="14" t="n">
        <v>0</v>
      </c>
      <c r="AB20" s="14" t="n">
        <v>0</v>
      </c>
      <c r="AC20" s="14" t="n">
        <v>0</v>
      </c>
      <c r="AD20" s="14" t="n">
        <v>0</v>
      </c>
      <c r="AE20" s="14" t="n">
        <v>0</v>
      </c>
      <c r="AF20" s="14" t="n">
        <v>0</v>
      </c>
      <c r="AG20" s="16" t="n">
        <v>37196</v>
      </c>
      <c r="AH20" s="15" t="n">
        <v>19358.4843544976</v>
      </c>
      <c r="AK20" s="16" t="n">
        <v>37196</v>
      </c>
      <c r="AL20" s="14" t="n">
        <v>330.800958187926</v>
      </c>
      <c r="AM20" s="14" t="n">
        <v>0</v>
      </c>
      <c r="AN20" s="14" t="n">
        <v>0</v>
      </c>
      <c r="AO20" s="14" t="n">
        <v>0</v>
      </c>
      <c r="AP20" s="14" t="n">
        <v>0</v>
      </c>
      <c r="AQ20" s="14" t="n">
        <v>0</v>
      </c>
      <c r="AR20" s="14" t="n">
        <v>0</v>
      </c>
      <c r="AS20" s="14" t="n">
        <v>0</v>
      </c>
      <c r="AT20" s="14" t="n">
        <v>0</v>
      </c>
      <c r="AU20" s="14" t="n">
        <v>0</v>
      </c>
      <c r="AV20" s="14" t="n">
        <v>0</v>
      </c>
      <c r="AW20" s="14" t="n">
        <v>0</v>
      </c>
      <c r="AX20" s="14" t="n">
        <v>0</v>
      </c>
      <c r="AY20" s="16" t="n">
        <v>37196</v>
      </c>
      <c r="AZ20" s="15" t="n">
        <v>330.800958187926</v>
      </c>
      <c r="BB20" s="16" t="n">
        <v>37196</v>
      </c>
      <c r="BC20" s="14" t="n">
        <v>-7946.30266641235</v>
      </c>
      <c r="BD20" s="14" t="n">
        <v>0</v>
      </c>
      <c r="BE20" s="14" t="n">
        <v>0</v>
      </c>
      <c r="BF20" s="14" t="n">
        <v>0</v>
      </c>
      <c r="BG20" s="14" t="n">
        <v>0</v>
      </c>
      <c r="BH20" s="14" t="n">
        <v>0</v>
      </c>
      <c r="BI20" s="14" t="n">
        <v>0</v>
      </c>
      <c r="BJ20" s="14" t="n">
        <v>0</v>
      </c>
      <c r="BK20" s="14" t="n">
        <v>0</v>
      </c>
      <c r="BL20" s="14" t="n">
        <v>0</v>
      </c>
      <c r="BM20" s="14" t="n">
        <v>0</v>
      </c>
      <c r="BN20" s="14" t="n">
        <v>0</v>
      </c>
      <c r="BO20" s="14" t="n">
        <v>0</v>
      </c>
      <c r="BP20" s="16" t="n">
        <v>37196</v>
      </c>
      <c r="BQ20" s="15" t="n">
        <v>-7946.30266641235</v>
      </c>
      <c r="BS20" s="16" t="n">
        <v>37196</v>
      </c>
      <c r="BT20" s="14" t="n">
        <v>-0.0431486643649693</v>
      </c>
      <c r="BU20" s="14" t="n">
        <v>0</v>
      </c>
      <c r="BV20" s="14" t="n">
        <v>0</v>
      </c>
      <c r="BW20" s="14" t="n">
        <v>0</v>
      </c>
      <c r="BX20" s="14" t="n">
        <v>0</v>
      </c>
      <c r="BY20" s="14" t="n">
        <v>0</v>
      </c>
      <c r="BZ20" s="14" t="n">
        <v>0</v>
      </c>
      <c r="CA20" s="14" t="n">
        <v>0</v>
      </c>
      <c r="CB20" s="14" t="n">
        <v>0</v>
      </c>
      <c r="CC20" s="14" t="n">
        <v>0</v>
      </c>
      <c r="CD20" s="14" t="n">
        <v>0</v>
      </c>
      <c r="CE20" s="14" t="n">
        <v>0</v>
      </c>
      <c r="CF20" s="14" t="n">
        <v>0</v>
      </c>
      <c r="CG20" s="16" t="n">
        <v>37196</v>
      </c>
      <c r="CH20" s="17" t="n">
        <v>-0.0431486643649693</v>
      </c>
    </row>
    <row r="21" customFormat="false" ht="12.75" hidden="false" customHeight="false" outlineLevel="0" collapsed="false">
      <c r="A21" s="16" t="n">
        <v>37226</v>
      </c>
      <c r="B21" s="14" t="n">
        <v>-0.282495645313992</v>
      </c>
      <c r="C21" s="14" t="n">
        <v>0</v>
      </c>
      <c r="D21" s="14" t="n">
        <v>0</v>
      </c>
      <c r="E21" s="14" t="n">
        <v>0</v>
      </c>
      <c r="F21" s="14" t="n">
        <v>0</v>
      </c>
      <c r="G21" s="14" t="n">
        <v>0</v>
      </c>
      <c r="H21" s="14" t="n">
        <v>0</v>
      </c>
      <c r="I21" s="14" t="n">
        <v>0</v>
      </c>
      <c r="J21" s="14" t="n">
        <v>0</v>
      </c>
      <c r="K21" s="14" t="n">
        <v>0</v>
      </c>
      <c r="L21" s="14" t="n">
        <v>0</v>
      </c>
      <c r="M21" s="14" t="n">
        <v>0</v>
      </c>
      <c r="N21" s="14" t="n">
        <v>0</v>
      </c>
      <c r="O21" s="16" t="n">
        <v>37226</v>
      </c>
      <c r="P21" s="15" t="n">
        <v>-0.282495645313992</v>
      </c>
      <c r="R21" s="14" t="n">
        <v>16500.2165018566</v>
      </c>
      <c r="S21" s="16" t="n">
        <v>37226</v>
      </c>
      <c r="T21" s="14" t="n">
        <v>16500.2165018566</v>
      </c>
      <c r="U21" s="14" t="n">
        <v>0</v>
      </c>
      <c r="V21" s="14" t="n">
        <v>0</v>
      </c>
      <c r="W21" s="14" t="n">
        <v>0</v>
      </c>
      <c r="X21" s="14" t="n">
        <v>0</v>
      </c>
      <c r="Y21" s="14" t="n">
        <v>0</v>
      </c>
      <c r="Z21" s="14" t="n">
        <v>0</v>
      </c>
      <c r="AA21" s="14" t="n">
        <v>0</v>
      </c>
      <c r="AB21" s="14" t="n">
        <v>0</v>
      </c>
      <c r="AC21" s="14" t="n">
        <v>0</v>
      </c>
      <c r="AD21" s="14" t="n">
        <v>0</v>
      </c>
      <c r="AE21" s="14" t="n">
        <v>0</v>
      </c>
      <c r="AF21" s="14" t="n">
        <v>0</v>
      </c>
      <c r="AG21" s="16" t="n">
        <v>37226</v>
      </c>
      <c r="AH21" s="15" t="n">
        <v>16500.2165018566</v>
      </c>
      <c r="AK21" s="16" t="n">
        <v>37226</v>
      </c>
      <c r="AL21" s="14" t="n">
        <v>227.752886454065</v>
      </c>
      <c r="AM21" s="14" t="n">
        <v>0</v>
      </c>
      <c r="AN21" s="14" t="n">
        <v>0</v>
      </c>
      <c r="AO21" s="14" t="n">
        <v>0</v>
      </c>
      <c r="AP21" s="14" t="n">
        <v>0</v>
      </c>
      <c r="AQ21" s="14" t="n">
        <v>0</v>
      </c>
      <c r="AR21" s="14" t="n">
        <v>0</v>
      </c>
      <c r="AS21" s="14" t="n">
        <v>0</v>
      </c>
      <c r="AT21" s="14" t="n">
        <v>0</v>
      </c>
      <c r="AU21" s="14" t="n">
        <v>0</v>
      </c>
      <c r="AV21" s="14" t="n">
        <v>0</v>
      </c>
      <c r="AW21" s="14" t="n">
        <v>0</v>
      </c>
      <c r="AX21" s="14" t="n">
        <v>0</v>
      </c>
      <c r="AY21" s="16" t="n">
        <v>37226</v>
      </c>
      <c r="AZ21" s="15" t="n">
        <v>227.752886454065</v>
      </c>
      <c r="BB21" s="16" t="n">
        <v>37226</v>
      </c>
      <c r="BC21" s="14" t="n">
        <v>-6629.84551530007</v>
      </c>
      <c r="BD21" s="14" t="n">
        <v>0</v>
      </c>
      <c r="BE21" s="14" t="n">
        <v>0</v>
      </c>
      <c r="BF21" s="14" t="n">
        <v>0</v>
      </c>
      <c r="BG21" s="14" t="n">
        <v>0</v>
      </c>
      <c r="BH21" s="14" t="n">
        <v>0</v>
      </c>
      <c r="BI21" s="14" t="n">
        <v>0</v>
      </c>
      <c r="BJ21" s="14" t="n">
        <v>0</v>
      </c>
      <c r="BK21" s="14" t="n">
        <v>0</v>
      </c>
      <c r="BL21" s="14" t="n">
        <v>0</v>
      </c>
      <c r="BM21" s="14" t="n">
        <v>0</v>
      </c>
      <c r="BN21" s="14" t="n">
        <v>0</v>
      </c>
      <c r="BO21" s="14" t="n">
        <v>0</v>
      </c>
      <c r="BP21" s="16" t="n">
        <v>37226</v>
      </c>
      <c r="BQ21" s="15" t="n">
        <v>-6629.84551530007</v>
      </c>
      <c r="BS21" s="16" t="n">
        <v>37226</v>
      </c>
      <c r="BT21" s="14" t="n">
        <v>-0.079388377807316</v>
      </c>
      <c r="BU21" s="14" t="n">
        <v>0</v>
      </c>
      <c r="BV21" s="14" t="n">
        <v>0</v>
      </c>
      <c r="BW21" s="14" t="n">
        <v>0</v>
      </c>
      <c r="BX21" s="14" t="n">
        <v>0</v>
      </c>
      <c r="BY21" s="14" t="n">
        <v>0</v>
      </c>
      <c r="BZ21" s="14" t="n">
        <v>0</v>
      </c>
      <c r="CA21" s="14" t="n">
        <v>0</v>
      </c>
      <c r="CB21" s="14" t="n">
        <v>0</v>
      </c>
      <c r="CC21" s="14" t="n">
        <v>0</v>
      </c>
      <c r="CD21" s="14" t="n">
        <v>0</v>
      </c>
      <c r="CE21" s="14" t="n">
        <v>0</v>
      </c>
      <c r="CF21" s="14" t="n">
        <v>0</v>
      </c>
      <c r="CG21" s="16" t="n">
        <v>37226</v>
      </c>
      <c r="CH21" s="17" t="n">
        <v>-0.079388377807316</v>
      </c>
    </row>
    <row r="22" customFormat="false" ht="12.75" hidden="false" customHeight="false" outlineLevel="0" collapsed="false">
      <c r="A22" s="16" t="n">
        <v>37257</v>
      </c>
      <c r="B22" s="14" t="n">
        <v>-0.200699390819981</v>
      </c>
      <c r="C22" s="14" t="n">
        <v>0</v>
      </c>
      <c r="D22" s="14" t="n">
        <v>0</v>
      </c>
      <c r="E22" s="14" t="n">
        <v>0</v>
      </c>
      <c r="F22" s="14" t="n">
        <v>0</v>
      </c>
      <c r="G22" s="14" t="n">
        <v>0</v>
      </c>
      <c r="H22" s="14" t="n">
        <v>0</v>
      </c>
      <c r="I22" s="14" t="n">
        <v>0</v>
      </c>
      <c r="J22" s="14" t="n">
        <v>0</v>
      </c>
      <c r="K22" s="14" t="n">
        <v>0</v>
      </c>
      <c r="L22" s="14" t="n">
        <v>0</v>
      </c>
      <c r="M22" s="14" t="n">
        <v>0</v>
      </c>
      <c r="N22" s="14" t="n">
        <v>0</v>
      </c>
      <c r="O22" s="16" t="n">
        <v>37257</v>
      </c>
      <c r="P22" s="15" t="n">
        <v>-0.200699390819981</v>
      </c>
      <c r="R22" s="14" t="n">
        <v>13860.2782508448</v>
      </c>
      <c r="S22" s="16" t="n">
        <v>37257</v>
      </c>
      <c r="T22" s="14" t="n">
        <v>13860.2782508448</v>
      </c>
      <c r="U22" s="14" t="n">
        <v>0</v>
      </c>
      <c r="V22" s="14" t="n">
        <v>0</v>
      </c>
      <c r="W22" s="14" t="n">
        <v>0</v>
      </c>
      <c r="X22" s="14" t="n">
        <v>0</v>
      </c>
      <c r="Y22" s="14" t="n">
        <v>0</v>
      </c>
      <c r="Z22" s="14" t="n">
        <v>0</v>
      </c>
      <c r="AA22" s="14" t="n">
        <v>0</v>
      </c>
      <c r="AB22" s="14" t="n">
        <v>0</v>
      </c>
      <c r="AC22" s="14" t="n">
        <v>0</v>
      </c>
      <c r="AD22" s="14" t="n">
        <v>0</v>
      </c>
      <c r="AE22" s="14" t="n">
        <v>0</v>
      </c>
      <c r="AF22" s="14" t="n">
        <v>0</v>
      </c>
      <c r="AG22" s="16" t="n">
        <v>37257</v>
      </c>
      <c r="AH22" s="15" t="n">
        <v>13860.2782508448</v>
      </c>
      <c r="AK22" s="16" t="n">
        <v>37257</v>
      </c>
      <c r="AL22" s="14" t="n">
        <v>144.554635102466</v>
      </c>
      <c r="AM22" s="14" t="n">
        <v>0</v>
      </c>
      <c r="AN22" s="14" t="n">
        <v>0</v>
      </c>
      <c r="AO22" s="14" t="n">
        <v>0</v>
      </c>
      <c r="AP22" s="14" t="n">
        <v>0</v>
      </c>
      <c r="AQ22" s="14" t="n">
        <v>0</v>
      </c>
      <c r="AR22" s="14" t="n">
        <v>0</v>
      </c>
      <c r="AS22" s="14" t="n">
        <v>0</v>
      </c>
      <c r="AT22" s="14" t="n">
        <v>0</v>
      </c>
      <c r="AU22" s="14" t="n">
        <v>0</v>
      </c>
      <c r="AV22" s="14" t="n">
        <v>0</v>
      </c>
      <c r="AW22" s="14" t="n">
        <v>0</v>
      </c>
      <c r="AX22" s="14" t="n">
        <v>0</v>
      </c>
      <c r="AY22" s="16" t="n">
        <v>37257</v>
      </c>
      <c r="AZ22" s="15" t="n">
        <v>144.554635102466</v>
      </c>
      <c r="BB22" s="16" t="n">
        <v>37257</v>
      </c>
      <c r="BC22" s="14" t="n">
        <v>-5451.43441271059</v>
      </c>
      <c r="BD22" s="14" t="n">
        <v>0</v>
      </c>
      <c r="BE22" s="14" t="n">
        <v>0</v>
      </c>
      <c r="BF22" s="14" t="n">
        <v>0</v>
      </c>
      <c r="BG22" s="14" t="n">
        <v>0</v>
      </c>
      <c r="BH22" s="14" t="n">
        <v>0</v>
      </c>
      <c r="BI22" s="14" t="n">
        <v>0</v>
      </c>
      <c r="BJ22" s="14" t="n">
        <v>0</v>
      </c>
      <c r="BK22" s="14" t="n">
        <v>0</v>
      </c>
      <c r="BL22" s="14" t="n">
        <v>0</v>
      </c>
      <c r="BM22" s="14" t="n">
        <v>0</v>
      </c>
      <c r="BN22" s="14" t="n">
        <v>0</v>
      </c>
      <c r="BO22" s="14" t="n">
        <v>0</v>
      </c>
      <c r="BP22" s="16" t="n">
        <v>37257</v>
      </c>
      <c r="BQ22" s="15" t="n">
        <v>-5451.43441271059</v>
      </c>
      <c r="BS22" s="16" t="n">
        <v>37257</v>
      </c>
      <c r="BT22" s="14" t="n">
        <v>-0.082225984838729</v>
      </c>
      <c r="BU22" s="14" t="n">
        <v>0</v>
      </c>
      <c r="BV22" s="14" t="n">
        <v>0</v>
      </c>
      <c r="BW22" s="14" t="n">
        <v>0</v>
      </c>
      <c r="BX22" s="14" t="n">
        <v>0</v>
      </c>
      <c r="BY22" s="14" t="n">
        <v>0</v>
      </c>
      <c r="BZ22" s="14" t="n">
        <v>0</v>
      </c>
      <c r="CA22" s="14" t="n">
        <v>0</v>
      </c>
      <c r="CB22" s="14" t="n">
        <v>0</v>
      </c>
      <c r="CC22" s="14" t="n">
        <v>0</v>
      </c>
      <c r="CD22" s="14" t="n">
        <v>0</v>
      </c>
      <c r="CE22" s="14" t="n">
        <v>0</v>
      </c>
      <c r="CF22" s="14" t="n">
        <v>0</v>
      </c>
      <c r="CG22" s="16" t="n">
        <v>37257</v>
      </c>
      <c r="CH22" s="17" t="n">
        <v>-0.082225984838729</v>
      </c>
    </row>
    <row r="23" customFormat="false" ht="12.75" hidden="false" customHeight="false" outlineLevel="0" collapsed="false">
      <c r="A23" s="16" t="n">
        <v>37288</v>
      </c>
      <c r="B23" s="14" t="n">
        <v>-0.201358002291126</v>
      </c>
      <c r="C23" s="14" t="n">
        <v>0</v>
      </c>
      <c r="D23" s="14" t="n">
        <v>0</v>
      </c>
      <c r="E23" s="14" t="n">
        <v>0</v>
      </c>
      <c r="F23" s="14" t="n">
        <v>0</v>
      </c>
      <c r="G23" s="14" t="n">
        <v>0</v>
      </c>
      <c r="H23" s="14" t="n">
        <v>0</v>
      </c>
      <c r="I23" s="14" t="n">
        <v>0</v>
      </c>
      <c r="J23" s="14" t="n">
        <v>0</v>
      </c>
      <c r="K23" s="14" t="n">
        <v>0</v>
      </c>
      <c r="L23" s="14" t="n">
        <v>0</v>
      </c>
      <c r="M23" s="14" t="n">
        <v>0</v>
      </c>
      <c r="N23" s="14" t="n">
        <v>0</v>
      </c>
      <c r="O23" s="16" t="n">
        <v>37288</v>
      </c>
      <c r="P23" s="15" t="n">
        <v>-0.201358002291126</v>
      </c>
      <c r="R23" s="14" t="n">
        <v>12685.3176111266</v>
      </c>
      <c r="S23" s="16" t="n">
        <v>37288</v>
      </c>
      <c r="T23" s="14" t="n">
        <v>12685.3176111266</v>
      </c>
      <c r="U23" s="14" t="n">
        <v>0</v>
      </c>
      <c r="V23" s="14" t="n">
        <v>0</v>
      </c>
      <c r="W23" s="14" t="n">
        <v>0</v>
      </c>
      <c r="X23" s="14" t="n">
        <v>0</v>
      </c>
      <c r="Y23" s="14" t="n">
        <v>0</v>
      </c>
      <c r="Z23" s="14" t="n">
        <v>0</v>
      </c>
      <c r="AA23" s="14" t="n">
        <v>0</v>
      </c>
      <c r="AB23" s="14" t="n">
        <v>0</v>
      </c>
      <c r="AC23" s="14" t="n">
        <v>0</v>
      </c>
      <c r="AD23" s="14" t="n">
        <v>0</v>
      </c>
      <c r="AE23" s="14" t="n">
        <v>0</v>
      </c>
      <c r="AF23" s="14" t="n">
        <v>0</v>
      </c>
      <c r="AG23" s="16" t="n">
        <v>37288</v>
      </c>
      <c r="AH23" s="15" t="n">
        <v>12685.3176111266</v>
      </c>
      <c r="AK23" s="16" t="n">
        <v>37288</v>
      </c>
      <c r="AL23" s="14" t="n">
        <v>118.683628294748</v>
      </c>
      <c r="AM23" s="14" t="n">
        <v>0</v>
      </c>
      <c r="AN23" s="14" t="n">
        <v>0</v>
      </c>
      <c r="AO23" s="14" t="n">
        <v>0</v>
      </c>
      <c r="AP23" s="14" t="n">
        <v>0</v>
      </c>
      <c r="AQ23" s="14" t="n">
        <v>0</v>
      </c>
      <c r="AR23" s="14" t="n">
        <v>0</v>
      </c>
      <c r="AS23" s="14" t="n">
        <v>0</v>
      </c>
      <c r="AT23" s="14" t="n">
        <v>0</v>
      </c>
      <c r="AU23" s="14" t="n">
        <v>0</v>
      </c>
      <c r="AV23" s="14" t="n">
        <v>0</v>
      </c>
      <c r="AW23" s="14" t="n">
        <v>0</v>
      </c>
      <c r="AX23" s="14" t="n">
        <v>0</v>
      </c>
      <c r="AY23" s="16" t="n">
        <v>37288</v>
      </c>
      <c r="AZ23" s="15" t="n">
        <v>118.683628294748</v>
      </c>
      <c r="BB23" s="16" t="n">
        <v>37288</v>
      </c>
      <c r="BC23" s="14" t="n">
        <v>-5339.99041014463</v>
      </c>
      <c r="BD23" s="14" t="n">
        <v>0</v>
      </c>
      <c r="BE23" s="14" t="n">
        <v>0</v>
      </c>
      <c r="BF23" s="14" t="n">
        <v>0</v>
      </c>
      <c r="BG23" s="14" t="n">
        <v>0</v>
      </c>
      <c r="BH23" s="14" t="n">
        <v>0</v>
      </c>
      <c r="BI23" s="14" t="n">
        <v>0</v>
      </c>
      <c r="BJ23" s="14" t="n">
        <v>0</v>
      </c>
      <c r="BK23" s="14" t="n">
        <v>0</v>
      </c>
      <c r="BL23" s="14" t="n">
        <v>0</v>
      </c>
      <c r="BM23" s="14" t="n">
        <v>0</v>
      </c>
      <c r="BN23" s="14" t="n">
        <v>0</v>
      </c>
      <c r="BO23" s="14" t="n">
        <v>0</v>
      </c>
      <c r="BP23" s="16" t="n">
        <v>37288</v>
      </c>
      <c r="BQ23" s="15" t="n">
        <v>-5339.99041014463</v>
      </c>
      <c r="BS23" s="16" t="n">
        <v>37288</v>
      </c>
      <c r="BT23" s="14" t="n">
        <v>-0.0841421008477065</v>
      </c>
      <c r="BU23" s="14" t="n">
        <v>0</v>
      </c>
      <c r="BV23" s="14" t="n">
        <v>0</v>
      </c>
      <c r="BW23" s="14" t="n">
        <v>0</v>
      </c>
      <c r="BX23" s="14" t="n">
        <v>0</v>
      </c>
      <c r="BY23" s="14" t="n">
        <v>0</v>
      </c>
      <c r="BZ23" s="14" t="n">
        <v>0</v>
      </c>
      <c r="CA23" s="14" t="n">
        <v>0</v>
      </c>
      <c r="CB23" s="14" t="n">
        <v>0</v>
      </c>
      <c r="CC23" s="14" t="n">
        <v>0</v>
      </c>
      <c r="CD23" s="14" t="n">
        <v>0</v>
      </c>
      <c r="CE23" s="14" t="n">
        <v>0</v>
      </c>
      <c r="CF23" s="14" t="n">
        <v>0</v>
      </c>
      <c r="CG23" s="16" t="n">
        <v>37288</v>
      </c>
      <c r="CH23" s="17" t="n">
        <v>-0.0841421008477065</v>
      </c>
    </row>
    <row r="24" customFormat="false" ht="12.75" hidden="false" customHeight="false" outlineLevel="0" collapsed="false">
      <c r="A24" s="16" t="n">
        <v>37316</v>
      </c>
      <c r="B24" s="14" t="n">
        <v>-0.409367254028189</v>
      </c>
      <c r="C24" s="14" t="n">
        <v>0</v>
      </c>
      <c r="D24" s="14" t="n">
        <v>0</v>
      </c>
      <c r="E24" s="14" t="n">
        <v>0</v>
      </c>
      <c r="F24" s="14" t="n">
        <v>0</v>
      </c>
      <c r="G24" s="14" t="n">
        <v>0</v>
      </c>
      <c r="H24" s="14" t="n">
        <v>0</v>
      </c>
      <c r="I24" s="14" t="n">
        <v>0</v>
      </c>
      <c r="J24" s="14" t="n">
        <v>0</v>
      </c>
      <c r="K24" s="14" t="n">
        <v>0</v>
      </c>
      <c r="L24" s="14" t="n">
        <v>0</v>
      </c>
      <c r="M24" s="14" t="n">
        <v>0</v>
      </c>
      <c r="N24" s="14" t="n">
        <v>0</v>
      </c>
      <c r="O24" s="16" t="n">
        <v>37316</v>
      </c>
      <c r="P24" s="15" t="n">
        <v>-0.409367254028189</v>
      </c>
      <c r="R24" s="14" t="n">
        <v>17066.1765846014</v>
      </c>
      <c r="S24" s="16" t="n">
        <v>37316</v>
      </c>
      <c r="T24" s="14" t="n">
        <v>17066.1765846014</v>
      </c>
      <c r="U24" s="14" t="n">
        <v>0</v>
      </c>
      <c r="V24" s="14" t="n">
        <v>0</v>
      </c>
      <c r="W24" s="14" t="n">
        <v>0</v>
      </c>
      <c r="X24" s="14" t="n">
        <v>0</v>
      </c>
      <c r="Y24" s="14" t="n">
        <v>0</v>
      </c>
      <c r="Z24" s="14" t="n">
        <v>0</v>
      </c>
      <c r="AA24" s="14" t="n">
        <v>0</v>
      </c>
      <c r="AB24" s="14" t="n">
        <v>0</v>
      </c>
      <c r="AC24" s="14" t="n">
        <v>0</v>
      </c>
      <c r="AD24" s="14" t="n">
        <v>0</v>
      </c>
      <c r="AE24" s="14" t="n">
        <v>0</v>
      </c>
      <c r="AF24" s="14" t="n">
        <v>0</v>
      </c>
      <c r="AG24" s="16" t="n">
        <v>37316</v>
      </c>
      <c r="AH24" s="15" t="n">
        <v>17066.1765846014</v>
      </c>
      <c r="AK24" s="16" t="n">
        <v>37316</v>
      </c>
      <c r="AL24" s="14" t="n">
        <v>222.074530580499</v>
      </c>
      <c r="AM24" s="14" t="n">
        <v>0</v>
      </c>
      <c r="AN24" s="14" t="n">
        <v>0</v>
      </c>
      <c r="AO24" s="14" t="n">
        <v>0</v>
      </c>
      <c r="AP24" s="14" t="n">
        <v>0</v>
      </c>
      <c r="AQ24" s="14" t="n">
        <v>0</v>
      </c>
      <c r="AR24" s="14" t="n">
        <v>0</v>
      </c>
      <c r="AS24" s="14" t="n">
        <v>0</v>
      </c>
      <c r="AT24" s="14" t="n">
        <v>0</v>
      </c>
      <c r="AU24" s="14" t="n">
        <v>0</v>
      </c>
      <c r="AV24" s="14" t="n">
        <v>0</v>
      </c>
      <c r="AW24" s="14" t="n">
        <v>0</v>
      </c>
      <c r="AX24" s="14" t="n">
        <v>0</v>
      </c>
      <c r="AY24" s="16" t="n">
        <v>37316</v>
      </c>
      <c r="AZ24" s="15" t="n">
        <v>222.074530580499</v>
      </c>
      <c r="BB24" s="16" t="n">
        <v>37316</v>
      </c>
      <c r="BC24" s="14" t="n">
        <v>-8103.86785372275</v>
      </c>
      <c r="BD24" s="14" t="n">
        <v>0</v>
      </c>
      <c r="BE24" s="14" t="n">
        <v>0</v>
      </c>
      <c r="BF24" s="14" t="n">
        <v>0</v>
      </c>
      <c r="BG24" s="14" t="n">
        <v>0</v>
      </c>
      <c r="BH24" s="14" t="n">
        <v>0</v>
      </c>
      <c r="BI24" s="14" t="n">
        <v>0</v>
      </c>
      <c r="BJ24" s="14" t="n">
        <v>0</v>
      </c>
      <c r="BK24" s="14" t="n">
        <v>0</v>
      </c>
      <c r="BL24" s="14" t="n">
        <v>0</v>
      </c>
      <c r="BM24" s="14" t="n">
        <v>0</v>
      </c>
      <c r="BN24" s="14" t="n">
        <v>0</v>
      </c>
      <c r="BO24" s="14" t="n">
        <v>0</v>
      </c>
      <c r="BP24" s="16" t="n">
        <v>37316</v>
      </c>
      <c r="BQ24" s="15" t="n">
        <v>-8103.86785372275</v>
      </c>
      <c r="BS24" s="16" t="n">
        <v>37316</v>
      </c>
      <c r="BT24" s="14" t="n">
        <v>-0.0600586563237461</v>
      </c>
      <c r="BU24" s="14" t="n">
        <v>0</v>
      </c>
      <c r="BV24" s="14" t="n">
        <v>0</v>
      </c>
      <c r="BW24" s="14" t="n">
        <v>0</v>
      </c>
      <c r="BX24" s="14" t="n">
        <v>0</v>
      </c>
      <c r="BY24" s="14" t="n">
        <v>0</v>
      </c>
      <c r="BZ24" s="14" t="n">
        <v>0</v>
      </c>
      <c r="CA24" s="14" t="n">
        <v>0</v>
      </c>
      <c r="CB24" s="14" t="n">
        <v>0</v>
      </c>
      <c r="CC24" s="14" t="n">
        <v>0</v>
      </c>
      <c r="CD24" s="14" t="n">
        <v>0</v>
      </c>
      <c r="CE24" s="14" t="n">
        <v>0</v>
      </c>
      <c r="CF24" s="14" t="n">
        <v>0</v>
      </c>
      <c r="CG24" s="16" t="n">
        <v>37316</v>
      </c>
      <c r="CH24" s="17" t="n">
        <v>-0.0600586563237461</v>
      </c>
    </row>
    <row r="25" customFormat="false" ht="12.75" hidden="false" customHeight="false" outlineLevel="0" collapsed="false">
      <c r="A25" s="16" t="n">
        <v>37347</v>
      </c>
      <c r="B25" s="14" t="n">
        <v>0</v>
      </c>
      <c r="C25" s="14" t="n">
        <v>0</v>
      </c>
      <c r="D25" s="14" t="n">
        <v>0</v>
      </c>
      <c r="E25" s="14" t="n">
        <v>0</v>
      </c>
      <c r="F25" s="14" t="n">
        <v>0</v>
      </c>
      <c r="G25" s="14" t="n">
        <v>0</v>
      </c>
      <c r="H25" s="14" t="n">
        <v>0</v>
      </c>
      <c r="I25" s="14" t="n">
        <v>0</v>
      </c>
      <c r="J25" s="14" t="n">
        <v>0</v>
      </c>
      <c r="K25" s="14" t="n">
        <v>0</v>
      </c>
      <c r="L25" s="14" t="n">
        <v>0</v>
      </c>
      <c r="M25" s="14" t="n">
        <v>0</v>
      </c>
      <c r="N25" s="14" t="n">
        <v>0</v>
      </c>
      <c r="O25" s="16" t="n">
        <v>37347</v>
      </c>
      <c r="P25" s="15" t="n">
        <v>0</v>
      </c>
      <c r="R25" s="14" t="n">
        <v>0</v>
      </c>
      <c r="S25" s="16" t="n">
        <v>37347</v>
      </c>
      <c r="T25" s="14" t="n">
        <v>0</v>
      </c>
      <c r="U25" s="14" t="n">
        <v>0</v>
      </c>
      <c r="V25" s="14" t="n">
        <v>0</v>
      </c>
      <c r="W25" s="14" t="n">
        <v>0</v>
      </c>
      <c r="X25" s="14" t="n">
        <v>0</v>
      </c>
      <c r="Y25" s="14" t="n">
        <v>0</v>
      </c>
      <c r="Z25" s="14" t="n">
        <v>0</v>
      </c>
      <c r="AA25" s="14" t="n">
        <v>0</v>
      </c>
      <c r="AB25" s="14" t="n">
        <v>0</v>
      </c>
      <c r="AC25" s="14" t="n">
        <v>0</v>
      </c>
      <c r="AD25" s="14" t="n">
        <v>0</v>
      </c>
      <c r="AE25" s="14" t="n">
        <v>0</v>
      </c>
      <c r="AF25" s="14" t="n">
        <v>0</v>
      </c>
      <c r="AG25" s="16" t="n">
        <v>37347</v>
      </c>
      <c r="AH25" s="15" t="n">
        <v>0</v>
      </c>
      <c r="AK25" s="16" t="n">
        <v>37347</v>
      </c>
      <c r="AL25" s="14" t="n">
        <v>0</v>
      </c>
      <c r="AM25" s="14" t="n">
        <v>0</v>
      </c>
      <c r="AN25" s="14" t="n">
        <v>0</v>
      </c>
      <c r="AO25" s="14" t="n">
        <v>0</v>
      </c>
      <c r="AP25" s="14" t="n">
        <v>0</v>
      </c>
      <c r="AQ25" s="14" t="n">
        <v>0</v>
      </c>
      <c r="AR25" s="14" t="n">
        <v>0</v>
      </c>
      <c r="AS25" s="14" t="n">
        <v>0</v>
      </c>
      <c r="AT25" s="14" t="n">
        <v>0</v>
      </c>
      <c r="AU25" s="14" t="n">
        <v>0</v>
      </c>
      <c r="AV25" s="14" t="n">
        <v>0</v>
      </c>
      <c r="AW25" s="14" t="n">
        <v>0</v>
      </c>
      <c r="AX25" s="14" t="n">
        <v>0</v>
      </c>
      <c r="AY25" s="16" t="n">
        <v>37347</v>
      </c>
      <c r="AZ25" s="15" t="n">
        <v>0</v>
      </c>
      <c r="BB25" s="16" t="n">
        <v>37347</v>
      </c>
      <c r="BC25" s="14" t="n">
        <v>0</v>
      </c>
      <c r="BD25" s="14" t="n">
        <v>0</v>
      </c>
      <c r="BE25" s="14" t="n">
        <v>0</v>
      </c>
      <c r="BF25" s="14" t="n">
        <v>0</v>
      </c>
      <c r="BG25" s="14" t="n">
        <v>0</v>
      </c>
      <c r="BH25" s="14" t="n">
        <v>0</v>
      </c>
      <c r="BI25" s="14" t="n">
        <v>0</v>
      </c>
      <c r="BJ25" s="14" t="n">
        <v>0</v>
      </c>
      <c r="BK25" s="14" t="n">
        <v>0</v>
      </c>
      <c r="BL25" s="14" t="n">
        <v>0</v>
      </c>
      <c r="BM25" s="14" t="n">
        <v>0</v>
      </c>
      <c r="BN25" s="14" t="n">
        <v>0</v>
      </c>
      <c r="BO25" s="14" t="n">
        <v>0</v>
      </c>
      <c r="BP25" s="16" t="n">
        <v>37347</v>
      </c>
      <c r="BQ25" s="15" t="n">
        <v>0</v>
      </c>
      <c r="BS25" s="16" t="n">
        <v>37347</v>
      </c>
      <c r="BT25" s="14" t="n">
        <v>0</v>
      </c>
      <c r="BU25" s="14" t="n">
        <v>0</v>
      </c>
      <c r="BV25" s="14" t="n">
        <v>0</v>
      </c>
      <c r="BW25" s="14" t="n">
        <v>0</v>
      </c>
      <c r="BX25" s="14" t="n">
        <v>0</v>
      </c>
      <c r="BY25" s="14" t="n">
        <v>0</v>
      </c>
      <c r="BZ25" s="14" t="n">
        <v>0</v>
      </c>
      <c r="CA25" s="14" t="n">
        <v>0</v>
      </c>
      <c r="CB25" s="14" t="n">
        <v>0</v>
      </c>
      <c r="CC25" s="14" t="n">
        <v>0</v>
      </c>
      <c r="CD25" s="14" t="n">
        <v>0</v>
      </c>
      <c r="CE25" s="14" t="n">
        <v>0</v>
      </c>
      <c r="CF25" s="14" t="n">
        <v>0</v>
      </c>
      <c r="CG25" s="16" t="n">
        <v>37347</v>
      </c>
      <c r="CH25" s="17" t="n">
        <v>0</v>
      </c>
    </row>
    <row r="26" customFormat="false" ht="12.75" hidden="false" customHeight="false" outlineLevel="0" collapsed="false">
      <c r="A26" s="16" t="n">
        <v>37377</v>
      </c>
      <c r="B26" s="14" t="n">
        <v>0</v>
      </c>
      <c r="C26" s="14" t="n">
        <v>0</v>
      </c>
      <c r="D26" s="14" t="n">
        <v>0</v>
      </c>
      <c r="E26" s="14" t="n">
        <v>0</v>
      </c>
      <c r="F26" s="14" t="n">
        <v>0</v>
      </c>
      <c r="G26" s="14" t="n">
        <v>0</v>
      </c>
      <c r="H26" s="14" t="n">
        <v>0</v>
      </c>
      <c r="I26" s="14" t="n">
        <v>0</v>
      </c>
      <c r="J26" s="14" t="n">
        <v>0</v>
      </c>
      <c r="K26" s="14" t="n">
        <v>0</v>
      </c>
      <c r="L26" s="14" t="n">
        <v>0</v>
      </c>
      <c r="M26" s="14" t="n">
        <v>0</v>
      </c>
      <c r="N26" s="14" t="n">
        <v>0</v>
      </c>
      <c r="O26" s="16" t="n">
        <v>37377</v>
      </c>
      <c r="P26" s="15" t="n">
        <v>0</v>
      </c>
      <c r="S26" s="16" t="n">
        <v>37377</v>
      </c>
      <c r="T26" s="14" t="n">
        <v>0</v>
      </c>
      <c r="U26" s="14" t="n">
        <v>0</v>
      </c>
      <c r="V26" s="14" t="n">
        <v>0</v>
      </c>
      <c r="W26" s="14" t="n">
        <v>0</v>
      </c>
      <c r="X26" s="14" t="n">
        <v>0</v>
      </c>
      <c r="Y26" s="14" t="n">
        <v>0</v>
      </c>
      <c r="Z26" s="14" t="n">
        <v>0</v>
      </c>
      <c r="AA26" s="14" t="n">
        <v>0</v>
      </c>
      <c r="AB26" s="14" t="n">
        <v>0</v>
      </c>
      <c r="AC26" s="14" t="n">
        <v>0</v>
      </c>
      <c r="AD26" s="14" t="n">
        <v>0</v>
      </c>
      <c r="AE26" s="14" t="n">
        <v>0</v>
      </c>
      <c r="AF26" s="14" t="n">
        <v>0</v>
      </c>
      <c r="AG26" s="16" t="n">
        <v>37377</v>
      </c>
      <c r="AH26" s="15" t="n">
        <v>0</v>
      </c>
      <c r="AK26" s="16" t="n">
        <v>37377</v>
      </c>
      <c r="AL26" s="14" t="n">
        <v>0</v>
      </c>
      <c r="AM26" s="14" t="n">
        <v>0</v>
      </c>
      <c r="AN26" s="14" t="n">
        <v>0</v>
      </c>
      <c r="AO26" s="14" t="n">
        <v>0</v>
      </c>
      <c r="AP26" s="14" t="n">
        <v>0</v>
      </c>
      <c r="AQ26" s="14" t="n">
        <v>0</v>
      </c>
      <c r="AR26" s="14" t="n">
        <v>0</v>
      </c>
      <c r="AS26" s="14" t="n">
        <v>0</v>
      </c>
      <c r="AT26" s="14" t="n">
        <v>0</v>
      </c>
      <c r="AU26" s="14" t="n">
        <v>0</v>
      </c>
      <c r="AV26" s="14" t="n">
        <v>0</v>
      </c>
      <c r="AW26" s="14" t="n">
        <v>0</v>
      </c>
      <c r="AX26" s="14" t="n">
        <v>0</v>
      </c>
      <c r="AY26" s="16" t="n">
        <v>37377</v>
      </c>
      <c r="AZ26" s="15" t="n">
        <v>0</v>
      </c>
      <c r="BB26" s="16" t="n">
        <v>37377</v>
      </c>
      <c r="BC26" s="14" t="n">
        <v>0</v>
      </c>
      <c r="BD26" s="14" t="n">
        <v>0</v>
      </c>
      <c r="BE26" s="14" t="n">
        <v>0</v>
      </c>
      <c r="BF26" s="14" t="n">
        <v>0</v>
      </c>
      <c r="BG26" s="14" t="n">
        <v>0</v>
      </c>
      <c r="BH26" s="14" t="n">
        <v>0</v>
      </c>
      <c r="BI26" s="14" t="n">
        <v>0</v>
      </c>
      <c r="BJ26" s="14" t="n">
        <v>0</v>
      </c>
      <c r="BK26" s="14" t="n">
        <v>0</v>
      </c>
      <c r="BL26" s="14" t="n">
        <v>0</v>
      </c>
      <c r="BM26" s="14" t="n">
        <v>0</v>
      </c>
      <c r="BN26" s="14" t="n">
        <v>0</v>
      </c>
      <c r="BO26" s="14" t="n">
        <v>0</v>
      </c>
      <c r="BP26" s="16" t="n">
        <v>37377</v>
      </c>
      <c r="BQ26" s="15" t="n">
        <v>0</v>
      </c>
      <c r="BS26" s="16" t="n">
        <v>37377</v>
      </c>
      <c r="BT26" s="14" t="n">
        <v>0</v>
      </c>
      <c r="BU26" s="14" t="n">
        <v>0</v>
      </c>
      <c r="BV26" s="14" t="n">
        <v>0</v>
      </c>
      <c r="BW26" s="14" t="n">
        <v>0</v>
      </c>
      <c r="BX26" s="14" t="n">
        <v>0</v>
      </c>
      <c r="BY26" s="14" t="n">
        <v>0</v>
      </c>
      <c r="BZ26" s="14" t="n">
        <v>0</v>
      </c>
      <c r="CA26" s="14" t="n">
        <v>0</v>
      </c>
      <c r="CB26" s="14" t="n">
        <v>0</v>
      </c>
      <c r="CC26" s="14" t="n">
        <v>0</v>
      </c>
      <c r="CD26" s="14" t="n">
        <v>0</v>
      </c>
      <c r="CE26" s="14" t="n">
        <v>0</v>
      </c>
      <c r="CF26" s="14" t="n">
        <v>0</v>
      </c>
      <c r="CG26" s="16" t="n">
        <v>37377</v>
      </c>
      <c r="CH26" s="15" t="n">
        <v>0</v>
      </c>
    </row>
    <row r="27" customFormat="false" ht="12.75" hidden="false" customHeight="false" outlineLevel="0" collapsed="false">
      <c r="A27" s="16" t="n">
        <v>37408</v>
      </c>
      <c r="B27" s="14" t="n">
        <v>0</v>
      </c>
      <c r="C27" s="14" t="n">
        <v>0</v>
      </c>
      <c r="D27" s="14" t="n">
        <v>0</v>
      </c>
      <c r="E27" s="14" t="n">
        <v>0</v>
      </c>
      <c r="F27" s="14" t="n">
        <v>0</v>
      </c>
      <c r="G27" s="14" t="n">
        <v>0</v>
      </c>
      <c r="H27" s="14" t="n">
        <v>0</v>
      </c>
      <c r="I27" s="14" t="n">
        <v>0</v>
      </c>
      <c r="J27" s="14" t="n">
        <v>0</v>
      </c>
      <c r="K27" s="14" t="n">
        <v>0</v>
      </c>
      <c r="L27" s="14" t="n">
        <v>0</v>
      </c>
      <c r="M27" s="14" t="n">
        <v>0</v>
      </c>
      <c r="N27" s="14" t="n">
        <v>0</v>
      </c>
      <c r="O27" s="16" t="n">
        <v>37408</v>
      </c>
      <c r="P27" s="15" t="n">
        <v>0</v>
      </c>
      <c r="S27" s="16" t="n">
        <v>37408</v>
      </c>
      <c r="T27" s="14" t="n">
        <v>0</v>
      </c>
      <c r="U27" s="14" t="n">
        <v>0</v>
      </c>
      <c r="V27" s="14" t="n">
        <v>0</v>
      </c>
      <c r="W27" s="14" t="n">
        <v>0</v>
      </c>
      <c r="X27" s="14" t="n">
        <v>0</v>
      </c>
      <c r="Y27" s="14" t="n">
        <v>0</v>
      </c>
      <c r="Z27" s="14" t="n">
        <v>0</v>
      </c>
      <c r="AA27" s="14" t="n">
        <v>0</v>
      </c>
      <c r="AB27" s="14" t="n">
        <v>0</v>
      </c>
      <c r="AC27" s="14" t="n">
        <v>0</v>
      </c>
      <c r="AD27" s="14" t="n">
        <v>0</v>
      </c>
      <c r="AE27" s="14" t="n">
        <v>0</v>
      </c>
      <c r="AF27" s="14" t="n">
        <v>0</v>
      </c>
      <c r="AG27" s="16" t="n">
        <v>37408</v>
      </c>
      <c r="AH27" s="15" t="n">
        <v>0</v>
      </c>
      <c r="AK27" s="16" t="n">
        <v>37408</v>
      </c>
      <c r="AL27" s="14" t="n">
        <v>0</v>
      </c>
      <c r="AM27" s="14" t="n">
        <v>0</v>
      </c>
      <c r="AN27" s="14" t="n">
        <v>0</v>
      </c>
      <c r="AO27" s="14" t="n">
        <v>0</v>
      </c>
      <c r="AP27" s="14" t="n">
        <v>0</v>
      </c>
      <c r="AQ27" s="14" t="n">
        <v>0</v>
      </c>
      <c r="AR27" s="14" t="n">
        <v>0</v>
      </c>
      <c r="AS27" s="14" t="n">
        <v>0</v>
      </c>
      <c r="AT27" s="14" t="n">
        <v>0</v>
      </c>
      <c r="AU27" s="14" t="n">
        <v>0</v>
      </c>
      <c r="AV27" s="14" t="n">
        <v>0</v>
      </c>
      <c r="AW27" s="14" t="n">
        <v>0</v>
      </c>
      <c r="AX27" s="14" t="n">
        <v>0</v>
      </c>
      <c r="AY27" s="16" t="n">
        <v>37408</v>
      </c>
      <c r="AZ27" s="15" t="n">
        <v>0</v>
      </c>
      <c r="BB27" s="16" t="n">
        <v>37408</v>
      </c>
      <c r="BC27" s="14" t="n">
        <v>0</v>
      </c>
      <c r="BD27" s="14" t="n">
        <v>0</v>
      </c>
      <c r="BE27" s="14" t="n">
        <v>0</v>
      </c>
      <c r="BF27" s="14" t="n">
        <v>0</v>
      </c>
      <c r="BG27" s="14" t="n">
        <v>0</v>
      </c>
      <c r="BH27" s="14" t="n">
        <v>0</v>
      </c>
      <c r="BI27" s="14" t="n">
        <v>0</v>
      </c>
      <c r="BJ27" s="14" t="n">
        <v>0</v>
      </c>
      <c r="BK27" s="14" t="n">
        <v>0</v>
      </c>
      <c r="BL27" s="14" t="n">
        <v>0</v>
      </c>
      <c r="BM27" s="14" t="n">
        <v>0</v>
      </c>
      <c r="BN27" s="14" t="n">
        <v>0</v>
      </c>
      <c r="BO27" s="14" t="n">
        <v>0</v>
      </c>
      <c r="BP27" s="16" t="n">
        <v>37408</v>
      </c>
      <c r="BQ27" s="15" t="n">
        <v>0</v>
      </c>
      <c r="BS27" s="16" t="n">
        <v>37408</v>
      </c>
      <c r="BT27" s="14" t="n">
        <v>0</v>
      </c>
      <c r="BU27" s="14" t="n">
        <v>0</v>
      </c>
      <c r="BV27" s="14" t="n">
        <v>0</v>
      </c>
      <c r="BW27" s="14" t="n">
        <v>0</v>
      </c>
      <c r="BX27" s="14" t="n">
        <v>0</v>
      </c>
      <c r="BY27" s="14" t="n">
        <v>0</v>
      </c>
      <c r="BZ27" s="14" t="n">
        <v>0</v>
      </c>
      <c r="CA27" s="14" t="n">
        <v>0</v>
      </c>
      <c r="CB27" s="14" t="n">
        <v>0</v>
      </c>
      <c r="CC27" s="14" t="n">
        <v>0</v>
      </c>
      <c r="CD27" s="14" t="n">
        <v>0</v>
      </c>
      <c r="CE27" s="14" t="n">
        <v>0</v>
      </c>
      <c r="CF27" s="14" t="n">
        <v>0</v>
      </c>
      <c r="CG27" s="16" t="n">
        <v>37408</v>
      </c>
      <c r="CH27" s="15" t="n">
        <v>0</v>
      </c>
    </row>
    <row r="28" customFormat="false" ht="12.75" hidden="false" customHeight="false" outlineLevel="0" collapsed="false">
      <c r="A28" s="16" t="n">
        <v>37438</v>
      </c>
      <c r="B28" s="14" t="n">
        <v>0</v>
      </c>
      <c r="C28" s="14" t="n">
        <v>0</v>
      </c>
      <c r="D28" s="14" t="n">
        <v>0</v>
      </c>
      <c r="E28" s="14" t="n">
        <v>0</v>
      </c>
      <c r="F28" s="14" t="n">
        <v>0</v>
      </c>
      <c r="G28" s="14" t="n">
        <v>0</v>
      </c>
      <c r="H28" s="14" t="n">
        <v>0</v>
      </c>
      <c r="I28" s="14" t="n">
        <v>0</v>
      </c>
      <c r="J28" s="14" t="n">
        <v>0</v>
      </c>
      <c r="K28" s="14" t="n">
        <v>0</v>
      </c>
      <c r="L28" s="14" t="n">
        <v>0</v>
      </c>
      <c r="M28" s="14" t="n">
        <v>0</v>
      </c>
      <c r="N28" s="14" t="n">
        <v>0</v>
      </c>
      <c r="O28" s="16" t="n">
        <v>37438</v>
      </c>
      <c r="P28" s="15" t="n">
        <v>0</v>
      </c>
      <c r="S28" s="16" t="n">
        <v>37438</v>
      </c>
      <c r="T28" s="14" t="n">
        <v>0</v>
      </c>
      <c r="U28" s="14" t="n">
        <v>0</v>
      </c>
      <c r="V28" s="14" t="n">
        <v>0</v>
      </c>
      <c r="W28" s="14" t="n">
        <v>0</v>
      </c>
      <c r="X28" s="14" t="n">
        <v>0</v>
      </c>
      <c r="Y28" s="14" t="n">
        <v>0</v>
      </c>
      <c r="Z28" s="14" t="n">
        <v>0</v>
      </c>
      <c r="AA28" s="14" t="n">
        <v>0</v>
      </c>
      <c r="AB28" s="14" t="n">
        <v>0</v>
      </c>
      <c r="AC28" s="14" t="n">
        <v>0</v>
      </c>
      <c r="AD28" s="14" t="n">
        <v>0</v>
      </c>
      <c r="AE28" s="14" t="n">
        <v>0</v>
      </c>
      <c r="AF28" s="14" t="n">
        <v>0</v>
      </c>
      <c r="AG28" s="16" t="n">
        <v>37438</v>
      </c>
      <c r="AH28" s="15" t="n">
        <v>0</v>
      </c>
      <c r="AK28" s="16" t="n">
        <v>37438</v>
      </c>
      <c r="AL28" s="14" t="n">
        <v>0</v>
      </c>
      <c r="AM28" s="14" t="n">
        <v>0</v>
      </c>
      <c r="AN28" s="14" t="n">
        <v>0</v>
      </c>
      <c r="AO28" s="14" t="n">
        <v>0</v>
      </c>
      <c r="AP28" s="14" t="n">
        <v>0</v>
      </c>
      <c r="AQ28" s="14" t="n">
        <v>0</v>
      </c>
      <c r="AR28" s="14" t="n">
        <v>0</v>
      </c>
      <c r="AS28" s="14" t="n">
        <v>0</v>
      </c>
      <c r="AT28" s="14" t="n">
        <v>0</v>
      </c>
      <c r="AU28" s="14" t="n">
        <v>0</v>
      </c>
      <c r="AV28" s="14" t="n">
        <v>0</v>
      </c>
      <c r="AW28" s="14" t="n">
        <v>0</v>
      </c>
      <c r="AX28" s="14" t="n">
        <v>0</v>
      </c>
      <c r="AY28" s="16" t="n">
        <v>37438</v>
      </c>
      <c r="AZ28" s="15" t="n">
        <v>0</v>
      </c>
      <c r="BB28" s="16" t="n">
        <v>37438</v>
      </c>
      <c r="BC28" s="14" t="n">
        <v>0</v>
      </c>
      <c r="BD28" s="14" t="n">
        <v>0</v>
      </c>
      <c r="BE28" s="14" t="n">
        <v>0</v>
      </c>
      <c r="BF28" s="14" t="n">
        <v>0</v>
      </c>
      <c r="BG28" s="14" t="n">
        <v>0</v>
      </c>
      <c r="BH28" s="14" t="n">
        <v>0</v>
      </c>
      <c r="BI28" s="14" t="n">
        <v>0</v>
      </c>
      <c r="BJ28" s="14" t="n">
        <v>0</v>
      </c>
      <c r="BK28" s="14" t="n">
        <v>0</v>
      </c>
      <c r="BL28" s="14" t="n">
        <v>0</v>
      </c>
      <c r="BM28" s="14" t="n">
        <v>0</v>
      </c>
      <c r="BN28" s="14" t="n">
        <v>0</v>
      </c>
      <c r="BO28" s="14" t="n">
        <v>0</v>
      </c>
      <c r="BP28" s="16" t="n">
        <v>37438</v>
      </c>
      <c r="BQ28" s="15" t="n">
        <v>0</v>
      </c>
      <c r="BS28" s="16" t="n">
        <v>37438</v>
      </c>
      <c r="BT28" s="14" t="n">
        <v>0</v>
      </c>
      <c r="BU28" s="14" t="n">
        <v>0</v>
      </c>
      <c r="BV28" s="14" t="n">
        <v>0</v>
      </c>
      <c r="BW28" s="14" t="n">
        <v>0</v>
      </c>
      <c r="BX28" s="14" t="n">
        <v>0</v>
      </c>
      <c r="BY28" s="14" t="n">
        <v>0</v>
      </c>
      <c r="BZ28" s="14" t="n">
        <v>0</v>
      </c>
      <c r="CA28" s="14" t="n">
        <v>0</v>
      </c>
      <c r="CB28" s="14" t="n">
        <v>0</v>
      </c>
      <c r="CC28" s="14" t="n">
        <v>0</v>
      </c>
      <c r="CD28" s="14" t="n">
        <v>0</v>
      </c>
      <c r="CE28" s="14" t="n">
        <v>0</v>
      </c>
      <c r="CF28" s="14" t="n">
        <v>0</v>
      </c>
      <c r="CG28" s="16" t="n">
        <v>37438</v>
      </c>
      <c r="CH28" s="15" t="n">
        <v>0</v>
      </c>
    </row>
    <row r="29" customFormat="false" ht="12.75" hidden="false" customHeight="false" outlineLevel="0" collapsed="false">
      <c r="A29" s="16" t="n">
        <v>37469</v>
      </c>
      <c r="B29" s="14" t="n">
        <v>0</v>
      </c>
      <c r="C29" s="14" t="n">
        <v>0</v>
      </c>
      <c r="D29" s="14" t="n">
        <v>0</v>
      </c>
      <c r="E29" s="14" t="n">
        <v>0</v>
      </c>
      <c r="F29" s="14" t="n">
        <v>0</v>
      </c>
      <c r="G29" s="14" t="n">
        <v>0</v>
      </c>
      <c r="H29" s="14" t="n">
        <v>0</v>
      </c>
      <c r="I29" s="14" t="n">
        <v>0</v>
      </c>
      <c r="J29" s="14" t="n">
        <v>0</v>
      </c>
      <c r="K29" s="14" t="n">
        <v>0</v>
      </c>
      <c r="L29" s="14" t="n">
        <v>0</v>
      </c>
      <c r="M29" s="14" t="n">
        <v>0</v>
      </c>
      <c r="N29" s="14" t="n">
        <v>0</v>
      </c>
      <c r="O29" s="16" t="n">
        <v>37469</v>
      </c>
      <c r="P29" s="15" t="n">
        <v>0</v>
      </c>
      <c r="S29" s="16" t="n">
        <v>37469</v>
      </c>
      <c r="T29" s="14" t="n">
        <v>0</v>
      </c>
      <c r="U29" s="14" t="n">
        <v>0</v>
      </c>
      <c r="V29" s="14" t="n">
        <v>0</v>
      </c>
      <c r="W29" s="14" t="n">
        <v>0</v>
      </c>
      <c r="X29" s="14" t="n">
        <v>0</v>
      </c>
      <c r="Y29" s="14" t="n">
        <v>0</v>
      </c>
      <c r="Z29" s="14" t="n">
        <v>0</v>
      </c>
      <c r="AA29" s="14" t="n">
        <v>0</v>
      </c>
      <c r="AB29" s="14" t="n">
        <v>0</v>
      </c>
      <c r="AC29" s="14" t="n">
        <v>0</v>
      </c>
      <c r="AD29" s="14" t="n">
        <v>0</v>
      </c>
      <c r="AE29" s="14" t="n">
        <v>0</v>
      </c>
      <c r="AF29" s="14" t="n">
        <v>0</v>
      </c>
      <c r="AG29" s="16" t="n">
        <v>37469</v>
      </c>
      <c r="AH29" s="15" t="n">
        <v>0</v>
      </c>
      <c r="AK29" s="16" t="n">
        <v>37469</v>
      </c>
      <c r="AL29" s="14" t="n">
        <v>0</v>
      </c>
      <c r="AM29" s="14" t="n">
        <v>0</v>
      </c>
      <c r="AN29" s="14" t="n">
        <v>0</v>
      </c>
      <c r="AO29" s="14" t="n">
        <v>0</v>
      </c>
      <c r="AP29" s="14" t="n">
        <v>0</v>
      </c>
      <c r="AQ29" s="14" t="n">
        <v>0</v>
      </c>
      <c r="AR29" s="14" t="n">
        <v>0</v>
      </c>
      <c r="AS29" s="14" t="n">
        <v>0</v>
      </c>
      <c r="AT29" s="14" t="n">
        <v>0</v>
      </c>
      <c r="AU29" s="14" t="n">
        <v>0</v>
      </c>
      <c r="AV29" s="14" t="n">
        <v>0</v>
      </c>
      <c r="AW29" s="14" t="n">
        <v>0</v>
      </c>
      <c r="AX29" s="14" t="n">
        <v>0</v>
      </c>
      <c r="AY29" s="16" t="n">
        <v>37469</v>
      </c>
      <c r="AZ29" s="15" t="n">
        <v>0</v>
      </c>
      <c r="BB29" s="16" t="n">
        <v>37469</v>
      </c>
      <c r="BC29" s="14" t="n">
        <v>0</v>
      </c>
      <c r="BD29" s="14" t="n">
        <v>0</v>
      </c>
      <c r="BE29" s="14" t="n">
        <v>0</v>
      </c>
      <c r="BF29" s="14" t="n">
        <v>0</v>
      </c>
      <c r="BG29" s="14" t="n">
        <v>0</v>
      </c>
      <c r="BH29" s="14" t="n">
        <v>0</v>
      </c>
      <c r="BI29" s="14" t="n">
        <v>0</v>
      </c>
      <c r="BJ29" s="14" t="n">
        <v>0</v>
      </c>
      <c r="BK29" s="14" t="n">
        <v>0</v>
      </c>
      <c r="BL29" s="14" t="n">
        <v>0</v>
      </c>
      <c r="BM29" s="14" t="n">
        <v>0</v>
      </c>
      <c r="BN29" s="14" t="n">
        <v>0</v>
      </c>
      <c r="BO29" s="14" t="n">
        <v>0</v>
      </c>
      <c r="BP29" s="16" t="n">
        <v>37469</v>
      </c>
      <c r="BQ29" s="15" t="n">
        <v>0</v>
      </c>
      <c r="BS29" s="16" t="n">
        <v>37469</v>
      </c>
      <c r="BT29" s="14" t="n">
        <v>0</v>
      </c>
      <c r="BU29" s="14" t="n">
        <v>0</v>
      </c>
      <c r="BV29" s="14" t="n">
        <v>0</v>
      </c>
      <c r="BW29" s="14" t="n">
        <v>0</v>
      </c>
      <c r="BX29" s="14" t="n">
        <v>0</v>
      </c>
      <c r="BY29" s="14" t="n">
        <v>0</v>
      </c>
      <c r="BZ29" s="14" t="n">
        <v>0</v>
      </c>
      <c r="CA29" s="14" t="n">
        <v>0</v>
      </c>
      <c r="CB29" s="14" t="n">
        <v>0</v>
      </c>
      <c r="CC29" s="14" t="n">
        <v>0</v>
      </c>
      <c r="CD29" s="14" t="n">
        <v>0</v>
      </c>
      <c r="CE29" s="14" t="n">
        <v>0</v>
      </c>
      <c r="CF29" s="14" t="n">
        <v>0</v>
      </c>
      <c r="CG29" s="16" t="n">
        <v>37469</v>
      </c>
      <c r="CH29" s="15" t="n">
        <v>0</v>
      </c>
    </row>
    <row r="30" customFormat="false" ht="12.75" hidden="false" customHeight="false" outlineLevel="0" collapsed="false">
      <c r="A30" s="16" t="n">
        <v>37500</v>
      </c>
      <c r="B30" s="14" t="n">
        <v>0</v>
      </c>
      <c r="C30" s="14" t="n">
        <v>0</v>
      </c>
      <c r="D30" s="14" t="n">
        <v>0</v>
      </c>
      <c r="E30" s="14" t="n">
        <v>0</v>
      </c>
      <c r="F30" s="14" t="n">
        <v>0</v>
      </c>
      <c r="G30" s="14" t="n">
        <v>0</v>
      </c>
      <c r="H30" s="14" t="n">
        <v>0</v>
      </c>
      <c r="I30" s="14" t="n">
        <v>0</v>
      </c>
      <c r="J30" s="14" t="n">
        <v>0</v>
      </c>
      <c r="K30" s="14" t="n">
        <v>0</v>
      </c>
      <c r="L30" s="14" t="n">
        <v>0</v>
      </c>
      <c r="M30" s="14" t="n">
        <v>0</v>
      </c>
      <c r="N30" s="14" t="n">
        <v>0</v>
      </c>
      <c r="O30" s="16" t="n">
        <v>37500</v>
      </c>
      <c r="P30" s="15" t="n">
        <v>0</v>
      </c>
      <c r="S30" s="16" t="n">
        <v>37500</v>
      </c>
      <c r="T30" s="14" t="n">
        <v>0</v>
      </c>
      <c r="U30" s="14" t="n">
        <v>0</v>
      </c>
      <c r="V30" s="14" t="n">
        <v>0</v>
      </c>
      <c r="W30" s="14" t="n">
        <v>0</v>
      </c>
      <c r="X30" s="14" t="n">
        <v>0</v>
      </c>
      <c r="Y30" s="14" t="n">
        <v>0</v>
      </c>
      <c r="Z30" s="14" t="n">
        <v>0</v>
      </c>
      <c r="AA30" s="14" t="n">
        <v>0</v>
      </c>
      <c r="AB30" s="14" t="n">
        <v>0</v>
      </c>
      <c r="AC30" s="14" t="n">
        <v>0</v>
      </c>
      <c r="AD30" s="14" t="n">
        <v>0</v>
      </c>
      <c r="AE30" s="14" t="n">
        <v>0</v>
      </c>
      <c r="AF30" s="14" t="n">
        <v>0</v>
      </c>
      <c r="AG30" s="16" t="n">
        <v>37500</v>
      </c>
      <c r="AH30" s="15" t="n">
        <v>0</v>
      </c>
      <c r="AK30" s="16" t="n">
        <v>37500</v>
      </c>
      <c r="AL30" s="14" t="n">
        <v>0</v>
      </c>
      <c r="AM30" s="14" t="n">
        <v>0</v>
      </c>
      <c r="AN30" s="14" t="n">
        <v>0</v>
      </c>
      <c r="AO30" s="14" t="n">
        <v>0</v>
      </c>
      <c r="AP30" s="14" t="n">
        <v>0</v>
      </c>
      <c r="AQ30" s="14" t="n">
        <v>0</v>
      </c>
      <c r="AR30" s="14" t="n">
        <v>0</v>
      </c>
      <c r="AS30" s="14" t="n">
        <v>0</v>
      </c>
      <c r="AT30" s="14" t="n">
        <v>0</v>
      </c>
      <c r="AU30" s="14" t="n">
        <v>0</v>
      </c>
      <c r="AV30" s="14" t="n">
        <v>0</v>
      </c>
      <c r="AW30" s="14" t="n">
        <v>0</v>
      </c>
      <c r="AX30" s="14" t="n">
        <v>0</v>
      </c>
      <c r="AY30" s="16" t="n">
        <v>37500</v>
      </c>
      <c r="AZ30" s="15" t="n">
        <v>0</v>
      </c>
      <c r="BB30" s="16" t="n">
        <v>37500</v>
      </c>
      <c r="BC30" s="14" t="n">
        <v>0</v>
      </c>
      <c r="BD30" s="14" t="n">
        <v>0</v>
      </c>
      <c r="BE30" s="14" t="n">
        <v>0</v>
      </c>
      <c r="BF30" s="14" t="n">
        <v>0</v>
      </c>
      <c r="BG30" s="14" t="n">
        <v>0</v>
      </c>
      <c r="BH30" s="14" t="n">
        <v>0</v>
      </c>
      <c r="BI30" s="14" t="n">
        <v>0</v>
      </c>
      <c r="BJ30" s="14" t="n">
        <v>0</v>
      </c>
      <c r="BK30" s="14" t="n">
        <v>0</v>
      </c>
      <c r="BL30" s="14" t="n">
        <v>0</v>
      </c>
      <c r="BM30" s="14" t="n">
        <v>0</v>
      </c>
      <c r="BN30" s="14" t="n">
        <v>0</v>
      </c>
      <c r="BO30" s="14" t="n">
        <v>0</v>
      </c>
      <c r="BP30" s="16" t="n">
        <v>37500</v>
      </c>
      <c r="BQ30" s="15" t="n">
        <v>0</v>
      </c>
      <c r="BS30" s="16" t="n">
        <v>37500</v>
      </c>
      <c r="BT30" s="14" t="n">
        <v>0</v>
      </c>
      <c r="BU30" s="14" t="n">
        <v>0</v>
      </c>
      <c r="BV30" s="14" t="n">
        <v>0</v>
      </c>
      <c r="BW30" s="14" t="n">
        <v>0</v>
      </c>
      <c r="BX30" s="14" t="n">
        <v>0</v>
      </c>
      <c r="BY30" s="14" t="n">
        <v>0</v>
      </c>
      <c r="BZ30" s="14" t="n">
        <v>0</v>
      </c>
      <c r="CA30" s="14" t="n">
        <v>0</v>
      </c>
      <c r="CB30" s="14" t="n">
        <v>0</v>
      </c>
      <c r="CC30" s="14" t="n">
        <v>0</v>
      </c>
      <c r="CD30" s="14" t="n">
        <v>0</v>
      </c>
      <c r="CE30" s="14" t="n">
        <v>0</v>
      </c>
      <c r="CF30" s="14" t="n">
        <v>0</v>
      </c>
      <c r="CG30" s="16" t="n">
        <v>37500</v>
      </c>
      <c r="CH30" s="15" t="n">
        <v>0</v>
      </c>
    </row>
    <row r="31" customFormat="false" ht="12.75" hidden="false" customHeight="false" outlineLevel="0" collapsed="false">
      <c r="A31" s="16" t="n">
        <v>37530</v>
      </c>
      <c r="B31" s="14" t="n">
        <v>0</v>
      </c>
      <c r="C31" s="14" t="n">
        <v>0</v>
      </c>
      <c r="D31" s="14" t="n">
        <v>0</v>
      </c>
      <c r="E31" s="14" t="n">
        <v>0</v>
      </c>
      <c r="F31" s="14" t="n">
        <v>0</v>
      </c>
      <c r="G31" s="14" t="n">
        <v>0</v>
      </c>
      <c r="H31" s="14" t="n">
        <v>0</v>
      </c>
      <c r="I31" s="14" t="n">
        <v>0</v>
      </c>
      <c r="J31" s="14" t="n">
        <v>0</v>
      </c>
      <c r="K31" s="14" t="n">
        <v>0</v>
      </c>
      <c r="L31" s="14" t="n">
        <v>0</v>
      </c>
      <c r="M31" s="14" t="n">
        <v>0</v>
      </c>
      <c r="N31" s="14" t="n">
        <v>0</v>
      </c>
      <c r="O31" s="16" t="n">
        <v>37530</v>
      </c>
      <c r="P31" s="15" t="n">
        <v>0</v>
      </c>
      <c r="S31" s="16" t="n">
        <v>37530</v>
      </c>
      <c r="T31" s="14" t="n">
        <v>0</v>
      </c>
      <c r="U31" s="14" t="n">
        <v>0</v>
      </c>
      <c r="V31" s="14" t="n">
        <v>0</v>
      </c>
      <c r="W31" s="14" t="n">
        <v>0</v>
      </c>
      <c r="X31" s="14" t="n">
        <v>0</v>
      </c>
      <c r="Y31" s="14" t="n">
        <v>0</v>
      </c>
      <c r="Z31" s="14" t="n">
        <v>0</v>
      </c>
      <c r="AA31" s="14" t="n">
        <v>0</v>
      </c>
      <c r="AB31" s="14" t="n">
        <v>0</v>
      </c>
      <c r="AC31" s="14" t="n">
        <v>0</v>
      </c>
      <c r="AD31" s="14" t="n">
        <v>0</v>
      </c>
      <c r="AE31" s="14" t="n">
        <v>0</v>
      </c>
      <c r="AF31" s="14" t="n">
        <v>0</v>
      </c>
      <c r="AG31" s="16" t="n">
        <v>37530</v>
      </c>
      <c r="AH31" s="15" t="n">
        <v>0</v>
      </c>
      <c r="AK31" s="16" t="n">
        <v>37530</v>
      </c>
      <c r="AL31" s="14" t="n">
        <v>0</v>
      </c>
      <c r="AM31" s="14" t="n">
        <v>0</v>
      </c>
      <c r="AN31" s="14" t="n">
        <v>0</v>
      </c>
      <c r="AO31" s="14" t="n">
        <v>0</v>
      </c>
      <c r="AP31" s="14" t="n">
        <v>0</v>
      </c>
      <c r="AQ31" s="14" t="n">
        <v>0</v>
      </c>
      <c r="AR31" s="14" t="n">
        <v>0</v>
      </c>
      <c r="AS31" s="14" t="n">
        <v>0</v>
      </c>
      <c r="AT31" s="14" t="n">
        <v>0</v>
      </c>
      <c r="AU31" s="14" t="n">
        <v>0</v>
      </c>
      <c r="AV31" s="14" t="n">
        <v>0</v>
      </c>
      <c r="AW31" s="14" t="n">
        <v>0</v>
      </c>
      <c r="AX31" s="14" t="n">
        <v>0</v>
      </c>
      <c r="AY31" s="16" t="n">
        <v>37530</v>
      </c>
      <c r="AZ31" s="15" t="n">
        <v>0</v>
      </c>
      <c r="BB31" s="16" t="n">
        <v>37530</v>
      </c>
      <c r="BC31" s="14" t="n">
        <v>0</v>
      </c>
      <c r="BD31" s="14" t="n">
        <v>0</v>
      </c>
      <c r="BE31" s="14" t="n">
        <v>0</v>
      </c>
      <c r="BF31" s="14" t="n">
        <v>0</v>
      </c>
      <c r="BG31" s="14" t="n">
        <v>0</v>
      </c>
      <c r="BH31" s="14" t="n">
        <v>0</v>
      </c>
      <c r="BI31" s="14" t="n">
        <v>0</v>
      </c>
      <c r="BJ31" s="14" t="n">
        <v>0</v>
      </c>
      <c r="BK31" s="14" t="n">
        <v>0</v>
      </c>
      <c r="BL31" s="14" t="n">
        <v>0</v>
      </c>
      <c r="BM31" s="14" t="n">
        <v>0</v>
      </c>
      <c r="BN31" s="14" t="n">
        <v>0</v>
      </c>
      <c r="BO31" s="14" t="n">
        <v>0</v>
      </c>
      <c r="BP31" s="16" t="n">
        <v>37530</v>
      </c>
      <c r="BQ31" s="15" t="n">
        <v>0</v>
      </c>
      <c r="BS31" s="16" t="n">
        <v>37530</v>
      </c>
      <c r="BT31" s="14" t="n">
        <v>0</v>
      </c>
      <c r="BU31" s="14" t="n">
        <v>0</v>
      </c>
      <c r="BV31" s="14" t="n">
        <v>0</v>
      </c>
      <c r="BW31" s="14" t="n">
        <v>0</v>
      </c>
      <c r="BX31" s="14" t="n">
        <v>0</v>
      </c>
      <c r="BY31" s="14" t="n">
        <v>0</v>
      </c>
      <c r="BZ31" s="14" t="n">
        <v>0</v>
      </c>
      <c r="CA31" s="14" t="n">
        <v>0</v>
      </c>
      <c r="CB31" s="14" t="n">
        <v>0</v>
      </c>
      <c r="CC31" s="14" t="n">
        <v>0</v>
      </c>
      <c r="CD31" s="14" t="n">
        <v>0</v>
      </c>
      <c r="CE31" s="14" t="n">
        <v>0</v>
      </c>
      <c r="CF31" s="14" t="n">
        <v>0</v>
      </c>
      <c r="CG31" s="16" t="n">
        <v>37530</v>
      </c>
      <c r="CH31" s="15" t="n">
        <v>0</v>
      </c>
    </row>
    <row r="32" customFormat="false" ht="12.75" hidden="false" customHeight="false" outlineLevel="0" collapsed="false">
      <c r="A32" s="16" t="n">
        <v>37561</v>
      </c>
      <c r="B32" s="14" t="n">
        <v>0</v>
      </c>
      <c r="C32" s="14" t="n">
        <v>0</v>
      </c>
      <c r="D32" s="14" t="n">
        <v>0</v>
      </c>
      <c r="E32" s="14" t="n">
        <v>0.342557279119937</v>
      </c>
      <c r="F32" s="14" t="n">
        <v>0</v>
      </c>
      <c r="G32" s="14" t="n">
        <v>0</v>
      </c>
      <c r="H32" s="14" t="n">
        <v>0</v>
      </c>
      <c r="I32" s="14" t="n">
        <v>0</v>
      </c>
      <c r="J32" s="14" t="n">
        <v>0</v>
      </c>
      <c r="K32" s="14" t="n">
        <v>0</v>
      </c>
      <c r="L32" s="14" t="n">
        <v>0</v>
      </c>
      <c r="M32" s="14" t="n">
        <v>0</v>
      </c>
      <c r="N32" s="14" t="n">
        <v>0</v>
      </c>
      <c r="O32" s="16" t="n">
        <v>37561</v>
      </c>
      <c r="P32" s="15" t="n">
        <v>0.342557279119937</v>
      </c>
      <c r="S32" s="16" t="n">
        <v>37561</v>
      </c>
      <c r="T32" s="14" t="n">
        <v>0</v>
      </c>
      <c r="U32" s="14" t="n">
        <v>0</v>
      </c>
      <c r="V32" s="14" t="n">
        <v>0</v>
      </c>
      <c r="W32" s="14" t="n">
        <v>-8015.70724287946</v>
      </c>
      <c r="X32" s="14" t="n">
        <v>0</v>
      </c>
      <c r="Y32" s="14" t="n">
        <v>0</v>
      </c>
      <c r="Z32" s="14" t="n">
        <v>0</v>
      </c>
      <c r="AA32" s="14" t="n">
        <v>0</v>
      </c>
      <c r="AB32" s="14" t="n">
        <v>0</v>
      </c>
      <c r="AC32" s="14" t="n">
        <v>0</v>
      </c>
      <c r="AD32" s="14" t="n">
        <v>0</v>
      </c>
      <c r="AE32" s="14" t="n">
        <v>0</v>
      </c>
      <c r="AF32" s="14" t="n">
        <v>0</v>
      </c>
      <c r="AG32" s="16" t="n">
        <v>37561</v>
      </c>
      <c r="AH32" s="15" t="n">
        <v>-8015.70724287946</v>
      </c>
      <c r="AK32" s="16" t="n">
        <v>37561</v>
      </c>
      <c r="AL32" s="14" t="n">
        <v>0</v>
      </c>
      <c r="AM32" s="14" t="n">
        <v>0</v>
      </c>
      <c r="AN32" s="14" t="n">
        <v>0</v>
      </c>
      <c r="AO32" s="14" t="n">
        <v>-14.3413609793939</v>
      </c>
      <c r="AP32" s="14" t="n">
        <v>0</v>
      </c>
      <c r="AQ32" s="14" t="n">
        <v>0</v>
      </c>
      <c r="AR32" s="14" t="n">
        <v>0</v>
      </c>
      <c r="AS32" s="14" t="n">
        <v>0</v>
      </c>
      <c r="AT32" s="14" t="n">
        <v>0</v>
      </c>
      <c r="AU32" s="14" t="n">
        <v>0</v>
      </c>
      <c r="AV32" s="14" t="n">
        <v>0</v>
      </c>
      <c r="AW32" s="14" t="n">
        <v>0</v>
      </c>
      <c r="AX32" s="14" t="n">
        <v>0</v>
      </c>
      <c r="AY32" s="16" t="n">
        <v>37561</v>
      </c>
      <c r="AZ32" s="15" t="n">
        <v>-14.3413609793939</v>
      </c>
      <c r="BB32" s="16" t="n">
        <v>37561</v>
      </c>
      <c r="BC32" s="14" t="n">
        <v>0</v>
      </c>
      <c r="BD32" s="14" t="n">
        <v>0</v>
      </c>
      <c r="BE32" s="14" t="n">
        <v>0</v>
      </c>
      <c r="BF32" s="14" t="n">
        <v>950.111511530451</v>
      </c>
      <c r="BG32" s="14" t="n">
        <v>0</v>
      </c>
      <c r="BH32" s="14" t="n">
        <v>0</v>
      </c>
      <c r="BI32" s="14" t="n">
        <v>0</v>
      </c>
      <c r="BJ32" s="14" t="n">
        <v>0</v>
      </c>
      <c r="BK32" s="14" t="n">
        <v>0</v>
      </c>
      <c r="BL32" s="14" t="n">
        <v>0</v>
      </c>
      <c r="BM32" s="14" t="n">
        <v>0</v>
      </c>
      <c r="BN32" s="14" t="n">
        <v>0</v>
      </c>
      <c r="BO32" s="14" t="n">
        <v>0</v>
      </c>
      <c r="BP32" s="16" t="n">
        <v>37561</v>
      </c>
      <c r="BQ32" s="15" t="n">
        <v>950.111511530451</v>
      </c>
      <c r="BS32" s="16" t="n">
        <v>37561</v>
      </c>
      <c r="BT32" s="14" t="n">
        <v>0</v>
      </c>
      <c r="BU32" s="14" t="n">
        <v>0</v>
      </c>
      <c r="BV32" s="14" t="n">
        <v>0</v>
      </c>
      <c r="BW32" s="14" t="n">
        <v>-0.0175596216536252</v>
      </c>
      <c r="BX32" s="14" t="n">
        <v>0</v>
      </c>
      <c r="BY32" s="14" t="n">
        <v>0</v>
      </c>
      <c r="BZ32" s="14" t="n">
        <v>0</v>
      </c>
      <c r="CA32" s="14" t="n">
        <v>0</v>
      </c>
      <c r="CB32" s="14" t="n">
        <v>0</v>
      </c>
      <c r="CC32" s="14" t="n">
        <v>0</v>
      </c>
      <c r="CD32" s="14" t="n">
        <v>0</v>
      </c>
      <c r="CE32" s="14" t="n">
        <v>0</v>
      </c>
      <c r="CF32" s="14" t="n">
        <v>0</v>
      </c>
      <c r="CG32" s="16" t="n">
        <v>37561</v>
      </c>
      <c r="CH32" s="15" t="n">
        <v>-0.0175596216536252</v>
      </c>
    </row>
    <row r="33" customFormat="false" ht="12.75" hidden="false" customHeight="false" outlineLevel="0" collapsed="false">
      <c r="A33" s="16" t="n">
        <v>37591</v>
      </c>
      <c r="B33" s="14" t="n">
        <v>0</v>
      </c>
      <c r="C33" s="14" t="n">
        <v>0</v>
      </c>
      <c r="D33" s="14" t="n">
        <v>0</v>
      </c>
      <c r="E33" s="14" t="n">
        <v>0.34365259620041</v>
      </c>
      <c r="F33" s="14" t="n">
        <v>0</v>
      </c>
      <c r="G33" s="14" t="n">
        <v>0</v>
      </c>
      <c r="H33" s="14" t="n">
        <v>0</v>
      </c>
      <c r="I33" s="14" t="n">
        <v>0</v>
      </c>
      <c r="J33" s="14" t="n">
        <v>0</v>
      </c>
      <c r="K33" s="14" t="n">
        <v>0</v>
      </c>
      <c r="L33" s="14" t="n">
        <v>0</v>
      </c>
      <c r="M33" s="14" t="n">
        <v>0</v>
      </c>
      <c r="N33" s="14" t="n">
        <v>0</v>
      </c>
      <c r="O33" s="16" t="n">
        <v>37591</v>
      </c>
      <c r="P33" s="15" t="n">
        <v>0.34365259620041</v>
      </c>
      <c r="S33" s="16" t="n">
        <v>37591</v>
      </c>
      <c r="T33" s="14" t="n">
        <v>0</v>
      </c>
      <c r="U33" s="14" t="n">
        <v>0</v>
      </c>
      <c r="V33" s="14" t="n">
        <v>0</v>
      </c>
      <c r="W33" s="14" t="n">
        <v>-9080.32797610592</v>
      </c>
      <c r="X33" s="14" t="n">
        <v>0</v>
      </c>
      <c r="Y33" s="14" t="n">
        <v>0</v>
      </c>
      <c r="Z33" s="14" t="n">
        <v>0</v>
      </c>
      <c r="AA33" s="14" t="n">
        <v>0</v>
      </c>
      <c r="AB33" s="14" t="n">
        <v>0</v>
      </c>
      <c r="AC33" s="14" t="n">
        <v>0</v>
      </c>
      <c r="AD33" s="14" t="n">
        <v>0</v>
      </c>
      <c r="AE33" s="14" t="n">
        <v>0</v>
      </c>
      <c r="AF33" s="14" t="n">
        <v>0</v>
      </c>
      <c r="AG33" s="16" t="n">
        <v>37591</v>
      </c>
      <c r="AH33" s="15" t="n">
        <v>-9080.32797610592</v>
      </c>
      <c r="AK33" s="16" t="n">
        <v>37591</v>
      </c>
      <c r="AL33" s="14" t="n">
        <v>0</v>
      </c>
      <c r="AM33" s="14" t="n">
        <v>0</v>
      </c>
      <c r="AN33" s="14" t="n">
        <v>0</v>
      </c>
      <c r="AO33" s="14" t="n">
        <v>-14.8708486998016</v>
      </c>
      <c r="AP33" s="14" t="n">
        <v>0</v>
      </c>
      <c r="AQ33" s="14" t="n">
        <v>0</v>
      </c>
      <c r="AR33" s="14" t="n">
        <v>0</v>
      </c>
      <c r="AS33" s="14" t="n">
        <v>0</v>
      </c>
      <c r="AT33" s="14" t="n">
        <v>0</v>
      </c>
      <c r="AU33" s="14" t="n">
        <v>0</v>
      </c>
      <c r="AV33" s="14" t="n">
        <v>0</v>
      </c>
      <c r="AW33" s="14" t="n">
        <v>0</v>
      </c>
      <c r="AX33" s="14" t="n">
        <v>0</v>
      </c>
      <c r="AY33" s="16" t="n">
        <v>37591</v>
      </c>
      <c r="AZ33" s="15" t="n">
        <v>-14.8708486998016</v>
      </c>
      <c r="BB33" s="16" t="n">
        <v>37591</v>
      </c>
      <c r="BC33" s="14" t="n">
        <v>0</v>
      </c>
      <c r="BD33" s="14" t="n">
        <v>0</v>
      </c>
      <c r="BE33" s="14" t="n">
        <v>0</v>
      </c>
      <c r="BF33" s="14" t="n">
        <v>1071.33488377216</v>
      </c>
      <c r="BG33" s="14" t="n">
        <v>0</v>
      </c>
      <c r="BH33" s="14" t="n">
        <v>0</v>
      </c>
      <c r="BI33" s="14" t="n">
        <v>0</v>
      </c>
      <c r="BJ33" s="14" t="n">
        <v>0</v>
      </c>
      <c r="BK33" s="14" t="n">
        <v>0</v>
      </c>
      <c r="BL33" s="14" t="n">
        <v>0</v>
      </c>
      <c r="BM33" s="14" t="n">
        <v>0</v>
      </c>
      <c r="BN33" s="14" t="n">
        <v>0</v>
      </c>
      <c r="BO33" s="14" t="n">
        <v>0</v>
      </c>
      <c r="BP33" s="16" t="n">
        <v>37591</v>
      </c>
      <c r="BQ33" s="15" t="n">
        <v>1071.33488377216</v>
      </c>
      <c r="BS33" s="16" t="n">
        <v>37591</v>
      </c>
      <c r="BT33" s="14" t="n">
        <v>0</v>
      </c>
      <c r="BU33" s="14" t="n">
        <v>0</v>
      </c>
      <c r="BV33" s="14" t="n">
        <v>0</v>
      </c>
      <c r="BW33" s="14" t="n">
        <v>-0.010508749870456</v>
      </c>
      <c r="BX33" s="14" t="n">
        <v>0</v>
      </c>
      <c r="BY33" s="14" t="n">
        <v>0</v>
      </c>
      <c r="BZ33" s="14" t="n">
        <v>0</v>
      </c>
      <c r="CA33" s="14" t="n">
        <v>0</v>
      </c>
      <c r="CB33" s="14" t="n">
        <v>0</v>
      </c>
      <c r="CC33" s="14" t="n">
        <v>0</v>
      </c>
      <c r="CD33" s="14" t="n">
        <v>0</v>
      </c>
      <c r="CE33" s="14" t="n">
        <v>0</v>
      </c>
      <c r="CF33" s="14" t="n">
        <v>0</v>
      </c>
      <c r="CG33" s="16" t="n">
        <v>37591</v>
      </c>
      <c r="CH33" s="15" t="n">
        <v>-0.010508749870456</v>
      </c>
    </row>
    <row r="34" customFormat="false" ht="12.75" hidden="false" customHeight="false" outlineLevel="0" collapsed="false">
      <c r="A34" s="16" t="n">
        <v>37622</v>
      </c>
      <c r="B34" s="14" t="n">
        <v>0</v>
      </c>
      <c r="C34" s="14" t="n">
        <v>0</v>
      </c>
      <c r="D34" s="14" t="n">
        <v>0</v>
      </c>
      <c r="E34" s="14" t="n">
        <v>0.352266568595529</v>
      </c>
      <c r="F34" s="14" t="n">
        <v>0</v>
      </c>
      <c r="G34" s="14" t="n">
        <v>-0.448516177990114</v>
      </c>
      <c r="H34" s="14" t="n">
        <v>0</v>
      </c>
      <c r="I34" s="14" t="n">
        <v>0</v>
      </c>
      <c r="J34" s="14" t="n">
        <v>0</v>
      </c>
      <c r="K34" s="14" t="n">
        <v>0</v>
      </c>
      <c r="L34" s="14" t="n">
        <v>0</v>
      </c>
      <c r="M34" s="14" t="n">
        <v>0</v>
      </c>
      <c r="N34" s="14" t="n">
        <v>0</v>
      </c>
      <c r="O34" s="16" t="n">
        <v>37622</v>
      </c>
      <c r="P34" s="15" t="n">
        <v>-0.096249609394585</v>
      </c>
      <c r="S34" s="16" t="n">
        <v>37622</v>
      </c>
      <c r="T34" s="14" t="n">
        <v>0</v>
      </c>
      <c r="U34" s="14" t="n">
        <v>0</v>
      </c>
      <c r="V34" s="14" t="n">
        <v>0</v>
      </c>
      <c r="W34" s="14" t="n">
        <v>-8883.61064881403</v>
      </c>
      <c r="X34" s="14" t="n">
        <v>0</v>
      </c>
      <c r="Y34" s="14" t="n">
        <v>11444.6655960975</v>
      </c>
      <c r="Z34" s="14" t="n">
        <v>0</v>
      </c>
      <c r="AA34" s="14" t="n">
        <v>0</v>
      </c>
      <c r="AB34" s="14" t="n">
        <v>0</v>
      </c>
      <c r="AC34" s="14" t="n">
        <v>0</v>
      </c>
      <c r="AD34" s="14" t="n">
        <v>0</v>
      </c>
      <c r="AE34" s="14" t="n">
        <v>0</v>
      </c>
      <c r="AF34" s="14" t="n">
        <v>0</v>
      </c>
      <c r="AG34" s="16" t="n">
        <v>37622</v>
      </c>
      <c r="AH34" s="15" t="n">
        <v>2561.05494728342</v>
      </c>
      <c r="AK34" s="16" t="n">
        <v>37622</v>
      </c>
      <c r="AL34" s="14" t="n">
        <v>0</v>
      </c>
      <c r="AM34" s="14" t="n">
        <v>0</v>
      </c>
      <c r="AN34" s="14" t="n">
        <v>0</v>
      </c>
      <c r="AO34" s="14" t="n">
        <v>-13.5823686231414</v>
      </c>
      <c r="AP34" s="14" t="n">
        <v>0</v>
      </c>
      <c r="AQ34" s="14" t="n">
        <v>27.1627230438543</v>
      </c>
      <c r="AR34" s="14" t="n">
        <v>0</v>
      </c>
      <c r="AS34" s="14" t="n">
        <v>0</v>
      </c>
      <c r="AT34" s="14" t="n">
        <v>0</v>
      </c>
      <c r="AU34" s="14" t="n">
        <v>0</v>
      </c>
      <c r="AV34" s="14" t="n">
        <v>0</v>
      </c>
      <c r="AW34" s="14" t="n">
        <v>0</v>
      </c>
      <c r="AX34" s="14" t="n">
        <v>0</v>
      </c>
      <c r="AY34" s="16" t="n">
        <v>37622</v>
      </c>
      <c r="AZ34" s="15" t="n">
        <v>13.5803544207129</v>
      </c>
      <c r="BB34" s="16" t="n">
        <v>37622</v>
      </c>
      <c r="BC34" s="14" t="n">
        <v>0</v>
      </c>
      <c r="BD34" s="14" t="n">
        <v>0</v>
      </c>
      <c r="BE34" s="14" t="n">
        <v>0</v>
      </c>
      <c r="BF34" s="14" t="n">
        <v>1089.53023106252</v>
      </c>
      <c r="BG34" s="14" t="n">
        <v>0</v>
      </c>
      <c r="BH34" s="14" t="n">
        <v>-2020.76509449294</v>
      </c>
      <c r="BI34" s="14" t="n">
        <v>0</v>
      </c>
      <c r="BJ34" s="14" t="n">
        <v>0</v>
      </c>
      <c r="BK34" s="14" t="n">
        <v>0</v>
      </c>
      <c r="BL34" s="14" t="n">
        <v>0</v>
      </c>
      <c r="BM34" s="14" t="n">
        <v>0</v>
      </c>
      <c r="BN34" s="14" t="n">
        <v>0</v>
      </c>
      <c r="BO34" s="14" t="n">
        <v>0</v>
      </c>
      <c r="BP34" s="16" t="n">
        <v>37622</v>
      </c>
      <c r="BQ34" s="15" t="n">
        <v>-931.234863430427</v>
      </c>
      <c r="BS34" s="16" t="n">
        <v>37622</v>
      </c>
      <c r="BT34" s="14" t="n">
        <v>0</v>
      </c>
      <c r="BU34" s="14" t="n">
        <v>0</v>
      </c>
      <c r="BV34" s="14" t="n">
        <v>0</v>
      </c>
      <c r="BW34" s="14" t="n">
        <v>-0.00871262323396987</v>
      </c>
      <c r="BX34" s="14" t="n">
        <v>0</v>
      </c>
      <c r="BY34" s="14" t="n">
        <v>0.024425423718677</v>
      </c>
      <c r="BZ34" s="14" t="n">
        <v>0</v>
      </c>
      <c r="CA34" s="14" t="n">
        <v>0</v>
      </c>
      <c r="CB34" s="14" t="n">
        <v>0</v>
      </c>
      <c r="CC34" s="14" t="n">
        <v>0</v>
      </c>
      <c r="CD34" s="14" t="n">
        <v>0</v>
      </c>
      <c r="CE34" s="14" t="n">
        <v>0</v>
      </c>
      <c r="CF34" s="14" t="n">
        <v>0</v>
      </c>
      <c r="CG34" s="16" t="n">
        <v>37622</v>
      </c>
      <c r="CH34" s="15" t="n">
        <v>0.0157128004847071</v>
      </c>
    </row>
    <row r="35" customFormat="false" ht="12.75" hidden="false" customHeight="false" outlineLevel="0" collapsed="false">
      <c r="A35" s="16" t="n">
        <v>37653</v>
      </c>
      <c r="B35" s="14" t="n">
        <v>0</v>
      </c>
      <c r="C35" s="14" t="n">
        <v>0</v>
      </c>
      <c r="D35" s="14" t="n">
        <v>0</v>
      </c>
      <c r="E35" s="14" t="n">
        <v>0.319719263748906</v>
      </c>
      <c r="F35" s="14" t="n">
        <v>0</v>
      </c>
      <c r="G35" s="14" t="n">
        <v>-0.45210177377091</v>
      </c>
      <c r="H35" s="14" t="n">
        <v>0</v>
      </c>
      <c r="I35" s="14" t="n">
        <v>0</v>
      </c>
      <c r="J35" s="14" t="n">
        <v>0</v>
      </c>
      <c r="K35" s="14" t="n">
        <v>0</v>
      </c>
      <c r="L35" s="14" t="n">
        <v>0</v>
      </c>
      <c r="M35" s="14" t="n">
        <v>0</v>
      </c>
      <c r="N35" s="14" t="n">
        <v>0</v>
      </c>
      <c r="O35" s="16" t="n">
        <v>37653</v>
      </c>
      <c r="P35" s="15" t="n">
        <v>-0.132382510022004</v>
      </c>
      <c r="S35" s="16" t="n">
        <v>37653</v>
      </c>
      <c r="T35" s="14" t="n">
        <v>0</v>
      </c>
      <c r="U35" s="14" t="n">
        <v>0</v>
      </c>
      <c r="V35" s="14" t="n">
        <v>0</v>
      </c>
      <c r="W35" s="14" t="n">
        <v>-7627.15821230116</v>
      </c>
      <c r="X35" s="14" t="n">
        <v>0</v>
      </c>
      <c r="Y35" s="14" t="n">
        <v>11057.0761203251</v>
      </c>
      <c r="Z35" s="14" t="n">
        <v>0</v>
      </c>
      <c r="AA35" s="14" t="n">
        <v>0</v>
      </c>
      <c r="AB35" s="14" t="n">
        <v>0</v>
      </c>
      <c r="AC35" s="14" t="n">
        <v>0</v>
      </c>
      <c r="AD35" s="14" t="n">
        <v>0</v>
      </c>
      <c r="AE35" s="14" t="n">
        <v>0</v>
      </c>
      <c r="AF35" s="14" t="n">
        <v>0</v>
      </c>
      <c r="AG35" s="16" t="n">
        <v>37653</v>
      </c>
      <c r="AH35" s="15" t="n">
        <v>3429.91790802389</v>
      </c>
      <c r="AK35" s="16" t="n">
        <v>37653</v>
      </c>
      <c r="AL35" s="14" t="n">
        <v>0</v>
      </c>
      <c r="AM35" s="14" t="n">
        <v>0</v>
      </c>
      <c r="AN35" s="14" t="n">
        <v>0</v>
      </c>
      <c r="AO35" s="14" t="n">
        <v>-11.5358208649939</v>
      </c>
      <c r="AP35" s="14" t="n">
        <v>0</v>
      </c>
      <c r="AQ35" s="14" t="n">
        <v>25.4765891141969</v>
      </c>
      <c r="AR35" s="14" t="n">
        <v>0</v>
      </c>
      <c r="AS35" s="14" t="n">
        <v>0</v>
      </c>
      <c r="AT35" s="14" t="n">
        <v>0</v>
      </c>
      <c r="AU35" s="14" t="n">
        <v>0</v>
      </c>
      <c r="AV35" s="14" t="n">
        <v>0</v>
      </c>
      <c r="AW35" s="14" t="n">
        <v>0</v>
      </c>
      <c r="AX35" s="14" t="n">
        <v>0</v>
      </c>
      <c r="AY35" s="16" t="n">
        <v>37653</v>
      </c>
      <c r="AZ35" s="15" t="n">
        <v>13.940768249203</v>
      </c>
      <c r="BB35" s="16" t="n">
        <v>37653</v>
      </c>
      <c r="BC35" s="14" t="n">
        <v>0</v>
      </c>
      <c r="BD35" s="14" t="n">
        <v>0</v>
      </c>
      <c r="BE35" s="14" t="n">
        <v>0</v>
      </c>
      <c r="BF35" s="14" t="n">
        <v>940.696659062176</v>
      </c>
      <c r="BG35" s="14" t="n">
        <v>0</v>
      </c>
      <c r="BH35" s="14" t="n">
        <v>-1979.17260994054</v>
      </c>
      <c r="BI35" s="14" t="n">
        <v>0</v>
      </c>
      <c r="BJ35" s="14" t="n">
        <v>0</v>
      </c>
      <c r="BK35" s="14" t="n">
        <v>0</v>
      </c>
      <c r="BL35" s="14" t="n">
        <v>0</v>
      </c>
      <c r="BM35" s="14" t="n">
        <v>0</v>
      </c>
      <c r="BN35" s="14" t="n">
        <v>0</v>
      </c>
      <c r="BO35" s="14" t="n">
        <v>0</v>
      </c>
      <c r="BP35" s="16" t="n">
        <v>37653</v>
      </c>
      <c r="BQ35" s="15" t="n">
        <v>-1038.47595087836</v>
      </c>
      <c r="BS35" s="16" t="n">
        <v>37653</v>
      </c>
      <c r="BT35" s="14" t="n">
        <v>0</v>
      </c>
      <c r="BU35" s="14" t="n">
        <v>0</v>
      </c>
      <c r="BV35" s="14" t="n">
        <v>0</v>
      </c>
      <c r="BW35" s="14" t="n">
        <v>-0.0117431272545727</v>
      </c>
      <c r="BX35" s="14" t="n">
        <v>0</v>
      </c>
      <c r="BY35" s="14" t="n">
        <v>0.0249295816837022</v>
      </c>
      <c r="BZ35" s="14" t="n">
        <v>0</v>
      </c>
      <c r="CA35" s="14" t="n">
        <v>0</v>
      </c>
      <c r="CB35" s="14" t="n">
        <v>0</v>
      </c>
      <c r="CC35" s="14" t="n">
        <v>0</v>
      </c>
      <c r="CD35" s="14" t="n">
        <v>0</v>
      </c>
      <c r="CE35" s="14" t="n">
        <v>0</v>
      </c>
      <c r="CF35" s="14" t="n">
        <v>0</v>
      </c>
      <c r="CG35" s="16" t="n">
        <v>37653</v>
      </c>
      <c r="CH35" s="15" t="n">
        <v>0.0131864544291295</v>
      </c>
    </row>
    <row r="36" customFormat="false" ht="12.75" hidden="false" customHeight="false" outlineLevel="0" collapsed="false">
      <c r="A36" s="16" t="n">
        <v>37681</v>
      </c>
      <c r="B36" s="14" t="n">
        <v>0</v>
      </c>
      <c r="C36" s="14" t="n">
        <v>0</v>
      </c>
      <c r="D36" s="14" t="n">
        <v>0</v>
      </c>
      <c r="E36" s="14" t="n">
        <v>0.373968637469562</v>
      </c>
      <c r="F36" s="14" t="n">
        <v>0</v>
      </c>
      <c r="G36" s="14" t="n">
        <v>-0.473520331153745</v>
      </c>
      <c r="H36" s="14" t="n">
        <v>0</v>
      </c>
      <c r="I36" s="14" t="n">
        <v>0</v>
      </c>
      <c r="J36" s="14" t="n">
        <v>0</v>
      </c>
      <c r="K36" s="14" t="n">
        <v>0</v>
      </c>
      <c r="L36" s="14" t="n">
        <v>0</v>
      </c>
      <c r="M36" s="14" t="n">
        <v>0</v>
      </c>
      <c r="N36" s="14" t="n">
        <v>0</v>
      </c>
      <c r="O36" s="16" t="n">
        <v>37681</v>
      </c>
      <c r="P36" s="15" t="n">
        <v>-0.0995516936841831</v>
      </c>
      <c r="S36" s="16" t="n">
        <v>37681</v>
      </c>
      <c r="T36" s="14" t="n">
        <v>0</v>
      </c>
      <c r="U36" s="14" t="n">
        <v>0</v>
      </c>
      <c r="V36" s="14" t="n">
        <v>0</v>
      </c>
      <c r="W36" s="14" t="n">
        <v>-7745.35322797728</v>
      </c>
      <c r="X36" s="14" t="n">
        <v>0</v>
      </c>
      <c r="Y36" s="14" t="n">
        <v>10085.3182520084</v>
      </c>
      <c r="Z36" s="14" t="n">
        <v>0</v>
      </c>
      <c r="AA36" s="14" t="n">
        <v>0</v>
      </c>
      <c r="AB36" s="14" t="n">
        <v>0</v>
      </c>
      <c r="AC36" s="14" t="n">
        <v>0</v>
      </c>
      <c r="AD36" s="14" t="n">
        <v>0</v>
      </c>
      <c r="AE36" s="14" t="n">
        <v>0</v>
      </c>
      <c r="AF36" s="14" t="n">
        <v>0</v>
      </c>
      <c r="AG36" s="16" t="n">
        <v>37681</v>
      </c>
      <c r="AH36" s="15" t="n">
        <v>2339.96502403117</v>
      </c>
      <c r="AK36" s="16" t="n">
        <v>37681</v>
      </c>
      <c r="AL36" s="14" t="n">
        <v>0</v>
      </c>
      <c r="AM36" s="14" t="n">
        <v>0</v>
      </c>
      <c r="AN36" s="14" t="n">
        <v>0</v>
      </c>
      <c r="AO36" s="14" t="n">
        <v>-11.4451930341267</v>
      </c>
      <c r="AP36" s="14" t="n">
        <v>0</v>
      </c>
      <c r="AQ36" s="14" t="n">
        <v>22.8883301257242</v>
      </c>
      <c r="AR36" s="14" t="n">
        <v>0</v>
      </c>
      <c r="AS36" s="14" t="n">
        <v>0</v>
      </c>
      <c r="AT36" s="14" t="n">
        <v>0</v>
      </c>
      <c r="AU36" s="14" t="n">
        <v>0</v>
      </c>
      <c r="AV36" s="14" t="n">
        <v>0</v>
      </c>
      <c r="AW36" s="14" t="n">
        <v>0</v>
      </c>
      <c r="AX36" s="14" t="n">
        <v>0</v>
      </c>
      <c r="AY36" s="16" t="n">
        <v>37681</v>
      </c>
      <c r="AZ36" s="15" t="n">
        <v>11.4431370915975</v>
      </c>
      <c r="BB36" s="16" t="n">
        <v>37681</v>
      </c>
      <c r="BC36" s="14" t="n">
        <v>0</v>
      </c>
      <c r="BD36" s="14" t="n">
        <v>0</v>
      </c>
      <c r="BE36" s="14" t="n">
        <v>0</v>
      </c>
      <c r="BF36" s="14" t="n">
        <v>998.096757126466</v>
      </c>
      <c r="BG36" s="14" t="n">
        <v>0</v>
      </c>
      <c r="BH36" s="14" t="n">
        <v>-1903.50768561475</v>
      </c>
      <c r="BI36" s="14" t="n">
        <v>0</v>
      </c>
      <c r="BJ36" s="14" t="n">
        <v>0</v>
      </c>
      <c r="BK36" s="14" t="n">
        <v>0</v>
      </c>
      <c r="BL36" s="14" t="n">
        <v>0</v>
      </c>
      <c r="BM36" s="14" t="n">
        <v>0</v>
      </c>
      <c r="BN36" s="14" t="n">
        <v>0</v>
      </c>
      <c r="BO36" s="14" t="n">
        <v>0</v>
      </c>
      <c r="BP36" s="16" t="n">
        <v>37681</v>
      </c>
      <c r="BQ36" s="15" t="n">
        <v>-905.410928488289</v>
      </c>
      <c r="BS36" s="16" t="n">
        <v>37681</v>
      </c>
      <c r="BT36" s="14" t="n">
        <v>0</v>
      </c>
      <c r="BU36" s="14" t="n">
        <v>0</v>
      </c>
      <c r="BV36" s="14" t="n">
        <v>0</v>
      </c>
      <c r="BW36" s="14" t="n">
        <v>-0.0147638080083641</v>
      </c>
      <c r="BX36" s="14" t="n">
        <v>0</v>
      </c>
      <c r="BY36" s="14" t="n">
        <v>0.0268185499545165</v>
      </c>
      <c r="BZ36" s="14" t="n">
        <v>0</v>
      </c>
      <c r="CA36" s="14" t="n">
        <v>0</v>
      </c>
      <c r="CB36" s="14" t="n">
        <v>0</v>
      </c>
      <c r="CC36" s="14" t="n">
        <v>0</v>
      </c>
      <c r="CD36" s="14" t="n">
        <v>0</v>
      </c>
      <c r="CE36" s="14" t="n">
        <v>0</v>
      </c>
      <c r="CF36" s="14" t="n">
        <v>0</v>
      </c>
      <c r="CG36" s="16" t="n">
        <v>37681</v>
      </c>
      <c r="CH36" s="15" t="n">
        <v>0.0120547419461524</v>
      </c>
    </row>
    <row r="37" customFormat="false" ht="12.75" hidden="false" customHeight="false" outlineLevel="0" collapsed="false">
      <c r="A37" s="16" t="n">
        <v>37712</v>
      </c>
      <c r="B37" s="14" t="n">
        <v>0</v>
      </c>
      <c r="C37" s="14" t="n">
        <v>0</v>
      </c>
      <c r="D37" s="14" t="n">
        <v>0</v>
      </c>
      <c r="E37" s="14" t="n">
        <v>0</v>
      </c>
      <c r="F37" s="14" t="n">
        <v>0</v>
      </c>
      <c r="G37" s="14" t="n">
        <v>-0.511064974873147</v>
      </c>
      <c r="H37" s="14" t="n">
        <v>0</v>
      </c>
      <c r="I37" s="14" t="n">
        <v>0</v>
      </c>
      <c r="J37" s="14" t="n">
        <v>0</v>
      </c>
      <c r="K37" s="14" t="n">
        <v>0</v>
      </c>
      <c r="L37" s="14" t="n">
        <v>0</v>
      </c>
      <c r="M37" s="14" t="n">
        <v>0</v>
      </c>
      <c r="N37" s="14" t="n">
        <v>0</v>
      </c>
      <c r="O37" s="16" t="n">
        <v>37712</v>
      </c>
      <c r="P37" s="15" t="n">
        <v>-0.511064974873147</v>
      </c>
      <c r="S37" s="16" t="n">
        <v>37712</v>
      </c>
      <c r="T37" s="14" t="n">
        <v>0</v>
      </c>
      <c r="U37" s="14" t="n">
        <v>0</v>
      </c>
      <c r="V37" s="14" t="n">
        <v>0</v>
      </c>
      <c r="W37" s="14" t="n">
        <v>0</v>
      </c>
      <c r="X37" s="14" t="n">
        <v>0</v>
      </c>
      <c r="Y37" s="14" t="n">
        <v>9354.38124070998</v>
      </c>
      <c r="Z37" s="14" t="n">
        <v>0</v>
      </c>
      <c r="AA37" s="14" t="n">
        <v>0</v>
      </c>
      <c r="AB37" s="14" t="n">
        <v>0</v>
      </c>
      <c r="AC37" s="14" t="n">
        <v>0</v>
      </c>
      <c r="AD37" s="14" t="n">
        <v>0</v>
      </c>
      <c r="AE37" s="14" t="n">
        <v>0</v>
      </c>
      <c r="AF37" s="14" t="n">
        <v>0</v>
      </c>
      <c r="AG37" s="16" t="n">
        <v>37712</v>
      </c>
      <c r="AH37" s="15" t="n">
        <v>9354.38124070998</v>
      </c>
      <c r="AK37" s="16" t="n">
        <v>37712</v>
      </c>
      <c r="AL37" s="14" t="n">
        <v>0</v>
      </c>
      <c r="AM37" s="14" t="n">
        <v>0</v>
      </c>
      <c r="AN37" s="14" t="n">
        <v>0</v>
      </c>
      <c r="AO37" s="14" t="n">
        <v>0</v>
      </c>
      <c r="AP37" s="14" t="n">
        <v>0</v>
      </c>
      <c r="AQ37" s="14" t="n">
        <v>20.6905216592384</v>
      </c>
      <c r="AR37" s="14" t="n">
        <v>0</v>
      </c>
      <c r="AS37" s="14" t="n">
        <v>0</v>
      </c>
      <c r="AT37" s="14" t="n">
        <v>0</v>
      </c>
      <c r="AU37" s="14" t="n">
        <v>0</v>
      </c>
      <c r="AV37" s="14" t="n">
        <v>0</v>
      </c>
      <c r="AW37" s="14" t="n">
        <v>0</v>
      </c>
      <c r="AX37" s="14" t="n">
        <v>0</v>
      </c>
      <c r="AY37" s="16" t="n">
        <v>37712</v>
      </c>
      <c r="AZ37" s="15" t="n">
        <v>20.6905216592384</v>
      </c>
      <c r="BB37" s="16" t="n">
        <v>37712</v>
      </c>
      <c r="BC37" s="14" t="n">
        <v>0</v>
      </c>
      <c r="BD37" s="14" t="n">
        <v>0</v>
      </c>
      <c r="BE37" s="14" t="n">
        <v>0</v>
      </c>
      <c r="BF37" s="14" t="n">
        <v>0</v>
      </c>
      <c r="BG37" s="14" t="n">
        <v>0</v>
      </c>
      <c r="BH37" s="14" t="n">
        <v>-1914.07393005618</v>
      </c>
      <c r="BI37" s="14" t="n">
        <v>0</v>
      </c>
      <c r="BJ37" s="14" t="n">
        <v>0</v>
      </c>
      <c r="BK37" s="14" t="n">
        <v>0</v>
      </c>
      <c r="BL37" s="14" t="n">
        <v>0</v>
      </c>
      <c r="BM37" s="14" t="n">
        <v>0</v>
      </c>
      <c r="BN37" s="14" t="n">
        <v>0</v>
      </c>
      <c r="BO37" s="14" t="n">
        <v>0</v>
      </c>
      <c r="BP37" s="16" t="n">
        <v>37712</v>
      </c>
      <c r="BQ37" s="15" t="n">
        <v>-1914.07393005618</v>
      </c>
      <c r="BS37" s="16" t="n">
        <v>37712</v>
      </c>
      <c r="BT37" s="14" t="n">
        <v>0</v>
      </c>
      <c r="BU37" s="14" t="n">
        <v>0</v>
      </c>
      <c r="BV37" s="14" t="n">
        <v>0</v>
      </c>
      <c r="BW37" s="14" t="n">
        <v>0</v>
      </c>
      <c r="BX37" s="14" t="n">
        <v>0</v>
      </c>
      <c r="BY37" s="14" t="n">
        <v>0.0225559041540766</v>
      </c>
      <c r="BZ37" s="14" t="n">
        <v>0</v>
      </c>
      <c r="CA37" s="14" t="n">
        <v>0</v>
      </c>
      <c r="CB37" s="14" t="n">
        <v>0</v>
      </c>
      <c r="CC37" s="14" t="n">
        <v>0</v>
      </c>
      <c r="CD37" s="14" t="n">
        <v>0</v>
      </c>
      <c r="CE37" s="14" t="n">
        <v>0</v>
      </c>
      <c r="CF37" s="14" t="n">
        <v>0</v>
      </c>
      <c r="CG37" s="16" t="n">
        <v>37712</v>
      </c>
      <c r="CH37" s="15" t="n">
        <v>0.0225559041540766</v>
      </c>
    </row>
    <row r="38" customFormat="false" ht="12.75" hidden="false" customHeight="false" outlineLevel="0" collapsed="false">
      <c r="A38" s="16" t="n">
        <v>37742</v>
      </c>
      <c r="B38" s="14" t="n">
        <v>0</v>
      </c>
      <c r="C38" s="14" t="n">
        <v>0</v>
      </c>
      <c r="D38" s="14" t="n">
        <v>0</v>
      </c>
      <c r="E38" s="14" t="n">
        <v>0</v>
      </c>
      <c r="F38" s="14" t="n">
        <v>0</v>
      </c>
      <c r="G38" s="14" t="n">
        <v>-0.510745621467622</v>
      </c>
      <c r="H38" s="14" t="n">
        <v>0</v>
      </c>
      <c r="I38" s="14" t="n">
        <v>0</v>
      </c>
      <c r="J38" s="14" t="n">
        <v>0</v>
      </c>
      <c r="K38" s="14" t="n">
        <v>0</v>
      </c>
      <c r="L38" s="14" t="n">
        <v>0</v>
      </c>
      <c r="M38" s="14" t="n">
        <v>0</v>
      </c>
      <c r="N38" s="14" t="n">
        <v>0</v>
      </c>
      <c r="O38" s="16" t="n">
        <v>37742</v>
      </c>
      <c r="P38" s="15" t="n">
        <v>-0.510745621467622</v>
      </c>
      <c r="S38" s="16" t="n">
        <v>37742</v>
      </c>
      <c r="T38" s="14" t="n">
        <v>0</v>
      </c>
      <c r="U38" s="14" t="n">
        <v>0</v>
      </c>
      <c r="V38" s="14" t="n">
        <v>0</v>
      </c>
      <c r="W38" s="14" t="n">
        <v>0</v>
      </c>
      <c r="X38" s="14" t="n">
        <v>0</v>
      </c>
      <c r="Y38" s="14" t="n">
        <v>9216.41305972737</v>
      </c>
      <c r="Z38" s="14" t="n">
        <v>0</v>
      </c>
      <c r="AA38" s="14" t="n">
        <v>0</v>
      </c>
      <c r="AB38" s="14" t="n">
        <v>0</v>
      </c>
      <c r="AC38" s="14" t="n">
        <v>0</v>
      </c>
      <c r="AD38" s="14" t="n">
        <v>0</v>
      </c>
      <c r="AE38" s="14" t="n">
        <v>0</v>
      </c>
      <c r="AF38" s="14" t="n">
        <v>0</v>
      </c>
      <c r="AG38" s="16" t="n">
        <v>37742</v>
      </c>
      <c r="AH38" s="15" t="n">
        <v>9216.41305972737</v>
      </c>
      <c r="AK38" s="16" t="n">
        <v>37742</v>
      </c>
      <c r="AL38" s="14" t="n">
        <v>0</v>
      </c>
      <c r="AM38" s="14" t="n">
        <v>0</v>
      </c>
      <c r="AN38" s="14" t="n">
        <v>0</v>
      </c>
      <c r="AO38" s="14" t="n">
        <v>0</v>
      </c>
      <c r="AP38" s="14" t="n">
        <v>0</v>
      </c>
      <c r="AQ38" s="14" t="n">
        <v>19.5714768668962</v>
      </c>
      <c r="AR38" s="14" t="n">
        <v>0</v>
      </c>
      <c r="AS38" s="14" t="n">
        <v>0</v>
      </c>
      <c r="AT38" s="14" t="n">
        <v>0</v>
      </c>
      <c r="AU38" s="14" t="n">
        <v>0</v>
      </c>
      <c r="AV38" s="14" t="n">
        <v>0</v>
      </c>
      <c r="AW38" s="14" t="n">
        <v>0</v>
      </c>
      <c r="AX38" s="14" t="n">
        <v>0</v>
      </c>
      <c r="AY38" s="16" t="n">
        <v>37742</v>
      </c>
      <c r="AZ38" s="15" t="n">
        <v>19.5714768668962</v>
      </c>
      <c r="BB38" s="16" t="n">
        <v>37742</v>
      </c>
      <c r="BC38" s="14" t="n">
        <v>0</v>
      </c>
      <c r="BD38" s="14" t="n">
        <v>0</v>
      </c>
      <c r="BE38" s="14" t="n">
        <v>0</v>
      </c>
      <c r="BF38" s="14" t="n">
        <v>0</v>
      </c>
      <c r="BG38" s="14" t="n">
        <v>0</v>
      </c>
      <c r="BH38" s="14" t="n">
        <v>-1926.42617005919</v>
      </c>
      <c r="BI38" s="14" t="n">
        <v>0</v>
      </c>
      <c r="BJ38" s="14" t="n">
        <v>0</v>
      </c>
      <c r="BK38" s="14" t="n">
        <v>0</v>
      </c>
      <c r="BL38" s="14" t="n">
        <v>0</v>
      </c>
      <c r="BM38" s="14" t="n">
        <v>0</v>
      </c>
      <c r="BN38" s="14" t="n">
        <v>0</v>
      </c>
      <c r="BO38" s="14" t="n">
        <v>0</v>
      </c>
      <c r="BP38" s="16" t="n">
        <v>37742</v>
      </c>
      <c r="BQ38" s="15" t="n">
        <v>-1926.42617005919</v>
      </c>
      <c r="BS38" s="16" t="n">
        <v>37742</v>
      </c>
      <c r="BT38" s="14" t="n">
        <v>0</v>
      </c>
      <c r="BU38" s="14" t="n">
        <v>0</v>
      </c>
      <c r="BV38" s="14" t="n">
        <v>0</v>
      </c>
      <c r="BW38" s="14" t="n">
        <v>0</v>
      </c>
      <c r="BX38" s="14" t="n">
        <v>0</v>
      </c>
      <c r="BY38" s="14" t="n">
        <v>0.0225950422767354</v>
      </c>
      <c r="BZ38" s="14" t="n">
        <v>0</v>
      </c>
      <c r="CA38" s="14" t="n">
        <v>0</v>
      </c>
      <c r="CB38" s="14" t="n">
        <v>0</v>
      </c>
      <c r="CC38" s="14" t="n">
        <v>0</v>
      </c>
      <c r="CD38" s="14" t="n">
        <v>0</v>
      </c>
      <c r="CE38" s="14" t="n">
        <v>0</v>
      </c>
      <c r="CF38" s="14" t="n">
        <v>0</v>
      </c>
      <c r="CG38" s="16" t="n">
        <v>37742</v>
      </c>
      <c r="CH38" s="15" t="n">
        <v>0.0225950422767354</v>
      </c>
    </row>
    <row r="39" customFormat="false" ht="12.75" hidden="false" customHeight="false" outlineLevel="0" collapsed="false">
      <c r="A39" s="16" t="n">
        <v>37773</v>
      </c>
      <c r="B39" s="14" t="n">
        <v>0</v>
      </c>
      <c r="C39" s="14" t="n">
        <v>0</v>
      </c>
      <c r="D39" s="14" t="n">
        <v>0</v>
      </c>
      <c r="E39" s="14" t="n">
        <v>0</v>
      </c>
      <c r="F39" s="14" t="n">
        <v>0</v>
      </c>
      <c r="G39" s="14" t="n">
        <v>-0.505259277099816</v>
      </c>
      <c r="H39" s="14" t="n">
        <v>0</v>
      </c>
      <c r="I39" s="14" t="n">
        <v>0</v>
      </c>
      <c r="J39" s="14" t="n">
        <v>0</v>
      </c>
      <c r="K39" s="14" t="n">
        <v>0</v>
      </c>
      <c r="L39" s="14" t="n">
        <v>0</v>
      </c>
      <c r="M39" s="14" t="n">
        <v>0</v>
      </c>
      <c r="N39" s="14" t="n">
        <v>0</v>
      </c>
      <c r="O39" s="16" t="n">
        <v>37773</v>
      </c>
      <c r="P39" s="15" t="n">
        <v>-0.505259277099816</v>
      </c>
      <c r="S39" s="16" t="n">
        <v>37773</v>
      </c>
      <c r="T39" s="14" t="n">
        <v>0</v>
      </c>
      <c r="U39" s="14" t="n">
        <v>0</v>
      </c>
      <c r="V39" s="14" t="n">
        <v>0</v>
      </c>
      <c r="W39" s="14" t="n">
        <v>0</v>
      </c>
      <c r="X39" s="14" t="n">
        <v>0</v>
      </c>
      <c r="Y39" s="14" t="n">
        <v>9313.65036649548</v>
      </c>
      <c r="Z39" s="14" t="n">
        <v>0</v>
      </c>
      <c r="AA39" s="14" t="n">
        <v>0</v>
      </c>
      <c r="AB39" s="14" t="n">
        <v>0</v>
      </c>
      <c r="AC39" s="14" t="n">
        <v>0</v>
      </c>
      <c r="AD39" s="14" t="n">
        <v>0</v>
      </c>
      <c r="AE39" s="14" t="n">
        <v>0</v>
      </c>
      <c r="AF39" s="14" t="n">
        <v>0</v>
      </c>
      <c r="AG39" s="16" t="n">
        <v>37773</v>
      </c>
      <c r="AH39" s="15" t="n">
        <v>9313.65036649548</v>
      </c>
      <c r="AK39" s="16" t="n">
        <v>37773</v>
      </c>
      <c r="AL39" s="14" t="n">
        <v>0</v>
      </c>
      <c r="AM39" s="14" t="n">
        <v>0</v>
      </c>
      <c r="AN39" s="14" t="n">
        <v>0</v>
      </c>
      <c r="AO39" s="14" t="n">
        <v>0</v>
      </c>
      <c r="AP39" s="14" t="n">
        <v>0</v>
      </c>
      <c r="AQ39" s="14" t="n">
        <v>18.8078730956094</v>
      </c>
      <c r="AR39" s="14" t="n">
        <v>0</v>
      </c>
      <c r="AS39" s="14" t="n">
        <v>0</v>
      </c>
      <c r="AT39" s="14" t="n">
        <v>0</v>
      </c>
      <c r="AU39" s="14" t="n">
        <v>0</v>
      </c>
      <c r="AV39" s="14" t="n">
        <v>0</v>
      </c>
      <c r="AW39" s="14" t="n">
        <v>0</v>
      </c>
      <c r="AX39" s="14" t="n">
        <v>0</v>
      </c>
      <c r="AY39" s="16" t="n">
        <v>37773</v>
      </c>
      <c r="AZ39" s="15" t="n">
        <v>18.8078730956094</v>
      </c>
      <c r="BB39" s="16" t="n">
        <v>37773</v>
      </c>
      <c r="BC39" s="14" t="n">
        <v>0</v>
      </c>
      <c r="BD39" s="14" t="n">
        <v>0</v>
      </c>
      <c r="BE39" s="14" t="n">
        <v>0</v>
      </c>
      <c r="BF39" s="14" t="n">
        <v>0</v>
      </c>
      <c r="BG39" s="14" t="n">
        <v>0</v>
      </c>
      <c r="BH39" s="14" t="n">
        <v>-1946.56052805962</v>
      </c>
      <c r="BI39" s="14" t="n">
        <v>0</v>
      </c>
      <c r="BJ39" s="14" t="n">
        <v>0</v>
      </c>
      <c r="BK39" s="14" t="n">
        <v>0</v>
      </c>
      <c r="BL39" s="14" t="n">
        <v>0</v>
      </c>
      <c r="BM39" s="14" t="n">
        <v>0</v>
      </c>
      <c r="BN39" s="14" t="n">
        <v>0</v>
      </c>
      <c r="BO39" s="14" t="n">
        <v>0</v>
      </c>
      <c r="BP39" s="16" t="n">
        <v>37773</v>
      </c>
      <c r="BQ39" s="15" t="n">
        <v>-1946.56052805962</v>
      </c>
      <c r="BS39" s="16" t="n">
        <v>37773</v>
      </c>
      <c r="BT39" s="14" t="n">
        <v>0</v>
      </c>
      <c r="BU39" s="14" t="n">
        <v>0</v>
      </c>
      <c r="BV39" s="14" t="n">
        <v>0</v>
      </c>
      <c r="BW39" s="14" t="n">
        <v>0</v>
      </c>
      <c r="BX39" s="14" t="n">
        <v>0</v>
      </c>
      <c r="BY39" s="14" t="n">
        <v>0.0223683906115484</v>
      </c>
      <c r="BZ39" s="14" t="n">
        <v>0</v>
      </c>
      <c r="CA39" s="14" t="n">
        <v>0</v>
      </c>
      <c r="CB39" s="14" t="n">
        <v>0</v>
      </c>
      <c r="CC39" s="14" t="n">
        <v>0</v>
      </c>
      <c r="CD39" s="14" t="n">
        <v>0</v>
      </c>
      <c r="CE39" s="14" t="n">
        <v>0</v>
      </c>
      <c r="CF39" s="14" t="n">
        <v>0</v>
      </c>
      <c r="CG39" s="16" t="n">
        <v>37773</v>
      </c>
      <c r="CH39" s="15" t="n">
        <v>0.0223683906115484</v>
      </c>
    </row>
    <row r="40" customFormat="false" ht="12.75" hidden="false" customHeight="false" outlineLevel="0" collapsed="false">
      <c r="A40" s="16" t="n">
        <v>37803</v>
      </c>
      <c r="B40" s="14" t="n">
        <v>0</v>
      </c>
      <c r="C40" s="14" t="n">
        <v>0</v>
      </c>
      <c r="D40" s="14" t="n">
        <v>0</v>
      </c>
      <c r="E40" s="14" t="n">
        <v>0</v>
      </c>
      <c r="F40" s="14" t="n">
        <v>0</v>
      </c>
      <c r="G40" s="14" t="n">
        <v>-0.493925258274383</v>
      </c>
      <c r="H40" s="14" t="n">
        <v>0</v>
      </c>
      <c r="I40" s="14" t="n">
        <v>0</v>
      </c>
      <c r="J40" s="14" t="n">
        <v>0</v>
      </c>
      <c r="K40" s="14" t="n">
        <v>0</v>
      </c>
      <c r="L40" s="14" t="n">
        <v>0</v>
      </c>
      <c r="M40" s="14" t="n">
        <v>0</v>
      </c>
      <c r="N40" s="14" t="n">
        <v>0</v>
      </c>
      <c r="O40" s="16" t="n">
        <v>37803</v>
      </c>
      <c r="P40" s="15" t="n">
        <v>-0.493925258274383</v>
      </c>
      <c r="S40" s="16" t="n">
        <v>37803</v>
      </c>
      <c r="T40" s="14" t="n">
        <v>0</v>
      </c>
      <c r="U40" s="14" t="n">
        <v>0</v>
      </c>
      <c r="V40" s="14" t="n">
        <v>0</v>
      </c>
      <c r="W40" s="14" t="n">
        <v>0</v>
      </c>
      <c r="X40" s="14" t="n">
        <v>0</v>
      </c>
      <c r="Y40" s="14" t="n">
        <v>9497.35329504527</v>
      </c>
      <c r="Z40" s="14" t="n">
        <v>0</v>
      </c>
      <c r="AA40" s="14" t="n">
        <v>0</v>
      </c>
      <c r="AB40" s="14" t="n">
        <v>0</v>
      </c>
      <c r="AC40" s="14" t="n">
        <v>0</v>
      </c>
      <c r="AD40" s="14" t="n">
        <v>0</v>
      </c>
      <c r="AE40" s="14" t="n">
        <v>0</v>
      </c>
      <c r="AF40" s="14" t="n">
        <v>0</v>
      </c>
      <c r="AG40" s="16" t="n">
        <v>37803</v>
      </c>
      <c r="AH40" s="15" t="n">
        <v>9497.35329504527</v>
      </c>
      <c r="AK40" s="16" t="n">
        <v>37803</v>
      </c>
      <c r="AL40" s="14" t="n">
        <v>0</v>
      </c>
      <c r="AM40" s="14" t="n">
        <v>0</v>
      </c>
      <c r="AN40" s="14" t="n">
        <v>0</v>
      </c>
      <c r="AO40" s="14" t="n">
        <v>0</v>
      </c>
      <c r="AP40" s="14" t="n">
        <v>0</v>
      </c>
      <c r="AQ40" s="14" t="n">
        <v>18.3710428428812</v>
      </c>
      <c r="AR40" s="14" t="n">
        <v>0</v>
      </c>
      <c r="AS40" s="14" t="n">
        <v>0</v>
      </c>
      <c r="AT40" s="14" t="n">
        <v>0</v>
      </c>
      <c r="AU40" s="14" t="n">
        <v>0</v>
      </c>
      <c r="AV40" s="14" t="n">
        <v>0</v>
      </c>
      <c r="AW40" s="14" t="n">
        <v>0</v>
      </c>
      <c r="AX40" s="14" t="n">
        <v>0</v>
      </c>
      <c r="AY40" s="16" t="n">
        <v>37803</v>
      </c>
      <c r="AZ40" s="15" t="n">
        <v>18.3710428428812</v>
      </c>
      <c r="BB40" s="16" t="n">
        <v>37803</v>
      </c>
      <c r="BC40" s="14" t="n">
        <v>0</v>
      </c>
      <c r="BD40" s="14" t="n">
        <v>0</v>
      </c>
      <c r="BE40" s="14" t="n">
        <v>0</v>
      </c>
      <c r="BF40" s="14" t="n">
        <v>0</v>
      </c>
      <c r="BG40" s="14" t="n">
        <v>0</v>
      </c>
      <c r="BH40" s="14" t="n">
        <v>-1979.75905772089</v>
      </c>
      <c r="BI40" s="14" t="n">
        <v>0</v>
      </c>
      <c r="BJ40" s="14" t="n">
        <v>0</v>
      </c>
      <c r="BK40" s="14" t="n">
        <v>0</v>
      </c>
      <c r="BL40" s="14" t="n">
        <v>0</v>
      </c>
      <c r="BM40" s="14" t="n">
        <v>0</v>
      </c>
      <c r="BN40" s="14" t="n">
        <v>0</v>
      </c>
      <c r="BO40" s="14" t="n">
        <v>0</v>
      </c>
      <c r="BP40" s="16" t="n">
        <v>37803</v>
      </c>
      <c r="BQ40" s="15" t="n">
        <v>-1979.75905772089</v>
      </c>
      <c r="BS40" s="16" t="n">
        <v>37803</v>
      </c>
      <c r="BT40" s="14" t="n">
        <v>0</v>
      </c>
      <c r="BU40" s="14" t="n">
        <v>0</v>
      </c>
      <c r="BV40" s="14" t="n">
        <v>0</v>
      </c>
      <c r="BW40" s="14" t="n">
        <v>0</v>
      </c>
      <c r="BX40" s="14" t="n">
        <v>0</v>
      </c>
      <c r="BY40" s="14" t="n">
        <v>0.0216924308341248</v>
      </c>
      <c r="BZ40" s="14" t="n">
        <v>0</v>
      </c>
      <c r="CA40" s="14" t="n">
        <v>0</v>
      </c>
      <c r="CB40" s="14" t="n">
        <v>0</v>
      </c>
      <c r="CC40" s="14" t="n">
        <v>0</v>
      </c>
      <c r="CD40" s="14" t="n">
        <v>0</v>
      </c>
      <c r="CE40" s="14" t="n">
        <v>0</v>
      </c>
      <c r="CF40" s="14" t="n">
        <v>0</v>
      </c>
      <c r="CG40" s="16" t="n">
        <v>37803</v>
      </c>
      <c r="CH40" s="15" t="n">
        <v>0.0216924308341248</v>
      </c>
    </row>
    <row r="41" customFormat="false" ht="12.75" hidden="false" customHeight="false" outlineLevel="0" collapsed="false">
      <c r="A41" s="16" t="n">
        <v>37834</v>
      </c>
      <c r="B41" s="14" t="n">
        <v>0</v>
      </c>
      <c r="C41" s="14" t="n">
        <v>0</v>
      </c>
      <c r="D41" s="14" t="n">
        <v>0</v>
      </c>
      <c r="E41" s="14" t="n">
        <v>0</v>
      </c>
      <c r="F41" s="14" t="n">
        <v>0</v>
      </c>
      <c r="G41" s="14" t="n">
        <v>-0.481925679281925</v>
      </c>
      <c r="H41" s="14" t="n">
        <v>0</v>
      </c>
      <c r="I41" s="14" t="n">
        <v>0</v>
      </c>
      <c r="J41" s="14" t="n">
        <v>0</v>
      </c>
      <c r="K41" s="14" t="n">
        <v>0</v>
      </c>
      <c r="L41" s="14" t="n">
        <v>0</v>
      </c>
      <c r="M41" s="14" t="n">
        <v>0</v>
      </c>
      <c r="N41" s="14" t="n">
        <v>0</v>
      </c>
      <c r="O41" s="16" t="n">
        <v>37834</v>
      </c>
      <c r="P41" s="15" t="n">
        <v>-0.481925679281925</v>
      </c>
      <c r="S41" s="16" t="n">
        <v>37834</v>
      </c>
      <c r="T41" s="14" t="n">
        <v>0</v>
      </c>
      <c r="U41" s="14" t="n">
        <v>0</v>
      </c>
      <c r="V41" s="14" t="n">
        <v>0</v>
      </c>
      <c r="W41" s="14" t="n">
        <v>0</v>
      </c>
      <c r="X41" s="14" t="n">
        <v>0</v>
      </c>
      <c r="Y41" s="14" t="n">
        <v>9688.397010882</v>
      </c>
      <c r="Z41" s="14" t="n">
        <v>0</v>
      </c>
      <c r="AA41" s="14" t="n">
        <v>0</v>
      </c>
      <c r="AB41" s="14" t="n">
        <v>0</v>
      </c>
      <c r="AC41" s="14" t="n">
        <v>0</v>
      </c>
      <c r="AD41" s="14" t="n">
        <v>0</v>
      </c>
      <c r="AE41" s="14" t="n">
        <v>0</v>
      </c>
      <c r="AF41" s="14" t="n">
        <v>0</v>
      </c>
      <c r="AG41" s="16" t="n">
        <v>37834</v>
      </c>
      <c r="AH41" s="15" t="n">
        <v>9688.397010882</v>
      </c>
      <c r="AK41" s="16" t="n">
        <v>37834</v>
      </c>
      <c r="AL41" s="14" t="n">
        <v>0</v>
      </c>
      <c r="AM41" s="14" t="n">
        <v>0</v>
      </c>
      <c r="AN41" s="14" t="n">
        <v>0</v>
      </c>
      <c r="AO41" s="14" t="n">
        <v>0</v>
      </c>
      <c r="AP41" s="14" t="n">
        <v>0</v>
      </c>
      <c r="AQ41" s="14" t="n">
        <v>17.8697897305916</v>
      </c>
      <c r="AR41" s="14" t="n">
        <v>0</v>
      </c>
      <c r="AS41" s="14" t="n">
        <v>0</v>
      </c>
      <c r="AT41" s="14" t="n">
        <v>0</v>
      </c>
      <c r="AU41" s="14" t="n">
        <v>0</v>
      </c>
      <c r="AV41" s="14" t="n">
        <v>0</v>
      </c>
      <c r="AW41" s="14" t="n">
        <v>0</v>
      </c>
      <c r="AX41" s="14" t="n">
        <v>0</v>
      </c>
      <c r="AY41" s="16" t="n">
        <v>37834</v>
      </c>
      <c r="AZ41" s="15" t="n">
        <v>17.8697897305916</v>
      </c>
      <c r="BB41" s="16" t="n">
        <v>37834</v>
      </c>
      <c r="BC41" s="14" t="n">
        <v>0</v>
      </c>
      <c r="BD41" s="14" t="n">
        <v>0</v>
      </c>
      <c r="BE41" s="14" t="n">
        <v>0</v>
      </c>
      <c r="BF41" s="14" t="n">
        <v>0</v>
      </c>
      <c r="BG41" s="14" t="n">
        <v>0</v>
      </c>
      <c r="BH41" s="14" t="n">
        <v>-2014.68220960819</v>
      </c>
      <c r="BI41" s="14" t="n">
        <v>0</v>
      </c>
      <c r="BJ41" s="14" t="n">
        <v>0</v>
      </c>
      <c r="BK41" s="14" t="n">
        <v>0</v>
      </c>
      <c r="BL41" s="14" t="n">
        <v>0</v>
      </c>
      <c r="BM41" s="14" t="n">
        <v>0</v>
      </c>
      <c r="BN41" s="14" t="n">
        <v>0</v>
      </c>
      <c r="BO41" s="14" t="n">
        <v>0</v>
      </c>
      <c r="BP41" s="16" t="n">
        <v>37834</v>
      </c>
      <c r="BQ41" s="15" t="n">
        <v>-2014.68220960819</v>
      </c>
      <c r="BS41" s="16" t="n">
        <v>37834</v>
      </c>
      <c r="BT41" s="14" t="n">
        <v>0</v>
      </c>
      <c r="BU41" s="14" t="n">
        <v>0</v>
      </c>
      <c r="BV41" s="14" t="n">
        <v>0</v>
      </c>
      <c r="BW41" s="14" t="n">
        <v>0</v>
      </c>
      <c r="BX41" s="14" t="n">
        <v>0</v>
      </c>
      <c r="BY41" s="14" t="n">
        <v>0.0209827744375564</v>
      </c>
      <c r="BZ41" s="14" t="n">
        <v>0</v>
      </c>
      <c r="CA41" s="14" t="n">
        <v>0</v>
      </c>
      <c r="CB41" s="14" t="n">
        <v>0</v>
      </c>
      <c r="CC41" s="14" t="n">
        <v>0</v>
      </c>
      <c r="CD41" s="14" t="n">
        <v>0</v>
      </c>
      <c r="CE41" s="14" t="n">
        <v>0</v>
      </c>
      <c r="CF41" s="14" t="n">
        <v>0</v>
      </c>
      <c r="CG41" s="16" t="n">
        <v>37834</v>
      </c>
      <c r="CH41" s="15" t="n">
        <v>0.0209827744375564</v>
      </c>
    </row>
    <row r="42" customFormat="false" ht="12.75" hidden="false" customHeight="false" outlineLevel="0" collapsed="false">
      <c r="A42" s="16" t="n">
        <v>37865</v>
      </c>
      <c r="B42" s="14" t="n">
        <v>0</v>
      </c>
      <c r="C42" s="14" t="n">
        <v>0</v>
      </c>
      <c r="D42" s="14" t="n">
        <v>0</v>
      </c>
      <c r="E42" s="14" t="n">
        <v>0</v>
      </c>
      <c r="F42" s="14" t="n">
        <v>0</v>
      </c>
      <c r="G42" s="14" t="n">
        <v>-0.474783021045424</v>
      </c>
      <c r="H42" s="14" t="n">
        <v>0</v>
      </c>
      <c r="I42" s="14" t="n">
        <v>0</v>
      </c>
      <c r="J42" s="14" t="n">
        <v>0</v>
      </c>
      <c r="K42" s="14" t="n">
        <v>0</v>
      </c>
      <c r="L42" s="14" t="n">
        <v>0</v>
      </c>
      <c r="M42" s="14" t="n">
        <v>0</v>
      </c>
      <c r="N42" s="14" t="n">
        <v>0</v>
      </c>
      <c r="O42" s="16" t="n">
        <v>37865</v>
      </c>
      <c r="P42" s="15" t="n">
        <v>-0.474783021045424</v>
      </c>
      <c r="S42" s="16" t="n">
        <v>37865</v>
      </c>
      <c r="T42" s="14" t="n">
        <v>0</v>
      </c>
      <c r="U42" s="14" t="n">
        <v>0</v>
      </c>
      <c r="V42" s="14" t="n">
        <v>0</v>
      </c>
      <c r="W42" s="14" t="n">
        <v>0</v>
      </c>
      <c r="X42" s="14" t="n">
        <v>0</v>
      </c>
      <c r="Y42" s="14" t="n">
        <v>9746.65615580088</v>
      </c>
      <c r="Z42" s="14" t="n">
        <v>0</v>
      </c>
      <c r="AA42" s="14" t="n">
        <v>0</v>
      </c>
      <c r="AB42" s="14" t="n">
        <v>0</v>
      </c>
      <c r="AC42" s="14" t="n">
        <v>0</v>
      </c>
      <c r="AD42" s="14" t="n">
        <v>0</v>
      </c>
      <c r="AE42" s="14" t="n">
        <v>0</v>
      </c>
      <c r="AF42" s="14" t="n">
        <v>0</v>
      </c>
      <c r="AG42" s="16" t="n">
        <v>37865</v>
      </c>
      <c r="AH42" s="15" t="n">
        <v>9746.65615580088</v>
      </c>
      <c r="AK42" s="16" t="n">
        <v>37865</v>
      </c>
      <c r="AL42" s="14" t="n">
        <v>0</v>
      </c>
      <c r="AM42" s="14" t="n">
        <v>0</v>
      </c>
      <c r="AN42" s="14" t="n">
        <v>0</v>
      </c>
      <c r="AO42" s="14" t="n">
        <v>0</v>
      </c>
      <c r="AP42" s="14" t="n">
        <v>0</v>
      </c>
      <c r="AQ42" s="14" t="n">
        <v>17.3287821122519</v>
      </c>
      <c r="AR42" s="14" t="n">
        <v>0</v>
      </c>
      <c r="AS42" s="14" t="n">
        <v>0</v>
      </c>
      <c r="AT42" s="14" t="n">
        <v>0</v>
      </c>
      <c r="AU42" s="14" t="n">
        <v>0</v>
      </c>
      <c r="AV42" s="14" t="n">
        <v>0</v>
      </c>
      <c r="AW42" s="14" t="n">
        <v>0</v>
      </c>
      <c r="AX42" s="14" t="n">
        <v>0</v>
      </c>
      <c r="AY42" s="16" t="n">
        <v>37865</v>
      </c>
      <c r="AZ42" s="15" t="n">
        <v>17.3287821122519</v>
      </c>
      <c r="BB42" s="16" t="n">
        <v>37865</v>
      </c>
      <c r="BC42" s="14" t="n">
        <v>0</v>
      </c>
      <c r="BD42" s="14" t="n">
        <v>0</v>
      </c>
      <c r="BE42" s="14" t="n">
        <v>0</v>
      </c>
      <c r="BF42" s="14" t="n">
        <v>0</v>
      </c>
      <c r="BG42" s="14" t="n">
        <v>0</v>
      </c>
      <c r="BH42" s="14" t="n">
        <v>-2029.64008251319</v>
      </c>
      <c r="BI42" s="14" t="n">
        <v>0</v>
      </c>
      <c r="BJ42" s="14" t="n">
        <v>0</v>
      </c>
      <c r="BK42" s="14" t="n">
        <v>0</v>
      </c>
      <c r="BL42" s="14" t="n">
        <v>0</v>
      </c>
      <c r="BM42" s="14" t="n">
        <v>0</v>
      </c>
      <c r="BN42" s="14" t="n">
        <v>0</v>
      </c>
      <c r="BO42" s="14" t="n">
        <v>0</v>
      </c>
      <c r="BP42" s="16" t="n">
        <v>37865</v>
      </c>
      <c r="BQ42" s="15" t="n">
        <v>-2029.64008251319</v>
      </c>
      <c r="BS42" s="16" t="n">
        <v>37865</v>
      </c>
      <c r="BT42" s="14" t="n">
        <v>0</v>
      </c>
      <c r="BU42" s="14" t="n">
        <v>0</v>
      </c>
      <c r="BV42" s="14" t="n">
        <v>0</v>
      </c>
      <c r="BW42" s="14" t="n">
        <v>0</v>
      </c>
      <c r="BX42" s="14" t="n">
        <v>0</v>
      </c>
      <c r="BY42" s="14" t="n">
        <v>0.0205683121078081</v>
      </c>
      <c r="BZ42" s="14" t="n">
        <v>0</v>
      </c>
      <c r="CA42" s="14" t="n">
        <v>0</v>
      </c>
      <c r="CB42" s="14" t="n">
        <v>0</v>
      </c>
      <c r="CC42" s="14" t="n">
        <v>0</v>
      </c>
      <c r="CD42" s="14" t="n">
        <v>0</v>
      </c>
      <c r="CE42" s="14" t="n">
        <v>0</v>
      </c>
      <c r="CF42" s="14" t="n">
        <v>0</v>
      </c>
      <c r="CG42" s="16" t="n">
        <v>37865</v>
      </c>
      <c r="CH42" s="15" t="n">
        <v>0.0205683121078081</v>
      </c>
    </row>
    <row r="43" customFormat="false" ht="12.75" hidden="false" customHeight="false" outlineLevel="0" collapsed="false">
      <c r="A43" s="16" t="n">
        <v>37895</v>
      </c>
      <c r="B43" s="14" t="n">
        <v>0</v>
      </c>
      <c r="C43" s="14" t="n">
        <v>0</v>
      </c>
      <c r="D43" s="14" t="n">
        <v>0</v>
      </c>
      <c r="E43" s="14" t="n">
        <v>0</v>
      </c>
      <c r="F43" s="14" t="n">
        <v>0</v>
      </c>
      <c r="G43" s="14" t="n">
        <v>-0.465482564312732</v>
      </c>
      <c r="H43" s="14" t="n">
        <v>0</v>
      </c>
      <c r="I43" s="14" t="n">
        <v>0</v>
      </c>
      <c r="J43" s="14" t="n">
        <v>0</v>
      </c>
      <c r="K43" s="14" t="n">
        <v>0</v>
      </c>
      <c r="L43" s="14" t="n">
        <v>0</v>
      </c>
      <c r="M43" s="14" t="n">
        <v>0</v>
      </c>
      <c r="N43" s="14" t="n">
        <v>0</v>
      </c>
      <c r="O43" s="16" t="n">
        <v>37895</v>
      </c>
      <c r="P43" s="15" t="n">
        <v>-0.465482564312732</v>
      </c>
      <c r="S43" s="16" t="n">
        <v>37895</v>
      </c>
      <c r="T43" s="14" t="n">
        <v>0</v>
      </c>
      <c r="U43" s="14" t="n">
        <v>0</v>
      </c>
      <c r="V43" s="14" t="n">
        <v>0</v>
      </c>
      <c r="W43" s="14" t="n">
        <v>0</v>
      </c>
      <c r="X43" s="14" t="n">
        <v>0</v>
      </c>
      <c r="Y43" s="14" t="n">
        <v>9867.09579008206</v>
      </c>
      <c r="Z43" s="14" t="n">
        <v>0</v>
      </c>
      <c r="AA43" s="14" t="n">
        <v>0</v>
      </c>
      <c r="AB43" s="14" t="n">
        <v>0</v>
      </c>
      <c r="AC43" s="14" t="n">
        <v>0</v>
      </c>
      <c r="AD43" s="14" t="n">
        <v>0</v>
      </c>
      <c r="AE43" s="14" t="n">
        <v>0</v>
      </c>
      <c r="AF43" s="14" t="n">
        <v>0</v>
      </c>
      <c r="AG43" s="16" t="n">
        <v>37895</v>
      </c>
      <c r="AH43" s="15" t="n">
        <v>9867.09579008206</v>
      </c>
      <c r="AK43" s="16" t="n">
        <v>37895</v>
      </c>
      <c r="AL43" s="14" t="n">
        <v>0</v>
      </c>
      <c r="AM43" s="14" t="n">
        <v>0</v>
      </c>
      <c r="AN43" s="14" t="n">
        <v>0</v>
      </c>
      <c r="AO43" s="14" t="n">
        <v>0</v>
      </c>
      <c r="AP43" s="14" t="n">
        <v>0</v>
      </c>
      <c r="AQ43" s="14" t="n">
        <v>16.8139291763101</v>
      </c>
      <c r="AR43" s="14" t="n">
        <v>0</v>
      </c>
      <c r="AS43" s="14" t="n">
        <v>0</v>
      </c>
      <c r="AT43" s="14" t="n">
        <v>0</v>
      </c>
      <c r="AU43" s="14" t="n">
        <v>0</v>
      </c>
      <c r="AV43" s="14" t="n">
        <v>0</v>
      </c>
      <c r="AW43" s="14" t="n">
        <v>0</v>
      </c>
      <c r="AX43" s="14" t="n">
        <v>0</v>
      </c>
      <c r="AY43" s="16" t="n">
        <v>37895</v>
      </c>
      <c r="AZ43" s="15" t="n">
        <v>16.8139291763101</v>
      </c>
      <c r="BB43" s="16" t="n">
        <v>37895</v>
      </c>
      <c r="BC43" s="14" t="n">
        <v>0</v>
      </c>
      <c r="BD43" s="14" t="n">
        <v>0</v>
      </c>
      <c r="BE43" s="14" t="n">
        <v>0</v>
      </c>
      <c r="BF43" s="14" t="n">
        <v>0</v>
      </c>
      <c r="BG43" s="14" t="n">
        <v>0</v>
      </c>
      <c r="BH43" s="14" t="n">
        <v>-2053.81022991772</v>
      </c>
      <c r="BI43" s="14" t="n">
        <v>0</v>
      </c>
      <c r="BJ43" s="14" t="n">
        <v>0</v>
      </c>
      <c r="BK43" s="14" t="n">
        <v>0</v>
      </c>
      <c r="BL43" s="14" t="n">
        <v>0</v>
      </c>
      <c r="BM43" s="14" t="n">
        <v>0</v>
      </c>
      <c r="BN43" s="14" t="n">
        <v>0</v>
      </c>
      <c r="BO43" s="14" t="n">
        <v>0</v>
      </c>
      <c r="BP43" s="16" t="n">
        <v>37895</v>
      </c>
      <c r="BQ43" s="15" t="n">
        <v>-2053.81022991772</v>
      </c>
      <c r="BS43" s="16" t="n">
        <v>37895</v>
      </c>
      <c r="BT43" s="14" t="n">
        <v>0</v>
      </c>
      <c r="BU43" s="14" t="n">
        <v>0</v>
      </c>
      <c r="BV43" s="14" t="n">
        <v>0</v>
      </c>
      <c r="BW43" s="14" t="n">
        <v>0</v>
      </c>
      <c r="BX43" s="14" t="n">
        <v>0</v>
      </c>
      <c r="BY43" s="14" t="n">
        <v>0.0200246541130413</v>
      </c>
      <c r="BZ43" s="14" t="n">
        <v>0</v>
      </c>
      <c r="CA43" s="14" t="n">
        <v>0</v>
      </c>
      <c r="CB43" s="14" t="n">
        <v>0</v>
      </c>
      <c r="CC43" s="14" t="n">
        <v>0</v>
      </c>
      <c r="CD43" s="14" t="n">
        <v>0</v>
      </c>
      <c r="CE43" s="14" t="n">
        <v>0</v>
      </c>
      <c r="CF43" s="14" t="n">
        <v>0</v>
      </c>
      <c r="CG43" s="16" t="n">
        <v>37895</v>
      </c>
      <c r="CH43" s="15" t="n">
        <v>0.0200246541130413</v>
      </c>
    </row>
    <row r="44" customFormat="false" ht="12.75" hidden="false" customHeight="false" outlineLevel="0" collapsed="false">
      <c r="A44" s="16" t="n">
        <v>37926</v>
      </c>
      <c r="B44" s="14" t="n">
        <v>0</v>
      </c>
      <c r="C44" s="14" t="n">
        <v>0</v>
      </c>
      <c r="D44" s="14" t="n">
        <v>0</v>
      </c>
      <c r="E44" s="14" t="n">
        <v>0</v>
      </c>
      <c r="F44" s="14" t="n">
        <v>0</v>
      </c>
      <c r="G44" s="14" t="n">
        <v>-0.400472658656623</v>
      </c>
      <c r="H44" s="14" t="n">
        <v>0</v>
      </c>
      <c r="I44" s="14" t="n">
        <v>0</v>
      </c>
      <c r="J44" s="14" t="n">
        <v>0</v>
      </c>
      <c r="K44" s="14" t="n">
        <v>0</v>
      </c>
      <c r="L44" s="14" t="n">
        <v>0</v>
      </c>
      <c r="M44" s="14" t="n">
        <v>0</v>
      </c>
      <c r="N44" s="14" t="n">
        <v>0</v>
      </c>
      <c r="O44" s="16" t="n">
        <v>37926</v>
      </c>
      <c r="P44" s="15" t="n">
        <v>-0.400472658656623</v>
      </c>
      <c r="S44" s="16" t="n">
        <v>37926</v>
      </c>
      <c r="T44" s="14" t="n">
        <v>0</v>
      </c>
      <c r="U44" s="14" t="n">
        <v>0</v>
      </c>
      <c r="V44" s="14" t="n">
        <v>0</v>
      </c>
      <c r="W44" s="14" t="n">
        <v>0</v>
      </c>
      <c r="X44" s="14" t="n">
        <v>0</v>
      </c>
      <c r="Y44" s="14" t="n">
        <v>9445.55948654012</v>
      </c>
      <c r="Z44" s="14" t="n">
        <v>0</v>
      </c>
      <c r="AA44" s="14" t="n">
        <v>0</v>
      </c>
      <c r="AB44" s="14" t="n">
        <v>0</v>
      </c>
      <c r="AC44" s="14" t="n">
        <v>0</v>
      </c>
      <c r="AD44" s="14" t="n">
        <v>0</v>
      </c>
      <c r="AE44" s="14" t="n">
        <v>0</v>
      </c>
      <c r="AF44" s="14" t="n">
        <v>0</v>
      </c>
      <c r="AG44" s="16" t="n">
        <v>37926</v>
      </c>
      <c r="AH44" s="15" t="n">
        <v>9445.55948654012</v>
      </c>
      <c r="AK44" s="16" t="n">
        <v>37926</v>
      </c>
      <c r="AL44" s="14" t="n">
        <v>0</v>
      </c>
      <c r="AM44" s="14" t="n">
        <v>0</v>
      </c>
      <c r="AN44" s="14" t="n">
        <v>0</v>
      </c>
      <c r="AO44" s="14" t="n">
        <v>0</v>
      </c>
      <c r="AP44" s="14" t="n">
        <v>0</v>
      </c>
      <c r="AQ44" s="14" t="n">
        <v>16.4912701371609</v>
      </c>
      <c r="AR44" s="14" t="n">
        <v>0</v>
      </c>
      <c r="AS44" s="14" t="n">
        <v>0</v>
      </c>
      <c r="AT44" s="14" t="n">
        <v>0</v>
      </c>
      <c r="AU44" s="14" t="n">
        <v>0</v>
      </c>
      <c r="AV44" s="14" t="n">
        <v>0</v>
      </c>
      <c r="AW44" s="14" t="n">
        <v>0</v>
      </c>
      <c r="AX44" s="14" t="n">
        <v>0</v>
      </c>
      <c r="AY44" s="16" t="n">
        <v>37926</v>
      </c>
      <c r="AZ44" s="15" t="n">
        <v>16.4912701371609</v>
      </c>
      <c r="BB44" s="16" t="n">
        <v>37926</v>
      </c>
      <c r="BC44" s="14" t="n">
        <v>0</v>
      </c>
      <c r="BD44" s="14" t="n">
        <v>0</v>
      </c>
      <c r="BE44" s="14" t="n">
        <v>0</v>
      </c>
      <c r="BF44" s="14" t="n">
        <v>0</v>
      </c>
      <c r="BG44" s="14" t="n">
        <v>0</v>
      </c>
      <c r="BH44" s="14" t="n">
        <v>-1835.77801302036</v>
      </c>
      <c r="BI44" s="14" t="n">
        <v>0</v>
      </c>
      <c r="BJ44" s="14" t="n">
        <v>0</v>
      </c>
      <c r="BK44" s="14" t="n">
        <v>0</v>
      </c>
      <c r="BL44" s="14" t="n">
        <v>0</v>
      </c>
      <c r="BM44" s="14" t="n">
        <v>0</v>
      </c>
      <c r="BN44" s="14" t="n">
        <v>0</v>
      </c>
      <c r="BO44" s="14" t="n">
        <v>0</v>
      </c>
      <c r="BP44" s="16" t="n">
        <v>37926</v>
      </c>
      <c r="BQ44" s="15" t="n">
        <v>-1835.77801302036</v>
      </c>
      <c r="BS44" s="16" t="n">
        <v>37926</v>
      </c>
      <c r="BT44" s="14" t="n">
        <v>0</v>
      </c>
      <c r="BU44" s="14" t="n">
        <v>0</v>
      </c>
      <c r="BV44" s="14" t="n">
        <v>0</v>
      </c>
      <c r="BW44" s="14" t="n">
        <v>0</v>
      </c>
      <c r="BX44" s="14" t="n">
        <v>0</v>
      </c>
      <c r="BY44" s="14" t="n">
        <v>0.0350542599659381</v>
      </c>
      <c r="BZ44" s="14" t="n">
        <v>0</v>
      </c>
      <c r="CA44" s="14" t="n">
        <v>0</v>
      </c>
      <c r="CB44" s="14" t="n">
        <v>0</v>
      </c>
      <c r="CC44" s="14" t="n">
        <v>0</v>
      </c>
      <c r="CD44" s="14" t="n">
        <v>0</v>
      </c>
      <c r="CE44" s="14" t="n">
        <v>0</v>
      </c>
      <c r="CF44" s="14" t="n">
        <v>0</v>
      </c>
      <c r="CG44" s="16" t="n">
        <v>37926</v>
      </c>
      <c r="CH44" s="15" t="n">
        <v>0.0350542599659381</v>
      </c>
    </row>
    <row r="45" customFormat="false" ht="12.75" hidden="false" customHeight="false" outlineLevel="0" collapsed="false">
      <c r="A45" s="16" t="n">
        <v>37956</v>
      </c>
      <c r="B45" s="14" t="n">
        <v>0</v>
      </c>
      <c r="C45" s="14" t="n">
        <v>0</v>
      </c>
      <c r="D45" s="14" t="n">
        <v>0</v>
      </c>
      <c r="E45" s="14" t="n">
        <v>0</v>
      </c>
      <c r="F45" s="14" t="n">
        <v>0</v>
      </c>
      <c r="G45" s="14" t="n">
        <v>-0.384634404038883</v>
      </c>
      <c r="H45" s="14" t="n">
        <v>0</v>
      </c>
      <c r="I45" s="14" t="n">
        <v>0</v>
      </c>
      <c r="J45" s="14" t="n">
        <v>0</v>
      </c>
      <c r="K45" s="14" t="n">
        <v>0</v>
      </c>
      <c r="L45" s="14" t="n">
        <v>0</v>
      </c>
      <c r="M45" s="14" t="n">
        <v>0</v>
      </c>
      <c r="N45" s="14" t="n">
        <v>0</v>
      </c>
      <c r="O45" s="16" t="n">
        <v>37956</v>
      </c>
      <c r="P45" s="15" t="n">
        <v>-0.384634404038883</v>
      </c>
      <c r="S45" s="16" t="n">
        <v>37956</v>
      </c>
      <c r="T45" s="14" t="n">
        <v>0</v>
      </c>
      <c r="U45" s="14" t="n">
        <v>0</v>
      </c>
      <c r="V45" s="14" t="n">
        <v>0</v>
      </c>
      <c r="W45" s="14" t="n">
        <v>0</v>
      </c>
      <c r="X45" s="14" t="n">
        <v>0</v>
      </c>
      <c r="Y45" s="14" t="n">
        <v>10134.846729642</v>
      </c>
      <c r="Z45" s="14" t="n">
        <v>0</v>
      </c>
      <c r="AA45" s="14" t="n">
        <v>0</v>
      </c>
      <c r="AB45" s="14" t="n">
        <v>0</v>
      </c>
      <c r="AC45" s="14" t="n">
        <v>0</v>
      </c>
      <c r="AD45" s="14" t="n">
        <v>0</v>
      </c>
      <c r="AE45" s="14" t="n">
        <v>0</v>
      </c>
      <c r="AF45" s="14" t="n">
        <v>0</v>
      </c>
      <c r="AG45" s="16" t="n">
        <v>37956</v>
      </c>
      <c r="AH45" s="15" t="n">
        <v>10134.846729642</v>
      </c>
      <c r="AK45" s="16" t="n">
        <v>37956</v>
      </c>
      <c r="AL45" s="14" t="n">
        <v>0</v>
      </c>
      <c r="AM45" s="14" t="n">
        <v>0</v>
      </c>
      <c r="AN45" s="14" t="n">
        <v>0</v>
      </c>
      <c r="AO45" s="14" t="n">
        <v>0</v>
      </c>
      <c r="AP45" s="14" t="n">
        <v>0</v>
      </c>
      <c r="AQ45" s="14" t="n">
        <v>16.8819349846819</v>
      </c>
      <c r="AR45" s="14" t="n">
        <v>0</v>
      </c>
      <c r="AS45" s="14" t="n">
        <v>0</v>
      </c>
      <c r="AT45" s="14" t="n">
        <v>0</v>
      </c>
      <c r="AU45" s="14" t="n">
        <v>0</v>
      </c>
      <c r="AV45" s="14" t="n">
        <v>0</v>
      </c>
      <c r="AW45" s="14" t="n">
        <v>0</v>
      </c>
      <c r="AX45" s="14" t="n">
        <v>0</v>
      </c>
      <c r="AY45" s="16" t="n">
        <v>37956</v>
      </c>
      <c r="AZ45" s="15" t="n">
        <v>16.8819349846819</v>
      </c>
      <c r="BB45" s="16" t="n">
        <v>37956</v>
      </c>
      <c r="BC45" s="14" t="n">
        <v>0</v>
      </c>
      <c r="BD45" s="14" t="n">
        <v>0</v>
      </c>
      <c r="BE45" s="14" t="n">
        <v>0</v>
      </c>
      <c r="BF45" s="14" t="n">
        <v>0</v>
      </c>
      <c r="BG45" s="14" t="n">
        <v>0</v>
      </c>
      <c r="BH45" s="14" t="n">
        <v>-1918.71812945386</v>
      </c>
      <c r="BI45" s="14" t="n">
        <v>0</v>
      </c>
      <c r="BJ45" s="14" t="n">
        <v>0</v>
      </c>
      <c r="BK45" s="14" t="n">
        <v>0</v>
      </c>
      <c r="BL45" s="14" t="n">
        <v>0</v>
      </c>
      <c r="BM45" s="14" t="n">
        <v>0</v>
      </c>
      <c r="BN45" s="14" t="n">
        <v>0</v>
      </c>
      <c r="BO45" s="14" t="n">
        <v>0</v>
      </c>
      <c r="BP45" s="16" t="n">
        <v>37956</v>
      </c>
      <c r="BQ45" s="15" t="n">
        <v>-1918.71812945386</v>
      </c>
      <c r="BS45" s="16" t="n">
        <v>37956</v>
      </c>
      <c r="BT45" s="14" t="n">
        <v>0</v>
      </c>
      <c r="BU45" s="14" t="n">
        <v>0</v>
      </c>
      <c r="BV45" s="14" t="n">
        <v>0</v>
      </c>
      <c r="BW45" s="14" t="n">
        <v>0</v>
      </c>
      <c r="BX45" s="14" t="n">
        <v>0</v>
      </c>
      <c r="BY45" s="14" t="n">
        <v>0.0330459283434074</v>
      </c>
      <c r="BZ45" s="14" t="n">
        <v>0</v>
      </c>
      <c r="CA45" s="14" t="n">
        <v>0</v>
      </c>
      <c r="CB45" s="14" t="n">
        <v>0</v>
      </c>
      <c r="CC45" s="14" t="n">
        <v>0</v>
      </c>
      <c r="CD45" s="14" t="n">
        <v>0</v>
      </c>
      <c r="CE45" s="14" t="n">
        <v>0</v>
      </c>
      <c r="CF45" s="14" t="n">
        <v>0</v>
      </c>
      <c r="CG45" s="16" t="n">
        <v>37956</v>
      </c>
      <c r="CH45" s="15" t="n">
        <v>0.0330459283434074</v>
      </c>
    </row>
    <row r="46" customFormat="false" ht="12.75" hidden="false" customHeight="false" outlineLevel="0" collapsed="false">
      <c r="A46" s="16" t="n">
        <v>37987</v>
      </c>
      <c r="B46" s="14" t="n">
        <v>0</v>
      </c>
      <c r="C46" s="14" t="n">
        <v>0</v>
      </c>
      <c r="D46" s="14" t="n">
        <v>0</v>
      </c>
      <c r="E46" s="14" t="n">
        <v>0</v>
      </c>
      <c r="F46" s="14" t="n">
        <v>0</v>
      </c>
      <c r="G46" s="14" t="n">
        <v>0</v>
      </c>
      <c r="H46" s="14" t="n">
        <v>0</v>
      </c>
      <c r="I46" s="14" t="n">
        <v>0</v>
      </c>
      <c r="J46" s="14" t="n">
        <v>0</v>
      </c>
      <c r="K46" s="14" t="n">
        <v>0</v>
      </c>
      <c r="L46" s="14" t="n">
        <v>0</v>
      </c>
      <c r="M46" s="14" t="n">
        <v>0</v>
      </c>
      <c r="N46" s="14" t="n">
        <v>0</v>
      </c>
      <c r="O46" s="16" t="n">
        <v>37987</v>
      </c>
      <c r="P46" s="15" t="n">
        <v>0</v>
      </c>
      <c r="S46" s="16" t="n">
        <v>37987</v>
      </c>
      <c r="T46" s="14" t="n">
        <v>0</v>
      </c>
      <c r="U46" s="14" t="n">
        <v>0</v>
      </c>
      <c r="V46" s="14" t="n">
        <v>0</v>
      </c>
      <c r="W46" s="14" t="n">
        <v>0</v>
      </c>
      <c r="X46" s="14" t="n">
        <v>0</v>
      </c>
      <c r="Y46" s="14" t="n">
        <v>0</v>
      </c>
      <c r="Z46" s="14" t="n">
        <v>0</v>
      </c>
      <c r="AA46" s="14" t="n">
        <v>0</v>
      </c>
      <c r="AB46" s="14" t="n">
        <v>0</v>
      </c>
      <c r="AC46" s="14" t="n">
        <v>0</v>
      </c>
      <c r="AD46" s="14" t="n">
        <v>0</v>
      </c>
      <c r="AE46" s="14" t="n">
        <v>0</v>
      </c>
      <c r="AF46" s="14" t="n">
        <v>0</v>
      </c>
      <c r="AG46" s="16" t="n">
        <v>37987</v>
      </c>
      <c r="AH46" s="15" t="n">
        <v>0</v>
      </c>
      <c r="AK46" s="16" t="n">
        <v>37987</v>
      </c>
      <c r="AL46" s="14" t="n">
        <v>0</v>
      </c>
      <c r="AM46" s="14" t="n">
        <v>0</v>
      </c>
      <c r="AN46" s="14" t="n">
        <v>0</v>
      </c>
      <c r="AO46" s="14" t="n">
        <v>0</v>
      </c>
      <c r="AP46" s="14" t="n">
        <v>0</v>
      </c>
      <c r="AQ46" s="14" t="n">
        <v>0</v>
      </c>
      <c r="AR46" s="14" t="n">
        <v>0</v>
      </c>
      <c r="AS46" s="14" t="n">
        <v>0</v>
      </c>
      <c r="AT46" s="14" t="n">
        <v>0</v>
      </c>
      <c r="AU46" s="14" t="n">
        <v>0</v>
      </c>
      <c r="AV46" s="14" t="n">
        <v>0</v>
      </c>
      <c r="AW46" s="14" t="n">
        <v>0</v>
      </c>
      <c r="AX46" s="14" t="n">
        <v>0</v>
      </c>
      <c r="AY46" s="16" t="n">
        <v>37987</v>
      </c>
      <c r="AZ46" s="15" t="n">
        <v>0</v>
      </c>
      <c r="BB46" s="16" t="n">
        <v>37987</v>
      </c>
      <c r="BC46" s="14" t="n">
        <v>0</v>
      </c>
      <c r="BD46" s="14" t="n">
        <v>0</v>
      </c>
      <c r="BE46" s="14" t="n">
        <v>0</v>
      </c>
      <c r="BF46" s="14" t="n">
        <v>0</v>
      </c>
      <c r="BG46" s="14" t="n">
        <v>0</v>
      </c>
      <c r="BH46" s="14" t="n">
        <v>0</v>
      </c>
      <c r="BI46" s="14" t="n">
        <v>0</v>
      </c>
      <c r="BJ46" s="14" t="n">
        <v>0</v>
      </c>
      <c r="BK46" s="14" t="n">
        <v>0</v>
      </c>
      <c r="BL46" s="14" t="n">
        <v>0</v>
      </c>
      <c r="BM46" s="14" t="n">
        <v>0</v>
      </c>
      <c r="BN46" s="14" t="n">
        <v>0</v>
      </c>
      <c r="BO46" s="14" t="n">
        <v>0</v>
      </c>
      <c r="BP46" s="16" t="n">
        <v>37987</v>
      </c>
      <c r="BQ46" s="15" t="n">
        <v>0</v>
      </c>
      <c r="BS46" s="16" t="n">
        <v>37987</v>
      </c>
      <c r="BT46" s="14" t="n">
        <v>0</v>
      </c>
      <c r="BU46" s="14" t="n">
        <v>0</v>
      </c>
      <c r="BV46" s="14" t="n">
        <v>0</v>
      </c>
      <c r="BW46" s="14" t="n">
        <v>0</v>
      </c>
      <c r="BX46" s="14" t="n">
        <v>0</v>
      </c>
      <c r="BY46" s="14" t="n">
        <v>0</v>
      </c>
      <c r="BZ46" s="14" t="n">
        <v>0</v>
      </c>
      <c r="CA46" s="14" t="n">
        <v>0</v>
      </c>
      <c r="CB46" s="14" t="n">
        <v>0</v>
      </c>
      <c r="CC46" s="14" t="n">
        <v>0</v>
      </c>
      <c r="CD46" s="14" t="n">
        <v>0</v>
      </c>
      <c r="CE46" s="14" t="n">
        <v>0</v>
      </c>
      <c r="CF46" s="14" t="n">
        <v>0</v>
      </c>
      <c r="CG46" s="16" t="n">
        <v>37987</v>
      </c>
      <c r="CH46" s="15" t="n">
        <v>0</v>
      </c>
    </row>
    <row r="47" customFormat="false" ht="12.75" hidden="false" customHeight="false" outlineLevel="0" collapsed="false">
      <c r="A47" s="16" t="n">
        <v>38018</v>
      </c>
      <c r="B47" s="14" t="n">
        <v>0</v>
      </c>
      <c r="C47" s="14" t="n">
        <v>0</v>
      </c>
      <c r="D47" s="14" t="n">
        <v>0</v>
      </c>
      <c r="E47" s="14" t="n">
        <v>0</v>
      </c>
      <c r="F47" s="14" t="n">
        <v>0</v>
      </c>
      <c r="G47" s="14" t="n">
        <v>0</v>
      </c>
      <c r="H47" s="14" t="n">
        <v>0</v>
      </c>
      <c r="I47" s="14" t="n">
        <v>0</v>
      </c>
      <c r="J47" s="14" t="n">
        <v>0</v>
      </c>
      <c r="K47" s="14" t="n">
        <v>0</v>
      </c>
      <c r="L47" s="14" t="n">
        <v>0</v>
      </c>
      <c r="M47" s="14" t="n">
        <v>0</v>
      </c>
      <c r="N47" s="14" t="n">
        <v>0</v>
      </c>
      <c r="O47" s="16" t="n">
        <v>38018</v>
      </c>
      <c r="P47" s="15" t="n">
        <v>0</v>
      </c>
      <c r="S47" s="16" t="n">
        <v>38018</v>
      </c>
      <c r="T47" s="14" t="n">
        <v>0</v>
      </c>
      <c r="U47" s="14" t="n">
        <v>0</v>
      </c>
      <c r="V47" s="14" t="n">
        <v>0</v>
      </c>
      <c r="W47" s="14" t="n">
        <v>0</v>
      </c>
      <c r="X47" s="14" t="n">
        <v>0</v>
      </c>
      <c r="Y47" s="14" t="n">
        <v>0</v>
      </c>
      <c r="Z47" s="14" t="n">
        <v>0</v>
      </c>
      <c r="AA47" s="14" t="n">
        <v>0</v>
      </c>
      <c r="AB47" s="14" t="n">
        <v>0</v>
      </c>
      <c r="AC47" s="14" t="n">
        <v>0</v>
      </c>
      <c r="AD47" s="14" t="n">
        <v>0</v>
      </c>
      <c r="AE47" s="14" t="n">
        <v>0</v>
      </c>
      <c r="AF47" s="14" t="n">
        <v>0</v>
      </c>
      <c r="AG47" s="16" t="n">
        <v>38018</v>
      </c>
      <c r="AH47" s="15" t="n">
        <v>0</v>
      </c>
      <c r="AK47" s="16" t="n">
        <v>38018</v>
      </c>
      <c r="AL47" s="14" t="n">
        <v>0</v>
      </c>
      <c r="AM47" s="14" t="n">
        <v>0</v>
      </c>
      <c r="AN47" s="14" t="n">
        <v>0</v>
      </c>
      <c r="AO47" s="14" t="n">
        <v>0</v>
      </c>
      <c r="AP47" s="14" t="n">
        <v>0</v>
      </c>
      <c r="AQ47" s="14" t="n">
        <v>0</v>
      </c>
      <c r="AR47" s="14" t="n">
        <v>0</v>
      </c>
      <c r="AS47" s="14" t="n">
        <v>0</v>
      </c>
      <c r="AT47" s="14" t="n">
        <v>0</v>
      </c>
      <c r="AU47" s="14" t="n">
        <v>0</v>
      </c>
      <c r="AV47" s="14" t="n">
        <v>0</v>
      </c>
      <c r="AW47" s="14" t="n">
        <v>0</v>
      </c>
      <c r="AX47" s="14" t="n">
        <v>0</v>
      </c>
      <c r="AY47" s="16" t="n">
        <v>38018</v>
      </c>
      <c r="AZ47" s="15" t="n">
        <v>0</v>
      </c>
      <c r="BB47" s="16" t="n">
        <v>38018</v>
      </c>
      <c r="BC47" s="14" t="n">
        <v>0</v>
      </c>
      <c r="BD47" s="14" t="n">
        <v>0</v>
      </c>
      <c r="BE47" s="14" t="n">
        <v>0</v>
      </c>
      <c r="BF47" s="14" t="n">
        <v>0</v>
      </c>
      <c r="BG47" s="14" t="n">
        <v>0</v>
      </c>
      <c r="BH47" s="14" t="n">
        <v>0</v>
      </c>
      <c r="BI47" s="14" t="n">
        <v>0</v>
      </c>
      <c r="BJ47" s="14" t="n">
        <v>0</v>
      </c>
      <c r="BK47" s="14" t="n">
        <v>0</v>
      </c>
      <c r="BL47" s="14" t="n">
        <v>0</v>
      </c>
      <c r="BM47" s="14" t="n">
        <v>0</v>
      </c>
      <c r="BN47" s="14" t="n">
        <v>0</v>
      </c>
      <c r="BO47" s="14" t="n">
        <v>0</v>
      </c>
      <c r="BP47" s="16" t="n">
        <v>38018</v>
      </c>
      <c r="BQ47" s="15" t="n">
        <v>0</v>
      </c>
      <c r="BS47" s="16" t="n">
        <v>38018</v>
      </c>
      <c r="BT47" s="14" t="n">
        <v>0</v>
      </c>
      <c r="BU47" s="14" t="n">
        <v>0</v>
      </c>
      <c r="BV47" s="14" t="n">
        <v>0</v>
      </c>
      <c r="BW47" s="14" t="n">
        <v>0</v>
      </c>
      <c r="BX47" s="14" t="n">
        <v>0</v>
      </c>
      <c r="BY47" s="14" t="n">
        <v>0</v>
      </c>
      <c r="BZ47" s="14" t="n">
        <v>0</v>
      </c>
      <c r="CA47" s="14" t="n">
        <v>0</v>
      </c>
      <c r="CB47" s="14" t="n">
        <v>0</v>
      </c>
      <c r="CC47" s="14" t="n">
        <v>0</v>
      </c>
      <c r="CD47" s="14" t="n">
        <v>0</v>
      </c>
      <c r="CE47" s="14" t="n">
        <v>0</v>
      </c>
      <c r="CF47" s="14" t="n">
        <v>0</v>
      </c>
      <c r="CG47" s="16" t="n">
        <v>38018</v>
      </c>
      <c r="CH47" s="15" t="n">
        <v>0</v>
      </c>
    </row>
    <row r="48" customFormat="false" ht="12.75" hidden="false" customHeight="false" outlineLevel="0" collapsed="false">
      <c r="A48" s="16" t="n">
        <v>38047</v>
      </c>
      <c r="B48" s="14" t="n">
        <v>0</v>
      </c>
      <c r="C48" s="14" t="n">
        <v>0</v>
      </c>
      <c r="D48" s="14" t="n">
        <v>0</v>
      </c>
      <c r="E48" s="14" t="n">
        <v>0</v>
      </c>
      <c r="F48" s="14" t="n">
        <v>0</v>
      </c>
      <c r="G48" s="14" t="n">
        <v>0</v>
      </c>
      <c r="H48" s="14" t="n">
        <v>0</v>
      </c>
      <c r="I48" s="14" t="n">
        <v>0</v>
      </c>
      <c r="J48" s="14" t="n">
        <v>0</v>
      </c>
      <c r="K48" s="14" t="n">
        <v>0</v>
      </c>
      <c r="L48" s="14" t="n">
        <v>0</v>
      </c>
      <c r="M48" s="14" t="n">
        <v>0</v>
      </c>
      <c r="N48" s="14" t="n">
        <v>0</v>
      </c>
      <c r="O48" s="16" t="n">
        <v>38047</v>
      </c>
      <c r="P48" s="15" t="n">
        <v>0</v>
      </c>
      <c r="S48" s="16" t="n">
        <v>38047</v>
      </c>
      <c r="T48" s="14" t="n">
        <v>0</v>
      </c>
      <c r="U48" s="14" t="n">
        <v>0</v>
      </c>
      <c r="V48" s="14" t="n">
        <v>0</v>
      </c>
      <c r="W48" s="14" t="n">
        <v>0</v>
      </c>
      <c r="X48" s="14" t="n">
        <v>0</v>
      </c>
      <c r="Y48" s="14" t="n">
        <v>0</v>
      </c>
      <c r="Z48" s="14" t="n">
        <v>0</v>
      </c>
      <c r="AA48" s="14" t="n">
        <v>0</v>
      </c>
      <c r="AB48" s="14" t="n">
        <v>0</v>
      </c>
      <c r="AC48" s="14" t="n">
        <v>0</v>
      </c>
      <c r="AD48" s="14" t="n">
        <v>0</v>
      </c>
      <c r="AE48" s="14" t="n">
        <v>0</v>
      </c>
      <c r="AF48" s="14" t="n">
        <v>0</v>
      </c>
      <c r="AG48" s="16" t="n">
        <v>38047</v>
      </c>
      <c r="AH48" s="15" t="n">
        <v>0</v>
      </c>
      <c r="AK48" s="16" t="n">
        <v>38047</v>
      </c>
      <c r="AL48" s="14" t="n">
        <v>0</v>
      </c>
      <c r="AM48" s="14" t="n">
        <v>0</v>
      </c>
      <c r="AN48" s="14" t="n">
        <v>0</v>
      </c>
      <c r="AO48" s="14" t="n">
        <v>0</v>
      </c>
      <c r="AP48" s="14" t="n">
        <v>0</v>
      </c>
      <c r="AQ48" s="14" t="n">
        <v>0</v>
      </c>
      <c r="AR48" s="14" t="n">
        <v>0</v>
      </c>
      <c r="AS48" s="14" t="n">
        <v>0</v>
      </c>
      <c r="AT48" s="14" t="n">
        <v>0</v>
      </c>
      <c r="AU48" s="14" t="n">
        <v>0</v>
      </c>
      <c r="AV48" s="14" t="n">
        <v>0</v>
      </c>
      <c r="AW48" s="14" t="n">
        <v>0</v>
      </c>
      <c r="AX48" s="14" t="n">
        <v>0</v>
      </c>
      <c r="AY48" s="16" t="n">
        <v>38047</v>
      </c>
      <c r="AZ48" s="15" t="n">
        <v>0</v>
      </c>
      <c r="BB48" s="16" t="n">
        <v>38047</v>
      </c>
      <c r="BC48" s="14" t="n">
        <v>0</v>
      </c>
      <c r="BD48" s="14" t="n">
        <v>0</v>
      </c>
      <c r="BE48" s="14" t="n">
        <v>0</v>
      </c>
      <c r="BF48" s="14" t="n">
        <v>0</v>
      </c>
      <c r="BG48" s="14" t="n">
        <v>0</v>
      </c>
      <c r="BH48" s="14" t="n">
        <v>0</v>
      </c>
      <c r="BI48" s="14" t="n">
        <v>0</v>
      </c>
      <c r="BJ48" s="14" t="n">
        <v>0</v>
      </c>
      <c r="BK48" s="14" t="n">
        <v>0</v>
      </c>
      <c r="BL48" s="14" t="n">
        <v>0</v>
      </c>
      <c r="BM48" s="14" t="n">
        <v>0</v>
      </c>
      <c r="BN48" s="14" t="n">
        <v>0</v>
      </c>
      <c r="BO48" s="14" t="n">
        <v>0</v>
      </c>
      <c r="BP48" s="16" t="n">
        <v>38047</v>
      </c>
      <c r="BQ48" s="15" t="n">
        <v>0</v>
      </c>
      <c r="BS48" s="16" t="n">
        <v>38047</v>
      </c>
      <c r="BT48" s="14" t="n">
        <v>0</v>
      </c>
      <c r="BU48" s="14" t="n">
        <v>0</v>
      </c>
      <c r="BV48" s="14" t="n">
        <v>0</v>
      </c>
      <c r="BW48" s="14" t="n">
        <v>0</v>
      </c>
      <c r="BX48" s="14" t="n">
        <v>0</v>
      </c>
      <c r="BY48" s="14" t="n">
        <v>0</v>
      </c>
      <c r="BZ48" s="14" t="n">
        <v>0</v>
      </c>
      <c r="CA48" s="14" t="n">
        <v>0</v>
      </c>
      <c r="CB48" s="14" t="n">
        <v>0</v>
      </c>
      <c r="CC48" s="14" t="n">
        <v>0</v>
      </c>
      <c r="CD48" s="14" t="n">
        <v>0</v>
      </c>
      <c r="CE48" s="14" t="n">
        <v>0</v>
      </c>
      <c r="CF48" s="14" t="n">
        <v>0</v>
      </c>
      <c r="CG48" s="16" t="n">
        <v>38047</v>
      </c>
      <c r="CH48" s="15" t="n">
        <v>0</v>
      </c>
    </row>
    <row r="49" customFormat="false" ht="12.75" hidden="false" customHeight="false" outlineLevel="0" collapsed="false">
      <c r="A49" s="16" t="n">
        <v>38078</v>
      </c>
      <c r="B49" s="14" t="n">
        <v>0</v>
      </c>
      <c r="C49" s="14" t="n">
        <v>0</v>
      </c>
      <c r="D49" s="14" t="n">
        <v>0</v>
      </c>
      <c r="E49" s="14" t="n">
        <v>0</v>
      </c>
      <c r="F49" s="14" t="n">
        <v>0</v>
      </c>
      <c r="G49" s="14" t="n">
        <v>0</v>
      </c>
      <c r="H49" s="14" t="n">
        <v>0</v>
      </c>
      <c r="I49" s="14" t="n">
        <v>0</v>
      </c>
      <c r="J49" s="14" t="n">
        <v>0</v>
      </c>
      <c r="K49" s="14" t="n">
        <v>0</v>
      </c>
      <c r="L49" s="14" t="n">
        <v>0</v>
      </c>
      <c r="M49" s="14" t="n">
        <v>0</v>
      </c>
      <c r="N49" s="14" t="n">
        <v>0</v>
      </c>
      <c r="O49" s="16" t="n">
        <v>38078</v>
      </c>
      <c r="P49" s="15" t="n">
        <v>0</v>
      </c>
      <c r="S49" s="16" t="n">
        <v>38078</v>
      </c>
      <c r="T49" s="14" t="n">
        <v>0</v>
      </c>
      <c r="U49" s="14" t="n">
        <v>0</v>
      </c>
      <c r="V49" s="14" t="n">
        <v>0</v>
      </c>
      <c r="W49" s="14" t="n">
        <v>0</v>
      </c>
      <c r="X49" s="14" t="n">
        <v>0</v>
      </c>
      <c r="Y49" s="14" t="n">
        <v>0</v>
      </c>
      <c r="Z49" s="14" t="n">
        <v>0</v>
      </c>
      <c r="AA49" s="14" t="n">
        <v>0</v>
      </c>
      <c r="AB49" s="14" t="n">
        <v>0</v>
      </c>
      <c r="AC49" s="14" t="n">
        <v>0</v>
      </c>
      <c r="AD49" s="14" t="n">
        <v>0</v>
      </c>
      <c r="AE49" s="14" t="n">
        <v>0</v>
      </c>
      <c r="AF49" s="14" t="n">
        <v>0</v>
      </c>
      <c r="AG49" s="16" t="n">
        <v>38078</v>
      </c>
      <c r="AH49" s="15" t="n">
        <v>0</v>
      </c>
      <c r="AK49" s="16" t="n">
        <v>38078</v>
      </c>
      <c r="AL49" s="14" t="n">
        <v>0</v>
      </c>
      <c r="AM49" s="14" t="n">
        <v>0</v>
      </c>
      <c r="AN49" s="14" t="n">
        <v>0</v>
      </c>
      <c r="AO49" s="14" t="n">
        <v>0</v>
      </c>
      <c r="AP49" s="14" t="n">
        <v>0</v>
      </c>
      <c r="AQ49" s="14" t="n">
        <v>0</v>
      </c>
      <c r="AR49" s="14" t="n">
        <v>0</v>
      </c>
      <c r="AS49" s="14" t="n">
        <v>0</v>
      </c>
      <c r="AT49" s="14" t="n">
        <v>0</v>
      </c>
      <c r="AU49" s="14" t="n">
        <v>0</v>
      </c>
      <c r="AV49" s="14" t="n">
        <v>0</v>
      </c>
      <c r="AW49" s="14" t="n">
        <v>0</v>
      </c>
      <c r="AX49" s="14" t="n">
        <v>0</v>
      </c>
      <c r="AY49" s="16" t="n">
        <v>38078</v>
      </c>
      <c r="AZ49" s="15" t="n">
        <v>0</v>
      </c>
      <c r="BB49" s="16" t="n">
        <v>38078</v>
      </c>
      <c r="BC49" s="14" t="n">
        <v>0</v>
      </c>
      <c r="BD49" s="14" t="n">
        <v>0</v>
      </c>
      <c r="BE49" s="14" t="n">
        <v>0</v>
      </c>
      <c r="BF49" s="14" t="n">
        <v>0</v>
      </c>
      <c r="BG49" s="14" t="n">
        <v>0</v>
      </c>
      <c r="BH49" s="14" t="n">
        <v>0</v>
      </c>
      <c r="BI49" s="14" t="n">
        <v>0</v>
      </c>
      <c r="BJ49" s="14" t="n">
        <v>0</v>
      </c>
      <c r="BK49" s="14" t="n">
        <v>0</v>
      </c>
      <c r="BL49" s="14" t="n">
        <v>0</v>
      </c>
      <c r="BM49" s="14" t="n">
        <v>0</v>
      </c>
      <c r="BN49" s="14" t="n">
        <v>0</v>
      </c>
      <c r="BO49" s="14" t="n">
        <v>0</v>
      </c>
      <c r="BP49" s="16" t="n">
        <v>38078</v>
      </c>
      <c r="BQ49" s="15" t="n">
        <v>0</v>
      </c>
      <c r="BS49" s="16" t="n">
        <v>38078</v>
      </c>
      <c r="BT49" s="14" t="n">
        <v>0</v>
      </c>
      <c r="BU49" s="14" t="n">
        <v>0</v>
      </c>
      <c r="BV49" s="14" t="n">
        <v>0</v>
      </c>
      <c r="BW49" s="14" t="n">
        <v>0</v>
      </c>
      <c r="BX49" s="14" t="n">
        <v>0</v>
      </c>
      <c r="BY49" s="14" t="n">
        <v>0</v>
      </c>
      <c r="BZ49" s="14" t="n">
        <v>0</v>
      </c>
      <c r="CA49" s="14" t="n">
        <v>0</v>
      </c>
      <c r="CB49" s="14" t="n">
        <v>0</v>
      </c>
      <c r="CC49" s="14" t="n">
        <v>0</v>
      </c>
      <c r="CD49" s="14" t="n">
        <v>0</v>
      </c>
      <c r="CE49" s="14" t="n">
        <v>0</v>
      </c>
      <c r="CF49" s="14" t="n">
        <v>0</v>
      </c>
      <c r="CG49" s="16" t="n">
        <v>38078</v>
      </c>
      <c r="CH49" s="15" t="n">
        <v>0</v>
      </c>
    </row>
    <row r="50" customFormat="false" ht="12.75" hidden="false" customHeight="false" outlineLevel="0" collapsed="false">
      <c r="A50" s="16" t="n">
        <v>38108</v>
      </c>
      <c r="B50" s="14" t="n">
        <v>0</v>
      </c>
      <c r="C50" s="14" t="n">
        <v>0</v>
      </c>
      <c r="D50" s="14" t="n">
        <v>0</v>
      </c>
      <c r="E50" s="14" t="n">
        <v>0</v>
      </c>
      <c r="F50" s="14" t="n">
        <v>0</v>
      </c>
      <c r="G50" s="14" t="n">
        <v>0</v>
      </c>
      <c r="H50" s="14" t="n">
        <v>0</v>
      </c>
      <c r="I50" s="14" t="n">
        <v>0</v>
      </c>
      <c r="J50" s="14" t="n">
        <v>0</v>
      </c>
      <c r="K50" s="14" t="n">
        <v>0</v>
      </c>
      <c r="L50" s="14" t="n">
        <v>0</v>
      </c>
      <c r="M50" s="14" t="n">
        <v>0</v>
      </c>
      <c r="N50" s="14" t="n">
        <v>0</v>
      </c>
      <c r="O50" s="16" t="n">
        <v>38108</v>
      </c>
      <c r="P50" s="15" t="n">
        <v>0</v>
      </c>
      <c r="S50" s="16" t="n">
        <v>38108</v>
      </c>
      <c r="T50" s="14" t="n">
        <v>0</v>
      </c>
      <c r="U50" s="14" t="n">
        <v>0</v>
      </c>
      <c r="V50" s="14" t="n">
        <v>0</v>
      </c>
      <c r="W50" s="14" t="n">
        <v>0</v>
      </c>
      <c r="X50" s="14" t="n">
        <v>0</v>
      </c>
      <c r="Y50" s="14" t="n">
        <v>0</v>
      </c>
      <c r="Z50" s="14" t="n">
        <v>0</v>
      </c>
      <c r="AA50" s="14" t="n">
        <v>0</v>
      </c>
      <c r="AB50" s="14" t="n">
        <v>0</v>
      </c>
      <c r="AC50" s="14" t="n">
        <v>0</v>
      </c>
      <c r="AD50" s="14" t="n">
        <v>0</v>
      </c>
      <c r="AE50" s="14" t="n">
        <v>0</v>
      </c>
      <c r="AF50" s="14" t="n">
        <v>0</v>
      </c>
      <c r="AG50" s="16" t="n">
        <v>38108</v>
      </c>
      <c r="AH50" s="15" t="n">
        <v>0</v>
      </c>
      <c r="AK50" s="16" t="n">
        <v>38108</v>
      </c>
      <c r="AL50" s="14" t="n">
        <v>0</v>
      </c>
      <c r="AM50" s="14" t="n">
        <v>0</v>
      </c>
      <c r="AN50" s="14" t="n">
        <v>0</v>
      </c>
      <c r="AO50" s="14" t="n">
        <v>0</v>
      </c>
      <c r="AP50" s="14" t="n">
        <v>0</v>
      </c>
      <c r="AQ50" s="14" t="n">
        <v>0</v>
      </c>
      <c r="AR50" s="14" t="n">
        <v>0</v>
      </c>
      <c r="AS50" s="14" t="n">
        <v>0</v>
      </c>
      <c r="AT50" s="14" t="n">
        <v>0</v>
      </c>
      <c r="AU50" s="14" t="n">
        <v>0</v>
      </c>
      <c r="AV50" s="14" t="n">
        <v>0</v>
      </c>
      <c r="AW50" s="14" t="n">
        <v>0</v>
      </c>
      <c r="AX50" s="14" t="n">
        <v>0</v>
      </c>
      <c r="AY50" s="16" t="n">
        <v>38108</v>
      </c>
      <c r="AZ50" s="15" t="n">
        <v>0</v>
      </c>
      <c r="BB50" s="16" t="n">
        <v>38108</v>
      </c>
      <c r="BC50" s="14" t="n">
        <v>0</v>
      </c>
      <c r="BD50" s="14" t="n">
        <v>0</v>
      </c>
      <c r="BE50" s="14" t="n">
        <v>0</v>
      </c>
      <c r="BF50" s="14" t="n">
        <v>0</v>
      </c>
      <c r="BG50" s="14" t="n">
        <v>0</v>
      </c>
      <c r="BH50" s="14" t="n">
        <v>0</v>
      </c>
      <c r="BI50" s="14" t="n">
        <v>0</v>
      </c>
      <c r="BJ50" s="14" t="n">
        <v>0</v>
      </c>
      <c r="BK50" s="14" t="n">
        <v>0</v>
      </c>
      <c r="BL50" s="14" t="n">
        <v>0</v>
      </c>
      <c r="BM50" s="14" t="n">
        <v>0</v>
      </c>
      <c r="BN50" s="14" t="n">
        <v>0</v>
      </c>
      <c r="BO50" s="14" t="n">
        <v>0</v>
      </c>
      <c r="BP50" s="16" t="n">
        <v>38108</v>
      </c>
      <c r="BQ50" s="15" t="n">
        <v>0</v>
      </c>
      <c r="BS50" s="16" t="n">
        <v>38108</v>
      </c>
      <c r="BT50" s="14" t="n">
        <v>0</v>
      </c>
      <c r="BU50" s="14" t="n">
        <v>0</v>
      </c>
      <c r="BV50" s="14" t="n">
        <v>0</v>
      </c>
      <c r="BW50" s="14" t="n">
        <v>0</v>
      </c>
      <c r="BX50" s="14" t="n">
        <v>0</v>
      </c>
      <c r="BY50" s="14" t="n">
        <v>0</v>
      </c>
      <c r="BZ50" s="14" t="n">
        <v>0</v>
      </c>
      <c r="CA50" s="14" t="n">
        <v>0</v>
      </c>
      <c r="CB50" s="14" t="n">
        <v>0</v>
      </c>
      <c r="CC50" s="14" t="n">
        <v>0</v>
      </c>
      <c r="CD50" s="14" t="n">
        <v>0</v>
      </c>
      <c r="CE50" s="14" t="n">
        <v>0</v>
      </c>
      <c r="CF50" s="14" t="n">
        <v>0</v>
      </c>
      <c r="CG50" s="16" t="n">
        <v>38108</v>
      </c>
      <c r="CH50" s="15" t="n">
        <v>0</v>
      </c>
    </row>
    <row r="51" customFormat="false" ht="12.75" hidden="false" customHeight="false" outlineLevel="0" collapsed="false">
      <c r="A51" s="16" t="n">
        <v>38139</v>
      </c>
      <c r="B51" s="14" t="n">
        <v>0</v>
      </c>
      <c r="C51" s="14" t="n">
        <v>0</v>
      </c>
      <c r="D51" s="14" t="n">
        <v>0</v>
      </c>
      <c r="E51" s="14" t="n">
        <v>0</v>
      </c>
      <c r="F51" s="14" t="n">
        <v>0</v>
      </c>
      <c r="G51" s="14" t="n">
        <v>0</v>
      </c>
      <c r="H51" s="14" t="n">
        <v>0</v>
      </c>
      <c r="I51" s="14" t="n">
        <v>0</v>
      </c>
      <c r="J51" s="14" t="n">
        <v>0</v>
      </c>
      <c r="K51" s="14" t="n">
        <v>0</v>
      </c>
      <c r="L51" s="14" t="n">
        <v>0</v>
      </c>
      <c r="M51" s="14" t="n">
        <v>0</v>
      </c>
      <c r="N51" s="14" t="n">
        <v>0</v>
      </c>
      <c r="O51" s="16" t="n">
        <v>38139</v>
      </c>
      <c r="P51" s="15" t="n">
        <v>0</v>
      </c>
      <c r="S51" s="16" t="n">
        <v>38139</v>
      </c>
      <c r="T51" s="14" t="n">
        <v>0</v>
      </c>
      <c r="U51" s="14" t="n">
        <v>0</v>
      </c>
      <c r="V51" s="14" t="n">
        <v>0</v>
      </c>
      <c r="W51" s="14" t="n">
        <v>0</v>
      </c>
      <c r="X51" s="14" t="n">
        <v>0</v>
      </c>
      <c r="Y51" s="14" t="n">
        <v>0</v>
      </c>
      <c r="Z51" s="14" t="n">
        <v>0</v>
      </c>
      <c r="AA51" s="14" t="n">
        <v>0</v>
      </c>
      <c r="AB51" s="14" t="n">
        <v>0</v>
      </c>
      <c r="AC51" s="14" t="n">
        <v>0</v>
      </c>
      <c r="AD51" s="14" t="n">
        <v>0</v>
      </c>
      <c r="AE51" s="14" t="n">
        <v>0</v>
      </c>
      <c r="AF51" s="14" t="n">
        <v>0</v>
      </c>
      <c r="AG51" s="16" t="n">
        <v>38139</v>
      </c>
      <c r="AH51" s="15" t="n">
        <v>0</v>
      </c>
      <c r="AK51" s="16" t="n">
        <v>38139</v>
      </c>
      <c r="AL51" s="14" t="n">
        <v>0</v>
      </c>
      <c r="AM51" s="14" t="n">
        <v>0</v>
      </c>
      <c r="AN51" s="14" t="n">
        <v>0</v>
      </c>
      <c r="AO51" s="14" t="n">
        <v>0</v>
      </c>
      <c r="AP51" s="14" t="n">
        <v>0</v>
      </c>
      <c r="AQ51" s="14" t="n">
        <v>0</v>
      </c>
      <c r="AR51" s="14" t="n">
        <v>0</v>
      </c>
      <c r="AS51" s="14" t="n">
        <v>0</v>
      </c>
      <c r="AT51" s="14" t="n">
        <v>0</v>
      </c>
      <c r="AU51" s="14" t="n">
        <v>0</v>
      </c>
      <c r="AV51" s="14" t="n">
        <v>0</v>
      </c>
      <c r="AW51" s="14" t="n">
        <v>0</v>
      </c>
      <c r="AX51" s="14" t="n">
        <v>0</v>
      </c>
      <c r="AY51" s="16" t="n">
        <v>38139</v>
      </c>
      <c r="AZ51" s="15" t="n">
        <v>0</v>
      </c>
      <c r="BB51" s="16" t="n">
        <v>38139</v>
      </c>
      <c r="BC51" s="14" t="n">
        <v>0</v>
      </c>
      <c r="BD51" s="14" t="n">
        <v>0</v>
      </c>
      <c r="BE51" s="14" t="n">
        <v>0</v>
      </c>
      <c r="BF51" s="14" t="n">
        <v>0</v>
      </c>
      <c r="BG51" s="14" t="n">
        <v>0</v>
      </c>
      <c r="BH51" s="14" t="n">
        <v>0</v>
      </c>
      <c r="BI51" s="14" t="n">
        <v>0</v>
      </c>
      <c r="BJ51" s="14" t="n">
        <v>0</v>
      </c>
      <c r="BK51" s="14" t="n">
        <v>0</v>
      </c>
      <c r="BL51" s="14" t="n">
        <v>0</v>
      </c>
      <c r="BM51" s="14" t="n">
        <v>0</v>
      </c>
      <c r="BN51" s="14" t="n">
        <v>0</v>
      </c>
      <c r="BO51" s="14" t="n">
        <v>0</v>
      </c>
      <c r="BP51" s="16" t="n">
        <v>38139</v>
      </c>
      <c r="BQ51" s="15" t="n">
        <v>0</v>
      </c>
      <c r="BS51" s="16" t="n">
        <v>38139</v>
      </c>
      <c r="BT51" s="14" t="n">
        <v>0</v>
      </c>
      <c r="BU51" s="14" t="n">
        <v>0</v>
      </c>
      <c r="BV51" s="14" t="n">
        <v>0</v>
      </c>
      <c r="BW51" s="14" t="n">
        <v>0</v>
      </c>
      <c r="BX51" s="14" t="n">
        <v>0</v>
      </c>
      <c r="BY51" s="14" t="n">
        <v>0</v>
      </c>
      <c r="BZ51" s="14" t="n">
        <v>0</v>
      </c>
      <c r="CA51" s="14" t="n">
        <v>0</v>
      </c>
      <c r="CB51" s="14" t="n">
        <v>0</v>
      </c>
      <c r="CC51" s="14" t="n">
        <v>0</v>
      </c>
      <c r="CD51" s="14" t="n">
        <v>0</v>
      </c>
      <c r="CE51" s="14" t="n">
        <v>0</v>
      </c>
      <c r="CF51" s="14" t="n">
        <v>0</v>
      </c>
      <c r="CG51" s="16" t="n">
        <v>38139</v>
      </c>
      <c r="CH51" s="15" t="n">
        <v>0</v>
      </c>
    </row>
    <row r="52" customFormat="false" ht="12.75" hidden="false" customHeight="false" outlineLevel="0" collapsed="false">
      <c r="A52" s="16" t="n">
        <v>38169</v>
      </c>
      <c r="B52" s="14" t="n">
        <v>0</v>
      </c>
      <c r="C52" s="14" t="n">
        <v>0</v>
      </c>
      <c r="D52" s="14" t="n">
        <v>0</v>
      </c>
      <c r="E52" s="14" t="n">
        <v>0</v>
      </c>
      <c r="F52" s="14" t="n">
        <v>0</v>
      </c>
      <c r="G52" s="14" t="n">
        <v>0</v>
      </c>
      <c r="H52" s="14" t="n">
        <v>0</v>
      </c>
      <c r="I52" s="14" t="n">
        <v>0</v>
      </c>
      <c r="J52" s="14" t="n">
        <v>0</v>
      </c>
      <c r="K52" s="14" t="n">
        <v>0</v>
      </c>
      <c r="L52" s="14" t="n">
        <v>0</v>
      </c>
      <c r="M52" s="14" t="n">
        <v>0</v>
      </c>
      <c r="N52" s="14" t="n">
        <v>0</v>
      </c>
      <c r="O52" s="16" t="n">
        <v>38169</v>
      </c>
      <c r="P52" s="15" t="n">
        <v>0</v>
      </c>
      <c r="S52" s="16" t="n">
        <v>38169</v>
      </c>
      <c r="T52" s="14" t="n">
        <v>0</v>
      </c>
      <c r="U52" s="14" t="n">
        <v>0</v>
      </c>
      <c r="V52" s="14" t="n">
        <v>0</v>
      </c>
      <c r="W52" s="14" t="n">
        <v>0</v>
      </c>
      <c r="X52" s="14" t="n">
        <v>0</v>
      </c>
      <c r="Y52" s="14" t="n">
        <v>0</v>
      </c>
      <c r="Z52" s="14" t="n">
        <v>0</v>
      </c>
      <c r="AA52" s="14" t="n">
        <v>0</v>
      </c>
      <c r="AB52" s="14" t="n">
        <v>0</v>
      </c>
      <c r="AC52" s="14" t="n">
        <v>0</v>
      </c>
      <c r="AD52" s="14" t="n">
        <v>0</v>
      </c>
      <c r="AE52" s="14" t="n">
        <v>0</v>
      </c>
      <c r="AF52" s="14" t="n">
        <v>0</v>
      </c>
      <c r="AG52" s="16" t="n">
        <v>38169</v>
      </c>
      <c r="AH52" s="15" t="n">
        <v>0</v>
      </c>
      <c r="AK52" s="16" t="n">
        <v>38169</v>
      </c>
      <c r="AL52" s="14" t="n">
        <v>0</v>
      </c>
      <c r="AM52" s="14" t="n">
        <v>0</v>
      </c>
      <c r="AN52" s="14" t="n">
        <v>0</v>
      </c>
      <c r="AO52" s="14" t="n">
        <v>0</v>
      </c>
      <c r="AP52" s="14" t="n">
        <v>0</v>
      </c>
      <c r="AQ52" s="14" t="n">
        <v>0</v>
      </c>
      <c r="AR52" s="14" t="n">
        <v>0</v>
      </c>
      <c r="AS52" s="14" t="n">
        <v>0</v>
      </c>
      <c r="AT52" s="14" t="n">
        <v>0</v>
      </c>
      <c r="AU52" s="14" t="n">
        <v>0</v>
      </c>
      <c r="AV52" s="14" t="n">
        <v>0</v>
      </c>
      <c r="AW52" s="14" t="n">
        <v>0</v>
      </c>
      <c r="AX52" s="14" t="n">
        <v>0</v>
      </c>
      <c r="AY52" s="16" t="n">
        <v>38169</v>
      </c>
      <c r="AZ52" s="15" t="n">
        <v>0</v>
      </c>
      <c r="BB52" s="16" t="n">
        <v>38169</v>
      </c>
      <c r="BC52" s="14" t="n">
        <v>0</v>
      </c>
      <c r="BD52" s="14" t="n">
        <v>0</v>
      </c>
      <c r="BE52" s="14" t="n">
        <v>0</v>
      </c>
      <c r="BF52" s="14" t="n">
        <v>0</v>
      </c>
      <c r="BG52" s="14" t="n">
        <v>0</v>
      </c>
      <c r="BH52" s="14" t="n">
        <v>0</v>
      </c>
      <c r="BI52" s="14" t="n">
        <v>0</v>
      </c>
      <c r="BJ52" s="14" t="n">
        <v>0</v>
      </c>
      <c r="BK52" s="14" t="n">
        <v>0</v>
      </c>
      <c r="BL52" s="14" t="n">
        <v>0</v>
      </c>
      <c r="BM52" s="14" t="n">
        <v>0</v>
      </c>
      <c r="BN52" s="14" t="n">
        <v>0</v>
      </c>
      <c r="BO52" s="14" t="n">
        <v>0</v>
      </c>
      <c r="BP52" s="16" t="n">
        <v>38169</v>
      </c>
      <c r="BQ52" s="15" t="n">
        <v>0</v>
      </c>
      <c r="BS52" s="16" t="n">
        <v>38169</v>
      </c>
      <c r="BT52" s="14" t="n">
        <v>0</v>
      </c>
      <c r="BU52" s="14" t="n">
        <v>0</v>
      </c>
      <c r="BV52" s="14" t="n">
        <v>0</v>
      </c>
      <c r="BW52" s="14" t="n">
        <v>0</v>
      </c>
      <c r="BX52" s="14" t="n">
        <v>0</v>
      </c>
      <c r="BY52" s="14" t="n">
        <v>0</v>
      </c>
      <c r="BZ52" s="14" t="n">
        <v>0</v>
      </c>
      <c r="CA52" s="14" t="n">
        <v>0</v>
      </c>
      <c r="CB52" s="14" t="n">
        <v>0</v>
      </c>
      <c r="CC52" s="14" t="n">
        <v>0</v>
      </c>
      <c r="CD52" s="14" t="n">
        <v>0</v>
      </c>
      <c r="CE52" s="14" t="n">
        <v>0</v>
      </c>
      <c r="CF52" s="14" t="n">
        <v>0</v>
      </c>
      <c r="CG52" s="16" t="n">
        <v>38169</v>
      </c>
      <c r="CH52" s="15" t="n">
        <v>0</v>
      </c>
    </row>
    <row r="53" customFormat="false" ht="12.75" hidden="false" customHeight="false" outlineLevel="0" collapsed="false">
      <c r="A53" s="16" t="n">
        <v>38200</v>
      </c>
      <c r="B53" s="14" t="n">
        <v>0</v>
      </c>
      <c r="C53" s="14" t="n">
        <v>0</v>
      </c>
      <c r="D53" s="14" t="n">
        <v>0</v>
      </c>
      <c r="E53" s="14" t="n">
        <v>0</v>
      </c>
      <c r="F53" s="14" t="n">
        <v>0</v>
      </c>
      <c r="G53" s="14" t="n">
        <v>0</v>
      </c>
      <c r="H53" s="14" t="n">
        <v>0</v>
      </c>
      <c r="I53" s="14" t="n">
        <v>0</v>
      </c>
      <c r="J53" s="14" t="n">
        <v>0</v>
      </c>
      <c r="K53" s="14" t="n">
        <v>0</v>
      </c>
      <c r="L53" s="14" t="n">
        <v>0</v>
      </c>
      <c r="M53" s="14" t="n">
        <v>0</v>
      </c>
      <c r="N53" s="14" t="n">
        <v>0</v>
      </c>
      <c r="O53" s="16" t="n">
        <v>38200</v>
      </c>
      <c r="P53" s="15" t="n">
        <v>0</v>
      </c>
      <c r="S53" s="16" t="n">
        <v>38200</v>
      </c>
      <c r="T53" s="14" t="n">
        <v>0</v>
      </c>
      <c r="U53" s="14" t="n">
        <v>0</v>
      </c>
      <c r="V53" s="14" t="n">
        <v>0</v>
      </c>
      <c r="W53" s="14" t="n">
        <v>0</v>
      </c>
      <c r="X53" s="14" t="n">
        <v>0</v>
      </c>
      <c r="Y53" s="14" t="n">
        <v>0</v>
      </c>
      <c r="Z53" s="14" t="n">
        <v>0</v>
      </c>
      <c r="AA53" s="14" t="n">
        <v>0</v>
      </c>
      <c r="AB53" s="14" t="n">
        <v>0</v>
      </c>
      <c r="AC53" s="14" t="n">
        <v>0</v>
      </c>
      <c r="AD53" s="14" t="n">
        <v>0</v>
      </c>
      <c r="AE53" s="14" t="n">
        <v>0</v>
      </c>
      <c r="AF53" s="14" t="n">
        <v>0</v>
      </c>
      <c r="AG53" s="16" t="n">
        <v>38200</v>
      </c>
      <c r="AH53" s="15" t="n">
        <v>0</v>
      </c>
      <c r="AK53" s="16" t="n">
        <v>38200</v>
      </c>
      <c r="AL53" s="14" t="n">
        <v>0</v>
      </c>
      <c r="AM53" s="14" t="n">
        <v>0</v>
      </c>
      <c r="AN53" s="14" t="n">
        <v>0</v>
      </c>
      <c r="AO53" s="14" t="n">
        <v>0</v>
      </c>
      <c r="AP53" s="14" t="n">
        <v>0</v>
      </c>
      <c r="AQ53" s="14" t="n">
        <v>0</v>
      </c>
      <c r="AR53" s="14" t="n">
        <v>0</v>
      </c>
      <c r="AS53" s="14" t="n">
        <v>0</v>
      </c>
      <c r="AT53" s="14" t="n">
        <v>0</v>
      </c>
      <c r="AU53" s="14" t="n">
        <v>0</v>
      </c>
      <c r="AV53" s="14" t="n">
        <v>0</v>
      </c>
      <c r="AW53" s="14" t="n">
        <v>0</v>
      </c>
      <c r="AX53" s="14" t="n">
        <v>0</v>
      </c>
      <c r="AY53" s="16" t="n">
        <v>38200</v>
      </c>
      <c r="AZ53" s="15" t="n">
        <v>0</v>
      </c>
      <c r="BB53" s="16" t="n">
        <v>38200</v>
      </c>
      <c r="BC53" s="14" t="n">
        <v>0</v>
      </c>
      <c r="BD53" s="14" t="n">
        <v>0</v>
      </c>
      <c r="BE53" s="14" t="n">
        <v>0</v>
      </c>
      <c r="BF53" s="14" t="n">
        <v>0</v>
      </c>
      <c r="BG53" s="14" t="n">
        <v>0</v>
      </c>
      <c r="BH53" s="14" t="n">
        <v>0</v>
      </c>
      <c r="BI53" s="14" t="n">
        <v>0</v>
      </c>
      <c r="BJ53" s="14" t="n">
        <v>0</v>
      </c>
      <c r="BK53" s="14" t="n">
        <v>0</v>
      </c>
      <c r="BL53" s="14" t="n">
        <v>0</v>
      </c>
      <c r="BM53" s="14" t="n">
        <v>0</v>
      </c>
      <c r="BN53" s="14" t="n">
        <v>0</v>
      </c>
      <c r="BO53" s="14" t="n">
        <v>0</v>
      </c>
      <c r="BP53" s="16" t="n">
        <v>38200</v>
      </c>
      <c r="BQ53" s="15" t="n">
        <v>0</v>
      </c>
      <c r="BS53" s="16" t="n">
        <v>38200</v>
      </c>
      <c r="BT53" s="14" t="n">
        <v>0</v>
      </c>
      <c r="BU53" s="14" t="n">
        <v>0</v>
      </c>
      <c r="BV53" s="14" t="n">
        <v>0</v>
      </c>
      <c r="BW53" s="14" t="n">
        <v>0</v>
      </c>
      <c r="BX53" s="14" t="n">
        <v>0</v>
      </c>
      <c r="BY53" s="14" t="n">
        <v>0</v>
      </c>
      <c r="BZ53" s="14" t="n">
        <v>0</v>
      </c>
      <c r="CA53" s="14" t="n">
        <v>0</v>
      </c>
      <c r="CB53" s="14" t="n">
        <v>0</v>
      </c>
      <c r="CC53" s="14" t="n">
        <v>0</v>
      </c>
      <c r="CD53" s="14" t="n">
        <v>0</v>
      </c>
      <c r="CE53" s="14" t="n">
        <v>0</v>
      </c>
      <c r="CF53" s="14" t="n">
        <v>0</v>
      </c>
      <c r="CG53" s="16" t="n">
        <v>38200</v>
      </c>
      <c r="CH53" s="15" t="n">
        <v>0</v>
      </c>
    </row>
    <row r="54" customFormat="false" ht="12.75" hidden="false" customHeight="false" outlineLevel="0" collapsed="false">
      <c r="A54" s="16" t="n">
        <v>38231</v>
      </c>
      <c r="B54" s="14" t="n">
        <v>0</v>
      </c>
      <c r="C54" s="14" t="n">
        <v>0</v>
      </c>
      <c r="D54" s="14" t="n">
        <v>0</v>
      </c>
      <c r="E54" s="14" t="n">
        <v>0</v>
      </c>
      <c r="F54" s="14" t="n">
        <v>0</v>
      </c>
      <c r="G54" s="14" t="n">
        <v>0</v>
      </c>
      <c r="H54" s="14" t="n">
        <v>0</v>
      </c>
      <c r="I54" s="14" t="n">
        <v>0</v>
      </c>
      <c r="J54" s="14" t="n">
        <v>0</v>
      </c>
      <c r="K54" s="14" t="n">
        <v>0</v>
      </c>
      <c r="L54" s="14" t="n">
        <v>0</v>
      </c>
      <c r="M54" s="14" t="n">
        <v>0</v>
      </c>
      <c r="N54" s="14" t="n">
        <v>0</v>
      </c>
      <c r="O54" s="16" t="n">
        <v>38231</v>
      </c>
      <c r="P54" s="15" t="n">
        <v>0</v>
      </c>
      <c r="S54" s="16" t="n">
        <v>38231</v>
      </c>
      <c r="T54" s="14" t="n">
        <v>0</v>
      </c>
      <c r="U54" s="14" t="n">
        <v>0</v>
      </c>
      <c r="V54" s="14" t="n">
        <v>0</v>
      </c>
      <c r="W54" s="14" t="n">
        <v>0</v>
      </c>
      <c r="X54" s="14" t="n">
        <v>0</v>
      </c>
      <c r="Y54" s="14" t="n">
        <v>0</v>
      </c>
      <c r="Z54" s="14" t="n">
        <v>0</v>
      </c>
      <c r="AA54" s="14" t="n">
        <v>0</v>
      </c>
      <c r="AB54" s="14" t="n">
        <v>0</v>
      </c>
      <c r="AC54" s="14" t="n">
        <v>0</v>
      </c>
      <c r="AD54" s="14" t="n">
        <v>0</v>
      </c>
      <c r="AE54" s="14" t="n">
        <v>0</v>
      </c>
      <c r="AF54" s="14" t="n">
        <v>0</v>
      </c>
      <c r="AG54" s="16" t="n">
        <v>38231</v>
      </c>
      <c r="AH54" s="15" t="n">
        <v>0</v>
      </c>
      <c r="AK54" s="16" t="n">
        <v>38231</v>
      </c>
      <c r="AL54" s="14" t="n">
        <v>0</v>
      </c>
      <c r="AM54" s="14" t="n">
        <v>0</v>
      </c>
      <c r="AN54" s="14" t="n">
        <v>0</v>
      </c>
      <c r="AO54" s="14" t="n">
        <v>0</v>
      </c>
      <c r="AP54" s="14" t="n">
        <v>0</v>
      </c>
      <c r="AQ54" s="14" t="n">
        <v>0</v>
      </c>
      <c r="AR54" s="14" t="n">
        <v>0</v>
      </c>
      <c r="AS54" s="14" t="n">
        <v>0</v>
      </c>
      <c r="AT54" s="14" t="n">
        <v>0</v>
      </c>
      <c r="AU54" s="14" t="n">
        <v>0</v>
      </c>
      <c r="AV54" s="14" t="n">
        <v>0</v>
      </c>
      <c r="AW54" s="14" t="n">
        <v>0</v>
      </c>
      <c r="AX54" s="14" t="n">
        <v>0</v>
      </c>
      <c r="AY54" s="16" t="n">
        <v>38231</v>
      </c>
      <c r="AZ54" s="15" t="n">
        <v>0</v>
      </c>
      <c r="BB54" s="16" t="n">
        <v>38231</v>
      </c>
      <c r="BC54" s="14" t="n">
        <v>0</v>
      </c>
      <c r="BD54" s="14" t="n">
        <v>0</v>
      </c>
      <c r="BE54" s="14" t="n">
        <v>0</v>
      </c>
      <c r="BF54" s="14" t="n">
        <v>0</v>
      </c>
      <c r="BG54" s="14" t="n">
        <v>0</v>
      </c>
      <c r="BH54" s="14" t="n">
        <v>0</v>
      </c>
      <c r="BI54" s="14" t="n">
        <v>0</v>
      </c>
      <c r="BJ54" s="14" t="n">
        <v>0</v>
      </c>
      <c r="BK54" s="14" t="n">
        <v>0</v>
      </c>
      <c r="BL54" s="14" t="n">
        <v>0</v>
      </c>
      <c r="BM54" s="14" t="n">
        <v>0</v>
      </c>
      <c r="BN54" s="14" t="n">
        <v>0</v>
      </c>
      <c r="BO54" s="14" t="n">
        <v>0</v>
      </c>
      <c r="BP54" s="16" t="n">
        <v>38231</v>
      </c>
      <c r="BQ54" s="15" t="n">
        <v>0</v>
      </c>
      <c r="BS54" s="16" t="n">
        <v>38231</v>
      </c>
      <c r="BT54" s="14" t="n">
        <v>0</v>
      </c>
      <c r="BU54" s="14" t="n">
        <v>0</v>
      </c>
      <c r="BV54" s="14" t="n">
        <v>0</v>
      </c>
      <c r="BW54" s="14" t="n">
        <v>0</v>
      </c>
      <c r="BX54" s="14" t="n">
        <v>0</v>
      </c>
      <c r="BY54" s="14" t="n">
        <v>0</v>
      </c>
      <c r="BZ54" s="14" t="n">
        <v>0</v>
      </c>
      <c r="CA54" s="14" t="n">
        <v>0</v>
      </c>
      <c r="CB54" s="14" t="n">
        <v>0</v>
      </c>
      <c r="CC54" s="14" t="n">
        <v>0</v>
      </c>
      <c r="CD54" s="14" t="n">
        <v>0</v>
      </c>
      <c r="CE54" s="14" t="n">
        <v>0</v>
      </c>
      <c r="CF54" s="14" t="n">
        <v>0</v>
      </c>
      <c r="CG54" s="16" t="n">
        <v>38231</v>
      </c>
      <c r="CH54" s="15" t="n">
        <v>0</v>
      </c>
    </row>
    <row r="55" customFormat="false" ht="12.75" hidden="false" customHeight="false" outlineLevel="0" collapsed="false">
      <c r="A55" s="16" t="n">
        <v>38261</v>
      </c>
      <c r="B55" s="14" t="n">
        <v>0</v>
      </c>
      <c r="C55" s="14" t="n">
        <v>0</v>
      </c>
      <c r="D55" s="14" t="n">
        <v>0</v>
      </c>
      <c r="E55" s="14" t="n">
        <v>0</v>
      </c>
      <c r="F55" s="14" t="n">
        <v>0</v>
      </c>
      <c r="G55" s="14" t="n">
        <v>0</v>
      </c>
      <c r="H55" s="14" t="n">
        <v>0</v>
      </c>
      <c r="I55" s="14" t="n">
        <v>0</v>
      </c>
      <c r="J55" s="14" t="n">
        <v>0</v>
      </c>
      <c r="K55" s="14" t="n">
        <v>0</v>
      </c>
      <c r="L55" s="14" t="n">
        <v>0</v>
      </c>
      <c r="M55" s="14" t="n">
        <v>0</v>
      </c>
      <c r="N55" s="14" t="n">
        <v>0</v>
      </c>
      <c r="O55" s="16" t="n">
        <v>38261</v>
      </c>
      <c r="P55" s="15" t="n">
        <v>0</v>
      </c>
      <c r="S55" s="16" t="n">
        <v>38261</v>
      </c>
      <c r="T55" s="14" t="n">
        <v>0</v>
      </c>
      <c r="U55" s="14" t="n">
        <v>0</v>
      </c>
      <c r="V55" s="14" t="n">
        <v>0</v>
      </c>
      <c r="W55" s="14" t="n">
        <v>0</v>
      </c>
      <c r="X55" s="14" t="n">
        <v>0</v>
      </c>
      <c r="Y55" s="14" t="n">
        <v>0</v>
      </c>
      <c r="Z55" s="14" t="n">
        <v>0</v>
      </c>
      <c r="AA55" s="14" t="n">
        <v>0</v>
      </c>
      <c r="AB55" s="14" t="n">
        <v>0</v>
      </c>
      <c r="AC55" s="14" t="n">
        <v>0</v>
      </c>
      <c r="AD55" s="14" t="n">
        <v>0</v>
      </c>
      <c r="AE55" s="14" t="n">
        <v>0</v>
      </c>
      <c r="AF55" s="14" t="n">
        <v>0</v>
      </c>
      <c r="AG55" s="16" t="n">
        <v>38261</v>
      </c>
      <c r="AH55" s="15" t="n">
        <v>0</v>
      </c>
      <c r="AK55" s="16" t="n">
        <v>38261</v>
      </c>
      <c r="AL55" s="14" t="n">
        <v>0</v>
      </c>
      <c r="AM55" s="14" t="n">
        <v>0</v>
      </c>
      <c r="AN55" s="14" t="n">
        <v>0</v>
      </c>
      <c r="AO55" s="14" t="n">
        <v>0</v>
      </c>
      <c r="AP55" s="14" t="n">
        <v>0</v>
      </c>
      <c r="AQ55" s="14" t="n">
        <v>0</v>
      </c>
      <c r="AR55" s="14" t="n">
        <v>0</v>
      </c>
      <c r="AS55" s="14" t="n">
        <v>0</v>
      </c>
      <c r="AT55" s="14" t="n">
        <v>0</v>
      </c>
      <c r="AU55" s="14" t="n">
        <v>0</v>
      </c>
      <c r="AV55" s="14" t="n">
        <v>0</v>
      </c>
      <c r="AW55" s="14" t="n">
        <v>0</v>
      </c>
      <c r="AX55" s="14" t="n">
        <v>0</v>
      </c>
      <c r="AY55" s="16" t="n">
        <v>38261</v>
      </c>
      <c r="AZ55" s="15" t="n">
        <v>0</v>
      </c>
      <c r="BB55" s="16" t="n">
        <v>38261</v>
      </c>
      <c r="BC55" s="14" t="n">
        <v>0</v>
      </c>
      <c r="BD55" s="14" t="n">
        <v>0</v>
      </c>
      <c r="BE55" s="14" t="n">
        <v>0</v>
      </c>
      <c r="BF55" s="14" t="n">
        <v>0</v>
      </c>
      <c r="BG55" s="14" t="n">
        <v>0</v>
      </c>
      <c r="BH55" s="14" t="n">
        <v>0</v>
      </c>
      <c r="BI55" s="14" t="n">
        <v>0</v>
      </c>
      <c r="BJ55" s="14" t="n">
        <v>0</v>
      </c>
      <c r="BK55" s="14" t="n">
        <v>0</v>
      </c>
      <c r="BL55" s="14" t="n">
        <v>0</v>
      </c>
      <c r="BM55" s="14" t="n">
        <v>0</v>
      </c>
      <c r="BN55" s="14" t="n">
        <v>0</v>
      </c>
      <c r="BO55" s="14" t="n">
        <v>0</v>
      </c>
      <c r="BP55" s="16" t="n">
        <v>38261</v>
      </c>
      <c r="BQ55" s="15" t="n">
        <v>0</v>
      </c>
      <c r="BS55" s="16" t="n">
        <v>38261</v>
      </c>
      <c r="BT55" s="14" t="n">
        <v>0</v>
      </c>
      <c r="BU55" s="14" t="n">
        <v>0</v>
      </c>
      <c r="BV55" s="14" t="n">
        <v>0</v>
      </c>
      <c r="BW55" s="14" t="n">
        <v>0</v>
      </c>
      <c r="BX55" s="14" t="n">
        <v>0</v>
      </c>
      <c r="BY55" s="14" t="n">
        <v>0</v>
      </c>
      <c r="BZ55" s="14" t="n">
        <v>0</v>
      </c>
      <c r="CA55" s="14" t="n">
        <v>0</v>
      </c>
      <c r="CB55" s="14" t="n">
        <v>0</v>
      </c>
      <c r="CC55" s="14" t="n">
        <v>0</v>
      </c>
      <c r="CD55" s="14" t="n">
        <v>0</v>
      </c>
      <c r="CE55" s="14" t="n">
        <v>0</v>
      </c>
      <c r="CF55" s="14" t="n">
        <v>0</v>
      </c>
      <c r="CG55" s="16" t="n">
        <v>38261</v>
      </c>
      <c r="CH55" s="15" t="n">
        <v>0</v>
      </c>
    </row>
    <row r="56" customFormat="false" ht="12.75" hidden="false" customHeight="false" outlineLevel="0" collapsed="false">
      <c r="A56" s="16" t="n">
        <v>38292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6" t="n">
        <v>38292</v>
      </c>
      <c r="P56" s="15" t="n">
        <v>0</v>
      </c>
      <c r="S56" s="16" t="n">
        <v>38292</v>
      </c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6" t="n">
        <v>38292</v>
      </c>
      <c r="AH56" s="15" t="n">
        <v>0</v>
      </c>
      <c r="AK56" s="16" t="n">
        <v>38292</v>
      </c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6" t="n">
        <v>38292</v>
      </c>
      <c r="AZ56" s="15" t="n">
        <v>0</v>
      </c>
      <c r="BB56" s="16" t="n">
        <v>38292</v>
      </c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6" t="n">
        <v>38292</v>
      </c>
      <c r="BQ56" s="15" t="n">
        <v>0</v>
      </c>
      <c r="BS56" s="16" t="n">
        <v>38292</v>
      </c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6" t="n">
        <v>38292</v>
      </c>
      <c r="CH56" s="15" t="n">
        <v>0</v>
      </c>
    </row>
    <row r="57" customFormat="false" ht="12.75" hidden="false" customHeight="false" outlineLevel="0" collapsed="false">
      <c r="A57" s="16" t="n">
        <v>38322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6" t="n">
        <v>38322</v>
      </c>
      <c r="P57" s="15" t="n">
        <v>0</v>
      </c>
      <c r="S57" s="16" t="n">
        <v>38322</v>
      </c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6" t="n">
        <v>38322</v>
      </c>
      <c r="AH57" s="15" t="n">
        <v>0</v>
      </c>
      <c r="AK57" s="16" t="n">
        <v>38322</v>
      </c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6" t="n">
        <v>38322</v>
      </c>
      <c r="AZ57" s="15" t="n">
        <v>0</v>
      </c>
      <c r="BB57" s="16" t="n">
        <v>38322</v>
      </c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6" t="n">
        <v>38322</v>
      </c>
      <c r="BQ57" s="15" t="n">
        <v>0</v>
      </c>
      <c r="BS57" s="16" t="n">
        <v>38322</v>
      </c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6" t="n">
        <v>38322</v>
      </c>
      <c r="CH57" s="15" t="n">
        <v>0</v>
      </c>
    </row>
    <row r="58" customFormat="false" ht="12.75" hidden="false" customHeight="false" outlineLevel="0" collapsed="false">
      <c r="A58" s="16" t="n">
        <v>38353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6" t="n">
        <v>38353</v>
      </c>
      <c r="P58" s="15" t="n">
        <v>0</v>
      </c>
      <c r="S58" s="16" t="n">
        <v>38353</v>
      </c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6" t="n">
        <v>38353</v>
      </c>
      <c r="AH58" s="15" t="n">
        <v>0</v>
      </c>
      <c r="AK58" s="16" t="n">
        <v>38353</v>
      </c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6" t="n">
        <v>38353</v>
      </c>
      <c r="AZ58" s="15" t="n">
        <v>0</v>
      </c>
      <c r="BB58" s="16" t="n">
        <v>38353</v>
      </c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6" t="n">
        <v>38353</v>
      </c>
      <c r="BQ58" s="15" t="n">
        <v>0</v>
      </c>
      <c r="BS58" s="16" t="n">
        <v>38353</v>
      </c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6" t="n">
        <v>38353</v>
      </c>
      <c r="CH58" s="15" t="n">
        <v>0</v>
      </c>
    </row>
    <row r="59" customFormat="false" ht="12.75" hidden="false" customHeight="false" outlineLevel="0" collapsed="false">
      <c r="A59" s="16" t="n">
        <v>38384</v>
      </c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6" t="n">
        <v>38384</v>
      </c>
      <c r="P59" s="15" t="n">
        <v>0</v>
      </c>
      <c r="S59" s="16" t="n">
        <v>38384</v>
      </c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6" t="n">
        <v>38384</v>
      </c>
      <c r="AH59" s="15" t="n">
        <v>0</v>
      </c>
      <c r="AK59" s="16" t="n">
        <v>38384</v>
      </c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6" t="n">
        <v>38384</v>
      </c>
      <c r="AZ59" s="15" t="n">
        <v>0</v>
      </c>
      <c r="BB59" s="16" t="n">
        <v>38384</v>
      </c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6" t="n">
        <v>38384</v>
      </c>
      <c r="BQ59" s="15" t="n">
        <v>0</v>
      </c>
      <c r="BS59" s="16" t="n">
        <v>38384</v>
      </c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6" t="n">
        <v>38384</v>
      </c>
      <c r="CH59" s="15" t="n">
        <v>0</v>
      </c>
    </row>
    <row r="60" customFormat="false" ht="12.75" hidden="false" customHeight="false" outlineLevel="0" collapsed="false">
      <c r="A60" s="16" t="n">
        <v>38412</v>
      </c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6" t="n">
        <v>38412</v>
      </c>
      <c r="P60" s="15" t="n">
        <v>0</v>
      </c>
      <c r="S60" s="16" t="n">
        <v>38412</v>
      </c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6" t="n">
        <v>38412</v>
      </c>
      <c r="AH60" s="15" t="n">
        <v>0</v>
      </c>
      <c r="AK60" s="16" t="n">
        <v>38412</v>
      </c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6" t="n">
        <v>38412</v>
      </c>
      <c r="AZ60" s="15" t="n">
        <v>0</v>
      </c>
      <c r="BB60" s="16" t="n">
        <v>38412</v>
      </c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6" t="n">
        <v>38412</v>
      </c>
      <c r="BQ60" s="15" t="n">
        <v>0</v>
      </c>
      <c r="BS60" s="16" t="n">
        <v>38412</v>
      </c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6" t="n">
        <v>38412</v>
      </c>
      <c r="CH60" s="15" t="n">
        <v>0</v>
      </c>
    </row>
    <row r="61" customFormat="false" ht="12.75" hidden="false" customHeight="false" outlineLevel="0" collapsed="false">
      <c r="A61" s="16" t="n">
        <v>38443</v>
      </c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6" t="n">
        <v>38443</v>
      </c>
      <c r="P61" s="15" t="n">
        <v>0</v>
      </c>
      <c r="S61" s="16" t="n">
        <v>38443</v>
      </c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6" t="n">
        <v>38443</v>
      </c>
      <c r="AH61" s="15" t="n">
        <v>0</v>
      </c>
      <c r="AK61" s="16" t="n">
        <v>38443</v>
      </c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6" t="n">
        <v>38443</v>
      </c>
      <c r="AZ61" s="15" t="n">
        <v>0</v>
      </c>
      <c r="BB61" s="16" t="n">
        <v>38443</v>
      </c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6" t="n">
        <v>38443</v>
      </c>
      <c r="BQ61" s="15" t="n">
        <v>0</v>
      </c>
      <c r="BS61" s="16" t="n">
        <v>38443</v>
      </c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6" t="n">
        <v>38443</v>
      </c>
      <c r="CH61" s="15" t="n">
        <v>0</v>
      </c>
    </row>
    <row r="62" customFormat="false" ht="12.75" hidden="false" customHeight="false" outlineLevel="0" collapsed="false">
      <c r="A62" s="16" t="n">
        <v>38473</v>
      </c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6" t="n">
        <v>38473</v>
      </c>
      <c r="P62" s="15" t="n">
        <v>0</v>
      </c>
      <c r="S62" s="16" t="n">
        <v>38473</v>
      </c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6" t="n">
        <v>38473</v>
      </c>
      <c r="AH62" s="15" t="n">
        <v>0</v>
      </c>
      <c r="AK62" s="16" t="n">
        <v>38473</v>
      </c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6" t="n">
        <v>38473</v>
      </c>
      <c r="AZ62" s="15" t="n">
        <v>0</v>
      </c>
      <c r="BB62" s="16" t="n">
        <v>38473</v>
      </c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6" t="n">
        <v>38473</v>
      </c>
      <c r="BQ62" s="15" t="n">
        <v>0</v>
      </c>
      <c r="BS62" s="16" t="n">
        <v>38473</v>
      </c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6" t="n">
        <v>38473</v>
      </c>
      <c r="CH62" s="15" t="n">
        <v>0</v>
      </c>
    </row>
    <row r="63" customFormat="false" ht="12.75" hidden="false" customHeight="false" outlineLevel="0" collapsed="false">
      <c r="A63" s="16" t="n">
        <v>38504</v>
      </c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6" t="n">
        <v>38504</v>
      </c>
      <c r="P63" s="15" t="n">
        <v>0</v>
      </c>
      <c r="S63" s="16" t="n">
        <v>38504</v>
      </c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6" t="n">
        <v>38504</v>
      </c>
      <c r="AH63" s="15" t="n">
        <v>0</v>
      </c>
      <c r="AK63" s="16" t="n">
        <v>38504</v>
      </c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6" t="n">
        <v>38504</v>
      </c>
      <c r="AZ63" s="15" t="n">
        <v>0</v>
      </c>
      <c r="BB63" s="16" t="n">
        <v>38504</v>
      </c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6" t="n">
        <v>38504</v>
      </c>
      <c r="BQ63" s="15" t="n">
        <v>0</v>
      </c>
      <c r="BS63" s="16" t="n">
        <v>38504</v>
      </c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6" t="n">
        <v>38504</v>
      </c>
      <c r="CH63" s="15" t="n">
        <v>0</v>
      </c>
    </row>
    <row r="64" customFormat="false" ht="12.75" hidden="false" customHeight="false" outlineLevel="0" collapsed="false">
      <c r="A64" s="16" t="n">
        <v>38534</v>
      </c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6" t="n">
        <v>38534</v>
      </c>
      <c r="P64" s="15" t="n">
        <v>0</v>
      </c>
      <c r="S64" s="16" t="n">
        <v>38534</v>
      </c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6" t="n">
        <v>38534</v>
      </c>
      <c r="AH64" s="15" t="n">
        <v>0</v>
      </c>
      <c r="AK64" s="16" t="n">
        <v>38534</v>
      </c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6" t="n">
        <v>38534</v>
      </c>
      <c r="AZ64" s="15" t="n">
        <v>0</v>
      </c>
      <c r="BB64" s="16" t="n">
        <v>38534</v>
      </c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6" t="n">
        <v>38534</v>
      </c>
      <c r="BQ64" s="15" t="n">
        <v>0</v>
      </c>
      <c r="BS64" s="16" t="n">
        <v>38534</v>
      </c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6" t="n">
        <v>38534</v>
      </c>
      <c r="CH64" s="15" t="n">
        <v>0</v>
      </c>
    </row>
    <row r="65" customFormat="false" ht="12.75" hidden="false" customHeight="false" outlineLevel="0" collapsed="false">
      <c r="A65" s="16" t="n">
        <v>38565</v>
      </c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6" t="n">
        <v>38565</v>
      </c>
      <c r="P65" s="15" t="n">
        <v>0</v>
      </c>
      <c r="S65" s="16" t="n">
        <v>38565</v>
      </c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6" t="n">
        <v>38565</v>
      </c>
      <c r="AH65" s="15" t="n">
        <v>0</v>
      </c>
      <c r="AK65" s="16" t="n">
        <v>38565</v>
      </c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6" t="n">
        <v>38565</v>
      </c>
      <c r="AZ65" s="15" t="n">
        <v>0</v>
      </c>
      <c r="BB65" s="16" t="n">
        <v>38565</v>
      </c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6" t="n">
        <v>38565</v>
      </c>
      <c r="BQ65" s="15" t="n">
        <v>0</v>
      </c>
      <c r="BS65" s="16" t="n">
        <v>38565</v>
      </c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6" t="n">
        <v>38565</v>
      </c>
      <c r="CH65" s="15" t="n">
        <v>0</v>
      </c>
    </row>
    <row r="66" customFormat="false" ht="12.75" hidden="false" customHeight="false" outlineLevel="0" collapsed="false">
      <c r="A66" s="16" t="n">
        <v>38596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6" t="n">
        <v>38596</v>
      </c>
      <c r="P66" s="15" t="n">
        <v>0</v>
      </c>
      <c r="S66" s="16" t="n">
        <v>38596</v>
      </c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6" t="n">
        <v>38596</v>
      </c>
      <c r="AH66" s="15" t="n">
        <v>0</v>
      </c>
      <c r="AK66" s="16" t="n">
        <v>38596</v>
      </c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6" t="n">
        <v>38596</v>
      </c>
      <c r="AZ66" s="15" t="n">
        <v>0</v>
      </c>
      <c r="BB66" s="16" t="n">
        <v>38596</v>
      </c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6" t="n">
        <v>38596</v>
      </c>
      <c r="BQ66" s="15" t="n">
        <v>0</v>
      </c>
      <c r="BS66" s="16" t="n">
        <v>38596</v>
      </c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6" t="n">
        <v>38596</v>
      </c>
      <c r="CH66" s="15" t="n">
        <v>0</v>
      </c>
    </row>
    <row r="67" customFormat="false" ht="12.75" hidden="false" customHeight="false" outlineLevel="0" collapsed="false">
      <c r="A67" s="16" t="n">
        <v>38626</v>
      </c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6" t="n">
        <v>38626</v>
      </c>
      <c r="P67" s="15" t="n">
        <v>0</v>
      </c>
      <c r="S67" s="16" t="n">
        <v>38626</v>
      </c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6" t="n">
        <v>38626</v>
      </c>
      <c r="AH67" s="15" t="n">
        <v>0</v>
      </c>
      <c r="AK67" s="16" t="n">
        <v>38626</v>
      </c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6" t="n">
        <v>38626</v>
      </c>
      <c r="AZ67" s="15" t="n">
        <v>0</v>
      </c>
      <c r="BB67" s="16" t="n">
        <v>38626</v>
      </c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6" t="n">
        <v>38626</v>
      </c>
      <c r="BQ67" s="15" t="n">
        <v>0</v>
      </c>
      <c r="BS67" s="16" t="n">
        <v>38626</v>
      </c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6" t="n">
        <v>38626</v>
      </c>
      <c r="CH67" s="15" t="n">
        <v>0</v>
      </c>
    </row>
    <row r="68" customFormat="false" ht="12.75" hidden="false" customHeight="false" outlineLevel="0" collapsed="false">
      <c r="A68" s="16" t="n">
        <v>38657</v>
      </c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6" t="n">
        <v>38657</v>
      </c>
      <c r="P68" s="15" t="n">
        <v>0</v>
      </c>
      <c r="S68" s="16" t="n">
        <v>38657</v>
      </c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6" t="n">
        <v>38657</v>
      </c>
      <c r="AH68" s="15" t="n">
        <v>0</v>
      </c>
      <c r="AK68" s="16" t="n">
        <v>38657</v>
      </c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6" t="n">
        <v>38657</v>
      </c>
      <c r="AZ68" s="15" t="n">
        <v>0</v>
      </c>
      <c r="BB68" s="16" t="n">
        <v>38657</v>
      </c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6" t="n">
        <v>38657</v>
      </c>
      <c r="BQ68" s="15" t="n">
        <v>0</v>
      </c>
      <c r="BS68" s="16" t="n">
        <v>38657</v>
      </c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6" t="n">
        <v>38657</v>
      </c>
      <c r="CH68" s="15" t="n">
        <v>0</v>
      </c>
    </row>
    <row r="69" customFormat="false" ht="12.75" hidden="false" customHeight="false" outlineLevel="0" collapsed="false">
      <c r="A69" s="16" t="n">
        <v>38687</v>
      </c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6" t="n">
        <v>38687</v>
      </c>
      <c r="P69" s="15" t="n">
        <v>0</v>
      </c>
      <c r="S69" s="16" t="n">
        <v>38687</v>
      </c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6" t="n">
        <v>38687</v>
      </c>
      <c r="AH69" s="15" t="n">
        <v>0</v>
      </c>
      <c r="AK69" s="16" t="n">
        <v>38687</v>
      </c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6" t="n">
        <v>38687</v>
      </c>
      <c r="AZ69" s="15" t="n">
        <v>0</v>
      </c>
      <c r="BB69" s="16" t="n">
        <v>38687</v>
      </c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6" t="n">
        <v>38687</v>
      </c>
      <c r="BQ69" s="15" t="n">
        <v>0</v>
      </c>
      <c r="BS69" s="16" t="n">
        <v>38687</v>
      </c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6" t="n">
        <v>38687</v>
      </c>
      <c r="CH69" s="15" t="n">
        <v>0</v>
      </c>
    </row>
    <row r="70" customFormat="false" ht="12.75" hidden="false" customHeight="false" outlineLevel="0" collapsed="false">
      <c r="A70" s="16" t="n">
        <v>38718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6" t="n">
        <v>38718</v>
      </c>
      <c r="P70" s="15" t="n">
        <v>0</v>
      </c>
      <c r="S70" s="16" t="n">
        <v>38718</v>
      </c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6" t="n">
        <v>38718</v>
      </c>
      <c r="AH70" s="15" t="n">
        <v>0</v>
      </c>
      <c r="AK70" s="16" t="n">
        <v>38718</v>
      </c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6" t="n">
        <v>38718</v>
      </c>
      <c r="AZ70" s="15" t="n">
        <v>0</v>
      </c>
      <c r="BB70" s="16" t="n">
        <v>38718</v>
      </c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6" t="n">
        <v>38718</v>
      </c>
      <c r="BQ70" s="15" t="n">
        <v>0</v>
      </c>
      <c r="BS70" s="16" t="n">
        <v>38718</v>
      </c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6" t="n">
        <v>38718</v>
      </c>
      <c r="CH70" s="15" t="n">
        <v>0</v>
      </c>
    </row>
    <row r="71" customFormat="false" ht="12.75" hidden="false" customHeight="false" outlineLevel="0" collapsed="false">
      <c r="A71" s="16" t="n">
        <v>38749</v>
      </c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6" t="n">
        <v>38749</v>
      </c>
      <c r="P71" s="15" t="n">
        <v>0</v>
      </c>
      <c r="S71" s="16" t="n">
        <v>38749</v>
      </c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6" t="n">
        <v>38749</v>
      </c>
      <c r="AH71" s="15" t="n">
        <v>0</v>
      </c>
      <c r="AK71" s="16" t="n">
        <v>38749</v>
      </c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6" t="n">
        <v>38749</v>
      </c>
      <c r="AZ71" s="15" t="n">
        <v>0</v>
      </c>
      <c r="BB71" s="16" t="n">
        <v>38749</v>
      </c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6" t="n">
        <v>38749</v>
      </c>
      <c r="BQ71" s="15" t="n">
        <v>0</v>
      </c>
      <c r="BS71" s="16" t="n">
        <v>38749</v>
      </c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6" t="n">
        <v>38749</v>
      </c>
      <c r="CH71" s="15" t="n">
        <v>0</v>
      </c>
    </row>
    <row r="72" customFormat="false" ht="12.75" hidden="false" customHeight="false" outlineLevel="0" collapsed="false">
      <c r="A72" s="16" t="n">
        <v>38777</v>
      </c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6" t="n">
        <v>38777</v>
      </c>
      <c r="P72" s="15" t="n">
        <v>0</v>
      </c>
      <c r="S72" s="16" t="n">
        <v>38777</v>
      </c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6" t="n">
        <v>38777</v>
      </c>
      <c r="AH72" s="15" t="n">
        <v>0</v>
      </c>
      <c r="AK72" s="16" t="n">
        <v>38777</v>
      </c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6" t="n">
        <v>38777</v>
      </c>
      <c r="AZ72" s="15" t="n">
        <v>0</v>
      </c>
      <c r="BB72" s="16" t="n">
        <v>38777</v>
      </c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6" t="n">
        <v>38777</v>
      </c>
      <c r="BQ72" s="15" t="n">
        <v>0</v>
      </c>
      <c r="BS72" s="16" t="n">
        <v>38777</v>
      </c>
      <c r="BT72" s="14" t="n">
        <v>0</v>
      </c>
      <c r="BU72" s="14" t="n">
        <v>0</v>
      </c>
      <c r="BV72" s="14" t="n">
        <v>0</v>
      </c>
      <c r="BW72" s="14" t="n">
        <v>0</v>
      </c>
      <c r="BX72" s="14" t="n">
        <v>0</v>
      </c>
      <c r="BY72" s="14" t="n">
        <v>0</v>
      </c>
      <c r="BZ72" s="14" t="n">
        <v>0</v>
      </c>
      <c r="CA72" s="14" t="n">
        <v>0</v>
      </c>
      <c r="CB72" s="14" t="n">
        <v>0</v>
      </c>
      <c r="CC72" s="14" t="n">
        <v>0</v>
      </c>
      <c r="CD72" s="14"/>
      <c r="CE72" s="14" t="n">
        <v>0</v>
      </c>
      <c r="CF72" s="14"/>
      <c r="CG72" s="16" t="n">
        <v>38777</v>
      </c>
      <c r="CH72" s="15" t="n">
        <v>0</v>
      </c>
    </row>
    <row r="73" customFormat="false" ht="12.75" hidden="false" customHeight="false" outlineLevel="0" collapsed="false">
      <c r="A73" s="16" t="n">
        <v>38808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6" t="n">
        <v>38808</v>
      </c>
      <c r="P73" s="15" t="n">
        <v>0</v>
      </c>
      <c r="S73" s="16" t="n">
        <v>38808</v>
      </c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6" t="n">
        <v>38808</v>
      </c>
      <c r="AH73" s="15" t="n">
        <v>0</v>
      </c>
      <c r="AK73" s="16" t="n">
        <v>38808</v>
      </c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6" t="n">
        <v>38808</v>
      </c>
      <c r="AZ73" s="15" t="n">
        <v>0</v>
      </c>
      <c r="BB73" s="16" t="n">
        <v>38808</v>
      </c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6" t="n">
        <v>38808</v>
      </c>
      <c r="BQ73" s="15" t="n">
        <v>0</v>
      </c>
      <c r="BS73" s="16" t="n">
        <v>38808</v>
      </c>
      <c r="BT73" s="14" t="n">
        <v>0</v>
      </c>
      <c r="BU73" s="14" t="n">
        <v>0</v>
      </c>
      <c r="BV73" s="14" t="n">
        <v>0</v>
      </c>
      <c r="BW73" s="14" t="n">
        <v>0</v>
      </c>
      <c r="BX73" s="14" t="n">
        <v>0</v>
      </c>
      <c r="BY73" s="14" t="n">
        <v>0</v>
      </c>
      <c r="BZ73" s="14" t="n">
        <v>0</v>
      </c>
      <c r="CA73" s="14" t="n">
        <v>0</v>
      </c>
      <c r="CB73" s="14" t="n">
        <v>0</v>
      </c>
      <c r="CC73" s="14" t="n">
        <v>0</v>
      </c>
      <c r="CD73" s="14"/>
      <c r="CE73" s="14" t="n">
        <v>0</v>
      </c>
      <c r="CF73" s="14"/>
      <c r="CG73" s="16" t="n">
        <v>38808</v>
      </c>
      <c r="CH73" s="15" t="n">
        <v>0</v>
      </c>
    </row>
    <row r="74" customFormat="false" ht="12.75" hidden="false" customHeight="false" outlineLevel="0" collapsed="false">
      <c r="A74" s="16" t="n">
        <v>38838</v>
      </c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6" t="n">
        <v>38838</v>
      </c>
      <c r="P74" s="15" t="n">
        <v>0</v>
      </c>
      <c r="S74" s="16" t="n">
        <v>38838</v>
      </c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6" t="n">
        <v>38838</v>
      </c>
      <c r="AH74" s="15" t="n">
        <v>0</v>
      </c>
      <c r="AK74" s="16" t="n">
        <v>38838</v>
      </c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6" t="n">
        <v>38838</v>
      </c>
      <c r="AZ74" s="15" t="n">
        <v>0</v>
      </c>
      <c r="BB74" s="16" t="n">
        <v>38838</v>
      </c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6" t="n">
        <v>38838</v>
      </c>
      <c r="BQ74" s="15" t="n">
        <v>0</v>
      </c>
      <c r="BS74" s="16" t="n">
        <v>38838</v>
      </c>
      <c r="BT74" s="14" t="n">
        <v>0</v>
      </c>
      <c r="BU74" s="14" t="n">
        <v>0</v>
      </c>
      <c r="BV74" s="14" t="n">
        <v>0</v>
      </c>
      <c r="BW74" s="14" t="n">
        <v>0</v>
      </c>
      <c r="BX74" s="14" t="n">
        <v>0</v>
      </c>
      <c r="BY74" s="14" t="n">
        <v>0</v>
      </c>
      <c r="BZ74" s="14" t="n">
        <v>0</v>
      </c>
      <c r="CA74" s="14" t="n">
        <v>0</v>
      </c>
      <c r="CB74" s="14" t="n">
        <v>0</v>
      </c>
      <c r="CC74" s="14" t="n">
        <v>0</v>
      </c>
      <c r="CD74" s="14"/>
      <c r="CE74" s="14" t="n">
        <v>0</v>
      </c>
      <c r="CF74" s="14"/>
      <c r="CG74" s="16" t="n">
        <v>38838</v>
      </c>
      <c r="CH74" s="15" t="n">
        <v>0</v>
      </c>
    </row>
    <row r="75" customFormat="false" ht="12.75" hidden="false" customHeight="false" outlineLevel="0" collapsed="false">
      <c r="A75" s="16" t="n">
        <v>38869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6" t="n">
        <v>38869</v>
      </c>
      <c r="P75" s="15" t="n">
        <v>0</v>
      </c>
      <c r="S75" s="16" t="n">
        <v>38869</v>
      </c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6" t="n">
        <v>38869</v>
      </c>
      <c r="AH75" s="15" t="n">
        <v>0</v>
      </c>
      <c r="AK75" s="16" t="n">
        <v>38869</v>
      </c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6" t="n">
        <v>38869</v>
      </c>
      <c r="AZ75" s="15" t="n">
        <v>0</v>
      </c>
      <c r="BB75" s="16" t="n">
        <v>38869</v>
      </c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6" t="n">
        <v>38869</v>
      </c>
      <c r="BQ75" s="15" t="n">
        <v>0</v>
      </c>
      <c r="BS75" s="16" t="n">
        <v>38869</v>
      </c>
      <c r="BT75" s="14" t="n">
        <v>0</v>
      </c>
      <c r="BU75" s="14" t="n">
        <v>0</v>
      </c>
      <c r="BV75" s="14" t="n">
        <v>0</v>
      </c>
      <c r="BW75" s="14" t="n">
        <v>0</v>
      </c>
      <c r="BX75" s="14" t="n">
        <v>0</v>
      </c>
      <c r="BY75" s="14" t="n">
        <v>0</v>
      </c>
      <c r="BZ75" s="14" t="n">
        <v>0</v>
      </c>
      <c r="CA75" s="14" t="n">
        <v>0</v>
      </c>
      <c r="CB75" s="14" t="n">
        <v>0</v>
      </c>
      <c r="CC75" s="14" t="n">
        <v>0</v>
      </c>
      <c r="CD75" s="14"/>
      <c r="CE75" s="14" t="n">
        <v>0</v>
      </c>
      <c r="CF75" s="14"/>
      <c r="CG75" s="16" t="n">
        <v>38869</v>
      </c>
      <c r="CH75" s="15" t="n">
        <v>0</v>
      </c>
    </row>
    <row r="76" customFormat="false" ht="12.75" hidden="false" customHeight="false" outlineLevel="0" collapsed="false">
      <c r="A76" s="16" t="n">
        <v>38899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6" t="n">
        <v>38899</v>
      </c>
      <c r="P76" s="15" t="n">
        <v>0</v>
      </c>
      <c r="S76" s="16" t="n">
        <v>38899</v>
      </c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6" t="n">
        <v>38899</v>
      </c>
      <c r="AH76" s="15" t="n">
        <v>0</v>
      </c>
      <c r="AK76" s="16" t="n">
        <v>38899</v>
      </c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6" t="n">
        <v>38899</v>
      </c>
      <c r="AZ76" s="15" t="n">
        <v>0</v>
      </c>
      <c r="BB76" s="16" t="n">
        <v>38899</v>
      </c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6" t="n">
        <v>38899</v>
      </c>
      <c r="BQ76" s="15" t="n">
        <v>0</v>
      </c>
      <c r="BS76" s="16" t="n">
        <v>38899</v>
      </c>
      <c r="BT76" s="14" t="n">
        <v>0</v>
      </c>
      <c r="BU76" s="14" t="n">
        <v>0</v>
      </c>
      <c r="BV76" s="14" t="n">
        <v>0</v>
      </c>
      <c r="BW76" s="14" t="n">
        <v>0</v>
      </c>
      <c r="BX76" s="14" t="n">
        <v>0</v>
      </c>
      <c r="BY76" s="14" t="n">
        <v>0</v>
      </c>
      <c r="BZ76" s="14" t="n">
        <v>0</v>
      </c>
      <c r="CA76" s="14" t="n">
        <v>0</v>
      </c>
      <c r="CB76" s="14" t="n">
        <v>0</v>
      </c>
      <c r="CC76" s="14" t="n">
        <v>0</v>
      </c>
      <c r="CD76" s="14"/>
      <c r="CE76" s="14" t="n">
        <v>0</v>
      </c>
      <c r="CF76" s="14"/>
      <c r="CG76" s="16" t="n">
        <v>38899</v>
      </c>
      <c r="CH76" s="15" t="n">
        <v>0</v>
      </c>
    </row>
    <row r="77" customFormat="false" ht="12.75" hidden="false" customHeight="false" outlineLevel="0" collapsed="false">
      <c r="A77" s="16" t="n">
        <v>38930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6" t="n">
        <v>38930</v>
      </c>
      <c r="P77" s="15" t="n">
        <v>0</v>
      </c>
      <c r="S77" s="16" t="n">
        <v>38930</v>
      </c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6" t="n">
        <v>38930</v>
      </c>
      <c r="AH77" s="15" t="n">
        <v>0</v>
      </c>
      <c r="AK77" s="16" t="n">
        <v>38930</v>
      </c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6" t="n">
        <v>38930</v>
      </c>
      <c r="AZ77" s="15" t="n">
        <v>0</v>
      </c>
      <c r="BB77" s="16" t="n">
        <v>38930</v>
      </c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6" t="n">
        <v>38930</v>
      </c>
      <c r="BQ77" s="15" t="n">
        <v>0</v>
      </c>
      <c r="BS77" s="16" t="n">
        <v>38930</v>
      </c>
      <c r="BT77" s="14" t="n">
        <v>0</v>
      </c>
      <c r="BU77" s="14" t="n">
        <v>0</v>
      </c>
      <c r="BV77" s="14" t="n">
        <v>0</v>
      </c>
      <c r="BW77" s="14" t="n">
        <v>0</v>
      </c>
      <c r="BX77" s="14" t="n">
        <v>0</v>
      </c>
      <c r="BY77" s="14" t="n">
        <v>0</v>
      </c>
      <c r="BZ77" s="14" t="n">
        <v>0</v>
      </c>
      <c r="CA77" s="14" t="n">
        <v>0</v>
      </c>
      <c r="CB77" s="14" t="n">
        <v>0</v>
      </c>
      <c r="CC77" s="14" t="n">
        <v>0</v>
      </c>
      <c r="CD77" s="14"/>
      <c r="CE77" s="14" t="n">
        <v>0</v>
      </c>
      <c r="CF77" s="14"/>
      <c r="CG77" s="16" t="n">
        <v>38930</v>
      </c>
      <c r="CH77" s="15" t="n">
        <v>0</v>
      </c>
    </row>
    <row r="78" customFormat="false" ht="12.75" hidden="false" customHeight="false" outlineLevel="0" collapsed="false">
      <c r="A78" s="16" t="n">
        <v>38961</v>
      </c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6" t="n">
        <v>38961</v>
      </c>
      <c r="P78" s="15" t="n">
        <v>0</v>
      </c>
      <c r="S78" s="16" t="n">
        <v>38961</v>
      </c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6" t="n">
        <v>38961</v>
      </c>
      <c r="AH78" s="15" t="n">
        <v>0</v>
      </c>
      <c r="AK78" s="16" t="n">
        <v>38961</v>
      </c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6" t="n">
        <v>38961</v>
      </c>
      <c r="AZ78" s="15" t="n">
        <v>0</v>
      </c>
      <c r="BB78" s="16" t="n">
        <v>38961</v>
      </c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6" t="n">
        <v>38961</v>
      </c>
      <c r="BQ78" s="15" t="n">
        <v>0</v>
      </c>
      <c r="BS78" s="16" t="n">
        <v>38961</v>
      </c>
      <c r="BT78" s="14" t="n">
        <v>0</v>
      </c>
      <c r="BU78" s="14" t="n">
        <v>0</v>
      </c>
      <c r="BV78" s="14" t="n">
        <v>0</v>
      </c>
      <c r="BW78" s="14" t="n">
        <v>0</v>
      </c>
      <c r="BX78" s="14" t="n">
        <v>0</v>
      </c>
      <c r="BY78" s="14" t="n">
        <v>0</v>
      </c>
      <c r="BZ78" s="14" t="n">
        <v>0</v>
      </c>
      <c r="CA78" s="14" t="n">
        <v>0</v>
      </c>
      <c r="CB78" s="14" t="n">
        <v>0</v>
      </c>
      <c r="CC78" s="14" t="n">
        <v>0</v>
      </c>
      <c r="CD78" s="14"/>
      <c r="CE78" s="14" t="n">
        <v>0</v>
      </c>
      <c r="CF78" s="14"/>
      <c r="CG78" s="16" t="n">
        <v>38961</v>
      </c>
      <c r="CH78" s="15" t="n">
        <v>0</v>
      </c>
    </row>
    <row r="79" customFormat="false" ht="12.75" hidden="false" customHeight="false" outlineLevel="0" collapsed="false">
      <c r="A79" s="16" t="n">
        <v>38991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6" t="n">
        <v>38991</v>
      </c>
      <c r="P79" s="15" t="n">
        <v>0</v>
      </c>
      <c r="S79" s="16" t="n">
        <v>38991</v>
      </c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6" t="n">
        <v>38991</v>
      </c>
      <c r="AH79" s="15" t="n">
        <v>0</v>
      </c>
      <c r="AK79" s="16" t="n">
        <v>38991</v>
      </c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6" t="n">
        <v>38991</v>
      </c>
      <c r="AZ79" s="15" t="n">
        <v>0</v>
      </c>
      <c r="BB79" s="16" t="n">
        <v>38991</v>
      </c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6" t="n">
        <v>38991</v>
      </c>
      <c r="BQ79" s="15" t="n">
        <v>0</v>
      </c>
      <c r="BS79" s="16" t="n">
        <v>38991</v>
      </c>
      <c r="BT79" s="14" t="n">
        <v>0</v>
      </c>
      <c r="BU79" s="14" t="n">
        <v>0</v>
      </c>
      <c r="BV79" s="14" t="n">
        <v>0</v>
      </c>
      <c r="BW79" s="14" t="n">
        <v>0</v>
      </c>
      <c r="BX79" s="14" t="n">
        <v>0</v>
      </c>
      <c r="BY79" s="14" t="n">
        <v>0</v>
      </c>
      <c r="BZ79" s="14" t="n">
        <v>0</v>
      </c>
      <c r="CA79" s="14" t="n">
        <v>0</v>
      </c>
      <c r="CB79" s="14" t="n">
        <v>0</v>
      </c>
      <c r="CC79" s="14" t="n">
        <v>0</v>
      </c>
      <c r="CD79" s="14"/>
      <c r="CE79" s="14" t="n">
        <v>0</v>
      </c>
      <c r="CF79" s="14"/>
      <c r="CG79" s="16" t="n">
        <v>38991</v>
      </c>
      <c r="CH79" s="15" t="n">
        <v>0</v>
      </c>
    </row>
    <row r="80" customFormat="false" ht="12.75" hidden="false" customHeight="false" outlineLevel="0" collapsed="false">
      <c r="A80" s="16" t="n">
        <v>39022</v>
      </c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6" t="n">
        <v>39022</v>
      </c>
      <c r="P80" s="15" t="n">
        <v>0</v>
      </c>
      <c r="S80" s="16" t="n">
        <v>39022</v>
      </c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6" t="n">
        <v>39022</v>
      </c>
      <c r="AH80" s="15" t="n">
        <v>0</v>
      </c>
      <c r="AK80" s="16" t="n">
        <v>39022</v>
      </c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6" t="n">
        <v>39022</v>
      </c>
      <c r="AZ80" s="15" t="n">
        <v>0</v>
      </c>
      <c r="BB80" s="16" t="n">
        <v>39022</v>
      </c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6" t="n">
        <v>39022</v>
      </c>
      <c r="BQ80" s="15" t="n">
        <v>0</v>
      </c>
      <c r="BS80" s="16" t="n">
        <v>39022</v>
      </c>
      <c r="BT80" s="14" t="n">
        <v>0</v>
      </c>
      <c r="BU80" s="14" t="n">
        <v>0</v>
      </c>
      <c r="BV80" s="14" t="n">
        <v>0</v>
      </c>
      <c r="BW80" s="14" t="n">
        <v>0</v>
      </c>
      <c r="BX80" s="14" t="n">
        <v>0</v>
      </c>
      <c r="BY80" s="14" t="n">
        <v>0</v>
      </c>
      <c r="BZ80" s="14" t="n">
        <v>0</v>
      </c>
      <c r="CA80" s="14" t="n">
        <v>0</v>
      </c>
      <c r="CB80" s="14" t="n">
        <v>0</v>
      </c>
      <c r="CC80" s="14" t="n">
        <v>0</v>
      </c>
      <c r="CD80" s="14"/>
      <c r="CE80" s="14" t="n">
        <v>0</v>
      </c>
      <c r="CF80" s="14"/>
      <c r="CG80" s="16" t="n">
        <v>39022</v>
      </c>
      <c r="CH80" s="15" t="n">
        <v>0</v>
      </c>
    </row>
    <row r="81" customFormat="false" ht="12.75" hidden="false" customHeight="false" outlineLevel="0" collapsed="false">
      <c r="A81" s="16" t="n">
        <v>39052</v>
      </c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6" t="n">
        <v>39052</v>
      </c>
      <c r="P81" s="15" t="n">
        <v>0</v>
      </c>
      <c r="S81" s="16" t="n">
        <v>39052</v>
      </c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6" t="n">
        <v>39052</v>
      </c>
      <c r="AH81" s="15" t="n">
        <v>0</v>
      </c>
      <c r="AK81" s="16" t="n">
        <v>39052</v>
      </c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6" t="n">
        <v>39052</v>
      </c>
      <c r="AZ81" s="15" t="n">
        <v>0</v>
      </c>
      <c r="BB81" s="16" t="n">
        <v>39052</v>
      </c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6" t="n">
        <v>39052</v>
      </c>
      <c r="BQ81" s="15" t="n">
        <v>0</v>
      </c>
      <c r="BS81" s="16" t="n">
        <v>39052</v>
      </c>
      <c r="BT81" s="14" t="n">
        <v>0</v>
      </c>
      <c r="BU81" s="14" t="n">
        <v>0</v>
      </c>
      <c r="BV81" s="14" t="n">
        <v>0</v>
      </c>
      <c r="BW81" s="14" t="n">
        <v>0</v>
      </c>
      <c r="BX81" s="14" t="n">
        <v>0</v>
      </c>
      <c r="BY81" s="14" t="n">
        <v>0</v>
      </c>
      <c r="BZ81" s="14" t="n">
        <v>0</v>
      </c>
      <c r="CA81" s="14" t="n">
        <v>0</v>
      </c>
      <c r="CB81" s="14" t="n">
        <v>0</v>
      </c>
      <c r="CC81" s="14" t="n">
        <v>0</v>
      </c>
      <c r="CD81" s="14"/>
      <c r="CE81" s="14" t="n">
        <v>0</v>
      </c>
      <c r="CF81" s="14"/>
      <c r="CG81" s="16" t="n">
        <v>39052</v>
      </c>
      <c r="CH81" s="15" t="n">
        <v>0</v>
      </c>
    </row>
    <row r="82" customFormat="false" ht="12.75" hidden="false" customHeight="false" outlineLevel="0" collapsed="false">
      <c r="A82" s="16" t="n">
        <v>39083</v>
      </c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6" t="n">
        <v>39083</v>
      </c>
      <c r="P82" s="15" t="n">
        <v>0</v>
      </c>
      <c r="S82" s="16" t="n">
        <v>39083</v>
      </c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6" t="n">
        <v>39083</v>
      </c>
      <c r="AH82" s="15" t="n">
        <v>0</v>
      </c>
      <c r="AK82" s="16" t="n">
        <v>39083</v>
      </c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6" t="n">
        <v>39083</v>
      </c>
      <c r="AZ82" s="15" t="n">
        <v>0</v>
      </c>
      <c r="BB82" s="16" t="n">
        <v>39083</v>
      </c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6" t="n">
        <v>39083</v>
      </c>
      <c r="BQ82" s="15" t="n">
        <v>0</v>
      </c>
      <c r="BS82" s="16" t="n">
        <v>39083</v>
      </c>
      <c r="BT82" s="14" t="n">
        <v>0</v>
      </c>
      <c r="BU82" s="14" t="n">
        <v>0</v>
      </c>
      <c r="BV82" s="14" t="n">
        <v>0</v>
      </c>
      <c r="BW82" s="14" t="n">
        <v>0</v>
      </c>
      <c r="BX82" s="14" t="n">
        <v>0</v>
      </c>
      <c r="BY82" s="14" t="n">
        <v>0</v>
      </c>
      <c r="BZ82" s="14" t="n">
        <v>0</v>
      </c>
      <c r="CA82" s="14" t="n">
        <v>0</v>
      </c>
      <c r="CB82" s="14" t="n">
        <v>0</v>
      </c>
      <c r="CC82" s="14" t="n">
        <v>0</v>
      </c>
      <c r="CD82" s="14"/>
      <c r="CE82" s="14" t="n">
        <v>0</v>
      </c>
      <c r="CF82" s="14"/>
      <c r="CG82" s="16" t="n">
        <v>39083</v>
      </c>
      <c r="CH82" s="15" t="n">
        <v>0</v>
      </c>
    </row>
    <row r="83" customFormat="false" ht="12.75" hidden="false" customHeight="false" outlineLevel="0" collapsed="false">
      <c r="A83" s="16" t="n">
        <v>39114</v>
      </c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6" t="n">
        <v>39114</v>
      </c>
      <c r="P83" s="15" t="n">
        <v>0</v>
      </c>
      <c r="S83" s="16" t="n">
        <v>39114</v>
      </c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6" t="n">
        <v>39114</v>
      </c>
      <c r="AH83" s="15" t="n">
        <v>0</v>
      </c>
      <c r="AK83" s="16" t="n">
        <v>39114</v>
      </c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6" t="n">
        <v>39114</v>
      </c>
      <c r="AZ83" s="15" t="n">
        <v>0</v>
      </c>
      <c r="BB83" s="16" t="n">
        <v>39114</v>
      </c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6" t="n">
        <v>39114</v>
      </c>
      <c r="BQ83" s="15" t="n">
        <v>0</v>
      </c>
      <c r="BS83" s="16" t="n">
        <v>39114</v>
      </c>
      <c r="BT83" s="14" t="n">
        <v>0</v>
      </c>
      <c r="BU83" s="14" t="n">
        <v>0</v>
      </c>
      <c r="BV83" s="14" t="n">
        <v>0</v>
      </c>
      <c r="BW83" s="14" t="n">
        <v>0</v>
      </c>
      <c r="BX83" s="14" t="n">
        <v>0</v>
      </c>
      <c r="BY83" s="14" t="n">
        <v>0</v>
      </c>
      <c r="BZ83" s="14" t="n">
        <v>0</v>
      </c>
      <c r="CA83" s="14" t="n">
        <v>0</v>
      </c>
      <c r="CB83" s="14" t="n">
        <v>0</v>
      </c>
      <c r="CC83" s="14" t="n">
        <v>0</v>
      </c>
      <c r="CD83" s="14"/>
      <c r="CE83" s="14" t="n">
        <v>0</v>
      </c>
      <c r="CF83" s="14"/>
      <c r="CG83" s="16" t="n">
        <v>39114</v>
      </c>
      <c r="CH83" s="15" t="n">
        <v>0</v>
      </c>
    </row>
    <row r="84" customFormat="false" ht="12.75" hidden="false" customHeight="false" outlineLevel="0" collapsed="false">
      <c r="A84" s="16" t="n">
        <v>39142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6" t="n">
        <v>39142</v>
      </c>
      <c r="P84" s="15" t="n">
        <v>0</v>
      </c>
      <c r="S84" s="16" t="n">
        <v>39142</v>
      </c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6" t="n">
        <v>39142</v>
      </c>
      <c r="AH84" s="15" t="n">
        <v>0</v>
      </c>
      <c r="AK84" s="16" t="n">
        <v>39142</v>
      </c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6" t="n">
        <v>39142</v>
      </c>
      <c r="AZ84" s="15" t="n">
        <v>0</v>
      </c>
      <c r="BB84" s="16" t="n">
        <v>39142</v>
      </c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6" t="n">
        <v>39142</v>
      </c>
      <c r="BQ84" s="15" t="n">
        <v>0</v>
      </c>
      <c r="BS84" s="16" t="n">
        <v>39142</v>
      </c>
      <c r="BT84" s="14" t="n">
        <v>0</v>
      </c>
      <c r="BU84" s="14" t="n">
        <v>0</v>
      </c>
      <c r="BV84" s="14" t="n">
        <v>0</v>
      </c>
      <c r="BW84" s="14" t="n">
        <v>0</v>
      </c>
      <c r="BX84" s="14" t="n">
        <v>0</v>
      </c>
      <c r="BY84" s="14" t="n">
        <v>0</v>
      </c>
      <c r="BZ84" s="14" t="n">
        <v>0</v>
      </c>
      <c r="CA84" s="14" t="n">
        <v>0</v>
      </c>
      <c r="CB84" s="14" t="n">
        <v>0</v>
      </c>
      <c r="CC84" s="14" t="n">
        <v>0</v>
      </c>
      <c r="CD84" s="14"/>
      <c r="CE84" s="14" t="n">
        <v>0</v>
      </c>
      <c r="CF84" s="14"/>
      <c r="CG84" s="16" t="n">
        <v>39142</v>
      </c>
      <c r="CH84" s="15" t="n">
        <v>0</v>
      </c>
    </row>
    <row r="85" customFormat="false" ht="12.75" hidden="false" customHeight="false" outlineLevel="0" collapsed="false">
      <c r="A85" s="16" t="n">
        <v>39173</v>
      </c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6" t="n">
        <v>39173</v>
      </c>
      <c r="P85" s="15" t="n">
        <v>0</v>
      </c>
      <c r="S85" s="16" t="n">
        <v>39173</v>
      </c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6" t="n">
        <v>39173</v>
      </c>
      <c r="AH85" s="15" t="n">
        <v>0</v>
      </c>
      <c r="AK85" s="16" t="n">
        <v>39173</v>
      </c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6" t="n">
        <v>39173</v>
      </c>
      <c r="AZ85" s="15" t="n">
        <v>0</v>
      </c>
      <c r="BB85" s="16" t="n">
        <v>39173</v>
      </c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6" t="n">
        <v>39173</v>
      </c>
      <c r="BQ85" s="15" t="n">
        <v>0</v>
      </c>
      <c r="BS85" s="16" t="n">
        <v>39173</v>
      </c>
      <c r="BT85" s="14" t="n">
        <v>0</v>
      </c>
      <c r="BU85" s="14" t="n">
        <v>0</v>
      </c>
      <c r="BV85" s="14" t="n">
        <v>0</v>
      </c>
      <c r="BW85" s="14" t="n">
        <v>0</v>
      </c>
      <c r="BX85" s="14" t="n">
        <v>0</v>
      </c>
      <c r="BY85" s="14" t="n">
        <v>0</v>
      </c>
      <c r="BZ85" s="14" t="n">
        <v>0</v>
      </c>
      <c r="CA85" s="14" t="n">
        <v>0</v>
      </c>
      <c r="CB85" s="14" t="n">
        <v>0</v>
      </c>
      <c r="CC85" s="14" t="n">
        <v>0</v>
      </c>
      <c r="CD85" s="14"/>
      <c r="CE85" s="14" t="n">
        <v>0</v>
      </c>
      <c r="CF85" s="14"/>
      <c r="CG85" s="16" t="n">
        <v>39173</v>
      </c>
      <c r="CH85" s="15" t="n">
        <v>0</v>
      </c>
    </row>
    <row r="86" customFormat="false" ht="12.75" hidden="false" customHeight="false" outlineLevel="0" collapsed="false">
      <c r="A86" s="16" t="n">
        <v>39203</v>
      </c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6" t="n">
        <v>39203</v>
      </c>
      <c r="P86" s="15" t="n">
        <v>0</v>
      </c>
      <c r="S86" s="16" t="n">
        <v>39203</v>
      </c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6" t="n">
        <v>39203</v>
      </c>
      <c r="AH86" s="15" t="n">
        <v>0</v>
      </c>
      <c r="AK86" s="16" t="n">
        <v>39203</v>
      </c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6" t="n">
        <v>39203</v>
      </c>
      <c r="AZ86" s="15" t="n">
        <v>0</v>
      </c>
      <c r="BB86" s="16" t="n">
        <v>39203</v>
      </c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6" t="n">
        <v>39203</v>
      </c>
      <c r="BQ86" s="15" t="n">
        <v>0</v>
      </c>
      <c r="BS86" s="16" t="n">
        <v>39203</v>
      </c>
      <c r="BT86" s="14" t="n">
        <v>0</v>
      </c>
      <c r="BU86" s="14" t="n">
        <v>0</v>
      </c>
      <c r="BV86" s="14" t="n">
        <v>0</v>
      </c>
      <c r="BW86" s="14" t="n">
        <v>0</v>
      </c>
      <c r="BX86" s="14" t="n">
        <v>0</v>
      </c>
      <c r="BY86" s="14" t="n">
        <v>0</v>
      </c>
      <c r="BZ86" s="14" t="n">
        <v>0</v>
      </c>
      <c r="CA86" s="14" t="n">
        <v>0</v>
      </c>
      <c r="CB86" s="14" t="n">
        <v>0</v>
      </c>
      <c r="CC86" s="14" t="n">
        <v>0</v>
      </c>
      <c r="CD86" s="14"/>
      <c r="CE86" s="14" t="n">
        <v>0</v>
      </c>
      <c r="CF86" s="14"/>
      <c r="CG86" s="16" t="n">
        <v>39203</v>
      </c>
      <c r="CH86" s="15" t="n">
        <v>0</v>
      </c>
    </row>
    <row r="87" customFormat="false" ht="12.75" hidden="false" customHeight="false" outlineLevel="0" collapsed="false">
      <c r="A87" s="16" t="n">
        <v>39234</v>
      </c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6" t="n">
        <v>39234</v>
      </c>
      <c r="P87" s="15" t="n">
        <v>0</v>
      </c>
      <c r="S87" s="16" t="n">
        <v>39234</v>
      </c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6" t="n">
        <v>39234</v>
      </c>
      <c r="AH87" s="15" t="n">
        <v>0</v>
      </c>
      <c r="AK87" s="16" t="n">
        <v>39234</v>
      </c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6" t="n">
        <v>39234</v>
      </c>
      <c r="AZ87" s="15" t="n">
        <v>0</v>
      </c>
      <c r="BB87" s="16" t="n">
        <v>39234</v>
      </c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6" t="n">
        <v>39234</v>
      </c>
      <c r="BQ87" s="15" t="n">
        <v>0</v>
      </c>
      <c r="BS87" s="16" t="n">
        <v>39234</v>
      </c>
      <c r="BT87" s="14" t="n">
        <v>0</v>
      </c>
      <c r="BU87" s="14" t="n">
        <v>0</v>
      </c>
      <c r="BV87" s="14" t="n">
        <v>0</v>
      </c>
      <c r="BW87" s="14" t="n">
        <v>0</v>
      </c>
      <c r="BX87" s="14" t="n">
        <v>0</v>
      </c>
      <c r="BY87" s="14" t="n">
        <v>0</v>
      </c>
      <c r="BZ87" s="14" t="n">
        <v>0</v>
      </c>
      <c r="CA87" s="14" t="n">
        <v>0</v>
      </c>
      <c r="CB87" s="14" t="n">
        <v>0</v>
      </c>
      <c r="CC87" s="14" t="n">
        <v>0</v>
      </c>
      <c r="CD87" s="14"/>
      <c r="CE87" s="14" t="n">
        <v>0</v>
      </c>
      <c r="CF87" s="14"/>
      <c r="CG87" s="16" t="n">
        <v>39234</v>
      </c>
      <c r="CH87" s="15" t="n">
        <v>0</v>
      </c>
    </row>
    <row r="88" customFormat="false" ht="12.75" hidden="false" customHeight="false" outlineLevel="0" collapsed="false">
      <c r="A88" s="16" t="n">
        <v>39264</v>
      </c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6" t="n">
        <v>39264</v>
      </c>
      <c r="P88" s="15" t="n">
        <v>0</v>
      </c>
      <c r="S88" s="16" t="n">
        <v>39264</v>
      </c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6" t="n">
        <v>39264</v>
      </c>
      <c r="AH88" s="15" t="n">
        <v>0</v>
      </c>
      <c r="AK88" s="16" t="n">
        <v>39264</v>
      </c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6" t="n">
        <v>39264</v>
      </c>
      <c r="AZ88" s="15" t="n">
        <v>0</v>
      </c>
      <c r="BB88" s="16" t="n">
        <v>39264</v>
      </c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6" t="n">
        <v>39264</v>
      </c>
      <c r="BQ88" s="15" t="n">
        <v>0</v>
      </c>
      <c r="BS88" s="16" t="n">
        <v>39264</v>
      </c>
      <c r="BT88" s="14" t="n">
        <v>0</v>
      </c>
      <c r="BU88" s="14" t="n">
        <v>0</v>
      </c>
      <c r="BV88" s="14" t="n">
        <v>0</v>
      </c>
      <c r="BW88" s="14" t="n">
        <v>0</v>
      </c>
      <c r="BX88" s="14" t="n">
        <v>0</v>
      </c>
      <c r="BY88" s="14" t="n">
        <v>0</v>
      </c>
      <c r="BZ88" s="14" t="n">
        <v>0</v>
      </c>
      <c r="CA88" s="14" t="n">
        <v>0</v>
      </c>
      <c r="CB88" s="14" t="n">
        <v>0</v>
      </c>
      <c r="CC88" s="14" t="n">
        <v>0</v>
      </c>
      <c r="CD88" s="14"/>
      <c r="CE88" s="14" t="n">
        <v>0</v>
      </c>
      <c r="CF88" s="14"/>
      <c r="CG88" s="16" t="n">
        <v>39264</v>
      </c>
      <c r="CH88" s="15" t="n">
        <v>0</v>
      </c>
    </row>
    <row r="89" customFormat="false" ht="12.75" hidden="false" customHeight="false" outlineLevel="0" collapsed="false">
      <c r="A89" s="16" t="n">
        <v>39295</v>
      </c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6" t="n">
        <v>39295</v>
      </c>
      <c r="P89" s="15" t="n">
        <v>0</v>
      </c>
      <c r="S89" s="16" t="n">
        <v>39295</v>
      </c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6" t="n">
        <v>39295</v>
      </c>
      <c r="AH89" s="15" t="n">
        <v>0</v>
      </c>
      <c r="AK89" s="16" t="n">
        <v>39295</v>
      </c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6" t="n">
        <v>39295</v>
      </c>
      <c r="AZ89" s="15" t="n">
        <v>0</v>
      </c>
      <c r="BB89" s="16" t="n">
        <v>39295</v>
      </c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6" t="n">
        <v>39295</v>
      </c>
      <c r="BQ89" s="15" t="n">
        <v>0</v>
      </c>
      <c r="BS89" s="16" t="n">
        <v>39295</v>
      </c>
      <c r="BT89" s="14" t="n">
        <v>0</v>
      </c>
      <c r="BU89" s="14" t="n">
        <v>0</v>
      </c>
      <c r="BV89" s="14" t="n">
        <v>0</v>
      </c>
      <c r="BW89" s="14" t="n">
        <v>0</v>
      </c>
      <c r="BX89" s="14" t="n">
        <v>0</v>
      </c>
      <c r="BY89" s="14" t="n">
        <v>0</v>
      </c>
      <c r="BZ89" s="14" t="n">
        <v>0</v>
      </c>
      <c r="CA89" s="14" t="n">
        <v>0</v>
      </c>
      <c r="CB89" s="14" t="n">
        <v>0</v>
      </c>
      <c r="CC89" s="14" t="n">
        <v>0</v>
      </c>
      <c r="CD89" s="14"/>
      <c r="CE89" s="14" t="n">
        <v>0</v>
      </c>
      <c r="CF89" s="14"/>
      <c r="CG89" s="16" t="n">
        <v>39295</v>
      </c>
      <c r="CH89" s="15" t="n">
        <v>0</v>
      </c>
    </row>
    <row r="90" customFormat="false" ht="12.75" hidden="false" customHeight="false" outlineLevel="0" collapsed="false">
      <c r="A90" s="16" t="n">
        <v>39326</v>
      </c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6" t="n">
        <v>39326</v>
      </c>
      <c r="P90" s="15" t="n">
        <v>0</v>
      </c>
      <c r="S90" s="16" t="n">
        <v>39326</v>
      </c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6" t="n">
        <v>39326</v>
      </c>
      <c r="AH90" s="15" t="n">
        <v>0</v>
      </c>
      <c r="AK90" s="16" t="n">
        <v>39326</v>
      </c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6" t="n">
        <v>39326</v>
      </c>
      <c r="AZ90" s="15" t="n">
        <v>0</v>
      </c>
      <c r="BB90" s="16" t="n">
        <v>39326</v>
      </c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6" t="n">
        <v>39326</v>
      </c>
      <c r="BQ90" s="15" t="n">
        <v>0</v>
      </c>
      <c r="BS90" s="16" t="n">
        <v>39326</v>
      </c>
      <c r="BT90" s="14" t="n">
        <v>0</v>
      </c>
      <c r="BU90" s="14" t="n">
        <v>0</v>
      </c>
      <c r="BV90" s="14" t="n">
        <v>0</v>
      </c>
      <c r="BW90" s="14" t="n">
        <v>0</v>
      </c>
      <c r="BX90" s="14" t="n">
        <v>0</v>
      </c>
      <c r="BY90" s="14" t="n">
        <v>0</v>
      </c>
      <c r="BZ90" s="14" t="n">
        <v>0</v>
      </c>
      <c r="CA90" s="14" t="n">
        <v>0</v>
      </c>
      <c r="CB90" s="14" t="n">
        <v>0</v>
      </c>
      <c r="CC90" s="14" t="n">
        <v>0</v>
      </c>
      <c r="CD90" s="14"/>
      <c r="CE90" s="14" t="n">
        <v>0</v>
      </c>
      <c r="CF90" s="14"/>
      <c r="CG90" s="16" t="n">
        <v>39326</v>
      </c>
      <c r="CH90" s="15" t="n">
        <v>0</v>
      </c>
    </row>
    <row r="91" customFormat="false" ht="12.75" hidden="false" customHeight="false" outlineLevel="0" collapsed="false">
      <c r="A91" s="16" t="n">
        <v>39356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6" t="n">
        <v>39356</v>
      </c>
      <c r="P91" s="15" t="n">
        <v>0</v>
      </c>
      <c r="S91" s="16" t="n">
        <v>39356</v>
      </c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6" t="n">
        <v>39356</v>
      </c>
      <c r="AH91" s="15" t="n">
        <v>0</v>
      </c>
      <c r="AK91" s="16" t="n">
        <v>39356</v>
      </c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6" t="n">
        <v>39356</v>
      </c>
      <c r="AZ91" s="15" t="n">
        <v>0</v>
      </c>
      <c r="BB91" s="16" t="n">
        <v>39356</v>
      </c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6" t="n">
        <v>39356</v>
      </c>
      <c r="BQ91" s="15" t="n">
        <v>0</v>
      </c>
      <c r="BS91" s="16" t="n">
        <v>39356</v>
      </c>
      <c r="BT91" s="14" t="n">
        <v>0</v>
      </c>
      <c r="BU91" s="14" t="n">
        <v>0</v>
      </c>
      <c r="BV91" s="14" t="n">
        <v>0</v>
      </c>
      <c r="BW91" s="14" t="n">
        <v>0</v>
      </c>
      <c r="BX91" s="14" t="n">
        <v>0</v>
      </c>
      <c r="BY91" s="14" t="n">
        <v>0</v>
      </c>
      <c r="BZ91" s="14" t="n">
        <v>0</v>
      </c>
      <c r="CA91" s="14" t="n">
        <v>0</v>
      </c>
      <c r="CB91" s="14" t="n">
        <v>0</v>
      </c>
      <c r="CC91" s="14" t="n">
        <v>0</v>
      </c>
      <c r="CD91" s="14"/>
      <c r="CE91" s="14" t="n">
        <v>0</v>
      </c>
      <c r="CF91" s="14"/>
      <c r="CG91" s="16" t="n">
        <v>39356</v>
      </c>
      <c r="CH91" s="15" t="n">
        <v>0</v>
      </c>
    </row>
    <row r="92" customFormat="false" ht="12.75" hidden="false" customHeight="false" outlineLevel="0" collapsed="false">
      <c r="A92" s="16" t="n">
        <v>39387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6" t="n">
        <v>39387</v>
      </c>
      <c r="P92" s="15" t="n">
        <v>0</v>
      </c>
      <c r="S92" s="16" t="n">
        <v>39387</v>
      </c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6" t="n">
        <v>39387</v>
      </c>
      <c r="AH92" s="15" t="n">
        <v>0</v>
      </c>
      <c r="AK92" s="16" t="n">
        <v>39387</v>
      </c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6" t="n">
        <v>39387</v>
      </c>
      <c r="AZ92" s="15" t="n">
        <v>0</v>
      </c>
      <c r="BB92" s="16" t="n">
        <v>39387</v>
      </c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6" t="n">
        <v>39387</v>
      </c>
      <c r="BQ92" s="15" t="n">
        <v>0</v>
      </c>
      <c r="BS92" s="16" t="n">
        <v>39387</v>
      </c>
      <c r="BT92" s="14" t="n">
        <v>0</v>
      </c>
      <c r="BU92" s="14" t="n">
        <v>0</v>
      </c>
      <c r="BV92" s="14" t="n">
        <v>0</v>
      </c>
      <c r="BW92" s="14" t="n">
        <v>0</v>
      </c>
      <c r="BX92" s="14" t="n">
        <v>0</v>
      </c>
      <c r="BY92" s="14" t="n">
        <v>0</v>
      </c>
      <c r="BZ92" s="14" t="n">
        <v>0</v>
      </c>
      <c r="CA92" s="14" t="n">
        <v>0</v>
      </c>
      <c r="CB92" s="14" t="n">
        <v>0</v>
      </c>
      <c r="CC92" s="14" t="n">
        <v>0</v>
      </c>
      <c r="CD92" s="14"/>
      <c r="CE92" s="14" t="n">
        <v>0</v>
      </c>
      <c r="CF92" s="14"/>
      <c r="CG92" s="16" t="n">
        <v>39387</v>
      </c>
      <c r="CH92" s="15" t="n">
        <v>0</v>
      </c>
    </row>
    <row r="93" customFormat="false" ht="12.75" hidden="false" customHeight="false" outlineLevel="0" collapsed="false">
      <c r="A93" s="16" t="n">
        <v>39417</v>
      </c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6" t="n">
        <v>39417</v>
      </c>
      <c r="P93" s="15" t="n">
        <v>0</v>
      </c>
      <c r="S93" s="16" t="n">
        <v>39417</v>
      </c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6" t="n">
        <v>39417</v>
      </c>
      <c r="AH93" s="15" t="n">
        <v>0</v>
      </c>
      <c r="AK93" s="16" t="n">
        <v>39417</v>
      </c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6" t="n">
        <v>39417</v>
      </c>
      <c r="AZ93" s="15" t="n">
        <v>0</v>
      </c>
      <c r="BB93" s="16" t="n">
        <v>39417</v>
      </c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6" t="n">
        <v>39417</v>
      </c>
      <c r="BQ93" s="15" t="n">
        <v>0</v>
      </c>
      <c r="BS93" s="16" t="n">
        <v>39417</v>
      </c>
      <c r="BT93" s="14" t="n">
        <v>0</v>
      </c>
      <c r="BU93" s="14" t="n">
        <v>0</v>
      </c>
      <c r="BV93" s="14" t="n">
        <v>0</v>
      </c>
      <c r="BW93" s="14" t="n">
        <v>0</v>
      </c>
      <c r="BX93" s="14" t="n">
        <v>0</v>
      </c>
      <c r="BY93" s="14" t="n">
        <v>0</v>
      </c>
      <c r="BZ93" s="14" t="n">
        <v>0</v>
      </c>
      <c r="CA93" s="14" t="n">
        <v>0</v>
      </c>
      <c r="CB93" s="14" t="n">
        <v>0</v>
      </c>
      <c r="CC93" s="14" t="n">
        <v>0</v>
      </c>
      <c r="CD93" s="14"/>
      <c r="CE93" s="14" t="n">
        <v>0</v>
      </c>
      <c r="CF93" s="14"/>
      <c r="CG93" s="16" t="n">
        <v>39417</v>
      </c>
      <c r="CH93" s="15" t="n">
        <v>0</v>
      </c>
    </row>
    <row r="94" customFormat="false" ht="12.75" hidden="false" customHeight="false" outlineLevel="0" collapsed="false">
      <c r="A94" s="16" t="n">
        <v>39448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6" t="n">
        <v>39448</v>
      </c>
      <c r="P94" s="15" t="n">
        <v>0</v>
      </c>
      <c r="S94" s="16" t="n">
        <v>39448</v>
      </c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6" t="n">
        <v>39448</v>
      </c>
      <c r="AH94" s="15" t="n">
        <v>0</v>
      </c>
      <c r="AK94" s="16" t="n">
        <v>39448</v>
      </c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6" t="n">
        <v>39448</v>
      </c>
      <c r="AZ94" s="15" t="n">
        <v>0</v>
      </c>
      <c r="BB94" s="16" t="n">
        <v>39448</v>
      </c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6" t="n">
        <v>39448</v>
      </c>
      <c r="BQ94" s="15" t="n">
        <v>0</v>
      </c>
      <c r="BS94" s="16" t="n">
        <v>39448</v>
      </c>
      <c r="BT94" s="14" t="n">
        <v>0</v>
      </c>
      <c r="BU94" s="14" t="n">
        <v>0</v>
      </c>
      <c r="BV94" s="14" t="n">
        <v>0</v>
      </c>
      <c r="BW94" s="14" t="n">
        <v>0</v>
      </c>
      <c r="BX94" s="14" t="n">
        <v>0</v>
      </c>
      <c r="BY94" s="14" t="n">
        <v>0</v>
      </c>
      <c r="BZ94" s="14" t="n">
        <v>0</v>
      </c>
      <c r="CA94" s="14" t="n">
        <v>0</v>
      </c>
      <c r="CB94" s="14" t="n">
        <v>0</v>
      </c>
      <c r="CC94" s="14" t="n">
        <v>0</v>
      </c>
      <c r="CD94" s="14"/>
      <c r="CE94" s="14" t="n">
        <v>0</v>
      </c>
      <c r="CF94" s="14"/>
      <c r="CG94" s="16" t="n">
        <v>39448</v>
      </c>
      <c r="CH94" s="15" t="n">
        <v>0</v>
      </c>
    </row>
    <row r="95" customFormat="false" ht="12.75" hidden="false" customHeight="false" outlineLevel="0" collapsed="false">
      <c r="A95" s="16" t="n">
        <v>39479</v>
      </c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6" t="n">
        <v>39479</v>
      </c>
      <c r="P95" s="15" t="n">
        <v>0</v>
      </c>
      <c r="S95" s="16" t="n">
        <v>39479</v>
      </c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6" t="n">
        <v>39479</v>
      </c>
      <c r="AH95" s="15" t="n">
        <v>0</v>
      </c>
      <c r="AK95" s="16" t="n">
        <v>39479</v>
      </c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6" t="n">
        <v>39479</v>
      </c>
      <c r="AZ95" s="15" t="n">
        <v>0</v>
      </c>
      <c r="BB95" s="16" t="n">
        <v>39479</v>
      </c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6" t="n">
        <v>39479</v>
      </c>
      <c r="BQ95" s="15" t="n">
        <v>0</v>
      </c>
      <c r="BS95" s="16" t="n">
        <v>39479</v>
      </c>
      <c r="BT95" s="14" t="n">
        <v>0</v>
      </c>
      <c r="BU95" s="14" t="n">
        <v>0</v>
      </c>
      <c r="BV95" s="14" t="n">
        <v>0</v>
      </c>
      <c r="BW95" s="14" t="n">
        <v>0</v>
      </c>
      <c r="BX95" s="14" t="n">
        <v>0</v>
      </c>
      <c r="BY95" s="14" t="n">
        <v>0</v>
      </c>
      <c r="BZ95" s="14" t="n">
        <v>0</v>
      </c>
      <c r="CA95" s="14" t="n">
        <v>0</v>
      </c>
      <c r="CB95" s="14" t="n">
        <v>0</v>
      </c>
      <c r="CC95" s="14" t="n">
        <v>0</v>
      </c>
      <c r="CD95" s="14"/>
      <c r="CE95" s="14" t="n">
        <v>0</v>
      </c>
      <c r="CF95" s="14"/>
      <c r="CG95" s="16" t="n">
        <v>39479</v>
      </c>
      <c r="CH95" s="15" t="n">
        <v>0</v>
      </c>
    </row>
    <row r="96" customFormat="false" ht="12.75" hidden="false" customHeight="false" outlineLevel="0" collapsed="false">
      <c r="A96" s="16" t="n">
        <v>39508</v>
      </c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6" t="n">
        <v>39508</v>
      </c>
      <c r="P96" s="15" t="n">
        <v>0</v>
      </c>
      <c r="S96" s="16" t="n">
        <v>39508</v>
      </c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6" t="n">
        <v>39508</v>
      </c>
      <c r="AH96" s="15" t="n">
        <v>0</v>
      </c>
      <c r="AK96" s="16" t="n">
        <v>39508</v>
      </c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6" t="n">
        <v>39508</v>
      </c>
      <c r="AZ96" s="15" t="n">
        <v>0</v>
      </c>
      <c r="BB96" s="16" t="n">
        <v>39508</v>
      </c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6" t="n">
        <v>39508</v>
      </c>
      <c r="BQ96" s="15" t="n">
        <v>0</v>
      </c>
      <c r="BS96" s="16" t="n">
        <v>39508</v>
      </c>
      <c r="BT96" s="14" t="n">
        <v>0</v>
      </c>
      <c r="BU96" s="14" t="n">
        <v>0</v>
      </c>
      <c r="BV96" s="14" t="n">
        <v>0</v>
      </c>
      <c r="BW96" s="14" t="n">
        <v>0</v>
      </c>
      <c r="BX96" s="14" t="n">
        <v>0</v>
      </c>
      <c r="BY96" s="14" t="n">
        <v>0</v>
      </c>
      <c r="BZ96" s="14" t="n">
        <v>0</v>
      </c>
      <c r="CA96" s="14" t="n">
        <v>0</v>
      </c>
      <c r="CB96" s="14" t="n">
        <v>0</v>
      </c>
      <c r="CC96" s="14" t="n">
        <v>0</v>
      </c>
      <c r="CD96" s="14"/>
      <c r="CE96" s="14" t="n">
        <v>0</v>
      </c>
      <c r="CF96" s="14"/>
      <c r="CG96" s="16" t="n">
        <v>39508</v>
      </c>
      <c r="CH96" s="15" t="n">
        <v>0</v>
      </c>
    </row>
    <row r="97" customFormat="false" ht="12.75" hidden="false" customHeight="false" outlineLevel="0" collapsed="false">
      <c r="A97" s="16" t="n">
        <v>39539</v>
      </c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6" t="n">
        <v>39539</v>
      </c>
      <c r="P97" s="15" t="n">
        <v>0</v>
      </c>
      <c r="S97" s="16" t="n">
        <v>39539</v>
      </c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6" t="n">
        <v>39539</v>
      </c>
      <c r="AH97" s="15" t="n">
        <v>0</v>
      </c>
      <c r="AK97" s="16" t="n">
        <v>39539</v>
      </c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6" t="n">
        <v>39539</v>
      </c>
      <c r="AZ97" s="15" t="n">
        <v>0</v>
      </c>
      <c r="BB97" s="16" t="n">
        <v>39539</v>
      </c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6" t="n">
        <v>39539</v>
      </c>
      <c r="BQ97" s="15" t="n">
        <v>0</v>
      </c>
      <c r="BS97" s="16" t="n">
        <v>39539</v>
      </c>
      <c r="BT97" s="14" t="n">
        <v>0</v>
      </c>
      <c r="BU97" s="14" t="n">
        <v>0</v>
      </c>
      <c r="BV97" s="14" t="n">
        <v>0</v>
      </c>
      <c r="BW97" s="14" t="n">
        <v>0</v>
      </c>
      <c r="BX97" s="14" t="n">
        <v>0</v>
      </c>
      <c r="BY97" s="14" t="n">
        <v>0</v>
      </c>
      <c r="BZ97" s="14" t="n">
        <v>0</v>
      </c>
      <c r="CA97" s="14" t="n">
        <v>0</v>
      </c>
      <c r="CB97" s="14" t="n">
        <v>0</v>
      </c>
      <c r="CC97" s="14" t="n">
        <v>0</v>
      </c>
      <c r="CD97" s="14"/>
      <c r="CE97" s="14" t="n">
        <v>0</v>
      </c>
      <c r="CF97" s="14"/>
      <c r="CG97" s="16" t="n">
        <v>39539</v>
      </c>
      <c r="CH97" s="15" t="n">
        <v>0</v>
      </c>
    </row>
    <row r="98" customFormat="false" ht="12.75" hidden="false" customHeight="false" outlineLevel="0" collapsed="false">
      <c r="A98" s="16" t="n">
        <v>39569</v>
      </c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6" t="n">
        <v>39569</v>
      </c>
      <c r="P98" s="15" t="n">
        <v>0</v>
      </c>
      <c r="S98" s="16" t="n">
        <v>39569</v>
      </c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6" t="n">
        <v>39569</v>
      </c>
      <c r="AH98" s="15" t="n">
        <v>0</v>
      </c>
      <c r="AK98" s="16" t="n">
        <v>39569</v>
      </c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6" t="n">
        <v>39569</v>
      </c>
      <c r="AZ98" s="15" t="n">
        <v>0</v>
      </c>
      <c r="BB98" s="16" t="n">
        <v>39569</v>
      </c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6" t="n">
        <v>39569</v>
      </c>
      <c r="BQ98" s="15" t="n">
        <v>0</v>
      </c>
      <c r="BS98" s="16" t="n">
        <v>39569</v>
      </c>
      <c r="BT98" s="14" t="n">
        <v>0</v>
      </c>
      <c r="BU98" s="14" t="n">
        <v>0</v>
      </c>
      <c r="BV98" s="14" t="n">
        <v>0</v>
      </c>
      <c r="BW98" s="14" t="n">
        <v>0</v>
      </c>
      <c r="BX98" s="14" t="n">
        <v>0</v>
      </c>
      <c r="BY98" s="14" t="n">
        <v>0</v>
      </c>
      <c r="BZ98" s="14" t="n">
        <v>0</v>
      </c>
      <c r="CA98" s="14" t="n">
        <v>0</v>
      </c>
      <c r="CB98" s="14" t="n">
        <v>0</v>
      </c>
      <c r="CC98" s="14" t="n">
        <v>0</v>
      </c>
      <c r="CD98" s="14"/>
      <c r="CE98" s="14" t="n">
        <v>0</v>
      </c>
      <c r="CF98" s="14"/>
      <c r="CG98" s="16" t="n">
        <v>39569</v>
      </c>
      <c r="CH98" s="15" t="n">
        <v>0</v>
      </c>
    </row>
    <row r="99" customFormat="false" ht="12.75" hidden="false" customHeight="false" outlineLevel="0" collapsed="false">
      <c r="A99" s="16" t="n">
        <v>39600</v>
      </c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6" t="n">
        <v>39600</v>
      </c>
      <c r="P99" s="15" t="n">
        <v>0</v>
      </c>
      <c r="S99" s="16" t="n">
        <v>39600</v>
      </c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6" t="n">
        <v>39600</v>
      </c>
      <c r="AH99" s="15" t="n">
        <v>0</v>
      </c>
      <c r="AK99" s="16" t="n">
        <v>39600</v>
      </c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6" t="n">
        <v>39600</v>
      </c>
      <c r="AZ99" s="15" t="n">
        <v>0</v>
      </c>
      <c r="BB99" s="16" t="n">
        <v>39600</v>
      </c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6" t="n">
        <v>39600</v>
      </c>
      <c r="BQ99" s="15" t="n">
        <v>0</v>
      </c>
      <c r="BS99" s="16" t="n">
        <v>39600</v>
      </c>
      <c r="BT99" s="14" t="n">
        <v>0</v>
      </c>
      <c r="BU99" s="14" t="n">
        <v>0</v>
      </c>
      <c r="BV99" s="14" t="n">
        <v>0</v>
      </c>
      <c r="BW99" s="14" t="n">
        <v>0</v>
      </c>
      <c r="BX99" s="14" t="n">
        <v>0</v>
      </c>
      <c r="BY99" s="14" t="n">
        <v>0</v>
      </c>
      <c r="BZ99" s="14" t="n">
        <v>0</v>
      </c>
      <c r="CA99" s="14" t="n">
        <v>0</v>
      </c>
      <c r="CB99" s="14" t="n">
        <v>0</v>
      </c>
      <c r="CC99" s="14" t="n">
        <v>0</v>
      </c>
      <c r="CD99" s="14"/>
      <c r="CE99" s="14" t="n">
        <v>0</v>
      </c>
      <c r="CF99" s="14"/>
      <c r="CG99" s="16" t="n">
        <v>39600</v>
      </c>
      <c r="CH99" s="15" t="n">
        <v>0</v>
      </c>
    </row>
    <row r="100" customFormat="false" ht="12.75" hidden="false" customHeight="false" outlineLevel="0" collapsed="false">
      <c r="A100" s="16" t="n">
        <v>39630</v>
      </c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6" t="n">
        <v>39630</v>
      </c>
      <c r="P100" s="15" t="n">
        <v>0</v>
      </c>
      <c r="S100" s="16" t="n">
        <v>39630</v>
      </c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6" t="n">
        <v>39630</v>
      </c>
      <c r="AH100" s="15" t="n">
        <v>0</v>
      </c>
      <c r="AK100" s="16" t="n">
        <v>39630</v>
      </c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6" t="n">
        <v>39630</v>
      </c>
      <c r="AZ100" s="15" t="n">
        <v>0</v>
      </c>
      <c r="BB100" s="16" t="n">
        <v>39630</v>
      </c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6" t="n">
        <v>39630</v>
      </c>
      <c r="BQ100" s="15" t="n">
        <v>0</v>
      </c>
      <c r="BS100" s="16" t="n">
        <v>39630</v>
      </c>
      <c r="BT100" s="14" t="n">
        <v>0</v>
      </c>
      <c r="BU100" s="14" t="n">
        <v>0</v>
      </c>
      <c r="BV100" s="14" t="n">
        <v>0</v>
      </c>
      <c r="BW100" s="14" t="n">
        <v>0</v>
      </c>
      <c r="BX100" s="14" t="n">
        <v>0</v>
      </c>
      <c r="BY100" s="14" t="n">
        <v>0</v>
      </c>
      <c r="BZ100" s="14" t="n">
        <v>0</v>
      </c>
      <c r="CA100" s="14" t="n">
        <v>0</v>
      </c>
      <c r="CB100" s="14" t="n">
        <v>0</v>
      </c>
      <c r="CC100" s="14" t="n">
        <v>0</v>
      </c>
      <c r="CD100" s="14"/>
      <c r="CE100" s="14" t="n">
        <v>0</v>
      </c>
      <c r="CF100" s="14"/>
      <c r="CG100" s="16" t="n">
        <v>39630</v>
      </c>
      <c r="CH100" s="15" t="n">
        <v>0</v>
      </c>
    </row>
    <row r="101" customFormat="false" ht="12.75" hidden="false" customHeight="false" outlineLevel="0" collapsed="false">
      <c r="A101" s="16" t="n">
        <v>39661</v>
      </c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6" t="n">
        <v>39661</v>
      </c>
      <c r="P101" s="15" t="n">
        <v>0</v>
      </c>
      <c r="S101" s="16" t="n">
        <v>39661</v>
      </c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6" t="n">
        <v>39661</v>
      </c>
      <c r="AH101" s="15" t="n">
        <v>0</v>
      </c>
      <c r="AK101" s="16" t="n">
        <v>39661</v>
      </c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6" t="n">
        <v>39661</v>
      </c>
      <c r="AZ101" s="15" t="n">
        <v>0</v>
      </c>
      <c r="BB101" s="16" t="n">
        <v>39661</v>
      </c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6" t="n">
        <v>39661</v>
      </c>
      <c r="BQ101" s="15" t="n">
        <v>0</v>
      </c>
      <c r="BS101" s="16" t="n">
        <v>39661</v>
      </c>
      <c r="BT101" s="14" t="n">
        <v>0</v>
      </c>
      <c r="BU101" s="14" t="n">
        <v>0</v>
      </c>
      <c r="BV101" s="14" t="n">
        <v>0</v>
      </c>
      <c r="BW101" s="14" t="n">
        <v>0</v>
      </c>
      <c r="BX101" s="14" t="n">
        <v>0</v>
      </c>
      <c r="BY101" s="14" t="n">
        <v>0</v>
      </c>
      <c r="BZ101" s="14" t="n">
        <v>0</v>
      </c>
      <c r="CA101" s="14" t="n">
        <v>0</v>
      </c>
      <c r="CB101" s="14" t="n">
        <v>0</v>
      </c>
      <c r="CC101" s="14" t="n">
        <v>0</v>
      </c>
      <c r="CD101" s="14"/>
      <c r="CE101" s="14" t="n">
        <v>0</v>
      </c>
      <c r="CF101" s="14"/>
      <c r="CG101" s="16" t="n">
        <v>39661</v>
      </c>
      <c r="CH101" s="15" t="n">
        <v>0</v>
      </c>
    </row>
    <row r="102" customFormat="false" ht="12.75" hidden="false" customHeight="false" outlineLevel="0" collapsed="false">
      <c r="A102" s="16" t="n">
        <v>39692</v>
      </c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6" t="n">
        <v>39692</v>
      </c>
      <c r="P102" s="15" t="n">
        <v>0</v>
      </c>
      <c r="S102" s="16" t="n">
        <v>39692</v>
      </c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6" t="n">
        <v>39692</v>
      </c>
      <c r="AH102" s="15" t="n">
        <v>0</v>
      </c>
      <c r="AK102" s="16" t="n">
        <v>39692</v>
      </c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6" t="n">
        <v>39692</v>
      </c>
      <c r="AZ102" s="15" t="n">
        <v>0</v>
      </c>
      <c r="BB102" s="16" t="n">
        <v>39692</v>
      </c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6" t="n">
        <v>39692</v>
      </c>
      <c r="BQ102" s="15" t="n">
        <v>0</v>
      </c>
      <c r="BS102" s="16" t="n">
        <v>39692</v>
      </c>
      <c r="BT102" s="14" t="n">
        <v>0</v>
      </c>
      <c r="BU102" s="14" t="n">
        <v>0</v>
      </c>
      <c r="BV102" s="14" t="n">
        <v>0</v>
      </c>
      <c r="BW102" s="14" t="n">
        <v>0</v>
      </c>
      <c r="BX102" s="14" t="n">
        <v>0</v>
      </c>
      <c r="BY102" s="14" t="n">
        <v>0</v>
      </c>
      <c r="BZ102" s="14" t="n">
        <v>0</v>
      </c>
      <c r="CA102" s="14" t="n">
        <v>0</v>
      </c>
      <c r="CB102" s="14" t="n">
        <v>0</v>
      </c>
      <c r="CC102" s="14" t="n">
        <v>0</v>
      </c>
      <c r="CD102" s="14"/>
      <c r="CE102" s="14" t="n">
        <v>0</v>
      </c>
      <c r="CF102" s="14"/>
      <c r="CG102" s="16" t="n">
        <v>39692</v>
      </c>
      <c r="CH102" s="15" t="n">
        <v>0</v>
      </c>
    </row>
    <row r="103" customFormat="false" ht="12.75" hidden="false" customHeight="false" outlineLevel="0" collapsed="false">
      <c r="A103" s="16" t="n">
        <v>39722</v>
      </c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6" t="n">
        <v>39722</v>
      </c>
      <c r="P103" s="15" t="n">
        <v>0</v>
      </c>
      <c r="S103" s="16" t="n">
        <v>39722</v>
      </c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6" t="n">
        <v>39722</v>
      </c>
      <c r="AH103" s="15" t="n">
        <v>0</v>
      </c>
      <c r="AK103" s="16" t="n">
        <v>39722</v>
      </c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6" t="n">
        <v>39722</v>
      </c>
      <c r="AZ103" s="15" t="n">
        <v>0</v>
      </c>
      <c r="BB103" s="16" t="n">
        <v>39722</v>
      </c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6" t="n">
        <v>39722</v>
      </c>
      <c r="BQ103" s="15" t="n">
        <v>0</v>
      </c>
      <c r="BS103" s="16" t="n">
        <v>39722</v>
      </c>
      <c r="BT103" s="14" t="n">
        <v>0</v>
      </c>
      <c r="BU103" s="14" t="n">
        <v>0</v>
      </c>
      <c r="BV103" s="14" t="n">
        <v>0</v>
      </c>
      <c r="BW103" s="14" t="n">
        <v>0</v>
      </c>
      <c r="BX103" s="14" t="n">
        <v>0</v>
      </c>
      <c r="BY103" s="14" t="n">
        <v>0</v>
      </c>
      <c r="BZ103" s="14" t="n">
        <v>0</v>
      </c>
      <c r="CA103" s="14" t="n">
        <v>0</v>
      </c>
      <c r="CB103" s="14" t="n">
        <v>0</v>
      </c>
      <c r="CC103" s="14" t="n">
        <v>0</v>
      </c>
      <c r="CD103" s="14"/>
      <c r="CE103" s="14" t="n">
        <v>0</v>
      </c>
      <c r="CF103" s="14"/>
      <c r="CG103" s="16" t="n">
        <v>39722</v>
      </c>
      <c r="CH103" s="15" t="n">
        <v>0</v>
      </c>
    </row>
    <row r="104" customFormat="false" ht="12.75" hidden="false" customHeight="false" outlineLevel="0" collapsed="false">
      <c r="A104" s="16" t="n">
        <v>39753</v>
      </c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6" t="n">
        <v>39753</v>
      </c>
      <c r="P104" s="15" t="n">
        <v>0</v>
      </c>
      <c r="S104" s="16" t="n">
        <v>39753</v>
      </c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6" t="n">
        <v>39753</v>
      </c>
      <c r="AH104" s="15" t="n">
        <v>0</v>
      </c>
      <c r="AK104" s="16" t="n">
        <v>39753</v>
      </c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6" t="n">
        <v>39753</v>
      </c>
      <c r="AZ104" s="15" t="n">
        <v>0</v>
      </c>
      <c r="BB104" s="16" t="n">
        <v>39753</v>
      </c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6" t="n">
        <v>39753</v>
      </c>
      <c r="BQ104" s="15" t="n">
        <v>0</v>
      </c>
      <c r="BS104" s="16" t="n">
        <v>39753</v>
      </c>
      <c r="BT104" s="14" t="n">
        <v>0</v>
      </c>
      <c r="BU104" s="14" t="n">
        <v>0</v>
      </c>
      <c r="BV104" s="14" t="n">
        <v>0</v>
      </c>
      <c r="BW104" s="14" t="n">
        <v>0</v>
      </c>
      <c r="BX104" s="14" t="n">
        <v>0</v>
      </c>
      <c r="BY104" s="14" t="n">
        <v>0</v>
      </c>
      <c r="BZ104" s="14" t="n">
        <v>0</v>
      </c>
      <c r="CA104" s="14" t="n">
        <v>0</v>
      </c>
      <c r="CB104" s="14" t="n">
        <v>0</v>
      </c>
      <c r="CC104" s="14" t="n">
        <v>0</v>
      </c>
      <c r="CD104" s="14"/>
      <c r="CE104" s="14" t="n">
        <v>0</v>
      </c>
      <c r="CF104" s="14"/>
      <c r="CG104" s="16" t="n">
        <v>39753</v>
      </c>
      <c r="CH104" s="15" t="n">
        <v>0</v>
      </c>
    </row>
    <row r="105" customFormat="false" ht="12.75" hidden="false" customHeight="false" outlineLevel="0" collapsed="false">
      <c r="A105" s="16" t="n">
        <v>39783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6" t="n">
        <v>39783</v>
      </c>
      <c r="P105" s="15" t="n">
        <v>0</v>
      </c>
      <c r="S105" s="16" t="n">
        <v>39783</v>
      </c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6" t="n">
        <v>39783</v>
      </c>
      <c r="AH105" s="15" t="n">
        <v>0</v>
      </c>
      <c r="AK105" s="16" t="n">
        <v>39783</v>
      </c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6" t="n">
        <v>39783</v>
      </c>
      <c r="AZ105" s="15" t="n">
        <v>0</v>
      </c>
      <c r="BB105" s="16" t="n">
        <v>39783</v>
      </c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6" t="n">
        <v>39783</v>
      </c>
      <c r="BQ105" s="15" t="n">
        <v>0</v>
      </c>
      <c r="BS105" s="16" t="n">
        <v>39783</v>
      </c>
      <c r="BT105" s="14" t="n">
        <v>0</v>
      </c>
      <c r="BU105" s="14" t="n">
        <v>0</v>
      </c>
      <c r="BV105" s="14" t="n">
        <v>0</v>
      </c>
      <c r="BW105" s="14" t="n">
        <v>0</v>
      </c>
      <c r="BX105" s="14" t="n">
        <v>0</v>
      </c>
      <c r="BY105" s="14" t="n">
        <v>0</v>
      </c>
      <c r="BZ105" s="14" t="n">
        <v>0</v>
      </c>
      <c r="CA105" s="14" t="n">
        <v>0</v>
      </c>
      <c r="CB105" s="14" t="n">
        <v>0</v>
      </c>
      <c r="CC105" s="14" t="n">
        <v>0</v>
      </c>
      <c r="CD105" s="14"/>
      <c r="CE105" s="14" t="n">
        <v>0</v>
      </c>
      <c r="CF105" s="14"/>
      <c r="CG105" s="16" t="n">
        <v>39783</v>
      </c>
      <c r="CH105" s="15" t="n">
        <v>0</v>
      </c>
    </row>
    <row r="106" customFormat="false" ht="12.75" hidden="false" customHeight="false" outlineLevel="0" collapsed="false">
      <c r="A106" s="16" t="n">
        <v>39814</v>
      </c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6" t="n">
        <v>39814</v>
      </c>
      <c r="P106" s="15" t="n">
        <v>0</v>
      </c>
      <c r="S106" s="16" t="n">
        <v>39814</v>
      </c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6" t="n">
        <v>39814</v>
      </c>
      <c r="AH106" s="15" t="n">
        <v>0</v>
      </c>
      <c r="AK106" s="16" t="n">
        <v>39814</v>
      </c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6" t="n">
        <v>39814</v>
      </c>
      <c r="AZ106" s="15" t="n">
        <v>0</v>
      </c>
      <c r="BB106" s="16" t="n">
        <v>39814</v>
      </c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6" t="n">
        <v>39814</v>
      </c>
      <c r="BQ106" s="15" t="n">
        <v>0</v>
      </c>
      <c r="BS106" s="16" t="n">
        <v>39814</v>
      </c>
      <c r="BT106" s="14" t="n">
        <v>0</v>
      </c>
      <c r="BU106" s="14" t="n">
        <v>0</v>
      </c>
      <c r="BV106" s="14" t="n">
        <v>0</v>
      </c>
      <c r="BW106" s="14" t="n">
        <v>0</v>
      </c>
      <c r="BX106" s="14" t="n">
        <v>0</v>
      </c>
      <c r="BY106" s="14" t="n">
        <v>0</v>
      </c>
      <c r="BZ106" s="14" t="n">
        <v>0</v>
      </c>
      <c r="CA106" s="14" t="n">
        <v>0</v>
      </c>
      <c r="CB106" s="14" t="n">
        <v>0</v>
      </c>
      <c r="CC106" s="14" t="n">
        <v>0</v>
      </c>
      <c r="CD106" s="14"/>
      <c r="CE106" s="14" t="n">
        <v>0</v>
      </c>
      <c r="CF106" s="14"/>
      <c r="CG106" s="16" t="n">
        <v>39814</v>
      </c>
      <c r="CH106" s="15" t="n">
        <v>0</v>
      </c>
    </row>
    <row r="107" customFormat="false" ht="12.75" hidden="false" customHeight="false" outlineLevel="0" collapsed="false">
      <c r="A107" s="16" t="n">
        <v>39845</v>
      </c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6" t="n">
        <v>39845</v>
      </c>
      <c r="P107" s="15" t="n">
        <v>0</v>
      </c>
      <c r="S107" s="16" t="n">
        <v>39845</v>
      </c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6" t="n">
        <v>39845</v>
      </c>
      <c r="AH107" s="15" t="n">
        <v>0</v>
      </c>
      <c r="AK107" s="16" t="n">
        <v>39845</v>
      </c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6" t="n">
        <v>39845</v>
      </c>
      <c r="AZ107" s="15" t="n">
        <v>0</v>
      </c>
      <c r="BB107" s="16" t="n">
        <v>39845</v>
      </c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6" t="n">
        <v>39845</v>
      </c>
      <c r="BQ107" s="15" t="n">
        <v>0</v>
      </c>
      <c r="BS107" s="16" t="n">
        <v>39845</v>
      </c>
      <c r="BT107" s="14" t="n">
        <v>0</v>
      </c>
      <c r="BU107" s="14" t="n">
        <v>0</v>
      </c>
      <c r="BV107" s="14" t="n">
        <v>0</v>
      </c>
      <c r="BW107" s="14" t="n">
        <v>0</v>
      </c>
      <c r="BX107" s="14" t="n">
        <v>0</v>
      </c>
      <c r="BY107" s="14" t="n">
        <v>0</v>
      </c>
      <c r="BZ107" s="14" t="n">
        <v>0</v>
      </c>
      <c r="CA107" s="14" t="n">
        <v>0</v>
      </c>
      <c r="CB107" s="14" t="n">
        <v>0</v>
      </c>
      <c r="CC107" s="14" t="n">
        <v>0</v>
      </c>
      <c r="CD107" s="14"/>
      <c r="CE107" s="14" t="n">
        <v>0</v>
      </c>
      <c r="CF107" s="14"/>
      <c r="CG107" s="16" t="n">
        <v>39845</v>
      </c>
      <c r="CH107" s="15" t="n">
        <v>0</v>
      </c>
    </row>
    <row r="108" customFormat="false" ht="12.75" hidden="false" customHeight="false" outlineLevel="0" collapsed="false">
      <c r="A108" s="16" t="n">
        <v>39873</v>
      </c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6" t="n">
        <v>39873</v>
      </c>
      <c r="P108" s="15" t="n">
        <v>0</v>
      </c>
      <c r="S108" s="16" t="n">
        <v>39873</v>
      </c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6" t="n">
        <v>39873</v>
      </c>
      <c r="AH108" s="15" t="n">
        <v>0</v>
      </c>
      <c r="AK108" s="16" t="n">
        <v>39873</v>
      </c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6" t="n">
        <v>39873</v>
      </c>
      <c r="AZ108" s="15" t="n">
        <v>0</v>
      </c>
      <c r="BB108" s="16" t="n">
        <v>39873</v>
      </c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6" t="n">
        <v>39873</v>
      </c>
      <c r="BQ108" s="15" t="n">
        <v>0</v>
      </c>
      <c r="BS108" s="16" t="n">
        <v>39873</v>
      </c>
      <c r="BT108" s="14" t="n">
        <v>0</v>
      </c>
      <c r="BU108" s="14" t="n">
        <v>0</v>
      </c>
      <c r="BV108" s="14" t="n">
        <v>0</v>
      </c>
      <c r="BW108" s="14" t="n">
        <v>0</v>
      </c>
      <c r="BX108" s="14" t="n">
        <v>0</v>
      </c>
      <c r="BY108" s="14" t="n">
        <v>0</v>
      </c>
      <c r="BZ108" s="14" t="n">
        <v>0</v>
      </c>
      <c r="CA108" s="14" t="n">
        <v>0</v>
      </c>
      <c r="CB108" s="14" t="n">
        <v>0</v>
      </c>
      <c r="CC108" s="14" t="n">
        <v>0</v>
      </c>
      <c r="CD108" s="14"/>
      <c r="CE108" s="14" t="n">
        <v>0</v>
      </c>
      <c r="CF108" s="14"/>
      <c r="CG108" s="16" t="n">
        <v>39873</v>
      </c>
      <c r="CH108" s="15" t="n">
        <v>0</v>
      </c>
    </row>
    <row r="109" customFormat="false" ht="12.75" hidden="false" customHeight="false" outlineLevel="0" collapsed="false">
      <c r="A109" s="16" t="n">
        <v>39904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6" t="n">
        <v>39904</v>
      </c>
      <c r="P109" s="15" t="n">
        <v>0</v>
      </c>
      <c r="S109" s="16" t="n">
        <v>39904</v>
      </c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6" t="n">
        <v>39904</v>
      </c>
      <c r="AH109" s="15" t="n">
        <v>0</v>
      </c>
      <c r="AK109" s="16" t="n">
        <v>39904</v>
      </c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6" t="n">
        <v>39904</v>
      </c>
      <c r="AZ109" s="15" t="n">
        <v>0</v>
      </c>
      <c r="BB109" s="16" t="n">
        <v>39904</v>
      </c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6" t="n">
        <v>39904</v>
      </c>
      <c r="BQ109" s="15" t="n">
        <v>0</v>
      </c>
      <c r="BS109" s="16" t="n">
        <v>39904</v>
      </c>
      <c r="BT109" s="14" t="n">
        <v>0</v>
      </c>
      <c r="BU109" s="14" t="n">
        <v>0</v>
      </c>
      <c r="BV109" s="14" t="n">
        <v>0</v>
      </c>
      <c r="BW109" s="14" t="n">
        <v>0</v>
      </c>
      <c r="BX109" s="14" t="n">
        <v>0</v>
      </c>
      <c r="BY109" s="14" t="n">
        <v>0</v>
      </c>
      <c r="BZ109" s="14" t="n">
        <v>0</v>
      </c>
      <c r="CA109" s="14" t="n">
        <v>0</v>
      </c>
      <c r="CB109" s="14" t="n">
        <v>0</v>
      </c>
      <c r="CC109" s="14" t="n">
        <v>0</v>
      </c>
      <c r="CD109" s="14"/>
      <c r="CE109" s="14" t="n">
        <v>0</v>
      </c>
      <c r="CF109" s="14"/>
      <c r="CG109" s="16" t="n">
        <v>39904</v>
      </c>
      <c r="CH109" s="15" t="n">
        <v>0</v>
      </c>
    </row>
    <row r="110" customFormat="false" ht="12.75" hidden="false" customHeight="false" outlineLevel="0" collapsed="false">
      <c r="A110" s="16" t="n">
        <v>39934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6" t="n">
        <v>39934</v>
      </c>
      <c r="P110" s="15" t="n">
        <v>0</v>
      </c>
      <c r="S110" s="16" t="n">
        <v>39934</v>
      </c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6" t="n">
        <v>39934</v>
      </c>
      <c r="AH110" s="15" t="n">
        <v>0</v>
      </c>
      <c r="AK110" s="16" t="n">
        <v>39934</v>
      </c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6" t="n">
        <v>39934</v>
      </c>
      <c r="AZ110" s="15" t="n">
        <v>0</v>
      </c>
      <c r="BB110" s="16" t="n">
        <v>39934</v>
      </c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6" t="n">
        <v>39934</v>
      </c>
      <c r="BQ110" s="15" t="n">
        <v>0</v>
      </c>
      <c r="BS110" s="16" t="n">
        <v>39934</v>
      </c>
      <c r="BT110" s="14" t="n">
        <v>0</v>
      </c>
      <c r="BU110" s="14" t="n">
        <v>0</v>
      </c>
      <c r="BV110" s="14" t="n">
        <v>0</v>
      </c>
      <c r="BW110" s="14" t="n">
        <v>0</v>
      </c>
      <c r="BX110" s="14" t="n">
        <v>0</v>
      </c>
      <c r="BY110" s="14" t="n">
        <v>0</v>
      </c>
      <c r="BZ110" s="14" t="n">
        <v>0</v>
      </c>
      <c r="CA110" s="14" t="n">
        <v>0</v>
      </c>
      <c r="CB110" s="14" t="n">
        <v>0</v>
      </c>
      <c r="CC110" s="14" t="n">
        <v>0</v>
      </c>
      <c r="CD110" s="14"/>
      <c r="CE110" s="14" t="n">
        <v>0</v>
      </c>
      <c r="CF110" s="14"/>
      <c r="CG110" s="16" t="n">
        <v>39934</v>
      </c>
      <c r="CH110" s="15" t="n">
        <v>0</v>
      </c>
    </row>
    <row r="111" customFormat="false" ht="12.75" hidden="false" customHeight="false" outlineLevel="0" collapsed="false">
      <c r="A111" s="16" t="n">
        <v>39965</v>
      </c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6" t="n">
        <v>39965</v>
      </c>
      <c r="P111" s="15" t="n">
        <v>0</v>
      </c>
      <c r="S111" s="16" t="n">
        <v>39965</v>
      </c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6" t="n">
        <v>39965</v>
      </c>
      <c r="AH111" s="15" t="n">
        <v>0</v>
      </c>
      <c r="AK111" s="16" t="n">
        <v>39965</v>
      </c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6" t="n">
        <v>39965</v>
      </c>
      <c r="AZ111" s="15" t="n">
        <v>0</v>
      </c>
      <c r="BB111" s="16" t="n">
        <v>39965</v>
      </c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6" t="n">
        <v>39965</v>
      </c>
      <c r="BQ111" s="15" t="n">
        <v>0</v>
      </c>
      <c r="BS111" s="16" t="n">
        <v>39965</v>
      </c>
      <c r="BT111" s="14" t="n">
        <v>0</v>
      </c>
      <c r="BU111" s="14" t="n">
        <v>0</v>
      </c>
      <c r="BV111" s="14" t="n">
        <v>0</v>
      </c>
      <c r="BW111" s="14" t="n">
        <v>0</v>
      </c>
      <c r="BX111" s="14" t="n">
        <v>0</v>
      </c>
      <c r="BY111" s="14" t="n">
        <v>0</v>
      </c>
      <c r="BZ111" s="14" t="n">
        <v>0</v>
      </c>
      <c r="CA111" s="14" t="n">
        <v>0</v>
      </c>
      <c r="CB111" s="14" t="n">
        <v>0</v>
      </c>
      <c r="CC111" s="14" t="n">
        <v>0</v>
      </c>
      <c r="CD111" s="14"/>
      <c r="CE111" s="14" t="n">
        <v>0</v>
      </c>
      <c r="CF111" s="14"/>
      <c r="CG111" s="16" t="n">
        <v>39965</v>
      </c>
      <c r="CH111" s="15" t="n">
        <v>0</v>
      </c>
    </row>
    <row r="112" customFormat="false" ht="12.75" hidden="false" customHeight="false" outlineLevel="0" collapsed="false">
      <c r="A112" s="16" t="n">
        <v>39995</v>
      </c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6" t="n">
        <v>39995</v>
      </c>
      <c r="P112" s="15" t="n">
        <v>0</v>
      </c>
      <c r="S112" s="16" t="n">
        <v>39995</v>
      </c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6" t="n">
        <v>39995</v>
      </c>
      <c r="AH112" s="15" t="n">
        <v>0</v>
      </c>
      <c r="AK112" s="16" t="n">
        <v>39995</v>
      </c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6" t="n">
        <v>39995</v>
      </c>
      <c r="AZ112" s="15" t="n">
        <v>0</v>
      </c>
      <c r="BB112" s="16" t="n">
        <v>39995</v>
      </c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6" t="n">
        <v>39995</v>
      </c>
      <c r="BQ112" s="15" t="n">
        <v>0</v>
      </c>
      <c r="BS112" s="16" t="n">
        <v>39995</v>
      </c>
      <c r="BT112" s="14" t="n">
        <v>0</v>
      </c>
      <c r="BU112" s="14" t="n">
        <v>0</v>
      </c>
      <c r="BV112" s="14" t="n">
        <v>0</v>
      </c>
      <c r="BW112" s="14" t="n">
        <v>0</v>
      </c>
      <c r="BX112" s="14" t="n">
        <v>0</v>
      </c>
      <c r="BY112" s="14" t="n">
        <v>0</v>
      </c>
      <c r="BZ112" s="14" t="n">
        <v>0</v>
      </c>
      <c r="CA112" s="14" t="n">
        <v>0</v>
      </c>
      <c r="CB112" s="14" t="n">
        <v>0</v>
      </c>
      <c r="CC112" s="14" t="n">
        <v>0</v>
      </c>
      <c r="CD112" s="14"/>
      <c r="CE112" s="14" t="n">
        <v>0</v>
      </c>
      <c r="CF112" s="14"/>
      <c r="CG112" s="16" t="n">
        <v>39995</v>
      </c>
      <c r="CH112" s="15" t="n">
        <v>0</v>
      </c>
    </row>
    <row r="113" customFormat="false" ht="12.75" hidden="false" customHeight="false" outlineLevel="0" collapsed="false">
      <c r="A113" s="16" t="n">
        <v>40026</v>
      </c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6" t="n">
        <v>40026</v>
      </c>
      <c r="P113" s="15" t="n">
        <v>0</v>
      </c>
      <c r="S113" s="16" t="n">
        <v>40026</v>
      </c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6" t="n">
        <v>40026</v>
      </c>
      <c r="AH113" s="15" t="n">
        <v>0</v>
      </c>
      <c r="AK113" s="16" t="n">
        <v>40026</v>
      </c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6" t="n">
        <v>40026</v>
      </c>
      <c r="AZ113" s="15" t="n">
        <v>0</v>
      </c>
      <c r="BB113" s="16" t="n">
        <v>40026</v>
      </c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6" t="n">
        <v>40026</v>
      </c>
      <c r="BQ113" s="15" t="n">
        <v>0</v>
      </c>
      <c r="BS113" s="16" t="n">
        <v>40026</v>
      </c>
      <c r="BT113" s="14" t="n">
        <v>0</v>
      </c>
      <c r="BU113" s="14" t="n">
        <v>0</v>
      </c>
      <c r="BV113" s="14" t="n">
        <v>0</v>
      </c>
      <c r="BW113" s="14" t="n">
        <v>0</v>
      </c>
      <c r="BX113" s="14" t="n">
        <v>0</v>
      </c>
      <c r="BY113" s="14" t="n">
        <v>0</v>
      </c>
      <c r="BZ113" s="14" t="n">
        <v>0</v>
      </c>
      <c r="CA113" s="14" t="n">
        <v>0</v>
      </c>
      <c r="CB113" s="14" t="n">
        <v>0</v>
      </c>
      <c r="CC113" s="14" t="n">
        <v>0</v>
      </c>
      <c r="CD113" s="14"/>
      <c r="CE113" s="14" t="n">
        <v>0</v>
      </c>
      <c r="CF113" s="14"/>
      <c r="CG113" s="16" t="n">
        <v>40026</v>
      </c>
      <c r="CH113" s="15" t="n">
        <v>0</v>
      </c>
    </row>
    <row r="114" customFormat="false" ht="12.75" hidden="false" customHeight="false" outlineLevel="0" collapsed="false">
      <c r="A114" s="16" t="n">
        <v>40057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6" t="n">
        <v>40057</v>
      </c>
      <c r="P114" s="15" t="n">
        <v>0</v>
      </c>
      <c r="S114" s="16" t="n">
        <v>40057</v>
      </c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6" t="n">
        <v>40057</v>
      </c>
      <c r="AH114" s="15" t="n">
        <v>0</v>
      </c>
      <c r="AK114" s="16" t="n">
        <v>40057</v>
      </c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6" t="n">
        <v>40057</v>
      </c>
      <c r="AZ114" s="15" t="n">
        <v>0</v>
      </c>
      <c r="BB114" s="16" t="n">
        <v>40057</v>
      </c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6" t="n">
        <v>40057</v>
      </c>
      <c r="BQ114" s="15" t="n">
        <v>0</v>
      </c>
      <c r="BS114" s="16" t="n">
        <v>40057</v>
      </c>
      <c r="BT114" s="14" t="n">
        <v>0</v>
      </c>
      <c r="BU114" s="14" t="n">
        <v>0</v>
      </c>
      <c r="BV114" s="14" t="n">
        <v>0</v>
      </c>
      <c r="BW114" s="14" t="n">
        <v>0</v>
      </c>
      <c r="BX114" s="14" t="n">
        <v>0</v>
      </c>
      <c r="BY114" s="14" t="n">
        <v>0</v>
      </c>
      <c r="BZ114" s="14" t="n">
        <v>0</v>
      </c>
      <c r="CA114" s="14" t="n">
        <v>0</v>
      </c>
      <c r="CB114" s="14" t="n">
        <v>0</v>
      </c>
      <c r="CC114" s="14" t="n">
        <v>0</v>
      </c>
      <c r="CD114" s="14"/>
      <c r="CE114" s="14" t="n">
        <v>0</v>
      </c>
      <c r="CF114" s="14"/>
      <c r="CG114" s="16" t="n">
        <v>40057</v>
      </c>
      <c r="CH114" s="15" t="n">
        <v>0</v>
      </c>
    </row>
    <row r="115" customFormat="false" ht="12.75" hidden="false" customHeight="false" outlineLevel="0" collapsed="false">
      <c r="A115" s="16" t="n">
        <v>40087</v>
      </c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6" t="n">
        <v>40087</v>
      </c>
      <c r="P115" s="15" t="n">
        <v>0</v>
      </c>
      <c r="S115" s="16" t="n">
        <v>40087</v>
      </c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6" t="n">
        <v>40087</v>
      </c>
      <c r="AH115" s="15" t="n">
        <v>0</v>
      </c>
      <c r="AK115" s="16" t="n">
        <v>40087</v>
      </c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6" t="n">
        <v>40087</v>
      </c>
      <c r="AZ115" s="15" t="n">
        <v>0</v>
      </c>
      <c r="BB115" s="16" t="n">
        <v>40087</v>
      </c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6" t="n">
        <v>40087</v>
      </c>
      <c r="BQ115" s="15" t="n">
        <v>0</v>
      </c>
      <c r="BS115" s="16" t="n">
        <v>40087</v>
      </c>
      <c r="BT115" s="14" t="n">
        <v>0</v>
      </c>
      <c r="BU115" s="14" t="n">
        <v>0</v>
      </c>
      <c r="BV115" s="14" t="n">
        <v>0</v>
      </c>
      <c r="BW115" s="14" t="n">
        <v>0</v>
      </c>
      <c r="BX115" s="14" t="n">
        <v>0</v>
      </c>
      <c r="BY115" s="14" t="n">
        <v>0</v>
      </c>
      <c r="BZ115" s="14" t="n">
        <v>0</v>
      </c>
      <c r="CA115" s="14" t="n">
        <v>0</v>
      </c>
      <c r="CB115" s="14" t="n">
        <v>0</v>
      </c>
      <c r="CC115" s="14" t="n">
        <v>0</v>
      </c>
      <c r="CD115" s="14"/>
      <c r="CE115" s="14" t="n">
        <v>0</v>
      </c>
      <c r="CF115" s="14"/>
      <c r="CG115" s="16" t="n">
        <v>40087</v>
      </c>
      <c r="CH115" s="15" t="n">
        <v>0</v>
      </c>
    </row>
    <row r="116" customFormat="false" ht="12.75" hidden="false" customHeight="false" outlineLevel="0" collapsed="false">
      <c r="A116" s="16" t="n">
        <v>40118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6" t="n">
        <v>40118</v>
      </c>
      <c r="P116" s="15" t="n">
        <v>0</v>
      </c>
      <c r="S116" s="16" t="n">
        <v>40118</v>
      </c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6" t="n">
        <v>40118</v>
      </c>
      <c r="AH116" s="15" t="n">
        <v>0</v>
      </c>
      <c r="AK116" s="16" t="n">
        <v>40118</v>
      </c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6" t="n">
        <v>40118</v>
      </c>
      <c r="AZ116" s="15" t="n">
        <v>0</v>
      </c>
      <c r="BB116" s="16" t="n">
        <v>40118</v>
      </c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6" t="n">
        <v>40118</v>
      </c>
      <c r="BQ116" s="15" t="n">
        <v>0</v>
      </c>
      <c r="BS116" s="16" t="n">
        <v>40118</v>
      </c>
      <c r="BT116" s="14" t="n">
        <v>0</v>
      </c>
      <c r="BU116" s="14" t="n">
        <v>0</v>
      </c>
      <c r="BV116" s="14" t="n">
        <v>0</v>
      </c>
      <c r="BW116" s="14" t="n">
        <v>0</v>
      </c>
      <c r="BX116" s="14" t="n">
        <v>0</v>
      </c>
      <c r="BY116" s="14" t="n">
        <v>0</v>
      </c>
      <c r="BZ116" s="14" t="n">
        <v>0</v>
      </c>
      <c r="CA116" s="14" t="n">
        <v>0</v>
      </c>
      <c r="CB116" s="14" t="n">
        <v>0</v>
      </c>
      <c r="CC116" s="14" t="n">
        <v>0</v>
      </c>
      <c r="CD116" s="14"/>
      <c r="CE116" s="14" t="n">
        <v>0</v>
      </c>
      <c r="CF116" s="14"/>
      <c r="CG116" s="16" t="n">
        <v>40118</v>
      </c>
      <c r="CH116" s="15" t="n">
        <v>0</v>
      </c>
    </row>
    <row r="117" customFormat="false" ht="12.75" hidden="false" customHeight="false" outlineLevel="0" collapsed="false">
      <c r="A117" s="16" t="n">
        <v>40148</v>
      </c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6" t="n">
        <v>40148</v>
      </c>
      <c r="P117" s="15" t="n">
        <v>0</v>
      </c>
      <c r="S117" s="16" t="n">
        <v>40148</v>
      </c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6" t="n">
        <v>40148</v>
      </c>
      <c r="AH117" s="15" t="n">
        <v>0</v>
      </c>
      <c r="AK117" s="16" t="n">
        <v>40148</v>
      </c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6" t="n">
        <v>40148</v>
      </c>
      <c r="AZ117" s="15" t="n">
        <v>0</v>
      </c>
      <c r="BB117" s="16" t="n">
        <v>40148</v>
      </c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6" t="n">
        <v>40148</v>
      </c>
      <c r="BQ117" s="15" t="n">
        <v>0</v>
      </c>
      <c r="BS117" s="16" t="n">
        <v>40148</v>
      </c>
      <c r="BT117" s="14" t="n">
        <v>0</v>
      </c>
      <c r="BU117" s="14" t="n">
        <v>0</v>
      </c>
      <c r="BV117" s="14" t="n">
        <v>0</v>
      </c>
      <c r="BW117" s="14" t="n">
        <v>0</v>
      </c>
      <c r="BX117" s="14" t="n">
        <v>0</v>
      </c>
      <c r="BY117" s="14" t="n">
        <v>0</v>
      </c>
      <c r="BZ117" s="14" t="n">
        <v>0</v>
      </c>
      <c r="CA117" s="14" t="n">
        <v>0</v>
      </c>
      <c r="CB117" s="14" t="n">
        <v>0</v>
      </c>
      <c r="CC117" s="14" t="n">
        <v>0</v>
      </c>
      <c r="CD117" s="14"/>
      <c r="CE117" s="14" t="n">
        <v>0</v>
      </c>
      <c r="CF117" s="14"/>
      <c r="CG117" s="16" t="n">
        <v>40148</v>
      </c>
      <c r="CH117" s="15" t="n">
        <v>0</v>
      </c>
    </row>
    <row r="118" customFormat="false" ht="12.75" hidden="false" customHeight="false" outlineLevel="0" collapsed="false">
      <c r="A118" s="16" t="n">
        <v>40179</v>
      </c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6" t="n">
        <v>40179</v>
      </c>
      <c r="P118" s="15" t="n">
        <v>0</v>
      </c>
      <c r="S118" s="16" t="n">
        <v>40179</v>
      </c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6" t="n">
        <v>40179</v>
      </c>
      <c r="AH118" s="15" t="n">
        <v>0</v>
      </c>
      <c r="AK118" s="16" t="n">
        <v>40179</v>
      </c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6" t="n">
        <v>40179</v>
      </c>
      <c r="AZ118" s="15" t="n">
        <v>0</v>
      </c>
      <c r="BB118" s="16" t="n">
        <v>40179</v>
      </c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6" t="n">
        <v>40179</v>
      </c>
      <c r="BQ118" s="15" t="n">
        <v>0</v>
      </c>
      <c r="BS118" s="16" t="n">
        <v>40179</v>
      </c>
      <c r="BT118" s="14" t="n">
        <v>0</v>
      </c>
      <c r="BU118" s="14" t="n">
        <v>0</v>
      </c>
      <c r="BV118" s="14" t="n">
        <v>0</v>
      </c>
      <c r="BW118" s="14" t="n">
        <v>0</v>
      </c>
      <c r="BX118" s="14" t="n">
        <v>0</v>
      </c>
      <c r="BY118" s="14" t="n">
        <v>0</v>
      </c>
      <c r="BZ118" s="14" t="n">
        <v>0</v>
      </c>
      <c r="CA118" s="14" t="n">
        <v>0</v>
      </c>
      <c r="CB118" s="14" t="n">
        <v>0</v>
      </c>
      <c r="CC118" s="14" t="n">
        <v>0</v>
      </c>
      <c r="CD118" s="14"/>
      <c r="CE118" s="14" t="n">
        <v>0</v>
      </c>
      <c r="CF118" s="14"/>
      <c r="CG118" s="16" t="n">
        <v>40179</v>
      </c>
      <c r="CH118" s="15" t="n">
        <v>0</v>
      </c>
    </row>
    <row r="119" customFormat="false" ht="12.75" hidden="false" customHeight="false" outlineLevel="0" collapsed="false">
      <c r="A119" s="16" t="n">
        <v>40210</v>
      </c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6" t="n">
        <v>40210</v>
      </c>
      <c r="P119" s="15" t="n">
        <v>0</v>
      </c>
      <c r="S119" s="16" t="n">
        <v>40210</v>
      </c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6" t="n">
        <v>40210</v>
      </c>
      <c r="AH119" s="15" t="n">
        <v>0</v>
      </c>
      <c r="AK119" s="16" t="n">
        <v>40210</v>
      </c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6" t="n">
        <v>40210</v>
      </c>
      <c r="AZ119" s="15" t="n">
        <v>0</v>
      </c>
      <c r="BB119" s="16" t="n">
        <v>40210</v>
      </c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6" t="n">
        <v>40210</v>
      </c>
      <c r="BQ119" s="15" t="n">
        <v>0</v>
      </c>
      <c r="BS119" s="16" t="n">
        <v>40210</v>
      </c>
      <c r="BT119" s="14" t="n">
        <v>0</v>
      </c>
      <c r="BU119" s="14" t="n">
        <v>0</v>
      </c>
      <c r="BV119" s="14" t="n">
        <v>0</v>
      </c>
      <c r="BW119" s="14" t="n">
        <v>0</v>
      </c>
      <c r="BX119" s="14" t="n">
        <v>0</v>
      </c>
      <c r="BY119" s="14" t="n">
        <v>0</v>
      </c>
      <c r="BZ119" s="14" t="n">
        <v>0</v>
      </c>
      <c r="CA119" s="14" t="n">
        <v>0</v>
      </c>
      <c r="CB119" s="14" t="n">
        <v>0</v>
      </c>
      <c r="CC119" s="14" t="n">
        <v>0</v>
      </c>
      <c r="CD119" s="14"/>
      <c r="CE119" s="14" t="n">
        <v>0</v>
      </c>
      <c r="CF119" s="14"/>
      <c r="CG119" s="16" t="n">
        <v>40210</v>
      </c>
      <c r="CH119" s="15" t="n">
        <v>0</v>
      </c>
    </row>
    <row r="120" customFormat="false" ht="12.75" hidden="false" customHeight="false" outlineLevel="0" collapsed="false">
      <c r="A120" s="16" t="n">
        <v>40238</v>
      </c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6" t="n">
        <v>40238</v>
      </c>
      <c r="P120" s="15" t="n">
        <v>0</v>
      </c>
      <c r="S120" s="16" t="n">
        <v>40238</v>
      </c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6" t="n">
        <v>40238</v>
      </c>
      <c r="AH120" s="15" t="n">
        <v>0</v>
      </c>
      <c r="AK120" s="16" t="n">
        <v>40238</v>
      </c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6" t="n">
        <v>40238</v>
      </c>
      <c r="AZ120" s="15" t="n">
        <v>0</v>
      </c>
      <c r="BB120" s="16" t="n">
        <v>40238</v>
      </c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6" t="n">
        <v>40238</v>
      </c>
      <c r="BQ120" s="15" t="n">
        <v>0</v>
      </c>
      <c r="BS120" s="16" t="n">
        <v>40238</v>
      </c>
      <c r="BT120" s="14" t="n">
        <v>0</v>
      </c>
      <c r="BU120" s="14" t="n">
        <v>0</v>
      </c>
      <c r="BV120" s="14" t="n">
        <v>0</v>
      </c>
      <c r="BW120" s="14" t="n">
        <v>0</v>
      </c>
      <c r="BX120" s="14" t="n">
        <v>0</v>
      </c>
      <c r="BY120" s="14" t="n">
        <v>0</v>
      </c>
      <c r="BZ120" s="14" t="n">
        <v>0</v>
      </c>
      <c r="CA120" s="14" t="n">
        <v>0</v>
      </c>
      <c r="CB120" s="14" t="n">
        <v>0</v>
      </c>
      <c r="CC120" s="14" t="n">
        <v>0</v>
      </c>
      <c r="CD120" s="14"/>
      <c r="CE120" s="14" t="n">
        <v>0</v>
      </c>
      <c r="CF120" s="14"/>
      <c r="CG120" s="16" t="n">
        <v>40238</v>
      </c>
      <c r="CH120" s="15" t="n">
        <v>0</v>
      </c>
    </row>
    <row r="121" customFormat="false" ht="12.75" hidden="false" customHeight="false" outlineLevel="0" collapsed="false">
      <c r="A121" s="16" t="n">
        <v>40269</v>
      </c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6" t="n">
        <v>40269</v>
      </c>
      <c r="P121" s="15" t="n">
        <v>0</v>
      </c>
      <c r="S121" s="16" t="n">
        <v>40269</v>
      </c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6" t="n">
        <v>40269</v>
      </c>
      <c r="AH121" s="15" t="n">
        <v>0</v>
      </c>
      <c r="AK121" s="16" t="n">
        <v>40269</v>
      </c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6" t="n">
        <v>40269</v>
      </c>
      <c r="AZ121" s="15" t="n">
        <v>0</v>
      </c>
      <c r="BB121" s="16" t="n">
        <v>40269</v>
      </c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6" t="n">
        <v>40269</v>
      </c>
      <c r="BQ121" s="15" t="n">
        <v>0</v>
      </c>
      <c r="BS121" s="16" t="n">
        <v>40269</v>
      </c>
      <c r="BT121" s="14" t="n">
        <v>0</v>
      </c>
      <c r="BU121" s="14" t="n">
        <v>0</v>
      </c>
      <c r="BV121" s="14" t="n">
        <v>0</v>
      </c>
      <c r="BW121" s="14" t="n">
        <v>0</v>
      </c>
      <c r="BX121" s="14" t="n">
        <v>0</v>
      </c>
      <c r="BY121" s="14" t="n">
        <v>0</v>
      </c>
      <c r="BZ121" s="14" t="n">
        <v>0</v>
      </c>
      <c r="CA121" s="14" t="n">
        <v>0</v>
      </c>
      <c r="CB121" s="14" t="n">
        <v>0</v>
      </c>
      <c r="CC121" s="14" t="n">
        <v>0</v>
      </c>
      <c r="CD121" s="14"/>
      <c r="CE121" s="14" t="n">
        <v>0</v>
      </c>
      <c r="CF121" s="14"/>
      <c r="CG121" s="16" t="n">
        <v>40269</v>
      </c>
      <c r="CH121" s="15" t="n">
        <v>0</v>
      </c>
    </row>
    <row r="122" customFormat="false" ht="12.75" hidden="false" customHeight="false" outlineLevel="0" collapsed="false">
      <c r="A122" s="16" t="n">
        <v>40299</v>
      </c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6" t="n">
        <v>40299</v>
      </c>
      <c r="P122" s="15" t="n">
        <v>0</v>
      </c>
      <c r="S122" s="16" t="n">
        <v>40299</v>
      </c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6" t="n">
        <v>40299</v>
      </c>
      <c r="AH122" s="15" t="n">
        <v>0</v>
      </c>
      <c r="AK122" s="16" t="n">
        <v>40299</v>
      </c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6" t="n">
        <v>40299</v>
      </c>
      <c r="AZ122" s="15" t="n">
        <v>0</v>
      </c>
      <c r="BB122" s="16" t="n">
        <v>40299</v>
      </c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6" t="n">
        <v>40299</v>
      </c>
      <c r="BQ122" s="15" t="n">
        <v>0</v>
      </c>
      <c r="BS122" s="16" t="n">
        <v>40299</v>
      </c>
      <c r="BT122" s="14" t="n">
        <v>0</v>
      </c>
      <c r="BU122" s="14" t="n">
        <v>0</v>
      </c>
      <c r="BV122" s="14" t="n">
        <v>0</v>
      </c>
      <c r="BW122" s="14" t="n">
        <v>0</v>
      </c>
      <c r="BX122" s="14" t="n">
        <v>0</v>
      </c>
      <c r="BY122" s="14" t="n">
        <v>0</v>
      </c>
      <c r="BZ122" s="14" t="n">
        <v>0</v>
      </c>
      <c r="CA122" s="14" t="n">
        <v>0</v>
      </c>
      <c r="CB122" s="14" t="n">
        <v>0</v>
      </c>
      <c r="CC122" s="14" t="n">
        <v>0</v>
      </c>
      <c r="CD122" s="14"/>
      <c r="CE122" s="14" t="n">
        <v>0</v>
      </c>
      <c r="CF122" s="14"/>
      <c r="CG122" s="16" t="n">
        <v>40299</v>
      </c>
      <c r="CH122" s="15" t="n">
        <v>0</v>
      </c>
    </row>
    <row r="123" customFormat="false" ht="12.75" hidden="false" customHeight="false" outlineLevel="0" collapsed="false">
      <c r="A123" s="16" t="n">
        <v>40330</v>
      </c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6" t="n">
        <v>40330</v>
      </c>
      <c r="P123" s="15" t="n">
        <v>0</v>
      </c>
      <c r="S123" s="16" t="n">
        <v>40330</v>
      </c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6" t="n">
        <v>40330</v>
      </c>
      <c r="AH123" s="15" t="n">
        <v>0</v>
      </c>
      <c r="AK123" s="16" t="n">
        <v>40330</v>
      </c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6" t="n">
        <v>40330</v>
      </c>
      <c r="AZ123" s="15" t="n">
        <v>0</v>
      </c>
      <c r="BB123" s="16" t="n">
        <v>40330</v>
      </c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6" t="n">
        <v>40330</v>
      </c>
      <c r="BQ123" s="15" t="n">
        <v>0</v>
      </c>
      <c r="BS123" s="16" t="n">
        <v>40330</v>
      </c>
      <c r="BT123" s="14" t="n">
        <v>0</v>
      </c>
      <c r="BU123" s="14" t="n">
        <v>0</v>
      </c>
      <c r="BV123" s="14" t="n">
        <v>0</v>
      </c>
      <c r="BW123" s="14" t="n">
        <v>0</v>
      </c>
      <c r="BX123" s="14" t="n">
        <v>0</v>
      </c>
      <c r="BY123" s="14" t="n">
        <v>0</v>
      </c>
      <c r="BZ123" s="14" t="n">
        <v>0</v>
      </c>
      <c r="CA123" s="14" t="n">
        <v>0</v>
      </c>
      <c r="CB123" s="14" t="n">
        <v>0</v>
      </c>
      <c r="CC123" s="14" t="n">
        <v>0</v>
      </c>
      <c r="CD123" s="14"/>
      <c r="CE123" s="14" t="n">
        <v>0</v>
      </c>
      <c r="CF123" s="14"/>
      <c r="CG123" s="16" t="n">
        <v>40330</v>
      </c>
      <c r="CH123" s="15" t="n">
        <v>0</v>
      </c>
    </row>
    <row r="124" customFormat="false" ht="12.75" hidden="false" customHeight="false" outlineLevel="0" collapsed="false">
      <c r="A124" s="16" t="n">
        <v>40360</v>
      </c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6" t="n">
        <v>40360</v>
      </c>
      <c r="P124" s="15" t="n">
        <v>0</v>
      </c>
      <c r="S124" s="16" t="n">
        <v>40360</v>
      </c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6" t="n">
        <v>40360</v>
      </c>
      <c r="AH124" s="15" t="n">
        <v>0</v>
      </c>
      <c r="AK124" s="16" t="n">
        <v>40360</v>
      </c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6" t="n">
        <v>40360</v>
      </c>
      <c r="AZ124" s="15" t="n">
        <v>0</v>
      </c>
      <c r="BB124" s="16" t="n">
        <v>40360</v>
      </c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6" t="n">
        <v>40360</v>
      </c>
      <c r="BQ124" s="15" t="n">
        <v>0</v>
      </c>
      <c r="BS124" s="16" t="n">
        <v>40360</v>
      </c>
      <c r="BT124" s="14" t="n">
        <v>0</v>
      </c>
      <c r="BU124" s="14" t="n">
        <v>0</v>
      </c>
      <c r="BV124" s="14" t="n">
        <v>0</v>
      </c>
      <c r="BW124" s="14" t="n">
        <v>0</v>
      </c>
      <c r="BX124" s="14" t="n">
        <v>0</v>
      </c>
      <c r="BY124" s="14" t="n">
        <v>0</v>
      </c>
      <c r="BZ124" s="14" t="n">
        <v>0</v>
      </c>
      <c r="CA124" s="14" t="n">
        <v>0</v>
      </c>
      <c r="CB124" s="14" t="n">
        <v>0</v>
      </c>
      <c r="CC124" s="14" t="n">
        <v>0</v>
      </c>
      <c r="CD124" s="14"/>
      <c r="CE124" s="14" t="n">
        <v>0</v>
      </c>
      <c r="CF124" s="14"/>
      <c r="CG124" s="16" t="n">
        <v>40360</v>
      </c>
      <c r="CH124" s="15" t="n">
        <v>0</v>
      </c>
    </row>
    <row r="125" customFormat="false" ht="12.75" hidden="false" customHeight="false" outlineLevel="0" collapsed="false">
      <c r="A125" s="16" t="n">
        <v>40391</v>
      </c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6" t="n">
        <v>40391</v>
      </c>
      <c r="P125" s="15" t="n">
        <v>0</v>
      </c>
      <c r="S125" s="16" t="n">
        <v>40391</v>
      </c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6" t="n">
        <v>40391</v>
      </c>
      <c r="AH125" s="15" t="n">
        <v>0</v>
      </c>
      <c r="AK125" s="16" t="n">
        <v>40391</v>
      </c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6" t="n">
        <v>40391</v>
      </c>
      <c r="AZ125" s="15" t="n">
        <v>0</v>
      </c>
      <c r="BB125" s="16" t="n">
        <v>40391</v>
      </c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6" t="n">
        <v>40391</v>
      </c>
      <c r="BQ125" s="15" t="n">
        <v>0</v>
      </c>
      <c r="BS125" s="16" t="n">
        <v>40391</v>
      </c>
      <c r="BT125" s="14" t="n">
        <v>0</v>
      </c>
      <c r="BU125" s="14" t="n">
        <v>0</v>
      </c>
      <c r="BV125" s="14" t="n">
        <v>0</v>
      </c>
      <c r="BW125" s="14" t="n">
        <v>0</v>
      </c>
      <c r="BX125" s="14" t="n">
        <v>0</v>
      </c>
      <c r="BY125" s="14" t="n">
        <v>0</v>
      </c>
      <c r="BZ125" s="14" t="n">
        <v>0</v>
      </c>
      <c r="CA125" s="14" t="n">
        <v>0</v>
      </c>
      <c r="CB125" s="14" t="n">
        <v>0</v>
      </c>
      <c r="CC125" s="14" t="n">
        <v>0</v>
      </c>
      <c r="CD125" s="14"/>
      <c r="CE125" s="14" t="n">
        <v>0</v>
      </c>
      <c r="CF125" s="14"/>
      <c r="CG125" s="16" t="n">
        <v>40391</v>
      </c>
      <c r="CH125" s="15" t="n">
        <v>0</v>
      </c>
    </row>
    <row r="126" customFormat="false" ht="12.75" hidden="false" customHeight="false" outlineLevel="0" collapsed="false">
      <c r="A126" s="16" t="n">
        <v>40422</v>
      </c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6" t="n">
        <v>40422</v>
      </c>
      <c r="P126" s="15" t="n">
        <v>0</v>
      </c>
      <c r="S126" s="16" t="n">
        <v>40422</v>
      </c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6" t="n">
        <v>40422</v>
      </c>
      <c r="AH126" s="15" t="n">
        <v>0</v>
      </c>
      <c r="AK126" s="16" t="n">
        <v>40422</v>
      </c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6" t="n">
        <v>40422</v>
      </c>
      <c r="AZ126" s="15" t="n">
        <v>0</v>
      </c>
      <c r="BB126" s="16" t="n">
        <v>40422</v>
      </c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6" t="n">
        <v>40422</v>
      </c>
      <c r="BQ126" s="15" t="n">
        <v>0</v>
      </c>
      <c r="BS126" s="16" t="n">
        <v>40422</v>
      </c>
      <c r="BT126" s="14" t="n">
        <v>0</v>
      </c>
      <c r="BU126" s="14" t="n">
        <v>0</v>
      </c>
      <c r="BV126" s="14" t="n">
        <v>0</v>
      </c>
      <c r="BW126" s="14" t="n">
        <v>0</v>
      </c>
      <c r="BX126" s="14" t="n">
        <v>0</v>
      </c>
      <c r="BY126" s="14" t="n">
        <v>0</v>
      </c>
      <c r="BZ126" s="14" t="n">
        <v>0</v>
      </c>
      <c r="CA126" s="14" t="n">
        <v>0</v>
      </c>
      <c r="CB126" s="14" t="n">
        <v>0</v>
      </c>
      <c r="CC126" s="14" t="n">
        <v>0</v>
      </c>
      <c r="CD126" s="14"/>
      <c r="CE126" s="14" t="n">
        <v>0</v>
      </c>
      <c r="CF126" s="14"/>
      <c r="CG126" s="16" t="n">
        <v>40422</v>
      </c>
      <c r="CH126" s="15" t="n">
        <v>0</v>
      </c>
    </row>
    <row r="127" customFormat="false" ht="12.75" hidden="false" customHeight="false" outlineLevel="0" collapsed="false">
      <c r="A127" s="16" t="n">
        <v>40452</v>
      </c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6" t="n">
        <v>40452</v>
      </c>
      <c r="P127" s="15" t="n">
        <v>0</v>
      </c>
      <c r="S127" s="16" t="n">
        <v>40452</v>
      </c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6" t="n">
        <v>40452</v>
      </c>
      <c r="AH127" s="15" t="n">
        <v>0</v>
      </c>
      <c r="AK127" s="16" t="n">
        <v>40452</v>
      </c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6" t="n">
        <v>40452</v>
      </c>
      <c r="AZ127" s="15" t="n">
        <v>0</v>
      </c>
      <c r="BB127" s="16" t="n">
        <v>40452</v>
      </c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6" t="n">
        <v>40452</v>
      </c>
      <c r="BQ127" s="15" t="n">
        <v>0</v>
      </c>
      <c r="BS127" s="16" t="n">
        <v>40452</v>
      </c>
      <c r="BT127" s="14" t="n">
        <v>0</v>
      </c>
      <c r="BU127" s="14" t="n">
        <v>0</v>
      </c>
      <c r="BV127" s="14" t="n">
        <v>0</v>
      </c>
      <c r="BW127" s="14" t="n">
        <v>0</v>
      </c>
      <c r="BX127" s="14" t="n">
        <v>0</v>
      </c>
      <c r="BY127" s="14" t="n">
        <v>0</v>
      </c>
      <c r="BZ127" s="14" t="n">
        <v>0</v>
      </c>
      <c r="CA127" s="14" t="n">
        <v>0</v>
      </c>
      <c r="CB127" s="14" t="n">
        <v>0</v>
      </c>
      <c r="CC127" s="14" t="n">
        <v>0</v>
      </c>
      <c r="CD127" s="14"/>
      <c r="CE127" s="14" t="n">
        <v>0</v>
      </c>
      <c r="CF127" s="14"/>
      <c r="CG127" s="16" t="n">
        <v>40452</v>
      </c>
      <c r="CH127" s="15" t="n">
        <v>0</v>
      </c>
    </row>
    <row r="128" customFormat="false" ht="12.75" hidden="false" customHeight="false" outlineLevel="0" collapsed="false">
      <c r="A128" s="16" t="n">
        <v>40483</v>
      </c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6" t="n">
        <v>40483</v>
      </c>
      <c r="P128" s="15" t="n">
        <v>0</v>
      </c>
      <c r="S128" s="16" t="n">
        <v>40483</v>
      </c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6" t="n">
        <v>40483</v>
      </c>
      <c r="AH128" s="15" t="n">
        <v>0</v>
      </c>
      <c r="AK128" s="16" t="n">
        <v>40483</v>
      </c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6" t="n">
        <v>40483</v>
      </c>
      <c r="AZ128" s="15" t="n">
        <v>0</v>
      </c>
      <c r="BB128" s="16" t="n">
        <v>40483</v>
      </c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6" t="n">
        <v>40483</v>
      </c>
      <c r="BQ128" s="15" t="n">
        <v>0</v>
      </c>
      <c r="BS128" s="16" t="n">
        <v>40483</v>
      </c>
      <c r="BT128" s="14" t="n">
        <v>0</v>
      </c>
      <c r="BU128" s="14" t="n">
        <v>0</v>
      </c>
      <c r="BV128" s="14" t="n">
        <v>0</v>
      </c>
      <c r="BW128" s="14" t="n">
        <v>0</v>
      </c>
      <c r="BX128" s="14" t="n">
        <v>0</v>
      </c>
      <c r="BY128" s="14" t="n">
        <v>0</v>
      </c>
      <c r="BZ128" s="14" t="n">
        <v>0</v>
      </c>
      <c r="CA128" s="14" t="n">
        <v>0</v>
      </c>
      <c r="CB128" s="14" t="n">
        <v>0</v>
      </c>
      <c r="CC128" s="14" t="n">
        <v>0</v>
      </c>
      <c r="CD128" s="14"/>
      <c r="CE128" s="14" t="n">
        <v>0</v>
      </c>
      <c r="CF128" s="14"/>
      <c r="CG128" s="16" t="n">
        <v>40483</v>
      </c>
      <c r="CH128" s="15" t="n">
        <v>0</v>
      </c>
    </row>
    <row r="129" customFormat="false" ht="12.75" hidden="false" customHeight="false" outlineLevel="0" collapsed="false">
      <c r="A129" s="16" t="n">
        <v>40513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6" t="n">
        <v>40513</v>
      </c>
      <c r="P129" s="15" t="n">
        <v>0</v>
      </c>
      <c r="S129" s="16" t="n">
        <v>40513</v>
      </c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6" t="n">
        <v>40513</v>
      </c>
      <c r="AH129" s="15" t="n">
        <v>0</v>
      </c>
      <c r="AK129" s="16" t="n">
        <v>40513</v>
      </c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6" t="n">
        <v>40513</v>
      </c>
      <c r="AZ129" s="15" t="n">
        <v>0</v>
      </c>
      <c r="BB129" s="16" t="n">
        <v>40513</v>
      </c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6" t="n">
        <v>40513</v>
      </c>
      <c r="BQ129" s="15" t="n">
        <v>0</v>
      </c>
      <c r="BS129" s="16" t="n">
        <v>40513</v>
      </c>
      <c r="BT129" s="14" t="n">
        <v>0</v>
      </c>
      <c r="BU129" s="14" t="n">
        <v>0</v>
      </c>
      <c r="BV129" s="14" t="n">
        <v>0</v>
      </c>
      <c r="BW129" s="14" t="n">
        <v>0</v>
      </c>
      <c r="BX129" s="14" t="n">
        <v>0</v>
      </c>
      <c r="BY129" s="14" t="n">
        <v>0</v>
      </c>
      <c r="BZ129" s="14" t="n">
        <v>0</v>
      </c>
      <c r="CA129" s="14" t="n">
        <v>0</v>
      </c>
      <c r="CB129" s="14" t="n">
        <v>0</v>
      </c>
      <c r="CC129" s="14" t="n">
        <v>0</v>
      </c>
      <c r="CD129" s="14"/>
      <c r="CE129" s="14" t="n">
        <v>0</v>
      </c>
      <c r="CF129" s="14"/>
      <c r="CG129" s="16" t="n">
        <v>40513</v>
      </c>
      <c r="CH129" s="15" t="n">
        <v>0</v>
      </c>
    </row>
    <row r="130" customFormat="false" ht="12.75" hidden="false" customHeight="false" outlineLevel="0" collapsed="false">
      <c r="A130" s="16" t="n">
        <v>40544</v>
      </c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6" t="n">
        <v>40544</v>
      </c>
      <c r="P130" s="15" t="n">
        <v>0</v>
      </c>
      <c r="S130" s="16" t="n">
        <v>40544</v>
      </c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6" t="n">
        <v>40544</v>
      </c>
      <c r="AH130" s="15" t="n">
        <v>0</v>
      </c>
      <c r="AK130" s="16" t="n">
        <v>40544</v>
      </c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6" t="n">
        <v>40544</v>
      </c>
      <c r="AZ130" s="15" t="n">
        <v>0</v>
      </c>
      <c r="BB130" s="16" t="n">
        <v>40544</v>
      </c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6" t="n">
        <v>40544</v>
      </c>
      <c r="BQ130" s="15" t="n">
        <v>0</v>
      </c>
      <c r="BS130" s="16" t="n">
        <v>40544</v>
      </c>
      <c r="BT130" s="14" t="n">
        <v>0</v>
      </c>
      <c r="BU130" s="14" t="n">
        <v>0</v>
      </c>
      <c r="BV130" s="14" t="n">
        <v>0</v>
      </c>
      <c r="BW130" s="14" t="n">
        <v>0</v>
      </c>
      <c r="BX130" s="14" t="n">
        <v>0</v>
      </c>
      <c r="BY130" s="14" t="n">
        <v>0</v>
      </c>
      <c r="BZ130" s="14" t="n">
        <v>0</v>
      </c>
      <c r="CA130" s="14" t="n">
        <v>0</v>
      </c>
      <c r="CB130" s="14" t="n">
        <v>0</v>
      </c>
      <c r="CC130" s="14" t="n">
        <v>0</v>
      </c>
      <c r="CD130" s="14"/>
      <c r="CE130" s="14" t="n">
        <v>0</v>
      </c>
      <c r="CF130" s="14"/>
      <c r="CG130" s="16" t="n">
        <v>40544</v>
      </c>
      <c r="CH130" s="15" t="n">
        <v>0</v>
      </c>
    </row>
    <row r="131" customFormat="false" ht="12.75" hidden="false" customHeight="false" outlineLevel="0" collapsed="false">
      <c r="A131" s="16" t="n">
        <v>40575</v>
      </c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6" t="n">
        <v>40575</v>
      </c>
      <c r="P131" s="15" t="n">
        <v>0</v>
      </c>
      <c r="S131" s="16" t="n">
        <v>40575</v>
      </c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6" t="n">
        <v>40575</v>
      </c>
      <c r="AH131" s="15" t="n">
        <v>0</v>
      </c>
      <c r="AK131" s="16" t="n">
        <v>40575</v>
      </c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6" t="n">
        <v>40575</v>
      </c>
      <c r="AZ131" s="15" t="n">
        <v>0</v>
      </c>
      <c r="BB131" s="16" t="n">
        <v>40575</v>
      </c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6" t="n">
        <v>40575</v>
      </c>
      <c r="BQ131" s="15" t="n">
        <v>0</v>
      </c>
      <c r="BS131" s="16" t="n">
        <v>40575</v>
      </c>
      <c r="BT131" s="14" t="n">
        <v>0</v>
      </c>
      <c r="BU131" s="14" t="n">
        <v>0</v>
      </c>
      <c r="BV131" s="14" t="n">
        <v>0</v>
      </c>
      <c r="BW131" s="14" t="n">
        <v>0</v>
      </c>
      <c r="BX131" s="14" t="n">
        <v>0</v>
      </c>
      <c r="BY131" s="14" t="n">
        <v>0</v>
      </c>
      <c r="BZ131" s="14" t="n">
        <v>0</v>
      </c>
      <c r="CA131" s="14" t="n">
        <v>0</v>
      </c>
      <c r="CB131" s="14" t="n">
        <v>0</v>
      </c>
      <c r="CC131" s="14" t="n">
        <v>0</v>
      </c>
      <c r="CD131" s="14"/>
      <c r="CE131" s="14" t="n">
        <v>0</v>
      </c>
      <c r="CF131" s="14"/>
      <c r="CG131" s="16" t="n">
        <v>40575</v>
      </c>
      <c r="CH131" s="15" t="n">
        <v>0</v>
      </c>
    </row>
    <row r="132" customFormat="false" ht="12.75" hidden="false" customHeight="false" outlineLevel="0" collapsed="false">
      <c r="A132" s="16" t="n">
        <v>40603</v>
      </c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6" t="n">
        <v>40603</v>
      </c>
      <c r="P132" s="15" t="n">
        <v>0</v>
      </c>
      <c r="S132" s="16" t="n">
        <v>40603</v>
      </c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6" t="n">
        <v>40603</v>
      </c>
      <c r="AH132" s="15" t="n">
        <v>0</v>
      </c>
      <c r="AK132" s="16" t="n">
        <v>40603</v>
      </c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6" t="n">
        <v>40603</v>
      </c>
      <c r="AZ132" s="15" t="n">
        <v>0</v>
      </c>
      <c r="BB132" s="16" t="n">
        <v>40603</v>
      </c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6" t="n">
        <v>40603</v>
      </c>
      <c r="BQ132" s="15" t="n">
        <v>0</v>
      </c>
      <c r="BS132" s="16" t="n">
        <v>40603</v>
      </c>
      <c r="BT132" s="14" t="n">
        <v>0</v>
      </c>
      <c r="BU132" s="14" t="n">
        <v>0</v>
      </c>
      <c r="BV132" s="14" t="n">
        <v>0</v>
      </c>
      <c r="BW132" s="14" t="n">
        <v>0</v>
      </c>
      <c r="BX132" s="14" t="n">
        <v>0</v>
      </c>
      <c r="BY132" s="14" t="n">
        <v>0</v>
      </c>
      <c r="BZ132" s="14" t="n">
        <v>0</v>
      </c>
      <c r="CA132" s="14" t="n">
        <v>0</v>
      </c>
      <c r="CB132" s="14" t="n">
        <v>0</v>
      </c>
      <c r="CC132" s="14" t="n">
        <v>0</v>
      </c>
      <c r="CD132" s="14"/>
      <c r="CE132" s="14" t="n">
        <v>0</v>
      </c>
      <c r="CF132" s="14"/>
      <c r="CG132" s="16" t="n">
        <v>40603</v>
      </c>
      <c r="CH132" s="15" t="n">
        <v>0</v>
      </c>
    </row>
    <row r="133" customFormat="false" ht="12.75" hidden="false" customHeight="false" outlineLevel="0" collapsed="false">
      <c r="A133" s="16" t="n">
        <v>40634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6" t="n">
        <v>40634</v>
      </c>
      <c r="P133" s="15" t="n">
        <v>0</v>
      </c>
      <c r="S133" s="16" t="n">
        <v>40634</v>
      </c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6" t="n">
        <v>40634</v>
      </c>
      <c r="AH133" s="15" t="n">
        <v>0</v>
      </c>
      <c r="AK133" s="16" t="n">
        <v>40634</v>
      </c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6" t="n">
        <v>40634</v>
      </c>
      <c r="AZ133" s="15" t="n">
        <v>0</v>
      </c>
      <c r="BB133" s="16" t="n">
        <v>40634</v>
      </c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6" t="n">
        <v>40634</v>
      </c>
      <c r="BQ133" s="15" t="n">
        <v>0</v>
      </c>
      <c r="BS133" s="16" t="n">
        <v>40634</v>
      </c>
      <c r="BT133" s="14" t="n">
        <v>0</v>
      </c>
      <c r="BU133" s="14" t="n">
        <v>0</v>
      </c>
      <c r="BV133" s="14" t="n">
        <v>0</v>
      </c>
      <c r="BW133" s="14" t="n">
        <v>0</v>
      </c>
      <c r="BX133" s="14" t="n">
        <v>0</v>
      </c>
      <c r="BY133" s="14" t="n">
        <v>0</v>
      </c>
      <c r="BZ133" s="14" t="n">
        <v>0</v>
      </c>
      <c r="CA133" s="14" t="n">
        <v>0</v>
      </c>
      <c r="CB133" s="14" t="n">
        <v>0</v>
      </c>
      <c r="CC133" s="14" t="n">
        <v>0</v>
      </c>
      <c r="CD133" s="14"/>
      <c r="CE133" s="14" t="n">
        <v>0</v>
      </c>
      <c r="CF133" s="14"/>
      <c r="CG133" s="16" t="n">
        <v>40634</v>
      </c>
      <c r="CH133" s="15" t="n">
        <v>0</v>
      </c>
    </row>
    <row r="134" customFormat="false" ht="12.75" hidden="false" customHeight="false" outlineLevel="0" collapsed="false">
      <c r="A134" s="16" t="n">
        <v>40664</v>
      </c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6" t="n">
        <v>40664</v>
      </c>
      <c r="P134" s="15" t="n">
        <v>0</v>
      </c>
      <c r="S134" s="16" t="n">
        <v>40664</v>
      </c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6" t="n">
        <v>40664</v>
      </c>
      <c r="AH134" s="15" t="n">
        <v>0</v>
      </c>
      <c r="AK134" s="16" t="n">
        <v>40664</v>
      </c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6" t="n">
        <v>40664</v>
      </c>
      <c r="AZ134" s="15" t="n">
        <v>0</v>
      </c>
      <c r="BB134" s="16" t="n">
        <v>40664</v>
      </c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6" t="n">
        <v>40664</v>
      </c>
      <c r="BQ134" s="15" t="n">
        <v>0</v>
      </c>
      <c r="BS134" s="16" t="n">
        <v>40664</v>
      </c>
      <c r="BT134" s="14" t="n">
        <v>0</v>
      </c>
      <c r="BU134" s="14" t="n">
        <v>0</v>
      </c>
      <c r="BV134" s="14" t="n">
        <v>0</v>
      </c>
      <c r="BW134" s="14" t="n">
        <v>0</v>
      </c>
      <c r="BX134" s="14" t="n">
        <v>0</v>
      </c>
      <c r="BY134" s="14" t="n">
        <v>0</v>
      </c>
      <c r="BZ134" s="14" t="n">
        <v>0</v>
      </c>
      <c r="CA134" s="14" t="n">
        <v>0</v>
      </c>
      <c r="CB134" s="14" t="n">
        <v>0</v>
      </c>
      <c r="CC134" s="14" t="n">
        <v>0</v>
      </c>
      <c r="CD134" s="14"/>
      <c r="CE134" s="14" t="n">
        <v>0</v>
      </c>
      <c r="CF134" s="14"/>
      <c r="CG134" s="16" t="n">
        <v>40664</v>
      </c>
      <c r="CH134" s="15" t="n">
        <v>0</v>
      </c>
    </row>
    <row r="135" customFormat="false" ht="12.75" hidden="false" customHeight="false" outlineLevel="0" collapsed="false">
      <c r="A135" s="16" t="n">
        <v>40695</v>
      </c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6" t="n">
        <v>40695</v>
      </c>
      <c r="P135" s="15" t="n">
        <v>0</v>
      </c>
      <c r="S135" s="16" t="n">
        <v>40695</v>
      </c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6" t="n">
        <v>40695</v>
      </c>
      <c r="AH135" s="15" t="n">
        <v>0</v>
      </c>
      <c r="AK135" s="16" t="n">
        <v>40695</v>
      </c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6" t="n">
        <v>40695</v>
      </c>
      <c r="AZ135" s="15" t="n">
        <v>0</v>
      </c>
      <c r="BB135" s="16" t="n">
        <v>40695</v>
      </c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6" t="n">
        <v>40695</v>
      </c>
      <c r="BQ135" s="15" t="n">
        <v>0</v>
      </c>
      <c r="BS135" s="16" t="n">
        <v>40695</v>
      </c>
      <c r="BT135" s="14" t="n">
        <v>0</v>
      </c>
      <c r="BU135" s="14" t="n">
        <v>0</v>
      </c>
      <c r="BV135" s="14" t="n">
        <v>0</v>
      </c>
      <c r="BW135" s="14" t="n">
        <v>0</v>
      </c>
      <c r="BX135" s="14" t="n">
        <v>0</v>
      </c>
      <c r="BY135" s="14" t="n">
        <v>0</v>
      </c>
      <c r="BZ135" s="14" t="n">
        <v>0</v>
      </c>
      <c r="CA135" s="14" t="n">
        <v>0</v>
      </c>
      <c r="CB135" s="14" t="n">
        <v>0</v>
      </c>
      <c r="CC135" s="14" t="n">
        <v>0</v>
      </c>
      <c r="CD135" s="14"/>
      <c r="CE135" s="14" t="n">
        <v>0</v>
      </c>
      <c r="CF135" s="14"/>
      <c r="CG135" s="16" t="n">
        <v>40695</v>
      </c>
      <c r="CH135" s="15" t="n">
        <v>0</v>
      </c>
    </row>
    <row r="136" customFormat="false" ht="12.75" hidden="false" customHeight="false" outlineLevel="0" collapsed="false">
      <c r="A136" s="16" t="n">
        <v>40725</v>
      </c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6" t="n">
        <v>40725</v>
      </c>
      <c r="P136" s="15" t="n">
        <v>0</v>
      </c>
      <c r="S136" s="16" t="n">
        <v>40725</v>
      </c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6" t="n">
        <v>40725</v>
      </c>
      <c r="AH136" s="15" t="n">
        <v>0</v>
      </c>
      <c r="AK136" s="16" t="n">
        <v>40725</v>
      </c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6" t="n">
        <v>40725</v>
      </c>
      <c r="AZ136" s="15" t="n">
        <v>0</v>
      </c>
      <c r="BB136" s="16" t="n">
        <v>40725</v>
      </c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6" t="n">
        <v>40725</v>
      </c>
      <c r="BQ136" s="15" t="n">
        <v>0</v>
      </c>
      <c r="BS136" s="16" t="n">
        <v>40725</v>
      </c>
      <c r="BT136" s="14" t="n">
        <v>0</v>
      </c>
      <c r="BU136" s="14" t="n">
        <v>0</v>
      </c>
      <c r="BV136" s="14" t="n">
        <v>0</v>
      </c>
      <c r="BW136" s="14" t="n">
        <v>0</v>
      </c>
      <c r="BX136" s="14" t="n">
        <v>0</v>
      </c>
      <c r="BY136" s="14" t="n">
        <v>0</v>
      </c>
      <c r="BZ136" s="14" t="n">
        <v>0</v>
      </c>
      <c r="CA136" s="14" t="n">
        <v>0</v>
      </c>
      <c r="CB136" s="14" t="n">
        <v>0</v>
      </c>
      <c r="CC136" s="14" t="n">
        <v>0</v>
      </c>
      <c r="CD136" s="14"/>
      <c r="CE136" s="14" t="n">
        <v>0</v>
      </c>
      <c r="CF136" s="14"/>
      <c r="CG136" s="16" t="n">
        <v>40725</v>
      </c>
      <c r="CH136" s="15" t="n">
        <v>0</v>
      </c>
    </row>
    <row r="137" customFormat="false" ht="12.75" hidden="false" customHeight="false" outlineLevel="0" collapsed="false">
      <c r="A137" s="19" t="n">
        <v>40756</v>
      </c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9" t="n">
        <v>40756</v>
      </c>
      <c r="P137" s="15" t="n">
        <v>0</v>
      </c>
      <c r="S137" s="19" t="n">
        <v>40756</v>
      </c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9" t="n">
        <v>40756</v>
      </c>
      <c r="AH137" s="15" t="n">
        <v>0</v>
      </c>
      <c r="AK137" s="19" t="n">
        <v>40756</v>
      </c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9" t="n">
        <v>40756</v>
      </c>
      <c r="AZ137" s="15" t="n">
        <v>0</v>
      </c>
      <c r="BB137" s="19" t="n">
        <v>40756</v>
      </c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9" t="n">
        <v>40756</v>
      </c>
      <c r="BQ137" s="15" t="n">
        <v>0</v>
      </c>
      <c r="BS137" s="19" t="n">
        <v>40756</v>
      </c>
      <c r="BT137" s="14" t="n">
        <v>0</v>
      </c>
      <c r="BU137" s="14" t="n">
        <v>0</v>
      </c>
      <c r="BV137" s="14" t="n">
        <v>0</v>
      </c>
      <c r="BW137" s="14" t="n">
        <v>0</v>
      </c>
      <c r="BX137" s="14" t="n">
        <v>0</v>
      </c>
      <c r="BY137" s="14" t="n">
        <v>0</v>
      </c>
      <c r="BZ137" s="14" t="n">
        <v>0</v>
      </c>
      <c r="CA137" s="14" t="n">
        <v>0</v>
      </c>
      <c r="CB137" s="14" t="n">
        <v>0</v>
      </c>
      <c r="CC137" s="14" t="n">
        <v>0</v>
      </c>
      <c r="CD137" s="14"/>
      <c r="CE137" s="14" t="n">
        <v>0</v>
      </c>
      <c r="CF137" s="14"/>
      <c r="CG137" s="19" t="n">
        <v>40756</v>
      </c>
      <c r="CH137" s="15" t="n">
        <v>0</v>
      </c>
    </row>
    <row r="138" customFormat="false" ht="12.75" hidden="false" customHeight="false" outlineLevel="0" collapsed="false">
      <c r="A138" s="19" t="n">
        <v>40787</v>
      </c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9" t="n">
        <v>40787</v>
      </c>
      <c r="P138" s="15" t="n">
        <v>0</v>
      </c>
      <c r="S138" s="19" t="n">
        <v>40787</v>
      </c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9" t="n">
        <v>40787</v>
      </c>
      <c r="AH138" s="15" t="n">
        <v>0</v>
      </c>
      <c r="AK138" s="19" t="n">
        <v>40787</v>
      </c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9" t="n">
        <v>40787</v>
      </c>
      <c r="AZ138" s="15" t="n">
        <v>0</v>
      </c>
      <c r="BB138" s="19" t="n">
        <v>40787</v>
      </c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9" t="n">
        <v>40787</v>
      </c>
      <c r="BQ138" s="15" t="n">
        <v>0</v>
      </c>
      <c r="BS138" s="19" t="n">
        <v>40787</v>
      </c>
      <c r="BT138" s="14" t="n">
        <v>0</v>
      </c>
      <c r="BU138" s="14" t="n">
        <v>0</v>
      </c>
      <c r="BV138" s="14" t="n">
        <v>0</v>
      </c>
      <c r="BW138" s="14" t="n">
        <v>0</v>
      </c>
      <c r="BX138" s="14" t="n">
        <v>0</v>
      </c>
      <c r="BY138" s="14" t="n">
        <v>0</v>
      </c>
      <c r="BZ138" s="14" t="n">
        <v>0</v>
      </c>
      <c r="CA138" s="14" t="n">
        <v>0</v>
      </c>
      <c r="CB138" s="14" t="n">
        <v>0</v>
      </c>
      <c r="CC138" s="14" t="n">
        <v>0</v>
      </c>
      <c r="CD138" s="14"/>
      <c r="CE138" s="14" t="n">
        <v>0</v>
      </c>
      <c r="CF138" s="14"/>
      <c r="CG138" s="19" t="n">
        <v>40787</v>
      </c>
      <c r="CH138" s="15" t="n">
        <v>0</v>
      </c>
    </row>
    <row r="139" customFormat="false" ht="12.75" hidden="false" customHeight="false" outlineLevel="0" collapsed="false">
      <c r="A139" s="19" t="n">
        <v>40817</v>
      </c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9" t="n">
        <v>40817</v>
      </c>
      <c r="P139" s="15" t="n">
        <v>0</v>
      </c>
      <c r="S139" s="19" t="n">
        <v>40817</v>
      </c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9" t="n">
        <v>40817</v>
      </c>
      <c r="AH139" s="15" t="n">
        <v>0</v>
      </c>
      <c r="AK139" s="19" t="n">
        <v>40817</v>
      </c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9" t="n">
        <v>40817</v>
      </c>
      <c r="AZ139" s="15" t="n">
        <v>0</v>
      </c>
      <c r="BB139" s="19" t="n">
        <v>40817</v>
      </c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9" t="n">
        <v>40817</v>
      </c>
      <c r="BQ139" s="15" t="n">
        <v>0</v>
      </c>
      <c r="BS139" s="19" t="n">
        <v>40817</v>
      </c>
      <c r="BT139" s="14" t="n">
        <v>0</v>
      </c>
      <c r="BU139" s="14" t="n">
        <v>0</v>
      </c>
      <c r="BV139" s="14" t="n">
        <v>0</v>
      </c>
      <c r="BW139" s="14" t="n">
        <v>0</v>
      </c>
      <c r="BX139" s="14" t="n">
        <v>0</v>
      </c>
      <c r="BY139" s="14" t="n">
        <v>0</v>
      </c>
      <c r="BZ139" s="14" t="n">
        <v>0</v>
      </c>
      <c r="CA139" s="14" t="n">
        <v>0</v>
      </c>
      <c r="CB139" s="14" t="n">
        <v>0</v>
      </c>
      <c r="CC139" s="14" t="n">
        <v>0</v>
      </c>
      <c r="CD139" s="14"/>
      <c r="CE139" s="14" t="n">
        <v>0</v>
      </c>
      <c r="CF139" s="14"/>
      <c r="CG139" s="19" t="n">
        <v>40817</v>
      </c>
      <c r="CH139" s="15" t="n">
        <v>0</v>
      </c>
    </row>
    <row r="140" customFormat="false" ht="12.75" hidden="false" customHeight="false" outlineLevel="0" collapsed="false">
      <c r="A140" s="19" t="n">
        <v>40848</v>
      </c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9" t="n">
        <v>40848</v>
      </c>
      <c r="P140" s="15" t="n">
        <v>0</v>
      </c>
      <c r="S140" s="19" t="n">
        <v>40848</v>
      </c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9" t="n">
        <v>40848</v>
      </c>
      <c r="AH140" s="15" t="n">
        <v>0</v>
      </c>
      <c r="AK140" s="19" t="n">
        <v>40848</v>
      </c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9" t="n">
        <v>40848</v>
      </c>
      <c r="AZ140" s="15" t="n">
        <v>0</v>
      </c>
      <c r="BB140" s="19" t="n">
        <v>40848</v>
      </c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9" t="n">
        <v>40848</v>
      </c>
      <c r="BQ140" s="15" t="n">
        <v>0</v>
      </c>
      <c r="BS140" s="19" t="n">
        <v>40848</v>
      </c>
      <c r="BT140" s="14" t="n">
        <v>0</v>
      </c>
      <c r="BU140" s="14" t="n">
        <v>0</v>
      </c>
      <c r="BV140" s="14" t="n">
        <v>0</v>
      </c>
      <c r="BW140" s="14" t="n">
        <v>0</v>
      </c>
      <c r="BX140" s="14" t="n">
        <v>0</v>
      </c>
      <c r="BY140" s="14" t="n">
        <v>0</v>
      </c>
      <c r="BZ140" s="14" t="n">
        <v>0</v>
      </c>
      <c r="CA140" s="14" t="n">
        <v>0</v>
      </c>
      <c r="CB140" s="14" t="n">
        <v>0</v>
      </c>
      <c r="CC140" s="14" t="n">
        <v>0</v>
      </c>
      <c r="CD140" s="14"/>
      <c r="CE140" s="14" t="n">
        <v>0</v>
      </c>
      <c r="CF140" s="14"/>
      <c r="CG140" s="19" t="n">
        <v>40848</v>
      </c>
      <c r="CH140" s="15" t="n">
        <v>0</v>
      </c>
    </row>
    <row r="141" customFormat="false" ht="12.75" hidden="false" customHeight="false" outlineLevel="0" collapsed="false">
      <c r="A141" s="19" t="n">
        <v>40878</v>
      </c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9" t="n">
        <v>40878</v>
      </c>
      <c r="P141" s="15" t="n">
        <v>0</v>
      </c>
      <c r="S141" s="19" t="n">
        <v>40878</v>
      </c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9" t="n">
        <v>40878</v>
      </c>
      <c r="AH141" s="15" t="n">
        <v>0</v>
      </c>
      <c r="AK141" s="19" t="n">
        <v>40878</v>
      </c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9" t="n">
        <v>40878</v>
      </c>
      <c r="AZ141" s="15" t="n">
        <v>0</v>
      </c>
      <c r="BB141" s="19" t="n">
        <v>40878</v>
      </c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9" t="n">
        <v>40878</v>
      </c>
      <c r="BQ141" s="15" t="n">
        <v>0</v>
      </c>
      <c r="BS141" s="19" t="n">
        <v>40878</v>
      </c>
      <c r="BT141" s="14" t="n">
        <v>0</v>
      </c>
      <c r="BU141" s="14" t="n">
        <v>0</v>
      </c>
      <c r="BV141" s="14" t="n">
        <v>0</v>
      </c>
      <c r="BW141" s="14" t="n">
        <v>0</v>
      </c>
      <c r="BX141" s="14" t="n">
        <v>0</v>
      </c>
      <c r="BY141" s="14" t="n">
        <v>0</v>
      </c>
      <c r="BZ141" s="14" t="n">
        <v>0</v>
      </c>
      <c r="CA141" s="14" t="n">
        <v>0</v>
      </c>
      <c r="CB141" s="14" t="n">
        <v>0</v>
      </c>
      <c r="CC141" s="14" t="n">
        <v>0</v>
      </c>
      <c r="CD141" s="14"/>
      <c r="CE141" s="14" t="n">
        <v>0</v>
      </c>
      <c r="CF141" s="14"/>
      <c r="CG141" s="19" t="n">
        <v>40878</v>
      </c>
      <c r="CH141" s="15" t="n">
        <v>0</v>
      </c>
    </row>
    <row r="142" customFormat="false" ht="12.75" hidden="false" customHeight="false" outlineLevel="0" collapsed="false">
      <c r="A142" s="19" t="n">
        <v>40909</v>
      </c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9" t="n">
        <v>40909</v>
      </c>
      <c r="P142" s="15" t="n">
        <v>0</v>
      </c>
      <c r="S142" s="19" t="n">
        <v>40909</v>
      </c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9" t="n">
        <v>40909</v>
      </c>
      <c r="AH142" s="15" t="n">
        <v>0</v>
      </c>
      <c r="AK142" s="19" t="n">
        <v>40909</v>
      </c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9" t="n">
        <v>40909</v>
      </c>
      <c r="AZ142" s="15" t="n">
        <v>0</v>
      </c>
      <c r="BB142" s="19" t="n">
        <v>40909</v>
      </c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9" t="n">
        <v>40909</v>
      </c>
      <c r="BQ142" s="15" t="n">
        <v>0</v>
      </c>
      <c r="BS142" s="19" t="n">
        <v>40909</v>
      </c>
      <c r="BT142" s="14" t="n">
        <v>0</v>
      </c>
      <c r="BU142" s="14" t="n">
        <v>0</v>
      </c>
      <c r="BV142" s="14" t="n">
        <v>0</v>
      </c>
      <c r="BW142" s="14" t="n">
        <v>0</v>
      </c>
      <c r="BX142" s="14" t="n">
        <v>0</v>
      </c>
      <c r="BY142" s="14" t="n">
        <v>0</v>
      </c>
      <c r="BZ142" s="14" t="n">
        <v>0</v>
      </c>
      <c r="CA142" s="14" t="n">
        <v>0</v>
      </c>
      <c r="CB142" s="14" t="n">
        <v>0</v>
      </c>
      <c r="CC142" s="14" t="n">
        <v>0</v>
      </c>
      <c r="CD142" s="14"/>
      <c r="CE142" s="14" t="n">
        <v>0</v>
      </c>
      <c r="CF142" s="14"/>
      <c r="CG142" s="19" t="n">
        <v>40909</v>
      </c>
      <c r="CH142" s="15" t="n">
        <v>0</v>
      </c>
    </row>
    <row r="143" customFormat="false" ht="12.75" hidden="false" customHeight="false" outlineLevel="0" collapsed="false">
      <c r="A143" s="19" t="n">
        <v>40940</v>
      </c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9" t="n">
        <v>40940</v>
      </c>
      <c r="P143" s="15" t="n">
        <v>0</v>
      </c>
      <c r="S143" s="19" t="n">
        <v>40940</v>
      </c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9" t="n">
        <v>40940</v>
      </c>
      <c r="AH143" s="15" t="n">
        <v>0</v>
      </c>
      <c r="AK143" s="19" t="n">
        <v>40940</v>
      </c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9" t="n">
        <v>40940</v>
      </c>
      <c r="AZ143" s="15" t="n">
        <v>0</v>
      </c>
      <c r="BB143" s="19" t="n">
        <v>40940</v>
      </c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9" t="n">
        <v>40940</v>
      </c>
      <c r="BQ143" s="15" t="n">
        <v>0</v>
      </c>
      <c r="BS143" s="19" t="n">
        <v>40940</v>
      </c>
      <c r="BT143" s="14" t="n">
        <v>0</v>
      </c>
      <c r="BU143" s="14" t="n">
        <v>0</v>
      </c>
      <c r="BV143" s="14" t="n">
        <v>0</v>
      </c>
      <c r="BW143" s="14" t="n">
        <v>0</v>
      </c>
      <c r="BX143" s="14" t="n">
        <v>0</v>
      </c>
      <c r="BY143" s="14" t="n">
        <v>0</v>
      </c>
      <c r="BZ143" s="14" t="n">
        <v>0</v>
      </c>
      <c r="CA143" s="14" t="n">
        <v>0</v>
      </c>
      <c r="CB143" s="14" t="n">
        <v>0</v>
      </c>
      <c r="CC143" s="14" t="n">
        <v>0</v>
      </c>
      <c r="CD143" s="14"/>
      <c r="CE143" s="14" t="n">
        <v>0</v>
      </c>
      <c r="CF143" s="14"/>
      <c r="CG143" s="19" t="n">
        <v>40940</v>
      </c>
      <c r="CH143" s="15" t="n">
        <v>0</v>
      </c>
    </row>
    <row r="144" customFormat="false" ht="12.75" hidden="false" customHeight="false" outlineLevel="0" collapsed="false">
      <c r="A144" s="19" t="n">
        <v>40969</v>
      </c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9" t="n">
        <v>40969</v>
      </c>
      <c r="P144" s="15" t="n">
        <v>0</v>
      </c>
      <c r="S144" s="19" t="n">
        <v>40969</v>
      </c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9" t="n">
        <v>40969</v>
      </c>
      <c r="AH144" s="15" t="n">
        <v>0</v>
      </c>
      <c r="AK144" s="19" t="n">
        <v>40969</v>
      </c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9" t="n">
        <v>40969</v>
      </c>
      <c r="AZ144" s="15" t="n">
        <v>0</v>
      </c>
      <c r="BB144" s="19" t="n">
        <v>40969</v>
      </c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9" t="n">
        <v>40969</v>
      </c>
      <c r="BQ144" s="15" t="n">
        <v>0</v>
      </c>
      <c r="BS144" s="19" t="n">
        <v>40969</v>
      </c>
      <c r="BT144" s="14" t="n">
        <v>0</v>
      </c>
      <c r="BU144" s="14" t="n">
        <v>0</v>
      </c>
      <c r="BV144" s="14" t="n">
        <v>0</v>
      </c>
      <c r="BW144" s="14" t="n">
        <v>0</v>
      </c>
      <c r="BX144" s="14" t="n">
        <v>0</v>
      </c>
      <c r="BY144" s="14" t="n">
        <v>0</v>
      </c>
      <c r="BZ144" s="14" t="n">
        <v>0</v>
      </c>
      <c r="CA144" s="14" t="n">
        <v>0</v>
      </c>
      <c r="CB144" s="14" t="n">
        <v>0</v>
      </c>
      <c r="CC144" s="14" t="n">
        <v>0</v>
      </c>
      <c r="CD144" s="14"/>
      <c r="CE144" s="14" t="n">
        <v>0</v>
      </c>
      <c r="CF144" s="14"/>
      <c r="CG144" s="19" t="n">
        <v>40969</v>
      </c>
      <c r="CH144" s="15" t="n">
        <v>0</v>
      </c>
    </row>
    <row r="145" customFormat="false" ht="12.75" hidden="false" customHeight="false" outlineLevel="0" collapsed="false">
      <c r="A145" s="19" t="n">
        <v>41000</v>
      </c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9" t="n">
        <v>41000</v>
      </c>
      <c r="P145" s="15" t="n">
        <v>0</v>
      </c>
      <c r="S145" s="19" t="n">
        <v>41000</v>
      </c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9" t="n">
        <v>41000</v>
      </c>
      <c r="AH145" s="15" t="n">
        <v>0</v>
      </c>
      <c r="AK145" s="19" t="n">
        <v>41000</v>
      </c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9" t="n">
        <v>41000</v>
      </c>
      <c r="AZ145" s="15" t="n">
        <v>0</v>
      </c>
      <c r="BB145" s="19" t="n">
        <v>41000</v>
      </c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9" t="n">
        <v>41000</v>
      </c>
      <c r="BQ145" s="15" t="n">
        <v>0</v>
      </c>
      <c r="BS145" s="19" t="n">
        <v>41000</v>
      </c>
      <c r="BT145" s="14" t="n">
        <v>0</v>
      </c>
      <c r="BU145" s="14" t="n">
        <v>0</v>
      </c>
      <c r="BV145" s="14" t="n">
        <v>0</v>
      </c>
      <c r="BW145" s="14" t="n">
        <v>0</v>
      </c>
      <c r="BX145" s="14" t="n">
        <v>0</v>
      </c>
      <c r="BY145" s="14" t="n">
        <v>0</v>
      </c>
      <c r="BZ145" s="14" t="n">
        <v>0</v>
      </c>
      <c r="CA145" s="14" t="n">
        <v>0</v>
      </c>
      <c r="CB145" s="14" t="n">
        <v>0</v>
      </c>
      <c r="CC145" s="14" t="n">
        <v>0</v>
      </c>
      <c r="CD145" s="14"/>
      <c r="CE145" s="14" t="n">
        <v>0</v>
      </c>
      <c r="CF145" s="14"/>
      <c r="CG145" s="19" t="n">
        <v>41000</v>
      </c>
      <c r="CH145" s="15" t="n">
        <v>0</v>
      </c>
    </row>
    <row r="146" customFormat="false" ht="12.75" hidden="false" customHeight="false" outlineLevel="0" collapsed="false">
      <c r="A146" s="19" t="n">
        <v>41030</v>
      </c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9" t="n">
        <v>41030</v>
      </c>
      <c r="P146" s="15" t="n">
        <v>0</v>
      </c>
      <c r="S146" s="19" t="n">
        <v>41030</v>
      </c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9" t="n">
        <v>41030</v>
      </c>
      <c r="AH146" s="15" t="n">
        <v>0</v>
      </c>
      <c r="AK146" s="19" t="n">
        <v>41030</v>
      </c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9" t="n">
        <v>41030</v>
      </c>
      <c r="AZ146" s="15" t="n">
        <v>0</v>
      </c>
      <c r="BB146" s="19" t="n">
        <v>41030</v>
      </c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9" t="n">
        <v>41030</v>
      </c>
      <c r="BQ146" s="15" t="n">
        <v>0</v>
      </c>
      <c r="BS146" s="19" t="n">
        <v>41030</v>
      </c>
      <c r="BT146" s="14" t="n">
        <v>0</v>
      </c>
      <c r="BU146" s="14" t="n">
        <v>0</v>
      </c>
      <c r="BV146" s="14" t="n">
        <v>0</v>
      </c>
      <c r="BW146" s="14" t="n">
        <v>0</v>
      </c>
      <c r="BX146" s="14" t="n">
        <v>0</v>
      </c>
      <c r="BY146" s="14" t="n">
        <v>0</v>
      </c>
      <c r="BZ146" s="14" t="n">
        <v>0</v>
      </c>
      <c r="CA146" s="14" t="n">
        <v>0</v>
      </c>
      <c r="CB146" s="14" t="n">
        <v>0</v>
      </c>
      <c r="CC146" s="14" t="n">
        <v>0</v>
      </c>
      <c r="CD146" s="14"/>
      <c r="CE146" s="14" t="n">
        <v>0</v>
      </c>
      <c r="CF146" s="14"/>
      <c r="CG146" s="19" t="n">
        <v>41030</v>
      </c>
      <c r="CH146" s="15" t="n">
        <v>0</v>
      </c>
    </row>
    <row r="147" customFormat="false" ht="12.75" hidden="false" customHeight="false" outlineLevel="0" collapsed="false">
      <c r="A147" s="19" t="n">
        <v>41061</v>
      </c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9" t="n">
        <v>41061</v>
      </c>
      <c r="P147" s="15" t="n">
        <v>0</v>
      </c>
      <c r="S147" s="19" t="n">
        <v>41061</v>
      </c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9" t="n">
        <v>41061</v>
      </c>
      <c r="AH147" s="15" t="n">
        <v>0</v>
      </c>
      <c r="AK147" s="19" t="n">
        <v>41061</v>
      </c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9" t="n">
        <v>41061</v>
      </c>
      <c r="AZ147" s="15" t="n">
        <v>0</v>
      </c>
      <c r="BB147" s="19" t="n">
        <v>41061</v>
      </c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9" t="n">
        <v>41061</v>
      </c>
      <c r="BQ147" s="15" t="n">
        <v>0</v>
      </c>
      <c r="BS147" s="19" t="n">
        <v>41061</v>
      </c>
      <c r="BT147" s="14" t="n">
        <v>0</v>
      </c>
      <c r="BU147" s="14" t="n">
        <v>0</v>
      </c>
      <c r="BV147" s="14" t="n">
        <v>0</v>
      </c>
      <c r="BW147" s="14" t="n">
        <v>0</v>
      </c>
      <c r="BX147" s="14" t="n">
        <v>0</v>
      </c>
      <c r="BY147" s="14" t="n">
        <v>0</v>
      </c>
      <c r="BZ147" s="14" t="n">
        <v>0</v>
      </c>
      <c r="CA147" s="14" t="n">
        <v>0</v>
      </c>
      <c r="CB147" s="14" t="n">
        <v>0</v>
      </c>
      <c r="CC147" s="14" t="n">
        <v>0</v>
      </c>
      <c r="CD147" s="14"/>
      <c r="CE147" s="14" t="n">
        <v>0</v>
      </c>
      <c r="CF147" s="14"/>
      <c r="CG147" s="19" t="n">
        <v>41061</v>
      </c>
      <c r="CH147" s="15" t="n">
        <v>0</v>
      </c>
    </row>
    <row r="148" customFormat="false" ht="12.75" hidden="false" customHeight="false" outlineLevel="0" collapsed="false">
      <c r="A148" s="19" t="n">
        <v>41091</v>
      </c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9" t="n">
        <v>41091</v>
      </c>
      <c r="P148" s="15" t="n">
        <v>0</v>
      </c>
      <c r="S148" s="19" t="n">
        <v>41091</v>
      </c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9" t="n">
        <v>41091</v>
      </c>
      <c r="AH148" s="15" t="n">
        <v>0</v>
      </c>
      <c r="AK148" s="19" t="n">
        <v>41091</v>
      </c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9" t="n">
        <v>41091</v>
      </c>
      <c r="AZ148" s="15" t="n">
        <v>0</v>
      </c>
      <c r="BB148" s="19" t="n">
        <v>41091</v>
      </c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9" t="n">
        <v>41091</v>
      </c>
      <c r="BQ148" s="15" t="n">
        <v>0</v>
      </c>
      <c r="BS148" s="19" t="n">
        <v>41091</v>
      </c>
      <c r="BT148" s="14" t="n">
        <v>0</v>
      </c>
      <c r="BU148" s="14" t="n">
        <v>0</v>
      </c>
      <c r="BV148" s="14" t="n">
        <v>0</v>
      </c>
      <c r="BW148" s="14" t="n">
        <v>0</v>
      </c>
      <c r="BX148" s="14" t="n">
        <v>0</v>
      </c>
      <c r="BY148" s="14" t="n">
        <v>0</v>
      </c>
      <c r="BZ148" s="14" t="n">
        <v>0</v>
      </c>
      <c r="CA148" s="14" t="n">
        <v>0</v>
      </c>
      <c r="CB148" s="14" t="n">
        <v>0</v>
      </c>
      <c r="CC148" s="14" t="n">
        <v>0</v>
      </c>
      <c r="CD148" s="14"/>
      <c r="CE148" s="14" t="n">
        <v>0</v>
      </c>
      <c r="CF148" s="14"/>
      <c r="CG148" s="19" t="n">
        <v>41091</v>
      </c>
      <c r="CH148" s="15" t="n">
        <v>0</v>
      </c>
    </row>
    <row r="149" customFormat="false" ht="12.75" hidden="false" customHeight="false" outlineLevel="0" collapsed="false">
      <c r="A149" s="19" t="n">
        <v>41122</v>
      </c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9" t="n">
        <v>41122</v>
      </c>
      <c r="P149" s="15" t="n">
        <v>0</v>
      </c>
      <c r="S149" s="19" t="n">
        <v>41122</v>
      </c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9" t="n">
        <v>41122</v>
      </c>
      <c r="AH149" s="15" t="n">
        <v>0</v>
      </c>
      <c r="AK149" s="19" t="n">
        <v>41122</v>
      </c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9" t="n">
        <v>41122</v>
      </c>
      <c r="AZ149" s="15" t="n">
        <v>0</v>
      </c>
      <c r="BB149" s="19" t="n">
        <v>41122</v>
      </c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9" t="n">
        <v>41122</v>
      </c>
      <c r="BQ149" s="15" t="n">
        <v>0</v>
      </c>
      <c r="BS149" s="19" t="n">
        <v>41122</v>
      </c>
      <c r="BT149" s="14" t="n">
        <v>0</v>
      </c>
      <c r="BU149" s="14" t="n">
        <v>0</v>
      </c>
      <c r="BV149" s="14" t="n">
        <v>0</v>
      </c>
      <c r="BW149" s="14" t="n">
        <v>0</v>
      </c>
      <c r="BX149" s="14" t="n">
        <v>0</v>
      </c>
      <c r="BY149" s="14" t="n">
        <v>0</v>
      </c>
      <c r="BZ149" s="14" t="n">
        <v>0</v>
      </c>
      <c r="CA149" s="14" t="n">
        <v>0</v>
      </c>
      <c r="CB149" s="14" t="n">
        <v>0</v>
      </c>
      <c r="CC149" s="14" t="n">
        <v>0</v>
      </c>
      <c r="CD149" s="14"/>
      <c r="CE149" s="14" t="n">
        <v>0</v>
      </c>
      <c r="CF149" s="14"/>
      <c r="CG149" s="19" t="n">
        <v>41122</v>
      </c>
      <c r="CH149" s="15" t="n">
        <v>0</v>
      </c>
    </row>
    <row r="150" customFormat="false" ht="12.75" hidden="false" customHeight="false" outlineLevel="0" collapsed="false">
      <c r="A150" s="19" t="n">
        <v>41153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9" t="n">
        <v>41153</v>
      </c>
      <c r="P150" s="15" t="n">
        <v>0</v>
      </c>
      <c r="S150" s="19" t="n">
        <v>41153</v>
      </c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9" t="n">
        <v>41153</v>
      </c>
      <c r="AH150" s="15" t="n">
        <v>0</v>
      </c>
      <c r="AK150" s="19" t="n">
        <v>41153</v>
      </c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9" t="n">
        <v>41153</v>
      </c>
      <c r="AZ150" s="15" t="n">
        <v>0</v>
      </c>
      <c r="BB150" s="19" t="n">
        <v>41153</v>
      </c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9" t="n">
        <v>41153</v>
      </c>
      <c r="BQ150" s="15" t="n">
        <v>0</v>
      </c>
      <c r="BS150" s="19" t="n">
        <v>41153</v>
      </c>
      <c r="BT150" s="14" t="n">
        <v>0</v>
      </c>
      <c r="BU150" s="14" t="n">
        <v>0</v>
      </c>
      <c r="BV150" s="14" t="n">
        <v>0</v>
      </c>
      <c r="BW150" s="14" t="n">
        <v>0</v>
      </c>
      <c r="BX150" s="14" t="n">
        <v>0</v>
      </c>
      <c r="BY150" s="14" t="n">
        <v>0</v>
      </c>
      <c r="BZ150" s="14" t="n">
        <v>0</v>
      </c>
      <c r="CA150" s="14" t="n">
        <v>0</v>
      </c>
      <c r="CB150" s="14" t="n">
        <v>0</v>
      </c>
      <c r="CC150" s="14" t="n">
        <v>0</v>
      </c>
      <c r="CD150" s="14"/>
      <c r="CE150" s="14" t="n">
        <v>0</v>
      </c>
      <c r="CF150" s="14"/>
      <c r="CG150" s="19" t="n">
        <v>41153</v>
      </c>
      <c r="CH150" s="15" t="n">
        <v>0</v>
      </c>
    </row>
    <row r="151" customFormat="false" ht="12.75" hidden="false" customHeight="false" outlineLevel="0" collapsed="false">
      <c r="A151" s="19" t="n">
        <v>41183</v>
      </c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9" t="n">
        <v>41183</v>
      </c>
      <c r="P151" s="15" t="n">
        <v>0</v>
      </c>
      <c r="S151" s="19" t="n">
        <v>41183</v>
      </c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9" t="n">
        <v>41183</v>
      </c>
      <c r="AH151" s="15" t="n">
        <v>0</v>
      </c>
      <c r="AK151" s="19" t="n">
        <v>41183</v>
      </c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9" t="n">
        <v>41183</v>
      </c>
      <c r="AZ151" s="15" t="n">
        <v>0</v>
      </c>
      <c r="BB151" s="19" t="n">
        <v>41183</v>
      </c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9" t="n">
        <v>41183</v>
      </c>
      <c r="BQ151" s="15" t="n">
        <v>0</v>
      </c>
      <c r="BS151" s="19" t="n">
        <v>41183</v>
      </c>
      <c r="BT151" s="14" t="n">
        <v>0</v>
      </c>
      <c r="BU151" s="14" t="n">
        <v>0</v>
      </c>
      <c r="BV151" s="14" t="n">
        <v>0</v>
      </c>
      <c r="BW151" s="14" t="n">
        <v>0</v>
      </c>
      <c r="BX151" s="14" t="n">
        <v>0</v>
      </c>
      <c r="BY151" s="14" t="n">
        <v>0</v>
      </c>
      <c r="BZ151" s="14" t="n">
        <v>0</v>
      </c>
      <c r="CA151" s="14" t="n">
        <v>0</v>
      </c>
      <c r="CB151" s="14" t="n">
        <v>0</v>
      </c>
      <c r="CC151" s="14" t="n">
        <v>0</v>
      </c>
      <c r="CD151" s="14"/>
      <c r="CE151" s="14" t="n">
        <v>0</v>
      </c>
      <c r="CF151" s="14"/>
      <c r="CG151" s="19" t="n">
        <v>41183</v>
      </c>
      <c r="CH151" s="15" t="n">
        <v>0</v>
      </c>
    </row>
    <row r="152" customFormat="false" ht="12.75" hidden="false" customHeight="false" outlineLevel="0" collapsed="false">
      <c r="A152" s="19" t="n">
        <v>41214</v>
      </c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9" t="n">
        <v>41214</v>
      </c>
      <c r="P152" s="15" t="n">
        <v>0</v>
      </c>
      <c r="S152" s="19" t="n">
        <v>41214</v>
      </c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9" t="n">
        <v>41214</v>
      </c>
      <c r="AH152" s="15" t="n">
        <v>0</v>
      </c>
      <c r="AK152" s="19" t="n">
        <v>41214</v>
      </c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9" t="n">
        <v>41214</v>
      </c>
      <c r="AZ152" s="15" t="n">
        <v>0</v>
      </c>
      <c r="BB152" s="19" t="n">
        <v>41214</v>
      </c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9" t="n">
        <v>41214</v>
      </c>
      <c r="BQ152" s="15" t="n">
        <v>0</v>
      </c>
      <c r="BS152" s="19" t="n">
        <v>41214</v>
      </c>
      <c r="BT152" s="14" t="n">
        <v>0</v>
      </c>
      <c r="BU152" s="14" t="n">
        <v>0</v>
      </c>
      <c r="BV152" s="14" t="n">
        <v>0</v>
      </c>
      <c r="BW152" s="14" t="n">
        <v>0</v>
      </c>
      <c r="BX152" s="14" t="n">
        <v>0</v>
      </c>
      <c r="BY152" s="14" t="n">
        <v>0</v>
      </c>
      <c r="BZ152" s="14" t="n">
        <v>0</v>
      </c>
      <c r="CA152" s="14" t="n">
        <v>0</v>
      </c>
      <c r="CB152" s="14" t="n">
        <v>0</v>
      </c>
      <c r="CC152" s="14" t="n">
        <v>0</v>
      </c>
      <c r="CD152" s="14"/>
      <c r="CE152" s="14" t="n">
        <v>0</v>
      </c>
      <c r="CF152" s="14"/>
      <c r="CG152" s="19" t="n">
        <v>41214</v>
      </c>
      <c r="CH152" s="15" t="n">
        <v>0</v>
      </c>
    </row>
    <row r="153" customFormat="false" ht="12.75" hidden="false" customHeight="false" outlineLevel="0" collapsed="false">
      <c r="A153" s="19" t="n">
        <v>41244</v>
      </c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9" t="n">
        <v>41244</v>
      </c>
      <c r="P153" s="15" t="n">
        <v>0</v>
      </c>
      <c r="S153" s="19" t="n">
        <v>41244</v>
      </c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9" t="n">
        <v>41244</v>
      </c>
      <c r="AH153" s="15" t="n">
        <v>0</v>
      </c>
      <c r="AK153" s="19" t="n">
        <v>41244</v>
      </c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9" t="n">
        <v>41244</v>
      </c>
      <c r="AZ153" s="15" t="n">
        <v>0</v>
      </c>
      <c r="BB153" s="19" t="n">
        <v>41244</v>
      </c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9" t="n">
        <v>41244</v>
      </c>
      <c r="BQ153" s="15" t="n">
        <v>0</v>
      </c>
      <c r="BS153" s="19" t="n">
        <v>41244</v>
      </c>
      <c r="BT153" s="14" t="n">
        <v>0</v>
      </c>
      <c r="BU153" s="14" t="n">
        <v>0</v>
      </c>
      <c r="BV153" s="14" t="n">
        <v>0</v>
      </c>
      <c r="BW153" s="14" t="n">
        <v>0</v>
      </c>
      <c r="BX153" s="14" t="n">
        <v>0</v>
      </c>
      <c r="BY153" s="14" t="n">
        <v>0</v>
      </c>
      <c r="BZ153" s="14" t="n">
        <v>0</v>
      </c>
      <c r="CA153" s="14" t="n">
        <v>0</v>
      </c>
      <c r="CB153" s="14" t="n">
        <v>0</v>
      </c>
      <c r="CC153" s="14" t="n">
        <v>0</v>
      </c>
      <c r="CD153" s="14"/>
      <c r="CE153" s="14" t="n">
        <v>0</v>
      </c>
      <c r="CF153" s="14"/>
      <c r="CG153" s="19" t="n">
        <v>41244</v>
      </c>
      <c r="CH153" s="15" t="n">
        <v>0</v>
      </c>
    </row>
    <row r="154" customFormat="false" ht="12.75" hidden="false" customHeight="false" outlineLevel="0" collapsed="false">
      <c r="A154" s="19" t="n">
        <v>41275</v>
      </c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9" t="n">
        <v>41275</v>
      </c>
      <c r="P154" s="15" t="n">
        <v>0</v>
      </c>
      <c r="S154" s="19" t="n">
        <v>41275</v>
      </c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9" t="n">
        <v>41275</v>
      </c>
      <c r="AH154" s="15" t="n">
        <v>0</v>
      </c>
      <c r="AK154" s="19" t="n">
        <v>41275</v>
      </c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9" t="n">
        <v>41275</v>
      </c>
      <c r="AZ154" s="15" t="n">
        <v>0</v>
      </c>
      <c r="BB154" s="19" t="n">
        <v>41275</v>
      </c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9" t="n">
        <v>41275</v>
      </c>
      <c r="BQ154" s="15" t="n">
        <v>0</v>
      </c>
      <c r="BS154" s="19" t="n">
        <v>41275</v>
      </c>
      <c r="BT154" s="14" t="n">
        <v>0</v>
      </c>
      <c r="BU154" s="14" t="n">
        <v>0</v>
      </c>
      <c r="BV154" s="14" t="n">
        <v>0</v>
      </c>
      <c r="BW154" s="14" t="n">
        <v>0</v>
      </c>
      <c r="BX154" s="14" t="n">
        <v>0</v>
      </c>
      <c r="BY154" s="14" t="n">
        <v>0</v>
      </c>
      <c r="BZ154" s="14" t="n">
        <v>0</v>
      </c>
      <c r="CA154" s="14" t="n">
        <v>0</v>
      </c>
      <c r="CB154" s="14" t="n">
        <v>0</v>
      </c>
      <c r="CC154" s="14" t="n">
        <v>0</v>
      </c>
      <c r="CD154" s="14"/>
      <c r="CE154" s="14" t="n">
        <v>0</v>
      </c>
      <c r="CF154" s="14"/>
      <c r="CG154" s="19" t="n">
        <v>41275</v>
      </c>
      <c r="CH154" s="15" t="n">
        <v>0</v>
      </c>
    </row>
    <row r="155" customFormat="false" ht="12.75" hidden="false" customHeight="false" outlineLevel="0" collapsed="false">
      <c r="A155" s="19" t="n">
        <v>41306</v>
      </c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9" t="n">
        <v>41306</v>
      </c>
      <c r="P155" s="15" t="n">
        <v>0</v>
      </c>
      <c r="S155" s="19" t="n">
        <v>41306</v>
      </c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9" t="n">
        <v>41306</v>
      </c>
      <c r="AH155" s="15" t="n">
        <v>0</v>
      </c>
      <c r="AK155" s="19" t="n">
        <v>41306</v>
      </c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9" t="n">
        <v>41306</v>
      </c>
      <c r="AZ155" s="15" t="n">
        <v>0</v>
      </c>
      <c r="BB155" s="19" t="n">
        <v>41306</v>
      </c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9" t="n">
        <v>41306</v>
      </c>
      <c r="BQ155" s="15" t="n">
        <v>0</v>
      </c>
      <c r="BS155" s="19" t="n">
        <v>41306</v>
      </c>
      <c r="BT155" s="14" t="n">
        <v>0</v>
      </c>
      <c r="BU155" s="14" t="n">
        <v>0</v>
      </c>
      <c r="BV155" s="14" t="n">
        <v>0</v>
      </c>
      <c r="BW155" s="14" t="n">
        <v>0</v>
      </c>
      <c r="BX155" s="14" t="n">
        <v>0</v>
      </c>
      <c r="BY155" s="14" t="n">
        <v>0</v>
      </c>
      <c r="BZ155" s="14" t="n">
        <v>0</v>
      </c>
      <c r="CA155" s="14" t="n">
        <v>0</v>
      </c>
      <c r="CB155" s="14" t="n">
        <v>0</v>
      </c>
      <c r="CC155" s="14" t="n">
        <v>0</v>
      </c>
      <c r="CD155" s="14"/>
      <c r="CE155" s="14" t="n">
        <v>0</v>
      </c>
      <c r="CF155" s="14"/>
      <c r="CG155" s="19" t="n">
        <v>41306</v>
      </c>
      <c r="CH155" s="15" t="n">
        <v>0</v>
      </c>
    </row>
    <row r="156" customFormat="false" ht="12.75" hidden="false" customHeight="false" outlineLevel="0" collapsed="false">
      <c r="A156" s="19" t="n">
        <v>41334</v>
      </c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9" t="n">
        <v>41334</v>
      </c>
      <c r="P156" s="15" t="n">
        <v>0</v>
      </c>
      <c r="S156" s="19" t="n">
        <v>41334</v>
      </c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9" t="n">
        <v>41334</v>
      </c>
      <c r="AH156" s="15" t="n">
        <v>0</v>
      </c>
      <c r="AK156" s="19" t="n">
        <v>41334</v>
      </c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9" t="n">
        <v>41334</v>
      </c>
      <c r="AZ156" s="15" t="n">
        <v>0</v>
      </c>
      <c r="BB156" s="19" t="n">
        <v>41334</v>
      </c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9" t="n">
        <v>41334</v>
      </c>
      <c r="BQ156" s="15" t="n">
        <v>0</v>
      </c>
      <c r="BS156" s="19" t="n">
        <v>41334</v>
      </c>
      <c r="BT156" s="14" t="n">
        <v>0</v>
      </c>
      <c r="BU156" s="14" t="n">
        <v>0</v>
      </c>
      <c r="BV156" s="14" t="n">
        <v>0</v>
      </c>
      <c r="BW156" s="14" t="n">
        <v>0</v>
      </c>
      <c r="BX156" s="14" t="n">
        <v>0</v>
      </c>
      <c r="BY156" s="14" t="n">
        <v>0</v>
      </c>
      <c r="BZ156" s="14" t="n">
        <v>0</v>
      </c>
      <c r="CA156" s="14" t="n">
        <v>0</v>
      </c>
      <c r="CB156" s="14" t="n">
        <v>0</v>
      </c>
      <c r="CC156" s="14" t="n">
        <v>0</v>
      </c>
      <c r="CD156" s="14"/>
      <c r="CE156" s="14" t="n">
        <v>0</v>
      </c>
      <c r="CF156" s="14"/>
      <c r="CG156" s="19" t="n">
        <v>41334</v>
      </c>
      <c r="CH156" s="15" t="n">
        <v>0</v>
      </c>
    </row>
    <row r="157" customFormat="false" ht="12.75" hidden="false" customHeight="false" outlineLevel="0" collapsed="false">
      <c r="A157" s="19" t="n">
        <v>41365</v>
      </c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9" t="n">
        <v>41365</v>
      </c>
      <c r="P157" s="15" t="n">
        <v>0</v>
      </c>
      <c r="S157" s="19" t="n">
        <v>41365</v>
      </c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9" t="n">
        <v>41365</v>
      </c>
      <c r="AH157" s="15" t="n">
        <v>0</v>
      </c>
      <c r="AK157" s="19" t="n">
        <v>41365</v>
      </c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9" t="n">
        <v>41365</v>
      </c>
      <c r="AZ157" s="15" t="n">
        <v>0</v>
      </c>
      <c r="BB157" s="19" t="n">
        <v>41365</v>
      </c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9" t="n">
        <v>41365</v>
      </c>
      <c r="BQ157" s="15" t="n">
        <v>0</v>
      </c>
      <c r="BS157" s="19" t="n">
        <v>41365</v>
      </c>
      <c r="BT157" s="14" t="n">
        <v>0</v>
      </c>
      <c r="BU157" s="14" t="n">
        <v>0</v>
      </c>
      <c r="BV157" s="14" t="n">
        <v>0</v>
      </c>
      <c r="BW157" s="14" t="n">
        <v>0</v>
      </c>
      <c r="BX157" s="14" t="n">
        <v>0</v>
      </c>
      <c r="BY157" s="14" t="n">
        <v>0</v>
      </c>
      <c r="BZ157" s="14" t="n">
        <v>0</v>
      </c>
      <c r="CA157" s="14" t="n">
        <v>0</v>
      </c>
      <c r="CB157" s="14" t="n">
        <v>0</v>
      </c>
      <c r="CC157" s="14" t="n">
        <v>0</v>
      </c>
      <c r="CD157" s="14"/>
      <c r="CE157" s="14" t="n">
        <v>0</v>
      </c>
      <c r="CF157" s="14"/>
      <c r="CG157" s="19" t="n">
        <v>41365</v>
      </c>
      <c r="CH157" s="15" t="n">
        <v>0</v>
      </c>
    </row>
    <row r="158" customFormat="false" ht="12.75" hidden="false" customHeight="false" outlineLevel="0" collapsed="false">
      <c r="A158" s="19" t="n">
        <v>41395</v>
      </c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9" t="n">
        <v>41395</v>
      </c>
      <c r="P158" s="15" t="n">
        <v>0</v>
      </c>
      <c r="S158" s="19" t="n">
        <v>41395</v>
      </c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9" t="n">
        <v>41395</v>
      </c>
      <c r="AH158" s="15" t="n">
        <v>0</v>
      </c>
      <c r="AK158" s="19" t="n">
        <v>41395</v>
      </c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9" t="n">
        <v>41395</v>
      </c>
      <c r="AZ158" s="15" t="n">
        <v>0</v>
      </c>
      <c r="BB158" s="19" t="n">
        <v>41395</v>
      </c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9" t="n">
        <v>41395</v>
      </c>
      <c r="BQ158" s="15" t="n">
        <v>0</v>
      </c>
      <c r="BS158" s="19" t="n">
        <v>41395</v>
      </c>
      <c r="BT158" s="14" t="n">
        <v>0</v>
      </c>
      <c r="BU158" s="14" t="n">
        <v>0</v>
      </c>
      <c r="BV158" s="14" t="n">
        <v>0</v>
      </c>
      <c r="BW158" s="14" t="n">
        <v>0</v>
      </c>
      <c r="BX158" s="14" t="n">
        <v>0</v>
      </c>
      <c r="BY158" s="14" t="n">
        <v>0</v>
      </c>
      <c r="BZ158" s="14" t="n">
        <v>0</v>
      </c>
      <c r="CA158" s="14" t="n">
        <v>0</v>
      </c>
      <c r="CB158" s="14" t="n">
        <v>0</v>
      </c>
      <c r="CC158" s="14" t="n">
        <v>0</v>
      </c>
      <c r="CD158" s="14"/>
      <c r="CE158" s="14" t="n">
        <v>0</v>
      </c>
      <c r="CF158" s="14"/>
      <c r="CG158" s="19" t="n">
        <v>41395</v>
      </c>
      <c r="CH158" s="15" t="n">
        <v>0</v>
      </c>
    </row>
    <row r="159" customFormat="false" ht="12.75" hidden="false" customHeight="false" outlineLevel="0" collapsed="false">
      <c r="A159" s="19" t="n">
        <v>41426</v>
      </c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9" t="n">
        <v>41426</v>
      </c>
      <c r="P159" s="15" t="n">
        <v>0</v>
      </c>
      <c r="S159" s="19" t="n">
        <v>41426</v>
      </c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9" t="n">
        <v>41426</v>
      </c>
      <c r="AH159" s="15" t="n">
        <v>0</v>
      </c>
      <c r="AK159" s="19" t="n">
        <v>41426</v>
      </c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9" t="n">
        <v>41426</v>
      </c>
      <c r="AZ159" s="15" t="n">
        <v>0</v>
      </c>
      <c r="BB159" s="19" t="n">
        <v>41426</v>
      </c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9" t="n">
        <v>41426</v>
      </c>
      <c r="BQ159" s="15" t="n">
        <v>0</v>
      </c>
      <c r="BS159" s="19" t="n">
        <v>41426</v>
      </c>
      <c r="BT159" s="14" t="n">
        <v>0</v>
      </c>
      <c r="BU159" s="14" t="n">
        <v>0</v>
      </c>
      <c r="BV159" s="14" t="n">
        <v>0</v>
      </c>
      <c r="BW159" s="14" t="n">
        <v>0</v>
      </c>
      <c r="BX159" s="14" t="n">
        <v>0</v>
      </c>
      <c r="BY159" s="14" t="n">
        <v>0</v>
      </c>
      <c r="BZ159" s="14" t="n">
        <v>0</v>
      </c>
      <c r="CA159" s="14" t="n">
        <v>0</v>
      </c>
      <c r="CB159" s="14" t="n">
        <v>0</v>
      </c>
      <c r="CC159" s="14" t="n">
        <v>0</v>
      </c>
      <c r="CD159" s="14"/>
      <c r="CE159" s="14" t="n">
        <v>0</v>
      </c>
      <c r="CF159" s="14"/>
      <c r="CG159" s="19" t="n">
        <v>41426</v>
      </c>
      <c r="CH159" s="15" t="n">
        <v>0</v>
      </c>
    </row>
    <row r="160" customFormat="false" ht="12.75" hidden="false" customHeight="false" outlineLevel="0" collapsed="false">
      <c r="A160" s="19" t="n">
        <v>41456</v>
      </c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9" t="n">
        <v>41456</v>
      </c>
      <c r="P160" s="15" t="n">
        <v>0</v>
      </c>
      <c r="S160" s="19" t="n">
        <v>41456</v>
      </c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9" t="n">
        <v>41456</v>
      </c>
      <c r="AH160" s="15" t="n">
        <v>0</v>
      </c>
      <c r="AK160" s="19" t="n">
        <v>41456</v>
      </c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9" t="n">
        <v>41456</v>
      </c>
      <c r="AZ160" s="15" t="n">
        <v>0</v>
      </c>
      <c r="BB160" s="19" t="n">
        <v>41456</v>
      </c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9" t="n">
        <v>41456</v>
      </c>
      <c r="BQ160" s="15" t="n">
        <v>0</v>
      </c>
      <c r="BS160" s="19" t="n">
        <v>41456</v>
      </c>
      <c r="BT160" s="14" t="n">
        <v>0</v>
      </c>
      <c r="BU160" s="14" t="n">
        <v>0</v>
      </c>
      <c r="BV160" s="14" t="n">
        <v>0</v>
      </c>
      <c r="BW160" s="14" t="n">
        <v>0</v>
      </c>
      <c r="BX160" s="14" t="n">
        <v>0</v>
      </c>
      <c r="BY160" s="14" t="n">
        <v>0</v>
      </c>
      <c r="BZ160" s="14" t="n">
        <v>0</v>
      </c>
      <c r="CA160" s="14" t="n">
        <v>0</v>
      </c>
      <c r="CB160" s="14" t="n">
        <v>0</v>
      </c>
      <c r="CC160" s="14" t="n">
        <v>0</v>
      </c>
      <c r="CD160" s="14"/>
      <c r="CE160" s="14" t="n">
        <v>0</v>
      </c>
      <c r="CF160" s="14"/>
      <c r="CG160" s="19" t="n">
        <v>41456</v>
      </c>
      <c r="CH160" s="15" t="n">
        <v>0</v>
      </c>
    </row>
    <row r="161" customFormat="false" ht="12.75" hidden="false" customHeight="false" outlineLevel="0" collapsed="false">
      <c r="A161" s="19" t="n">
        <v>41487</v>
      </c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9" t="n">
        <v>41487</v>
      </c>
      <c r="P161" s="15" t="n">
        <v>0</v>
      </c>
      <c r="S161" s="19" t="n">
        <v>41487</v>
      </c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9" t="n">
        <v>41487</v>
      </c>
      <c r="AH161" s="15" t="n">
        <v>0</v>
      </c>
      <c r="AK161" s="19" t="n">
        <v>41487</v>
      </c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9" t="n">
        <v>41487</v>
      </c>
      <c r="AZ161" s="15" t="n">
        <v>0</v>
      </c>
      <c r="BB161" s="19" t="n">
        <v>41487</v>
      </c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9" t="n">
        <v>41487</v>
      </c>
      <c r="BQ161" s="15" t="n">
        <v>0</v>
      </c>
      <c r="BS161" s="19" t="n">
        <v>41487</v>
      </c>
      <c r="BT161" s="14" t="n">
        <v>0</v>
      </c>
      <c r="BU161" s="14" t="n">
        <v>0</v>
      </c>
      <c r="BV161" s="14" t="n">
        <v>0</v>
      </c>
      <c r="BW161" s="14" t="n">
        <v>0</v>
      </c>
      <c r="BX161" s="14" t="n">
        <v>0</v>
      </c>
      <c r="BY161" s="14" t="n">
        <v>0</v>
      </c>
      <c r="BZ161" s="14" t="n">
        <v>0</v>
      </c>
      <c r="CA161" s="14" t="n">
        <v>0</v>
      </c>
      <c r="CB161" s="14" t="n">
        <v>0</v>
      </c>
      <c r="CC161" s="14" t="n">
        <v>0</v>
      </c>
      <c r="CD161" s="14"/>
      <c r="CE161" s="14" t="n">
        <v>0</v>
      </c>
      <c r="CF161" s="14"/>
      <c r="CG161" s="19" t="n">
        <v>41487</v>
      </c>
      <c r="CH161" s="15" t="n">
        <v>0</v>
      </c>
    </row>
    <row r="162" customFormat="false" ht="12.75" hidden="false" customHeight="false" outlineLevel="0" collapsed="false">
      <c r="A162" s="19" t="n">
        <v>41518</v>
      </c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9" t="n">
        <v>41518</v>
      </c>
      <c r="P162" s="15" t="n">
        <v>0</v>
      </c>
      <c r="S162" s="19" t="n">
        <v>41518</v>
      </c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9" t="n">
        <v>41518</v>
      </c>
      <c r="AH162" s="15" t="n">
        <v>0</v>
      </c>
      <c r="AK162" s="19" t="n">
        <v>41518</v>
      </c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9" t="n">
        <v>41518</v>
      </c>
      <c r="AZ162" s="15" t="n">
        <v>0</v>
      </c>
      <c r="BB162" s="19" t="n">
        <v>41518</v>
      </c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9" t="n">
        <v>41518</v>
      </c>
      <c r="BQ162" s="15" t="n">
        <v>0</v>
      </c>
      <c r="BS162" s="19" t="n">
        <v>41518</v>
      </c>
      <c r="BT162" s="14" t="n">
        <v>0</v>
      </c>
      <c r="BU162" s="14" t="n">
        <v>0</v>
      </c>
      <c r="BV162" s="14" t="n">
        <v>0</v>
      </c>
      <c r="BW162" s="14" t="n">
        <v>0</v>
      </c>
      <c r="BX162" s="14" t="n">
        <v>0</v>
      </c>
      <c r="BY162" s="14" t="n">
        <v>0</v>
      </c>
      <c r="BZ162" s="14" t="n">
        <v>0</v>
      </c>
      <c r="CA162" s="14" t="n">
        <v>0</v>
      </c>
      <c r="CB162" s="14" t="n">
        <v>0</v>
      </c>
      <c r="CC162" s="14" t="n">
        <v>0</v>
      </c>
      <c r="CD162" s="14"/>
      <c r="CE162" s="14" t="n">
        <v>0</v>
      </c>
      <c r="CF162" s="14"/>
      <c r="CG162" s="19" t="n">
        <v>41518</v>
      </c>
      <c r="CH162" s="15" t="n">
        <v>0</v>
      </c>
    </row>
    <row r="163" customFormat="false" ht="12.75" hidden="false" customHeight="false" outlineLevel="0" collapsed="false">
      <c r="A163" s="19" t="n">
        <v>41548</v>
      </c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9" t="n">
        <v>41548</v>
      </c>
      <c r="P163" s="15" t="n">
        <v>0</v>
      </c>
      <c r="S163" s="19" t="n">
        <v>41548</v>
      </c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9" t="n">
        <v>41548</v>
      </c>
      <c r="AH163" s="15" t="n">
        <v>0</v>
      </c>
      <c r="AK163" s="19" t="n">
        <v>41548</v>
      </c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9" t="n">
        <v>41548</v>
      </c>
      <c r="AZ163" s="15" t="n">
        <v>0</v>
      </c>
      <c r="BB163" s="19" t="n">
        <v>41548</v>
      </c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9" t="n">
        <v>41548</v>
      </c>
      <c r="BQ163" s="15" t="n">
        <v>0</v>
      </c>
      <c r="BS163" s="19" t="n">
        <v>41548</v>
      </c>
      <c r="BT163" s="14" t="n">
        <v>0</v>
      </c>
      <c r="BU163" s="14" t="n">
        <v>0</v>
      </c>
      <c r="BV163" s="14" t="n">
        <v>0</v>
      </c>
      <c r="BW163" s="14" t="n">
        <v>0</v>
      </c>
      <c r="BX163" s="14" t="n">
        <v>0</v>
      </c>
      <c r="BY163" s="14" t="n">
        <v>0</v>
      </c>
      <c r="BZ163" s="14" t="n">
        <v>0</v>
      </c>
      <c r="CA163" s="14" t="n">
        <v>0</v>
      </c>
      <c r="CB163" s="14" t="n">
        <v>0</v>
      </c>
      <c r="CC163" s="14" t="n">
        <v>0</v>
      </c>
      <c r="CD163" s="14"/>
      <c r="CE163" s="14" t="n">
        <v>0</v>
      </c>
      <c r="CF163" s="14"/>
      <c r="CG163" s="19" t="n">
        <v>41548</v>
      </c>
      <c r="CH163" s="15" t="n">
        <v>0</v>
      </c>
    </row>
    <row r="164" customFormat="false" ht="12.75" hidden="false" customHeight="false" outlineLevel="0" collapsed="false">
      <c r="A164" s="19" t="n">
        <v>41579</v>
      </c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9" t="n">
        <v>41579</v>
      </c>
      <c r="P164" s="15" t="n">
        <v>0</v>
      </c>
      <c r="S164" s="19" t="n">
        <v>41579</v>
      </c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9" t="n">
        <v>41579</v>
      </c>
      <c r="AH164" s="15" t="n">
        <v>0</v>
      </c>
      <c r="AK164" s="19" t="n">
        <v>41579</v>
      </c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9" t="n">
        <v>41579</v>
      </c>
      <c r="AZ164" s="15" t="n">
        <v>0</v>
      </c>
      <c r="BB164" s="19" t="n">
        <v>41579</v>
      </c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9" t="n">
        <v>41579</v>
      </c>
      <c r="BQ164" s="15" t="n">
        <v>0</v>
      </c>
      <c r="BS164" s="19" t="n">
        <v>41579</v>
      </c>
      <c r="BT164" s="14" t="n">
        <v>0</v>
      </c>
      <c r="BU164" s="14" t="n">
        <v>0</v>
      </c>
      <c r="BV164" s="14" t="n">
        <v>0</v>
      </c>
      <c r="BW164" s="14" t="n">
        <v>0</v>
      </c>
      <c r="BX164" s="14" t="n">
        <v>0</v>
      </c>
      <c r="BY164" s="14" t="n">
        <v>0</v>
      </c>
      <c r="BZ164" s="14" t="n">
        <v>0</v>
      </c>
      <c r="CA164" s="14" t="n">
        <v>0</v>
      </c>
      <c r="CB164" s="14" t="n">
        <v>0</v>
      </c>
      <c r="CC164" s="14" t="n">
        <v>0</v>
      </c>
      <c r="CD164" s="14"/>
      <c r="CE164" s="14" t="n">
        <v>0</v>
      </c>
      <c r="CF164" s="14"/>
      <c r="CG164" s="19" t="n">
        <v>41579</v>
      </c>
      <c r="CH164" s="15" t="n">
        <v>0</v>
      </c>
    </row>
    <row r="165" customFormat="false" ht="13.5" hidden="false" customHeight="false" outlineLevel="0" collapsed="false">
      <c r="A165" s="20" t="n">
        <v>41609</v>
      </c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20" t="n">
        <v>41609</v>
      </c>
      <c r="P165" s="15" t="n">
        <v>0</v>
      </c>
      <c r="S165" s="20" t="n">
        <v>41609</v>
      </c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20" t="n">
        <v>41609</v>
      </c>
      <c r="AH165" s="15" t="n">
        <v>0</v>
      </c>
      <c r="AK165" s="20" t="n">
        <v>41609</v>
      </c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20" t="n">
        <v>41609</v>
      </c>
      <c r="AZ165" s="15" t="n">
        <v>0</v>
      </c>
      <c r="BB165" s="20" t="n">
        <v>41609</v>
      </c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20" t="n">
        <v>41609</v>
      </c>
      <c r="BQ165" s="15" t="n">
        <v>0</v>
      </c>
      <c r="BS165" s="20" t="n">
        <v>41609</v>
      </c>
      <c r="BT165" s="14" t="n">
        <v>0</v>
      </c>
      <c r="BU165" s="14" t="n">
        <v>0</v>
      </c>
      <c r="BV165" s="14" t="n">
        <v>0</v>
      </c>
      <c r="BW165" s="14" t="n">
        <v>0</v>
      </c>
      <c r="BX165" s="14" t="n">
        <v>0</v>
      </c>
      <c r="BY165" s="14" t="n">
        <v>0</v>
      </c>
      <c r="BZ165" s="14" t="n">
        <v>0</v>
      </c>
      <c r="CA165" s="14" t="n">
        <v>0</v>
      </c>
      <c r="CB165" s="14" t="n">
        <v>0</v>
      </c>
      <c r="CC165" s="14" t="n">
        <v>0</v>
      </c>
      <c r="CD165" s="14"/>
      <c r="CE165" s="14" t="n">
        <v>0</v>
      </c>
      <c r="CF165" s="14"/>
      <c r="CG165" s="20" t="n">
        <v>41609</v>
      </c>
      <c r="CH165" s="15" t="n">
        <v>0</v>
      </c>
    </row>
  </sheetData>
  <mergeCells count="10">
    <mergeCell ref="A2:N2"/>
    <mergeCell ref="O2:P2"/>
    <mergeCell ref="S2:AF2"/>
    <mergeCell ref="AG2:AH2"/>
    <mergeCell ref="AK2:AX2"/>
    <mergeCell ref="AY2:AZ2"/>
    <mergeCell ref="BB2:BO2"/>
    <mergeCell ref="BP2:BQ2"/>
    <mergeCell ref="BS2:CF2"/>
    <mergeCell ref="CG2:CH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21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21" activeCellId="0" sqref="K21"/>
    </sheetView>
  </sheetViews>
  <sheetFormatPr defaultColWidth="9.0546875" defaultRowHeight="12.75" customHeight="true" zeroHeight="false" outlineLevelRow="0" outlineLevelCol="0"/>
  <sheetData>
    <row r="1" customFormat="false" ht="13.5" hidden="false" customHeight="false" outlineLevel="0" collapsed="false">
      <c r="A1" s="0" t="s">
        <v>154</v>
      </c>
      <c r="J1" s="0" t="s">
        <v>30</v>
      </c>
    </row>
    <row r="2" customFormat="false" ht="12.75" hidden="false" customHeight="false" outlineLevel="0" collapsed="false">
      <c r="A2" s="143" t="s">
        <v>245</v>
      </c>
      <c r="B2" s="143"/>
      <c r="C2" s="143"/>
      <c r="D2" s="143"/>
      <c r="E2" s="143"/>
      <c r="F2" s="143"/>
      <c r="G2" s="143"/>
      <c r="H2" s="143"/>
      <c r="J2" s="143" t="s">
        <v>245</v>
      </c>
      <c r="K2" s="143"/>
      <c r="L2" s="143"/>
      <c r="M2" s="143"/>
      <c r="N2" s="143"/>
      <c r="O2" s="143"/>
      <c r="P2" s="143"/>
      <c r="Q2" s="143"/>
    </row>
    <row r="3" customFormat="false" ht="13.5" hidden="false" customHeight="false" outlineLevel="0" collapsed="false">
      <c r="A3" s="144" t="n">
        <v>-0.3</v>
      </c>
      <c r="B3" s="145" t="n">
        <v>-0.2</v>
      </c>
      <c r="C3" s="145" t="n">
        <v>-0.1</v>
      </c>
      <c r="D3" s="145" t="n">
        <v>-0.05</v>
      </c>
      <c r="E3" s="145" t="n">
        <v>0.05</v>
      </c>
      <c r="F3" s="145" t="n">
        <v>0.1</v>
      </c>
      <c r="G3" s="145" t="n">
        <v>0.2</v>
      </c>
      <c r="H3" s="146" t="n">
        <v>0.3</v>
      </c>
      <c r="J3" s="144" t="n">
        <v>-0.3</v>
      </c>
      <c r="K3" s="145" t="n">
        <v>-0.2</v>
      </c>
      <c r="L3" s="145" t="n">
        <v>-0.1</v>
      </c>
      <c r="M3" s="145" t="n">
        <v>-0.05</v>
      </c>
      <c r="N3" s="145" t="n">
        <v>0.05</v>
      </c>
      <c r="O3" s="145" t="n">
        <v>0.1</v>
      </c>
      <c r="P3" s="145" t="n">
        <v>0.2</v>
      </c>
      <c r="Q3" s="146" t="n">
        <v>0.3</v>
      </c>
    </row>
    <row r="4" customFormat="false" ht="12.75" hidden="false" customHeight="false" outlineLevel="0" collapsed="false">
      <c r="A4" s="147" t="n">
        <v>-187.33019198</v>
      </c>
      <c r="B4" s="147" t="n">
        <v>-119.78140773</v>
      </c>
      <c r="C4" s="147" t="n">
        <v>-57.37377852</v>
      </c>
      <c r="D4" s="147" t="n">
        <v>-28.07357433</v>
      </c>
      <c r="E4" s="147" t="n">
        <v>26.86860685</v>
      </c>
      <c r="F4" s="147" t="n">
        <v>52.55926289</v>
      </c>
      <c r="G4" s="147" t="n">
        <v>100.59256018</v>
      </c>
      <c r="H4" s="148" t="n">
        <v>144.42965137</v>
      </c>
      <c r="I4" s="34" t="n">
        <v>36739</v>
      </c>
      <c r="J4" s="147" t="n">
        <v>110.52480734</v>
      </c>
      <c r="K4" s="147" t="n">
        <v>62.70138879</v>
      </c>
      <c r="L4" s="147" t="n">
        <v>26.52382298</v>
      </c>
      <c r="M4" s="147" t="n">
        <v>12.1923959</v>
      </c>
      <c r="N4" s="147" t="n">
        <v>-10.32832245</v>
      </c>
      <c r="O4" s="147" t="n">
        <v>-19.05513957</v>
      </c>
      <c r="P4" s="147" t="n">
        <v>-32.65173601</v>
      </c>
      <c r="Q4" s="148" t="n">
        <v>-42.43117755</v>
      </c>
    </row>
    <row r="5" customFormat="false" ht="12.75" hidden="false" customHeight="false" outlineLevel="0" collapsed="false">
      <c r="A5" s="147" t="n">
        <v>-30.52279672</v>
      </c>
      <c r="B5" s="147" t="n">
        <v>-23.26624266</v>
      </c>
      <c r="C5" s="147" t="n">
        <v>-12.88821194</v>
      </c>
      <c r="D5" s="147" t="n">
        <v>-6.71900727</v>
      </c>
      <c r="E5" s="147" t="n">
        <v>7.19185549000001</v>
      </c>
      <c r="F5" s="147" t="n">
        <v>14.78148917</v>
      </c>
      <c r="G5" s="147" t="n">
        <v>30.86477779</v>
      </c>
      <c r="H5" s="148" t="n">
        <v>47.68748426</v>
      </c>
      <c r="I5" s="34" t="n">
        <v>36770</v>
      </c>
      <c r="J5" s="147" t="n">
        <v>115.90935482</v>
      </c>
      <c r="K5" s="147" t="n">
        <v>72.47454185</v>
      </c>
      <c r="L5" s="147" t="n">
        <v>33.90232433</v>
      </c>
      <c r="M5" s="147" t="n">
        <v>16.38405847</v>
      </c>
      <c r="N5" s="147" t="n">
        <v>-15.29005097</v>
      </c>
      <c r="O5" s="147" t="n">
        <v>-29.53041982</v>
      </c>
      <c r="P5" s="147" t="n">
        <v>-55.05372044</v>
      </c>
      <c r="Q5" s="148" t="n">
        <v>-76.96815904</v>
      </c>
    </row>
    <row r="6" customFormat="false" ht="12.75" hidden="false" customHeight="false" outlineLevel="0" collapsed="false">
      <c r="A6" s="147" t="n">
        <v>50.89141317</v>
      </c>
      <c r="B6" s="147" t="n">
        <v>32.10175831</v>
      </c>
      <c r="C6" s="147" t="n">
        <v>15.16905785</v>
      </c>
      <c r="D6" s="147" t="n">
        <v>7.37065186</v>
      </c>
      <c r="E6" s="147" t="n">
        <v>-6.95718821</v>
      </c>
      <c r="F6" s="147" t="n">
        <v>-13.51588115</v>
      </c>
      <c r="G6" s="147" t="n">
        <v>-25.50003129</v>
      </c>
      <c r="H6" s="148" t="n">
        <v>-36.07823117</v>
      </c>
      <c r="I6" s="34" t="n">
        <v>36800</v>
      </c>
      <c r="J6" s="147" t="n">
        <v>98.93633376</v>
      </c>
      <c r="K6" s="147" t="n">
        <v>62.77118784</v>
      </c>
      <c r="L6" s="147" t="n">
        <v>29.835528</v>
      </c>
      <c r="M6" s="147" t="n">
        <v>14.5397584</v>
      </c>
      <c r="N6" s="147" t="n">
        <v>-13.8050025</v>
      </c>
      <c r="O6" s="147" t="n">
        <v>-26.89790268</v>
      </c>
      <c r="P6" s="147" t="n">
        <v>-51.04325459</v>
      </c>
      <c r="Q6" s="148" t="n">
        <v>-72.63324931</v>
      </c>
    </row>
    <row r="7" customFormat="false" ht="12.75" hidden="false" customHeight="false" outlineLevel="0" collapsed="false">
      <c r="A7" s="147" t="n">
        <v>9.87404860000001</v>
      </c>
      <c r="B7" s="147" t="n">
        <v>6.19076052</v>
      </c>
      <c r="C7" s="147" t="n">
        <v>2.90187965</v>
      </c>
      <c r="D7" s="147" t="n">
        <v>1.40331557</v>
      </c>
      <c r="E7" s="147" t="n">
        <v>-1.31007348</v>
      </c>
      <c r="F7" s="147" t="n">
        <v>-2.52926154</v>
      </c>
      <c r="G7" s="147" t="n">
        <v>-4.70591316</v>
      </c>
      <c r="H7" s="148" t="n">
        <v>-6.55363151</v>
      </c>
      <c r="I7" s="34" t="n">
        <v>36831</v>
      </c>
      <c r="J7" s="147" t="n">
        <v>89.89995036</v>
      </c>
      <c r="K7" s="147" t="n">
        <v>57.67217279</v>
      </c>
      <c r="L7" s="147" t="n">
        <v>27.71840684</v>
      </c>
      <c r="M7" s="147" t="n">
        <v>13.5833073</v>
      </c>
      <c r="N7" s="147" t="n">
        <v>-13.0404295</v>
      </c>
      <c r="O7" s="147" t="n">
        <v>-25.54816461</v>
      </c>
      <c r="P7" s="147" t="n">
        <v>-49.01159184</v>
      </c>
      <c r="Q7" s="148" t="n">
        <v>-70.49013341</v>
      </c>
    </row>
    <row r="8" customFormat="false" ht="12.75" hidden="false" customHeight="false" outlineLevel="0" collapsed="false">
      <c r="A8" s="147" t="n">
        <v>-22.43141537</v>
      </c>
      <c r="B8" s="147" t="n">
        <v>-14.7718789</v>
      </c>
      <c r="C8" s="147" t="n">
        <v>-7.29330797</v>
      </c>
      <c r="D8" s="147" t="n">
        <v>-3.62321342</v>
      </c>
      <c r="E8" s="147" t="n">
        <v>3.57574392</v>
      </c>
      <c r="F8" s="147" t="n">
        <v>7.10323574</v>
      </c>
      <c r="G8" s="147" t="n">
        <v>14.01033704</v>
      </c>
      <c r="H8" s="148" t="n">
        <v>20.71522538</v>
      </c>
      <c r="I8" s="34" t="n">
        <v>36861</v>
      </c>
      <c r="J8" s="147" t="n">
        <v>27.26610973</v>
      </c>
      <c r="K8" s="147" t="n">
        <v>17.63190644</v>
      </c>
      <c r="L8" s="147" t="n">
        <v>8.54925728</v>
      </c>
      <c r="M8" s="147" t="n">
        <v>4.20919044</v>
      </c>
      <c r="N8" s="147" t="n">
        <v>-4.0809414</v>
      </c>
      <c r="O8" s="147" t="n">
        <v>-8.03635822</v>
      </c>
      <c r="P8" s="147" t="n">
        <v>-15.58188329</v>
      </c>
      <c r="Q8" s="148" t="n">
        <v>-22.65959724</v>
      </c>
    </row>
    <row r="9" customFormat="false" ht="12.75" hidden="false" customHeight="false" outlineLevel="0" collapsed="false">
      <c r="A9" s="147" t="n">
        <v>8.01249705</v>
      </c>
      <c r="B9" s="147" t="n">
        <v>5.01295041</v>
      </c>
      <c r="C9" s="147" t="n">
        <v>2.34204469</v>
      </c>
      <c r="D9" s="147" t="n">
        <v>1.1302091</v>
      </c>
      <c r="E9" s="147" t="n">
        <v>-1.04960154</v>
      </c>
      <c r="F9" s="147" t="n">
        <v>-2.01990557</v>
      </c>
      <c r="G9" s="147" t="n">
        <v>-3.7290947</v>
      </c>
      <c r="H9" s="148" t="n">
        <v>-5.14242552</v>
      </c>
      <c r="I9" s="34" t="n">
        <v>36892</v>
      </c>
      <c r="J9" s="147" t="n">
        <v>24.27763226</v>
      </c>
      <c r="K9" s="147" t="n">
        <v>15.71880144</v>
      </c>
      <c r="L9" s="147" t="n">
        <v>7.63177678</v>
      </c>
      <c r="M9" s="147" t="n">
        <v>3.76007481</v>
      </c>
      <c r="N9" s="147" t="n">
        <v>-3.6507204</v>
      </c>
      <c r="O9" s="147" t="n">
        <v>-7.19441309</v>
      </c>
      <c r="P9" s="147" t="n">
        <v>-13.9702198</v>
      </c>
      <c r="Q9" s="148" t="n">
        <v>-20.34667885</v>
      </c>
    </row>
    <row r="10" customFormat="false" ht="12.75" hidden="false" customHeight="false" outlineLevel="0" collapsed="false">
      <c r="A10" s="147" t="n">
        <v>10.55884287</v>
      </c>
      <c r="B10" s="147" t="n">
        <v>6.60394323</v>
      </c>
      <c r="C10" s="147" t="n">
        <v>3.08080494</v>
      </c>
      <c r="D10" s="147" t="n">
        <v>1.48521864</v>
      </c>
      <c r="E10" s="147" t="n">
        <v>-1.37631737</v>
      </c>
      <c r="F10" s="147" t="n">
        <v>-2.64601546</v>
      </c>
      <c r="G10" s="147" t="n">
        <v>-4.87790798</v>
      </c>
      <c r="H10" s="148" t="n">
        <v>-6.72429317</v>
      </c>
      <c r="I10" s="34" t="n">
        <v>36923</v>
      </c>
      <c r="J10" s="147" t="n">
        <v>26.06566751</v>
      </c>
      <c r="K10" s="147" t="n">
        <v>16.92417397</v>
      </c>
      <c r="L10" s="147" t="n">
        <v>8.23894129</v>
      </c>
      <c r="M10" s="147" t="n">
        <v>4.06440176</v>
      </c>
      <c r="N10" s="147" t="n">
        <v>-3.95585677</v>
      </c>
      <c r="O10" s="147" t="n">
        <v>-7.80486874</v>
      </c>
      <c r="P10" s="147" t="n">
        <v>-15.18960776</v>
      </c>
      <c r="Q10" s="148" t="n">
        <v>-22.1694345</v>
      </c>
    </row>
    <row r="11" customFormat="false" ht="12.75" hidden="false" customHeight="false" outlineLevel="0" collapsed="false">
      <c r="A11" s="147" t="n">
        <v>22.49292144</v>
      </c>
      <c r="B11" s="147" t="n">
        <v>14.67639028</v>
      </c>
      <c r="C11" s="147" t="n">
        <v>7.17176413</v>
      </c>
      <c r="D11" s="147" t="n">
        <v>3.54364224</v>
      </c>
      <c r="E11" s="147" t="n">
        <v>-3.45909802</v>
      </c>
      <c r="F11" s="147" t="n">
        <v>-6.83447023</v>
      </c>
      <c r="G11" s="147" t="n">
        <v>-13.34043623</v>
      </c>
      <c r="H11" s="148" t="n">
        <v>-19.53528853</v>
      </c>
      <c r="I11" s="34" t="n">
        <v>36951</v>
      </c>
      <c r="J11" s="147" t="n">
        <v>28.039683</v>
      </c>
      <c r="K11" s="147" t="n">
        <v>18.25817964</v>
      </c>
      <c r="L11" s="147" t="n">
        <v>8.91252077</v>
      </c>
      <c r="M11" s="147" t="n">
        <v>4.40242073</v>
      </c>
      <c r="N11" s="147" t="n">
        <v>-4.29557833</v>
      </c>
      <c r="O11" s="147" t="n">
        <v>-8.48531405</v>
      </c>
      <c r="P11" s="147" t="n">
        <v>-16.55196943</v>
      </c>
      <c r="Q11" s="148" t="n">
        <v>-24.21059574</v>
      </c>
    </row>
    <row r="12" customFormat="false" ht="12.75" hidden="false" customHeight="false" outlineLevel="0" collapsed="false">
      <c r="A12" s="147" t="n">
        <v>16.9947663</v>
      </c>
      <c r="B12" s="147" t="n">
        <v>10.81569973</v>
      </c>
      <c r="C12" s="147" t="n">
        <v>5.14273008</v>
      </c>
      <c r="D12" s="147" t="n">
        <v>2.50423921</v>
      </c>
      <c r="E12" s="147" t="n">
        <v>-2.37077748</v>
      </c>
      <c r="F12" s="147" t="n">
        <v>-4.60975446</v>
      </c>
      <c r="G12" s="147" t="n">
        <v>-8.70226658</v>
      </c>
      <c r="H12" s="148" t="n">
        <v>-12.30331441</v>
      </c>
      <c r="I12" s="34" t="n">
        <v>36982</v>
      </c>
      <c r="J12" s="147" t="n">
        <v>32.54833645</v>
      </c>
      <c r="K12" s="147" t="n">
        <v>21.24472996</v>
      </c>
      <c r="L12" s="147" t="n">
        <v>10.39149898</v>
      </c>
      <c r="M12" s="147" t="n">
        <v>5.13757223</v>
      </c>
      <c r="N12" s="147" t="n">
        <v>-5.02074116</v>
      </c>
      <c r="O12" s="147" t="n">
        <v>-9.92449562</v>
      </c>
      <c r="P12" s="147" t="n">
        <v>-19.38186161</v>
      </c>
      <c r="Q12" s="148" t="n">
        <v>-28.37624981</v>
      </c>
    </row>
    <row r="13" customFormat="false" ht="12.75" hidden="false" customHeight="false" outlineLevel="0" collapsed="false">
      <c r="A13" s="147" t="n">
        <v>0.943307340000001</v>
      </c>
      <c r="B13" s="147" t="n">
        <v>0.65154491</v>
      </c>
      <c r="C13" s="147" t="n">
        <v>0.32337206</v>
      </c>
      <c r="D13" s="147" t="n">
        <v>0.15911094</v>
      </c>
      <c r="E13" s="147" t="n">
        <v>-0.15109459</v>
      </c>
      <c r="F13" s="147" t="n">
        <v>-0.29206363</v>
      </c>
      <c r="G13" s="147" t="n">
        <v>-0.53838427</v>
      </c>
      <c r="H13" s="148" t="n">
        <v>-0.73352487</v>
      </c>
      <c r="I13" s="34" t="n">
        <v>37012</v>
      </c>
      <c r="J13" s="147" t="n">
        <v>3.44116187</v>
      </c>
      <c r="K13" s="147" t="n">
        <v>2.38379072</v>
      </c>
      <c r="L13" s="147" t="n">
        <v>1.22679886</v>
      </c>
      <c r="M13" s="147" t="n">
        <v>0.62039457</v>
      </c>
      <c r="N13" s="147" t="n">
        <v>-0.6312021</v>
      </c>
      <c r="O13" s="147" t="n">
        <v>-1.27025488</v>
      </c>
      <c r="P13" s="147" t="n">
        <v>-2.56120527</v>
      </c>
      <c r="Q13" s="148" t="n">
        <v>-3.85361399</v>
      </c>
    </row>
    <row r="14" customFormat="false" ht="12.75" hidden="false" customHeight="false" outlineLevel="0" collapsed="false">
      <c r="A14" s="147" t="n">
        <v>0.221458810000001</v>
      </c>
      <c r="B14" s="147" t="n">
        <v>0.24247225</v>
      </c>
      <c r="C14" s="147" t="n">
        <v>0.15047356</v>
      </c>
      <c r="D14" s="147" t="n">
        <v>0.0798813</v>
      </c>
      <c r="E14" s="147" t="n">
        <v>-0.08502879</v>
      </c>
      <c r="F14" s="147" t="n">
        <v>-0.17181809</v>
      </c>
      <c r="G14" s="147" t="n">
        <v>-0.34060778</v>
      </c>
      <c r="H14" s="148" t="n">
        <v>-0.49198617</v>
      </c>
      <c r="I14" s="34" t="n">
        <v>37043</v>
      </c>
      <c r="J14" s="147" t="n">
        <v>3.631717</v>
      </c>
      <c r="K14" s="147" t="n">
        <v>2.60773995</v>
      </c>
      <c r="L14" s="147" t="n">
        <v>1.37949089</v>
      </c>
      <c r="M14" s="147" t="n">
        <v>0.70565708</v>
      </c>
      <c r="N14" s="147" t="n">
        <v>-0.73207517</v>
      </c>
      <c r="O14" s="147" t="n">
        <v>-1.48546095</v>
      </c>
      <c r="P14" s="147" t="n">
        <v>-3.03733819</v>
      </c>
      <c r="Q14" s="148" t="n">
        <v>-4.62131616</v>
      </c>
    </row>
    <row r="15" customFormat="false" ht="12.75" hidden="false" customHeight="false" outlineLevel="0" collapsed="false">
      <c r="A15" s="147" t="n">
        <v>0.98297729</v>
      </c>
      <c r="B15" s="147" t="n">
        <v>0.71426891</v>
      </c>
      <c r="C15" s="147" t="n">
        <v>0.37113556</v>
      </c>
      <c r="D15" s="147" t="n">
        <v>0.18667682</v>
      </c>
      <c r="E15" s="147" t="n">
        <v>-0.18560546</v>
      </c>
      <c r="F15" s="147" t="n">
        <v>-0.36739009</v>
      </c>
      <c r="G15" s="147" t="n">
        <v>-0.71159869</v>
      </c>
      <c r="H15" s="148" t="n">
        <v>-1.02193061</v>
      </c>
      <c r="I15" s="34" t="n">
        <v>37073</v>
      </c>
      <c r="J15" s="147" t="n">
        <v>3.38188413</v>
      </c>
      <c r="K15" s="147" t="n">
        <v>2.45024209</v>
      </c>
      <c r="L15" s="147" t="n">
        <v>1.30571465</v>
      </c>
      <c r="M15" s="147" t="n">
        <v>0.66990944</v>
      </c>
      <c r="N15" s="147" t="n">
        <v>-0.69865178</v>
      </c>
      <c r="O15" s="147" t="n">
        <v>-1.42095515</v>
      </c>
      <c r="P15" s="147" t="n">
        <v>-2.9176456</v>
      </c>
      <c r="Q15" s="148" t="n">
        <v>-4.4554879</v>
      </c>
    </row>
    <row r="16" customFormat="false" ht="12.75" hidden="false" customHeight="false" outlineLevel="0" collapsed="false">
      <c r="A16" s="147" t="n">
        <v>1.34934466</v>
      </c>
      <c r="B16" s="147" t="n">
        <v>0.9512316</v>
      </c>
      <c r="C16" s="147" t="n">
        <v>0.48535171</v>
      </c>
      <c r="D16" s="147" t="n">
        <v>0.24263431</v>
      </c>
      <c r="E16" s="147" t="n">
        <v>-0.23915083</v>
      </c>
      <c r="F16" s="147" t="n">
        <v>-0.47200654</v>
      </c>
      <c r="G16" s="147" t="n">
        <v>-0.91086816</v>
      </c>
      <c r="H16" s="148" t="n">
        <v>-1.30603812</v>
      </c>
      <c r="I16" s="34" t="n">
        <v>37104</v>
      </c>
      <c r="J16" s="147" t="n">
        <v>3.25938211</v>
      </c>
      <c r="K16" s="147" t="n">
        <v>2.36310247</v>
      </c>
      <c r="L16" s="147" t="n">
        <v>1.26012018</v>
      </c>
      <c r="M16" s="147" t="n">
        <v>0.64672819</v>
      </c>
      <c r="N16" s="147" t="n">
        <v>-0.67492445</v>
      </c>
      <c r="O16" s="147" t="n">
        <v>-1.37316195</v>
      </c>
      <c r="P16" s="147" t="n">
        <v>-2.82145619</v>
      </c>
      <c r="Q16" s="148" t="n">
        <v>-4.31163513</v>
      </c>
    </row>
    <row r="17" customFormat="false" ht="12.75" hidden="false" customHeight="false" outlineLevel="0" collapsed="false">
      <c r="A17" s="147" t="n">
        <v>1.99541575</v>
      </c>
      <c r="B17" s="147" t="n">
        <v>1.35699024</v>
      </c>
      <c r="C17" s="147" t="n">
        <v>0.67606471</v>
      </c>
      <c r="D17" s="147" t="n">
        <v>0.3351584</v>
      </c>
      <c r="E17" s="147" t="n">
        <v>-0.32612769</v>
      </c>
      <c r="F17" s="147" t="n">
        <v>-0.64066337</v>
      </c>
      <c r="G17" s="147" t="n">
        <v>-1.22804773</v>
      </c>
      <c r="H17" s="148" t="n">
        <v>-1.7537534</v>
      </c>
      <c r="I17" s="34" t="n">
        <v>37135</v>
      </c>
      <c r="J17" s="147" t="n">
        <v>3.03418418</v>
      </c>
      <c r="K17" s="147" t="n">
        <v>2.18963893</v>
      </c>
      <c r="L17" s="147" t="n">
        <v>1.16365867</v>
      </c>
      <c r="M17" s="147" t="n">
        <v>0.59653509</v>
      </c>
      <c r="N17" s="147" t="n">
        <v>-0.6214854</v>
      </c>
      <c r="O17" s="147" t="n">
        <v>-1.26368787</v>
      </c>
      <c r="P17" s="147" t="n">
        <v>-2.59454452</v>
      </c>
      <c r="Q17" s="148" t="n">
        <v>-3.96375063</v>
      </c>
    </row>
    <row r="18" customFormat="false" ht="12.75" hidden="false" customHeight="false" outlineLevel="0" collapsed="false">
      <c r="A18" s="147" t="n">
        <v>2.15755322</v>
      </c>
      <c r="B18" s="147" t="n">
        <v>1.45994703</v>
      </c>
      <c r="C18" s="147" t="n">
        <v>0.72582974</v>
      </c>
      <c r="D18" s="147" t="n">
        <v>0.35974068</v>
      </c>
      <c r="E18" s="147" t="n">
        <v>-0.35031115</v>
      </c>
      <c r="F18" s="147" t="n">
        <v>-0.68880529</v>
      </c>
      <c r="G18" s="147" t="n">
        <v>-1.32396326</v>
      </c>
      <c r="H18" s="148" t="n">
        <v>-1.89785143</v>
      </c>
      <c r="I18" s="34" t="n">
        <v>37165</v>
      </c>
      <c r="J18" s="147" t="n">
        <v>2.72869616</v>
      </c>
      <c r="K18" s="147" t="n">
        <v>1.97270134</v>
      </c>
      <c r="L18" s="147" t="n">
        <v>1.05022166</v>
      </c>
      <c r="M18" s="147" t="n">
        <v>0.53886114</v>
      </c>
      <c r="N18" s="147" t="n">
        <v>-0.56242424</v>
      </c>
      <c r="O18" s="147" t="n">
        <v>-1.14466915</v>
      </c>
      <c r="P18" s="147" t="n">
        <v>-2.35470527</v>
      </c>
      <c r="Q18" s="148" t="n">
        <v>-3.60448023</v>
      </c>
    </row>
    <row r="19" customFormat="false" ht="12.75" hidden="false" customHeight="false" outlineLevel="0" collapsed="false">
      <c r="A19" s="147" t="n">
        <v>2.02120519</v>
      </c>
      <c r="B19" s="147" t="n">
        <v>1.35597616</v>
      </c>
      <c r="C19" s="147" t="n">
        <v>0.66790925</v>
      </c>
      <c r="D19" s="147" t="n">
        <v>0.32948241</v>
      </c>
      <c r="E19" s="147" t="n">
        <v>-0.31767464</v>
      </c>
      <c r="F19" s="147" t="n">
        <v>-0.62142553</v>
      </c>
      <c r="G19" s="147" t="n">
        <v>-1.18187653</v>
      </c>
      <c r="H19" s="148" t="n">
        <v>-1.67593515</v>
      </c>
      <c r="I19" s="34" t="n">
        <v>37196</v>
      </c>
      <c r="J19" s="147" t="n">
        <v>2.56630576</v>
      </c>
      <c r="K19" s="147" t="n">
        <v>1.84479274</v>
      </c>
      <c r="L19" s="147" t="n">
        <v>0.97799155</v>
      </c>
      <c r="M19" s="147" t="n">
        <v>0.5010265</v>
      </c>
      <c r="N19" s="147" t="n">
        <v>-0.52166061</v>
      </c>
      <c r="O19" s="147" t="n">
        <v>-1.06070375</v>
      </c>
      <c r="P19" s="147" t="n">
        <v>-2.17886346</v>
      </c>
      <c r="Q19" s="148" t="n">
        <v>-3.33225334</v>
      </c>
    </row>
    <row r="20" customFormat="false" ht="12.75" hidden="false" customHeight="false" outlineLevel="0" collapsed="false">
      <c r="A20" s="147" t="n">
        <v>4.35976747</v>
      </c>
      <c r="B20" s="147" t="n">
        <v>2.87836564</v>
      </c>
      <c r="C20" s="147" t="n">
        <v>1.41038765</v>
      </c>
      <c r="D20" s="147" t="n">
        <v>0.69587213</v>
      </c>
      <c r="E20" s="147" t="n">
        <v>-0.67416101</v>
      </c>
      <c r="F20" s="147" t="n">
        <v>-1.32436703</v>
      </c>
      <c r="G20" s="147" t="n">
        <v>-2.54746406</v>
      </c>
      <c r="H20" s="148" t="n">
        <v>-3.66385893</v>
      </c>
      <c r="I20" s="34" t="n">
        <v>37226</v>
      </c>
      <c r="J20" s="147" t="n">
        <v>6.94505474</v>
      </c>
      <c r="K20" s="147" t="n">
        <v>4.62233578</v>
      </c>
      <c r="L20" s="147" t="n">
        <v>2.29954429</v>
      </c>
      <c r="M20" s="147" t="n">
        <v>1.14555827</v>
      </c>
      <c r="N20" s="147" t="n">
        <v>-1.1348069</v>
      </c>
      <c r="O20" s="147" t="n">
        <v>-2.25676469</v>
      </c>
      <c r="P20" s="147" t="n">
        <v>-4.45481985</v>
      </c>
      <c r="Q20" s="148" t="n">
        <v>-6.58155687</v>
      </c>
    </row>
    <row r="21" customFormat="false" ht="12.75" hidden="false" customHeight="false" outlineLevel="0" collapsed="false">
      <c r="A21" s="147" t="n">
        <v>4.64093103</v>
      </c>
      <c r="B21" s="147" t="n">
        <v>3.03890473</v>
      </c>
      <c r="C21" s="147" t="n">
        <v>1.47868869</v>
      </c>
      <c r="D21" s="147" t="n">
        <v>0.72732506</v>
      </c>
      <c r="E21" s="147" t="n">
        <v>-0.70078634</v>
      </c>
      <c r="F21" s="147" t="n">
        <v>-1.37331742</v>
      </c>
      <c r="G21" s="147" t="n">
        <v>-2.63000903</v>
      </c>
      <c r="H21" s="148" t="n">
        <v>-3.76816894</v>
      </c>
      <c r="I21" s="34" t="n">
        <v>37257</v>
      </c>
      <c r="J21" s="147" t="n">
        <v>6.50069369</v>
      </c>
      <c r="K21" s="147" t="n">
        <v>4.30455881</v>
      </c>
      <c r="L21" s="147" t="n">
        <v>2.13197494</v>
      </c>
      <c r="M21" s="147" t="n">
        <v>1.05997047</v>
      </c>
      <c r="N21" s="147" t="n">
        <v>-1.04629266</v>
      </c>
      <c r="O21" s="147" t="n">
        <v>-2.07744403</v>
      </c>
      <c r="P21" s="147" t="n">
        <v>-4.08931579</v>
      </c>
      <c r="Q21" s="148" t="n">
        <v>-6.02716082</v>
      </c>
    </row>
    <row r="22" customFormat="false" ht="12.75" hidden="false" customHeight="false" outlineLevel="0" collapsed="false">
      <c r="A22" s="147" t="n">
        <v>2.08679573</v>
      </c>
      <c r="B22" s="147" t="n">
        <v>1.47235639</v>
      </c>
      <c r="C22" s="147" t="n">
        <v>0.76062088</v>
      </c>
      <c r="D22" s="147" t="n">
        <v>0.38339596</v>
      </c>
      <c r="E22" s="147" t="n">
        <v>-0.38383675</v>
      </c>
      <c r="F22" s="147" t="n">
        <v>-0.76283395</v>
      </c>
      <c r="G22" s="147" t="n">
        <v>-1.48818807</v>
      </c>
      <c r="H22" s="148" t="n">
        <v>-2.14670447</v>
      </c>
      <c r="I22" s="34" t="n">
        <v>37288</v>
      </c>
      <c r="J22" s="147" t="n">
        <v>3.48140213</v>
      </c>
      <c r="K22" s="147" t="n">
        <v>2.25572306</v>
      </c>
      <c r="L22" s="147" t="n">
        <v>1.09530836</v>
      </c>
      <c r="M22" s="147" t="n">
        <v>0.53955422</v>
      </c>
      <c r="N22" s="147" t="n">
        <v>-0.5234804</v>
      </c>
      <c r="O22" s="147" t="n">
        <v>-1.03104776</v>
      </c>
      <c r="P22" s="147" t="n">
        <v>-1.99923718</v>
      </c>
      <c r="Q22" s="148" t="n">
        <v>-2.9064087</v>
      </c>
    </row>
    <row r="23" customFormat="false" ht="12.75" hidden="false" customHeight="false" outlineLevel="0" collapsed="false">
      <c r="A23" s="147" t="n">
        <v>2.13759553</v>
      </c>
      <c r="B23" s="147" t="n">
        <v>1.49856206</v>
      </c>
      <c r="C23" s="147" t="n">
        <v>0.77117868</v>
      </c>
      <c r="D23" s="147" t="n">
        <v>0.3882638</v>
      </c>
      <c r="E23" s="147" t="n">
        <v>-0.38833004</v>
      </c>
      <c r="F23" s="147" t="n">
        <v>-0.77187484</v>
      </c>
      <c r="G23" s="147" t="n">
        <v>-1.50793964</v>
      </c>
      <c r="H23" s="148" t="n">
        <v>-2.18113739</v>
      </c>
      <c r="I23" s="34" t="n">
        <v>37316</v>
      </c>
      <c r="J23" s="147" t="n">
        <v>3.67632159</v>
      </c>
      <c r="K23" s="147" t="n">
        <v>2.38745462</v>
      </c>
      <c r="L23" s="147" t="n">
        <v>1.16173511</v>
      </c>
      <c r="M23" s="147" t="n">
        <v>0.57285144</v>
      </c>
      <c r="N23" s="147" t="n">
        <v>-0.55684381</v>
      </c>
      <c r="O23" s="147" t="n">
        <v>-1.09774801</v>
      </c>
      <c r="P23" s="147" t="n">
        <v>-2.13220199</v>
      </c>
      <c r="Q23" s="148" t="n">
        <v>-3.10462122</v>
      </c>
    </row>
    <row r="24" customFormat="false" ht="12.75" hidden="false" customHeight="false" outlineLevel="0" collapsed="false">
      <c r="A24" s="147" t="n">
        <v>1.54611856</v>
      </c>
      <c r="B24" s="147" t="n">
        <v>1.13170674</v>
      </c>
      <c r="C24" s="147" t="n">
        <v>0.5990104</v>
      </c>
      <c r="D24" s="147" t="n">
        <v>0.30462717</v>
      </c>
      <c r="E24" s="147" t="n">
        <v>-0.3088957</v>
      </c>
      <c r="F24" s="147" t="n">
        <v>-0.61642287</v>
      </c>
      <c r="G24" s="147" t="n">
        <v>-1.20799073</v>
      </c>
      <c r="H24" s="148" t="n">
        <v>-1.74314062</v>
      </c>
      <c r="I24" s="34" t="n">
        <v>37347</v>
      </c>
      <c r="J24" s="147" t="n">
        <v>4.06938518</v>
      </c>
      <c r="K24" s="147" t="n">
        <v>2.65067315</v>
      </c>
      <c r="L24" s="147" t="n">
        <v>1.29322906</v>
      </c>
      <c r="M24" s="147" t="n">
        <v>0.63845138</v>
      </c>
      <c r="N24" s="147" t="n">
        <v>-0.62194048</v>
      </c>
      <c r="O24" s="147" t="n">
        <v>-1.22725007</v>
      </c>
      <c r="P24" s="147" t="n">
        <v>-2.38779013</v>
      </c>
      <c r="Q24" s="148" t="n">
        <v>-3.48176711</v>
      </c>
    </row>
    <row r="25" customFormat="false" ht="12.75" hidden="false" customHeight="false" outlineLevel="0" collapsed="false">
      <c r="A25" s="147" t="n">
        <v>0.000652299999999828</v>
      </c>
      <c r="B25" s="147" t="n">
        <v>0.03335246</v>
      </c>
      <c r="C25" s="147" t="n">
        <v>0.02163191</v>
      </c>
      <c r="D25" s="147" t="n">
        <v>0.00987689</v>
      </c>
      <c r="E25" s="147" t="n">
        <v>-0.00388599999999999</v>
      </c>
      <c r="F25" s="147" t="n">
        <v>0.00196655</v>
      </c>
      <c r="G25" s="147" t="n">
        <v>0.0553722100000001</v>
      </c>
      <c r="H25" s="148" t="n">
        <v>0.17841928</v>
      </c>
      <c r="I25" s="34" t="n">
        <v>37377</v>
      </c>
      <c r="J25" s="147" t="n">
        <v>0</v>
      </c>
      <c r="K25" s="147" t="n">
        <v>0</v>
      </c>
      <c r="L25" s="147" t="n">
        <v>0</v>
      </c>
      <c r="M25" s="147" t="n">
        <v>0</v>
      </c>
      <c r="N25" s="147" t="n">
        <v>0</v>
      </c>
      <c r="O25" s="147" t="n">
        <v>0</v>
      </c>
      <c r="P25" s="147" t="n">
        <v>0</v>
      </c>
      <c r="Q25" s="148" t="n">
        <v>0</v>
      </c>
    </row>
    <row r="26" customFormat="false" ht="12.75" hidden="false" customHeight="false" outlineLevel="0" collapsed="false">
      <c r="A26" s="147" t="n">
        <v>0.26779807</v>
      </c>
      <c r="B26" s="147" t="n">
        <v>0.20053067</v>
      </c>
      <c r="C26" s="147" t="n">
        <v>0.09926954</v>
      </c>
      <c r="D26" s="147" t="n">
        <v>0.04716078</v>
      </c>
      <c r="E26" s="147" t="n">
        <v>-0.03805793</v>
      </c>
      <c r="F26" s="147" t="n">
        <v>-0.06325195</v>
      </c>
      <c r="G26" s="147" t="n">
        <v>-0.06265651</v>
      </c>
      <c r="H26" s="148" t="n">
        <v>0.0204155699999999</v>
      </c>
      <c r="I26" s="34" t="n">
        <v>37408</v>
      </c>
      <c r="J26" s="147" t="n">
        <v>0</v>
      </c>
      <c r="K26" s="147" t="n">
        <v>0</v>
      </c>
      <c r="L26" s="147" t="n">
        <v>0</v>
      </c>
      <c r="M26" s="147" t="n">
        <v>0</v>
      </c>
      <c r="N26" s="147" t="n">
        <v>0</v>
      </c>
      <c r="O26" s="147" t="n">
        <v>0</v>
      </c>
      <c r="P26" s="147" t="n">
        <v>0</v>
      </c>
      <c r="Q26" s="148" t="n">
        <v>0</v>
      </c>
    </row>
    <row r="27" customFormat="false" ht="12.75" hidden="false" customHeight="false" outlineLevel="0" collapsed="false">
      <c r="A27" s="147" t="n">
        <v>0.35384122</v>
      </c>
      <c r="B27" s="147" t="n">
        <v>0.25749579</v>
      </c>
      <c r="C27" s="147" t="n">
        <v>0.12786587</v>
      </c>
      <c r="D27" s="147" t="n">
        <v>0.06151259</v>
      </c>
      <c r="E27" s="147" t="n">
        <v>-0.05260215</v>
      </c>
      <c r="F27" s="147" t="n">
        <v>-0.09260932</v>
      </c>
      <c r="G27" s="147" t="n">
        <v>-0.12268518</v>
      </c>
      <c r="H27" s="148" t="n">
        <v>-0.07184569</v>
      </c>
      <c r="I27" s="34" t="n">
        <v>37438</v>
      </c>
      <c r="J27" s="147" t="n">
        <v>0</v>
      </c>
      <c r="K27" s="147" t="n">
        <v>0</v>
      </c>
      <c r="L27" s="147" t="n">
        <v>0</v>
      </c>
      <c r="M27" s="147" t="n">
        <v>0</v>
      </c>
      <c r="N27" s="147" t="n">
        <v>0</v>
      </c>
      <c r="O27" s="147" t="n">
        <v>0</v>
      </c>
      <c r="P27" s="147" t="n">
        <v>0</v>
      </c>
      <c r="Q27" s="148" t="n">
        <v>0</v>
      </c>
    </row>
    <row r="28" customFormat="false" ht="12.75" hidden="false" customHeight="false" outlineLevel="0" collapsed="false">
      <c r="A28" s="147" t="n">
        <v>0.24149033</v>
      </c>
      <c r="B28" s="147" t="n">
        <v>0.19245972</v>
      </c>
      <c r="C28" s="147" t="n">
        <v>0.0995684100000001</v>
      </c>
      <c r="D28" s="147" t="n">
        <v>0.04827594</v>
      </c>
      <c r="E28" s="147" t="n">
        <v>-0.04092748</v>
      </c>
      <c r="F28" s="147" t="n">
        <v>-0.07057528</v>
      </c>
      <c r="G28" s="147" t="n">
        <v>-0.0829922100000001</v>
      </c>
      <c r="H28" s="148" t="n">
        <v>-0.0173199500000001</v>
      </c>
      <c r="I28" s="34" t="n">
        <v>37469</v>
      </c>
      <c r="J28" s="147" t="n">
        <v>0</v>
      </c>
      <c r="K28" s="147" t="n">
        <v>0</v>
      </c>
      <c r="L28" s="147" t="n">
        <v>0</v>
      </c>
      <c r="M28" s="147" t="n">
        <v>0</v>
      </c>
      <c r="N28" s="147" t="n">
        <v>0</v>
      </c>
      <c r="O28" s="147" t="n">
        <v>0</v>
      </c>
      <c r="P28" s="147" t="n">
        <v>0</v>
      </c>
      <c r="Q28" s="148" t="n">
        <v>0</v>
      </c>
    </row>
    <row r="29" customFormat="false" ht="12.75" hidden="false" customHeight="false" outlineLevel="0" collapsed="false">
      <c r="A29" s="147" t="n">
        <v>0.13367424</v>
      </c>
      <c r="B29" s="147" t="n">
        <v>0.12964078</v>
      </c>
      <c r="C29" s="147" t="n">
        <v>0.07243902</v>
      </c>
      <c r="D29" s="147" t="n">
        <v>0.03574237</v>
      </c>
      <c r="E29" s="147" t="n">
        <v>-0.03035347</v>
      </c>
      <c r="F29" s="147" t="n">
        <v>-0.05127892</v>
      </c>
      <c r="G29" s="147" t="n">
        <v>-0.05135576</v>
      </c>
      <c r="H29" s="148" t="n">
        <v>0.0206132600000001</v>
      </c>
      <c r="I29" s="34" t="n">
        <v>37500</v>
      </c>
      <c r="J29" s="147" t="n">
        <v>0</v>
      </c>
      <c r="K29" s="147" t="n">
        <v>0</v>
      </c>
      <c r="L29" s="147" t="n">
        <v>0</v>
      </c>
      <c r="M29" s="147" t="n">
        <v>0</v>
      </c>
      <c r="N29" s="147" t="n">
        <v>0</v>
      </c>
      <c r="O29" s="147" t="n">
        <v>0</v>
      </c>
      <c r="P29" s="147" t="n">
        <v>0</v>
      </c>
      <c r="Q29" s="148" t="n">
        <v>0</v>
      </c>
    </row>
    <row r="30" customFormat="false" ht="12.75" hidden="false" customHeight="false" outlineLevel="0" collapsed="false">
      <c r="A30" s="147" t="n">
        <v>0.37863986</v>
      </c>
      <c r="B30" s="147" t="n">
        <v>0.28517266</v>
      </c>
      <c r="C30" s="147" t="n">
        <v>0.14695986</v>
      </c>
      <c r="D30" s="147" t="n">
        <v>0.07229785</v>
      </c>
      <c r="E30" s="147" t="n">
        <v>-0.06570604</v>
      </c>
      <c r="F30" s="147" t="n">
        <v>-0.12097057</v>
      </c>
      <c r="G30" s="147" t="n">
        <v>-0.18733058</v>
      </c>
      <c r="H30" s="148" t="n">
        <v>-0.17927216</v>
      </c>
      <c r="I30" s="34" t="n">
        <v>37530</v>
      </c>
      <c r="J30" s="147" t="n">
        <v>0</v>
      </c>
      <c r="K30" s="147" t="n">
        <v>0</v>
      </c>
      <c r="L30" s="147" t="n">
        <v>0</v>
      </c>
      <c r="M30" s="147" t="n">
        <v>0</v>
      </c>
      <c r="N30" s="147" t="n">
        <v>0</v>
      </c>
      <c r="O30" s="147" t="n">
        <v>0</v>
      </c>
      <c r="P30" s="147" t="n">
        <v>0</v>
      </c>
      <c r="Q30" s="148" t="n">
        <v>0</v>
      </c>
    </row>
    <row r="31" customFormat="false" ht="12.75" hidden="false" customHeight="false" outlineLevel="0" collapsed="false">
      <c r="A31" s="147" t="n">
        <v>0.49683008</v>
      </c>
      <c r="B31" s="147" t="n">
        <v>0.36498026</v>
      </c>
      <c r="C31" s="147" t="n">
        <v>0.1870241</v>
      </c>
      <c r="D31" s="147" t="n">
        <v>0.09233204</v>
      </c>
      <c r="E31" s="147" t="n">
        <v>-0.0856153</v>
      </c>
      <c r="F31" s="147" t="n">
        <v>-0.16053866</v>
      </c>
      <c r="G31" s="147" t="n">
        <v>-0.26500733</v>
      </c>
      <c r="H31" s="148" t="n">
        <v>-0.29291005</v>
      </c>
      <c r="I31" s="34" t="n">
        <v>37561</v>
      </c>
      <c r="J31" s="147" t="n">
        <v>0</v>
      </c>
      <c r="K31" s="147" t="n">
        <v>0</v>
      </c>
      <c r="L31" s="147" t="n">
        <v>0</v>
      </c>
      <c r="M31" s="147" t="n">
        <v>0</v>
      </c>
      <c r="N31" s="147" t="n">
        <v>0</v>
      </c>
      <c r="O31" s="147" t="n">
        <v>0</v>
      </c>
      <c r="P31" s="147" t="n">
        <v>0</v>
      </c>
      <c r="Q31" s="148" t="n">
        <v>0</v>
      </c>
    </row>
    <row r="32" customFormat="false" ht="12.75" hidden="false" customHeight="false" outlineLevel="0" collapsed="false">
      <c r="A32" s="147" t="n">
        <v>-1.4680214</v>
      </c>
      <c r="B32" s="147" t="n">
        <v>-0.86283817</v>
      </c>
      <c r="C32" s="147" t="n">
        <v>-0.38761837</v>
      </c>
      <c r="D32" s="147" t="n">
        <v>-0.18553448</v>
      </c>
      <c r="E32" s="147" t="n">
        <v>0.17408229</v>
      </c>
      <c r="F32" s="147" t="n">
        <v>0.34143425</v>
      </c>
      <c r="G32" s="147" t="n">
        <v>0.67198295</v>
      </c>
      <c r="H32" s="148" t="n">
        <v>1.017347</v>
      </c>
      <c r="I32" s="34" t="n">
        <v>37591</v>
      </c>
      <c r="J32" s="147" t="n">
        <v>0</v>
      </c>
      <c r="K32" s="147" t="n">
        <v>0</v>
      </c>
      <c r="L32" s="147" t="n">
        <v>0</v>
      </c>
      <c r="M32" s="147" t="n">
        <v>0</v>
      </c>
      <c r="N32" s="147" t="n">
        <v>0</v>
      </c>
      <c r="O32" s="147" t="n">
        <v>0</v>
      </c>
      <c r="P32" s="147" t="n">
        <v>0</v>
      </c>
      <c r="Q32" s="148" t="n">
        <v>0</v>
      </c>
    </row>
    <row r="33" customFormat="false" ht="12.75" hidden="false" customHeight="false" outlineLevel="0" collapsed="false">
      <c r="A33" s="147" t="n">
        <v>12.63215231</v>
      </c>
      <c r="B33" s="147" t="n">
        <v>8.27657601</v>
      </c>
      <c r="C33" s="147" t="n">
        <v>4.05130263</v>
      </c>
      <c r="D33" s="147" t="n">
        <v>2.00126774</v>
      </c>
      <c r="E33" s="147" t="n">
        <v>-1.9477647</v>
      </c>
      <c r="F33" s="147" t="n">
        <v>-3.83800141</v>
      </c>
      <c r="G33" s="147" t="n">
        <v>-7.43216407</v>
      </c>
      <c r="H33" s="148" t="n">
        <v>-10.76229515</v>
      </c>
      <c r="I33" s="34" t="n">
        <v>37622</v>
      </c>
      <c r="J33" s="147" t="n">
        <v>0</v>
      </c>
      <c r="K33" s="147" t="n">
        <v>0</v>
      </c>
      <c r="L33" s="147" t="n">
        <v>0</v>
      </c>
      <c r="M33" s="147" t="n">
        <v>0</v>
      </c>
      <c r="N33" s="147" t="n">
        <v>0</v>
      </c>
      <c r="O33" s="147" t="n">
        <v>0</v>
      </c>
      <c r="P33" s="147" t="n">
        <v>0</v>
      </c>
      <c r="Q33" s="148" t="n">
        <v>0</v>
      </c>
    </row>
    <row r="34" customFormat="false" ht="12.75" hidden="false" customHeight="false" outlineLevel="0" collapsed="false">
      <c r="A34" s="147" t="n">
        <v>-0.10138895</v>
      </c>
      <c r="B34" s="147" t="n">
        <v>-0.01855099</v>
      </c>
      <c r="C34" s="147" t="n">
        <v>0.01240084</v>
      </c>
      <c r="D34" s="147" t="n">
        <v>0.01113074</v>
      </c>
      <c r="E34" s="147" t="n">
        <v>-0.02009677</v>
      </c>
      <c r="F34" s="147" t="n">
        <v>-0.0483275000000001</v>
      </c>
      <c r="G34" s="147" t="n">
        <v>-0.1261531</v>
      </c>
      <c r="H34" s="148" t="n">
        <v>-0.2279368</v>
      </c>
      <c r="I34" s="34" t="n">
        <v>37653</v>
      </c>
      <c r="J34" s="147" t="n">
        <v>0</v>
      </c>
      <c r="K34" s="147" t="n">
        <v>0</v>
      </c>
      <c r="L34" s="147" t="n">
        <v>0</v>
      </c>
      <c r="M34" s="147" t="n">
        <v>0</v>
      </c>
      <c r="N34" s="147" t="n">
        <v>0</v>
      </c>
      <c r="O34" s="147" t="n">
        <v>0</v>
      </c>
      <c r="P34" s="147" t="n">
        <v>0</v>
      </c>
      <c r="Q34" s="148" t="n">
        <v>0</v>
      </c>
    </row>
    <row r="35" customFormat="false" ht="12.75" hidden="false" customHeight="false" outlineLevel="0" collapsed="false">
      <c r="A35" s="147" t="n">
        <v>-0.20641708</v>
      </c>
      <c r="B35" s="147" t="n">
        <v>-0.0833613999999998</v>
      </c>
      <c r="C35" s="147" t="n">
        <v>-0.01765912</v>
      </c>
      <c r="D35" s="147" t="n">
        <v>-0.00335843999999996</v>
      </c>
      <c r="E35" s="147" t="n">
        <v>-0.00660485999999999</v>
      </c>
      <c r="F35" s="147" t="n">
        <v>-0.02226174</v>
      </c>
      <c r="G35" s="147" t="n">
        <v>-0.0774034800000001</v>
      </c>
      <c r="H35" s="148" t="n">
        <v>-0.15935498</v>
      </c>
      <c r="I35" s="34" t="n">
        <v>37681</v>
      </c>
      <c r="J35" s="147" t="n">
        <v>0</v>
      </c>
      <c r="K35" s="147" t="n">
        <v>0</v>
      </c>
      <c r="L35" s="147" t="n">
        <v>0</v>
      </c>
      <c r="M35" s="147" t="n">
        <v>0</v>
      </c>
      <c r="N35" s="147" t="n">
        <v>0</v>
      </c>
      <c r="O35" s="147" t="n">
        <v>0</v>
      </c>
      <c r="P35" s="147" t="n">
        <v>0</v>
      </c>
      <c r="Q35" s="148" t="n">
        <v>0</v>
      </c>
    </row>
    <row r="36" customFormat="false" ht="12.75" hidden="false" customHeight="false" outlineLevel="0" collapsed="false">
      <c r="A36" s="147" t="n">
        <v>13.64977043</v>
      </c>
      <c r="B36" s="147" t="n">
        <v>8.88473074</v>
      </c>
      <c r="C36" s="147" t="n">
        <v>4.33029493</v>
      </c>
      <c r="D36" s="147" t="n">
        <v>2.13652377</v>
      </c>
      <c r="E36" s="147" t="n">
        <v>-2.07848297</v>
      </c>
      <c r="F36" s="147" t="n">
        <v>-4.09841947</v>
      </c>
      <c r="G36" s="147" t="n">
        <v>-7.96190796</v>
      </c>
      <c r="H36" s="148" t="n">
        <v>-11.59117711</v>
      </c>
      <c r="I36" s="34" t="n">
        <v>37712</v>
      </c>
      <c r="J36" s="147" t="n">
        <v>0</v>
      </c>
      <c r="K36" s="147" t="n">
        <v>0</v>
      </c>
      <c r="L36" s="147" t="n">
        <v>0</v>
      </c>
      <c r="M36" s="147" t="n">
        <v>0</v>
      </c>
      <c r="N36" s="147" t="n">
        <v>0</v>
      </c>
      <c r="O36" s="147" t="n">
        <v>0</v>
      </c>
      <c r="P36" s="147" t="n">
        <v>0</v>
      </c>
      <c r="Q36" s="148" t="n">
        <v>0</v>
      </c>
    </row>
    <row r="37" customFormat="false" ht="12.75" hidden="false" customHeight="false" outlineLevel="0" collapsed="false">
      <c r="A37" s="147" t="n">
        <v>-0.85831786</v>
      </c>
      <c r="B37" s="147" t="n">
        <v>-0.47334918</v>
      </c>
      <c r="C37" s="147" t="n">
        <v>-0.19316609</v>
      </c>
      <c r="D37" s="147" t="n">
        <v>-0.08672785</v>
      </c>
      <c r="E37" s="147" t="n">
        <v>0.0688866</v>
      </c>
      <c r="F37" s="147" t="n">
        <v>0.12166563</v>
      </c>
      <c r="G37" s="147" t="n">
        <v>0.18491622</v>
      </c>
      <c r="H37" s="148" t="n">
        <v>0.20115811</v>
      </c>
      <c r="I37" s="34" t="n">
        <v>37742</v>
      </c>
      <c r="J37" s="147" t="n">
        <v>0</v>
      </c>
      <c r="K37" s="147" t="n">
        <v>0</v>
      </c>
      <c r="L37" s="147" t="n">
        <v>0</v>
      </c>
      <c r="M37" s="147" t="n">
        <v>0</v>
      </c>
      <c r="N37" s="147" t="n">
        <v>0</v>
      </c>
      <c r="O37" s="147" t="n">
        <v>0</v>
      </c>
      <c r="P37" s="147" t="n">
        <v>0</v>
      </c>
      <c r="Q37" s="148" t="n">
        <v>0</v>
      </c>
    </row>
    <row r="38" customFormat="false" ht="12.75" hidden="false" customHeight="false" outlineLevel="0" collapsed="false">
      <c r="A38" s="147" t="n">
        <v>-0.93972496</v>
      </c>
      <c r="B38" s="147" t="n">
        <v>-0.52004792</v>
      </c>
      <c r="C38" s="147" t="n">
        <v>-0.21310815</v>
      </c>
      <c r="D38" s="147" t="n">
        <v>-0.09591552</v>
      </c>
      <c r="E38" s="147" t="n">
        <v>0.0766373</v>
      </c>
      <c r="F38" s="147" t="n">
        <v>0.13585346</v>
      </c>
      <c r="G38" s="147" t="n">
        <v>0.20857789</v>
      </c>
      <c r="H38" s="148" t="n">
        <v>0.23011663</v>
      </c>
      <c r="I38" s="34" t="n">
        <v>37773</v>
      </c>
      <c r="J38" s="147" t="n">
        <v>0</v>
      </c>
      <c r="K38" s="147" t="n">
        <v>0</v>
      </c>
      <c r="L38" s="147" t="n">
        <v>0</v>
      </c>
      <c r="M38" s="147" t="n">
        <v>0</v>
      </c>
      <c r="N38" s="147" t="n">
        <v>0</v>
      </c>
      <c r="O38" s="147" t="n">
        <v>0</v>
      </c>
      <c r="P38" s="147" t="n">
        <v>0</v>
      </c>
      <c r="Q38" s="148" t="n">
        <v>0</v>
      </c>
    </row>
    <row r="39" customFormat="false" ht="12.75" hidden="false" customHeight="false" outlineLevel="0" collapsed="false">
      <c r="A39" s="147" t="n">
        <v>-0.9229067</v>
      </c>
      <c r="B39" s="147" t="n">
        <v>-0.51447276</v>
      </c>
      <c r="C39" s="147" t="n">
        <v>-0.21271234</v>
      </c>
      <c r="D39" s="147" t="n">
        <v>-0.09624259</v>
      </c>
      <c r="E39" s="147" t="n">
        <v>0.07788286</v>
      </c>
      <c r="F39" s="147" t="n">
        <v>0.13914279</v>
      </c>
      <c r="G39" s="147" t="n">
        <v>0.21786023</v>
      </c>
      <c r="H39" s="148" t="n">
        <v>0.24749571</v>
      </c>
      <c r="I39" s="34" t="n">
        <v>37803</v>
      </c>
      <c r="J39" s="147" t="n">
        <v>0</v>
      </c>
      <c r="K39" s="147" t="n">
        <v>0</v>
      </c>
      <c r="L39" s="147" t="n">
        <v>0</v>
      </c>
      <c r="M39" s="147" t="n">
        <v>0</v>
      </c>
      <c r="N39" s="147" t="n">
        <v>0</v>
      </c>
      <c r="O39" s="147" t="n">
        <v>0</v>
      </c>
      <c r="P39" s="147" t="n">
        <v>0</v>
      </c>
      <c r="Q39" s="148" t="n">
        <v>0</v>
      </c>
    </row>
    <row r="40" customFormat="false" ht="12.75" hidden="false" customHeight="false" outlineLevel="0" collapsed="false">
      <c r="A40" s="147" t="n">
        <v>-0.77995911</v>
      </c>
      <c r="B40" s="147" t="n">
        <v>-0.4291776</v>
      </c>
      <c r="C40" s="147" t="n">
        <v>-0.17458921</v>
      </c>
      <c r="D40" s="147" t="n">
        <v>-0.07822452</v>
      </c>
      <c r="E40" s="147" t="n">
        <v>0.06178388</v>
      </c>
      <c r="F40" s="147" t="n">
        <v>0.10861357</v>
      </c>
      <c r="G40" s="147" t="n">
        <v>0.162974</v>
      </c>
      <c r="H40" s="148" t="n">
        <v>0.17385213</v>
      </c>
      <c r="I40" s="34" t="n">
        <v>37834</v>
      </c>
      <c r="J40" s="147" t="n">
        <v>0</v>
      </c>
      <c r="K40" s="147" t="n">
        <v>0</v>
      </c>
      <c r="L40" s="147" t="n">
        <v>0</v>
      </c>
      <c r="M40" s="147" t="n">
        <v>0</v>
      </c>
      <c r="N40" s="147" t="n">
        <v>0</v>
      </c>
      <c r="O40" s="147" t="n">
        <v>0</v>
      </c>
      <c r="P40" s="147" t="n">
        <v>0</v>
      </c>
      <c r="Q40" s="148" t="n">
        <v>0</v>
      </c>
    </row>
    <row r="41" customFormat="false" ht="12.75" hidden="false" customHeight="false" outlineLevel="0" collapsed="false">
      <c r="A41" s="147" t="n">
        <v>-0.79916112</v>
      </c>
      <c r="B41" s="147" t="n">
        <v>-0.44354499</v>
      </c>
      <c r="C41" s="147" t="n">
        <v>-0.18236687</v>
      </c>
      <c r="D41" s="147" t="n">
        <v>-0.08223071</v>
      </c>
      <c r="E41" s="147" t="n">
        <v>0.06597075</v>
      </c>
      <c r="F41" s="147" t="n">
        <v>0.11709714</v>
      </c>
      <c r="G41" s="147" t="n">
        <v>0.18034563</v>
      </c>
      <c r="H41" s="148" t="n">
        <v>0.20020654</v>
      </c>
      <c r="I41" s="34" t="n">
        <v>37865</v>
      </c>
      <c r="J41" s="147" t="n">
        <v>0</v>
      </c>
      <c r="K41" s="147" t="n">
        <v>0</v>
      </c>
      <c r="L41" s="147" t="n">
        <v>0</v>
      </c>
      <c r="M41" s="147" t="n">
        <v>0</v>
      </c>
      <c r="N41" s="147" t="n">
        <v>0</v>
      </c>
      <c r="O41" s="147" t="n">
        <v>0</v>
      </c>
      <c r="P41" s="147" t="n">
        <v>0</v>
      </c>
      <c r="Q41" s="148" t="n">
        <v>0</v>
      </c>
    </row>
    <row r="42" customFormat="false" ht="12.75" hidden="false" customHeight="false" outlineLevel="0" collapsed="false">
      <c r="A42" s="147" t="n">
        <v>-0.81540092</v>
      </c>
      <c r="B42" s="147" t="n">
        <v>-0.45682878</v>
      </c>
      <c r="C42" s="147" t="n">
        <v>-0.18998957</v>
      </c>
      <c r="D42" s="147" t="n">
        <v>-0.08624654</v>
      </c>
      <c r="E42" s="147" t="n">
        <v>0.07032451</v>
      </c>
      <c r="F42" s="147" t="n">
        <v>0.12612579</v>
      </c>
      <c r="G42" s="147" t="n">
        <v>0.19928312</v>
      </c>
      <c r="H42" s="148" t="n">
        <v>0.22956544</v>
      </c>
      <c r="I42" s="34" t="n">
        <v>37895</v>
      </c>
      <c r="J42" s="147" t="n">
        <v>0</v>
      </c>
      <c r="K42" s="147" t="n">
        <v>0</v>
      </c>
      <c r="L42" s="147" t="n">
        <v>0</v>
      </c>
      <c r="M42" s="147" t="n">
        <v>0</v>
      </c>
      <c r="N42" s="147" t="n">
        <v>0</v>
      </c>
      <c r="O42" s="147" t="n">
        <v>0</v>
      </c>
      <c r="P42" s="147" t="n">
        <v>0</v>
      </c>
      <c r="Q42" s="148" t="n">
        <v>0</v>
      </c>
    </row>
    <row r="43" customFormat="false" ht="12.75" hidden="false" customHeight="false" outlineLevel="0" collapsed="false">
      <c r="A43" s="147" t="n">
        <v>-0.80675663</v>
      </c>
      <c r="B43" s="147" t="n">
        <v>-0.453049</v>
      </c>
      <c r="C43" s="147" t="n">
        <v>-0.18896818</v>
      </c>
      <c r="D43" s="147" t="n">
        <v>-0.08593076</v>
      </c>
      <c r="E43" s="147" t="n">
        <v>0.07035664</v>
      </c>
      <c r="F43" s="147" t="n">
        <v>0.12641939</v>
      </c>
      <c r="G43" s="147" t="n">
        <v>0.20114829</v>
      </c>
      <c r="H43" s="148" t="n">
        <v>0.23383195</v>
      </c>
      <c r="I43" s="34" t="n">
        <v>37926</v>
      </c>
      <c r="J43" s="147" t="n">
        <v>0</v>
      </c>
      <c r="K43" s="147" t="n">
        <v>0</v>
      </c>
      <c r="L43" s="147" t="n">
        <v>0</v>
      </c>
      <c r="M43" s="147" t="n">
        <v>0</v>
      </c>
      <c r="N43" s="147" t="n">
        <v>0</v>
      </c>
      <c r="O43" s="147" t="n">
        <v>0</v>
      </c>
      <c r="P43" s="147" t="n">
        <v>0</v>
      </c>
      <c r="Q43" s="148" t="n">
        <v>0</v>
      </c>
    </row>
    <row r="44" customFormat="false" ht="12.75" hidden="false" customHeight="false" outlineLevel="0" collapsed="false">
      <c r="A44" s="147" t="n">
        <v>-0.75282393</v>
      </c>
      <c r="B44" s="147" t="n">
        <v>-0.43093231</v>
      </c>
      <c r="C44" s="147" t="n">
        <v>-0.18379007</v>
      </c>
      <c r="D44" s="147" t="n">
        <v>-0.08458981</v>
      </c>
      <c r="E44" s="147" t="n">
        <v>0.07129457</v>
      </c>
      <c r="F44" s="147" t="n">
        <v>0.1304732</v>
      </c>
      <c r="G44" s="147" t="n">
        <v>0.21663052</v>
      </c>
      <c r="H44" s="148" t="n">
        <v>0.26604368</v>
      </c>
      <c r="I44" s="34" t="n">
        <v>37956</v>
      </c>
      <c r="J44" s="147" t="n">
        <v>0</v>
      </c>
      <c r="K44" s="147" t="n">
        <v>0</v>
      </c>
      <c r="L44" s="147" t="n">
        <v>0</v>
      </c>
      <c r="M44" s="147" t="n">
        <v>0</v>
      </c>
      <c r="N44" s="147" t="n">
        <v>0</v>
      </c>
      <c r="O44" s="147" t="n">
        <v>0</v>
      </c>
      <c r="P44" s="147" t="n">
        <v>0</v>
      </c>
      <c r="Q44" s="148" t="n">
        <v>0</v>
      </c>
    </row>
    <row r="45" customFormat="false" ht="12.75" hidden="false" customHeight="false" outlineLevel="0" collapsed="false">
      <c r="A45" s="147" t="n">
        <v>-0.20907151</v>
      </c>
      <c r="B45" s="147" t="n">
        <v>-0.0772384800000001</v>
      </c>
      <c r="C45" s="147" t="n">
        <v>-0.01118598</v>
      </c>
      <c r="D45" s="147" t="n">
        <v>0.000624470000000002</v>
      </c>
      <c r="E45" s="147" t="n">
        <v>-0.01192126</v>
      </c>
      <c r="F45" s="147" t="n">
        <v>-0.03407995</v>
      </c>
      <c r="G45" s="147" t="n">
        <v>-0.10524275</v>
      </c>
      <c r="H45" s="148" t="n">
        <v>-0.20644122</v>
      </c>
      <c r="I45" s="34" t="n">
        <v>37987</v>
      </c>
      <c r="J45" s="147" t="n">
        <v>0</v>
      </c>
      <c r="K45" s="147" t="n">
        <v>0</v>
      </c>
      <c r="L45" s="147" t="n">
        <v>0</v>
      </c>
      <c r="M45" s="147" t="n">
        <v>0</v>
      </c>
      <c r="N45" s="147" t="n">
        <v>0</v>
      </c>
      <c r="O45" s="147" t="n">
        <v>0</v>
      </c>
      <c r="P45" s="147" t="n">
        <v>0</v>
      </c>
      <c r="Q45" s="148" t="n">
        <v>0</v>
      </c>
    </row>
    <row r="46" customFormat="false" ht="12.75" hidden="false" customHeight="false" outlineLevel="0" collapsed="false">
      <c r="A46" s="147" t="n">
        <v>-0.10845417</v>
      </c>
      <c r="B46" s="147" t="n">
        <v>-0.02446579</v>
      </c>
      <c r="C46" s="147" t="n">
        <v>0.00892046999999999</v>
      </c>
      <c r="D46" s="147" t="n">
        <v>0.00927487</v>
      </c>
      <c r="E46" s="147" t="n">
        <v>-0.01803816</v>
      </c>
      <c r="F46" s="147" t="n">
        <v>-0.04403453</v>
      </c>
      <c r="G46" s="147" t="n">
        <v>-0.11696589</v>
      </c>
      <c r="H46" s="148" t="n">
        <v>-0.21344392</v>
      </c>
      <c r="I46" s="34" t="n">
        <v>38018</v>
      </c>
      <c r="J46" s="147" t="n">
        <v>0</v>
      </c>
      <c r="K46" s="147" t="n">
        <v>0</v>
      </c>
      <c r="L46" s="147" t="n">
        <v>0</v>
      </c>
      <c r="M46" s="147" t="n">
        <v>0</v>
      </c>
      <c r="N46" s="147" t="n">
        <v>0</v>
      </c>
      <c r="O46" s="147" t="n">
        <v>0</v>
      </c>
      <c r="P46" s="147" t="n">
        <v>0</v>
      </c>
      <c r="Q46" s="148" t="n">
        <v>0</v>
      </c>
    </row>
    <row r="47" customFormat="false" ht="12.75" hidden="false" customHeight="false" outlineLevel="0" collapsed="false">
      <c r="A47" s="147" t="n">
        <v>-0.28426473</v>
      </c>
      <c r="B47" s="147" t="n">
        <v>-0.13218913</v>
      </c>
      <c r="C47" s="147" t="n">
        <v>-0.04063791</v>
      </c>
      <c r="D47" s="147" t="n">
        <v>-0.01451106</v>
      </c>
      <c r="E47" s="147" t="n">
        <v>0.00389476</v>
      </c>
      <c r="F47" s="147" t="n">
        <v>-0.00189423</v>
      </c>
      <c r="G47" s="147" t="n">
        <v>-0.03910914</v>
      </c>
      <c r="H47" s="148" t="n">
        <v>-0.10540167</v>
      </c>
      <c r="I47" s="34" t="n">
        <v>38047</v>
      </c>
      <c r="J47" s="147" t="n">
        <v>0</v>
      </c>
      <c r="K47" s="147" t="n">
        <v>0</v>
      </c>
      <c r="L47" s="147" t="n">
        <v>0</v>
      </c>
      <c r="M47" s="147" t="n">
        <v>0</v>
      </c>
      <c r="N47" s="147" t="n">
        <v>0</v>
      </c>
      <c r="O47" s="147" t="n">
        <v>0</v>
      </c>
      <c r="P47" s="147" t="n">
        <v>0</v>
      </c>
      <c r="Q47" s="148" t="n">
        <v>0</v>
      </c>
    </row>
    <row r="48" customFormat="false" ht="12.75" hidden="false" customHeight="false" outlineLevel="0" collapsed="false">
      <c r="A48" s="147" t="n">
        <v>-0.79138777</v>
      </c>
      <c r="B48" s="147" t="n">
        <v>-0.45341167</v>
      </c>
      <c r="C48" s="147" t="n">
        <v>-0.19352866</v>
      </c>
      <c r="D48" s="147" t="n">
        <v>-0.08911222</v>
      </c>
      <c r="E48" s="147" t="n">
        <v>0.07511031</v>
      </c>
      <c r="F48" s="147" t="n">
        <v>0.13745995</v>
      </c>
      <c r="G48" s="147" t="n">
        <v>0.22817214</v>
      </c>
      <c r="H48" s="148" t="n">
        <v>0.27999268</v>
      </c>
      <c r="I48" s="34" t="n">
        <v>38078</v>
      </c>
      <c r="J48" s="147" t="n">
        <v>0</v>
      </c>
      <c r="K48" s="147" t="n">
        <v>0</v>
      </c>
      <c r="L48" s="147" t="n">
        <v>0</v>
      </c>
      <c r="M48" s="147" t="n">
        <v>0</v>
      </c>
      <c r="N48" s="147" t="n">
        <v>0</v>
      </c>
      <c r="O48" s="147" t="n">
        <v>0</v>
      </c>
      <c r="P48" s="147" t="n">
        <v>0</v>
      </c>
      <c r="Q48" s="148" t="n">
        <v>0</v>
      </c>
    </row>
    <row r="49" customFormat="false" ht="12.75" hidden="false" customHeight="false" outlineLevel="0" collapsed="false">
      <c r="A49" s="147" t="n">
        <v>1.18314546</v>
      </c>
      <c r="B49" s="147" t="n">
        <v>0.78585732</v>
      </c>
      <c r="C49" s="147" t="n">
        <v>0.38987401</v>
      </c>
      <c r="D49" s="147" t="n">
        <v>0.19392344</v>
      </c>
      <c r="E49" s="147" t="n">
        <v>-0.19148521</v>
      </c>
      <c r="F49" s="147" t="n">
        <v>-0.38018418</v>
      </c>
      <c r="G49" s="147" t="n">
        <v>-0.74810947</v>
      </c>
      <c r="H49" s="148" t="n">
        <v>-1.10225193</v>
      </c>
      <c r="I49" s="34" t="n">
        <v>38108</v>
      </c>
      <c r="J49" s="147" t="n">
        <v>0</v>
      </c>
      <c r="K49" s="147" t="n">
        <v>0</v>
      </c>
      <c r="L49" s="147" t="n">
        <v>0</v>
      </c>
      <c r="M49" s="147" t="n">
        <v>0</v>
      </c>
      <c r="N49" s="147" t="n">
        <v>0</v>
      </c>
      <c r="O49" s="147" t="n">
        <v>0</v>
      </c>
      <c r="P49" s="147" t="n">
        <v>0</v>
      </c>
      <c r="Q49" s="148" t="n">
        <v>0</v>
      </c>
    </row>
    <row r="50" customFormat="false" ht="12.75" hidden="false" customHeight="false" outlineLevel="0" collapsed="false">
      <c r="A50" s="147" t="n">
        <v>1.20606977</v>
      </c>
      <c r="B50" s="147" t="n">
        <v>0.80280219</v>
      </c>
      <c r="C50" s="147" t="n">
        <v>0.39909319</v>
      </c>
      <c r="D50" s="147" t="n">
        <v>0.19870412</v>
      </c>
      <c r="E50" s="147" t="n">
        <v>-0.19657761</v>
      </c>
      <c r="F50" s="147" t="n">
        <v>-0.39065113</v>
      </c>
      <c r="G50" s="147" t="n">
        <v>-0.77005808</v>
      </c>
      <c r="H50" s="148" t="n">
        <v>-1.13642813</v>
      </c>
      <c r="I50" s="34" t="n">
        <v>38139</v>
      </c>
      <c r="J50" s="147" t="n">
        <v>0</v>
      </c>
      <c r="K50" s="147" t="n">
        <v>0</v>
      </c>
      <c r="L50" s="147" t="n">
        <v>0</v>
      </c>
      <c r="M50" s="147" t="n">
        <v>0</v>
      </c>
      <c r="N50" s="147" t="n">
        <v>0</v>
      </c>
      <c r="O50" s="147" t="n">
        <v>0</v>
      </c>
      <c r="P50" s="147" t="n">
        <v>0</v>
      </c>
      <c r="Q50" s="148" t="n">
        <v>0</v>
      </c>
    </row>
    <row r="51" customFormat="false" ht="12.75" hidden="false" customHeight="false" outlineLevel="0" collapsed="false">
      <c r="A51" s="147" t="n">
        <v>1.12555457</v>
      </c>
      <c r="B51" s="147" t="n">
        <v>0.74993249</v>
      </c>
      <c r="C51" s="147" t="n">
        <v>0.37315349</v>
      </c>
      <c r="D51" s="147" t="n">
        <v>0.18587149</v>
      </c>
      <c r="E51" s="147" t="n">
        <v>-0.18403978</v>
      </c>
      <c r="F51" s="147" t="n">
        <v>-0.36588597</v>
      </c>
      <c r="G51" s="147" t="n">
        <v>-0.72181314</v>
      </c>
      <c r="H51" s="148" t="n">
        <v>-1.06611001</v>
      </c>
      <c r="I51" s="34" t="n">
        <v>38169</v>
      </c>
      <c r="J51" s="147" t="n">
        <v>0</v>
      </c>
      <c r="K51" s="147" t="n">
        <v>0</v>
      </c>
      <c r="L51" s="147" t="n">
        <v>0</v>
      </c>
      <c r="M51" s="147" t="n">
        <v>0</v>
      </c>
      <c r="N51" s="147" t="n">
        <v>0</v>
      </c>
      <c r="O51" s="147" t="n">
        <v>0</v>
      </c>
      <c r="P51" s="147" t="n">
        <v>0</v>
      </c>
      <c r="Q51" s="148" t="n">
        <v>0</v>
      </c>
    </row>
    <row r="52" customFormat="false" ht="12.75" hidden="false" customHeight="false" outlineLevel="0" collapsed="false">
      <c r="A52" s="147" t="n">
        <v>1.13343261</v>
      </c>
      <c r="B52" s="147" t="n">
        <v>0.75360614</v>
      </c>
      <c r="C52" s="147" t="n">
        <v>0.37436174</v>
      </c>
      <c r="D52" s="147" t="n">
        <v>0.18634455</v>
      </c>
      <c r="E52" s="147" t="n">
        <v>-0.18429547</v>
      </c>
      <c r="F52" s="147" t="n">
        <v>-0.36621915</v>
      </c>
      <c r="G52" s="147" t="n">
        <v>-0.72195694</v>
      </c>
      <c r="H52" s="148" t="n">
        <v>-1.06615958</v>
      </c>
      <c r="I52" s="34" t="n">
        <v>38200</v>
      </c>
      <c r="J52" s="147" t="n">
        <v>0</v>
      </c>
      <c r="K52" s="147" t="n">
        <v>0</v>
      </c>
      <c r="L52" s="147" t="n">
        <v>0</v>
      </c>
      <c r="M52" s="147" t="n">
        <v>0</v>
      </c>
      <c r="N52" s="147" t="n">
        <v>0</v>
      </c>
      <c r="O52" s="147" t="n">
        <v>0</v>
      </c>
      <c r="P52" s="147" t="n">
        <v>0</v>
      </c>
      <c r="Q52" s="148" t="n">
        <v>0</v>
      </c>
    </row>
    <row r="53" customFormat="false" ht="12.75" hidden="false" customHeight="false" outlineLevel="0" collapsed="false">
      <c r="A53" s="147" t="n">
        <v>1.11201659</v>
      </c>
      <c r="B53" s="147" t="n">
        <v>0.73965639</v>
      </c>
      <c r="C53" s="147" t="n">
        <v>0.36757998</v>
      </c>
      <c r="D53" s="147" t="n">
        <v>0.18300597</v>
      </c>
      <c r="E53" s="147" t="n">
        <v>-0.18106697</v>
      </c>
      <c r="F53" s="147" t="n">
        <v>-0.3598761</v>
      </c>
      <c r="G53" s="147" t="n">
        <v>-0.70974562</v>
      </c>
      <c r="H53" s="148" t="n">
        <v>-1.04853834</v>
      </c>
      <c r="I53" s="34" t="n">
        <v>38231</v>
      </c>
      <c r="J53" s="147" t="n">
        <v>0</v>
      </c>
      <c r="K53" s="147" t="n">
        <v>0</v>
      </c>
      <c r="L53" s="147" t="n">
        <v>0</v>
      </c>
      <c r="M53" s="147" t="n">
        <v>0</v>
      </c>
      <c r="N53" s="147" t="n">
        <v>0</v>
      </c>
      <c r="O53" s="147" t="n">
        <v>0</v>
      </c>
      <c r="P53" s="147" t="n">
        <v>0</v>
      </c>
      <c r="Q53" s="148" t="n">
        <v>0</v>
      </c>
    </row>
    <row r="54" customFormat="false" ht="12.75" hidden="false" customHeight="false" outlineLevel="0" collapsed="false">
      <c r="A54" s="147" t="n">
        <v>1.06323545</v>
      </c>
      <c r="B54" s="147" t="n">
        <v>0.70781502</v>
      </c>
      <c r="C54" s="147" t="n">
        <v>0.35203248</v>
      </c>
      <c r="D54" s="147" t="n">
        <v>0.17532998</v>
      </c>
      <c r="E54" s="147" t="n">
        <v>-0.17359246</v>
      </c>
      <c r="F54" s="147" t="n">
        <v>-0.34513247</v>
      </c>
      <c r="G54" s="147" t="n">
        <v>-0.68105154</v>
      </c>
      <c r="H54" s="148" t="n">
        <v>-1.00666217</v>
      </c>
      <c r="I54" s="34" t="n">
        <v>38261</v>
      </c>
      <c r="J54" s="147" t="n">
        <v>0</v>
      </c>
      <c r="K54" s="147" t="n">
        <v>0</v>
      </c>
      <c r="L54" s="147" t="n">
        <v>0</v>
      </c>
      <c r="M54" s="147" t="n">
        <v>0</v>
      </c>
      <c r="N54" s="147" t="n">
        <v>0</v>
      </c>
      <c r="O54" s="147" t="n">
        <v>0</v>
      </c>
      <c r="P54" s="147" t="n">
        <v>0</v>
      </c>
      <c r="Q54" s="148" t="n">
        <v>0</v>
      </c>
    </row>
    <row r="55" customFormat="false" ht="12.75" hidden="false" customHeight="false" outlineLevel="0" collapsed="false">
      <c r="A55" s="147" t="n">
        <v>1.08419032</v>
      </c>
      <c r="B55" s="147" t="n">
        <v>0.72027663</v>
      </c>
      <c r="C55" s="147" t="n">
        <v>0.35757685</v>
      </c>
      <c r="D55" s="147" t="n">
        <v>0.17794249</v>
      </c>
      <c r="E55" s="147" t="n">
        <v>-0.17590785</v>
      </c>
      <c r="F55" s="147" t="n">
        <v>-0.34948724</v>
      </c>
      <c r="G55" s="147" t="n">
        <v>-0.68878942</v>
      </c>
      <c r="H55" s="148" t="n">
        <v>-1.01678579</v>
      </c>
      <c r="I55" s="34" t="n">
        <v>38292</v>
      </c>
      <c r="J55" s="147" t="n">
        <v>0</v>
      </c>
      <c r="K55" s="147" t="n">
        <v>0</v>
      </c>
      <c r="L55" s="147" t="n">
        <v>0</v>
      </c>
      <c r="M55" s="147" t="n">
        <v>0</v>
      </c>
      <c r="N55" s="147" t="n">
        <v>0</v>
      </c>
      <c r="O55" s="147" t="n">
        <v>0</v>
      </c>
      <c r="P55" s="147" t="n">
        <v>0</v>
      </c>
      <c r="Q55" s="148" t="n">
        <v>0</v>
      </c>
    </row>
    <row r="56" customFormat="false" ht="12.75" hidden="false" customHeight="false" outlineLevel="0" collapsed="false">
      <c r="A56" s="147" t="n">
        <v>0.86104943</v>
      </c>
      <c r="B56" s="147" t="n">
        <v>0.57226268</v>
      </c>
      <c r="C56" s="147" t="n">
        <v>0.28431678</v>
      </c>
      <c r="D56" s="147" t="n">
        <v>0.14155689</v>
      </c>
      <c r="E56" s="147" t="n">
        <v>-0.14010481</v>
      </c>
      <c r="F56" s="147" t="n">
        <v>-0.27860282</v>
      </c>
      <c r="G56" s="147" t="n">
        <v>-0.55029282</v>
      </c>
      <c r="H56" s="148" t="n">
        <v>-0.81355984</v>
      </c>
      <c r="I56" s="34" t="n">
        <v>38322</v>
      </c>
      <c r="J56" s="147" t="n">
        <v>0</v>
      </c>
      <c r="K56" s="147" t="n">
        <v>0</v>
      </c>
      <c r="L56" s="147" t="n">
        <v>0</v>
      </c>
      <c r="M56" s="147" t="n">
        <v>0</v>
      </c>
      <c r="N56" s="147" t="n">
        <v>0</v>
      </c>
      <c r="O56" s="147" t="n">
        <v>0</v>
      </c>
      <c r="P56" s="147" t="n">
        <v>0</v>
      </c>
      <c r="Q56" s="148" t="n">
        <v>0</v>
      </c>
    </row>
    <row r="57" customFormat="false" ht="12.75" hidden="false" customHeight="false" outlineLevel="0" collapsed="false">
      <c r="A57" s="147" t="n">
        <v>1.12274143</v>
      </c>
      <c r="B57" s="147" t="n">
        <v>0.74591284</v>
      </c>
      <c r="C57" s="147" t="n">
        <v>0.37085408</v>
      </c>
      <c r="D57" s="147" t="n">
        <v>0.18480835</v>
      </c>
      <c r="E57" s="147" t="n">
        <v>-0.18337196</v>
      </c>
      <c r="F57" s="147" t="n">
        <v>-0.36498175</v>
      </c>
      <c r="G57" s="147" t="n">
        <v>-0.72218854</v>
      </c>
      <c r="H57" s="148" t="n">
        <v>-1.07050106</v>
      </c>
      <c r="I57" s="34" t="n">
        <v>38353</v>
      </c>
      <c r="J57" s="147" t="n">
        <v>0</v>
      </c>
      <c r="K57" s="147" t="n">
        <v>0</v>
      </c>
      <c r="L57" s="147" t="n">
        <v>0</v>
      </c>
      <c r="M57" s="147" t="n">
        <v>0</v>
      </c>
      <c r="N57" s="147" t="n">
        <v>0</v>
      </c>
      <c r="O57" s="147" t="n">
        <v>0</v>
      </c>
      <c r="P57" s="147" t="n">
        <v>0</v>
      </c>
      <c r="Q57" s="148" t="n">
        <v>0</v>
      </c>
    </row>
    <row r="58" customFormat="false" ht="12.75" hidden="false" customHeight="false" outlineLevel="0" collapsed="false">
      <c r="A58" s="147" t="n">
        <v>1.01164251</v>
      </c>
      <c r="B58" s="147" t="n">
        <v>0.67011737</v>
      </c>
      <c r="C58" s="147" t="n">
        <v>0.33226927</v>
      </c>
      <c r="D58" s="147" t="n">
        <v>0.16534812</v>
      </c>
      <c r="E58" s="147" t="n">
        <v>-0.16364089</v>
      </c>
      <c r="F58" s="147" t="n">
        <v>-0.32545853</v>
      </c>
      <c r="G58" s="147" t="n">
        <v>-0.64324092</v>
      </c>
      <c r="H58" s="148" t="n">
        <v>-0.95272107</v>
      </c>
      <c r="I58" s="34" t="n">
        <v>38384</v>
      </c>
      <c r="J58" s="147" t="n">
        <v>0</v>
      </c>
      <c r="K58" s="147" t="n">
        <v>0</v>
      </c>
      <c r="L58" s="147" t="n">
        <v>0</v>
      </c>
      <c r="M58" s="147" t="n">
        <v>0</v>
      </c>
      <c r="N58" s="147" t="n">
        <v>0</v>
      </c>
      <c r="O58" s="147" t="n">
        <v>0</v>
      </c>
      <c r="P58" s="147" t="n">
        <v>0</v>
      </c>
      <c r="Q58" s="148" t="n">
        <v>0</v>
      </c>
    </row>
    <row r="59" customFormat="false" ht="12.75" hidden="false" customHeight="false" outlineLevel="0" collapsed="false">
      <c r="A59" s="147" t="n">
        <v>0.93443483</v>
      </c>
      <c r="B59" s="147" t="n">
        <v>0.62054136</v>
      </c>
      <c r="C59" s="147" t="n">
        <v>0.30854244</v>
      </c>
      <c r="D59" s="147" t="n">
        <v>0.15375947</v>
      </c>
      <c r="E59" s="147" t="n">
        <v>-0.1524582</v>
      </c>
      <c r="F59" s="147" t="n">
        <v>-0.30345505</v>
      </c>
      <c r="G59" s="147" t="n">
        <v>-0.60058571</v>
      </c>
      <c r="H59" s="148" t="n">
        <v>-0.89059667</v>
      </c>
      <c r="I59" s="34" t="n">
        <v>38412</v>
      </c>
      <c r="J59" s="147" t="n">
        <v>0</v>
      </c>
      <c r="K59" s="147" t="n">
        <v>0</v>
      </c>
      <c r="L59" s="147" t="n">
        <v>0</v>
      </c>
      <c r="M59" s="147" t="n">
        <v>0</v>
      </c>
      <c r="N59" s="147" t="n">
        <v>0</v>
      </c>
      <c r="O59" s="147" t="n">
        <v>0</v>
      </c>
      <c r="P59" s="147" t="n">
        <v>0</v>
      </c>
      <c r="Q59" s="148" t="n">
        <v>0</v>
      </c>
    </row>
    <row r="60" customFormat="false" ht="12.75" hidden="false" customHeight="false" outlineLevel="0" collapsed="false">
      <c r="A60" s="147" t="n">
        <v>0.86326482</v>
      </c>
      <c r="B60" s="147" t="n">
        <v>0.57266204</v>
      </c>
      <c r="C60" s="147" t="n">
        <v>0.28407093</v>
      </c>
      <c r="D60" s="147" t="n">
        <v>0.14133853</v>
      </c>
      <c r="E60" s="147" t="n">
        <v>-0.13975279</v>
      </c>
      <c r="F60" s="147" t="n">
        <v>-0.27785243</v>
      </c>
      <c r="G60" s="147" t="n">
        <v>-0.54824621</v>
      </c>
      <c r="H60" s="148" t="n">
        <v>-0.80989064</v>
      </c>
      <c r="I60" s="34" t="n">
        <v>38443</v>
      </c>
      <c r="J60" s="147" t="n">
        <v>0</v>
      </c>
      <c r="K60" s="147" t="n">
        <v>0</v>
      </c>
      <c r="L60" s="147" t="n">
        <v>0</v>
      </c>
      <c r="M60" s="147" t="n">
        <v>0</v>
      </c>
      <c r="N60" s="147" t="n">
        <v>0</v>
      </c>
      <c r="O60" s="147" t="n">
        <v>0</v>
      </c>
      <c r="P60" s="147" t="n">
        <v>0</v>
      </c>
      <c r="Q60" s="148" t="n">
        <v>0</v>
      </c>
    </row>
    <row r="61" customFormat="false" ht="12.75" hidden="false" customHeight="false" outlineLevel="0" collapsed="false">
      <c r="A61" s="147" t="n">
        <v>0.98206363</v>
      </c>
      <c r="B61" s="147" t="n">
        <v>0.65277901</v>
      </c>
      <c r="C61" s="147" t="n">
        <v>0.32420095</v>
      </c>
      <c r="D61" s="147" t="n">
        <v>0.16136109</v>
      </c>
      <c r="E61" s="147" t="n">
        <v>-0.15956344</v>
      </c>
      <c r="F61" s="147" t="n">
        <v>-0.31705704</v>
      </c>
      <c r="G61" s="147" t="n">
        <v>-0.62495313</v>
      </c>
      <c r="H61" s="148" t="n">
        <v>-0.92228163</v>
      </c>
      <c r="I61" s="34" t="n">
        <v>38473</v>
      </c>
      <c r="J61" s="147" t="n">
        <v>0</v>
      </c>
      <c r="K61" s="147" t="n">
        <v>0</v>
      </c>
      <c r="L61" s="147" t="n">
        <v>0</v>
      </c>
      <c r="M61" s="147" t="n">
        <v>0</v>
      </c>
      <c r="N61" s="147" t="n">
        <v>0</v>
      </c>
      <c r="O61" s="147" t="n">
        <v>0</v>
      </c>
      <c r="P61" s="147" t="n">
        <v>0</v>
      </c>
      <c r="Q61" s="148" t="n">
        <v>0</v>
      </c>
    </row>
    <row r="62" customFormat="false" ht="12.75" hidden="false" customHeight="false" outlineLevel="0" collapsed="false">
      <c r="A62" s="147" t="n">
        <v>1.00529518</v>
      </c>
      <c r="B62" s="147" t="n">
        <v>0.66933573</v>
      </c>
      <c r="C62" s="147" t="n">
        <v>0.33295154</v>
      </c>
      <c r="D62" s="147" t="n">
        <v>0.16584329</v>
      </c>
      <c r="E62" s="147" t="n">
        <v>-0.16423821</v>
      </c>
      <c r="F62" s="147" t="n">
        <v>-0.32657893</v>
      </c>
      <c r="G62" s="147" t="n">
        <v>-0.64460994</v>
      </c>
      <c r="H62" s="148" t="n">
        <v>-0.95254319</v>
      </c>
      <c r="I62" s="34" t="n">
        <v>38504</v>
      </c>
      <c r="J62" s="147" t="n">
        <v>0</v>
      </c>
      <c r="K62" s="147" t="n">
        <v>0</v>
      </c>
      <c r="L62" s="147" t="n">
        <v>0</v>
      </c>
      <c r="M62" s="147" t="n">
        <v>0</v>
      </c>
      <c r="N62" s="147" t="n">
        <v>0</v>
      </c>
      <c r="O62" s="147" t="n">
        <v>0</v>
      </c>
      <c r="P62" s="147" t="n">
        <v>0</v>
      </c>
      <c r="Q62" s="148" t="n">
        <v>0</v>
      </c>
    </row>
    <row r="63" customFormat="false" ht="12.75" hidden="false" customHeight="false" outlineLevel="0" collapsed="false">
      <c r="A63" s="147" t="n">
        <v>0.93749659</v>
      </c>
      <c r="B63" s="147" t="n">
        <v>0.62479458</v>
      </c>
      <c r="C63" s="147" t="n">
        <v>0.31107686</v>
      </c>
      <c r="D63" s="147" t="n">
        <v>0.15501479</v>
      </c>
      <c r="E63" s="147" t="n">
        <v>-0.1536426</v>
      </c>
      <c r="F63" s="147" t="n">
        <v>-0.30563245</v>
      </c>
      <c r="G63" s="147" t="n">
        <v>-0.60372916</v>
      </c>
      <c r="H63" s="148" t="n">
        <v>-0.8927829</v>
      </c>
      <c r="J63" s="147" t="n">
        <v>0</v>
      </c>
      <c r="K63" s="147" t="n">
        <v>0</v>
      </c>
      <c r="L63" s="147" t="n">
        <v>0</v>
      </c>
      <c r="M63" s="147" t="n">
        <v>0</v>
      </c>
      <c r="N63" s="147" t="n">
        <v>0</v>
      </c>
      <c r="O63" s="147" t="n">
        <v>0</v>
      </c>
      <c r="P63" s="147" t="n">
        <v>0</v>
      </c>
      <c r="Q63" s="148" t="n">
        <v>0</v>
      </c>
    </row>
    <row r="64" customFormat="false" ht="12.75" hidden="false" customHeight="false" outlineLevel="0" collapsed="false">
      <c r="A64" s="147" t="n">
        <v>0.94629835</v>
      </c>
      <c r="B64" s="147" t="n">
        <v>0.62850651</v>
      </c>
      <c r="C64" s="147" t="n">
        <v>0.31203717</v>
      </c>
      <c r="D64" s="147" t="n">
        <v>0.15530138</v>
      </c>
      <c r="E64" s="147" t="n">
        <v>-0.15359557</v>
      </c>
      <c r="F64" s="147" t="n">
        <v>-0.3052528</v>
      </c>
      <c r="G64" s="147" t="n">
        <v>-0.60199477</v>
      </c>
      <c r="H64" s="148" t="n">
        <v>-0.8890446</v>
      </c>
      <c r="J64" s="147" t="n">
        <v>0</v>
      </c>
      <c r="K64" s="147" t="n">
        <v>0</v>
      </c>
      <c r="L64" s="147" t="n">
        <v>0</v>
      </c>
      <c r="M64" s="147" t="n">
        <v>0</v>
      </c>
      <c r="N64" s="147" t="n">
        <v>0</v>
      </c>
      <c r="O64" s="147" t="n">
        <v>0</v>
      </c>
      <c r="P64" s="147" t="n">
        <v>0</v>
      </c>
      <c r="Q64" s="148" t="n">
        <v>0</v>
      </c>
    </row>
    <row r="65" customFormat="false" ht="12.75" hidden="false" customHeight="false" outlineLevel="0" collapsed="false">
      <c r="A65" s="147" t="n">
        <v>0.93134716</v>
      </c>
      <c r="B65" s="147" t="n">
        <v>0.61877682</v>
      </c>
      <c r="C65" s="147" t="n">
        <v>0.30730672</v>
      </c>
      <c r="D65" s="147" t="n">
        <v>0.15297185</v>
      </c>
      <c r="E65" s="147" t="n">
        <v>-0.15134012</v>
      </c>
      <c r="F65" s="147" t="n">
        <v>-0.30081786</v>
      </c>
      <c r="G65" s="147" t="n">
        <v>-0.59343195</v>
      </c>
      <c r="H65" s="148" t="n">
        <v>-0.87666767</v>
      </c>
      <c r="J65" s="147" t="n">
        <v>0</v>
      </c>
      <c r="K65" s="147" t="n">
        <v>0</v>
      </c>
      <c r="L65" s="147" t="n">
        <v>0</v>
      </c>
      <c r="M65" s="147" t="n">
        <v>0</v>
      </c>
      <c r="N65" s="147" t="n">
        <v>0</v>
      </c>
      <c r="O65" s="147" t="n">
        <v>0</v>
      </c>
      <c r="P65" s="147" t="n">
        <v>0</v>
      </c>
      <c r="Q65" s="148" t="n">
        <v>0</v>
      </c>
    </row>
    <row r="66" customFormat="false" ht="12.75" hidden="false" customHeight="false" outlineLevel="0" collapsed="false">
      <c r="A66" s="147" t="n">
        <v>0.16248406</v>
      </c>
      <c r="B66" s="147" t="n">
        <v>0.11242831</v>
      </c>
      <c r="C66" s="147" t="n">
        <v>0.05821125</v>
      </c>
      <c r="D66" s="147" t="n">
        <v>0.02959151</v>
      </c>
      <c r="E66" s="147" t="n">
        <v>-0.03053149</v>
      </c>
      <c r="F66" s="147" t="n">
        <v>-0.06196769</v>
      </c>
      <c r="G66" s="147" t="n">
        <v>-0.12739833</v>
      </c>
      <c r="H66" s="148" t="n">
        <v>-0.19597408</v>
      </c>
      <c r="J66" s="147" t="n">
        <v>0</v>
      </c>
      <c r="K66" s="147" t="n">
        <v>0</v>
      </c>
      <c r="L66" s="147" t="n">
        <v>0</v>
      </c>
      <c r="M66" s="147" t="n">
        <v>0</v>
      </c>
      <c r="N66" s="147" t="n">
        <v>0</v>
      </c>
      <c r="O66" s="147" t="n">
        <v>0</v>
      </c>
      <c r="P66" s="147" t="n">
        <v>0</v>
      </c>
      <c r="Q66" s="148" t="n">
        <v>0</v>
      </c>
    </row>
    <row r="67" customFormat="false" ht="12.75" hidden="false" customHeight="false" outlineLevel="0" collapsed="false">
      <c r="A67" s="147" t="n">
        <v>0.17714341</v>
      </c>
      <c r="B67" s="147" t="n">
        <v>0.12153035</v>
      </c>
      <c r="C67" s="147" t="n">
        <v>0.0624274</v>
      </c>
      <c r="D67" s="147" t="n">
        <v>0.03161654</v>
      </c>
      <c r="E67" s="147" t="n">
        <v>-0.03239264</v>
      </c>
      <c r="F67" s="147" t="n">
        <v>-0.06552906</v>
      </c>
      <c r="G67" s="147" t="n">
        <v>-0.13389226</v>
      </c>
      <c r="H67" s="148" t="n">
        <v>-0.20484027</v>
      </c>
      <c r="J67" s="147" t="n">
        <v>0</v>
      </c>
      <c r="K67" s="147" t="n">
        <v>0</v>
      </c>
      <c r="L67" s="147" t="n">
        <v>0</v>
      </c>
      <c r="M67" s="147" t="n">
        <v>0</v>
      </c>
      <c r="N67" s="147" t="n">
        <v>0</v>
      </c>
      <c r="O67" s="147" t="n">
        <v>0</v>
      </c>
      <c r="P67" s="147" t="n">
        <v>0</v>
      </c>
      <c r="Q67" s="148" t="n">
        <v>0</v>
      </c>
    </row>
    <row r="68" customFormat="false" ht="12.75" hidden="false" customHeight="false" outlineLevel="0" collapsed="false">
      <c r="A68" s="147" t="n">
        <v>0.17876494</v>
      </c>
      <c r="B68" s="147" t="n">
        <v>0.12227807</v>
      </c>
      <c r="C68" s="147" t="n">
        <v>0.06261966</v>
      </c>
      <c r="D68" s="147" t="n">
        <v>0.031665</v>
      </c>
      <c r="E68" s="147" t="n">
        <v>-0.03234239</v>
      </c>
      <c r="F68" s="147" t="n">
        <v>-0.06532716</v>
      </c>
      <c r="G68" s="147" t="n">
        <v>-0.13308785</v>
      </c>
      <c r="H68" s="148" t="n">
        <v>-0.20330549</v>
      </c>
      <c r="J68" s="147" t="n">
        <v>0</v>
      </c>
      <c r="K68" s="147" t="n">
        <v>0</v>
      </c>
      <c r="L68" s="147" t="n">
        <v>0</v>
      </c>
      <c r="M68" s="147" t="n">
        <v>0</v>
      </c>
      <c r="N68" s="147" t="n">
        <v>0</v>
      </c>
      <c r="O68" s="147" t="n">
        <v>0</v>
      </c>
      <c r="P68" s="147" t="n">
        <v>0</v>
      </c>
      <c r="Q68" s="148" t="n">
        <v>0</v>
      </c>
    </row>
    <row r="69" customFormat="false" ht="12.75" hidden="false" customHeight="false" outlineLevel="0" collapsed="false">
      <c r="A69" s="147" t="n">
        <v>0.36400717</v>
      </c>
      <c r="B69" s="147" t="n">
        <v>0.24771529</v>
      </c>
      <c r="C69" s="147" t="n">
        <v>0.12619759</v>
      </c>
      <c r="D69" s="147" t="n">
        <v>0.06364843</v>
      </c>
      <c r="E69" s="147" t="n">
        <v>-0.06467531</v>
      </c>
      <c r="F69" s="147" t="n">
        <v>-0.130341</v>
      </c>
      <c r="G69" s="147" t="n">
        <v>-0.26456643</v>
      </c>
      <c r="H69" s="148" t="n">
        <v>-0.40182038</v>
      </c>
      <c r="J69" s="147" t="n">
        <v>0</v>
      </c>
      <c r="K69" s="147" t="n">
        <v>0</v>
      </c>
      <c r="L69" s="147" t="n">
        <v>0</v>
      </c>
      <c r="M69" s="147" t="n">
        <v>0</v>
      </c>
      <c r="N69" s="147" t="n">
        <v>0</v>
      </c>
      <c r="O69" s="147" t="n">
        <v>0</v>
      </c>
      <c r="P69" s="147" t="n">
        <v>0</v>
      </c>
      <c r="Q69" s="148" t="n">
        <v>0</v>
      </c>
    </row>
    <row r="70" customFormat="false" ht="12.75" hidden="false" customHeight="false" outlineLevel="0" collapsed="false">
      <c r="A70" s="147" t="n">
        <v>0.34000357</v>
      </c>
      <c r="B70" s="147" t="n">
        <v>0.2311143</v>
      </c>
      <c r="C70" s="147" t="n">
        <v>0.11771839</v>
      </c>
      <c r="D70" s="147" t="n">
        <v>0.05937376</v>
      </c>
      <c r="E70" s="147" t="n">
        <v>-0.06025256</v>
      </c>
      <c r="F70" s="147" t="n">
        <v>-0.12132306</v>
      </c>
      <c r="G70" s="147" t="n">
        <v>-0.24568241</v>
      </c>
      <c r="H70" s="148" t="n">
        <v>-0.37260839</v>
      </c>
      <c r="J70" s="147" t="n">
        <v>0</v>
      </c>
      <c r="K70" s="147" t="n">
        <v>0</v>
      </c>
      <c r="L70" s="147" t="n">
        <v>0</v>
      </c>
      <c r="M70" s="147" t="n">
        <v>0</v>
      </c>
      <c r="N70" s="147" t="n">
        <v>0</v>
      </c>
      <c r="O70" s="147" t="n">
        <v>0</v>
      </c>
      <c r="P70" s="147" t="n">
        <v>0</v>
      </c>
      <c r="Q70" s="148" t="n">
        <v>0</v>
      </c>
    </row>
    <row r="71" customFormat="false" ht="12.75" hidden="false" customHeight="false" outlineLevel="0" collapsed="false">
      <c r="A71" s="147" t="n">
        <v>0.29051756</v>
      </c>
      <c r="B71" s="147" t="n">
        <v>0.19819203</v>
      </c>
      <c r="C71" s="147" t="n">
        <v>0.10121521</v>
      </c>
      <c r="D71" s="147" t="n">
        <v>0.05111045</v>
      </c>
      <c r="E71" s="147" t="n">
        <v>-0.05211238</v>
      </c>
      <c r="F71" s="147" t="n">
        <v>-0.10523546</v>
      </c>
      <c r="G71" s="147" t="n">
        <v>-0.21401664</v>
      </c>
      <c r="H71" s="148" t="n">
        <v>-0.32573809</v>
      </c>
      <c r="J71" s="147" t="n">
        <v>0</v>
      </c>
      <c r="K71" s="147" t="n">
        <v>0</v>
      </c>
      <c r="L71" s="147" t="n">
        <v>0</v>
      </c>
      <c r="M71" s="147" t="n">
        <v>0</v>
      </c>
      <c r="N71" s="147" t="n">
        <v>0</v>
      </c>
      <c r="O71" s="147" t="n">
        <v>0</v>
      </c>
      <c r="P71" s="147" t="n">
        <v>0</v>
      </c>
      <c r="Q71" s="148" t="n">
        <v>0</v>
      </c>
    </row>
    <row r="72" customFormat="false" ht="12.75" hidden="false" customHeight="false" outlineLevel="0" collapsed="false">
      <c r="A72" s="147" t="n">
        <v>0.04347157</v>
      </c>
      <c r="B72" s="147" t="n">
        <v>0.03568232</v>
      </c>
      <c r="C72" s="147" t="n">
        <v>0.02129355</v>
      </c>
      <c r="D72" s="147" t="n">
        <v>0.01152147</v>
      </c>
      <c r="E72" s="147" t="n">
        <v>-0.01328009</v>
      </c>
      <c r="F72" s="147" t="n">
        <v>-0.02831766</v>
      </c>
      <c r="G72" s="147" t="n">
        <v>-0.06361277</v>
      </c>
      <c r="H72" s="148" t="n">
        <v>-0.10569462</v>
      </c>
      <c r="J72" s="147" t="n">
        <v>0</v>
      </c>
      <c r="K72" s="147" t="n">
        <v>0</v>
      </c>
      <c r="L72" s="147" t="n">
        <v>0</v>
      </c>
      <c r="M72" s="147" t="n">
        <v>0</v>
      </c>
      <c r="N72" s="147" t="n">
        <v>0</v>
      </c>
      <c r="O72" s="147" t="n">
        <v>0</v>
      </c>
      <c r="P72" s="147" t="n">
        <v>0</v>
      </c>
      <c r="Q72" s="148" t="n">
        <v>0</v>
      </c>
    </row>
    <row r="73" customFormat="false" ht="12.75" hidden="false" customHeight="false" outlineLevel="0" collapsed="false">
      <c r="A73" s="147" t="n">
        <v>0.05145288</v>
      </c>
      <c r="B73" s="147" t="n">
        <v>0.03736278</v>
      </c>
      <c r="C73" s="147" t="n">
        <v>0.02049981</v>
      </c>
      <c r="D73" s="147" t="n">
        <v>0.01075135</v>
      </c>
      <c r="E73" s="147" t="n">
        <v>-0.01183328</v>
      </c>
      <c r="F73" s="147" t="n">
        <v>-0.02481594</v>
      </c>
      <c r="G73" s="147" t="n">
        <v>-0.05444251</v>
      </c>
      <c r="H73" s="148" t="n">
        <v>-0.08919743</v>
      </c>
      <c r="J73" s="147" t="n">
        <v>0</v>
      </c>
      <c r="K73" s="147" t="n">
        <v>0</v>
      </c>
      <c r="L73" s="147" t="n">
        <v>0</v>
      </c>
      <c r="M73" s="147" t="n">
        <v>0</v>
      </c>
      <c r="N73" s="147" t="n">
        <v>0</v>
      </c>
      <c r="O73" s="147" t="n">
        <v>0</v>
      </c>
      <c r="P73" s="147" t="n">
        <v>0</v>
      </c>
      <c r="Q73" s="148" t="n">
        <v>0</v>
      </c>
    </row>
    <row r="74" customFormat="false" ht="12.75" hidden="false" customHeight="false" outlineLevel="0" collapsed="false">
      <c r="A74" s="147" t="n">
        <v>0.05058252</v>
      </c>
      <c r="B74" s="147" t="n">
        <v>0.03650139</v>
      </c>
      <c r="C74" s="147" t="n">
        <v>0.02001424</v>
      </c>
      <c r="D74" s="147" t="n">
        <v>0.01050941</v>
      </c>
      <c r="E74" s="147" t="n">
        <v>-0.01161893</v>
      </c>
      <c r="F74" s="147" t="n">
        <v>-0.02443809</v>
      </c>
      <c r="G74" s="147" t="n">
        <v>-0.05396999</v>
      </c>
      <c r="H74" s="148" t="n">
        <v>-0.08904743</v>
      </c>
      <c r="J74" s="147" t="n">
        <v>0</v>
      </c>
      <c r="K74" s="147" t="n">
        <v>0</v>
      </c>
      <c r="L74" s="147" t="n">
        <v>0</v>
      </c>
      <c r="M74" s="147" t="n">
        <v>0</v>
      </c>
      <c r="N74" s="147" t="n">
        <v>0</v>
      </c>
      <c r="O74" s="147" t="n">
        <v>0</v>
      </c>
      <c r="P74" s="147" t="n">
        <v>0</v>
      </c>
      <c r="Q74" s="148" t="n">
        <v>0</v>
      </c>
    </row>
    <row r="75" customFormat="false" ht="12.75" hidden="false" customHeight="false" outlineLevel="0" collapsed="false">
      <c r="A75" s="147" t="n">
        <v>0.03076841</v>
      </c>
      <c r="B75" s="147" t="n">
        <v>0.02443996</v>
      </c>
      <c r="C75" s="147" t="n">
        <v>0.01447937</v>
      </c>
      <c r="D75" s="147" t="n">
        <v>0.00785195</v>
      </c>
      <c r="E75" s="147" t="n">
        <v>-0.00915511</v>
      </c>
      <c r="F75" s="147" t="n">
        <v>-0.01967927</v>
      </c>
      <c r="G75" s="147" t="n">
        <v>-0.04503629</v>
      </c>
      <c r="H75" s="148" t="n">
        <v>-0.07635635</v>
      </c>
      <c r="J75" s="147" t="n">
        <v>0</v>
      </c>
      <c r="K75" s="147" t="n">
        <v>0</v>
      </c>
      <c r="L75" s="147" t="n">
        <v>0</v>
      </c>
      <c r="M75" s="147" t="n">
        <v>0</v>
      </c>
      <c r="N75" s="147" t="n">
        <v>0</v>
      </c>
      <c r="O75" s="147" t="n">
        <v>0</v>
      </c>
      <c r="P75" s="147" t="n">
        <v>0</v>
      </c>
      <c r="Q75" s="148" t="n">
        <v>0</v>
      </c>
    </row>
    <row r="76" customFormat="false" ht="12.75" hidden="false" customHeight="false" outlineLevel="0" collapsed="false">
      <c r="A76" s="147" t="n">
        <v>0.04103583</v>
      </c>
      <c r="B76" s="147" t="n">
        <v>0.03211887</v>
      </c>
      <c r="C76" s="147" t="n">
        <v>0.01867823</v>
      </c>
      <c r="D76" s="147" t="n">
        <v>0.0100304</v>
      </c>
      <c r="E76" s="147" t="n">
        <v>-0.01147024</v>
      </c>
      <c r="F76" s="147" t="n">
        <v>-0.02442547</v>
      </c>
      <c r="G76" s="147" t="n">
        <v>-0.05491292</v>
      </c>
      <c r="H76" s="148" t="n">
        <v>-0.09159761</v>
      </c>
      <c r="J76" s="147" t="n">
        <v>0</v>
      </c>
      <c r="K76" s="147" t="n">
        <v>0</v>
      </c>
      <c r="L76" s="147" t="n">
        <v>0</v>
      </c>
      <c r="M76" s="147" t="n">
        <v>0</v>
      </c>
      <c r="N76" s="147" t="n">
        <v>0</v>
      </c>
      <c r="O76" s="147" t="n">
        <v>0</v>
      </c>
      <c r="P76" s="147" t="n">
        <v>0</v>
      </c>
      <c r="Q76" s="148" t="n">
        <v>0</v>
      </c>
    </row>
    <row r="77" customFormat="false" ht="12.75" hidden="false" customHeight="false" outlineLevel="0" collapsed="false">
      <c r="A77" s="147" t="n">
        <v>0.04193947</v>
      </c>
      <c r="B77" s="147" t="n">
        <v>0.0327605</v>
      </c>
      <c r="C77" s="147" t="n">
        <v>0.01900441</v>
      </c>
      <c r="D77" s="147" t="n">
        <v>0.01019237</v>
      </c>
      <c r="E77" s="147" t="n">
        <v>-0.01162569</v>
      </c>
      <c r="F77" s="147" t="n">
        <v>-0.02472581</v>
      </c>
      <c r="G77" s="147" t="n">
        <v>-0.05545771</v>
      </c>
      <c r="H77" s="148" t="n">
        <v>-0.0923076</v>
      </c>
      <c r="J77" s="147" t="n">
        <v>0</v>
      </c>
      <c r="K77" s="147" t="n">
        <v>0</v>
      </c>
      <c r="L77" s="147" t="n">
        <v>0</v>
      </c>
      <c r="M77" s="147" t="n">
        <v>0</v>
      </c>
      <c r="N77" s="147" t="n">
        <v>0</v>
      </c>
      <c r="O77" s="147" t="n">
        <v>0</v>
      </c>
      <c r="P77" s="147" t="n">
        <v>0</v>
      </c>
      <c r="Q77" s="148" t="n">
        <v>0</v>
      </c>
    </row>
    <row r="78" customFormat="false" ht="12.75" hidden="false" customHeight="false" outlineLevel="0" collapsed="false">
      <c r="A78" s="147" t="n">
        <v>0.04891557</v>
      </c>
      <c r="B78" s="147" t="n">
        <v>0.03668501</v>
      </c>
      <c r="C78" s="147" t="n">
        <v>0.02061219</v>
      </c>
      <c r="D78" s="147" t="n">
        <v>0.0109096</v>
      </c>
      <c r="E78" s="147" t="n">
        <v>-0.01217406</v>
      </c>
      <c r="F78" s="147" t="n">
        <v>-0.02565857</v>
      </c>
      <c r="G78" s="147" t="n">
        <v>-0.05668836</v>
      </c>
      <c r="H78" s="148" t="n">
        <v>-0.09324614</v>
      </c>
      <c r="J78" s="147" t="n">
        <v>0</v>
      </c>
      <c r="K78" s="147" t="n">
        <v>0</v>
      </c>
      <c r="L78" s="147" t="n">
        <v>0</v>
      </c>
      <c r="M78" s="147" t="n">
        <v>0</v>
      </c>
      <c r="N78" s="147" t="n">
        <v>0</v>
      </c>
      <c r="O78" s="147" t="n">
        <v>0</v>
      </c>
      <c r="P78" s="147" t="n">
        <v>0</v>
      </c>
      <c r="Q78" s="148" t="n">
        <v>0</v>
      </c>
    </row>
    <row r="79" customFormat="false" ht="12.75" hidden="false" customHeight="false" outlineLevel="0" collapsed="false">
      <c r="A79" s="147" t="n">
        <v>0.06685043</v>
      </c>
      <c r="B79" s="147" t="n">
        <v>0.04832739</v>
      </c>
      <c r="C79" s="147" t="n">
        <v>0.02623127</v>
      </c>
      <c r="D79" s="147" t="n">
        <v>0.01366133</v>
      </c>
      <c r="E79" s="147" t="n">
        <v>-0.01479794</v>
      </c>
      <c r="F79" s="147" t="n">
        <v>-0.03076814</v>
      </c>
      <c r="G79" s="147" t="n">
        <v>-0.06632217</v>
      </c>
      <c r="H79" s="148" t="n">
        <v>-0.10677053</v>
      </c>
      <c r="J79" s="147" t="n">
        <v>0</v>
      </c>
      <c r="K79" s="147" t="n">
        <v>0</v>
      </c>
      <c r="L79" s="147" t="n">
        <v>0</v>
      </c>
      <c r="M79" s="147" t="n">
        <v>0</v>
      </c>
      <c r="N79" s="147" t="n">
        <v>0</v>
      </c>
      <c r="O79" s="147" t="n">
        <v>0</v>
      </c>
      <c r="P79" s="147" t="n">
        <v>0</v>
      </c>
      <c r="Q79" s="148" t="n">
        <v>0</v>
      </c>
    </row>
    <row r="80" customFormat="false" ht="12.75" hidden="false" customHeight="false" outlineLevel="0" collapsed="false">
      <c r="A80" s="147" t="n">
        <v>0.0734414</v>
      </c>
      <c r="B80" s="147" t="n">
        <v>0.05293812</v>
      </c>
      <c r="C80" s="147" t="n">
        <v>0.02859638</v>
      </c>
      <c r="D80" s="147" t="n">
        <v>0.01485009</v>
      </c>
      <c r="E80" s="147" t="n">
        <v>-0.01598276</v>
      </c>
      <c r="F80" s="147" t="n">
        <v>-0.0331184</v>
      </c>
      <c r="G80" s="147" t="n">
        <v>-0.07088891</v>
      </c>
      <c r="H80" s="148" t="n">
        <v>-0.11331886</v>
      </c>
      <c r="J80" s="147" t="n">
        <v>0</v>
      </c>
      <c r="K80" s="147" t="n">
        <v>0</v>
      </c>
      <c r="L80" s="147" t="n">
        <v>0</v>
      </c>
      <c r="M80" s="147" t="n">
        <v>0</v>
      </c>
      <c r="N80" s="147" t="n">
        <v>0</v>
      </c>
      <c r="O80" s="147" t="n">
        <v>0</v>
      </c>
      <c r="P80" s="147" t="n">
        <v>0</v>
      </c>
      <c r="Q80" s="148" t="n">
        <v>0</v>
      </c>
    </row>
    <row r="81" customFormat="false" ht="12.75" hidden="false" customHeight="false" outlineLevel="0" collapsed="false">
      <c r="A81" s="147" t="n">
        <v>0.18501172</v>
      </c>
      <c r="B81" s="147" t="n">
        <v>0.13120229</v>
      </c>
      <c r="C81" s="147" t="n">
        <v>0.0696083</v>
      </c>
      <c r="D81" s="147" t="n">
        <v>0.03581317</v>
      </c>
      <c r="E81" s="147" t="n">
        <v>-0.03783239</v>
      </c>
      <c r="F81" s="147" t="n">
        <v>-0.0776752</v>
      </c>
      <c r="G81" s="147" t="n">
        <v>-0.16331075</v>
      </c>
      <c r="H81" s="148" t="n">
        <v>-0.25666091</v>
      </c>
      <c r="J81" s="0" t="n">
        <v>0</v>
      </c>
      <c r="K81" s="0" t="n">
        <v>0</v>
      </c>
      <c r="L81" s="0" t="n">
        <v>0</v>
      </c>
      <c r="M81" s="0" t="n">
        <v>0</v>
      </c>
      <c r="N81" s="0" t="n">
        <v>0</v>
      </c>
      <c r="O81" s="0" t="n">
        <v>0</v>
      </c>
      <c r="P81" s="0" t="n">
        <v>0</v>
      </c>
      <c r="Q81" s="0" t="n">
        <v>0</v>
      </c>
    </row>
    <row r="82" customFormat="false" ht="12.75" hidden="false" customHeight="false" outlineLevel="0" collapsed="false">
      <c r="A82" s="147" t="n">
        <v>0.17365127</v>
      </c>
      <c r="B82" s="147" t="n">
        <v>0.12323886</v>
      </c>
      <c r="C82" s="147" t="n">
        <v>0.06536751</v>
      </c>
      <c r="D82" s="147" t="n">
        <v>0.03361789</v>
      </c>
      <c r="E82" s="147" t="n">
        <v>-0.0354708</v>
      </c>
      <c r="F82" s="147" t="n">
        <v>-0.07277215</v>
      </c>
      <c r="G82" s="147" t="n">
        <v>-0.15274516</v>
      </c>
      <c r="H82" s="148" t="n">
        <v>-0.23997749</v>
      </c>
    </row>
    <row r="83" customFormat="false" ht="12.75" hidden="false" customHeight="false" outlineLevel="0" collapsed="false">
      <c r="A83" s="147" t="n">
        <v>0.13263846</v>
      </c>
      <c r="B83" s="147" t="n">
        <v>0.09462929</v>
      </c>
      <c r="C83" s="147" t="n">
        <v>0.05048923</v>
      </c>
      <c r="D83" s="147" t="n">
        <v>0.02604666</v>
      </c>
      <c r="E83" s="147" t="n">
        <v>-0.02765765</v>
      </c>
      <c r="F83" s="147" t="n">
        <v>-0.05692582</v>
      </c>
      <c r="G83" s="147" t="n">
        <v>-0.1202572</v>
      </c>
      <c r="H83" s="148" t="n">
        <v>-0.18985836</v>
      </c>
    </row>
    <row r="84" customFormat="false" ht="12.75" hidden="false" customHeight="false" outlineLevel="0" collapsed="false">
      <c r="A84" s="147" t="n">
        <v>0.03965455</v>
      </c>
      <c r="B84" s="147" t="n">
        <v>0.03084328</v>
      </c>
      <c r="C84" s="147" t="n">
        <v>0.01771345</v>
      </c>
      <c r="D84" s="147" t="n">
        <v>0.00944162</v>
      </c>
      <c r="E84" s="147" t="n">
        <v>-0.01062658</v>
      </c>
      <c r="F84" s="147" t="n">
        <v>-0.02244672</v>
      </c>
      <c r="G84" s="147" t="n">
        <v>-0.0496713</v>
      </c>
      <c r="H84" s="148" t="n">
        <v>-0.08162497</v>
      </c>
    </row>
    <row r="85" customFormat="false" ht="12.75" hidden="false" customHeight="false" outlineLevel="0" collapsed="false">
      <c r="A85" s="147" t="n">
        <v>0.05775374</v>
      </c>
      <c r="B85" s="147" t="n">
        <v>0.04020948</v>
      </c>
      <c r="C85" s="147" t="n">
        <v>0.02115486</v>
      </c>
      <c r="D85" s="147" t="n">
        <v>0.01087264</v>
      </c>
      <c r="E85" s="147" t="n">
        <v>-0.01151976</v>
      </c>
      <c r="F85" s="147" t="n">
        <v>-0.02373645</v>
      </c>
      <c r="G85" s="147" t="n">
        <v>-0.0504257</v>
      </c>
      <c r="H85" s="148" t="n">
        <v>-0.08033191</v>
      </c>
    </row>
    <row r="86" customFormat="false" ht="12.75" hidden="false" customHeight="false" outlineLevel="0" collapsed="false">
      <c r="A86" s="147" t="n">
        <v>0.06202369</v>
      </c>
      <c r="B86" s="147" t="n">
        <v>0.04266579</v>
      </c>
      <c r="C86" s="147" t="n">
        <v>0.02224589</v>
      </c>
      <c r="D86" s="147" t="n">
        <v>0.01139397</v>
      </c>
      <c r="E86" s="147" t="n">
        <v>-0.0120111</v>
      </c>
      <c r="F86" s="147" t="n">
        <v>-0.02470604</v>
      </c>
      <c r="G86" s="147" t="n">
        <v>-0.05237252</v>
      </c>
      <c r="H86" s="148" t="n">
        <v>-0.08336861</v>
      </c>
    </row>
    <row r="87" customFormat="false" ht="12.75" hidden="false" customHeight="false" outlineLevel="0" collapsed="false">
      <c r="A87" s="147" t="n">
        <v>0.04091274</v>
      </c>
      <c r="B87" s="147" t="n">
        <v>0.02961116</v>
      </c>
      <c r="C87" s="147" t="n">
        <v>0.01617335</v>
      </c>
      <c r="D87" s="147" t="n">
        <v>0.00846138</v>
      </c>
      <c r="E87" s="147" t="n">
        <v>-0.00926679</v>
      </c>
      <c r="F87" s="147" t="n">
        <v>-0.01938738</v>
      </c>
      <c r="G87" s="147" t="n">
        <v>-0.04234635</v>
      </c>
      <c r="H87" s="148" t="n">
        <v>-0.06911843</v>
      </c>
    </row>
    <row r="88" customFormat="false" ht="12.75" hidden="false" customHeight="false" outlineLevel="0" collapsed="false">
      <c r="A88" s="147" t="n">
        <v>0.04622547</v>
      </c>
      <c r="B88" s="147" t="n">
        <v>0.03373774</v>
      </c>
      <c r="C88" s="147" t="n">
        <v>0.01849717</v>
      </c>
      <c r="D88" s="147" t="n">
        <v>0.00968234</v>
      </c>
      <c r="E88" s="147" t="n">
        <v>-0.01059377</v>
      </c>
      <c r="F88" s="147" t="n">
        <v>-0.02213538</v>
      </c>
      <c r="G88" s="147" t="n">
        <v>-0.04817231</v>
      </c>
      <c r="H88" s="148" t="n">
        <v>-0.07826357</v>
      </c>
    </row>
    <row r="89" customFormat="false" ht="12.75" hidden="false" customHeight="false" outlineLevel="0" collapsed="false">
      <c r="A89" s="147" t="n">
        <v>0.04896525</v>
      </c>
      <c r="B89" s="147" t="n">
        <v>0.03548417</v>
      </c>
      <c r="C89" s="147" t="n">
        <v>0.01932597</v>
      </c>
      <c r="D89" s="147" t="n">
        <v>0.01008493</v>
      </c>
      <c r="E89" s="147" t="n">
        <v>-0.01097148</v>
      </c>
      <c r="F89" s="147" t="n">
        <v>-0.02286493</v>
      </c>
      <c r="G89" s="147" t="n">
        <v>-0.04952449</v>
      </c>
      <c r="H89" s="148" t="n">
        <v>-0.08012648</v>
      </c>
    </row>
    <row r="90" customFormat="false" ht="12.75" hidden="false" customHeight="false" outlineLevel="0" collapsed="false">
      <c r="A90" s="147" t="n">
        <v>0.06603665</v>
      </c>
      <c r="B90" s="147" t="n">
        <v>0.04590518</v>
      </c>
      <c r="C90" s="147" t="n">
        <v>0.02407599</v>
      </c>
      <c r="D90" s="147" t="n">
        <v>0.01234863</v>
      </c>
      <c r="E90" s="147" t="n">
        <v>-0.01302038</v>
      </c>
      <c r="F90" s="147" t="n">
        <v>-0.02675583</v>
      </c>
      <c r="G90" s="147" t="n">
        <v>-0.05651055</v>
      </c>
      <c r="H90" s="148" t="n">
        <v>-0.08947541</v>
      </c>
    </row>
    <row r="91" customFormat="false" ht="12.75" hidden="false" customHeight="false" outlineLevel="0" collapsed="false">
      <c r="A91" s="147" t="n">
        <v>0.06572084</v>
      </c>
      <c r="B91" s="147" t="n">
        <v>0.04613369</v>
      </c>
      <c r="C91" s="147" t="n">
        <v>0.02436045</v>
      </c>
      <c r="D91" s="147" t="n">
        <v>0.01252486</v>
      </c>
      <c r="E91" s="147" t="n">
        <v>-0.01324901</v>
      </c>
      <c r="F91" s="147" t="n">
        <v>-0.02725115</v>
      </c>
      <c r="G91" s="147" t="n">
        <v>-0.0576023</v>
      </c>
      <c r="H91" s="148" t="n">
        <v>-0.09117471</v>
      </c>
    </row>
    <row r="92" customFormat="false" ht="12.75" hidden="false" customHeight="false" outlineLevel="0" collapsed="false">
      <c r="A92" s="147" t="n">
        <v>0.06856094</v>
      </c>
      <c r="B92" s="147" t="n">
        <v>0.04816865</v>
      </c>
      <c r="C92" s="147" t="n">
        <v>0.02542134</v>
      </c>
      <c r="D92" s="147" t="n">
        <v>0.01306119</v>
      </c>
      <c r="E92" s="147" t="n">
        <v>-0.01378764</v>
      </c>
      <c r="F92" s="147" t="n">
        <v>-0.02832175</v>
      </c>
      <c r="G92" s="147" t="n">
        <v>-0.05968355</v>
      </c>
      <c r="H92" s="148" t="n">
        <v>-0.09414605</v>
      </c>
    </row>
    <row r="93" customFormat="false" ht="12.75" hidden="false" customHeight="false" outlineLevel="0" collapsed="false">
      <c r="A93" s="147" t="n">
        <v>0.156588</v>
      </c>
      <c r="B93" s="147" t="n">
        <v>0.10985009</v>
      </c>
      <c r="C93" s="147" t="n">
        <v>0.05771873</v>
      </c>
      <c r="D93" s="147" t="n">
        <v>0.02956537</v>
      </c>
      <c r="E93" s="147" t="n">
        <v>-0.03098398</v>
      </c>
      <c r="F93" s="147" t="n">
        <v>-0.06338666</v>
      </c>
      <c r="G93" s="147" t="n">
        <v>-0.13241872</v>
      </c>
      <c r="H93" s="148" t="n">
        <v>-0.20698232</v>
      </c>
    </row>
    <row r="94" customFormat="false" ht="12.75" hidden="false" customHeight="false" outlineLevel="0" collapsed="false">
      <c r="A94" s="147" t="n">
        <v>-0.00269441</v>
      </c>
      <c r="B94" s="147" t="n">
        <v>-0.00088606</v>
      </c>
      <c r="C94" s="147" t="n">
        <v>4.005E-005</v>
      </c>
      <c r="D94" s="147" t="n">
        <v>0.0001443</v>
      </c>
      <c r="E94" s="147" t="n">
        <v>-0.00039678</v>
      </c>
      <c r="F94" s="147" t="n">
        <v>-0.00104765</v>
      </c>
      <c r="G94" s="147" t="n">
        <v>-0.00310789</v>
      </c>
      <c r="H94" s="148" t="n">
        <v>-0.00615544</v>
      </c>
    </row>
    <row r="95" customFormat="false" ht="12.75" hidden="false" customHeight="false" outlineLevel="0" collapsed="false">
      <c r="A95" s="147" t="n">
        <v>-0.0026316</v>
      </c>
      <c r="B95" s="147" t="n">
        <v>-0.00113589</v>
      </c>
      <c r="C95" s="147" t="n">
        <v>-0.00021379</v>
      </c>
      <c r="D95" s="147" t="n">
        <v>-1.177E-005</v>
      </c>
      <c r="E95" s="147" t="n">
        <v>-0.00018824</v>
      </c>
      <c r="F95" s="147" t="n">
        <v>-0.00058379</v>
      </c>
      <c r="G95" s="147" t="n">
        <v>-0.00201456</v>
      </c>
      <c r="H95" s="148" t="n">
        <v>-0.00430742</v>
      </c>
    </row>
    <row r="96" customFormat="false" ht="12.75" hidden="false" customHeight="false" outlineLevel="0" collapsed="false">
      <c r="A96" s="147" t="n">
        <v>-0.01818127</v>
      </c>
      <c r="B96" s="147" t="n">
        <v>-0.01110856</v>
      </c>
      <c r="C96" s="147" t="n">
        <v>-0.00500126</v>
      </c>
      <c r="D96" s="147" t="n">
        <v>-0.00235557</v>
      </c>
      <c r="E96" s="147" t="n">
        <v>0.00205548</v>
      </c>
      <c r="F96" s="147" t="n">
        <v>0.00380367</v>
      </c>
      <c r="G96" s="147" t="n">
        <v>0.00636195</v>
      </c>
      <c r="H96" s="148" t="n">
        <v>0.00766494</v>
      </c>
    </row>
    <row r="97" customFormat="false" ht="12.75" hidden="false" customHeight="false" outlineLevel="0" collapsed="false">
      <c r="A97" s="147" t="n">
        <v>0.00851272</v>
      </c>
      <c r="B97" s="147" t="n">
        <v>0.00478861</v>
      </c>
      <c r="C97" s="147" t="n">
        <v>0.00206607</v>
      </c>
      <c r="D97" s="147" t="n">
        <v>0.00097074</v>
      </c>
      <c r="E97" s="147" t="n">
        <v>-0.00088188</v>
      </c>
      <c r="F97" s="147" t="n">
        <v>-0.00170769</v>
      </c>
      <c r="G97" s="147" t="n">
        <v>-0.00330707</v>
      </c>
      <c r="H97" s="148" t="n">
        <v>-0.00500138</v>
      </c>
    </row>
    <row r="98" customFormat="false" ht="12.75" hidden="false" customHeight="false" outlineLevel="0" collapsed="false">
      <c r="A98" s="147" t="n">
        <v>0.01413401</v>
      </c>
      <c r="B98" s="147" t="n">
        <v>0.00813029</v>
      </c>
      <c r="C98" s="147" t="n">
        <v>0.00357253</v>
      </c>
      <c r="D98" s="147" t="n">
        <v>0.00168964</v>
      </c>
      <c r="E98" s="147" t="n">
        <v>-0.00154455</v>
      </c>
      <c r="F98" s="147" t="n">
        <v>-0.00298839</v>
      </c>
      <c r="G98" s="147" t="n">
        <v>-0.00573177</v>
      </c>
      <c r="H98" s="148" t="n">
        <v>-0.00850825</v>
      </c>
    </row>
    <row r="99" customFormat="false" ht="12.75" hidden="false" customHeight="false" outlineLevel="0" collapsed="false">
      <c r="A99" s="147" t="n">
        <v>-0.005524</v>
      </c>
      <c r="B99" s="147" t="n">
        <v>-0.004073</v>
      </c>
      <c r="C99" s="147" t="n">
        <v>-0.00211378</v>
      </c>
      <c r="D99" s="147" t="n">
        <v>-0.00105623</v>
      </c>
      <c r="E99" s="147" t="n">
        <v>0.00101929</v>
      </c>
      <c r="F99" s="147" t="n">
        <v>0.0019695</v>
      </c>
      <c r="G99" s="147" t="n">
        <v>0.00355087</v>
      </c>
      <c r="H99" s="148" t="n">
        <v>0.00455297</v>
      </c>
    </row>
    <row r="100" customFormat="false" ht="12.75" hidden="false" customHeight="false" outlineLevel="0" collapsed="false">
      <c r="A100" s="147" t="n">
        <v>-0.00817462</v>
      </c>
      <c r="B100" s="147" t="n">
        <v>-0.00550861</v>
      </c>
      <c r="C100" s="147" t="n">
        <v>-0.00268061</v>
      </c>
      <c r="D100" s="147" t="n">
        <v>-0.00130472</v>
      </c>
      <c r="E100" s="147" t="n">
        <v>0.00120354</v>
      </c>
      <c r="F100" s="147" t="n">
        <v>0.00227921</v>
      </c>
      <c r="G100" s="147" t="n">
        <v>0.0039565</v>
      </c>
      <c r="H100" s="148" t="n">
        <v>0.00488156</v>
      </c>
    </row>
    <row r="101" customFormat="false" ht="12.75" hidden="false" customHeight="false" outlineLevel="0" collapsed="false">
      <c r="A101" s="147" t="n">
        <v>-0.00632185</v>
      </c>
      <c r="B101" s="147" t="n">
        <v>-0.00431878</v>
      </c>
      <c r="C101" s="147" t="n">
        <v>-0.00210998</v>
      </c>
      <c r="D101" s="147" t="n">
        <v>-0.00102571</v>
      </c>
      <c r="E101" s="147" t="n">
        <v>0.00093753</v>
      </c>
      <c r="F101" s="147" t="n">
        <v>0.0017605</v>
      </c>
      <c r="G101" s="147" t="n">
        <v>0.00297315</v>
      </c>
      <c r="H101" s="148" t="n">
        <v>0.00348847</v>
      </c>
    </row>
    <row r="102" customFormat="false" ht="12.75" hidden="false" customHeight="false" outlineLevel="0" collapsed="false">
      <c r="A102" s="147" t="n">
        <v>0.01091278</v>
      </c>
      <c r="B102" s="147" t="n">
        <v>0.00648432</v>
      </c>
      <c r="C102" s="147" t="n">
        <v>0.00296533</v>
      </c>
      <c r="D102" s="147" t="n">
        <v>0.00143362</v>
      </c>
      <c r="E102" s="147" t="n">
        <v>-0.00137166</v>
      </c>
      <c r="F102" s="147" t="n">
        <v>-0.00271414</v>
      </c>
      <c r="G102" s="147" t="n">
        <v>-0.00542651</v>
      </c>
      <c r="H102" s="148" t="n">
        <v>-0.0083361</v>
      </c>
    </row>
    <row r="103" customFormat="false" ht="12.75" hidden="false" customHeight="false" outlineLevel="0" collapsed="false">
      <c r="A103" s="147" t="n">
        <v>0.00532545</v>
      </c>
      <c r="B103" s="147" t="n">
        <v>0.00310856</v>
      </c>
      <c r="C103" s="147" t="n">
        <v>0.00141947</v>
      </c>
      <c r="D103" s="147" t="n">
        <v>0.00069055</v>
      </c>
      <c r="E103" s="147" t="n">
        <v>-0.00067788</v>
      </c>
      <c r="F103" s="147" t="n">
        <v>-0.00136633</v>
      </c>
      <c r="G103" s="147" t="n">
        <v>-0.00285542</v>
      </c>
      <c r="H103" s="148" t="n">
        <v>-0.00460493</v>
      </c>
    </row>
    <row r="104" customFormat="false" ht="12.75" hidden="false" customHeight="false" outlineLevel="0" collapsed="false">
      <c r="A104" s="147" t="n">
        <v>0.00487365</v>
      </c>
      <c r="B104" s="147" t="n">
        <v>0.00296381</v>
      </c>
      <c r="C104" s="147" t="n">
        <v>0.00141399</v>
      </c>
      <c r="D104" s="147" t="n">
        <v>0.00070243</v>
      </c>
      <c r="E104" s="147" t="n">
        <v>-0.000715</v>
      </c>
      <c r="F104" s="147" t="n">
        <v>-0.00146192</v>
      </c>
      <c r="G104" s="147" t="n">
        <v>-0.00311736</v>
      </c>
      <c r="H104" s="148" t="n">
        <v>-0.00507686</v>
      </c>
    </row>
    <row r="105" customFormat="false" ht="12.75" hidden="false" customHeight="false" outlineLevel="0" collapsed="false">
      <c r="A105" s="147" t="n">
        <v>0.00297645</v>
      </c>
      <c r="B105" s="147" t="n">
        <v>0.00198529</v>
      </c>
      <c r="C105" s="147" t="n">
        <v>0.00105205</v>
      </c>
      <c r="D105" s="147" t="n">
        <v>0.00055041</v>
      </c>
      <c r="E105" s="147" t="n">
        <v>-0.00061534</v>
      </c>
      <c r="F105" s="147" t="n">
        <v>-0.00130965</v>
      </c>
      <c r="G105" s="147" t="n">
        <v>-0.00298101</v>
      </c>
      <c r="H105" s="148" t="n">
        <v>-0.00508721</v>
      </c>
    </row>
    <row r="106" customFormat="false" ht="12.75" hidden="false" customHeight="false" outlineLevel="0" collapsed="false">
      <c r="A106" s="147" t="n">
        <v>0.000969</v>
      </c>
      <c r="B106" s="147" t="n">
        <v>0.0011168</v>
      </c>
      <c r="C106" s="147" t="n">
        <v>0.000818</v>
      </c>
      <c r="D106" s="147" t="n">
        <v>0.00047734</v>
      </c>
      <c r="E106" s="147" t="n">
        <v>-0.0006189</v>
      </c>
      <c r="F106" s="147" t="n">
        <v>-0.0013828</v>
      </c>
      <c r="G106" s="147" t="n">
        <v>-0.00335272</v>
      </c>
      <c r="H106" s="148" t="n">
        <v>-0.00591221</v>
      </c>
    </row>
    <row r="107" customFormat="false" ht="12.75" hidden="false" customHeight="false" outlineLevel="0" collapsed="false">
      <c r="A107" s="147" t="n">
        <v>0.0026389</v>
      </c>
      <c r="B107" s="147" t="n">
        <v>0.00197505</v>
      </c>
      <c r="C107" s="147" t="n">
        <v>0.00113008</v>
      </c>
      <c r="D107" s="147" t="n">
        <v>0.00060605</v>
      </c>
      <c r="E107" s="147" t="n">
        <v>-0.00069676</v>
      </c>
      <c r="F107" s="147" t="n">
        <v>-0.00149135</v>
      </c>
      <c r="G107" s="147" t="n">
        <v>-0.0033953</v>
      </c>
      <c r="H107" s="148" t="n">
        <v>-0.00574165</v>
      </c>
    </row>
    <row r="108" customFormat="false" ht="12.75" hidden="false" customHeight="false" outlineLevel="0" collapsed="false">
      <c r="A108" s="147" t="n">
        <v>-0.01107354</v>
      </c>
      <c r="B108" s="147" t="n">
        <v>-0.00677853</v>
      </c>
      <c r="C108" s="147" t="n">
        <v>-0.00305464</v>
      </c>
      <c r="D108" s="147" t="n">
        <v>-0.00143875</v>
      </c>
      <c r="E108" s="147" t="n">
        <v>0.00125405</v>
      </c>
      <c r="F108" s="147" t="n">
        <v>0.00231752</v>
      </c>
      <c r="G108" s="147" t="n">
        <v>0.00385703</v>
      </c>
      <c r="H108" s="148" t="n">
        <v>0.00460122</v>
      </c>
    </row>
    <row r="109" customFormat="false" ht="12.75" hidden="false" customHeight="false" outlineLevel="0" collapsed="false">
      <c r="A109" s="147" t="n">
        <v>0.01150634</v>
      </c>
      <c r="B109" s="147" t="n">
        <v>0.00690359</v>
      </c>
      <c r="C109" s="147" t="n">
        <v>0.00314808</v>
      </c>
      <c r="D109" s="147" t="n">
        <v>0.00151187</v>
      </c>
      <c r="E109" s="147" t="n">
        <v>-0.00141257</v>
      </c>
      <c r="F109" s="147" t="n">
        <v>-0.00274888</v>
      </c>
      <c r="G109" s="147" t="n">
        <v>-0.0052751</v>
      </c>
      <c r="H109" s="148" t="n">
        <v>-0.00772484</v>
      </c>
    </row>
    <row r="110" customFormat="false" ht="12.75" hidden="false" customHeight="false" outlineLevel="0" collapsed="false">
      <c r="A110" s="147" t="n">
        <v>0.01747634</v>
      </c>
      <c r="B110" s="147" t="n">
        <v>0.01054969</v>
      </c>
      <c r="C110" s="147" t="n">
        <v>0.00483138</v>
      </c>
      <c r="D110" s="147" t="n">
        <v>0.00232334</v>
      </c>
      <c r="E110" s="147" t="n">
        <v>-0.00217242</v>
      </c>
      <c r="F110" s="147" t="n">
        <v>-0.00422518</v>
      </c>
      <c r="G110" s="147" t="n">
        <v>-0.00808381</v>
      </c>
      <c r="H110" s="148" t="n">
        <v>-0.01177566</v>
      </c>
    </row>
    <row r="111" customFormat="false" ht="12.75" hidden="false" customHeight="false" outlineLevel="0" collapsed="false">
      <c r="A111" s="147" t="n">
        <v>0.00043095</v>
      </c>
      <c r="B111" s="147" t="n">
        <v>-0.00010106</v>
      </c>
      <c r="C111" s="147" t="n">
        <v>-0.00016404</v>
      </c>
      <c r="D111" s="147" t="n">
        <v>-9.67E-005</v>
      </c>
      <c r="E111" s="147" t="n">
        <v>0.00010153</v>
      </c>
      <c r="F111" s="147" t="n">
        <v>0.00018557</v>
      </c>
      <c r="G111" s="147" t="n">
        <v>0.00022295</v>
      </c>
      <c r="H111" s="148" t="n">
        <v>-2.356E-005</v>
      </c>
    </row>
    <row r="112" customFormat="false" ht="12.75" hidden="false" customHeight="false" outlineLevel="0" collapsed="false">
      <c r="A112" s="147" t="n">
        <v>-0.00194714</v>
      </c>
      <c r="B112" s="147" t="n">
        <v>-0.00145054</v>
      </c>
      <c r="C112" s="147" t="n">
        <v>-0.0007309</v>
      </c>
      <c r="D112" s="147" t="n">
        <v>-0.00035505</v>
      </c>
      <c r="E112" s="147" t="n">
        <v>0.00031341</v>
      </c>
      <c r="F112" s="147" t="n">
        <v>0.00056653</v>
      </c>
      <c r="G112" s="147" t="n">
        <v>0.00082769</v>
      </c>
      <c r="H112" s="148" t="n">
        <v>0.00067456</v>
      </c>
    </row>
    <row r="113" customFormat="false" ht="12.75" hidden="false" customHeight="false" outlineLevel="0" collapsed="false">
      <c r="A113" s="147" t="n">
        <v>-0.00052821</v>
      </c>
      <c r="B113" s="147" t="n">
        <v>-0.00053951</v>
      </c>
      <c r="C113" s="147" t="n">
        <v>-0.00029357</v>
      </c>
      <c r="D113" s="147" t="n">
        <v>-0.00014104</v>
      </c>
      <c r="E113" s="147" t="n">
        <v>0.00010889</v>
      </c>
      <c r="F113" s="147" t="n">
        <v>0.00016707</v>
      </c>
      <c r="G113" s="147" t="n">
        <v>6.734E-005</v>
      </c>
      <c r="H113" s="148" t="n">
        <v>-0.000408</v>
      </c>
    </row>
    <row r="114" customFormat="false" ht="12.75" hidden="false" customHeight="false" outlineLevel="0" collapsed="false">
      <c r="A114" s="147" t="n">
        <v>0.01390758</v>
      </c>
      <c r="B114" s="147" t="n">
        <v>0.0085432</v>
      </c>
      <c r="C114" s="147" t="n">
        <v>0.00399099</v>
      </c>
      <c r="D114" s="147" t="n">
        <v>0.00193963</v>
      </c>
      <c r="E114" s="147" t="n">
        <v>-0.00185365</v>
      </c>
      <c r="F114" s="147" t="n">
        <v>-0.00364489</v>
      </c>
      <c r="G114" s="147" t="n">
        <v>-0.00712367</v>
      </c>
      <c r="H114" s="148" t="n">
        <v>-0.0105832</v>
      </c>
    </row>
    <row r="115" customFormat="false" ht="12.75" hidden="false" customHeight="false" outlineLevel="0" collapsed="false">
      <c r="A115" s="147" t="n">
        <v>0.00814986</v>
      </c>
      <c r="B115" s="147" t="n">
        <v>0.00499719</v>
      </c>
      <c r="C115" s="147" t="n">
        <v>0.00234119</v>
      </c>
      <c r="D115" s="147" t="n">
        <v>0.00114152</v>
      </c>
      <c r="E115" s="147" t="n">
        <v>-0.00110172</v>
      </c>
      <c r="F115" s="147" t="n">
        <v>-0.00218038</v>
      </c>
      <c r="G115" s="147" t="n">
        <v>-0.00432723</v>
      </c>
      <c r="H115" s="148" t="n">
        <v>-0.00654283</v>
      </c>
    </row>
    <row r="116" customFormat="false" ht="12.75" hidden="false" customHeight="false" outlineLevel="0" collapsed="false">
      <c r="A116" s="147" t="n">
        <v>0.00761323</v>
      </c>
      <c r="B116" s="147" t="n">
        <v>0.00474334</v>
      </c>
      <c r="C116" s="147" t="n">
        <v>0.00225916</v>
      </c>
      <c r="D116" s="147" t="n">
        <v>0.00111043</v>
      </c>
      <c r="E116" s="147" t="n">
        <v>-0.00108803</v>
      </c>
      <c r="F116" s="147" t="n">
        <v>-0.00216799</v>
      </c>
      <c r="G116" s="147" t="n">
        <v>-0.00435348</v>
      </c>
      <c r="H116" s="148" t="n">
        <v>-0.00664205</v>
      </c>
    </row>
    <row r="117" customFormat="false" ht="12.75" hidden="false" customHeight="false" outlineLevel="0" collapsed="false">
      <c r="A117" s="147" t="n">
        <v>0.0041619</v>
      </c>
      <c r="B117" s="147" t="n">
        <v>0.00264703</v>
      </c>
      <c r="C117" s="147" t="n">
        <v>0.00130732</v>
      </c>
      <c r="D117" s="147" t="n">
        <v>0.00065746</v>
      </c>
      <c r="E117" s="147" t="n">
        <v>-0.00067865</v>
      </c>
      <c r="F117" s="147" t="n">
        <v>-0.00139051</v>
      </c>
      <c r="G117" s="147" t="n">
        <v>-0.0029547</v>
      </c>
      <c r="H117" s="148" t="n">
        <v>-0.00476049</v>
      </c>
    </row>
    <row r="118" customFormat="false" ht="12.75" hidden="false" customHeight="false" outlineLevel="0" collapsed="false">
      <c r="A118" s="147" t="n">
        <v>-0.00105345</v>
      </c>
      <c r="B118" s="147" t="n">
        <v>-0.00037528</v>
      </c>
      <c r="C118" s="147" t="n">
        <v>1.41E-006</v>
      </c>
      <c r="D118" s="147" t="n">
        <v>5.184E-005</v>
      </c>
      <c r="E118" s="147" t="n">
        <v>-0.00016014</v>
      </c>
      <c r="F118" s="147" t="n">
        <v>-0.00043339</v>
      </c>
      <c r="G118" s="147" t="n">
        <v>-0.00133275</v>
      </c>
      <c r="H118" s="148" t="n">
        <v>-0.00271474</v>
      </c>
    </row>
    <row r="119" customFormat="false" ht="12.75" hidden="false" customHeight="false" outlineLevel="0" collapsed="false">
      <c r="A119" s="147" t="n">
        <v>0.00083753</v>
      </c>
      <c r="B119" s="147" t="n">
        <v>0.00066707</v>
      </c>
      <c r="C119" s="147" t="n">
        <v>0.0004214</v>
      </c>
      <c r="D119" s="147" t="n">
        <v>0.00023801</v>
      </c>
      <c r="E119" s="147" t="n">
        <v>-0.00030161</v>
      </c>
      <c r="F119" s="147" t="n">
        <v>-0.00067444</v>
      </c>
      <c r="G119" s="147" t="n">
        <v>-0.00165843</v>
      </c>
      <c r="H119" s="148" t="n">
        <v>-0.00298996</v>
      </c>
    </row>
    <row r="120" customFormat="false" ht="12.75" hidden="false" customHeight="false" outlineLevel="0" collapsed="false">
      <c r="A120" s="147" t="n">
        <v>-0.01366651</v>
      </c>
      <c r="B120" s="147" t="n">
        <v>-0.00863311</v>
      </c>
      <c r="C120" s="147" t="n">
        <v>-0.0040449</v>
      </c>
      <c r="D120" s="147" t="n">
        <v>-0.00194947</v>
      </c>
      <c r="E120" s="147" t="n">
        <v>0.00179536</v>
      </c>
      <c r="F120" s="147" t="n">
        <v>0.00342996</v>
      </c>
      <c r="G120" s="147" t="n">
        <v>0.00619697</v>
      </c>
      <c r="H120" s="148" t="n">
        <v>0.00827382</v>
      </c>
    </row>
    <row r="121" customFormat="false" ht="12.75" hidden="false" customHeight="false" outlineLevel="0" collapsed="false">
      <c r="A121" s="147" t="n">
        <v>0.00931173</v>
      </c>
      <c r="B121" s="147" t="n">
        <v>0.00545526</v>
      </c>
      <c r="C121" s="147" t="n">
        <v>0.00242156</v>
      </c>
      <c r="D121" s="147" t="n">
        <v>0.00114642</v>
      </c>
      <c r="E121" s="147" t="n">
        <v>-0.00104002</v>
      </c>
      <c r="F121" s="147" t="n">
        <v>-0.00199428</v>
      </c>
      <c r="G121" s="147" t="n">
        <v>-0.00372023</v>
      </c>
      <c r="H121" s="148" t="n">
        <v>-0.00531182</v>
      </c>
    </row>
    <row r="122" customFormat="false" ht="12.75" hidden="false" customHeight="false" outlineLevel="0" collapsed="false">
      <c r="A122" s="147" t="n">
        <v>0.01422536</v>
      </c>
      <c r="B122" s="147" t="n">
        <v>0.00841283</v>
      </c>
      <c r="C122" s="147" t="n">
        <v>0.00376545</v>
      </c>
      <c r="D122" s="147" t="n">
        <v>0.00178889</v>
      </c>
      <c r="E122" s="147" t="n">
        <v>-0.0016314</v>
      </c>
      <c r="F122" s="147" t="n">
        <v>-0.00313334</v>
      </c>
      <c r="G122" s="147" t="n">
        <v>-0.00585053</v>
      </c>
      <c r="H122" s="148" t="n">
        <v>-0.00833461</v>
      </c>
    </row>
    <row r="123" customFormat="false" ht="12.75" hidden="false" customHeight="false" outlineLevel="0" collapsed="false">
      <c r="A123" s="147" t="n">
        <v>-0.00049452</v>
      </c>
      <c r="B123" s="147" t="n">
        <v>-0.00078363</v>
      </c>
      <c r="C123" s="147" t="n">
        <v>-0.00054716</v>
      </c>
      <c r="D123" s="147" t="n">
        <v>-0.00030014</v>
      </c>
      <c r="E123" s="147" t="n">
        <v>0.00033102</v>
      </c>
      <c r="F123" s="147" t="n">
        <v>0.00067251</v>
      </c>
      <c r="G123" s="147" t="n">
        <v>0.00131426</v>
      </c>
      <c r="H123" s="148" t="n">
        <v>0.00179703</v>
      </c>
    </row>
    <row r="124" customFormat="false" ht="12.75" hidden="false" customHeight="false" outlineLevel="0" collapsed="false">
      <c r="A124" s="147" t="n">
        <v>-0.0027823</v>
      </c>
      <c r="B124" s="147" t="n">
        <v>-0.00210335</v>
      </c>
      <c r="C124" s="147" t="n">
        <v>-0.0011125</v>
      </c>
      <c r="D124" s="147" t="n">
        <v>-0.00056073</v>
      </c>
      <c r="E124" s="147" t="n">
        <v>0.00055047</v>
      </c>
      <c r="F124" s="147" t="n">
        <v>0.00107329</v>
      </c>
      <c r="G124" s="147" t="n">
        <v>0.00197482</v>
      </c>
      <c r="H124" s="148" t="n">
        <v>0.00259845</v>
      </c>
    </row>
    <row r="125" customFormat="false" ht="12.75" hidden="false" customHeight="false" outlineLevel="0" collapsed="false">
      <c r="A125" s="147" t="n">
        <v>-0.00161847</v>
      </c>
      <c r="B125" s="147" t="n">
        <v>-0.00135653</v>
      </c>
      <c r="C125" s="147" t="n">
        <v>-0.00075395</v>
      </c>
      <c r="D125" s="147" t="n">
        <v>-0.00038521</v>
      </c>
      <c r="E125" s="147" t="n">
        <v>0.00038252</v>
      </c>
      <c r="F125" s="147" t="n">
        <v>0.00074496</v>
      </c>
      <c r="G125" s="147" t="n">
        <v>0.00134851</v>
      </c>
      <c r="H125" s="148" t="n">
        <v>0.00170426</v>
      </c>
    </row>
    <row r="126" customFormat="false" ht="12.75" hidden="false" customHeight="false" outlineLevel="0" collapsed="false">
      <c r="A126" s="147" t="n">
        <v>0.01089571</v>
      </c>
      <c r="B126" s="147" t="n">
        <v>0.00652557</v>
      </c>
      <c r="C126" s="147" t="n">
        <v>0.00296873</v>
      </c>
      <c r="D126" s="147" t="n">
        <v>0.00142376</v>
      </c>
      <c r="E126" s="147" t="n">
        <v>-0.00132603</v>
      </c>
      <c r="F126" s="147" t="n">
        <v>-0.00257602</v>
      </c>
      <c r="G126" s="147" t="n">
        <v>-0.00492558</v>
      </c>
      <c r="H126" s="148" t="n">
        <v>-0.00718714</v>
      </c>
    </row>
    <row r="127" customFormat="false" ht="12.75" hidden="false" customHeight="false" outlineLevel="0" collapsed="false">
      <c r="A127" s="147" t="n">
        <v>0.00612542</v>
      </c>
      <c r="B127" s="147" t="n">
        <v>0.00362018</v>
      </c>
      <c r="C127" s="147" t="n">
        <v>0.00163312</v>
      </c>
      <c r="D127" s="147" t="n">
        <v>0.00078168</v>
      </c>
      <c r="E127" s="147" t="n">
        <v>-0.00072885</v>
      </c>
      <c r="F127" s="147" t="n">
        <v>-0.00142039</v>
      </c>
      <c r="G127" s="147" t="n">
        <v>-0.00274697</v>
      </c>
      <c r="H127" s="148" t="n">
        <v>-0.0040777</v>
      </c>
    </row>
    <row r="128" customFormat="false" ht="12.75" hidden="false" customHeight="false" outlineLevel="0" collapsed="false">
      <c r="A128" s="147" t="n">
        <v>0.00560147</v>
      </c>
      <c r="B128" s="147" t="n">
        <v>0.00336143</v>
      </c>
      <c r="C128" s="147" t="n">
        <v>0.00154342</v>
      </c>
      <c r="D128" s="147" t="n">
        <v>0.00074572</v>
      </c>
      <c r="E128" s="147" t="n">
        <v>-0.00070866</v>
      </c>
      <c r="F128" s="147" t="n">
        <v>-0.0013939</v>
      </c>
      <c r="G128" s="147" t="n">
        <v>-0.00274223</v>
      </c>
      <c r="H128" s="148" t="n">
        <v>-0.00412934</v>
      </c>
    </row>
    <row r="129" customFormat="false" ht="12.75" hidden="false" customHeight="false" outlineLevel="0" collapsed="false">
      <c r="A129" s="147" t="n">
        <v>0.00367006</v>
      </c>
      <c r="B129" s="147" t="n">
        <v>0.00225634</v>
      </c>
      <c r="C129" s="147" t="n">
        <v>0.00107369</v>
      </c>
      <c r="D129" s="147" t="n">
        <v>0.00053002</v>
      </c>
      <c r="E129" s="147" t="n">
        <v>-0.00052835</v>
      </c>
      <c r="F129" s="147" t="n">
        <v>-0.00106578</v>
      </c>
      <c r="G129" s="147" t="n">
        <v>-0.00220524</v>
      </c>
      <c r="H129" s="148" t="n">
        <v>-0.00348231</v>
      </c>
    </row>
    <row r="130" customFormat="false" ht="12.75" hidden="false" customHeight="false" outlineLevel="0" collapsed="false">
      <c r="A130" s="147" t="n">
        <v>0.00084048</v>
      </c>
      <c r="B130" s="147" t="n">
        <v>0.00073602</v>
      </c>
      <c r="C130" s="147" t="n">
        <v>0.00047449</v>
      </c>
      <c r="D130" s="147" t="n">
        <v>0.00026677</v>
      </c>
      <c r="E130" s="147" t="n">
        <v>-0.00033051</v>
      </c>
      <c r="F130" s="147" t="n">
        <v>-0.00072863</v>
      </c>
      <c r="G130" s="147" t="n">
        <v>-0.00173946</v>
      </c>
      <c r="H130" s="148" t="n">
        <v>-0.0030493</v>
      </c>
    </row>
    <row r="131" customFormat="false" ht="12.75" hidden="false" customHeight="false" outlineLevel="0" collapsed="false">
      <c r="A131" s="147" t="n">
        <v>0.00251624</v>
      </c>
      <c r="B131" s="147" t="n">
        <v>0.001699</v>
      </c>
      <c r="C131" s="147" t="n">
        <v>0.00088401</v>
      </c>
      <c r="D131" s="147" t="n">
        <v>0.00045449</v>
      </c>
      <c r="E131" s="147" t="n">
        <v>-0.00048601</v>
      </c>
      <c r="F131" s="147" t="n">
        <v>-0.00100923</v>
      </c>
      <c r="G131" s="147" t="n">
        <v>-0.00218618</v>
      </c>
      <c r="H131" s="148" t="n">
        <v>-0.00356136</v>
      </c>
    </row>
    <row r="132" customFormat="false" ht="12.75" hidden="false" customHeight="false" outlineLevel="0" collapsed="false">
      <c r="A132" s="147" t="n">
        <v>-0.00688611</v>
      </c>
      <c r="B132" s="147" t="n">
        <v>-0.00431162</v>
      </c>
      <c r="C132" s="147" t="n">
        <v>-0.00199534</v>
      </c>
      <c r="D132" s="147" t="n">
        <v>-0.00095427</v>
      </c>
      <c r="E132" s="147" t="n">
        <v>0.00086205</v>
      </c>
      <c r="F132" s="147" t="n">
        <v>0.00162738</v>
      </c>
      <c r="G132" s="147" t="n">
        <v>0.00285386</v>
      </c>
      <c r="H132" s="148" t="n">
        <v>0.00365898</v>
      </c>
    </row>
    <row r="133" customFormat="false" ht="12.75" hidden="false" customHeight="false" outlineLevel="0" collapsed="false">
      <c r="A133" s="147" t="n">
        <v>0.00979693</v>
      </c>
      <c r="B133" s="147" t="n">
        <v>0.00594797</v>
      </c>
      <c r="C133" s="147" t="n">
        <v>0.00273135</v>
      </c>
      <c r="D133" s="147" t="n">
        <v>0.00131348</v>
      </c>
      <c r="E133" s="147" t="n">
        <v>-0.00122464</v>
      </c>
      <c r="F133" s="147" t="n">
        <v>-0.00237482</v>
      </c>
      <c r="G133" s="147" t="n">
        <v>-0.00450399</v>
      </c>
      <c r="H133" s="148" t="n">
        <v>-0.00648147</v>
      </c>
    </row>
    <row r="134" customFormat="false" ht="12.75" hidden="false" customHeight="false" outlineLevel="0" collapsed="false">
      <c r="A134" s="147" t="n">
        <v>0.0144269</v>
      </c>
      <c r="B134" s="147" t="n">
        <v>0.00879115</v>
      </c>
      <c r="C134" s="147" t="n">
        <v>0.00404837</v>
      </c>
      <c r="D134" s="147" t="n">
        <v>0.00194885</v>
      </c>
      <c r="E134" s="147" t="n">
        <v>-0.00181925</v>
      </c>
      <c r="F134" s="147" t="n">
        <v>-0.0035285</v>
      </c>
      <c r="G134" s="147" t="n">
        <v>-0.00668812</v>
      </c>
      <c r="H134" s="148" t="n">
        <v>-0.00960739</v>
      </c>
    </row>
    <row r="135" customFormat="false" ht="12.75" hidden="false" customHeight="false" outlineLevel="0" collapsed="false">
      <c r="A135" s="147" t="n">
        <v>0.00216005</v>
      </c>
      <c r="B135" s="147" t="n">
        <v>0.00109217</v>
      </c>
      <c r="C135" s="147" t="n">
        <v>0.00042114</v>
      </c>
      <c r="D135" s="147" t="n">
        <v>0.00018771</v>
      </c>
      <c r="E135" s="147" t="n">
        <v>-0.00015714</v>
      </c>
      <c r="F135" s="147" t="n">
        <v>-0.00029764</v>
      </c>
      <c r="G135" s="147" t="n">
        <v>-0.0005783</v>
      </c>
      <c r="H135" s="148" t="n">
        <v>-0.0009299</v>
      </c>
    </row>
    <row r="136" customFormat="false" ht="12.75" hidden="false" customHeight="false" outlineLevel="0" collapsed="false">
      <c r="A136" s="147" t="n">
        <v>0.00031895</v>
      </c>
      <c r="B136" s="147" t="n">
        <v>1.073E-005</v>
      </c>
      <c r="C136" s="147" t="n">
        <v>-5.242E-005</v>
      </c>
      <c r="D136" s="147" t="n">
        <v>-3.336E-005</v>
      </c>
      <c r="E136" s="147" t="n">
        <v>3.46E-005</v>
      </c>
      <c r="F136" s="147" t="n">
        <v>5.858E-005</v>
      </c>
      <c r="G136" s="147" t="n">
        <v>3.286E-005</v>
      </c>
      <c r="H136" s="148" t="n">
        <v>-0.00015013</v>
      </c>
    </row>
    <row r="137" customFormat="false" ht="12.75" hidden="false" customHeight="false" outlineLevel="0" collapsed="false">
      <c r="A137" s="147" t="n">
        <v>0.00121485</v>
      </c>
      <c r="B137" s="147" t="n">
        <v>0.00058466</v>
      </c>
      <c r="C137" s="147" t="n">
        <v>0.00022285</v>
      </c>
      <c r="D137" s="147" t="n">
        <v>0.00010137</v>
      </c>
      <c r="E137" s="147" t="n">
        <v>-9.43E-005</v>
      </c>
      <c r="F137" s="147" t="n">
        <v>-0.00019347</v>
      </c>
      <c r="G137" s="147" t="n">
        <v>-0.00044843</v>
      </c>
      <c r="H137" s="148" t="n">
        <v>-0.00083835</v>
      </c>
    </row>
    <row r="138" customFormat="false" ht="12.75" hidden="false" customHeight="false" outlineLevel="0" collapsed="false">
      <c r="A138" s="147" t="n">
        <v>0.01146243</v>
      </c>
      <c r="B138" s="147" t="n">
        <v>0.00705687</v>
      </c>
      <c r="C138" s="147" t="n">
        <v>0.00328868</v>
      </c>
      <c r="D138" s="147" t="n">
        <v>0.00159342</v>
      </c>
      <c r="E138" s="147" t="n">
        <v>-0.00150807</v>
      </c>
      <c r="F138" s="147" t="n">
        <v>-0.002946</v>
      </c>
      <c r="G138" s="147" t="n">
        <v>-0.00566611</v>
      </c>
      <c r="H138" s="148" t="n">
        <v>-0.0082584</v>
      </c>
    </row>
    <row r="139" customFormat="false" ht="12.75" hidden="false" customHeight="false" outlineLevel="0" collapsed="false">
      <c r="A139" s="147" t="n">
        <v>0.00700387</v>
      </c>
      <c r="B139" s="147" t="n">
        <v>0.00429643</v>
      </c>
      <c r="C139" s="147" t="n">
        <v>0.00200011</v>
      </c>
      <c r="D139" s="147" t="n">
        <v>0.00096959</v>
      </c>
      <c r="E139" s="147" t="n">
        <v>-0.00092049</v>
      </c>
      <c r="F139" s="147" t="n">
        <v>-0.0018028</v>
      </c>
      <c r="G139" s="147" t="n">
        <v>-0.00349193</v>
      </c>
      <c r="H139" s="148" t="n">
        <v>-0.00513691</v>
      </c>
    </row>
    <row r="140" customFormat="false" ht="12.75" hidden="false" customHeight="false" outlineLevel="0" collapsed="false">
      <c r="A140" s="147" t="n">
        <v>0.00659488</v>
      </c>
      <c r="B140" s="147" t="n">
        <v>0.00408154</v>
      </c>
      <c r="C140" s="147" t="n">
        <v>0.00191792</v>
      </c>
      <c r="D140" s="147" t="n">
        <v>0.00093413</v>
      </c>
      <c r="E140" s="147" t="n">
        <v>-0.00089509</v>
      </c>
      <c r="F140" s="147" t="n">
        <v>-0.00176086</v>
      </c>
      <c r="G140" s="147" t="n">
        <v>-0.00343887</v>
      </c>
      <c r="H140" s="148" t="n">
        <v>-0.00509509</v>
      </c>
    </row>
    <row r="141" customFormat="false" ht="12.75" hidden="false" customHeight="false" outlineLevel="0" collapsed="false">
      <c r="A141" s="147" t="n">
        <v>0.00497343</v>
      </c>
      <c r="B141" s="147" t="n">
        <v>0.00313042</v>
      </c>
      <c r="C141" s="147" t="n">
        <v>0.0015015</v>
      </c>
      <c r="D141" s="147" t="n">
        <v>0.00073966</v>
      </c>
      <c r="E141" s="147" t="n">
        <v>-0.0007261</v>
      </c>
      <c r="F141" s="147" t="n">
        <v>-0.00144639</v>
      </c>
      <c r="G141" s="147" t="n">
        <v>-0.00289688</v>
      </c>
      <c r="H141" s="148" t="n">
        <v>-0.00439877</v>
      </c>
    </row>
    <row r="142" customFormat="false" ht="12.75" hidden="false" customHeight="false" outlineLevel="0" collapsed="false">
      <c r="A142" s="147" t="n">
        <v>0.00218153</v>
      </c>
      <c r="B142" s="147" t="n">
        <v>0.00155036</v>
      </c>
      <c r="C142" s="147" t="n">
        <v>0.00083616</v>
      </c>
      <c r="D142" s="147" t="n">
        <v>0.00043536</v>
      </c>
      <c r="E142" s="147" t="n">
        <v>-0.00047328</v>
      </c>
      <c r="F142" s="147" t="n">
        <v>-0.00098734</v>
      </c>
      <c r="G142" s="147" t="n">
        <v>-0.00214665</v>
      </c>
      <c r="H142" s="148" t="n">
        <v>-0.00349127</v>
      </c>
    </row>
    <row r="143" customFormat="false" ht="12.75" hidden="false" customHeight="false" outlineLevel="0" collapsed="false">
      <c r="A143" s="147" t="n">
        <v>0.00306274</v>
      </c>
      <c r="B143" s="147" t="n">
        <v>0.0020494</v>
      </c>
      <c r="C143" s="147" t="n">
        <v>0.0010448</v>
      </c>
      <c r="D143" s="147" t="n">
        <v>0.00053007</v>
      </c>
      <c r="E143" s="147" t="n">
        <v>-0.00054992</v>
      </c>
      <c r="F143" s="147" t="n">
        <v>-0.00112368</v>
      </c>
      <c r="G143" s="147" t="n">
        <v>-0.00235591</v>
      </c>
      <c r="H143" s="148" t="n">
        <v>-0.0037183</v>
      </c>
    </row>
    <row r="144" customFormat="false" ht="12.75" hidden="false" customHeight="false" outlineLevel="0" collapsed="false">
      <c r="A144" s="147" t="n">
        <v>-0.00399259</v>
      </c>
      <c r="B144" s="147" t="n">
        <v>-0.00246526</v>
      </c>
      <c r="C144" s="147" t="n">
        <v>-0.00112107</v>
      </c>
      <c r="D144" s="147" t="n">
        <v>-0.00053055</v>
      </c>
      <c r="E144" s="147" t="n">
        <v>0.00046716</v>
      </c>
      <c r="F144" s="147" t="n">
        <v>0.00086803</v>
      </c>
      <c r="G144" s="147" t="n">
        <v>0.00146213</v>
      </c>
      <c r="H144" s="148" t="n">
        <v>0.00176923</v>
      </c>
    </row>
    <row r="145" customFormat="false" ht="12.75" hidden="false" customHeight="false" outlineLevel="0" collapsed="false">
      <c r="A145" s="147" t="n">
        <v>0.00941741</v>
      </c>
      <c r="B145" s="147" t="n">
        <v>0.0058254</v>
      </c>
      <c r="C145" s="147" t="n">
        <v>0.00272068</v>
      </c>
      <c r="D145" s="147" t="n">
        <v>0.00131827</v>
      </c>
      <c r="E145" s="147" t="n">
        <v>-0.00124502</v>
      </c>
      <c r="F145" s="147" t="n">
        <v>-0.00242692</v>
      </c>
      <c r="G145" s="147" t="n">
        <v>-0.00463805</v>
      </c>
      <c r="H145" s="148" t="n">
        <v>-0.00669987</v>
      </c>
    </row>
    <row r="146" customFormat="false" ht="12.75" hidden="false" customHeight="false" outlineLevel="0" collapsed="false">
      <c r="A146" s="147" t="n">
        <v>0.01358965</v>
      </c>
      <c r="B146" s="147" t="n">
        <v>0.00842055</v>
      </c>
      <c r="C146" s="147" t="n">
        <v>0.00393725</v>
      </c>
      <c r="D146" s="147" t="n">
        <v>0.00190843</v>
      </c>
      <c r="E146" s="147" t="n">
        <v>-0.00180284</v>
      </c>
      <c r="F146" s="147" t="n">
        <v>-0.00351388</v>
      </c>
      <c r="G146" s="147" t="n">
        <v>-0.00671068</v>
      </c>
      <c r="H146" s="148" t="n">
        <v>-0.00968135</v>
      </c>
    </row>
    <row r="147" customFormat="false" ht="12.75" hidden="false" customHeight="false" outlineLevel="0" collapsed="false">
      <c r="A147" s="147" t="n">
        <v>0.00352275</v>
      </c>
      <c r="B147" s="147" t="n">
        <v>0.00207907</v>
      </c>
      <c r="C147" s="147" t="n">
        <v>0.00093843</v>
      </c>
      <c r="D147" s="147" t="n">
        <v>0.00044968</v>
      </c>
      <c r="E147" s="147" t="n">
        <v>-0.00042098</v>
      </c>
      <c r="F147" s="147" t="n">
        <v>-0.0008228</v>
      </c>
      <c r="G147" s="147" t="n">
        <v>-0.00160314</v>
      </c>
      <c r="H147" s="148" t="n">
        <v>-0.00240174</v>
      </c>
    </row>
    <row r="148" customFormat="false" ht="12.75" hidden="false" customHeight="false" outlineLevel="0" collapsed="false">
      <c r="A148" s="147" t="n">
        <v>0.00202665</v>
      </c>
      <c r="B148" s="147" t="n">
        <v>0.00118517</v>
      </c>
      <c r="C148" s="147" t="n">
        <v>0.0005392</v>
      </c>
      <c r="D148" s="147" t="n">
        <v>0.00026126</v>
      </c>
      <c r="E148" s="147" t="n">
        <v>-0.00025355</v>
      </c>
      <c r="F148" s="147" t="n">
        <v>-0.00050753</v>
      </c>
      <c r="G148" s="147" t="n">
        <v>-0.00104581</v>
      </c>
      <c r="H148" s="148" t="n">
        <v>-0.00166556</v>
      </c>
    </row>
    <row r="149" customFormat="false" ht="12.75" hidden="false" customHeight="false" outlineLevel="0" collapsed="false">
      <c r="A149" s="147" t="n">
        <v>0.0027307</v>
      </c>
      <c r="B149" s="147" t="n">
        <v>0.00163636</v>
      </c>
      <c r="C149" s="147" t="n">
        <v>0.00075577</v>
      </c>
      <c r="D149" s="147" t="n">
        <v>0.0003673</v>
      </c>
      <c r="E149" s="147" t="n">
        <v>-0.00035517</v>
      </c>
      <c r="F149" s="147" t="n">
        <v>-0.00070641</v>
      </c>
      <c r="G149" s="147" t="n">
        <v>-0.00142626</v>
      </c>
      <c r="H149" s="148" t="n">
        <v>-0.00221086</v>
      </c>
    </row>
    <row r="150" customFormat="false" ht="12.75" hidden="false" customHeight="false" outlineLevel="0" collapsed="false">
      <c r="A150" s="147" t="n">
        <v>0.01102549</v>
      </c>
      <c r="B150" s="147" t="n">
        <v>0.00688754</v>
      </c>
      <c r="C150" s="147" t="n">
        <v>0.00324948</v>
      </c>
      <c r="D150" s="147" t="n">
        <v>0.00158254</v>
      </c>
      <c r="E150" s="147" t="n">
        <v>-0.00150975</v>
      </c>
      <c r="F150" s="147" t="n">
        <v>-0.00295745</v>
      </c>
      <c r="G150" s="147" t="n">
        <v>-0.00570569</v>
      </c>
      <c r="H150" s="148" t="n">
        <v>-0.00831473</v>
      </c>
    </row>
    <row r="151" customFormat="false" ht="12.75" hidden="false" customHeight="false" outlineLevel="0" collapsed="false">
      <c r="A151" s="147" t="n">
        <v>0.00704072</v>
      </c>
      <c r="B151" s="147" t="n">
        <v>0.0043946</v>
      </c>
      <c r="C151" s="147" t="n">
        <v>0.00207467</v>
      </c>
      <c r="D151" s="147" t="n">
        <v>0.0010113</v>
      </c>
      <c r="E151" s="147" t="n">
        <v>-0.00096757</v>
      </c>
      <c r="F151" s="147" t="n">
        <v>-0.00189916</v>
      </c>
      <c r="G151" s="147" t="n">
        <v>-0.00368217</v>
      </c>
      <c r="H151" s="148" t="n">
        <v>-0.00539875</v>
      </c>
    </row>
    <row r="152" customFormat="false" ht="12.75" hidden="false" customHeight="false" outlineLevel="0" collapsed="false">
      <c r="A152" s="147" t="n">
        <v>0.00674883</v>
      </c>
      <c r="B152" s="147" t="n">
        <v>0.00423717</v>
      </c>
      <c r="C152" s="147" t="n">
        <v>0.00201213</v>
      </c>
      <c r="D152" s="147" t="n">
        <v>0.00098363</v>
      </c>
      <c r="E152" s="147" t="n">
        <v>-0.00094632</v>
      </c>
      <c r="F152" s="147" t="n">
        <v>-0.00186226</v>
      </c>
      <c r="G152" s="147" t="n">
        <v>-0.00362793</v>
      </c>
      <c r="H152" s="148" t="n">
        <v>-0.0053413</v>
      </c>
    </row>
    <row r="153" customFormat="false" ht="12.75" hidden="false" customHeight="false" outlineLevel="0" collapsed="false">
      <c r="A153" s="147" t="n">
        <v>0.00539977</v>
      </c>
      <c r="B153" s="147" t="n">
        <v>0.00343019</v>
      </c>
      <c r="C153" s="147" t="n">
        <v>0.0016509</v>
      </c>
      <c r="D153" s="147" t="n">
        <v>0.00081287</v>
      </c>
      <c r="E153" s="147" t="n">
        <v>-0.00079395</v>
      </c>
      <c r="F153" s="147" t="n">
        <v>-0.00157465</v>
      </c>
      <c r="G153" s="147" t="n">
        <v>-0.00311625</v>
      </c>
      <c r="H153" s="148" t="n">
        <v>-0.00465995</v>
      </c>
    </row>
    <row r="154" customFormat="false" ht="12.75" hidden="false" customHeight="false" outlineLevel="0" collapsed="false">
      <c r="A154" s="147" t="n">
        <v>0.00278735</v>
      </c>
      <c r="B154" s="147" t="n">
        <v>0.00190282</v>
      </c>
      <c r="C154" s="147" t="n">
        <v>0.00098296</v>
      </c>
      <c r="D154" s="147" t="n">
        <v>0.00050085</v>
      </c>
      <c r="E154" s="147" t="n">
        <v>-0.00052207</v>
      </c>
      <c r="F154" s="147" t="n">
        <v>-0.00106747</v>
      </c>
      <c r="G154" s="147" t="n">
        <v>-0.00223525</v>
      </c>
      <c r="H154" s="148" t="n">
        <v>-0.00351421</v>
      </c>
    </row>
    <row r="155" customFormat="false" ht="12.75" hidden="false" customHeight="false" outlineLevel="0" collapsed="false">
      <c r="A155" s="147" t="n">
        <v>0.00388967</v>
      </c>
      <c r="B155" s="147" t="n">
        <v>0.00256014</v>
      </c>
      <c r="C155" s="147" t="n">
        <v>0.00127511</v>
      </c>
      <c r="D155" s="147" t="n">
        <v>0.00063821</v>
      </c>
      <c r="E155" s="147" t="n">
        <v>-0.00064282</v>
      </c>
      <c r="F155" s="147" t="n">
        <v>-0.00129317</v>
      </c>
      <c r="G155" s="147" t="n">
        <v>-0.00262644</v>
      </c>
      <c r="H155" s="148" t="n">
        <v>-0.00401667</v>
      </c>
    </row>
    <row r="156" customFormat="false" ht="12.75" hidden="false" customHeight="false" outlineLevel="0" collapsed="false">
      <c r="A156" s="147" t="n">
        <v>-0.0021503</v>
      </c>
      <c r="B156" s="147" t="n">
        <v>-0.0012994</v>
      </c>
      <c r="C156" s="147" t="n">
        <v>-0.0005739</v>
      </c>
      <c r="D156" s="147" t="n">
        <v>-0.00026662</v>
      </c>
      <c r="E156" s="147" t="n">
        <v>0.00022373</v>
      </c>
      <c r="F156" s="147" t="n">
        <v>0.00040263</v>
      </c>
      <c r="G156" s="147" t="n">
        <v>0.00062004</v>
      </c>
      <c r="H156" s="148" t="n">
        <v>0.00064337</v>
      </c>
    </row>
    <row r="157" customFormat="false" ht="12.75" hidden="false" customHeight="false" outlineLevel="0" collapsed="false">
      <c r="A157" s="147" t="n">
        <v>0.02262202</v>
      </c>
      <c r="B157" s="147" t="n">
        <v>0.0143497</v>
      </c>
      <c r="C157" s="147" t="n">
        <v>0.0068309</v>
      </c>
      <c r="D157" s="147" t="n">
        <v>0.00333338</v>
      </c>
      <c r="E157" s="147" t="n">
        <v>-0.00317672</v>
      </c>
      <c r="F157" s="147" t="n">
        <v>-0.00620398</v>
      </c>
      <c r="G157" s="147" t="n">
        <v>-0.01183744</v>
      </c>
      <c r="H157" s="148" t="n">
        <v>-0.01695231</v>
      </c>
    </row>
    <row r="158" customFormat="false" ht="12.75" hidden="false" customHeight="false" outlineLevel="0" collapsed="false">
      <c r="A158" s="147" t="n">
        <v>0.0310149</v>
      </c>
      <c r="B158" s="147" t="n">
        <v>0.0196784</v>
      </c>
      <c r="C158" s="147" t="n">
        <v>0.00936969</v>
      </c>
      <c r="D158" s="147" t="n">
        <v>0.00457278</v>
      </c>
      <c r="E158" s="147" t="n">
        <v>-0.00435877</v>
      </c>
      <c r="F158" s="147" t="n">
        <v>-0.00851329</v>
      </c>
      <c r="G158" s="147" t="n">
        <v>-0.01624674</v>
      </c>
      <c r="H158" s="148" t="n">
        <v>-0.02327092</v>
      </c>
    </row>
    <row r="159" customFormat="false" ht="12.75" hidden="false" customHeight="false" outlineLevel="0" collapsed="false">
      <c r="A159" s="147" t="n">
        <v>0.02165092</v>
      </c>
      <c r="B159" s="147" t="n">
        <v>0.01373938</v>
      </c>
      <c r="C159" s="147" t="n">
        <v>0.00654297</v>
      </c>
      <c r="D159" s="147" t="n">
        <v>0.00319349</v>
      </c>
      <c r="E159" s="147" t="n">
        <v>-0.00304455</v>
      </c>
      <c r="F159" s="147" t="n">
        <v>-0.00594694</v>
      </c>
      <c r="G159" s="147" t="n">
        <v>-0.01135103</v>
      </c>
      <c r="H159" s="148" t="n">
        <v>-0.01626128</v>
      </c>
    </row>
    <row r="160" customFormat="false" ht="12.75" hidden="false" customHeight="false" outlineLevel="0" collapsed="false">
      <c r="A160" s="147" t="n">
        <v>0.01984768</v>
      </c>
      <c r="B160" s="147" t="n">
        <v>0.01259515</v>
      </c>
      <c r="C160" s="147" t="n">
        <v>0.0059983</v>
      </c>
      <c r="D160" s="147" t="n">
        <v>0.00292774</v>
      </c>
      <c r="E160" s="147" t="n">
        <v>-0.00279142</v>
      </c>
      <c r="F160" s="147" t="n">
        <v>-0.00545276</v>
      </c>
      <c r="G160" s="147" t="n">
        <v>-0.01040892</v>
      </c>
      <c r="H160" s="148" t="n">
        <v>-0.01491348</v>
      </c>
    </row>
    <row r="161" customFormat="false" ht="12.75" hidden="false" customHeight="false" outlineLevel="0" collapsed="false">
      <c r="A161" s="147" t="n">
        <v>0.02018477</v>
      </c>
      <c r="B161" s="147" t="n">
        <v>0.01281147</v>
      </c>
      <c r="C161" s="147" t="n">
        <v>0.00610245</v>
      </c>
      <c r="D161" s="147" t="n">
        <v>0.00297884</v>
      </c>
      <c r="E161" s="147" t="n">
        <v>-0.00284065</v>
      </c>
      <c r="F161" s="147" t="n">
        <v>-0.00554941</v>
      </c>
      <c r="G161" s="147" t="n">
        <v>-0.01059524</v>
      </c>
      <c r="H161" s="148" t="n">
        <v>-0.01518299</v>
      </c>
    </row>
    <row r="162" customFormat="false" ht="12.75" hidden="false" customHeight="false" outlineLevel="0" collapsed="false">
      <c r="A162" s="147" t="n">
        <v>0.0263496</v>
      </c>
      <c r="B162" s="147" t="n">
        <v>0.01672734</v>
      </c>
      <c r="C162" s="147" t="n">
        <v>0.00796906</v>
      </c>
      <c r="D162" s="147" t="n">
        <v>0.00389034</v>
      </c>
      <c r="E162" s="147" t="n">
        <v>-0.00371047</v>
      </c>
      <c r="F162" s="147" t="n">
        <v>-0.00724925</v>
      </c>
      <c r="G162" s="147" t="n">
        <v>-0.01384284</v>
      </c>
      <c r="H162" s="148" t="n">
        <v>-0.01983981</v>
      </c>
    </row>
    <row r="163" customFormat="false" ht="12.75" hidden="false" customHeight="false" outlineLevel="0" collapsed="false">
      <c r="A163" s="147" t="n">
        <v>0.01907483</v>
      </c>
      <c r="B163" s="147" t="n">
        <v>0.01210708</v>
      </c>
      <c r="C163" s="147" t="n">
        <v>0.00576709</v>
      </c>
      <c r="D163" s="147" t="n">
        <v>0.0028152</v>
      </c>
      <c r="E163" s="147" t="n">
        <v>-0.00268473</v>
      </c>
      <c r="F163" s="147" t="n">
        <v>-0.00524497</v>
      </c>
      <c r="G163" s="147" t="n">
        <v>-0.01001467</v>
      </c>
      <c r="H163" s="148" t="n">
        <v>-0.01435217</v>
      </c>
    </row>
    <row r="164" customFormat="false" ht="12.75" hidden="false" customHeight="false" outlineLevel="0" collapsed="false">
      <c r="A164" s="147" t="n">
        <v>0.01806992</v>
      </c>
      <c r="B164" s="147" t="n">
        <v>0.01147299</v>
      </c>
      <c r="C164" s="147" t="n">
        <v>0.00546695</v>
      </c>
      <c r="D164" s="147" t="n">
        <v>0.00266916</v>
      </c>
      <c r="E164" s="147" t="n">
        <v>-0.00254642</v>
      </c>
      <c r="F164" s="147" t="n">
        <v>-0.00497571</v>
      </c>
      <c r="G164" s="147" t="n">
        <v>-0.0095042</v>
      </c>
      <c r="H164" s="148" t="n">
        <v>-0.01362588</v>
      </c>
    </row>
    <row r="165" customFormat="false" ht="12.75" hidden="false" customHeight="false" outlineLevel="0" collapsed="false">
      <c r="A165" s="147" t="n">
        <v>0.01626671</v>
      </c>
      <c r="B165" s="147" t="n">
        <v>0.01032881</v>
      </c>
      <c r="C165" s="147" t="n">
        <v>0.00492223</v>
      </c>
      <c r="D165" s="147" t="n">
        <v>0.00240336</v>
      </c>
      <c r="E165" s="147" t="n">
        <v>-0.00229314</v>
      </c>
      <c r="F165" s="147" t="n">
        <v>-0.00448113</v>
      </c>
      <c r="G165" s="147" t="n">
        <v>-0.00856089</v>
      </c>
      <c r="H165" s="148" t="n">
        <v>-0.01227563</v>
      </c>
    </row>
    <row r="166" customFormat="false" ht="12.75" hidden="false" customHeight="false" outlineLevel="0" collapsed="false">
      <c r="A166" s="147" t="n">
        <v>0.01064326</v>
      </c>
      <c r="B166" s="147" t="n">
        <v>0.00676431</v>
      </c>
      <c r="C166" s="147" t="n">
        <v>0.00322666</v>
      </c>
      <c r="D166" s="147" t="n">
        <v>0.00157625</v>
      </c>
      <c r="E166" s="147" t="n">
        <v>-0.00150548</v>
      </c>
      <c r="F166" s="147" t="n">
        <v>-0.00294343</v>
      </c>
      <c r="G166" s="147" t="n">
        <v>-0.005629</v>
      </c>
      <c r="H166" s="148" t="n">
        <v>-0.00807987</v>
      </c>
    </row>
    <row r="167" customFormat="false" ht="12.75" hidden="false" customHeight="false" outlineLevel="0" collapsed="false">
      <c r="A167" s="147" t="n">
        <v>0.0114935</v>
      </c>
      <c r="B167" s="147" t="n">
        <v>0.00730584</v>
      </c>
      <c r="C167" s="147" t="n">
        <v>0.00348545</v>
      </c>
      <c r="D167" s="147" t="n">
        <v>0.00170277</v>
      </c>
      <c r="E167" s="147" t="n">
        <v>-0.00162649</v>
      </c>
      <c r="F167" s="147" t="n">
        <v>-0.00318018</v>
      </c>
      <c r="G167" s="147" t="n">
        <v>-0.00608226</v>
      </c>
      <c r="H167" s="148" t="n">
        <v>-0.00873109</v>
      </c>
    </row>
    <row r="168" customFormat="false" ht="12.75" hidden="false" customHeight="false" outlineLevel="0" collapsed="false">
      <c r="A168" s="147" t="n">
        <v>0.00844385</v>
      </c>
      <c r="B168" s="147" t="n">
        <v>0.00536819</v>
      </c>
      <c r="C168" s="147" t="n">
        <v>0.00256137</v>
      </c>
      <c r="D168" s="147" t="n">
        <v>0.00125139</v>
      </c>
      <c r="E168" s="147" t="n">
        <v>-0.00119544</v>
      </c>
      <c r="F168" s="147" t="n">
        <v>-0.00233745</v>
      </c>
      <c r="G168" s="147" t="n">
        <v>-0.00447076</v>
      </c>
      <c r="H168" s="148" t="n">
        <v>-0.00641806</v>
      </c>
    </row>
    <row r="169" customFormat="false" ht="12.75" hidden="false" customHeight="false" outlineLevel="0" collapsed="false">
      <c r="A169" s="147" t="n">
        <v>0.01838207</v>
      </c>
      <c r="B169" s="147" t="n">
        <v>0.01168932</v>
      </c>
      <c r="C169" s="147" t="n">
        <v>0.00557851</v>
      </c>
      <c r="D169" s="147" t="n">
        <v>0.00272567</v>
      </c>
      <c r="E169" s="147" t="n">
        <v>-0.00260415</v>
      </c>
      <c r="F169" s="147" t="n">
        <v>-0.00509216</v>
      </c>
      <c r="G169" s="147" t="n">
        <v>-0.00974037</v>
      </c>
      <c r="H169" s="148" t="n">
        <v>-0.01398361</v>
      </c>
    </row>
    <row r="170" customFormat="false" ht="12.75" hidden="false" customHeight="false" outlineLevel="0" collapsed="false">
      <c r="A170" s="147" t="n">
        <v>0.02514462</v>
      </c>
      <c r="B170" s="147" t="n">
        <v>0.01599266</v>
      </c>
      <c r="C170" s="147" t="n">
        <v>0.00763353</v>
      </c>
      <c r="D170" s="147" t="n">
        <v>0.00373007</v>
      </c>
      <c r="E170" s="147" t="n">
        <v>-0.00356431</v>
      </c>
      <c r="F170" s="147" t="n">
        <v>-0.00697021</v>
      </c>
      <c r="G170" s="147" t="n">
        <v>-0.01333466</v>
      </c>
      <c r="H170" s="148" t="n">
        <v>-0.01914631</v>
      </c>
    </row>
    <row r="171" customFormat="false" ht="12.75" hidden="false" customHeight="false" outlineLevel="0" collapsed="false">
      <c r="A171" s="147" t="n">
        <v>0.0175585</v>
      </c>
      <c r="B171" s="147" t="n">
        <v>0.0111692</v>
      </c>
      <c r="C171" s="147" t="n">
        <v>0.00533195</v>
      </c>
      <c r="D171" s="147" t="n">
        <v>0.0026056</v>
      </c>
      <c r="E171" s="147" t="n">
        <v>-0.00249016</v>
      </c>
      <c r="F171" s="147" t="n">
        <v>-0.00486998</v>
      </c>
      <c r="G171" s="147" t="n">
        <v>-0.009318</v>
      </c>
      <c r="H171" s="148" t="n">
        <v>-0.01338089</v>
      </c>
    </row>
    <row r="172" customFormat="false" ht="12.75" hidden="false" customHeight="false" outlineLevel="0" collapsed="false">
      <c r="A172" s="147" t="n">
        <v>0.01614143</v>
      </c>
      <c r="B172" s="147" t="n">
        <v>0.01026865</v>
      </c>
      <c r="C172" s="147" t="n">
        <v>0.00490256</v>
      </c>
      <c r="D172" s="147" t="n">
        <v>0.00239591</v>
      </c>
      <c r="E172" s="147" t="n">
        <v>-0.00229006</v>
      </c>
      <c r="F172" s="147" t="n">
        <v>-0.00447896</v>
      </c>
      <c r="G172" s="147" t="n">
        <v>-0.00857111</v>
      </c>
      <c r="H172" s="148" t="n">
        <v>-0.01231028</v>
      </c>
    </row>
    <row r="173" customFormat="false" ht="12.75" hidden="false" customHeight="false" outlineLevel="0" collapsed="false">
      <c r="A173" s="147" t="n">
        <v>0.01641588</v>
      </c>
      <c r="B173" s="147" t="n">
        <v>0.01044491</v>
      </c>
      <c r="C173" s="147" t="n">
        <v>0.00498749</v>
      </c>
      <c r="D173" s="147" t="n">
        <v>0.0024376</v>
      </c>
      <c r="E173" s="147" t="n">
        <v>-0.00233027</v>
      </c>
      <c r="F173" s="147" t="n">
        <v>-0.00455795</v>
      </c>
      <c r="G173" s="147" t="n">
        <v>-0.00872355</v>
      </c>
      <c r="H173" s="148" t="n">
        <v>-0.01253101</v>
      </c>
    </row>
    <row r="174" customFormat="false" ht="12.75" hidden="false" customHeight="false" outlineLevel="0" collapsed="false">
      <c r="A174" s="147" t="n">
        <v>0.02144908</v>
      </c>
      <c r="B174" s="147" t="n">
        <v>0.01364932</v>
      </c>
      <c r="C174" s="147" t="n">
        <v>0.00651852</v>
      </c>
      <c r="D174" s="147" t="n">
        <v>0.0031861</v>
      </c>
      <c r="E174" s="147" t="n">
        <v>-0.0030462</v>
      </c>
      <c r="F174" s="147" t="n">
        <v>-0.00595867</v>
      </c>
      <c r="G174" s="147" t="n">
        <v>-0.01140585</v>
      </c>
      <c r="H174" s="148" t="n">
        <v>-0.016386</v>
      </c>
    </row>
    <row r="175" customFormat="false" ht="12.75" hidden="false" customHeight="false" outlineLevel="0" collapsed="false">
      <c r="A175" s="147" t="n">
        <v>0.01571281</v>
      </c>
      <c r="B175" s="147" t="n">
        <v>0.01000025</v>
      </c>
      <c r="C175" s="147" t="n">
        <v>0.00477646</v>
      </c>
      <c r="D175" s="147" t="n">
        <v>0.00233478</v>
      </c>
      <c r="E175" s="147" t="n">
        <v>-0.00223256</v>
      </c>
      <c r="F175" s="147" t="n">
        <v>-0.00436743</v>
      </c>
      <c r="G175" s="147" t="n">
        <v>-0.00836114</v>
      </c>
      <c r="H175" s="148" t="n">
        <v>-0.0120136</v>
      </c>
    </row>
    <row r="176" customFormat="false" ht="12.75" hidden="false" customHeight="false" outlineLevel="0" collapsed="false">
      <c r="A176" s="147" t="n">
        <v>0.0148632</v>
      </c>
      <c r="B176" s="147" t="n">
        <v>0.00946074</v>
      </c>
      <c r="C176" s="147" t="n">
        <v>0.00451945</v>
      </c>
      <c r="D176" s="147" t="n">
        <v>0.00220933</v>
      </c>
      <c r="E176" s="147" t="n">
        <v>-0.00211298</v>
      </c>
      <c r="F176" s="147" t="n">
        <v>-0.00413388</v>
      </c>
      <c r="G176" s="147" t="n">
        <v>-0.00791555</v>
      </c>
      <c r="H176" s="148" t="n">
        <v>-0.01137565</v>
      </c>
    </row>
    <row r="177" customFormat="false" ht="12.75" hidden="false" customHeight="false" outlineLevel="0" collapsed="false">
      <c r="A177" s="147" t="n">
        <v>0.01347347</v>
      </c>
      <c r="B177" s="147" t="n">
        <v>0.00857727</v>
      </c>
      <c r="C177" s="147" t="n">
        <v>0.00409802</v>
      </c>
      <c r="D177" s="147" t="n">
        <v>0.00200348</v>
      </c>
      <c r="E177" s="147" t="n">
        <v>-0.00191643</v>
      </c>
      <c r="F177" s="147" t="n">
        <v>-0.00374969</v>
      </c>
      <c r="G177" s="147" t="n">
        <v>-0.00718124</v>
      </c>
      <c r="H177" s="148" t="n">
        <v>-0.01032234</v>
      </c>
    </row>
    <row r="178" customFormat="false" ht="12.75" hidden="false" customHeight="false" outlineLevel="0" collapsed="false">
      <c r="A178" s="147" t="n">
        <v>0.00892199</v>
      </c>
      <c r="B178" s="147" t="n">
        <v>0.00568586</v>
      </c>
      <c r="C178" s="147" t="n">
        <v>0.00271955</v>
      </c>
      <c r="D178" s="147" t="n">
        <v>0.00133029</v>
      </c>
      <c r="E178" s="147" t="n">
        <v>-0.0012739</v>
      </c>
      <c r="F178" s="147" t="n">
        <v>-0.00249389</v>
      </c>
      <c r="G178" s="147" t="n">
        <v>-0.00478148</v>
      </c>
      <c r="H178" s="148" t="n">
        <v>-0.00688047</v>
      </c>
    </row>
    <row r="179" customFormat="false" ht="12.75" hidden="false" customHeight="false" outlineLevel="0" collapsed="false">
      <c r="A179" s="147" t="n">
        <v>0.00956417</v>
      </c>
      <c r="B179" s="147" t="n">
        <v>0.00609551</v>
      </c>
      <c r="C179" s="147" t="n">
        <v>0.00291562</v>
      </c>
      <c r="D179" s="147" t="n">
        <v>0.00142623</v>
      </c>
      <c r="E179" s="147" t="n">
        <v>-0.00136582</v>
      </c>
      <c r="F179" s="147" t="n">
        <v>-0.00267387</v>
      </c>
      <c r="G179" s="147" t="n">
        <v>-0.00512664</v>
      </c>
      <c r="H179" s="148" t="n">
        <v>-0.00737721</v>
      </c>
    </row>
    <row r="180" customFormat="false" ht="12.75" hidden="false" customHeight="false" outlineLevel="0" collapsed="false">
      <c r="A180" s="147" t="n">
        <v>0.00697212</v>
      </c>
      <c r="B180" s="147" t="n">
        <v>0.00444378</v>
      </c>
      <c r="C180" s="147" t="n">
        <v>0.00212564</v>
      </c>
      <c r="D180" s="147" t="n">
        <v>0.00103981</v>
      </c>
      <c r="E180" s="147" t="n">
        <v>-0.00099578</v>
      </c>
      <c r="F180" s="147" t="n">
        <v>-0.00194945</v>
      </c>
      <c r="G180" s="147" t="n">
        <v>-0.00373768</v>
      </c>
      <c r="H180" s="148" t="n">
        <v>-0.00537843</v>
      </c>
    </row>
    <row r="181" customFormat="false" ht="12.75" hidden="false" customHeight="false" outlineLevel="0" collapsed="false">
      <c r="A181" s="147" t="n">
        <v>0.01503038</v>
      </c>
      <c r="B181" s="147" t="n">
        <v>0.00958069</v>
      </c>
      <c r="C181" s="147" t="n">
        <v>0.00458309</v>
      </c>
      <c r="D181" s="147" t="n">
        <v>0.00224196</v>
      </c>
      <c r="E181" s="147" t="n">
        <v>-0.00214707</v>
      </c>
      <c r="F181" s="147" t="n">
        <v>-0.00420332</v>
      </c>
      <c r="G181" s="147" t="n">
        <v>-0.00805888</v>
      </c>
      <c r="H181" s="148" t="n">
        <v>-0.01159611</v>
      </c>
    </row>
    <row r="182" customFormat="false" ht="12.75" hidden="false" customHeight="false" outlineLevel="0" collapsed="false">
      <c r="A182" s="147" t="n">
        <v>0.02052032</v>
      </c>
      <c r="B182" s="147" t="n">
        <v>0.01308189</v>
      </c>
      <c r="C182" s="147" t="n">
        <v>0.00625876</v>
      </c>
      <c r="D182" s="147" t="n">
        <v>0.00306187</v>
      </c>
      <c r="E182" s="147" t="n">
        <v>-0.0029326</v>
      </c>
      <c r="F182" s="147" t="n">
        <v>-0.00574148</v>
      </c>
      <c r="G182" s="147" t="n">
        <v>-0.01100913</v>
      </c>
      <c r="H182" s="148" t="n">
        <v>-0.01584294</v>
      </c>
    </row>
    <row r="183" customFormat="false" ht="12.75" hidden="false" customHeight="false" outlineLevel="0" collapsed="false">
      <c r="A183" s="147" t="n">
        <v>0.01432703</v>
      </c>
      <c r="B183" s="147" t="n">
        <v>0.00913473</v>
      </c>
      <c r="C183" s="147" t="n">
        <v>0.00437086</v>
      </c>
      <c r="D183" s="147" t="n">
        <v>0.00213841</v>
      </c>
      <c r="E183" s="147" t="n">
        <v>-0.00204838</v>
      </c>
      <c r="F183" s="147" t="n">
        <v>-0.0040106</v>
      </c>
      <c r="G183" s="147" t="n">
        <v>-0.00769115</v>
      </c>
      <c r="H183" s="148" t="n">
        <v>-0.01106945</v>
      </c>
    </row>
    <row r="184" customFormat="false" ht="12.75" hidden="false" customHeight="false" outlineLevel="0" collapsed="false">
      <c r="A184" s="147" t="n">
        <v>0.013206</v>
      </c>
      <c r="B184" s="147" t="n">
        <v>0.00842111</v>
      </c>
      <c r="C184" s="147" t="n">
        <v>0.00403</v>
      </c>
      <c r="D184" s="147" t="n">
        <v>0.0019718</v>
      </c>
      <c r="E184" s="147" t="n">
        <v>-0.00188911</v>
      </c>
      <c r="F184" s="147" t="n">
        <v>-0.00369905</v>
      </c>
      <c r="G184" s="147" t="n">
        <v>-0.00709493</v>
      </c>
      <c r="H184" s="148" t="n">
        <v>-0.01021317</v>
      </c>
    </row>
    <row r="185" customFormat="false" ht="12.75" hidden="false" customHeight="false" outlineLevel="0" collapsed="false">
      <c r="A185" s="147" t="n">
        <v>0.01343036</v>
      </c>
      <c r="B185" s="147" t="n">
        <v>0.00856535</v>
      </c>
      <c r="C185" s="147" t="n">
        <v>0.00409958</v>
      </c>
      <c r="D185" s="147" t="n">
        <v>0.00200598</v>
      </c>
      <c r="E185" s="147" t="n">
        <v>-0.00192209</v>
      </c>
      <c r="F185" s="147" t="n">
        <v>-0.00376389</v>
      </c>
      <c r="G185" s="147" t="n">
        <v>-0.00722021</v>
      </c>
      <c r="H185" s="148" t="n">
        <v>-0.0103948</v>
      </c>
    </row>
    <row r="186" customFormat="false" ht="12.75" hidden="false" customHeight="false" outlineLevel="0" collapsed="false">
      <c r="A186" s="147" t="n">
        <v>0.01755796</v>
      </c>
      <c r="B186" s="147" t="n">
        <v>0.01119908</v>
      </c>
      <c r="C186" s="147" t="n">
        <v>0.00536075</v>
      </c>
      <c r="D186" s="147" t="n">
        <v>0.00262323</v>
      </c>
      <c r="E186" s="147" t="n">
        <v>-0.0025138</v>
      </c>
      <c r="F186" s="147" t="n">
        <v>-0.00492285</v>
      </c>
      <c r="G186" s="147" t="n">
        <v>-0.00944438</v>
      </c>
      <c r="H186" s="148" t="n">
        <v>-0.01359823</v>
      </c>
    </row>
    <row r="187" customFormat="false" ht="12.75" hidden="false" customHeight="false" outlineLevel="0" collapsed="false">
      <c r="A187" s="147" t="n">
        <v>0.01288203</v>
      </c>
      <c r="B187" s="147" t="n">
        <v>0.00821774</v>
      </c>
      <c r="C187" s="147" t="n">
        <v>0.0039342</v>
      </c>
      <c r="D187" s="147" t="n">
        <v>0.0019253</v>
      </c>
      <c r="E187" s="147" t="n">
        <v>-0.00184526</v>
      </c>
      <c r="F187" s="147" t="n">
        <v>-0.00361388</v>
      </c>
      <c r="G187" s="147" t="n">
        <v>-0.00693416</v>
      </c>
      <c r="H187" s="148" t="n">
        <v>-0.0099854</v>
      </c>
    </row>
    <row r="188" customFormat="false" ht="12.75" hidden="false" customHeight="false" outlineLevel="0" collapsed="false">
      <c r="A188" s="147" t="n">
        <v>0.0122896</v>
      </c>
      <c r="B188" s="147" t="n">
        <v>0.00784108</v>
      </c>
      <c r="C188" s="147" t="n">
        <v>0.00375453</v>
      </c>
      <c r="D188" s="147" t="n">
        <v>0.00183754</v>
      </c>
      <c r="E188" s="147" t="n">
        <v>-0.00176148</v>
      </c>
      <c r="F188" s="147" t="n">
        <v>-0.00345013</v>
      </c>
      <c r="G188" s="147" t="n">
        <v>-0.00662127</v>
      </c>
      <c r="H188" s="148" t="n">
        <v>-0.00953675</v>
      </c>
    </row>
    <row r="189" customFormat="false" ht="12.75" hidden="false" customHeight="false" outlineLevel="0" collapsed="false">
      <c r="A189" s="147" t="n">
        <v>0.01120734</v>
      </c>
      <c r="B189" s="147" t="n">
        <v>0.00715183</v>
      </c>
      <c r="C189" s="147" t="n">
        <v>0.00342514</v>
      </c>
      <c r="D189" s="147" t="n">
        <v>0.0016765</v>
      </c>
      <c r="E189" s="147" t="n">
        <v>-0.00160741</v>
      </c>
      <c r="F189" s="147" t="n">
        <v>-0.00314869</v>
      </c>
      <c r="G189" s="147" t="n">
        <v>-0.006044</v>
      </c>
      <c r="H189" s="148" t="n">
        <v>-0.00870711</v>
      </c>
    </row>
    <row r="190" customFormat="false" ht="12.75" hidden="false" customHeight="false" outlineLevel="0" collapsed="false">
      <c r="A190" s="147" t="n">
        <v>0.00753198</v>
      </c>
      <c r="B190" s="147" t="n">
        <v>0.00481189</v>
      </c>
      <c r="C190" s="147" t="n">
        <v>0.00230712</v>
      </c>
      <c r="D190" s="147" t="n">
        <v>0.0011299</v>
      </c>
      <c r="E190" s="147" t="n">
        <v>-0.00108457</v>
      </c>
      <c r="F190" s="147" t="n">
        <v>-0.00212571</v>
      </c>
      <c r="G190" s="147" t="n">
        <v>-0.00408491</v>
      </c>
      <c r="H190" s="148" t="n">
        <v>-0.00589128</v>
      </c>
    </row>
    <row r="191" customFormat="false" ht="12.75" hidden="false" customHeight="false" outlineLevel="0" collapsed="false">
      <c r="A191" s="147" t="n">
        <v>0.00801767</v>
      </c>
      <c r="B191" s="147" t="n">
        <v>0.00512221</v>
      </c>
      <c r="C191" s="147" t="n">
        <v>0.0024559</v>
      </c>
      <c r="D191" s="147" t="n">
        <v>0.00120276</v>
      </c>
      <c r="E191" s="147" t="n">
        <v>-0.00115449</v>
      </c>
      <c r="F191" s="147" t="n">
        <v>-0.00226274</v>
      </c>
      <c r="G191" s="147" t="n">
        <v>-0.00434816</v>
      </c>
      <c r="H191" s="148" t="n">
        <v>-0.00627079</v>
      </c>
    </row>
    <row r="192" customFormat="false" ht="12.75" hidden="false" customHeight="false" outlineLevel="0" collapsed="false">
      <c r="A192" s="147" t="n">
        <v>0.0058021</v>
      </c>
      <c r="B192" s="147" t="n">
        <v>0.00370674</v>
      </c>
      <c r="C192" s="147" t="n">
        <v>0.00177721</v>
      </c>
      <c r="D192" s="147" t="n">
        <v>0.00087036</v>
      </c>
      <c r="E192" s="147" t="n">
        <v>-0.00083541</v>
      </c>
      <c r="F192" s="147" t="n">
        <v>-0.00163732</v>
      </c>
      <c r="G192" s="147" t="n">
        <v>-0.00314619</v>
      </c>
      <c r="H192" s="148" t="n">
        <v>-0.00453712</v>
      </c>
    </row>
    <row r="193" customFormat="false" ht="12.75" hidden="false" customHeight="false" outlineLevel="0" collapsed="false">
      <c r="A193" s="147" t="n">
        <v>0.01238928</v>
      </c>
      <c r="B193" s="147" t="n">
        <v>0.00791494</v>
      </c>
      <c r="C193" s="147" t="n">
        <v>0.00379471</v>
      </c>
      <c r="D193" s="147" t="n">
        <v>0.00185837</v>
      </c>
      <c r="E193" s="147" t="n">
        <v>-0.00178363</v>
      </c>
      <c r="F193" s="147" t="n">
        <v>-0.00349562</v>
      </c>
      <c r="G193" s="147" t="n">
        <v>-0.00671648</v>
      </c>
      <c r="H193" s="148" t="n">
        <v>-0.009685</v>
      </c>
    </row>
    <row r="194" customFormat="false" ht="12.75" hidden="false" customHeight="false" outlineLevel="0" collapsed="false">
      <c r="A194" s="147" t="n">
        <v>0.01689531</v>
      </c>
      <c r="B194" s="147" t="n">
        <v>0.01079461</v>
      </c>
      <c r="C194" s="147" t="n">
        <v>0.00517577</v>
      </c>
      <c r="D194" s="147" t="n">
        <v>0.00253481</v>
      </c>
      <c r="E194" s="147" t="n">
        <v>-0.00243305</v>
      </c>
      <c r="F194" s="147" t="n">
        <v>-0.00476856</v>
      </c>
      <c r="G194" s="147" t="n">
        <v>-0.00916296</v>
      </c>
      <c r="H194" s="148" t="n">
        <v>-0.01321365</v>
      </c>
    </row>
    <row r="195" customFormat="false" ht="12.75" hidden="false" customHeight="false" outlineLevel="0" collapsed="false">
      <c r="A195" s="147" t="n">
        <v>0.00778085</v>
      </c>
      <c r="B195" s="147" t="n">
        <v>0.00497184</v>
      </c>
      <c r="C195" s="147" t="n">
        <v>0.00238416</v>
      </c>
      <c r="D195" s="147" t="n">
        <v>0.0011677</v>
      </c>
      <c r="E195" s="147" t="n">
        <v>-0.00112095</v>
      </c>
      <c r="F195" s="147" t="n">
        <v>-0.00219709</v>
      </c>
      <c r="G195" s="147" t="n">
        <v>-0.00422226</v>
      </c>
      <c r="H195" s="148" t="n">
        <v>-0.00608948</v>
      </c>
    </row>
    <row r="196" customFormat="false" ht="12.75" hidden="false" customHeight="false" outlineLevel="0" collapsed="false">
      <c r="A196" s="147" t="n">
        <v>0.01057123</v>
      </c>
      <c r="B196" s="147" t="n">
        <v>0.00675604</v>
      </c>
      <c r="C196" s="147" t="n">
        <v>0.00324034</v>
      </c>
      <c r="D196" s="147" t="n">
        <v>0.00158719</v>
      </c>
      <c r="E196" s="147" t="n">
        <v>-0.00152393</v>
      </c>
      <c r="F196" s="147" t="n">
        <v>-0.00298722</v>
      </c>
      <c r="G196" s="147" t="n">
        <v>-0.00574184</v>
      </c>
      <c r="H196" s="148" t="n">
        <v>-0.00828271</v>
      </c>
    </row>
    <row r="197" customFormat="false" ht="12.75" hidden="false" customHeight="false" outlineLevel="0" collapsed="false">
      <c r="A197" s="147" t="n">
        <v>0.0110858</v>
      </c>
      <c r="B197" s="147" t="n">
        <v>0.00708563</v>
      </c>
      <c r="C197" s="147" t="n">
        <v>0.00339876</v>
      </c>
      <c r="D197" s="147" t="n">
        <v>0.00166486</v>
      </c>
      <c r="E197" s="147" t="n">
        <v>-0.00159867</v>
      </c>
      <c r="F197" s="147" t="n">
        <v>-0.00313389</v>
      </c>
      <c r="G197" s="147" t="n">
        <v>-0.00602432</v>
      </c>
      <c r="H197" s="148" t="n">
        <v>-0.008691</v>
      </c>
    </row>
    <row r="198" customFormat="false" ht="12.75" hidden="false" customHeight="false" outlineLevel="0" collapsed="false">
      <c r="A198" s="147" t="n">
        <v>0.01448653</v>
      </c>
      <c r="B198" s="147" t="n">
        <v>0.00926026</v>
      </c>
      <c r="C198" s="147" t="n">
        <v>0.00444233</v>
      </c>
      <c r="D198" s="147" t="n">
        <v>0.00217616</v>
      </c>
      <c r="E198" s="147" t="n">
        <v>-0.00208986</v>
      </c>
      <c r="F198" s="147" t="n">
        <v>-0.00409697</v>
      </c>
      <c r="G198" s="147" t="n">
        <v>-0.00787642</v>
      </c>
      <c r="H198" s="148" t="n">
        <v>-0.011364</v>
      </c>
    </row>
    <row r="199" customFormat="false" ht="12.75" hidden="false" customHeight="false" outlineLevel="0" collapsed="false">
      <c r="A199" s="147" t="n">
        <v>0.01033971</v>
      </c>
      <c r="B199" s="147" t="n">
        <v>0.00661033</v>
      </c>
      <c r="C199" s="147" t="n">
        <v>0.00317152</v>
      </c>
      <c r="D199" s="147" t="n">
        <v>0.00155373</v>
      </c>
      <c r="E199" s="147" t="n">
        <v>-0.00149231</v>
      </c>
      <c r="F199" s="147" t="n">
        <v>-0.00292572</v>
      </c>
      <c r="G199" s="147" t="n">
        <v>-0.00562543</v>
      </c>
      <c r="H199" s="148" t="n">
        <v>-0.00811736</v>
      </c>
    </row>
    <row r="200" customFormat="false" ht="12.75" hidden="false" customHeight="false" outlineLevel="0" collapsed="false">
      <c r="A200" s="147" t="n">
        <v>0.0067557</v>
      </c>
      <c r="B200" s="147" t="n">
        <v>0.0043198</v>
      </c>
      <c r="C200" s="147" t="n">
        <v>0.00207295</v>
      </c>
      <c r="D200" s="147" t="n">
        <v>0.00101564</v>
      </c>
      <c r="E200" s="147" t="n">
        <v>-0.00097568</v>
      </c>
      <c r="F200" s="147" t="n">
        <v>-0.00191304</v>
      </c>
      <c r="G200" s="147" t="n">
        <v>-0.00367903</v>
      </c>
      <c r="H200" s="148" t="n">
        <v>-0.0053098</v>
      </c>
    </row>
    <row r="201" customFormat="false" ht="12.75" hidden="false" customHeight="false" outlineLevel="0" collapsed="false">
      <c r="A201" s="147" t="n">
        <v>0.00682671</v>
      </c>
      <c r="B201" s="147" t="n">
        <v>0.00436614</v>
      </c>
      <c r="C201" s="147" t="n">
        <v>0.00209565</v>
      </c>
      <c r="D201" s="147" t="n">
        <v>0.00102687</v>
      </c>
      <c r="E201" s="147" t="n">
        <v>-0.00098668</v>
      </c>
      <c r="F201" s="147" t="n">
        <v>-0.00193483</v>
      </c>
      <c r="G201" s="147" t="n">
        <v>-0.00372177</v>
      </c>
      <c r="H201" s="148" t="n">
        <v>-0.0053727</v>
      </c>
    </row>
    <row r="202" customFormat="false" ht="12.75" hidden="false" customHeight="false" outlineLevel="0" collapsed="false">
      <c r="A202" s="147" t="n">
        <v>0.00639614</v>
      </c>
      <c r="B202" s="147" t="n">
        <v>0.00409543</v>
      </c>
      <c r="C202" s="147" t="n">
        <v>0.00196794</v>
      </c>
      <c r="D202" s="147" t="n">
        <v>0.00096484</v>
      </c>
      <c r="E202" s="147" t="n">
        <v>-0.00092812</v>
      </c>
      <c r="F202" s="147" t="n">
        <v>-0.00182099</v>
      </c>
      <c r="G202" s="147" t="n">
        <v>-0.00350661</v>
      </c>
      <c r="H202" s="148" t="n">
        <v>-0.00506753</v>
      </c>
    </row>
    <row r="203" customFormat="false" ht="12.75" hidden="false" customHeight="false" outlineLevel="0" collapsed="false">
      <c r="A203" s="147" t="n">
        <v>0.00676263</v>
      </c>
      <c r="B203" s="147" t="n">
        <v>0.00432999</v>
      </c>
      <c r="C203" s="147" t="n">
        <v>0.0020806</v>
      </c>
      <c r="D203" s="147" t="n">
        <v>0.00102006</v>
      </c>
      <c r="E203" s="147" t="n">
        <v>-0.0009812</v>
      </c>
      <c r="F203" s="147" t="n">
        <v>-0.0019251</v>
      </c>
      <c r="G203" s="147" t="n">
        <v>-0.00370697</v>
      </c>
      <c r="H203" s="148" t="n">
        <v>-0.00535686</v>
      </c>
    </row>
    <row r="204" customFormat="false" ht="12.75" hidden="false" customHeight="false" outlineLevel="0" collapsed="false">
      <c r="A204" s="147" t="n">
        <v>0.00486309</v>
      </c>
      <c r="B204" s="147" t="n">
        <v>0.00311357</v>
      </c>
      <c r="C204" s="147" t="n">
        <v>0.001496</v>
      </c>
      <c r="D204" s="147" t="n">
        <v>0.00073342</v>
      </c>
      <c r="E204" s="147" t="n">
        <v>-0.00070543</v>
      </c>
      <c r="F204" s="147" t="n">
        <v>-0.001384</v>
      </c>
      <c r="G204" s="147" t="n">
        <v>-0.00266482</v>
      </c>
      <c r="H204" s="148" t="n">
        <v>-0.00385056</v>
      </c>
    </row>
    <row r="205" customFormat="false" ht="12.75" hidden="false" customHeight="false" outlineLevel="0" collapsed="false">
      <c r="A205" s="147" t="n">
        <v>0.01029948</v>
      </c>
      <c r="B205" s="147" t="n">
        <v>0.00659361</v>
      </c>
      <c r="C205" s="147" t="n">
        <v>0.00316776</v>
      </c>
      <c r="D205" s="147" t="n">
        <v>0.00155292</v>
      </c>
      <c r="E205" s="147" t="n">
        <v>-0.00149349</v>
      </c>
      <c r="F205" s="147" t="n">
        <v>-0.00292993</v>
      </c>
      <c r="G205" s="147" t="n">
        <v>-0.0056407</v>
      </c>
      <c r="H205" s="148" t="n">
        <v>-0.00814955</v>
      </c>
    </row>
    <row r="206" customFormat="false" ht="12.75" hidden="false" customHeight="false" outlineLevel="0" collapsed="false">
      <c r="A206" s="147" t="n">
        <v>0.01402454</v>
      </c>
      <c r="B206" s="147" t="n">
        <v>0.0089789</v>
      </c>
      <c r="C206" s="147" t="n">
        <v>0.00431397</v>
      </c>
      <c r="D206" s="147" t="n">
        <v>0.00211489</v>
      </c>
      <c r="E206" s="147" t="n">
        <v>-0.00203406</v>
      </c>
      <c r="F206" s="147" t="n">
        <v>-0.00399052</v>
      </c>
      <c r="G206" s="147" t="n">
        <v>-0.00768294</v>
      </c>
      <c r="H206" s="148" t="n">
        <v>-0.01110065</v>
      </c>
    </row>
    <row r="207" customFormat="false" ht="12.75" hidden="false" customHeight="false" outlineLevel="0" collapsed="false">
      <c r="A207" s="147" t="n">
        <v>0.0064551</v>
      </c>
      <c r="B207" s="147" t="n">
        <v>0.0041332</v>
      </c>
      <c r="C207" s="147" t="n">
        <v>0.00198605</v>
      </c>
      <c r="D207" s="147" t="n">
        <v>0.0009737</v>
      </c>
      <c r="E207" s="147" t="n">
        <v>-0.00093658</v>
      </c>
      <c r="F207" s="147" t="n">
        <v>-0.00183753</v>
      </c>
      <c r="G207" s="147" t="n">
        <v>-0.00353818</v>
      </c>
      <c r="H207" s="148" t="n">
        <v>-0.00511267</v>
      </c>
    </row>
    <row r="208" customFormat="false" ht="12.75" hidden="false" customHeight="false" outlineLevel="0" collapsed="false">
      <c r="A208" s="147" t="n">
        <v>0.0099612</v>
      </c>
      <c r="B208" s="147" t="n">
        <v>0.00637939</v>
      </c>
      <c r="C208" s="147" t="n">
        <v>0.00306597</v>
      </c>
      <c r="D208" s="147" t="n">
        <v>0.0015033</v>
      </c>
      <c r="E208" s="147" t="n">
        <v>-0.00144628</v>
      </c>
      <c r="F208" s="147" t="n">
        <v>-0.00283783</v>
      </c>
      <c r="G208" s="147" t="n">
        <v>-0.00546538</v>
      </c>
      <c r="H208" s="148" t="n">
        <v>-0.00789905</v>
      </c>
    </row>
    <row r="209" customFormat="false" ht="12.75" hidden="false" customHeight="false" outlineLevel="0" collapsed="false">
      <c r="A209" s="147" t="n">
        <v>0.00921961</v>
      </c>
      <c r="B209" s="147" t="n">
        <v>0.00590497</v>
      </c>
      <c r="C209" s="147" t="n">
        <v>0.00283821</v>
      </c>
      <c r="D209" s="147" t="n">
        <v>0.00139168</v>
      </c>
      <c r="E209" s="147" t="n">
        <v>-0.00133902</v>
      </c>
      <c r="F209" s="147" t="n">
        <v>-0.00262747</v>
      </c>
      <c r="G209" s="147" t="n">
        <v>-0.00506066</v>
      </c>
      <c r="H209" s="148" t="n">
        <v>-0.0073147</v>
      </c>
    </row>
    <row r="210" customFormat="false" ht="12.75" hidden="false" customHeight="false" outlineLevel="0" collapsed="false">
      <c r="A210" s="147" t="n">
        <v>0.01205275</v>
      </c>
      <c r="B210" s="147" t="n">
        <v>0.00772023</v>
      </c>
      <c r="C210" s="147" t="n">
        <v>0.00371102</v>
      </c>
      <c r="D210" s="147" t="n">
        <v>0.00181973</v>
      </c>
      <c r="E210" s="147" t="n">
        <v>-0.00175102</v>
      </c>
      <c r="F210" s="147" t="n">
        <v>-0.00343605</v>
      </c>
      <c r="G210" s="147" t="n">
        <v>-0.00661854</v>
      </c>
      <c r="H210" s="148" t="n">
        <v>-0.00956721</v>
      </c>
    </row>
    <row r="211" customFormat="false" ht="12.75" hidden="false" customHeight="false" outlineLevel="0" collapsed="false">
      <c r="A211" s="147" t="n">
        <v>0.00861877</v>
      </c>
      <c r="B211" s="147" t="n">
        <v>0.00552131</v>
      </c>
      <c r="C211" s="147" t="n">
        <v>0.00265435</v>
      </c>
      <c r="D211" s="147" t="n">
        <v>0.00130167</v>
      </c>
      <c r="E211" s="147" t="n">
        <v>-0.00125266</v>
      </c>
      <c r="F211" s="147" t="n">
        <v>-0.00245827</v>
      </c>
      <c r="G211" s="147" t="n">
        <v>-0.0047357</v>
      </c>
      <c r="H211" s="148" t="n">
        <v>-0.00684634</v>
      </c>
    </row>
    <row r="212" customFormat="false" ht="12.75" hidden="false" customHeight="false" outlineLevel="0" collapsed="false">
      <c r="A212" s="147" t="n">
        <v>0.00566696</v>
      </c>
      <c r="B212" s="147" t="n">
        <v>0.00363103</v>
      </c>
      <c r="C212" s="147" t="n">
        <v>0.00174595</v>
      </c>
      <c r="D212" s="147" t="n">
        <v>0.00085628</v>
      </c>
      <c r="E212" s="147" t="n">
        <v>-0.0008242</v>
      </c>
      <c r="F212" s="147" t="n">
        <v>-0.00161761</v>
      </c>
      <c r="G212" s="147" t="n">
        <v>-0.00311684</v>
      </c>
      <c r="H212" s="148" t="n">
        <v>-0.00450686</v>
      </c>
    </row>
    <row r="213" customFormat="false" ht="12.75" hidden="false" customHeight="false" outlineLevel="0" collapsed="false">
      <c r="A213" s="147" t="n">
        <v>0.00575645</v>
      </c>
      <c r="B213" s="147" t="n">
        <v>0.00368918</v>
      </c>
      <c r="C213" s="147" t="n">
        <v>0.0017743</v>
      </c>
      <c r="D213" s="147" t="n">
        <v>0.00087028</v>
      </c>
      <c r="E213" s="147" t="n">
        <v>-0.00083787</v>
      </c>
      <c r="F213" s="147" t="n">
        <v>-0.0016446</v>
      </c>
      <c r="G213" s="147" t="n">
        <v>-0.00316956</v>
      </c>
      <c r="H213" s="148" t="n">
        <v>-0.00458409</v>
      </c>
    </row>
  </sheetData>
  <mergeCells count="2">
    <mergeCell ref="A2:H2"/>
    <mergeCell ref="J2:Q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21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6" activeCellId="0" sqref="A16"/>
    </sheetView>
  </sheetViews>
  <sheetFormatPr defaultColWidth="9.0546875" defaultRowHeight="12.75" customHeight="true" zeroHeight="false" outlineLevelRow="0" outlineLevelCol="0"/>
  <sheetData>
    <row r="1" customFormat="false" ht="13.5" hidden="false" customHeight="false" outlineLevel="0" collapsed="false">
      <c r="A1" s="0" t="s">
        <v>154</v>
      </c>
      <c r="J1" s="0" t="s">
        <v>30</v>
      </c>
      <c r="S1" s="0" t="s">
        <v>28</v>
      </c>
    </row>
    <row r="2" customFormat="false" ht="12.75" hidden="false" customHeight="false" outlineLevel="0" collapsed="false">
      <c r="A2" s="143" t="s">
        <v>245</v>
      </c>
      <c r="B2" s="143"/>
      <c r="C2" s="143"/>
      <c r="D2" s="143"/>
      <c r="E2" s="143"/>
      <c r="F2" s="143"/>
      <c r="G2" s="143"/>
      <c r="H2" s="143"/>
      <c r="J2" s="143" t="s">
        <v>245</v>
      </c>
      <c r="K2" s="143"/>
      <c r="L2" s="143"/>
      <c r="M2" s="143"/>
      <c r="N2" s="143"/>
      <c r="O2" s="143"/>
      <c r="P2" s="143"/>
      <c r="Q2" s="143"/>
      <c r="S2" s="143" t="s">
        <v>245</v>
      </c>
      <c r="T2" s="143"/>
      <c r="U2" s="143"/>
      <c r="V2" s="143"/>
      <c r="W2" s="143"/>
      <c r="X2" s="143"/>
      <c r="Y2" s="143"/>
      <c r="Z2" s="143"/>
    </row>
    <row r="3" customFormat="false" ht="13.5" hidden="false" customHeight="false" outlineLevel="0" collapsed="false">
      <c r="A3" s="144" t="n">
        <v>-0.3</v>
      </c>
      <c r="B3" s="145" t="n">
        <v>-0.2</v>
      </c>
      <c r="C3" s="145" t="n">
        <v>-0.1</v>
      </c>
      <c r="D3" s="145" t="n">
        <v>-0.05</v>
      </c>
      <c r="E3" s="145" t="n">
        <v>0.05</v>
      </c>
      <c r="F3" s="145" t="n">
        <v>0.1</v>
      </c>
      <c r="G3" s="145" t="n">
        <v>0.2</v>
      </c>
      <c r="H3" s="146" t="n">
        <v>0.3</v>
      </c>
      <c r="J3" s="144" t="n">
        <v>-0.3</v>
      </c>
      <c r="K3" s="145" t="n">
        <v>-0.2</v>
      </c>
      <c r="L3" s="145" t="n">
        <v>-0.1</v>
      </c>
      <c r="M3" s="145" t="n">
        <v>-0.05</v>
      </c>
      <c r="N3" s="145" t="n">
        <v>0.05</v>
      </c>
      <c r="O3" s="145" t="n">
        <v>0.1</v>
      </c>
      <c r="P3" s="145" t="n">
        <v>0.2</v>
      </c>
      <c r="Q3" s="146" t="n">
        <v>0.3</v>
      </c>
      <c r="S3" s="144" t="n">
        <v>-0.3</v>
      </c>
      <c r="T3" s="145" t="n">
        <v>-0.2</v>
      </c>
      <c r="U3" s="145" t="n">
        <v>-0.1</v>
      </c>
      <c r="V3" s="145" t="n">
        <v>-0.05</v>
      </c>
      <c r="W3" s="145" t="n">
        <v>0.05</v>
      </c>
      <c r="X3" s="145" t="n">
        <v>0.1</v>
      </c>
      <c r="Y3" s="145" t="n">
        <v>0.2</v>
      </c>
      <c r="Z3" s="146" t="n">
        <v>0.3</v>
      </c>
      <c r="AD3" s="144" t="n">
        <v>-0.3</v>
      </c>
      <c r="AE3" s="145" t="n">
        <v>-0.2</v>
      </c>
      <c r="AF3" s="145" t="n">
        <v>-0.1</v>
      </c>
      <c r="AG3" s="145" t="n">
        <v>-0.05</v>
      </c>
      <c r="AH3" s="145" t="n">
        <v>0.05</v>
      </c>
      <c r="AI3" s="145" t="n">
        <v>0.1</v>
      </c>
      <c r="AJ3" s="145" t="n">
        <v>0.2</v>
      </c>
      <c r="AK3" s="146" t="n">
        <v>0.3</v>
      </c>
    </row>
    <row r="4" customFormat="false" ht="12.75" hidden="false" customHeight="false" outlineLevel="0" collapsed="false">
      <c r="A4" s="149" t="n">
        <v>0</v>
      </c>
      <c r="B4" s="149" t="n">
        <v>0</v>
      </c>
      <c r="C4" s="149" t="n">
        <v>0</v>
      </c>
      <c r="D4" s="149" t="n">
        <v>0</v>
      </c>
      <c r="E4" s="149" t="n">
        <v>0</v>
      </c>
      <c r="F4" s="149" t="n">
        <v>0</v>
      </c>
      <c r="G4" s="149" t="n">
        <v>0</v>
      </c>
      <c r="H4" s="149" t="n">
        <v>0</v>
      </c>
      <c r="I4" s="34" t="n">
        <v>36739</v>
      </c>
      <c r="J4" s="147" t="n">
        <v>0</v>
      </c>
      <c r="K4" s="147" t="n">
        <v>0</v>
      </c>
      <c r="L4" s="147" t="n">
        <v>0</v>
      </c>
      <c r="M4" s="147" t="n">
        <v>0</v>
      </c>
      <c r="N4" s="147" t="n">
        <v>0</v>
      </c>
      <c r="O4" s="147" t="n">
        <v>0</v>
      </c>
      <c r="P4" s="147" t="n">
        <v>0</v>
      </c>
      <c r="Q4" s="148" t="n">
        <v>0</v>
      </c>
      <c r="S4" s="147" t="n">
        <f aca="false">A4-J4</f>
        <v>0</v>
      </c>
      <c r="T4" s="147" t="n">
        <f aca="false">B4-K4</f>
        <v>0</v>
      </c>
      <c r="U4" s="147" t="n">
        <f aca="false">C4-L4</f>
        <v>0</v>
      </c>
      <c r="V4" s="147" t="n">
        <f aca="false">D4-M4</f>
        <v>0</v>
      </c>
      <c r="W4" s="147" t="n">
        <f aca="false">E4-N4</f>
        <v>0</v>
      </c>
      <c r="X4" s="147" t="n">
        <f aca="false">F4-O4</f>
        <v>0</v>
      </c>
      <c r="Y4" s="147" t="n">
        <f aca="false">G4-P4</f>
        <v>0</v>
      </c>
      <c r="Z4" s="147" t="n">
        <f aca="false">H4-Q4</f>
        <v>0</v>
      </c>
    </row>
    <row r="5" customFormat="false" ht="12.75" hidden="false" customHeight="false" outlineLevel="0" collapsed="false">
      <c r="A5" s="149" t="n">
        <v>0</v>
      </c>
      <c r="B5" s="149" t="n">
        <v>0</v>
      </c>
      <c r="C5" s="149" t="n">
        <v>0</v>
      </c>
      <c r="D5" s="149" t="n">
        <v>0</v>
      </c>
      <c r="E5" s="149" t="n">
        <v>0</v>
      </c>
      <c r="F5" s="149" t="n">
        <v>0</v>
      </c>
      <c r="G5" s="149" t="n">
        <v>0</v>
      </c>
      <c r="H5" s="149" t="n">
        <v>0</v>
      </c>
      <c r="I5" s="34" t="n">
        <v>36770</v>
      </c>
      <c r="J5" s="147" t="n">
        <v>0</v>
      </c>
      <c r="K5" s="147" t="n">
        <v>0</v>
      </c>
      <c r="L5" s="147" t="n">
        <v>0</v>
      </c>
      <c r="M5" s="147" t="n">
        <v>0</v>
      </c>
      <c r="N5" s="147" t="n">
        <v>0</v>
      </c>
      <c r="O5" s="147" t="n">
        <v>0</v>
      </c>
      <c r="P5" s="147" t="n">
        <v>0</v>
      </c>
      <c r="Q5" s="148" t="n">
        <v>0</v>
      </c>
      <c r="S5" s="147" t="n">
        <f aca="false">A5-J5</f>
        <v>0</v>
      </c>
      <c r="T5" s="147" t="n">
        <f aca="false">B5-K5</f>
        <v>0</v>
      </c>
      <c r="U5" s="147" t="n">
        <f aca="false">C5-L5</f>
        <v>0</v>
      </c>
      <c r="V5" s="147" t="n">
        <f aca="false">D5-M5</f>
        <v>0</v>
      </c>
      <c r="W5" s="147" t="n">
        <f aca="false">E5-N5</f>
        <v>0</v>
      </c>
      <c r="X5" s="147" t="n">
        <f aca="false">F5-O5</f>
        <v>0</v>
      </c>
      <c r="Y5" s="147" t="n">
        <f aca="false">G5-P5</f>
        <v>0</v>
      </c>
      <c r="Z5" s="147" t="n">
        <f aca="false">H5-Q5</f>
        <v>0</v>
      </c>
    </row>
    <row r="6" customFormat="false" ht="12.75" hidden="false" customHeight="false" outlineLevel="0" collapsed="false">
      <c r="A6" s="149" t="n">
        <v>67.90324642</v>
      </c>
      <c r="B6" s="149" t="n">
        <v>39.85685413</v>
      </c>
      <c r="C6" s="149" t="n">
        <v>17.37166018</v>
      </c>
      <c r="D6" s="149" t="n">
        <v>8.08825153</v>
      </c>
      <c r="E6" s="149" t="n">
        <v>-6.99125224</v>
      </c>
      <c r="F6" s="149" t="n">
        <v>-12.989594</v>
      </c>
      <c r="G6" s="149" t="n">
        <v>-22.42562719</v>
      </c>
      <c r="H6" s="149" t="n">
        <v>-29.11541013</v>
      </c>
      <c r="I6" s="34" t="n">
        <v>36800</v>
      </c>
      <c r="J6" s="147" t="n">
        <v>106.19308399</v>
      </c>
      <c r="K6" s="147" t="n">
        <v>63.1229587</v>
      </c>
      <c r="L6" s="147" t="n">
        <v>28.04963694</v>
      </c>
      <c r="M6" s="147" t="n">
        <v>13.21653378</v>
      </c>
      <c r="N6" s="147" t="n">
        <v>-11.74495555</v>
      </c>
      <c r="O6" s="147" t="n">
        <v>-22.16297573</v>
      </c>
      <c r="P6" s="147" t="n">
        <v>-39.5724763</v>
      </c>
      <c r="Q6" s="148" t="n">
        <v>-53.25358879</v>
      </c>
      <c r="S6" s="147" t="n">
        <f aca="false">A6-J6</f>
        <v>-38.28983757</v>
      </c>
      <c r="T6" s="147" t="n">
        <f aca="false">B6-K6</f>
        <v>-23.26610457</v>
      </c>
      <c r="U6" s="147" t="n">
        <f aca="false">C6-L6</f>
        <v>-10.67797676</v>
      </c>
      <c r="V6" s="147" t="n">
        <f aca="false">D6-M6</f>
        <v>-5.12828225</v>
      </c>
      <c r="W6" s="147" t="n">
        <f aca="false">E6-N6</f>
        <v>4.75370331</v>
      </c>
      <c r="X6" s="147" t="n">
        <f aca="false">F6-O6</f>
        <v>9.17338173</v>
      </c>
      <c r="Y6" s="147" t="n">
        <f aca="false">G6-P6</f>
        <v>17.14684911</v>
      </c>
      <c r="Z6" s="147" t="n">
        <f aca="false">H6-Q6</f>
        <v>24.13817866</v>
      </c>
    </row>
    <row r="7" customFormat="false" ht="12.75" hidden="false" customHeight="false" outlineLevel="0" collapsed="false">
      <c r="A7" s="149" t="n">
        <v>-25.35520127</v>
      </c>
      <c r="B7" s="149" t="n">
        <v>-15.83527584</v>
      </c>
      <c r="C7" s="149" t="n">
        <v>-7.39717716</v>
      </c>
      <c r="D7" s="149" t="n">
        <v>-3.5715812</v>
      </c>
      <c r="E7" s="149" t="n">
        <v>3.32523671</v>
      </c>
      <c r="F7" s="149" t="n">
        <v>6.41155967</v>
      </c>
      <c r="G7" s="149" t="n">
        <v>11.89965254</v>
      </c>
      <c r="H7" s="149" t="n">
        <v>16.53590538</v>
      </c>
      <c r="I7" s="34" t="n">
        <v>36831</v>
      </c>
      <c r="J7" s="147" t="n">
        <v>61.56080847</v>
      </c>
      <c r="K7" s="147" t="n">
        <v>40.17134715</v>
      </c>
      <c r="L7" s="147" t="n">
        <v>19.65689015</v>
      </c>
      <c r="M7" s="147" t="n">
        <v>9.72217304</v>
      </c>
      <c r="N7" s="147" t="n">
        <v>-9.51100459</v>
      </c>
      <c r="O7" s="147" t="n">
        <v>-18.81188809</v>
      </c>
      <c r="P7" s="147" t="n">
        <v>-36.78611737</v>
      </c>
      <c r="Q7" s="148" t="n">
        <v>-53.92637054</v>
      </c>
      <c r="S7" s="147" t="n">
        <f aca="false">A7-J7</f>
        <v>-86.91600974</v>
      </c>
      <c r="T7" s="147" t="n">
        <f aca="false">B7-K7</f>
        <v>-56.00662299</v>
      </c>
      <c r="U7" s="147" t="n">
        <f aca="false">C7-L7</f>
        <v>-27.05406731</v>
      </c>
      <c r="V7" s="147" t="n">
        <f aca="false">D7-M7</f>
        <v>-13.29375424</v>
      </c>
      <c r="W7" s="147" t="n">
        <f aca="false">E7-N7</f>
        <v>12.8362413</v>
      </c>
      <c r="X7" s="147" t="n">
        <f aca="false">F7-O7</f>
        <v>25.22344776</v>
      </c>
      <c r="Y7" s="147" t="n">
        <f aca="false">G7-P7</f>
        <v>48.68576991</v>
      </c>
      <c r="Z7" s="147" t="n">
        <f aca="false">H7-Q7</f>
        <v>70.46227592</v>
      </c>
    </row>
    <row r="8" customFormat="false" ht="12.75" hidden="false" customHeight="false" outlineLevel="0" collapsed="false">
      <c r="A8" s="149" t="n">
        <v>9.81462952</v>
      </c>
      <c r="B8" s="149" t="n">
        <v>5.94086957999999</v>
      </c>
      <c r="C8" s="149" t="n">
        <v>2.71174496</v>
      </c>
      <c r="D8" s="149" t="n">
        <v>1.29892041</v>
      </c>
      <c r="E8" s="149" t="n">
        <v>-1.1987666</v>
      </c>
      <c r="F8" s="149" t="n">
        <v>-2.31033826</v>
      </c>
      <c r="G8" s="149" t="n">
        <v>-4.31916400999999</v>
      </c>
      <c r="H8" s="149" t="n">
        <v>-6.11246757</v>
      </c>
      <c r="I8" s="34" t="n">
        <v>36861</v>
      </c>
      <c r="J8" s="147" t="n">
        <v>64.53235305</v>
      </c>
      <c r="K8" s="147" t="n">
        <v>42.4614389</v>
      </c>
      <c r="L8" s="147" t="n">
        <v>20.95224774</v>
      </c>
      <c r="M8" s="147" t="n">
        <v>10.40676916</v>
      </c>
      <c r="N8" s="147" t="n">
        <v>-10.26851063</v>
      </c>
      <c r="O8" s="147" t="n">
        <v>-20.3991557</v>
      </c>
      <c r="P8" s="147" t="n">
        <v>-40.24790969</v>
      </c>
      <c r="Q8" s="148" t="n">
        <v>-59.54696682</v>
      </c>
      <c r="S8" s="147" t="n">
        <f aca="false">A8-J8</f>
        <v>-54.71772353</v>
      </c>
      <c r="T8" s="147" t="n">
        <f aca="false">B8-K8</f>
        <v>-36.52056932</v>
      </c>
      <c r="U8" s="147" t="n">
        <f aca="false">C8-L8</f>
        <v>-18.24050278</v>
      </c>
      <c r="V8" s="147" t="n">
        <f aca="false">D8-M8</f>
        <v>-9.10784875</v>
      </c>
      <c r="W8" s="147" t="n">
        <f aca="false">E8-N8</f>
        <v>9.06974403</v>
      </c>
      <c r="X8" s="147" t="n">
        <f aca="false">F8-O8</f>
        <v>18.08881744</v>
      </c>
      <c r="Y8" s="147" t="n">
        <f aca="false">G8-P8</f>
        <v>35.92874568</v>
      </c>
      <c r="Z8" s="147" t="n">
        <f aca="false">H8-Q8</f>
        <v>53.43449925</v>
      </c>
    </row>
    <row r="9" customFormat="false" ht="12.75" hidden="false" customHeight="false" outlineLevel="0" collapsed="false">
      <c r="A9" s="149" t="n">
        <v>23.11780515</v>
      </c>
      <c r="B9" s="149" t="n">
        <v>15.16716354</v>
      </c>
      <c r="C9" s="149" t="n">
        <v>7.47693098</v>
      </c>
      <c r="D9" s="149" t="n">
        <v>3.71459502</v>
      </c>
      <c r="E9" s="149" t="n">
        <v>-3.67164015</v>
      </c>
      <c r="F9" s="149" t="n">
        <v>-7.30476194</v>
      </c>
      <c r="G9" s="149" t="n">
        <v>-14.47041056</v>
      </c>
      <c r="H9" s="149" t="n">
        <v>-21.52268607</v>
      </c>
      <c r="I9" s="34" t="n">
        <v>36892</v>
      </c>
      <c r="J9" s="147" t="n">
        <v>77.54582715</v>
      </c>
      <c r="K9" s="147" t="n">
        <v>51.16724415</v>
      </c>
      <c r="L9" s="147" t="n">
        <v>25.31322718</v>
      </c>
      <c r="M9" s="147" t="n">
        <v>12.58808596</v>
      </c>
      <c r="N9" s="147" t="n">
        <v>-12.44932289</v>
      </c>
      <c r="O9" s="147" t="n">
        <v>-24.75828482</v>
      </c>
      <c r="P9" s="147" t="n">
        <v>-48.94909166</v>
      </c>
      <c r="Q9" s="148" t="n">
        <v>-72.56056716</v>
      </c>
      <c r="S9" s="147" t="n">
        <f aca="false">A9-J9</f>
        <v>-54.428022</v>
      </c>
      <c r="T9" s="147" t="n">
        <f aca="false">B9-K9</f>
        <v>-36.00008061</v>
      </c>
      <c r="U9" s="147" t="n">
        <f aca="false">C9-L9</f>
        <v>-17.8362962</v>
      </c>
      <c r="V9" s="147" t="n">
        <f aca="false">D9-M9</f>
        <v>-8.87349094</v>
      </c>
      <c r="W9" s="147" t="n">
        <f aca="false">E9-N9</f>
        <v>8.77768274</v>
      </c>
      <c r="X9" s="147" t="n">
        <f aca="false">F9-O9</f>
        <v>17.45352288</v>
      </c>
      <c r="Y9" s="147" t="n">
        <f aca="false">G9-P9</f>
        <v>34.4786811</v>
      </c>
      <c r="Z9" s="147" t="n">
        <f aca="false">H9-Q9</f>
        <v>51.03788109</v>
      </c>
    </row>
    <row r="10" customFormat="false" ht="12.75" hidden="false" customHeight="false" outlineLevel="0" collapsed="false">
      <c r="A10" s="149" t="n">
        <v>39.96163527</v>
      </c>
      <c r="B10" s="149" t="n">
        <v>26.26563007</v>
      </c>
      <c r="C10" s="149" t="n">
        <v>12.95106969</v>
      </c>
      <c r="D10" s="149" t="n">
        <v>6.43131881</v>
      </c>
      <c r="E10" s="149" t="n">
        <v>-6.34540975</v>
      </c>
      <c r="F10" s="149" t="n">
        <v>-12.60721882</v>
      </c>
      <c r="G10" s="149" t="n">
        <v>-24.88982326</v>
      </c>
      <c r="H10" s="149" t="n">
        <v>-36.86703816</v>
      </c>
      <c r="I10" s="34" t="n">
        <v>36923</v>
      </c>
      <c r="J10" s="147" t="n">
        <v>65.57911167</v>
      </c>
      <c r="K10" s="147" t="n">
        <v>43.08947988</v>
      </c>
      <c r="L10" s="147" t="n">
        <v>21.22292561</v>
      </c>
      <c r="M10" s="147" t="n">
        <v>10.53001625</v>
      </c>
      <c r="N10" s="147" t="n">
        <v>-10.36571349</v>
      </c>
      <c r="O10" s="147" t="n">
        <v>-20.56601609</v>
      </c>
      <c r="P10" s="147" t="n">
        <v>-40.46735432</v>
      </c>
      <c r="Q10" s="148" t="n">
        <v>-59.70046226</v>
      </c>
      <c r="S10" s="147" t="n">
        <f aca="false">A10-J10</f>
        <v>-25.6174764</v>
      </c>
      <c r="T10" s="147" t="n">
        <f aca="false">B10-K10</f>
        <v>-16.82384981</v>
      </c>
      <c r="U10" s="147" t="n">
        <f aca="false">C10-L10</f>
        <v>-8.27185592</v>
      </c>
      <c r="V10" s="147" t="n">
        <f aca="false">D10-M10</f>
        <v>-4.09869744</v>
      </c>
      <c r="W10" s="147" t="n">
        <f aca="false">E10-N10</f>
        <v>4.02030374</v>
      </c>
      <c r="X10" s="147" t="n">
        <f aca="false">F10-O10</f>
        <v>7.95879727</v>
      </c>
      <c r="Y10" s="147" t="n">
        <f aca="false">G10-P10</f>
        <v>15.57753106</v>
      </c>
      <c r="Z10" s="147" t="n">
        <f aca="false">H10-Q10</f>
        <v>22.8334241</v>
      </c>
    </row>
    <row r="11" customFormat="false" ht="12.75" hidden="false" customHeight="false" outlineLevel="0" collapsed="false">
      <c r="A11" s="149" t="n">
        <v>45.37591082</v>
      </c>
      <c r="B11" s="149" t="n">
        <v>29.39485321</v>
      </c>
      <c r="C11" s="149" t="n">
        <v>14.28160288</v>
      </c>
      <c r="D11" s="149" t="n">
        <v>7.03928886</v>
      </c>
      <c r="E11" s="149" t="n">
        <v>-6.84196696</v>
      </c>
      <c r="F11" s="149" t="n">
        <v>-13.49182733</v>
      </c>
      <c r="G11" s="149" t="n">
        <v>-26.23526879</v>
      </c>
      <c r="H11" s="149" t="n">
        <v>-38.26930449</v>
      </c>
      <c r="I11" s="34" t="n">
        <v>36951</v>
      </c>
      <c r="J11" s="147" t="n">
        <v>74.3793526</v>
      </c>
      <c r="K11" s="147" t="n">
        <v>49.01735146</v>
      </c>
      <c r="L11" s="147" t="n">
        <v>24.20946207</v>
      </c>
      <c r="M11" s="147" t="n">
        <v>12.02758894</v>
      </c>
      <c r="N11" s="147" t="n">
        <v>-11.86933795</v>
      </c>
      <c r="O11" s="147" t="n">
        <v>-23.57697916</v>
      </c>
      <c r="P11" s="147" t="n">
        <v>-46.49538089</v>
      </c>
      <c r="Q11" s="148" t="n">
        <v>-68.73468452</v>
      </c>
      <c r="S11" s="147" t="n">
        <f aca="false">A11-J11</f>
        <v>-29.00344178</v>
      </c>
      <c r="T11" s="147" t="n">
        <f aca="false">B11-K11</f>
        <v>-19.62249825</v>
      </c>
      <c r="U11" s="147" t="n">
        <f aca="false">C11-L11</f>
        <v>-9.92785919</v>
      </c>
      <c r="V11" s="147" t="n">
        <f aca="false">D11-M11</f>
        <v>-4.98830008</v>
      </c>
      <c r="W11" s="147" t="n">
        <f aca="false">E11-N11</f>
        <v>5.02737099</v>
      </c>
      <c r="X11" s="147" t="n">
        <f aca="false">F11-O11</f>
        <v>10.08515183</v>
      </c>
      <c r="Y11" s="147" t="n">
        <f aca="false">G11-P11</f>
        <v>20.2601121</v>
      </c>
      <c r="Z11" s="147" t="n">
        <f aca="false">H11-Q11</f>
        <v>30.46538003</v>
      </c>
    </row>
    <row r="12" customFormat="false" ht="12.75" hidden="false" customHeight="false" outlineLevel="0" collapsed="false">
      <c r="A12" s="149" t="n">
        <v>1.13681663</v>
      </c>
      <c r="B12" s="149" t="n">
        <v>1.03791804</v>
      </c>
      <c r="C12" s="149" t="n">
        <v>0.64651305</v>
      </c>
      <c r="D12" s="149" t="n">
        <v>0.35284131</v>
      </c>
      <c r="E12" s="149" t="n">
        <v>-0.40755245</v>
      </c>
      <c r="F12" s="149" t="n">
        <v>-0.86542301</v>
      </c>
      <c r="G12" s="149" t="n">
        <v>-1.9152932</v>
      </c>
      <c r="H12" s="149" t="n">
        <v>-3.1168927</v>
      </c>
      <c r="I12" s="34" t="n">
        <v>36982</v>
      </c>
      <c r="J12" s="147" t="n">
        <v>8.78031054</v>
      </c>
      <c r="K12" s="147" t="n">
        <v>6.05507294</v>
      </c>
      <c r="L12" s="147" t="n">
        <v>3.10916479</v>
      </c>
      <c r="M12" s="147" t="n">
        <v>1.57160897</v>
      </c>
      <c r="N12" s="147" t="n">
        <v>-1.599348</v>
      </c>
      <c r="O12" s="147" t="n">
        <v>-3.22048882</v>
      </c>
      <c r="P12" s="147" t="n">
        <v>-6.50627815</v>
      </c>
      <c r="Q12" s="148" t="n">
        <v>-9.81751494</v>
      </c>
      <c r="S12" s="147" t="n">
        <f aca="false">A12-J12</f>
        <v>-7.64349391</v>
      </c>
      <c r="T12" s="147" t="n">
        <f aca="false">B12-K12</f>
        <v>-5.0171549</v>
      </c>
      <c r="U12" s="147" t="n">
        <f aca="false">C12-L12</f>
        <v>-2.46265174</v>
      </c>
      <c r="V12" s="147" t="n">
        <f aca="false">D12-M12</f>
        <v>-1.21876766</v>
      </c>
      <c r="W12" s="147" t="n">
        <f aca="false">E12-N12</f>
        <v>1.19179555</v>
      </c>
      <c r="X12" s="147" t="n">
        <f aca="false">F12-O12</f>
        <v>2.35506581</v>
      </c>
      <c r="Y12" s="147" t="n">
        <f aca="false">G12-P12</f>
        <v>4.59098495</v>
      </c>
      <c r="Z12" s="147" t="n">
        <f aca="false">H12-Q12</f>
        <v>6.70062224</v>
      </c>
    </row>
    <row r="13" customFormat="false" ht="12.75" hidden="false" customHeight="false" outlineLevel="0" collapsed="false">
      <c r="A13" s="149" t="n">
        <v>0.14478013</v>
      </c>
      <c r="B13" s="149" t="n">
        <v>0.43357793</v>
      </c>
      <c r="C13" s="149" t="n">
        <v>0.37224705</v>
      </c>
      <c r="D13" s="149" t="n">
        <v>0.2225288</v>
      </c>
      <c r="E13" s="149" t="n">
        <v>-0.29044332</v>
      </c>
      <c r="F13" s="149" t="n">
        <v>-0.64394073</v>
      </c>
      <c r="G13" s="149" t="n">
        <v>-1.52114113</v>
      </c>
      <c r="H13" s="149" t="n">
        <v>-2.59485409</v>
      </c>
      <c r="I13" s="34" t="n">
        <v>37012</v>
      </c>
      <c r="J13" s="147" t="n">
        <v>8.02214478</v>
      </c>
      <c r="K13" s="147" t="n">
        <v>5.62577162</v>
      </c>
      <c r="L13" s="147" t="n">
        <v>2.93027109</v>
      </c>
      <c r="M13" s="147" t="n">
        <v>1.49062746</v>
      </c>
      <c r="N13" s="147" t="n">
        <v>-1.53431009</v>
      </c>
      <c r="O13" s="147" t="n">
        <v>-3.10535838</v>
      </c>
      <c r="P13" s="147" t="n">
        <v>-6.3317616</v>
      </c>
      <c r="Q13" s="148" t="n">
        <v>-9.63125605</v>
      </c>
      <c r="S13" s="147" t="n">
        <f aca="false">A13-J13</f>
        <v>-7.87736465</v>
      </c>
      <c r="T13" s="147" t="n">
        <f aca="false">B13-K13</f>
        <v>-5.19219369</v>
      </c>
      <c r="U13" s="147" t="n">
        <f aca="false">C13-L13</f>
        <v>-2.55802404</v>
      </c>
      <c r="V13" s="147" t="n">
        <f aca="false">D13-M13</f>
        <v>-1.26809866</v>
      </c>
      <c r="W13" s="147" t="n">
        <f aca="false">E13-N13</f>
        <v>1.24386677</v>
      </c>
      <c r="X13" s="147" t="n">
        <f aca="false">F13-O13</f>
        <v>2.46141765</v>
      </c>
      <c r="Y13" s="147" t="n">
        <f aca="false">G13-P13</f>
        <v>4.81062047</v>
      </c>
      <c r="Z13" s="147" t="n">
        <f aca="false">H13-Q13</f>
        <v>7.03640196</v>
      </c>
    </row>
    <row r="14" customFormat="false" ht="12.75" hidden="false" customHeight="false" outlineLevel="0" collapsed="false">
      <c r="A14" s="149" t="n">
        <v>0.788555300000001</v>
      </c>
      <c r="B14" s="149" t="n">
        <v>0.80001047</v>
      </c>
      <c r="C14" s="149" t="n">
        <v>0.52704006</v>
      </c>
      <c r="D14" s="149" t="n">
        <v>0.29335867</v>
      </c>
      <c r="E14" s="149" t="n">
        <v>-0.34909056</v>
      </c>
      <c r="F14" s="149" t="n">
        <v>-0.74999003</v>
      </c>
      <c r="G14" s="149" t="n">
        <v>-1.69185009</v>
      </c>
      <c r="H14" s="149" t="n">
        <v>-2.79556411</v>
      </c>
      <c r="I14" s="34" t="n">
        <v>37043</v>
      </c>
      <c r="J14" s="147" t="n">
        <v>7.70426445</v>
      </c>
      <c r="K14" s="147" t="n">
        <v>5.39470672</v>
      </c>
      <c r="L14" s="147" t="n">
        <v>2.80723829</v>
      </c>
      <c r="M14" s="147" t="n">
        <v>1.42759615</v>
      </c>
      <c r="N14" s="147" t="n">
        <v>-1.46890535</v>
      </c>
      <c r="O14" s="147" t="n">
        <v>-2.9727789</v>
      </c>
      <c r="P14" s="147" t="n">
        <v>-6.06167269</v>
      </c>
      <c r="Q14" s="148" t="n">
        <v>-9.22252681</v>
      </c>
      <c r="S14" s="147" t="n">
        <f aca="false">A14-J14</f>
        <v>-6.91570915</v>
      </c>
      <c r="T14" s="147" t="n">
        <f aca="false">B14-K14</f>
        <v>-4.59469625</v>
      </c>
      <c r="U14" s="147" t="n">
        <f aca="false">C14-L14</f>
        <v>-2.28019823</v>
      </c>
      <c r="V14" s="147" t="n">
        <f aca="false">D14-M14</f>
        <v>-1.13423748</v>
      </c>
      <c r="W14" s="147" t="n">
        <f aca="false">E14-N14</f>
        <v>1.11981479</v>
      </c>
      <c r="X14" s="147" t="n">
        <f aca="false">F14-O14</f>
        <v>2.22278887</v>
      </c>
      <c r="Y14" s="147" t="n">
        <f aca="false">G14-P14</f>
        <v>4.3698226</v>
      </c>
      <c r="Z14" s="147" t="n">
        <f aca="false">H14-Q14</f>
        <v>6.4269627</v>
      </c>
    </row>
    <row r="15" customFormat="false" ht="12.75" hidden="false" customHeight="false" outlineLevel="0" collapsed="false">
      <c r="A15" s="149" t="n">
        <v>2.18829699</v>
      </c>
      <c r="B15" s="149" t="n">
        <v>1.80683213</v>
      </c>
      <c r="C15" s="149" t="n">
        <v>1.0632491</v>
      </c>
      <c r="D15" s="149" t="n">
        <v>0.56891526</v>
      </c>
      <c r="E15" s="149" t="n">
        <v>-0.63819315</v>
      </c>
      <c r="F15" s="149" t="n">
        <v>-1.34046095</v>
      </c>
      <c r="G15" s="149" t="n">
        <v>-2.91696411</v>
      </c>
      <c r="H15" s="149" t="n">
        <v>-4.69019804</v>
      </c>
      <c r="I15" s="34" t="n">
        <v>37073</v>
      </c>
      <c r="J15" s="147" t="n">
        <v>7.63693886</v>
      </c>
      <c r="K15" s="147" t="n">
        <v>5.40420241</v>
      </c>
      <c r="L15" s="147" t="n">
        <v>2.83809617</v>
      </c>
      <c r="M15" s="147" t="n">
        <v>1.44934417</v>
      </c>
      <c r="N15" s="147" t="n">
        <v>-1.50283039</v>
      </c>
      <c r="O15" s="147" t="n">
        <v>-3.05231719</v>
      </c>
      <c r="P15" s="147" t="n">
        <v>-6.26544711</v>
      </c>
      <c r="Q15" s="148" t="n">
        <v>-9.59096071</v>
      </c>
      <c r="S15" s="147" t="n">
        <f aca="false">A15-J15</f>
        <v>-5.44864187</v>
      </c>
      <c r="T15" s="147" t="n">
        <f aca="false">B15-K15</f>
        <v>-3.59737028</v>
      </c>
      <c r="U15" s="147" t="n">
        <f aca="false">C15-L15</f>
        <v>-1.77484707</v>
      </c>
      <c r="V15" s="147" t="n">
        <f aca="false">D15-M15</f>
        <v>-0.88042891</v>
      </c>
      <c r="W15" s="147" t="n">
        <f aca="false">E15-N15</f>
        <v>0.86463724</v>
      </c>
      <c r="X15" s="147" t="n">
        <f aca="false">F15-O15</f>
        <v>1.71185624</v>
      </c>
      <c r="Y15" s="147" t="n">
        <f aca="false">G15-P15</f>
        <v>3.348483</v>
      </c>
      <c r="Z15" s="147" t="n">
        <f aca="false">H15-Q15</f>
        <v>4.90076267</v>
      </c>
    </row>
    <row r="16" customFormat="false" ht="12.75" hidden="false" customHeight="false" outlineLevel="0" collapsed="false">
      <c r="A16" s="149" t="n">
        <v>2.78532866</v>
      </c>
      <c r="B16" s="149" t="n">
        <v>2.17577063</v>
      </c>
      <c r="C16" s="149" t="n">
        <v>1.23423807</v>
      </c>
      <c r="D16" s="149" t="n">
        <v>0.65124401</v>
      </c>
      <c r="E16" s="149" t="n">
        <v>-0.71465068</v>
      </c>
      <c r="F16" s="149" t="n">
        <v>-1.48797011</v>
      </c>
      <c r="G16" s="149" t="n">
        <v>-3.19213436</v>
      </c>
      <c r="H16" s="149" t="n">
        <v>-5.07662305</v>
      </c>
      <c r="I16" s="34" t="n">
        <v>37104</v>
      </c>
      <c r="J16" s="147" t="n">
        <v>7.5121131</v>
      </c>
      <c r="K16" s="147" t="n">
        <v>5.28040465</v>
      </c>
      <c r="L16" s="147" t="n">
        <v>2.75814628</v>
      </c>
      <c r="M16" s="147" t="n">
        <v>1.40526138</v>
      </c>
      <c r="N16" s="147" t="n">
        <v>-1.45132898</v>
      </c>
      <c r="O16" s="147" t="n">
        <v>-2.94267362</v>
      </c>
      <c r="P16" s="147" t="n">
        <v>-6.02258099</v>
      </c>
      <c r="Q16" s="148" t="n">
        <v>-9.19695209</v>
      </c>
      <c r="S16" s="147" t="n">
        <f aca="false">A16-J16</f>
        <v>-4.72678444</v>
      </c>
      <c r="T16" s="147" t="n">
        <f aca="false">B16-K16</f>
        <v>-3.10463402</v>
      </c>
      <c r="U16" s="147" t="n">
        <f aca="false">C16-L16</f>
        <v>-1.52390821</v>
      </c>
      <c r="V16" s="147" t="n">
        <f aca="false">D16-M16</f>
        <v>-0.75401737</v>
      </c>
      <c r="W16" s="147" t="n">
        <f aca="false">E16-N16</f>
        <v>0.7366783</v>
      </c>
      <c r="X16" s="147" t="n">
        <f aca="false">F16-O16</f>
        <v>1.45470351</v>
      </c>
      <c r="Y16" s="147" t="n">
        <f aca="false">G16-P16</f>
        <v>2.83044663</v>
      </c>
      <c r="Z16" s="147" t="n">
        <f aca="false">H16-Q16</f>
        <v>4.12032904</v>
      </c>
    </row>
    <row r="17" customFormat="false" ht="12.75" hidden="false" customHeight="false" outlineLevel="0" collapsed="false">
      <c r="A17" s="149" t="n">
        <v>6.02865107</v>
      </c>
      <c r="B17" s="149" t="n">
        <v>4.27860485</v>
      </c>
      <c r="C17" s="149" t="n">
        <v>2.25415495</v>
      </c>
      <c r="D17" s="149" t="n">
        <v>1.15305932</v>
      </c>
      <c r="E17" s="149" t="n">
        <v>-1.19977411</v>
      </c>
      <c r="F17" s="149" t="n">
        <v>-2.4411957</v>
      </c>
      <c r="G17" s="149" t="n">
        <v>-5.02969671</v>
      </c>
      <c r="H17" s="149" t="n">
        <v>-7.72890039</v>
      </c>
      <c r="I17" s="34" t="n">
        <v>37135</v>
      </c>
      <c r="J17" s="147" t="n">
        <v>7.20652845</v>
      </c>
      <c r="K17" s="147" t="n">
        <v>5.04697677</v>
      </c>
      <c r="L17" s="147" t="n">
        <v>2.62852863</v>
      </c>
      <c r="M17" s="147" t="n">
        <v>1.33758387</v>
      </c>
      <c r="N17" s="147" t="n">
        <v>-1.37860165</v>
      </c>
      <c r="O17" s="147" t="n">
        <v>-2.79283036</v>
      </c>
      <c r="P17" s="147" t="n">
        <v>-5.70783407</v>
      </c>
      <c r="Q17" s="148" t="n">
        <v>-8.7069024</v>
      </c>
      <c r="S17" s="147" t="n">
        <f aca="false">A17-J17</f>
        <v>-1.17787738</v>
      </c>
      <c r="T17" s="147" t="n">
        <f aca="false">B17-K17</f>
        <v>-0.76837192</v>
      </c>
      <c r="U17" s="147" t="n">
        <f aca="false">C17-L17</f>
        <v>-0.37437368</v>
      </c>
      <c r="V17" s="147" t="n">
        <f aca="false">D17-M17</f>
        <v>-0.18452455</v>
      </c>
      <c r="W17" s="147" t="n">
        <f aca="false">E17-N17</f>
        <v>0.17882754</v>
      </c>
      <c r="X17" s="147" t="n">
        <f aca="false">F17-O17</f>
        <v>0.35163466</v>
      </c>
      <c r="Y17" s="147" t="n">
        <f aca="false">G17-P17</f>
        <v>0.67813736</v>
      </c>
      <c r="Z17" s="147" t="n">
        <f aca="false">H17-Q17</f>
        <v>0.97800201</v>
      </c>
    </row>
    <row r="18" customFormat="false" ht="12.75" hidden="false" customHeight="false" outlineLevel="0" collapsed="false">
      <c r="A18" s="149" t="n">
        <v>5.07287052</v>
      </c>
      <c r="B18" s="149" t="n">
        <v>3.59937649</v>
      </c>
      <c r="C18" s="149" t="n">
        <v>1.89559571</v>
      </c>
      <c r="D18" s="149" t="n">
        <v>0.96948725</v>
      </c>
      <c r="E18" s="149" t="n">
        <v>-1.00846697</v>
      </c>
      <c r="F18" s="149" t="n">
        <v>-2.05166825</v>
      </c>
      <c r="G18" s="149" t="n">
        <v>-4.22634149</v>
      </c>
      <c r="H18" s="149" t="n">
        <v>-6.49420207</v>
      </c>
      <c r="I18" s="34" t="n">
        <v>37165</v>
      </c>
      <c r="J18" s="147" t="n">
        <v>6.420193</v>
      </c>
      <c r="K18" s="147" t="n">
        <v>4.48030551</v>
      </c>
      <c r="L18" s="147" t="n">
        <v>2.3264618</v>
      </c>
      <c r="M18" s="147" t="n">
        <v>1.18232103</v>
      </c>
      <c r="N18" s="147" t="n">
        <v>-1.21575351</v>
      </c>
      <c r="O18" s="147" t="n">
        <v>-2.46039045</v>
      </c>
      <c r="P18" s="147" t="n">
        <v>-5.01937861</v>
      </c>
      <c r="Q18" s="148" t="n">
        <v>-7.64570751</v>
      </c>
      <c r="S18" s="147" t="n">
        <f aca="false">A18-J18</f>
        <v>-1.34732248</v>
      </c>
      <c r="T18" s="147" t="n">
        <f aca="false">B18-K18</f>
        <v>-0.88092902</v>
      </c>
      <c r="U18" s="147" t="n">
        <f aca="false">C18-L18</f>
        <v>-0.43086609</v>
      </c>
      <c r="V18" s="147" t="n">
        <f aca="false">D18-M18</f>
        <v>-0.21283378</v>
      </c>
      <c r="W18" s="147" t="n">
        <f aca="false">E18-N18</f>
        <v>0.20728654</v>
      </c>
      <c r="X18" s="147" t="n">
        <f aca="false">F18-O18</f>
        <v>0.4087222</v>
      </c>
      <c r="Y18" s="147" t="n">
        <f aca="false">G18-P18</f>
        <v>0.79303712</v>
      </c>
      <c r="Z18" s="147" t="n">
        <f aca="false">H18-Q18</f>
        <v>1.15150544</v>
      </c>
    </row>
    <row r="19" customFormat="false" ht="12.75" hidden="false" customHeight="false" outlineLevel="0" collapsed="false">
      <c r="A19" s="149" t="n">
        <v>1.29052111</v>
      </c>
      <c r="B19" s="149" t="n">
        <v>0.85495443</v>
      </c>
      <c r="C19" s="149" t="n">
        <v>0.42188893</v>
      </c>
      <c r="D19" s="149" t="n">
        <v>0.20909374</v>
      </c>
      <c r="E19" s="149" t="n">
        <v>-0.20463967</v>
      </c>
      <c r="F19" s="149" t="n">
        <v>-0.40418426</v>
      </c>
      <c r="G19" s="149" t="n">
        <v>-0.78592379</v>
      </c>
      <c r="H19" s="149" t="n">
        <v>-1.14196838</v>
      </c>
      <c r="I19" s="34" t="n">
        <v>37196</v>
      </c>
      <c r="J19" s="147" t="n">
        <v>6.27117291</v>
      </c>
      <c r="K19" s="147" t="n">
        <v>4.1035872</v>
      </c>
      <c r="L19" s="147" t="n">
        <v>2.01043724</v>
      </c>
      <c r="M19" s="147" t="n">
        <v>0.99446004</v>
      </c>
      <c r="N19" s="147" t="n">
        <v>-0.97228079</v>
      </c>
      <c r="O19" s="147" t="n">
        <v>-1.92184937</v>
      </c>
      <c r="P19" s="147" t="n">
        <v>-3.75130297</v>
      </c>
      <c r="Q19" s="148" t="n">
        <v>-5.48630418</v>
      </c>
      <c r="S19" s="147" t="n">
        <f aca="false">A19-J19</f>
        <v>-4.9806518</v>
      </c>
      <c r="T19" s="147" t="n">
        <f aca="false">B19-K19</f>
        <v>-3.24863277</v>
      </c>
      <c r="U19" s="147" t="n">
        <f aca="false">C19-L19</f>
        <v>-1.58854831</v>
      </c>
      <c r="V19" s="147" t="n">
        <f aca="false">D19-M19</f>
        <v>-0.7853663</v>
      </c>
      <c r="W19" s="147" t="n">
        <f aca="false">E19-N19</f>
        <v>0.76764112</v>
      </c>
      <c r="X19" s="147" t="n">
        <f aca="false">F19-O19</f>
        <v>1.51766511</v>
      </c>
      <c r="Y19" s="147" t="n">
        <f aca="false">G19-P19</f>
        <v>2.96537918</v>
      </c>
      <c r="Z19" s="147" t="n">
        <f aca="false">H19-Q19</f>
        <v>4.3443358</v>
      </c>
    </row>
    <row r="20" customFormat="false" ht="12.75" hidden="false" customHeight="false" outlineLevel="0" collapsed="false">
      <c r="A20" s="149" t="n">
        <v>1.2316624</v>
      </c>
      <c r="B20" s="149" t="n">
        <v>0.81583138</v>
      </c>
      <c r="C20" s="149" t="n">
        <v>0.403002</v>
      </c>
      <c r="D20" s="149" t="n">
        <v>0.19991284</v>
      </c>
      <c r="E20" s="149" t="n">
        <v>-0.19613567</v>
      </c>
      <c r="F20" s="149" t="n">
        <v>-0.38797931</v>
      </c>
      <c r="G20" s="149" t="n">
        <v>-0.75714116</v>
      </c>
      <c r="H20" s="149" t="n">
        <v>-1.10476975</v>
      </c>
      <c r="I20" s="34" t="n">
        <v>37226</v>
      </c>
      <c r="J20" s="147" t="n">
        <v>5.6356571</v>
      </c>
      <c r="K20" s="147" t="n">
        <v>3.68232221</v>
      </c>
      <c r="L20" s="147" t="n">
        <v>1.80206158</v>
      </c>
      <c r="M20" s="147" t="n">
        <v>0.89100622</v>
      </c>
      <c r="N20" s="147" t="n">
        <v>-0.87058417</v>
      </c>
      <c r="O20" s="147" t="n">
        <v>-1.7204651</v>
      </c>
      <c r="P20" s="147" t="n">
        <v>-3.35740525</v>
      </c>
      <c r="Q20" s="148" t="n">
        <v>-4.91012341</v>
      </c>
      <c r="S20" s="147" t="n">
        <f aca="false">A20-J20</f>
        <v>-4.4039947</v>
      </c>
      <c r="T20" s="147" t="n">
        <f aca="false">B20-K20</f>
        <v>-2.86649083</v>
      </c>
      <c r="U20" s="147" t="n">
        <f aca="false">C20-L20</f>
        <v>-1.39905958</v>
      </c>
      <c r="V20" s="147" t="n">
        <f aca="false">D20-M20</f>
        <v>-0.69109338</v>
      </c>
      <c r="W20" s="147" t="n">
        <f aca="false">E20-N20</f>
        <v>0.6744485</v>
      </c>
      <c r="X20" s="147" t="n">
        <f aca="false">F20-O20</f>
        <v>1.33248579</v>
      </c>
      <c r="Y20" s="147" t="n">
        <f aca="false">G20-P20</f>
        <v>2.60026409</v>
      </c>
      <c r="Z20" s="147" t="n">
        <f aca="false">H20-Q20</f>
        <v>3.80535366</v>
      </c>
    </row>
    <row r="21" customFormat="false" ht="12.75" hidden="false" customHeight="false" outlineLevel="0" collapsed="false">
      <c r="A21" s="149" t="n">
        <v>-2.34486453</v>
      </c>
      <c r="B21" s="149" t="n">
        <v>-1.49329522</v>
      </c>
      <c r="C21" s="149" t="n">
        <v>-0.71413696</v>
      </c>
      <c r="D21" s="149" t="n">
        <v>-0.34937918</v>
      </c>
      <c r="E21" s="149" t="n">
        <v>0.33478795</v>
      </c>
      <c r="F21" s="149" t="n">
        <v>0.65572555</v>
      </c>
      <c r="G21" s="149" t="n">
        <v>1.25880277</v>
      </c>
      <c r="H21" s="149" t="n">
        <v>1.81434797</v>
      </c>
      <c r="I21" s="34" t="n">
        <v>37257</v>
      </c>
      <c r="J21" s="147" t="n">
        <v>0.91658973</v>
      </c>
      <c r="K21" s="147" t="n">
        <v>0.61623782</v>
      </c>
      <c r="L21" s="147" t="n">
        <v>0.30935445</v>
      </c>
      <c r="M21" s="147" t="n">
        <v>0.15476036</v>
      </c>
      <c r="N21" s="147" t="n">
        <v>-0.1545268</v>
      </c>
      <c r="O21" s="147" t="n">
        <v>-0.30845849</v>
      </c>
      <c r="P21" s="147" t="n">
        <v>-0.61326729</v>
      </c>
      <c r="Q21" s="148" t="n">
        <v>-0.9122097</v>
      </c>
      <c r="S21" s="147" t="n">
        <f aca="false">A21-J21</f>
        <v>-3.26145426</v>
      </c>
      <c r="T21" s="147" t="n">
        <f aca="false">B21-K21</f>
        <v>-2.10953304</v>
      </c>
      <c r="U21" s="147" t="n">
        <f aca="false">C21-L21</f>
        <v>-1.02349141</v>
      </c>
      <c r="V21" s="147" t="n">
        <f aca="false">D21-M21</f>
        <v>-0.50413954</v>
      </c>
      <c r="W21" s="147" t="n">
        <f aca="false">E21-N21</f>
        <v>0.48931475</v>
      </c>
      <c r="X21" s="147" t="n">
        <f aca="false">F21-O21</f>
        <v>0.96418404</v>
      </c>
      <c r="Y21" s="147" t="n">
        <f aca="false">G21-P21</f>
        <v>1.87207006</v>
      </c>
      <c r="Z21" s="147" t="n">
        <f aca="false">H21-Q21</f>
        <v>2.72655767</v>
      </c>
    </row>
    <row r="22" customFormat="false" ht="12.75" hidden="false" customHeight="false" outlineLevel="0" collapsed="false">
      <c r="A22" s="149" t="n">
        <v>-2.19613634</v>
      </c>
      <c r="B22" s="149" t="n">
        <v>-1.39620683</v>
      </c>
      <c r="C22" s="149" t="n">
        <v>-0.66666883</v>
      </c>
      <c r="D22" s="149" t="n">
        <v>-0.32591502</v>
      </c>
      <c r="E22" s="149" t="n">
        <v>0.31188691</v>
      </c>
      <c r="F22" s="149" t="n">
        <v>0.61050497</v>
      </c>
      <c r="G22" s="149" t="n">
        <v>1.17083268</v>
      </c>
      <c r="H22" s="149" t="n">
        <v>1.68623344</v>
      </c>
      <c r="I22" s="34" t="n">
        <v>37288</v>
      </c>
      <c r="J22" s="147" t="n">
        <v>1.1015726</v>
      </c>
      <c r="K22" s="147" t="n">
        <v>0.74072871</v>
      </c>
      <c r="L22" s="147" t="n">
        <v>0.37189764</v>
      </c>
      <c r="M22" s="147" t="n">
        <v>0.1860575</v>
      </c>
      <c r="N22" s="147" t="n">
        <v>-0.18578681</v>
      </c>
      <c r="O22" s="147" t="n">
        <v>-0.37086064</v>
      </c>
      <c r="P22" s="147" t="n">
        <v>-0.73731324</v>
      </c>
      <c r="Q22" s="148" t="n">
        <v>-1.09663502</v>
      </c>
      <c r="S22" s="147" t="n">
        <f aca="false">A22-J22</f>
        <v>-3.29770894</v>
      </c>
      <c r="T22" s="147" t="n">
        <f aca="false">B22-K22</f>
        <v>-2.13693554</v>
      </c>
      <c r="U22" s="147" t="n">
        <f aca="false">C22-L22</f>
        <v>-1.03856647</v>
      </c>
      <c r="V22" s="147" t="n">
        <f aca="false">D22-M22</f>
        <v>-0.51197252</v>
      </c>
      <c r="W22" s="147" t="n">
        <f aca="false">E22-N22</f>
        <v>0.49767372</v>
      </c>
      <c r="X22" s="147" t="n">
        <f aca="false">F22-O22</f>
        <v>0.98136561</v>
      </c>
      <c r="Y22" s="147" t="n">
        <f aca="false">G22-P22</f>
        <v>1.90814592</v>
      </c>
      <c r="Z22" s="147" t="n">
        <f aca="false">H22-Q22</f>
        <v>2.78286846</v>
      </c>
    </row>
    <row r="23" customFormat="false" ht="12.75" hidden="false" customHeight="false" outlineLevel="0" collapsed="false">
      <c r="A23" s="149" t="n">
        <v>-3.41821677</v>
      </c>
      <c r="B23" s="149" t="n">
        <v>-2.17511386</v>
      </c>
      <c r="C23" s="149" t="n">
        <v>-1.03929887</v>
      </c>
      <c r="D23" s="149" t="n">
        <v>-0.50836132</v>
      </c>
      <c r="E23" s="149" t="n">
        <v>0.48695935</v>
      </c>
      <c r="F23" s="149" t="n">
        <v>0.95365945</v>
      </c>
      <c r="G23" s="149" t="n">
        <v>1.83053366</v>
      </c>
      <c r="H23" s="149" t="n">
        <v>2.63847524</v>
      </c>
      <c r="I23" s="34" t="n">
        <v>37316</v>
      </c>
      <c r="J23" s="147" t="n">
        <v>0.95850967</v>
      </c>
      <c r="K23" s="147" t="n">
        <v>0.66590033</v>
      </c>
      <c r="L23" s="147" t="n">
        <v>0.34349757</v>
      </c>
      <c r="M23" s="147" t="n">
        <v>0.17389087</v>
      </c>
      <c r="N23" s="147" t="n">
        <v>-0.1772794</v>
      </c>
      <c r="O23" s="147" t="n">
        <v>-0.3571235</v>
      </c>
      <c r="P23" s="147" t="n">
        <v>-0.72155099</v>
      </c>
      <c r="Q23" s="148" t="n">
        <v>-1.08800805</v>
      </c>
      <c r="S23" s="147" t="n">
        <f aca="false">A23-J23</f>
        <v>-4.37672644</v>
      </c>
      <c r="T23" s="147" t="n">
        <f aca="false">B23-K23</f>
        <v>-2.84101419</v>
      </c>
      <c r="U23" s="147" t="n">
        <f aca="false">C23-L23</f>
        <v>-1.38279644</v>
      </c>
      <c r="V23" s="147" t="n">
        <f aca="false">D23-M23</f>
        <v>-0.68225219</v>
      </c>
      <c r="W23" s="147" t="n">
        <f aca="false">E23-N23</f>
        <v>0.66423875</v>
      </c>
      <c r="X23" s="147" t="n">
        <f aca="false">F23-O23</f>
        <v>1.31078295</v>
      </c>
      <c r="Y23" s="147" t="n">
        <f aca="false">G23-P23</f>
        <v>2.55208465</v>
      </c>
      <c r="Z23" s="147" t="n">
        <f aca="false">H23-Q23</f>
        <v>3.72648329</v>
      </c>
    </row>
    <row r="24" customFormat="false" ht="12.75" hidden="false" customHeight="false" outlineLevel="0" collapsed="false">
      <c r="A24" s="149" t="n">
        <v>-6.90485581</v>
      </c>
      <c r="B24" s="149" t="n">
        <v>-4.47574722</v>
      </c>
      <c r="C24" s="149" t="n">
        <v>-2.17324947</v>
      </c>
      <c r="D24" s="149" t="n">
        <v>-1.07041508</v>
      </c>
      <c r="E24" s="149" t="n">
        <v>1.0381189</v>
      </c>
      <c r="F24" s="149" t="n">
        <v>2.04415313</v>
      </c>
      <c r="G24" s="149" t="n">
        <v>3.96070203</v>
      </c>
      <c r="H24" s="149" t="n">
        <v>5.75230126</v>
      </c>
      <c r="I24" s="34" t="n">
        <v>37347</v>
      </c>
      <c r="J24" s="147" t="n">
        <v>-4.09055441</v>
      </c>
      <c r="K24" s="147" t="n">
        <v>-2.56877974</v>
      </c>
      <c r="L24" s="147" t="n">
        <v>-1.2092041</v>
      </c>
      <c r="M24" s="147" t="n">
        <v>-0.5865746</v>
      </c>
      <c r="N24" s="147" t="n">
        <v>0.55208524</v>
      </c>
      <c r="O24" s="147" t="n">
        <v>1.07125074</v>
      </c>
      <c r="P24" s="147" t="n">
        <v>2.01704844</v>
      </c>
      <c r="Q24" s="148" t="n">
        <v>2.84960538</v>
      </c>
      <c r="S24" s="147" t="n">
        <f aca="false">A24-J24</f>
        <v>-2.8143014</v>
      </c>
      <c r="T24" s="147" t="n">
        <f aca="false">B24-K24</f>
        <v>-1.90696748</v>
      </c>
      <c r="U24" s="147" t="n">
        <f aca="false">C24-L24</f>
        <v>-0.96404537</v>
      </c>
      <c r="V24" s="147" t="n">
        <f aca="false">D24-M24</f>
        <v>-0.48384048</v>
      </c>
      <c r="W24" s="147" t="n">
        <f aca="false">E24-N24</f>
        <v>0.48603366</v>
      </c>
      <c r="X24" s="147" t="n">
        <f aca="false">F24-O24</f>
        <v>0.97290239</v>
      </c>
      <c r="Y24" s="147" t="n">
        <f aca="false">G24-P24</f>
        <v>1.94365359</v>
      </c>
      <c r="Z24" s="147" t="n">
        <f aca="false">H24-Q24</f>
        <v>2.90269588</v>
      </c>
    </row>
    <row r="25" customFormat="false" ht="12.75" hidden="false" customHeight="false" outlineLevel="0" collapsed="false">
      <c r="A25" s="149" t="n">
        <v>-7.46715476</v>
      </c>
      <c r="B25" s="149" t="n">
        <v>-4.84623084</v>
      </c>
      <c r="C25" s="149" t="n">
        <v>-2.35590663</v>
      </c>
      <c r="D25" s="149" t="n">
        <v>-1.16098807</v>
      </c>
      <c r="E25" s="149" t="n">
        <v>1.12666114</v>
      </c>
      <c r="F25" s="149" t="n">
        <v>2.21905195</v>
      </c>
      <c r="G25" s="149" t="n">
        <v>4.30181972</v>
      </c>
      <c r="H25" s="149" t="n">
        <v>6.25019154</v>
      </c>
      <c r="I25" s="34" t="n">
        <v>37377</v>
      </c>
      <c r="J25" s="147" t="n">
        <v>-4.70461241</v>
      </c>
      <c r="K25" s="147" t="n">
        <v>-2.95646964</v>
      </c>
      <c r="L25" s="147" t="n">
        <v>-1.39218349</v>
      </c>
      <c r="M25" s="147" t="n">
        <v>-0.67537488</v>
      </c>
      <c r="N25" s="147" t="n">
        <v>0.63560978</v>
      </c>
      <c r="O25" s="147" t="n">
        <v>1.23315805</v>
      </c>
      <c r="P25" s="147" t="n">
        <v>2.32094977</v>
      </c>
      <c r="Q25" s="148" t="n">
        <v>3.27705841</v>
      </c>
      <c r="S25" s="147" t="n">
        <f aca="false">A25-J25</f>
        <v>-2.76254235</v>
      </c>
      <c r="T25" s="147" t="n">
        <f aca="false">B25-K25</f>
        <v>-1.8897612</v>
      </c>
      <c r="U25" s="147" t="n">
        <f aca="false">C25-L25</f>
        <v>-0.96372314</v>
      </c>
      <c r="V25" s="147" t="n">
        <f aca="false">D25-M25</f>
        <v>-0.48561319</v>
      </c>
      <c r="W25" s="147" t="n">
        <f aca="false">E25-N25</f>
        <v>0.49105136</v>
      </c>
      <c r="X25" s="147" t="n">
        <f aca="false">F25-O25</f>
        <v>0.9858939</v>
      </c>
      <c r="Y25" s="147" t="n">
        <f aca="false">G25-P25</f>
        <v>1.98086995</v>
      </c>
      <c r="Z25" s="147" t="n">
        <f aca="false">H25-Q25</f>
        <v>2.97313313</v>
      </c>
    </row>
    <row r="26" customFormat="false" ht="12.75" hidden="false" customHeight="false" outlineLevel="0" collapsed="false">
      <c r="A26" s="149" t="n">
        <v>-7.11686416</v>
      </c>
      <c r="B26" s="149" t="n">
        <v>-4.62440946</v>
      </c>
      <c r="C26" s="149" t="n">
        <v>-2.25071407</v>
      </c>
      <c r="D26" s="149" t="n">
        <v>-1.10981206</v>
      </c>
      <c r="E26" s="149" t="n">
        <v>1.07825421</v>
      </c>
      <c r="F26" s="149" t="n">
        <v>2.1248829</v>
      </c>
      <c r="G26" s="149" t="n">
        <v>4.12373303</v>
      </c>
      <c r="H26" s="149" t="n">
        <v>5.99797452</v>
      </c>
      <c r="I26" s="34" t="n">
        <v>37408</v>
      </c>
      <c r="J26" s="147" t="n">
        <v>-4.58341958</v>
      </c>
      <c r="K26" s="147" t="n">
        <v>-2.88462634</v>
      </c>
      <c r="L26" s="147" t="n">
        <v>-1.3603562</v>
      </c>
      <c r="M26" s="147" t="n">
        <v>-0.66041383</v>
      </c>
      <c r="N26" s="147" t="n">
        <v>0.62241549</v>
      </c>
      <c r="O26" s="147" t="n">
        <v>1.20840181</v>
      </c>
      <c r="P26" s="147" t="n">
        <v>2.27745375</v>
      </c>
      <c r="Q26" s="148" t="n">
        <v>3.21987006</v>
      </c>
      <c r="S26" s="147" t="n">
        <f aca="false">A26-J26</f>
        <v>-2.53344458</v>
      </c>
      <c r="T26" s="147" t="n">
        <f aca="false">B26-K26</f>
        <v>-1.73978312</v>
      </c>
      <c r="U26" s="147" t="n">
        <f aca="false">C26-L26</f>
        <v>-0.89035787</v>
      </c>
      <c r="V26" s="147" t="n">
        <f aca="false">D26-M26</f>
        <v>-0.44939823</v>
      </c>
      <c r="W26" s="147" t="n">
        <f aca="false">E26-N26</f>
        <v>0.45583872</v>
      </c>
      <c r="X26" s="147" t="n">
        <f aca="false">F26-O26</f>
        <v>0.91648109</v>
      </c>
      <c r="Y26" s="147" t="n">
        <f aca="false">G26-P26</f>
        <v>1.84627928</v>
      </c>
      <c r="Z26" s="147" t="n">
        <f aca="false">H26-Q26</f>
        <v>2.77810446</v>
      </c>
    </row>
    <row r="27" customFormat="false" ht="12.75" hidden="false" customHeight="false" outlineLevel="0" collapsed="false">
      <c r="A27" s="149" t="n">
        <v>-7.23650414</v>
      </c>
      <c r="B27" s="149" t="n">
        <v>-4.69250557</v>
      </c>
      <c r="C27" s="149" t="n">
        <v>-2.27955973</v>
      </c>
      <c r="D27" s="149" t="n">
        <v>-1.12303841</v>
      </c>
      <c r="E27" s="149" t="n">
        <v>1.08929023</v>
      </c>
      <c r="F27" s="149" t="n">
        <v>2.14496781</v>
      </c>
      <c r="G27" s="149" t="n">
        <v>4.15663383</v>
      </c>
      <c r="H27" s="149" t="n">
        <v>6.03760332</v>
      </c>
      <c r="I27" s="34" t="n">
        <v>37438</v>
      </c>
      <c r="J27" s="147" t="n">
        <v>-4.66874466</v>
      </c>
      <c r="K27" s="147" t="n">
        <v>-2.94287151</v>
      </c>
      <c r="L27" s="147" t="n">
        <v>-1.39004466</v>
      </c>
      <c r="M27" s="147" t="n">
        <v>-0.67537558</v>
      </c>
      <c r="N27" s="147" t="n">
        <v>0.63756199</v>
      </c>
      <c r="O27" s="147" t="n">
        <v>1.23882876</v>
      </c>
      <c r="P27" s="147" t="n">
        <v>2.33864317</v>
      </c>
      <c r="Q27" s="148" t="n">
        <v>3.31177243</v>
      </c>
      <c r="S27" s="147" t="n">
        <f aca="false">A27-J27</f>
        <v>-2.56775948</v>
      </c>
      <c r="T27" s="147" t="n">
        <f aca="false">B27-K27</f>
        <v>-1.74963406</v>
      </c>
      <c r="U27" s="147" t="n">
        <f aca="false">C27-L27</f>
        <v>-0.88951507</v>
      </c>
      <c r="V27" s="147" t="n">
        <f aca="false">D27-M27</f>
        <v>-0.44766283</v>
      </c>
      <c r="W27" s="147" t="n">
        <f aca="false">E27-N27</f>
        <v>0.45172824</v>
      </c>
      <c r="X27" s="147" t="n">
        <f aca="false">F27-O27</f>
        <v>0.90613905</v>
      </c>
      <c r="Y27" s="147" t="n">
        <f aca="false">G27-P27</f>
        <v>1.81799066</v>
      </c>
      <c r="Z27" s="147" t="n">
        <f aca="false">H27-Q27</f>
        <v>2.72583089</v>
      </c>
    </row>
    <row r="28" customFormat="false" ht="12.75" hidden="false" customHeight="false" outlineLevel="0" collapsed="false">
      <c r="A28" s="149" t="n">
        <v>-7.09120838</v>
      </c>
      <c r="B28" s="149" t="n">
        <v>-4.5943814</v>
      </c>
      <c r="C28" s="149" t="n">
        <v>-2.23030471</v>
      </c>
      <c r="D28" s="149" t="n">
        <v>-1.09840286</v>
      </c>
      <c r="E28" s="149" t="n">
        <v>1.0648412</v>
      </c>
      <c r="F28" s="149" t="n">
        <v>2.09641435</v>
      </c>
      <c r="G28" s="149" t="n">
        <v>4.0612816</v>
      </c>
      <c r="H28" s="149" t="n">
        <v>5.8976123</v>
      </c>
      <c r="I28" s="34" t="n">
        <v>37469</v>
      </c>
      <c r="J28" s="147" t="n">
        <v>-4.54125093</v>
      </c>
      <c r="K28" s="147" t="n">
        <v>-2.86572618</v>
      </c>
      <c r="L28" s="147" t="n">
        <v>-1.35525001</v>
      </c>
      <c r="M28" s="147" t="n">
        <v>-0.65888743</v>
      </c>
      <c r="N28" s="147" t="n">
        <v>0.62281072</v>
      </c>
      <c r="O28" s="147" t="n">
        <v>1.21097565</v>
      </c>
      <c r="P28" s="147" t="n">
        <v>2.28916619</v>
      </c>
      <c r="Q28" s="148" t="n">
        <v>3.24614845</v>
      </c>
      <c r="S28" s="147" t="n">
        <f aca="false">A28-J28</f>
        <v>-2.54995745</v>
      </c>
      <c r="T28" s="147" t="n">
        <f aca="false">B28-K28</f>
        <v>-1.72865522</v>
      </c>
      <c r="U28" s="147" t="n">
        <f aca="false">C28-L28</f>
        <v>-0.8750547</v>
      </c>
      <c r="V28" s="147" t="n">
        <f aca="false">D28-M28</f>
        <v>-0.43951543</v>
      </c>
      <c r="W28" s="147" t="n">
        <f aca="false">E28-N28</f>
        <v>0.44203048</v>
      </c>
      <c r="X28" s="147" t="n">
        <f aca="false">F28-O28</f>
        <v>0.8854387</v>
      </c>
      <c r="Y28" s="147" t="n">
        <f aca="false">G28-P28</f>
        <v>1.77211541</v>
      </c>
      <c r="Z28" s="147" t="n">
        <f aca="false">H28-Q28</f>
        <v>2.65146385</v>
      </c>
    </row>
    <row r="29" customFormat="false" ht="12.75" hidden="false" customHeight="false" outlineLevel="0" collapsed="false">
      <c r="A29" s="149" t="n">
        <v>-6.55360157</v>
      </c>
      <c r="B29" s="149" t="n">
        <v>-4.25111426</v>
      </c>
      <c r="C29" s="149" t="n">
        <v>-2.06608527</v>
      </c>
      <c r="D29" s="149" t="n">
        <v>-1.01810029</v>
      </c>
      <c r="E29" s="149" t="n">
        <v>0.98813426</v>
      </c>
      <c r="F29" s="149" t="n">
        <v>1.94651295</v>
      </c>
      <c r="G29" s="149" t="n">
        <v>3.77516048</v>
      </c>
      <c r="H29" s="149" t="n">
        <v>5.48813968</v>
      </c>
      <c r="I29" s="34" t="n">
        <v>37500</v>
      </c>
      <c r="J29" s="147" t="n">
        <v>-4.32178554</v>
      </c>
      <c r="K29" s="147" t="n">
        <v>-2.73072798</v>
      </c>
      <c r="L29" s="147" t="n">
        <v>-1.29312992</v>
      </c>
      <c r="M29" s="147" t="n">
        <v>-0.62911448</v>
      </c>
      <c r="N29" s="147" t="n">
        <v>0.59548943</v>
      </c>
      <c r="O29" s="147" t="n">
        <v>1.15865887</v>
      </c>
      <c r="P29" s="147" t="n">
        <v>2.193326</v>
      </c>
      <c r="Q29" s="148" t="n">
        <v>3.11456433</v>
      </c>
      <c r="S29" s="147" t="n">
        <f aca="false">A29-J29</f>
        <v>-2.23181603</v>
      </c>
      <c r="T29" s="147" t="n">
        <f aca="false">B29-K29</f>
        <v>-1.52038628</v>
      </c>
      <c r="U29" s="147" t="n">
        <f aca="false">C29-L29</f>
        <v>-0.77295535</v>
      </c>
      <c r="V29" s="147" t="n">
        <f aca="false">D29-M29</f>
        <v>-0.38898581</v>
      </c>
      <c r="W29" s="147" t="n">
        <f aca="false">E29-N29</f>
        <v>0.39264483</v>
      </c>
      <c r="X29" s="147" t="n">
        <f aca="false">F29-O29</f>
        <v>0.78785408</v>
      </c>
      <c r="Y29" s="147" t="n">
        <f aca="false">G29-P29</f>
        <v>1.58183448</v>
      </c>
      <c r="Z29" s="147" t="n">
        <f aca="false">H29-Q29</f>
        <v>2.37357535</v>
      </c>
    </row>
    <row r="30" customFormat="false" ht="12.75" hidden="false" customHeight="false" outlineLevel="0" collapsed="false">
      <c r="A30" s="149" t="n">
        <v>-6.58820482</v>
      </c>
      <c r="B30" s="149" t="n">
        <v>-4.26314697</v>
      </c>
      <c r="C30" s="149" t="n">
        <v>-2.06731359</v>
      </c>
      <c r="D30" s="149" t="n">
        <v>-1.01761459</v>
      </c>
      <c r="E30" s="149" t="n">
        <v>0.98588856</v>
      </c>
      <c r="F30" s="149" t="n">
        <v>1.9404892</v>
      </c>
      <c r="G30" s="149" t="n">
        <v>3.7578213</v>
      </c>
      <c r="H30" s="149" t="n">
        <v>5.45540246</v>
      </c>
      <c r="I30" s="34" t="n">
        <v>37530</v>
      </c>
      <c r="J30" s="147" t="n">
        <v>-4.27324669</v>
      </c>
      <c r="K30" s="147" t="n">
        <v>-2.70328913</v>
      </c>
      <c r="L30" s="147" t="n">
        <v>-1.28183894</v>
      </c>
      <c r="M30" s="147" t="n">
        <v>-0.62406133</v>
      </c>
      <c r="N30" s="147" t="n">
        <v>0.59157824</v>
      </c>
      <c r="O30" s="147" t="n">
        <v>1.15192776</v>
      </c>
      <c r="P30" s="147" t="n">
        <v>2.18399768</v>
      </c>
      <c r="Q30" s="148" t="n">
        <v>3.10627512</v>
      </c>
      <c r="S30" s="147" t="n">
        <f aca="false">A30-J30</f>
        <v>-2.31495813</v>
      </c>
      <c r="T30" s="147" t="n">
        <f aca="false">B30-K30</f>
        <v>-1.55985784</v>
      </c>
      <c r="U30" s="147" t="n">
        <f aca="false">C30-L30</f>
        <v>-0.78547465</v>
      </c>
      <c r="V30" s="147" t="n">
        <f aca="false">D30-M30</f>
        <v>-0.39355326</v>
      </c>
      <c r="W30" s="147" t="n">
        <f aca="false">E30-N30</f>
        <v>0.39431032</v>
      </c>
      <c r="X30" s="147" t="n">
        <f aca="false">F30-O30</f>
        <v>0.78856144</v>
      </c>
      <c r="Y30" s="147" t="n">
        <f aca="false">G30-P30</f>
        <v>1.57382362</v>
      </c>
      <c r="Z30" s="147" t="n">
        <f aca="false">H30-Q30</f>
        <v>2.34912734</v>
      </c>
    </row>
    <row r="31" customFormat="false" ht="12.75" hidden="false" customHeight="false" outlineLevel="0" collapsed="false">
      <c r="A31" s="149" t="n">
        <v>-6.21060172</v>
      </c>
      <c r="B31" s="149" t="n">
        <v>-3.99487518</v>
      </c>
      <c r="C31" s="149" t="n">
        <v>-1.92723695</v>
      </c>
      <c r="D31" s="149" t="n">
        <v>-0.94657835</v>
      </c>
      <c r="E31" s="149" t="n">
        <v>0.91350024</v>
      </c>
      <c r="F31" s="149" t="n">
        <v>1.7948494</v>
      </c>
      <c r="G31" s="149" t="n">
        <v>3.46443617</v>
      </c>
      <c r="H31" s="149" t="n">
        <v>5.01699037</v>
      </c>
      <c r="I31" s="34" t="n">
        <v>37561</v>
      </c>
      <c r="J31" s="147" t="n">
        <v>-2.80092577</v>
      </c>
      <c r="K31" s="147" t="n">
        <v>-1.76628732</v>
      </c>
      <c r="L31" s="147" t="n">
        <v>-0.83553335</v>
      </c>
      <c r="M31" s="147" t="n">
        <v>-0.40639622</v>
      </c>
      <c r="N31" s="147" t="n">
        <v>0.38469315</v>
      </c>
      <c r="O31" s="147" t="n">
        <v>0.74869594</v>
      </c>
      <c r="P31" s="147" t="n">
        <v>1.41854073</v>
      </c>
      <c r="Q31" s="148" t="n">
        <v>2.01704917</v>
      </c>
      <c r="S31" s="147" t="n">
        <f aca="false">A31-J31</f>
        <v>-3.40967595</v>
      </c>
      <c r="T31" s="147" t="n">
        <f aca="false">B31-K31</f>
        <v>-2.22858786</v>
      </c>
      <c r="U31" s="147" t="n">
        <f aca="false">C31-L31</f>
        <v>-1.0917036</v>
      </c>
      <c r="V31" s="147" t="n">
        <f aca="false">D31-M31</f>
        <v>-0.54018213</v>
      </c>
      <c r="W31" s="147" t="n">
        <f aca="false">E31-N31</f>
        <v>0.52880709</v>
      </c>
      <c r="X31" s="147" t="n">
        <f aca="false">F31-O31</f>
        <v>1.04615346</v>
      </c>
      <c r="Y31" s="147" t="n">
        <f aca="false">G31-P31</f>
        <v>2.04589544</v>
      </c>
      <c r="Z31" s="147" t="n">
        <f aca="false">H31-Q31</f>
        <v>2.9999412</v>
      </c>
    </row>
    <row r="32" customFormat="false" ht="12.75" hidden="false" customHeight="false" outlineLevel="0" collapsed="false">
      <c r="A32" s="149" t="n">
        <v>5.7011906</v>
      </c>
      <c r="B32" s="149" t="n">
        <v>3.68946012</v>
      </c>
      <c r="C32" s="149" t="n">
        <v>1.78876206</v>
      </c>
      <c r="D32" s="149" t="n">
        <v>0.88042329</v>
      </c>
      <c r="E32" s="149" t="n">
        <v>-0.8529346</v>
      </c>
      <c r="F32" s="149" t="n">
        <v>-1.67823708</v>
      </c>
      <c r="G32" s="149" t="n">
        <v>-3.24729096</v>
      </c>
      <c r="H32" s="149" t="n">
        <v>-4.71046016</v>
      </c>
      <c r="I32" s="34" t="n">
        <v>37591</v>
      </c>
      <c r="J32" s="147" t="n">
        <v>-2.60779081</v>
      </c>
      <c r="K32" s="147" t="n">
        <v>-1.64602463</v>
      </c>
      <c r="L32" s="147" t="n">
        <v>-0.77946658</v>
      </c>
      <c r="M32" s="147" t="n">
        <v>-0.37934094</v>
      </c>
      <c r="N32" s="147" t="n">
        <v>0.35951308</v>
      </c>
      <c r="O32" s="147" t="n">
        <v>0.70012761</v>
      </c>
      <c r="P32" s="147" t="n">
        <v>1.32823192</v>
      </c>
      <c r="Q32" s="148" t="n">
        <v>1.89114947</v>
      </c>
      <c r="S32" s="147" t="n">
        <f aca="false">A32-J32</f>
        <v>8.30898141</v>
      </c>
      <c r="T32" s="147" t="n">
        <f aca="false">B32-K32</f>
        <v>5.33548475</v>
      </c>
      <c r="U32" s="147" t="n">
        <f aca="false">C32-L32</f>
        <v>2.56822864</v>
      </c>
      <c r="V32" s="147" t="n">
        <f aca="false">D32-M32</f>
        <v>1.25976423</v>
      </c>
      <c r="W32" s="147" t="n">
        <f aca="false">E32-N32</f>
        <v>-1.21244768</v>
      </c>
      <c r="X32" s="147" t="n">
        <f aca="false">F32-O32</f>
        <v>-2.37836469</v>
      </c>
      <c r="Y32" s="147" t="n">
        <f aca="false">G32-P32</f>
        <v>-4.57552288</v>
      </c>
      <c r="Z32" s="147" t="n">
        <f aca="false">H32-Q32</f>
        <v>-6.60160963</v>
      </c>
    </row>
    <row r="33" customFormat="false" ht="12.75" hidden="false" customHeight="false" outlineLevel="0" collapsed="false">
      <c r="A33" s="149" t="n">
        <v>-0.0627297800000002</v>
      </c>
      <c r="B33" s="149" t="n">
        <v>-0.0225908300000002</v>
      </c>
      <c r="C33" s="149" t="n">
        <v>-0.00264262000000004</v>
      </c>
      <c r="D33" s="149" t="n">
        <v>0.000677040000000018</v>
      </c>
      <c r="E33" s="149" t="n">
        <v>-0.00466769</v>
      </c>
      <c r="F33" s="149" t="n">
        <v>-0.01290003</v>
      </c>
      <c r="G33" s="149" t="n">
        <v>-0.0386932200000001</v>
      </c>
      <c r="H33" s="149" t="n">
        <v>-0.0756415300000002</v>
      </c>
      <c r="I33" s="34" t="n">
        <v>37622</v>
      </c>
      <c r="J33" s="147" t="n">
        <v>0</v>
      </c>
      <c r="K33" s="147" t="n">
        <v>0</v>
      </c>
      <c r="L33" s="147" t="n">
        <v>0</v>
      </c>
      <c r="M33" s="147" t="n">
        <v>0</v>
      </c>
      <c r="N33" s="147" t="n">
        <v>0</v>
      </c>
      <c r="O33" s="147" t="n">
        <v>0</v>
      </c>
      <c r="P33" s="147" t="n">
        <v>0</v>
      </c>
      <c r="Q33" s="148" t="n">
        <v>0</v>
      </c>
      <c r="S33" s="147" t="n">
        <f aca="false">A33-J33</f>
        <v>-0.0627297800000002</v>
      </c>
      <c r="T33" s="147" t="n">
        <f aca="false">B33-K33</f>
        <v>-0.0225908300000002</v>
      </c>
      <c r="U33" s="147" t="n">
        <f aca="false">C33-L33</f>
        <v>-0.00264262000000004</v>
      </c>
      <c r="V33" s="147" t="n">
        <f aca="false">D33-M33</f>
        <v>0.000677040000000018</v>
      </c>
      <c r="W33" s="147" t="n">
        <f aca="false">E33-N33</f>
        <v>-0.00466769</v>
      </c>
      <c r="X33" s="147" t="n">
        <f aca="false">F33-O33</f>
        <v>-0.01290003</v>
      </c>
      <c r="Y33" s="147" t="n">
        <f aca="false">G33-P33</f>
        <v>-0.0386932200000001</v>
      </c>
      <c r="Z33" s="147" t="n">
        <f aca="false">H33-Q33</f>
        <v>-0.0756415300000002</v>
      </c>
    </row>
    <row r="34" customFormat="false" ht="12.75" hidden="false" customHeight="false" outlineLevel="0" collapsed="false">
      <c r="A34" s="149" t="n">
        <v>-0.13392157</v>
      </c>
      <c r="B34" s="149" t="n">
        <v>-0.0711662100000001</v>
      </c>
      <c r="C34" s="149" t="n">
        <v>-0.02745131</v>
      </c>
      <c r="D34" s="149" t="n">
        <v>-0.01184638</v>
      </c>
      <c r="E34" s="149" t="n">
        <v>0.00836147000000004</v>
      </c>
      <c r="F34" s="149" t="n">
        <v>0.0134882200000001</v>
      </c>
      <c r="G34" s="149" t="n">
        <v>0.0145636099999999</v>
      </c>
      <c r="H34" s="149" t="n">
        <v>0.00493853</v>
      </c>
      <c r="I34" s="34" t="n">
        <v>37653</v>
      </c>
      <c r="J34" s="147" t="n">
        <v>0</v>
      </c>
      <c r="K34" s="147" t="n">
        <v>0</v>
      </c>
      <c r="L34" s="147" t="n">
        <v>0</v>
      </c>
      <c r="M34" s="147" t="n">
        <v>0</v>
      </c>
      <c r="N34" s="147" t="n">
        <v>0</v>
      </c>
      <c r="O34" s="147" t="n">
        <v>0</v>
      </c>
      <c r="P34" s="147" t="n">
        <v>0</v>
      </c>
      <c r="Q34" s="148" t="n">
        <v>0</v>
      </c>
      <c r="S34" s="147" t="n">
        <f aca="false">A34-J34</f>
        <v>-0.13392157</v>
      </c>
      <c r="T34" s="147" t="n">
        <f aca="false">B34-K34</f>
        <v>-0.0711662100000001</v>
      </c>
      <c r="U34" s="147" t="n">
        <f aca="false">C34-L34</f>
        <v>-0.02745131</v>
      </c>
      <c r="V34" s="147" t="n">
        <f aca="false">D34-M34</f>
        <v>-0.01184638</v>
      </c>
      <c r="W34" s="147" t="n">
        <f aca="false">E34-N34</f>
        <v>0.00836147000000004</v>
      </c>
      <c r="X34" s="147" t="n">
        <f aca="false">F34-O34</f>
        <v>0.0134882200000001</v>
      </c>
      <c r="Y34" s="147" t="n">
        <f aca="false">G34-P34</f>
        <v>0.0145636099999999</v>
      </c>
      <c r="Z34" s="147" t="n">
        <f aca="false">H34-Q34</f>
        <v>0.00493853</v>
      </c>
    </row>
    <row r="35" customFormat="false" ht="12.75" hidden="false" customHeight="false" outlineLevel="0" collapsed="false">
      <c r="A35" s="149" t="n">
        <v>12.46076317</v>
      </c>
      <c r="B35" s="149" t="n">
        <v>8.02989026</v>
      </c>
      <c r="C35" s="149" t="n">
        <v>3.87731288</v>
      </c>
      <c r="D35" s="149" t="n">
        <v>1.90458425</v>
      </c>
      <c r="E35" s="149" t="n">
        <v>-1.83735425</v>
      </c>
      <c r="F35" s="149" t="n">
        <v>-3.60855557</v>
      </c>
      <c r="G35" s="149" t="n">
        <v>-6.95748113</v>
      </c>
      <c r="H35" s="149" t="n">
        <v>-10.05779373</v>
      </c>
      <c r="I35" s="34" t="n">
        <v>37681</v>
      </c>
      <c r="J35" s="147" t="n">
        <v>0</v>
      </c>
      <c r="K35" s="147" t="n">
        <v>0</v>
      </c>
      <c r="L35" s="147" t="n">
        <v>0</v>
      </c>
      <c r="M35" s="147" t="n">
        <v>0</v>
      </c>
      <c r="N35" s="147" t="n">
        <v>0</v>
      </c>
      <c r="O35" s="147" t="n">
        <v>0</v>
      </c>
      <c r="P35" s="147" t="n">
        <v>0</v>
      </c>
      <c r="Q35" s="148" t="n">
        <v>0</v>
      </c>
      <c r="S35" s="147" t="n">
        <f aca="false">A35-J35</f>
        <v>12.46076317</v>
      </c>
      <c r="T35" s="147" t="n">
        <f aca="false">B35-K35</f>
        <v>8.02989026</v>
      </c>
      <c r="U35" s="147" t="n">
        <f aca="false">C35-L35</f>
        <v>3.87731288</v>
      </c>
      <c r="V35" s="147" t="n">
        <f aca="false">D35-M35</f>
        <v>1.90458425</v>
      </c>
      <c r="W35" s="147" t="n">
        <f aca="false">E35-N35</f>
        <v>-1.83735425</v>
      </c>
      <c r="X35" s="147" t="n">
        <f aca="false">F35-O35</f>
        <v>-3.60855557</v>
      </c>
      <c r="Y35" s="147" t="n">
        <f aca="false">G35-P35</f>
        <v>-6.95748113</v>
      </c>
      <c r="Z35" s="147" t="n">
        <f aca="false">H35-Q35</f>
        <v>-10.05779373</v>
      </c>
    </row>
    <row r="36" customFormat="false" ht="12.75" hidden="false" customHeight="false" outlineLevel="0" collapsed="false">
      <c r="A36" s="149" t="n">
        <v>-0.36540501</v>
      </c>
      <c r="B36" s="149" t="n">
        <v>-0.21800142</v>
      </c>
      <c r="C36" s="149" t="n">
        <v>-0.09806155</v>
      </c>
      <c r="D36" s="149" t="n">
        <v>-0.04661027</v>
      </c>
      <c r="E36" s="149" t="n">
        <v>0.04237084</v>
      </c>
      <c r="F36" s="149" t="n">
        <v>0.0809804</v>
      </c>
      <c r="G36" s="149" t="n">
        <v>0.14851211</v>
      </c>
      <c r="H36" s="149" t="n">
        <v>0.20525985</v>
      </c>
      <c r="I36" s="34" t="n">
        <v>37712</v>
      </c>
      <c r="J36" s="147" t="n">
        <v>0</v>
      </c>
      <c r="K36" s="147" t="n">
        <v>0</v>
      </c>
      <c r="L36" s="147" t="n">
        <v>0</v>
      </c>
      <c r="M36" s="147" t="n">
        <v>0</v>
      </c>
      <c r="N36" s="147" t="n">
        <v>0</v>
      </c>
      <c r="O36" s="147" t="n">
        <v>0</v>
      </c>
      <c r="P36" s="147" t="n">
        <v>0</v>
      </c>
      <c r="Q36" s="148" t="n">
        <v>0</v>
      </c>
      <c r="S36" s="147" t="n">
        <f aca="false">A36-J36</f>
        <v>-0.36540501</v>
      </c>
      <c r="T36" s="147" t="n">
        <f aca="false">B36-K36</f>
        <v>-0.21800142</v>
      </c>
      <c r="U36" s="147" t="n">
        <f aca="false">C36-L36</f>
        <v>-0.09806155</v>
      </c>
      <c r="V36" s="147" t="n">
        <f aca="false">D36-M36</f>
        <v>-0.04661027</v>
      </c>
      <c r="W36" s="147" t="n">
        <f aca="false">E36-N36</f>
        <v>0.04237084</v>
      </c>
      <c r="X36" s="147" t="n">
        <f aca="false">F36-O36</f>
        <v>0.0809804</v>
      </c>
      <c r="Y36" s="147" t="n">
        <f aca="false">G36-P36</f>
        <v>0.14851211</v>
      </c>
      <c r="Z36" s="147" t="n">
        <f aca="false">H36-Q36</f>
        <v>0.20525985</v>
      </c>
    </row>
    <row r="37" customFormat="false" ht="12.75" hidden="false" customHeight="false" outlineLevel="0" collapsed="false">
      <c r="A37" s="149" t="n">
        <v>-0.35365928</v>
      </c>
      <c r="B37" s="149" t="n">
        <v>-0.20736975</v>
      </c>
      <c r="C37" s="149" t="n">
        <v>-0.09156767</v>
      </c>
      <c r="D37" s="149" t="n">
        <v>-0.04305538</v>
      </c>
      <c r="E37" s="149" t="n">
        <v>0.03835814</v>
      </c>
      <c r="F37" s="149" t="n">
        <v>0.07255469</v>
      </c>
      <c r="G37" s="149" t="n">
        <v>0.13026325</v>
      </c>
      <c r="H37" s="149" t="n">
        <v>0.17615256</v>
      </c>
      <c r="I37" s="34" t="n">
        <v>37742</v>
      </c>
      <c r="J37" s="147" t="n">
        <v>0</v>
      </c>
      <c r="K37" s="147" t="n">
        <v>0</v>
      </c>
      <c r="L37" s="147" t="n">
        <v>0</v>
      </c>
      <c r="M37" s="147" t="n">
        <v>0</v>
      </c>
      <c r="N37" s="147" t="n">
        <v>0</v>
      </c>
      <c r="O37" s="147" t="n">
        <v>0</v>
      </c>
      <c r="P37" s="147" t="n">
        <v>0</v>
      </c>
      <c r="Q37" s="148" t="n">
        <v>0</v>
      </c>
      <c r="S37" s="147" t="n">
        <f aca="false">A37-J37</f>
        <v>-0.35365928</v>
      </c>
      <c r="T37" s="147" t="n">
        <f aca="false">B37-K37</f>
        <v>-0.20736975</v>
      </c>
      <c r="U37" s="147" t="n">
        <f aca="false">C37-L37</f>
        <v>-0.09156767</v>
      </c>
      <c r="V37" s="147" t="n">
        <f aca="false">D37-M37</f>
        <v>-0.04305538</v>
      </c>
      <c r="W37" s="147" t="n">
        <f aca="false">E37-N37</f>
        <v>0.03835814</v>
      </c>
      <c r="X37" s="147" t="n">
        <f aca="false">F37-O37</f>
        <v>0.07255469</v>
      </c>
      <c r="Y37" s="147" t="n">
        <f aca="false">G37-P37</f>
        <v>0.13026325</v>
      </c>
      <c r="Z37" s="147" t="n">
        <f aca="false">H37-Q37</f>
        <v>0.17615256</v>
      </c>
    </row>
    <row r="38" customFormat="false" ht="12.75" hidden="false" customHeight="false" outlineLevel="0" collapsed="false">
      <c r="A38" s="149" t="n">
        <v>-0.35139173</v>
      </c>
      <c r="B38" s="149" t="n">
        <v>-0.20823661</v>
      </c>
      <c r="C38" s="149" t="n">
        <v>-0.09295174</v>
      </c>
      <c r="D38" s="149" t="n">
        <v>-0.04402644</v>
      </c>
      <c r="E38" s="149" t="n">
        <v>0.039733</v>
      </c>
      <c r="F38" s="149" t="n">
        <v>0.07566016</v>
      </c>
      <c r="G38" s="149" t="n">
        <v>0.13773222</v>
      </c>
      <c r="H38" s="149" t="n">
        <v>0.18895654</v>
      </c>
      <c r="I38" s="34" t="n">
        <v>37773</v>
      </c>
      <c r="J38" s="147" t="n">
        <v>0</v>
      </c>
      <c r="K38" s="147" t="n">
        <v>0</v>
      </c>
      <c r="L38" s="147" t="n">
        <v>0</v>
      </c>
      <c r="M38" s="147" t="n">
        <v>0</v>
      </c>
      <c r="N38" s="147" t="n">
        <v>0</v>
      </c>
      <c r="O38" s="147" t="n">
        <v>0</v>
      </c>
      <c r="P38" s="147" t="n">
        <v>0</v>
      </c>
      <c r="Q38" s="148" t="n">
        <v>0</v>
      </c>
      <c r="S38" s="147" t="n">
        <f aca="false">A38-J38</f>
        <v>-0.35139173</v>
      </c>
      <c r="T38" s="147" t="n">
        <f aca="false">B38-K38</f>
        <v>-0.20823661</v>
      </c>
      <c r="U38" s="147" t="n">
        <f aca="false">C38-L38</f>
        <v>-0.09295174</v>
      </c>
      <c r="V38" s="147" t="n">
        <f aca="false">D38-M38</f>
        <v>-0.04402644</v>
      </c>
      <c r="W38" s="147" t="n">
        <f aca="false">E38-N38</f>
        <v>0.039733</v>
      </c>
      <c r="X38" s="147" t="n">
        <f aca="false">F38-O38</f>
        <v>0.07566016</v>
      </c>
      <c r="Y38" s="147" t="n">
        <f aca="false">G38-P38</f>
        <v>0.13773222</v>
      </c>
      <c r="Z38" s="147" t="n">
        <f aca="false">H38-Q38</f>
        <v>0.18895654</v>
      </c>
    </row>
    <row r="39" customFormat="false" ht="12.75" hidden="false" customHeight="false" outlineLevel="0" collapsed="false">
      <c r="A39" s="149" t="n">
        <v>-0.34175925</v>
      </c>
      <c r="B39" s="149" t="n">
        <v>-0.20009199</v>
      </c>
      <c r="C39" s="149" t="n">
        <v>-0.08807737</v>
      </c>
      <c r="D39" s="149" t="n">
        <v>-0.04142384</v>
      </c>
      <c r="E39" s="149" t="n">
        <v>0.0367724</v>
      </c>
      <c r="F39" s="149" t="n">
        <v>0.06940213</v>
      </c>
      <c r="G39" s="149" t="n">
        <v>0.12396352</v>
      </c>
      <c r="H39" s="149" t="n">
        <v>0.16662841</v>
      </c>
      <c r="I39" s="34" t="n">
        <v>37803</v>
      </c>
      <c r="J39" s="147" t="n">
        <v>0</v>
      </c>
      <c r="K39" s="147" t="n">
        <v>0</v>
      </c>
      <c r="L39" s="147" t="n">
        <v>0</v>
      </c>
      <c r="M39" s="147" t="n">
        <v>0</v>
      </c>
      <c r="N39" s="147" t="n">
        <v>0</v>
      </c>
      <c r="O39" s="147" t="n">
        <v>0</v>
      </c>
      <c r="P39" s="147" t="n">
        <v>0</v>
      </c>
      <c r="Q39" s="148" t="n">
        <v>0</v>
      </c>
      <c r="S39" s="147" t="n">
        <f aca="false">A39-J39</f>
        <v>-0.34175925</v>
      </c>
      <c r="T39" s="147" t="n">
        <f aca="false">B39-K39</f>
        <v>-0.20009199</v>
      </c>
      <c r="U39" s="147" t="n">
        <f aca="false">C39-L39</f>
        <v>-0.08807737</v>
      </c>
      <c r="V39" s="147" t="n">
        <f aca="false">D39-M39</f>
        <v>-0.04142384</v>
      </c>
      <c r="W39" s="147" t="n">
        <f aca="false">E39-N39</f>
        <v>0.0367724</v>
      </c>
      <c r="X39" s="147" t="n">
        <f aca="false">F39-O39</f>
        <v>0.06940213</v>
      </c>
      <c r="Y39" s="147" t="n">
        <f aca="false">G39-P39</f>
        <v>0.12396352</v>
      </c>
      <c r="Z39" s="147" t="n">
        <f aca="false">H39-Q39</f>
        <v>0.16662841</v>
      </c>
    </row>
    <row r="40" customFormat="false" ht="12.75" hidden="false" customHeight="false" outlineLevel="0" collapsed="false">
      <c r="A40" s="149" t="n">
        <v>-0.33533869</v>
      </c>
      <c r="B40" s="149" t="n">
        <v>-0.19650737</v>
      </c>
      <c r="C40" s="149" t="n">
        <v>-0.08660559</v>
      </c>
      <c r="D40" s="149" t="n">
        <v>-0.04073486</v>
      </c>
      <c r="E40" s="149" t="n">
        <v>0.0361456</v>
      </c>
      <c r="F40" s="149" t="n">
        <v>0.068185</v>
      </c>
      <c r="G40" s="149" t="n">
        <v>0.12160157</v>
      </c>
      <c r="H40" s="149" t="n">
        <v>0.1630905</v>
      </c>
      <c r="I40" s="34" t="n">
        <v>37834</v>
      </c>
      <c r="J40" s="147" t="n">
        <v>0</v>
      </c>
      <c r="K40" s="147" t="n">
        <v>0</v>
      </c>
      <c r="L40" s="147" t="n">
        <v>0</v>
      </c>
      <c r="M40" s="147" t="n">
        <v>0</v>
      </c>
      <c r="N40" s="147" t="n">
        <v>0</v>
      </c>
      <c r="O40" s="147" t="n">
        <v>0</v>
      </c>
      <c r="P40" s="147" t="n">
        <v>0</v>
      </c>
      <c r="Q40" s="148" t="n">
        <v>0</v>
      </c>
      <c r="S40" s="147" t="n">
        <f aca="false">A40-J40</f>
        <v>-0.33533869</v>
      </c>
      <c r="T40" s="147" t="n">
        <f aca="false">B40-K40</f>
        <v>-0.19650737</v>
      </c>
      <c r="U40" s="147" t="n">
        <f aca="false">C40-L40</f>
        <v>-0.08660559</v>
      </c>
      <c r="V40" s="147" t="n">
        <f aca="false">D40-M40</f>
        <v>-0.04073486</v>
      </c>
      <c r="W40" s="147" t="n">
        <f aca="false">E40-N40</f>
        <v>0.0361456</v>
      </c>
      <c r="X40" s="147" t="n">
        <f aca="false">F40-O40</f>
        <v>0.068185</v>
      </c>
      <c r="Y40" s="147" t="n">
        <f aca="false">G40-P40</f>
        <v>0.12160157</v>
      </c>
      <c r="Z40" s="147" t="n">
        <f aca="false">H40-Q40</f>
        <v>0.1630905</v>
      </c>
    </row>
    <row r="41" customFormat="false" ht="12.75" hidden="false" customHeight="false" outlineLevel="0" collapsed="false">
      <c r="A41" s="149" t="n">
        <v>-0.34780969</v>
      </c>
      <c r="B41" s="149" t="n">
        <v>-0.20629764</v>
      </c>
      <c r="C41" s="149" t="n">
        <v>-0.09209449</v>
      </c>
      <c r="D41" s="149" t="n">
        <v>-0.0436049</v>
      </c>
      <c r="E41" s="149" t="n">
        <v>0.03922978</v>
      </c>
      <c r="F41" s="149" t="n">
        <v>0.07453526</v>
      </c>
      <c r="G41" s="149" t="n">
        <v>0.13492066</v>
      </c>
      <c r="H41" s="149" t="n">
        <v>0.18381272</v>
      </c>
      <c r="I41" s="34" t="n">
        <v>37865</v>
      </c>
      <c r="J41" s="147" t="n">
        <v>0</v>
      </c>
      <c r="K41" s="147" t="n">
        <v>0</v>
      </c>
      <c r="L41" s="147" t="n">
        <v>0</v>
      </c>
      <c r="M41" s="147" t="n">
        <v>0</v>
      </c>
      <c r="N41" s="147" t="n">
        <v>0</v>
      </c>
      <c r="O41" s="147" t="n">
        <v>0</v>
      </c>
      <c r="P41" s="147" t="n">
        <v>0</v>
      </c>
      <c r="Q41" s="148" t="n">
        <v>0</v>
      </c>
      <c r="S41" s="147" t="n">
        <f aca="false">A41-J41</f>
        <v>-0.34780969</v>
      </c>
      <c r="T41" s="147" t="n">
        <f aca="false">B41-K41</f>
        <v>-0.20629764</v>
      </c>
      <c r="U41" s="147" t="n">
        <f aca="false">C41-L41</f>
        <v>-0.09209449</v>
      </c>
      <c r="V41" s="147" t="n">
        <f aca="false">D41-M41</f>
        <v>-0.0436049</v>
      </c>
      <c r="W41" s="147" t="n">
        <f aca="false">E41-N41</f>
        <v>0.03922978</v>
      </c>
      <c r="X41" s="147" t="n">
        <f aca="false">F41-O41</f>
        <v>0.07453526</v>
      </c>
      <c r="Y41" s="147" t="n">
        <f aca="false">G41-P41</f>
        <v>0.13492066</v>
      </c>
      <c r="Z41" s="147" t="n">
        <f aca="false">H41-Q41</f>
        <v>0.18381272</v>
      </c>
    </row>
    <row r="42" customFormat="false" ht="12.75" hidden="false" customHeight="false" outlineLevel="0" collapsed="false">
      <c r="A42" s="149" t="n">
        <v>-0.08386256</v>
      </c>
      <c r="B42" s="149" t="n">
        <v>-0.02415006</v>
      </c>
      <c r="C42" s="149" t="n">
        <v>0.0013538</v>
      </c>
      <c r="D42" s="149" t="n">
        <v>0.00360401</v>
      </c>
      <c r="E42" s="149" t="n">
        <v>-0.00872629</v>
      </c>
      <c r="F42" s="149" t="n">
        <v>-0.02191549</v>
      </c>
      <c r="G42" s="149" t="n">
        <v>-0.05937284</v>
      </c>
      <c r="H42" s="149" t="n">
        <v>-0.10833143</v>
      </c>
      <c r="I42" s="34" t="n">
        <v>37895</v>
      </c>
      <c r="J42" s="147" t="n">
        <v>0</v>
      </c>
      <c r="K42" s="147" t="n">
        <v>0</v>
      </c>
      <c r="L42" s="147" t="n">
        <v>0</v>
      </c>
      <c r="M42" s="147" t="n">
        <v>0</v>
      </c>
      <c r="N42" s="147" t="n">
        <v>0</v>
      </c>
      <c r="O42" s="147" t="n">
        <v>0</v>
      </c>
      <c r="P42" s="147" t="n">
        <v>0</v>
      </c>
      <c r="Q42" s="148" t="n">
        <v>0</v>
      </c>
      <c r="S42" s="147" t="n">
        <f aca="false">A42-J42</f>
        <v>-0.08386256</v>
      </c>
      <c r="T42" s="147" t="n">
        <f aca="false">B42-K42</f>
        <v>-0.02415006</v>
      </c>
      <c r="U42" s="147" t="n">
        <f aca="false">C42-L42</f>
        <v>0.0013538</v>
      </c>
      <c r="V42" s="147" t="n">
        <f aca="false">D42-M42</f>
        <v>0.00360401</v>
      </c>
      <c r="W42" s="147" t="n">
        <f aca="false">E42-N42</f>
        <v>-0.00872629</v>
      </c>
      <c r="X42" s="147" t="n">
        <f aca="false">F42-O42</f>
        <v>-0.02191549</v>
      </c>
      <c r="Y42" s="147" t="n">
        <f aca="false">G42-P42</f>
        <v>-0.05937284</v>
      </c>
      <c r="Z42" s="147" t="n">
        <f aca="false">H42-Q42</f>
        <v>-0.10833143</v>
      </c>
    </row>
    <row r="43" customFormat="false" ht="12.75" hidden="false" customHeight="false" outlineLevel="0" collapsed="false">
      <c r="A43" s="149" t="n">
        <v>-0.27570044</v>
      </c>
      <c r="B43" s="149" t="n">
        <v>-0.15259546</v>
      </c>
      <c r="C43" s="149" t="n">
        <v>-0.06268673</v>
      </c>
      <c r="D43" s="149" t="n">
        <v>-0.02827112</v>
      </c>
      <c r="E43" s="149" t="n">
        <v>0.02271966</v>
      </c>
      <c r="F43" s="149" t="n">
        <v>0.040431</v>
      </c>
      <c r="G43" s="149" t="n">
        <v>0.0627733</v>
      </c>
      <c r="H43" s="149" t="n">
        <v>0.07050612</v>
      </c>
      <c r="I43" s="34" t="n">
        <v>37926</v>
      </c>
      <c r="J43" s="147" t="n">
        <v>0</v>
      </c>
      <c r="K43" s="147" t="n">
        <v>0</v>
      </c>
      <c r="L43" s="147" t="n">
        <v>0</v>
      </c>
      <c r="M43" s="147" t="n">
        <v>0</v>
      </c>
      <c r="N43" s="147" t="n">
        <v>0</v>
      </c>
      <c r="O43" s="147" t="n">
        <v>0</v>
      </c>
      <c r="P43" s="147" t="n">
        <v>0</v>
      </c>
      <c r="Q43" s="148" t="n">
        <v>0</v>
      </c>
      <c r="S43" s="147" t="n">
        <f aca="false">A43-J43</f>
        <v>-0.27570044</v>
      </c>
      <c r="T43" s="147" t="n">
        <f aca="false">B43-K43</f>
        <v>-0.15259546</v>
      </c>
      <c r="U43" s="147" t="n">
        <f aca="false">C43-L43</f>
        <v>-0.06268673</v>
      </c>
      <c r="V43" s="147" t="n">
        <f aca="false">D43-M43</f>
        <v>-0.02827112</v>
      </c>
      <c r="W43" s="147" t="n">
        <f aca="false">E43-N43</f>
        <v>0.02271966</v>
      </c>
      <c r="X43" s="147" t="n">
        <f aca="false">F43-O43</f>
        <v>0.040431</v>
      </c>
      <c r="Y43" s="147" t="n">
        <f aca="false">G43-P43</f>
        <v>0.0627733</v>
      </c>
      <c r="Z43" s="147" t="n">
        <f aca="false">H43-Q43</f>
        <v>0.07050612</v>
      </c>
    </row>
    <row r="44" customFormat="false" ht="12.75" hidden="false" customHeight="false" outlineLevel="0" collapsed="false">
      <c r="A44" s="149" t="n">
        <v>0.1101637</v>
      </c>
      <c r="B44" s="149" t="n">
        <v>0.1014679</v>
      </c>
      <c r="C44" s="149" t="n">
        <v>0.06285881</v>
      </c>
      <c r="D44" s="149" t="n">
        <v>0.03414112</v>
      </c>
      <c r="E44" s="149" t="n">
        <v>-0.03898829</v>
      </c>
      <c r="F44" s="149" t="n">
        <v>-0.08229377</v>
      </c>
      <c r="G44" s="149" t="n">
        <v>-0.17994861</v>
      </c>
      <c r="H44" s="149" t="n">
        <v>-0.28953249</v>
      </c>
      <c r="I44" s="34" t="n">
        <v>37956</v>
      </c>
      <c r="J44" s="147" t="n">
        <v>0</v>
      </c>
      <c r="K44" s="147" t="n">
        <v>0</v>
      </c>
      <c r="L44" s="147" t="n">
        <v>0</v>
      </c>
      <c r="M44" s="147" t="n">
        <v>0</v>
      </c>
      <c r="N44" s="147" t="n">
        <v>0</v>
      </c>
      <c r="O44" s="147" t="n">
        <v>0</v>
      </c>
      <c r="P44" s="147" t="n">
        <v>0</v>
      </c>
      <c r="Q44" s="148" t="n">
        <v>0</v>
      </c>
      <c r="S44" s="147" t="n">
        <f aca="false">A44-J44</f>
        <v>0.1101637</v>
      </c>
      <c r="T44" s="147" t="n">
        <f aca="false">B44-K44</f>
        <v>0.1014679</v>
      </c>
      <c r="U44" s="147" t="n">
        <f aca="false">C44-L44</f>
        <v>0.06285881</v>
      </c>
      <c r="V44" s="147" t="n">
        <f aca="false">D44-M44</f>
        <v>0.03414112</v>
      </c>
      <c r="W44" s="147" t="n">
        <f aca="false">E44-N44</f>
        <v>-0.03898829</v>
      </c>
      <c r="X44" s="147" t="n">
        <f aca="false">F44-O44</f>
        <v>-0.08229377</v>
      </c>
      <c r="Y44" s="147" t="n">
        <f aca="false">G44-P44</f>
        <v>-0.17994861</v>
      </c>
      <c r="Z44" s="147" t="n">
        <f aca="false">H44-Q44</f>
        <v>-0.28953249</v>
      </c>
    </row>
    <row r="45" customFormat="false" ht="12.75" hidden="false" customHeight="false" outlineLevel="0" collapsed="false">
      <c r="A45" s="149" t="n">
        <v>0.073688</v>
      </c>
      <c r="B45" s="149" t="n">
        <v>0.07080503</v>
      </c>
      <c r="C45" s="149" t="n">
        <v>0.04492399</v>
      </c>
      <c r="D45" s="149" t="n">
        <v>0.02461773</v>
      </c>
      <c r="E45" s="149" t="n">
        <v>-0.02852102</v>
      </c>
      <c r="F45" s="149" t="n">
        <v>-0.06056747</v>
      </c>
      <c r="G45" s="149" t="n">
        <v>-0.13386489</v>
      </c>
      <c r="H45" s="149" t="n">
        <v>-0.21740176</v>
      </c>
      <c r="I45" s="34" t="n">
        <v>37987</v>
      </c>
      <c r="J45" s="147" t="n">
        <v>0</v>
      </c>
      <c r="K45" s="147" t="n">
        <v>0</v>
      </c>
      <c r="L45" s="147" t="n">
        <v>0</v>
      </c>
      <c r="M45" s="147" t="n">
        <v>0</v>
      </c>
      <c r="N45" s="147" t="n">
        <v>0</v>
      </c>
      <c r="O45" s="147" t="n">
        <v>0</v>
      </c>
      <c r="P45" s="147" t="n">
        <v>0</v>
      </c>
      <c r="Q45" s="148" t="n">
        <v>0</v>
      </c>
      <c r="S45" s="147" t="n">
        <f aca="false">A45-J45</f>
        <v>0.073688</v>
      </c>
      <c r="T45" s="147" t="n">
        <f aca="false">B45-K45</f>
        <v>0.07080503</v>
      </c>
      <c r="U45" s="147" t="n">
        <f aca="false">C45-L45</f>
        <v>0.04492399</v>
      </c>
      <c r="V45" s="147" t="n">
        <f aca="false">D45-M45</f>
        <v>0.02461773</v>
      </c>
      <c r="W45" s="147" t="n">
        <f aca="false">E45-N45</f>
        <v>-0.02852102</v>
      </c>
      <c r="X45" s="147" t="n">
        <f aca="false">F45-O45</f>
        <v>-0.06056747</v>
      </c>
      <c r="Y45" s="147" t="n">
        <f aca="false">G45-P45</f>
        <v>-0.13386489</v>
      </c>
      <c r="Z45" s="147" t="n">
        <f aca="false">H45-Q45</f>
        <v>-0.21740176</v>
      </c>
    </row>
    <row r="46" customFormat="false" ht="12.75" hidden="false" customHeight="false" outlineLevel="0" collapsed="false">
      <c r="A46" s="149" t="n">
        <v>0.02804253</v>
      </c>
      <c r="B46" s="149" t="n">
        <v>0.04323529</v>
      </c>
      <c r="C46" s="149" t="n">
        <v>0.03237662</v>
      </c>
      <c r="D46" s="149" t="n">
        <v>0.01862128</v>
      </c>
      <c r="E46" s="149" t="n">
        <v>-0.02302218</v>
      </c>
      <c r="F46" s="149" t="n">
        <v>-0.05001581</v>
      </c>
      <c r="G46" s="149" t="n">
        <v>-0.11436371</v>
      </c>
      <c r="H46" s="149" t="n">
        <v>-0.1902327</v>
      </c>
      <c r="I46" s="34" t="n">
        <v>38018</v>
      </c>
      <c r="J46" s="147" t="n">
        <v>0</v>
      </c>
      <c r="K46" s="147" t="n">
        <v>0</v>
      </c>
      <c r="L46" s="147" t="n">
        <v>0</v>
      </c>
      <c r="M46" s="147" t="n">
        <v>0</v>
      </c>
      <c r="N46" s="147" t="n">
        <v>0</v>
      </c>
      <c r="O46" s="147" t="n">
        <v>0</v>
      </c>
      <c r="P46" s="147" t="n">
        <v>0</v>
      </c>
      <c r="Q46" s="148" t="n">
        <v>0</v>
      </c>
      <c r="S46" s="147" t="n">
        <f aca="false">A46-J46</f>
        <v>0.02804253</v>
      </c>
      <c r="T46" s="147" t="n">
        <f aca="false">B46-K46</f>
        <v>0.04323529</v>
      </c>
      <c r="U46" s="147" t="n">
        <f aca="false">C46-L46</f>
        <v>0.03237662</v>
      </c>
      <c r="V46" s="147" t="n">
        <f aca="false">D46-M46</f>
        <v>0.01862128</v>
      </c>
      <c r="W46" s="147" t="n">
        <f aca="false">E46-N46</f>
        <v>-0.02302218</v>
      </c>
      <c r="X46" s="147" t="n">
        <f aca="false">F46-O46</f>
        <v>-0.05001581</v>
      </c>
      <c r="Y46" s="147" t="n">
        <f aca="false">G46-P46</f>
        <v>-0.11436371</v>
      </c>
      <c r="Z46" s="147" t="n">
        <f aca="false">H46-Q46</f>
        <v>-0.1902327</v>
      </c>
    </row>
    <row r="47" customFormat="false" ht="12.75" hidden="false" customHeight="false" outlineLevel="0" collapsed="false">
      <c r="A47" s="149" t="n">
        <v>-0.38763617</v>
      </c>
      <c r="B47" s="149" t="n">
        <v>-0.22242946</v>
      </c>
      <c r="C47" s="149" t="n">
        <v>-0.09527809</v>
      </c>
      <c r="D47" s="149" t="n">
        <v>-0.04400004</v>
      </c>
      <c r="E47" s="149" t="n">
        <v>0.03734869</v>
      </c>
      <c r="F47" s="149" t="n">
        <v>0.06862536</v>
      </c>
      <c r="G47" s="149" t="n">
        <v>0.11506155</v>
      </c>
      <c r="H47" s="149" t="n">
        <v>0.14310866</v>
      </c>
      <c r="I47" s="34" t="n">
        <v>38047</v>
      </c>
      <c r="J47" s="147" t="n">
        <v>0</v>
      </c>
      <c r="K47" s="147" t="n">
        <v>0</v>
      </c>
      <c r="L47" s="147" t="n">
        <v>0</v>
      </c>
      <c r="M47" s="147" t="n">
        <v>0</v>
      </c>
      <c r="N47" s="147" t="n">
        <v>0</v>
      </c>
      <c r="O47" s="147" t="n">
        <v>0</v>
      </c>
      <c r="P47" s="147" t="n">
        <v>0</v>
      </c>
      <c r="Q47" s="148" t="n">
        <v>0</v>
      </c>
      <c r="S47" s="147" t="n">
        <f aca="false">A47-J47</f>
        <v>-0.38763617</v>
      </c>
      <c r="T47" s="147" t="n">
        <f aca="false">B47-K47</f>
        <v>-0.22242946</v>
      </c>
      <c r="U47" s="147" t="n">
        <f aca="false">C47-L47</f>
        <v>-0.09527809</v>
      </c>
      <c r="V47" s="147" t="n">
        <f aca="false">D47-M47</f>
        <v>-0.04400004</v>
      </c>
      <c r="W47" s="147" t="n">
        <f aca="false">E47-N47</f>
        <v>0.03734869</v>
      </c>
      <c r="X47" s="147" t="n">
        <f aca="false">F47-O47</f>
        <v>0.06862536</v>
      </c>
      <c r="Y47" s="147" t="n">
        <f aca="false">G47-P47</f>
        <v>0.11506155</v>
      </c>
      <c r="Z47" s="147" t="n">
        <f aca="false">H47-Q47</f>
        <v>0.14310866</v>
      </c>
    </row>
    <row r="48" customFormat="false" ht="12.75" hidden="false" customHeight="false" outlineLevel="0" collapsed="false">
      <c r="A48" s="149" t="n">
        <v>1.45876693</v>
      </c>
      <c r="B48" s="149" t="n">
        <v>0.94107156</v>
      </c>
      <c r="C48" s="149" t="n">
        <v>0.45474428</v>
      </c>
      <c r="D48" s="149" t="n">
        <v>0.22345198</v>
      </c>
      <c r="E48" s="149" t="n">
        <v>-0.21573989</v>
      </c>
      <c r="F48" s="149" t="n">
        <v>-0.4239923</v>
      </c>
      <c r="G48" s="149" t="n">
        <v>-0.81841104</v>
      </c>
      <c r="H48" s="149" t="n">
        <v>-1.18408845</v>
      </c>
      <c r="I48" s="34" t="n">
        <v>38078</v>
      </c>
      <c r="J48" s="147" t="n">
        <v>0</v>
      </c>
      <c r="K48" s="147" t="n">
        <v>0</v>
      </c>
      <c r="L48" s="147" t="n">
        <v>0</v>
      </c>
      <c r="M48" s="147" t="n">
        <v>0</v>
      </c>
      <c r="N48" s="147" t="n">
        <v>0</v>
      </c>
      <c r="O48" s="147" t="n">
        <v>0</v>
      </c>
      <c r="P48" s="147" t="n">
        <v>0</v>
      </c>
      <c r="Q48" s="148" t="n">
        <v>0</v>
      </c>
      <c r="S48" s="147" t="n">
        <f aca="false">A48-J48</f>
        <v>1.45876693</v>
      </c>
      <c r="T48" s="147" t="n">
        <f aca="false">B48-K48</f>
        <v>0.94107156</v>
      </c>
      <c r="U48" s="147" t="n">
        <f aca="false">C48-L48</f>
        <v>0.45474428</v>
      </c>
      <c r="V48" s="147" t="n">
        <f aca="false">D48-M48</f>
        <v>0.22345198</v>
      </c>
      <c r="W48" s="147" t="n">
        <f aca="false">E48-N48</f>
        <v>-0.21573989</v>
      </c>
      <c r="X48" s="147" t="n">
        <f aca="false">F48-O48</f>
        <v>-0.4239923</v>
      </c>
      <c r="Y48" s="147" t="n">
        <f aca="false">G48-P48</f>
        <v>-0.81841104</v>
      </c>
      <c r="Z48" s="147" t="n">
        <f aca="false">H48-Q48</f>
        <v>-1.18408845</v>
      </c>
    </row>
    <row r="49" customFormat="false" ht="12.75" hidden="false" customHeight="false" outlineLevel="0" collapsed="false">
      <c r="A49" s="149" t="n">
        <v>1.50222724</v>
      </c>
      <c r="B49" s="149" t="n">
        <v>0.97104075</v>
      </c>
      <c r="C49" s="149" t="n">
        <v>0.47015264</v>
      </c>
      <c r="D49" s="149" t="n">
        <v>0.23124493</v>
      </c>
      <c r="E49" s="149" t="n">
        <v>-0.22368825</v>
      </c>
      <c r="F49" s="149" t="n">
        <v>-0.44005373</v>
      </c>
      <c r="G49" s="149" t="n">
        <v>-0.85115536</v>
      </c>
      <c r="H49" s="149" t="n">
        <v>-1.23383205</v>
      </c>
      <c r="I49" s="34" t="n">
        <v>38108</v>
      </c>
      <c r="J49" s="147" t="n">
        <v>0</v>
      </c>
      <c r="K49" s="147" t="n">
        <v>0</v>
      </c>
      <c r="L49" s="147" t="n">
        <v>0</v>
      </c>
      <c r="M49" s="147" t="n">
        <v>0</v>
      </c>
      <c r="N49" s="147" t="n">
        <v>0</v>
      </c>
      <c r="O49" s="147" t="n">
        <v>0</v>
      </c>
      <c r="P49" s="147" t="n">
        <v>0</v>
      </c>
      <c r="Q49" s="148" t="n">
        <v>0</v>
      </c>
      <c r="S49" s="147" t="n">
        <f aca="false">A49-J49</f>
        <v>1.50222724</v>
      </c>
      <c r="T49" s="147" t="n">
        <f aca="false">B49-K49</f>
        <v>0.97104075</v>
      </c>
      <c r="U49" s="147" t="n">
        <f aca="false">C49-L49</f>
        <v>0.47015264</v>
      </c>
      <c r="V49" s="147" t="n">
        <f aca="false">D49-M49</f>
        <v>0.23124493</v>
      </c>
      <c r="W49" s="147" t="n">
        <f aca="false">E49-N49</f>
        <v>-0.22368825</v>
      </c>
      <c r="X49" s="147" t="n">
        <f aca="false">F49-O49</f>
        <v>-0.44005373</v>
      </c>
      <c r="Y49" s="147" t="n">
        <f aca="false">G49-P49</f>
        <v>-0.85115536</v>
      </c>
      <c r="Z49" s="147" t="n">
        <f aca="false">H49-Q49</f>
        <v>-1.23383205</v>
      </c>
    </row>
    <row r="50" customFormat="false" ht="12.75" hidden="false" customHeight="false" outlineLevel="0" collapsed="false">
      <c r="A50" s="149" t="n">
        <v>1.40775533</v>
      </c>
      <c r="B50" s="149" t="n">
        <v>0.90985638</v>
      </c>
      <c r="C50" s="149" t="n">
        <v>0.44052598</v>
      </c>
      <c r="D50" s="149" t="n">
        <v>0.21669412</v>
      </c>
      <c r="E50" s="149" t="n">
        <v>-0.20968713</v>
      </c>
      <c r="F50" s="149" t="n">
        <v>-0.41258524</v>
      </c>
      <c r="G50" s="149" t="n">
        <v>-0.79796792</v>
      </c>
      <c r="H50" s="149" t="n">
        <v>-1.15682353</v>
      </c>
      <c r="I50" s="34" t="n">
        <v>38139</v>
      </c>
      <c r="J50" s="147" t="n">
        <v>0</v>
      </c>
      <c r="K50" s="147" t="n">
        <v>0</v>
      </c>
      <c r="L50" s="147" t="n">
        <v>0</v>
      </c>
      <c r="M50" s="147" t="n">
        <v>0</v>
      </c>
      <c r="N50" s="147" t="n">
        <v>0</v>
      </c>
      <c r="O50" s="147" t="n">
        <v>0</v>
      </c>
      <c r="P50" s="147" t="n">
        <v>0</v>
      </c>
      <c r="Q50" s="148" t="n">
        <v>0</v>
      </c>
      <c r="S50" s="147" t="n">
        <f aca="false">A50-J50</f>
        <v>1.40775533</v>
      </c>
      <c r="T50" s="147" t="n">
        <f aca="false">B50-K50</f>
        <v>0.90985638</v>
      </c>
      <c r="U50" s="147" t="n">
        <f aca="false">C50-L50</f>
        <v>0.44052598</v>
      </c>
      <c r="V50" s="147" t="n">
        <f aca="false">D50-M50</f>
        <v>0.21669412</v>
      </c>
      <c r="W50" s="147" t="n">
        <f aca="false">E50-N50</f>
        <v>-0.20968713</v>
      </c>
      <c r="X50" s="147" t="n">
        <f aca="false">F50-O50</f>
        <v>-0.41258524</v>
      </c>
      <c r="Y50" s="147" t="n">
        <f aca="false">G50-P50</f>
        <v>-0.79796792</v>
      </c>
      <c r="Z50" s="147" t="n">
        <f aca="false">H50-Q50</f>
        <v>-1.15682353</v>
      </c>
    </row>
    <row r="51" customFormat="false" ht="12.75" hidden="false" customHeight="false" outlineLevel="0" collapsed="false">
      <c r="A51" s="149" t="n">
        <v>1.41250733</v>
      </c>
      <c r="B51" s="149" t="n">
        <v>0.91385403</v>
      </c>
      <c r="C51" s="149" t="n">
        <v>0.44293811</v>
      </c>
      <c r="D51" s="149" t="n">
        <v>0.21799807</v>
      </c>
      <c r="E51" s="149" t="n">
        <v>-0.21125168</v>
      </c>
      <c r="F51" s="149" t="n">
        <v>-0.41584529</v>
      </c>
      <c r="G51" s="149" t="n">
        <v>-0.80492069</v>
      </c>
      <c r="H51" s="149" t="n">
        <v>-1.16797569</v>
      </c>
      <c r="I51" s="34" t="n">
        <v>38169</v>
      </c>
      <c r="J51" s="147" t="n">
        <v>0</v>
      </c>
      <c r="K51" s="147" t="n">
        <v>0</v>
      </c>
      <c r="L51" s="147" t="n">
        <v>0</v>
      </c>
      <c r="M51" s="147" t="n">
        <v>0</v>
      </c>
      <c r="N51" s="147" t="n">
        <v>0</v>
      </c>
      <c r="O51" s="147" t="n">
        <v>0</v>
      </c>
      <c r="P51" s="147" t="n">
        <v>0</v>
      </c>
      <c r="Q51" s="148" t="n">
        <v>0</v>
      </c>
      <c r="S51" s="147" t="n">
        <f aca="false">A51-J51</f>
        <v>1.41250733</v>
      </c>
      <c r="T51" s="147" t="n">
        <f aca="false">B51-K51</f>
        <v>0.91385403</v>
      </c>
      <c r="U51" s="147" t="n">
        <f aca="false">C51-L51</f>
        <v>0.44293811</v>
      </c>
      <c r="V51" s="147" t="n">
        <f aca="false">D51-M51</f>
        <v>0.21799807</v>
      </c>
      <c r="W51" s="147" t="n">
        <f aca="false">E51-N51</f>
        <v>-0.21125168</v>
      </c>
      <c r="X51" s="147" t="n">
        <f aca="false">F51-O51</f>
        <v>-0.41584529</v>
      </c>
      <c r="Y51" s="147" t="n">
        <f aca="false">G51-P51</f>
        <v>-0.80492069</v>
      </c>
      <c r="Z51" s="147" t="n">
        <f aca="false">H51-Q51</f>
        <v>-1.16797569</v>
      </c>
    </row>
    <row r="52" customFormat="false" ht="12.75" hidden="false" customHeight="false" outlineLevel="0" collapsed="false">
      <c r="A52" s="149" t="n">
        <v>1.37269468</v>
      </c>
      <c r="B52" s="149" t="n">
        <v>0.88817317</v>
      </c>
      <c r="C52" s="149" t="n">
        <v>0.43061892</v>
      </c>
      <c r="D52" s="149" t="n">
        <v>0.21198705</v>
      </c>
      <c r="E52" s="149" t="n">
        <v>-0.20552574</v>
      </c>
      <c r="F52" s="149" t="n">
        <v>-0.4045254</v>
      </c>
      <c r="G52" s="149" t="n">
        <v>-0.78310581</v>
      </c>
      <c r="H52" s="149" t="n">
        <v>-1.13663508</v>
      </c>
      <c r="I52" s="34" t="n">
        <v>38200</v>
      </c>
      <c r="J52" s="147" t="n">
        <v>0</v>
      </c>
      <c r="K52" s="147" t="n">
        <v>0</v>
      </c>
      <c r="L52" s="147" t="n">
        <v>0</v>
      </c>
      <c r="M52" s="147" t="n">
        <v>0</v>
      </c>
      <c r="N52" s="147" t="n">
        <v>0</v>
      </c>
      <c r="O52" s="147" t="n">
        <v>0</v>
      </c>
      <c r="P52" s="147" t="n">
        <v>0</v>
      </c>
      <c r="Q52" s="148" t="n">
        <v>0</v>
      </c>
      <c r="S52" s="147" t="n">
        <f aca="false">A52-J52</f>
        <v>1.37269468</v>
      </c>
      <c r="T52" s="147" t="n">
        <f aca="false">B52-K52</f>
        <v>0.88817317</v>
      </c>
      <c r="U52" s="147" t="n">
        <f aca="false">C52-L52</f>
        <v>0.43061892</v>
      </c>
      <c r="V52" s="147" t="n">
        <f aca="false">D52-M52</f>
        <v>0.21198705</v>
      </c>
      <c r="W52" s="147" t="n">
        <f aca="false">E52-N52</f>
        <v>-0.20552574</v>
      </c>
      <c r="X52" s="147" t="n">
        <f aca="false">F52-O52</f>
        <v>-0.4045254</v>
      </c>
      <c r="Y52" s="147" t="n">
        <f aca="false">G52-P52</f>
        <v>-0.78310581</v>
      </c>
      <c r="Z52" s="147" t="n">
        <f aca="false">H52-Q52</f>
        <v>-1.13663508</v>
      </c>
    </row>
    <row r="53" customFormat="false" ht="12.75" hidden="false" customHeight="false" outlineLevel="0" collapsed="false">
      <c r="A53" s="149" t="n">
        <v>1.32901224</v>
      </c>
      <c r="B53" s="149" t="n">
        <v>0.85997726</v>
      </c>
      <c r="C53" s="149" t="n">
        <v>0.41698355</v>
      </c>
      <c r="D53" s="149" t="n">
        <v>0.20528094</v>
      </c>
      <c r="E53" s="149" t="n">
        <v>-0.19904337</v>
      </c>
      <c r="F53" s="149" t="n">
        <v>-0.39179995</v>
      </c>
      <c r="G53" s="149" t="n">
        <v>-0.75857478</v>
      </c>
      <c r="H53" s="149" t="n">
        <v>-1.10116876</v>
      </c>
      <c r="I53" s="34" t="n">
        <v>38231</v>
      </c>
      <c r="J53" s="147" t="n">
        <v>0</v>
      </c>
      <c r="K53" s="147" t="n">
        <v>0</v>
      </c>
      <c r="L53" s="147" t="n">
        <v>0</v>
      </c>
      <c r="M53" s="147" t="n">
        <v>0</v>
      </c>
      <c r="N53" s="147" t="n">
        <v>0</v>
      </c>
      <c r="O53" s="147" t="n">
        <v>0</v>
      </c>
      <c r="P53" s="147" t="n">
        <v>0</v>
      </c>
      <c r="Q53" s="148" t="n">
        <v>0</v>
      </c>
      <c r="S53" s="147" t="n">
        <f aca="false">A53-J53</f>
        <v>1.32901224</v>
      </c>
      <c r="T53" s="147" t="n">
        <f aca="false">B53-K53</f>
        <v>0.85997726</v>
      </c>
      <c r="U53" s="147" t="n">
        <f aca="false">C53-L53</f>
        <v>0.41698355</v>
      </c>
      <c r="V53" s="147" t="n">
        <f aca="false">D53-M53</f>
        <v>0.20528094</v>
      </c>
      <c r="W53" s="147" t="n">
        <f aca="false">E53-N53</f>
        <v>-0.19904337</v>
      </c>
      <c r="X53" s="147" t="n">
        <f aca="false">F53-O53</f>
        <v>-0.39179995</v>
      </c>
      <c r="Y53" s="147" t="n">
        <f aca="false">G53-P53</f>
        <v>-0.75857478</v>
      </c>
      <c r="Z53" s="147" t="n">
        <f aca="false">H53-Q53</f>
        <v>-1.10116876</v>
      </c>
    </row>
    <row r="54" customFormat="false" ht="12.75" hidden="false" customHeight="false" outlineLevel="0" collapsed="false">
      <c r="A54" s="149" t="n">
        <v>1.32322102</v>
      </c>
      <c r="B54" s="149" t="n">
        <v>0.85623864</v>
      </c>
      <c r="C54" s="149" t="n">
        <v>0.41520048</v>
      </c>
      <c r="D54" s="149" t="n">
        <v>0.20441947</v>
      </c>
      <c r="E54" s="149" t="n">
        <v>-0.1981648</v>
      </c>
      <c r="F54" s="149" t="n">
        <v>-0.39002754</v>
      </c>
      <c r="G54" s="149" t="n">
        <v>-0.75512576</v>
      </c>
      <c r="H54" s="149" t="n">
        <v>-1.09617999</v>
      </c>
      <c r="I54" s="34" t="n">
        <v>38261</v>
      </c>
      <c r="J54" s="147" t="n">
        <v>0</v>
      </c>
      <c r="K54" s="147" t="n">
        <v>0</v>
      </c>
      <c r="L54" s="147" t="n">
        <v>0</v>
      </c>
      <c r="M54" s="147" t="n">
        <v>0</v>
      </c>
      <c r="N54" s="147" t="n">
        <v>0</v>
      </c>
      <c r="O54" s="147" t="n">
        <v>0</v>
      </c>
      <c r="P54" s="147" t="n">
        <v>0</v>
      </c>
      <c r="Q54" s="148" t="n">
        <v>0</v>
      </c>
      <c r="S54" s="147" t="n">
        <f aca="false">A54-J54</f>
        <v>1.32322102</v>
      </c>
      <c r="T54" s="147" t="n">
        <f aca="false">B54-K54</f>
        <v>0.85623864</v>
      </c>
      <c r="U54" s="147" t="n">
        <f aca="false">C54-L54</f>
        <v>0.41520048</v>
      </c>
      <c r="V54" s="147" t="n">
        <f aca="false">D54-M54</f>
        <v>0.20441947</v>
      </c>
      <c r="W54" s="147" t="n">
        <f aca="false">E54-N54</f>
        <v>-0.1981648</v>
      </c>
      <c r="X54" s="147" t="n">
        <f aca="false">F54-O54</f>
        <v>-0.39002754</v>
      </c>
      <c r="Y54" s="147" t="n">
        <f aca="false">G54-P54</f>
        <v>-0.75512576</v>
      </c>
      <c r="Z54" s="147" t="n">
        <f aca="false">H54-Q54</f>
        <v>-1.09617999</v>
      </c>
    </row>
    <row r="55" customFormat="false" ht="12.75" hidden="false" customHeight="false" outlineLevel="0" collapsed="false">
      <c r="A55" s="149" t="n">
        <v>1.00980553</v>
      </c>
      <c r="B55" s="149" t="n">
        <v>0.6535235</v>
      </c>
      <c r="C55" s="149" t="n">
        <v>0.31709688</v>
      </c>
      <c r="D55" s="149" t="n">
        <v>0.15613235</v>
      </c>
      <c r="E55" s="149" t="n">
        <v>-0.15129722</v>
      </c>
      <c r="F55" s="149" t="n">
        <v>-0.29783491</v>
      </c>
      <c r="G55" s="149" t="n">
        <v>-0.57698537</v>
      </c>
      <c r="H55" s="149" t="n">
        <v>-0.83823711</v>
      </c>
      <c r="I55" s="34" t="n">
        <v>38292</v>
      </c>
      <c r="J55" s="147" t="n">
        <v>0</v>
      </c>
      <c r="K55" s="147" t="n">
        <v>0</v>
      </c>
      <c r="L55" s="147" t="n">
        <v>0</v>
      </c>
      <c r="M55" s="147" t="n">
        <v>0</v>
      </c>
      <c r="N55" s="147" t="n">
        <v>0</v>
      </c>
      <c r="O55" s="147" t="n">
        <v>0</v>
      </c>
      <c r="P55" s="147" t="n">
        <v>0</v>
      </c>
      <c r="Q55" s="148" t="n">
        <v>0</v>
      </c>
      <c r="S55" s="147" t="n">
        <f aca="false">A55-J55</f>
        <v>1.00980553</v>
      </c>
      <c r="T55" s="147" t="n">
        <f aca="false">B55-K55</f>
        <v>0.6535235</v>
      </c>
      <c r="U55" s="147" t="n">
        <f aca="false">C55-L55</f>
        <v>0.31709688</v>
      </c>
      <c r="V55" s="147" t="n">
        <f aca="false">D55-M55</f>
        <v>0.15613235</v>
      </c>
      <c r="W55" s="147" t="n">
        <f aca="false">E55-N55</f>
        <v>-0.15129722</v>
      </c>
      <c r="X55" s="147" t="n">
        <f aca="false">F55-O55</f>
        <v>-0.29783491</v>
      </c>
      <c r="Y55" s="147" t="n">
        <f aca="false">G55-P55</f>
        <v>-0.57698537</v>
      </c>
      <c r="Z55" s="147" t="n">
        <f aca="false">H55-Q55</f>
        <v>-0.83823711</v>
      </c>
    </row>
    <row r="56" customFormat="false" ht="12.75" hidden="false" customHeight="false" outlineLevel="0" collapsed="false">
      <c r="A56" s="149" t="n">
        <v>1.20948989</v>
      </c>
      <c r="B56" s="149" t="n">
        <v>0.78867885</v>
      </c>
      <c r="C56" s="149" t="n">
        <v>0.38538404</v>
      </c>
      <c r="D56" s="149" t="n">
        <v>0.1904541</v>
      </c>
      <c r="E56" s="149" t="n">
        <v>-0.18601188</v>
      </c>
      <c r="F56" s="149" t="n">
        <v>-0.36762603</v>
      </c>
      <c r="G56" s="149" t="n">
        <v>-0.71788389</v>
      </c>
      <c r="H56" s="149" t="n">
        <v>-1.0512897</v>
      </c>
      <c r="I56" s="34" t="n">
        <v>38322</v>
      </c>
      <c r="J56" s="147" t="n">
        <v>0</v>
      </c>
      <c r="K56" s="147" t="n">
        <v>0</v>
      </c>
      <c r="L56" s="147" t="n">
        <v>0</v>
      </c>
      <c r="M56" s="147" t="n">
        <v>0</v>
      </c>
      <c r="N56" s="147" t="n">
        <v>0</v>
      </c>
      <c r="O56" s="147" t="n">
        <v>0</v>
      </c>
      <c r="P56" s="147" t="n">
        <v>0</v>
      </c>
      <c r="Q56" s="148" t="n">
        <v>0</v>
      </c>
      <c r="S56" s="147" t="n">
        <f aca="false">A56-J56</f>
        <v>1.20948989</v>
      </c>
      <c r="T56" s="147" t="n">
        <f aca="false">B56-K56</f>
        <v>0.78867885</v>
      </c>
      <c r="U56" s="147" t="n">
        <f aca="false">C56-L56</f>
        <v>0.38538404</v>
      </c>
      <c r="V56" s="147" t="n">
        <f aca="false">D56-M56</f>
        <v>0.1904541</v>
      </c>
      <c r="W56" s="147" t="n">
        <f aca="false">E56-N56</f>
        <v>-0.18601188</v>
      </c>
      <c r="X56" s="147" t="n">
        <f aca="false">F56-O56</f>
        <v>-0.36762603</v>
      </c>
      <c r="Y56" s="147" t="n">
        <f aca="false">G56-P56</f>
        <v>-0.71788389</v>
      </c>
      <c r="Z56" s="147" t="n">
        <f aca="false">H56-Q56</f>
        <v>-1.0512897</v>
      </c>
    </row>
    <row r="57" customFormat="false" ht="12.75" hidden="false" customHeight="false" outlineLevel="0" collapsed="false">
      <c r="A57" s="149" t="n">
        <v>1.78622044</v>
      </c>
      <c r="B57" s="149" t="n">
        <v>1.16417809</v>
      </c>
      <c r="C57" s="149" t="n">
        <v>0.56889899</v>
      </c>
      <c r="D57" s="149" t="n">
        <v>0.28118363</v>
      </c>
      <c r="E57" s="149" t="n">
        <v>-0.27472776</v>
      </c>
      <c r="F57" s="149" t="n">
        <v>-0.54308407</v>
      </c>
      <c r="G57" s="149" t="n">
        <v>-1.0610549</v>
      </c>
      <c r="H57" s="149" t="n">
        <v>-1.55471317</v>
      </c>
      <c r="I57" s="34" t="n">
        <v>38353</v>
      </c>
      <c r="J57" s="147" t="n">
        <v>0</v>
      </c>
      <c r="K57" s="147" t="n">
        <v>0</v>
      </c>
      <c r="L57" s="147" t="n">
        <v>0</v>
      </c>
      <c r="M57" s="147" t="n">
        <v>0</v>
      </c>
      <c r="N57" s="147" t="n">
        <v>0</v>
      </c>
      <c r="O57" s="147" t="n">
        <v>0</v>
      </c>
      <c r="P57" s="147" t="n">
        <v>0</v>
      </c>
      <c r="Q57" s="148" t="n">
        <v>0</v>
      </c>
      <c r="S57" s="147" t="n">
        <f aca="false">A57-J57</f>
        <v>1.78622044</v>
      </c>
      <c r="T57" s="147" t="n">
        <f aca="false">B57-K57</f>
        <v>1.16417809</v>
      </c>
      <c r="U57" s="147" t="n">
        <f aca="false">C57-L57</f>
        <v>0.56889899</v>
      </c>
      <c r="V57" s="147" t="n">
        <f aca="false">D57-M57</f>
        <v>0.28118363</v>
      </c>
      <c r="W57" s="147" t="n">
        <f aca="false">E57-N57</f>
        <v>-0.27472776</v>
      </c>
      <c r="X57" s="147" t="n">
        <f aca="false">F57-O57</f>
        <v>-0.54308407</v>
      </c>
      <c r="Y57" s="147" t="n">
        <f aca="false">G57-P57</f>
        <v>-1.0610549</v>
      </c>
      <c r="Z57" s="147" t="n">
        <f aca="false">H57-Q57</f>
        <v>-1.55471317</v>
      </c>
    </row>
    <row r="58" customFormat="false" ht="12.75" hidden="false" customHeight="false" outlineLevel="0" collapsed="false">
      <c r="A58" s="149" t="n">
        <v>1.86121721</v>
      </c>
      <c r="B58" s="149" t="n">
        <v>1.21306531</v>
      </c>
      <c r="C58" s="149" t="n">
        <v>0.59265161</v>
      </c>
      <c r="D58" s="149" t="n">
        <v>0.29287539</v>
      </c>
      <c r="E58" s="149" t="n">
        <v>-0.28603288</v>
      </c>
      <c r="F58" s="149" t="n">
        <v>-0.56529441</v>
      </c>
      <c r="G58" s="149" t="n">
        <v>-1.10384115</v>
      </c>
      <c r="H58" s="149" t="n">
        <v>-1.61640186</v>
      </c>
      <c r="I58" s="34" t="n">
        <v>38384</v>
      </c>
      <c r="J58" s="147" t="n">
        <v>0</v>
      </c>
      <c r="K58" s="147" t="n">
        <v>0</v>
      </c>
      <c r="L58" s="147" t="n">
        <v>0</v>
      </c>
      <c r="M58" s="147" t="n">
        <v>0</v>
      </c>
      <c r="N58" s="147" t="n">
        <v>0</v>
      </c>
      <c r="O58" s="147" t="n">
        <v>0</v>
      </c>
      <c r="P58" s="147" t="n">
        <v>0</v>
      </c>
      <c r="Q58" s="148" t="n">
        <v>0</v>
      </c>
      <c r="S58" s="147" t="n">
        <f aca="false">A58-J58</f>
        <v>1.86121721</v>
      </c>
      <c r="T58" s="147" t="n">
        <f aca="false">B58-K58</f>
        <v>1.21306531</v>
      </c>
      <c r="U58" s="147" t="n">
        <f aca="false">C58-L58</f>
        <v>0.59265161</v>
      </c>
      <c r="V58" s="147" t="n">
        <f aca="false">D58-M58</f>
        <v>0.29287539</v>
      </c>
      <c r="W58" s="147" t="n">
        <f aca="false">E58-N58</f>
        <v>-0.28603288</v>
      </c>
      <c r="X58" s="147" t="n">
        <f aca="false">F58-O58</f>
        <v>-0.56529441</v>
      </c>
      <c r="Y58" s="147" t="n">
        <f aca="false">G58-P58</f>
        <v>-1.10384115</v>
      </c>
      <c r="Z58" s="147" t="n">
        <f aca="false">H58-Q58</f>
        <v>-1.61640186</v>
      </c>
    </row>
    <row r="59" customFormat="false" ht="12.75" hidden="false" customHeight="false" outlineLevel="0" collapsed="false">
      <c r="A59" s="149" t="n">
        <v>1.90180638</v>
      </c>
      <c r="B59" s="149" t="n">
        <v>1.2383684</v>
      </c>
      <c r="C59" s="149" t="n">
        <v>0.60439031</v>
      </c>
      <c r="D59" s="149" t="n">
        <v>0.2984739</v>
      </c>
      <c r="E59" s="149" t="n">
        <v>-0.29096378</v>
      </c>
      <c r="F59" s="149" t="n">
        <v>-0.57445805</v>
      </c>
      <c r="G59" s="149" t="n">
        <v>-1.1192854</v>
      </c>
      <c r="H59" s="149" t="n">
        <v>-1.63513282</v>
      </c>
      <c r="I59" s="34" t="n">
        <v>38412</v>
      </c>
      <c r="J59" s="147" t="n">
        <v>0</v>
      </c>
      <c r="K59" s="147" t="n">
        <v>0</v>
      </c>
      <c r="L59" s="147" t="n">
        <v>0</v>
      </c>
      <c r="M59" s="147" t="n">
        <v>0</v>
      </c>
      <c r="N59" s="147" t="n">
        <v>0</v>
      </c>
      <c r="O59" s="147" t="n">
        <v>0</v>
      </c>
      <c r="P59" s="147" t="n">
        <v>0</v>
      </c>
      <c r="Q59" s="148" t="n">
        <v>0</v>
      </c>
      <c r="S59" s="147" t="n">
        <f aca="false">A59-J59</f>
        <v>1.90180638</v>
      </c>
      <c r="T59" s="147" t="n">
        <f aca="false">B59-K59</f>
        <v>1.2383684</v>
      </c>
      <c r="U59" s="147" t="n">
        <f aca="false">C59-L59</f>
        <v>0.60439031</v>
      </c>
      <c r="V59" s="147" t="n">
        <f aca="false">D59-M59</f>
        <v>0.2984739</v>
      </c>
      <c r="W59" s="147" t="n">
        <f aca="false">E59-N59</f>
        <v>-0.29096378</v>
      </c>
      <c r="X59" s="147" t="n">
        <f aca="false">F59-O59</f>
        <v>-0.57445805</v>
      </c>
      <c r="Y59" s="147" t="n">
        <f aca="false">G59-P59</f>
        <v>-1.1192854</v>
      </c>
      <c r="Z59" s="147" t="n">
        <f aca="false">H59-Q59</f>
        <v>-1.63513282</v>
      </c>
    </row>
    <row r="60" customFormat="false" ht="12.75" hidden="false" customHeight="false" outlineLevel="0" collapsed="false">
      <c r="A60" s="149" t="n">
        <v>2.34012366</v>
      </c>
      <c r="B60" s="149" t="n">
        <v>1.52342993</v>
      </c>
      <c r="C60" s="149" t="n">
        <v>0.74288631</v>
      </c>
      <c r="D60" s="149" t="n">
        <v>0.36667758</v>
      </c>
      <c r="E60" s="149" t="n">
        <v>-0.35709051</v>
      </c>
      <c r="F60" s="149" t="n">
        <v>-0.70458021</v>
      </c>
      <c r="G60" s="149" t="n">
        <v>-1.37088344</v>
      </c>
      <c r="H60" s="149" t="n">
        <v>-1.99970738</v>
      </c>
      <c r="I60" s="34" t="n">
        <v>38443</v>
      </c>
      <c r="J60" s="147" t="n">
        <v>0</v>
      </c>
      <c r="K60" s="147" t="n">
        <v>0</v>
      </c>
      <c r="L60" s="147" t="n">
        <v>0</v>
      </c>
      <c r="M60" s="147" t="n">
        <v>0</v>
      </c>
      <c r="N60" s="147" t="n">
        <v>0</v>
      </c>
      <c r="O60" s="147" t="n">
        <v>0</v>
      </c>
      <c r="P60" s="147" t="n">
        <v>0</v>
      </c>
      <c r="Q60" s="148" t="n">
        <v>0</v>
      </c>
      <c r="S60" s="147" t="n">
        <f aca="false">A60-J60</f>
        <v>2.34012366</v>
      </c>
      <c r="T60" s="147" t="n">
        <f aca="false">B60-K60</f>
        <v>1.52342993</v>
      </c>
      <c r="U60" s="147" t="n">
        <f aca="false">C60-L60</f>
        <v>0.74288631</v>
      </c>
      <c r="V60" s="147" t="n">
        <f aca="false">D60-M60</f>
        <v>0.36667758</v>
      </c>
      <c r="W60" s="147" t="n">
        <f aca="false">E60-N60</f>
        <v>-0.35709051</v>
      </c>
      <c r="X60" s="147" t="n">
        <f aca="false">F60-O60</f>
        <v>-0.70458021</v>
      </c>
      <c r="Y60" s="147" t="n">
        <f aca="false">G60-P60</f>
        <v>-1.37088344</v>
      </c>
      <c r="Z60" s="147" t="n">
        <f aca="false">H60-Q60</f>
        <v>-1.99970738</v>
      </c>
    </row>
    <row r="61" customFormat="false" ht="12.75" hidden="false" customHeight="false" outlineLevel="0" collapsed="false">
      <c r="A61" s="149" t="n">
        <v>0.99856571</v>
      </c>
      <c r="B61" s="149" t="n">
        <v>0.66090816</v>
      </c>
      <c r="C61" s="149" t="n">
        <v>0.32717531</v>
      </c>
      <c r="D61" s="149" t="n">
        <v>0.16263112</v>
      </c>
      <c r="E61" s="149" t="n">
        <v>-0.16049272</v>
      </c>
      <c r="F61" s="149" t="n">
        <v>-0.31865597</v>
      </c>
      <c r="G61" s="149" t="n">
        <v>-0.62738117</v>
      </c>
      <c r="H61" s="149" t="n">
        <v>-0.92548735</v>
      </c>
      <c r="I61" s="34" t="n">
        <v>38473</v>
      </c>
      <c r="J61" s="147" t="n">
        <v>0</v>
      </c>
      <c r="K61" s="147" t="n">
        <v>0</v>
      </c>
      <c r="L61" s="147" t="n">
        <v>0</v>
      </c>
      <c r="M61" s="147" t="n">
        <v>0</v>
      </c>
      <c r="N61" s="147" t="n">
        <v>0</v>
      </c>
      <c r="O61" s="147" t="n">
        <v>0</v>
      </c>
      <c r="P61" s="147" t="n">
        <v>0</v>
      </c>
      <c r="Q61" s="148" t="n">
        <v>0</v>
      </c>
      <c r="S61" s="147" t="n">
        <f aca="false">A61-J61</f>
        <v>0.99856571</v>
      </c>
      <c r="T61" s="147" t="n">
        <f aca="false">B61-K61</f>
        <v>0.66090816</v>
      </c>
      <c r="U61" s="147" t="n">
        <f aca="false">C61-L61</f>
        <v>0.32717531</v>
      </c>
      <c r="V61" s="147" t="n">
        <f aca="false">D61-M61</f>
        <v>0.16263112</v>
      </c>
      <c r="W61" s="147" t="n">
        <f aca="false">E61-N61</f>
        <v>-0.16049272</v>
      </c>
      <c r="X61" s="147" t="n">
        <f aca="false">F61-O61</f>
        <v>-0.31865597</v>
      </c>
      <c r="Y61" s="147" t="n">
        <f aca="false">G61-P61</f>
        <v>-0.62738117</v>
      </c>
      <c r="Z61" s="147" t="n">
        <f aca="false">H61-Q61</f>
        <v>-0.92548735</v>
      </c>
    </row>
    <row r="62" customFormat="false" ht="12.75" hidden="false" customHeight="false" outlineLevel="0" collapsed="false">
      <c r="A62" s="149" t="n">
        <v>0.93049651</v>
      </c>
      <c r="B62" s="149" t="n">
        <v>0.61594902</v>
      </c>
      <c r="C62" s="149" t="n">
        <v>0.30498146</v>
      </c>
      <c r="D62" s="149" t="n">
        <v>0.15161716</v>
      </c>
      <c r="E62" s="149" t="n">
        <v>-0.14966321</v>
      </c>
      <c r="F62" s="149" t="n">
        <v>-0.29719664</v>
      </c>
      <c r="G62" s="149" t="n">
        <v>-0.58531361</v>
      </c>
      <c r="H62" s="149" t="n">
        <v>-0.86388372</v>
      </c>
      <c r="I62" s="34" t="n">
        <v>38504</v>
      </c>
      <c r="J62" s="147" t="n">
        <v>0</v>
      </c>
      <c r="K62" s="147" t="n">
        <v>0</v>
      </c>
      <c r="L62" s="147" t="n">
        <v>0</v>
      </c>
      <c r="M62" s="147" t="n">
        <v>0</v>
      </c>
      <c r="N62" s="147" t="n">
        <v>0</v>
      </c>
      <c r="O62" s="147" t="n">
        <v>0</v>
      </c>
      <c r="P62" s="147" t="n">
        <v>0</v>
      </c>
      <c r="Q62" s="148" t="n">
        <v>0</v>
      </c>
      <c r="S62" s="147" t="n">
        <f aca="false">A62-J62</f>
        <v>0.93049651</v>
      </c>
      <c r="T62" s="147" t="n">
        <f aca="false">B62-K62</f>
        <v>0.61594902</v>
      </c>
      <c r="U62" s="147" t="n">
        <f aca="false">C62-L62</f>
        <v>0.30498146</v>
      </c>
      <c r="V62" s="147" t="n">
        <f aca="false">D62-M62</f>
        <v>0.15161716</v>
      </c>
      <c r="W62" s="147" t="n">
        <f aca="false">E62-N62</f>
        <v>-0.14966321</v>
      </c>
      <c r="X62" s="147" t="n">
        <f aca="false">F62-O62</f>
        <v>-0.29719664</v>
      </c>
      <c r="Y62" s="147" t="n">
        <f aca="false">G62-P62</f>
        <v>-0.58531361</v>
      </c>
      <c r="Z62" s="147" t="n">
        <f aca="false">H62-Q62</f>
        <v>-0.86388372</v>
      </c>
    </row>
    <row r="63" customFormat="false" ht="12.75" hidden="false" customHeight="false" outlineLevel="0" collapsed="false">
      <c r="A63" s="149" t="n">
        <v>0.93970543</v>
      </c>
      <c r="B63" s="149" t="n">
        <v>0.62161408</v>
      </c>
      <c r="C63" s="149" t="n">
        <v>0.30761916</v>
      </c>
      <c r="D63" s="149" t="n">
        <v>0.15289411</v>
      </c>
      <c r="E63" s="149" t="n">
        <v>-0.15086797</v>
      </c>
      <c r="F63" s="149" t="n">
        <v>-0.2995442</v>
      </c>
      <c r="G63" s="149" t="n">
        <v>-0.58986086</v>
      </c>
      <c r="H63" s="149" t="n">
        <v>-0.87053852</v>
      </c>
      <c r="J63" s="147" t="n">
        <v>0</v>
      </c>
      <c r="K63" s="147" t="n">
        <v>0</v>
      </c>
      <c r="L63" s="147" t="n">
        <v>0</v>
      </c>
      <c r="M63" s="147" t="n">
        <v>0</v>
      </c>
      <c r="N63" s="147" t="n">
        <v>0</v>
      </c>
      <c r="O63" s="147" t="n">
        <v>0</v>
      </c>
      <c r="P63" s="147" t="n">
        <v>0</v>
      </c>
      <c r="Q63" s="148" t="n">
        <v>0</v>
      </c>
      <c r="S63" s="147" t="n">
        <f aca="false">A63-J63</f>
        <v>0.93970543</v>
      </c>
      <c r="T63" s="147" t="n">
        <f aca="false">B63-K63</f>
        <v>0.62161408</v>
      </c>
      <c r="U63" s="147" t="n">
        <f aca="false">C63-L63</f>
        <v>0.30761916</v>
      </c>
      <c r="V63" s="147" t="n">
        <f aca="false">D63-M63</f>
        <v>0.15289411</v>
      </c>
      <c r="W63" s="147" t="n">
        <f aca="false">E63-N63</f>
        <v>-0.15086797</v>
      </c>
      <c r="X63" s="147" t="n">
        <f aca="false">F63-O63</f>
        <v>-0.2995442</v>
      </c>
      <c r="Y63" s="147" t="n">
        <f aca="false">G63-P63</f>
        <v>-0.58986086</v>
      </c>
      <c r="Z63" s="147" t="n">
        <f aca="false">H63-Q63</f>
        <v>-0.87053852</v>
      </c>
    </row>
    <row r="64" customFormat="false" ht="12.75" hidden="false" customHeight="false" outlineLevel="0" collapsed="false">
      <c r="A64" s="149" t="n">
        <v>0.92145052</v>
      </c>
      <c r="B64" s="149" t="n">
        <v>0.60912376</v>
      </c>
      <c r="C64" s="149" t="n">
        <v>0.3012739</v>
      </c>
      <c r="D64" s="149" t="n">
        <v>0.14970607</v>
      </c>
      <c r="E64" s="149" t="n">
        <v>-0.14766536</v>
      </c>
      <c r="F64" s="149" t="n">
        <v>-0.2931386</v>
      </c>
      <c r="G64" s="149" t="n">
        <v>-0.57721052</v>
      </c>
      <c r="H64" s="149" t="n">
        <v>-0.85170357</v>
      </c>
      <c r="J64" s="147" t="n">
        <v>0</v>
      </c>
      <c r="K64" s="147" t="n">
        <v>0</v>
      </c>
      <c r="L64" s="147" t="n">
        <v>0</v>
      </c>
      <c r="M64" s="147" t="n">
        <v>0</v>
      </c>
      <c r="N64" s="147" t="n">
        <v>0</v>
      </c>
      <c r="O64" s="147" t="n">
        <v>0</v>
      </c>
      <c r="P64" s="147" t="n">
        <v>0</v>
      </c>
      <c r="Q64" s="148" t="n">
        <v>0</v>
      </c>
      <c r="S64" s="147" t="n">
        <f aca="false">A64-J64</f>
        <v>0.92145052</v>
      </c>
      <c r="T64" s="147" t="n">
        <f aca="false">B64-K64</f>
        <v>0.60912376</v>
      </c>
      <c r="U64" s="147" t="n">
        <f aca="false">C64-L64</f>
        <v>0.3012739</v>
      </c>
      <c r="V64" s="147" t="n">
        <f aca="false">D64-M64</f>
        <v>0.14970607</v>
      </c>
      <c r="W64" s="147" t="n">
        <f aca="false">E64-N64</f>
        <v>-0.14766536</v>
      </c>
      <c r="X64" s="147" t="n">
        <f aca="false">F64-O64</f>
        <v>-0.2931386</v>
      </c>
      <c r="Y64" s="147" t="n">
        <f aca="false">G64-P64</f>
        <v>-0.57721052</v>
      </c>
      <c r="Z64" s="147" t="n">
        <f aca="false">H64-Q64</f>
        <v>-0.85170357</v>
      </c>
    </row>
    <row r="65" customFormat="false" ht="12.75" hidden="false" customHeight="false" outlineLevel="0" collapsed="false">
      <c r="A65" s="149" t="n">
        <v>0.19421</v>
      </c>
      <c r="B65" s="149" t="n">
        <v>0.1326898</v>
      </c>
      <c r="C65" s="149" t="n">
        <v>0.06785855</v>
      </c>
      <c r="D65" s="149" t="n">
        <v>0.03428857</v>
      </c>
      <c r="E65" s="149" t="n">
        <v>-0.03496674</v>
      </c>
      <c r="F65" s="149" t="n">
        <v>-0.07056992</v>
      </c>
      <c r="G65" s="149" t="n">
        <v>-0.14367032</v>
      </c>
      <c r="H65" s="149" t="n">
        <v>-0.21922109</v>
      </c>
      <c r="J65" s="147" t="n">
        <v>0</v>
      </c>
      <c r="K65" s="147" t="n">
        <v>0</v>
      </c>
      <c r="L65" s="147" t="n">
        <v>0</v>
      </c>
      <c r="M65" s="147" t="n">
        <v>0</v>
      </c>
      <c r="N65" s="147" t="n">
        <v>0</v>
      </c>
      <c r="O65" s="147" t="n">
        <v>0</v>
      </c>
      <c r="P65" s="147" t="n">
        <v>0</v>
      </c>
      <c r="Q65" s="148" t="n">
        <v>0</v>
      </c>
      <c r="S65" s="147" t="n">
        <f aca="false">A65-J65</f>
        <v>0.19421</v>
      </c>
      <c r="T65" s="147" t="n">
        <f aca="false">B65-K65</f>
        <v>0.1326898</v>
      </c>
      <c r="U65" s="147" t="n">
        <f aca="false">C65-L65</f>
        <v>0.06785855</v>
      </c>
      <c r="V65" s="147" t="n">
        <f aca="false">D65-M65</f>
        <v>0.03428857</v>
      </c>
      <c r="W65" s="147" t="n">
        <f aca="false">E65-N65</f>
        <v>-0.03496674</v>
      </c>
      <c r="X65" s="147" t="n">
        <f aca="false">F65-O65</f>
        <v>-0.07056992</v>
      </c>
      <c r="Y65" s="147" t="n">
        <f aca="false">G65-P65</f>
        <v>-0.14367032</v>
      </c>
      <c r="Z65" s="147" t="n">
        <f aca="false">H65-Q65</f>
        <v>-0.21922109</v>
      </c>
    </row>
    <row r="66" customFormat="false" ht="12.75" hidden="false" customHeight="false" outlineLevel="0" collapsed="false">
      <c r="A66" s="149" t="n">
        <v>0.20447007</v>
      </c>
      <c r="B66" s="149" t="n">
        <v>0.13895098</v>
      </c>
      <c r="C66" s="149" t="n">
        <v>0.07070842</v>
      </c>
      <c r="D66" s="149" t="n">
        <v>0.03564523</v>
      </c>
      <c r="E66" s="149" t="n">
        <v>-0.03619113</v>
      </c>
      <c r="F66" s="149" t="n">
        <v>-0.07289103</v>
      </c>
      <c r="G66" s="149" t="n">
        <v>-0.1478256</v>
      </c>
      <c r="H66" s="149" t="n">
        <v>-0.22463674</v>
      </c>
      <c r="J66" s="147" t="n">
        <v>0</v>
      </c>
      <c r="K66" s="147" t="n">
        <v>0</v>
      </c>
      <c r="L66" s="147" t="n">
        <v>0</v>
      </c>
      <c r="M66" s="147" t="n">
        <v>0</v>
      </c>
      <c r="N66" s="147" t="n">
        <v>0</v>
      </c>
      <c r="O66" s="147" t="n">
        <v>0</v>
      </c>
      <c r="P66" s="147" t="n">
        <v>0</v>
      </c>
      <c r="Q66" s="148" t="n">
        <v>0</v>
      </c>
      <c r="S66" s="147" t="n">
        <f aca="false">A66-J66</f>
        <v>0.20447007</v>
      </c>
      <c r="T66" s="147" t="n">
        <f aca="false">B66-K66</f>
        <v>0.13895098</v>
      </c>
      <c r="U66" s="147" t="n">
        <f aca="false">C66-L66</f>
        <v>0.07070842</v>
      </c>
      <c r="V66" s="147" t="n">
        <f aca="false">D66-M66</f>
        <v>0.03564523</v>
      </c>
      <c r="W66" s="147" t="n">
        <f aca="false">E66-N66</f>
        <v>-0.03619113</v>
      </c>
      <c r="X66" s="147" t="n">
        <f aca="false">F66-O66</f>
        <v>-0.07289103</v>
      </c>
      <c r="Y66" s="147" t="n">
        <f aca="false">G66-P66</f>
        <v>-0.1478256</v>
      </c>
      <c r="Z66" s="147" t="n">
        <f aca="false">H66-Q66</f>
        <v>-0.22463674</v>
      </c>
    </row>
    <row r="67" customFormat="false" ht="12.75" hidden="false" customHeight="false" outlineLevel="0" collapsed="false">
      <c r="A67" s="149" t="n">
        <v>0.20087522</v>
      </c>
      <c r="B67" s="149" t="n">
        <v>0.13625967</v>
      </c>
      <c r="C67" s="149" t="n">
        <v>0.06921179</v>
      </c>
      <c r="D67" s="149" t="n">
        <v>0.03485883</v>
      </c>
      <c r="E67" s="149" t="n">
        <v>-0.03532618</v>
      </c>
      <c r="F67" s="149" t="n">
        <v>-0.07115119</v>
      </c>
      <c r="G67" s="149" t="n">
        <v>-0.14422645</v>
      </c>
      <c r="H67" s="149" t="n">
        <v>-0.21865183</v>
      </c>
      <c r="J67" s="147" t="n">
        <v>0</v>
      </c>
      <c r="K67" s="147" t="n">
        <v>0</v>
      </c>
      <c r="L67" s="147" t="n">
        <v>0</v>
      </c>
      <c r="M67" s="147" t="n">
        <v>0</v>
      </c>
      <c r="N67" s="147" t="n">
        <v>0</v>
      </c>
      <c r="O67" s="147" t="n">
        <v>0</v>
      </c>
      <c r="P67" s="147" t="n">
        <v>0</v>
      </c>
      <c r="Q67" s="148" t="n">
        <v>0</v>
      </c>
      <c r="S67" s="147" t="n">
        <f aca="false">A67-J67</f>
        <v>0.20087522</v>
      </c>
      <c r="T67" s="147" t="n">
        <f aca="false">B67-K67</f>
        <v>0.13625967</v>
      </c>
      <c r="U67" s="147" t="n">
        <f aca="false">C67-L67</f>
        <v>0.06921179</v>
      </c>
      <c r="V67" s="147" t="n">
        <f aca="false">D67-M67</f>
        <v>0.03485883</v>
      </c>
      <c r="W67" s="147" t="n">
        <f aca="false">E67-N67</f>
        <v>-0.03532618</v>
      </c>
      <c r="X67" s="147" t="n">
        <f aca="false">F67-O67</f>
        <v>-0.07115119</v>
      </c>
      <c r="Y67" s="147" t="n">
        <f aca="false">G67-P67</f>
        <v>-0.14422645</v>
      </c>
      <c r="Z67" s="147" t="n">
        <f aca="false">H67-Q67</f>
        <v>-0.21865183</v>
      </c>
    </row>
    <row r="68" customFormat="false" ht="12.75" hidden="false" customHeight="false" outlineLevel="0" collapsed="false">
      <c r="A68" s="149" t="n">
        <v>0.39558793</v>
      </c>
      <c r="B68" s="149" t="n">
        <v>0.26741387</v>
      </c>
      <c r="C68" s="149" t="n">
        <v>0.13538067</v>
      </c>
      <c r="D68" s="149" t="n">
        <v>0.06809485</v>
      </c>
      <c r="E68" s="149" t="n">
        <v>-0.06889979</v>
      </c>
      <c r="F68" s="149" t="n">
        <v>-0.13844502</v>
      </c>
      <c r="G68" s="149" t="n">
        <v>-0.27912257</v>
      </c>
      <c r="H68" s="149" t="n">
        <v>-0.42150106</v>
      </c>
      <c r="J68" s="147" t="n">
        <v>0</v>
      </c>
      <c r="K68" s="147" t="n">
        <v>0</v>
      </c>
      <c r="L68" s="147" t="n">
        <v>0</v>
      </c>
      <c r="M68" s="147" t="n">
        <v>0</v>
      </c>
      <c r="N68" s="147" t="n">
        <v>0</v>
      </c>
      <c r="O68" s="147" t="n">
        <v>0</v>
      </c>
      <c r="P68" s="147" t="n">
        <v>0</v>
      </c>
      <c r="Q68" s="148" t="n">
        <v>0</v>
      </c>
      <c r="S68" s="147" t="n">
        <f aca="false">A68-J68</f>
        <v>0.39558793</v>
      </c>
      <c r="T68" s="147" t="n">
        <f aca="false">B68-K68</f>
        <v>0.26741387</v>
      </c>
      <c r="U68" s="147" t="n">
        <f aca="false">C68-L68</f>
        <v>0.13538067</v>
      </c>
      <c r="V68" s="147" t="n">
        <f aca="false">D68-M68</f>
        <v>0.06809485</v>
      </c>
      <c r="W68" s="147" t="n">
        <f aca="false">E68-N68</f>
        <v>-0.06889979</v>
      </c>
      <c r="X68" s="147" t="n">
        <f aca="false">F68-O68</f>
        <v>-0.13844502</v>
      </c>
      <c r="Y68" s="147" t="n">
        <f aca="false">G68-P68</f>
        <v>-0.27912257</v>
      </c>
      <c r="Z68" s="147" t="n">
        <f aca="false">H68-Q68</f>
        <v>-0.42150106</v>
      </c>
    </row>
    <row r="69" customFormat="false" ht="12.75" hidden="false" customHeight="false" outlineLevel="0" collapsed="false">
      <c r="A69" s="149" t="n">
        <v>0.37429613</v>
      </c>
      <c r="B69" s="149" t="n">
        <v>0.25255876</v>
      </c>
      <c r="C69" s="149" t="n">
        <v>0.12759553</v>
      </c>
      <c r="D69" s="149" t="n">
        <v>0.06409809</v>
      </c>
      <c r="E69" s="149" t="n">
        <v>-0.06464201</v>
      </c>
      <c r="F69" s="149" t="n">
        <v>-0.12977197</v>
      </c>
      <c r="G69" s="149" t="n">
        <v>-0.26127681</v>
      </c>
      <c r="H69" s="149" t="n">
        <v>-0.39408794</v>
      </c>
      <c r="J69" s="147" t="n">
        <v>0</v>
      </c>
      <c r="K69" s="147" t="n">
        <v>0</v>
      </c>
      <c r="L69" s="147" t="n">
        <v>0</v>
      </c>
      <c r="M69" s="147" t="n">
        <v>0</v>
      </c>
      <c r="N69" s="147" t="n">
        <v>0</v>
      </c>
      <c r="O69" s="147" t="n">
        <v>0</v>
      </c>
      <c r="P69" s="147" t="n">
        <v>0</v>
      </c>
      <c r="Q69" s="148" t="n">
        <v>0</v>
      </c>
      <c r="S69" s="147" t="n">
        <f aca="false">A69-J69</f>
        <v>0.37429613</v>
      </c>
      <c r="T69" s="147" t="n">
        <f aca="false">B69-K69</f>
        <v>0.25255876</v>
      </c>
      <c r="U69" s="147" t="n">
        <f aca="false">C69-L69</f>
        <v>0.12759553</v>
      </c>
      <c r="V69" s="147" t="n">
        <f aca="false">D69-M69</f>
        <v>0.06409809</v>
      </c>
      <c r="W69" s="147" t="n">
        <f aca="false">E69-N69</f>
        <v>-0.06464201</v>
      </c>
      <c r="X69" s="147" t="n">
        <f aca="false">F69-O69</f>
        <v>-0.12977197</v>
      </c>
      <c r="Y69" s="147" t="n">
        <f aca="false">G69-P69</f>
        <v>-0.26127681</v>
      </c>
      <c r="Z69" s="147" t="n">
        <f aca="false">H69-Q69</f>
        <v>-0.39408794</v>
      </c>
    </row>
    <row r="70" customFormat="false" ht="12.75" hidden="false" customHeight="false" outlineLevel="0" collapsed="false">
      <c r="A70" s="149" t="n">
        <v>0.32698268</v>
      </c>
      <c r="B70" s="149" t="n">
        <v>0.2213145</v>
      </c>
      <c r="C70" s="149" t="n">
        <v>0.11220492</v>
      </c>
      <c r="D70" s="149" t="n">
        <v>0.05643313</v>
      </c>
      <c r="E70" s="149" t="n">
        <v>-0.05704516</v>
      </c>
      <c r="F70" s="149" t="n">
        <v>-0.11465147</v>
      </c>
      <c r="G70" s="149" t="n">
        <v>-0.23134625</v>
      </c>
      <c r="H70" s="149" t="n">
        <v>-0.34968774</v>
      </c>
      <c r="J70" s="147" t="n">
        <v>0</v>
      </c>
      <c r="K70" s="147" t="n">
        <v>0</v>
      </c>
      <c r="L70" s="147" t="n">
        <v>0</v>
      </c>
      <c r="M70" s="147" t="n">
        <v>0</v>
      </c>
      <c r="N70" s="147" t="n">
        <v>0</v>
      </c>
      <c r="O70" s="147" t="n">
        <v>0</v>
      </c>
      <c r="P70" s="147" t="n">
        <v>0</v>
      </c>
      <c r="Q70" s="148" t="n">
        <v>0</v>
      </c>
      <c r="S70" s="147" t="n">
        <f aca="false">A70-J70</f>
        <v>0.32698268</v>
      </c>
      <c r="T70" s="147" t="n">
        <f aca="false">B70-K70</f>
        <v>0.2213145</v>
      </c>
      <c r="U70" s="147" t="n">
        <f aca="false">C70-L70</f>
        <v>0.11220492</v>
      </c>
      <c r="V70" s="147" t="n">
        <f aca="false">D70-M70</f>
        <v>0.05643313</v>
      </c>
      <c r="W70" s="147" t="n">
        <f aca="false">E70-N70</f>
        <v>-0.05704516</v>
      </c>
      <c r="X70" s="147" t="n">
        <f aca="false">F70-O70</f>
        <v>-0.11465147</v>
      </c>
      <c r="Y70" s="147" t="n">
        <f aca="false">G70-P70</f>
        <v>-0.23134625</v>
      </c>
      <c r="Z70" s="147" t="n">
        <f aca="false">H70-Q70</f>
        <v>-0.34968774</v>
      </c>
    </row>
    <row r="71" customFormat="false" ht="12.75" hidden="false" customHeight="false" outlineLevel="0" collapsed="false">
      <c r="A71" s="149" t="n">
        <v>0.16952729</v>
      </c>
      <c r="B71" s="149" t="n">
        <v>0.11590105</v>
      </c>
      <c r="C71" s="149" t="n">
        <v>0.05929143</v>
      </c>
      <c r="D71" s="149" t="n">
        <v>0.02996267</v>
      </c>
      <c r="E71" s="149" t="n">
        <v>-0.03064887</v>
      </c>
      <c r="F71" s="149" t="n">
        <v>-0.06195299</v>
      </c>
      <c r="G71" s="149" t="n">
        <v>-0.12609446</v>
      </c>
      <c r="H71" s="149" t="n">
        <v>-0.19202852</v>
      </c>
      <c r="J71" s="147" t="n">
        <v>0</v>
      </c>
      <c r="K71" s="147" t="n">
        <v>0</v>
      </c>
      <c r="L71" s="147" t="n">
        <v>0</v>
      </c>
      <c r="M71" s="147" t="n">
        <v>0</v>
      </c>
      <c r="N71" s="147" t="n">
        <v>0</v>
      </c>
      <c r="O71" s="147" t="n">
        <v>0</v>
      </c>
      <c r="P71" s="147" t="n">
        <v>0</v>
      </c>
      <c r="Q71" s="148" t="n">
        <v>0</v>
      </c>
      <c r="S71" s="147" t="n">
        <f aca="false">A71-J71</f>
        <v>0.16952729</v>
      </c>
      <c r="T71" s="147" t="n">
        <f aca="false">B71-K71</f>
        <v>0.11590105</v>
      </c>
      <c r="U71" s="147" t="n">
        <f aca="false">C71-L71</f>
        <v>0.05929143</v>
      </c>
      <c r="V71" s="147" t="n">
        <f aca="false">D71-M71</f>
        <v>0.02996267</v>
      </c>
      <c r="W71" s="147" t="n">
        <f aca="false">E71-N71</f>
        <v>-0.03064887</v>
      </c>
      <c r="X71" s="147" t="n">
        <f aca="false">F71-O71</f>
        <v>-0.06195299</v>
      </c>
      <c r="Y71" s="147" t="n">
        <f aca="false">G71-P71</f>
        <v>-0.12609446</v>
      </c>
      <c r="Z71" s="147" t="n">
        <f aca="false">H71-Q71</f>
        <v>-0.19202852</v>
      </c>
    </row>
    <row r="72" customFormat="false" ht="12.75" hidden="false" customHeight="false" outlineLevel="0" collapsed="false">
      <c r="A72" s="149" t="n">
        <v>0.175852</v>
      </c>
      <c r="B72" s="149" t="n">
        <v>0.11915087</v>
      </c>
      <c r="C72" s="149" t="n">
        <v>0.06049111</v>
      </c>
      <c r="D72" s="149" t="n">
        <v>0.03046538</v>
      </c>
      <c r="E72" s="149" t="n">
        <v>-0.0308849</v>
      </c>
      <c r="F72" s="149" t="n">
        <v>-0.06216794</v>
      </c>
      <c r="G72" s="149" t="n">
        <v>-0.12583753</v>
      </c>
      <c r="H72" s="149" t="n">
        <v>-0.19081883</v>
      </c>
      <c r="J72" s="147" t="n">
        <v>0</v>
      </c>
      <c r="K72" s="147" t="n">
        <v>0</v>
      </c>
      <c r="L72" s="147" t="n">
        <v>0</v>
      </c>
      <c r="M72" s="147" t="n">
        <v>0</v>
      </c>
      <c r="N72" s="147" t="n">
        <v>0</v>
      </c>
      <c r="O72" s="147" t="n">
        <v>0</v>
      </c>
      <c r="P72" s="147" t="n">
        <v>0</v>
      </c>
      <c r="Q72" s="148" t="n">
        <v>0</v>
      </c>
      <c r="S72" s="147" t="n">
        <f aca="false">A72-J72</f>
        <v>0.175852</v>
      </c>
      <c r="T72" s="147" t="n">
        <f aca="false">B72-K72</f>
        <v>0.11915087</v>
      </c>
      <c r="U72" s="147" t="n">
        <f aca="false">C72-L72</f>
        <v>0.06049111</v>
      </c>
      <c r="V72" s="147" t="n">
        <f aca="false">D72-M72</f>
        <v>0.03046538</v>
      </c>
      <c r="W72" s="147" t="n">
        <f aca="false">E72-N72</f>
        <v>-0.0308849</v>
      </c>
      <c r="X72" s="147" t="n">
        <f aca="false">F72-O72</f>
        <v>-0.06216794</v>
      </c>
      <c r="Y72" s="147" t="n">
        <f aca="false">G72-P72</f>
        <v>-0.12583753</v>
      </c>
      <c r="Z72" s="147" t="n">
        <f aca="false">H72-Q72</f>
        <v>-0.19081883</v>
      </c>
    </row>
    <row r="73" customFormat="false" ht="12.75" hidden="false" customHeight="false" outlineLevel="0" collapsed="false">
      <c r="A73" s="149" t="n">
        <v>0.19234151</v>
      </c>
      <c r="B73" s="149" t="n">
        <v>0.13006187</v>
      </c>
      <c r="C73" s="149" t="n">
        <v>0.06591343</v>
      </c>
      <c r="D73" s="149" t="n">
        <v>0.03316944</v>
      </c>
      <c r="E73" s="149" t="n">
        <v>-0.03357662</v>
      </c>
      <c r="F73" s="149" t="n">
        <v>-0.06754055</v>
      </c>
      <c r="G73" s="149" t="n">
        <v>-0.13654375</v>
      </c>
      <c r="H73" s="149" t="n">
        <v>-0.20682531</v>
      </c>
      <c r="J73" s="147" t="n">
        <v>0</v>
      </c>
      <c r="K73" s="147" t="n">
        <v>0</v>
      </c>
      <c r="L73" s="147" t="n">
        <v>0</v>
      </c>
      <c r="M73" s="147" t="n">
        <v>0</v>
      </c>
      <c r="N73" s="147" t="n">
        <v>0</v>
      </c>
      <c r="O73" s="147" t="n">
        <v>0</v>
      </c>
      <c r="P73" s="147" t="n">
        <v>0</v>
      </c>
      <c r="Q73" s="148" t="n">
        <v>0</v>
      </c>
      <c r="S73" s="147" t="n">
        <f aca="false">A73-J73</f>
        <v>0.19234151</v>
      </c>
      <c r="T73" s="147" t="n">
        <f aca="false">B73-K73</f>
        <v>0.13006187</v>
      </c>
      <c r="U73" s="147" t="n">
        <f aca="false">C73-L73</f>
        <v>0.06591343</v>
      </c>
      <c r="V73" s="147" t="n">
        <f aca="false">D73-M73</f>
        <v>0.03316944</v>
      </c>
      <c r="W73" s="147" t="n">
        <f aca="false">E73-N73</f>
        <v>-0.03357662</v>
      </c>
      <c r="X73" s="147" t="n">
        <f aca="false">F73-O73</f>
        <v>-0.06754055</v>
      </c>
      <c r="Y73" s="147" t="n">
        <f aca="false">G73-P73</f>
        <v>-0.13654375</v>
      </c>
      <c r="Z73" s="147" t="n">
        <f aca="false">H73-Q73</f>
        <v>-0.20682531</v>
      </c>
    </row>
    <row r="74" customFormat="false" ht="12.75" hidden="false" customHeight="false" outlineLevel="0" collapsed="false">
      <c r="A74" s="149" t="n">
        <v>0.17004355</v>
      </c>
      <c r="B74" s="149" t="n">
        <v>0.11566003</v>
      </c>
      <c r="C74" s="149" t="n">
        <v>0.05892118</v>
      </c>
      <c r="D74" s="149" t="n">
        <v>0.02972152</v>
      </c>
      <c r="E74" s="149" t="n">
        <v>-0.03021788</v>
      </c>
      <c r="F74" s="149" t="n">
        <v>-0.06090559</v>
      </c>
      <c r="G74" s="149" t="n">
        <v>-0.12357981</v>
      </c>
      <c r="H74" s="149" t="n">
        <v>-0.18780817</v>
      </c>
      <c r="J74" s="147" t="n">
        <v>0</v>
      </c>
      <c r="K74" s="147" t="n">
        <v>0</v>
      </c>
      <c r="L74" s="147" t="n">
        <v>0</v>
      </c>
      <c r="M74" s="147" t="n">
        <v>0</v>
      </c>
      <c r="N74" s="147" t="n">
        <v>0</v>
      </c>
      <c r="O74" s="147" t="n">
        <v>0</v>
      </c>
      <c r="P74" s="147" t="n">
        <v>0</v>
      </c>
      <c r="Q74" s="148" t="n">
        <v>0</v>
      </c>
      <c r="S74" s="147" t="n">
        <f aca="false">A74-J74</f>
        <v>0.17004355</v>
      </c>
      <c r="T74" s="147" t="n">
        <f aca="false">B74-K74</f>
        <v>0.11566003</v>
      </c>
      <c r="U74" s="147" t="n">
        <f aca="false">C74-L74</f>
        <v>0.05892118</v>
      </c>
      <c r="V74" s="147" t="n">
        <f aca="false">D74-M74</f>
        <v>0.02972152</v>
      </c>
      <c r="W74" s="147" t="n">
        <f aca="false">E74-N74</f>
        <v>-0.03021788</v>
      </c>
      <c r="X74" s="147" t="n">
        <f aca="false">F74-O74</f>
        <v>-0.06090559</v>
      </c>
      <c r="Y74" s="147" t="n">
        <f aca="false">G74-P74</f>
        <v>-0.12357981</v>
      </c>
      <c r="Z74" s="147" t="n">
        <f aca="false">H74-Q74</f>
        <v>-0.18780817</v>
      </c>
    </row>
    <row r="75" customFormat="false" ht="12.75" hidden="false" customHeight="false" outlineLevel="0" collapsed="false">
      <c r="A75" s="149" t="n">
        <v>0.17520561</v>
      </c>
      <c r="B75" s="149" t="n">
        <v>0.11912971</v>
      </c>
      <c r="C75" s="149" t="n">
        <v>0.06066231</v>
      </c>
      <c r="D75" s="149" t="n">
        <v>0.03059233</v>
      </c>
      <c r="E75" s="149" t="n">
        <v>-0.03108692</v>
      </c>
      <c r="F75" s="149" t="n">
        <v>-0.06263968</v>
      </c>
      <c r="G75" s="149" t="n">
        <v>-0.12702465</v>
      </c>
      <c r="H75" s="149" t="n">
        <v>-0.19299074</v>
      </c>
      <c r="J75" s="147" t="n">
        <v>0</v>
      </c>
      <c r="K75" s="147" t="n">
        <v>0</v>
      </c>
      <c r="L75" s="147" t="n">
        <v>0</v>
      </c>
      <c r="M75" s="147" t="n">
        <v>0</v>
      </c>
      <c r="N75" s="147" t="n">
        <v>0</v>
      </c>
      <c r="O75" s="147" t="n">
        <v>0</v>
      </c>
      <c r="P75" s="147" t="n">
        <v>0</v>
      </c>
      <c r="Q75" s="148" t="n">
        <v>0</v>
      </c>
      <c r="S75" s="147" t="n">
        <f aca="false">A75-J75</f>
        <v>0.17520561</v>
      </c>
      <c r="T75" s="147" t="n">
        <f aca="false">B75-K75</f>
        <v>0.11912971</v>
      </c>
      <c r="U75" s="147" t="n">
        <f aca="false">C75-L75</f>
        <v>0.06066231</v>
      </c>
      <c r="V75" s="147" t="n">
        <f aca="false">D75-M75</f>
        <v>0.03059233</v>
      </c>
      <c r="W75" s="147" t="n">
        <f aca="false">E75-N75</f>
        <v>-0.03108692</v>
      </c>
      <c r="X75" s="147" t="n">
        <f aca="false">F75-O75</f>
        <v>-0.06263968</v>
      </c>
      <c r="Y75" s="147" t="n">
        <f aca="false">G75-P75</f>
        <v>-0.12702465</v>
      </c>
      <c r="Z75" s="147" t="n">
        <f aca="false">H75-Q75</f>
        <v>-0.19299074</v>
      </c>
    </row>
    <row r="76" customFormat="false" ht="12.75" hidden="false" customHeight="false" outlineLevel="0" collapsed="false">
      <c r="A76" s="149" t="n">
        <v>0.17557655</v>
      </c>
      <c r="B76" s="149" t="n">
        <v>0.11929835</v>
      </c>
      <c r="C76" s="149" t="n">
        <v>0.06070356</v>
      </c>
      <c r="D76" s="149" t="n">
        <v>0.03060164</v>
      </c>
      <c r="E76" s="149" t="n">
        <v>-0.03107271</v>
      </c>
      <c r="F76" s="149" t="n">
        <v>-0.06258718</v>
      </c>
      <c r="G76" s="149" t="n">
        <v>-0.12682173</v>
      </c>
      <c r="H76" s="149" t="n">
        <v>-0.19263679</v>
      </c>
      <c r="J76" s="147" t="n">
        <v>0</v>
      </c>
      <c r="K76" s="147" t="n">
        <v>0</v>
      </c>
      <c r="L76" s="147" t="n">
        <v>0</v>
      </c>
      <c r="M76" s="147" t="n">
        <v>0</v>
      </c>
      <c r="N76" s="147" t="n">
        <v>0</v>
      </c>
      <c r="O76" s="147" t="n">
        <v>0</v>
      </c>
      <c r="P76" s="147" t="n">
        <v>0</v>
      </c>
      <c r="Q76" s="148" t="n">
        <v>0</v>
      </c>
      <c r="S76" s="147" t="n">
        <f aca="false">A76-J76</f>
        <v>0.17557655</v>
      </c>
      <c r="T76" s="147" t="n">
        <f aca="false">B76-K76</f>
        <v>0.11929835</v>
      </c>
      <c r="U76" s="147" t="n">
        <f aca="false">C76-L76</f>
        <v>0.06070356</v>
      </c>
      <c r="V76" s="147" t="n">
        <f aca="false">D76-M76</f>
        <v>0.03060164</v>
      </c>
      <c r="W76" s="147" t="n">
        <f aca="false">E76-N76</f>
        <v>-0.03107271</v>
      </c>
      <c r="X76" s="147" t="n">
        <f aca="false">F76-O76</f>
        <v>-0.06258718</v>
      </c>
      <c r="Y76" s="147" t="n">
        <f aca="false">G76-P76</f>
        <v>-0.12682173</v>
      </c>
      <c r="Z76" s="147" t="n">
        <f aca="false">H76-Q76</f>
        <v>-0.19263679</v>
      </c>
    </row>
    <row r="77" customFormat="false" ht="12.75" hidden="false" customHeight="false" outlineLevel="0" collapsed="false">
      <c r="A77" s="149" t="n">
        <v>0.17605446</v>
      </c>
      <c r="B77" s="149" t="n">
        <v>0.11924936</v>
      </c>
      <c r="C77" s="149" t="n">
        <v>0.06050542</v>
      </c>
      <c r="D77" s="149" t="n">
        <v>0.03046106</v>
      </c>
      <c r="E77" s="149" t="n">
        <v>-0.03085293</v>
      </c>
      <c r="F77" s="149" t="n">
        <v>-0.06207221</v>
      </c>
      <c r="G77" s="149" t="n">
        <v>-0.12550494</v>
      </c>
      <c r="H77" s="149" t="n">
        <v>-0.1902312</v>
      </c>
      <c r="J77" s="147" t="n">
        <v>0</v>
      </c>
      <c r="K77" s="147" t="n">
        <v>0</v>
      </c>
      <c r="L77" s="147" t="n">
        <v>0</v>
      </c>
      <c r="M77" s="147" t="n">
        <v>0</v>
      </c>
      <c r="N77" s="147" t="n">
        <v>0</v>
      </c>
      <c r="O77" s="147" t="n">
        <v>0</v>
      </c>
      <c r="P77" s="147" t="n">
        <v>0</v>
      </c>
      <c r="Q77" s="148" t="n">
        <v>0</v>
      </c>
      <c r="S77" s="147" t="n">
        <f aca="false">A77-J77</f>
        <v>0.17605446</v>
      </c>
      <c r="T77" s="147" t="n">
        <f aca="false">B77-K77</f>
        <v>0.11924936</v>
      </c>
      <c r="U77" s="147" t="n">
        <f aca="false">C77-L77</f>
        <v>0.06050542</v>
      </c>
      <c r="V77" s="147" t="n">
        <f aca="false">D77-M77</f>
        <v>0.03046106</v>
      </c>
      <c r="W77" s="147" t="n">
        <f aca="false">E77-N77</f>
        <v>-0.03085293</v>
      </c>
      <c r="X77" s="147" t="n">
        <f aca="false">F77-O77</f>
        <v>-0.06207221</v>
      </c>
      <c r="Y77" s="147" t="n">
        <f aca="false">G77-P77</f>
        <v>-0.12550494</v>
      </c>
      <c r="Z77" s="147" t="n">
        <f aca="false">H77-Q77</f>
        <v>-0.1902312</v>
      </c>
    </row>
    <row r="78" customFormat="false" ht="12.75" hidden="false" customHeight="false" outlineLevel="0" collapsed="false">
      <c r="A78" s="149" t="n">
        <v>0.1802709</v>
      </c>
      <c r="B78" s="149" t="n">
        <v>0.12182058</v>
      </c>
      <c r="C78" s="149" t="n">
        <v>0.06167203</v>
      </c>
      <c r="D78" s="149" t="n">
        <v>0.03101496</v>
      </c>
      <c r="E78" s="149" t="n">
        <v>-0.03134904</v>
      </c>
      <c r="F78" s="149" t="n">
        <v>-0.06300782</v>
      </c>
      <c r="G78" s="149" t="n">
        <v>-0.12715578</v>
      </c>
      <c r="H78" s="149" t="n">
        <v>-0.19238886</v>
      </c>
      <c r="J78" s="147" t="n">
        <v>0</v>
      </c>
      <c r="K78" s="147" t="n">
        <v>0</v>
      </c>
      <c r="L78" s="147" t="n">
        <v>0</v>
      </c>
      <c r="M78" s="147" t="n">
        <v>0</v>
      </c>
      <c r="N78" s="147" t="n">
        <v>0</v>
      </c>
      <c r="O78" s="147" t="n">
        <v>0</v>
      </c>
      <c r="P78" s="147" t="n">
        <v>0</v>
      </c>
      <c r="Q78" s="148" t="n">
        <v>0</v>
      </c>
      <c r="S78" s="147" t="n">
        <f aca="false">A78-J78</f>
        <v>0.1802709</v>
      </c>
      <c r="T78" s="147" t="n">
        <f aca="false">B78-K78</f>
        <v>0.12182058</v>
      </c>
      <c r="U78" s="147" t="n">
        <f aca="false">C78-L78</f>
        <v>0.06167203</v>
      </c>
      <c r="V78" s="147" t="n">
        <f aca="false">D78-M78</f>
        <v>0.03101496</v>
      </c>
      <c r="W78" s="147" t="n">
        <f aca="false">E78-N78</f>
        <v>-0.03134904</v>
      </c>
      <c r="X78" s="147" t="n">
        <f aca="false">F78-O78</f>
        <v>-0.06300782</v>
      </c>
      <c r="Y78" s="147" t="n">
        <f aca="false">G78-P78</f>
        <v>-0.12715578</v>
      </c>
      <c r="Z78" s="147" t="n">
        <f aca="false">H78-Q78</f>
        <v>-0.19238886</v>
      </c>
    </row>
    <row r="79" customFormat="false" ht="12.75" hidden="false" customHeight="false" outlineLevel="0" collapsed="false">
      <c r="A79" s="149" t="n">
        <v>0.17847913</v>
      </c>
      <c r="B79" s="149" t="n">
        <v>0.12030533</v>
      </c>
      <c r="C79" s="149" t="n">
        <v>0.06075358</v>
      </c>
      <c r="D79" s="149" t="n">
        <v>0.0305157</v>
      </c>
      <c r="E79" s="149" t="n">
        <v>-0.03077045</v>
      </c>
      <c r="F79" s="149" t="n">
        <v>-0.06177238</v>
      </c>
      <c r="G79" s="149" t="n">
        <v>-0.12446216</v>
      </c>
      <c r="H79" s="149" t="n">
        <v>-0.18802559</v>
      </c>
      <c r="J79" s="147" t="n">
        <v>0</v>
      </c>
      <c r="K79" s="147" t="n">
        <v>0</v>
      </c>
      <c r="L79" s="147" t="n">
        <v>0</v>
      </c>
      <c r="M79" s="147" t="n">
        <v>0</v>
      </c>
      <c r="N79" s="147" t="n">
        <v>0</v>
      </c>
      <c r="O79" s="147" t="n">
        <v>0</v>
      </c>
      <c r="P79" s="147" t="n">
        <v>0</v>
      </c>
      <c r="Q79" s="148" t="n">
        <v>0</v>
      </c>
      <c r="S79" s="147" t="n">
        <f aca="false">A79-J79</f>
        <v>0.17847913</v>
      </c>
      <c r="T79" s="147" t="n">
        <f aca="false">B79-K79</f>
        <v>0.12030533</v>
      </c>
      <c r="U79" s="147" t="n">
        <f aca="false">C79-L79</f>
        <v>0.06075358</v>
      </c>
      <c r="V79" s="147" t="n">
        <f aca="false">D79-M79</f>
        <v>0.0305157</v>
      </c>
      <c r="W79" s="147" t="n">
        <f aca="false">E79-N79</f>
        <v>-0.03077045</v>
      </c>
      <c r="X79" s="147" t="n">
        <f aca="false">F79-O79</f>
        <v>-0.06177238</v>
      </c>
      <c r="Y79" s="147" t="n">
        <f aca="false">G79-P79</f>
        <v>-0.12446216</v>
      </c>
      <c r="Z79" s="147" t="n">
        <f aca="false">H79-Q79</f>
        <v>-0.18802559</v>
      </c>
    </row>
    <row r="80" customFormat="false" ht="12.75" hidden="false" customHeight="false" outlineLevel="0" collapsed="false">
      <c r="A80" s="149" t="n">
        <v>0.34806095</v>
      </c>
      <c r="B80" s="149" t="n">
        <v>0.23381086</v>
      </c>
      <c r="C80" s="149" t="n">
        <v>0.11766291</v>
      </c>
      <c r="D80" s="149" t="n">
        <v>0.05899676</v>
      </c>
      <c r="E80" s="149" t="n">
        <v>-0.05933677</v>
      </c>
      <c r="F80" s="149" t="n">
        <v>-0.11899932</v>
      </c>
      <c r="G80" s="149" t="n">
        <v>-0.23891504</v>
      </c>
      <c r="H80" s="149" t="n">
        <v>-0.35932692</v>
      </c>
      <c r="J80" s="147"/>
      <c r="K80" s="147"/>
      <c r="L80" s="147"/>
      <c r="M80" s="147"/>
      <c r="N80" s="147"/>
      <c r="O80" s="147"/>
      <c r="P80" s="147"/>
      <c r="Q80" s="148"/>
      <c r="S80" s="147" t="n">
        <f aca="false">A80-J80</f>
        <v>0.34806095</v>
      </c>
      <c r="T80" s="147" t="n">
        <f aca="false">B80-K80</f>
        <v>0.23381086</v>
      </c>
      <c r="U80" s="147" t="n">
        <f aca="false">C80-L80</f>
        <v>0.11766291</v>
      </c>
      <c r="V80" s="147" t="n">
        <f aca="false">D80-M80</f>
        <v>0.05899676</v>
      </c>
      <c r="W80" s="147" t="n">
        <f aca="false">E80-N80</f>
        <v>-0.05933677</v>
      </c>
      <c r="X80" s="147" t="n">
        <f aca="false">F80-O80</f>
        <v>-0.11899932</v>
      </c>
      <c r="Y80" s="147" t="n">
        <f aca="false">G80-P80</f>
        <v>-0.23891504</v>
      </c>
      <c r="Z80" s="147" t="n">
        <f aca="false">H80-Q80</f>
        <v>-0.35932692</v>
      </c>
    </row>
    <row r="81" customFormat="false" ht="12.75" hidden="false" customHeight="false" outlineLevel="0" collapsed="false">
      <c r="A81" s="149" t="n">
        <v>0.32642407</v>
      </c>
      <c r="B81" s="149" t="n">
        <v>0.21876969</v>
      </c>
      <c r="C81" s="149" t="n">
        <v>0.10983548</v>
      </c>
      <c r="D81" s="149" t="n">
        <v>0.05501286</v>
      </c>
      <c r="E81" s="149" t="n">
        <v>-0.05516914</v>
      </c>
      <c r="F81" s="149" t="n">
        <v>-0.11046154</v>
      </c>
      <c r="G81" s="149" t="n">
        <v>-0.22128915</v>
      </c>
      <c r="H81" s="149" t="n">
        <v>-0.33223902</v>
      </c>
      <c r="S81" s="147" t="n">
        <f aca="false">A81-J81</f>
        <v>0.32642407</v>
      </c>
      <c r="T81" s="147" t="n">
        <f aca="false">B81-K81</f>
        <v>0.21876969</v>
      </c>
      <c r="U81" s="147" t="n">
        <f aca="false">C81-L81</f>
        <v>0.10983548</v>
      </c>
      <c r="V81" s="147" t="n">
        <f aca="false">D81-M81</f>
        <v>0.05501286</v>
      </c>
      <c r="W81" s="147" t="n">
        <f aca="false">E81-N81</f>
        <v>-0.05516914</v>
      </c>
      <c r="X81" s="147" t="n">
        <f aca="false">F81-O81</f>
        <v>-0.11046154</v>
      </c>
      <c r="Y81" s="147" t="n">
        <f aca="false">G81-P81</f>
        <v>-0.22128915</v>
      </c>
      <c r="Z81" s="147" t="n">
        <f aca="false">H81-Q81</f>
        <v>-0.33223902</v>
      </c>
    </row>
    <row r="82" customFormat="false" ht="12.75" hidden="false" customHeight="false" outlineLevel="0" collapsed="false">
      <c r="A82" s="149" t="n">
        <v>0.28418424</v>
      </c>
      <c r="B82" s="149" t="n">
        <v>0.1914821</v>
      </c>
      <c r="C82" s="149" t="n">
        <v>0.09671772</v>
      </c>
      <c r="D82" s="149" t="n">
        <v>0.04858974</v>
      </c>
      <c r="E82" s="149" t="n">
        <v>-0.04895474</v>
      </c>
      <c r="F82" s="149" t="n">
        <v>-0.09823866</v>
      </c>
      <c r="G82" s="149" t="n">
        <v>-0.19765855</v>
      </c>
      <c r="H82" s="149" t="n">
        <v>-0.29799455</v>
      </c>
      <c r="S82" s="147" t="n">
        <f aca="false">A82-J82</f>
        <v>0.28418424</v>
      </c>
      <c r="T82" s="147" t="n">
        <f aca="false">B82-K82</f>
        <v>0.1914821</v>
      </c>
      <c r="U82" s="147" t="n">
        <f aca="false">C82-L82</f>
        <v>0.09671772</v>
      </c>
      <c r="V82" s="147" t="n">
        <f aca="false">D82-M82</f>
        <v>0.04858974</v>
      </c>
      <c r="W82" s="147" t="n">
        <f aca="false">E82-N82</f>
        <v>-0.04895474</v>
      </c>
      <c r="X82" s="147" t="n">
        <f aca="false">F82-O82</f>
        <v>-0.09823866</v>
      </c>
      <c r="Y82" s="147" t="n">
        <f aca="false">G82-P82</f>
        <v>-0.19765855</v>
      </c>
      <c r="Z82" s="147" t="n">
        <f aca="false">H82-Q82</f>
        <v>-0.29799455</v>
      </c>
    </row>
    <row r="83" customFormat="false" ht="12.75" hidden="false" customHeight="false" outlineLevel="0" collapsed="false">
      <c r="A83" s="147"/>
      <c r="B83" s="147"/>
      <c r="C83" s="147"/>
      <c r="D83" s="147"/>
      <c r="E83" s="147"/>
      <c r="F83" s="147"/>
      <c r="G83" s="147"/>
      <c r="H83" s="148"/>
      <c r="S83" s="147" t="n">
        <f aca="false">A83-J83</f>
        <v>0</v>
      </c>
      <c r="T83" s="147" t="n">
        <f aca="false">B83-K83</f>
        <v>0</v>
      </c>
      <c r="U83" s="147" t="n">
        <f aca="false">C83-L83</f>
        <v>0</v>
      </c>
      <c r="V83" s="147" t="n">
        <f aca="false">D83-M83</f>
        <v>0</v>
      </c>
      <c r="W83" s="147" t="n">
        <f aca="false">E83-N83</f>
        <v>0</v>
      </c>
      <c r="X83" s="147" t="n">
        <f aca="false">F83-O83</f>
        <v>0</v>
      </c>
      <c r="Y83" s="147" t="n">
        <f aca="false">G83-P83</f>
        <v>0</v>
      </c>
      <c r="Z83" s="147" t="n">
        <f aca="false">H83-Q83</f>
        <v>0</v>
      </c>
    </row>
    <row r="84" customFormat="false" ht="12.75" hidden="false" customHeight="false" outlineLevel="0" collapsed="false">
      <c r="A84" s="147" t="n">
        <v>0.06762341</v>
      </c>
      <c r="B84" s="147" t="n">
        <v>0.04782155</v>
      </c>
      <c r="C84" s="147" t="n">
        <v>0.02541665</v>
      </c>
      <c r="D84" s="147" t="n">
        <v>0.0131059</v>
      </c>
      <c r="E84" s="147" t="n">
        <v>-0.01393466</v>
      </c>
      <c r="F84" s="147" t="n">
        <v>-0.0287251</v>
      </c>
      <c r="G84" s="147" t="n">
        <v>-0.06094975</v>
      </c>
      <c r="H84" s="148" t="n">
        <v>-0.09676825</v>
      </c>
      <c r="S84" s="147" t="n">
        <f aca="false">A84-J84</f>
        <v>0.06762341</v>
      </c>
      <c r="T84" s="147" t="n">
        <f aca="false">B84-K84</f>
        <v>0.04782155</v>
      </c>
      <c r="U84" s="147" t="n">
        <f aca="false">C84-L84</f>
        <v>0.02541665</v>
      </c>
      <c r="V84" s="147" t="n">
        <f aca="false">D84-M84</f>
        <v>0.0131059</v>
      </c>
      <c r="W84" s="147" t="n">
        <f aca="false">E84-N84</f>
        <v>-0.01393466</v>
      </c>
      <c r="X84" s="147" t="n">
        <f aca="false">F84-O84</f>
        <v>-0.0287251</v>
      </c>
      <c r="Y84" s="147" t="n">
        <f aca="false">G84-P84</f>
        <v>-0.06094975</v>
      </c>
      <c r="Z84" s="147" t="n">
        <f aca="false">H84-Q84</f>
        <v>-0.09676825</v>
      </c>
    </row>
    <row r="85" customFormat="false" ht="12.75" hidden="false" customHeight="false" outlineLevel="0" collapsed="false">
      <c r="A85" s="147" t="n">
        <v>0.07064054</v>
      </c>
      <c r="B85" s="147" t="n">
        <v>0.04977057</v>
      </c>
      <c r="C85" s="147" t="n">
        <v>0.0264035</v>
      </c>
      <c r="D85" s="147" t="n">
        <v>0.01360959</v>
      </c>
      <c r="E85" s="147" t="n">
        <v>-0.01447134</v>
      </c>
      <c r="F85" s="147" t="n">
        <v>-0.02984231</v>
      </c>
      <c r="G85" s="147" t="n">
        <v>-0.06339601</v>
      </c>
      <c r="H85" s="148" t="n">
        <v>-0.10081447</v>
      </c>
      <c r="S85" s="147" t="n">
        <f aca="false">A85-J85</f>
        <v>0.07064054</v>
      </c>
      <c r="T85" s="147" t="n">
        <f aca="false">B85-K85</f>
        <v>0.04977057</v>
      </c>
      <c r="U85" s="147" t="n">
        <f aca="false">C85-L85</f>
        <v>0.0264035</v>
      </c>
      <c r="V85" s="147" t="n">
        <f aca="false">D85-M85</f>
        <v>0.01360959</v>
      </c>
      <c r="W85" s="147" t="n">
        <f aca="false">E85-N85</f>
        <v>-0.01447134</v>
      </c>
      <c r="X85" s="147" t="n">
        <f aca="false">F85-O85</f>
        <v>-0.02984231</v>
      </c>
      <c r="Y85" s="147" t="n">
        <f aca="false">G85-P85</f>
        <v>-0.06339601</v>
      </c>
      <c r="Z85" s="147" t="n">
        <f aca="false">H85-Q85</f>
        <v>-0.10081447</v>
      </c>
    </row>
    <row r="86" customFormat="false" ht="12.75" hidden="false" customHeight="false" outlineLevel="0" collapsed="false">
      <c r="A86" s="147" t="n">
        <v>0.05652036</v>
      </c>
      <c r="B86" s="147" t="n">
        <v>0.04115681</v>
      </c>
      <c r="C86" s="147" t="n">
        <v>0.02243942</v>
      </c>
      <c r="D86" s="147" t="n">
        <v>0.01170321</v>
      </c>
      <c r="E86" s="147" t="n">
        <v>-0.0126975</v>
      </c>
      <c r="F86" s="147" t="n">
        <v>-0.0264096</v>
      </c>
      <c r="G86" s="147" t="n">
        <v>-0.05692613</v>
      </c>
      <c r="H86" s="148" t="n">
        <v>-0.09158591</v>
      </c>
      <c r="S86" s="147" t="n">
        <f aca="false">A86-J86</f>
        <v>0.05652036</v>
      </c>
      <c r="T86" s="147" t="n">
        <f aca="false">B86-K86</f>
        <v>0.04115681</v>
      </c>
      <c r="U86" s="147" t="n">
        <f aca="false">C86-L86</f>
        <v>0.02243942</v>
      </c>
      <c r="V86" s="147" t="n">
        <f aca="false">D86-M86</f>
        <v>0.01170321</v>
      </c>
      <c r="W86" s="147" t="n">
        <f aca="false">E86-N86</f>
        <v>-0.0126975</v>
      </c>
      <c r="X86" s="147" t="n">
        <f aca="false">F86-O86</f>
        <v>-0.0264096</v>
      </c>
      <c r="Y86" s="147" t="n">
        <f aca="false">G86-P86</f>
        <v>-0.05692613</v>
      </c>
      <c r="Z86" s="147" t="n">
        <f aca="false">H86-Q86</f>
        <v>-0.09158591</v>
      </c>
    </row>
    <row r="87" customFormat="false" ht="12.75" hidden="false" customHeight="false" outlineLevel="0" collapsed="false">
      <c r="A87" s="147" t="n">
        <v>0.05791865</v>
      </c>
      <c r="B87" s="147" t="n">
        <v>0.04228609</v>
      </c>
      <c r="C87" s="147" t="n">
        <v>0.02309519</v>
      </c>
      <c r="D87" s="147" t="n">
        <v>0.01205249</v>
      </c>
      <c r="E87" s="147" t="n">
        <v>-0.01308687</v>
      </c>
      <c r="F87" s="147" t="n">
        <v>-0.02722583</v>
      </c>
      <c r="G87" s="147" t="n">
        <v>-0.05869825</v>
      </c>
      <c r="H87" s="148" t="n">
        <v>-0.09443393</v>
      </c>
      <c r="S87" s="147" t="n">
        <f aca="false">A87-J87</f>
        <v>0.05791865</v>
      </c>
      <c r="T87" s="147" t="n">
        <f aca="false">B87-K87</f>
        <v>0.04228609</v>
      </c>
      <c r="U87" s="147" t="n">
        <f aca="false">C87-L87</f>
        <v>0.02309519</v>
      </c>
      <c r="V87" s="147" t="n">
        <f aca="false">D87-M87</f>
        <v>0.01205249</v>
      </c>
      <c r="W87" s="147" t="n">
        <f aca="false">E87-N87</f>
        <v>-0.01308687</v>
      </c>
      <c r="X87" s="147" t="n">
        <f aca="false">F87-O87</f>
        <v>-0.02722583</v>
      </c>
      <c r="Y87" s="147" t="n">
        <f aca="false">G87-P87</f>
        <v>-0.05869825</v>
      </c>
      <c r="Z87" s="147" t="n">
        <f aca="false">H87-Q87</f>
        <v>-0.09443393</v>
      </c>
    </row>
    <row r="88" customFormat="false" ht="12.75" hidden="false" customHeight="false" outlineLevel="0" collapsed="false">
      <c r="A88" s="147" t="n">
        <v>0.07022669</v>
      </c>
      <c r="B88" s="147" t="n">
        <v>0.05065999</v>
      </c>
      <c r="C88" s="147" t="n">
        <v>0.02732876</v>
      </c>
      <c r="D88" s="147" t="n">
        <v>0.01417427</v>
      </c>
      <c r="E88" s="147" t="n">
        <v>-0.01520621</v>
      </c>
      <c r="F88" s="147" t="n">
        <v>-0.0314504</v>
      </c>
      <c r="G88" s="147" t="n">
        <v>-0.06704845</v>
      </c>
      <c r="H88" s="148" t="n">
        <v>-0.10673405</v>
      </c>
      <c r="S88" s="147" t="n">
        <f aca="false">A88-J88</f>
        <v>0.07022669</v>
      </c>
      <c r="T88" s="147" t="n">
        <f aca="false">B88-K88</f>
        <v>0.05065999</v>
      </c>
      <c r="U88" s="147" t="n">
        <f aca="false">C88-L88</f>
        <v>0.02732876</v>
      </c>
      <c r="V88" s="147" t="n">
        <f aca="false">D88-M88</f>
        <v>0.01417427</v>
      </c>
      <c r="W88" s="147" t="n">
        <f aca="false">E88-N88</f>
        <v>-0.01520621</v>
      </c>
      <c r="X88" s="147" t="n">
        <f aca="false">F88-O88</f>
        <v>-0.0314504</v>
      </c>
      <c r="Y88" s="147" t="n">
        <f aca="false">G88-P88</f>
        <v>-0.06704845</v>
      </c>
      <c r="Z88" s="147" t="n">
        <f aca="false">H88-Q88</f>
        <v>-0.10673405</v>
      </c>
    </row>
    <row r="89" customFormat="false" ht="12.75" hidden="false" customHeight="false" outlineLevel="0" collapsed="false">
      <c r="A89" s="147" t="n">
        <v>0.08011924</v>
      </c>
      <c r="B89" s="147" t="n">
        <v>0.05640134</v>
      </c>
      <c r="C89" s="147" t="n">
        <v>0.02979783</v>
      </c>
      <c r="D89" s="147" t="n">
        <v>0.01531308</v>
      </c>
      <c r="E89" s="147" t="n">
        <v>-0.01616286</v>
      </c>
      <c r="F89" s="147" t="n">
        <v>-0.03319061</v>
      </c>
      <c r="G89" s="147" t="n">
        <v>-0.0698719</v>
      </c>
      <c r="H89" s="148" t="n">
        <v>-0.11005263</v>
      </c>
      <c r="S89" s="147" t="n">
        <f aca="false">A89-J89</f>
        <v>0.08011924</v>
      </c>
      <c r="T89" s="147" t="n">
        <f aca="false">B89-K89</f>
        <v>0.05640134</v>
      </c>
      <c r="U89" s="147" t="n">
        <f aca="false">C89-L89</f>
        <v>0.02979783</v>
      </c>
      <c r="V89" s="147" t="n">
        <f aca="false">D89-M89</f>
        <v>0.01531308</v>
      </c>
      <c r="W89" s="147" t="n">
        <f aca="false">E89-N89</f>
        <v>-0.01616286</v>
      </c>
      <c r="X89" s="147" t="n">
        <f aca="false">F89-O89</f>
        <v>-0.03319061</v>
      </c>
      <c r="Y89" s="147" t="n">
        <f aca="false">G89-P89</f>
        <v>-0.0698719</v>
      </c>
      <c r="Z89" s="147" t="n">
        <f aca="false">H89-Q89</f>
        <v>-0.11005263</v>
      </c>
    </row>
    <row r="90" customFormat="false" ht="12.75" hidden="false" customHeight="false" outlineLevel="0" collapsed="false">
      <c r="A90" s="147" t="n">
        <v>0.08189242</v>
      </c>
      <c r="B90" s="147" t="n">
        <v>0.05771807</v>
      </c>
      <c r="C90" s="147" t="n">
        <v>0.03048799</v>
      </c>
      <c r="D90" s="147" t="n">
        <v>0.01566026</v>
      </c>
      <c r="E90" s="147" t="n">
        <v>-0.01650409</v>
      </c>
      <c r="F90" s="147" t="n">
        <v>-0.03385818</v>
      </c>
      <c r="G90" s="147" t="n">
        <v>-0.07111757</v>
      </c>
      <c r="H90" s="148" t="n">
        <v>-0.11173754</v>
      </c>
      <c r="S90" s="147" t="n">
        <f aca="false">A90-J90</f>
        <v>0.08189242</v>
      </c>
      <c r="T90" s="147" t="n">
        <f aca="false">B90-K90</f>
        <v>0.05771807</v>
      </c>
      <c r="U90" s="147" t="n">
        <f aca="false">C90-L90</f>
        <v>0.03048799</v>
      </c>
      <c r="V90" s="147" t="n">
        <f aca="false">D90-M90</f>
        <v>0.01566026</v>
      </c>
      <c r="W90" s="147" t="n">
        <f aca="false">E90-N90</f>
        <v>-0.01650409</v>
      </c>
      <c r="X90" s="147" t="n">
        <f aca="false">F90-O90</f>
        <v>-0.03385818</v>
      </c>
      <c r="Y90" s="147" t="n">
        <f aca="false">G90-P90</f>
        <v>-0.07111757</v>
      </c>
      <c r="Z90" s="147" t="n">
        <f aca="false">H90-Q90</f>
        <v>-0.11173754</v>
      </c>
    </row>
    <row r="91" customFormat="false" ht="12.75" hidden="false" customHeight="false" outlineLevel="0" collapsed="false">
      <c r="A91" s="147" t="n">
        <v>0.0858906</v>
      </c>
      <c r="B91" s="147" t="n">
        <v>0.06036322</v>
      </c>
      <c r="C91" s="147" t="n">
        <v>0.03177525</v>
      </c>
      <c r="D91" s="147" t="n">
        <v>0.01629072</v>
      </c>
      <c r="E91" s="147" t="n">
        <v>-0.01710037</v>
      </c>
      <c r="F91" s="147" t="n">
        <v>-0.03500943</v>
      </c>
      <c r="G91" s="147" t="n">
        <v>-0.07322951</v>
      </c>
      <c r="H91" s="148" t="n">
        <v>-0.1145758</v>
      </c>
      <c r="S91" s="147" t="n">
        <f aca="false">A91-J91</f>
        <v>0.0858906</v>
      </c>
      <c r="T91" s="147" t="n">
        <f aca="false">B91-K91</f>
        <v>0.06036322</v>
      </c>
      <c r="U91" s="147" t="n">
        <f aca="false">C91-L91</f>
        <v>0.03177525</v>
      </c>
      <c r="V91" s="147" t="n">
        <f aca="false">D91-M91</f>
        <v>0.01629072</v>
      </c>
      <c r="W91" s="147" t="n">
        <f aca="false">E91-N91</f>
        <v>-0.01710037</v>
      </c>
      <c r="X91" s="147" t="n">
        <f aca="false">F91-O91</f>
        <v>-0.03500943</v>
      </c>
      <c r="Y91" s="147" t="n">
        <f aca="false">G91-P91</f>
        <v>-0.07322951</v>
      </c>
      <c r="Z91" s="147" t="n">
        <f aca="false">H91-Q91</f>
        <v>-0.1145758</v>
      </c>
    </row>
    <row r="92" customFormat="false" ht="12.75" hidden="false" customHeight="false" outlineLevel="0" collapsed="false">
      <c r="A92" s="147" t="n">
        <v>0.19201645</v>
      </c>
      <c r="B92" s="147" t="n">
        <v>0.13386281</v>
      </c>
      <c r="C92" s="147" t="n">
        <v>0.0698469</v>
      </c>
      <c r="D92" s="147" t="n">
        <v>0.0356466</v>
      </c>
      <c r="E92" s="147" t="n">
        <v>-0.03707455</v>
      </c>
      <c r="F92" s="147" t="n">
        <v>-0.07555371</v>
      </c>
      <c r="G92" s="147" t="n">
        <v>-0.15660972</v>
      </c>
      <c r="H92" s="148" t="n">
        <v>-0.24289731</v>
      </c>
      <c r="S92" s="147" t="n">
        <f aca="false">A92-J92</f>
        <v>0.19201645</v>
      </c>
      <c r="T92" s="147" t="n">
        <f aca="false">B92-K92</f>
        <v>0.13386281</v>
      </c>
      <c r="U92" s="147" t="n">
        <f aca="false">C92-L92</f>
        <v>0.0698469</v>
      </c>
      <c r="V92" s="147" t="n">
        <f aca="false">D92-M92</f>
        <v>0.0356466</v>
      </c>
      <c r="W92" s="147" t="n">
        <f aca="false">E92-N92</f>
        <v>-0.03707455</v>
      </c>
      <c r="X92" s="147" t="n">
        <f aca="false">F92-O92</f>
        <v>-0.07555371</v>
      </c>
      <c r="Y92" s="147" t="n">
        <f aca="false">G92-P92</f>
        <v>-0.15660972</v>
      </c>
      <c r="Z92" s="147" t="n">
        <f aca="false">H92-Q92</f>
        <v>-0.24289731</v>
      </c>
    </row>
    <row r="93" customFormat="false" ht="12.75" hidden="false" customHeight="false" outlineLevel="0" collapsed="false">
      <c r="A93" s="147" t="n">
        <v>0.00222166</v>
      </c>
      <c r="B93" s="147" t="n">
        <v>0.00253793</v>
      </c>
      <c r="C93" s="147" t="n">
        <v>0.00180082</v>
      </c>
      <c r="D93" s="147" t="n">
        <v>0.00103266</v>
      </c>
      <c r="E93" s="147" t="n">
        <v>-0.0012934</v>
      </c>
      <c r="F93" s="147" t="n">
        <v>-0.00284209</v>
      </c>
      <c r="G93" s="147" t="n">
        <v>-0.00679545</v>
      </c>
      <c r="H93" s="148" t="n">
        <v>-0.01197894</v>
      </c>
      <c r="S93" s="147" t="n">
        <f aca="false">A93-J93</f>
        <v>0.00222166</v>
      </c>
      <c r="T93" s="147" t="n">
        <f aca="false">B93-K93</f>
        <v>0.00253793</v>
      </c>
      <c r="U93" s="147" t="n">
        <f aca="false">C93-L93</f>
        <v>0.00180082</v>
      </c>
      <c r="V93" s="147" t="n">
        <f aca="false">D93-M93</f>
        <v>0.00103266</v>
      </c>
      <c r="W93" s="147" t="n">
        <f aca="false">E93-N93</f>
        <v>-0.0012934</v>
      </c>
      <c r="X93" s="147" t="n">
        <f aca="false">F93-O93</f>
        <v>-0.00284209</v>
      </c>
      <c r="Y93" s="147" t="n">
        <f aca="false">G93-P93</f>
        <v>-0.00679545</v>
      </c>
      <c r="Z93" s="147" t="n">
        <f aca="false">H93-Q93</f>
        <v>-0.01197894</v>
      </c>
    </row>
    <row r="94" customFormat="false" ht="12.75" hidden="false" customHeight="false" outlineLevel="0" collapsed="false">
      <c r="A94" s="147" t="n">
        <v>0.00112704</v>
      </c>
      <c r="B94" s="147" t="n">
        <v>0.00160516</v>
      </c>
      <c r="C94" s="147" t="n">
        <v>0.00124721</v>
      </c>
      <c r="D94" s="147" t="n">
        <v>0.00073661</v>
      </c>
      <c r="E94" s="147" t="n">
        <v>-0.00096364</v>
      </c>
      <c r="F94" s="147" t="n">
        <v>-0.00215348</v>
      </c>
      <c r="G94" s="147" t="n">
        <v>-0.00519988</v>
      </c>
      <c r="H94" s="148" t="n">
        <v>-0.00920801</v>
      </c>
      <c r="S94" s="147" t="n">
        <f aca="false">A94-J94</f>
        <v>0.00112704</v>
      </c>
      <c r="T94" s="147" t="n">
        <f aca="false">B94-K94</f>
        <v>0.00160516</v>
      </c>
      <c r="U94" s="147" t="n">
        <f aca="false">C94-L94</f>
        <v>0.00124721</v>
      </c>
      <c r="V94" s="147" t="n">
        <f aca="false">D94-M94</f>
        <v>0.00073661</v>
      </c>
      <c r="W94" s="147" t="n">
        <f aca="false">E94-N94</f>
        <v>-0.00096364</v>
      </c>
      <c r="X94" s="147" t="n">
        <f aca="false">F94-O94</f>
        <v>-0.00215348</v>
      </c>
      <c r="Y94" s="147" t="n">
        <f aca="false">G94-P94</f>
        <v>-0.00519988</v>
      </c>
      <c r="Z94" s="147" t="n">
        <f aca="false">H94-Q94</f>
        <v>-0.00920801</v>
      </c>
    </row>
    <row r="95" customFormat="false" ht="12.75" hidden="false" customHeight="false" outlineLevel="0" collapsed="false">
      <c r="A95" s="147" t="n">
        <v>-0.01217586</v>
      </c>
      <c r="B95" s="147" t="n">
        <v>-0.00685712</v>
      </c>
      <c r="C95" s="147" t="n">
        <v>-0.00278147</v>
      </c>
      <c r="D95" s="147" t="n">
        <v>-0.00122739</v>
      </c>
      <c r="E95" s="147" t="n">
        <v>0.00090045</v>
      </c>
      <c r="F95" s="147" t="n">
        <v>0.00147587</v>
      </c>
      <c r="G95" s="147" t="n">
        <v>0.00166839</v>
      </c>
      <c r="H95" s="148" t="n">
        <v>0.00062765</v>
      </c>
      <c r="S95" s="147" t="n">
        <f aca="false">A95-J95</f>
        <v>-0.01217586</v>
      </c>
      <c r="T95" s="147" t="n">
        <f aca="false">B95-K95</f>
        <v>-0.00685712</v>
      </c>
      <c r="U95" s="147" t="n">
        <f aca="false">C95-L95</f>
        <v>-0.00278147</v>
      </c>
      <c r="V95" s="147" t="n">
        <f aca="false">D95-M95</f>
        <v>-0.00122739</v>
      </c>
      <c r="W95" s="147" t="n">
        <f aca="false">E95-N95</f>
        <v>0.00090045</v>
      </c>
      <c r="X95" s="147" t="n">
        <f aca="false">F95-O95</f>
        <v>0.00147587</v>
      </c>
      <c r="Y95" s="147" t="n">
        <f aca="false">G95-P95</f>
        <v>0.00166839</v>
      </c>
      <c r="Z95" s="147" t="n">
        <f aca="false">H95-Q95</f>
        <v>0.00062765</v>
      </c>
    </row>
    <row r="96" customFormat="false" ht="12.75" hidden="false" customHeight="false" outlineLevel="0" collapsed="false">
      <c r="A96" s="147" t="n">
        <v>0.00473425</v>
      </c>
      <c r="B96" s="147" t="n">
        <v>0.00288569</v>
      </c>
      <c r="C96" s="147" t="n">
        <v>0.00139415</v>
      </c>
      <c r="D96" s="147" t="n">
        <v>0.0006992</v>
      </c>
      <c r="E96" s="147" t="n">
        <v>-0.00072831</v>
      </c>
      <c r="F96" s="147" t="n">
        <v>-0.00150769</v>
      </c>
      <c r="G96" s="147" t="n">
        <v>-0.00329395</v>
      </c>
      <c r="H96" s="148" t="n">
        <v>-0.00548179</v>
      </c>
      <c r="S96" s="147" t="n">
        <f aca="false">A96-J96</f>
        <v>0.00473425</v>
      </c>
      <c r="T96" s="147" t="n">
        <f aca="false">B96-K96</f>
        <v>0.00288569</v>
      </c>
      <c r="U96" s="147" t="n">
        <f aca="false">C96-L96</f>
        <v>0.00139415</v>
      </c>
      <c r="V96" s="147" t="n">
        <f aca="false">D96-M96</f>
        <v>0.0006992</v>
      </c>
      <c r="W96" s="147" t="n">
        <f aca="false">E96-N96</f>
        <v>-0.00072831</v>
      </c>
      <c r="X96" s="147" t="n">
        <f aca="false">F96-O96</f>
        <v>-0.00150769</v>
      </c>
      <c r="Y96" s="147" t="n">
        <f aca="false">G96-P96</f>
        <v>-0.00329395</v>
      </c>
      <c r="Z96" s="147" t="n">
        <f aca="false">H96-Q96</f>
        <v>-0.00548179</v>
      </c>
    </row>
    <row r="97" customFormat="false" ht="12.75" hidden="false" customHeight="false" outlineLevel="0" collapsed="false">
      <c r="A97" s="147" t="n">
        <v>0.00845984</v>
      </c>
      <c r="B97" s="147" t="n">
        <v>0.00518564</v>
      </c>
      <c r="C97" s="147" t="n">
        <v>0.00248219</v>
      </c>
      <c r="D97" s="147" t="n">
        <v>0.00123277</v>
      </c>
      <c r="E97" s="147" t="n">
        <v>-0.0012499</v>
      </c>
      <c r="F97" s="147" t="n">
        <v>-0.00254698</v>
      </c>
      <c r="G97" s="147" t="n">
        <v>-0.00538468</v>
      </c>
      <c r="H97" s="148" t="n">
        <v>-0.00868371</v>
      </c>
      <c r="S97" s="147" t="n">
        <f aca="false">A97-J97</f>
        <v>0.00845984</v>
      </c>
      <c r="T97" s="147" t="n">
        <f aca="false">B97-K97</f>
        <v>0.00518564</v>
      </c>
      <c r="U97" s="147" t="n">
        <f aca="false">C97-L97</f>
        <v>0.00248219</v>
      </c>
      <c r="V97" s="147" t="n">
        <f aca="false">D97-M97</f>
        <v>0.00123277</v>
      </c>
      <c r="W97" s="147" t="n">
        <f aca="false">E97-N97</f>
        <v>-0.0012499</v>
      </c>
      <c r="X97" s="147" t="n">
        <f aca="false">F97-O97</f>
        <v>-0.00254698</v>
      </c>
      <c r="Y97" s="147" t="n">
        <f aca="false">G97-P97</f>
        <v>-0.00538468</v>
      </c>
      <c r="Z97" s="147" t="n">
        <f aca="false">H97-Q97</f>
        <v>-0.00868371</v>
      </c>
    </row>
    <row r="98" customFormat="false" ht="12.75" hidden="false" customHeight="false" outlineLevel="0" collapsed="false">
      <c r="A98" s="147" t="n">
        <v>-0.00635558</v>
      </c>
      <c r="B98" s="147" t="n">
        <v>-0.00393883</v>
      </c>
      <c r="C98" s="147" t="n">
        <v>-0.00173981</v>
      </c>
      <c r="D98" s="147" t="n">
        <v>-0.00079958</v>
      </c>
      <c r="E98" s="147" t="n">
        <v>0.0006372</v>
      </c>
      <c r="F98" s="147" t="n">
        <v>0.00109339</v>
      </c>
      <c r="G98" s="147" t="n">
        <v>0.0014032</v>
      </c>
      <c r="H98" s="148" t="n">
        <v>0.00083741</v>
      </c>
      <c r="S98" s="147" t="n">
        <f aca="false">A98-J98</f>
        <v>-0.00635558</v>
      </c>
      <c r="T98" s="147" t="n">
        <f aca="false">B98-K98</f>
        <v>-0.00393883</v>
      </c>
      <c r="U98" s="147" t="n">
        <f aca="false">C98-L98</f>
        <v>-0.00173981</v>
      </c>
      <c r="V98" s="147" t="n">
        <f aca="false">D98-M98</f>
        <v>-0.00079958</v>
      </c>
      <c r="W98" s="147" t="n">
        <f aca="false">E98-N98</f>
        <v>0.0006372</v>
      </c>
      <c r="X98" s="147" t="n">
        <f aca="false">F98-O98</f>
        <v>0.00109339</v>
      </c>
      <c r="Y98" s="147" t="n">
        <f aca="false">G98-P98</f>
        <v>0.0014032</v>
      </c>
      <c r="Z98" s="147" t="n">
        <f aca="false">H98-Q98</f>
        <v>0.00083741</v>
      </c>
    </row>
    <row r="99" customFormat="false" ht="12.75" hidden="false" customHeight="false" outlineLevel="0" collapsed="false">
      <c r="A99" s="147" t="n">
        <v>-0.00807268</v>
      </c>
      <c r="B99" s="147" t="n">
        <v>-0.00498104</v>
      </c>
      <c r="C99" s="147" t="n">
        <v>-0.00221328</v>
      </c>
      <c r="D99" s="147" t="n">
        <v>-0.00102506</v>
      </c>
      <c r="E99" s="147" t="n">
        <v>0.00084145</v>
      </c>
      <c r="F99" s="147" t="n">
        <v>0.00148194</v>
      </c>
      <c r="G99" s="147" t="n">
        <v>0.00210515</v>
      </c>
      <c r="H99" s="148" t="n">
        <v>0.00178669</v>
      </c>
      <c r="S99" s="147" t="n">
        <f aca="false">A99-J99</f>
        <v>-0.00807268</v>
      </c>
      <c r="T99" s="147" t="n">
        <f aca="false">B99-K99</f>
        <v>-0.00498104</v>
      </c>
      <c r="U99" s="147" t="n">
        <f aca="false">C99-L99</f>
        <v>-0.00221328</v>
      </c>
      <c r="V99" s="147" t="n">
        <f aca="false">D99-M99</f>
        <v>-0.00102506</v>
      </c>
      <c r="W99" s="147" t="n">
        <f aca="false">E99-N99</f>
        <v>0.00084145</v>
      </c>
      <c r="X99" s="147" t="n">
        <f aca="false">F99-O99</f>
        <v>0.00148194</v>
      </c>
      <c r="Y99" s="147" t="n">
        <f aca="false">G99-P99</f>
        <v>0.00210515</v>
      </c>
      <c r="Z99" s="147" t="n">
        <f aca="false">H99-Q99</f>
        <v>0.00178669</v>
      </c>
    </row>
    <row r="100" customFormat="false" ht="12.75" hidden="false" customHeight="false" outlineLevel="0" collapsed="false">
      <c r="A100" s="147" t="n">
        <v>-0.00516656</v>
      </c>
      <c r="B100" s="147" t="n">
        <v>-0.00290886</v>
      </c>
      <c r="C100" s="147" t="n">
        <v>-0.00112619</v>
      </c>
      <c r="D100" s="147" t="n">
        <v>-0.00047166</v>
      </c>
      <c r="E100" s="147" t="n">
        <v>0.00027369</v>
      </c>
      <c r="F100" s="147" t="n">
        <v>0.0003371</v>
      </c>
      <c r="G100" s="147" t="n">
        <v>-0.00020354</v>
      </c>
      <c r="H100" s="148" t="n">
        <v>-0.00167182</v>
      </c>
      <c r="S100" s="147" t="n">
        <f aca="false">A100-J100</f>
        <v>-0.00516656</v>
      </c>
      <c r="T100" s="147" t="n">
        <f aca="false">B100-K100</f>
        <v>-0.00290886</v>
      </c>
      <c r="U100" s="147" t="n">
        <f aca="false">C100-L100</f>
        <v>-0.00112619</v>
      </c>
      <c r="V100" s="147" t="n">
        <f aca="false">D100-M100</f>
        <v>-0.00047166</v>
      </c>
      <c r="W100" s="147" t="n">
        <f aca="false">E100-N100</f>
        <v>0.00027369</v>
      </c>
      <c r="X100" s="147" t="n">
        <f aca="false">F100-O100</f>
        <v>0.0003371</v>
      </c>
      <c r="Y100" s="147" t="n">
        <f aca="false">G100-P100</f>
        <v>-0.00020354</v>
      </c>
      <c r="Z100" s="147" t="n">
        <f aca="false">H100-Q100</f>
        <v>-0.00167182</v>
      </c>
    </row>
    <row r="101" customFormat="false" ht="12.75" hidden="false" customHeight="false" outlineLevel="0" collapsed="false">
      <c r="A101" s="147" t="n">
        <v>0.00734985</v>
      </c>
      <c r="B101" s="147" t="n">
        <v>0.00484642</v>
      </c>
      <c r="C101" s="147" t="n">
        <v>0.00247604</v>
      </c>
      <c r="D101" s="147" t="n">
        <v>0.00126409</v>
      </c>
      <c r="E101" s="147" t="n">
        <v>-0.00133806</v>
      </c>
      <c r="F101" s="147" t="n">
        <v>-0.002769</v>
      </c>
      <c r="G101" s="147" t="n">
        <v>-0.00597128</v>
      </c>
      <c r="H101" s="148" t="n">
        <v>-0.00970501</v>
      </c>
      <c r="S101" s="147" t="n">
        <f aca="false">A101-J101</f>
        <v>0.00734985</v>
      </c>
      <c r="T101" s="147" t="n">
        <f aca="false">B101-K101</f>
        <v>0.00484642</v>
      </c>
      <c r="U101" s="147" t="n">
        <f aca="false">C101-L101</f>
        <v>0.00247604</v>
      </c>
      <c r="V101" s="147" t="n">
        <f aca="false">D101-M101</f>
        <v>0.00126409</v>
      </c>
      <c r="W101" s="147" t="n">
        <f aca="false">E101-N101</f>
        <v>-0.00133806</v>
      </c>
      <c r="X101" s="147" t="n">
        <f aca="false">F101-O101</f>
        <v>-0.002769</v>
      </c>
      <c r="Y101" s="147" t="n">
        <f aca="false">G101-P101</f>
        <v>-0.00597128</v>
      </c>
      <c r="Z101" s="147" t="n">
        <f aca="false">H101-Q101</f>
        <v>-0.00970501</v>
      </c>
    </row>
    <row r="102" customFormat="false" ht="12.75" hidden="false" customHeight="false" outlineLevel="0" collapsed="false">
      <c r="A102" s="147" t="n">
        <v>0.00360654</v>
      </c>
      <c r="B102" s="147" t="n">
        <v>0.00249319</v>
      </c>
      <c r="C102" s="147" t="n">
        <v>0.00134688</v>
      </c>
      <c r="D102" s="147" t="n">
        <v>0.00070744</v>
      </c>
      <c r="E102" s="147" t="n">
        <v>-0.00079035</v>
      </c>
      <c r="F102" s="147" t="n">
        <v>-0.00167635</v>
      </c>
      <c r="G102" s="147" t="n">
        <v>-0.00377593</v>
      </c>
      <c r="H102" s="148" t="n">
        <v>-0.00636135</v>
      </c>
      <c r="S102" s="147" t="n">
        <f aca="false">A102-J102</f>
        <v>0.00360654</v>
      </c>
      <c r="T102" s="147" t="n">
        <f aca="false">B102-K102</f>
        <v>0.00249319</v>
      </c>
      <c r="U102" s="147" t="n">
        <f aca="false">C102-L102</f>
        <v>0.00134688</v>
      </c>
      <c r="V102" s="147" t="n">
        <f aca="false">D102-M102</f>
        <v>0.00070744</v>
      </c>
      <c r="W102" s="147" t="n">
        <f aca="false">E102-N102</f>
        <v>-0.00079035</v>
      </c>
      <c r="X102" s="147" t="n">
        <f aca="false">F102-O102</f>
        <v>-0.00167635</v>
      </c>
      <c r="Y102" s="147" t="n">
        <f aca="false">G102-P102</f>
        <v>-0.00377593</v>
      </c>
      <c r="Z102" s="147" t="n">
        <f aca="false">H102-Q102</f>
        <v>-0.00636135</v>
      </c>
    </row>
    <row r="103" customFormat="false" ht="12.75" hidden="false" customHeight="false" outlineLevel="0" collapsed="false">
      <c r="A103" s="147" t="n">
        <v>0.00415932</v>
      </c>
      <c r="B103" s="147" t="n">
        <v>0.00294983</v>
      </c>
      <c r="C103" s="147" t="n">
        <v>0.00160838</v>
      </c>
      <c r="D103" s="147" t="n">
        <v>0.00084458</v>
      </c>
      <c r="E103" s="147" t="n">
        <v>-0.00093681</v>
      </c>
      <c r="F103" s="147" t="n">
        <v>-0.00197533</v>
      </c>
      <c r="G103" s="147" t="n">
        <v>-0.00438663</v>
      </c>
      <c r="H103" s="148" t="n">
        <v>-0.00727578</v>
      </c>
      <c r="S103" s="147" t="n">
        <f aca="false">A103-J103</f>
        <v>0.00415932</v>
      </c>
      <c r="T103" s="147" t="n">
        <f aca="false">B103-K103</f>
        <v>0.00294983</v>
      </c>
      <c r="U103" s="147" t="n">
        <f aca="false">C103-L103</f>
        <v>0.00160838</v>
      </c>
      <c r="V103" s="147" t="n">
        <f aca="false">D103-M103</f>
        <v>0.00084458</v>
      </c>
      <c r="W103" s="147" t="n">
        <f aca="false">E103-N103</f>
        <v>-0.00093681</v>
      </c>
      <c r="X103" s="147" t="n">
        <f aca="false">F103-O103</f>
        <v>-0.00197533</v>
      </c>
      <c r="Y103" s="147" t="n">
        <f aca="false">G103-P103</f>
        <v>-0.00438663</v>
      </c>
      <c r="Z103" s="147" t="n">
        <f aca="false">H103-Q103</f>
        <v>-0.00727578</v>
      </c>
    </row>
    <row r="104" customFormat="false" ht="12.75" hidden="false" customHeight="false" outlineLevel="0" collapsed="false">
      <c r="A104" s="147" t="n">
        <v>0.00390708</v>
      </c>
      <c r="B104" s="147" t="n">
        <v>0.0029612</v>
      </c>
      <c r="C104" s="147" t="n">
        <v>0.00169048</v>
      </c>
      <c r="D104" s="147" t="n">
        <v>0.00090239</v>
      </c>
      <c r="E104" s="147" t="n">
        <v>-0.00102381</v>
      </c>
      <c r="F104" s="147" t="n">
        <v>-0.00217442</v>
      </c>
      <c r="G104" s="147" t="n">
        <v>-0.00487018</v>
      </c>
      <c r="H104" s="148" t="n">
        <v>-0.00810184</v>
      </c>
      <c r="S104" s="147" t="n">
        <f aca="false">A104-J104</f>
        <v>0.00390708</v>
      </c>
      <c r="T104" s="147" t="n">
        <f aca="false">B104-K104</f>
        <v>0.0029612</v>
      </c>
      <c r="U104" s="147" t="n">
        <f aca="false">C104-L104</f>
        <v>0.00169048</v>
      </c>
      <c r="V104" s="147" t="n">
        <f aca="false">D104-M104</f>
        <v>0.00090239</v>
      </c>
      <c r="W104" s="147" t="n">
        <f aca="false">E104-N104</f>
        <v>-0.00102381</v>
      </c>
      <c r="X104" s="147" t="n">
        <f aca="false">F104-O104</f>
        <v>-0.00217442</v>
      </c>
      <c r="Y104" s="147" t="n">
        <f aca="false">G104-P104</f>
        <v>-0.00487018</v>
      </c>
      <c r="Z104" s="147" t="n">
        <f aca="false">H104-Q104</f>
        <v>-0.00810184</v>
      </c>
    </row>
    <row r="105" customFormat="false" ht="12.75" hidden="false" customHeight="false" outlineLevel="0" collapsed="false">
      <c r="A105" s="147" t="n">
        <v>0.0035718</v>
      </c>
      <c r="B105" s="147" t="n">
        <v>0.00297808</v>
      </c>
      <c r="C105" s="147" t="n">
        <v>0.00179626</v>
      </c>
      <c r="D105" s="147" t="n">
        <v>0.0009757</v>
      </c>
      <c r="E105" s="147" t="n">
        <v>-0.00113086</v>
      </c>
      <c r="F105" s="147" t="n">
        <v>-0.00241578</v>
      </c>
      <c r="G105" s="147" t="n">
        <v>-0.00543843</v>
      </c>
      <c r="H105" s="148" t="n">
        <v>-0.00915787</v>
      </c>
      <c r="S105" s="147" t="n">
        <f aca="false">A105-J105</f>
        <v>0.0035718</v>
      </c>
      <c r="T105" s="147" t="n">
        <f aca="false">B105-K105</f>
        <v>0.00297808</v>
      </c>
      <c r="U105" s="147" t="n">
        <f aca="false">C105-L105</f>
        <v>0.00179626</v>
      </c>
      <c r="V105" s="147" t="n">
        <f aca="false">D105-M105</f>
        <v>0.0009757</v>
      </c>
      <c r="W105" s="147" t="n">
        <f aca="false">E105-N105</f>
        <v>-0.00113086</v>
      </c>
      <c r="X105" s="147" t="n">
        <f aca="false">F105-O105</f>
        <v>-0.00241578</v>
      </c>
      <c r="Y105" s="147" t="n">
        <f aca="false">G105-P105</f>
        <v>-0.00543843</v>
      </c>
      <c r="Z105" s="147" t="n">
        <f aca="false">H105-Q105</f>
        <v>-0.00915787</v>
      </c>
    </row>
    <row r="106" customFormat="false" ht="12.75" hidden="false" customHeight="false" outlineLevel="0" collapsed="false">
      <c r="A106" s="147" t="n">
        <v>0.00411146</v>
      </c>
      <c r="B106" s="147" t="n">
        <v>0.00313939</v>
      </c>
      <c r="C106" s="147" t="n">
        <v>0.00178697</v>
      </c>
      <c r="D106" s="147" t="n">
        <v>0.00095027</v>
      </c>
      <c r="E106" s="147" t="n">
        <v>-0.0010671</v>
      </c>
      <c r="F106" s="147" t="n">
        <v>-0.00225308</v>
      </c>
      <c r="G106" s="147" t="n">
        <v>-0.00498443</v>
      </c>
      <c r="H106" s="148" t="n">
        <v>-0.00818989</v>
      </c>
      <c r="S106" s="147" t="n">
        <f aca="false">A106-J106</f>
        <v>0.00411146</v>
      </c>
      <c r="T106" s="147" t="n">
        <f aca="false">B106-K106</f>
        <v>0.00313939</v>
      </c>
      <c r="U106" s="147" t="n">
        <f aca="false">C106-L106</f>
        <v>0.00178697</v>
      </c>
      <c r="V106" s="147" t="n">
        <f aca="false">D106-M106</f>
        <v>0.00095027</v>
      </c>
      <c r="W106" s="147" t="n">
        <f aca="false">E106-N106</f>
        <v>-0.0010671</v>
      </c>
      <c r="X106" s="147" t="n">
        <f aca="false">F106-O106</f>
        <v>-0.00225308</v>
      </c>
      <c r="Y106" s="147" t="n">
        <f aca="false">G106-P106</f>
        <v>-0.00498443</v>
      </c>
      <c r="Z106" s="147" t="n">
        <f aca="false">H106-Q106</f>
        <v>-0.00818989</v>
      </c>
    </row>
    <row r="107" customFormat="false" ht="12.75" hidden="false" customHeight="false" outlineLevel="0" collapsed="false">
      <c r="A107" s="147" t="n">
        <v>-0.00746993</v>
      </c>
      <c r="B107" s="147" t="n">
        <v>-0.00420162</v>
      </c>
      <c r="C107" s="147" t="n">
        <v>-0.00169725</v>
      </c>
      <c r="D107" s="147" t="n">
        <v>-0.00074605</v>
      </c>
      <c r="E107" s="147" t="n">
        <v>0.0005393</v>
      </c>
      <c r="F107" s="147" t="n">
        <v>0.00087158</v>
      </c>
      <c r="G107" s="147" t="n">
        <v>0.00091996</v>
      </c>
      <c r="H107" s="148" t="n">
        <v>0.00016522</v>
      </c>
      <c r="S107" s="147" t="n">
        <f aca="false">A107-J107</f>
        <v>-0.00746993</v>
      </c>
      <c r="T107" s="147" t="n">
        <f aca="false">B107-K107</f>
        <v>-0.00420162</v>
      </c>
      <c r="U107" s="147" t="n">
        <f aca="false">C107-L107</f>
        <v>-0.00169725</v>
      </c>
      <c r="V107" s="147" t="n">
        <f aca="false">D107-M107</f>
        <v>-0.00074605</v>
      </c>
      <c r="W107" s="147" t="n">
        <f aca="false">E107-N107</f>
        <v>0.0005393</v>
      </c>
      <c r="X107" s="147" t="n">
        <f aca="false">F107-O107</f>
        <v>0.00087158</v>
      </c>
      <c r="Y107" s="147" t="n">
        <f aca="false">G107-P107</f>
        <v>0.00091996</v>
      </c>
      <c r="Z107" s="147" t="n">
        <f aca="false">H107-Q107</f>
        <v>0.00016522</v>
      </c>
    </row>
    <row r="108" customFormat="false" ht="12.75" hidden="false" customHeight="false" outlineLevel="0" collapsed="false">
      <c r="A108" s="147" t="n">
        <v>0.00805322</v>
      </c>
      <c r="B108" s="147" t="n">
        <v>0.00502837</v>
      </c>
      <c r="C108" s="147" t="n">
        <v>0.00240481</v>
      </c>
      <c r="D108" s="147" t="n">
        <v>0.00118523</v>
      </c>
      <c r="E108" s="147" t="n">
        <v>-0.00116876</v>
      </c>
      <c r="F108" s="147" t="n">
        <v>-0.00233711</v>
      </c>
      <c r="G108" s="147" t="n">
        <v>-0.00472809</v>
      </c>
      <c r="H108" s="148" t="n">
        <v>-0.00726751</v>
      </c>
      <c r="S108" s="147" t="n">
        <f aca="false">A108-J108</f>
        <v>0.00805322</v>
      </c>
      <c r="T108" s="147" t="n">
        <f aca="false">B108-K108</f>
        <v>0.00502837</v>
      </c>
      <c r="U108" s="147" t="n">
        <f aca="false">C108-L108</f>
        <v>0.00240481</v>
      </c>
      <c r="V108" s="147" t="n">
        <f aca="false">D108-M108</f>
        <v>0.00118523</v>
      </c>
      <c r="W108" s="147" t="n">
        <f aca="false">E108-N108</f>
        <v>-0.00116876</v>
      </c>
      <c r="X108" s="147" t="n">
        <f aca="false">F108-O108</f>
        <v>-0.00233711</v>
      </c>
      <c r="Y108" s="147" t="n">
        <f aca="false">G108-P108</f>
        <v>-0.00472809</v>
      </c>
      <c r="Z108" s="147" t="n">
        <f aca="false">H108-Q108</f>
        <v>-0.00726751</v>
      </c>
    </row>
    <row r="109" customFormat="false" ht="12.75" hidden="false" customHeight="false" outlineLevel="0" collapsed="false">
      <c r="A109" s="147" t="n">
        <v>0.01240333</v>
      </c>
      <c r="B109" s="147" t="n">
        <v>0.00775038</v>
      </c>
      <c r="C109" s="147" t="n">
        <v>0.00369795</v>
      </c>
      <c r="D109" s="147" t="n">
        <v>0.00181841</v>
      </c>
      <c r="E109" s="147" t="n">
        <v>-0.0017816</v>
      </c>
      <c r="F109" s="147" t="n">
        <v>-0.00354827</v>
      </c>
      <c r="G109" s="147" t="n">
        <v>-0.0071128</v>
      </c>
      <c r="H109" s="148" t="n">
        <v>-0.01082393</v>
      </c>
      <c r="S109" s="147" t="n">
        <f aca="false">A109-J109</f>
        <v>0.01240333</v>
      </c>
      <c r="T109" s="147" t="n">
        <f aca="false">B109-K109</f>
        <v>0.00775038</v>
      </c>
      <c r="U109" s="147" t="n">
        <f aca="false">C109-L109</f>
        <v>0.00369795</v>
      </c>
      <c r="V109" s="147" t="n">
        <f aca="false">D109-M109</f>
        <v>0.00181841</v>
      </c>
      <c r="W109" s="147" t="n">
        <f aca="false">E109-N109</f>
        <v>-0.0017816</v>
      </c>
      <c r="X109" s="147" t="n">
        <f aca="false">F109-O109</f>
        <v>-0.00354827</v>
      </c>
      <c r="Y109" s="147" t="n">
        <f aca="false">G109-P109</f>
        <v>-0.0071128</v>
      </c>
      <c r="Z109" s="147" t="n">
        <f aca="false">H109-Q109</f>
        <v>-0.01082393</v>
      </c>
    </row>
    <row r="110" customFormat="false" ht="12.75" hidden="false" customHeight="false" outlineLevel="0" collapsed="false">
      <c r="A110" s="147" t="n">
        <v>-0.00088852</v>
      </c>
      <c r="B110" s="147" t="n">
        <v>-0.00051007</v>
      </c>
      <c r="C110" s="147" t="n">
        <v>-0.00015796</v>
      </c>
      <c r="D110" s="147" t="n">
        <v>-4.56E-005</v>
      </c>
      <c r="E110" s="147" t="n">
        <v>-3.673E-005</v>
      </c>
      <c r="F110" s="147" t="n">
        <v>-0.00016936</v>
      </c>
      <c r="G110" s="147" t="n">
        <v>-0.00076728</v>
      </c>
      <c r="H110" s="148" t="n">
        <v>-0.00186626</v>
      </c>
      <c r="S110" s="147" t="n">
        <f aca="false">A110-J110</f>
        <v>-0.00088852</v>
      </c>
      <c r="T110" s="147" t="n">
        <f aca="false">B110-K110</f>
        <v>-0.00051007</v>
      </c>
      <c r="U110" s="147" t="n">
        <f aca="false">C110-L110</f>
        <v>-0.00015796</v>
      </c>
      <c r="V110" s="147" t="n">
        <f aca="false">D110-M110</f>
        <v>-4.56E-005</v>
      </c>
      <c r="W110" s="147" t="n">
        <f aca="false">E110-N110</f>
        <v>-3.673E-005</v>
      </c>
      <c r="X110" s="147" t="n">
        <f aca="false">F110-O110</f>
        <v>-0.00016936</v>
      </c>
      <c r="Y110" s="147" t="n">
        <f aca="false">G110-P110</f>
        <v>-0.00076728</v>
      </c>
      <c r="Z110" s="147" t="n">
        <f aca="false">H110-Q110</f>
        <v>-0.00186626</v>
      </c>
    </row>
    <row r="111" customFormat="false" ht="12.75" hidden="false" customHeight="false" outlineLevel="0" collapsed="false">
      <c r="A111" s="147" t="n">
        <v>-0.00236558</v>
      </c>
      <c r="B111" s="147" t="n">
        <v>-0.00141613</v>
      </c>
      <c r="C111" s="147" t="n">
        <v>-0.00057421</v>
      </c>
      <c r="D111" s="147" t="n">
        <v>-0.000245</v>
      </c>
      <c r="E111" s="147" t="n">
        <v>0.00014614</v>
      </c>
      <c r="F111" s="147" t="n">
        <v>0.00018072</v>
      </c>
      <c r="G111" s="147" t="n">
        <v>-0.00012636</v>
      </c>
      <c r="H111" s="148" t="n">
        <v>-0.00098728</v>
      </c>
      <c r="S111" s="147" t="n">
        <f aca="false">A111-J111</f>
        <v>-0.00236558</v>
      </c>
      <c r="T111" s="147" t="n">
        <f aca="false">B111-K111</f>
        <v>-0.00141613</v>
      </c>
      <c r="U111" s="147" t="n">
        <f aca="false">C111-L111</f>
        <v>-0.00057421</v>
      </c>
      <c r="V111" s="147" t="n">
        <f aca="false">D111-M111</f>
        <v>-0.000245</v>
      </c>
      <c r="W111" s="147" t="n">
        <f aca="false">E111-N111</f>
        <v>0.00014614</v>
      </c>
      <c r="X111" s="147" t="n">
        <f aca="false">F111-O111</f>
        <v>0.00018072</v>
      </c>
      <c r="Y111" s="147" t="n">
        <f aca="false">G111-P111</f>
        <v>-0.00012636</v>
      </c>
      <c r="Z111" s="147" t="n">
        <f aca="false">H111-Q111</f>
        <v>-0.00098728</v>
      </c>
    </row>
    <row r="112" customFormat="false" ht="12.75" hidden="false" customHeight="false" outlineLevel="0" collapsed="false">
      <c r="A112" s="147" t="n">
        <v>-0.00053874</v>
      </c>
      <c r="B112" s="147" t="n">
        <v>-0.000105</v>
      </c>
      <c r="C112" s="147" t="n">
        <v>0.00011766</v>
      </c>
      <c r="D112" s="147" t="n">
        <v>0.0001082</v>
      </c>
      <c r="E112" s="147" t="n">
        <v>-0.00021824</v>
      </c>
      <c r="F112" s="147" t="n">
        <v>-0.00055605</v>
      </c>
      <c r="G112" s="147" t="n">
        <v>-0.00162038</v>
      </c>
      <c r="H112" s="148" t="n">
        <v>-0.00323814</v>
      </c>
      <c r="S112" s="147" t="n">
        <f aca="false">A112-J112</f>
        <v>-0.00053874</v>
      </c>
      <c r="T112" s="147" t="n">
        <f aca="false">B112-K112</f>
        <v>-0.000105</v>
      </c>
      <c r="U112" s="147" t="n">
        <f aca="false">C112-L112</f>
        <v>0.00011766</v>
      </c>
      <c r="V112" s="147" t="n">
        <f aca="false">D112-M112</f>
        <v>0.0001082</v>
      </c>
      <c r="W112" s="147" t="n">
        <f aca="false">E112-N112</f>
        <v>-0.00021824</v>
      </c>
      <c r="X112" s="147" t="n">
        <f aca="false">F112-O112</f>
        <v>-0.00055605</v>
      </c>
      <c r="Y112" s="147" t="n">
        <f aca="false">G112-P112</f>
        <v>-0.00162038</v>
      </c>
      <c r="Z112" s="147" t="n">
        <f aca="false">H112-Q112</f>
        <v>-0.00323814</v>
      </c>
    </row>
    <row r="113" customFormat="false" ht="12.75" hidden="false" customHeight="false" outlineLevel="0" collapsed="false">
      <c r="A113" s="147" t="n">
        <v>0.01024433</v>
      </c>
      <c r="B113" s="147" t="n">
        <v>0.00662221</v>
      </c>
      <c r="C113" s="147" t="n">
        <v>0.00326499</v>
      </c>
      <c r="D113" s="147" t="n">
        <v>0.00163042</v>
      </c>
      <c r="E113" s="147" t="n">
        <v>-0.00164265</v>
      </c>
      <c r="F113" s="147" t="n">
        <v>-0.00331198</v>
      </c>
      <c r="G113" s="147" t="n">
        <v>-0.00677952</v>
      </c>
      <c r="H113" s="148" t="n">
        <v>-0.01048374</v>
      </c>
      <c r="S113" s="147" t="n">
        <f aca="false">A113-J113</f>
        <v>0.01024433</v>
      </c>
      <c r="T113" s="147" t="n">
        <f aca="false">B113-K113</f>
        <v>0.00662221</v>
      </c>
      <c r="U113" s="147" t="n">
        <f aca="false">C113-L113</f>
        <v>0.00326499</v>
      </c>
      <c r="V113" s="147" t="n">
        <f aca="false">D113-M113</f>
        <v>0.00163042</v>
      </c>
      <c r="W113" s="147" t="n">
        <f aca="false">E113-N113</f>
        <v>-0.00164265</v>
      </c>
      <c r="X113" s="147" t="n">
        <f aca="false">F113-O113</f>
        <v>-0.00331198</v>
      </c>
      <c r="Y113" s="147" t="n">
        <f aca="false">G113-P113</f>
        <v>-0.00677952</v>
      </c>
      <c r="Z113" s="147" t="n">
        <f aca="false">H113-Q113</f>
        <v>-0.01048374</v>
      </c>
    </row>
    <row r="114" customFormat="false" ht="12.75" hidden="false" customHeight="false" outlineLevel="0" collapsed="false">
      <c r="A114" s="147" t="n">
        <v>0.0060996</v>
      </c>
      <c r="B114" s="147" t="n">
        <v>0.00400514</v>
      </c>
      <c r="C114" s="147" t="n">
        <v>0.0020125</v>
      </c>
      <c r="D114" s="147" t="n">
        <v>0.00101534</v>
      </c>
      <c r="E114" s="147" t="n">
        <v>-0.00104481</v>
      </c>
      <c r="F114" s="147" t="n">
        <v>-0.00212895</v>
      </c>
      <c r="G114" s="147" t="n">
        <v>-0.00444803</v>
      </c>
      <c r="H114" s="148" t="n">
        <v>-0.00701062</v>
      </c>
      <c r="S114" s="147" t="n">
        <f aca="false">A114-J114</f>
        <v>0.0060996</v>
      </c>
      <c r="T114" s="147" t="n">
        <f aca="false">B114-K114</f>
        <v>0.00400514</v>
      </c>
      <c r="U114" s="147" t="n">
        <f aca="false">C114-L114</f>
        <v>0.0020125</v>
      </c>
      <c r="V114" s="147" t="n">
        <f aca="false">D114-M114</f>
        <v>0.00101534</v>
      </c>
      <c r="W114" s="147" t="n">
        <f aca="false">E114-N114</f>
        <v>-0.00104481</v>
      </c>
      <c r="X114" s="147" t="n">
        <f aca="false">F114-O114</f>
        <v>-0.00212895</v>
      </c>
      <c r="Y114" s="147" t="n">
        <f aca="false">G114-P114</f>
        <v>-0.00444803</v>
      </c>
      <c r="Z114" s="147" t="n">
        <f aca="false">H114-Q114</f>
        <v>-0.00701062</v>
      </c>
    </row>
    <row r="115" customFormat="false" ht="12.75" hidden="false" customHeight="false" outlineLevel="0" collapsed="false">
      <c r="A115" s="147" t="n">
        <v>0.00623022</v>
      </c>
      <c r="B115" s="147" t="n">
        <v>0.00415457</v>
      </c>
      <c r="C115" s="147" t="n">
        <v>0.00211174</v>
      </c>
      <c r="D115" s="147" t="n">
        <v>0.00106991</v>
      </c>
      <c r="E115" s="147" t="n">
        <v>-0.00110713</v>
      </c>
      <c r="F115" s="147" t="n">
        <v>-0.00225936</v>
      </c>
      <c r="G115" s="147" t="n">
        <v>-0.00472472</v>
      </c>
      <c r="H115" s="148" t="n">
        <v>-0.00743638</v>
      </c>
      <c r="S115" s="147" t="n">
        <f aca="false">A115-J115</f>
        <v>0.00623022</v>
      </c>
      <c r="T115" s="147" t="n">
        <f aca="false">B115-K115</f>
        <v>0.00415457</v>
      </c>
      <c r="U115" s="147" t="n">
        <f aca="false">C115-L115</f>
        <v>0.00211174</v>
      </c>
      <c r="V115" s="147" t="n">
        <f aca="false">D115-M115</f>
        <v>0.00106991</v>
      </c>
      <c r="W115" s="147" t="n">
        <f aca="false">E115-N115</f>
        <v>-0.00110713</v>
      </c>
      <c r="X115" s="147" t="n">
        <f aca="false">F115-O115</f>
        <v>-0.00225936</v>
      </c>
      <c r="Y115" s="147" t="n">
        <f aca="false">G115-P115</f>
        <v>-0.00472472</v>
      </c>
      <c r="Z115" s="147" t="n">
        <f aca="false">H115-Q115</f>
        <v>-0.00743638</v>
      </c>
    </row>
    <row r="116" customFormat="false" ht="12.75" hidden="false" customHeight="false" outlineLevel="0" collapsed="false">
      <c r="A116" s="147" t="n">
        <v>0.00404993</v>
      </c>
      <c r="B116" s="147" t="n">
        <v>0.00286263</v>
      </c>
      <c r="C116" s="147" t="n">
        <v>0.00154065</v>
      </c>
      <c r="D116" s="147" t="n">
        <v>0.00080201</v>
      </c>
      <c r="E116" s="147" t="n">
        <v>-0.00087239</v>
      </c>
      <c r="F116" s="147" t="n">
        <v>-0.00182097</v>
      </c>
      <c r="G116" s="147" t="n">
        <v>-0.00396422</v>
      </c>
      <c r="H116" s="148" t="n">
        <v>-0.00645471</v>
      </c>
      <c r="S116" s="147" t="n">
        <f aca="false">A116-J116</f>
        <v>0.00404993</v>
      </c>
      <c r="T116" s="147" t="n">
        <f aca="false">B116-K116</f>
        <v>0.00286263</v>
      </c>
      <c r="U116" s="147" t="n">
        <f aca="false">C116-L116</f>
        <v>0.00154065</v>
      </c>
      <c r="V116" s="147" t="n">
        <f aca="false">D116-M116</f>
        <v>0.00080201</v>
      </c>
      <c r="W116" s="147" t="n">
        <f aca="false">E116-N116</f>
        <v>-0.00087239</v>
      </c>
      <c r="X116" s="147" t="n">
        <f aca="false">F116-O116</f>
        <v>-0.00182097</v>
      </c>
      <c r="Y116" s="147" t="n">
        <f aca="false">G116-P116</f>
        <v>-0.00396422</v>
      </c>
      <c r="Z116" s="147" t="n">
        <f aca="false">H116-Q116</f>
        <v>-0.00645471</v>
      </c>
    </row>
    <row r="117" customFormat="false" ht="12.75" hidden="false" customHeight="false" outlineLevel="0" collapsed="false">
      <c r="A117" s="147" t="n">
        <v>0.00066678</v>
      </c>
      <c r="B117" s="147" t="n">
        <v>0.00089904</v>
      </c>
      <c r="C117" s="147" t="n">
        <v>0.00069004</v>
      </c>
      <c r="D117" s="147" t="n">
        <v>0.00040688</v>
      </c>
      <c r="E117" s="147" t="n">
        <v>-0.00053266</v>
      </c>
      <c r="F117" s="147" t="n">
        <v>-0.00119222</v>
      </c>
      <c r="G117" s="147" t="n">
        <v>-0.00289187</v>
      </c>
      <c r="H117" s="148" t="n">
        <v>-0.00509084</v>
      </c>
      <c r="S117" s="147" t="n">
        <f aca="false">A117-J117</f>
        <v>0.00066678</v>
      </c>
      <c r="T117" s="147" t="n">
        <f aca="false">B117-K117</f>
        <v>0.00089904</v>
      </c>
      <c r="U117" s="147" t="n">
        <f aca="false">C117-L117</f>
        <v>0.00069004</v>
      </c>
      <c r="V117" s="147" t="n">
        <f aca="false">D117-M117</f>
        <v>0.00040688</v>
      </c>
      <c r="W117" s="147" t="n">
        <f aca="false">E117-N117</f>
        <v>-0.00053266</v>
      </c>
      <c r="X117" s="147" t="n">
        <f aca="false">F117-O117</f>
        <v>-0.00119222</v>
      </c>
      <c r="Y117" s="147" t="n">
        <f aca="false">G117-P117</f>
        <v>-0.00289187</v>
      </c>
      <c r="Z117" s="147" t="n">
        <f aca="false">H117-Q117</f>
        <v>-0.00509084</v>
      </c>
    </row>
    <row r="118" customFormat="false" ht="12.75" hidden="false" customHeight="false" outlineLevel="0" collapsed="false">
      <c r="A118" s="147" t="n">
        <v>0.00162197</v>
      </c>
      <c r="B118" s="147" t="n">
        <v>0.00136033</v>
      </c>
      <c r="C118" s="147" t="n">
        <v>0.00084006</v>
      </c>
      <c r="D118" s="147" t="n">
        <v>0.00046303</v>
      </c>
      <c r="E118" s="147" t="n">
        <v>-0.00055367</v>
      </c>
      <c r="F118" s="147" t="n">
        <v>-0.00120152</v>
      </c>
      <c r="G118" s="147" t="n">
        <v>-0.00278917</v>
      </c>
      <c r="H118" s="148" t="n">
        <v>-0.00477308</v>
      </c>
      <c r="S118" s="147" t="n">
        <f aca="false">A118-J118</f>
        <v>0.00162197</v>
      </c>
      <c r="T118" s="147" t="n">
        <f aca="false">B118-K118</f>
        <v>0.00136033</v>
      </c>
      <c r="U118" s="147" t="n">
        <f aca="false">C118-L118</f>
        <v>0.00084006</v>
      </c>
      <c r="V118" s="147" t="n">
        <f aca="false">D118-M118</f>
        <v>0.00046303</v>
      </c>
      <c r="W118" s="147" t="n">
        <f aca="false">E118-N118</f>
        <v>-0.00055367</v>
      </c>
      <c r="X118" s="147" t="n">
        <f aca="false">F118-O118</f>
        <v>-0.00120152</v>
      </c>
      <c r="Y118" s="147" t="n">
        <f aca="false">G118-P118</f>
        <v>-0.00278917</v>
      </c>
      <c r="Z118" s="147" t="n">
        <f aca="false">H118-Q118</f>
        <v>-0.00477308</v>
      </c>
    </row>
    <row r="119" customFormat="false" ht="12.75" hidden="false" customHeight="false" outlineLevel="0" collapsed="false">
      <c r="A119" s="147" t="n">
        <v>-0.01096872</v>
      </c>
      <c r="B119" s="147" t="n">
        <v>-0.00666544</v>
      </c>
      <c r="C119" s="147" t="n">
        <v>-0.00299179</v>
      </c>
      <c r="D119" s="147" t="n">
        <v>-0.00140829</v>
      </c>
      <c r="E119" s="147" t="n">
        <v>0.00122994</v>
      </c>
      <c r="F119" s="147" t="n">
        <v>0.00227953</v>
      </c>
      <c r="G119" s="147" t="n">
        <v>0.00383529</v>
      </c>
      <c r="H119" s="148" t="n">
        <v>0.00467176</v>
      </c>
      <c r="S119" s="147" t="n">
        <f aca="false">A119-J119</f>
        <v>-0.01096872</v>
      </c>
      <c r="T119" s="147" t="n">
        <f aca="false">B119-K119</f>
        <v>-0.00666544</v>
      </c>
      <c r="U119" s="147" t="n">
        <f aca="false">C119-L119</f>
        <v>-0.00299179</v>
      </c>
      <c r="V119" s="147" t="n">
        <f aca="false">D119-M119</f>
        <v>-0.00140829</v>
      </c>
      <c r="W119" s="147" t="n">
        <f aca="false">E119-N119</f>
        <v>0.00122994</v>
      </c>
      <c r="X119" s="147" t="n">
        <f aca="false">F119-O119</f>
        <v>0.00227953</v>
      </c>
      <c r="Y119" s="147" t="n">
        <f aca="false">G119-P119</f>
        <v>0.00383529</v>
      </c>
      <c r="Z119" s="147" t="n">
        <f aca="false">H119-Q119</f>
        <v>0.00467176</v>
      </c>
    </row>
    <row r="120" customFormat="false" ht="12.75" hidden="false" customHeight="false" outlineLevel="0" collapsed="false">
      <c r="A120" s="147" t="n">
        <v>0.00593331</v>
      </c>
      <c r="B120" s="147" t="n">
        <v>0.00356228</v>
      </c>
      <c r="C120" s="147" t="n">
        <v>0.00163996</v>
      </c>
      <c r="D120" s="147" t="n">
        <v>0.00079406</v>
      </c>
      <c r="E120" s="147" t="n">
        <v>-0.00075896</v>
      </c>
      <c r="F120" s="147" t="n">
        <v>-0.00149804</v>
      </c>
      <c r="G120" s="147" t="n">
        <v>-0.00297015</v>
      </c>
      <c r="H120" s="148" t="n">
        <v>-0.00450971</v>
      </c>
      <c r="S120" s="147" t="n">
        <f aca="false">A120-J120</f>
        <v>0.00593331</v>
      </c>
      <c r="T120" s="147" t="n">
        <f aca="false">B120-K120</f>
        <v>0.00356228</v>
      </c>
      <c r="U120" s="147" t="n">
        <f aca="false">C120-L120</f>
        <v>0.00163996</v>
      </c>
      <c r="V120" s="147" t="n">
        <f aca="false">D120-M120</f>
        <v>0.00079406</v>
      </c>
      <c r="W120" s="147" t="n">
        <f aca="false">E120-N120</f>
        <v>-0.00075896</v>
      </c>
      <c r="X120" s="147" t="n">
        <f aca="false">F120-O120</f>
        <v>-0.00149804</v>
      </c>
      <c r="Y120" s="147" t="n">
        <f aca="false">G120-P120</f>
        <v>-0.00297015</v>
      </c>
      <c r="Z120" s="147" t="n">
        <f aca="false">H120-Q120</f>
        <v>-0.00450971</v>
      </c>
    </row>
    <row r="121" customFormat="false" ht="12.75" hidden="false" customHeight="false" outlineLevel="0" collapsed="false">
      <c r="A121" s="147" t="n">
        <v>0.00932027</v>
      </c>
      <c r="B121" s="147" t="n">
        <v>0.00563532</v>
      </c>
      <c r="C121" s="147" t="n">
        <v>0.00260339</v>
      </c>
      <c r="D121" s="147" t="n">
        <v>0.0012608</v>
      </c>
      <c r="E121" s="147" t="n">
        <v>-0.00120177</v>
      </c>
      <c r="F121" s="147" t="n">
        <v>-0.00236522</v>
      </c>
      <c r="G121" s="147" t="n">
        <v>-0.00465033</v>
      </c>
      <c r="H121" s="148" t="n">
        <v>-0.00698341</v>
      </c>
      <c r="S121" s="147" t="n">
        <f aca="false">A121-J121</f>
        <v>0.00932027</v>
      </c>
      <c r="T121" s="147" t="n">
        <f aca="false">B121-K121</f>
        <v>0.00563532</v>
      </c>
      <c r="U121" s="147" t="n">
        <f aca="false">C121-L121</f>
        <v>0.00260339</v>
      </c>
      <c r="V121" s="147" t="n">
        <f aca="false">D121-M121</f>
        <v>0.0012608</v>
      </c>
      <c r="W121" s="147" t="n">
        <f aca="false">E121-N121</f>
        <v>-0.00120177</v>
      </c>
      <c r="X121" s="147" t="n">
        <f aca="false">F121-O121</f>
        <v>-0.00236522</v>
      </c>
      <c r="Y121" s="147" t="n">
        <f aca="false">G121-P121</f>
        <v>-0.00465033</v>
      </c>
      <c r="Z121" s="147" t="n">
        <f aca="false">H121-Q121</f>
        <v>-0.00698341</v>
      </c>
    </row>
    <row r="122" customFormat="false" ht="12.75" hidden="false" customHeight="false" outlineLevel="0" collapsed="false">
      <c r="A122" s="147" t="n">
        <v>-0.00235096</v>
      </c>
      <c r="B122" s="147" t="n">
        <v>-0.00161695</v>
      </c>
      <c r="C122" s="147" t="n">
        <v>-0.00078081</v>
      </c>
      <c r="D122" s="147" t="n">
        <v>-0.00037478</v>
      </c>
      <c r="E122" s="147" t="n">
        <v>0.0003283</v>
      </c>
      <c r="F122" s="147" t="n">
        <v>0.00059656</v>
      </c>
      <c r="G122" s="147" t="n">
        <v>0.00090662</v>
      </c>
      <c r="H122" s="148" t="n">
        <v>0.00085212</v>
      </c>
      <c r="S122" s="147" t="n">
        <f aca="false">A122-J122</f>
        <v>-0.00235096</v>
      </c>
      <c r="T122" s="147" t="n">
        <f aca="false">B122-K122</f>
        <v>-0.00161695</v>
      </c>
      <c r="U122" s="147" t="n">
        <f aca="false">C122-L122</f>
        <v>-0.00078081</v>
      </c>
      <c r="V122" s="147" t="n">
        <f aca="false">D122-M122</f>
        <v>-0.00037478</v>
      </c>
      <c r="W122" s="147" t="n">
        <f aca="false">E122-N122</f>
        <v>0.0003283</v>
      </c>
      <c r="X122" s="147" t="n">
        <f aca="false">F122-O122</f>
        <v>0.00059656</v>
      </c>
      <c r="Y122" s="147" t="n">
        <f aca="false">G122-P122</f>
        <v>0.00090662</v>
      </c>
      <c r="Z122" s="147" t="n">
        <f aca="false">H122-Q122</f>
        <v>0.00085212</v>
      </c>
    </row>
    <row r="123" customFormat="false" ht="12.75" hidden="false" customHeight="false" outlineLevel="0" collapsed="false">
      <c r="A123" s="147" t="n">
        <v>-0.00367395</v>
      </c>
      <c r="B123" s="147" t="n">
        <v>-0.00243225</v>
      </c>
      <c r="C123" s="147" t="n">
        <v>-0.00115721</v>
      </c>
      <c r="D123" s="147" t="n">
        <v>-0.00055556</v>
      </c>
      <c r="E123" s="147" t="n">
        <v>0.00049502</v>
      </c>
      <c r="F123" s="147" t="n">
        <v>0.00091661</v>
      </c>
      <c r="G123" s="147" t="n">
        <v>0.00149603</v>
      </c>
      <c r="H123" s="148" t="n">
        <v>0.00166561</v>
      </c>
      <c r="S123" s="147" t="n">
        <f aca="false">A123-J123</f>
        <v>-0.00367395</v>
      </c>
      <c r="T123" s="147" t="n">
        <f aca="false">B123-K123</f>
        <v>-0.00243225</v>
      </c>
      <c r="U123" s="147" t="n">
        <f aca="false">C123-L123</f>
        <v>-0.00115721</v>
      </c>
      <c r="V123" s="147" t="n">
        <f aca="false">D123-M123</f>
        <v>-0.00055556</v>
      </c>
      <c r="W123" s="147" t="n">
        <f aca="false">E123-N123</f>
        <v>0.00049502</v>
      </c>
      <c r="X123" s="147" t="n">
        <f aca="false">F123-O123</f>
        <v>0.00091661</v>
      </c>
      <c r="Y123" s="147" t="n">
        <f aca="false">G123-P123</f>
        <v>0.00149603</v>
      </c>
      <c r="Z123" s="147" t="n">
        <f aca="false">H123-Q123</f>
        <v>0.00166561</v>
      </c>
    </row>
    <row r="124" customFormat="false" ht="12.75" hidden="false" customHeight="false" outlineLevel="0" collapsed="false">
      <c r="A124" s="147" t="n">
        <v>-0.00243731</v>
      </c>
      <c r="B124" s="147" t="n">
        <v>-0.00151264</v>
      </c>
      <c r="C124" s="147" t="n">
        <v>-0.00065816</v>
      </c>
      <c r="D124" s="147" t="n">
        <v>-0.0002977</v>
      </c>
      <c r="E124" s="147" t="n">
        <v>0.00022327</v>
      </c>
      <c r="F124" s="147" t="n">
        <v>0.0003619</v>
      </c>
      <c r="G124" s="147" t="n">
        <v>0.00035145</v>
      </c>
      <c r="H124" s="148" t="n">
        <v>-8.612E-005</v>
      </c>
      <c r="S124" s="147" t="n">
        <f aca="false">A124-J124</f>
        <v>-0.00243731</v>
      </c>
      <c r="T124" s="147" t="n">
        <f aca="false">B124-K124</f>
        <v>-0.00151264</v>
      </c>
      <c r="U124" s="147" t="n">
        <f aca="false">C124-L124</f>
        <v>-0.00065816</v>
      </c>
      <c r="V124" s="147" t="n">
        <f aca="false">D124-M124</f>
        <v>-0.0002977</v>
      </c>
      <c r="W124" s="147" t="n">
        <f aca="false">E124-N124</f>
        <v>0.00022327</v>
      </c>
      <c r="X124" s="147" t="n">
        <f aca="false">F124-O124</f>
        <v>0.0003619</v>
      </c>
      <c r="Y124" s="147" t="n">
        <f aca="false">G124-P124</f>
        <v>0.00035145</v>
      </c>
      <c r="Z124" s="147" t="n">
        <f aca="false">H124-Q124</f>
        <v>-8.612E-005</v>
      </c>
    </row>
    <row r="125" customFormat="false" ht="12.75" hidden="false" customHeight="false" outlineLevel="0" collapsed="false">
      <c r="A125" s="147" t="n">
        <v>0.00711372</v>
      </c>
      <c r="B125" s="147" t="n">
        <v>0.00445786</v>
      </c>
      <c r="C125" s="147" t="n">
        <v>0.00214093</v>
      </c>
      <c r="D125" s="147" t="n">
        <v>0.00105752</v>
      </c>
      <c r="E125" s="147" t="n">
        <v>-0.00104762</v>
      </c>
      <c r="F125" s="147" t="n">
        <v>-0.00209967</v>
      </c>
      <c r="G125" s="147" t="n">
        <v>-0.00426677</v>
      </c>
      <c r="H125" s="148" t="n">
        <v>-0.00658634</v>
      </c>
      <c r="S125" s="147" t="n">
        <f aca="false">A125-J125</f>
        <v>0.00711372</v>
      </c>
      <c r="T125" s="147" t="n">
        <f aca="false">B125-K125</f>
        <v>0.00445786</v>
      </c>
      <c r="U125" s="147" t="n">
        <f aca="false">C125-L125</f>
        <v>0.00214093</v>
      </c>
      <c r="V125" s="147" t="n">
        <f aca="false">D125-M125</f>
        <v>0.00105752</v>
      </c>
      <c r="W125" s="147" t="n">
        <f aca="false">E125-N125</f>
        <v>-0.00104762</v>
      </c>
      <c r="X125" s="147" t="n">
        <f aca="false">F125-O125</f>
        <v>-0.00209967</v>
      </c>
      <c r="Y125" s="147" t="n">
        <f aca="false">G125-P125</f>
        <v>-0.00426677</v>
      </c>
      <c r="Z125" s="147" t="n">
        <f aca="false">H125-Q125</f>
        <v>-0.00658634</v>
      </c>
    </row>
    <row r="126" customFormat="false" ht="12.75" hidden="false" customHeight="false" outlineLevel="0" collapsed="false">
      <c r="A126" s="147" t="n">
        <v>0.00384147</v>
      </c>
      <c r="B126" s="147" t="n">
        <v>0.00242629</v>
      </c>
      <c r="C126" s="147" t="n">
        <v>0.00118462</v>
      </c>
      <c r="D126" s="147" t="n">
        <v>0.0005916</v>
      </c>
      <c r="E126" s="147" t="n">
        <v>-0.00060145</v>
      </c>
      <c r="F126" s="147" t="n">
        <v>-0.00122277</v>
      </c>
      <c r="G126" s="147" t="n">
        <v>-0.00255936</v>
      </c>
      <c r="H126" s="148" t="n">
        <v>-0.00406789</v>
      </c>
      <c r="S126" s="147" t="n">
        <f aca="false">A126-J126</f>
        <v>0.00384147</v>
      </c>
      <c r="T126" s="147" t="n">
        <f aca="false">B126-K126</f>
        <v>0.00242629</v>
      </c>
      <c r="U126" s="147" t="n">
        <f aca="false">C126-L126</f>
        <v>0.00118462</v>
      </c>
      <c r="V126" s="147" t="n">
        <f aca="false">D126-M126</f>
        <v>0.0005916</v>
      </c>
      <c r="W126" s="147" t="n">
        <f aca="false">E126-N126</f>
        <v>-0.00060145</v>
      </c>
      <c r="X126" s="147" t="n">
        <f aca="false">F126-O126</f>
        <v>-0.00122277</v>
      </c>
      <c r="Y126" s="147" t="n">
        <f aca="false">G126-P126</f>
        <v>-0.00255936</v>
      </c>
      <c r="Z126" s="147" t="n">
        <f aca="false">H126-Q126</f>
        <v>-0.00406789</v>
      </c>
    </row>
    <row r="127" customFormat="false" ht="12.75" hidden="false" customHeight="false" outlineLevel="0" collapsed="false">
      <c r="A127" s="147" t="n">
        <v>0.00387692</v>
      </c>
      <c r="B127" s="147" t="n">
        <v>0.00250986</v>
      </c>
      <c r="C127" s="147" t="n">
        <v>0.00125094</v>
      </c>
      <c r="D127" s="147" t="n">
        <v>0.00062994</v>
      </c>
      <c r="E127" s="147" t="n">
        <v>-0.00064836</v>
      </c>
      <c r="F127" s="147" t="n">
        <v>-0.00132349</v>
      </c>
      <c r="G127" s="147" t="n">
        <v>-0.0027823</v>
      </c>
      <c r="H127" s="148" t="n">
        <v>-0.0044234</v>
      </c>
      <c r="S127" s="147" t="n">
        <f aca="false">A127-J127</f>
        <v>0.00387692</v>
      </c>
      <c r="T127" s="147" t="n">
        <f aca="false">B127-K127</f>
        <v>0.00250986</v>
      </c>
      <c r="U127" s="147" t="n">
        <f aca="false">C127-L127</f>
        <v>0.00125094</v>
      </c>
      <c r="V127" s="147" t="n">
        <f aca="false">D127-M127</f>
        <v>0.00062994</v>
      </c>
      <c r="W127" s="147" t="n">
        <f aca="false">E127-N127</f>
        <v>-0.00064836</v>
      </c>
      <c r="X127" s="147" t="n">
        <f aca="false">F127-O127</f>
        <v>-0.00132349</v>
      </c>
      <c r="Y127" s="147" t="n">
        <f aca="false">G127-P127</f>
        <v>-0.0027823</v>
      </c>
      <c r="Z127" s="147" t="n">
        <f aca="false">H127-Q127</f>
        <v>-0.0044234</v>
      </c>
    </row>
    <row r="128" customFormat="false" ht="12.75" hidden="false" customHeight="false" outlineLevel="0" collapsed="false">
      <c r="A128" s="147" t="n">
        <v>0.00300248</v>
      </c>
      <c r="B128" s="147" t="n">
        <v>0.0020536</v>
      </c>
      <c r="C128" s="147" t="n">
        <v>0.00107891</v>
      </c>
      <c r="D128" s="147" t="n">
        <v>0.00055669</v>
      </c>
      <c r="E128" s="147" t="n">
        <v>-0.00059819</v>
      </c>
      <c r="F128" s="147" t="n">
        <v>-0.00124397</v>
      </c>
      <c r="G128" s="147" t="n">
        <v>-0.00269803</v>
      </c>
      <c r="H128" s="148" t="n">
        <v>-0.00439341</v>
      </c>
      <c r="S128" s="147" t="n">
        <f aca="false">A128-J128</f>
        <v>0.00300248</v>
      </c>
      <c r="T128" s="147" t="n">
        <f aca="false">B128-K128</f>
        <v>0.0020536</v>
      </c>
      <c r="U128" s="147" t="n">
        <f aca="false">C128-L128</f>
        <v>0.00107891</v>
      </c>
      <c r="V128" s="147" t="n">
        <f aca="false">D128-M128</f>
        <v>0.00055669</v>
      </c>
      <c r="W128" s="147" t="n">
        <f aca="false">E128-N128</f>
        <v>-0.00059819</v>
      </c>
      <c r="X128" s="147" t="n">
        <f aca="false">F128-O128</f>
        <v>-0.00124397</v>
      </c>
      <c r="Y128" s="147" t="n">
        <f aca="false">G128-P128</f>
        <v>-0.00269803</v>
      </c>
      <c r="Z128" s="147" t="n">
        <f aca="false">H128-Q128</f>
        <v>-0.00439341</v>
      </c>
    </row>
    <row r="129" customFormat="false" ht="12.75" hidden="false" customHeight="false" outlineLevel="0" collapsed="false">
      <c r="A129" s="147" t="n">
        <v>0.00162066</v>
      </c>
      <c r="B129" s="147" t="n">
        <v>0.00134214</v>
      </c>
      <c r="C129" s="147" t="n">
        <v>0.00081345</v>
      </c>
      <c r="D129" s="147" t="n">
        <v>0.00044398</v>
      </c>
      <c r="E129" s="147" t="n">
        <v>-0.00052085</v>
      </c>
      <c r="F129" s="147" t="n">
        <v>-0.00112032</v>
      </c>
      <c r="G129" s="147" t="n">
        <v>-0.00255886</v>
      </c>
      <c r="H129" s="148" t="n">
        <v>-0.00431777</v>
      </c>
      <c r="S129" s="147" t="n">
        <f aca="false">A129-J129</f>
        <v>0.00162066</v>
      </c>
      <c r="T129" s="147" t="n">
        <f aca="false">B129-K129</f>
        <v>0.00134214</v>
      </c>
      <c r="U129" s="147" t="n">
        <f aca="false">C129-L129</f>
        <v>0.00081345</v>
      </c>
      <c r="V129" s="147" t="n">
        <f aca="false">D129-M129</f>
        <v>0.00044398</v>
      </c>
      <c r="W129" s="147" t="n">
        <f aca="false">E129-N129</f>
        <v>-0.00052085</v>
      </c>
      <c r="X129" s="147" t="n">
        <f aca="false">F129-O129</f>
        <v>-0.00112032</v>
      </c>
      <c r="Y129" s="147" t="n">
        <f aca="false">G129-P129</f>
        <v>-0.00255886</v>
      </c>
      <c r="Z129" s="147" t="n">
        <f aca="false">H129-Q129</f>
        <v>-0.00431777</v>
      </c>
    </row>
    <row r="130" customFormat="false" ht="12.75" hidden="false" customHeight="false" outlineLevel="0" collapsed="false">
      <c r="A130" s="147" t="n">
        <v>0.00269457</v>
      </c>
      <c r="B130" s="147" t="n">
        <v>0.00192916</v>
      </c>
      <c r="C130" s="147" t="n">
        <v>0.00104708</v>
      </c>
      <c r="D130" s="147" t="n">
        <v>0.00054666</v>
      </c>
      <c r="E130" s="147" t="n">
        <v>-0.00059692</v>
      </c>
      <c r="F130" s="147" t="n">
        <v>-0.00124742</v>
      </c>
      <c r="G130" s="147" t="n">
        <v>-0.0027191</v>
      </c>
      <c r="H130" s="148" t="n">
        <v>-0.00442907</v>
      </c>
      <c r="S130" s="147" t="n">
        <f aca="false">A130-J130</f>
        <v>0.00269457</v>
      </c>
      <c r="T130" s="147" t="n">
        <f aca="false">B130-K130</f>
        <v>0.00192916</v>
      </c>
      <c r="U130" s="147" t="n">
        <f aca="false">C130-L130</f>
        <v>0.00104708</v>
      </c>
      <c r="V130" s="147" t="n">
        <f aca="false">D130-M130</f>
        <v>0.00054666</v>
      </c>
      <c r="W130" s="147" t="n">
        <f aca="false">E130-N130</f>
        <v>-0.00059692</v>
      </c>
      <c r="X130" s="147" t="n">
        <f aca="false">F130-O130</f>
        <v>-0.00124742</v>
      </c>
      <c r="Y130" s="147" t="n">
        <f aca="false">G130-P130</f>
        <v>-0.0027191</v>
      </c>
      <c r="Z130" s="147" t="n">
        <f aca="false">H130-Q130</f>
        <v>-0.00442907</v>
      </c>
    </row>
    <row r="131" customFormat="false" ht="12.75" hidden="false" customHeight="false" outlineLevel="0" collapsed="false">
      <c r="A131" s="147" t="n">
        <v>-0.00553886</v>
      </c>
      <c r="B131" s="147" t="n">
        <v>-0.00331231</v>
      </c>
      <c r="C131" s="147" t="n">
        <v>-0.00145323</v>
      </c>
      <c r="D131" s="147" t="n">
        <v>-0.00067402</v>
      </c>
      <c r="E131" s="147" t="n">
        <v>0.00056613</v>
      </c>
      <c r="F131" s="147" t="n">
        <v>0.0010224</v>
      </c>
      <c r="G131" s="147" t="n">
        <v>0.00160071</v>
      </c>
      <c r="H131" s="148" t="n">
        <v>0.00173179</v>
      </c>
      <c r="S131" s="147" t="n">
        <f aca="false">A131-J131</f>
        <v>-0.00553886</v>
      </c>
      <c r="T131" s="147" t="n">
        <f aca="false">B131-K131</f>
        <v>-0.00331231</v>
      </c>
      <c r="U131" s="147" t="n">
        <f aca="false">C131-L131</f>
        <v>-0.00145323</v>
      </c>
      <c r="V131" s="147" t="n">
        <f aca="false">D131-M131</f>
        <v>-0.00067402</v>
      </c>
      <c r="W131" s="147" t="n">
        <f aca="false">E131-N131</f>
        <v>0.00056613</v>
      </c>
      <c r="X131" s="147" t="n">
        <f aca="false">F131-O131</f>
        <v>0.0010224</v>
      </c>
      <c r="Y131" s="147" t="n">
        <f aca="false">G131-P131</f>
        <v>0.00160071</v>
      </c>
      <c r="Z131" s="147" t="n">
        <f aca="false">H131-Q131</f>
        <v>0.00173179</v>
      </c>
    </row>
    <row r="132" customFormat="false" ht="12.75" hidden="false" customHeight="false" outlineLevel="0" collapsed="false">
      <c r="A132" s="147" t="n">
        <v>0.00733809</v>
      </c>
      <c r="B132" s="147" t="n">
        <v>0.00453466</v>
      </c>
      <c r="C132" s="147" t="n">
        <v>0.00212842</v>
      </c>
      <c r="D132" s="147" t="n">
        <v>0.00103623</v>
      </c>
      <c r="E132" s="147" t="n">
        <v>-0.00099244</v>
      </c>
      <c r="F132" s="147" t="n">
        <v>-0.00195219</v>
      </c>
      <c r="G132" s="147" t="n">
        <v>-0.00381314</v>
      </c>
      <c r="H132" s="148" t="n">
        <v>-0.00565258</v>
      </c>
      <c r="S132" s="147" t="n">
        <f aca="false">A132-J132</f>
        <v>0.00733809</v>
      </c>
      <c r="T132" s="147" t="n">
        <f aca="false">B132-K132</f>
        <v>0.00453466</v>
      </c>
      <c r="U132" s="147" t="n">
        <f aca="false">C132-L132</f>
        <v>0.00212842</v>
      </c>
      <c r="V132" s="147" t="n">
        <f aca="false">D132-M132</f>
        <v>0.00103623</v>
      </c>
      <c r="W132" s="147" t="n">
        <f aca="false">E132-N132</f>
        <v>-0.00099244</v>
      </c>
      <c r="X132" s="147" t="n">
        <f aca="false">F132-O132</f>
        <v>-0.00195219</v>
      </c>
      <c r="Y132" s="147" t="n">
        <f aca="false">G132-P132</f>
        <v>-0.00381314</v>
      </c>
      <c r="Z132" s="147" t="n">
        <f aca="false">H132-Q132</f>
        <v>-0.00565258</v>
      </c>
    </row>
    <row r="133" customFormat="false" ht="12.75" hidden="false" customHeight="false" outlineLevel="0" collapsed="false">
      <c r="A133" s="147" t="n">
        <v>0.01087558</v>
      </c>
      <c r="B133" s="147" t="n">
        <v>0.00673501</v>
      </c>
      <c r="C133" s="147" t="n">
        <v>0.0031636</v>
      </c>
      <c r="D133" s="147" t="n">
        <v>0.00153997</v>
      </c>
      <c r="E133" s="147" t="n">
        <v>-0.00147281</v>
      </c>
      <c r="F133" s="147" t="n">
        <v>-0.00289361</v>
      </c>
      <c r="G133" s="147" t="n">
        <v>-0.00563309</v>
      </c>
      <c r="H133" s="148" t="n">
        <v>-0.00831391</v>
      </c>
      <c r="S133" s="147" t="n">
        <f aca="false">A133-J133</f>
        <v>0.01087558</v>
      </c>
      <c r="T133" s="147" t="n">
        <f aca="false">B133-K133</f>
        <v>0.00673501</v>
      </c>
      <c r="U133" s="147" t="n">
        <f aca="false">C133-L133</f>
        <v>0.0031636</v>
      </c>
      <c r="V133" s="147" t="n">
        <f aca="false">D133-M133</f>
        <v>0.00153997</v>
      </c>
      <c r="W133" s="147" t="n">
        <f aca="false">E133-N133</f>
        <v>-0.00147281</v>
      </c>
      <c r="X133" s="147" t="n">
        <f aca="false">F133-O133</f>
        <v>-0.00289361</v>
      </c>
      <c r="Y133" s="147" t="n">
        <f aca="false">G133-P133</f>
        <v>-0.00563309</v>
      </c>
      <c r="Z133" s="147" t="n">
        <f aca="false">H133-Q133</f>
        <v>-0.00831391</v>
      </c>
    </row>
    <row r="134" customFormat="false" ht="12.75" hidden="false" customHeight="false" outlineLevel="0" collapsed="false">
      <c r="A134" s="147" t="n">
        <v>0.00071032</v>
      </c>
      <c r="B134" s="147" t="n">
        <v>0.00037903</v>
      </c>
      <c r="C134" s="147" t="n">
        <v>0.00017932</v>
      </c>
      <c r="D134" s="147" t="n">
        <v>9.329E-005</v>
      </c>
      <c r="E134" s="147" t="n">
        <v>-0.00011144</v>
      </c>
      <c r="F134" s="147" t="n">
        <v>-0.00025084</v>
      </c>
      <c r="G134" s="147" t="n">
        <v>-0.0006473</v>
      </c>
      <c r="H134" s="148" t="n">
        <v>-0.0012473</v>
      </c>
      <c r="S134" s="147" t="n">
        <f aca="false">A134-J134</f>
        <v>0.00071032</v>
      </c>
      <c r="T134" s="147" t="n">
        <f aca="false">B134-K134</f>
        <v>0.00037903</v>
      </c>
      <c r="U134" s="147" t="n">
        <f aca="false">C134-L134</f>
        <v>0.00017932</v>
      </c>
      <c r="V134" s="147" t="n">
        <f aca="false">D134-M134</f>
        <v>9.329E-005</v>
      </c>
      <c r="W134" s="147" t="n">
        <f aca="false">E134-N134</f>
        <v>-0.00011144</v>
      </c>
      <c r="X134" s="147" t="n">
        <f aca="false">F134-O134</f>
        <v>-0.00025084</v>
      </c>
      <c r="Y134" s="147" t="n">
        <f aca="false">G134-P134</f>
        <v>-0.0006473</v>
      </c>
      <c r="Z134" s="147" t="n">
        <f aca="false">H134-Q134</f>
        <v>-0.0012473</v>
      </c>
    </row>
    <row r="135" customFormat="false" ht="12.75" hidden="false" customHeight="false" outlineLevel="0" collapsed="false">
      <c r="A135" s="147" t="n">
        <v>-0.00041076</v>
      </c>
      <c r="B135" s="147" t="n">
        <v>-0.00031675</v>
      </c>
      <c r="C135" s="147" t="n">
        <v>-0.00014429</v>
      </c>
      <c r="D135" s="147" t="n">
        <v>-6.273E-005</v>
      </c>
      <c r="E135" s="147" t="n">
        <v>3.353E-005</v>
      </c>
      <c r="F135" s="147" t="n">
        <v>2.861E-005</v>
      </c>
      <c r="G135" s="147" t="n">
        <v>-0.00012842</v>
      </c>
      <c r="H135" s="148" t="n">
        <v>-0.00052511</v>
      </c>
      <c r="S135" s="147" t="n">
        <f aca="false">A135-J135</f>
        <v>-0.00041076</v>
      </c>
      <c r="T135" s="147" t="n">
        <f aca="false">B135-K135</f>
        <v>-0.00031675</v>
      </c>
      <c r="U135" s="147" t="n">
        <f aca="false">C135-L135</f>
        <v>-0.00014429</v>
      </c>
      <c r="V135" s="147" t="n">
        <f aca="false">D135-M135</f>
        <v>-6.273E-005</v>
      </c>
      <c r="W135" s="147" t="n">
        <f aca="false">E135-N135</f>
        <v>3.353E-005</v>
      </c>
      <c r="X135" s="147" t="n">
        <f aca="false">F135-O135</f>
        <v>2.861E-005</v>
      </c>
      <c r="Y135" s="147" t="n">
        <f aca="false">G135-P135</f>
        <v>-0.00012842</v>
      </c>
      <c r="Z135" s="147" t="n">
        <f aca="false">H135-Q135</f>
        <v>-0.00052511</v>
      </c>
    </row>
    <row r="136" customFormat="false" ht="12.75" hidden="false" customHeight="false" outlineLevel="0" collapsed="false">
      <c r="A136" s="147" t="n">
        <v>0.00039142</v>
      </c>
      <c r="B136" s="147" t="n">
        <v>0.00028374</v>
      </c>
      <c r="C136" s="147" t="n">
        <v>0.00018331</v>
      </c>
      <c r="D136" s="147" t="n">
        <v>0.00010694</v>
      </c>
      <c r="E136" s="147" t="n">
        <v>-0.00014605</v>
      </c>
      <c r="F136" s="147" t="n">
        <v>-0.00033875</v>
      </c>
      <c r="G136" s="147" t="n">
        <v>-0.0008895</v>
      </c>
      <c r="H136" s="148" t="n">
        <v>-0.00169457</v>
      </c>
      <c r="S136" s="147" t="n">
        <f aca="false">A136-J136</f>
        <v>0.00039142</v>
      </c>
      <c r="T136" s="147" t="n">
        <f aca="false">B136-K136</f>
        <v>0.00028374</v>
      </c>
      <c r="U136" s="147" t="n">
        <f aca="false">C136-L136</f>
        <v>0.00018331</v>
      </c>
      <c r="V136" s="147" t="n">
        <f aca="false">D136-M136</f>
        <v>0.00010694</v>
      </c>
      <c r="W136" s="147" t="n">
        <f aca="false">E136-N136</f>
        <v>-0.00014605</v>
      </c>
      <c r="X136" s="147" t="n">
        <f aca="false">F136-O136</f>
        <v>-0.00033875</v>
      </c>
      <c r="Y136" s="147" t="n">
        <f aca="false">G136-P136</f>
        <v>-0.0008895</v>
      </c>
      <c r="Z136" s="147" t="n">
        <f aca="false">H136-Q136</f>
        <v>-0.00169457</v>
      </c>
    </row>
    <row r="137" customFormat="false" ht="12.75" hidden="false" customHeight="false" outlineLevel="0" collapsed="false">
      <c r="A137" s="147" t="n">
        <v>0.00853377</v>
      </c>
      <c r="B137" s="147" t="n">
        <v>0.00539808</v>
      </c>
      <c r="C137" s="147" t="n">
        <v>0.00259293</v>
      </c>
      <c r="D137" s="147" t="n">
        <v>0.00127656</v>
      </c>
      <c r="E137" s="147" t="n">
        <v>-0.00124856</v>
      </c>
      <c r="F137" s="147" t="n">
        <v>-0.00247977</v>
      </c>
      <c r="G137" s="147" t="n">
        <v>-0.00492774</v>
      </c>
      <c r="H137" s="148" t="n">
        <v>-0.0074092</v>
      </c>
      <c r="S137" s="147" t="n">
        <f aca="false">A137-J137</f>
        <v>0.00853377</v>
      </c>
      <c r="T137" s="147" t="n">
        <f aca="false">B137-K137</f>
        <v>0.00539808</v>
      </c>
      <c r="U137" s="147" t="n">
        <f aca="false">C137-L137</f>
        <v>0.00259293</v>
      </c>
      <c r="V137" s="147" t="n">
        <f aca="false">D137-M137</f>
        <v>0.00127656</v>
      </c>
      <c r="W137" s="147" t="n">
        <f aca="false">E137-N137</f>
        <v>-0.00124856</v>
      </c>
      <c r="X137" s="147" t="n">
        <f aca="false">F137-O137</f>
        <v>-0.00247977</v>
      </c>
      <c r="Y137" s="147" t="n">
        <f aca="false">G137-P137</f>
        <v>-0.00492774</v>
      </c>
      <c r="Z137" s="147" t="n">
        <f aca="false">H137-Q137</f>
        <v>-0.0074092</v>
      </c>
    </row>
    <row r="138" customFormat="false" ht="12.75" hidden="false" customHeight="false" outlineLevel="0" collapsed="false">
      <c r="A138" s="147" t="n">
        <v>0.00517541</v>
      </c>
      <c r="B138" s="147" t="n">
        <v>0.00329034</v>
      </c>
      <c r="C138" s="147" t="n">
        <v>0.00159347</v>
      </c>
      <c r="D138" s="147" t="n">
        <v>0.00078853</v>
      </c>
      <c r="E138" s="147" t="n">
        <v>-0.00078047</v>
      </c>
      <c r="F138" s="147" t="n">
        <v>-0.00156042</v>
      </c>
      <c r="G138" s="147" t="n">
        <v>-0.00314483</v>
      </c>
      <c r="H138" s="148" t="n">
        <v>-0.00479831</v>
      </c>
      <c r="S138" s="147" t="n">
        <f aca="false">A138-J138</f>
        <v>0.00517541</v>
      </c>
      <c r="T138" s="147" t="n">
        <f aca="false">B138-K138</f>
        <v>0.00329034</v>
      </c>
      <c r="U138" s="147" t="n">
        <f aca="false">C138-L138</f>
        <v>0.00159347</v>
      </c>
      <c r="V138" s="147" t="n">
        <f aca="false">D138-M138</f>
        <v>0.00078853</v>
      </c>
      <c r="W138" s="147" t="n">
        <f aca="false">E138-N138</f>
        <v>-0.00078047</v>
      </c>
      <c r="X138" s="147" t="n">
        <f aca="false">F138-O138</f>
        <v>-0.00156042</v>
      </c>
      <c r="Y138" s="147" t="n">
        <f aca="false">G138-P138</f>
        <v>-0.00314483</v>
      </c>
      <c r="Z138" s="147" t="n">
        <f aca="false">H138-Q138</f>
        <v>-0.00479831</v>
      </c>
    </row>
    <row r="139" customFormat="false" ht="12.75" hidden="false" customHeight="false" outlineLevel="0" collapsed="false">
      <c r="A139" s="147" t="n">
        <v>0.00510095</v>
      </c>
      <c r="B139" s="147" t="n">
        <v>0.00328109</v>
      </c>
      <c r="C139" s="147" t="n">
        <v>0.00160558</v>
      </c>
      <c r="D139" s="147" t="n">
        <v>0.00079816</v>
      </c>
      <c r="E139" s="147" t="n">
        <v>-0.0007961</v>
      </c>
      <c r="F139" s="147" t="n">
        <v>-0.00159662</v>
      </c>
      <c r="G139" s="147" t="n">
        <v>-0.00323312</v>
      </c>
      <c r="H139" s="148" t="n">
        <v>-0.0049475</v>
      </c>
      <c r="S139" s="147" t="n">
        <f aca="false">A139-J139</f>
        <v>0.00510095</v>
      </c>
      <c r="T139" s="147" t="n">
        <f aca="false">B139-K139</f>
        <v>0.00328109</v>
      </c>
      <c r="U139" s="147" t="n">
        <f aca="false">C139-L139</f>
        <v>0.00160558</v>
      </c>
      <c r="V139" s="147" t="n">
        <f aca="false">D139-M139</f>
        <v>0.00079816</v>
      </c>
      <c r="W139" s="147" t="n">
        <f aca="false">E139-N139</f>
        <v>-0.0007961</v>
      </c>
      <c r="X139" s="147" t="n">
        <f aca="false">F139-O139</f>
        <v>-0.00159662</v>
      </c>
      <c r="Y139" s="147" t="n">
        <f aca="false">G139-P139</f>
        <v>-0.00323312</v>
      </c>
      <c r="Z139" s="147" t="n">
        <f aca="false">H139-Q139</f>
        <v>-0.0049475</v>
      </c>
    </row>
    <row r="140" customFormat="false" ht="12.75" hidden="false" customHeight="false" outlineLevel="0" collapsed="false">
      <c r="A140" s="147" t="n">
        <v>0.00418574</v>
      </c>
      <c r="B140" s="147" t="n">
        <v>0.00276566</v>
      </c>
      <c r="C140" s="147" t="n">
        <v>0.0013903</v>
      </c>
      <c r="D140" s="147" t="n">
        <v>0.00070025</v>
      </c>
      <c r="E140" s="147" t="n">
        <v>-0.000716</v>
      </c>
      <c r="F140" s="147" t="n">
        <v>-0.00145269</v>
      </c>
      <c r="G140" s="147" t="n">
        <v>-0.00300448</v>
      </c>
      <c r="H140" s="148" t="n">
        <v>-0.00468251</v>
      </c>
      <c r="S140" s="147" t="n">
        <f aca="false">A140-J140</f>
        <v>0.00418574</v>
      </c>
      <c r="T140" s="147" t="n">
        <f aca="false">B140-K140</f>
        <v>0.00276566</v>
      </c>
      <c r="U140" s="147" t="n">
        <f aca="false">C140-L140</f>
        <v>0.0013903</v>
      </c>
      <c r="V140" s="147" t="n">
        <f aca="false">D140-M140</f>
        <v>0.00070025</v>
      </c>
      <c r="W140" s="147" t="n">
        <f aca="false">E140-N140</f>
        <v>-0.000716</v>
      </c>
      <c r="X140" s="147" t="n">
        <f aca="false">F140-O140</f>
        <v>-0.00145269</v>
      </c>
      <c r="Y140" s="147" t="n">
        <f aca="false">G140-P140</f>
        <v>-0.00300448</v>
      </c>
      <c r="Z140" s="147" t="n">
        <f aca="false">H140-Q140</f>
        <v>-0.00468251</v>
      </c>
    </row>
    <row r="141" customFormat="false" ht="12.75" hidden="false" customHeight="false" outlineLevel="0" collapsed="false">
      <c r="A141" s="147" t="n">
        <v>0.00247402</v>
      </c>
      <c r="B141" s="147" t="n">
        <v>0.00179693</v>
      </c>
      <c r="C141" s="147" t="n">
        <v>0.00098148</v>
      </c>
      <c r="D141" s="147" t="n">
        <v>0.00051287</v>
      </c>
      <c r="E141" s="147" t="n">
        <v>-0.0005593</v>
      </c>
      <c r="F141" s="147" t="n">
        <v>-0.00116668</v>
      </c>
      <c r="G141" s="147" t="n">
        <v>-0.00253036</v>
      </c>
      <c r="H141" s="148" t="n">
        <v>-0.00409659</v>
      </c>
      <c r="S141" s="147" t="n">
        <f aca="false">A141-J141</f>
        <v>0.00247402</v>
      </c>
      <c r="T141" s="147" t="n">
        <f aca="false">B141-K141</f>
        <v>0.00179693</v>
      </c>
      <c r="U141" s="147" t="n">
        <f aca="false">C141-L141</f>
        <v>0.00098148</v>
      </c>
      <c r="V141" s="147" t="n">
        <f aca="false">D141-M141</f>
        <v>0.00051287</v>
      </c>
      <c r="W141" s="147" t="n">
        <f aca="false">E141-N141</f>
        <v>-0.0005593</v>
      </c>
      <c r="X141" s="147" t="n">
        <f aca="false">F141-O141</f>
        <v>-0.00116668</v>
      </c>
      <c r="Y141" s="147" t="n">
        <f aca="false">G141-P141</f>
        <v>-0.00253036</v>
      </c>
      <c r="Z141" s="147" t="n">
        <f aca="false">H141-Q141</f>
        <v>-0.00409659</v>
      </c>
    </row>
    <row r="142" customFormat="false" ht="12.75" hidden="false" customHeight="false" outlineLevel="0" collapsed="false">
      <c r="A142" s="147" t="n">
        <v>0.00307716</v>
      </c>
      <c r="B142" s="147" t="n">
        <v>0.00212474</v>
      </c>
      <c r="C142" s="147" t="n">
        <v>0.00111112</v>
      </c>
      <c r="D142" s="147" t="n">
        <v>0.00056965</v>
      </c>
      <c r="E142" s="147" t="n">
        <v>-0.00060098</v>
      </c>
      <c r="F142" s="147" t="n">
        <v>-0.00123591</v>
      </c>
      <c r="G142" s="147" t="n">
        <v>-0.00261601</v>
      </c>
      <c r="H142" s="148" t="n">
        <v>-0.00415287</v>
      </c>
      <c r="S142" s="147" t="n">
        <f aca="false">A142-J142</f>
        <v>0.00307716</v>
      </c>
      <c r="T142" s="147" t="n">
        <f aca="false">B142-K142</f>
        <v>0.00212474</v>
      </c>
      <c r="U142" s="147" t="n">
        <f aca="false">C142-L142</f>
        <v>0.00111112</v>
      </c>
      <c r="V142" s="147" t="n">
        <f aca="false">D142-M142</f>
        <v>0.00056965</v>
      </c>
      <c r="W142" s="147" t="n">
        <f aca="false">E142-N142</f>
        <v>-0.00060098</v>
      </c>
      <c r="X142" s="147" t="n">
        <f aca="false">F142-O142</f>
        <v>-0.00123591</v>
      </c>
      <c r="Y142" s="147" t="n">
        <f aca="false">G142-P142</f>
        <v>-0.00261601</v>
      </c>
      <c r="Z142" s="147" t="n">
        <f aca="false">H142-Q142</f>
        <v>-0.00415287</v>
      </c>
    </row>
    <row r="143" customFormat="false" ht="12.75" hidden="false" customHeight="false" outlineLevel="0" collapsed="false">
      <c r="A143" s="147" t="n">
        <v>-0.00328964</v>
      </c>
      <c r="B143" s="147" t="n">
        <v>-0.00193965</v>
      </c>
      <c r="C143" s="147" t="n">
        <v>-0.00083408</v>
      </c>
      <c r="D143" s="147" t="n">
        <v>-0.00038177</v>
      </c>
      <c r="E143" s="147" t="n">
        <v>0.00030921</v>
      </c>
      <c r="F143" s="147" t="n">
        <v>0.00054431</v>
      </c>
      <c r="G143" s="147" t="n">
        <v>0.00078829</v>
      </c>
      <c r="H143" s="148" t="n">
        <v>0.00072805</v>
      </c>
      <c r="S143" s="147" t="n">
        <f aca="false">A143-J143</f>
        <v>-0.00328964</v>
      </c>
      <c r="T143" s="147" t="n">
        <f aca="false">B143-K143</f>
        <v>-0.00193965</v>
      </c>
      <c r="U143" s="147" t="n">
        <f aca="false">C143-L143</f>
        <v>-0.00083408</v>
      </c>
      <c r="V143" s="147" t="n">
        <f aca="false">D143-M143</f>
        <v>-0.00038177</v>
      </c>
      <c r="W143" s="147" t="n">
        <f aca="false">E143-N143</f>
        <v>0.00030921</v>
      </c>
      <c r="X143" s="147" t="n">
        <f aca="false">F143-O143</f>
        <v>0.00054431</v>
      </c>
      <c r="Y143" s="147" t="n">
        <f aca="false">G143-P143</f>
        <v>0.00078829</v>
      </c>
      <c r="Z143" s="147" t="n">
        <f aca="false">H143-Q143</f>
        <v>0.00072805</v>
      </c>
    </row>
    <row r="144" customFormat="false" ht="12.75" hidden="false" customHeight="false" outlineLevel="0" collapsed="false">
      <c r="A144" s="147" t="n">
        <v>0.00776101</v>
      </c>
      <c r="B144" s="147" t="n">
        <v>0.00485299</v>
      </c>
      <c r="C144" s="147" t="n">
        <v>0.00229513</v>
      </c>
      <c r="D144" s="147" t="n">
        <v>0.0011197</v>
      </c>
      <c r="E144" s="147" t="n">
        <v>-0.00107298</v>
      </c>
      <c r="F144" s="147" t="n">
        <v>-0.00210752</v>
      </c>
      <c r="G144" s="147" t="n">
        <v>-0.00409108</v>
      </c>
      <c r="H144" s="148" t="n">
        <v>-0.00600378</v>
      </c>
      <c r="S144" s="147" t="n">
        <f aca="false">A144-J144</f>
        <v>0.00776101</v>
      </c>
      <c r="T144" s="147" t="n">
        <f aca="false">B144-K144</f>
        <v>0.00485299</v>
      </c>
      <c r="U144" s="147" t="n">
        <f aca="false">C144-L144</f>
        <v>0.00229513</v>
      </c>
      <c r="V144" s="147" t="n">
        <f aca="false">D144-M144</f>
        <v>0.0011197</v>
      </c>
      <c r="W144" s="147" t="n">
        <f aca="false">E144-N144</f>
        <v>-0.00107298</v>
      </c>
      <c r="X144" s="147" t="n">
        <f aca="false">F144-O144</f>
        <v>-0.00210752</v>
      </c>
      <c r="Y144" s="147" t="n">
        <f aca="false">G144-P144</f>
        <v>-0.00409108</v>
      </c>
      <c r="Z144" s="147" t="n">
        <f aca="false">H144-Q144</f>
        <v>-0.00600378</v>
      </c>
    </row>
    <row r="145" customFormat="false" ht="12.75" hidden="false" customHeight="false" outlineLevel="0" collapsed="false">
      <c r="A145" s="147" t="n">
        <v>0.01120471</v>
      </c>
      <c r="B145" s="147" t="n">
        <v>0.00701355</v>
      </c>
      <c r="C145" s="147" t="n">
        <v>0.00331808</v>
      </c>
      <c r="D145" s="147" t="n">
        <v>0.0016186</v>
      </c>
      <c r="E145" s="147" t="n">
        <v>-0.00154998</v>
      </c>
      <c r="F145" s="147" t="n">
        <v>-0.0030426</v>
      </c>
      <c r="G145" s="147" t="n">
        <v>-0.00589634</v>
      </c>
      <c r="H145" s="148" t="n">
        <v>-0.00863381</v>
      </c>
      <c r="S145" s="147" t="n">
        <f aca="false">A145-J145</f>
        <v>0.01120471</v>
      </c>
      <c r="T145" s="147" t="n">
        <f aca="false">B145-K145</f>
        <v>0.00701355</v>
      </c>
      <c r="U145" s="147" t="n">
        <f aca="false">C145-L145</f>
        <v>0.00331808</v>
      </c>
      <c r="V145" s="147" t="n">
        <f aca="false">D145-M145</f>
        <v>0.0016186</v>
      </c>
      <c r="W145" s="147" t="n">
        <f aca="false">E145-N145</f>
        <v>-0.00154998</v>
      </c>
      <c r="X145" s="147" t="n">
        <f aca="false">F145-O145</f>
        <v>-0.0030426</v>
      </c>
      <c r="Y145" s="147" t="n">
        <f aca="false">G145-P145</f>
        <v>-0.00589634</v>
      </c>
      <c r="Z145" s="147" t="n">
        <f aca="false">H145-Q145</f>
        <v>-0.00863381</v>
      </c>
    </row>
    <row r="146" customFormat="false" ht="12.75" hidden="false" customHeight="false" outlineLevel="0" collapsed="false">
      <c r="A146" s="147" t="n">
        <v>0.00245218</v>
      </c>
      <c r="B146" s="147" t="n">
        <v>0.00151474</v>
      </c>
      <c r="C146" s="147" t="n">
        <v>0.0007241</v>
      </c>
      <c r="D146" s="147" t="n">
        <v>0.00035823</v>
      </c>
      <c r="E146" s="147" t="n">
        <v>-0.00035855</v>
      </c>
      <c r="F146" s="147" t="n">
        <v>-0.00072464</v>
      </c>
      <c r="G146" s="147" t="n">
        <v>-0.00150479</v>
      </c>
      <c r="H146" s="148" t="n">
        <v>-0.00238447</v>
      </c>
      <c r="S146" s="147" t="n">
        <f aca="false">A146-J146</f>
        <v>0.00245218</v>
      </c>
      <c r="T146" s="147" t="n">
        <f aca="false">B146-K146</f>
        <v>0.00151474</v>
      </c>
      <c r="U146" s="147" t="n">
        <f aca="false">C146-L146</f>
        <v>0.0007241</v>
      </c>
      <c r="V146" s="147" t="n">
        <f aca="false">D146-M146</f>
        <v>0.00035823</v>
      </c>
      <c r="W146" s="147" t="n">
        <f aca="false">E146-N146</f>
        <v>-0.00035855</v>
      </c>
      <c r="X146" s="147" t="n">
        <f aca="false">F146-O146</f>
        <v>-0.00072464</v>
      </c>
      <c r="Y146" s="147" t="n">
        <f aca="false">G146-P146</f>
        <v>-0.00150479</v>
      </c>
      <c r="Z146" s="147" t="n">
        <f aca="false">H146-Q146</f>
        <v>-0.00238447</v>
      </c>
    </row>
    <row r="147" customFormat="false" ht="12.75" hidden="false" customHeight="false" outlineLevel="0" collapsed="false">
      <c r="A147" s="147" t="n">
        <v>0.00148265</v>
      </c>
      <c r="B147" s="147" t="n">
        <v>0.00090822</v>
      </c>
      <c r="C147" s="147" t="n">
        <v>0.00043972</v>
      </c>
      <c r="D147" s="147" t="n">
        <v>0.00022056</v>
      </c>
      <c r="E147" s="147" t="n">
        <v>-0.00022955</v>
      </c>
      <c r="F147" s="147" t="n">
        <v>-0.00047497</v>
      </c>
      <c r="G147" s="147" t="n">
        <v>-0.00103732</v>
      </c>
      <c r="H147" s="148" t="n">
        <v>-0.00172833</v>
      </c>
      <c r="S147" s="147" t="n">
        <f aca="false">A147-J147</f>
        <v>0.00148265</v>
      </c>
      <c r="T147" s="147" t="n">
        <f aca="false">B147-K147</f>
        <v>0.00090822</v>
      </c>
      <c r="U147" s="147" t="n">
        <f aca="false">C147-L147</f>
        <v>0.00043972</v>
      </c>
      <c r="V147" s="147" t="n">
        <f aca="false">D147-M147</f>
        <v>0.00022056</v>
      </c>
      <c r="W147" s="147" t="n">
        <f aca="false">E147-N147</f>
        <v>-0.00022955</v>
      </c>
      <c r="X147" s="147" t="n">
        <f aca="false">F147-O147</f>
        <v>-0.00047497</v>
      </c>
      <c r="Y147" s="147" t="n">
        <f aca="false">G147-P147</f>
        <v>-0.00103732</v>
      </c>
      <c r="Z147" s="147" t="n">
        <f aca="false">H147-Q147</f>
        <v>-0.00172833</v>
      </c>
    </row>
    <row r="148" customFormat="false" ht="12.75" hidden="false" customHeight="false" outlineLevel="0" collapsed="false">
      <c r="A148" s="147" t="n">
        <v>0.00199959</v>
      </c>
      <c r="B148" s="147" t="n">
        <v>0.0012996</v>
      </c>
      <c r="C148" s="147" t="n">
        <v>0.00065507</v>
      </c>
      <c r="D148" s="147" t="n">
        <v>0.00033249</v>
      </c>
      <c r="E148" s="147" t="n">
        <v>-0.00034879</v>
      </c>
      <c r="F148" s="147" t="n">
        <v>-0.00071959</v>
      </c>
      <c r="G148" s="147" t="n">
        <v>-0.00154684</v>
      </c>
      <c r="H148" s="148" t="n">
        <v>-0.00251514</v>
      </c>
      <c r="S148" s="147" t="n">
        <f aca="false">A148-J148</f>
        <v>0.00199959</v>
      </c>
      <c r="T148" s="147" t="n">
        <f aca="false">B148-K148</f>
        <v>0.0012996</v>
      </c>
      <c r="U148" s="147" t="n">
        <f aca="false">C148-L148</f>
        <v>0.00065507</v>
      </c>
      <c r="V148" s="147" t="n">
        <f aca="false">D148-M148</f>
        <v>0.00033249</v>
      </c>
      <c r="W148" s="147" t="n">
        <f aca="false">E148-N148</f>
        <v>-0.00034879</v>
      </c>
      <c r="X148" s="147" t="n">
        <f aca="false">F148-O148</f>
        <v>-0.00071959</v>
      </c>
      <c r="Y148" s="147" t="n">
        <f aca="false">G148-P148</f>
        <v>-0.00154684</v>
      </c>
      <c r="Z148" s="147" t="n">
        <f aca="false">H148-Q148</f>
        <v>-0.00251514</v>
      </c>
    </row>
    <row r="149" customFormat="false" ht="12.75" hidden="false" customHeight="false" outlineLevel="0" collapsed="false">
      <c r="A149" s="147" t="n">
        <v>0.00889629</v>
      </c>
      <c r="B149" s="147" t="n">
        <v>0.00564865</v>
      </c>
      <c r="C149" s="147" t="n">
        <v>0.00271251</v>
      </c>
      <c r="D149" s="147" t="n">
        <v>0.00133324</v>
      </c>
      <c r="E149" s="147" t="n">
        <v>-0.00129614</v>
      </c>
      <c r="F149" s="147" t="n">
        <v>-0.00256329</v>
      </c>
      <c r="G149" s="147" t="n">
        <v>-0.00503951</v>
      </c>
      <c r="H149" s="148" t="n">
        <v>-0.0074797</v>
      </c>
      <c r="S149" s="147" t="n">
        <f aca="false">A149-J149</f>
        <v>0.00889629</v>
      </c>
      <c r="T149" s="147" t="n">
        <f aca="false">B149-K149</f>
        <v>0.00564865</v>
      </c>
      <c r="U149" s="147" t="n">
        <f aca="false">C149-L149</f>
        <v>0.00271251</v>
      </c>
      <c r="V149" s="147" t="n">
        <f aca="false">D149-M149</f>
        <v>0.00133324</v>
      </c>
      <c r="W149" s="147" t="n">
        <f aca="false">E149-N149</f>
        <v>-0.00129614</v>
      </c>
      <c r="X149" s="147" t="n">
        <f aca="false">F149-O149</f>
        <v>-0.00256329</v>
      </c>
      <c r="Y149" s="147" t="n">
        <f aca="false">G149-P149</f>
        <v>-0.00503951</v>
      </c>
      <c r="Z149" s="147" t="n">
        <f aca="false">H149-Q149</f>
        <v>-0.0074797</v>
      </c>
    </row>
    <row r="150" customFormat="false" ht="12.75" hidden="false" customHeight="false" outlineLevel="0" collapsed="false">
      <c r="A150" s="147" t="n">
        <v>0.00567331</v>
      </c>
      <c r="B150" s="147" t="n">
        <v>0.00361395</v>
      </c>
      <c r="C150" s="147" t="n">
        <v>0.00174392</v>
      </c>
      <c r="D150" s="147" t="n">
        <v>0.00085974</v>
      </c>
      <c r="E150" s="147" t="n">
        <v>-0.00084161</v>
      </c>
      <c r="F150" s="147" t="n">
        <v>-0.00167086</v>
      </c>
      <c r="G150" s="147" t="n">
        <v>-0.00331259</v>
      </c>
      <c r="H150" s="148" t="n">
        <v>-0.00496077</v>
      </c>
      <c r="S150" s="147" t="n">
        <f aca="false">A150-J150</f>
        <v>0.00567331</v>
      </c>
      <c r="T150" s="147" t="n">
        <f aca="false">B150-K150</f>
        <v>0.00361395</v>
      </c>
      <c r="U150" s="147" t="n">
        <f aca="false">C150-L150</f>
        <v>0.00174392</v>
      </c>
      <c r="V150" s="147" t="n">
        <f aca="false">D150-M150</f>
        <v>0.00085974</v>
      </c>
      <c r="W150" s="147" t="n">
        <f aca="false">E150-N150</f>
        <v>-0.00084161</v>
      </c>
      <c r="X150" s="147" t="n">
        <f aca="false">F150-O150</f>
        <v>-0.00167086</v>
      </c>
      <c r="Y150" s="147" t="n">
        <f aca="false">G150-P150</f>
        <v>-0.00331259</v>
      </c>
      <c r="Z150" s="147" t="n">
        <f aca="false">H150-Q150</f>
        <v>-0.00496077</v>
      </c>
    </row>
    <row r="151" customFormat="false" ht="12.75" hidden="false" customHeight="false" outlineLevel="0" collapsed="false">
      <c r="A151" s="147" t="n">
        <v>0.00557296</v>
      </c>
      <c r="B151" s="147" t="n">
        <v>0.0035749</v>
      </c>
      <c r="C151" s="147" t="n">
        <v>0.00173599</v>
      </c>
      <c r="D151" s="147" t="n">
        <v>0.00085828</v>
      </c>
      <c r="E151" s="147" t="n">
        <v>-0.0008444</v>
      </c>
      <c r="F151" s="147" t="n">
        <v>-0.00167997</v>
      </c>
      <c r="G151" s="147" t="n">
        <v>-0.00334239</v>
      </c>
      <c r="H151" s="148" t="n">
        <v>-0.00501814</v>
      </c>
      <c r="S151" s="147" t="n">
        <f aca="false">A151-J151</f>
        <v>0.00557296</v>
      </c>
      <c r="T151" s="147" t="n">
        <f aca="false">B151-K151</f>
        <v>0.0035749</v>
      </c>
      <c r="U151" s="147" t="n">
        <f aca="false">C151-L151</f>
        <v>0.00173599</v>
      </c>
      <c r="V151" s="147" t="n">
        <f aca="false">D151-M151</f>
        <v>0.00085828</v>
      </c>
      <c r="W151" s="147" t="n">
        <f aca="false">E151-N151</f>
        <v>-0.0008444</v>
      </c>
      <c r="X151" s="147" t="n">
        <f aca="false">F151-O151</f>
        <v>-0.00167997</v>
      </c>
      <c r="Y151" s="147" t="n">
        <f aca="false">G151-P151</f>
        <v>-0.00334239</v>
      </c>
      <c r="Z151" s="147" t="n">
        <f aca="false">H151-Q151</f>
        <v>-0.00501814</v>
      </c>
    </row>
    <row r="152" customFormat="false" ht="12.75" hidden="false" customHeight="false" outlineLevel="0" collapsed="false">
      <c r="A152" s="147" t="n">
        <v>0.00467058</v>
      </c>
      <c r="B152" s="147" t="n">
        <v>0.00304497</v>
      </c>
      <c r="C152" s="147" t="n">
        <v>0.00150348</v>
      </c>
      <c r="D152" s="147" t="n">
        <v>0.00074953</v>
      </c>
      <c r="E152" s="147" t="n">
        <v>-0.00074958</v>
      </c>
      <c r="F152" s="147" t="n">
        <v>-0.00150315</v>
      </c>
      <c r="G152" s="147" t="n">
        <v>-0.00303608</v>
      </c>
      <c r="H152" s="148" t="n">
        <v>-0.00462215</v>
      </c>
      <c r="S152" s="147" t="n">
        <f aca="false">A152-J152</f>
        <v>0.00467058</v>
      </c>
      <c r="T152" s="147" t="n">
        <f aca="false">B152-K152</f>
        <v>0.00304497</v>
      </c>
      <c r="U152" s="147" t="n">
        <f aca="false">C152-L152</f>
        <v>0.00150348</v>
      </c>
      <c r="V152" s="147" t="n">
        <f aca="false">D152-M152</f>
        <v>0.00074953</v>
      </c>
      <c r="W152" s="147" t="n">
        <f aca="false">E152-N152</f>
        <v>-0.00074958</v>
      </c>
      <c r="X152" s="147" t="n">
        <f aca="false">F152-O152</f>
        <v>-0.00150315</v>
      </c>
      <c r="Y152" s="147" t="n">
        <f aca="false">G152-P152</f>
        <v>-0.00303608</v>
      </c>
      <c r="Z152" s="147" t="n">
        <f aca="false">H152-Q152</f>
        <v>-0.00462215</v>
      </c>
    </row>
    <row r="153" customFormat="false" ht="12.75" hidden="false" customHeight="false" outlineLevel="0" collapsed="false">
      <c r="A153" s="147" t="n">
        <v>0.00282102</v>
      </c>
      <c r="B153" s="147" t="n">
        <v>0.00195286</v>
      </c>
      <c r="C153" s="147" t="n">
        <v>0.00102011</v>
      </c>
      <c r="D153" s="147" t="n">
        <v>0.00052217</v>
      </c>
      <c r="E153" s="147" t="n">
        <v>-0.00054832</v>
      </c>
      <c r="F153" s="147" t="n">
        <v>-0.0011244</v>
      </c>
      <c r="G153" s="147" t="n">
        <v>-0.0023648</v>
      </c>
      <c r="H153" s="148" t="n">
        <v>-0.00372852</v>
      </c>
      <c r="S153" s="147" t="n">
        <f aca="false">A153-J153</f>
        <v>0.00282102</v>
      </c>
      <c r="T153" s="147" t="n">
        <f aca="false">B153-K153</f>
        <v>0.00195286</v>
      </c>
      <c r="U153" s="147" t="n">
        <f aca="false">C153-L153</f>
        <v>0.00102011</v>
      </c>
      <c r="V153" s="147" t="n">
        <f aca="false">D153-M153</f>
        <v>0.00052217</v>
      </c>
      <c r="W153" s="147" t="n">
        <f aca="false">E153-N153</f>
        <v>-0.00054832</v>
      </c>
      <c r="X153" s="147" t="n">
        <f aca="false">F153-O153</f>
        <v>-0.0011244</v>
      </c>
      <c r="Y153" s="147" t="n">
        <f aca="false">G153-P153</f>
        <v>-0.0023648</v>
      </c>
      <c r="Z153" s="147" t="n">
        <f aca="false">H153-Q153</f>
        <v>-0.00372852</v>
      </c>
    </row>
    <row r="154" customFormat="false" ht="12.75" hidden="false" customHeight="false" outlineLevel="0" collapsed="false">
      <c r="A154" s="147" t="n">
        <v>0.00375</v>
      </c>
      <c r="B154" s="147" t="n">
        <v>0.00250172</v>
      </c>
      <c r="C154" s="147" t="n">
        <v>0.00126136</v>
      </c>
      <c r="D154" s="147" t="n">
        <v>0.00063486</v>
      </c>
      <c r="E154" s="147" t="n">
        <v>-0.0006459</v>
      </c>
      <c r="F154" s="147" t="n">
        <v>-0.00130514</v>
      </c>
      <c r="G154" s="147" t="n">
        <v>-0.00267144</v>
      </c>
      <c r="H154" s="148" t="n">
        <v>-0.00411155</v>
      </c>
      <c r="S154" s="147" t="n">
        <f aca="false">A154-J154</f>
        <v>0.00375</v>
      </c>
      <c r="T154" s="147" t="n">
        <f aca="false">B154-K154</f>
        <v>0.00250172</v>
      </c>
      <c r="U154" s="147" t="n">
        <f aca="false">C154-L154</f>
        <v>0.00126136</v>
      </c>
      <c r="V154" s="147" t="n">
        <f aca="false">D154-M154</f>
        <v>0.00063486</v>
      </c>
      <c r="W154" s="147" t="n">
        <f aca="false">E154-N154</f>
        <v>-0.0006459</v>
      </c>
      <c r="X154" s="147" t="n">
        <f aca="false">F154-O154</f>
        <v>-0.00130514</v>
      </c>
      <c r="Y154" s="147" t="n">
        <f aca="false">G154-P154</f>
        <v>-0.00267144</v>
      </c>
      <c r="Z154" s="147" t="n">
        <f aca="false">H154-Q154</f>
        <v>-0.00411155</v>
      </c>
    </row>
    <row r="155" customFormat="false" ht="12.75" hidden="false" customHeight="false" outlineLevel="0" collapsed="false">
      <c r="A155" s="147" t="n">
        <v>-0.00187977</v>
      </c>
      <c r="B155" s="147" t="n">
        <v>-0.00108934</v>
      </c>
      <c r="C155" s="147" t="n">
        <v>-0.00045599</v>
      </c>
      <c r="D155" s="147" t="n">
        <v>-0.0002048</v>
      </c>
      <c r="E155" s="147" t="n">
        <v>0.00015677</v>
      </c>
      <c r="F155" s="147" t="n">
        <v>0.00026423</v>
      </c>
      <c r="G155" s="147" t="n">
        <v>0.00032758</v>
      </c>
      <c r="H155" s="148" t="n">
        <v>0.00018537</v>
      </c>
      <c r="S155" s="147" t="n">
        <f aca="false">A155-J155</f>
        <v>-0.00187977</v>
      </c>
      <c r="T155" s="147" t="n">
        <f aca="false">B155-K155</f>
        <v>-0.00108934</v>
      </c>
      <c r="U155" s="147" t="n">
        <f aca="false">C155-L155</f>
        <v>-0.00045599</v>
      </c>
      <c r="V155" s="147" t="n">
        <f aca="false">D155-M155</f>
        <v>-0.0002048</v>
      </c>
      <c r="W155" s="147" t="n">
        <f aca="false">E155-N155</f>
        <v>0.00015677</v>
      </c>
      <c r="X155" s="147" t="n">
        <f aca="false">F155-O155</f>
        <v>0.00026423</v>
      </c>
      <c r="Y155" s="147" t="n">
        <f aca="false">G155-P155</f>
        <v>0.00032758</v>
      </c>
      <c r="Z155" s="147" t="n">
        <f aca="false">H155-Q155</f>
        <v>0.00018537</v>
      </c>
    </row>
    <row r="156" customFormat="false" ht="12.75" hidden="false" customHeight="false" outlineLevel="0" collapsed="false">
      <c r="A156" s="147" t="n">
        <v>0.02078311</v>
      </c>
      <c r="B156" s="147" t="n">
        <v>0.01317721</v>
      </c>
      <c r="C156" s="147" t="n">
        <v>0.00627024</v>
      </c>
      <c r="D156" s="147" t="n">
        <v>0.00305923</v>
      </c>
      <c r="E156" s="147" t="n">
        <v>-0.00291449</v>
      </c>
      <c r="F156" s="147" t="n">
        <v>-0.005691</v>
      </c>
      <c r="G156" s="147" t="n">
        <v>-0.01085569</v>
      </c>
      <c r="H156" s="148" t="n">
        <v>-0.01554262</v>
      </c>
      <c r="S156" s="147" t="n">
        <f aca="false">A156-J156</f>
        <v>0.02078311</v>
      </c>
      <c r="T156" s="147" t="n">
        <f aca="false">B156-K156</f>
        <v>0.01317721</v>
      </c>
      <c r="U156" s="147" t="n">
        <f aca="false">C156-L156</f>
        <v>0.00627024</v>
      </c>
      <c r="V156" s="147" t="n">
        <f aca="false">D156-M156</f>
        <v>0.00305923</v>
      </c>
      <c r="W156" s="147" t="n">
        <f aca="false">E156-N156</f>
        <v>-0.00291449</v>
      </c>
      <c r="X156" s="147" t="n">
        <f aca="false">F156-O156</f>
        <v>-0.005691</v>
      </c>
      <c r="Y156" s="147" t="n">
        <f aca="false">G156-P156</f>
        <v>-0.01085569</v>
      </c>
      <c r="Z156" s="147" t="n">
        <f aca="false">H156-Q156</f>
        <v>-0.01554262</v>
      </c>
    </row>
    <row r="157" customFormat="false" ht="12.75" hidden="false" customHeight="false" outlineLevel="0" collapsed="false">
      <c r="A157" s="147" t="n">
        <v>0.02840214</v>
      </c>
      <c r="B157" s="147" t="n">
        <v>0.01801209</v>
      </c>
      <c r="C157" s="147" t="n">
        <v>0.00857272</v>
      </c>
      <c r="D157" s="147" t="n">
        <v>0.00418304</v>
      </c>
      <c r="E157" s="147" t="n">
        <v>-0.00398592</v>
      </c>
      <c r="F157" s="147" t="n">
        <v>-0.00778386</v>
      </c>
      <c r="G157" s="147" t="n">
        <v>-0.01485055</v>
      </c>
      <c r="H157" s="148" t="n">
        <v>-0.02126588</v>
      </c>
      <c r="S157" s="147" t="n">
        <f aca="false">A157-J157</f>
        <v>0.02840214</v>
      </c>
      <c r="T157" s="147" t="n">
        <f aca="false">B157-K157</f>
        <v>0.01801209</v>
      </c>
      <c r="U157" s="147" t="n">
        <f aca="false">C157-L157</f>
        <v>0.00857272</v>
      </c>
      <c r="V157" s="147" t="n">
        <f aca="false">D157-M157</f>
        <v>0.00418304</v>
      </c>
      <c r="W157" s="147" t="n">
        <f aca="false">E157-N157</f>
        <v>-0.00398592</v>
      </c>
      <c r="X157" s="147" t="n">
        <f aca="false">F157-O157</f>
        <v>-0.00778386</v>
      </c>
      <c r="Y157" s="147" t="n">
        <f aca="false">G157-P157</f>
        <v>-0.01485055</v>
      </c>
      <c r="Z157" s="147" t="n">
        <f aca="false">H157-Q157</f>
        <v>-0.02126588</v>
      </c>
    </row>
    <row r="158" customFormat="false" ht="12.75" hidden="false" customHeight="false" outlineLevel="0" collapsed="false">
      <c r="A158" s="147" t="n">
        <v>0.01949506</v>
      </c>
      <c r="B158" s="147" t="n">
        <v>0.01236519</v>
      </c>
      <c r="C158" s="147" t="n">
        <v>0.00588604</v>
      </c>
      <c r="D158" s="147" t="n">
        <v>0.00287231</v>
      </c>
      <c r="E158" s="147" t="n">
        <v>-0.00273741</v>
      </c>
      <c r="F158" s="147" t="n">
        <v>-0.00534618</v>
      </c>
      <c r="G158" s="147" t="n">
        <v>-0.01020155</v>
      </c>
      <c r="H158" s="148" t="n">
        <v>-0.01461111</v>
      </c>
      <c r="S158" s="147" t="n">
        <f aca="false">A158-J158</f>
        <v>0.01949506</v>
      </c>
      <c r="T158" s="147" t="n">
        <f aca="false">B158-K158</f>
        <v>0.01236519</v>
      </c>
      <c r="U158" s="147" t="n">
        <f aca="false">C158-L158</f>
        <v>0.00588604</v>
      </c>
      <c r="V158" s="147" t="n">
        <f aca="false">D158-M158</f>
        <v>0.00287231</v>
      </c>
      <c r="W158" s="147" t="n">
        <f aca="false">E158-N158</f>
        <v>-0.00273741</v>
      </c>
      <c r="X158" s="147" t="n">
        <f aca="false">F158-O158</f>
        <v>-0.00534618</v>
      </c>
      <c r="Y158" s="147" t="n">
        <f aca="false">G158-P158</f>
        <v>-0.01020155</v>
      </c>
      <c r="Z158" s="147" t="n">
        <f aca="false">H158-Q158</f>
        <v>-0.01461111</v>
      </c>
    </row>
    <row r="159" customFormat="false" ht="12.75" hidden="false" customHeight="false" outlineLevel="0" collapsed="false">
      <c r="A159" s="147" t="n">
        <v>0.01896023</v>
      </c>
      <c r="B159" s="147" t="n">
        <v>0.01202788</v>
      </c>
      <c r="C159" s="147" t="n">
        <v>0.00572638</v>
      </c>
      <c r="D159" s="147" t="n">
        <v>0.00279462</v>
      </c>
      <c r="E159" s="147" t="n">
        <v>-0.00266377</v>
      </c>
      <c r="F159" s="147" t="n">
        <v>-0.00520277</v>
      </c>
      <c r="G159" s="147" t="n">
        <v>-0.0099294</v>
      </c>
      <c r="H159" s="148" t="n">
        <v>-0.01422344</v>
      </c>
      <c r="S159" s="147" t="n">
        <f aca="false">A159-J159</f>
        <v>0.01896023</v>
      </c>
      <c r="T159" s="147" t="n">
        <f aca="false">B159-K159</f>
        <v>0.01202788</v>
      </c>
      <c r="U159" s="147" t="n">
        <f aca="false">C159-L159</f>
        <v>0.00572638</v>
      </c>
      <c r="V159" s="147" t="n">
        <f aca="false">D159-M159</f>
        <v>0.00279462</v>
      </c>
      <c r="W159" s="147" t="n">
        <f aca="false">E159-N159</f>
        <v>-0.00266377</v>
      </c>
      <c r="X159" s="147" t="n">
        <f aca="false">F159-O159</f>
        <v>-0.00520277</v>
      </c>
      <c r="Y159" s="147" t="n">
        <f aca="false">G159-P159</f>
        <v>-0.0099294</v>
      </c>
      <c r="Z159" s="147" t="n">
        <f aca="false">H159-Q159</f>
        <v>-0.01422344</v>
      </c>
    </row>
    <row r="160" customFormat="false" ht="12.75" hidden="false" customHeight="false" outlineLevel="0" collapsed="false">
      <c r="A160" s="147" t="n">
        <v>0.0177364</v>
      </c>
      <c r="B160" s="147" t="n">
        <v>0.0112523</v>
      </c>
      <c r="C160" s="147" t="n">
        <v>0.00535768</v>
      </c>
      <c r="D160" s="147" t="n">
        <v>0.00261485</v>
      </c>
      <c r="E160" s="147" t="n">
        <v>-0.00249279</v>
      </c>
      <c r="F160" s="147" t="n">
        <v>-0.0048692</v>
      </c>
      <c r="G160" s="147" t="n">
        <v>-0.00929441</v>
      </c>
      <c r="H160" s="148" t="n">
        <v>-0.01331635</v>
      </c>
      <c r="S160" s="147" t="n">
        <f aca="false">A160-J160</f>
        <v>0.0177364</v>
      </c>
      <c r="T160" s="147" t="n">
        <f aca="false">B160-K160</f>
        <v>0.0112523</v>
      </c>
      <c r="U160" s="147" t="n">
        <f aca="false">C160-L160</f>
        <v>0.00535768</v>
      </c>
      <c r="V160" s="147" t="n">
        <f aca="false">D160-M160</f>
        <v>0.00261485</v>
      </c>
      <c r="W160" s="147" t="n">
        <f aca="false">E160-N160</f>
        <v>-0.00249279</v>
      </c>
      <c r="X160" s="147" t="n">
        <f aca="false">F160-O160</f>
        <v>-0.0048692</v>
      </c>
      <c r="Y160" s="147" t="n">
        <f aca="false">G160-P160</f>
        <v>-0.00929441</v>
      </c>
      <c r="Z160" s="147" t="n">
        <f aca="false">H160-Q160</f>
        <v>-0.01331635</v>
      </c>
    </row>
    <row r="161" customFormat="false" ht="12.75" hidden="false" customHeight="false" outlineLevel="0" collapsed="false">
      <c r="A161" s="147" t="n">
        <v>0.0233215</v>
      </c>
      <c r="B161" s="147" t="n">
        <v>0.01479839</v>
      </c>
      <c r="C161" s="147" t="n">
        <v>0.00704741</v>
      </c>
      <c r="D161" s="147" t="n">
        <v>0.00343983</v>
      </c>
      <c r="E161" s="147" t="n">
        <v>-0.00327981</v>
      </c>
      <c r="F161" s="147" t="n">
        <v>-0.00640703</v>
      </c>
      <c r="G161" s="147" t="n">
        <v>-0.01223178</v>
      </c>
      <c r="H161" s="148" t="n">
        <v>-0.01752747</v>
      </c>
      <c r="S161" s="147" t="n">
        <f aca="false">A161-J161</f>
        <v>0.0233215</v>
      </c>
      <c r="T161" s="147" t="n">
        <f aca="false">B161-K161</f>
        <v>0.01479839</v>
      </c>
      <c r="U161" s="147" t="n">
        <f aca="false">C161-L161</f>
        <v>0.00704741</v>
      </c>
      <c r="V161" s="147" t="n">
        <f aca="false">D161-M161</f>
        <v>0.00343983</v>
      </c>
      <c r="W161" s="147" t="n">
        <f aca="false">E161-N161</f>
        <v>-0.00327981</v>
      </c>
      <c r="X161" s="147" t="n">
        <f aca="false">F161-O161</f>
        <v>-0.00640703</v>
      </c>
      <c r="Y161" s="147" t="n">
        <f aca="false">G161-P161</f>
        <v>-0.01223178</v>
      </c>
      <c r="Z161" s="147" t="n">
        <f aca="false">H161-Q161</f>
        <v>-0.01752747</v>
      </c>
    </row>
    <row r="162" customFormat="false" ht="12.75" hidden="false" customHeight="false" outlineLevel="0" collapsed="false">
      <c r="A162" s="147" t="n">
        <v>0.01688996</v>
      </c>
      <c r="B162" s="147" t="n">
        <v>0.01071594</v>
      </c>
      <c r="C162" s="147" t="n">
        <v>0.00510267</v>
      </c>
      <c r="D162" s="147" t="n">
        <v>0.00249049</v>
      </c>
      <c r="E162" s="147" t="n">
        <v>-0.00237444</v>
      </c>
      <c r="F162" s="147" t="n">
        <v>-0.00463824</v>
      </c>
      <c r="G162" s="147" t="n">
        <v>-0.0088544</v>
      </c>
      <c r="H162" s="148" t="n">
        <v>-0.01268723</v>
      </c>
      <c r="S162" s="147" t="n">
        <f aca="false">A162-J162</f>
        <v>0.01688996</v>
      </c>
      <c r="T162" s="147" t="n">
        <f aca="false">B162-K162</f>
        <v>0.01071594</v>
      </c>
      <c r="U162" s="147" t="n">
        <f aca="false">C162-L162</f>
        <v>0.00510267</v>
      </c>
      <c r="V162" s="147" t="n">
        <f aca="false">D162-M162</f>
        <v>0.00249049</v>
      </c>
      <c r="W162" s="147" t="n">
        <f aca="false">E162-N162</f>
        <v>-0.00237444</v>
      </c>
      <c r="X162" s="147" t="n">
        <f aca="false">F162-O162</f>
        <v>-0.00463824</v>
      </c>
      <c r="Y162" s="147" t="n">
        <f aca="false">G162-P162</f>
        <v>-0.0088544</v>
      </c>
      <c r="Z162" s="147" t="n">
        <f aca="false">H162-Q162</f>
        <v>-0.01268723</v>
      </c>
    </row>
    <row r="163" customFormat="false" ht="12.75" hidden="false" customHeight="false" outlineLevel="0" collapsed="false">
      <c r="A163" s="147" t="n">
        <v>0.01595154</v>
      </c>
      <c r="B163" s="147" t="n">
        <v>0.01012449</v>
      </c>
      <c r="C163" s="147" t="n">
        <v>0.00482298</v>
      </c>
      <c r="D163" s="147" t="n">
        <v>0.00235447</v>
      </c>
      <c r="E163" s="147" t="n">
        <v>-0.00224569</v>
      </c>
      <c r="F163" s="147" t="n">
        <v>-0.00438767</v>
      </c>
      <c r="G163" s="147" t="n">
        <v>-0.00837962</v>
      </c>
      <c r="H163" s="148" t="n">
        <v>-0.01201204</v>
      </c>
      <c r="S163" s="147" t="n">
        <f aca="false">A163-J163</f>
        <v>0.01595154</v>
      </c>
      <c r="T163" s="147" t="n">
        <f aca="false">B163-K163</f>
        <v>0.01012449</v>
      </c>
      <c r="U163" s="147" t="n">
        <f aca="false">C163-L163</f>
        <v>0.00482298</v>
      </c>
      <c r="V163" s="147" t="n">
        <f aca="false">D163-M163</f>
        <v>0.00235447</v>
      </c>
      <c r="W163" s="147" t="n">
        <f aca="false">E163-N163</f>
        <v>-0.00224569</v>
      </c>
      <c r="X163" s="147" t="n">
        <f aca="false">F163-O163</f>
        <v>-0.00438767</v>
      </c>
      <c r="Y163" s="147" t="n">
        <f aca="false">G163-P163</f>
        <v>-0.00837962</v>
      </c>
      <c r="Z163" s="147" t="n">
        <f aca="false">H163-Q163</f>
        <v>-0.01201204</v>
      </c>
    </row>
    <row r="164" customFormat="false" ht="12.75" hidden="false" customHeight="false" outlineLevel="0" collapsed="false">
      <c r="A164" s="147" t="n">
        <v>0.0144138</v>
      </c>
      <c r="B164" s="147" t="n">
        <v>0.00914971</v>
      </c>
      <c r="C164" s="147" t="n">
        <v>0.00435931</v>
      </c>
      <c r="D164" s="147" t="n">
        <v>0.00212829</v>
      </c>
      <c r="E164" s="147" t="n">
        <v>-0.00203034</v>
      </c>
      <c r="F164" s="147" t="n">
        <v>-0.00396729</v>
      </c>
      <c r="G164" s="147" t="n">
        <v>-0.00757828</v>
      </c>
      <c r="H164" s="148" t="n">
        <v>-0.01086558</v>
      </c>
      <c r="S164" s="147" t="n">
        <f aca="false">A164-J164</f>
        <v>0.0144138</v>
      </c>
      <c r="T164" s="147" t="n">
        <f aca="false">B164-K164</f>
        <v>0.00914971</v>
      </c>
      <c r="U164" s="147" t="n">
        <f aca="false">C164-L164</f>
        <v>0.00435931</v>
      </c>
      <c r="V164" s="147" t="n">
        <f aca="false">D164-M164</f>
        <v>0.00212829</v>
      </c>
      <c r="W164" s="147" t="n">
        <f aca="false">E164-N164</f>
        <v>-0.00203034</v>
      </c>
      <c r="X164" s="147" t="n">
        <f aca="false">F164-O164</f>
        <v>-0.00396729</v>
      </c>
      <c r="Y164" s="147" t="n">
        <f aca="false">G164-P164</f>
        <v>-0.00757828</v>
      </c>
      <c r="Z164" s="147" t="n">
        <f aca="false">H164-Q164</f>
        <v>-0.01086558</v>
      </c>
    </row>
    <row r="165" customFormat="false" ht="12.75" hidden="false" customHeight="false" outlineLevel="0" collapsed="false">
      <c r="A165" s="147" t="n">
        <v>0.01029399</v>
      </c>
      <c r="B165" s="147" t="n">
        <v>0.00654102</v>
      </c>
      <c r="C165" s="147" t="n">
        <v>0.00311956</v>
      </c>
      <c r="D165" s="147" t="n">
        <v>0.00152379</v>
      </c>
      <c r="E165" s="147" t="n">
        <v>-0.00145512</v>
      </c>
      <c r="F165" s="147" t="n">
        <v>-0.00284475</v>
      </c>
      <c r="G165" s="147" t="n">
        <v>-0.00543944</v>
      </c>
      <c r="H165" s="148" t="n">
        <v>-0.00780666</v>
      </c>
      <c r="S165" s="147" t="n">
        <f aca="false">A165-J165</f>
        <v>0.01029399</v>
      </c>
      <c r="T165" s="147" t="n">
        <f aca="false">B165-K165</f>
        <v>0.00654102</v>
      </c>
      <c r="U165" s="147" t="n">
        <f aca="false">C165-L165</f>
        <v>0.00311956</v>
      </c>
      <c r="V165" s="147" t="n">
        <f aca="false">D165-M165</f>
        <v>0.00152379</v>
      </c>
      <c r="W165" s="147" t="n">
        <f aca="false">E165-N165</f>
        <v>-0.00145512</v>
      </c>
      <c r="X165" s="147" t="n">
        <f aca="false">F165-O165</f>
        <v>-0.00284475</v>
      </c>
      <c r="Y165" s="147" t="n">
        <f aca="false">G165-P165</f>
        <v>-0.00543944</v>
      </c>
      <c r="Z165" s="147" t="n">
        <f aca="false">H165-Q165</f>
        <v>-0.00780666</v>
      </c>
    </row>
    <row r="166" customFormat="false" ht="12.75" hidden="false" customHeight="false" outlineLevel="0" collapsed="false">
      <c r="A166" s="147" t="n">
        <v>0.01102066</v>
      </c>
      <c r="B166" s="147" t="n">
        <v>0.00700383</v>
      </c>
      <c r="C166" s="147" t="n">
        <v>0.00334073</v>
      </c>
      <c r="D166" s="147" t="n">
        <v>0.00163193</v>
      </c>
      <c r="E166" s="147" t="n">
        <v>-0.00155855</v>
      </c>
      <c r="F166" s="147" t="n">
        <v>-0.0030471</v>
      </c>
      <c r="G166" s="147" t="n">
        <v>-0.00582689</v>
      </c>
      <c r="H166" s="148" t="n">
        <v>-0.00836336</v>
      </c>
      <c r="S166" s="147" t="n">
        <f aca="false">A166-J166</f>
        <v>0.01102066</v>
      </c>
      <c r="T166" s="147" t="n">
        <f aca="false">B166-K166</f>
        <v>0.00700383</v>
      </c>
      <c r="U166" s="147" t="n">
        <f aca="false">C166-L166</f>
        <v>0.00334073</v>
      </c>
      <c r="V166" s="147" t="n">
        <f aca="false">D166-M166</f>
        <v>0.00163193</v>
      </c>
      <c r="W166" s="147" t="n">
        <f aca="false">E166-N166</f>
        <v>-0.00155855</v>
      </c>
      <c r="X166" s="147" t="n">
        <f aca="false">F166-O166</f>
        <v>-0.0030471</v>
      </c>
      <c r="Y166" s="147" t="n">
        <f aca="false">G166-P166</f>
        <v>-0.00582689</v>
      </c>
      <c r="Z166" s="147" t="n">
        <f aca="false">H166-Q166</f>
        <v>-0.00836336</v>
      </c>
    </row>
    <row r="167" customFormat="false" ht="12.75" hidden="false" customHeight="false" outlineLevel="0" collapsed="false">
      <c r="A167" s="147" t="n">
        <v>0.00807191</v>
      </c>
      <c r="B167" s="147" t="n">
        <v>0.00513057</v>
      </c>
      <c r="C167" s="147" t="n">
        <v>0.00244749</v>
      </c>
      <c r="D167" s="147" t="n">
        <v>0.00119564</v>
      </c>
      <c r="E167" s="147" t="n">
        <v>-0.00114199</v>
      </c>
      <c r="F167" s="147" t="n">
        <v>-0.00223275</v>
      </c>
      <c r="G167" s="147" t="n">
        <v>-0.00426984</v>
      </c>
      <c r="H167" s="148" t="n">
        <v>-0.00612876</v>
      </c>
      <c r="S167" s="147" t="n">
        <f aca="false">A167-J167</f>
        <v>0.00807191</v>
      </c>
      <c r="T167" s="147" t="n">
        <f aca="false">B167-K167</f>
        <v>0.00513057</v>
      </c>
      <c r="U167" s="147" t="n">
        <f aca="false">C167-L167</f>
        <v>0.00244749</v>
      </c>
      <c r="V167" s="147" t="n">
        <f aca="false">D167-M167</f>
        <v>0.00119564</v>
      </c>
      <c r="W167" s="147" t="n">
        <f aca="false">E167-N167</f>
        <v>-0.00114199</v>
      </c>
      <c r="X167" s="147" t="n">
        <f aca="false">F167-O167</f>
        <v>-0.00223275</v>
      </c>
      <c r="Y167" s="147" t="n">
        <f aca="false">G167-P167</f>
        <v>-0.00426984</v>
      </c>
      <c r="Z167" s="147" t="n">
        <f aca="false">H167-Q167</f>
        <v>-0.00612876</v>
      </c>
    </row>
    <row r="168" customFormat="false" ht="12.75" hidden="false" customHeight="false" outlineLevel="0" collapsed="false">
      <c r="A168" s="147" t="n">
        <v>0.0176042</v>
      </c>
      <c r="B168" s="147" t="n">
        <v>0.0111918</v>
      </c>
      <c r="C168" s="147" t="n">
        <v>0.00533984</v>
      </c>
      <c r="D168" s="147" t="n">
        <v>0.00260878</v>
      </c>
      <c r="E168" s="147" t="n">
        <v>-0.00249196</v>
      </c>
      <c r="F168" s="147" t="n">
        <v>-0.00487234</v>
      </c>
      <c r="G168" s="147" t="n">
        <v>-0.00931827</v>
      </c>
      <c r="H168" s="148" t="n">
        <v>-0.01337552</v>
      </c>
      <c r="S168" s="147" t="n">
        <f aca="false">A168-J168</f>
        <v>0.0176042</v>
      </c>
      <c r="T168" s="147" t="n">
        <f aca="false">B168-K168</f>
        <v>0.0111918</v>
      </c>
      <c r="U168" s="147" t="n">
        <f aca="false">C168-L168</f>
        <v>0.00533984</v>
      </c>
      <c r="V168" s="147" t="n">
        <f aca="false">D168-M168</f>
        <v>0.00260878</v>
      </c>
      <c r="W168" s="147" t="n">
        <f aca="false">E168-N168</f>
        <v>-0.00249196</v>
      </c>
      <c r="X168" s="147" t="n">
        <f aca="false">F168-O168</f>
        <v>-0.00487234</v>
      </c>
      <c r="Y168" s="147" t="n">
        <f aca="false">G168-P168</f>
        <v>-0.00931827</v>
      </c>
      <c r="Z168" s="147" t="n">
        <f aca="false">H168-Q168</f>
        <v>-0.01337552</v>
      </c>
    </row>
    <row r="169" customFormat="false" ht="12.75" hidden="false" customHeight="false" outlineLevel="0" collapsed="false">
      <c r="A169" s="147" t="n">
        <v>0.02400146</v>
      </c>
      <c r="B169" s="147" t="n">
        <v>0.01526158</v>
      </c>
      <c r="C169" s="147" t="n">
        <v>0.00728286</v>
      </c>
      <c r="D169" s="147" t="n">
        <v>0.00355833</v>
      </c>
      <c r="E169" s="147" t="n">
        <v>-0.00339953</v>
      </c>
      <c r="F169" s="147" t="n">
        <v>-0.00664734</v>
      </c>
      <c r="G169" s="147" t="n">
        <v>-0.01271478</v>
      </c>
      <c r="H169" s="148" t="n">
        <v>-0.0182534</v>
      </c>
      <c r="S169" s="147" t="n">
        <f aca="false">A169-J169</f>
        <v>0.02400146</v>
      </c>
      <c r="T169" s="147" t="n">
        <f aca="false">B169-K169</f>
        <v>0.01526158</v>
      </c>
      <c r="U169" s="147" t="n">
        <f aca="false">C169-L169</f>
        <v>0.00728286</v>
      </c>
      <c r="V169" s="147" t="n">
        <f aca="false">D169-M169</f>
        <v>0.00355833</v>
      </c>
      <c r="W169" s="147" t="n">
        <f aca="false">E169-N169</f>
        <v>-0.00339953</v>
      </c>
      <c r="X169" s="147" t="n">
        <f aca="false">F169-O169</f>
        <v>-0.00664734</v>
      </c>
      <c r="Y169" s="147" t="n">
        <f aca="false">G169-P169</f>
        <v>-0.01271478</v>
      </c>
      <c r="Z169" s="147" t="n">
        <f aca="false">H169-Q169</f>
        <v>-0.0182534</v>
      </c>
    </row>
    <row r="170" customFormat="false" ht="12.75" hidden="false" customHeight="false" outlineLevel="0" collapsed="false">
      <c r="A170" s="147" t="n">
        <v>0.01649121</v>
      </c>
      <c r="B170" s="147" t="n">
        <v>0.01048748</v>
      </c>
      <c r="C170" s="147" t="n">
        <v>0.00500534</v>
      </c>
      <c r="D170" s="147" t="n">
        <v>0.00244573</v>
      </c>
      <c r="E170" s="147" t="n">
        <v>-0.00233691</v>
      </c>
      <c r="F170" s="147" t="n">
        <v>-0.00456988</v>
      </c>
      <c r="G170" s="147" t="n">
        <v>-0.0087424</v>
      </c>
      <c r="H170" s="148" t="n">
        <v>-0.01255252</v>
      </c>
      <c r="S170" s="147" t="n">
        <f aca="false">A170-J170</f>
        <v>0.01649121</v>
      </c>
      <c r="T170" s="147" t="n">
        <f aca="false">B170-K170</f>
        <v>0.01048748</v>
      </c>
      <c r="U170" s="147" t="n">
        <f aca="false">C170-L170</f>
        <v>0.00500534</v>
      </c>
      <c r="V170" s="147" t="n">
        <f aca="false">D170-M170</f>
        <v>0.00244573</v>
      </c>
      <c r="W170" s="147" t="n">
        <f aca="false">E170-N170</f>
        <v>-0.00233691</v>
      </c>
      <c r="X170" s="147" t="n">
        <f aca="false">F170-O170</f>
        <v>-0.00456988</v>
      </c>
      <c r="Y170" s="147" t="n">
        <f aca="false">G170-P170</f>
        <v>-0.0087424</v>
      </c>
      <c r="Z170" s="147" t="n">
        <f aca="false">H170-Q170</f>
        <v>-0.01255252</v>
      </c>
    </row>
    <row r="171" customFormat="false" ht="12.75" hidden="false" customHeight="false" outlineLevel="0" collapsed="false">
      <c r="A171" s="147" t="n">
        <v>0.01603644</v>
      </c>
      <c r="B171" s="147" t="n">
        <v>0.01019972</v>
      </c>
      <c r="C171" s="147" t="n">
        <v>0.00486868</v>
      </c>
      <c r="D171" s="147" t="n">
        <v>0.00237912</v>
      </c>
      <c r="E171" s="147" t="n">
        <v>-0.0022736</v>
      </c>
      <c r="F171" s="147" t="n">
        <v>-0.00444636</v>
      </c>
      <c r="G171" s="147" t="n">
        <v>-0.00850724</v>
      </c>
      <c r="H171" s="148" t="n">
        <v>-0.01221651</v>
      </c>
      <c r="S171" s="147" t="n">
        <f aca="false">A171-J171</f>
        <v>0.01603644</v>
      </c>
      <c r="T171" s="147" t="n">
        <f aca="false">B171-K171</f>
        <v>0.01019972</v>
      </c>
      <c r="U171" s="147" t="n">
        <f aca="false">C171-L171</f>
        <v>0.00486868</v>
      </c>
      <c r="V171" s="147" t="n">
        <f aca="false">D171-M171</f>
        <v>0.00237912</v>
      </c>
      <c r="W171" s="147" t="n">
        <f aca="false">E171-N171</f>
        <v>-0.0022736</v>
      </c>
      <c r="X171" s="147" t="n">
        <f aca="false">F171-O171</f>
        <v>-0.00444636</v>
      </c>
      <c r="Y171" s="147" t="n">
        <f aca="false">G171-P171</f>
        <v>-0.00850724</v>
      </c>
      <c r="Z171" s="147" t="n">
        <f aca="false">H171-Q171</f>
        <v>-0.01221651</v>
      </c>
    </row>
    <row r="172" customFormat="false" ht="12.75" hidden="false" customHeight="false" outlineLevel="0" collapsed="false">
      <c r="A172" s="147" t="n">
        <v>0.01506402</v>
      </c>
      <c r="B172" s="147" t="n">
        <v>0.00958246</v>
      </c>
      <c r="C172" s="147" t="n">
        <v>0.00457474</v>
      </c>
      <c r="D172" s="147" t="n">
        <v>0.00223567</v>
      </c>
      <c r="E172" s="147" t="n">
        <v>-0.00213689</v>
      </c>
      <c r="F172" s="147" t="n">
        <v>-0.0041794</v>
      </c>
      <c r="G172" s="147" t="n">
        <v>-0.00799807</v>
      </c>
      <c r="H172" s="148" t="n">
        <v>-0.01148772</v>
      </c>
      <c r="S172" s="147" t="n">
        <f aca="false">A172-J172</f>
        <v>0.01506402</v>
      </c>
      <c r="T172" s="147" t="n">
        <f aca="false">B172-K172</f>
        <v>0.00958246</v>
      </c>
      <c r="U172" s="147" t="n">
        <f aca="false">C172-L172</f>
        <v>0.00457474</v>
      </c>
      <c r="V172" s="147" t="n">
        <f aca="false">D172-M172</f>
        <v>0.00223567</v>
      </c>
      <c r="W172" s="147" t="n">
        <f aca="false">E172-N172</f>
        <v>-0.00213689</v>
      </c>
      <c r="X172" s="147" t="n">
        <f aca="false">F172-O172</f>
        <v>-0.0041794</v>
      </c>
      <c r="Y172" s="147" t="n">
        <f aca="false">G172-P172</f>
        <v>-0.00799807</v>
      </c>
      <c r="Z172" s="147" t="n">
        <f aca="false">H172-Q172</f>
        <v>-0.01148772</v>
      </c>
    </row>
    <row r="173" customFormat="false" ht="12.75" hidden="false" customHeight="false" outlineLevel="0" collapsed="false">
      <c r="A173" s="147" t="n">
        <v>0.01981451</v>
      </c>
      <c r="B173" s="147" t="n">
        <v>0.01260616</v>
      </c>
      <c r="C173" s="147" t="n">
        <v>0.00601911</v>
      </c>
      <c r="D173" s="147" t="n">
        <v>0.00294173</v>
      </c>
      <c r="E173" s="147" t="n">
        <v>-0.00281213</v>
      </c>
      <c r="F173" s="147" t="n">
        <v>-0.0055004</v>
      </c>
      <c r="G173" s="147" t="n">
        <v>-0.01052733</v>
      </c>
      <c r="H173" s="148" t="n">
        <v>-0.01512229</v>
      </c>
      <c r="S173" s="147" t="n">
        <f aca="false">A173-J173</f>
        <v>0.01981451</v>
      </c>
      <c r="T173" s="147" t="n">
        <f aca="false">B173-K173</f>
        <v>0.01260616</v>
      </c>
      <c r="U173" s="147" t="n">
        <f aca="false">C173-L173</f>
        <v>0.00601911</v>
      </c>
      <c r="V173" s="147" t="n">
        <f aca="false">D173-M173</f>
        <v>0.00294173</v>
      </c>
      <c r="W173" s="147" t="n">
        <f aca="false">E173-N173</f>
        <v>-0.00281213</v>
      </c>
      <c r="X173" s="147" t="n">
        <f aca="false">F173-O173</f>
        <v>-0.0055004</v>
      </c>
      <c r="Y173" s="147" t="n">
        <f aca="false">G173-P173</f>
        <v>-0.01052733</v>
      </c>
      <c r="Z173" s="147" t="n">
        <f aca="false">H173-Q173</f>
        <v>-0.01512229</v>
      </c>
    </row>
    <row r="174" customFormat="false" ht="12.75" hidden="false" customHeight="false" outlineLevel="0" collapsed="false">
      <c r="A174" s="147" t="n">
        <v>0.01453153</v>
      </c>
      <c r="B174" s="147" t="n">
        <v>0.00924639</v>
      </c>
      <c r="C174" s="147" t="n">
        <v>0.00441556</v>
      </c>
      <c r="D174" s="147" t="n">
        <v>0.00215819</v>
      </c>
      <c r="E174" s="147" t="n">
        <v>-0.0020634</v>
      </c>
      <c r="F174" s="147" t="n">
        <v>-0.00403624</v>
      </c>
      <c r="G174" s="147" t="n">
        <v>-0.00772622</v>
      </c>
      <c r="H174" s="148" t="n">
        <v>-0.01110024</v>
      </c>
      <c r="S174" s="147" t="n">
        <f aca="false">A174-J174</f>
        <v>0.01453153</v>
      </c>
      <c r="T174" s="147" t="n">
        <f aca="false">B174-K174</f>
        <v>0.00924639</v>
      </c>
      <c r="U174" s="147" t="n">
        <f aca="false">C174-L174</f>
        <v>0.00441556</v>
      </c>
      <c r="V174" s="147" t="n">
        <f aca="false">D174-M174</f>
        <v>0.00215819</v>
      </c>
      <c r="W174" s="147" t="n">
        <f aca="false">E174-N174</f>
        <v>-0.0020634</v>
      </c>
      <c r="X174" s="147" t="n">
        <f aca="false">F174-O174</f>
        <v>-0.00403624</v>
      </c>
      <c r="Y174" s="147" t="n">
        <f aca="false">G174-P174</f>
        <v>-0.00772622</v>
      </c>
      <c r="Z174" s="147" t="n">
        <f aca="false">H174-Q174</f>
        <v>-0.01110024</v>
      </c>
    </row>
    <row r="175" customFormat="false" ht="12.75" hidden="false" customHeight="false" outlineLevel="0" collapsed="false">
      <c r="A175" s="147" t="n">
        <v>0.01369733</v>
      </c>
      <c r="B175" s="147" t="n">
        <v>0.00871704</v>
      </c>
      <c r="C175" s="147" t="n">
        <v>0.00416354</v>
      </c>
      <c r="D175" s="147" t="n">
        <v>0.0020352</v>
      </c>
      <c r="E175" s="147" t="n">
        <v>-0.00194623</v>
      </c>
      <c r="F175" s="147" t="n">
        <v>-0.00380744</v>
      </c>
      <c r="G175" s="147" t="n">
        <v>-0.00728984</v>
      </c>
      <c r="H175" s="148" t="n">
        <v>-0.01047567</v>
      </c>
      <c r="S175" s="147" t="n">
        <f aca="false">A175-J175</f>
        <v>0.01369733</v>
      </c>
      <c r="T175" s="147" t="n">
        <f aca="false">B175-K175</f>
        <v>0.00871704</v>
      </c>
      <c r="U175" s="147" t="n">
        <f aca="false">C175-L175</f>
        <v>0.00416354</v>
      </c>
      <c r="V175" s="147" t="n">
        <f aca="false">D175-M175</f>
        <v>0.0020352</v>
      </c>
      <c r="W175" s="147" t="n">
        <f aca="false">E175-N175</f>
        <v>-0.00194623</v>
      </c>
      <c r="X175" s="147" t="n">
        <f aca="false">F175-O175</f>
        <v>-0.00380744</v>
      </c>
      <c r="Y175" s="147" t="n">
        <f aca="false">G175-P175</f>
        <v>-0.00728984</v>
      </c>
      <c r="Z175" s="147" t="n">
        <f aca="false">H175-Q175</f>
        <v>-0.01047567</v>
      </c>
    </row>
    <row r="176" customFormat="false" ht="12.75" hidden="false" customHeight="false" outlineLevel="0" collapsed="false">
      <c r="A176" s="147" t="n">
        <v>0.01246159</v>
      </c>
      <c r="B176" s="147" t="n">
        <v>0.0079319</v>
      </c>
      <c r="C176" s="147" t="n">
        <v>0.0037892</v>
      </c>
      <c r="D176" s="147" t="n">
        <v>0.00185239</v>
      </c>
      <c r="E176" s="147" t="n">
        <v>-0.00177175</v>
      </c>
      <c r="F176" s="147" t="n">
        <v>-0.00346644</v>
      </c>
      <c r="G176" s="147" t="n">
        <v>-0.0066383</v>
      </c>
      <c r="H176" s="148" t="n">
        <v>-0.00954136</v>
      </c>
      <c r="S176" s="147" t="n">
        <f aca="false">A176-J176</f>
        <v>0.01246159</v>
      </c>
      <c r="T176" s="147" t="n">
        <f aca="false">B176-K176</f>
        <v>0.0079319</v>
      </c>
      <c r="U176" s="147" t="n">
        <f aca="false">C176-L176</f>
        <v>0.0037892</v>
      </c>
      <c r="V176" s="147" t="n">
        <f aca="false">D176-M176</f>
        <v>0.00185239</v>
      </c>
      <c r="W176" s="147" t="n">
        <f aca="false">E176-N176</f>
        <v>-0.00177175</v>
      </c>
      <c r="X176" s="147" t="n">
        <f aca="false">F176-O176</f>
        <v>-0.00346644</v>
      </c>
      <c r="Y176" s="147" t="n">
        <f aca="false">G176-P176</f>
        <v>-0.0066383</v>
      </c>
      <c r="Z176" s="147" t="n">
        <f aca="false">H176-Q176</f>
        <v>-0.00954136</v>
      </c>
    </row>
    <row r="177" customFormat="false" ht="12.75" hidden="false" customHeight="false" outlineLevel="0" collapsed="false">
      <c r="A177" s="147" t="n">
        <v>0.00896065</v>
      </c>
      <c r="B177" s="147" t="n">
        <v>0.00570946</v>
      </c>
      <c r="C177" s="147" t="n">
        <v>0.00273034</v>
      </c>
      <c r="D177" s="147" t="n">
        <v>0.00133545</v>
      </c>
      <c r="E177" s="147" t="n">
        <v>-0.00127863</v>
      </c>
      <c r="F177" s="147" t="n">
        <v>-0.00250294</v>
      </c>
      <c r="G177" s="147" t="n">
        <v>-0.00479803</v>
      </c>
      <c r="H177" s="148" t="n">
        <v>-0.00690317</v>
      </c>
      <c r="S177" s="147" t="n">
        <f aca="false">A177-J177</f>
        <v>0.00896065</v>
      </c>
      <c r="T177" s="147" t="n">
        <f aca="false">B177-K177</f>
        <v>0.00570946</v>
      </c>
      <c r="U177" s="147" t="n">
        <f aca="false">C177-L177</f>
        <v>0.00273034</v>
      </c>
      <c r="V177" s="147" t="n">
        <f aca="false">D177-M177</f>
        <v>0.00133545</v>
      </c>
      <c r="W177" s="147" t="n">
        <f aca="false">E177-N177</f>
        <v>-0.00127863</v>
      </c>
      <c r="X177" s="147" t="n">
        <f aca="false">F177-O177</f>
        <v>-0.00250294</v>
      </c>
      <c r="Y177" s="147" t="n">
        <f aca="false">G177-P177</f>
        <v>-0.00479803</v>
      </c>
      <c r="Z177" s="147" t="n">
        <f aca="false">H177-Q177</f>
        <v>-0.00690317</v>
      </c>
    </row>
    <row r="178" customFormat="false" ht="12.75" hidden="false" customHeight="false" outlineLevel="0" collapsed="false">
      <c r="A178" s="147" t="n">
        <v>0.00952571</v>
      </c>
      <c r="B178" s="147" t="n">
        <v>0.00606995</v>
      </c>
      <c r="C178" s="147" t="n">
        <v>0.00290291</v>
      </c>
      <c r="D178" s="147" t="n">
        <v>0.0014199</v>
      </c>
      <c r="E178" s="147" t="n">
        <v>-0.00135954</v>
      </c>
      <c r="F178" s="147" t="n">
        <v>-0.00266137</v>
      </c>
      <c r="G178" s="147" t="n">
        <v>-0.00510191</v>
      </c>
      <c r="H178" s="148" t="n">
        <v>-0.00734057</v>
      </c>
      <c r="S178" s="147" t="n">
        <f aca="false">A178-J178</f>
        <v>0.00952571</v>
      </c>
      <c r="T178" s="147" t="n">
        <f aca="false">B178-K178</f>
        <v>0.00606995</v>
      </c>
      <c r="U178" s="147" t="n">
        <f aca="false">C178-L178</f>
        <v>0.00290291</v>
      </c>
      <c r="V178" s="147" t="n">
        <f aca="false">D178-M178</f>
        <v>0.0014199</v>
      </c>
      <c r="W178" s="147" t="n">
        <f aca="false">E178-N178</f>
        <v>-0.00135954</v>
      </c>
      <c r="X178" s="147" t="n">
        <f aca="false">F178-O178</f>
        <v>-0.00266137</v>
      </c>
      <c r="Y178" s="147" t="n">
        <f aca="false">G178-P178</f>
        <v>-0.00510191</v>
      </c>
      <c r="Z178" s="147" t="n">
        <f aca="false">H178-Q178</f>
        <v>-0.00734057</v>
      </c>
    </row>
    <row r="179" customFormat="false" ht="12.75" hidden="false" customHeight="false" outlineLevel="0" collapsed="false">
      <c r="A179" s="147" t="n">
        <v>0.00692286</v>
      </c>
      <c r="B179" s="147" t="n">
        <v>0.00441164</v>
      </c>
      <c r="C179" s="147" t="n">
        <v>0.00210993</v>
      </c>
      <c r="D179" s="147" t="n">
        <v>0.00103204</v>
      </c>
      <c r="E179" s="147" t="n">
        <v>-0.00098818</v>
      </c>
      <c r="F179" s="147" t="n">
        <v>-0.00193444</v>
      </c>
      <c r="G179" s="147" t="n">
        <v>-0.00370836</v>
      </c>
      <c r="H179" s="148" t="n">
        <v>-0.00533551</v>
      </c>
      <c r="S179" s="147" t="n">
        <f aca="false">A179-J179</f>
        <v>0.00692286</v>
      </c>
      <c r="T179" s="147" t="n">
        <f aca="false">B179-K179</f>
        <v>0.00441164</v>
      </c>
      <c r="U179" s="147" t="n">
        <f aca="false">C179-L179</f>
        <v>0.00210993</v>
      </c>
      <c r="V179" s="147" t="n">
        <f aca="false">D179-M179</f>
        <v>0.00103204</v>
      </c>
      <c r="W179" s="147" t="n">
        <f aca="false">E179-N179</f>
        <v>-0.00098818</v>
      </c>
      <c r="X179" s="147" t="n">
        <f aca="false">F179-O179</f>
        <v>-0.00193444</v>
      </c>
      <c r="Y179" s="147" t="n">
        <f aca="false">G179-P179</f>
        <v>-0.00370836</v>
      </c>
      <c r="Z179" s="147" t="n">
        <f aca="false">H179-Q179</f>
        <v>-0.00533551</v>
      </c>
    </row>
    <row r="180" customFormat="false" ht="12.75" hidden="false" customHeight="false" outlineLevel="0" collapsed="false">
      <c r="A180" s="147" t="n">
        <v>0.01494575</v>
      </c>
      <c r="B180" s="147" t="n">
        <v>0.00952509</v>
      </c>
      <c r="C180" s="147" t="n">
        <v>0.00455574</v>
      </c>
      <c r="D180" s="147" t="n">
        <v>0.00222841</v>
      </c>
      <c r="E180" s="147" t="n">
        <v>-0.00213376</v>
      </c>
      <c r="F180" s="147" t="n">
        <v>-0.00417694</v>
      </c>
      <c r="G180" s="147" t="n">
        <v>-0.00800712</v>
      </c>
      <c r="H180" s="148" t="n">
        <v>-0.01152002</v>
      </c>
      <c r="S180" s="147" t="n">
        <f aca="false">A180-J180</f>
        <v>0.01494575</v>
      </c>
      <c r="T180" s="147" t="n">
        <f aca="false">B180-K180</f>
        <v>0.00952509</v>
      </c>
      <c r="U180" s="147" t="n">
        <f aca="false">C180-L180</f>
        <v>0.00455574</v>
      </c>
      <c r="V180" s="147" t="n">
        <f aca="false">D180-M180</f>
        <v>0.00222841</v>
      </c>
      <c r="W180" s="147" t="n">
        <f aca="false">E180-N180</f>
        <v>-0.00213376</v>
      </c>
      <c r="X180" s="147" t="n">
        <f aca="false">F180-O180</f>
        <v>-0.00417694</v>
      </c>
      <c r="Y180" s="147" t="n">
        <f aca="false">G180-P180</f>
        <v>-0.00800712</v>
      </c>
      <c r="Z180" s="147" t="n">
        <f aca="false">H180-Q180</f>
        <v>-0.01152002</v>
      </c>
    </row>
    <row r="181" customFormat="false" ht="12.75" hidden="false" customHeight="false" outlineLevel="0" collapsed="false">
      <c r="A181" s="147" t="n">
        <v>0.02033783</v>
      </c>
      <c r="B181" s="147" t="n">
        <v>0.01296332</v>
      </c>
      <c r="C181" s="147" t="n">
        <v>0.00620102</v>
      </c>
      <c r="D181" s="147" t="n">
        <v>0.00303338</v>
      </c>
      <c r="E181" s="147" t="n">
        <v>-0.00290489</v>
      </c>
      <c r="F181" s="147" t="n">
        <v>-0.0056868</v>
      </c>
      <c r="G181" s="147" t="n">
        <v>-0.01090274</v>
      </c>
      <c r="H181" s="148" t="n">
        <v>-0.01568771</v>
      </c>
      <c r="S181" s="147" t="n">
        <f aca="false">A181-J181</f>
        <v>0.02033783</v>
      </c>
      <c r="T181" s="147" t="n">
        <f aca="false">B181-K181</f>
        <v>0.01296332</v>
      </c>
      <c r="U181" s="147" t="n">
        <f aca="false">C181-L181</f>
        <v>0.00620102</v>
      </c>
      <c r="V181" s="147" t="n">
        <f aca="false">D181-M181</f>
        <v>0.00303338</v>
      </c>
      <c r="W181" s="147" t="n">
        <f aca="false">E181-N181</f>
        <v>-0.00290489</v>
      </c>
      <c r="X181" s="147" t="n">
        <f aca="false">F181-O181</f>
        <v>-0.0056868</v>
      </c>
      <c r="Y181" s="147" t="n">
        <f aca="false">G181-P181</f>
        <v>-0.01090274</v>
      </c>
      <c r="Z181" s="147" t="n">
        <f aca="false">H181-Q181</f>
        <v>-0.01568771</v>
      </c>
    </row>
    <row r="182" customFormat="false" ht="12.75" hidden="false" customHeight="false" outlineLevel="0" collapsed="false">
      <c r="A182" s="147" t="n">
        <v>0.01398137</v>
      </c>
      <c r="B182" s="147" t="n">
        <v>0.00891285</v>
      </c>
      <c r="C182" s="147" t="n">
        <v>0.00426404</v>
      </c>
      <c r="D182" s="147" t="n">
        <v>0.002086</v>
      </c>
      <c r="E182" s="147" t="n">
        <v>-0.00199791</v>
      </c>
      <c r="F182" s="147" t="n">
        <v>-0.00391151</v>
      </c>
      <c r="G182" s="147" t="n">
        <v>-0.0075002</v>
      </c>
      <c r="H182" s="148" t="n">
        <v>-0.01079339</v>
      </c>
      <c r="S182" s="147" t="n">
        <f aca="false">A182-J182</f>
        <v>0.01398137</v>
      </c>
      <c r="T182" s="147" t="n">
        <f aca="false">B182-K182</f>
        <v>0.00891285</v>
      </c>
      <c r="U182" s="147" t="n">
        <f aca="false">C182-L182</f>
        <v>0.00426404</v>
      </c>
      <c r="V182" s="147" t="n">
        <f aca="false">D182-M182</f>
        <v>0.002086</v>
      </c>
      <c r="W182" s="147" t="n">
        <f aca="false">E182-N182</f>
        <v>-0.00199791</v>
      </c>
      <c r="X182" s="147" t="n">
        <f aca="false">F182-O182</f>
        <v>-0.00391151</v>
      </c>
      <c r="Y182" s="147" t="n">
        <f aca="false">G182-P182</f>
        <v>-0.0075002</v>
      </c>
      <c r="Z182" s="147" t="n">
        <f aca="false">H182-Q182</f>
        <v>-0.01079339</v>
      </c>
    </row>
    <row r="183" customFormat="false" ht="12.75" hidden="false" customHeight="false" outlineLevel="0" collapsed="false">
      <c r="A183" s="147" t="n">
        <v>0.01359378</v>
      </c>
      <c r="B183" s="147" t="n">
        <v>0.00866689</v>
      </c>
      <c r="C183" s="147" t="n">
        <v>0.0041469</v>
      </c>
      <c r="D183" s="147" t="n">
        <v>0.00202882</v>
      </c>
      <c r="E183" s="147" t="n">
        <v>-0.00194338</v>
      </c>
      <c r="F183" s="147" t="n">
        <v>-0.00380499</v>
      </c>
      <c r="G183" s="147" t="n">
        <v>-0.00729685</v>
      </c>
      <c r="H183" s="148" t="n">
        <v>-0.01050201</v>
      </c>
      <c r="S183" s="147" t="n">
        <f aca="false">A183-J183</f>
        <v>0.01359378</v>
      </c>
      <c r="T183" s="147" t="n">
        <f aca="false">B183-K183</f>
        <v>0.00866689</v>
      </c>
      <c r="U183" s="147" t="n">
        <f aca="false">C183-L183</f>
        <v>0.0041469</v>
      </c>
      <c r="V183" s="147" t="n">
        <f aca="false">D183-M183</f>
        <v>0.00202882</v>
      </c>
      <c r="W183" s="147" t="n">
        <f aca="false">E183-N183</f>
        <v>-0.00194338</v>
      </c>
      <c r="X183" s="147" t="n">
        <f aca="false">F183-O183</f>
        <v>-0.00380499</v>
      </c>
      <c r="Y183" s="147" t="n">
        <f aca="false">G183-P183</f>
        <v>-0.00729685</v>
      </c>
      <c r="Z183" s="147" t="n">
        <f aca="false">H183-Q183</f>
        <v>-0.01050201</v>
      </c>
    </row>
    <row r="184" customFormat="false" ht="12.75" hidden="false" customHeight="false" outlineLevel="0" collapsed="false">
      <c r="A184" s="147" t="n">
        <v>0.01281846</v>
      </c>
      <c r="B184" s="147" t="n">
        <v>0.00817396</v>
      </c>
      <c r="C184" s="147" t="n">
        <v>0.00391177</v>
      </c>
      <c r="D184" s="147" t="n">
        <v>0.00191397</v>
      </c>
      <c r="E184" s="147" t="n">
        <v>-0.00183375</v>
      </c>
      <c r="F184" s="147" t="n">
        <v>-0.00359073</v>
      </c>
      <c r="G184" s="147" t="n">
        <v>-0.00688743</v>
      </c>
      <c r="H184" s="148" t="n">
        <v>-0.00991494</v>
      </c>
      <c r="S184" s="147" t="n">
        <f aca="false">A184-J184</f>
        <v>0.01281846</v>
      </c>
      <c r="T184" s="147" t="n">
        <f aca="false">B184-K184</f>
        <v>0.00817396</v>
      </c>
      <c r="U184" s="147" t="n">
        <f aca="false">C184-L184</f>
        <v>0.00391177</v>
      </c>
      <c r="V184" s="147" t="n">
        <f aca="false">D184-M184</f>
        <v>0.00191397</v>
      </c>
      <c r="W184" s="147" t="n">
        <f aca="false">E184-N184</f>
        <v>-0.00183375</v>
      </c>
      <c r="X184" s="147" t="n">
        <f aca="false">F184-O184</f>
        <v>-0.00359073</v>
      </c>
      <c r="Y184" s="147" t="n">
        <f aca="false">G184-P184</f>
        <v>-0.00688743</v>
      </c>
      <c r="Z184" s="147" t="n">
        <f aca="false">H184-Q184</f>
        <v>-0.00991494</v>
      </c>
    </row>
    <row r="185" customFormat="false" ht="12.75" hidden="false" customHeight="false" outlineLevel="0" collapsed="false">
      <c r="A185" s="147" t="n">
        <v>0.01686243</v>
      </c>
      <c r="B185" s="147" t="n">
        <v>0.01075392</v>
      </c>
      <c r="C185" s="147" t="n">
        <v>0.00514701</v>
      </c>
      <c r="D185" s="147" t="n">
        <v>0.00251849</v>
      </c>
      <c r="E185" s="147" t="n">
        <v>-0.00241317</v>
      </c>
      <c r="F185" s="147" t="n">
        <v>-0.00472555</v>
      </c>
      <c r="G185" s="147" t="n">
        <v>-0.00906503</v>
      </c>
      <c r="H185" s="148" t="n">
        <v>-0.01305096</v>
      </c>
      <c r="S185" s="147" t="n">
        <f aca="false">A185-J185</f>
        <v>0.01686243</v>
      </c>
      <c r="T185" s="147" t="n">
        <f aca="false">B185-K185</f>
        <v>0.01075392</v>
      </c>
      <c r="U185" s="147" t="n">
        <f aca="false">C185-L185</f>
        <v>0.00514701</v>
      </c>
      <c r="V185" s="147" t="n">
        <f aca="false">D185-M185</f>
        <v>0.00251849</v>
      </c>
      <c r="W185" s="147" t="n">
        <f aca="false">E185-N185</f>
        <v>-0.00241317</v>
      </c>
      <c r="X185" s="147" t="n">
        <f aca="false">F185-O185</f>
        <v>-0.00472555</v>
      </c>
      <c r="Y185" s="147" t="n">
        <f aca="false">G185-P185</f>
        <v>-0.00906503</v>
      </c>
      <c r="Z185" s="147" t="n">
        <f aca="false">H185-Q185</f>
        <v>-0.01305096</v>
      </c>
    </row>
    <row r="186" customFormat="false" ht="12.75" hidden="false" customHeight="false" outlineLevel="0" collapsed="false">
      <c r="A186" s="147" t="n">
        <v>0.01238397</v>
      </c>
      <c r="B186" s="147" t="n">
        <v>0.00789895</v>
      </c>
      <c r="C186" s="147" t="n">
        <v>0.00378113</v>
      </c>
      <c r="D186" s="147" t="n">
        <v>0.00185029</v>
      </c>
      <c r="E186" s="147" t="n">
        <v>-0.00177318</v>
      </c>
      <c r="F186" s="147" t="n">
        <v>-0.00347256</v>
      </c>
      <c r="G186" s="147" t="n">
        <v>-0.00666241</v>
      </c>
      <c r="H186" s="148" t="n">
        <v>-0.00959332</v>
      </c>
      <c r="S186" s="147" t="n">
        <f aca="false">A186-J186</f>
        <v>0.01238397</v>
      </c>
      <c r="T186" s="147" t="n">
        <f aca="false">B186-K186</f>
        <v>0.00789895</v>
      </c>
      <c r="U186" s="147" t="n">
        <f aca="false">C186-L186</f>
        <v>0.00378113</v>
      </c>
      <c r="V186" s="147" t="n">
        <f aca="false">D186-M186</f>
        <v>0.00185029</v>
      </c>
      <c r="W186" s="147" t="n">
        <f aca="false">E186-N186</f>
        <v>-0.00177318</v>
      </c>
      <c r="X186" s="147" t="n">
        <f aca="false">F186-O186</f>
        <v>-0.00347256</v>
      </c>
      <c r="Y186" s="147" t="n">
        <f aca="false">G186-P186</f>
        <v>-0.00666241</v>
      </c>
      <c r="Z186" s="147" t="n">
        <f aca="false">H186-Q186</f>
        <v>-0.00959332</v>
      </c>
    </row>
    <row r="187" customFormat="false" ht="12.75" hidden="false" customHeight="false" outlineLevel="0" collapsed="false">
      <c r="A187" s="147" t="n">
        <v>0.01177438</v>
      </c>
      <c r="B187" s="147" t="n">
        <v>0.00751149</v>
      </c>
      <c r="C187" s="147" t="n">
        <v>0.00359635</v>
      </c>
      <c r="D187" s="147" t="n">
        <v>0.00176004</v>
      </c>
      <c r="E187" s="147" t="n">
        <v>-0.00168703</v>
      </c>
      <c r="F187" s="147" t="n">
        <v>-0.00330419</v>
      </c>
      <c r="G187" s="147" t="n">
        <v>-0.00634073</v>
      </c>
      <c r="H187" s="148" t="n">
        <v>-0.00913209</v>
      </c>
      <c r="S187" s="147" t="n">
        <f aca="false">A187-J187</f>
        <v>0.01177438</v>
      </c>
      <c r="T187" s="147" t="n">
        <f aca="false">B187-K187</f>
        <v>0.00751149</v>
      </c>
      <c r="U187" s="147" t="n">
        <f aca="false">C187-L187</f>
        <v>0.00359635</v>
      </c>
      <c r="V187" s="147" t="n">
        <f aca="false">D187-M187</f>
        <v>0.00176004</v>
      </c>
      <c r="W187" s="147" t="n">
        <f aca="false">E187-N187</f>
        <v>-0.00168703</v>
      </c>
      <c r="X187" s="147" t="n">
        <f aca="false">F187-O187</f>
        <v>-0.00330419</v>
      </c>
      <c r="Y187" s="147" t="n">
        <f aca="false">G187-P187</f>
        <v>-0.00634073</v>
      </c>
      <c r="Z187" s="147" t="n">
        <f aca="false">H187-Q187</f>
        <v>-0.00913209</v>
      </c>
    </row>
    <row r="188" customFormat="false" ht="12.75" hidden="false" customHeight="false" outlineLevel="0" collapsed="false">
      <c r="A188" s="147" t="n">
        <v>0.01077412</v>
      </c>
      <c r="B188" s="147" t="n">
        <v>0.00687465</v>
      </c>
      <c r="C188" s="147" t="n">
        <v>0.00329208</v>
      </c>
      <c r="D188" s="147" t="n">
        <v>0.0016113</v>
      </c>
      <c r="E188" s="147" t="n">
        <v>-0.00154478</v>
      </c>
      <c r="F188" s="147" t="n">
        <v>-0.00302588</v>
      </c>
      <c r="G188" s="147" t="n">
        <v>-0.00580787</v>
      </c>
      <c r="H188" s="148" t="n">
        <v>-0.00836642</v>
      </c>
      <c r="S188" s="147" t="n">
        <f aca="false">A188-J188</f>
        <v>0.01077412</v>
      </c>
      <c r="T188" s="147" t="n">
        <f aca="false">B188-K188</f>
        <v>0.00687465</v>
      </c>
      <c r="U188" s="147" t="n">
        <f aca="false">C188-L188</f>
        <v>0.00329208</v>
      </c>
      <c r="V188" s="147" t="n">
        <f aca="false">D188-M188</f>
        <v>0.0016113</v>
      </c>
      <c r="W188" s="147" t="n">
        <f aca="false">E188-N188</f>
        <v>-0.00154478</v>
      </c>
      <c r="X188" s="147" t="n">
        <f aca="false">F188-O188</f>
        <v>-0.00302588</v>
      </c>
      <c r="Y188" s="147" t="n">
        <f aca="false">G188-P188</f>
        <v>-0.00580787</v>
      </c>
      <c r="Z188" s="147" t="n">
        <f aca="false">H188-Q188</f>
        <v>-0.00836642</v>
      </c>
    </row>
    <row r="189" customFormat="false" ht="12.75" hidden="false" customHeight="false" outlineLevel="0" collapsed="false">
      <c r="A189" s="147" t="n">
        <v>0.00779171</v>
      </c>
      <c r="B189" s="147" t="n">
        <v>0.00497681</v>
      </c>
      <c r="C189" s="147" t="n">
        <v>0.00238571</v>
      </c>
      <c r="D189" s="147" t="n">
        <v>0.00116827</v>
      </c>
      <c r="E189" s="147" t="n">
        <v>-0.00112118</v>
      </c>
      <c r="F189" s="147" t="n">
        <v>-0.00219725</v>
      </c>
      <c r="G189" s="147" t="n">
        <v>-0.00422156</v>
      </c>
      <c r="H189" s="148" t="n">
        <v>-0.00608719</v>
      </c>
      <c r="S189" s="147" t="n">
        <f aca="false">A189-J189</f>
        <v>0.00779171</v>
      </c>
      <c r="T189" s="147" t="n">
        <f aca="false">B189-K189</f>
        <v>0.00497681</v>
      </c>
      <c r="U189" s="147" t="n">
        <f aca="false">C189-L189</f>
        <v>0.00238571</v>
      </c>
      <c r="V189" s="147" t="n">
        <f aca="false">D189-M189</f>
        <v>0.00116827</v>
      </c>
      <c r="W189" s="147" t="n">
        <f aca="false">E189-N189</f>
        <v>-0.00112118</v>
      </c>
      <c r="X189" s="147" t="n">
        <f aca="false">F189-O189</f>
        <v>-0.00219725</v>
      </c>
      <c r="Y189" s="147" t="n">
        <f aca="false">G189-P189</f>
        <v>-0.00422156</v>
      </c>
      <c r="Z189" s="147" t="n">
        <f aca="false">H189-Q189</f>
        <v>-0.00608719</v>
      </c>
    </row>
    <row r="190" customFormat="false" ht="12.75" hidden="false" customHeight="false" outlineLevel="0" collapsed="false">
      <c r="A190" s="147" t="n">
        <v>0.0082282</v>
      </c>
      <c r="B190" s="147" t="n">
        <v>0.00525575</v>
      </c>
      <c r="C190" s="147" t="n">
        <v>0.00251947</v>
      </c>
      <c r="D190" s="147" t="n">
        <v>0.00123378</v>
      </c>
      <c r="E190" s="147" t="n">
        <v>-0.00118406</v>
      </c>
      <c r="F190" s="147" t="n">
        <v>-0.00232048</v>
      </c>
      <c r="G190" s="147" t="n">
        <v>-0.00445833</v>
      </c>
      <c r="H190" s="148" t="n">
        <v>-0.00642857</v>
      </c>
      <c r="S190" s="147" t="n">
        <f aca="false">A190-J190</f>
        <v>0.0082282</v>
      </c>
      <c r="T190" s="147" t="n">
        <f aca="false">B190-K190</f>
        <v>0.00525575</v>
      </c>
      <c r="U190" s="147" t="n">
        <f aca="false">C190-L190</f>
        <v>0.00251947</v>
      </c>
      <c r="V190" s="147" t="n">
        <f aca="false">D190-M190</f>
        <v>0.00123378</v>
      </c>
      <c r="W190" s="147" t="n">
        <f aca="false">E190-N190</f>
        <v>-0.00118406</v>
      </c>
      <c r="X190" s="147" t="n">
        <f aca="false">F190-O190</f>
        <v>-0.00232048</v>
      </c>
      <c r="Y190" s="147" t="n">
        <f aca="false">G190-P190</f>
        <v>-0.00445833</v>
      </c>
      <c r="Z190" s="147" t="n">
        <f aca="false">H190-Q190</f>
        <v>-0.00642857</v>
      </c>
    </row>
    <row r="191" customFormat="false" ht="12.75" hidden="false" customHeight="false" outlineLevel="0" collapsed="false">
      <c r="A191" s="147" t="n">
        <v>0.00593685</v>
      </c>
      <c r="B191" s="147" t="n">
        <v>0.00379217</v>
      </c>
      <c r="C191" s="147" t="n">
        <v>0.00181786</v>
      </c>
      <c r="D191" s="147" t="n">
        <v>0.0008902</v>
      </c>
      <c r="E191" s="147" t="n">
        <v>-0.0008543</v>
      </c>
      <c r="F191" s="147" t="n">
        <v>-0.0016742</v>
      </c>
      <c r="G191" s="147" t="n">
        <v>-0.00321654</v>
      </c>
      <c r="H191" s="148" t="n">
        <v>-0.00463782</v>
      </c>
      <c r="S191" s="147" t="n">
        <f aca="false">A191-J191</f>
        <v>0.00593685</v>
      </c>
      <c r="T191" s="147" t="n">
        <f aca="false">B191-K191</f>
        <v>0.00379217</v>
      </c>
      <c r="U191" s="147" t="n">
        <f aca="false">C191-L191</f>
        <v>0.00181786</v>
      </c>
      <c r="V191" s="147" t="n">
        <f aca="false">D191-M191</f>
        <v>0.0008902</v>
      </c>
      <c r="W191" s="147" t="n">
        <f aca="false">E191-N191</f>
        <v>-0.0008543</v>
      </c>
      <c r="X191" s="147" t="n">
        <f aca="false">F191-O191</f>
        <v>-0.0016742</v>
      </c>
      <c r="Y191" s="147" t="n">
        <f aca="false">G191-P191</f>
        <v>-0.00321654</v>
      </c>
      <c r="Z191" s="147" t="n">
        <f aca="false">H191-Q191</f>
        <v>-0.00463782</v>
      </c>
    </row>
    <row r="192" customFormat="false" ht="12.75" hidden="false" customHeight="false" outlineLevel="0" collapsed="false">
      <c r="A192" s="147" t="n">
        <v>0.01269344</v>
      </c>
      <c r="B192" s="147" t="n">
        <v>0.00810795</v>
      </c>
      <c r="C192" s="147" t="n">
        <v>0.00388662</v>
      </c>
      <c r="D192" s="147" t="n">
        <v>0.00190322</v>
      </c>
      <c r="E192" s="147" t="n">
        <v>-0.00182638</v>
      </c>
      <c r="F192" s="147" t="n">
        <v>-0.00357912</v>
      </c>
      <c r="G192" s="147" t="n">
        <v>-0.00687584</v>
      </c>
      <c r="H192" s="148" t="n">
        <v>-0.00991323</v>
      </c>
      <c r="S192" s="147" t="n">
        <f aca="false">A192-J192</f>
        <v>0.01269344</v>
      </c>
      <c r="T192" s="147" t="n">
        <f aca="false">B192-K192</f>
        <v>0.00810795</v>
      </c>
      <c r="U192" s="147" t="n">
        <f aca="false">C192-L192</f>
        <v>0.00388662</v>
      </c>
      <c r="V192" s="147" t="n">
        <f aca="false">D192-M192</f>
        <v>0.00190322</v>
      </c>
      <c r="W192" s="147" t="n">
        <f aca="false">E192-N192</f>
        <v>-0.00182638</v>
      </c>
      <c r="X192" s="147" t="n">
        <f aca="false">F192-O192</f>
        <v>-0.00357912</v>
      </c>
      <c r="Y192" s="147" t="n">
        <f aca="false">G192-P192</f>
        <v>-0.00687584</v>
      </c>
      <c r="Z192" s="147" t="n">
        <f aca="false">H192-Q192</f>
        <v>-0.00991323</v>
      </c>
    </row>
    <row r="193" customFormat="false" ht="12.75" hidden="false" customHeight="false" outlineLevel="0" collapsed="false">
      <c r="A193" s="147" t="n">
        <v>0.016354</v>
      </c>
      <c r="B193" s="147" t="n">
        <v>0.01044764</v>
      </c>
      <c r="C193" s="147" t="n">
        <v>0.00500892</v>
      </c>
      <c r="D193" s="147" t="n">
        <v>0.00245299</v>
      </c>
      <c r="E193" s="147" t="n">
        <v>-0.00235431</v>
      </c>
      <c r="F193" s="147" t="n">
        <v>-0.00461406</v>
      </c>
      <c r="G193" s="147" t="n">
        <v>-0.00886545</v>
      </c>
      <c r="H193" s="148" t="n">
        <v>-0.01278377</v>
      </c>
      <c r="S193" s="147" t="n">
        <f aca="false">A193-J193</f>
        <v>0.016354</v>
      </c>
      <c r="T193" s="147" t="n">
        <f aca="false">B193-K193</f>
        <v>0.01044764</v>
      </c>
      <c r="U193" s="147" t="n">
        <f aca="false">C193-L193</f>
        <v>0.00500892</v>
      </c>
      <c r="V193" s="147" t="n">
        <f aca="false">D193-M193</f>
        <v>0.00245299</v>
      </c>
      <c r="W193" s="147" t="n">
        <f aca="false">E193-N193</f>
        <v>-0.00235431</v>
      </c>
      <c r="X193" s="147" t="n">
        <f aca="false">F193-O193</f>
        <v>-0.00461406</v>
      </c>
      <c r="Y193" s="147" t="n">
        <f aca="false">G193-P193</f>
        <v>-0.00886545</v>
      </c>
      <c r="Z193" s="147" t="n">
        <f aca="false">H193-Q193</f>
        <v>-0.01278377</v>
      </c>
    </row>
    <row r="194" customFormat="false" ht="12.75" hidden="false" customHeight="false" outlineLevel="0" collapsed="false">
      <c r="A194" s="147" t="n">
        <v>0.00736119</v>
      </c>
      <c r="B194" s="147" t="n">
        <v>0.00470332</v>
      </c>
      <c r="C194" s="147" t="n">
        <v>0.00225525</v>
      </c>
      <c r="D194" s="147" t="n">
        <v>0.00110453</v>
      </c>
      <c r="E194" s="147" t="n">
        <v>-0.00106027</v>
      </c>
      <c r="F194" s="147" t="n">
        <v>-0.0020781</v>
      </c>
      <c r="G194" s="147" t="n">
        <v>-0.00399347</v>
      </c>
      <c r="H194" s="148" t="n">
        <v>-0.00575936</v>
      </c>
      <c r="S194" s="147" t="n">
        <f aca="false">A194-J194</f>
        <v>0.00736119</v>
      </c>
      <c r="T194" s="147" t="n">
        <f aca="false">B194-K194</f>
        <v>0.00470332</v>
      </c>
      <c r="U194" s="147" t="n">
        <f aca="false">C194-L194</f>
        <v>0.00225525</v>
      </c>
      <c r="V194" s="147" t="n">
        <f aca="false">D194-M194</f>
        <v>0.00110453</v>
      </c>
      <c r="W194" s="147" t="n">
        <f aca="false">E194-N194</f>
        <v>-0.00106027</v>
      </c>
      <c r="X194" s="147" t="n">
        <f aca="false">F194-O194</f>
        <v>-0.0020781</v>
      </c>
      <c r="Y194" s="147" t="n">
        <f aca="false">G194-P194</f>
        <v>-0.00399347</v>
      </c>
      <c r="Z194" s="147" t="n">
        <f aca="false">H194-Q194</f>
        <v>-0.00575936</v>
      </c>
    </row>
    <row r="195" customFormat="false" ht="12.75" hidden="false" customHeight="false" outlineLevel="0" collapsed="false">
      <c r="A195" s="147" t="n">
        <v>0.01052316</v>
      </c>
      <c r="B195" s="147" t="n">
        <v>0.00672447</v>
      </c>
      <c r="C195" s="147" t="n">
        <v>0.0032248</v>
      </c>
      <c r="D195" s="147" t="n">
        <v>0.00157947</v>
      </c>
      <c r="E195" s="147" t="n">
        <v>-0.00151636</v>
      </c>
      <c r="F195" s="147" t="n">
        <v>-0.00297221</v>
      </c>
      <c r="G195" s="147" t="n">
        <v>-0.00571235</v>
      </c>
      <c r="H195" s="148" t="n">
        <v>-0.0082393</v>
      </c>
      <c r="S195" s="147" t="n">
        <f aca="false">A195-J195</f>
        <v>0.01052316</v>
      </c>
      <c r="T195" s="147" t="n">
        <f aca="false">B195-K195</f>
        <v>0.00672447</v>
      </c>
      <c r="U195" s="147" t="n">
        <f aca="false">C195-L195</f>
        <v>0.0032248</v>
      </c>
      <c r="V195" s="147" t="n">
        <f aca="false">D195-M195</f>
        <v>0.00157947</v>
      </c>
      <c r="W195" s="147" t="n">
        <f aca="false">E195-N195</f>
        <v>-0.00151636</v>
      </c>
      <c r="X195" s="147" t="n">
        <f aca="false">F195-O195</f>
        <v>-0.00297221</v>
      </c>
      <c r="Y195" s="147" t="n">
        <f aca="false">G195-P195</f>
        <v>-0.00571235</v>
      </c>
      <c r="Z195" s="147" t="n">
        <f aca="false">H195-Q195</f>
        <v>-0.0082393</v>
      </c>
    </row>
    <row r="196" customFormat="false" ht="12.75" hidden="false" customHeight="false" outlineLevel="0" collapsed="false">
      <c r="A196" s="147" t="n">
        <v>0.01027148</v>
      </c>
      <c r="B196" s="147" t="n">
        <v>0.00656496</v>
      </c>
      <c r="C196" s="147" t="n">
        <v>0.00314896</v>
      </c>
      <c r="D196" s="147" t="n">
        <v>0.0015425</v>
      </c>
      <c r="E196" s="147" t="n">
        <v>-0.00148118</v>
      </c>
      <c r="F196" s="147" t="n">
        <v>-0.00290358</v>
      </c>
      <c r="G196" s="147" t="n">
        <v>-0.0055817</v>
      </c>
      <c r="H196" s="148" t="n">
        <v>-0.00805266</v>
      </c>
      <c r="S196" s="147" t="n">
        <f aca="false">A196-J196</f>
        <v>0.01027148</v>
      </c>
      <c r="T196" s="147" t="n">
        <f aca="false">B196-K196</f>
        <v>0.00656496</v>
      </c>
      <c r="U196" s="147" t="n">
        <f aca="false">C196-L196</f>
        <v>0.00314896</v>
      </c>
      <c r="V196" s="147" t="n">
        <f aca="false">D196-M196</f>
        <v>0.0015425</v>
      </c>
      <c r="W196" s="147" t="n">
        <f aca="false">E196-N196</f>
        <v>-0.00148118</v>
      </c>
      <c r="X196" s="147" t="n">
        <f aca="false">F196-O196</f>
        <v>-0.00290358</v>
      </c>
      <c r="Y196" s="147" t="n">
        <f aca="false">G196-P196</f>
        <v>-0.0055817</v>
      </c>
      <c r="Z196" s="147" t="n">
        <f aca="false">H196-Q196</f>
        <v>-0.00805266</v>
      </c>
    </row>
    <row r="197" customFormat="false" ht="12.75" hidden="false" customHeight="false" outlineLevel="0" collapsed="false">
      <c r="A197" s="147" t="n">
        <v>0.01361326</v>
      </c>
      <c r="B197" s="147" t="n">
        <v>0.00870162</v>
      </c>
      <c r="C197" s="147" t="n">
        <v>0.0041742</v>
      </c>
      <c r="D197" s="147" t="n">
        <v>0.00204479</v>
      </c>
      <c r="E197" s="147" t="n">
        <v>-0.00196366</v>
      </c>
      <c r="F197" s="147" t="n">
        <v>-0.00384953</v>
      </c>
      <c r="G197" s="147" t="n">
        <v>-0.00740069</v>
      </c>
      <c r="H197" s="148" t="n">
        <v>-0.01067764</v>
      </c>
      <c r="S197" s="147" t="n">
        <f aca="false">A197-J197</f>
        <v>0.01361326</v>
      </c>
      <c r="T197" s="147" t="n">
        <f aca="false">B197-K197</f>
        <v>0.00870162</v>
      </c>
      <c r="U197" s="147" t="n">
        <f aca="false">C197-L197</f>
        <v>0.0041742</v>
      </c>
      <c r="V197" s="147" t="n">
        <f aca="false">D197-M197</f>
        <v>0.00204479</v>
      </c>
      <c r="W197" s="147" t="n">
        <f aca="false">E197-N197</f>
        <v>-0.00196366</v>
      </c>
      <c r="X197" s="147" t="n">
        <f aca="false">F197-O197</f>
        <v>-0.00384953</v>
      </c>
      <c r="Y197" s="147" t="n">
        <f aca="false">G197-P197</f>
        <v>-0.00740069</v>
      </c>
      <c r="Z197" s="147" t="n">
        <f aca="false">H197-Q197</f>
        <v>-0.01067764</v>
      </c>
    </row>
    <row r="198" customFormat="false" ht="12.75" hidden="false" customHeight="false" outlineLevel="0" collapsed="false">
      <c r="A198" s="147" t="n">
        <v>0.00984534</v>
      </c>
      <c r="B198" s="147" t="n">
        <v>0.0062939</v>
      </c>
      <c r="C198" s="147" t="n">
        <v>0.00301956</v>
      </c>
      <c r="D198" s="147" t="n">
        <v>0.00147926</v>
      </c>
      <c r="E198" s="147" t="n">
        <v>-0.00142072</v>
      </c>
      <c r="F198" s="147" t="n">
        <v>-0.00278533</v>
      </c>
      <c r="G198" s="147" t="n">
        <v>-0.00535537</v>
      </c>
      <c r="H198" s="148" t="n">
        <v>-0.00772753</v>
      </c>
      <c r="S198" s="147" t="n">
        <f aca="false">A198-J198</f>
        <v>0.00984534</v>
      </c>
      <c r="T198" s="147" t="n">
        <f aca="false">B198-K198</f>
        <v>0.0062939</v>
      </c>
      <c r="U198" s="147" t="n">
        <f aca="false">C198-L198</f>
        <v>0.00301956</v>
      </c>
      <c r="V198" s="147" t="n">
        <f aca="false">D198-M198</f>
        <v>0.00147926</v>
      </c>
      <c r="W198" s="147" t="n">
        <f aca="false">E198-N198</f>
        <v>-0.00142072</v>
      </c>
      <c r="X198" s="147" t="n">
        <f aca="false">F198-O198</f>
        <v>-0.00278533</v>
      </c>
      <c r="Y198" s="147" t="n">
        <f aca="false">G198-P198</f>
        <v>-0.00535537</v>
      </c>
      <c r="Z198" s="147" t="n">
        <f aca="false">H198-Q198</f>
        <v>-0.00772753</v>
      </c>
    </row>
    <row r="199" customFormat="false" ht="12.75" hidden="false" customHeight="false" outlineLevel="0" collapsed="false">
      <c r="A199" s="147" t="n">
        <v>0.00660994</v>
      </c>
      <c r="B199" s="147" t="n">
        <v>0.00422622</v>
      </c>
      <c r="C199" s="147" t="n">
        <v>0.00202787</v>
      </c>
      <c r="D199" s="147" t="n">
        <v>0.00099351</v>
      </c>
      <c r="E199" s="147" t="n">
        <v>-0.00095435</v>
      </c>
      <c r="F199" s="147" t="n">
        <v>-0.00187115</v>
      </c>
      <c r="G199" s="147" t="n">
        <v>-0.00359823</v>
      </c>
      <c r="H199" s="148" t="n">
        <v>-0.00519285</v>
      </c>
      <c r="S199" s="147" t="n">
        <f aca="false">A199-J199</f>
        <v>0.00660994</v>
      </c>
      <c r="T199" s="147" t="n">
        <f aca="false">B199-K199</f>
        <v>0.00422622</v>
      </c>
      <c r="U199" s="147" t="n">
        <f aca="false">C199-L199</f>
        <v>0.00202787</v>
      </c>
      <c r="V199" s="147" t="n">
        <f aca="false">D199-M199</f>
        <v>0.00099351</v>
      </c>
      <c r="W199" s="147" t="n">
        <f aca="false">E199-N199</f>
        <v>-0.00095435</v>
      </c>
      <c r="X199" s="147" t="n">
        <f aca="false">F199-O199</f>
        <v>-0.00187115</v>
      </c>
      <c r="Y199" s="147" t="n">
        <f aca="false">G199-P199</f>
        <v>-0.00359823</v>
      </c>
      <c r="Z199" s="147" t="n">
        <f aca="false">H199-Q199</f>
        <v>-0.00519285</v>
      </c>
    </row>
    <row r="200" customFormat="false" ht="12.75" hidden="false" customHeight="false" outlineLevel="0" collapsed="false">
      <c r="A200" s="147" t="n">
        <v>0.00674156</v>
      </c>
      <c r="B200" s="147" t="n">
        <v>0.00431124</v>
      </c>
      <c r="C200" s="147" t="n">
        <v>0.0020691</v>
      </c>
      <c r="D200" s="147" t="n">
        <v>0.00101382</v>
      </c>
      <c r="E200" s="147" t="n">
        <v>-0.00097405</v>
      </c>
      <c r="F200" s="147" t="n">
        <v>-0.00190999</v>
      </c>
      <c r="G200" s="147" t="n">
        <v>-0.00367368</v>
      </c>
      <c r="H200" s="148" t="n">
        <v>-0.00530285</v>
      </c>
      <c r="S200" s="147" t="n">
        <f aca="false">A200-J200</f>
        <v>0.00674156</v>
      </c>
      <c r="T200" s="147" t="n">
        <f aca="false">B200-K200</f>
        <v>0.00431124</v>
      </c>
      <c r="U200" s="147" t="n">
        <f aca="false">C200-L200</f>
        <v>0.0020691</v>
      </c>
      <c r="V200" s="147" t="n">
        <f aca="false">D200-M200</f>
        <v>0.00101382</v>
      </c>
      <c r="W200" s="147" t="n">
        <f aca="false">E200-N200</f>
        <v>-0.00097405</v>
      </c>
      <c r="X200" s="147" t="n">
        <f aca="false">F200-O200</f>
        <v>-0.00190999</v>
      </c>
      <c r="Y200" s="147" t="n">
        <f aca="false">G200-P200</f>
        <v>-0.00367368</v>
      </c>
      <c r="Z200" s="147" t="n">
        <f aca="false">H200-Q200</f>
        <v>-0.00530285</v>
      </c>
    </row>
    <row r="201" customFormat="false" ht="12.75" hidden="false" customHeight="false" outlineLevel="0" collapsed="false">
      <c r="A201" s="147" t="n">
        <v>0.0068217</v>
      </c>
      <c r="B201" s="147" t="n">
        <v>0.00436679</v>
      </c>
      <c r="C201" s="147" t="n">
        <v>0.0020978</v>
      </c>
      <c r="D201" s="147" t="n">
        <v>0.00102838</v>
      </c>
      <c r="E201" s="147" t="n">
        <v>-0.00098898</v>
      </c>
      <c r="F201" s="147" t="n">
        <v>-0.00194017</v>
      </c>
      <c r="G201" s="147" t="n">
        <v>-0.00373518</v>
      </c>
      <c r="H201" s="148" t="n">
        <v>-0.0053965</v>
      </c>
      <c r="S201" s="147" t="n">
        <f aca="false">A201-J201</f>
        <v>0.0068217</v>
      </c>
      <c r="T201" s="147" t="n">
        <f aca="false">B201-K201</f>
        <v>0.00436679</v>
      </c>
      <c r="U201" s="147" t="n">
        <f aca="false">C201-L201</f>
        <v>0.0020978</v>
      </c>
      <c r="V201" s="147" t="n">
        <f aca="false">D201-M201</f>
        <v>0.00102838</v>
      </c>
      <c r="W201" s="147" t="n">
        <f aca="false">E201-N201</f>
        <v>-0.00098898</v>
      </c>
      <c r="X201" s="147" t="n">
        <f aca="false">F201-O201</f>
        <v>-0.00194017</v>
      </c>
      <c r="Y201" s="147" t="n">
        <f aca="false">G201-P201</f>
        <v>-0.00373518</v>
      </c>
      <c r="Z201" s="147" t="n">
        <f aca="false">H201-Q201</f>
        <v>-0.0053965</v>
      </c>
    </row>
    <row r="202" customFormat="false" ht="12.75" hidden="false" customHeight="false" outlineLevel="0" collapsed="false">
      <c r="A202" s="147" t="n">
        <v>0.00715799</v>
      </c>
      <c r="B202" s="147" t="n">
        <v>0.00458207</v>
      </c>
      <c r="C202" s="147" t="n">
        <v>0.00220121</v>
      </c>
      <c r="D202" s="147" t="n">
        <v>0.00107906</v>
      </c>
      <c r="E202" s="147" t="n">
        <v>-0.00103773</v>
      </c>
      <c r="F202" s="147" t="n">
        <v>-0.00203578</v>
      </c>
      <c r="G202" s="147" t="n">
        <v>-0.00391918</v>
      </c>
      <c r="H202" s="148" t="n">
        <v>-0.00566225</v>
      </c>
      <c r="S202" s="147" t="n">
        <f aca="false">A202-J202</f>
        <v>0.00715799</v>
      </c>
      <c r="T202" s="147" t="n">
        <f aca="false">B202-K202</f>
        <v>0.00458207</v>
      </c>
      <c r="U202" s="147" t="n">
        <f aca="false">C202-L202</f>
        <v>0.00220121</v>
      </c>
      <c r="V202" s="147" t="n">
        <f aca="false">D202-M202</f>
        <v>0.00107906</v>
      </c>
      <c r="W202" s="147" t="n">
        <f aca="false">E202-N202</f>
        <v>-0.00103773</v>
      </c>
      <c r="X202" s="147" t="n">
        <f aca="false">F202-O202</f>
        <v>-0.00203578</v>
      </c>
      <c r="Y202" s="147" t="n">
        <f aca="false">G202-P202</f>
        <v>-0.00391918</v>
      </c>
      <c r="Z202" s="147" t="n">
        <f aca="false">H202-Q202</f>
        <v>-0.00566225</v>
      </c>
    </row>
    <row r="203" customFormat="false" ht="12.75" hidden="false" customHeight="false" outlineLevel="0" collapsed="false">
      <c r="A203" s="147" t="n">
        <v>0.00513299</v>
      </c>
      <c r="B203" s="147" t="n">
        <v>0.00328567</v>
      </c>
      <c r="C203" s="147" t="n">
        <v>0.00157835</v>
      </c>
      <c r="D203" s="147" t="n">
        <v>0.00077371</v>
      </c>
      <c r="E203" s="147" t="n">
        <v>-0.00074402</v>
      </c>
      <c r="F203" s="147" t="n">
        <v>-0.00145956</v>
      </c>
      <c r="G203" s="147" t="n">
        <v>-0.0028097</v>
      </c>
      <c r="H203" s="148" t="n">
        <v>-0.00405905</v>
      </c>
      <c r="S203" s="147" t="n">
        <f aca="false">A203-J203</f>
        <v>0.00513299</v>
      </c>
      <c r="T203" s="147" t="n">
        <f aca="false">B203-K203</f>
        <v>0.00328567</v>
      </c>
      <c r="U203" s="147" t="n">
        <f aca="false">C203-L203</f>
        <v>0.00157835</v>
      </c>
      <c r="V203" s="147" t="n">
        <f aca="false">D203-M203</f>
        <v>0.00077371</v>
      </c>
      <c r="W203" s="147" t="n">
        <f aca="false">E203-N203</f>
        <v>-0.00074402</v>
      </c>
      <c r="X203" s="147" t="n">
        <f aca="false">F203-O203</f>
        <v>-0.00145956</v>
      </c>
      <c r="Y203" s="147" t="n">
        <f aca="false">G203-P203</f>
        <v>-0.0028097</v>
      </c>
      <c r="Z203" s="147" t="n">
        <f aca="false">H203-Q203</f>
        <v>-0.00405905</v>
      </c>
    </row>
    <row r="204" customFormat="false" ht="12.75" hidden="false" customHeight="false" outlineLevel="0" collapsed="false">
      <c r="A204" s="147" t="n">
        <v>0.01050583</v>
      </c>
      <c r="B204" s="147" t="n">
        <v>0.00672474</v>
      </c>
      <c r="C204" s="147" t="n">
        <v>0.00323029</v>
      </c>
      <c r="D204" s="147" t="n">
        <v>0.00158346</v>
      </c>
      <c r="E204" s="147" t="n">
        <v>-0.00152265</v>
      </c>
      <c r="F204" s="147" t="n">
        <v>-0.00298693</v>
      </c>
      <c r="G204" s="147" t="n">
        <v>-0.00574965</v>
      </c>
      <c r="H204" s="148" t="n">
        <v>-0.00830582</v>
      </c>
      <c r="S204" s="147" t="n">
        <f aca="false">A204-J204</f>
        <v>0.01050583</v>
      </c>
      <c r="T204" s="147" t="n">
        <f aca="false">B204-K204</f>
        <v>0.00672474</v>
      </c>
      <c r="U204" s="147" t="n">
        <f aca="false">C204-L204</f>
        <v>0.00323029</v>
      </c>
      <c r="V204" s="147" t="n">
        <f aca="false">D204-M204</f>
        <v>0.00158346</v>
      </c>
      <c r="W204" s="147" t="n">
        <f aca="false">E204-N204</f>
        <v>-0.00152265</v>
      </c>
      <c r="X204" s="147" t="n">
        <f aca="false">F204-O204</f>
        <v>-0.00298693</v>
      </c>
      <c r="Y204" s="147" t="n">
        <f aca="false">G204-P204</f>
        <v>-0.00574965</v>
      </c>
      <c r="Z204" s="147" t="n">
        <f aca="false">H204-Q204</f>
        <v>-0.00830582</v>
      </c>
    </row>
    <row r="205" customFormat="false" ht="12.75" hidden="false" customHeight="false" outlineLevel="0" collapsed="false">
      <c r="A205" s="147" t="n">
        <v>0.01409458</v>
      </c>
      <c r="B205" s="147" t="n">
        <v>0.00902267</v>
      </c>
      <c r="C205" s="147" t="n">
        <v>0.0043345</v>
      </c>
      <c r="D205" s="147" t="n">
        <v>0.00212483</v>
      </c>
      <c r="E205" s="147" t="n">
        <v>-0.00204339</v>
      </c>
      <c r="F205" s="147" t="n">
        <v>-0.00400861</v>
      </c>
      <c r="G205" s="147" t="n">
        <v>-0.00771693</v>
      </c>
      <c r="H205" s="148" t="n">
        <v>-0.01114858</v>
      </c>
      <c r="S205" s="147" t="n">
        <f aca="false">A205-J205</f>
        <v>0.01409458</v>
      </c>
      <c r="T205" s="147" t="n">
        <f aca="false">B205-K205</f>
        <v>0.00902267</v>
      </c>
      <c r="U205" s="147" t="n">
        <f aca="false">C205-L205</f>
        <v>0.0043345</v>
      </c>
      <c r="V205" s="147" t="n">
        <f aca="false">D205-M205</f>
        <v>0.00212483</v>
      </c>
      <c r="W205" s="147" t="n">
        <f aca="false">E205-N205</f>
        <v>-0.00204339</v>
      </c>
      <c r="X205" s="147" t="n">
        <f aca="false">F205-O205</f>
        <v>-0.00400861</v>
      </c>
      <c r="Y205" s="147" t="n">
        <f aca="false">G205-P205</f>
        <v>-0.00771693</v>
      </c>
      <c r="Z205" s="147" t="n">
        <f aca="false">H205-Q205</f>
        <v>-0.01114858</v>
      </c>
    </row>
    <row r="206" customFormat="false" ht="12.75" hidden="false" customHeight="false" outlineLevel="0" collapsed="false">
      <c r="A206" s="147" t="n">
        <v>0.00634677</v>
      </c>
      <c r="B206" s="147" t="n">
        <v>0.0040635</v>
      </c>
      <c r="C206" s="147" t="n">
        <v>0.00195241</v>
      </c>
      <c r="D206" s="147" t="n">
        <v>0.00095717</v>
      </c>
      <c r="E206" s="147" t="n">
        <v>-0.00092062</v>
      </c>
      <c r="F206" s="147" t="n">
        <v>-0.00180616</v>
      </c>
      <c r="G206" s="147" t="n">
        <v>-0.00347756</v>
      </c>
      <c r="H206" s="148" t="n">
        <v>-0.00502477</v>
      </c>
      <c r="S206" s="147" t="n">
        <f aca="false">A206-J206</f>
        <v>0.00634677</v>
      </c>
      <c r="T206" s="147" t="n">
        <f aca="false">B206-K206</f>
        <v>0.0040635</v>
      </c>
      <c r="U206" s="147" t="n">
        <f aca="false">C206-L206</f>
        <v>0.00195241</v>
      </c>
      <c r="V206" s="147" t="n">
        <f aca="false">D206-M206</f>
        <v>0.00095717</v>
      </c>
      <c r="W206" s="147" t="n">
        <f aca="false">E206-N206</f>
        <v>-0.00092062</v>
      </c>
      <c r="X206" s="147" t="n">
        <f aca="false">F206-O206</f>
        <v>-0.00180616</v>
      </c>
      <c r="Y206" s="147" t="n">
        <f aca="false">G206-P206</f>
        <v>-0.00347756</v>
      </c>
      <c r="Z206" s="147" t="n">
        <f aca="false">H206-Q206</f>
        <v>-0.00502477</v>
      </c>
    </row>
    <row r="207" customFormat="false" ht="12.75" hidden="false" customHeight="false" outlineLevel="0" collapsed="false">
      <c r="A207" s="147" t="n">
        <v>0.01027942</v>
      </c>
      <c r="B207" s="147" t="n">
        <v>0.00658211</v>
      </c>
      <c r="C207" s="147" t="n">
        <v>0.00316288</v>
      </c>
      <c r="D207" s="147" t="n">
        <v>0.00155069</v>
      </c>
      <c r="E207" s="147" t="n">
        <v>-0.00149164</v>
      </c>
      <c r="F207" s="147" t="n">
        <v>-0.0029266</v>
      </c>
      <c r="G207" s="147" t="n">
        <v>-0.00563542</v>
      </c>
      <c r="H207" s="148" t="n">
        <v>-0.00814352</v>
      </c>
      <c r="S207" s="147" t="n">
        <f aca="false">A207-J207</f>
        <v>0.01027942</v>
      </c>
      <c r="T207" s="147" t="n">
        <f aca="false">B207-K207</f>
        <v>0.00658211</v>
      </c>
      <c r="U207" s="147" t="n">
        <f aca="false">C207-L207</f>
        <v>0.00316288</v>
      </c>
      <c r="V207" s="147" t="n">
        <f aca="false">D207-M207</f>
        <v>0.00155069</v>
      </c>
      <c r="W207" s="147" t="n">
        <f aca="false">E207-N207</f>
        <v>-0.00149164</v>
      </c>
      <c r="X207" s="147" t="n">
        <f aca="false">F207-O207</f>
        <v>-0.0029266</v>
      </c>
      <c r="Y207" s="147" t="n">
        <f aca="false">G207-P207</f>
        <v>-0.00563542</v>
      </c>
      <c r="Z207" s="147" t="n">
        <f aca="false">H207-Q207</f>
        <v>-0.00814352</v>
      </c>
    </row>
    <row r="208" customFormat="false" ht="12.75" hidden="false" customHeight="false" outlineLevel="0" collapsed="false">
      <c r="A208" s="147" t="n">
        <v>0.00888464</v>
      </c>
      <c r="B208" s="147" t="n">
        <v>0.00569023</v>
      </c>
      <c r="C208" s="147" t="n">
        <v>0.00273491</v>
      </c>
      <c r="D208" s="147" t="n">
        <v>0.00134102</v>
      </c>
      <c r="E208" s="147" t="n">
        <v>-0.00129024</v>
      </c>
      <c r="F208" s="147" t="n">
        <v>-0.00253174</v>
      </c>
      <c r="G208" s="147" t="n">
        <v>-0.0048762</v>
      </c>
      <c r="H208" s="148" t="n">
        <v>-0.007048</v>
      </c>
      <c r="S208" s="147" t="n">
        <f aca="false">A208-J208</f>
        <v>0.00888464</v>
      </c>
      <c r="T208" s="147" t="n">
        <f aca="false">B208-K208</f>
        <v>0.00569023</v>
      </c>
      <c r="U208" s="147" t="n">
        <f aca="false">C208-L208</f>
        <v>0.00273491</v>
      </c>
      <c r="V208" s="147" t="n">
        <f aca="false">D208-M208</f>
        <v>0.00134102</v>
      </c>
      <c r="W208" s="147" t="n">
        <f aca="false">E208-N208</f>
        <v>-0.00129024</v>
      </c>
      <c r="X208" s="147" t="n">
        <f aca="false">F208-O208</f>
        <v>-0.00253174</v>
      </c>
      <c r="Y208" s="147" t="n">
        <f aca="false">G208-P208</f>
        <v>-0.0048762</v>
      </c>
      <c r="Z208" s="147" t="n">
        <f aca="false">H208-Q208</f>
        <v>-0.007048</v>
      </c>
    </row>
    <row r="209" customFormat="false" ht="12.75" hidden="false" customHeight="false" outlineLevel="0" collapsed="false">
      <c r="A209" s="147" t="n">
        <v>0.01177091</v>
      </c>
      <c r="B209" s="147" t="n">
        <v>0.00753925</v>
      </c>
      <c r="C209" s="147" t="n">
        <v>0.00362384</v>
      </c>
      <c r="D209" s="147" t="n">
        <v>0.00177694</v>
      </c>
      <c r="E209" s="147" t="n">
        <v>-0.00170975</v>
      </c>
      <c r="F209" s="147" t="n">
        <v>-0.003355</v>
      </c>
      <c r="G209" s="147" t="n">
        <v>-0.00646216</v>
      </c>
      <c r="H209" s="148" t="n">
        <v>-0.0093408</v>
      </c>
      <c r="S209" s="147" t="n">
        <f aca="false">A209-J209</f>
        <v>0.01177091</v>
      </c>
      <c r="T209" s="147" t="n">
        <f aca="false">B209-K209</f>
        <v>0.00753925</v>
      </c>
      <c r="U209" s="147" t="n">
        <f aca="false">C209-L209</f>
        <v>0.00362384</v>
      </c>
      <c r="V209" s="147" t="n">
        <f aca="false">D209-M209</f>
        <v>0.00177694</v>
      </c>
      <c r="W209" s="147" t="n">
        <f aca="false">E209-N209</f>
        <v>-0.00170975</v>
      </c>
      <c r="X209" s="147" t="n">
        <f aca="false">F209-O209</f>
        <v>-0.003355</v>
      </c>
      <c r="Y209" s="147" t="n">
        <f aca="false">G209-P209</f>
        <v>-0.00646216</v>
      </c>
      <c r="Z209" s="147" t="n">
        <f aca="false">H209-Q209</f>
        <v>-0.0093408</v>
      </c>
    </row>
    <row r="210" customFormat="false" ht="12.75" hidden="false" customHeight="false" outlineLevel="0" collapsed="false">
      <c r="A210" s="147" t="n">
        <v>0.00852275</v>
      </c>
      <c r="B210" s="147" t="n">
        <v>0.00545936</v>
      </c>
      <c r="C210" s="147" t="n">
        <v>0.00262437</v>
      </c>
      <c r="D210" s="147" t="n">
        <v>0.00128692</v>
      </c>
      <c r="E210" s="147" t="n">
        <v>-0.00123838</v>
      </c>
      <c r="F210" s="147" t="n">
        <v>-0.00243015</v>
      </c>
      <c r="G210" s="147" t="n">
        <v>-0.00468123</v>
      </c>
      <c r="H210" s="148" t="n">
        <v>-0.00676717</v>
      </c>
      <c r="S210" s="147" t="n">
        <f aca="false">A210-J210</f>
        <v>0.00852275</v>
      </c>
      <c r="T210" s="147" t="n">
        <f aca="false">B210-K210</f>
        <v>0.00545936</v>
      </c>
      <c r="U210" s="147" t="n">
        <f aca="false">C210-L210</f>
        <v>0.00262437</v>
      </c>
      <c r="V210" s="147" t="n">
        <f aca="false">D210-M210</f>
        <v>0.00128692</v>
      </c>
      <c r="W210" s="147" t="n">
        <f aca="false">E210-N210</f>
        <v>-0.00123838</v>
      </c>
      <c r="X210" s="147" t="n">
        <f aca="false">F210-O210</f>
        <v>-0.00243015</v>
      </c>
      <c r="Y210" s="147" t="n">
        <f aca="false">G210-P210</f>
        <v>-0.00468123</v>
      </c>
      <c r="Z210" s="147" t="n">
        <f aca="false">H210-Q210</f>
        <v>-0.00676717</v>
      </c>
    </row>
    <row r="211" customFormat="false" ht="12.75" hidden="false" customHeight="false" outlineLevel="0" collapsed="false">
      <c r="A211" s="147" t="n">
        <v>0.00573918</v>
      </c>
      <c r="B211" s="147" t="n">
        <v>0.00367685</v>
      </c>
      <c r="C211" s="147" t="n">
        <v>0.00176776</v>
      </c>
      <c r="D211" s="147" t="n">
        <v>0.00086692</v>
      </c>
      <c r="E211" s="147" t="n">
        <v>-0.00083435</v>
      </c>
      <c r="F211" s="147" t="n">
        <v>-0.00163743</v>
      </c>
      <c r="G211" s="147" t="n">
        <v>-0.00315465</v>
      </c>
      <c r="H211" s="148" t="n">
        <v>-0.004561</v>
      </c>
      <c r="S211" s="147" t="n">
        <f aca="false">A211-J211</f>
        <v>0.00573918</v>
      </c>
      <c r="T211" s="147" t="n">
        <f aca="false">B211-K211</f>
        <v>0.00367685</v>
      </c>
      <c r="U211" s="147" t="n">
        <f aca="false">C211-L211</f>
        <v>0.00176776</v>
      </c>
      <c r="V211" s="147" t="n">
        <f aca="false">D211-M211</f>
        <v>0.00086692</v>
      </c>
      <c r="W211" s="147" t="n">
        <f aca="false">E211-N211</f>
        <v>-0.00083435</v>
      </c>
      <c r="X211" s="147" t="n">
        <f aca="false">F211-O211</f>
        <v>-0.00163743</v>
      </c>
      <c r="Y211" s="147" t="n">
        <f aca="false">G211-P211</f>
        <v>-0.00315465</v>
      </c>
      <c r="Z211" s="147" t="n">
        <f aca="false">H211-Q211</f>
        <v>-0.004561</v>
      </c>
    </row>
    <row r="212" customFormat="false" ht="12.75" hidden="false" customHeight="false" outlineLevel="0" collapsed="false">
      <c r="A212" s="147" t="n">
        <v>0.0058469</v>
      </c>
      <c r="B212" s="147" t="n">
        <v>0.00374665</v>
      </c>
      <c r="C212" s="147" t="n">
        <v>0.0018017</v>
      </c>
      <c r="D212" s="147" t="n">
        <v>0.00088366</v>
      </c>
      <c r="E212" s="147" t="n">
        <v>-0.00085065</v>
      </c>
      <c r="F212" s="147" t="n">
        <v>-0.00166959</v>
      </c>
      <c r="G212" s="147" t="n">
        <v>-0.00321731</v>
      </c>
      <c r="H212" s="148" t="n">
        <v>-0.00465259</v>
      </c>
      <c r="S212" s="147" t="n">
        <f aca="false">A212-J212</f>
        <v>0.0058469</v>
      </c>
      <c r="T212" s="147" t="n">
        <f aca="false">B212-K212</f>
        <v>0.00374665</v>
      </c>
      <c r="U212" s="147" t="n">
        <f aca="false">C212-L212</f>
        <v>0.0018017</v>
      </c>
      <c r="V212" s="147" t="n">
        <f aca="false">D212-M212</f>
        <v>0.00088366</v>
      </c>
      <c r="W212" s="147" t="n">
        <f aca="false">E212-N212</f>
        <v>-0.00085065</v>
      </c>
      <c r="X212" s="147" t="n">
        <f aca="false">F212-O212</f>
        <v>-0.00166959</v>
      </c>
      <c r="Y212" s="147" t="n">
        <f aca="false">G212-P212</f>
        <v>-0.00321731</v>
      </c>
      <c r="Z212" s="147" t="n">
        <f aca="false">H212-Q212</f>
        <v>-0.00465259</v>
      </c>
    </row>
    <row r="213" customFormat="false" ht="12.75" hidden="false" customHeight="false" outlineLevel="0" collapsed="false">
      <c r="A213" s="147"/>
      <c r="B213" s="147"/>
      <c r="C213" s="147"/>
      <c r="D213" s="147"/>
      <c r="E213" s="147"/>
      <c r="F213" s="147"/>
      <c r="G213" s="147"/>
      <c r="H213" s="148"/>
      <c r="S213" s="147" t="n">
        <f aca="false">A213-J213</f>
        <v>0</v>
      </c>
      <c r="T213" s="147" t="n">
        <f aca="false">B213-K213</f>
        <v>0</v>
      </c>
      <c r="U213" s="147" t="n">
        <f aca="false">C213-L213</f>
        <v>0</v>
      </c>
      <c r="V213" s="147" t="n">
        <f aca="false">D213-M213</f>
        <v>0</v>
      </c>
      <c r="W213" s="147" t="n">
        <f aca="false">E213-N213</f>
        <v>0</v>
      </c>
      <c r="X213" s="147" t="n">
        <f aca="false">F213-O213</f>
        <v>0</v>
      </c>
      <c r="Y213" s="147" t="n">
        <f aca="false">G213-P213</f>
        <v>0</v>
      </c>
      <c r="Z213" s="147" t="n">
        <f aca="false">H213-Q213</f>
        <v>0</v>
      </c>
    </row>
    <row r="214" customFormat="false" ht="12.75" hidden="false" customHeight="false" outlineLevel="0" collapsed="false">
      <c r="S214" s="147" t="n">
        <f aca="false">A214-J214</f>
        <v>0</v>
      </c>
      <c r="T214" s="147" t="n">
        <f aca="false">B214-K214</f>
        <v>0</v>
      </c>
      <c r="U214" s="147" t="n">
        <f aca="false">C214-L214</f>
        <v>0</v>
      </c>
      <c r="V214" s="147" t="n">
        <f aca="false">D214-M214</f>
        <v>0</v>
      </c>
      <c r="W214" s="147" t="n">
        <f aca="false">E214-N214</f>
        <v>0</v>
      </c>
      <c r="X214" s="147" t="n">
        <f aca="false">F214-O214</f>
        <v>0</v>
      </c>
      <c r="Y214" s="147" t="n">
        <f aca="false">G214-P214</f>
        <v>0</v>
      </c>
      <c r="Z214" s="147" t="n">
        <f aca="false">H214-Q214</f>
        <v>0</v>
      </c>
    </row>
  </sheetData>
  <mergeCells count="3">
    <mergeCell ref="A2:H2"/>
    <mergeCell ref="J2:Q2"/>
    <mergeCell ref="S2:Z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CX6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54" width="9.14"/>
    <col collapsed="false" customWidth="true" hidden="false" outlineLevel="0" max="50" min="2" style="150" width="9.14"/>
    <col collapsed="false" customWidth="true" hidden="false" outlineLevel="0" max="92" min="51" style="151" width="9.14"/>
  </cols>
  <sheetData>
    <row r="3" customFormat="false" ht="12.75" hidden="false" customHeight="false" outlineLevel="0" collapsed="false">
      <c r="B3" s="152" t="n">
        <v>-0.5</v>
      </c>
      <c r="C3" s="152" t="n">
        <f aca="false">B3+0.01</f>
        <v>-0.49</v>
      </c>
      <c r="D3" s="152" t="n">
        <f aca="false">C3+0.01</f>
        <v>-0.48</v>
      </c>
      <c r="E3" s="152" t="n">
        <f aca="false">D3+0.01</f>
        <v>-0.47</v>
      </c>
      <c r="F3" s="152" t="n">
        <f aca="false">E3+0.01</f>
        <v>-0.46</v>
      </c>
      <c r="G3" s="152" t="n">
        <f aca="false">F3+0.01</f>
        <v>-0.45</v>
      </c>
      <c r="H3" s="152" t="n">
        <f aca="false">G3+0.01</f>
        <v>-0.44</v>
      </c>
      <c r="I3" s="152" t="n">
        <f aca="false">H3+0.01</f>
        <v>-0.43</v>
      </c>
      <c r="J3" s="152" t="n">
        <f aca="false">I3+0.01</f>
        <v>-0.42</v>
      </c>
      <c r="K3" s="152" t="n">
        <f aca="false">J3+0.01</f>
        <v>-0.41</v>
      </c>
      <c r="L3" s="152" t="n">
        <f aca="false">K3+0.01</f>
        <v>-0.4</v>
      </c>
      <c r="M3" s="152" t="n">
        <f aca="false">L3+0.01</f>
        <v>-0.39</v>
      </c>
      <c r="N3" s="152" t="n">
        <f aca="false">M3+0.01</f>
        <v>-0.38</v>
      </c>
      <c r="O3" s="152" t="n">
        <f aca="false">N3+0.01</f>
        <v>-0.37</v>
      </c>
      <c r="P3" s="152" t="n">
        <f aca="false">O3+0.01</f>
        <v>-0.36</v>
      </c>
      <c r="Q3" s="152" t="n">
        <f aca="false">P3+0.01</f>
        <v>-0.35</v>
      </c>
      <c r="R3" s="152" t="n">
        <f aca="false">Q3+0.01</f>
        <v>-0.34</v>
      </c>
      <c r="S3" s="152" t="n">
        <f aca="false">R3+0.01</f>
        <v>-0.33</v>
      </c>
      <c r="T3" s="152" t="n">
        <f aca="false">S3+0.01</f>
        <v>-0.32</v>
      </c>
      <c r="U3" s="152" t="n">
        <f aca="false">T3+0.01</f>
        <v>-0.31</v>
      </c>
      <c r="V3" s="152" t="n">
        <f aca="false">U3+0.01</f>
        <v>-0.3</v>
      </c>
      <c r="W3" s="152" t="n">
        <f aca="false">V3+0.01</f>
        <v>-0.29</v>
      </c>
      <c r="X3" s="152" t="n">
        <f aca="false">W3+0.01</f>
        <v>-0.28</v>
      </c>
      <c r="Y3" s="152" t="n">
        <f aca="false">X3+0.01</f>
        <v>-0.27</v>
      </c>
      <c r="Z3" s="152" t="n">
        <f aca="false">Y3+0.01</f>
        <v>-0.26</v>
      </c>
      <c r="AA3" s="152" t="n">
        <f aca="false">Z3+0.01</f>
        <v>-0.25</v>
      </c>
      <c r="AB3" s="152" t="n">
        <f aca="false">AA3+0.01</f>
        <v>-0.24</v>
      </c>
      <c r="AC3" s="152" t="n">
        <f aca="false">AB3+0.01</f>
        <v>-0.23</v>
      </c>
      <c r="AD3" s="152" t="n">
        <f aca="false">AC3+0.01</f>
        <v>-0.22</v>
      </c>
      <c r="AE3" s="152" t="n">
        <f aca="false">AD3+0.01</f>
        <v>-0.21</v>
      </c>
      <c r="AF3" s="152" t="n">
        <f aca="false">AE3+0.01</f>
        <v>-0.2</v>
      </c>
      <c r="AG3" s="152" t="n">
        <f aca="false">AF3+0.01</f>
        <v>-0.19</v>
      </c>
      <c r="AH3" s="152" t="n">
        <f aca="false">AG3+0.01</f>
        <v>-0.18</v>
      </c>
      <c r="AI3" s="152" t="n">
        <f aca="false">AH3+0.01</f>
        <v>-0.17</v>
      </c>
      <c r="AJ3" s="152" t="n">
        <f aca="false">AI3+0.01</f>
        <v>-0.16</v>
      </c>
      <c r="AK3" s="152" t="n">
        <f aca="false">AJ3+0.01</f>
        <v>-0.15</v>
      </c>
      <c r="AL3" s="152" t="n">
        <f aca="false">AK3+0.01</f>
        <v>-0.14</v>
      </c>
      <c r="AM3" s="152" t="n">
        <f aca="false">AL3+0.01</f>
        <v>-0.13</v>
      </c>
      <c r="AN3" s="152" t="n">
        <f aca="false">AM3+0.01</f>
        <v>-0.12</v>
      </c>
      <c r="AO3" s="152" t="n">
        <f aca="false">AN3+0.01</f>
        <v>-0.11</v>
      </c>
      <c r="AP3" s="152" t="n">
        <f aca="false">AO3+0.01</f>
        <v>-0.0999999999999997</v>
      </c>
      <c r="AQ3" s="152" t="n">
        <f aca="false">AP3+0.01</f>
        <v>-0.0899999999999997</v>
      </c>
      <c r="AR3" s="152" t="n">
        <f aca="false">AQ3+0.01</f>
        <v>-0.0799999999999997</v>
      </c>
      <c r="AS3" s="152" t="n">
        <f aca="false">AR3+0.01</f>
        <v>-0.0699999999999997</v>
      </c>
      <c r="AT3" s="152" t="n">
        <f aca="false">AS3+0.01</f>
        <v>-0.0599999999999997</v>
      </c>
      <c r="AU3" s="152" t="n">
        <f aca="false">AT3+0.01</f>
        <v>-0.0499999999999997</v>
      </c>
      <c r="AV3" s="152" t="n">
        <f aca="false">AU3+0.01</f>
        <v>-0.0399999999999997</v>
      </c>
      <c r="AW3" s="152" t="n">
        <f aca="false">AV3+0.01</f>
        <v>-0.0299999999999997</v>
      </c>
      <c r="AX3" s="152" t="n">
        <f aca="false">AW3+0.01</f>
        <v>-0.0199999999999997</v>
      </c>
      <c r="AY3" s="152" t="n">
        <f aca="false">AX3+0.01</f>
        <v>-0.00999999999999969</v>
      </c>
      <c r="AZ3" s="152" t="n">
        <v>0</v>
      </c>
      <c r="BA3" s="152" t="n">
        <f aca="false">AZ3+0.01</f>
        <v>0.01</v>
      </c>
      <c r="BB3" s="152" t="n">
        <f aca="false">BA3+0.01</f>
        <v>0.02</v>
      </c>
      <c r="BC3" s="152" t="n">
        <f aca="false">BB3+0.01</f>
        <v>0.03</v>
      </c>
      <c r="BD3" s="152" t="n">
        <f aca="false">BC3+0.01</f>
        <v>0.04</v>
      </c>
      <c r="BE3" s="152" t="n">
        <f aca="false">BD3+0.01</f>
        <v>0.05</v>
      </c>
      <c r="BF3" s="152" t="n">
        <f aca="false">BE3+0.01</f>
        <v>0.06</v>
      </c>
      <c r="BG3" s="152" t="n">
        <f aca="false">BF3+0.01</f>
        <v>0.07</v>
      </c>
      <c r="BH3" s="152" t="n">
        <f aca="false">BG3+0.01</f>
        <v>0.08</v>
      </c>
      <c r="BI3" s="152" t="n">
        <f aca="false">BH3+0.01</f>
        <v>0.09</v>
      </c>
      <c r="BJ3" s="152" t="n">
        <f aca="false">BI3+0.01</f>
        <v>0.1</v>
      </c>
      <c r="BK3" s="152" t="n">
        <f aca="false">BJ3+0.01</f>
        <v>0.11</v>
      </c>
      <c r="BL3" s="152" t="n">
        <f aca="false">BK3+0.01</f>
        <v>0.12</v>
      </c>
      <c r="BM3" s="152" t="n">
        <f aca="false">BL3+0.01</f>
        <v>0.13</v>
      </c>
      <c r="BN3" s="152" t="n">
        <f aca="false">BM3+0.01</f>
        <v>0.14</v>
      </c>
      <c r="BO3" s="152" t="n">
        <f aca="false">BN3+0.01</f>
        <v>0.15</v>
      </c>
      <c r="BP3" s="152" t="n">
        <f aca="false">BO3+0.01</f>
        <v>0.16</v>
      </c>
      <c r="BQ3" s="152" t="n">
        <f aca="false">BP3+0.01</f>
        <v>0.17</v>
      </c>
      <c r="BR3" s="152" t="n">
        <f aca="false">BQ3+0.01</f>
        <v>0.18</v>
      </c>
      <c r="BS3" s="152" t="n">
        <f aca="false">BR3+0.01</f>
        <v>0.19</v>
      </c>
      <c r="BT3" s="152" t="n">
        <f aca="false">BS3+0.01</f>
        <v>0.2</v>
      </c>
      <c r="BU3" s="152" t="n">
        <f aca="false">BT3+0.01</f>
        <v>0.21</v>
      </c>
      <c r="BV3" s="152" t="n">
        <f aca="false">BU3+0.01</f>
        <v>0.22</v>
      </c>
      <c r="BW3" s="152" t="n">
        <f aca="false">BV3+0.01</f>
        <v>0.23</v>
      </c>
      <c r="BX3" s="152" t="n">
        <f aca="false">BW3+0.01</f>
        <v>0.24</v>
      </c>
      <c r="BY3" s="152" t="n">
        <f aca="false">BX3+0.01</f>
        <v>0.25</v>
      </c>
      <c r="BZ3" s="152" t="n">
        <f aca="false">BY3+0.01</f>
        <v>0.26</v>
      </c>
      <c r="CA3" s="152" t="n">
        <f aca="false">BZ3+0.01</f>
        <v>0.27</v>
      </c>
      <c r="CB3" s="152" t="n">
        <f aca="false">CA3+0.01</f>
        <v>0.28</v>
      </c>
      <c r="CC3" s="152" t="n">
        <f aca="false">CB3+0.01</f>
        <v>0.29</v>
      </c>
      <c r="CD3" s="152" t="n">
        <f aca="false">CC3+0.01</f>
        <v>0.3</v>
      </c>
      <c r="CE3" s="152" t="n">
        <f aca="false">CD3+0.01</f>
        <v>0.31</v>
      </c>
      <c r="CF3" s="152" t="n">
        <f aca="false">CE3+0.01</f>
        <v>0.32</v>
      </c>
      <c r="CG3" s="152" t="n">
        <f aca="false">CF3+0.01</f>
        <v>0.33</v>
      </c>
      <c r="CH3" s="152" t="n">
        <f aca="false">CG3+0.01</f>
        <v>0.34</v>
      </c>
      <c r="CI3" s="152" t="n">
        <f aca="false">CH3+0.01</f>
        <v>0.35</v>
      </c>
      <c r="CJ3" s="152" t="n">
        <f aca="false">CI3+0.01</f>
        <v>0.36</v>
      </c>
      <c r="CK3" s="152" t="n">
        <f aca="false">CJ3+0.01</f>
        <v>0.37</v>
      </c>
      <c r="CL3" s="152" t="n">
        <f aca="false">CK3+0.01</f>
        <v>0.38</v>
      </c>
      <c r="CM3" s="152" t="n">
        <f aca="false">CL3+0.01</f>
        <v>0.39</v>
      </c>
      <c r="CN3" s="152" t="n">
        <f aca="false">CM3+0.01</f>
        <v>0.4</v>
      </c>
      <c r="CO3" s="152" t="n">
        <f aca="false">CN3+0.01</f>
        <v>0.41</v>
      </c>
      <c r="CP3" s="152" t="n">
        <f aca="false">CO3+0.01</f>
        <v>0.42</v>
      </c>
      <c r="CQ3" s="152" t="n">
        <f aca="false">CP3+0.01</f>
        <v>0.43</v>
      </c>
      <c r="CR3" s="152" t="n">
        <f aca="false">CQ3+0.01</f>
        <v>0.44</v>
      </c>
      <c r="CS3" s="152" t="n">
        <f aca="false">CR3+0.01</f>
        <v>0.45</v>
      </c>
      <c r="CT3" s="152" t="n">
        <f aca="false">CS3+0.01</f>
        <v>0.46</v>
      </c>
      <c r="CU3" s="152" t="n">
        <f aca="false">CT3+0.01</f>
        <v>0.47</v>
      </c>
      <c r="CV3" s="152" t="n">
        <f aca="false">CU3+0.01</f>
        <v>0.48</v>
      </c>
      <c r="CW3" s="152" t="n">
        <f aca="false">CV3+0.01</f>
        <v>0.49</v>
      </c>
      <c r="CX3" s="152" t="n">
        <f aca="false">CW3+0.01</f>
        <v>0.5</v>
      </c>
    </row>
    <row r="4" customFormat="false" ht="12.75" hidden="false" customHeight="false" outlineLevel="0" collapsed="false">
      <c r="B4" s="152" t="n">
        <v>2</v>
      </c>
      <c r="C4" s="152" t="n">
        <f aca="false">B4+1</f>
        <v>3</v>
      </c>
      <c r="D4" s="152" t="n">
        <f aca="false">C4+1</f>
        <v>4</v>
      </c>
      <c r="E4" s="152" t="n">
        <f aca="false">D4+1</f>
        <v>5</v>
      </c>
      <c r="F4" s="152" t="n">
        <f aca="false">E4+1</f>
        <v>6</v>
      </c>
      <c r="G4" s="152" t="n">
        <f aca="false">F4+1</f>
        <v>7</v>
      </c>
      <c r="H4" s="152" t="n">
        <f aca="false">G4+1</f>
        <v>8</v>
      </c>
      <c r="I4" s="152" t="n">
        <f aca="false">H4+1</f>
        <v>9</v>
      </c>
      <c r="J4" s="152" t="n">
        <f aca="false">I4+1</f>
        <v>10</v>
      </c>
      <c r="K4" s="152" t="n">
        <f aca="false">J4+1</f>
        <v>11</v>
      </c>
      <c r="L4" s="152" t="n">
        <f aca="false">K4+1</f>
        <v>12</v>
      </c>
      <c r="M4" s="152" t="n">
        <f aca="false">L4+1</f>
        <v>13</v>
      </c>
      <c r="N4" s="152" t="n">
        <f aca="false">M4+1</f>
        <v>14</v>
      </c>
      <c r="O4" s="152" t="n">
        <f aca="false">N4+1</f>
        <v>15</v>
      </c>
      <c r="P4" s="152" t="n">
        <f aca="false">O4+1</f>
        <v>16</v>
      </c>
      <c r="Q4" s="152" t="n">
        <f aca="false">P4+1</f>
        <v>17</v>
      </c>
      <c r="R4" s="152" t="n">
        <f aca="false">Q4+1</f>
        <v>18</v>
      </c>
      <c r="S4" s="152" t="n">
        <f aca="false">R4+1</f>
        <v>19</v>
      </c>
      <c r="T4" s="152" t="n">
        <f aca="false">S4+1</f>
        <v>20</v>
      </c>
      <c r="U4" s="152" t="n">
        <f aca="false">T4+1</f>
        <v>21</v>
      </c>
      <c r="V4" s="152" t="n">
        <f aca="false">U4+1</f>
        <v>22</v>
      </c>
      <c r="W4" s="152" t="n">
        <f aca="false">V4+1</f>
        <v>23</v>
      </c>
      <c r="X4" s="152" t="n">
        <f aca="false">W4+1</f>
        <v>24</v>
      </c>
      <c r="Y4" s="152" t="n">
        <f aca="false">X4+1</f>
        <v>25</v>
      </c>
      <c r="Z4" s="152" t="n">
        <f aca="false">Y4+1</f>
        <v>26</v>
      </c>
      <c r="AA4" s="152" t="n">
        <f aca="false">Z4+1</f>
        <v>27</v>
      </c>
      <c r="AB4" s="152" t="n">
        <f aca="false">AA4+1</f>
        <v>28</v>
      </c>
      <c r="AC4" s="152" t="n">
        <f aca="false">AB4+1</f>
        <v>29</v>
      </c>
      <c r="AD4" s="152" t="n">
        <f aca="false">AC4+1</f>
        <v>30</v>
      </c>
      <c r="AE4" s="152" t="n">
        <f aca="false">AD4+1</f>
        <v>31</v>
      </c>
      <c r="AF4" s="152" t="n">
        <f aca="false">AE4+1</f>
        <v>32</v>
      </c>
      <c r="AG4" s="152" t="n">
        <f aca="false">AF4+1</f>
        <v>33</v>
      </c>
      <c r="AH4" s="152" t="n">
        <f aca="false">AG4+1</f>
        <v>34</v>
      </c>
      <c r="AI4" s="152" t="n">
        <f aca="false">AH4+1</f>
        <v>35</v>
      </c>
      <c r="AJ4" s="152" t="n">
        <f aca="false">AI4+1</f>
        <v>36</v>
      </c>
      <c r="AK4" s="152" t="n">
        <f aca="false">AJ4+1</f>
        <v>37</v>
      </c>
      <c r="AL4" s="152" t="n">
        <f aca="false">AK4+1</f>
        <v>38</v>
      </c>
      <c r="AM4" s="152" t="n">
        <f aca="false">AL4+1</f>
        <v>39</v>
      </c>
      <c r="AN4" s="152" t="n">
        <f aca="false">AM4+1</f>
        <v>40</v>
      </c>
      <c r="AO4" s="152" t="n">
        <f aca="false">AN4+1</f>
        <v>41</v>
      </c>
      <c r="AP4" s="152" t="n">
        <f aca="false">AO4+1</f>
        <v>42</v>
      </c>
      <c r="AQ4" s="152" t="n">
        <f aca="false">AP4+1</f>
        <v>43</v>
      </c>
      <c r="AR4" s="152" t="n">
        <f aca="false">AQ4+1</f>
        <v>44</v>
      </c>
      <c r="AS4" s="152" t="n">
        <f aca="false">AR4+1</f>
        <v>45</v>
      </c>
      <c r="AT4" s="152" t="n">
        <f aca="false">AS4+1</f>
        <v>46</v>
      </c>
      <c r="AU4" s="152" t="n">
        <f aca="false">AT4+1</f>
        <v>47</v>
      </c>
      <c r="AV4" s="152" t="n">
        <f aca="false">AU4+1</f>
        <v>48</v>
      </c>
      <c r="AW4" s="152" t="n">
        <f aca="false">AV4+1</f>
        <v>49</v>
      </c>
      <c r="AX4" s="152" t="n">
        <f aca="false">AW4+1</f>
        <v>50</v>
      </c>
      <c r="AY4" s="152" t="n">
        <f aca="false">AX4+1</f>
        <v>51</v>
      </c>
      <c r="AZ4" s="152" t="n">
        <f aca="false">AY4+1</f>
        <v>52</v>
      </c>
      <c r="BA4" s="152" t="n">
        <f aca="false">AZ4+1</f>
        <v>53</v>
      </c>
      <c r="BB4" s="152" t="n">
        <f aca="false">BA4+1</f>
        <v>54</v>
      </c>
      <c r="BC4" s="152" t="n">
        <f aca="false">BB4+1</f>
        <v>55</v>
      </c>
      <c r="BD4" s="152" t="n">
        <f aca="false">BC4+1</f>
        <v>56</v>
      </c>
      <c r="BE4" s="152" t="n">
        <f aca="false">BD4+1</f>
        <v>57</v>
      </c>
      <c r="BF4" s="152" t="n">
        <f aca="false">BE4+1</f>
        <v>58</v>
      </c>
      <c r="BG4" s="152" t="n">
        <f aca="false">BF4+1</f>
        <v>59</v>
      </c>
      <c r="BH4" s="152" t="n">
        <f aca="false">BG4+1</f>
        <v>60</v>
      </c>
      <c r="BI4" s="152" t="n">
        <f aca="false">BH4+1</f>
        <v>61</v>
      </c>
      <c r="BJ4" s="152" t="n">
        <f aca="false">BI4+1</f>
        <v>62</v>
      </c>
      <c r="BK4" s="152" t="n">
        <f aca="false">BJ4+1</f>
        <v>63</v>
      </c>
      <c r="BL4" s="152" t="n">
        <f aca="false">BK4+1</f>
        <v>64</v>
      </c>
      <c r="BM4" s="152" t="n">
        <f aca="false">BL4+1</f>
        <v>65</v>
      </c>
      <c r="BN4" s="152" t="n">
        <f aca="false">BM4+1</f>
        <v>66</v>
      </c>
      <c r="BO4" s="152" t="n">
        <f aca="false">BN4+1</f>
        <v>67</v>
      </c>
      <c r="BP4" s="152" t="n">
        <f aca="false">BO4+1</f>
        <v>68</v>
      </c>
      <c r="BQ4" s="152" t="n">
        <f aca="false">BP4+1</f>
        <v>69</v>
      </c>
      <c r="BR4" s="152" t="n">
        <f aca="false">BQ4+1</f>
        <v>70</v>
      </c>
      <c r="BS4" s="152" t="n">
        <f aca="false">BR4+1</f>
        <v>71</v>
      </c>
      <c r="BT4" s="152" t="n">
        <f aca="false">BS4+1</f>
        <v>72</v>
      </c>
      <c r="BU4" s="152" t="n">
        <f aca="false">BT4+1</f>
        <v>73</v>
      </c>
      <c r="BV4" s="152" t="n">
        <f aca="false">BU4+1</f>
        <v>74</v>
      </c>
      <c r="BW4" s="152" t="n">
        <f aca="false">BV4+1</f>
        <v>75</v>
      </c>
      <c r="BX4" s="152" t="n">
        <f aca="false">BW4+1</f>
        <v>76</v>
      </c>
      <c r="BY4" s="152" t="n">
        <f aca="false">BX4+1</f>
        <v>77</v>
      </c>
      <c r="BZ4" s="152" t="n">
        <f aca="false">BY4+1</f>
        <v>78</v>
      </c>
      <c r="CA4" s="152" t="n">
        <f aca="false">BZ4+1</f>
        <v>79</v>
      </c>
      <c r="CB4" s="152" t="n">
        <f aca="false">CA4+1</f>
        <v>80</v>
      </c>
      <c r="CC4" s="152" t="n">
        <f aca="false">CB4+1</f>
        <v>81</v>
      </c>
      <c r="CD4" s="152" t="n">
        <f aca="false">CC4+1</f>
        <v>82</v>
      </c>
      <c r="CE4" s="152" t="n">
        <f aca="false">CD4+1</f>
        <v>83</v>
      </c>
      <c r="CF4" s="152" t="n">
        <f aca="false">CE4+1</f>
        <v>84</v>
      </c>
      <c r="CG4" s="152" t="n">
        <f aca="false">CF4+1</f>
        <v>85</v>
      </c>
      <c r="CH4" s="152" t="n">
        <f aca="false">CG4+1</f>
        <v>86</v>
      </c>
      <c r="CI4" s="152" t="n">
        <f aca="false">CH4+1</f>
        <v>87</v>
      </c>
      <c r="CJ4" s="152" t="n">
        <f aca="false">CI4+1</f>
        <v>88</v>
      </c>
      <c r="CK4" s="152" t="n">
        <f aca="false">CJ4+1</f>
        <v>89</v>
      </c>
      <c r="CL4" s="152" t="n">
        <f aca="false">CK4+1</f>
        <v>90</v>
      </c>
      <c r="CM4" s="152" t="n">
        <f aca="false">CL4+1</f>
        <v>91</v>
      </c>
      <c r="CN4" s="152" t="n">
        <f aca="false">CM4+1</f>
        <v>92</v>
      </c>
      <c r="CO4" s="152" t="n">
        <f aca="false">CN4+1</f>
        <v>93</v>
      </c>
      <c r="CP4" s="152" t="n">
        <f aca="false">CO4+1</f>
        <v>94</v>
      </c>
      <c r="CQ4" s="152" t="n">
        <f aca="false">CP4+1</f>
        <v>95</v>
      </c>
      <c r="CR4" s="152" t="n">
        <f aca="false">CQ4+1</f>
        <v>96</v>
      </c>
      <c r="CS4" s="152" t="n">
        <f aca="false">CR4+1</f>
        <v>97</v>
      </c>
      <c r="CT4" s="152" t="n">
        <f aca="false">CS4+1</f>
        <v>98</v>
      </c>
      <c r="CU4" s="152" t="n">
        <f aca="false">CT4+1</f>
        <v>99</v>
      </c>
      <c r="CV4" s="152" t="n">
        <f aca="false">CU4+1</f>
        <v>100</v>
      </c>
      <c r="CW4" s="152" t="n">
        <f aca="false">CV4+1</f>
        <v>101</v>
      </c>
      <c r="CX4" s="152" t="n">
        <f aca="false">CW4+1</f>
        <v>102</v>
      </c>
    </row>
    <row r="5" customFormat="false" ht="12.75" hidden="false" customHeight="false" outlineLevel="0" collapsed="false">
      <c r="A5" s="34" t="n">
        <v>36739</v>
      </c>
      <c r="B5" s="152" t="n">
        <f aca="false">($V5-$W5)+C5</f>
        <v>0</v>
      </c>
      <c r="C5" s="152" t="n">
        <f aca="false">($V5-$W5)+D5</f>
        <v>0</v>
      </c>
      <c r="D5" s="152" t="n">
        <f aca="false">($V5-$W5)+E5</f>
        <v>0</v>
      </c>
      <c r="E5" s="152" t="n">
        <f aca="false">($V5-$W5)+F5</f>
        <v>0</v>
      </c>
      <c r="F5" s="152" t="n">
        <f aca="false">($V5-$W5)+G5</f>
        <v>0</v>
      </c>
      <c r="G5" s="152" t="n">
        <f aca="false">($V5-$W5)+H5</f>
        <v>0</v>
      </c>
      <c r="H5" s="152" t="n">
        <f aca="false">($V5-$W5)+I5</f>
        <v>0</v>
      </c>
      <c r="I5" s="152" t="n">
        <f aca="false">($V5-$W5)+J5</f>
        <v>0</v>
      </c>
      <c r="J5" s="152" t="n">
        <f aca="false">($V5-$W5)+K5</f>
        <v>0</v>
      </c>
      <c r="K5" s="152" t="n">
        <f aca="false">($V5-$W5)+L5</f>
        <v>0</v>
      </c>
      <c r="L5" s="152" t="n">
        <f aca="false">($V5-$W5)+M5</f>
        <v>0</v>
      </c>
      <c r="M5" s="152" t="n">
        <f aca="false">($V5-$W5)+N5</f>
        <v>0</v>
      </c>
      <c r="N5" s="152" t="n">
        <f aca="false">($V5-$W5)+O5</f>
        <v>0</v>
      </c>
      <c r="O5" s="152" t="n">
        <f aca="false">($V5-$W5)+P5</f>
        <v>0</v>
      </c>
      <c r="P5" s="152" t="n">
        <f aca="false">($V5-$W5)+Q5</f>
        <v>0</v>
      </c>
      <c r="Q5" s="152" t="n">
        <f aca="false">($V5-$W5)+R5</f>
        <v>0</v>
      </c>
      <c r="R5" s="152" t="n">
        <f aca="false">($V5-$W5)+S5</f>
        <v>0</v>
      </c>
      <c r="S5" s="152" t="n">
        <f aca="false">($V5-$W5)+T5</f>
        <v>0</v>
      </c>
      <c r="T5" s="152" t="n">
        <f aca="false">($V5-$W5)+U5</f>
        <v>0</v>
      </c>
      <c r="U5" s="152" t="n">
        <f aca="false">($V5-$W5)+V5</f>
        <v>0</v>
      </c>
      <c r="V5" s="152" t="n">
        <f aca="false">VLOOKUP($A5,GAMMAGRIDS,11,FALSE())</f>
        <v>0</v>
      </c>
      <c r="W5" s="152" t="n">
        <f aca="false">((V5-AF5)*0.9)+AF5</f>
        <v>0</v>
      </c>
      <c r="X5" s="152" t="n">
        <f aca="false">((V5-AF5)*0.8)+AF5</f>
        <v>0</v>
      </c>
      <c r="Y5" s="152" t="n">
        <f aca="false">((V5-AF5)*0.7)+AF5</f>
        <v>0</v>
      </c>
      <c r="Z5" s="152" t="n">
        <f aca="false">((V5-AF5)*0.6)+AF5</f>
        <v>0</v>
      </c>
      <c r="AA5" s="152" t="n">
        <f aca="false">((V5-AF5)*0.5)+AF5</f>
        <v>0</v>
      </c>
      <c r="AB5" s="152" t="n">
        <f aca="false">((V5-AF5)*0.4)+AF5</f>
        <v>0</v>
      </c>
      <c r="AC5" s="152" t="n">
        <f aca="false">((V5-AF5)*0.3)+AF5</f>
        <v>0</v>
      </c>
      <c r="AD5" s="152" t="n">
        <f aca="false">((V5-AF5)*0.2)+AF5</f>
        <v>0</v>
      </c>
      <c r="AE5" s="152" t="n">
        <f aca="false">((V5-AF5)*0.1)+AF5</f>
        <v>0</v>
      </c>
      <c r="AF5" s="152" t="n">
        <f aca="false">VLOOKUP($A5,GAMMAGRIDS,12,FALSE())</f>
        <v>0</v>
      </c>
      <c r="AG5" s="152" t="n">
        <f aca="false">((AF5-AP5)*0.9)+AP5</f>
        <v>0</v>
      </c>
      <c r="AH5" s="152" t="n">
        <f aca="false">((AF5-AP5)*0.8)+AP5</f>
        <v>0</v>
      </c>
      <c r="AI5" s="152" t="n">
        <f aca="false">((AF5-AP5)*0.7)+AP5</f>
        <v>0</v>
      </c>
      <c r="AJ5" s="152" t="n">
        <f aca="false">((AF5-AP5)*0.6)+AP5</f>
        <v>0</v>
      </c>
      <c r="AK5" s="152" t="n">
        <f aca="false">((AF5-AP5)*0.5)+AP5</f>
        <v>0</v>
      </c>
      <c r="AL5" s="152" t="n">
        <f aca="false">((AF5-AP5)*0.4)+AP5</f>
        <v>0</v>
      </c>
      <c r="AM5" s="152" t="n">
        <f aca="false">((AF5-AP5)*0.3)+AP5</f>
        <v>0</v>
      </c>
      <c r="AN5" s="152" t="n">
        <f aca="false">((AF5-AP5)*0.2)+AP5</f>
        <v>0</v>
      </c>
      <c r="AO5" s="152" t="n">
        <f aca="false">((AF5-AP5)*0.1)+AP5</f>
        <v>0</v>
      </c>
      <c r="AP5" s="152" t="n">
        <f aca="false">VLOOKUP($A5,GAMMAGRIDS,13,FALSE())</f>
        <v>0</v>
      </c>
      <c r="AQ5" s="152" t="n">
        <f aca="false">(($AP5-$AU5)*0.8)+$AU5</f>
        <v>0</v>
      </c>
      <c r="AR5" s="152" t="n">
        <f aca="false">(($AP5-$AU5)*0.6)+$AU5</f>
        <v>0</v>
      </c>
      <c r="AS5" s="152" t="n">
        <f aca="false">(($AP5-$AU5)*0.4)+$AU5</f>
        <v>0</v>
      </c>
      <c r="AT5" s="152" t="n">
        <f aca="false">(($AP5-$AU5)*0.2)+$AU5</f>
        <v>0</v>
      </c>
      <c r="AU5" s="152" t="n">
        <f aca="false">VLOOKUP($A5,GAMMAGRIDS,14,FALSE())</f>
        <v>0</v>
      </c>
      <c r="AV5" s="152" t="n">
        <f aca="false">(($AU5-$AZ5)*0.8)+$AZ5</f>
        <v>0</v>
      </c>
      <c r="AW5" s="152" t="n">
        <f aca="false">(($AU5-$AZ5)*0.6)+$AZ5</f>
        <v>0</v>
      </c>
      <c r="AX5" s="152" t="n">
        <f aca="false">(($AU5-$AZ5)*0.4)+$AZ5</f>
        <v>0</v>
      </c>
      <c r="AY5" s="152" t="n">
        <f aca="false">(($AU5-$AZ5)*0.2)+$AZ5</f>
        <v>0</v>
      </c>
      <c r="AZ5" s="152" t="n">
        <v>0</v>
      </c>
      <c r="BA5" s="152" t="n">
        <f aca="false">(($BE5-$AZ5)*0.2)+$AZ5</f>
        <v>0</v>
      </c>
      <c r="BB5" s="152" t="n">
        <f aca="false">(($BE5-$AZ5)*0.4)+$AZ5</f>
        <v>0</v>
      </c>
      <c r="BC5" s="152" t="n">
        <f aca="false">(($BE5-$AZ5)*0.6)+$AZ5</f>
        <v>0</v>
      </c>
      <c r="BD5" s="152" t="n">
        <f aca="false">(($BE5-$AZ5)*0.8)+$AZ5</f>
        <v>0</v>
      </c>
      <c r="BE5" s="152" t="n">
        <f aca="false">VLOOKUP($A5,GAMMAGRIDS,15,FALSE())</f>
        <v>0</v>
      </c>
      <c r="BF5" s="152" t="n">
        <f aca="false">(($BJ5-$BE5)*0.2)+$BE5</f>
        <v>0</v>
      </c>
      <c r="BG5" s="152" t="n">
        <f aca="false">(($BJ5-$BE5)*0.4)+$BE5</f>
        <v>0</v>
      </c>
      <c r="BH5" s="152" t="n">
        <f aca="false">(($BJ5-$BE5)*0.6)+$BE5</f>
        <v>0</v>
      </c>
      <c r="BI5" s="152" t="n">
        <f aca="false">(($BJ5-$BE5)*0.8)+$BE5</f>
        <v>0</v>
      </c>
      <c r="BJ5" s="152" t="n">
        <f aca="false">VLOOKUP($A5,GAMMAGRIDS,16,FALSE())</f>
        <v>0</v>
      </c>
      <c r="BK5" s="152" t="n">
        <f aca="false">((BT5-BJ5)*0.1)+BJ5</f>
        <v>0</v>
      </c>
      <c r="BL5" s="152" t="n">
        <f aca="false">((BT5-BJ5)*0.2)+BJ5</f>
        <v>0</v>
      </c>
      <c r="BM5" s="152" t="n">
        <f aca="false">((BT5-BJ5)*0.3)+BJ5</f>
        <v>0</v>
      </c>
      <c r="BN5" s="152" t="n">
        <f aca="false">((BT5-BJ5)*0.4)+BJ5</f>
        <v>0</v>
      </c>
      <c r="BO5" s="152" t="n">
        <f aca="false">((BT5-BJ5)*0.5)+BJ5</f>
        <v>0</v>
      </c>
      <c r="BP5" s="152" t="n">
        <f aca="false">((BT5-BJ5)*0.6)+BJ5</f>
        <v>0</v>
      </c>
      <c r="BQ5" s="152" t="n">
        <f aca="false">((BT5-BJ5)*0.7)+BJ5</f>
        <v>0</v>
      </c>
      <c r="BR5" s="152" t="n">
        <f aca="false">((BT5-BJ5)*0.8)+BJ5</f>
        <v>0</v>
      </c>
      <c r="BS5" s="152" t="n">
        <f aca="false">((BT5-BJ5)*0.9)+BJ5</f>
        <v>0</v>
      </c>
      <c r="BT5" s="152" t="n">
        <f aca="false">VLOOKUP($A5,GAMMAGRIDS,17,FALSE())</f>
        <v>0</v>
      </c>
      <c r="BU5" s="152" t="n">
        <f aca="false">((CD5-BT5)*0.1)+BT5</f>
        <v>0</v>
      </c>
      <c r="BV5" s="152" t="n">
        <f aca="false">((CD5-BT5)*0.2)+BT5</f>
        <v>0</v>
      </c>
      <c r="BW5" s="152" t="n">
        <f aca="false">((CD5-BT5)*0.3)+BT5</f>
        <v>0</v>
      </c>
      <c r="BX5" s="152" t="n">
        <f aca="false">((CD5-BT5)*0.4)+BT5</f>
        <v>0</v>
      </c>
      <c r="BY5" s="152" t="n">
        <f aca="false">((CD5-BT5)*0.5)+BT5</f>
        <v>0</v>
      </c>
      <c r="BZ5" s="152" t="n">
        <f aca="false">((CD5-BT5)*0.6)+BT5</f>
        <v>0</v>
      </c>
      <c r="CA5" s="152" t="n">
        <f aca="false">((CD5-BT5)*0.7)+BT5</f>
        <v>0</v>
      </c>
      <c r="CB5" s="152" t="n">
        <f aca="false">((CD5-BT5)*0.8)+BT5</f>
        <v>0</v>
      </c>
      <c r="CC5" s="152" t="n">
        <f aca="false">((CD5-BT5)*0.9)+BT5</f>
        <v>0</v>
      </c>
      <c r="CD5" s="152" t="n">
        <f aca="false">VLOOKUP($A5,GAMMAGRIDS,18,FALSE())</f>
        <v>0</v>
      </c>
      <c r="CE5" s="152" t="n">
        <f aca="false">($CD5-$CC5)+CD5</f>
        <v>0</v>
      </c>
      <c r="CF5" s="152" t="n">
        <f aca="false">($CD5-$CC5)+CE5</f>
        <v>0</v>
      </c>
      <c r="CG5" s="152" t="n">
        <f aca="false">($CD5-$CC5)+CF5</f>
        <v>0</v>
      </c>
      <c r="CH5" s="152" t="n">
        <f aca="false">($CD5-$CC5)+CG5</f>
        <v>0</v>
      </c>
      <c r="CI5" s="152" t="n">
        <f aca="false">($CD5-$CC5)+CH5</f>
        <v>0</v>
      </c>
      <c r="CJ5" s="152" t="n">
        <f aca="false">($CD5-$CC5)+CI5</f>
        <v>0</v>
      </c>
      <c r="CK5" s="152" t="n">
        <f aca="false">($CD5-$CC5)+CJ5</f>
        <v>0</v>
      </c>
      <c r="CL5" s="152" t="n">
        <f aca="false">($CD5-$CC5)+CK5</f>
        <v>0</v>
      </c>
      <c r="CM5" s="152" t="n">
        <f aca="false">($CD5-$CC5)+CL5</f>
        <v>0</v>
      </c>
      <c r="CN5" s="152" t="n">
        <f aca="false">($CD5-$CC5)+CM5</f>
        <v>0</v>
      </c>
      <c r="CO5" s="152" t="n">
        <f aca="false">($CD5-$CC5)+CN5</f>
        <v>0</v>
      </c>
      <c r="CP5" s="152" t="n">
        <f aca="false">($CD5-$CC5)+CO5</f>
        <v>0</v>
      </c>
      <c r="CQ5" s="152" t="n">
        <f aca="false">($CD5-$CC5)+CP5</f>
        <v>0</v>
      </c>
      <c r="CR5" s="152" t="n">
        <f aca="false">($CD5-$CC5)+CQ5</f>
        <v>0</v>
      </c>
      <c r="CS5" s="152" t="n">
        <f aca="false">($CD5-$CC5)+CR5</f>
        <v>0</v>
      </c>
      <c r="CT5" s="152" t="n">
        <f aca="false">($CD5-$CC5)+CS5</f>
        <v>0</v>
      </c>
      <c r="CU5" s="152" t="n">
        <f aca="false">($CD5-$CC5)+CT5</f>
        <v>0</v>
      </c>
      <c r="CV5" s="152" t="n">
        <f aca="false">($CD5-$CC5)+CU5</f>
        <v>0</v>
      </c>
      <c r="CW5" s="152" t="n">
        <f aca="false">($CD5-$CC5)+CV5</f>
        <v>0</v>
      </c>
      <c r="CX5" s="152" t="n">
        <f aca="false">($CD5-$CC5)+CW5</f>
        <v>0</v>
      </c>
    </row>
    <row r="6" customFormat="false" ht="12.75" hidden="false" customHeight="false" outlineLevel="0" collapsed="false">
      <c r="A6" s="34" t="n">
        <v>36770</v>
      </c>
      <c r="B6" s="152" t="n">
        <f aca="false">($V6-$W6)+C6</f>
        <v>0</v>
      </c>
      <c r="C6" s="152" t="n">
        <f aca="false">($V6-$W6)+D6</f>
        <v>0</v>
      </c>
      <c r="D6" s="152" t="n">
        <f aca="false">($V6-$W6)+E6</f>
        <v>0</v>
      </c>
      <c r="E6" s="152" t="n">
        <f aca="false">($V6-$W6)+F6</f>
        <v>0</v>
      </c>
      <c r="F6" s="152" t="n">
        <f aca="false">($V6-$W6)+G6</f>
        <v>0</v>
      </c>
      <c r="G6" s="152" t="n">
        <f aca="false">($V6-$W6)+H6</f>
        <v>0</v>
      </c>
      <c r="H6" s="152" t="n">
        <f aca="false">($V6-$W6)+I6</f>
        <v>0</v>
      </c>
      <c r="I6" s="152" t="n">
        <f aca="false">($V6-$W6)+J6</f>
        <v>0</v>
      </c>
      <c r="J6" s="152" t="n">
        <f aca="false">($V6-$W6)+K6</f>
        <v>0</v>
      </c>
      <c r="K6" s="152" t="n">
        <f aca="false">($V6-$W6)+L6</f>
        <v>0</v>
      </c>
      <c r="L6" s="152" t="n">
        <f aca="false">($V6-$W6)+M6</f>
        <v>0</v>
      </c>
      <c r="M6" s="152" t="n">
        <f aca="false">($V6-$W6)+N6</f>
        <v>0</v>
      </c>
      <c r="N6" s="152" t="n">
        <f aca="false">($V6-$W6)+O6</f>
        <v>0</v>
      </c>
      <c r="O6" s="152" t="n">
        <f aca="false">($V6-$W6)+P6</f>
        <v>0</v>
      </c>
      <c r="P6" s="152" t="n">
        <f aca="false">($V6-$W6)+Q6</f>
        <v>0</v>
      </c>
      <c r="Q6" s="152" t="n">
        <f aca="false">($V6-$W6)+R6</f>
        <v>0</v>
      </c>
      <c r="R6" s="152" t="n">
        <f aca="false">($V6-$W6)+S6</f>
        <v>0</v>
      </c>
      <c r="S6" s="152" t="n">
        <f aca="false">($V6-$W6)+T6</f>
        <v>0</v>
      </c>
      <c r="T6" s="152" t="n">
        <f aca="false">($V6-$W6)+U6</f>
        <v>0</v>
      </c>
      <c r="U6" s="152" t="n">
        <f aca="false">($V6-$W6)+V6</f>
        <v>0</v>
      </c>
      <c r="V6" s="152" t="n">
        <f aca="false">VLOOKUP($A6,GAMMAGRIDS,11,FALSE())</f>
        <v>0</v>
      </c>
      <c r="W6" s="152" t="n">
        <f aca="false">((V6-AF6)*0.9)+AF6</f>
        <v>0</v>
      </c>
      <c r="X6" s="152" t="n">
        <f aca="false">((V6-AF6)*0.8)+AF6</f>
        <v>0</v>
      </c>
      <c r="Y6" s="152" t="n">
        <f aca="false">((V6-AF6)*0.7)+AF6</f>
        <v>0</v>
      </c>
      <c r="Z6" s="152" t="n">
        <f aca="false">((V6-AF6)*0.6)+AF6</f>
        <v>0</v>
      </c>
      <c r="AA6" s="152" t="n">
        <f aca="false">((V6-AF6)*0.5)+AF6</f>
        <v>0</v>
      </c>
      <c r="AB6" s="152" t="n">
        <f aca="false">((V6-AF6)*0.4)+AF6</f>
        <v>0</v>
      </c>
      <c r="AC6" s="152" t="n">
        <f aca="false">((V6-AF6)*0.3)+AF6</f>
        <v>0</v>
      </c>
      <c r="AD6" s="152" t="n">
        <f aca="false">((V6-AF6)*0.2)+AF6</f>
        <v>0</v>
      </c>
      <c r="AE6" s="152" t="n">
        <f aca="false">((V6-AF6)*0.1)+AF6</f>
        <v>0</v>
      </c>
      <c r="AF6" s="152" t="n">
        <f aca="false">VLOOKUP($A6,GAMMAGRIDS,12,FALSE())</f>
        <v>0</v>
      </c>
      <c r="AG6" s="152" t="n">
        <f aca="false">((AF6-AP6)*0.9)+AP6</f>
        <v>0</v>
      </c>
      <c r="AH6" s="152" t="n">
        <f aca="false">((AF6-AP6)*0.8)+AP6</f>
        <v>0</v>
      </c>
      <c r="AI6" s="152" t="n">
        <f aca="false">((AF6-AP6)*0.7)+AP6</f>
        <v>0</v>
      </c>
      <c r="AJ6" s="152" t="n">
        <f aca="false">((AF6-AP6)*0.6)+AP6</f>
        <v>0</v>
      </c>
      <c r="AK6" s="152" t="n">
        <f aca="false">((AF6-AP6)*0.5)+AP6</f>
        <v>0</v>
      </c>
      <c r="AL6" s="152" t="n">
        <f aca="false">((AF6-AP6)*0.4)+AP6</f>
        <v>0</v>
      </c>
      <c r="AM6" s="152" t="n">
        <f aca="false">((AF6-AP6)*0.3)+AP6</f>
        <v>0</v>
      </c>
      <c r="AN6" s="152" t="n">
        <f aca="false">((AF6-AP6)*0.2)+AP6</f>
        <v>0</v>
      </c>
      <c r="AO6" s="152" t="n">
        <f aca="false">((AF6-AP6)*0.1)+AP6</f>
        <v>0</v>
      </c>
      <c r="AP6" s="152" t="n">
        <f aca="false">VLOOKUP($A6,GAMMAGRIDS,13,FALSE())</f>
        <v>0</v>
      </c>
      <c r="AQ6" s="152" t="n">
        <f aca="false">(($AP6-$AU6)*0.8)+$AU6</f>
        <v>0</v>
      </c>
      <c r="AR6" s="152" t="n">
        <f aca="false">(($AP6-$AU6)*0.6)+$AU6</f>
        <v>0</v>
      </c>
      <c r="AS6" s="152" t="n">
        <f aca="false">(($AP6-$AU6)*0.4)+$AU6</f>
        <v>0</v>
      </c>
      <c r="AT6" s="152" t="n">
        <f aca="false">(($AP6-$AU6)*0.2)+$AU6</f>
        <v>0</v>
      </c>
      <c r="AU6" s="152" t="n">
        <f aca="false">VLOOKUP($A6,GAMMAGRIDS,14,FALSE())</f>
        <v>0</v>
      </c>
      <c r="AV6" s="152" t="n">
        <f aca="false">(($AU6-$AZ6)*0.8)+$AZ6</f>
        <v>0</v>
      </c>
      <c r="AW6" s="152" t="n">
        <f aca="false">(($AU6-$AZ6)*0.6)+$AZ6</f>
        <v>0</v>
      </c>
      <c r="AX6" s="152" t="n">
        <f aca="false">(($AU6-$AZ6)*0.4)+$AZ6</f>
        <v>0</v>
      </c>
      <c r="AY6" s="152" t="n">
        <f aca="false">(($AU6-$AZ6)*0.2)+$AZ6</f>
        <v>0</v>
      </c>
      <c r="AZ6" s="152" t="n">
        <v>0</v>
      </c>
      <c r="BA6" s="152" t="n">
        <f aca="false">(($BE6-$AZ6)*0.2)+$AZ6</f>
        <v>0</v>
      </c>
      <c r="BB6" s="152" t="n">
        <f aca="false">(($BE6-$AZ6)*0.4)+$AZ6</f>
        <v>0</v>
      </c>
      <c r="BC6" s="152" t="n">
        <f aca="false">(($BE6-$AZ6)*0.6)+$AZ6</f>
        <v>0</v>
      </c>
      <c r="BD6" s="152" t="n">
        <f aca="false">(($BE6-$AZ6)*0.8)+$AZ6</f>
        <v>0</v>
      </c>
      <c r="BE6" s="152" t="n">
        <f aca="false">VLOOKUP($A6,GAMMAGRIDS,15,FALSE())</f>
        <v>0</v>
      </c>
      <c r="BF6" s="152" t="n">
        <f aca="false">(($BJ6-$BE6)*0.2)+$BE6</f>
        <v>0</v>
      </c>
      <c r="BG6" s="152" t="n">
        <f aca="false">(($BJ6-$BE6)*0.4)+$BE6</f>
        <v>0</v>
      </c>
      <c r="BH6" s="152" t="n">
        <f aca="false">(($BJ6-$BE6)*0.6)+$BE6</f>
        <v>0</v>
      </c>
      <c r="BI6" s="152" t="n">
        <f aca="false">(($BJ6-$BE6)*0.8)+$BE6</f>
        <v>0</v>
      </c>
      <c r="BJ6" s="152" t="n">
        <f aca="false">VLOOKUP($A6,GAMMAGRIDS,16,FALSE())</f>
        <v>0</v>
      </c>
      <c r="BK6" s="152" t="n">
        <f aca="false">((BT6-BJ6)*0.1)+BJ6</f>
        <v>0</v>
      </c>
      <c r="BL6" s="152" t="n">
        <f aca="false">((BT6-BJ6)*0.2)+BJ6</f>
        <v>0</v>
      </c>
      <c r="BM6" s="152" t="n">
        <f aca="false">((BT6-BJ6)*0.3)+BJ6</f>
        <v>0</v>
      </c>
      <c r="BN6" s="152" t="n">
        <f aca="false">((BT6-BJ6)*0.4)+BJ6</f>
        <v>0</v>
      </c>
      <c r="BO6" s="152" t="n">
        <f aca="false">((BT6-BJ6)*0.5)+BJ6</f>
        <v>0</v>
      </c>
      <c r="BP6" s="152" t="n">
        <f aca="false">((BT6-BJ6)*0.6)+BJ6</f>
        <v>0</v>
      </c>
      <c r="BQ6" s="152" t="n">
        <f aca="false">((BT6-BJ6)*0.7)+BJ6</f>
        <v>0</v>
      </c>
      <c r="BR6" s="152" t="n">
        <f aca="false">((BT6-BJ6)*0.8)+BJ6</f>
        <v>0</v>
      </c>
      <c r="BS6" s="152" t="n">
        <f aca="false">((BT6-BJ6)*0.9)+BJ6</f>
        <v>0</v>
      </c>
      <c r="BT6" s="152" t="n">
        <f aca="false">VLOOKUP($A6,GAMMAGRIDS,17,FALSE())</f>
        <v>0</v>
      </c>
      <c r="BU6" s="152" t="n">
        <f aca="false">((CD6-BT6)*0.1)+BT6</f>
        <v>0</v>
      </c>
      <c r="BV6" s="152" t="n">
        <f aca="false">((CD6-BT6)*0.2)+BT6</f>
        <v>0</v>
      </c>
      <c r="BW6" s="152" t="n">
        <f aca="false">((CD6-BT6)*0.3)+BT6</f>
        <v>0</v>
      </c>
      <c r="BX6" s="152" t="n">
        <f aca="false">((CD6-BT6)*0.4)+BT6</f>
        <v>0</v>
      </c>
      <c r="BY6" s="152" t="n">
        <f aca="false">((CD6-BT6)*0.5)+BT6</f>
        <v>0</v>
      </c>
      <c r="BZ6" s="152" t="n">
        <f aca="false">((CD6-BT6)*0.6)+BT6</f>
        <v>0</v>
      </c>
      <c r="CA6" s="152" t="n">
        <f aca="false">((CD6-BT6)*0.7)+BT6</f>
        <v>0</v>
      </c>
      <c r="CB6" s="152" t="n">
        <f aca="false">((CD6-BT6)*0.8)+BT6</f>
        <v>0</v>
      </c>
      <c r="CC6" s="152" t="n">
        <f aca="false">((CD6-BT6)*0.9)+BT6</f>
        <v>0</v>
      </c>
      <c r="CD6" s="152" t="n">
        <f aca="false">VLOOKUP($A6,GAMMAGRIDS,18,FALSE())</f>
        <v>0</v>
      </c>
      <c r="CE6" s="152" t="n">
        <f aca="false">($CD6-$CC6)+CD6</f>
        <v>0</v>
      </c>
      <c r="CF6" s="152" t="n">
        <f aca="false">($CD6-$CC6)+CE6</f>
        <v>0</v>
      </c>
      <c r="CG6" s="152" t="n">
        <f aca="false">($CD6-$CC6)+CF6</f>
        <v>0</v>
      </c>
      <c r="CH6" s="152" t="n">
        <f aca="false">($CD6-$CC6)+CG6</f>
        <v>0</v>
      </c>
      <c r="CI6" s="152" t="n">
        <f aca="false">($CD6-$CC6)+CH6</f>
        <v>0</v>
      </c>
      <c r="CJ6" s="152" t="n">
        <f aca="false">($CD6-$CC6)+CI6</f>
        <v>0</v>
      </c>
      <c r="CK6" s="152" t="n">
        <f aca="false">($CD6-$CC6)+CJ6</f>
        <v>0</v>
      </c>
      <c r="CL6" s="152" t="n">
        <f aca="false">($CD6-$CC6)+CK6</f>
        <v>0</v>
      </c>
      <c r="CM6" s="152" t="n">
        <f aca="false">($CD6-$CC6)+CL6</f>
        <v>0</v>
      </c>
      <c r="CN6" s="152" t="n">
        <f aca="false">($CD6-$CC6)+CM6</f>
        <v>0</v>
      </c>
      <c r="CO6" s="152" t="n">
        <f aca="false">($CD6-$CC6)+CN6</f>
        <v>0</v>
      </c>
      <c r="CP6" s="152" t="n">
        <f aca="false">($CD6-$CC6)+CO6</f>
        <v>0</v>
      </c>
      <c r="CQ6" s="152" t="n">
        <f aca="false">($CD6-$CC6)+CP6</f>
        <v>0</v>
      </c>
      <c r="CR6" s="152" t="n">
        <f aca="false">($CD6-$CC6)+CQ6</f>
        <v>0</v>
      </c>
      <c r="CS6" s="152" t="n">
        <f aca="false">($CD6-$CC6)+CR6</f>
        <v>0</v>
      </c>
      <c r="CT6" s="152" t="n">
        <f aca="false">($CD6-$CC6)+CS6</f>
        <v>0</v>
      </c>
      <c r="CU6" s="152" t="n">
        <f aca="false">($CD6-$CC6)+CT6</f>
        <v>0</v>
      </c>
      <c r="CV6" s="152" t="n">
        <f aca="false">($CD6-$CC6)+CU6</f>
        <v>0</v>
      </c>
      <c r="CW6" s="152" t="n">
        <f aca="false">($CD6-$CC6)+CV6</f>
        <v>0</v>
      </c>
      <c r="CX6" s="152" t="n">
        <f aca="false">($CD6-$CC6)+CW6</f>
        <v>0</v>
      </c>
    </row>
    <row r="7" customFormat="false" ht="12.75" hidden="false" customHeight="false" outlineLevel="0" collapsed="false">
      <c r="A7" s="34" t="n">
        <v>36800</v>
      </c>
      <c r="B7" s="152" t="n">
        <f aca="false">($V7-$W7)+C7</f>
        <v>-68.3373035700001</v>
      </c>
      <c r="C7" s="152" t="n">
        <f aca="false">($V7-$W7)+D7</f>
        <v>-66.83493027</v>
      </c>
      <c r="D7" s="152" t="n">
        <f aca="false">($V7-$W7)+E7</f>
        <v>-65.33255697</v>
      </c>
      <c r="E7" s="152" t="n">
        <f aca="false">($V7-$W7)+F7</f>
        <v>-63.83018367</v>
      </c>
      <c r="F7" s="152" t="n">
        <f aca="false">($V7-$W7)+G7</f>
        <v>-62.32781037</v>
      </c>
      <c r="G7" s="152" t="n">
        <f aca="false">($V7-$W7)+H7</f>
        <v>-60.82543707</v>
      </c>
      <c r="H7" s="152" t="n">
        <f aca="false">($V7-$W7)+I7</f>
        <v>-59.32306377</v>
      </c>
      <c r="I7" s="152" t="n">
        <f aca="false">($V7-$W7)+J7</f>
        <v>-57.82069047</v>
      </c>
      <c r="J7" s="152" t="n">
        <f aca="false">($V7-$W7)+K7</f>
        <v>-56.31831717</v>
      </c>
      <c r="K7" s="152" t="n">
        <f aca="false">($V7-$W7)+L7</f>
        <v>-54.81594387</v>
      </c>
      <c r="L7" s="152" t="n">
        <f aca="false">($V7-$W7)+M7</f>
        <v>-53.31357057</v>
      </c>
      <c r="M7" s="152" t="n">
        <f aca="false">($V7-$W7)+N7</f>
        <v>-51.81119727</v>
      </c>
      <c r="N7" s="152" t="n">
        <f aca="false">($V7-$W7)+O7</f>
        <v>-50.30882397</v>
      </c>
      <c r="O7" s="152" t="n">
        <f aca="false">($V7-$W7)+P7</f>
        <v>-48.80645067</v>
      </c>
      <c r="P7" s="152" t="n">
        <f aca="false">($V7-$W7)+Q7</f>
        <v>-47.30407737</v>
      </c>
      <c r="Q7" s="152" t="n">
        <f aca="false">($V7-$W7)+R7</f>
        <v>-45.80170407</v>
      </c>
      <c r="R7" s="152" t="n">
        <f aca="false">($V7-$W7)+S7</f>
        <v>-44.29933077</v>
      </c>
      <c r="S7" s="152" t="n">
        <f aca="false">($V7-$W7)+T7</f>
        <v>-42.79695747</v>
      </c>
      <c r="T7" s="152" t="n">
        <f aca="false">($V7-$W7)+U7</f>
        <v>-41.29458417</v>
      </c>
      <c r="U7" s="152" t="n">
        <f aca="false">($V7-$W7)+V7</f>
        <v>-39.79221087</v>
      </c>
      <c r="V7" s="152" t="n">
        <f aca="false">VLOOKUP($A7,GAMMAGRIDS,11,FALSE())</f>
        <v>-38.28983757</v>
      </c>
      <c r="W7" s="152" t="n">
        <f aca="false">((V7-AF7)*0.9)+AF7</f>
        <v>-36.78746427</v>
      </c>
      <c r="X7" s="152" t="n">
        <f aca="false">((V7-AF7)*0.8)+AF7</f>
        <v>-35.28509097</v>
      </c>
      <c r="Y7" s="152" t="n">
        <f aca="false">((V7-AF7)*0.7)+AF7</f>
        <v>-33.78271767</v>
      </c>
      <c r="Z7" s="152" t="n">
        <f aca="false">((V7-AF7)*0.6)+AF7</f>
        <v>-32.28034437</v>
      </c>
      <c r="AA7" s="152" t="n">
        <f aca="false">((V7-AF7)*0.5)+AF7</f>
        <v>-30.77797107</v>
      </c>
      <c r="AB7" s="152" t="n">
        <f aca="false">((V7-AF7)*0.4)+AF7</f>
        <v>-29.27559777</v>
      </c>
      <c r="AC7" s="152" t="n">
        <f aca="false">((V7-AF7)*0.3)+AF7</f>
        <v>-27.77322447</v>
      </c>
      <c r="AD7" s="152" t="n">
        <f aca="false">((V7-AF7)*0.2)+AF7</f>
        <v>-26.27085117</v>
      </c>
      <c r="AE7" s="152" t="n">
        <f aca="false">((V7-AF7)*0.1)+AF7</f>
        <v>-24.76847787</v>
      </c>
      <c r="AF7" s="152" t="n">
        <f aca="false">VLOOKUP($A7,GAMMAGRIDS,12,FALSE())</f>
        <v>-23.26610457</v>
      </c>
      <c r="AG7" s="152" t="n">
        <f aca="false">((AF7-AP7)*0.9)+AP7</f>
        <v>-22.007291789</v>
      </c>
      <c r="AH7" s="152" t="n">
        <f aca="false">((AF7-AP7)*0.8)+AP7</f>
        <v>-20.748479008</v>
      </c>
      <c r="AI7" s="152" t="n">
        <f aca="false">((AF7-AP7)*0.7)+AP7</f>
        <v>-19.489666227</v>
      </c>
      <c r="AJ7" s="152" t="n">
        <f aca="false">((AF7-AP7)*0.6)+AP7</f>
        <v>-18.230853446</v>
      </c>
      <c r="AK7" s="152" t="n">
        <f aca="false">((AF7-AP7)*0.5)+AP7</f>
        <v>-16.972040665</v>
      </c>
      <c r="AL7" s="152" t="n">
        <f aca="false">((AF7-AP7)*0.4)+AP7</f>
        <v>-15.713227884</v>
      </c>
      <c r="AM7" s="152" t="n">
        <f aca="false">((AF7-AP7)*0.3)+AP7</f>
        <v>-14.454415103</v>
      </c>
      <c r="AN7" s="152" t="n">
        <f aca="false">((AF7-AP7)*0.2)+AP7</f>
        <v>-13.195602322</v>
      </c>
      <c r="AO7" s="152" t="n">
        <f aca="false">((AF7-AP7)*0.1)+AP7</f>
        <v>-11.936789541</v>
      </c>
      <c r="AP7" s="152" t="n">
        <f aca="false">VLOOKUP($A7,GAMMAGRIDS,13,FALSE())</f>
        <v>-10.67797676</v>
      </c>
      <c r="AQ7" s="152" t="n">
        <f aca="false">(($AP7-$AU7)*0.8)+$AU7</f>
        <v>-9.568037858</v>
      </c>
      <c r="AR7" s="152" t="n">
        <f aca="false">(($AP7-$AU7)*0.6)+$AU7</f>
        <v>-8.458098956</v>
      </c>
      <c r="AS7" s="152" t="n">
        <f aca="false">(($AP7-$AU7)*0.4)+$AU7</f>
        <v>-7.348160054</v>
      </c>
      <c r="AT7" s="152" t="n">
        <f aca="false">(($AP7-$AU7)*0.2)+$AU7</f>
        <v>-6.238221152</v>
      </c>
      <c r="AU7" s="152" t="n">
        <f aca="false">VLOOKUP($A7,GAMMAGRIDS,14,FALSE())</f>
        <v>-5.12828225</v>
      </c>
      <c r="AV7" s="152" t="n">
        <f aca="false">(($AU7-$AZ7)*0.8)+$AZ7</f>
        <v>-4.1026258</v>
      </c>
      <c r="AW7" s="152" t="n">
        <f aca="false">(($AU7-$AZ7)*0.6)+$AZ7</f>
        <v>-3.07696935</v>
      </c>
      <c r="AX7" s="152" t="n">
        <f aca="false">(($AU7-$AZ7)*0.4)+$AZ7</f>
        <v>-2.0513129</v>
      </c>
      <c r="AY7" s="152" t="n">
        <f aca="false">(($AU7-$AZ7)*0.2)+$AZ7</f>
        <v>-1.02565645</v>
      </c>
      <c r="AZ7" s="152" t="n">
        <v>0</v>
      </c>
      <c r="BA7" s="152" t="n">
        <f aca="false">(($BE7-$AZ7)*0.2)+$AZ7</f>
        <v>0.950740662</v>
      </c>
      <c r="BB7" s="152" t="n">
        <f aca="false">(($BE7-$AZ7)*0.4)+$AZ7</f>
        <v>1.901481324</v>
      </c>
      <c r="BC7" s="152" t="n">
        <f aca="false">(($BE7-$AZ7)*0.6)+$AZ7</f>
        <v>2.852221986</v>
      </c>
      <c r="BD7" s="152" t="n">
        <f aca="false">(($BE7-$AZ7)*0.8)+$AZ7</f>
        <v>3.802962648</v>
      </c>
      <c r="BE7" s="152" t="n">
        <f aca="false">VLOOKUP($A7,GAMMAGRIDS,15,FALSE())</f>
        <v>4.75370331</v>
      </c>
      <c r="BF7" s="152" t="n">
        <f aca="false">(($BJ7-$BE7)*0.2)+$BE7</f>
        <v>5.637638994</v>
      </c>
      <c r="BG7" s="152" t="n">
        <f aca="false">(($BJ7-$BE7)*0.4)+$BE7</f>
        <v>6.521574678</v>
      </c>
      <c r="BH7" s="152" t="n">
        <f aca="false">(($BJ7-$BE7)*0.6)+$BE7</f>
        <v>7.405510362</v>
      </c>
      <c r="BI7" s="152" t="n">
        <f aca="false">(($BJ7-$BE7)*0.8)+$BE7</f>
        <v>8.289446046</v>
      </c>
      <c r="BJ7" s="152" t="n">
        <f aca="false">VLOOKUP($A7,GAMMAGRIDS,16,FALSE())</f>
        <v>9.17338173</v>
      </c>
      <c r="BK7" s="152" t="n">
        <f aca="false">((BT7-BJ7)*0.1)+BJ7</f>
        <v>9.970728468</v>
      </c>
      <c r="BL7" s="152" t="n">
        <f aca="false">((BT7-BJ7)*0.2)+BJ7</f>
        <v>10.768075206</v>
      </c>
      <c r="BM7" s="152" t="n">
        <f aca="false">((BT7-BJ7)*0.3)+BJ7</f>
        <v>11.565421944</v>
      </c>
      <c r="BN7" s="152" t="n">
        <f aca="false">((BT7-BJ7)*0.4)+BJ7</f>
        <v>12.362768682</v>
      </c>
      <c r="BO7" s="152" t="n">
        <f aca="false">((BT7-BJ7)*0.5)+BJ7</f>
        <v>13.16011542</v>
      </c>
      <c r="BP7" s="152" t="n">
        <f aca="false">((BT7-BJ7)*0.6)+BJ7</f>
        <v>13.957462158</v>
      </c>
      <c r="BQ7" s="152" t="n">
        <f aca="false">((BT7-BJ7)*0.7)+BJ7</f>
        <v>14.754808896</v>
      </c>
      <c r="BR7" s="152" t="n">
        <f aca="false">((BT7-BJ7)*0.8)+BJ7</f>
        <v>15.552155634</v>
      </c>
      <c r="BS7" s="152" t="n">
        <f aca="false">((BT7-BJ7)*0.9)+BJ7</f>
        <v>16.349502372</v>
      </c>
      <c r="BT7" s="152" t="n">
        <f aca="false">VLOOKUP($A7,GAMMAGRIDS,17,FALSE())</f>
        <v>17.14684911</v>
      </c>
      <c r="BU7" s="152" t="n">
        <f aca="false">((CD7-BT7)*0.1)+BT7</f>
        <v>17.845982065</v>
      </c>
      <c r="BV7" s="152" t="n">
        <f aca="false">((CD7-BT7)*0.2)+BT7</f>
        <v>18.54511502</v>
      </c>
      <c r="BW7" s="152" t="n">
        <f aca="false">((CD7-BT7)*0.3)+BT7</f>
        <v>19.244247975</v>
      </c>
      <c r="BX7" s="152" t="n">
        <f aca="false">((CD7-BT7)*0.4)+BT7</f>
        <v>19.94338093</v>
      </c>
      <c r="BY7" s="152" t="n">
        <f aca="false">((CD7-BT7)*0.5)+BT7</f>
        <v>20.642513885</v>
      </c>
      <c r="BZ7" s="152" t="n">
        <f aca="false">((CD7-BT7)*0.6)+BT7</f>
        <v>21.34164684</v>
      </c>
      <c r="CA7" s="152" t="n">
        <f aca="false">((CD7-BT7)*0.7)+BT7</f>
        <v>22.040779795</v>
      </c>
      <c r="CB7" s="152" t="n">
        <f aca="false">((CD7-BT7)*0.8)+BT7</f>
        <v>22.73991275</v>
      </c>
      <c r="CC7" s="152" t="n">
        <f aca="false">((CD7-BT7)*0.9)+BT7</f>
        <v>23.439045705</v>
      </c>
      <c r="CD7" s="152" t="n">
        <f aca="false">VLOOKUP($A7,GAMMAGRIDS,18,FALSE())</f>
        <v>24.13817866</v>
      </c>
      <c r="CE7" s="152" t="n">
        <f aca="false">($CD7-$CC7)+CD7</f>
        <v>24.837311615</v>
      </c>
      <c r="CF7" s="152" t="n">
        <f aca="false">($CD7-$CC7)+CE7</f>
        <v>25.53644457</v>
      </c>
      <c r="CG7" s="152" t="n">
        <f aca="false">($CD7-$CC7)+CF7</f>
        <v>26.235577525</v>
      </c>
      <c r="CH7" s="152" t="n">
        <f aca="false">($CD7-$CC7)+CG7</f>
        <v>26.93471048</v>
      </c>
      <c r="CI7" s="152" t="n">
        <f aca="false">($CD7-$CC7)+CH7</f>
        <v>27.633843435</v>
      </c>
      <c r="CJ7" s="152" t="n">
        <f aca="false">($CD7-$CC7)+CI7</f>
        <v>28.33297639</v>
      </c>
      <c r="CK7" s="152" t="n">
        <f aca="false">($CD7-$CC7)+CJ7</f>
        <v>29.032109345</v>
      </c>
      <c r="CL7" s="152" t="n">
        <f aca="false">($CD7-$CC7)+CK7</f>
        <v>29.7312423</v>
      </c>
      <c r="CM7" s="152" t="n">
        <f aca="false">($CD7-$CC7)+CL7</f>
        <v>30.430375255</v>
      </c>
      <c r="CN7" s="152" t="n">
        <f aca="false">($CD7-$CC7)+CM7</f>
        <v>31.12950821</v>
      </c>
      <c r="CO7" s="152" t="n">
        <f aca="false">($CD7-$CC7)+CN7</f>
        <v>31.828641165</v>
      </c>
      <c r="CP7" s="152" t="n">
        <f aca="false">($CD7-$CC7)+CO7</f>
        <v>32.52777412</v>
      </c>
      <c r="CQ7" s="152" t="n">
        <f aca="false">($CD7-$CC7)+CP7</f>
        <v>33.226907075</v>
      </c>
      <c r="CR7" s="152" t="n">
        <f aca="false">($CD7-$CC7)+CQ7</f>
        <v>33.92604003</v>
      </c>
      <c r="CS7" s="152" t="n">
        <f aca="false">($CD7-$CC7)+CR7</f>
        <v>34.625172985</v>
      </c>
      <c r="CT7" s="152" t="n">
        <f aca="false">($CD7-$CC7)+CS7</f>
        <v>35.32430594</v>
      </c>
      <c r="CU7" s="152" t="n">
        <f aca="false">($CD7-$CC7)+CT7</f>
        <v>36.023438895</v>
      </c>
      <c r="CV7" s="152" t="n">
        <f aca="false">($CD7-$CC7)+CU7</f>
        <v>36.72257185</v>
      </c>
      <c r="CW7" s="152" t="n">
        <f aca="false">($CD7-$CC7)+CV7</f>
        <v>37.421704805</v>
      </c>
      <c r="CX7" s="152" t="n">
        <f aca="false">($CD7-$CC7)+CW7</f>
        <v>38.12083776</v>
      </c>
    </row>
    <row r="8" customFormat="false" ht="12.75" hidden="false" customHeight="false" outlineLevel="0" collapsed="false">
      <c r="A8" s="34" t="n">
        <v>36831</v>
      </c>
      <c r="B8" s="152" t="n">
        <f aca="false">($V8-$W8)+C8</f>
        <v>-148.73478324</v>
      </c>
      <c r="C8" s="152" t="n">
        <f aca="false">($V8-$W8)+D8</f>
        <v>-145.643844565</v>
      </c>
      <c r="D8" s="152" t="n">
        <f aca="false">($V8-$W8)+E8</f>
        <v>-142.55290589</v>
      </c>
      <c r="E8" s="152" t="n">
        <f aca="false">($V8-$W8)+F8</f>
        <v>-139.461967215</v>
      </c>
      <c r="F8" s="152" t="n">
        <f aca="false">($V8-$W8)+G8</f>
        <v>-136.37102854</v>
      </c>
      <c r="G8" s="152" t="n">
        <f aca="false">($V8-$W8)+H8</f>
        <v>-133.280089865</v>
      </c>
      <c r="H8" s="152" t="n">
        <f aca="false">($V8-$W8)+I8</f>
        <v>-130.18915119</v>
      </c>
      <c r="I8" s="152" t="n">
        <f aca="false">($V8-$W8)+J8</f>
        <v>-127.098212515</v>
      </c>
      <c r="J8" s="152" t="n">
        <f aca="false">($V8-$W8)+K8</f>
        <v>-124.00727384</v>
      </c>
      <c r="K8" s="152" t="n">
        <f aca="false">($V8-$W8)+L8</f>
        <v>-120.916335165</v>
      </c>
      <c r="L8" s="152" t="n">
        <f aca="false">($V8-$W8)+M8</f>
        <v>-117.82539649</v>
      </c>
      <c r="M8" s="152" t="n">
        <f aca="false">($V8-$W8)+N8</f>
        <v>-114.734457815</v>
      </c>
      <c r="N8" s="152" t="n">
        <f aca="false">($V8-$W8)+O8</f>
        <v>-111.64351914</v>
      </c>
      <c r="O8" s="152" t="n">
        <f aca="false">($V8-$W8)+P8</f>
        <v>-108.552580465</v>
      </c>
      <c r="P8" s="152" t="n">
        <f aca="false">($V8-$W8)+Q8</f>
        <v>-105.46164179</v>
      </c>
      <c r="Q8" s="152" t="n">
        <f aca="false">($V8-$W8)+R8</f>
        <v>-102.370703115</v>
      </c>
      <c r="R8" s="152" t="n">
        <f aca="false">($V8-$W8)+S8</f>
        <v>-99.27976444</v>
      </c>
      <c r="S8" s="152" t="n">
        <f aca="false">($V8-$W8)+T8</f>
        <v>-96.188825765</v>
      </c>
      <c r="T8" s="152" t="n">
        <f aca="false">($V8-$W8)+U8</f>
        <v>-93.09788709</v>
      </c>
      <c r="U8" s="152" t="n">
        <f aca="false">($V8-$W8)+V8</f>
        <v>-90.006948415</v>
      </c>
      <c r="V8" s="152" t="n">
        <f aca="false">VLOOKUP($A8,GAMMAGRIDS,11,FALSE())</f>
        <v>-86.91600974</v>
      </c>
      <c r="W8" s="152" t="n">
        <f aca="false">((V8-AF8)*0.9)+AF8</f>
        <v>-83.825071065</v>
      </c>
      <c r="X8" s="152" t="n">
        <f aca="false">((V8-AF8)*0.8)+AF8</f>
        <v>-80.73413239</v>
      </c>
      <c r="Y8" s="152" t="n">
        <f aca="false">((V8-AF8)*0.7)+AF8</f>
        <v>-77.643193715</v>
      </c>
      <c r="Z8" s="152" t="n">
        <f aca="false">((V8-AF8)*0.6)+AF8</f>
        <v>-74.55225504</v>
      </c>
      <c r="AA8" s="152" t="n">
        <f aca="false">((V8-AF8)*0.5)+AF8</f>
        <v>-71.461316365</v>
      </c>
      <c r="AB8" s="152" t="n">
        <f aca="false">((V8-AF8)*0.4)+AF8</f>
        <v>-68.37037769</v>
      </c>
      <c r="AC8" s="152" t="n">
        <f aca="false">((V8-AF8)*0.3)+AF8</f>
        <v>-65.279439015</v>
      </c>
      <c r="AD8" s="152" t="n">
        <f aca="false">((V8-AF8)*0.2)+AF8</f>
        <v>-62.18850034</v>
      </c>
      <c r="AE8" s="152" t="n">
        <f aca="false">((V8-AF8)*0.1)+AF8</f>
        <v>-59.097561665</v>
      </c>
      <c r="AF8" s="152" t="n">
        <f aca="false">VLOOKUP($A8,GAMMAGRIDS,12,FALSE())</f>
        <v>-56.00662299</v>
      </c>
      <c r="AG8" s="152" t="n">
        <f aca="false">((AF8-AP8)*0.9)+AP8</f>
        <v>-53.111367422</v>
      </c>
      <c r="AH8" s="152" t="n">
        <f aca="false">((AF8-AP8)*0.8)+AP8</f>
        <v>-50.216111854</v>
      </c>
      <c r="AI8" s="152" t="n">
        <f aca="false">((AF8-AP8)*0.7)+AP8</f>
        <v>-47.320856286</v>
      </c>
      <c r="AJ8" s="152" t="n">
        <f aca="false">((AF8-AP8)*0.6)+AP8</f>
        <v>-44.425600718</v>
      </c>
      <c r="AK8" s="152" t="n">
        <f aca="false">((AF8-AP8)*0.5)+AP8</f>
        <v>-41.53034515</v>
      </c>
      <c r="AL8" s="152" t="n">
        <f aca="false">((AF8-AP8)*0.4)+AP8</f>
        <v>-38.635089582</v>
      </c>
      <c r="AM8" s="152" t="n">
        <f aca="false">((AF8-AP8)*0.3)+AP8</f>
        <v>-35.739834014</v>
      </c>
      <c r="AN8" s="152" t="n">
        <f aca="false">((AF8-AP8)*0.2)+AP8</f>
        <v>-32.844578446</v>
      </c>
      <c r="AO8" s="152" t="n">
        <f aca="false">((AF8-AP8)*0.1)+AP8</f>
        <v>-29.949322878</v>
      </c>
      <c r="AP8" s="152" t="n">
        <f aca="false">VLOOKUP($A8,GAMMAGRIDS,13,FALSE())</f>
        <v>-27.05406731</v>
      </c>
      <c r="AQ8" s="152" t="n">
        <f aca="false">(($AP8-$AU8)*0.8)+$AU8</f>
        <v>-24.302004696</v>
      </c>
      <c r="AR8" s="152" t="n">
        <f aca="false">(($AP8-$AU8)*0.6)+$AU8</f>
        <v>-21.549942082</v>
      </c>
      <c r="AS8" s="152" t="n">
        <f aca="false">(($AP8-$AU8)*0.4)+$AU8</f>
        <v>-18.797879468</v>
      </c>
      <c r="AT8" s="152" t="n">
        <f aca="false">(($AP8-$AU8)*0.2)+$AU8</f>
        <v>-16.045816854</v>
      </c>
      <c r="AU8" s="152" t="n">
        <f aca="false">VLOOKUP($A8,GAMMAGRIDS,14,FALSE())</f>
        <v>-13.29375424</v>
      </c>
      <c r="AV8" s="152" t="n">
        <f aca="false">(($AU8-$AZ8)*0.8)+$AZ8</f>
        <v>-10.635003392</v>
      </c>
      <c r="AW8" s="152" t="n">
        <f aca="false">(($AU8-$AZ8)*0.6)+$AZ8</f>
        <v>-7.976252544</v>
      </c>
      <c r="AX8" s="152" t="n">
        <f aca="false">(($AU8-$AZ8)*0.4)+$AZ8</f>
        <v>-5.317501696</v>
      </c>
      <c r="AY8" s="152" t="n">
        <f aca="false">(($AU8-$AZ8)*0.2)+$AZ8</f>
        <v>-2.658750848</v>
      </c>
      <c r="AZ8" s="152" t="n">
        <v>0</v>
      </c>
      <c r="BA8" s="152" t="n">
        <f aca="false">(($BE8-$AZ8)*0.2)+$AZ8</f>
        <v>2.56724826</v>
      </c>
      <c r="BB8" s="152" t="n">
        <f aca="false">(($BE8-$AZ8)*0.4)+$AZ8</f>
        <v>5.13449652</v>
      </c>
      <c r="BC8" s="152" t="n">
        <f aca="false">(($BE8-$AZ8)*0.6)+$AZ8</f>
        <v>7.70174478</v>
      </c>
      <c r="BD8" s="152" t="n">
        <f aca="false">(($BE8-$AZ8)*0.8)+$AZ8</f>
        <v>10.26899304</v>
      </c>
      <c r="BE8" s="152" t="n">
        <f aca="false">VLOOKUP($A8,GAMMAGRIDS,15,FALSE())</f>
        <v>12.8362413</v>
      </c>
      <c r="BF8" s="152" t="n">
        <f aca="false">(($BJ8-$BE8)*0.2)+$BE8</f>
        <v>15.313682592</v>
      </c>
      <c r="BG8" s="152" t="n">
        <f aca="false">(($BJ8-$BE8)*0.4)+$BE8</f>
        <v>17.791123884</v>
      </c>
      <c r="BH8" s="152" t="n">
        <f aca="false">(($BJ8-$BE8)*0.6)+$BE8</f>
        <v>20.268565176</v>
      </c>
      <c r="BI8" s="152" t="n">
        <f aca="false">(($BJ8-$BE8)*0.8)+$BE8</f>
        <v>22.746006468</v>
      </c>
      <c r="BJ8" s="152" t="n">
        <f aca="false">VLOOKUP($A8,GAMMAGRIDS,16,FALSE())</f>
        <v>25.22344776</v>
      </c>
      <c r="BK8" s="152" t="n">
        <f aca="false">((BT8-BJ8)*0.1)+BJ8</f>
        <v>27.569679975</v>
      </c>
      <c r="BL8" s="152" t="n">
        <f aca="false">((BT8-BJ8)*0.2)+BJ8</f>
        <v>29.91591219</v>
      </c>
      <c r="BM8" s="152" t="n">
        <f aca="false">((BT8-BJ8)*0.3)+BJ8</f>
        <v>32.262144405</v>
      </c>
      <c r="BN8" s="152" t="n">
        <f aca="false">((BT8-BJ8)*0.4)+BJ8</f>
        <v>34.60837662</v>
      </c>
      <c r="BO8" s="152" t="n">
        <f aca="false">((BT8-BJ8)*0.5)+BJ8</f>
        <v>36.954608835</v>
      </c>
      <c r="BP8" s="152" t="n">
        <f aca="false">((BT8-BJ8)*0.6)+BJ8</f>
        <v>39.30084105</v>
      </c>
      <c r="BQ8" s="152" t="n">
        <f aca="false">((BT8-BJ8)*0.7)+BJ8</f>
        <v>41.647073265</v>
      </c>
      <c r="BR8" s="152" t="n">
        <f aca="false">((BT8-BJ8)*0.8)+BJ8</f>
        <v>43.99330548</v>
      </c>
      <c r="BS8" s="152" t="n">
        <f aca="false">((BT8-BJ8)*0.9)+BJ8</f>
        <v>46.339537695</v>
      </c>
      <c r="BT8" s="152" t="n">
        <f aca="false">VLOOKUP($A8,GAMMAGRIDS,17,FALSE())</f>
        <v>48.68576991</v>
      </c>
      <c r="BU8" s="152" t="n">
        <f aca="false">((CD8-BT8)*0.1)+BT8</f>
        <v>50.863420511</v>
      </c>
      <c r="BV8" s="152" t="n">
        <f aca="false">((CD8-BT8)*0.2)+BT8</f>
        <v>53.041071112</v>
      </c>
      <c r="BW8" s="152" t="n">
        <f aca="false">((CD8-BT8)*0.3)+BT8</f>
        <v>55.218721713</v>
      </c>
      <c r="BX8" s="152" t="n">
        <f aca="false">((CD8-BT8)*0.4)+BT8</f>
        <v>57.396372314</v>
      </c>
      <c r="BY8" s="152" t="n">
        <f aca="false">((CD8-BT8)*0.5)+BT8</f>
        <v>59.574022915</v>
      </c>
      <c r="BZ8" s="152" t="n">
        <f aca="false">((CD8-BT8)*0.6)+BT8</f>
        <v>61.751673516</v>
      </c>
      <c r="CA8" s="152" t="n">
        <f aca="false">((CD8-BT8)*0.7)+BT8</f>
        <v>63.929324117</v>
      </c>
      <c r="CB8" s="152" t="n">
        <f aca="false">((CD8-BT8)*0.8)+BT8</f>
        <v>66.106974718</v>
      </c>
      <c r="CC8" s="152" t="n">
        <f aca="false">((CD8-BT8)*0.9)+BT8</f>
        <v>68.284625319</v>
      </c>
      <c r="CD8" s="152" t="n">
        <f aca="false">VLOOKUP($A8,GAMMAGRIDS,18,FALSE())</f>
        <v>70.46227592</v>
      </c>
      <c r="CE8" s="152" t="n">
        <f aca="false">($CD8-$CC8)+CD8</f>
        <v>72.639926521</v>
      </c>
      <c r="CF8" s="152" t="n">
        <f aca="false">($CD8-$CC8)+CE8</f>
        <v>74.817577122</v>
      </c>
      <c r="CG8" s="152" t="n">
        <f aca="false">($CD8-$CC8)+CF8</f>
        <v>76.995227723</v>
      </c>
      <c r="CH8" s="152" t="n">
        <f aca="false">($CD8-$CC8)+CG8</f>
        <v>79.172878324</v>
      </c>
      <c r="CI8" s="152" t="n">
        <f aca="false">($CD8-$CC8)+CH8</f>
        <v>81.350528925</v>
      </c>
      <c r="CJ8" s="152" t="n">
        <f aca="false">($CD8-$CC8)+CI8</f>
        <v>83.528179526</v>
      </c>
      <c r="CK8" s="152" t="n">
        <f aca="false">($CD8-$CC8)+CJ8</f>
        <v>85.705830127</v>
      </c>
      <c r="CL8" s="152" t="n">
        <f aca="false">($CD8-$CC8)+CK8</f>
        <v>87.883480728</v>
      </c>
      <c r="CM8" s="152" t="n">
        <f aca="false">($CD8-$CC8)+CL8</f>
        <v>90.061131329</v>
      </c>
      <c r="CN8" s="152" t="n">
        <f aca="false">($CD8-$CC8)+CM8</f>
        <v>92.23878193</v>
      </c>
      <c r="CO8" s="152" t="n">
        <f aca="false">($CD8-$CC8)+CN8</f>
        <v>94.416432531</v>
      </c>
      <c r="CP8" s="152" t="n">
        <f aca="false">($CD8-$CC8)+CO8</f>
        <v>96.594083132</v>
      </c>
      <c r="CQ8" s="152" t="n">
        <f aca="false">($CD8-$CC8)+CP8</f>
        <v>98.771733733</v>
      </c>
      <c r="CR8" s="152" t="n">
        <f aca="false">($CD8-$CC8)+CQ8</f>
        <v>100.949384334</v>
      </c>
      <c r="CS8" s="152" t="n">
        <f aca="false">($CD8-$CC8)+CR8</f>
        <v>103.127034935</v>
      </c>
      <c r="CT8" s="152" t="n">
        <f aca="false">($CD8-$CC8)+CS8</f>
        <v>105.304685536</v>
      </c>
      <c r="CU8" s="152" t="n">
        <f aca="false">($CD8-$CC8)+CT8</f>
        <v>107.482336137</v>
      </c>
      <c r="CV8" s="152" t="n">
        <f aca="false">($CD8-$CC8)+CU8</f>
        <v>109.659986738</v>
      </c>
      <c r="CW8" s="152" t="n">
        <f aca="false">($CD8-$CC8)+CV8</f>
        <v>111.837637339</v>
      </c>
      <c r="CX8" s="152" t="n">
        <f aca="false">($CD8-$CC8)+CW8</f>
        <v>114.01528794</v>
      </c>
    </row>
    <row r="9" customFormat="false" ht="12.75" hidden="false" customHeight="false" outlineLevel="0" collapsed="false">
      <c r="A9" s="34" t="n">
        <v>36861</v>
      </c>
      <c r="B9" s="152" t="n">
        <f aca="false">($V9-$W9)+C9</f>
        <v>-91.11203195</v>
      </c>
      <c r="C9" s="152" t="n">
        <f aca="false">($V9-$W9)+D9</f>
        <v>-89.292316529</v>
      </c>
      <c r="D9" s="152" t="n">
        <f aca="false">($V9-$W9)+E9</f>
        <v>-87.472601108</v>
      </c>
      <c r="E9" s="152" t="n">
        <f aca="false">($V9-$W9)+F9</f>
        <v>-85.652885687</v>
      </c>
      <c r="F9" s="152" t="n">
        <f aca="false">($V9-$W9)+G9</f>
        <v>-83.833170266</v>
      </c>
      <c r="G9" s="152" t="n">
        <f aca="false">($V9-$W9)+H9</f>
        <v>-82.013454845</v>
      </c>
      <c r="H9" s="152" t="n">
        <f aca="false">($V9-$W9)+I9</f>
        <v>-80.193739424</v>
      </c>
      <c r="I9" s="152" t="n">
        <f aca="false">($V9-$W9)+J9</f>
        <v>-78.374024003</v>
      </c>
      <c r="J9" s="152" t="n">
        <f aca="false">($V9-$W9)+K9</f>
        <v>-76.554308582</v>
      </c>
      <c r="K9" s="152" t="n">
        <f aca="false">($V9-$W9)+L9</f>
        <v>-74.734593161</v>
      </c>
      <c r="L9" s="152" t="n">
        <f aca="false">($V9-$W9)+M9</f>
        <v>-72.91487774</v>
      </c>
      <c r="M9" s="152" t="n">
        <f aca="false">($V9-$W9)+N9</f>
        <v>-71.095162319</v>
      </c>
      <c r="N9" s="152" t="n">
        <f aca="false">($V9-$W9)+O9</f>
        <v>-69.275446898</v>
      </c>
      <c r="O9" s="152" t="n">
        <f aca="false">($V9-$W9)+P9</f>
        <v>-67.455731477</v>
      </c>
      <c r="P9" s="152" t="n">
        <f aca="false">($V9-$W9)+Q9</f>
        <v>-65.636016056</v>
      </c>
      <c r="Q9" s="152" t="n">
        <f aca="false">($V9-$W9)+R9</f>
        <v>-63.816300635</v>
      </c>
      <c r="R9" s="152" t="n">
        <f aca="false">($V9-$W9)+S9</f>
        <v>-61.996585214</v>
      </c>
      <c r="S9" s="152" t="n">
        <f aca="false">($V9-$W9)+T9</f>
        <v>-60.176869793</v>
      </c>
      <c r="T9" s="152" t="n">
        <f aca="false">($V9-$W9)+U9</f>
        <v>-58.357154372</v>
      </c>
      <c r="U9" s="152" t="n">
        <f aca="false">($V9-$W9)+V9</f>
        <v>-56.537438951</v>
      </c>
      <c r="V9" s="152" t="n">
        <f aca="false">VLOOKUP($A9,GAMMAGRIDS,11,FALSE())</f>
        <v>-54.71772353</v>
      </c>
      <c r="W9" s="152" t="n">
        <f aca="false">((V9-AF9)*0.9)+AF9</f>
        <v>-52.898008109</v>
      </c>
      <c r="X9" s="152" t="n">
        <f aca="false">((V9-AF9)*0.8)+AF9</f>
        <v>-51.078292688</v>
      </c>
      <c r="Y9" s="152" t="n">
        <f aca="false">((V9-AF9)*0.7)+AF9</f>
        <v>-49.258577267</v>
      </c>
      <c r="Z9" s="152" t="n">
        <f aca="false">((V9-AF9)*0.6)+AF9</f>
        <v>-47.438861846</v>
      </c>
      <c r="AA9" s="152" t="n">
        <f aca="false">((V9-AF9)*0.5)+AF9</f>
        <v>-45.619146425</v>
      </c>
      <c r="AB9" s="152" t="n">
        <f aca="false">((V9-AF9)*0.4)+AF9</f>
        <v>-43.799431004</v>
      </c>
      <c r="AC9" s="152" t="n">
        <f aca="false">((V9-AF9)*0.3)+AF9</f>
        <v>-41.979715583</v>
      </c>
      <c r="AD9" s="152" t="n">
        <f aca="false">((V9-AF9)*0.2)+AF9</f>
        <v>-40.160000162</v>
      </c>
      <c r="AE9" s="152" t="n">
        <f aca="false">((V9-AF9)*0.1)+AF9</f>
        <v>-38.340284741</v>
      </c>
      <c r="AF9" s="152" t="n">
        <f aca="false">VLOOKUP($A9,GAMMAGRIDS,12,FALSE())</f>
        <v>-36.52056932</v>
      </c>
      <c r="AG9" s="152" t="n">
        <f aca="false">((AF9-AP9)*0.9)+AP9</f>
        <v>-34.692562666</v>
      </c>
      <c r="AH9" s="152" t="n">
        <f aca="false">((AF9-AP9)*0.8)+AP9</f>
        <v>-32.864556012</v>
      </c>
      <c r="AI9" s="152" t="n">
        <f aca="false">((AF9-AP9)*0.7)+AP9</f>
        <v>-31.036549358</v>
      </c>
      <c r="AJ9" s="152" t="n">
        <f aca="false">((AF9-AP9)*0.6)+AP9</f>
        <v>-29.208542704</v>
      </c>
      <c r="AK9" s="152" t="n">
        <f aca="false">((AF9-AP9)*0.5)+AP9</f>
        <v>-27.38053605</v>
      </c>
      <c r="AL9" s="152" t="n">
        <f aca="false">((AF9-AP9)*0.4)+AP9</f>
        <v>-25.552529396</v>
      </c>
      <c r="AM9" s="152" t="n">
        <f aca="false">((AF9-AP9)*0.3)+AP9</f>
        <v>-23.724522742</v>
      </c>
      <c r="AN9" s="152" t="n">
        <f aca="false">((AF9-AP9)*0.2)+AP9</f>
        <v>-21.896516088</v>
      </c>
      <c r="AO9" s="152" t="n">
        <f aca="false">((AF9-AP9)*0.1)+AP9</f>
        <v>-20.068509434</v>
      </c>
      <c r="AP9" s="152" t="n">
        <f aca="false">VLOOKUP($A9,GAMMAGRIDS,13,FALSE())</f>
        <v>-18.24050278</v>
      </c>
      <c r="AQ9" s="152" t="n">
        <f aca="false">(($AP9-$AU9)*0.8)+$AU9</f>
        <v>-16.413971974</v>
      </c>
      <c r="AR9" s="152" t="n">
        <f aca="false">(($AP9-$AU9)*0.6)+$AU9</f>
        <v>-14.587441168</v>
      </c>
      <c r="AS9" s="152" t="n">
        <f aca="false">(($AP9-$AU9)*0.4)+$AU9</f>
        <v>-12.760910362</v>
      </c>
      <c r="AT9" s="152" t="n">
        <f aca="false">(($AP9-$AU9)*0.2)+$AU9</f>
        <v>-10.934379556</v>
      </c>
      <c r="AU9" s="152" t="n">
        <f aca="false">VLOOKUP($A9,GAMMAGRIDS,14,FALSE())</f>
        <v>-9.10784875</v>
      </c>
      <c r="AV9" s="152" t="n">
        <f aca="false">(($AU9-$AZ9)*0.8)+$AZ9</f>
        <v>-7.286279</v>
      </c>
      <c r="AW9" s="152" t="n">
        <f aca="false">(($AU9-$AZ9)*0.6)+$AZ9</f>
        <v>-5.46470925</v>
      </c>
      <c r="AX9" s="152" t="n">
        <f aca="false">(($AU9-$AZ9)*0.4)+$AZ9</f>
        <v>-3.6431395</v>
      </c>
      <c r="AY9" s="152" t="n">
        <f aca="false">(($AU9-$AZ9)*0.2)+$AZ9</f>
        <v>-1.82156975</v>
      </c>
      <c r="AZ9" s="152" t="n">
        <v>0</v>
      </c>
      <c r="BA9" s="152" t="n">
        <f aca="false">(($BE9-$AZ9)*0.2)+$AZ9</f>
        <v>1.813948806</v>
      </c>
      <c r="BB9" s="152" t="n">
        <f aca="false">(($BE9-$AZ9)*0.4)+$AZ9</f>
        <v>3.627897612</v>
      </c>
      <c r="BC9" s="152" t="n">
        <f aca="false">(($BE9-$AZ9)*0.6)+$AZ9</f>
        <v>5.441846418</v>
      </c>
      <c r="BD9" s="152" t="n">
        <f aca="false">(($BE9-$AZ9)*0.8)+$AZ9</f>
        <v>7.255795224</v>
      </c>
      <c r="BE9" s="152" t="n">
        <f aca="false">VLOOKUP($A9,GAMMAGRIDS,15,FALSE())</f>
        <v>9.06974403</v>
      </c>
      <c r="BF9" s="152" t="n">
        <f aca="false">(($BJ9-$BE9)*0.2)+$BE9</f>
        <v>10.873558712</v>
      </c>
      <c r="BG9" s="152" t="n">
        <f aca="false">(($BJ9-$BE9)*0.4)+$BE9</f>
        <v>12.677373394</v>
      </c>
      <c r="BH9" s="152" t="n">
        <f aca="false">(($BJ9-$BE9)*0.6)+$BE9</f>
        <v>14.481188076</v>
      </c>
      <c r="BI9" s="152" t="n">
        <f aca="false">(($BJ9-$BE9)*0.8)+$BE9</f>
        <v>16.285002758</v>
      </c>
      <c r="BJ9" s="152" t="n">
        <f aca="false">VLOOKUP($A9,GAMMAGRIDS,16,FALSE())</f>
        <v>18.08881744</v>
      </c>
      <c r="BK9" s="152" t="n">
        <f aca="false">((BT9-BJ9)*0.1)+BJ9</f>
        <v>19.872810264</v>
      </c>
      <c r="BL9" s="152" t="n">
        <f aca="false">((BT9-BJ9)*0.2)+BJ9</f>
        <v>21.656803088</v>
      </c>
      <c r="BM9" s="152" t="n">
        <f aca="false">((BT9-BJ9)*0.3)+BJ9</f>
        <v>23.440795912</v>
      </c>
      <c r="BN9" s="152" t="n">
        <f aca="false">((BT9-BJ9)*0.4)+BJ9</f>
        <v>25.224788736</v>
      </c>
      <c r="BO9" s="152" t="n">
        <f aca="false">((BT9-BJ9)*0.5)+BJ9</f>
        <v>27.00878156</v>
      </c>
      <c r="BP9" s="152" t="n">
        <f aca="false">((BT9-BJ9)*0.6)+BJ9</f>
        <v>28.792774384</v>
      </c>
      <c r="BQ9" s="152" t="n">
        <f aca="false">((BT9-BJ9)*0.7)+BJ9</f>
        <v>30.576767208</v>
      </c>
      <c r="BR9" s="152" t="n">
        <f aca="false">((BT9-BJ9)*0.8)+BJ9</f>
        <v>32.360760032</v>
      </c>
      <c r="BS9" s="152" t="n">
        <f aca="false">((BT9-BJ9)*0.9)+BJ9</f>
        <v>34.144752856</v>
      </c>
      <c r="BT9" s="152" t="n">
        <f aca="false">VLOOKUP($A9,GAMMAGRIDS,17,FALSE())</f>
        <v>35.92874568</v>
      </c>
      <c r="BU9" s="152" t="n">
        <f aca="false">((CD9-BT9)*0.1)+BT9</f>
        <v>37.679321037</v>
      </c>
      <c r="BV9" s="152" t="n">
        <f aca="false">((CD9-BT9)*0.2)+BT9</f>
        <v>39.429896394</v>
      </c>
      <c r="BW9" s="152" t="n">
        <f aca="false">((CD9-BT9)*0.3)+BT9</f>
        <v>41.180471751</v>
      </c>
      <c r="BX9" s="152" t="n">
        <f aca="false">((CD9-BT9)*0.4)+BT9</f>
        <v>42.931047108</v>
      </c>
      <c r="BY9" s="152" t="n">
        <f aca="false">((CD9-BT9)*0.5)+BT9</f>
        <v>44.681622465</v>
      </c>
      <c r="BZ9" s="152" t="n">
        <f aca="false">((CD9-BT9)*0.6)+BT9</f>
        <v>46.432197822</v>
      </c>
      <c r="CA9" s="152" t="n">
        <f aca="false">((CD9-BT9)*0.7)+BT9</f>
        <v>48.182773179</v>
      </c>
      <c r="CB9" s="152" t="n">
        <f aca="false">((CD9-BT9)*0.8)+BT9</f>
        <v>49.933348536</v>
      </c>
      <c r="CC9" s="152" t="n">
        <f aca="false">((CD9-BT9)*0.9)+BT9</f>
        <v>51.683923893</v>
      </c>
      <c r="CD9" s="152" t="n">
        <f aca="false">VLOOKUP($A9,GAMMAGRIDS,18,FALSE())</f>
        <v>53.43449925</v>
      </c>
      <c r="CE9" s="152" t="n">
        <f aca="false">($CD9-$CC9)+CD9</f>
        <v>55.185074607</v>
      </c>
      <c r="CF9" s="152" t="n">
        <f aca="false">($CD9-$CC9)+CE9</f>
        <v>56.935649964</v>
      </c>
      <c r="CG9" s="152" t="n">
        <f aca="false">($CD9-$CC9)+CF9</f>
        <v>58.686225321</v>
      </c>
      <c r="CH9" s="152" t="n">
        <f aca="false">($CD9-$CC9)+CG9</f>
        <v>60.436800678</v>
      </c>
      <c r="CI9" s="152" t="n">
        <f aca="false">($CD9-$CC9)+CH9</f>
        <v>62.187376035</v>
      </c>
      <c r="CJ9" s="152" t="n">
        <f aca="false">($CD9-$CC9)+CI9</f>
        <v>63.937951392</v>
      </c>
      <c r="CK9" s="152" t="n">
        <f aca="false">($CD9-$CC9)+CJ9</f>
        <v>65.688526749</v>
      </c>
      <c r="CL9" s="152" t="n">
        <f aca="false">($CD9-$CC9)+CK9</f>
        <v>67.439102106</v>
      </c>
      <c r="CM9" s="152" t="n">
        <f aca="false">($CD9-$CC9)+CL9</f>
        <v>69.189677463</v>
      </c>
      <c r="CN9" s="152" t="n">
        <f aca="false">($CD9-$CC9)+CM9</f>
        <v>70.94025282</v>
      </c>
      <c r="CO9" s="152" t="n">
        <f aca="false">($CD9-$CC9)+CN9</f>
        <v>72.690828177</v>
      </c>
      <c r="CP9" s="152" t="n">
        <f aca="false">($CD9-$CC9)+CO9</f>
        <v>74.441403534</v>
      </c>
      <c r="CQ9" s="152" t="n">
        <f aca="false">($CD9-$CC9)+CP9</f>
        <v>76.191978891</v>
      </c>
      <c r="CR9" s="152" t="n">
        <f aca="false">($CD9-$CC9)+CQ9</f>
        <v>77.942554248</v>
      </c>
      <c r="CS9" s="152" t="n">
        <f aca="false">($CD9-$CC9)+CR9</f>
        <v>79.693129605</v>
      </c>
      <c r="CT9" s="152" t="n">
        <f aca="false">($CD9-$CC9)+CS9</f>
        <v>81.443704962</v>
      </c>
      <c r="CU9" s="152" t="n">
        <f aca="false">($CD9-$CC9)+CT9</f>
        <v>83.194280319</v>
      </c>
      <c r="CV9" s="152" t="n">
        <f aca="false">($CD9-$CC9)+CU9</f>
        <v>84.9448556760001</v>
      </c>
      <c r="CW9" s="152" t="n">
        <f aca="false">($CD9-$CC9)+CV9</f>
        <v>86.6954310330001</v>
      </c>
      <c r="CX9" s="152" t="n">
        <f aca="false">($CD9-$CC9)+CW9</f>
        <v>88.4460063900001</v>
      </c>
    </row>
    <row r="10" customFormat="false" ht="12.75" hidden="false" customHeight="false" outlineLevel="0" collapsed="false">
      <c r="A10" s="34" t="n">
        <v>36892</v>
      </c>
      <c r="B10" s="152" t="n">
        <f aca="false">($V10-$W10)+C10</f>
        <v>-91.2839047800001</v>
      </c>
      <c r="C10" s="152" t="n">
        <f aca="false">($V10-$W10)+D10</f>
        <v>-89.4411106410001</v>
      </c>
      <c r="D10" s="152" t="n">
        <f aca="false">($V10-$W10)+E10</f>
        <v>-87.5983165020001</v>
      </c>
      <c r="E10" s="152" t="n">
        <f aca="false">($V10-$W10)+F10</f>
        <v>-85.755522363</v>
      </c>
      <c r="F10" s="152" t="n">
        <f aca="false">($V10-$W10)+G10</f>
        <v>-83.912728224</v>
      </c>
      <c r="G10" s="152" t="n">
        <f aca="false">($V10-$W10)+H10</f>
        <v>-82.069934085</v>
      </c>
      <c r="H10" s="152" t="n">
        <f aca="false">($V10-$W10)+I10</f>
        <v>-80.227139946</v>
      </c>
      <c r="I10" s="152" t="n">
        <f aca="false">($V10-$W10)+J10</f>
        <v>-78.384345807</v>
      </c>
      <c r="J10" s="152" t="n">
        <f aca="false">($V10-$W10)+K10</f>
        <v>-76.541551668</v>
      </c>
      <c r="K10" s="152" t="n">
        <f aca="false">($V10-$W10)+L10</f>
        <v>-74.698757529</v>
      </c>
      <c r="L10" s="152" t="n">
        <f aca="false">($V10-$W10)+M10</f>
        <v>-72.85596339</v>
      </c>
      <c r="M10" s="152" t="n">
        <f aca="false">($V10-$W10)+N10</f>
        <v>-71.013169251</v>
      </c>
      <c r="N10" s="152" t="n">
        <f aca="false">($V10-$W10)+O10</f>
        <v>-69.170375112</v>
      </c>
      <c r="O10" s="152" t="n">
        <f aca="false">($V10-$W10)+P10</f>
        <v>-67.327580973</v>
      </c>
      <c r="P10" s="152" t="n">
        <f aca="false">($V10-$W10)+Q10</f>
        <v>-65.484786834</v>
      </c>
      <c r="Q10" s="152" t="n">
        <f aca="false">($V10-$W10)+R10</f>
        <v>-63.641992695</v>
      </c>
      <c r="R10" s="152" t="n">
        <f aca="false">($V10-$W10)+S10</f>
        <v>-61.799198556</v>
      </c>
      <c r="S10" s="152" t="n">
        <f aca="false">($V10-$W10)+T10</f>
        <v>-59.956404417</v>
      </c>
      <c r="T10" s="152" t="n">
        <f aca="false">($V10-$W10)+U10</f>
        <v>-58.113610278</v>
      </c>
      <c r="U10" s="152" t="n">
        <f aca="false">($V10-$W10)+V10</f>
        <v>-56.270816139</v>
      </c>
      <c r="V10" s="152" t="n">
        <f aca="false">VLOOKUP($A10,GAMMAGRIDS,11,FALSE())</f>
        <v>-54.428022</v>
      </c>
      <c r="W10" s="152" t="n">
        <f aca="false">((V10-AF10)*0.9)+AF10</f>
        <v>-52.585227861</v>
      </c>
      <c r="X10" s="152" t="n">
        <f aca="false">((V10-AF10)*0.8)+AF10</f>
        <v>-50.742433722</v>
      </c>
      <c r="Y10" s="152" t="n">
        <f aca="false">((V10-AF10)*0.7)+AF10</f>
        <v>-48.899639583</v>
      </c>
      <c r="Z10" s="152" t="n">
        <f aca="false">((V10-AF10)*0.6)+AF10</f>
        <v>-47.056845444</v>
      </c>
      <c r="AA10" s="152" t="n">
        <f aca="false">((V10-AF10)*0.5)+AF10</f>
        <v>-45.214051305</v>
      </c>
      <c r="AB10" s="152" t="n">
        <f aca="false">((V10-AF10)*0.4)+AF10</f>
        <v>-43.371257166</v>
      </c>
      <c r="AC10" s="152" t="n">
        <f aca="false">((V10-AF10)*0.3)+AF10</f>
        <v>-41.528463027</v>
      </c>
      <c r="AD10" s="152" t="n">
        <f aca="false">((V10-AF10)*0.2)+AF10</f>
        <v>-39.685668888</v>
      </c>
      <c r="AE10" s="152" t="n">
        <f aca="false">((V10-AF10)*0.1)+AF10</f>
        <v>-37.842874749</v>
      </c>
      <c r="AF10" s="152" t="n">
        <f aca="false">VLOOKUP($A10,GAMMAGRIDS,12,FALSE())</f>
        <v>-36.00008061</v>
      </c>
      <c r="AG10" s="152" t="n">
        <f aca="false">((AF10-AP10)*0.9)+AP10</f>
        <v>-34.183702169</v>
      </c>
      <c r="AH10" s="152" t="n">
        <f aca="false">((AF10-AP10)*0.8)+AP10</f>
        <v>-32.367323728</v>
      </c>
      <c r="AI10" s="152" t="n">
        <f aca="false">((AF10-AP10)*0.7)+AP10</f>
        <v>-30.550945287</v>
      </c>
      <c r="AJ10" s="152" t="n">
        <f aca="false">((AF10-AP10)*0.6)+AP10</f>
        <v>-28.734566846</v>
      </c>
      <c r="AK10" s="152" t="n">
        <f aca="false">((AF10-AP10)*0.5)+AP10</f>
        <v>-26.918188405</v>
      </c>
      <c r="AL10" s="152" t="n">
        <f aca="false">((AF10-AP10)*0.4)+AP10</f>
        <v>-25.101809964</v>
      </c>
      <c r="AM10" s="152" t="n">
        <f aca="false">((AF10-AP10)*0.3)+AP10</f>
        <v>-23.285431523</v>
      </c>
      <c r="AN10" s="152" t="n">
        <f aca="false">((AF10-AP10)*0.2)+AP10</f>
        <v>-21.469053082</v>
      </c>
      <c r="AO10" s="152" t="n">
        <f aca="false">((AF10-AP10)*0.1)+AP10</f>
        <v>-19.652674641</v>
      </c>
      <c r="AP10" s="152" t="n">
        <f aca="false">VLOOKUP($A10,GAMMAGRIDS,13,FALSE())</f>
        <v>-17.8362962</v>
      </c>
      <c r="AQ10" s="152" t="n">
        <f aca="false">(($AP10-$AU10)*0.8)+$AU10</f>
        <v>-16.043735148</v>
      </c>
      <c r="AR10" s="152" t="n">
        <f aca="false">(($AP10-$AU10)*0.6)+$AU10</f>
        <v>-14.251174096</v>
      </c>
      <c r="AS10" s="152" t="n">
        <f aca="false">(($AP10-$AU10)*0.4)+$AU10</f>
        <v>-12.458613044</v>
      </c>
      <c r="AT10" s="152" t="n">
        <f aca="false">(($AP10-$AU10)*0.2)+$AU10</f>
        <v>-10.666051992</v>
      </c>
      <c r="AU10" s="152" t="n">
        <f aca="false">VLOOKUP($A10,GAMMAGRIDS,14,FALSE())</f>
        <v>-8.87349094</v>
      </c>
      <c r="AV10" s="152" t="n">
        <f aca="false">(($AU10-$AZ10)*0.8)+$AZ10</f>
        <v>-7.098792752</v>
      </c>
      <c r="AW10" s="152" t="n">
        <f aca="false">(($AU10-$AZ10)*0.6)+$AZ10</f>
        <v>-5.324094564</v>
      </c>
      <c r="AX10" s="152" t="n">
        <f aca="false">(($AU10-$AZ10)*0.4)+$AZ10</f>
        <v>-3.549396376</v>
      </c>
      <c r="AY10" s="152" t="n">
        <f aca="false">(($AU10-$AZ10)*0.2)+$AZ10</f>
        <v>-1.774698188</v>
      </c>
      <c r="AZ10" s="152" t="n">
        <v>0</v>
      </c>
      <c r="BA10" s="152" t="n">
        <f aca="false">(($BE10-$AZ10)*0.2)+$AZ10</f>
        <v>1.755536548</v>
      </c>
      <c r="BB10" s="152" t="n">
        <f aca="false">(($BE10-$AZ10)*0.4)+$AZ10</f>
        <v>3.511073096</v>
      </c>
      <c r="BC10" s="152" t="n">
        <f aca="false">(($BE10-$AZ10)*0.6)+$AZ10</f>
        <v>5.266609644</v>
      </c>
      <c r="BD10" s="152" t="n">
        <f aca="false">(($BE10-$AZ10)*0.8)+$AZ10</f>
        <v>7.022146192</v>
      </c>
      <c r="BE10" s="152" t="n">
        <f aca="false">VLOOKUP($A10,GAMMAGRIDS,15,FALSE())</f>
        <v>8.77768274</v>
      </c>
      <c r="BF10" s="152" t="n">
        <f aca="false">(($BJ10-$BE10)*0.2)+$BE10</f>
        <v>10.512850768</v>
      </c>
      <c r="BG10" s="152" t="n">
        <f aca="false">(($BJ10-$BE10)*0.4)+$BE10</f>
        <v>12.248018796</v>
      </c>
      <c r="BH10" s="152" t="n">
        <f aca="false">(($BJ10-$BE10)*0.6)+$BE10</f>
        <v>13.983186824</v>
      </c>
      <c r="BI10" s="152" t="n">
        <f aca="false">(($BJ10-$BE10)*0.8)+$BE10</f>
        <v>15.718354852</v>
      </c>
      <c r="BJ10" s="152" t="n">
        <f aca="false">VLOOKUP($A10,GAMMAGRIDS,16,FALSE())</f>
        <v>17.45352288</v>
      </c>
      <c r="BK10" s="152" t="n">
        <f aca="false">((BT10-BJ10)*0.1)+BJ10</f>
        <v>19.156038702</v>
      </c>
      <c r="BL10" s="152" t="n">
        <f aca="false">((BT10-BJ10)*0.2)+BJ10</f>
        <v>20.858554524</v>
      </c>
      <c r="BM10" s="152" t="n">
        <f aca="false">((BT10-BJ10)*0.3)+BJ10</f>
        <v>22.561070346</v>
      </c>
      <c r="BN10" s="152" t="n">
        <f aca="false">((BT10-BJ10)*0.4)+BJ10</f>
        <v>24.263586168</v>
      </c>
      <c r="BO10" s="152" t="n">
        <f aca="false">((BT10-BJ10)*0.5)+BJ10</f>
        <v>25.96610199</v>
      </c>
      <c r="BP10" s="152" t="n">
        <f aca="false">((BT10-BJ10)*0.6)+BJ10</f>
        <v>27.668617812</v>
      </c>
      <c r="BQ10" s="152" t="n">
        <f aca="false">((BT10-BJ10)*0.7)+BJ10</f>
        <v>29.371133634</v>
      </c>
      <c r="BR10" s="152" t="n">
        <f aca="false">((BT10-BJ10)*0.8)+BJ10</f>
        <v>31.073649456</v>
      </c>
      <c r="BS10" s="152" t="n">
        <f aca="false">((BT10-BJ10)*0.9)+BJ10</f>
        <v>32.776165278</v>
      </c>
      <c r="BT10" s="152" t="n">
        <f aca="false">VLOOKUP($A10,GAMMAGRIDS,17,FALSE())</f>
        <v>34.4786811</v>
      </c>
      <c r="BU10" s="152" t="n">
        <f aca="false">((CD10-BT10)*0.1)+BT10</f>
        <v>36.134601099</v>
      </c>
      <c r="BV10" s="152" t="n">
        <f aca="false">((CD10-BT10)*0.2)+BT10</f>
        <v>37.790521098</v>
      </c>
      <c r="BW10" s="152" t="n">
        <f aca="false">((CD10-BT10)*0.3)+BT10</f>
        <v>39.446441097</v>
      </c>
      <c r="BX10" s="152" t="n">
        <f aca="false">((CD10-BT10)*0.4)+BT10</f>
        <v>41.102361096</v>
      </c>
      <c r="BY10" s="152" t="n">
        <f aca="false">((CD10-BT10)*0.5)+BT10</f>
        <v>42.758281095</v>
      </c>
      <c r="BZ10" s="152" t="n">
        <f aca="false">((CD10-BT10)*0.6)+BT10</f>
        <v>44.414201094</v>
      </c>
      <c r="CA10" s="152" t="n">
        <f aca="false">((CD10-BT10)*0.7)+BT10</f>
        <v>46.070121093</v>
      </c>
      <c r="CB10" s="152" t="n">
        <f aca="false">((CD10-BT10)*0.8)+BT10</f>
        <v>47.726041092</v>
      </c>
      <c r="CC10" s="152" t="n">
        <f aca="false">((CD10-BT10)*0.9)+BT10</f>
        <v>49.381961091</v>
      </c>
      <c r="CD10" s="152" t="n">
        <f aca="false">VLOOKUP($A10,GAMMAGRIDS,18,FALSE())</f>
        <v>51.03788109</v>
      </c>
      <c r="CE10" s="152" t="n">
        <f aca="false">($CD10-$CC10)+CD10</f>
        <v>52.693801089</v>
      </c>
      <c r="CF10" s="152" t="n">
        <f aca="false">($CD10-$CC10)+CE10</f>
        <v>54.349721088</v>
      </c>
      <c r="CG10" s="152" t="n">
        <f aca="false">($CD10-$CC10)+CF10</f>
        <v>56.005641087</v>
      </c>
      <c r="CH10" s="152" t="n">
        <f aca="false">($CD10-$CC10)+CG10</f>
        <v>57.661561086</v>
      </c>
      <c r="CI10" s="152" t="n">
        <f aca="false">($CD10-$CC10)+CH10</f>
        <v>59.317481085</v>
      </c>
      <c r="CJ10" s="152" t="n">
        <f aca="false">($CD10-$CC10)+CI10</f>
        <v>60.973401084</v>
      </c>
      <c r="CK10" s="152" t="n">
        <f aca="false">($CD10-$CC10)+CJ10</f>
        <v>62.629321083</v>
      </c>
      <c r="CL10" s="152" t="n">
        <f aca="false">($CD10-$CC10)+CK10</f>
        <v>64.285241082</v>
      </c>
      <c r="CM10" s="152" t="n">
        <f aca="false">($CD10-$CC10)+CL10</f>
        <v>65.941161081</v>
      </c>
      <c r="CN10" s="152" t="n">
        <f aca="false">($CD10-$CC10)+CM10</f>
        <v>67.59708108</v>
      </c>
      <c r="CO10" s="152" t="n">
        <f aca="false">($CD10-$CC10)+CN10</f>
        <v>69.253001079</v>
      </c>
      <c r="CP10" s="152" t="n">
        <f aca="false">($CD10-$CC10)+CO10</f>
        <v>70.908921078</v>
      </c>
      <c r="CQ10" s="152" t="n">
        <f aca="false">($CD10-$CC10)+CP10</f>
        <v>72.564841077</v>
      </c>
      <c r="CR10" s="152" t="n">
        <f aca="false">($CD10-$CC10)+CQ10</f>
        <v>74.220761076</v>
      </c>
      <c r="CS10" s="152" t="n">
        <f aca="false">($CD10-$CC10)+CR10</f>
        <v>75.8766810749999</v>
      </c>
      <c r="CT10" s="152" t="n">
        <f aca="false">($CD10-$CC10)+CS10</f>
        <v>77.5326010739999</v>
      </c>
      <c r="CU10" s="152" t="n">
        <f aca="false">($CD10-$CC10)+CT10</f>
        <v>79.1885210729999</v>
      </c>
      <c r="CV10" s="152" t="n">
        <f aca="false">($CD10-$CC10)+CU10</f>
        <v>80.8444410719999</v>
      </c>
      <c r="CW10" s="152" t="n">
        <f aca="false">($CD10-$CC10)+CV10</f>
        <v>82.5003610709999</v>
      </c>
      <c r="CX10" s="152" t="n">
        <f aca="false">($CD10-$CC10)+CW10</f>
        <v>84.1562810699999</v>
      </c>
    </row>
    <row r="11" customFormat="false" ht="12.75" hidden="false" customHeight="false" outlineLevel="0" collapsed="false">
      <c r="A11" s="34" t="n">
        <v>36923</v>
      </c>
      <c r="B11" s="152" t="n">
        <f aca="false">($V11-$W11)+C11</f>
        <v>-43.20472958</v>
      </c>
      <c r="C11" s="152" t="n">
        <f aca="false">($V11-$W11)+D11</f>
        <v>-42.325366921</v>
      </c>
      <c r="D11" s="152" t="n">
        <f aca="false">($V11-$W11)+E11</f>
        <v>-41.446004262</v>
      </c>
      <c r="E11" s="152" t="n">
        <f aca="false">($V11-$W11)+F11</f>
        <v>-40.566641603</v>
      </c>
      <c r="F11" s="152" t="n">
        <f aca="false">($V11-$W11)+G11</f>
        <v>-39.687278944</v>
      </c>
      <c r="G11" s="152" t="n">
        <f aca="false">($V11-$W11)+H11</f>
        <v>-38.807916285</v>
      </c>
      <c r="H11" s="152" t="n">
        <f aca="false">($V11-$W11)+I11</f>
        <v>-37.928553626</v>
      </c>
      <c r="I11" s="152" t="n">
        <f aca="false">($V11-$W11)+J11</f>
        <v>-37.049190967</v>
      </c>
      <c r="J11" s="152" t="n">
        <f aca="false">($V11-$W11)+K11</f>
        <v>-36.169828308</v>
      </c>
      <c r="K11" s="152" t="n">
        <f aca="false">($V11-$W11)+L11</f>
        <v>-35.290465649</v>
      </c>
      <c r="L11" s="152" t="n">
        <f aca="false">($V11-$W11)+M11</f>
        <v>-34.41110299</v>
      </c>
      <c r="M11" s="152" t="n">
        <f aca="false">($V11-$W11)+N11</f>
        <v>-33.531740331</v>
      </c>
      <c r="N11" s="152" t="n">
        <f aca="false">($V11-$W11)+O11</f>
        <v>-32.652377672</v>
      </c>
      <c r="O11" s="152" t="n">
        <f aca="false">($V11-$W11)+P11</f>
        <v>-31.773015013</v>
      </c>
      <c r="P11" s="152" t="n">
        <f aca="false">($V11-$W11)+Q11</f>
        <v>-30.893652354</v>
      </c>
      <c r="Q11" s="152" t="n">
        <f aca="false">($V11-$W11)+R11</f>
        <v>-30.014289695</v>
      </c>
      <c r="R11" s="152" t="n">
        <f aca="false">($V11-$W11)+S11</f>
        <v>-29.134927036</v>
      </c>
      <c r="S11" s="152" t="n">
        <f aca="false">($V11-$W11)+T11</f>
        <v>-28.255564377</v>
      </c>
      <c r="T11" s="152" t="n">
        <f aca="false">($V11-$W11)+U11</f>
        <v>-27.376201718</v>
      </c>
      <c r="U11" s="152" t="n">
        <f aca="false">($V11-$W11)+V11</f>
        <v>-26.496839059</v>
      </c>
      <c r="V11" s="152" t="n">
        <f aca="false">VLOOKUP($A11,GAMMAGRIDS,11,FALSE())</f>
        <v>-25.6174764</v>
      </c>
      <c r="W11" s="152" t="n">
        <f aca="false">((V11-AF11)*0.9)+AF11</f>
        <v>-24.738113741</v>
      </c>
      <c r="X11" s="152" t="n">
        <f aca="false">((V11-AF11)*0.8)+AF11</f>
        <v>-23.858751082</v>
      </c>
      <c r="Y11" s="152" t="n">
        <f aca="false">((V11-AF11)*0.7)+AF11</f>
        <v>-22.979388423</v>
      </c>
      <c r="Z11" s="152" t="n">
        <f aca="false">((V11-AF11)*0.6)+AF11</f>
        <v>-22.100025764</v>
      </c>
      <c r="AA11" s="152" t="n">
        <f aca="false">((V11-AF11)*0.5)+AF11</f>
        <v>-21.220663105</v>
      </c>
      <c r="AB11" s="152" t="n">
        <f aca="false">((V11-AF11)*0.4)+AF11</f>
        <v>-20.341300446</v>
      </c>
      <c r="AC11" s="152" t="n">
        <f aca="false">((V11-AF11)*0.3)+AF11</f>
        <v>-19.461937787</v>
      </c>
      <c r="AD11" s="152" t="n">
        <f aca="false">((V11-AF11)*0.2)+AF11</f>
        <v>-18.582575128</v>
      </c>
      <c r="AE11" s="152" t="n">
        <f aca="false">((V11-AF11)*0.1)+AF11</f>
        <v>-17.703212469</v>
      </c>
      <c r="AF11" s="152" t="n">
        <f aca="false">VLOOKUP($A11,GAMMAGRIDS,12,FALSE())</f>
        <v>-16.82384981</v>
      </c>
      <c r="AG11" s="152" t="n">
        <f aca="false">((AF11-AP11)*0.9)+AP11</f>
        <v>-15.968650421</v>
      </c>
      <c r="AH11" s="152" t="n">
        <f aca="false">((AF11-AP11)*0.8)+AP11</f>
        <v>-15.113451032</v>
      </c>
      <c r="AI11" s="152" t="n">
        <f aca="false">((AF11-AP11)*0.7)+AP11</f>
        <v>-14.258251643</v>
      </c>
      <c r="AJ11" s="152" t="n">
        <f aca="false">((AF11-AP11)*0.6)+AP11</f>
        <v>-13.403052254</v>
      </c>
      <c r="AK11" s="152" t="n">
        <f aca="false">((AF11-AP11)*0.5)+AP11</f>
        <v>-12.547852865</v>
      </c>
      <c r="AL11" s="152" t="n">
        <f aca="false">((AF11-AP11)*0.4)+AP11</f>
        <v>-11.692653476</v>
      </c>
      <c r="AM11" s="152" t="n">
        <f aca="false">((AF11-AP11)*0.3)+AP11</f>
        <v>-10.837454087</v>
      </c>
      <c r="AN11" s="152" t="n">
        <f aca="false">((AF11-AP11)*0.2)+AP11</f>
        <v>-9.982254698</v>
      </c>
      <c r="AO11" s="152" t="n">
        <f aca="false">((AF11-AP11)*0.1)+AP11</f>
        <v>-9.127055309</v>
      </c>
      <c r="AP11" s="152" t="n">
        <f aca="false">VLOOKUP($A11,GAMMAGRIDS,13,FALSE())</f>
        <v>-8.27185592</v>
      </c>
      <c r="AQ11" s="152" t="n">
        <f aca="false">(($AP11-$AU11)*0.8)+$AU11</f>
        <v>-7.437224224</v>
      </c>
      <c r="AR11" s="152" t="n">
        <f aca="false">(($AP11-$AU11)*0.6)+$AU11</f>
        <v>-6.602592528</v>
      </c>
      <c r="AS11" s="152" t="n">
        <f aca="false">(($AP11-$AU11)*0.4)+$AU11</f>
        <v>-5.767960832</v>
      </c>
      <c r="AT11" s="152" t="n">
        <f aca="false">(($AP11-$AU11)*0.2)+$AU11</f>
        <v>-4.933329136</v>
      </c>
      <c r="AU11" s="152" t="n">
        <f aca="false">VLOOKUP($A11,GAMMAGRIDS,14,FALSE())</f>
        <v>-4.09869744</v>
      </c>
      <c r="AV11" s="152" t="n">
        <f aca="false">(($AU11-$AZ11)*0.8)+$AZ11</f>
        <v>-3.278957952</v>
      </c>
      <c r="AW11" s="152" t="n">
        <f aca="false">(($AU11-$AZ11)*0.6)+$AZ11</f>
        <v>-2.459218464</v>
      </c>
      <c r="AX11" s="152" t="n">
        <f aca="false">(($AU11-$AZ11)*0.4)+$AZ11</f>
        <v>-1.639478976</v>
      </c>
      <c r="AY11" s="152" t="n">
        <f aca="false">(($AU11-$AZ11)*0.2)+$AZ11</f>
        <v>-0.819739488</v>
      </c>
      <c r="AZ11" s="152" t="n">
        <v>0</v>
      </c>
      <c r="BA11" s="152" t="n">
        <f aca="false">(($BE11-$AZ11)*0.2)+$AZ11</f>
        <v>0.804060748</v>
      </c>
      <c r="BB11" s="152" t="n">
        <f aca="false">(($BE11-$AZ11)*0.4)+$AZ11</f>
        <v>1.608121496</v>
      </c>
      <c r="BC11" s="152" t="n">
        <f aca="false">(($BE11-$AZ11)*0.6)+$AZ11</f>
        <v>2.412182244</v>
      </c>
      <c r="BD11" s="152" t="n">
        <f aca="false">(($BE11-$AZ11)*0.8)+$AZ11</f>
        <v>3.216242992</v>
      </c>
      <c r="BE11" s="152" t="n">
        <f aca="false">VLOOKUP($A11,GAMMAGRIDS,15,FALSE())</f>
        <v>4.02030374</v>
      </c>
      <c r="BF11" s="152" t="n">
        <f aca="false">(($BJ11-$BE11)*0.2)+$BE11</f>
        <v>4.808002446</v>
      </c>
      <c r="BG11" s="152" t="n">
        <f aca="false">(($BJ11-$BE11)*0.4)+$BE11</f>
        <v>5.595701152</v>
      </c>
      <c r="BH11" s="152" t="n">
        <f aca="false">(($BJ11-$BE11)*0.6)+$BE11</f>
        <v>6.383399858</v>
      </c>
      <c r="BI11" s="152" t="n">
        <f aca="false">(($BJ11-$BE11)*0.8)+$BE11</f>
        <v>7.171098564</v>
      </c>
      <c r="BJ11" s="152" t="n">
        <f aca="false">VLOOKUP($A11,GAMMAGRIDS,16,FALSE())</f>
        <v>7.95879727</v>
      </c>
      <c r="BK11" s="152" t="n">
        <f aca="false">((BT11-BJ11)*0.1)+BJ11</f>
        <v>8.720670649</v>
      </c>
      <c r="BL11" s="152" t="n">
        <f aca="false">((BT11-BJ11)*0.2)+BJ11</f>
        <v>9.482544028</v>
      </c>
      <c r="BM11" s="152" t="n">
        <f aca="false">((BT11-BJ11)*0.3)+BJ11</f>
        <v>10.244417407</v>
      </c>
      <c r="BN11" s="152" t="n">
        <f aca="false">((BT11-BJ11)*0.4)+BJ11</f>
        <v>11.006290786</v>
      </c>
      <c r="BO11" s="152" t="n">
        <f aca="false">((BT11-BJ11)*0.5)+BJ11</f>
        <v>11.768164165</v>
      </c>
      <c r="BP11" s="152" t="n">
        <f aca="false">((BT11-BJ11)*0.6)+BJ11</f>
        <v>12.530037544</v>
      </c>
      <c r="BQ11" s="152" t="n">
        <f aca="false">((BT11-BJ11)*0.7)+BJ11</f>
        <v>13.291910923</v>
      </c>
      <c r="BR11" s="152" t="n">
        <f aca="false">((BT11-BJ11)*0.8)+BJ11</f>
        <v>14.053784302</v>
      </c>
      <c r="BS11" s="152" t="n">
        <f aca="false">((BT11-BJ11)*0.9)+BJ11</f>
        <v>14.815657681</v>
      </c>
      <c r="BT11" s="152" t="n">
        <f aca="false">VLOOKUP($A11,GAMMAGRIDS,17,FALSE())</f>
        <v>15.57753106</v>
      </c>
      <c r="BU11" s="152" t="n">
        <f aca="false">((CD11-BT11)*0.1)+BT11</f>
        <v>16.303120364</v>
      </c>
      <c r="BV11" s="152" t="n">
        <f aca="false">((CD11-BT11)*0.2)+BT11</f>
        <v>17.028709668</v>
      </c>
      <c r="BW11" s="152" t="n">
        <f aca="false">((CD11-BT11)*0.3)+BT11</f>
        <v>17.754298972</v>
      </c>
      <c r="BX11" s="152" t="n">
        <f aca="false">((CD11-BT11)*0.4)+BT11</f>
        <v>18.479888276</v>
      </c>
      <c r="BY11" s="152" t="n">
        <f aca="false">((CD11-BT11)*0.5)+BT11</f>
        <v>19.20547758</v>
      </c>
      <c r="BZ11" s="152" t="n">
        <f aca="false">((CD11-BT11)*0.6)+BT11</f>
        <v>19.931066884</v>
      </c>
      <c r="CA11" s="152" t="n">
        <f aca="false">((CD11-BT11)*0.7)+BT11</f>
        <v>20.656656188</v>
      </c>
      <c r="CB11" s="152" t="n">
        <f aca="false">((CD11-BT11)*0.8)+BT11</f>
        <v>21.382245492</v>
      </c>
      <c r="CC11" s="152" t="n">
        <f aca="false">((CD11-BT11)*0.9)+BT11</f>
        <v>22.107834796</v>
      </c>
      <c r="CD11" s="152" t="n">
        <f aca="false">VLOOKUP($A11,GAMMAGRIDS,18,FALSE())</f>
        <v>22.8334241</v>
      </c>
      <c r="CE11" s="152" t="n">
        <f aca="false">($CD11-$CC11)+CD11</f>
        <v>23.559013404</v>
      </c>
      <c r="CF11" s="152" t="n">
        <f aca="false">($CD11-$CC11)+CE11</f>
        <v>24.284602708</v>
      </c>
      <c r="CG11" s="152" t="n">
        <f aca="false">($CD11-$CC11)+CF11</f>
        <v>25.010192012</v>
      </c>
      <c r="CH11" s="152" t="n">
        <f aca="false">($CD11-$CC11)+CG11</f>
        <v>25.735781316</v>
      </c>
      <c r="CI11" s="152" t="n">
        <f aca="false">($CD11-$CC11)+CH11</f>
        <v>26.46137062</v>
      </c>
      <c r="CJ11" s="152" t="n">
        <f aca="false">($CD11-$CC11)+CI11</f>
        <v>27.186959924</v>
      </c>
      <c r="CK11" s="152" t="n">
        <f aca="false">($CD11-$CC11)+CJ11</f>
        <v>27.912549228</v>
      </c>
      <c r="CL11" s="152" t="n">
        <f aca="false">($CD11-$CC11)+CK11</f>
        <v>28.638138532</v>
      </c>
      <c r="CM11" s="152" t="n">
        <f aca="false">($CD11-$CC11)+CL11</f>
        <v>29.363727836</v>
      </c>
      <c r="CN11" s="152" t="n">
        <f aca="false">($CD11-$CC11)+CM11</f>
        <v>30.08931714</v>
      </c>
      <c r="CO11" s="152" t="n">
        <f aca="false">($CD11-$CC11)+CN11</f>
        <v>30.814906444</v>
      </c>
      <c r="CP11" s="152" t="n">
        <f aca="false">($CD11-$CC11)+CO11</f>
        <v>31.540495748</v>
      </c>
      <c r="CQ11" s="152" t="n">
        <f aca="false">($CD11-$CC11)+CP11</f>
        <v>32.266085052</v>
      </c>
      <c r="CR11" s="152" t="n">
        <f aca="false">($CD11-$CC11)+CQ11</f>
        <v>32.991674356</v>
      </c>
      <c r="CS11" s="152" t="n">
        <f aca="false">($CD11-$CC11)+CR11</f>
        <v>33.71726366</v>
      </c>
      <c r="CT11" s="152" t="n">
        <f aca="false">($CD11-$CC11)+CS11</f>
        <v>34.442852964</v>
      </c>
      <c r="CU11" s="152" t="n">
        <f aca="false">($CD11-$CC11)+CT11</f>
        <v>35.168442268</v>
      </c>
      <c r="CV11" s="152" t="n">
        <f aca="false">($CD11-$CC11)+CU11</f>
        <v>35.894031572</v>
      </c>
      <c r="CW11" s="152" t="n">
        <f aca="false">($CD11-$CC11)+CV11</f>
        <v>36.619620876</v>
      </c>
      <c r="CX11" s="152" t="n">
        <f aca="false">($CD11-$CC11)+CW11</f>
        <v>37.34521018</v>
      </c>
    </row>
    <row r="12" customFormat="false" ht="12.75" hidden="false" customHeight="false" outlineLevel="0" collapsed="false">
      <c r="A12" s="34" t="n">
        <v>36951</v>
      </c>
      <c r="B12" s="152" t="n">
        <f aca="false">($V12-$W12)+C12</f>
        <v>-47.7653288399999</v>
      </c>
      <c r="C12" s="152" t="n">
        <f aca="false">($V12-$W12)+D12</f>
        <v>-46.8272344869999</v>
      </c>
      <c r="D12" s="152" t="n">
        <f aca="false">($V12-$W12)+E12</f>
        <v>-45.8891401339999</v>
      </c>
      <c r="E12" s="152" t="n">
        <f aca="false">($V12-$W12)+F12</f>
        <v>-44.9510457809999</v>
      </c>
      <c r="F12" s="152" t="n">
        <f aca="false">($V12-$W12)+G12</f>
        <v>-44.0129514279999</v>
      </c>
      <c r="G12" s="152" t="n">
        <f aca="false">($V12-$W12)+H12</f>
        <v>-43.074857075</v>
      </c>
      <c r="H12" s="152" t="n">
        <f aca="false">($V12-$W12)+I12</f>
        <v>-42.136762722</v>
      </c>
      <c r="I12" s="152" t="n">
        <f aca="false">($V12-$W12)+J12</f>
        <v>-41.198668369</v>
      </c>
      <c r="J12" s="152" t="n">
        <f aca="false">($V12-$W12)+K12</f>
        <v>-40.260574016</v>
      </c>
      <c r="K12" s="152" t="n">
        <f aca="false">($V12-$W12)+L12</f>
        <v>-39.322479663</v>
      </c>
      <c r="L12" s="152" t="n">
        <f aca="false">($V12-$W12)+M12</f>
        <v>-38.38438531</v>
      </c>
      <c r="M12" s="152" t="n">
        <f aca="false">($V12-$W12)+N12</f>
        <v>-37.446290957</v>
      </c>
      <c r="N12" s="152" t="n">
        <f aca="false">($V12-$W12)+O12</f>
        <v>-36.508196604</v>
      </c>
      <c r="O12" s="152" t="n">
        <f aca="false">($V12-$W12)+P12</f>
        <v>-35.570102251</v>
      </c>
      <c r="P12" s="152" t="n">
        <f aca="false">($V12-$W12)+Q12</f>
        <v>-34.632007898</v>
      </c>
      <c r="Q12" s="152" t="n">
        <f aca="false">($V12-$W12)+R12</f>
        <v>-33.693913545</v>
      </c>
      <c r="R12" s="152" t="n">
        <f aca="false">($V12-$W12)+S12</f>
        <v>-32.755819192</v>
      </c>
      <c r="S12" s="152" t="n">
        <f aca="false">($V12-$W12)+T12</f>
        <v>-31.817724839</v>
      </c>
      <c r="T12" s="152" t="n">
        <f aca="false">($V12-$W12)+U12</f>
        <v>-30.879630486</v>
      </c>
      <c r="U12" s="152" t="n">
        <f aca="false">($V12-$W12)+V12</f>
        <v>-29.941536133</v>
      </c>
      <c r="V12" s="152" t="n">
        <f aca="false">VLOOKUP($A12,GAMMAGRIDS,11,FALSE())</f>
        <v>-29.00344178</v>
      </c>
      <c r="W12" s="152" t="n">
        <f aca="false">((V12-AF12)*0.9)+AF12</f>
        <v>-28.065347427</v>
      </c>
      <c r="X12" s="152" t="n">
        <f aca="false">((V12-AF12)*0.8)+AF12</f>
        <v>-27.127253074</v>
      </c>
      <c r="Y12" s="152" t="n">
        <f aca="false">((V12-AF12)*0.7)+AF12</f>
        <v>-26.189158721</v>
      </c>
      <c r="Z12" s="152" t="n">
        <f aca="false">((V12-AF12)*0.6)+AF12</f>
        <v>-25.251064368</v>
      </c>
      <c r="AA12" s="152" t="n">
        <f aca="false">((V12-AF12)*0.5)+AF12</f>
        <v>-24.312970015</v>
      </c>
      <c r="AB12" s="152" t="n">
        <f aca="false">((V12-AF12)*0.4)+AF12</f>
        <v>-23.374875662</v>
      </c>
      <c r="AC12" s="152" t="n">
        <f aca="false">((V12-AF12)*0.3)+AF12</f>
        <v>-22.436781309</v>
      </c>
      <c r="AD12" s="152" t="n">
        <f aca="false">((V12-AF12)*0.2)+AF12</f>
        <v>-21.498686956</v>
      </c>
      <c r="AE12" s="152" t="n">
        <f aca="false">((V12-AF12)*0.1)+AF12</f>
        <v>-20.560592603</v>
      </c>
      <c r="AF12" s="152" t="n">
        <f aca="false">VLOOKUP($A12,GAMMAGRIDS,12,FALSE())</f>
        <v>-19.62249825</v>
      </c>
      <c r="AG12" s="152" t="n">
        <f aca="false">((AF12-AP12)*0.9)+AP12</f>
        <v>-18.653034344</v>
      </c>
      <c r="AH12" s="152" t="n">
        <f aca="false">((AF12-AP12)*0.8)+AP12</f>
        <v>-17.683570438</v>
      </c>
      <c r="AI12" s="152" t="n">
        <f aca="false">((AF12-AP12)*0.7)+AP12</f>
        <v>-16.714106532</v>
      </c>
      <c r="AJ12" s="152" t="n">
        <f aca="false">((AF12-AP12)*0.6)+AP12</f>
        <v>-15.744642626</v>
      </c>
      <c r="AK12" s="152" t="n">
        <f aca="false">((AF12-AP12)*0.5)+AP12</f>
        <v>-14.77517872</v>
      </c>
      <c r="AL12" s="152" t="n">
        <f aca="false">((AF12-AP12)*0.4)+AP12</f>
        <v>-13.805714814</v>
      </c>
      <c r="AM12" s="152" t="n">
        <f aca="false">((AF12-AP12)*0.3)+AP12</f>
        <v>-12.836250908</v>
      </c>
      <c r="AN12" s="152" t="n">
        <f aca="false">((AF12-AP12)*0.2)+AP12</f>
        <v>-11.866787002</v>
      </c>
      <c r="AO12" s="152" t="n">
        <f aca="false">((AF12-AP12)*0.1)+AP12</f>
        <v>-10.897323096</v>
      </c>
      <c r="AP12" s="152" t="n">
        <f aca="false">VLOOKUP($A12,GAMMAGRIDS,13,FALSE())</f>
        <v>-9.92785919</v>
      </c>
      <c r="AQ12" s="152" t="n">
        <f aca="false">(($AP12-$AU12)*0.8)+$AU12</f>
        <v>-8.939947368</v>
      </c>
      <c r="AR12" s="152" t="n">
        <f aca="false">(($AP12-$AU12)*0.6)+$AU12</f>
        <v>-7.952035546</v>
      </c>
      <c r="AS12" s="152" t="n">
        <f aca="false">(($AP12-$AU12)*0.4)+$AU12</f>
        <v>-6.964123724</v>
      </c>
      <c r="AT12" s="152" t="n">
        <f aca="false">(($AP12-$AU12)*0.2)+$AU12</f>
        <v>-5.976211902</v>
      </c>
      <c r="AU12" s="152" t="n">
        <f aca="false">VLOOKUP($A12,GAMMAGRIDS,14,FALSE())</f>
        <v>-4.98830008</v>
      </c>
      <c r="AV12" s="152" t="n">
        <f aca="false">(($AU12-$AZ12)*0.8)+$AZ12</f>
        <v>-3.990640064</v>
      </c>
      <c r="AW12" s="152" t="n">
        <f aca="false">(($AU12-$AZ12)*0.6)+$AZ12</f>
        <v>-2.992980048</v>
      </c>
      <c r="AX12" s="152" t="n">
        <f aca="false">(($AU12-$AZ12)*0.4)+$AZ12</f>
        <v>-1.995320032</v>
      </c>
      <c r="AY12" s="152" t="n">
        <f aca="false">(($AU12-$AZ12)*0.2)+$AZ12</f>
        <v>-0.997660016</v>
      </c>
      <c r="AZ12" s="152" t="n">
        <v>0</v>
      </c>
      <c r="BA12" s="152" t="n">
        <f aca="false">(($BE12-$AZ12)*0.2)+$AZ12</f>
        <v>1.005474198</v>
      </c>
      <c r="BB12" s="152" t="n">
        <f aca="false">(($BE12-$AZ12)*0.4)+$AZ12</f>
        <v>2.010948396</v>
      </c>
      <c r="BC12" s="152" t="n">
        <f aca="false">(($BE12-$AZ12)*0.6)+$AZ12</f>
        <v>3.016422594</v>
      </c>
      <c r="BD12" s="152" t="n">
        <f aca="false">(($BE12-$AZ12)*0.8)+$AZ12</f>
        <v>4.021896792</v>
      </c>
      <c r="BE12" s="152" t="n">
        <f aca="false">VLOOKUP($A12,GAMMAGRIDS,15,FALSE())</f>
        <v>5.02737099</v>
      </c>
      <c r="BF12" s="152" t="n">
        <f aca="false">(($BJ12-$BE12)*0.2)+$BE12</f>
        <v>6.038927158</v>
      </c>
      <c r="BG12" s="152" t="n">
        <f aca="false">(($BJ12-$BE12)*0.4)+$BE12</f>
        <v>7.050483326</v>
      </c>
      <c r="BH12" s="152" t="n">
        <f aca="false">(($BJ12-$BE12)*0.6)+$BE12</f>
        <v>8.062039494</v>
      </c>
      <c r="BI12" s="152" t="n">
        <f aca="false">(($BJ12-$BE12)*0.8)+$BE12</f>
        <v>9.073595662</v>
      </c>
      <c r="BJ12" s="152" t="n">
        <f aca="false">VLOOKUP($A12,GAMMAGRIDS,16,FALSE())</f>
        <v>10.08515183</v>
      </c>
      <c r="BK12" s="152" t="n">
        <f aca="false">((BT12-BJ12)*0.1)+BJ12</f>
        <v>11.102647857</v>
      </c>
      <c r="BL12" s="152" t="n">
        <f aca="false">((BT12-BJ12)*0.2)+BJ12</f>
        <v>12.120143884</v>
      </c>
      <c r="BM12" s="152" t="n">
        <f aca="false">((BT12-BJ12)*0.3)+BJ12</f>
        <v>13.137639911</v>
      </c>
      <c r="BN12" s="152" t="n">
        <f aca="false">((BT12-BJ12)*0.4)+BJ12</f>
        <v>14.155135938</v>
      </c>
      <c r="BO12" s="152" t="n">
        <f aca="false">((BT12-BJ12)*0.5)+BJ12</f>
        <v>15.172631965</v>
      </c>
      <c r="BP12" s="152" t="n">
        <f aca="false">((BT12-BJ12)*0.6)+BJ12</f>
        <v>16.190127992</v>
      </c>
      <c r="BQ12" s="152" t="n">
        <f aca="false">((BT12-BJ12)*0.7)+BJ12</f>
        <v>17.207624019</v>
      </c>
      <c r="BR12" s="152" t="n">
        <f aca="false">((BT12-BJ12)*0.8)+BJ12</f>
        <v>18.225120046</v>
      </c>
      <c r="BS12" s="152" t="n">
        <f aca="false">((BT12-BJ12)*0.9)+BJ12</f>
        <v>19.242616073</v>
      </c>
      <c r="BT12" s="152" t="n">
        <f aca="false">VLOOKUP($A12,GAMMAGRIDS,17,FALSE())</f>
        <v>20.2601121</v>
      </c>
      <c r="BU12" s="152" t="n">
        <f aca="false">((CD12-BT12)*0.1)+BT12</f>
        <v>21.280638893</v>
      </c>
      <c r="BV12" s="152" t="n">
        <f aca="false">((CD12-BT12)*0.2)+BT12</f>
        <v>22.301165686</v>
      </c>
      <c r="BW12" s="152" t="n">
        <f aca="false">((CD12-BT12)*0.3)+BT12</f>
        <v>23.321692479</v>
      </c>
      <c r="BX12" s="152" t="n">
        <f aca="false">((CD12-BT12)*0.4)+BT12</f>
        <v>24.342219272</v>
      </c>
      <c r="BY12" s="152" t="n">
        <f aca="false">((CD12-BT12)*0.5)+BT12</f>
        <v>25.362746065</v>
      </c>
      <c r="BZ12" s="152" t="n">
        <f aca="false">((CD12-BT12)*0.6)+BT12</f>
        <v>26.383272858</v>
      </c>
      <c r="CA12" s="152" t="n">
        <f aca="false">((CD12-BT12)*0.7)+BT12</f>
        <v>27.403799651</v>
      </c>
      <c r="CB12" s="152" t="n">
        <f aca="false">((CD12-BT12)*0.8)+BT12</f>
        <v>28.424326444</v>
      </c>
      <c r="CC12" s="152" t="n">
        <f aca="false">((CD12-BT12)*0.9)+BT12</f>
        <v>29.444853237</v>
      </c>
      <c r="CD12" s="152" t="n">
        <f aca="false">VLOOKUP($A12,GAMMAGRIDS,18,FALSE())</f>
        <v>30.46538003</v>
      </c>
      <c r="CE12" s="152" t="n">
        <f aca="false">($CD12-$CC12)+CD12</f>
        <v>31.485906823</v>
      </c>
      <c r="CF12" s="152" t="n">
        <f aca="false">($CD12-$CC12)+CE12</f>
        <v>32.506433616</v>
      </c>
      <c r="CG12" s="152" t="n">
        <f aca="false">($CD12-$CC12)+CF12</f>
        <v>33.526960409</v>
      </c>
      <c r="CH12" s="152" t="n">
        <f aca="false">($CD12-$CC12)+CG12</f>
        <v>34.547487202</v>
      </c>
      <c r="CI12" s="152" t="n">
        <f aca="false">($CD12-$CC12)+CH12</f>
        <v>35.568013995</v>
      </c>
      <c r="CJ12" s="152" t="n">
        <f aca="false">($CD12-$CC12)+CI12</f>
        <v>36.588540788</v>
      </c>
      <c r="CK12" s="152" t="n">
        <f aca="false">($CD12-$CC12)+CJ12</f>
        <v>37.609067581</v>
      </c>
      <c r="CL12" s="152" t="n">
        <f aca="false">($CD12-$CC12)+CK12</f>
        <v>38.629594374</v>
      </c>
      <c r="CM12" s="152" t="n">
        <f aca="false">($CD12-$CC12)+CL12</f>
        <v>39.650121167</v>
      </c>
      <c r="CN12" s="152" t="n">
        <f aca="false">($CD12-$CC12)+CM12</f>
        <v>40.67064796</v>
      </c>
      <c r="CO12" s="152" t="n">
        <f aca="false">($CD12-$CC12)+CN12</f>
        <v>41.691174753</v>
      </c>
      <c r="CP12" s="152" t="n">
        <f aca="false">($CD12-$CC12)+CO12</f>
        <v>42.711701546</v>
      </c>
      <c r="CQ12" s="152" t="n">
        <f aca="false">($CD12-$CC12)+CP12</f>
        <v>43.732228339</v>
      </c>
      <c r="CR12" s="152" t="n">
        <f aca="false">($CD12-$CC12)+CQ12</f>
        <v>44.752755132</v>
      </c>
      <c r="CS12" s="152" t="n">
        <f aca="false">($CD12-$CC12)+CR12</f>
        <v>45.773281925</v>
      </c>
      <c r="CT12" s="152" t="n">
        <f aca="false">($CD12-$CC12)+CS12</f>
        <v>46.793808718</v>
      </c>
      <c r="CU12" s="152" t="n">
        <f aca="false">($CD12-$CC12)+CT12</f>
        <v>47.814335511</v>
      </c>
      <c r="CV12" s="152" t="n">
        <f aca="false">($CD12-$CC12)+CU12</f>
        <v>48.834862304</v>
      </c>
      <c r="CW12" s="152" t="n">
        <f aca="false">($CD12-$CC12)+CV12</f>
        <v>49.855389097</v>
      </c>
      <c r="CX12" s="152" t="n">
        <f aca="false">($CD12-$CC12)+CW12</f>
        <v>50.87591589</v>
      </c>
    </row>
    <row r="13" customFormat="false" ht="12.75" hidden="false" customHeight="false" outlineLevel="0" collapsed="false">
      <c r="A13" s="34" t="n">
        <v>36982</v>
      </c>
      <c r="B13" s="152" t="n">
        <f aca="false">($V13-$W13)+C13</f>
        <v>-12.89617193</v>
      </c>
      <c r="C13" s="152" t="n">
        <f aca="false">($V13-$W13)+D13</f>
        <v>-12.633538029</v>
      </c>
      <c r="D13" s="152" t="n">
        <f aca="false">($V13-$W13)+E13</f>
        <v>-12.370904128</v>
      </c>
      <c r="E13" s="152" t="n">
        <f aca="false">($V13-$W13)+F13</f>
        <v>-12.108270227</v>
      </c>
      <c r="F13" s="152" t="n">
        <f aca="false">($V13-$W13)+G13</f>
        <v>-11.845636326</v>
      </c>
      <c r="G13" s="152" t="n">
        <f aca="false">($V13-$W13)+H13</f>
        <v>-11.583002425</v>
      </c>
      <c r="H13" s="152" t="n">
        <f aca="false">($V13-$W13)+I13</f>
        <v>-11.320368524</v>
      </c>
      <c r="I13" s="152" t="n">
        <f aca="false">($V13-$W13)+J13</f>
        <v>-11.057734623</v>
      </c>
      <c r="J13" s="152" t="n">
        <f aca="false">($V13-$W13)+K13</f>
        <v>-10.795100722</v>
      </c>
      <c r="K13" s="152" t="n">
        <f aca="false">($V13-$W13)+L13</f>
        <v>-10.532466821</v>
      </c>
      <c r="L13" s="152" t="n">
        <f aca="false">($V13-$W13)+M13</f>
        <v>-10.26983292</v>
      </c>
      <c r="M13" s="152" t="n">
        <f aca="false">($V13-$W13)+N13</f>
        <v>-10.007199019</v>
      </c>
      <c r="N13" s="152" t="n">
        <f aca="false">($V13-$W13)+O13</f>
        <v>-9.744565118</v>
      </c>
      <c r="O13" s="152" t="n">
        <f aca="false">($V13-$W13)+P13</f>
        <v>-9.481931217</v>
      </c>
      <c r="P13" s="152" t="n">
        <f aca="false">($V13-$W13)+Q13</f>
        <v>-9.219297316</v>
      </c>
      <c r="Q13" s="152" t="n">
        <f aca="false">($V13-$W13)+R13</f>
        <v>-8.956663415</v>
      </c>
      <c r="R13" s="152" t="n">
        <f aca="false">($V13-$W13)+S13</f>
        <v>-8.694029514</v>
      </c>
      <c r="S13" s="152" t="n">
        <f aca="false">($V13-$W13)+T13</f>
        <v>-8.431395613</v>
      </c>
      <c r="T13" s="152" t="n">
        <f aca="false">($V13-$W13)+U13</f>
        <v>-8.168761712</v>
      </c>
      <c r="U13" s="152" t="n">
        <f aca="false">($V13-$W13)+V13</f>
        <v>-7.906127811</v>
      </c>
      <c r="V13" s="152" t="n">
        <f aca="false">VLOOKUP($A13,GAMMAGRIDS,11,FALSE())</f>
        <v>-7.64349391</v>
      </c>
      <c r="W13" s="152" t="n">
        <f aca="false">((V13-AF13)*0.9)+AF13</f>
        <v>-7.380860009</v>
      </c>
      <c r="X13" s="152" t="n">
        <f aca="false">((V13-AF13)*0.8)+AF13</f>
        <v>-7.118226108</v>
      </c>
      <c r="Y13" s="152" t="n">
        <f aca="false">((V13-AF13)*0.7)+AF13</f>
        <v>-6.855592207</v>
      </c>
      <c r="Z13" s="152" t="n">
        <f aca="false">((V13-AF13)*0.6)+AF13</f>
        <v>-6.592958306</v>
      </c>
      <c r="AA13" s="152" t="n">
        <f aca="false">((V13-AF13)*0.5)+AF13</f>
        <v>-6.330324405</v>
      </c>
      <c r="AB13" s="152" t="n">
        <f aca="false">((V13-AF13)*0.4)+AF13</f>
        <v>-6.067690504</v>
      </c>
      <c r="AC13" s="152" t="n">
        <f aca="false">((V13-AF13)*0.3)+AF13</f>
        <v>-5.805056603</v>
      </c>
      <c r="AD13" s="152" t="n">
        <f aca="false">((V13-AF13)*0.2)+AF13</f>
        <v>-5.542422702</v>
      </c>
      <c r="AE13" s="152" t="n">
        <f aca="false">((V13-AF13)*0.1)+AF13</f>
        <v>-5.279788801</v>
      </c>
      <c r="AF13" s="152" t="n">
        <f aca="false">VLOOKUP($A13,GAMMAGRIDS,12,FALSE())</f>
        <v>-5.0171549</v>
      </c>
      <c r="AG13" s="152" t="n">
        <f aca="false">((AF13-AP13)*0.9)+AP13</f>
        <v>-4.761704584</v>
      </c>
      <c r="AH13" s="152" t="n">
        <f aca="false">((AF13-AP13)*0.8)+AP13</f>
        <v>-4.506254268</v>
      </c>
      <c r="AI13" s="152" t="n">
        <f aca="false">((AF13-AP13)*0.7)+AP13</f>
        <v>-4.250803952</v>
      </c>
      <c r="AJ13" s="152" t="n">
        <f aca="false">((AF13-AP13)*0.6)+AP13</f>
        <v>-3.995353636</v>
      </c>
      <c r="AK13" s="152" t="n">
        <f aca="false">((AF13-AP13)*0.5)+AP13</f>
        <v>-3.73990332</v>
      </c>
      <c r="AL13" s="152" t="n">
        <f aca="false">((AF13-AP13)*0.4)+AP13</f>
        <v>-3.484453004</v>
      </c>
      <c r="AM13" s="152" t="n">
        <f aca="false">((AF13-AP13)*0.3)+AP13</f>
        <v>-3.229002688</v>
      </c>
      <c r="AN13" s="152" t="n">
        <f aca="false">((AF13-AP13)*0.2)+AP13</f>
        <v>-2.973552372</v>
      </c>
      <c r="AO13" s="152" t="n">
        <f aca="false">((AF13-AP13)*0.1)+AP13</f>
        <v>-2.718102056</v>
      </c>
      <c r="AP13" s="152" t="n">
        <f aca="false">VLOOKUP($A13,GAMMAGRIDS,13,FALSE())</f>
        <v>-2.46265174</v>
      </c>
      <c r="AQ13" s="152" t="n">
        <f aca="false">(($AP13-$AU13)*0.8)+$AU13</f>
        <v>-2.213874924</v>
      </c>
      <c r="AR13" s="152" t="n">
        <f aca="false">(($AP13-$AU13)*0.6)+$AU13</f>
        <v>-1.965098108</v>
      </c>
      <c r="AS13" s="152" t="n">
        <f aca="false">(($AP13-$AU13)*0.4)+$AU13</f>
        <v>-1.716321292</v>
      </c>
      <c r="AT13" s="152" t="n">
        <f aca="false">(($AP13-$AU13)*0.2)+$AU13</f>
        <v>-1.467544476</v>
      </c>
      <c r="AU13" s="152" t="n">
        <f aca="false">VLOOKUP($A13,GAMMAGRIDS,14,FALSE())</f>
        <v>-1.21876766</v>
      </c>
      <c r="AV13" s="152" t="n">
        <f aca="false">(($AU13-$AZ13)*0.8)+$AZ13</f>
        <v>-0.975014128</v>
      </c>
      <c r="AW13" s="152" t="n">
        <f aca="false">(($AU13-$AZ13)*0.6)+$AZ13</f>
        <v>-0.731260596</v>
      </c>
      <c r="AX13" s="152" t="n">
        <f aca="false">(($AU13-$AZ13)*0.4)+$AZ13</f>
        <v>-0.487507064</v>
      </c>
      <c r="AY13" s="152" t="n">
        <f aca="false">(($AU13-$AZ13)*0.2)+$AZ13</f>
        <v>-0.243753532</v>
      </c>
      <c r="AZ13" s="152" t="n">
        <v>0</v>
      </c>
      <c r="BA13" s="152" t="n">
        <f aca="false">(($BE13-$AZ13)*0.2)+$AZ13</f>
        <v>0.23835911</v>
      </c>
      <c r="BB13" s="152" t="n">
        <f aca="false">(($BE13-$AZ13)*0.4)+$AZ13</f>
        <v>0.47671822</v>
      </c>
      <c r="BC13" s="152" t="n">
        <f aca="false">(($BE13-$AZ13)*0.6)+$AZ13</f>
        <v>0.71507733</v>
      </c>
      <c r="BD13" s="152" t="n">
        <f aca="false">(($BE13-$AZ13)*0.8)+$AZ13</f>
        <v>0.95343644</v>
      </c>
      <c r="BE13" s="152" t="n">
        <f aca="false">VLOOKUP($A13,GAMMAGRIDS,15,FALSE())</f>
        <v>1.19179555</v>
      </c>
      <c r="BF13" s="152" t="n">
        <f aca="false">(($BJ13-$BE13)*0.2)+$BE13</f>
        <v>1.424449602</v>
      </c>
      <c r="BG13" s="152" t="n">
        <f aca="false">(($BJ13-$BE13)*0.4)+$BE13</f>
        <v>1.657103654</v>
      </c>
      <c r="BH13" s="152" t="n">
        <f aca="false">(($BJ13-$BE13)*0.6)+$BE13</f>
        <v>1.889757706</v>
      </c>
      <c r="BI13" s="152" t="n">
        <f aca="false">(($BJ13-$BE13)*0.8)+$BE13</f>
        <v>2.122411758</v>
      </c>
      <c r="BJ13" s="152" t="n">
        <f aca="false">VLOOKUP($A13,GAMMAGRIDS,16,FALSE())</f>
        <v>2.35506581</v>
      </c>
      <c r="BK13" s="152" t="n">
        <f aca="false">((BT13-BJ13)*0.1)+BJ13</f>
        <v>2.578657724</v>
      </c>
      <c r="BL13" s="152" t="n">
        <f aca="false">((BT13-BJ13)*0.2)+BJ13</f>
        <v>2.802249638</v>
      </c>
      <c r="BM13" s="152" t="n">
        <f aca="false">((BT13-BJ13)*0.3)+BJ13</f>
        <v>3.025841552</v>
      </c>
      <c r="BN13" s="152" t="n">
        <f aca="false">((BT13-BJ13)*0.4)+BJ13</f>
        <v>3.249433466</v>
      </c>
      <c r="BO13" s="152" t="n">
        <f aca="false">((BT13-BJ13)*0.5)+BJ13</f>
        <v>3.47302538</v>
      </c>
      <c r="BP13" s="152" t="n">
        <f aca="false">((BT13-BJ13)*0.6)+BJ13</f>
        <v>3.696617294</v>
      </c>
      <c r="BQ13" s="152" t="n">
        <f aca="false">((BT13-BJ13)*0.7)+BJ13</f>
        <v>3.920209208</v>
      </c>
      <c r="BR13" s="152" t="n">
        <f aca="false">((BT13-BJ13)*0.8)+BJ13</f>
        <v>4.143801122</v>
      </c>
      <c r="BS13" s="152" t="n">
        <f aca="false">((BT13-BJ13)*0.9)+BJ13</f>
        <v>4.367393036</v>
      </c>
      <c r="BT13" s="152" t="n">
        <f aca="false">VLOOKUP($A13,GAMMAGRIDS,17,FALSE())</f>
        <v>4.59098495</v>
      </c>
      <c r="BU13" s="152" t="n">
        <f aca="false">((CD13-BT13)*0.1)+BT13</f>
        <v>4.801948679</v>
      </c>
      <c r="BV13" s="152" t="n">
        <f aca="false">((CD13-BT13)*0.2)+BT13</f>
        <v>5.012912408</v>
      </c>
      <c r="BW13" s="152" t="n">
        <f aca="false">((CD13-BT13)*0.3)+BT13</f>
        <v>5.223876137</v>
      </c>
      <c r="BX13" s="152" t="n">
        <f aca="false">((CD13-BT13)*0.4)+BT13</f>
        <v>5.434839866</v>
      </c>
      <c r="BY13" s="152" t="n">
        <f aca="false">((CD13-BT13)*0.5)+BT13</f>
        <v>5.645803595</v>
      </c>
      <c r="BZ13" s="152" t="n">
        <f aca="false">((CD13-BT13)*0.6)+BT13</f>
        <v>5.856767324</v>
      </c>
      <c r="CA13" s="152" t="n">
        <f aca="false">((CD13-BT13)*0.7)+BT13</f>
        <v>6.067731053</v>
      </c>
      <c r="CB13" s="152" t="n">
        <f aca="false">((CD13-BT13)*0.8)+BT13</f>
        <v>6.278694782</v>
      </c>
      <c r="CC13" s="152" t="n">
        <f aca="false">((CD13-BT13)*0.9)+BT13</f>
        <v>6.489658511</v>
      </c>
      <c r="CD13" s="152" t="n">
        <f aca="false">VLOOKUP($A13,GAMMAGRIDS,18,FALSE())</f>
        <v>6.70062224</v>
      </c>
      <c r="CE13" s="152" t="n">
        <f aca="false">($CD13-$CC13)+CD13</f>
        <v>6.911585969</v>
      </c>
      <c r="CF13" s="152" t="n">
        <f aca="false">($CD13-$CC13)+CE13</f>
        <v>7.122549698</v>
      </c>
      <c r="CG13" s="152" t="n">
        <f aca="false">($CD13-$CC13)+CF13</f>
        <v>7.333513427</v>
      </c>
      <c r="CH13" s="152" t="n">
        <f aca="false">($CD13-$CC13)+CG13</f>
        <v>7.544477156</v>
      </c>
      <c r="CI13" s="152" t="n">
        <f aca="false">($CD13-$CC13)+CH13</f>
        <v>7.755440885</v>
      </c>
      <c r="CJ13" s="152" t="n">
        <f aca="false">($CD13-$CC13)+CI13</f>
        <v>7.966404614</v>
      </c>
      <c r="CK13" s="152" t="n">
        <f aca="false">($CD13-$CC13)+CJ13</f>
        <v>8.177368343</v>
      </c>
      <c r="CL13" s="152" t="n">
        <f aca="false">($CD13-$CC13)+CK13</f>
        <v>8.388332072</v>
      </c>
      <c r="CM13" s="152" t="n">
        <f aca="false">($CD13-$CC13)+CL13</f>
        <v>8.599295801</v>
      </c>
      <c r="CN13" s="152" t="n">
        <f aca="false">($CD13-$CC13)+CM13</f>
        <v>8.81025952999999</v>
      </c>
      <c r="CO13" s="152" t="n">
        <f aca="false">($CD13-$CC13)+CN13</f>
        <v>9.02122325899999</v>
      </c>
      <c r="CP13" s="152" t="n">
        <f aca="false">($CD13-$CC13)+CO13</f>
        <v>9.23218698799999</v>
      </c>
      <c r="CQ13" s="152" t="n">
        <f aca="false">($CD13-$CC13)+CP13</f>
        <v>9.44315071699999</v>
      </c>
      <c r="CR13" s="152" t="n">
        <f aca="false">($CD13-$CC13)+CQ13</f>
        <v>9.65411444599999</v>
      </c>
      <c r="CS13" s="152" t="n">
        <f aca="false">($CD13-$CC13)+CR13</f>
        <v>9.86507817499999</v>
      </c>
      <c r="CT13" s="152" t="n">
        <f aca="false">($CD13-$CC13)+CS13</f>
        <v>10.076041904</v>
      </c>
      <c r="CU13" s="152" t="n">
        <f aca="false">($CD13-$CC13)+CT13</f>
        <v>10.287005633</v>
      </c>
      <c r="CV13" s="152" t="n">
        <f aca="false">($CD13-$CC13)+CU13</f>
        <v>10.497969362</v>
      </c>
      <c r="CW13" s="152" t="n">
        <f aca="false">($CD13-$CC13)+CV13</f>
        <v>10.708933091</v>
      </c>
      <c r="CX13" s="152" t="n">
        <f aca="false">($CD13-$CC13)+CW13</f>
        <v>10.91989682</v>
      </c>
    </row>
    <row r="14" customFormat="false" ht="12.75" hidden="false" customHeight="false" outlineLevel="0" collapsed="false">
      <c r="A14" s="34" t="n">
        <v>37012</v>
      </c>
      <c r="B14" s="152" t="n">
        <f aca="false">($V14-$W14)+C14</f>
        <v>-13.24770657</v>
      </c>
      <c r="C14" s="152" t="n">
        <f aca="false">($V14-$W14)+D14</f>
        <v>-12.979189474</v>
      </c>
      <c r="D14" s="152" t="n">
        <f aca="false">($V14-$W14)+E14</f>
        <v>-12.710672378</v>
      </c>
      <c r="E14" s="152" t="n">
        <f aca="false">($V14-$W14)+F14</f>
        <v>-12.442155282</v>
      </c>
      <c r="F14" s="152" t="n">
        <f aca="false">($V14-$W14)+G14</f>
        <v>-12.173638186</v>
      </c>
      <c r="G14" s="152" t="n">
        <f aca="false">($V14-$W14)+H14</f>
        <v>-11.90512109</v>
      </c>
      <c r="H14" s="152" t="n">
        <f aca="false">($V14-$W14)+I14</f>
        <v>-11.636603994</v>
      </c>
      <c r="I14" s="152" t="n">
        <f aca="false">($V14-$W14)+J14</f>
        <v>-11.368086898</v>
      </c>
      <c r="J14" s="152" t="n">
        <f aca="false">($V14-$W14)+K14</f>
        <v>-11.099569802</v>
      </c>
      <c r="K14" s="152" t="n">
        <f aca="false">($V14-$W14)+L14</f>
        <v>-10.831052706</v>
      </c>
      <c r="L14" s="152" t="n">
        <f aca="false">($V14-$W14)+M14</f>
        <v>-10.56253561</v>
      </c>
      <c r="M14" s="152" t="n">
        <f aca="false">($V14-$W14)+N14</f>
        <v>-10.294018514</v>
      </c>
      <c r="N14" s="152" t="n">
        <f aca="false">($V14-$W14)+O14</f>
        <v>-10.025501418</v>
      </c>
      <c r="O14" s="152" t="n">
        <f aca="false">($V14-$W14)+P14</f>
        <v>-9.756984322</v>
      </c>
      <c r="P14" s="152" t="n">
        <f aca="false">($V14-$W14)+Q14</f>
        <v>-9.488467226</v>
      </c>
      <c r="Q14" s="152" t="n">
        <f aca="false">($V14-$W14)+R14</f>
        <v>-9.21995013</v>
      </c>
      <c r="R14" s="152" t="n">
        <f aca="false">($V14-$W14)+S14</f>
        <v>-8.951433034</v>
      </c>
      <c r="S14" s="152" t="n">
        <f aca="false">($V14-$W14)+T14</f>
        <v>-8.682915938</v>
      </c>
      <c r="T14" s="152" t="n">
        <f aca="false">($V14-$W14)+U14</f>
        <v>-8.414398842</v>
      </c>
      <c r="U14" s="152" t="n">
        <f aca="false">($V14-$W14)+V14</f>
        <v>-8.145881746</v>
      </c>
      <c r="V14" s="152" t="n">
        <f aca="false">VLOOKUP($A14,GAMMAGRIDS,11,FALSE())</f>
        <v>-7.87736465</v>
      </c>
      <c r="W14" s="152" t="n">
        <f aca="false">((V14-AF14)*0.9)+AF14</f>
        <v>-7.608847554</v>
      </c>
      <c r="X14" s="152" t="n">
        <f aca="false">((V14-AF14)*0.8)+AF14</f>
        <v>-7.340330458</v>
      </c>
      <c r="Y14" s="152" t="n">
        <f aca="false">((V14-AF14)*0.7)+AF14</f>
        <v>-7.071813362</v>
      </c>
      <c r="Z14" s="152" t="n">
        <f aca="false">((V14-AF14)*0.6)+AF14</f>
        <v>-6.803296266</v>
      </c>
      <c r="AA14" s="152" t="n">
        <f aca="false">((V14-AF14)*0.5)+AF14</f>
        <v>-6.53477917</v>
      </c>
      <c r="AB14" s="152" t="n">
        <f aca="false">((V14-AF14)*0.4)+AF14</f>
        <v>-6.266262074</v>
      </c>
      <c r="AC14" s="152" t="n">
        <f aca="false">((V14-AF14)*0.3)+AF14</f>
        <v>-5.997744978</v>
      </c>
      <c r="AD14" s="152" t="n">
        <f aca="false">((V14-AF14)*0.2)+AF14</f>
        <v>-5.729227882</v>
      </c>
      <c r="AE14" s="152" t="n">
        <f aca="false">((V14-AF14)*0.1)+AF14</f>
        <v>-5.460710786</v>
      </c>
      <c r="AF14" s="152" t="n">
        <f aca="false">VLOOKUP($A14,GAMMAGRIDS,12,FALSE())</f>
        <v>-5.19219369</v>
      </c>
      <c r="AG14" s="152" t="n">
        <f aca="false">((AF14-AP14)*0.9)+AP14</f>
        <v>-4.928776725</v>
      </c>
      <c r="AH14" s="152" t="n">
        <f aca="false">((AF14-AP14)*0.8)+AP14</f>
        <v>-4.66535976</v>
      </c>
      <c r="AI14" s="152" t="n">
        <f aca="false">((AF14-AP14)*0.7)+AP14</f>
        <v>-4.401942795</v>
      </c>
      <c r="AJ14" s="152" t="n">
        <f aca="false">((AF14-AP14)*0.6)+AP14</f>
        <v>-4.13852583</v>
      </c>
      <c r="AK14" s="152" t="n">
        <f aca="false">((AF14-AP14)*0.5)+AP14</f>
        <v>-3.875108865</v>
      </c>
      <c r="AL14" s="152" t="n">
        <f aca="false">((AF14-AP14)*0.4)+AP14</f>
        <v>-3.6116919</v>
      </c>
      <c r="AM14" s="152" t="n">
        <f aca="false">((AF14-AP14)*0.3)+AP14</f>
        <v>-3.348274935</v>
      </c>
      <c r="AN14" s="152" t="n">
        <f aca="false">((AF14-AP14)*0.2)+AP14</f>
        <v>-3.08485797</v>
      </c>
      <c r="AO14" s="152" t="n">
        <f aca="false">((AF14-AP14)*0.1)+AP14</f>
        <v>-2.821441005</v>
      </c>
      <c r="AP14" s="152" t="n">
        <f aca="false">VLOOKUP($A14,GAMMAGRIDS,13,FALSE())</f>
        <v>-2.55802404</v>
      </c>
      <c r="AQ14" s="152" t="n">
        <f aca="false">(($AP14-$AU14)*0.8)+$AU14</f>
        <v>-2.300038964</v>
      </c>
      <c r="AR14" s="152" t="n">
        <f aca="false">(($AP14-$AU14)*0.6)+$AU14</f>
        <v>-2.042053888</v>
      </c>
      <c r="AS14" s="152" t="n">
        <f aca="false">(($AP14-$AU14)*0.4)+$AU14</f>
        <v>-1.784068812</v>
      </c>
      <c r="AT14" s="152" t="n">
        <f aca="false">(($AP14-$AU14)*0.2)+$AU14</f>
        <v>-1.526083736</v>
      </c>
      <c r="AU14" s="152" t="n">
        <f aca="false">VLOOKUP($A14,GAMMAGRIDS,14,FALSE())</f>
        <v>-1.26809866</v>
      </c>
      <c r="AV14" s="152" t="n">
        <f aca="false">(($AU14-$AZ14)*0.8)+$AZ14</f>
        <v>-1.014478928</v>
      </c>
      <c r="AW14" s="152" t="n">
        <f aca="false">(($AU14-$AZ14)*0.6)+$AZ14</f>
        <v>-0.760859196</v>
      </c>
      <c r="AX14" s="152" t="n">
        <f aca="false">(($AU14-$AZ14)*0.4)+$AZ14</f>
        <v>-0.507239464</v>
      </c>
      <c r="AY14" s="152" t="n">
        <f aca="false">(($AU14-$AZ14)*0.2)+$AZ14</f>
        <v>-0.253619732</v>
      </c>
      <c r="AZ14" s="152" t="n">
        <v>0</v>
      </c>
      <c r="BA14" s="152" t="n">
        <f aca="false">(($BE14-$AZ14)*0.2)+$AZ14</f>
        <v>0.248773354</v>
      </c>
      <c r="BB14" s="152" t="n">
        <f aca="false">(($BE14-$AZ14)*0.4)+$AZ14</f>
        <v>0.497546708</v>
      </c>
      <c r="BC14" s="152" t="n">
        <f aca="false">(($BE14-$AZ14)*0.6)+$AZ14</f>
        <v>0.746320062</v>
      </c>
      <c r="BD14" s="152" t="n">
        <f aca="false">(($BE14-$AZ14)*0.8)+$AZ14</f>
        <v>0.995093416</v>
      </c>
      <c r="BE14" s="152" t="n">
        <f aca="false">VLOOKUP($A14,GAMMAGRIDS,15,FALSE())</f>
        <v>1.24386677</v>
      </c>
      <c r="BF14" s="152" t="n">
        <f aca="false">(($BJ14-$BE14)*0.2)+$BE14</f>
        <v>1.487376946</v>
      </c>
      <c r="BG14" s="152" t="n">
        <f aca="false">(($BJ14-$BE14)*0.4)+$BE14</f>
        <v>1.730887122</v>
      </c>
      <c r="BH14" s="152" t="n">
        <f aca="false">(($BJ14-$BE14)*0.6)+$BE14</f>
        <v>1.974397298</v>
      </c>
      <c r="BI14" s="152" t="n">
        <f aca="false">(($BJ14-$BE14)*0.8)+$BE14</f>
        <v>2.217907474</v>
      </c>
      <c r="BJ14" s="152" t="n">
        <f aca="false">VLOOKUP($A14,GAMMAGRIDS,16,FALSE())</f>
        <v>2.46141765</v>
      </c>
      <c r="BK14" s="152" t="n">
        <f aca="false">((BT14-BJ14)*0.1)+BJ14</f>
        <v>2.696337932</v>
      </c>
      <c r="BL14" s="152" t="n">
        <f aca="false">((BT14-BJ14)*0.2)+BJ14</f>
        <v>2.931258214</v>
      </c>
      <c r="BM14" s="152" t="n">
        <f aca="false">((BT14-BJ14)*0.3)+BJ14</f>
        <v>3.166178496</v>
      </c>
      <c r="BN14" s="152" t="n">
        <f aca="false">((BT14-BJ14)*0.4)+BJ14</f>
        <v>3.401098778</v>
      </c>
      <c r="BO14" s="152" t="n">
        <f aca="false">((BT14-BJ14)*0.5)+BJ14</f>
        <v>3.63601906</v>
      </c>
      <c r="BP14" s="152" t="n">
        <f aca="false">((BT14-BJ14)*0.6)+BJ14</f>
        <v>3.870939342</v>
      </c>
      <c r="BQ14" s="152" t="n">
        <f aca="false">((BT14-BJ14)*0.7)+BJ14</f>
        <v>4.105859624</v>
      </c>
      <c r="BR14" s="152" t="n">
        <f aca="false">((BT14-BJ14)*0.8)+BJ14</f>
        <v>4.340779906</v>
      </c>
      <c r="BS14" s="152" t="n">
        <f aca="false">((BT14-BJ14)*0.9)+BJ14</f>
        <v>4.575700188</v>
      </c>
      <c r="BT14" s="152" t="n">
        <f aca="false">VLOOKUP($A14,GAMMAGRIDS,17,FALSE())</f>
        <v>4.81062047</v>
      </c>
      <c r="BU14" s="152" t="n">
        <f aca="false">((CD14-BT14)*0.1)+BT14</f>
        <v>5.033198619</v>
      </c>
      <c r="BV14" s="152" t="n">
        <f aca="false">((CD14-BT14)*0.2)+BT14</f>
        <v>5.255776768</v>
      </c>
      <c r="BW14" s="152" t="n">
        <f aca="false">((CD14-BT14)*0.3)+BT14</f>
        <v>5.478354917</v>
      </c>
      <c r="BX14" s="152" t="n">
        <f aca="false">((CD14-BT14)*0.4)+BT14</f>
        <v>5.700933066</v>
      </c>
      <c r="BY14" s="152" t="n">
        <f aca="false">((CD14-BT14)*0.5)+BT14</f>
        <v>5.923511215</v>
      </c>
      <c r="BZ14" s="152" t="n">
        <f aca="false">((CD14-BT14)*0.6)+BT14</f>
        <v>6.146089364</v>
      </c>
      <c r="CA14" s="152" t="n">
        <f aca="false">((CD14-BT14)*0.7)+BT14</f>
        <v>6.368667513</v>
      </c>
      <c r="CB14" s="152" t="n">
        <f aca="false">((CD14-BT14)*0.8)+BT14</f>
        <v>6.591245662</v>
      </c>
      <c r="CC14" s="152" t="n">
        <f aca="false">((CD14-BT14)*0.9)+BT14</f>
        <v>6.813823811</v>
      </c>
      <c r="CD14" s="152" t="n">
        <f aca="false">VLOOKUP($A14,GAMMAGRIDS,18,FALSE())</f>
        <v>7.03640196</v>
      </c>
      <c r="CE14" s="152" t="n">
        <f aca="false">($CD14-$CC14)+CD14</f>
        <v>7.258980109</v>
      </c>
      <c r="CF14" s="152" t="n">
        <f aca="false">($CD14-$CC14)+CE14</f>
        <v>7.481558258</v>
      </c>
      <c r="CG14" s="152" t="n">
        <f aca="false">($CD14-$CC14)+CF14</f>
        <v>7.704136407</v>
      </c>
      <c r="CH14" s="152" t="n">
        <f aca="false">($CD14-$CC14)+CG14</f>
        <v>7.926714556</v>
      </c>
      <c r="CI14" s="152" t="n">
        <f aca="false">($CD14-$CC14)+CH14</f>
        <v>8.149292705</v>
      </c>
      <c r="CJ14" s="152" t="n">
        <f aca="false">($CD14-$CC14)+CI14</f>
        <v>8.371870854</v>
      </c>
      <c r="CK14" s="152" t="n">
        <f aca="false">($CD14-$CC14)+CJ14</f>
        <v>8.594449003</v>
      </c>
      <c r="CL14" s="152" t="n">
        <f aca="false">($CD14-$CC14)+CK14</f>
        <v>8.817027152</v>
      </c>
      <c r="CM14" s="152" t="n">
        <f aca="false">($CD14-$CC14)+CL14</f>
        <v>9.039605301</v>
      </c>
      <c r="CN14" s="152" t="n">
        <f aca="false">($CD14-$CC14)+CM14</f>
        <v>9.26218345</v>
      </c>
      <c r="CO14" s="152" t="n">
        <f aca="false">($CD14-$CC14)+CN14</f>
        <v>9.484761599</v>
      </c>
      <c r="CP14" s="152" t="n">
        <f aca="false">($CD14-$CC14)+CO14</f>
        <v>9.707339748</v>
      </c>
      <c r="CQ14" s="152" t="n">
        <f aca="false">($CD14-$CC14)+CP14</f>
        <v>9.929917897</v>
      </c>
      <c r="CR14" s="152" t="n">
        <f aca="false">($CD14-$CC14)+CQ14</f>
        <v>10.152496046</v>
      </c>
      <c r="CS14" s="152" t="n">
        <f aca="false">($CD14-$CC14)+CR14</f>
        <v>10.375074195</v>
      </c>
      <c r="CT14" s="152" t="n">
        <f aca="false">($CD14-$CC14)+CS14</f>
        <v>10.597652344</v>
      </c>
      <c r="CU14" s="152" t="n">
        <f aca="false">($CD14-$CC14)+CT14</f>
        <v>10.820230493</v>
      </c>
      <c r="CV14" s="152" t="n">
        <f aca="false">($CD14-$CC14)+CU14</f>
        <v>11.042808642</v>
      </c>
      <c r="CW14" s="152" t="n">
        <f aca="false">($CD14-$CC14)+CV14</f>
        <v>11.265386791</v>
      </c>
      <c r="CX14" s="152" t="n">
        <f aca="false">($CD14-$CC14)+CW14</f>
        <v>11.48796494</v>
      </c>
    </row>
    <row r="15" customFormat="false" ht="12.75" hidden="false" customHeight="false" outlineLevel="0" collapsed="false">
      <c r="A15" s="34" t="n">
        <v>37043</v>
      </c>
      <c r="B15" s="152" t="n">
        <f aca="false">($V15-$W15)+C15</f>
        <v>-11.55773495</v>
      </c>
      <c r="C15" s="152" t="n">
        <f aca="false">($V15-$W15)+D15</f>
        <v>-11.32563366</v>
      </c>
      <c r="D15" s="152" t="n">
        <f aca="false">($V15-$W15)+E15</f>
        <v>-11.09353237</v>
      </c>
      <c r="E15" s="152" t="n">
        <f aca="false">($V15-$W15)+F15</f>
        <v>-10.86143108</v>
      </c>
      <c r="F15" s="152" t="n">
        <f aca="false">($V15-$W15)+G15</f>
        <v>-10.62932979</v>
      </c>
      <c r="G15" s="152" t="n">
        <f aca="false">($V15-$W15)+H15</f>
        <v>-10.3972285</v>
      </c>
      <c r="H15" s="152" t="n">
        <f aca="false">($V15-$W15)+I15</f>
        <v>-10.16512721</v>
      </c>
      <c r="I15" s="152" t="n">
        <f aca="false">($V15-$W15)+J15</f>
        <v>-9.93302591999999</v>
      </c>
      <c r="J15" s="152" t="n">
        <f aca="false">($V15-$W15)+K15</f>
        <v>-9.70092462999999</v>
      </c>
      <c r="K15" s="152" t="n">
        <f aca="false">($V15-$W15)+L15</f>
        <v>-9.46882333999999</v>
      </c>
      <c r="L15" s="152" t="n">
        <f aca="false">($V15-$W15)+M15</f>
        <v>-9.23672204999999</v>
      </c>
      <c r="M15" s="152" t="n">
        <f aca="false">($V15-$W15)+N15</f>
        <v>-9.00462075999999</v>
      </c>
      <c r="N15" s="152" t="n">
        <f aca="false">($V15-$W15)+O15</f>
        <v>-8.77251946999999</v>
      </c>
      <c r="O15" s="152" t="n">
        <f aca="false">($V15-$W15)+P15</f>
        <v>-8.54041817999999</v>
      </c>
      <c r="P15" s="152" t="n">
        <f aca="false">($V15-$W15)+Q15</f>
        <v>-8.30831689</v>
      </c>
      <c r="Q15" s="152" t="n">
        <f aca="false">($V15-$W15)+R15</f>
        <v>-8.0762156</v>
      </c>
      <c r="R15" s="152" t="n">
        <f aca="false">($V15-$W15)+S15</f>
        <v>-7.84411431</v>
      </c>
      <c r="S15" s="152" t="n">
        <f aca="false">($V15-$W15)+T15</f>
        <v>-7.61201302</v>
      </c>
      <c r="T15" s="152" t="n">
        <f aca="false">($V15-$W15)+U15</f>
        <v>-7.37991173</v>
      </c>
      <c r="U15" s="152" t="n">
        <f aca="false">($V15-$W15)+V15</f>
        <v>-7.14781044</v>
      </c>
      <c r="V15" s="152" t="n">
        <f aca="false">VLOOKUP($A15,GAMMAGRIDS,11,FALSE())</f>
        <v>-6.91570915</v>
      </c>
      <c r="W15" s="152" t="n">
        <f aca="false">((V15-AF15)*0.9)+AF15</f>
        <v>-6.68360786</v>
      </c>
      <c r="X15" s="152" t="n">
        <f aca="false">((V15-AF15)*0.8)+AF15</f>
        <v>-6.45150657</v>
      </c>
      <c r="Y15" s="152" t="n">
        <f aca="false">((V15-AF15)*0.7)+AF15</f>
        <v>-6.21940528</v>
      </c>
      <c r="Z15" s="152" t="n">
        <f aca="false">((V15-AF15)*0.6)+AF15</f>
        <v>-5.98730399</v>
      </c>
      <c r="AA15" s="152" t="n">
        <f aca="false">((V15-AF15)*0.5)+AF15</f>
        <v>-5.7552027</v>
      </c>
      <c r="AB15" s="152" t="n">
        <f aca="false">((V15-AF15)*0.4)+AF15</f>
        <v>-5.52310141</v>
      </c>
      <c r="AC15" s="152" t="n">
        <f aca="false">((V15-AF15)*0.3)+AF15</f>
        <v>-5.29100012</v>
      </c>
      <c r="AD15" s="152" t="n">
        <f aca="false">((V15-AF15)*0.2)+AF15</f>
        <v>-5.05889883</v>
      </c>
      <c r="AE15" s="152" t="n">
        <f aca="false">((V15-AF15)*0.1)+AF15</f>
        <v>-4.82679754</v>
      </c>
      <c r="AF15" s="152" t="n">
        <f aca="false">VLOOKUP($A15,GAMMAGRIDS,12,FALSE())</f>
        <v>-4.59469625</v>
      </c>
      <c r="AG15" s="152" t="n">
        <f aca="false">((AF15-AP15)*0.9)+AP15</f>
        <v>-4.363246448</v>
      </c>
      <c r="AH15" s="152" t="n">
        <f aca="false">((AF15-AP15)*0.8)+AP15</f>
        <v>-4.131796646</v>
      </c>
      <c r="AI15" s="152" t="n">
        <f aca="false">((AF15-AP15)*0.7)+AP15</f>
        <v>-3.900346844</v>
      </c>
      <c r="AJ15" s="152" t="n">
        <f aca="false">((AF15-AP15)*0.6)+AP15</f>
        <v>-3.668897042</v>
      </c>
      <c r="AK15" s="152" t="n">
        <f aca="false">((AF15-AP15)*0.5)+AP15</f>
        <v>-3.43744724</v>
      </c>
      <c r="AL15" s="152" t="n">
        <f aca="false">((AF15-AP15)*0.4)+AP15</f>
        <v>-3.205997438</v>
      </c>
      <c r="AM15" s="152" t="n">
        <f aca="false">((AF15-AP15)*0.3)+AP15</f>
        <v>-2.974547636</v>
      </c>
      <c r="AN15" s="152" t="n">
        <f aca="false">((AF15-AP15)*0.2)+AP15</f>
        <v>-2.743097834</v>
      </c>
      <c r="AO15" s="152" t="n">
        <f aca="false">((AF15-AP15)*0.1)+AP15</f>
        <v>-2.511648032</v>
      </c>
      <c r="AP15" s="152" t="n">
        <f aca="false">VLOOKUP($A15,GAMMAGRIDS,13,FALSE())</f>
        <v>-2.28019823</v>
      </c>
      <c r="AQ15" s="152" t="n">
        <f aca="false">(($AP15-$AU15)*0.8)+$AU15</f>
        <v>-2.05100608</v>
      </c>
      <c r="AR15" s="152" t="n">
        <f aca="false">(($AP15-$AU15)*0.6)+$AU15</f>
        <v>-1.82181393</v>
      </c>
      <c r="AS15" s="152" t="n">
        <f aca="false">(($AP15-$AU15)*0.4)+$AU15</f>
        <v>-1.59262178</v>
      </c>
      <c r="AT15" s="152" t="n">
        <f aca="false">(($AP15-$AU15)*0.2)+$AU15</f>
        <v>-1.36342963</v>
      </c>
      <c r="AU15" s="152" t="n">
        <f aca="false">VLOOKUP($A15,GAMMAGRIDS,14,FALSE())</f>
        <v>-1.13423748</v>
      </c>
      <c r="AV15" s="152" t="n">
        <f aca="false">(($AU15-$AZ15)*0.8)+$AZ15</f>
        <v>-0.907389984</v>
      </c>
      <c r="AW15" s="152" t="n">
        <f aca="false">(($AU15-$AZ15)*0.6)+$AZ15</f>
        <v>-0.680542488</v>
      </c>
      <c r="AX15" s="152" t="n">
        <f aca="false">(($AU15-$AZ15)*0.4)+$AZ15</f>
        <v>-0.453694992</v>
      </c>
      <c r="AY15" s="152" t="n">
        <f aca="false">(($AU15-$AZ15)*0.2)+$AZ15</f>
        <v>-0.226847496</v>
      </c>
      <c r="AZ15" s="152" t="n">
        <v>0</v>
      </c>
      <c r="BA15" s="152" t="n">
        <f aca="false">(($BE15-$AZ15)*0.2)+$AZ15</f>
        <v>0.223962958</v>
      </c>
      <c r="BB15" s="152" t="n">
        <f aca="false">(($BE15-$AZ15)*0.4)+$AZ15</f>
        <v>0.447925916</v>
      </c>
      <c r="BC15" s="152" t="n">
        <f aca="false">(($BE15-$AZ15)*0.6)+$AZ15</f>
        <v>0.671888874</v>
      </c>
      <c r="BD15" s="152" t="n">
        <f aca="false">(($BE15-$AZ15)*0.8)+$AZ15</f>
        <v>0.895851832</v>
      </c>
      <c r="BE15" s="152" t="n">
        <f aca="false">VLOOKUP($A15,GAMMAGRIDS,15,FALSE())</f>
        <v>1.11981479</v>
      </c>
      <c r="BF15" s="152" t="n">
        <f aca="false">(($BJ15-$BE15)*0.2)+$BE15</f>
        <v>1.340409606</v>
      </c>
      <c r="BG15" s="152" t="n">
        <f aca="false">(($BJ15-$BE15)*0.4)+$BE15</f>
        <v>1.561004422</v>
      </c>
      <c r="BH15" s="152" t="n">
        <f aca="false">(($BJ15-$BE15)*0.6)+$BE15</f>
        <v>1.781599238</v>
      </c>
      <c r="BI15" s="152" t="n">
        <f aca="false">(($BJ15-$BE15)*0.8)+$BE15</f>
        <v>2.002194054</v>
      </c>
      <c r="BJ15" s="152" t="n">
        <f aca="false">VLOOKUP($A15,GAMMAGRIDS,16,FALSE())</f>
        <v>2.22278887</v>
      </c>
      <c r="BK15" s="152" t="n">
        <f aca="false">((BT15-BJ15)*0.1)+BJ15</f>
        <v>2.437492243</v>
      </c>
      <c r="BL15" s="152" t="n">
        <f aca="false">((BT15-BJ15)*0.2)+BJ15</f>
        <v>2.652195616</v>
      </c>
      <c r="BM15" s="152" t="n">
        <f aca="false">((BT15-BJ15)*0.3)+BJ15</f>
        <v>2.866898989</v>
      </c>
      <c r="BN15" s="152" t="n">
        <f aca="false">((BT15-BJ15)*0.4)+BJ15</f>
        <v>3.081602362</v>
      </c>
      <c r="BO15" s="152" t="n">
        <f aca="false">((BT15-BJ15)*0.5)+BJ15</f>
        <v>3.296305735</v>
      </c>
      <c r="BP15" s="152" t="n">
        <f aca="false">((BT15-BJ15)*0.6)+BJ15</f>
        <v>3.511009108</v>
      </c>
      <c r="BQ15" s="152" t="n">
        <f aca="false">((BT15-BJ15)*0.7)+BJ15</f>
        <v>3.725712481</v>
      </c>
      <c r="BR15" s="152" t="n">
        <f aca="false">((BT15-BJ15)*0.8)+BJ15</f>
        <v>3.940415854</v>
      </c>
      <c r="BS15" s="152" t="n">
        <f aca="false">((BT15-BJ15)*0.9)+BJ15</f>
        <v>4.155119227</v>
      </c>
      <c r="BT15" s="152" t="n">
        <f aca="false">VLOOKUP($A15,GAMMAGRIDS,17,FALSE())</f>
        <v>4.3698226</v>
      </c>
      <c r="BU15" s="152" t="n">
        <f aca="false">((CD15-BT15)*0.1)+BT15</f>
        <v>4.57553661</v>
      </c>
      <c r="BV15" s="152" t="n">
        <f aca="false">((CD15-BT15)*0.2)+BT15</f>
        <v>4.78125062</v>
      </c>
      <c r="BW15" s="152" t="n">
        <f aca="false">((CD15-BT15)*0.3)+BT15</f>
        <v>4.98696463</v>
      </c>
      <c r="BX15" s="152" t="n">
        <f aca="false">((CD15-BT15)*0.4)+BT15</f>
        <v>5.19267864</v>
      </c>
      <c r="BY15" s="152" t="n">
        <f aca="false">((CD15-BT15)*0.5)+BT15</f>
        <v>5.39839265</v>
      </c>
      <c r="BZ15" s="152" t="n">
        <f aca="false">((CD15-BT15)*0.6)+BT15</f>
        <v>5.60410666</v>
      </c>
      <c r="CA15" s="152" t="n">
        <f aca="false">((CD15-BT15)*0.7)+BT15</f>
        <v>5.80982067</v>
      </c>
      <c r="CB15" s="152" t="n">
        <f aca="false">((CD15-BT15)*0.8)+BT15</f>
        <v>6.01553468</v>
      </c>
      <c r="CC15" s="152" t="n">
        <f aca="false">((CD15-BT15)*0.9)+BT15</f>
        <v>6.22124869</v>
      </c>
      <c r="CD15" s="152" t="n">
        <f aca="false">VLOOKUP($A15,GAMMAGRIDS,18,FALSE())</f>
        <v>6.4269627</v>
      </c>
      <c r="CE15" s="152" t="n">
        <f aca="false">($CD15-$CC15)+CD15</f>
        <v>6.63267671</v>
      </c>
      <c r="CF15" s="152" t="n">
        <f aca="false">($CD15-$CC15)+CE15</f>
        <v>6.83839072</v>
      </c>
      <c r="CG15" s="152" t="n">
        <f aca="false">($CD15-$CC15)+CF15</f>
        <v>7.04410473</v>
      </c>
      <c r="CH15" s="152" t="n">
        <f aca="false">($CD15-$CC15)+CG15</f>
        <v>7.24981874</v>
      </c>
      <c r="CI15" s="152" t="n">
        <f aca="false">($CD15-$CC15)+CH15</f>
        <v>7.45553275</v>
      </c>
      <c r="CJ15" s="152" t="n">
        <f aca="false">($CD15-$CC15)+CI15</f>
        <v>7.66124676</v>
      </c>
      <c r="CK15" s="152" t="n">
        <f aca="false">($CD15-$CC15)+CJ15</f>
        <v>7.86696077</v>
      </c>
      <c r="CL15" s="152" t="n">
        <f aca="false">($CD15-$CC15)+CK15</f>
        <v>8.07267478</v>
      </c>
      <c r="CM15" s="152" t="n">
        <f aca="false">($CD15-$CC15)+CL15</f>
        <v>8.27838879000001</v>
      </c>
      <c r="CN15" s="152" t="n">
        <f aca="false">($CD15-$CC15)+CM15</f>
        <v>8.48410280000001</v>
      </c>
      <c r="CO15" s="152" t="n">
        <f aca="false">($CD15-$CC15)+CN15</f>
        <v>8.68981681000001</v>
      </c>
      <c r="CP15" s="152" t="n">
        <f aca="false">($CD15-$CC15)+CO15</f>
        <v>8.89553082000001</v>
      </c>
      <c r="CQ15" s="152" t="n">
        <f aca="false">($CD15-$CC15)+CP15</f>
        <v>9.10124483000001</v>
      </c>
      <c r="CR15" s="152" t="n">
        <f aca="false">($CD15-$CC15)+CQ15</f>
        <v>9.30695884000001</v>
      </c>
      <c r="CS15" s="152" t="n">
        <f aca="false">($CD15-$CC15)+CR15</f>
        <v>9.51267285000001</v>
      </c>
      <c r="CT15" s="152" t="n">
        <f aca="false">($CD15-$CC15)+CS15</f>
        <v>9.71838686000001</v>
      </c>
      <c r="CU15" s="152" t="n">
        <f aca="false">($CD15-$CC15)+CT15</f>
        <v>9.92410087000001</v>
      </c>
      <c r="CV15" s="152" t="n">
        <f aca="false">($CD15-$CC15)+CU15</f>
        <v>10.12981488</v>
      </c>
      <c r="CW15" s="152" t="n">
        <f aca="false">($CD15-$CC15)+CV15</f>
        <v>10.33552889</v>
      </c>
      <c r="CX15" s="152" t="n">
        <f aca="false">($CD15-$CC15)+CW15</f>
        <v>10.5412429</v>
      </c>
    </row>
    <row r="16" customFormat="false" ht="12.75" hidden="false" customHeight="false" outlineLevel="0" collapsed="false">
      <c r="A16" s="34" t="n">
        <v>37073</v>
      </c>
      <c r="B16" s="152" t="n">
        <f aca="false">($V16-$W16)+C16</f>
        <v>-9.15118505000001</v>
      </c>
      <c r="C16" s="152" t="n">
        <f aca="false">($V16-$W16)+D16</f>
        <v>-8.96605789100001</v>
      </c>
      <c r="D16" s="152" t="n">
        <f aca="false">($V16-$W16)+E16</f>
        <v>-8.78093073200001</v>
      </c>
      <c r="E16" s="152" t="n">
        <f aca="false">($V16-$W16)+F16</f>
        <v>-8.59580357300001</v>
      </c>
      <c r="F16" s="152" t="n">
        <f aca="false">($V16-$W16)+G16</f>
        <v>-8.41067641400001</v>
      </c>
      <c r="G16" s="152" t="n">
        <f aca="false">($V16-$W16)+H16</f>
        <v>-8.225549255</v>
      </c>
      <c r="H16" s="152" t="n">
        <f aca="false">($V16-$W16)+I16</f>
        <v>-8.040422096</v>
      </c>
      <c r="I16" s="152" t="n">
        <f aca="false">($V16-$W16)+J16</f>
        <v>-7.855294937</v>
      </c>
      <c r="J16" s="152" t="n">
        <f aca="false">($V16-$W16)+K16</f>
        <v>-7.670167778</v>
      </c>
      <c r="K16" s="152" t="n">
        <f aca="false">($V16-$W16)+L16</f>
        <v>-7.485040619</v>
      </c>
      <c r="L16" s="152" t="n">
        <f aca="false">($V16-$W16)+M16</f>
        <v>-7.29991346</v>
      </c>
      <c r="M16" s="152" t="n">
        <f aca="false">($V16-$W16)+N16</f>
        <v>-7.114786301</v>
      </c>
      <c r="N16" s="152" t="n">
        <f aca="false">($V16-$W16)+O16</f>
        <v>-6.929659142</v>
      </c>
      <c r="O16" s="152" t="n">
        <f aca="false">($V16-$W16)+P16</f>
        <v>-6.744531983</v>
      </c>
      <c r="P16" s="152" t="n">
        <f aca="false">($V16-$W16)+Q16</f>
        <v>-6.559404824</v>
      </c>
      <c r="Q16" s="152" t="n">
        <f aca="false">($V16-$W16)+R16</f>
        <v>-6.374277665</v>
      </c>
      <c r="R16" s="152" t="n">
        <f aca="false">($V16-$W16)+S16</f>
        <v>-6.189150506</v>
      </c>
      <c r="S16" s="152" t="n">
        <f aca="false">($V16-$W16)+T16</f>
        <v>-6.004023347</v>
      </c>
      <c r="T16" s="152" t="n">
        <f aca="false">($V16-$W16)+U16</f>
        <v>-5.818896188</v>
      </c>
      <c r="U16" s="152" t="n">
        <f aca="false">($V16-$W16)+V16</f>
        <v>-5.633769029</v>
      </c>
      <c r="V16" s="152" t="n">
        <f aca="false">VLOOKUP($A16,GAMMAGRIDS,11,FALSE())</f>
        <v>-5.44864187</v>
      </c>
      <c r="W16" s="152" t="n">
        <f aca="false">((V16-AF16)*0.9)+AF16</f>
        <v>-5.263514711</v>
      </c>
      <c r="X16" s="152" t="n">
        <f aca="false">((V16-AF16)*0.8)+AF16</f>
        <v>-5.078387552</v>
      </c>
      <c r="Y16" s="152" t="n">
        <f aca="false">((V16-AF16)*0.7)+AF16</f>
        <v>-4.893260393</v>
      </c>
      <c r="Z16" s="152" t="n">
        <f aca="false">((V16-AF16)*0.6)+AF16</f>
        <v>-4.708133234</v>
      </c>
      <c r="AA16" s="152" t="n">
        <f aca="false">((V16-AF16)*0.5)+AF16</f>
        <v>-4.523006075</v>
      </c>
      <c r="AB16" s="152" t="n">
        <f aca="false">((V16-AF16)*0.4)+AF16</f>
        <v>-4.337878916</v>
      </c>
      <c r="AC16" s="152" t="n">
        <f aca="false">((V16-AF16)*0.3)+AF16</f>
        <v>-4.152751757</v>
      </c>
      <c r="AD16" s="152" t="n">
        <f aca="false">((V16-AF16)*0.2)+AF16</f>
        <v>-3.967624598</v>
      </c>
      <c r="AE16" s="152" t="n">
        <f aca="false">((V16-AF16)*0.1)+AF16</f>
        <v>-3.782497439</v>
      </c>
      <c r="AF16" s="152" t="n">
        <f aca="false">VLOOKUP($A16,GAMMAGRIDS,12,FALSE())</f>
        <v>-3.59737028</v>
      </c>
      <c r="AG16" s="152" t="n">
        <f aca="false">((AF16-AP16)*0.9)+AP16</f>
        <v>-3.415117959</v>
      </c>
      <c r="AH16" s="152" t="n">
        <f aca="false">((AF16-AP16)*0.8)+AP16</f>
        <v>-3.232865638</v>
      </c>
      <c r="AI16" s="152" t="n">
        <f aca="false">((AF16-AP16)*0.7)+AP16</f>
        <v>-3.050613317</v>
      </c>
      <c r="AJ16" s="152" t="n">
        <f aca="false">((AF16-AP16)*0.6)+AP16</f>
        <v>-2.868360996</v>
      </c>
      <c r="AK16" s="152" t="n">
        <f aca="false">((AF16-AP16)*0.5)+AP16</f>
        <v>-2.686108675</v>
      </c>
      <c r="AL16" s="152" t="n">
        <f aca="false">((AF16-AP16)*0.4)+AP16</f>
        <v>-2.503856354</v>
      </c>
      <c r="AM16" s="152" t="n">
        <f aca="false">((AF16-AP16)*0.3)+AP16</f>
        <v>-2.321604033</v>
      </c>
      <c r="AN16" s="152" t="n">
        <f aca="false">((AF16-AP16)*0.2)+AP16</f>
        <v>-2.139351712</v>
      </c>
      <c r="AO16" s="152" t="n">
        <f aca="false">((AF16-AP16)*0.1)+AP16</f>
        <v>-1.957099391</v>
      </c>
      <c r="AP16" s="152" t="n">
        <f aca="false">VLOOKUP($A16,GAMMAGRIDS,13,FALSE())</f>
        <v>-1.77484707</v>
      </c>
      <c r="AQ16" s="152" t="n">
        <f aca="false">(($AP16-$AU16)*0.8)+$AU16</f>
        <v>-1.595963438</v>
      </c>
      <c r="AR16" s="152" t="n">
        <f aca="false">(($AP16-$AU16)*0.6)+$AU16</f>
        <v>-1.417079806</v>
      </c>
      <c r="AS16" s="152" t="n">
        <f aca="false">(($AP16-$AU16)*0.4)+$AU16</f>
        <v>-1.238196174</v>
      </c>
      <c r="AT16" s="152" t="n">
        <f aca="false">(($AP16-$AU16)*0.2)+$AU16</f>
        <v>-1.059312542</v>
      </c>
      <c r="AU16" s="152" t="n">
        <f aca="false">VLOOKUP($A16,GAMMAGRIDS,14,FALSE())</f>
        <v>-0.88042891</v>
      </c>
      <c r="AV16" s="152" t="n">
        <f aca="false">(($AU16-$AZ16)*0.8)+$AZ16</f>
        <v>-0.704343128</v>
      </c>
      <c r="AW16" s="152" t="n">
        <f aca="false">(($AU16-$AZ16)*0.6)+$AZ16</f>
        <v>-0.528257346</v>
      </c>
      <c r="AX16" s="152" t="n">
        <f aca="false">(($AU16-$AZ16)*0.4)+$AZ16</f>
        <v>-0.352171564</v>
      </c>
      <c r="AY16" s="152" t="n">
        <f aca="false">(($AU16-$AZ16)*0.2)+$AZ16</f>
        <v>-0.176085782</v>
      </c>
      <c r="AZ16" s="152" t="n">
        <v>0</v>
      </c>
      <c r="BA16" s="152" t="n">
        <f aca="false">(($BE16-$AZ16)*0.2)+$AZ16</f>
        <v>0.172927448</v>
      </c>
      <c r="BB16" s="152" t="n">
        <f aca="false">(($BE16-$AZ16)*0.4)+$AZ16</f>
        <v>0.345854896</v>
      </c>
      <c r="BC16" s="152" t="n">
        <f aca="false">(($BE16-$AZ16)*0.6)+$AZ16</f>
        <v>0.518782344</v>
      </c>
      <c r="BD16" s="152" t="n">
        <f aca="false">(($BE16-$AZ16)*0.8)+$AZ16</f>
        <v>0.691709792</v>
      </c>
      <c r="BE16" s="152" t="n">
        <f aca="false">VLOOKUP($A16,GAMMAGRIDS,15,FALSE())</f>
        <v>0.86463724</v>
      </c>
      <c r="BF16" s="152" t="n">
        <f aca="false">(($BJ16-$BE16)*0.2)+$BE16</f>
        <v>1.03408104</v>
      </c>
      <c r="BG16" s="152" t="n">
        <f aca="false">(($BJ16-$BE16)*0.4)+$BE16</f>
        <v>1.20352484</v>
      </c>
      <c r="BH16" s="152" t="n">
        <f aca="false">(($BJ16-$BE16)*0.6)+$BE16</f>
        <v>1.37296864</v>
      </c>
      <c r="BI16" s="152" t="n">
        <f aca="false">(($BJ16-$BE16)*0.8)+$BE16</f>
        <v>1.54241244</v>
      </c>
      <c r="BJ16" s="152" t="n">
        <f aca="false">VLOOKUP($A16,GAMMAGRIDS,16,FALSE())</f>
        <v>1.71185624</v>
      </c>
      <c r="BK16" s="152" t="n">
        <f aca="false">((BT16-BJ16)*0.1)+BJ16</f>
        <v>1.875518916</v>
      </c>
      <c r="BL16" s="152" t="n">
        <f aca="false">((BT16-BJ16)*0.2)+BJ16</f>
        <v>2.039181592</v>
      </c>
      <c r="BM16" s="152" t="n">
        <f aca="false">((BT16-BJ16)*0.3)+BJ16</f>
        <v>2.202844268</v>
      </c>
      <c r="BN16" s="152" t="n">
        <f aca="false">((BT16-BJ16)*0.4)+BJ16</f>
        <v>2.366506944</v>
      </c>
      <c r="BO16" s="152" t="n">
        <f aca="false">((BT16-BJ16)*0.5)+BJ16</f>
        <v>2.53016962</v>
      </c>
      <c r="BP16" s="152" t="n">
        <f aca="false">((BT16-BJ16)*0.6)+BJ16</f>
        <v>2.693832296</v>
      </c>
      <c r="BQ16" s="152" t="n">
        <f aca="false">((BT16-BJ16)*0.7)+BJ16</f>
        <v>2.857494972</v>
      </c>
      <c r="BR16" s="152" t="n">
        <f aca="false">((BT16-BJ16)*0.8)+BJ16</f>
        <v>3.021157648</v>
      </c>
      <c r="BS16" s="152" t="n">
        <f aca="false">((BT16-BJ16)*0.9)+BJ16</f>
        <v>3.184820324</v>
      </c>
      <c r="BT16" s="152" t="n">
        <f aca="false">VLOOKUP($A16,GAMMAGRIDS,17,FALSE())</f>
        <v>3.348483</v>
      </c>
      <c r="BU16" s="152" t="n">
        <f aca="false">((CD16-BT16)*0.1)+BT16</f>
        <v>3.503710967</v>
      </c>
      <c r="BV16" s="152" t="n">
        <f aca="false">((CD16-BT16)*0.2)+BT16</f>
        <v>3.658938934</v>
      </c>
      <c r="BW16" s="152" t="n">
        <f aca="false">((CD16-BT16)*0.3)+BT16</f>
        <v>3.814166901</v>
      </c>
      <c r="BX16" s="152" t="n">
        <f aca="false">((CD16-BT16)*0.4)+BT16</f>
        <v>3.969394868</v>
      </c>
      <c r="BY16" s="152" t="n">
        <f aca="false">((CD16-BT16)*0.5)+BT16</f>
        <v>4.124622835</v>
      </c>
      <c r="BZ16" s="152" t="n">
        <f aca="false">((CD16-BT16)*0.6)+BT16</f>
        <v>4.279850802</v>
      </c>
      <c r="CA16" s="152" t="n">
        <f aca="false">((CD16-BT16)*0.7)+BT16</f>
        <v>4.435078769</v>
      </c>
      <c r="CB16" s="152" t="n">
        <f aca="false">((CD16-BT16)*0.8)+BT16</f>
        <v>4.590306736</v>
      </c>
      <c r="CC16" s="152" t="n">
        <f aca="false">((CD16-BT16)*0.9)+BT16</f>
        <v>4.745534703</v>
      </c>
      <c r="CD16" s="152" t="n">
        <f aca="false">VLOOKUP($A16,GAMMAGRIDS,18,FALSE())</f>
        <v>4.90076267</v>
      </c>
      <c r="CE16" s="152" t="n">
        <f aca="false">($CD16-$CC16)+CD16</f>
        <v>5.055990637</v>
      </c>
      <c r="CF16" s="152" t="n">
        <f aca="false">($CD16-$CC16)+CE16</f>
        <v>5.211218604</v>
      </c>
      <c r="CG16" s="152" t="n">
        <f aca="false">($CD16-$CC16)+CF16</f>
        <v>5.366446571</v>
      </c>
      <c r="CH16" s="152" t="n">
        <f aca="false">($CD16-$CC16)+CG16</f>
        <v>5.521674538</v>
      </c>
      <c r="CI16" s="152" t="n">
        <f aca="false">($CD16-$CC16)+CH16</f>
        <v>5.676902505</v>
      </c>
      <c r="CJ16" s="152" t="n">
        <f aca="false">($CD16-$CC16)+CI16</f>
        <v>5.832130472</v>
      </c>
      <c r="CK16" s="152" t="n">
        <f aca="false">($CD16-$CC16)+CJ16</f>
        <v>5.987358439</v>
      </c>
      <c r="CL16" s="152" t="n">
        <f aca="false">($CD16-$CC16)+CK16</f>
        <v>6.142586406</v>
      </c>
      <c r="CM16" s="152" t="n">
        <f aca="false">($CD16-$CC16)+CL16</f>
        <v>6.297814373</v>
      </c>
      <c r="CN16" s="152" t="n">
        <f aca="false">($CD16-$CC16)+CM16</f>
        <v>6.45304234</v>
      </c>
      <c r="CO16" s="152" t="n">
        <f aca="false">($CD16-$CC16)+CN16</f>
        <v>6.608270307</v>
      </c>
      <c r="CP16" s="152" t="n">
        <f aca="false">($CD16-$CC16)+CO16</f>
        <v>6.763498274</v>
      </c>
      <c r="CQ16" s="152" t="n">
        <f aca="false">($CD16-$CC16)+CP16</f>
        <v>6.918726241</v>
      </c>
      <c r="CR16" s="152" t="n">
        <f aca="false">($CD16-$CC16)+CQ16</f>
        <v>7.073954208</v>
      </c>
      <c r="CS16" s="152" t="n">
        <f aca="false">($CD16-$CC16)+CR16</f>
        <v>7.229182175</v>
      </c>
      <c r="CT16" s="152" t="n">
        <f aca="false">($CD16-$CC16)+CS16</f>
        <v>7.384410142</v>
      </c>
      <c r="CU16" s="152" t="n">
        <f aca="false">($CD16-$CC16)+CT16</f>
        <v>7.539638109</v>
      </c>
      <c r="CV16" s="152" t="n">
        <f aca="false">($CD16-$CC16)+CU16</f>
        <v>7.694866076</v>
      </c>
      <c r="CW16" s="152" t="n">
        <f aca="false">($CD16-$CC16)+CV16</f>
        <v>7.850094043</v>
      </c>
      <c r="CX16" s="152" t="n">
        <f aca="false">($CD16-$CC16)+CW16</f>
        <v>8.00532201</v>
      </c>
    </row>
    <row r="17" customFormat="false" ht="12.75" hidden="false" customHeight="false" outlineLevel="0" collapsed="false">
      <c r="A17" s="34" t="n">
        <v>37104</v>
      </c>
      <c r="B17" s="152" t="n">
        <f aca="false">($V17-$W17)+C17</f>
        <v>-7.97108527999999</v>
      </c>
      <c r="C17" s="152" t="n">
        <f aca="false">($V17-$W17)+D17</f>
        <v>-7.80887023799999</v>
      </c>
      <c r="D17" s="152" t="n">
        <f aca="false">($V17-$W17)+E17</f>
        <v>-7.64665519599999</v>
      </c>
      <c r="E17" s="152" t="n">
        <f aca="false">($V17-$W17)+F17</f>
        <v>-7.48444015399999</v>
      </c>
      <c r="F17" s="152" t="n">
        <f aca="false">($V17-$W17)+G17</f>
        <v>-7.322225112</v>
      </c>
      <c r="G17" s="152" t="n">
        <f aca="false">($V17-$W17)+H17</f>
        <v>-7.16001007</v>
      </c>
      <c r="H17" s="152" t="n">
        <f aca="false">($V17-$W17)+I17</f>
        <v>-6.997795028</v>
      </c>
      <c r="I17" s="152" t="n">
        <f aca="false">($V17-$W17)+J17</f>
        <v>-6.835579986</v>
      </c>
      <c r="J17" s="152" t="n">
        <f aca="false">($V17-$W17)+K17</f>
        <v>-6.673364944</v>
      </c>
      <c r="K17" s="152" t="n">
        <f aca="false">($V17-$W17)+L17</f>
        <v>-6.511149902</v>
      </c>
      <c r="L17" s="152" t="n">
        <f aca="false">($V17-$W17)+M17</f>
        <v>-6.34893486</v>
      </c>
      <c r="M17" s="152" t="n">
        <f aca="false">($V17-$W17)+N17</f>
        <v>-6.186719818</v>
      </c>
      <c r="N17" s="152" t="n">
        <f aca="false">($V17-$W17)+O17</f>
        <v>-6.024504776</v>
      </c>
      <c r="O17" s="152" t="n">
        <f aca="false">($V17-$W17)+P17</f>
        <v>-5.862289734</v>
      </c>
      <c r="P17" s="152" t="n">
        <f aca="false">($V17-$W17)+Q17</f>
        <v>-5.700074692</v>
      </c>
      <c r="Q17" s="152" t="n">
        <f aca="false">($V17-$W17)+R17</f>
        <v>-5.53785965</v>
      </c>
      <c r="R17" s="152" t="n">
        <f aca="false">($V17-$W17)+S17</f>
        <v>-5.375644608</v>
      </c>
      <c r="S17" s="152" t="n">
        <f aca="false">($V17-$W17)+T17</f>
        <v>-5.213429566</v>
      </c>
      <c r="T17" s="152" t="n">
        <f aca="false">($V17-$W17)+U17</f>
        <v>-5.051214524</v>
      </c>
      <c r="U17" s="152" t="n">
        <f aca="false">($V17-$W17)+V17</f>
        <v>-4.888999482</v>
      </c>
      <c r="V17" s="152" t="n">
        <f aca="false">VLOOKUP($A17,GAMMAGRIDS,11,FALSE())</f>
        <v>-4.72678444</v>
      </c>
      <c r="W17" s="152" t="n">
        <f aca="false">((V17-AF17)*0.9)+AF17</f>
        <v>-4.564569398</v>
      </c>
      <c r="X17" s="152" t="n">
        <f aca="false">((V17-AF17)*0.8)+AF17</f>
        <v>-4.402354356</v>
      </c>
      <c r="Y17" s="152" t="n">
        <f aca="false">((V17-AF17)*0.7)+AF17</f>
        <v>-4.240139314</v>
      </c>
      <c r="Z17" s="152" t="n">
        <f aca="false">((V17-AF17)*0.6)+AF17</f>
        <v>-4.077924272</v>
      </c>
      <c r="AA17" s="152" t="n">
        <f aca="false">((V17-AF17)*0.5)+AF17</f>
        <v>-3.91570923</v>
      </c>
      <c r="AB17" s="152" t="n">
        <f aca="false">((V17-AF17)*0.4)+AF17</f>
        <v>-3.753494188</v>
      </c>
      <c r="AC17" s="152" t="n">
        <f aca="false">((V17-AF17)*0.3)+AF17</f>
        <v>-3.591279146</v>
      </c>
      <c r="AD17" s="152" t="n">
        <f aca="false">((V17-AF17)*0.2)+AF17</f>
        <v>-3.429064104</v>
      </c>
      <c r="AE17" s="152" t="n">
        <f aca="false">((V17-AF17)*0.1)+AF17</f>
        <v>-3.266849062</v>
      </c>
      <c r="AF17" s="152" t="n">
        <f aca="false">VLOOKUP($A17,GAMMAGRIDS,12,FALSE())</f>
        <v>-3.10463402</v>
      </c>
      <c r="AG17" s="152" t="n">
        <f aca="false">((AF17-AP17)*0.9)+AP17</f>
        <v>-2.946561439</v>
      </c>
      <c r="AH17" s="152" t="n">
        <f aca="false">((AF17-AP17)*0.8)+AP17</f>
        <v>-2.788488858</v>
      </c>
      <c r="AI17" s="152" t="n">
        <f aca="false">((AF17-AP17)*0.7)+AP17</f>
        <v>-2.630416277</v>
      </c>
      <c r="AJ17" s="152" t="n">
        <f aca="false">((AF17-AP17)*0.6)+AP17</f>
        <v>-2.472343696</v>
      </c>
      <c r="AK17" s="152" t="n">
        <f aca="false">((AF17-AP17)*0.5)+AP17</f>
        <v>-2.314271115</v>
      </c>
      <c r="AL17" s="152" t="n">
        <f aca="false">((AF17-AP17)*0.4)+AP17</f>
        <v>-2.156198534</v>
      </c>
      <c r="AM17" s="152" t="n">
        <f aca="false">((AF17-AP17)*0.3)+AP17</f>
        <v>-1.998125953</v>
      </c>
      <c r="AN17" s="152" t="n">
        <f aca="false">((AF17-AP17)*0.2)+AP17</f>
        <v>-1.840053372</v>
      </c>
      <c r="AO17" s="152" t="n">
        <f aca="false">((AF17-AP17)*0.1)+AP17</f>
        <v>-1.681980791</v>
      </c>
      <c r="AP17" s="152" t="n">
        <f aca="false">VLOOKUP($A17,GAMMAGRIDS,13,FALSE())</f>
        <v>-1.52390821</v>
      </c>
      <c r="AQ17" s="152" t="n">
        <f aca="false">(($AP17-$AU17)*0.8)+$AU17</f>
        <v>-1.369930042</v>
      </c>
      <c r="AR17" s="152" t="n">
        <f aca="false">(($AP17-$AU17)*0.6)+$AU17</f>
        <v>-1.215951874</v>
      </c>
      <c r="AS17" s="152" t="n">
        <f aca="false">(($AP17-$AU17)*0.4)+$AU17</f>
        <v>-1.061973706</v>
      </c>
      <c r="AT17" s="152" t="n">
        <f aca="false">(($AP17-$AU17)*0.2)+$AU17</f>
        <v>-0.907995538</v>
      </c>
      <c r="AU17" s="152" t="n">
        <f aca="false">VLOOKUP($A17,GAMMAGRIDS,14,FALSE())</f>
        <v>-0.75401737</v>
      </c>
      <c r="AV17" s="152" t="n">
        <f aca="false">(($AU17-$AZ17)*0.8)+$AZ17</f>
        <v>-0.603213896</v>
      </c>
      <c r="AW17" s="152" t="n">
        <f aca="false">(($AU17-$AZ17)*0.6)+$AZ17</f>
        <v>-0.452410422</v>
      </c>
      <c r="AX17" s="152" t="n">
        <f aca="false">(($AU17-$AZ17)*0.4)+$AZ17</f>
        <v>-0.301606948</v>
      </c>
      <c r="AY17" s="152" t="n">
        <f aca="false">(($AU17-$AZ17)*0.2)+$AZ17</f>
        <v>-0.150803474</v>
      </c>
      <c r="AZ17" s="152" t="n">
        <v>0</v>
      </c>
      <c r="BA17" s="152" t="n">
        <f aca="false">(($BE17-$AZ17)*0.2)+$AZ17</f>
        <v>0.14733566</v>
      </c>
      <c r="BB17" s="152" t="n">
        <f aca="false">(($BE17-$AZ17)*0.4)+$AZ17</f>
        <v>0.29467132</v>
      </c>
      <c r="BC17" s="152" t="n">
        <f aca="false">(($BE17-$AZ17)*0.6)+$AZ17</f>
        <v>0.44200698</v>
      </c>
      <c r="BD17" s="152" t="n">
        <f aca="false">(($BE17-$AZ17)*0.8)+$AZ17</f>
        <v>0.58934264</v>
      </c>
      <c r="BE17" s="152" t="n">
        <f aca="false">VLOOKUP($A17,GAMMAGRIDS,15,FALSE())</f>
        <v>0.7366783</v>
      </c>
      <c r="BF17" s="152" t="n">
        <f aca="false">(($BJ17-$BE17)*0.2)+$BE17</f>
        <v>0.880283342</v>
      </c>
      <c r="BG17" s="152" t="n">
        <f aca="false">(($BJ17-$BE17)*0.4)+$BE17</f>
        <v>1.023888384</v>
      </c>
      <c r="BH17" s="152" t="n">
        <f aca="false">(($BJ17-$BE17)*0.6)+$BE17</f>
        <v>1.167493426</v>
      </c>
      <c r="BI17" s="152" t="n">
        <f aca="false">(($BJ17-$BE17)*0.8)+$BE17</f>
        <v>1.311098468</v>
      </c>
      <c r="BJ17" s="152" t="n">
        <f aca="false">VLOOKUP($A17,GAMMAGRIDS,16,FALSE())</f>
        <v>1.45470351</v>
      </c>
      <c r="BK17" s="152" t="n">
        <f aca="false">((BT17-BJ17)*0.1)+BJ17</f>
        <v>1.592277822</v>
      </c>
      <c r="BL17" s="152" t="n">
        <f aca="false">((BT17-BJ17)*0.2)+BJ17</f>
        <v>1.729852134</v>
      </c>
      <c r="BM17" s="152" t="n">
        <f aca="false">((BT17-BJ17)*0.3)+BJ17</f>
        <v>1.867426446</v>
      </c>
      <c r="BN17" s="152" t="n">
        <f aca="false">((BT17-BJ17)*0.4)+BJ17</f>
        <v>2.005000758</v>
      </c>
      <c r="BO17" s="152" t="n">
        <f aca="false">((BT17-BJ17)*0.5)+BJ17</f>
        <v>2.14257507</v>
      </c>
      <c r="BP17" s="152" t="n">
        <f aca="false">((BT17-BJ17)*0.6)+BJ17</f>
        <v>2.280149382</v>
      </c>
      <c r="BQ17" s="152" t="n">
        <f aca="false">((BT17-BJ17)*0.7)+BJ17</f>
        <v>2.417723694</v>
      </c>
      <c r="BR17" s="152" t="n">
        <f aca="false">((BT17-BJ17)*0.8)+BJ17</f>
        <v>2.555298006</v>
      </c>
      <c r="BS17" s="152" t="n">
        <f aca="false">((BT17-BJ17)*0.9)+BJ17</f>
        <v>2.692872318</v>
      </c>
      <c r="BT17" s="152" t="n">
        <f aca="false">VLOOKUP($A17,GAMMAGRIDS,17,FALSE())</f>
        <v>2.83044663</v>
      </c>
      <c r="BU17" s="152" t="n">
        <f aca="false">((CD17-BT17)*0.1)+BT17</f>
        <v>2.959434871</v>
      </c>
      <c r="BV17" s="152" t="n">
        <f aca="false">((CD17-BT17)*0.2)+BT17</f>
        <v>3.088423112</v>
      </c>
      <c r="BW17" s="152" t="n">
        <f aca="false">((CD17-BT17)*0.3)+BT17</f>
        <v>3.217411353</v>
      </c>
      <c r="BX17" s="152" t="n">
        <f aca="false">((CD17-BT17)*0.4)+BT17</f>
        <v>3.346399594</v>
      </c>
      <c r="BY17" s="152" t="n">
        <f aca="false">((CD17-BT17)*0.5)+BT17</f>
        <v>3.475387835</v>
      </c>
      <c r="BZ17" s="152" t="n">
        <f aca="false">((CD17-BT17)*0.6)+BT17</f>
        <v>3.604376076</v>
      </c>
      <c r="CA17" s="152" t="n">
        <f aca="false">((CD17-BT17)*0.7)+BT17</f>
        <v>3.733364317</v>
      </c>
      <c r="CB17" s="152" t="n">
        <f aca="false">((CD17-BT17)*0.8)+BT17</f>
        <v>3.862352558</v>
      </c>
      <c r="CC17" s="152" t="n">
        <f aca="false">((CD17-BT17)*0.9)+BT17</f>
        <v>3.991340799</v>
      </c>
      <c r="CD17" s="152" t="n">
        <f aca="false">VLOOKUP($A17,GAMMAGRIDS,18,FALSE())</f>
        <v>4.12032904</v>
      </c>
      <c r="CE17" s="152" t="n">
        <f aca="false">($CD17-$CC17)+CD17</f>
        <v>4.249317281</v>
      </c>
      <c r="CF17" s="152" t="n">
        <f aca="false">($CD17-$CC17)+CE17</f>
        <v>4.378305522</v>
      </c>
      <c r="CG17" s="152" t="n">
        <f aca="false">($CD17-$CC17)+CF17</f>
        <v>4.507293763</v>
      </c>
      <c r="CH17" s="152" t="n">
        <f aca="false">($CD17-$CC17)+CG17</f>
        <v>4.636282004</v>
      </c>
      <c r="CI17" s="152" t="n">
        <f aca="false">($CD17-$CC17)+CH17</f>
        <v>4.765270245</v>
      </c>
      <c r="CJ17" s="152" t="n">
        <f aca="false">($CD17-$CC17)+CI17</f>
        <v>4.894258486</v>
      </c>
      <c r="CK17" s="152" t="n">
        <f aca="false">($CD17-$CC17)+CJ17</f>
        <v>5.023246727</v>
      </c>
      <c r="CL17" s="152" t="n">
        <f aca="false">($CD17-$CC17)+CK17</f>
        <v>5.152234968</v>
      </c>
      <c r="CM17" s="152" t="n">
        <f aca="false">($CD17-$CC17)+CL17</f>
        <v>5.281223209</v>
      </c>
      <c r="CN17" s="152" t="n">
        <f aca="false">($CD17-$CC17)+CM17</f>
        <v>5.41021145</v>
      </c>
      <c r="CO17" s="152" t="n">
        <f aca="false">($CD17-$CC17)+CN17</f>
        <v>5.539199691</v>
      </c>
      <c r="CP17" s="152" t="n">
        <f aca="false">($CD17-$CC17)+CO17</f>
        <v>5.668187932</v>
      </c>
      <c r="CQ17" s="152" t="n">
        <f aca="false">($CD17-$CC17)+CP17</f>
        <v>5.797176173</v>
      </c>
      <c r="CR17" s="152" t="n">
        <f aca="false">($CD17-$CC17)+CQ17</f>
        <v>5.926164414</v>
      </c>
      <c r="CS17" s="152" t="n">
        <f aca="false">($CD17-$CC17)+CR17</f>
        <v>6.055152655</v>
      </c>
      <c r="CT17" s="152" t="n">
        <f aca="false">($CD17-$CC17)+CS17</f>
        <v>6.184140896</v>
      </c>
      <c r="CU17" s="152" t="n">
        <f aca="false">($CD17-$CC17)+CT17</f>
        <v>6.313129137</v>
      </c>
      <c r="CV17" s="152" t="n">
        <f aca="false">($CD17-$CC17)+CU17</f>
        <v>6.442117378</v>
      </c>
      <c r="CW17" s="152" t="n">
        <f aca="false">($CD17-$CC17)+CV17</f>
        <v>6.571105619</v>
      </c>
      <c r="CX17" s="152" t="n">
        <f aca="false">($CD17-$CC17)+CW17</f>
        <v>6.70009386</v>
      </c>
    </row>
    <row r="18" customFormat="false" ht="12.75" hidden="false" customHeight="false" outlineLevel="0" collapsed="false">
      <c r="A18" s="34" t="n">
        <v>37135</v>
      </c>
      <c r="B18" s="152" t="n">
        <f aca="false">($V18-$W18)+C18</f>
        <v>-1.9968883</v>
      </c>
      <c r="C18" s="152" t="n">
        <f aca="false">($V18-$W18)+D18</f>
        <v>-1.955937754</v>
      </c>
      <c r="D18" s="152" t="n">
        <f aca="false">($V18-$W18)+E18</f>
        <v>-1.914987208</v>
      </c>
      <c r="E18" s="152" t="n">
        <f aca="false">($V18-$W18)+F18</f>
        <v>-1.874036662</v>
      </c>
      <c r="F18" s="152" t="n">
        <f aca="false">($V18-$W18)+G18</f>
        <v>-1.833086116</v>
      </c>
      <c r="G18" s="152" t="n">
        <f aca="false">($V18-$W18)+H18</f>
        <v>-1.79213557</v>
      </c>
      <c r="H18" s="152" t="n">
        <f aca="false">($V18-$W18)+I18</f>
        <v>-1.751185024</v>
      </c>
      <c r="I18" s="152" t="n">
        <f aca="false">($V18-$W18)+J18</f>
        <v>-1.710234478</v>
      </c>
      <c r="J18" s="152" t="n">
        <f aca="false">($V18-$W18)+K18</f>
        <v>-1.669283932</v>
      </c>
      <c r="K18" s="152" t="n">
        <f aca="false">($V18-$W18)+L18</f>
        <v>-1.628333386</v>
      </c>
      <c r="L18" s="152" t="n">
        <f aca="false">($V18-$W18)+M18</f>
        <v>-1.58738284</v>
      </c>
      <c r="M18" s="152" t="n">
        <f aca="false">($V18-$W18)+N18</f>
        <v>-1.546432294</v>
      </c>
      <c r="N18" s="152" t="n">
        <f aca="false">($V18-$W18)+O18</f>
        <v>-1.505481748</v>
      </c>
      <c r="O18" s="152" t="n">
        <f aca="false">($V18-$W18)+P18</f>
        <v>-1.464531202</v>
      </c>
      <c r="P18" s="152" t="n">
        <f aca="false">($V18-$W18)+Q18</f>
        <v>-1.423580656</v>
      </c>
      <c r="Q18" s="152" t="n">
        <f aca="false">($V18-$W18)+R18</f>
        <v>-1.38263011</v>
      </c>
      <c r="R18" s="152" t="n">
        <f aca="false">($V18-$W18)+S18</f>
        <v>-1.341679564</v>
      </c>
      <c r="S18" s="152" t="n">
        <f aca="false">($V18-$W18)+T18</f>
        <v>-1.300729018</v>
      </c>
      <c r="T18" s="152" t="n">
        <f aca="false">($V18-$W18)+U18</f>
        <v>-1.259778472</v>
      </c>
      <c r="U18" s="152" t="n">
        <f aca="false">($V18-$W18)+V18</f>
        <v>-1.218827926</v>
      </c>
      <c r="V18" s="152" t="n">
        <f aca="false">VLOOKUP($A18,GAMMAGRIDS,11,FALSE())</f>
        <v>-1.17787738</v>
      </c>
      <c r="W18" s="152" t="n">
        <f aca="false">((V18-AF18)*0.9)+AF18</f>
        <v>-1.136926834</v>
      </c>
      <c r="X18" s="152" t="n">
        <f aca="false">((V18-AF18)*0.8)+AF18</f>
        <v>-1.095976288</v>
      </c>
      <c r="Y18" s="152" t="n">
        <f aca="false">((V18-AF18)*0.7)+AF18</f>
        <v>-1.055025742</v>
      </c>
      <c r="Z18" s="152" t="n">
        <f aca="false">((V18-AF18)*0.6)+AF18</f>
        <v>-1.014075196</v>
      </c>
      <c r="AA18" s="152" t="n">
        <f aca="false">((V18-AF18)*0.5)+AF18</f>
        <v>-0.97312465</v>
      </c>
      <c r="AB18" s="152" t="n">
        <f aca="false">((V18-AF18)*0.4)+AF18</f>
        <v>-0.932174104</v>
      </c>
      <c r="AC18" s="152" t="n">
        <f aca="false">((V18-AF18)*0.3)+AF18</f>
        <v>-0.891223558</v>
      </c>
      <c r="AD18" s="152" t="n">
        <f aca="false">((V18-AF18)*0.2)+AF18</f>
        <v>-0.850273012</v>
      </c>
      <c r="AE18" s="152" t="n">
        <f aca="false">((V18-AF18)*0.1)+AF18</f>
        <v>-0.809322466</v>
      </c>
      <c r="AF18" s="152" t="n">
        <f aca="false">VLOOKUP($A18,GAMMAGRIDS,12,FALSE())</f>
        <v>-0.76837192</v>
      </c>
      <c r="AG18" s="152" t="n">
        <f aca="false">((AF18-AP18)*0.9)+AP18</f>
        <v>-0.728972096</v>
      </c>
      <c r="AH18" s="152" t="n">
        <f aca="false">((AF18-AP18)*0.8)+AP18</f>
        <v>-0.689572272</v>
      </c>
      <c r="AI18" s="152" t="n">
        <f aca="false">((AF18-AP18)*0.7)+AP18</f>
        <v>-0.650172448</v>
      </c>
      <c r="AJ18" s="152" t="n">
        <f aca="false">((AF18-AP18)*0.6)+AP18</f>
        <v>-0.610772624</v>
      </c>
      <c r="AK18" s="152" t="n">
        <f aca="false">((AF18-AP18)*0.5)+AP18</f>
        <v>-0.5713728</v>
      </c>
      <c r="AL18" s="152" t="n">
        <f aca="false">((AF18-AP18)*0.4)+AP18</f>
        <v>-0.531972976</v>
      </c>
      <c r="AM18" s="152" t="n">
        <f aca="false">((AF18-AP18)*0.3)+AP18</f>
        <v>-0.492573152</v>
      </c>
      <c r="AN18" s="152" t="n">
        <f aca="false">((AF18-AP18)*0.2)+AP18</f>
        <v>-0.453173328</v>
      </c>
      <c r="AO18" s="152" t="n">
        <f aca="false">((AF18-AP18)*0.1)+AP18</f>
        <v>-0.413773504</v>
      </c>
      <c r="AP18" s="152" t="n">
        <f aca="false">VLOOKUP($A18,GAMMAGRIDS,13,FALSE())</f>
        <v>-0.37437368</v>
      </c>
      <c r="AQ18" s="152" t="n">
        <f aca="false">(($AP18-$AU18)*0.8)+$AU18</f>
        <v>-0.336403854</v>
      </c>
      <c r="AR18" s="152" t="n">
        <f aca="false">(($AP18-$AU18)*0.6)+$AU18</f>
        <v>-0.298434028</v>
      </c>
      <c r="AS18" s="152" t="n">
        <f aca="false">(($AP18-$AU18)*0.4)+$AU18</f>
        <v>-0.260464202</v>
      </c>
      <c r="AT18" s="152" t="n">
        <f aca="false">(($AP18-$AU18)*0.2)+$AU18</f>
        <v>-0.222494376</v>
      </c>
      <c r="AU18" s="152" t="n">
        <f aca="false">VLOOKUP($A18,GAMMAGRIDS,14,FALSE())</f>
        <v>-0.18452455</v>
      </c>
      <c r="AV18" s="152" t="n">
        <f aca="false">(($AU18-$AZ18)*0.8)+$AZ18</f>
        <v>-0.14761964</v>
      </c>
      <c r="AW18" s="152" t="n">
        <f aca="false">(($AU18-$AZ18)*0.6)+$AZ18</f>
        <v>-0.11071473</v>
      </c>
      <c r="AX18" s="152" t="n">
        <f aca="false">(($AU18-$AZ18)*0.4)+$AZ18</f>
        <v>-0.07380982</v>
      </c>
      <c r="AY18" s="152" t="n">
        <f aca="false">(($AU18-$AZ18)*0.2)+$AZ18</f>
        <v>-0.03690491</v>
      </c>
      <c r="AZ18" s="152" t="n">
        <v>0</v>
      </c>
      <c r="BA18" s="152" t="n">
        <f aca="false">(($BE18-$AZ18)*0.2)+$AZ18</f>
        <v>0.035765508</v>
      </c>
      <c r="BB18" s="152" t="n">
        <f aca="false">(($BE18-$AZ18)*0.4)+$AZ18</f>
        <v>0.071531016</v>
      </c>
      <c r="BC18" s="152" t="n">
        <f aca="false">(($BE18-$AZ18)*0.6)+$AZ18</f>
        <v>0.107296524</v>
      </c>
      <c r="BD18" s="152" t="n">
        <f aca="false">(($BE18-$AZ18)*0.8)+$AZ18</f>
        <v>0.143062032</v>
      </c>
      <c r="BE18" s="152" t="n">
        <f aca="false">VLOOKUP($A18,GAMMAGRIDS,15,FALSE())</f>
        <v>0.17882754</v>
      </c>
      <c r="BF18" s="152" t="n">
        <f aca="false">(($BJ18-$BE18)*0.2)+$BE18</f>
        <v>0.213388964</v>
      </c>
      <c r="BG18" s="152" t="n">
        <f aca="false">(($BJ18-$BE18)*0.4)+$BE18</f>
        <v>0.247950388</v>
      </c>
      <c r="BH18" s="152" t="n">
        <f aca="false">(($BJ18-$BE18)*0.6)+$BE18</f>
        <v>0.282511812</v>
      </c>
      <c r="BI18" s="152" t="n">
        <f aca="false">(($BJ18-$BE18)*0.8)+$BE18</f>
        <v>0.317073236</v>
      </c>
      <c r="BJ18" s="152" t="n">
        <f aca="false">VLOOKUP($A18,GAMMAGRIDS,16,FALSE())</f>
        <v>0.35163466</v>
      </c>
      <c r="BK18" s="152" t="n">
        <f aca="false">((BT18-BJ18)*0.1)+BJ18</f>
        <v>0.38428493</v>
      </c>
      <c r="BL18" s="152" t="n">
        <f aca="false">((BT18-BJ18)*0.2)+BJ18</f>
        <v>0.4169352</v>
      </c>
      <c r="BM18" s="152" t="n">
        <f aca="false">((BT18-BJ18)*0.3)+BJ18</f>
        <v>0.44958547</v>
      </c>
      <c r="BN18" s="152" t="n">
        <f aca="false">((BT18-BJ18)*0.4)+BJ18</f>
        <v>0.48223574</v>
      </c>
      <c r="BO18" s="152" t="n">
        <f aca="false">((BT18-BJ18)*0.5)+BJ18</f>
        <v>0.51488601</v>
      </c>
      <c r="BP18" s="152" t="n">
        <f aca="false">((BT18-BJ18)*0.6)+BJ18</f>
        <v>0.54753628</v>
      </c>
      <c r="BQ18" s="152" t="n">
        <f aca="false">((BT18-BJ18)*0.7)+BJ18</f>
        <v>0.58018655</v>
      </c>
      <c r="BR18" s="152" t="n">
        <f aca="false">((BT18-BJ18)*0.8)+BJ18</f>
        <v>0.61283682</v>
      </c>
      <c r="BS18" s="152" t="n">
        <f aca="false">((BT18-BJ18)*0.9)+BJ18</f>
        <v>0.64548709</v>
      </c>
      <c r="BT18" s="152" t="n">
        <f aca="false">VLOOKUP($A18,GAMMAGRIDS,17,FALSE())</f>
        <v>0.67813736</v>
      </c>
      <c r="BU18" s="152" t="n">
        <f aca="false">((CD18-BT18)*0.1)+BT18</f>
        <v>0.708123825</v>
      </c>
      <c r="BV18" s="152" t="n">
        <f aca="false">((CD18-BT18)*0.2)+BT18</f>
        <v>0.73811029</v>
      </c>
      <c r="BW18" s="152" t="n">
        <f aca="false">((CD18-BT18)*0.3)+BT18</f>
        <v>0.768096755</v>
      </c>
      <c r="BX18" s="152" t="n">
        <f aca="false">((CD18-BT18)*0.4)+BT18</f>
        <v>0.79808322</v>
      </c>
      <c r="BY18" s="152" t="n">
        <f aca="false">((CD18-BT18)*0.5)+BT18</f>
        <v>0.828069685</v>
      </c>
      <c r="BZ18" s="152" t="n">
        <f aca="false">((CD18-BT18)*0.6)+BT18</f>
        <v>0.85805615</v>
      </c>
      <c r="CA18" s="152" t="n">
        <f aca="false">((CD18-BT18)*0.7)+BT18</f>
        <v>0.888042615</v>
      </c>
      <c r="CB18" s="152" t="n">
        <f aca="false">((CD18-BT18)*0.8)+BT18</f>
        <v>0.91802908</v>
      </c>
      <c r="CC18" s="152" t="n">
        <f aca="false">((CD18-BT18)*0.9)+BT18</f>
        <v>0.948015545</v>
      </c>
      <c r="CD18" s="152" t="n">
        <f aca="false">VLOOKUP($A18,GAMMAGRIDS,18,FALSE())</f>
        <v>0.97800201</v>
      </c>
      <c r="CE18" s="152" t="n">
        <f aca="false">($CD18-$CC18)+CD18</f>
        <v>1.007988475</v>
      </c>
      <c r="CF18" s="152" t="n">
        <f aca="false">($CD18-$CC18)+CE18</f>
        <v>1.03797494</v>
      </c>
      <c r="CG18" s="152" t="n">
        <f aca="false">($CD18-$CC18)+CF18</f>
        <v>1.067961405</v>
      </c>
      <c r="CH18" s="152" t="n">
        <f aca="false">($CD18-$CC18)+CG18</f>
        <v>1.09794787</v>
      </c>
      <c r="CI18" s="152" t="n">
        <f aca="false">($CD18-$CC18)+CH18</f>
        <v>1.127934335</v>
      </c>
      <c r="CJ18" s="152" t="n">
        <f aca="false">($CD18-$CC18)+CI18</f>
        <v>1.1579208</v>
      </c>
      <c r="CK18" s="152" t="n">
        <f aca="false">($CD18-$CC18)+CJ18</f>
        <v>1.187907265</v>
      </c>
      <c r="CL18" s="152" t="n">
        <f aca="false">($CD18-$CC18)+CK18</f>
        <v>1.21789373</v>
      </c>
      <c r="CM18" s="152" t="n">
        <f aca="false">($CD18-$CC18)+CL18</f>
        <v>1.247880195</v>
      </c>
      <c r="CN18" s="152" t="n">
        <f aca="false">($CD18-$CC18)+CM18</f>
        <v>1.27786666</v>
      </c>
      <c r="CO18" s="152" t="n">
        <f aca="false">($CD18-$CC18)+CN18</f>
        <v>1.307853125</v>
      </c>
      <c r="CP18" s="152" t="n">
        <f aca="false">($CD18-$CC18)+CO18</f>
        <v>1.33783959</v>
      </c>
      <c r="CQ18" s="152" t="n">
        <f aca="false">($CD18-$CC18)+CP18</f>
        <v>1.367826055</v>
      </c>
      <c r="CR18" s="152" t="n">
        <f aca="false">($CD18-$CC18)+CQ18</f>
        <v>1.39781252</v>
      </c>
      <c r="CS18" s="152" t="n">
        <f aca="false">($CD18-$CC18)+CR18</f>
        <v>1.427798985</v>
      </c>
      <c r="CT18" s="152" t="n">
        <f aca="false">($CD18-$CC18)+CS18</f>
        <v>1.45778545</v>
      </c>
      <c r="CU18" s="152" t="n">
        <f aca="false">($CD18-$CC18)+CT18</f>
        <v>1.487771915</v>
      </c>
      <c r="CV18" s="152" t="n">
        <f aca="false">($CD18-$CC18)+CU18</f>
        <v>1.51775838</v>
      </c>
      <c r="CW18" s="152" t="n">
        <f aca="false">($CD18-$CC18)+CV18</f>
        <v>1.547744845</v>
      </c>
      <c r="CX18" s="152" t="n">
        <f aca="false">($CD18-$CC18)+CW18</f>
        <v>1.57773131</v>
      </c>
    </row>
    <row r="19" customFormat="false" ht="12.75" hidden="false" customHeight="false" outlineLevel="0" collapsed="false">
      <c r="A19" s="34" t="n">
        <v>37165</v>
      </c>
      <c r="B19" s="152" t="n">
        <f aca="false">($V19-$W19)+C19</f>
        <v>-2.2801094</v>
      </c>
      <c r="C19" s="152" t="n">
        <f aca="false">($V19-$W19)+D19</f>
        <v>-2.233470054</v>
      </c>
      <c r="D19" s="152" t="n">
        <f aca="false">($V19-$W19)+E19</f>
        <v>-2.186830708</v>
      </c>
      <c r="E19" s="152" t="n">
        <f aca="false">($V19-$W19)+F19</f>
        <v>-2.140191362</v>
      </c>
      <c r="F19" s="152" t="n">
        <f aca="false">($V19-$W19)+G19</f>
        <v>-2.093552016</v>
      </c>
      <c r="G19" s="152" t="n">
        <f aca="false">($V19-$W19)+H19</f>
        <v>-2.04691267</v>
      </c>
      <c r="H19" s="152" t="n">
        <f aca="false">($V19-$W19)+I19</f>
        <v>-2.000273324</v>
      </c>
      <c r="I19" s="152" t="n">
        <f aca="false">($V19-$W19)+J19</f>
        <v>-1.953633978</v>
      </c>
      <c r="J19" s="152" t="n">
        <f aca="false">($V19-$W19)+K19</f>
        <v>-1.906994632</v>
      </c>
      <c r="K19" s="152" t="n">
        <f aca="false">($V19-$W19)+L19</f>
        <v>-1.860355286</v>
      </c>
      <c r="L19" s="152" t="n">
        <f aca="false">($V19-$W19)+M19</f>
        <v>-1.81371594</v>
      </c>
      <c r="M19" s="152" t="n">
        <f aca="false">($V19-$W19)+N19</f>
        <v>-1.767076594</v>
      </c>
      <c r="N19" s="152" t="n">
        <f aca="false">($V19-$W19)+O19</f>
        <v>-1.720437248</v>
      </c>
      <c r="O19" s="152" t="n">
        <f aca="false">($V19-$W19)+P19</f>
        <v>-1.673797902</v>
      </c>
      <c r="P19" s="152" t="n">
        <f aca="false">($V19-$W19)+Q19</f>
        <v>-1.627158556</v>
      </c>
      <c r="Q19" s="152" t="n">
        <f aca="false">($V19-$W19)+R19</f>
        <v>-1.58051921</v>
      </c>
      <c r="R19" s="152" t="n">
        <f aca="false">($V19-$W19)+S19</f>
        <v>-1.533879864</v>
      </c>
      <c r="S19" s="152" t="n">
        <f aca="false">($V19-$W19)+T19</f>
        <v>-1.487240518</v>
      </c>
      <c r="T19" s="152" t="n">
        <f aca="false">($V19-$W19)+U19</f>
        <v>-1.440601172</v>
      </c>
      <c r="U19" s="152" t="n">
        <f aca="false">($V19-$W19)+V19</f>
        <v>-1.393961826</v>
      </c>
      <c r="V19" s="152" t="n">
        <f aca="false">VLOOKUP($A19,GAMMAGRIDS,11,FALSE())</f>
        <v>-1.34732248</v>
      </c>
      <c r="W19" s="152" t="n">
        <f aca="false">((V19-AF19)*0.9)+AF19</f>
        <v>-1.300683134</v>
      </c>
      <c r="X19" s="152" t="n">
        <f aca="false">((V19-AF19)*0.8)+AF19</f>
        <v>-1.254043788</v>
      </c>
      <c r="Y19" s="152" t="n">
        <f aca="false">((V19-AF19)*0.7)+AF19</f>
        <v>-1.207404442</v>
      </c>
      <c r="Z19" s="152" t="n">
        <f aca="false">((V19-AF19)*0.6)+AF19</f>
        <v>-1.160765096</v>
      </c>
      <c r="AA19" s="152" t="n">
        <f aca="false">((V19-AF19)*0.5)+AF19</f>
        <v>-1.11412575</v>
      </c>
      <c r="AB19" s="152" t="n">
        <f aca="false">((V19-AF19)*0.4)+AF19</f>
        <v>-1.067486404</v>
      </c>
      <c r="AC19" s="152" t="n">
        <f aca="false">((V19-AF19)*0.3)+AF19</f>
        <v>-1.020847058</v>
      </c>
      <c r="AD19" s="152" t="n">
        <f aca="false">((V19-AF19)*0.2)+AF19</f>
        <v>-0.974207712</v>
      </c>
      <c r="AE19" s="152" t="n">
        <f aca="false">((V19-AF19)*0.1)+AF19</f>
        <v>-0.927568366</v>
      </c>
      <c r="AF19" s="152" t="n">
        <f aca="false">VLOOKUP($A19,GAMMAGRIDS,12,FALSE())</f>
        <v>-0.88092902</v>
      </c>
      <c r="AG19" s="152" t="n">
        <f aca="false">((AF19-AP19)*0.9)+AP19</f>
        <v>-0.835922727</v>
      </c>
      <c r="AH19" s="152" t="n">
        <f aca="false">((AF19-AP19)*0.8)+AP19</f>
        <v>-0.790916434</v>
      </c>
      <c r="AI19" s="152" t="n">
        <f aca="false">((AF19-AP19)*0.7)+AP19</f>
        <v>-0.745910141</v>
      </c>
      <c r="AJ19" s="152" t="n">
        <f aca="false">((AF19-AP19)*0.6)+AP19</f>
        <v>-0.700903848</v>
      </c>
      <c r="AK19" s="152" t="n">
        <f aca="false">((AF19-AP19)*0.5)+AP19</f>
        <v>-0.655897555</v>
      </c>
      <c r="AL19" s="152" t="n">
        <f aca="false">((AF19-AP19)*0.4)+AP19</f>
        <v>-0.610891262</v>
      </c>
      <c r="AM19" s="152" t="n">
        <f aca="false">((AF19-AP19)*0.3)+AP19</f>
        <v>-0.565884969</v>
      </c>
      <c r="AN19" s="152" t="n">
        <f aca="false">((AF19-AP19)*0.2)+AP19</f>
        <v>-0.520878676</v>
      </c>
      <c r="AO19" s="152" t="n">
        <f aca="false">((AF19-AP19)*0.1)+AP19</f>
        <v>-0.475872383</v>
      </c>
      <c r="AP19" s="152" t="n">
        <f aca="false">VLOOKUP($A19,GAMMAGRIDS,13,FALSE())</f>
        <v>-0.43086609</v>
      </c>
      <c r="AQ19" s="152" t="n">
        <f aca="false">(($AP19-$AU19)*0.8)+$AU19</f>
        <v>-0.387259628</v>
      </c>
      <c r="AR19" s="152" t="n">
        <f aca="false">(($AP19-$AU19)*0.6)+$AU19</f>
        <v>-0.343653166</v>
      </c>
      <c r="AS19" s="152" t="n">
        <f aca="false">(($AP19-$AU19)*0.4)+$AU19</f>
        <v>-0.300046704</v>
      </c>
      <c r="AT19" s="152" t="n">
        <f aca="false">(($AP19-$AU19)*0.2)+$AU19</f>
        <v>-0.256440242</v>
      </c>
      <c r="AU19" s="152" t="n">
        <f aca="false">VLOOKUP($A19,GAMMAGRIDS,14,FALSE())</f>
        <v>-0.21283378</v>
      </c>
      <c r="AV19" s="152" t="n">
        <f aca="false">(($AU19-$AZ19)*0.8)+$AZ19</f>
        <v>-0.170267024</v>
      </c>
      <c r="AW19" s="152" t="n">
        <f aca="false">(($AU19-$AZ19)*0.6)+$AZ19</f>
        <v>-0.127700268</v>
      </c>
      <c r="AX19" s="152" t="n">
        <f aca="false">(($AU19-$AZ19)*0.4)+$AZ19</f>
        <v>-0.085133512</v>
      </c>
      <c r="AY19" s="152" t="n">
        <f aca="false">(($AU19-$AZ19)*0.2)+$AZ19</f>
        <v>-0.042566756</v>
      </c>
      <c r="AZ19" s="152" t="n">
        <v>0</v>
      </c>
      <c r="BA19" s="152" t="n">
        <f aca="false">(($BE19-$AZ19)*0.2)+$AZ19</f>
        <v>0.041457308</v>
      </c>
      <c r="BB19" s="152" t="n">
        <f aca="false">(($BE19-$AZ19)*0.4)+$AZ19</f>
        <v>0.082914616</v>
      </c>
      <c r="BC19" s="152" t="n">
        <f aca="false">(($BE19-$AZ19)*0.6)+$AZ19</f>
        <v>0.124371924</v>
      </c>
      <c r="BD19" s="152" t="n">
        <f aca="false">(($BE19-$AZ19)*0.8)+$AZ19</f>
        <v>0.165829232</v>
      </c>
      <c r="BE19" s="152" t="n">
        <f aca="false">VLOOKUP($A19,GAMMAGRIDS,15,FALSE())</f>
        <v>0.20728654</v>
      </c>
      <c r="BF19" s="152" t="n">
        <f aca="false">(($BJ19-$BE19)*0.2)+$BE19</f>
        <v>0.247573672</v>
      </c>
      <c r="BG19" s="152" t="n">
        <f aca="false">(($BJ19-$BE19)*0.4)+$BE19</f>
        <v>0.287860804</v>
      </c>
      <c r="BH19" s="152" t="n">
        <f aca="false">(($BJ19-$BE19)*0.6)+$BE19</f>
        <v>0.328147936</v>
      </c>
      <c r="BI19" s="152" t="n">
        <f aca="false">(($BJ19-$BE19)*0.8)+$BE19</f>
        <v>0.368435068</v>
      </c>
      <c r="BJ19" s="152" t="n">
        <f aca="false">VLOOKUP($A19,GAMMAGRIDS,16,FALSE())</f>
        <v>0.4087222</v>
      </c>
      <c r="BK19" s="152" t="n">
        <f aca="false">((BT19-BJ19)*0.1)+BJ19</f>
        <v>0.447153692</v>
      </c>
      <c r="BL19" s="152" t="n">
        <f aca="false">((BT19-BJ19)*0.2)+BJ19</f>
        <v>0.485585184</v>
      </c>
      <c r="BM19" s="152" t="n">
        <f aca="false">((BT19-BJ19)*0.3)+BJ19</f>
        <v>0.524016676</v>
      </c>
      <c r="BN19" s="152" t="n">
        <f aca="false">((BT19-BJ19)*0.4)+BJ19</f>
        <v>0.562448168</v>
      </c>
      <c r="BO19" s="152" t="n">
        <f aca="false">((BT19-BJ19)*0.5)+BJ19</f>
        <v>0.60087966</v>
      </c>
      <c r="BP19" s="152" t="n">
        <f aca="false">((BT19-BJ19)*0.6)+BJ19</f>
        <v>0.639311152</v>
      </c>
      <c r="BQ19" s="152" t="n">
        <f aca="false">((BT19-BJ19)*0.7)+BJ19</f>
        <v>0.677742644</v>
      </c>
      <c r="BR19" s="152" t="n">
        <f aca="false">((BT19-BJ19)*0.8)+BJ19</f>
        <v>0.716174136</v>
      </c>
      <c r="BS19" s="152" t="n">
        <f aca="false">((BT19-BJ19)*0.9)+BJ19</f>
        <v>0.754605628</v>
      </c>
      <c r="BT19" s="152" t="n">
        <f aca="false">VLOOKUP($A19,GAMMAGRIDS,17,FALSE())</f>
        <v>0.79303712</v>
      </c>
      <c r="BU19" s="152" t="n">
        <f aca="false">((CD19-BT19)*0.1)+BT19</f>
        <v>0.828883952</v>
      </c>
      <c r="BV19" s="152" t="n">
        <f aca="false">((CD19-BT19)*0.2)+BT19</f>
        <v>0.864730784</v>
      </c>
      <c r="BW19" s="152" t="n">
        <f aca="false">((CD19-BT19)*0.3)+BT19</f>
        <v>0.900577616</v>
      </c>
      <c r="BX19" s="152" t="n">
        <f aca="false">((CD19-BT19)*0.4)+BT19</f>
        <v>0.936424448</v>
      </c>
      <c r="BY19" s="152" t="n">
        <f aca="false">((CD19-BT19)*0.5)+BT19</f>
        <v>0.97227128</v>
      </c>
      <c r="BZ19" s="152" t="n">
        <f aca="false">((CD19-BT19)*0.6)+BT19</f>
        <v>1.008118112</v>
      </c>
      <c r="CA19" s="152" t="n">
        <f aca="false">((CD19-BT19)*0.7)+BT19</f>
        <v>1.043964944</v>
      </c>
      <c r="CB19" s="152" t="n">
        <f aca="false">((CD19-BT19)*0.8)+BT19</f>
        <v>1.079811776</v>
      </c>
      <c r="CC19" s="152" t="n">
        <f aca="false">((CD19-BT19)*0.9)+BT19</f>
        <v>1.115658608</v>
      </c>
      <c r="CD19" s="152" t="n">
        <f aca="false">VLOOKUP($A19,GAMMAGRIDS,18,FALSE())</f>
        <v>1.15150544</v>
      </c>
      <c r="CE19" s="152" t="n">
        <f aca="false">($CD19-$CC19)+CD19</f>
        <v>1.187352272</v>
      </c>
      <c r="CF19" s="152" t="n">
        <f aca="false">($CD19-$CC19)+CE19</f>
        <v>1.223199104</v>
      </c>
      <c r="CG19" s="152" t="n">
        <f aca="false">($CD19-$CC19)+CF19</f>
        <v>1.259045936</v>
      </c>
      <c r="CH19" s="152" t="n">
        <f aca="false">($CD19-$CC19)+CG19</f>
        <v>1.294892768</v>
      </c>
      <c r="CI19" s="152" t="n">
        <f aca="false">($CD19-$CC19)+CH19</f>
        <v>1.3307396</v>
      </c>
      <c r="CJ19" s="152" t="n">
        <f aca="false">($CD19-$CC19)+CI19</f>
        <v>1.366586432</v>
      </c>
      <c r="CK19" s="152" t="n">
        <f aca="false">($CD19-$CC19)+CJ19</f>
        <v>1.402433264</v>
      </c>
      <c r="CL19" s="152" t="n">
        <f aca="false">($CD19-$CC19)+CK19</f>
        <v>1.438280096</v>
      </c>
      <c r="CM19" s="152" t="n">
        <f aca="false">($CD19-$CC19)+CL19</f>
        <v>1.474126928</v>
      </c>
      <c r="CN19" s="152" t="n">
        <f aca="false">($CD19-$CC19)+CM19</f>
        <v>1.50997376</v>
      </c>
      <c r="CO19" s="152" t="n">
        <f aca="false">($CD19-$CC19)+CN19</f>
        <v>1.545820592</v>
      </c>
      <c r="CP19" s="152" t="n">
        <f aca="false">($CD19-$CC19)+CO19</f>
        <v>1.581667424</v>
      </c>
      <c r="CQ19" s="152" t="n">
        <f aca="false">($CD19-$CC19)+CP19</f>
        <v>1.617514256</v>
      </c>
      <c r="CR19" s="152" t="n">
        <f aca="false">($CD19-$CC19)+CQ19</f>
        <v>1.653361088</v>
      </c>
      <c r="CS19" s="152" t="n">
        <f aca="false">($CD19-$CC19)+CR19</f>
        <v>1.68920792</v>
      </c>
      <c r="CT19" s="152" t="n">
        <f aca="false">($CD19-$CC19)+CS19</f>
        <v>1.725054752</v>
      </c>
      <c r="CU19" s="152" t="n">
        <f aca="false">($CD19-$CC19)+CT19</f>
        <v>1.760901584</v>
      </c>
      <c r="CV19" s="152" t="n">
        <f aca="false">($CD19-$CC19)+CU19</f>
        <v>1.796748416</v>
      </c>
      <c r="CW19" s="152" t="n">
        <f aca="false">($CD19-$CC19)+CV19</f>
        <v>1.832595248</v>
      </c>
      <c r="CX19" s="152" t="n">
        <f aca="false">($CD19-$CC19)+CW19</f>
        <v>1.86844208</v>
      </c>
    </row>
    <row r="20" customFormat="false" ht="12.75" hidden="false" customHeight="false" outlineLevel="0" collapsed="false">
      <c r="A20" s="34" t="n">
        <v>37196</v>
      </c>
      <c r="B20" s="152" t="n">
        <f aca="false">($V20-$W20)+C20</f>
        <v>-8.44468985999999</v>
      </c>
      <c r="C20" s="152" t="n">
        <f aca="false">($V20-$W20)+D20</f>
        <v>-8.27148795699999</v>
      </c>
      <c r="D20" s="152" t="n">
        <f aca="false">($V20-$W20)+E20</f>
        <v>-8.098286054</v>
      </c>
      <c r="E20" s="152" t="n">
        <f aca="false">($V20-$W20)+F20</f>
        <v>-7.925084151</v>
      </c>
      <c r="F20" s="152" t="n">
        <f aca="false">($V20-$W20)+G20</f>
        <v>-7.751882248</v>
      </c>
      <c r="G20" s="152" t="n">
        <f aca="false">($V20-$W20)+H20</f>
        <v>-7.578680345</v>
      </c>
      <c r="H20" s="152" t="n">
        <f aca="false">($V20-$W20)+I20</f>
        <v>-7.405478442</v>
      </c>
      <c r="I20" s="152" t="n">
        <f aca="false">($V20-$W20)+J20</f>
        <v>-7.232276539</v>
      </c>
      <c r="J20" s="152" t="n">
        <f aca="false">($V20-$W20)+K20</f>
        <v>-7.059074636</v>
      </c>
      <c r="K20" s="152" t="n">
        <f aca="false">($V20-$W20)+L20</f>
        <v>-6.885872733</v>
      </c>
      <c r="L20" s="152" t="n">
        <f aca="false">($V20-$W20)+M20</f>
        <v>-6.71267083</v>
      </c>
      <c r="M20" s="152" t="n">
        <f aca="false">($V20-$W20)+N20</f>
        <v>-6.539468927</v>
      </c>
      <c r="N20" s="152" t="n">
        <f aca="false">($V20-$W20)+O20</f>
        <v>-6.366267024</v>
      </c>
      <c r="O20" s="152" t="n">
        <f aca="false">($V20-$W20)+P20</f>
        <v>-6.193065121</v>
      </c>
      <c r="P20" s="152" t="n">
        <f aca="false">($V20-$W20)+Q20</f>
        <v>-6.019863218</v>
      </c>
      <c r="Q20" s="152" t="n">
        <f aca="false">($V20-$W20)+R20</f>
        <v>-5.846661315</v>
      </c>
      <c r="R20" s="152" t="n">
        <f aca="false">($V20-$W20)+S20</f>
        <v>-5.673459412</v>
      </c>
      <c r="S20" s="152" t="n">
        <f aca="false">($V20-$W20)+T20</f>
        <v>-5.500257509</v>
      </c>
      <c r="T20" s="152" t="n">
        <f aca="false">($V20-$W20)+U20</f>
        <v>-5.327055606</v>
      </c>
      <c r="U20" s="152" t="n">
        <f aca="false">($V20-$W20)+V20</f>
        <v>-5.153853703</v>
      </c>
      <c r="V20" s="152" t="n">
        <f aca="false">VLOOKUP($A20,GAMMAGRIDS,11,FALSE())</f>
        <v>-4.9806518</v>
      </c>
      <c r="W20" s="152" t="n">
        <f aca="false">((V20-AF20)*0.9)+AF20</f>
        <v>-4.807449897</v>
      </c>
      <c r="X20" s="152" t="n">
        <f aca="false">((V20-AF20)*0.8)+AF20</f>
        <v>-4.634247994</v>
      </c>
      <c r="Y20" s="152" t="n">
        <f aca="false">((V20-AF20)*0.7)+AF20</f>
        <v>-4.461046091</v>
      </c>
      <c r="Z20" s="152" t="n">
        <f aca="false">((V20-AF20)*0.6)+AF20</f>
        <v>-4.287844188</v>
      </c>
      <c r="AA20" s="152" t="n">
        <f aca="false">((V20-AF20)*0.5)+AF20</f>
        <v>-4.114642285</v>
      </c>
      <c r="AB20" s="152" t="n">
        <f aca="false">((V20-AF20)*0.4)+AF20</f>
        <v>-3.941440382</v>
      </c>
      <c r="AC20" s="152" t="n">
        <f aca="false">((V20-AF20)*0.3)+AF20</f>
        <v>-3.768238479</v>
      </c>
      <c r="AD20" s="152" t="n">
        <f aca="false">((V20-AF20)*0.2)+AF20</f>
        <v>-3.595036576</v>
      </c>
      <c r="AE20" s="152" t="n">
        <f aca="false">((V20-AF20)*0.1)+AF20</f>
        <v>-3.421834673</v>
      </c>
      <c r="AF20" s="152" t="n">
        <f aca="false">VLOOKUP($A20,GAMMAGRIDS,12,FALSE())</f>
        <v>-3.24863277</v>
      </c>
      <c r="AG20" s="152" t="n">
        <f aca="false">((AF20-AP20)*0.9)+AP20</f>
        <v>-3.082624324</v>
      </c>
      <c r="AH20" s="152" t="n">
        <f aca="false">((AF20-AP20)*0.8)+AP20</f>
        <v>-2.916615878</v>
      </c>
      <c r="AI20" s="152" t="n">
        <f aca="false">((AF20-AP20)*0.7)+AP20</f>
        <v>-2.750607432</v>
      </c>
      <c r="AJ20" s="152" t="n">
        <f aca="false">((AF20-AP20)*0.6)+AP20</f>
        <v>-2.584598986</v>
      </c>
      <c r="AK20" s="152" t="n">
        <f aca="false">((AF20-AP20)*0.5)+AP20</f>
        <v>-2.41859054</v>
      </c>
      <c r="AL20" s="152" t="n">
        <f aca="false">((AF20-AP20)*0.4)+AP20</f>
        <v>-2.252582094</v>
      </c>
      <c r="AM20" s="152" t="n">
        <f aca="false">((AF20-AP20)*0.3)+AP20</f>
        <v>-2.086573648</v>
      </c>
      <c r="AN20" s="152" t="n">
        <f aca="false">((AF20-AP20)*0.2)+AP20</f>
        <v>-1.920565202</v>
      </c>
      <c r="AO20" s="152" t="n">
        <f aca="false">((AF20-AP20)*0.1)+AP20</f>
        <v>-1.754556756</v>
      </c>
      <c r="AP20" s="152" t="n">
        <f aca="false">VLOOKUP($A20,GAMMAGRIDS,13,FALSE())</f>
        <v>-1.58854831</v>
      </c>
      <c r="AQ20" s="152" t="n">
        <f aca="false">(($AP20-$AU20)*0.8)+$AU20</f>
        <v>-1.427911908</v>
      </c>
      <c r="AR20" s="152" t="n">
        <f aca="false">(($AP20-$AU20)*0.6)+$AU20</f>
        <v>-1.267275506</v>
      </c>
      <c r="AS20" s="152" t="n">
        <f aca="false">(($AP20-$AU20)*0.4)+$AU20</f>
        <v>-1.106639104</v>
      </c>
      <c r="AT20" s="152" t="n">
        <f aca="false">(($AP20-$AU20)*0.2)+$AU20</f>
        <v>-0.946002702</v>
      </c>
      <c r="AU20" s="152" t="n">
        <f aca="false">VLOOKUP($A20,GAMMAGRIDS,14,FALSE())</f>
        <v>-0.7853663</v>
      </c>
      <c r="AV20" s="152" t="n">
        <f aca="false">(($AU20-$AZ20)*0.8)+$AZ20</f>
        <v>-0.62829304</v>
      </c>
      <c r="AW20" s="152" t="n">
        <f aca="false">(($AU20-$AZ20)*0.6)+$AZ20</f>
        <v>-0.47121978</v>
      </c>
      <c r="AX20" s="152" t="n">
        <f aca="false">(($AU20-$AZ20)*0.4)+$AZ20</f>
        <v>-0.31414652</v>
      </c>
      <c r="AY20" s="152" t="n">
        <f aca="false">(($AU20-$AZ20)*0.2)+$AZ20</f>
        <v>-0.15707326</v>
      </c>
      <c r="AZ20" s="152" t="n">
        <v>0</v>
      </c>
      <c r="BA20" s="152" t="n">
        <f aca="false">(($BE20-$AZ20)*0.2)+$AZ20</f>
        <v>0.153528224</v>
      </c>
      <c r="BB20" s="152" t="n">
        <f aca="false">(($BE20-$AZ20)*0.4)+$AZ20</f>
        <v>0.307056448</v>
      </c>
      <c r="BC20" s="152" t="n">
        <f aca="false">(($BE20-$AZ20)*0.6)+$AZ20</f>
        <v>0.460584672</v>
      </c>
      <c r="BD20" s="152" t="n">
        <f aca="false">(($BE20-$AZ20)*0.8)+$AZ20</f>
        <v>0.614112896</v>
      </c>
      <c r="BE20" s="152" t="n">
        <f aca="false">VLOOKUP($A20,GAMMAGRIDS,15,FALSE())</f>
        <v>0.76764112</v>
      </c>
      <c r="BF20" s="152" t="n">
        <f aca="false">(($BJ20-$BE20)*0.2)+$BE20</f>
        <v>0.917645918</v>
      </c>
      <c r="BG20" s="152" t="n">
        <f aca="false">(($BJ20-$BE20)*0.4)+$BE20</f>
        <v>1.067650716</v>
      </c>
      <c r="BH20" s="152" t="n">
        <f aca="false">(($BJ20-$BE20)*0.6)+$BE20</f>
        <v>1.217655514</v>
      </c>
      <c r="BI20" s="152" t="n">
        <f aca="false">(($BJ20-$BE20)*0.8)+$BE20</f>
        <v>1.367660312</v>
      </c>
      <c r="BJ20" s="152" t="n">
        <f aca="false">VLOOKUP($A20,GAMMAGRIDS,16,FALSE())</f>
        <v>1.51766511</v>
      </c>
      <c r="BK20" s="152" t="n">
        <f aca="false">((BT20-BJ20)*0.1)+BJ20</f>
        <v>1.662436517</v>
      </c>
      <c r="BL20" s="152" t="n">
        <f aca="false">((BT20-BJ20)*0.2)+BJ20</f>
        <v>1.807207924</v>
      </c>
      <c r="BM20" s="152" t="n">
        <f aca="false">((BT20-BJ20)*0.3)+BJ20</f>
        <v>1.951979331</v>
      </c>
      <c r="BN20" s="152" t="n">
        <f aca="false">((BT20-BJ20)*0.4)+BJ20</f>
        <v>2.096750738</v>
      </c>
      <c r="BO20" s="152" t="n">
        <f aca="false">((BT20-BJ20)*0.5)+BJ20</f>
        <v>2.241522145</v>
      </c>
      <c r="BP20" s="152" t="n">
        <f aca="false">((BT20-BJ20)*0.6)+BJ20</f>
        <v>2.386293552</v>
      </c>
      <c r="BQ20" s="152" t="n">
        <f aca="false">((BT20-BJ20)*0.7)+BJ20</f>
        <v>2.531064959</v>
      </c>
      <c r="BR20" s="152" t="n">
        <f aca="false">((BT20-BJ20)*0.8)+BJ20</f>
        <v>2.675836366</v>
      </c>
      <c r="BS20" s="152" t="n">
        <f aca="false">((BT20-BJ20)*0.9)+BJ20</f>
        <v>2.820607773</v>
      </c>
      <c r="BT20" s="152" t="n">
        <f aca="false">VLOOKUP($A20,GAMMAGRIDS,17,FALSE())</f>
        <v>2.96537918</v>
      </c>
      <c r="BU20" s="152" t="n">
        <f aca="false">((CD20-BT20)*0.1)+BT20</f>
        <v>3.103274842</v>
      </c>
      <c r="BV20" s="152" t="n">
        <f aca="false">((CD20-BT20)*0.2)+BT20</f>
        <v>3.241170504</v>
      </c>
      <c r="BW20" s="152" t="n">
        <f aca="false">((CD20-BT20)*0.3)+BT20</f>
        <v>3.379066166</v>
      </c>
      <c r="BX20" s="152" t="n">
        <f aca="false">((CD20-BT20)*0.4)+BT20</f>
        <v>3.516961828</v>
      </c>
      <c r="BY20" s="152" t="n">
        <f aca="false">((CD20-BT20)*0.5)+BT20</f>
        <v>3.65485749</v>
      </c>
      <c r="BZ20" s="152" t="n">
        <f aca="false">((CD20-BT20)*0.6)+BT20</f>
        <v>3.792753152</v>
      </c>
      <c r="CA20" s="152" t="n">
        <f aca="false">((CD20-BT20)*0.7)+BT20</f>
        <v>3.930648814</v>
      </c>
      <c r="CB20" s="152" t="n">
        <f aca="false">((CD20-BT20)*0.8)+BT20</f>
        <v>4.068544476</v>
      </c>
      <c r="CC20" s="152" t="n">
        <f aca="false">((CD20-BT20)*0.9)+BT20</f>
        <v>4.206440138</v>
      </c>
      <c r="CD20" s="152" t="n">
        <f aca="false">VLOOKUP($A20,GAMMAGRIDS,18,FALSE())</f>
        <v>4.3443358</v>
      </c>
      <c r="CE20" s="152" t="n">
        <f aca="false">($CD20-$CC20)+CD20</f>
        <v>4.482231462</v>
      </c>
      <c r="CF20" s="152" t="n">
        <f aca="false">($CD20-$CC20)+CE20</f>
        <v>4.620127124</v>
      </c>
      <c r="CG20" s="152" t="n">
        <f aca="false">($CD20-$CC20)+CF20</f>
        <v>4.758022786</v>
      </c>
      <c r="CH20" s="152" t="n">
        <f aca="false">($CD20-$CC20)+CG20</f>
        <v>4.895918448</v>
      </c>
      <c r="CI20" s="152" t="n">
        <f aca="false">($CD20-$CC20)+CH20</f>
        <v>5.03381411</v>
      </c>
      <c r="CJ20" s="152" t="n">
        <f aca="false">($CD20-$CC20)+CI20</f>
        <v>5.171709772</v>
      </c>
      <c r="CK20" s="152" t="n">
        <f aca="false">($CD20-$CC20)+CJ20</f>
        <v>5.309605434</v>
      </c>
      <c r="CL20" s="152" t="n">
        <f aca="false">($CD20-$CC20)+CK20</f>
        <v>5.447501096</v>
      </c>
      <c r="CM20" s="152" t="n">
        <f aca="false">($CD20-$CC20)+CL20</f>
        <v>5.585396758</v>
      </c>
      <c r="CN20" s="152" t="n">
        <f aca="false">($CD20-$CC20)+CM20</f>
        <v>5.72329242</v>
      </c>
      <c r="CO20" s="152" t="n">
        <f aca="false">($CD20-$CC20)+CN20</f>
        <v>5.861188082</v>
      </c>
      <c r="CP20" s="152" t="n">
        <f aca="false">($CD20-$CC20)+CO20</f>
        <v>5.999083744</v>
      </c>
      <c r="CQ20" s="152" t="n">
        <f aca="false">($CD20-$CC20)+CP20</f>
        <v>6.136979406</v>
      </c>
      <c r="CR20" s="152" t="n">
        <f aca="false">($CD20-$CC20)+CQ20</f>
        <v>6.274875068</v>
      </c>
      <c r="CS20" s="152" t="n">
        <f aca="false">($CD20-$CC20)+CR20</f>
        <v>6.41277073</v>
      </c>
      <c r="CT20" s="152" t="n">
        <f aca="false">($CD20-$CC20)+CS20</f>
        <v>6.550666392</v>
      </c>
      <c r="CU20" s="152" t="n">
        <f aca="false">($CD20-$CC20)+CT20</f>
        <v>6.688562054</v>
      </c>
      <c r="CV20" s="152" t="n">
        <f aca="false">($CD20-$CC20)+CU20</f>
        <v>6.826457716</v>
      </c>
      <c r="CW20" s="152" t="n">
        <f aca="false">($CD20-$CC20)+CV20</f>
        <v>6.964353378</v>
      </c>
      <c r="CX20" s="152" t="n">
        <f aca="false">($CD20-$CC20)+CW20</f>
        <v>7.10224904</v>
      </c>
    </row>
    <row r="21" customFormat="false" ht="12.75" hidden="false" customHeight="false" outlineLevel="0" collapsed="false">
      <c r="A21" s="34" t="n">
        <v>37226</v>
      </c>
      <c r="B21" s="152" t="n">
        <f aca="false">($V21-$W21)+C21</f>
        <v>-7.47900243999999</v>
      </c>
      <c r="C21" s="152" t="n">
        <f aca="false">($V21-$W21)+D21</f>
        <v>-7.32525205299999</v>
      </c>
      <c r="D21" s="152" t="n">
        <f aca="false">($V21-$W21)+E21</f>
        <v>-7.17150166599999</v>
      </c>
      <c r="E21" s="152" t="n">
        <f aca="false">($V21-$W21)+F21</f>
        <v>-7.01775127899999</v>
      </c>
      <c r="F21" s="152" t="n">
        <f aca="false">($V21-$W21)+G21</f>
        <v>-6.864000892</v>
      </c>
      <c r="G21" s="152" t="n">
        <f aca="false">($V21-$W21)+H21</f>
        <v>-6.710250505</v>
      </c>
      <c r="H21" s="152" t="n">
        <f aca="false">($V21-$W21)+I21</f>
        <v>-6.556500118</v>
      </c>
      <c r="I21" s="152" t="n">
        <f aca="false">($V21-$W21)+J21</f>
        <v>-6.402749731</v>
      </c>
      <c r="J21" s="152" t="n">
        <f aca="false">($V21-$W21)+K21</f>
        <v>-6.248999344</v>
      </c>
      <c r="K21" s="152" t="n">
        <f aca="false">($V21-$W21)+L21</f>
        <v>-6.095248957</v>
      </c>
      <c r="L21" s="152" t="n">
        <f aca="false">($V21-$W21)+M21</f>
        <v>-5.94149857</v>
      </c>
      <c r="M21" s="152" t="n">
        <f aca="false">($V21-$W21)+N21</f>
        <v>-5.787748183</v>
      </c>
      <c r="N21" s="152" t="n">
        <f aca="false">($V21-$W21)+O21</f>
        <v>-5.633997796</v>
      </c>
      <c r="O21" s="152" t="n">
        <f aca="false">($V21-$W21)+P21</f>
        <v>-5.480247409</v>
      </c>
      <c r="P21" s="152" t="n">
        <f aca="false">($V21-$W21)+Q21</f>
        <v>-5.326497022</v>
      </c>
      <c r="Q21" s="152" t="n">
        <f aca="false">($V21-$W21)+R21</f>
        <v>-5.172746635</v>
      </c>
      <c r="R21" s="152" t="n">
        <f aca="false">($V21-$W21)+S21</f>
        <v>-5.018996248</v>
      </c>
      <c r="S21" s="152" t="n">
        <f aca="false">($V21-$W21)+T21</f>
        <v>-4.865245861</v>
      </c>
      <c r="T21" s="152" t="n">
        <f aca="false">($V21-$W21)+U21</f>
        <v>-4.711495474</v>
      </c>
      <c r="U21" s="152" t="n">
        <f aca="false">($V21-$W21)+V21</f>
        <v>-4.557745087</v>
      </c>
      <c r="V21" s="152" t="n">
        <f aca="false">VLOOKUP($A21,GAMMAGRIDS,11,FALSE())</f>
        <v>-4.4039947</v>
      </c>
      <c r="W21" s="152" t="n">
        <f aca="false">((V21-AF21)*0.9)+AF21</f>
        <v>-4.250244313</v>
      </c>
      <c r="X21" s="152" t="n">
        <f aca="false">((V21-AF21)*0.8)+AF21</f>
        <v>-4.096493926</v>
      </c>
      <c r="Y21" s="152" t="n">
        <f aca="false">((V21-AF21)*0.7)+AF21</f>
        <v>-3.942743539</v>
      </c>
      <c r="Z21" s="152" t="n">
        <f aca="false">((V21-AF21)*0.6)+AF21</f>
        <v>-3.788993152</v>
      </c>
      <c r="AA21" s="152" t="n">
        <f aca="false">((V21-AF21)*0.5)+AF21</f>
        <v>-3.635242765</v>
      </c>
      <c r="AB21" s="152" t="n">
        <f aca="false">((V21-AF21)*0.4)+AF21</f>
        <v>-3.481492378</v>
      </c>
      <c r="AC21" s="152" t="n">
        <f aca="false">((V21-AF21)*0.3)+AF21</f>
        <v>-3.327741991</v>
      </c>
      <c r="AD21" s="152" t="n">
        <f aca="false">((V21-AF21)*0.2)+AF21</f>
        <v>-3.173991604</v>
      </c>
      <c r="AE21" s="152" t="n">
        <f aca="false">((V21-AF21)*0.1)+AF21</f>
        <v>-3.020241217</v>
      </c>
      <c r="AF21" s="152" t="n">
        <f aca="false">VLOOKUP($A21,GAMMAGRIDS,12,FALSE())</f>
        <v>-2.86649083</v>
      </c>
      <c r="AG21" s="152" t="n">
        <f aca="false">((AF21-AP21)*0.9)+AP21</f>
        <v>-2.719747705</v>
      </c>
      <c r="AH21" s="152" t="n">
        <f aca="false">((AF21-AP21)*0.8)+AP21</f>
        <v>-2.57300458</v>
      </c>
      <c r="AI21" s="152" t="n">
        <f aca="false">((AF21-AP21)*0.7)+AP21</f>
        <v>-2.426261455</v>
      </c>
      <c r="AJ21" s="152" t="n">
        <f aca="false">((AF21-AP21)*0.6)+AP21</f>
        <v>-2.27951833</v>
      </c>
      <c r="AK21" s="152" t="n">
        <f aca="false">((AF21-AP21)*0.5)+AP21</f>
        <v>-2.132775205</v>
      </c>
      <c r="AL21" s="152" t="n">
        <f aca="false">((AF21-AP21)*0.4)+AP21</f>
        <v>-1.98603208</v>
      </c>
      <c r="AM21" s="152" t="n">
        <f aca="false">((AF21-AP21)*0.3)+AP21</f>
        <v>-1.839288955</v>
      </c>
      <c r="AN21" s="152" t="n">
        <f aca="false">((AF21-AP21)*0.2)+AP21</f>
        <v>-1.69254583</v>
      </c>
      <c r="AO21" s="152" t="n">
        <f aca="false">((AF21-AP21)*0.1)+AP21</f>
        <v>-1.545802705</v>
      </c>
      <c r="AP21" s="152" t="n">
        <f aca="false">VLOOKUP($A21,GAMMAGRIDS,13,FALSE())</f>
        <v>-1.39905958</v>
      </c>
      <c r="AQ21" s="152" t="n">
        <f aca="false">(($AP21-$AU21)*0.8)+$AU21</f>
        <v>-1.25746634</v>
      </c>
      <c r="AR21" s="152" t="n">
        <f aca="false">(($AP21-$AU21)*0.6)+$AU21</f>
        <v>-1.1158731</v>
      </c>
      <c r="AS21" s="152" t="n">
        <f aca="false">(($AP21-$AU21)*0.4)+$AU21</f>
        <v>-0.97427986</v>
      </c>
      <c r="AT21" s="152" t="n">
        <f aca="false">(($AP21-$AU21)*0.2)+$AU21</f>
        <v>-0.83268662</v>
      </c>
      <c r="AU21" s="152" t="n">
        <f aca="false">VLOOKUP($A21,GAMMAGRIDS,14,FALSE())</f>
        <v>-0.69109338</v>
      </c>
      <c r="AV21" s="152" t="n">
        <f aca="false">(($AU21-$AZ21)*0.8)+$AZ21</f>
        <v>-0.552874704</v>
      </c>
      <c r="AW21" s="152" t="n">
        <f aca="false">(($AU21-$AZ21)*0.6)+$AZ21</f>
        <v>-0.414656028</v>
      </c>
      <c r="AX21" s="152" t="n">
        <f aca="false">(($AU21-$AZ21)*0.4)+$AZ21</f>
        <v>-0.276437352</v>
      </c>
      <c r="AY21" s="152" t="n">
        <f aca="false">(($AU21-$AZ21)*0.2)+$AZ21</f>
        <v>-0.138218676</v>
      </c>
      <c r="AZ21" s="152" t="n">
        <v>0</v>
      </c>
      <c r="BA21" s="152" t="n">
        <f aca="false">(($BE21-$AZ21)*0.2)+$AZ21</f>
        <v>0.1348897</v>
      </c>
      <c r="BB21" s="152" t="n">
        <f aca="false">(($BE21-$AZ21)*0.4)+$AZ21</f>
        <v>0.2697794</v>
      </c>
      <c r="BC21" s="152" t="n">
        <f aca="false">(($BE21-$AZ21)*0.6)+$AZ21</f>
        <v>0.4046691</v>
      </c>
      <c r="BD21" s="152" t="n">
        <f aca="false">(($BE21-$AZ21)*0.8)+$AZ21</f>
        <v>0.5395588</v>
      </c>
      <c r="BE21" s="152" t="n">
        <f aca="false">VLOOKUP($A21,GAMMAGRIDS,15,FALSE())</f>
        <v>0.6744485</v>
      </c>
      <c r="BF21" s="152" t="n">
        <f aca="false">(($BJ21-$BE21)*0.2)+$BE21</f>
        <v>0.806055958</v>
      </c>
      <c r="BG21" s="152" t="n">
        <f aca="false">(($BJ21-$BE21)*0.4)+$BE21</f>
        <v>0.937663416</v>
      </c>
      <c r="BH21" s="152" t="n">
        <f aca="false">(($BJ21-$BE21)*0.6)+$BE21</f>
        <v>1.069270874</v>
      </c>
      <c r="BI21" s="152" t="n">
        <f aca="false">(($BJ21-$BE21)*0.8)+$BE21</f>
        <v>1.200878332</v>
      </c>
      <c r="BJ21" s="152" t="n">
        <f aca="false">VLOOKUP($A21,GAMMAGRIDS,16,FALSE())</f>
        <v>1.33248579</v>
      </c>
      <c r="BK21" s="152" t="n">
        <f aca="false">((BT21-BJ21)*0.1)+BJ21</f>
        <v>1.45926362</v>
      </c>
      <c r="BL21" s="152" t="n">
        <f aca="false">((BT21-BJ21)*0.2)+BJ21</f>
        <v>1.58604145</v>
      </c>
      <c r="BM21" s="152" t="n">
        <f aca="false">((BT21-BJ21)*0.3)+BJ21</f>
        <v>1.71281928</v>
      </c>
      <c r="BN21" s="152" t="n">
        <f aca="false">((BT21-BJ21)*0.4)+BJ21</f>
        <v>1.83959711</v>
      </c>
      <c r="BO21" s="152" t="n">
        <f aca="false">((BT21-BJ21)*0.5)+BJ21</f>
        <v>1.96637494</v>
      </c>
      <c r="BP21" s="152" t="n">
        <f aca="false">((BT21-BJ21)*0.6)+BJ21</f>
        <v>2.09315277</v>
      </c>
      <c r="BQ21" s="152" t="n">
        <f aca="false">((BT21-BJ21)*0.7)+BJ21</f>
        <v>2.2199306</v>
      </c>
      <c r="BR21" s="152" t="n">
        <f aca="false">((BT21-BJ21)*0.8)+BJ21</f>
        <v>2.34670843</v>
      </c>
      <c r="BS21" s="152" t="n">
        <f aca="false">((BT21-BJ21)*0.9)+BJ21</f>
        <v>2.47348626</v>
      </c>
      <c r="BT21" s="152" t="n">
        <f aca="false">VLOOKUP($A21,GAMMAGRIDS,17,FALSE())</f>
        <v>2.60026409</v>
      </c>
      <c r="BU21" s="152" t="n">
        <f aca="false">((CD21-BT21)*0.1)+BT21</f>
        <v>2.720773047</v>
      </c>
      <c r="BV21" s="152" t="n">
        <f aca="false">((CD21-BT21)*0.2)+BT21</f>
        <v>2.841282004</v>
      </c>
      <c r="BW21" s="152" t="n">
        <f aca="false">((CD21-BT21)*0.3)+BT21</f>
        <v>2.961790961</v>
      </c>
      <c r="BX21" s="152" t="n">
        <f aca="false">((CD21-BT21)*0.4)+BT21</f>
        <v>3.082299918</v>
      </c>
      <c r="BY21" s="152" t="n">
        <f aca="false">((CD21-BT21)*0.5)+BT21</f>
        <v>3.202808875</v>
      </c>
      <c r="BZ21" s="152" t="n">
        <f aca="false">((CD21-BT21)*0.6)+BT21</f>
        <v>3.323317832</v>
      </c>
      <c r="CA21" s="152" t="n">
        <f aca="false">((CD21-BT21)*0.7)+BT21</f>
        <v>3.443826789</v>
      </c>
      <c r="CB21" s="152" t="n">
        <f aca="false">((CD21-BT21)*0.8)+BT21</f>
        <v>3.564335746</v>
      </c>
      <c r="CC21" s="152" t="n">
        <f aca="false">((CD21-BT21)*0.9)+BT21</f>
        <v>3.684844703</v>
      </c>
      <c r="CD21" s="152" t="n">
        <f aca="false">VLOOKUP($A21,GAMMAGRIDS,18,FALSE())</f>
        <v>3.80535366</v>
      </c>
      <c r="CE21" s="152" t="n">
        <f aca="false">($CD21-$CC21)+CD21</f>
        <v>3.925862617</v>
      </c>
      <c r="CF21" s="152" t="n">
        <f aca="false">($CD21-$CC21)+CE21</f>
        <v>4.046371574</v>
      </c>
      <c r="CG21" s="152" t="n">
        <f aca="false">($CD21-$CC21)+CF21</f>
        <v>4.166880531</v>
      </c>
      <c r="CH21" s="152" t="n">
        <f aca="false">($CD21-$CC21)+CG21</f>
        <v>4.287389488</v>
      </c>
      <c r="CI21" s="152" t="n">
        <f aca="false">($CD21-$CC21)+CH21</f>
        <v>4.407898445</v>
      </c>
      <c r="CJ21" s="152" t="n">
        <f aca="false">($CD21-$CC21)+CI21</f>
        <v>4.528407402</v>
      </c>
      <c r="CK21" s="152" t="n">
        <f aca="false">($CD21-$CC21)+CJ21</f>
        <v>4.648916359</v>
      </c>
      <c r="CL21" s="152" t="n">
        <f aca="false">($CD21-$CC21)+CK21</f>
        <v>4.769425316</v>
      </c>
      <c r="CM21" s="152" t="n">
        <f aca="false">($CD21-$CC21)+CL21</f>
        <v>4.889934273</v>
      </c>
      <c r="CN21" s="152" t="n">
        <f aca="false">($CD21-$CC21)+CM21</f>
        <v>5.01044323</v>
      </c>
      <c r="CO21" s="152" t="n">
        <f aca="false">($CD21-$CC21)+CN21</f>
        <v>5.130952187</v>
      </c>
      <c r="CP21" s="152" t="n">
        <f aca="false">($CD21-$CC21)+CO21</f>
        <v>5.251461144</v>
      </c>
      <c r="CQ21" s="152" t="n">
        <f aca="false">($CD21-$CC21)+CP21</f>
        <v>5.371970101</v>
      </c>
      <c r="CR21" s="152" t="n">
        <f aca="false">($CD21-$CC21)+CQ21</f>
        <v>5.492479058</v>
      </c>
      <c r="CS21" s="152" t="n">
        <f aca="false">($CD21-$CC21)+CR21</f>
        <v>5.612988015</v>
      </c>
      <c r="CT21" s="152" t="n">
        <f aca="false">($CD21-$CC21)+CS21</f>
        <v>5.733496972</v>
      </c>
      <c r="CU21" s="152" t="n">
        <f aca="false">($CD21-$CC21)+CT21</f>
        <v>5.854005929</v>
      </c>
      <c r="CV21" s="152" t="n">
        <f aca="false">($CD21-$CC21)+CU21</f>
        <v>5.974514886</v>
      </c>
      <c r="CW21" s="152" t="n">
        <f aca="false">($CD21-$CC21)+CV21</f>
        <v>6.095023843</v>
      </c>
      <c r="CX21" s="152" t="n">
        <f aca="false">($CD21-$CC21)+CW21</f>
        <v>6.2155328</v>
      </c>
    </row>
    <row r="22" customFormat="false" ht="12.75" hidden="false" customHeight="false" outlineLevel="0" collapsed="false">
      <c r="A22" s="34" t="n">
        <v>37257</v>
      </c>
      <c r="B22" s="152" t="n">
        <f aca="false">($V22-$W22)+C22</f>
        <v>-5.5652967</v>
      </c>
      <c r="C22" s="152" t="n">
        <f aca="false">($V22-$W22)+D22</f>
        <v>-5.450104578</v>
      </c>
      <c r="D22" s="152" t="n">
        <f aca="false">($V22-$W22)+E22</f>
        <v>-5.334912456</v>
      </c>
      <c r="E22" s="152" t="n">
        <f aca="false">($V22-$W22)+F22</f>
        <v>-5.219720334</v>
      </c>
      <c r="F22" s="152" t="n">
        <f aca="false">($V22-$W22)+G22</f>
        <v>-5.104528212</v>
      </c>
      <c r="G22" s="152" t="n">
        <f aca="false">($V22-$W22)+H22</f>
        <v>-4.98933609</v>
      </c>
      <c r="H22" s="152" t="n">
        <f aca="false">($V22-$W22)+I22</f>
        <v>-4.874143968</v>
      </c>
      <c r="I22" s="152" t="n">
        <f aca="false">($V22-$W22)+J22</f>
        <v>-4.758951846</v>
      </c>
      <c r="J22" s="152" t="n">
        <f aca="false">($V22-$W22)+K22</f>
        <v>-4.643759724</v>
      </c>
      <c r="K22" s="152" t="n">
        <f aca="false">($V22-$W22)+L22</f>
        <v>-4.528567602</v>
      </c>
      <c r="L22" s="152" t="n">
        <f aca="false">($V22-$W22)+M22</f>
        <v>-4.41337548</v>
      </c>
      <c r="M22" s="152" t="n">
        <f aca="false">($V22-$W22)+N22</f>
        <v>-4.298183358</v>
      </c>
      <c r="N22" s="152" t="n">
        <f aca="false">($V22-$W22)+O22</f>
        <v>-4.182991236</v>
      </c>
      <c r="O22" s="152" t="n">
        <f aca="false">($V22-$W22)+P22</f>
        <v>-4.067799114</v>
      </c>
      <c r="P22" s="152" t="n">
        <f aca="false">($V22-$W22)+Q22</f>
        <v>-3.952606992</v>
      </c>
      <c r="Q22" s="152" t="n">
        <f aca="false">($V22-$W22)+R22</f>
        <v>-3.83741487</v>
      </c>
      <c r="R22" s="152" t="n">
        <f aca="false">($V22-$W22)+S22</f>
        <v>-3.722222748</v>
      </c>
      <c r="S22" s="152" t="n">
        <f aca="false">($V22-$W22)+T22</f>
        <v>-3.607030626</v>
      </c>
      <c r="T22" s="152" t="n">
        <f aca="false">($V22-$W22)+U22</f>
        <v>-3.491838504</v>
      </c>
      <c r="U22" s="152" t="n">
        <f aca="false">($V22-$W22)+V22</f>
        <v>-3.376646382</v>
      </c>
      <c r="V22" s="152" t="n">
        <f aca="false">VLOOKUP($A22,GAMMAGRIDS,11,FALSE())</f>
        <v>-3.26145426</v>
      </c>
      <c r="W22" s="152" t="n">
        <f aca="false">((V22-AF22)*0.9)+AF22</f>
        <v>-3.146262138</v>
      </c>
      <c r="X22" s="152" t="n">
        <f aca="false">((V22-AF22)*0.8)+AF22</f>
        <v>-3.031070016</v>
      </c>
      <c r="Y22" s="152" t="n">
        <f aca="false">((V22-AF22)*0.7)+AF22</f>
        <v>-2.915877894</v>
      </c>
      <c r="Z22" s="152" t="n">
        <f aca="false">((V22-AF22)*0.6)+AF22</f>
        <v>-2.800685772</v>
      </c>
      <c r="AA22" s="152" t="n">
        <f aca="false">((V22-AF22)*0.5)+AF22</f>
        <v>-2.68549365</v>
      </c>
      <c r="AB22" s="152" t="n">
        <f aca="false">((V22-AF22)*0.4)+AF22</f>
        <v>-2.570301528</v>
      </c>
      <c r="AC22" s="152" t="n">
        <f aca="false">((V22-AF22)*0.3)+AF22</f>
        <v>-2.455109406</v>
      </c>
      <c r="AD22" s="152" t="n">
        <f aca="false">((V22-AF22)*0.2)+AF22</f>
        <v>-2.339917284</v>
      </c>
      <c r="AE22" s="152" t="n">
        <f aca="false">((V22-AF22)*0.1)+AF22</f>
        <v>-2.224725162</v>
      </c>
      <c r="AF22" s="152" t="n">
        <f aca="false">VLOOKUP($A22,GAMMAGRIDS,12,FALSE())</f>
        <v>-2.10953304</v>
      </c>
      <c r="AG22" s="152" t="n">
        <f aca="false">((AF22-AP22)*0.9)+AP22</f>
        <v>-2.000928877</v>
      </c>
      <c r="AH22" s="152" t="n">
        <f aca="false">((AF22-AP22)*0.8)+AP22</f>
        <v>-1.892324714</v>
      </c>
      <c r="AI22" s="152" t="n">
        <f aca="false">((AF22-AP22)*0.7)+AP22</f>
        <v>-1.783720551</v>
      </c>
      <c r="AJ22" s="152" t="n">
        <f aca="false">((AF22-AP22)*0.6)+AP22</f>
        <v>-1.675116388</v>
      </c>
      <c r="AK22" s="152" t="n">
        <f aca="false">((AF22-AP22)*0.5)+AP22</f>
        <v>-1.566512225</v>
      </c>
      <c r="AL22" s="152" t="n">
        <f aca="false">((AF22-AP22)*0.4)+AP22</f>
        <v>-1.457908062</v>
      </c>
      <c r="AM22" s="152" t="n">
        <f aca="false">((AF22-AP22)*0.3)+AP22</f>
        <v>-1.349303899</v>
      </c>
      <c r="AN22" s="152" t="n">
        <f aca="false">((AF22-AP22)*0.2)+AP22</f>
        <v>-1.240699736</v>
      </c>
      <c r="AO22" s="152" t="n">
        <f aca="false">((AF22-AP22)*0.1)+AP22</f>
        <v>-1.132095573</v>
      </c>
      <c r="AP22" s="152" t="n">
        <f aca="false">VLOOKUP($A22,GAMMAGRIDS,13,FALSE())</f>
        <v>-1.02349141</v>
      </c>
      <c r="AQ22" s="152" t="n">
        <f aca="false">(($AP22-$AU22)*0.8)+$AU22</f>
        <v>-0.919621036</v>
      </c>
      <c r="AR22" s="152" t="n">
        <f aca="false">(($AP22-$AU22)*0.6)+$AU22</f>
        <v>-0.815750662</v>
      </c>
      <c r="AS22" s="152" t="n">
        <f aca="false">(($AP22-$AU22)*0.4)+$AU22</f>
        <v>-0.711880288</v>
      </c>
      <c r="AT22" s="152" t="n">
        <f aca="false">(($AP22-$AU22)*0.2)+$AU22</f>
        <v>-0.608009914</v>
      </c>
      <c r="AU22" s="152" t="n">
        <f aca="false">VLOOKUP($A22,GAMMAGRIDS,14,FALSE())</f>
        <v>-0.50413954</v>
      </c>
      <c r="AV22" s="152" t="n">
        <f aca="false">(($AU22-$AZ22)*0.8)+$AZ22</f>
        <v>-0.403311632</v>
      </c>
      <c r="AW22" s="152" t="n">
        <f aca="false">(($AU22-$AZ22)*0.6)+$AZ22</f>
        <v>-0.302483724</v>
      </c>
      <c r="AX22" s="152" t="n">
        <f aca="false">(($AU22-$AZ22)*0.4)+$AZ22</f>
        <v>-0.201655816</v>
      </c>
      <c r="AY22" s="152" t="n">
        <f aca="false">(($AU22-$AZ22)*0.2)+$AZ22</f>
        <v>-0.100827908</v>
      </c>
      <c r="AZ22" s="152" t="n">
        <v>0</v>
      </c>
      <c r="BA22" s="152" t="n">
        <f aca="false">(($BE22-$AZ22)*0.2)+$AZ22</f>
        <v>0.09786295</v>
      </c>
      <c r="BB22" s="152" t="n">
        <f aca="false">(($BE22-$AZ22)*0.4)+$AZ22</f>
        <v>0.1957259</v>
      </c>
      <c r="BC22" s="152" t="n">
        <f aca="false">(($BE22-$AZ22)*0.6)+$AZ22</f>
        <v>0.29358885</v>
      </c>
      <c r="BD22" s="152" t="n">
        <f aca="false">(($BE22-$AZ22)*0.8)+$AZ22</f>
        <v>0.3914518</v>
      </c>
      <c r="BE22" s="152" t="n">
        <f aca="false">VLOOKUP($A22,GAMMAGRIDS,15,FALSE())</f>
        <v>0.48931475</v>
      </c>
      <c r="BF22" s="152" t="n">
        <f aca="false">(($BJ22-$BE22)*0.2)+$BE22</f>
        <v>0.584288608</v>
      </c>
      <c r="BG22" s="152" t="n">
        <f aca="false">(($BJ22-$BE22)*0.4)+$BE22</f>
        <v>0.679262466</v>
      </c>
      <c r="BH22" s="152" t="n">
        <f aca="false">(($BJ22-$BE22)*0.6)+$BE22</f>
        <v>0.774236324</v>
      </c>
      <c r="BI22" s="152" t="n">
        <f aca="false">(($BJ22-$BE22)*0.8)+$BE22</f>
        <v>0.869210182</v>
      </c>
      <c r="BJ22" s="152" t="n">
        <f aca="false">VLOOKUP($A22,GAMMAGRIDS,16,FALSE())</f>
        <v>0.96418404</v>
      </c>
      <c r="BK22" s="152" t="n">
        <f aca="false">((BT22-BJ22)*0.1)+BJ22</f>
        <v>1.054972642</v>
      </c>
      <c r="BL22" s="152" t="n">
        <f aca="false">((BT22-BJ22)*0.2)+BJ22</f>
        <v>1.145761244</v>
      </c>
      <c r="BM22" s="152" t="n">
        <f aca="false">((BT22-BJ22)*0.3)+BJ22</f>
        <v>1.236549846</v>
      </c>
      <c r="BN22" s="152" t="n">
        <f aca="false">((BT22-BJ22)*0.4)+BJ22</f>
        <v>1.327338448</v>
      </c>
      <c r="BO22" s="152" t="n">
        <f aca="false">((BT22-BJ22)*0.5)+BJ22</f>
        <v>1.41812705</v>
      </c>
      <c r="BP22" s="152" t="n">
        <f aca="false">((BT22-BJ22)*0.6)+BJ22</f>
        <v>1.508915652</v>
      </c>
      <c r="BQ22" s="152" t="n">
        <f aca="false">((BT22-BJ22)*0.7)+BJ22</f>
        <v>1.599704254</v>
      </c>
      <c r="BR22" s="152" t="n">
        <f aca="false">((BT22-BJ22)*0.8)+BJ22</f>
        <v>1.690492856</v>
      </c>
      <c r="BS22" s="152" t="n">
        <f aca="false">((BT22-BJ22)*0.9)+BJ22</f>
        <v>1.781281458</v>
      </c>
      <c r="BT22" s="152" t="n">
        <f aca="false">VLOOKUP($A22,GAMMAGRIDS,17,FALSE())</f>
        <v>1.87207006</v>
      </c>
      <c r="BU22" s="152" t="n">
        <f aca="false">((CD22-BT22)*0.1)+BT22</f>
        <v>1.957518821</v>
      </c>
      <c r="BV22" s="152" t="n">
        <f aca="false">((CD22-BT22)*0.2)+BT22</f>
        <v>2.042967582</v>
      </c>
      <c r="BW22" s="152" t="n">
        <f aca="false">((CD22-BT22)*0.3)+BT22</f>
        <v>2.128416343</v>
      </c>
      <c r="BX22" s="152" t="n">
        <f aca="false">((CD22-BT22)*0.4)+BT22</f>
        <v>2.213865104</v>
      </c>
      <c r="BY22" s="152" t="n">
        <f aca="false">((CD22-BT22)*0.5)+BT22</f>
        <v>2.299313865</v>
      </c>
      <c r="BZ22" s="152" t="n">
        <f aca="false">((CD22-BT22)*0.6)+BT22</f>
        <v>2.384762626</v>
      </c>
      <c r="CA22" s="152" t="n">
        <f aca="false">((CD22-BT22)*0.7)+BT22</f>
        <v>2.470211387</v>
      </c>
      <c r="CB22" s="152" t="n">
        <f aca="false">((CD22-BT22)*0.8)+BT22</f>
        <v>2.555660148</v>
      </c>
      <c r="CC22" s="152" t="n">
        <f aca="false">((CD22-BT22)*0.9)+BT22</f>
        <v>2.641108909</v>
      </c>
      <c r="CD22" s="152" t="n">
        <f aca="false">VLOOKUP($A22,GAMMAGRIDS,18,FALSE())</f>
        <v>2.72655767</v>
      </c>
      <c r="CE22" s="152" t="n">
        <f aca="false">($CD22-$CC22)+CD22</f>
        <v>2.812006431</v>
      </c>
      <c r="CF22" s="152" t="n">
        <f aca="false">($CD22-$CC22)+CE22</f>
        <v>2.897455192</v>
      </c>
      <c r="CG22" s="152" t="n">
        <f aca="false">($CD22-$CC22)+CF22</f>
        <v>2.982903953</v>
      </c>
      <c r="CH22" s="152" t="n">
        <f aca="false">($CD22-$CC22)+CG22</f>
        <v>3.068352714</v>
      </c>
      <c r="CI22" s="152" t="n">
        <f aca="false">($CD22-$CC22)+CH22</f>
        <v>3.153801475</v>
      </c>
      <c r="CJ22" s="152" t="n">
        <f aca="false">($CD22-$CC22)+CI22</f>
        <v>3.239250236</v>
      </c>
      <c r="CK22" s="152" t="n">
        <f aca="false">($CD22-$CC22)+CJ22</f>
        <v>3.324698997</v>
      </c>
      <c r="CL22" s="152" t="n">
        <f aca="false">($CD22-$CC22)+CK22</f>
        <v>3.410147758</v>
      </c>
      <c r="CM22" s="152" t="n">
        <f aca="false">($CD22-$CC22)+CL22</f>
        <v>3.495596519</v>
      </c>
      <c r="CN22" s="152" t="n">
        <f aca="false">($CD22-$CC22)+CM22</f>
        <v>3.58104528</v>
      </c>
      <c r="CO22" s="152" t="n">
        <f aca="false">($CD22-$CC22)+CN22</f>
        <v>3.666494041</v>
      </c>
      <c r="CP22" s="152" t="n">
        <f aca="false">($CD22-$CC22)+CO22</f>
        <v>3.751942802</v>
      </c>
      <c r="CQ22" s="152" t="n">
        <f aca="false">($CD22-$CC22)+CP22</f>
        <v>3.837391563</v>
      </c>
      <c r="CR22" s="152" t="n">
        <f aca="false">($CD22-$CC22)+CQ22</f>
        <v>3.922840324</v>
      </c>
      <c r="CS22" s="152" t="n">
        <f aca="false">($CD22-$CC22)+CR22</f>
        <v>4.008289085</v>
      </c>
      <c r="CT22" s="152" t="n">
        <f aca="false">($CD22-$CC22)+CS22</f>
        <v>4.093737846</v>
      </c>
      <c r="CU22" s="152" t="n">
        <f aca="false">($CD22-$CC22)+CT22</f>
        <v>4.179186607</v>
      </c>
      <c r="CV22" s="152" t="n">
        <f aca="false">($CD22-$CC22)+CU22</f>
        <v>4.264635368</v>
      </c>
      <c r="CW22" s="152" t="n">
        <f aca="false">($CD22-$CC22)+CV22</f>
        <v>4.350084129</v>
      </c>
      <c r="CX22" s="152" t="n">
        <f aca="false">($CD22-$CC22)+CW22</f>
        <v>4.43553289</v>
      </c>
    </row>
    <row r="23" customFormat="false" ht="12.75" hidden="false" customHeight="false" outlineLevel="0" collapsed="false">
      <c r="A23" s="34" t="n">
        <v>37288</v>
      </c>
      <c r="B23" s="152" t="n">
        <f aca="false">($V23-$W23)+C23</f>
        <v>-5.61925574</v>
      </c>
      <c r="C23" s="152" t="n">
        <f aca="false">($V23-$W23)+D23</f>
        <v>-5.5031784</v>
      </c>
      <c r="D23" s="152" t="n">
        <f aca="false">($V23-$W23)+E23</f>
        <v>-5.38710106</v>
      </c>
      <c r="E23" s="152" t="n">
        <f aca="false">($V23-$W23)+F23</f>
        <v>-5.27102372</v>
      </c>
      <c r="F23" s="152" t="n">
        <f aca="false">($V23-$W23)+G23</f>
        <v>-5.15494638</v>
      </c>
      <c r="G23" s="152" t="n">
        <f aca="false">($V23-$W23)+H23</f>
        <v>-5.03886904</v>
      </c>
      <c r="H23" s="152" t="n">
        <f aca="false">($V23-$W23)+I23</f>
        <v>-4.9227917</v>
      </c>
      <c r="I23" s="152" t="n">
        <f aca="false">($V23-$W23)+J23</f>
        <v>-4.80671436</v>
      </c>
      <c r="J23" s="152" t="n">
        <f aca="false">($V23-$W23)+K23</f>
        <v>-4.69063702</v>
      </c>
      <c r="K23" s="152" t="n">
        <f aca="false">($V23-$W23)+L23</f>
        <v>-4.57455968</v>
      </c>
      <c r="L23" s="152" t="n">
        <f aca="false">($V23-$W23)+M23</f>
        <v>-4.45848234</v>
      </c>
      <c r="M23" s="152" t="n">
        <f aca="false">($V23-$W23)+N23</f>
        <v>-4.342405</v>
      </c>
      <c r="N23" s="152" t="n">
        <f aca="false">($V23-$W23)+O23</f>
        <v>-4.22632766</v>
      </c>
      <c r="O23" s="152" t="n">
        <f aca="false">($V23-$W23)+P23</f>
        <v>-4.11025032</v>
      </c>
      <c r="P23" s="152" t="n">
        <f aca="false">($V23-$W23)+Q23</f>
        <v>-3.99417298</v>
      </c>
      <c r="Q23" s="152" t="n">
        <f aca="false">($V23-$W23)+R23</f>
        <v>-3.87809564</v>
      </c>
      <c r="R23" s="152" t="n">
        <f aca="false">($V23-$W23)+S23</f>
        <v>-3.7620183</v>
      </c>
      <c r="S23" s="152" t="n">
        <f aca="false">($V23-$W23)+T23</f>
        <v>-3.64594096</v>
      </c>
      <c r="T23" s="152" t="n">
        <f aca="false">($V23-$W23)+U23</f>
        <v>-3.52986362</v>
      </c>
      <c r="U23" s="152" t="n">
        <f aca="false">($V23-$W23)+V23</f>
        <v>-3.41378628</v>
      </c>
      <c r="V23" s="152" t="n">
        <f aca="false">VLOOKUP($A23,GAMMAGRIDS,11,FALSE())</f>
        <v>-3.29770894</v>
      </c>
      <c r="W23" s="152" t="n">
        <f aca="false">((V23-AF23)*0.9)+AF23</f>
        <v>-3.1816316</v>
      </c>
      <c r="X23" s="152" t="n">
        <f aca="false">((V23-AF23)*0.8)+AF23</f>
        <v>-3.06555426</v>
      </c>
      <c r="Y23" s="152" t="n">
        <f aca="false">((V23-AF23)*0.7)+AF23</f>
        <v>-2.94947692</v>
      </c>
      <c r="Z23" s="152" t="n">
        <f aca="false">((V23-AF23)*0.6)+AF23</f>
        <v>-2.83339958</v>
      </c>
      <c r="AA23" s="152" t="n">
        <f aca="false">((V23-AF23)*0.5)+AF23</f>
        <v>-2.71732224</v>
      </c>
      <c r="AB23" s="152" t="n">
        <f aca="false">((V23-AF23)*0.4)+AF23</f>
        <v>-2.6012449</v>
      </c>
      <c r="AC23" s="152" t="n">
        <f aca="false">((V23-AF23)*0.3)+AF23</f>
        <v>-2.48516756</v>
      </c>
      <c r="AD23" s="152" t="n">
        <f aca="false">((V23-AF23)*0.2)+AF23</f>
        <v>-2.36909022</v>
      </c>
      <c r="AE23" s="152" t="n">
        <f aca="false">((V23-AF23)*0.1)+AF23</f>
        <v>-2.25301288</v>
      </c>
      <c r="AF23" s="152" t="n">
        <f aca="false">VLOOKUP($A23,GAMMAGRIDS,12,FALSE())</f>
        <v>-2.13693554</v>
      </c>
      <c r="AG23" s="152" t="n">
        <f aca="false">((AF23-AP23)*0.9)+AP23</f>
        <v>-2.027098633</v>
      </c>
      <c r="AH23" s="152" t="n">
        <f aca="false">((AF23-AP23)*0.8)+AP23</f>
        <v>-1.917261726</v>
      </c>
      <c r="AI23" s="152" t="n">
        <f aca="false">((AF23-AP23)*0.7)+AP23</f>
        <v>-1.807424819</v>
      </c>
      <c r="AJ23" s="152" t="n">
        <f aca="false">((AF23-AP23)*0.6)+AP23</f>
        <v>-1.697587912</v>
      </c>
      <c r="AK23" s="152" t="n">
        <f aca="false">((AF23-AP23)*0.5)+AP23</f>
        <v>-1.587751005</v>
      </c>
      <c r="AL23" s="152" t="n">
        <f aca="false">((AF23-AP23)*0.4)+AP23</f>
        <v>-1.477914098</v>
      </c>
      <c r="AM23" s="152" t="n">
        <f aca="false">((AF23-AP23)*0.3)+AP23</f>
        <v>-1.368077191</v>
      </c>
      <c r="AN23" s="152" t="n">
        <f aca="false">((AF23-AP23)*0.2)+AP23</f>
        <v>-1.258240284</v>
      </c>
      <c r="AO23" s="152" t="n">
        <f aca="false">((AF23-AP23)*0.1)+AP23</f>
        <v>-1.148403377</v>
      </c>
      <c r="AP23" s="152" t="n">
        <f aca="false">VLOOKUP($A23,GAMMAGRIDS,13,FALSE())</f>
        <v>-1.03856647</v>
      </c>
      <c r="AQ23" s="152" t="n">
        <f aca="false">(($AP23-$AU23)*0.8)+$AU23</f>
        <v>-0.93324768</v>
      </c>
      <c r="AR23" s="152" t="n">
        <f aca="false">(($AP23-$AU23)*0.6)+$AU23</f>
        <v>-0.82792889</v>
      </c>
      <c r="AS23" s="152" t="n">
        <f aca="false">(($AP23-$AU23)*0.4)+$AU23</f>
        <v>-0.7226101</v>
      </c>
      <c r="AT23" s="152" t="n">
        <f aca="false">(($AP23-$AU23)*0.2)+$AU23</f>
        <v>-0.61729131</v>
      </c>
      <c r="AU23" s="152" t="n">
        <f aca="false">VLOOKUP($A23,GAMMAGRIDS,14,FALSE())</f>
        <v>-0.51197252</v>
      </c>
      <c r="AV23" s="152" t="n">
        <f aca="false">(($AU23-$AZ23)*0.8)+$AZ23</f>
        <v>-0.409578016</v>
      </c>
      <c r="AW23" s="152" t="n">
        <f aca="false">(($AU23-$AZ23)*0.6)+$AZ23</f>
        <v>-0.307183512</v>
      </c>
      <c r="AX23" s="152" t="n">
        <f aca="false">(($AU23-$AZ23)*0.4)+$AZ23</f>
        <v>-0.204789008</v>
      </c>
      <c r="AY23" s="152" t="n">
        <f aca="false">(($AU23-$AZ23)*0.2)+$AZ23</f>
        <v>-0.102394504</v>
      </c>
      <c r="AZ23" s="152" t="n">
        <v>0</v>
      </c>
      <c r="BA23" s="152" t="n">
        <f aca="false">(($BE23-$AZ23)*0.2)+$AZ23</f>
        <v>0.099534744</v>
      </c>
      <c r="BB23" s="152" t="n">
        <f aca="false">(($BE23-$AZ23)*0.4)+$AZ23</f>
        <v>0.199069488</v>
      </c>
      <c r="BC23" s="152" t="n">
        <f aca="false">(($BE23-$AZ23)*0.6)+$AZ23</f>
        <v>0.298604232</v>
      </c>
      <c r="BD23" s="152" t="n">
        <f aca="false">(($BE23-$AZ23)*0.8)+$AZ23</f>
        <v>0.398138976</v>
      </c>
      <c r="BE23" s="152" t="n">
        <f aca="false">VLOOKUP($A23,GAMMAGRIDS,15,FALSE())</f>
        <v>0.49767372</v>
      </c>
      <c r="BF23" s="152" t="n">
        <f aca="false">(($BJ23-$BE23)*0.2)+$BE23</f>
        <v>0.594412098</v>
      </c>
      <c r="BG23" s="152" t="n">
        <f aca="false">(($BJ23-$BE23)*0.4)+$BE23</f>
        <v>0.691150476</v>
      </c>
      <c r="BH23" s="152" t="n">
        <f aca="false">(($BJ23-$BE23)*0.6)+$BE23</f>
        <v>0.787888854</v>
      </c>
      <c r="BI23" s="152" t="n">
        <f aca="false">(($BJ23-$BE23)*0.8)+$BE23</f>
        <v>0.884627232</v>
      </c>
      <c r="BJ23" s="152" t="n">
        <f aca="false">VLOOKUP($A23,GAMMAGRIDS,16,FALSE())</f>
        <v>0.98136561</v>
      </c>
      <c r="BK23" s="152" t="n">
        <f aca="false">((BT23-BJ23)*0.1)+BJ23</f>
        <v>1.074043641</v>
      </c>
      <c r="BL23" s="152" t="n">
        <f aca="false">((BT23-BJ23)*0.2)+BJ23</f>
        <v>1.166721672</v>
      </c>
      <c r="BM23" s="152" t="n">
        <f aca="false">((BT23-BJ23)*0.3)+BJ23</f>
        <v>1.259399703</v>
      </c>
      <c r="BN23" s="152" t="n">
        <f aca="false">((BT23-BJ23)*0.4)+BJ23</f>
        <v>1.352077734</v>
      </c>
      <c r="BO23" s="152" t="n">
        <f aca="false">((BT23-BJ23)*0.5)+BJ23</f>
        <v>1.444755765</v>
      </c>
      <c r="BP23" s="152" t="n">
        <f aca="false">((BT23-BJ23)*0.6)+BJ23</f>
        <v>1.537433796</v>
      </c>
      <c r="BQ23" s="152" t="n">
        <f aca="false">((BT23-BJ23)*0.7)+BJ23</f>
        <v>1.630111827</v>
      </c>
      <c r="BR23" s="152" t="n">
        <f aca="false">((BT23-BJ23)*0.8)+BJ23</f>
        <v>1.722789858</v>
      </c>
      <c r="BS23" s="152" t="n">
        <f aca="false">((BT23-BJ23)*0.9)+BJ23</f>
        <v>1.815467889</v>
      </c>
      <c r="BT23" s="152" t="n">
        <f aca="false">VLOOKUP($A23,GAMMAGRIDS,17,FALSE())</f>
        <v>1.90814592</v>
      </c>
      <c r="BU23" s="152" t="n">
        <f aca="false">((CD23-BT23)*0.1)+BT23</f>
        <v>1.995618174</v>
      </c>
      <c r="BV23" s="152" t="n">
        <f aca="false">((CD23-BT23)*0.2)+BT23</f>
        <v>2.083090428</v>
      </c>
      <c r="BW23" s="152" t="n">
        <f aca="false">((CD23-BT23)*0.3)+BT23</f>
        <v>2.170562682</v>
      </c>
      <c r="BX23" s="152" t="n">
        <f aca="false">((CD23-BT23)*0.4)+BT23</f>
        <v>2.258034936</v>
      </c>
      <c r="BY23" s="152" t="n">
        <f aca="false">((CD23-BT23)*0.5)+BT23</f>
        <v>2.34550719</v>
      </c>
      <c r="BZ23" s="152" t="n">
        <f aca="false">((CD23-BT23)*0.6)+BT23</f>
        <v>2.432979444</v>
      </c>
      <c r="CA23" s="152" t="n">
        <f aca="false">((CD23-BT23)*0.7)+BT23</f>
        <v>2.520451698</v>
      </c>
      <c r="CB23" s="152" t="n">
        <f aca="false">((CD23-BT23)*0.8)+BT23</f>
        <v>2.607923952</v>
      </c>
      <c r="CC23" s="152" t="n">
        <f aca="false">((CD23-BT23)*0.9)+BT23</f>
        <v>2.695396206</v>
      </c>
      <c r="CD23" s="152" t="n">
        <f aca="false">VLOOKUP($A23,GAMMAGRIDS,18,FALSE())</f>
        <v>2.78286846</v>
      </c>
      <c r="CE23" s="152" t="n">
        <f aca="false">($CD23-$CC23)+CD23</f>
        <v>2.870340714</v>
      </c>
      <c r="CF23" s="152" t="n">
        <f aca="false">($CD23-$CC23)+CE23</f>
        <v>2.957812968</v>
      </c>
      <c r="CG23" s="152" t="n">
        <f aca="false">($CD23-$CC23)+CF23</f>
        <v>3.045285222</v>
      </c>
      <c r="CH23" s="152" t="n">
        <f aca="false">($CD23-$CC23)+CG23</f>
        <v>3.132757476</v>
      </c>
      <c r="CI23" s="152" t="n">
        <f aca="false">($CD23-$CC23)+CH23</f>
        <v>3.22022973</v>
      </c>
      <c r="CJ23" s="152" t="n">
        <f aca="false">($CD23-$CC23)+CI23</f>
        <v>3.307701984</v>
      </c>
      <c r="CK23" s="152" t="n">
        <f aca="false">($CD23-$CC23)+CJ23</f>
        <v>3.395174238</v>
      </c>
      <c r="CL23" s="152" t="n">
        <f aca="false">($CD23-$CC23)+CK23</f>
        <v>3.482646492</v>
      </c>
      <c r="CM23" s="152" t="n">
        <f aca="false">($CD23-$CC23)+CL23</f>
        <v>3.570118746</v>
      </c>
      <c r="CN23" s="152" t="n">
        <f aca="false">($CD23-$CC23)+CM23</f>
        <v>3.657591</v>
      </c>
      <c r="CO23" s="152" t="n">
        <f aca="false">($CD23-$CC23)+CN23</f>
        <v>3.745063254</v>
      </c>
      <c r="CP23" s="152" t="n">
        <f aca="false">($CD23-$CC23)+CO23</f>
        <v>3.832535508</v>
      </c>
      <c r="CQ23" s="152" t="n">
        <f aca="false">($CD23-$CC23)+CP23</f>
        <v>3.920007762</v>
      </c>
      <c r="CR23" s="152" t="n">
        <f aca="false">($CD23-$CC23)+CQ23</f>
        <v>4.007480016</v>
      </c>
      <c r="CS23" s="152" t="n">
        <f aca="false">($CD23-$CC23)+CR23</f>
        <v>4.09495227</v>
      </c>
      <c r="CT23" s="152" t="n">
        <f aca="false">($CD23-$CC23)+CS23</f>
        <v>4.182424524</v>
      </c>
      <c r="CU23" s="152" t="n">
        <f aca="false">($CD23-$CC23)+CT23</f>
        <v>4.269896778</v>
      </c>
      <c r="CV23" s="152" t="n">
        <f aca="false">($CD23-$CC23)+CU23</f>
        <v>4.357369032</v>
      </c>
      <c r="CW23" s="152" t="n">
        <f aca="false">($CD23-$CC23)+CV23</f>
        <v>4.444841286</v>
      </c>
      <c r="CX23" s="152" t="n">
        <f aca="false">($CD23-$CC23)+CW23</f>
        <v>4.53231354</v>
      </c>
    </row>
    <row r="24" customFormat="false" ht="12.75" hidden="false" customHeight="false" outlineLevel="0" collapsed="false">
      <c r="A24" s="34" t="n">
        <v>37316</v>
      </c>
      <c r="B24" s="152" t="n">
        <f aca="false">($V24-$W24)+C24</f>
        <v>-7.44815093999999</v>
      </c>
      <c r="C24" s="152" t="n">
        <f aca="false">($V24-$W24)+D24</f>
        <v>-7.29457971499999</v>
      </c>
      <c r="D24" s="152" t="n">
        <f aca="false">($V24-$W24)+E24</f>
        <v>-7.14100848999999</v>
      </c>
      <c r="E24" s="152" t="n">
        <f aca="false">($V24-$W24)+F24</f>
        <v>-6.98743726499999</v>
      </c>
      <c r="F24" s="152" t="n">
        <f aca="false">($V24-$W24)+G24</f>
        <v>-6.83386603999999</v>
      </c>
      <c r="G24" s="152" t="n">
        <f aca="false">($V24-$W24)+H24</f>
        <v>-6.68029481499999</v>
      </c>
      <c r="H24" s="152" t="n">
        <f aca="false">($V24-$W24)+I24</f>
        <v>-6.52672358999999</v>
      </c>
      <c r="I24" s="152" t="n">
        <f aca="false">($V24-$W24)+J24</f>
        <v>-6.37315236499999</v>
      </c>
      <c r="J24" s="152" t="n">
        <f aca="false">($V24-$W24)+K24</f>
        <v>-6.21958113999999</v>
      </c>
      <c r="K24" s="152" t="n">
        <f aca="false">($V24-$W24)+L24</f>
        <v>-6.06600991499999</v>
      </c>
      <c r="L24" s="152" t="n">
        <f aca="false">($V24-$W24)+M24</f>
        <v>-5.91243868999999</v>
      </c>
      <c r="M24" s="152" t="n">
        <f aca="false">($V24-$W24)+N24</f>
        <v>-5.75886746499999</v>
      </c>
      <c r="N24" s="152" t="n">
        <f aca="false">($V24-$W24)+O24</f>
        <v>-5.60529624</v>
      </c>
      <c r="O24" s="152" t="n">
        <f aca="false">($V24-$W24)+P24</f>
        <v>-5.451725015</v>
      </c>
      <c r="P24" s="152" t="n">
        <f aca="false">($V24-$W24)+Q24</f>
        <v>-5.29815379</v>
      </c>
      <c r="Q24" s="152" t="n">
        <f aca="false">($V24-$W24)+R24</f>
        <v>-5.144582565</v>
      </c>
      <c r="R24" s="152" t="n">
        <f aca="false">($V24-$W24)+S24</f>
        <v>-4.99101134</v>
      </c>
      <c r="S24" s="152" t="n">
        <f aca="false">($V24-$W24)+T24</f>
        <v>-4.837440115</v>
      </c>
      <c r="T24" s="152" t="n">
        <f aca="false">($V24-$W24)+U24</f>
        <v>-4.68386889</v>
      </c>
      <c r="U24" s="152" t="n">
        <f aca="false">($V24-$W24)+V24</f>
        <v>-4.530297665</v>
      </c>
      <c r="V24" s="152" t="n">
        <f aca="false">VLOOKUP($A24,GAMMAGRIDS,11,FALSE())</f>
        <v>-4.37672644</v>
      </c>
      <c r="W24" s="152" t="n">
        <f aca="false">((V24-AF24)*0.9)+AF24</f>
        <v>-4.223155215</v>
      </c>
      <c r="X24" s="152" t="n">
        <f aca="false">((V24-AF24)*0.8)+AF24</f>
        <v>-4.06958399</v>
      </c>
      <c r="Y24" s="152" t="n">
        <f aca="false">((V24-AF24)*0.7)+AF24</f>
        <v>-3.916012765</v>
      </c>
      <c r="Z24" s="152" t="n">
        <f aca="false">((V24-AF24)*0.6)+AF24</f>
        <v>-3.76244154</v>
      </c>
      <c r="AA24" s="152" t="n">
        <f aca="false">((V24-AF24)*0.5)+AF24</f>
        <v>-3.608870315</v>
      </c>
      <c r="AB24" s="152" t="n">
        <f aca="false">((V24-AF24)*0.4)+AF24</f>
        <v>-3.45529909</v>
      </c>
      <c r="AC24" s="152" t="n">
        <f aca="false">((V24-AF24)*0.3)+AF24</f>
        <v>-3.301727865</v>
      </c>
      <c r="AD24" s="152" t="n">
        <f aca="false">((V24-AF24)*0.2)+AF24</f>
        <v>-3.14815664</v>
      </c>
      <c r="AE24" s="152" t="n">
        <f aca="false">((V24-AF24)*0.1)+AF24</f>
        <v>-2.994585415</v>
      </c>
      <c r="AF24" s="152" t="n">
        <f aca="false">VLOOKUP($A24,GAMMAGRIDS,12,FALSE())</f>
        <v>-2.84101419</v>
      </c>
      <c r="AG24" s="152" t="n">
        <f aca="false">((AF24-AP24)*0.9)+AP24</f>
        <v>-2.695192415</v>
      </c>
      <c r="AH24" s="152" t="n">
        <f aca="false">((AF24-AP24)*0.8)+AP24</f>
        <v>-2.54937064</v>
      </c>
      <c r="AI24" s="152" t="n">
        <f aca="false">((AF24-AP24)*0.7)+AP24</f>
        <v>-2.403548865</v>
      </c>
      <c r="AJ24" s="152" t="n">
        <f aca="false">((AF24-AP24)*0.6)+AP24</f>
        <v>-2.25772709</v>
      </c>
      <c r="AK24" s="152" t="n">
        <f aca="false">((AF24-AP24)*0.5)+AP24</f>
        <v>-2.111905315</v>
      </c>
      <c r="AL24" s="152" t="n">
        <f aca="false">((AF24-AP24)*0.4)+AP24</f>
        <v>-1.96608354</v>
      </c>
      <c r="AM24" s="152" t="n">
        <f aca="false">((AF24-AP24)*0.3)+AP24</f>
        <v>-1.820261765</v>
      </c>
      <c r="AN24" s="152" t="n">
        <f aca="false">((AF24-AP24)*0.2)+AP24</f>
        <v>-1.67443999</v>
      </c>
      <c r="AO24" s="152" t="n">
        <f aca="false">((AF24-AP24)*0.1)+AP24</f>
        <v>-1.528618215</v>
      </c>
      <c r="AP24" s="152" t="n">
        <f aca="false">VLOOKUP($A24,GAMMAGRIDS,13,FALSE())</f>
        <v>-1.38279644</v>
      </c>
      <c r="AQ24" s="152" t="n">
        <f aca="false">(($AP24-$AU24)*0.8)+$AU24</f>
        <v>-1.24268759</v>
      </c>
      <c r="AR24" s="152" t="n">
        <f aca="false">(($AP24-$AU24)*0.6)+$AU24</f>
        <v>-1.10257874</v>
      </c>
      <c r="AS24" s="152" t="n">
        <f aca="false">(($AP24-$AU24)*0.4)+$AU24</f>
        <v>-0.96246989</v>
      </c>
      <c r="AT24" s="152" t="n">
        <f aca="false">(($AP24-$AU24)*0.2)+$AU24</f>
        <v>-0.82236104</v>
      </c>
      <c r="AU24" s="152" t="n">
        <f aca="false">VLOOKUP($A24,GAMMAGRIDS,14,FALSE())</f>
        <v>-0.68225219</v>
      </c>
      <c r="AV24" s="152" t="n">
        <f aca="false">(($AU24-$AZ24)*0.8)+$AZ24</f>
        <v>-0.545801752</v>
      </c>
      <c r="AW24" s="152" t="n">
        <f aca="false">(($AU24-$AZ24)*0.6)+$AZ24</f>
        <v>-0.409351314</v>
      </c>
      <c r="AX24" s="152" t="n">
        <f aca="false">(($AU24-$AZ24)*0.4)+$AZ24</f>
        <v>-0.272900876</v>
      </c>
      <c r="AY24" s="152" t="n">
        <f aca="false">(($AU24-$AZ24)*0.2)+$AZ24</f>
        <v>-0.136450438</v>
      </c>
      <c r="AZ24" s="152" t="n">
        <v>0</v>
      </c>
      <c r="BA24" s="152" t="n">
        <f aca="false">(($BE24-$AZ24)*0.2)+$AZ24</f>
        <v>0.13284775</v>
      </c>
      <c r="BB24" s="152" t="n">
        <f aca="false">(($BE24-$AZ24)*0.4)+$AZ24</f>
        <v>0.2656955</v>
      </c>
      <c r="BC24" s="152" t="n">
        <f aca="false">(($BE24-$AZ24)*0.6)+$AZ24</f>
        <v>0.39854325</v>
      </c>
      <c r="BD24" s="152" t="n">
        <f aca="false">(($BE24-$AZ24)*0.8)+$AZ24</f>
        <v>0.531391</v>
      </c>
      <c r="BE24" s="152" t="n">
        <f aca="false">VLOOKUP($A24,GAMMAGRIDS,15,FALSE())</f>
        <v>0.66423875</v>
      </c>
      <c r="BF24" s="152" t="n">
        <f aca="false">(($BJ24-$BE24)*0.2)+$BE24</f>
        <v>0.79354759</v>
      </c>
      <c r="BG24" s="152" t="n">
        <f aca="false">(($BJ24-$BE24)*0.4)+$BE24</f>
        <v>0.92285643</v>
      </c>
      <c r="BH24" s="152" t="n">
        <f aca="false">(($BJ24-$BE24)*0.6)+$BE24</f>
        <v>1.05216527</v>
      </c>
      <c r="BI24" s="152" t="n">
        <f aca="false">(($BJ24-$BE24)*0.8)+$BE24</f>
        <v>1.18147411</v>
      </c>
      <c r="BJ24" s="152" t="n">
        <f aca="false">VLOOKUP($A24,GAMMAGRIDS,16,FALSE())</f>
        <v>1.31078295</v>
      </c>
      <c r="BK24" s="152" t="n">
        <f aca="false">((BT24-BJ24)*0.1)+BJ24</f>
        <v>1.43491312</v>
      </c>
      <c r="BL24" s="152" t="n">
        <f aca="false">((BT24-BJ24)*0.2)+BJ24</f>
        <v>1.55904329</v>
      </c>
      <c r="BM24" s="152" t="n">
        <f aca="false">((BT24-BJ24)*0.3)+BJ24</f>
        <v>1.68317346</v>
      </c>
      <c r="BN24" s="152" t="n">
        <f aca="false">((BT24-BJ24)*0.4)+BJ24</f>
        <v>1.80730363</v>
      </c>
      <c r="BO24" s="152" t="n">
        <f aca="false">((BT24-BJ24)*0.5)+BJ24</f>
        <v>1.9314338</v>
      </c>
      <c r="BP24" s="152" t="n">
        <f aca="false">((BT24-BJ24)*0.6)+BJ24</f>
        <v>2.05556397</v>
      </c>
      <c r="BQ24" s="152" t="n">
        <f aca="false">((BT24-BJ24)*0.7)+BJ24</f>
        <v>2.17969414</v>
      </c>
      <c r="BR24" s="152" t="n">
        <f aca="false">((BT24-BJ24)*0.8)+BJ24</f>
        <v>2.30382431</v>
      </c>
      <c r="BS24" s="152" t="n">
        <f aca="false">((BT24-BJ24)*0.9)+BJ24</f>
        <v>2.42795448</v>
      </c>
      <c r="BT24" s="152" t="n">
        <f aca="false">VLOOKUP($A24,GAMMAGRIDS,17,FALSE())</f>
        <v>2.55208465</v>
      </c>
      <c r="BU24" s="152" t="n">
        <f aca="false">((CD24-BT24)*0.1)+BT24</f>
        <v>2.669524514</v>
      </c>
      <c r="BV24" s="152" t="n">
        <f aca="false">((CD24-BT24)*0.2)+BT24</f>
        <v>2.786964378</v>
      </c>
      <c r="BW24" s="152" t="n">
        <f aca="false">((CD24-BT24)*0.3)+BT24</f>
        <v>2.904404242</v>
      </c>
      <c r="BX24" s="152" t="n">
        <f aca="false">((CD24-BT24)*0.4)+BT24</f>
        <v>3.021844106</v>
      </c>
      <c r="BY24" s="152" t="n">
        <f aca="false">((CD24-BT24)*0.5)+BT24</f>
        <v>3.13928397</v>
      </c>
      <c r="BZ24" s="152" t="n">
        <f aca="false">((CD24-BT24)*0.6)+BT24</f>
        <v>3.256723834</v>
      </c>
      <c r="CA24" s="152" t="n">
        <f aca="false">((CD24-BT24)*0.7)+BT24</f>
        <v>3.374163698</v>
      </c>
      <c r="CB24" s="152" t="n">
        <f aca="false">((CD24-BT24)*0.8)+BT24</f>
        <v>3.491603562</v>
      </c>
      <c r="CC24" s="152" t="n">
        <f aca="false">((CD24-BT24)*0.9)+BT24</f>
        <v>3.609043426</v>
      </c>
      <c r="CD24" s="152" t="n">
        <f aca="false">VLOOKUP($A24,GAMMAGRIDS,18,FALSE())</f>
        <v>3.72648329</v>
      </c>
      <c r="CE24" s="152" t="n">
        <f aca="false">($CD24-$CC24)+CD24</f>
        <v>3.843923154</v>
      </c>
      <c r="CF24" s="152" t="n">
        <f aca="false">($CD24-$CC24)+CE24</f>
        <v>3.961363018</v>
      </c>
      <c r="CG24" s="152" t="n">
        <f aca="false">($CD24-$CC24)+CF24</f>
        <v>4.078802882</v>
      </c>
      <c r="CH24" s="152" t="n">
        <f aca="false">($CD24-$CC24)+CG24</f>
        <v>4.196242746</v>
      </c>
      <c r="CI24" s="152" t="n">
        <f aca="false">($CD24-$CC24)+CH24</f>
        <v>4.31368261</v>
      </c>
      <c r="CJ24" s="152" t="n">
        <f aca="false">($CD24-$CC24)+CI24</f>
        <v>4.431122474</v>
      </c>
      <c r="CK24" s="152" t="n">
        <f aca="false">($CD24-$CC24)+CJ24</f>
        <v>4.548562338</v>
      </c>
      <c r="CL24" s="152" t="n">
        <f aca="false">($CD24-$CC24)+CK24</f>
        <v>4.666002202</v>
      </c>
      <c r="CM24" s="152" t="n">
        <f aca="false">($CD24-$CC24)+CL24</f>
        <v>4.783442066</v>
      </c>
      <c r="CN24" s="152" t="n">
        <f aca="false">($CD24-$CC24)+CM24</f>
        <v>4.90088193</v>
      </c>
      <c r="CO24" s="152" t="n">
        <f aca="false">($CD24-$CC24)+CN24</f>
        <v>5.018321794</v>
      </c>
      <c r="CP24" s="152" t="n">
        <f aca="false">($CD24-$CC24)+CO24</f>
        <v>5.135761658</v>
      </c>
      <c r="CQ24" s="152" t="n">
        <f aca="false">($CD24-$CC24)+CP24</f>
        <v>5.253201522</v>
      </c>
      <c r="CR24" s="152" t="n">
        <f aca="false">($CD24-$CC24)+CQ24</f>
        <v>5.370641386</v>
      </c>
      <c r="CS24" s="152" t="n">
        <f aca="false">($CD24-$CC24)+CR24</f>
        <v>5.48808125</v>
      </c>
      <c r="CT24" s="152" t="n">
        <f aca="false">($CD24-$CC24)+CS24</f>
        <v>5.605521114</v>
      </c>
      <c r="CU24" s="152" t="n">
        <f aca="false">($CD24-$CC24)+CT24</f>
        <v>5.72296097799999</v>
      </c>
      <c r="CV24" s="152" t="n">
        <f aca="false">($CD24-$CC24)+CU24</f>
        <v>5.84040084199999</v>
      </c>
      <c r="CW24" s="152" t="n">
        <f aca="false">($CD24-$CC24)+CV24</f>
        <v>5.95784070599999</v>
      </c>
      <c r="CX24" s="152" t="n">
        <f aca="false">($CD24-$CC24)+CW24</f>
        <v>6.07528056999999</v>
      </c>
    </row>
    <row r="25" customFormat="false" ht="12.75" hidden="false" customHeight="false" outlineLevel="0" collapsed="false">
      <c r="A25" s="34" t="n">
        <v>37347</v>
      </c>
      <c r="B25" s="152" t="n">
        <f aca="false">($V25-$W25)+C25</f>
        <v>-4.62896924</v>
      </c>
      <c r="C25" s="152" t="n">
        <f aca="false">($V25-$W25)+D25</f>
        <v>-4.538235848</v>
      </c>
      <c r="D25" s="152" t="n">
        <f aca="false">($V25-$W25)+E25</f>
        <v>-4.447502456</v>
      </c>
      <c r="E25" s="152" t="n">
        <f aca="false">($V25-$W25)+F25</f>
        <v>-4.356769064</v>
      </c>
      <c r="F25" s="152" t="n">
        <f aca="false">($V25-$W25)+G25</f>
        <v>-4.266035672</v>
      </c>
      <c r="G25" s="152" t="n">
        <f aca="false">($V25-$W25)+H25</f>
        <v>-4.17530228</v>
      </c>
      <c r="H25" s="152" t="n">
        <f aca="false">($V25-$W25)+I25</f>
        <v>-4.084568888</v>
      </c>
      <c r="I25" s="152" t="n">
        <f aca="false">($V25-$W25)+J25</f>
        <v>-3.993835496</v>
      </c>
      <c r="J25" s="152" t="n">
        <f aca="false">($V25-$W25)+K25</f>
        <v>-3.903102104</v>
      </c>
      <c r="K25" s="152" t="n">
        <f aca="false">($V25-$W25)+L25</f>
        <v>-3.812368712</v>
      </c>
      <c r="L25" s="152" t="n">
        <f aca="false">($V25-$W25)+M25</f>
        <v>-3.72163532</v>
      </c>
      <c r="M25" s="152" t="n">
        <f aca="false">($V25-$W25)+N25</f>
        <v>-3.630901928</v>
      </c>
      <c r="N25" s="152" t="n">
        <f aca="false">($V25-$W25)+O25</f>
        <v>-3.540168536</v>
      </c>
      <c r="O25" s="152" t="n">
        <f aca="false">($V25-$W25)+P25</f>
        <v>-3.449435144</v>
      </c>
      <c r="P25" s="152" t="n">
        <f aca="false">($V25-$W25)+Q25</f>
        <v>-3.358701752</v>
      </c>
      <c r="Q25" s="152" t="n">
        <f aca="false">($V25-$W25)+R25</f>
        <v>-3.26796836</v>
      </c>
      <c r="R25" s="152" t="n">
        <f aca="false">($V25-$W25)+S25</f>
        <v>-3.177234968</v>
      </c>
      <c r="S25" s="152" t="n">
        <f aca="false">($V25-$W25)+T25</f>
        <v>-3.086501576</v>
      </c>
      <c r="T25" s="152" t="n">
        <f aca="false">($V25-$W25)+U25</f>
        <v>-2.995768184</v>
      </c>
      <c r="U25" s="152" t="n">
        <f aca="false">($V25-$W25)+V25</f>
        <v>-2.905034792</v>
      </c>
      <c r="V25" s="152" t="n">
        <f aca="false">VLOOKUP($A25,GAMMAGRIDS,11,FALSE())</f>
        <v>-2.8143014</v>
      </c>
      <c r="W25" s="152" t="n">
        <f aca="false">((V25-AF25)*0.9)+AF25</f>
        <v>-2.723568008</v>
      </c>
      <c r="X25" s="152" t="n">
        <f aca="false">((V25-AF25)*0.8)+AF25</f>
        <v>-2.632834616</v>
      </c>
      <c r="Y25" s="152" t="n">
        <f aca="false">((V25-AF25)*0.7)+AF25</f>
        <v>-2.542101224</v>
      </c>
      <c r="Z25" s="152" t="n">
        <f aca="false">((V25-AF25)*0.6)+AF25</f>
        <v>-2.451367832</v>
      </c>
      <c r="AA25" s="152" t="n">
        <f aca="false">((V25-AF25)*0.5)+AF25</f>
        <v>-2.36063444</v>
      </c>
      <c r="AB25" s="152" t="n">
        <f aca="false">((V25-AF25)*0.4)+AF25</f>
        <v>-2.269901048</v>
      </c>
      <c r="AC25" s="152" t="n">
        <f aca="false">((V25-AF25)*0.3)+AF25</f>
        <v>-2.179167656</v>
      </c>
      <c r="AD25" s="152" t="n">
        <f aca="false">((V25-AF25)*0.2)+AF25</f>
        <v>-2.088434264</v>
      </c>
      <c r="AE25" s="152" t="n">
        <f aca="false">((V25-AF25)*0.1)+AF25</f>
        <v>-1.997700872</v>
      </c>
      <c r="AF25" s="152" t="n">
        <f aca="false">VLOOKUP($A25,GAMMAGRIDS,12,FALSE())</f>
        <v>-1.90696748</v>
      </c>
      <c r="AG25" s="152" t="n">
        <f aca="false">((AF25-AP25)*0.9)+AP25</f>
        <v>-1.812675269</v>
      </c>
      <c r="AH25" s="152" t="n">
        <f aca="false">((AF25-AP25)*0.8)+AP25</f>
        <v>-1.718383058</v>
      </c>
      <c r="AI25" s="152" t="n">
        <f aca="false">((AF25-AP25)*0.7)+AP25</f>
        <v>-1.624090847</v>
      </c>
      <c r="AJ25" s="152" t="n">
        <f aca="false">((AF25-AP25)*0.6)+AP25</f>
        <v>-1.529798636</v>
      </c>
      <c r="AK25" s="152" t="n">
        <f aca="false">((AF25-AP25)*0.5)+AP25</f>
        <v>-1.435506425</v>
      </c>
      <c r="AL25" s="152" t="n">
        <f aca="false">((AF25-AP25)*0.4)+AP25</f>
        <v>-1.341214214</v>
      </c>
      <c r="AM25" s="152" t="n">
        <f aca="false">((AF25-AP25)*0.3)+AP25</f>
        <v>-1.246922003</v>
      </c>
      <c r="AN25" s="152" t="n">
        <f aca="false">((AF25-AP25)*0.2)+AP25</f>
        <v>-1.152629792</v>
      </c>
      <c r="AO25" s="152" t="n">
        <f aca="false">((AF25-AP25)*0.1)+AP25</f>
        <v>-1.058337581</v>
      </c>
      <c r="AP25" s="152" t="n">
        <f aca="false">VLOOKUP($A25,GAMMAGRIDS,13,FALSE())</f>
        <v>-0.96404537</v>
      </c>
      <c r="AQ25" s="152" t="n">
        <f aca="false">(($AP25-$AU25)*0.8)+$AU25</f>
        <v>-0.868004392</v>
      </c>
      <c r="AR25" s="152" t="n">
        <f aca="false">(($AP25-$AU25)*0.6)+$AU25</f>
        <v>-0.771963414</v>
      </c>
      <c r="AS25" s="152" t="n">
        <f aca="false">(($AP25-$AU25)*0.4)+$AU25</f>
        <v>-0.675922436</v>
      </c>
      <c r="AT25" s="152" t="n">
        <f aca="false">(($AP25-$AU25)*0.2)+$AU25</f>
        <v>-0.579881458</v>
      </c>
      <c r="AU25" s="152" t="n">
        <f aca="false">VLOOKUP($A25,GAMMAGRIDS,14,FALSE())</f>
        <v>-0.48384048</v>
      </c>
      <c r="AV25" s="152" t="n">
        <f aca="false">(($AU25-$AZ25)*0.8)+$AZ25</f>
        <v>-0.387072384</v>
      </c>
      <c r="AW25" s="152" t="n">
        <f aca="false">(($AU25-$AZ25)*0.6)+$AZ25</f>
        <v>-0.290304288</v>
      </c>
      <c r="AX25" s="152" t="n">
        <f aca="false">(($AU25-$AZ25)*0.4)+$AZ25</f>
        <v>-0.193536192</v>
      </c>
      <c r="AY25" s="152" t="n">
        <f aca="false">(($AU25-$AZ25)*0.2)+$AZ25</f>
        <v>-0.096768096</v>
      </c>
      <c r="AZ25" s="152" t="n">
        <v>0</v>
      </c>
      <c r="BA25" s="152" t="n">
        <f aca="false">(($BE25-$AZ25)*0.2)+$AZ25</f>
        <v>0.097206732</v>
      </c>
      <c r="BB25" s="152" t="n">
        <f aca="false">(($BE25-$AZ25)*0.4)+$AZ25</f>
        <v>0.194413464</v>
      </c>
      <c r="BC25" s="152" t="n">
        <f aca="false">(($BE25-$AZ25)*0.6)+$AZ25</f>
        <v>0.291620196</v>
      </c>
      <c r="BD25" s="152" t="n">
        <f aca="false">(($BE25-$AZ25)*0.8)+$AZ25</f>
        <v>0.388826928</v>
      </c>
      <c r="BE25" s="152" t="n">
        <f aca="false">VLOOKUP($A25,GAMMAGRIDS,15,FALSE())</f>
        <v>0.48603366</v>
      </c>
      <c r="BF25" s="152" t="n">
        <f aca="false">(($BJ25-$BE25)*0.2)+$BE25</f>
        <v>0.583407406</v>
      </c>
      <c r="BG25" s="152" t="n">
        <f aca="false">(($BJ25-$BE25)*0.4)+$BE25</f>
        <v>0.680781152</v>
      </c>
      <c r="BH25" s="152" t="n">
        <f aca="false">(($BJ25-$BE25)*0.6)+$BE25</f>
        <v>0.778154898</v>
      </c>
      <c r="BI25" s="152" t="n">
        <f aca="false">(($BJ25-$BE25)*0.8)+$BE25</f>
        <v>0.875528644</v>
      </c>
      <c r="BJ25" s="152" t="n">
        <f aca="false">VLOOKUP($A25,GAMMAGRIDS,16,FALSE())</f>
        <v>0.97290239</v>
      </c>
      <c r="BK25" s="152" t="n">
        <f aca="false">((BT25-BJ25)*0.1)+BJ25</f>
        <v>1.06997751</v>
      </c>
      <c r="BL25" s="152" t="n">
        <f aca="false">((BT25-BJ25)*0.2)+BJ25</f>
        <v>1.16705263</v>
      </c>
      <c r="BM25" s="152" t="n">
        <f aca="false">((BT25-BJ25)*0.3)+BJ25</f>
        <v>1.26412775</v>
      </c>
      <c r="BN25" s="152" t="n">
        <f aca="false">((BT25-BJ25)*0.4)+BJ25</f>
        <v>1.36120287</v>
      </c>
      <c r="BO25" s="152" t="n">
        <f aca="false">((BT25-BJ25)*0.5)+BJ25</f>
        <v>1.45827799</v>
      </c>
      <c r="BP25" s="152" t="n">
        <f aca="false">((BT25-BJ25)*0.6)+BJ25</f>
        <v>1.55535311</v>
      </c>
      <c r="BQ25" s="152" t="n">
        <f aca="false">((BT25-BJ25)*0.7)+BJ25</f>
        <v>1.65242823</v>
      </c>
      <c r="BR25" s="152" t="n">
        <f aca="false">((BT25-BJ25)*0.8)+BJ25</f>
        <v>1.74950335</v>
      </c>
      <c r="BS25" s="152" t="n">
        <f aca="false">((BT25-BJ25)*0.9)+BJ25</f>
        <v>1.84657847</v>
      </c>
      <c r="BT25" s="152" t="n">
        <f aca="false">VLOOKUP($A25,GAMMAGRIDS,17,FALSE())</f>
        <v>1.94365359</v>
      </c>
      <c r="BU25" s="152" t="n">
        <f aca="false">((CD25-BT25)*0.1)+BT25</f>
        <v>2.039557819</v>
      </c>
      <c r="BV25" s="152" t="n">
        <f aca="false">((CD25-BT25)*0.2)+BT25</f>
        <v>2.135462048</v>
      </c>
      <c r="BW25" s="152" t="n">
        <f aca="false">((CD25-BT25)*0.3)+BT25</f>
        <v>2.231366277</v>
      </c>
      <c r="BX25" s="152" t="n">
        <f aca="false">((CD25-BT25)*0.4)+BT25</f>
        <v>2.327270506</v>
      </c>
      <c r="BY25" s="152" t="n">
        <f aca="false">((CD25-BT25)*0.5)+BT25</f>
        <v>2.423174735</v>
      </c>
      <c r="BZ25" s="152" t="n">
        <f aca="false">((CD25-BT25)*0.6)+BT25</f>
        <v>2.519078964</v>
      </c>
      <c r="CA25" s="152" t="n">
        <f aca="false">((CD25-BT25)*0.7)+BT25</f>
        <v>2.614983193</v>
      </c>
      <c r="CB25" s="152" t="n">
        <f aca="false">((CD25-BT25)*0.8)+BT25</f>
        <v>2.710887422</v>
      </c>
      <c r="CC25" s="152" t="n">
        <f aca="false">((CD25-BT25)*0.9)+BT25</f>
        <v>2.806791651</v>
      </c>
      <c r="CD25" s="152" t="n">
        <f aca="false">VLOOKUP($A25,GAMMAGRIDS,18,FALSE())</f>
        <v>2.90269588</v>
      </c>
      <c r="CE25" s="152" t="n">
        <f aca="false">($CD25-$CC25)+CD25</f>
        <v>2.998600109</v>
      </c>
      <c r="CF25" s="152" t="n">
        <f aca="false">($CD25-$CC25)+CE25</f>
        <v>3.094504338</v>
      </c>
      <c r="CG25" s="152" t="n">
        <f aca="false">($CD25-$CC25)+CF25</f>
        <v>3.190408567</v>
      </c>
      <c r="CH25" s="152" t="n">
        <f aca="false">($CD25-$CC25)+CG25</f>
        <v>3.286312796</v>
      </c>
      <c r="CI25" s="152" t="n">
        <f aca="false">($CD25-$CC25)+CH25</f>
        <v>3.382217025</v>
      </c>
      <c r="CJ25" s="152" t="n">
        <f aca="false">($CD25-$CC25)+CI25</f>
        <v>3.478121254</v>
      </c>
      <c r="CK25" s="152" t="n">
        <f aca="false">($CD25-$CC25)+CJ25</f>
        <v>3.574025483</v>
      </c>
      <c r="CL25" s="152" t="n">
        <f aca="false">($CD25-$CC25)+CK25</f>
        <v>3.669929712</v>
      </c>
      <c r="CM25" s="152" t="n">
        <f aca="false">($CD25-$CC25)+CL25</f>
        <v>3.765833941</v>
      </c>
      <c r="CN25" s="152" t="n">
        <f aca="false">($CD25-$CC25)+CM25</f>
        <v>3.86173817</v>
      </c>
      <c r="CO25" s="152" t="n">
        <f aca="false">($CD25-$CC25)+CN25</f>
        <v>3.957642399</v>
      </c>
      <c r="CP25" s="152" t="n">
        <f aca="false">($CD25-$CC25)+CO25</f>
        <v>4.053546628</v>
      </c>
      <c r="CQ25" s="152" t="n">
        <f aca="false">($CD25-$CC25)+CP25</f>
        <v>4.149450857</v>
      </c>
      <c r="CR25" s="152" t="n">
        <f aca="false">($CD25-$CC25)+CQ25</f>
        <v>4.245355086</v>
      </c>
      <c r="CS25" s="152" t="n">
        <f aca="false">($CD25-$CC25)+CR25</f>
        <v>4.341259315</v>
      </c>
      <c r="CT25" s="152" t="n">
        <f aca="false">($CD25-$CC25)+CS25</f>
        <v>4.437163544</v>
      </c>
      <c r="CU25" s="152" t="n">
        <f aca="false">($CD25-$CC25)+CT25</f>
        <v>4.533067773</v>
      </c>
      <c r="CV25" s="152" t="n">
        <f aca="false">($CD25-$CC25)+CU25</f>
        <v>4.628972002</v>
      </c>
      <c r="CW25" s="152" t="n">
        <f aca="false">($CD25-$CC25)+CV25</f>
        <v>4.724876231</v>
      </c>
      <c r="CX25" s="152" t="n">
        <f aca="false">($CD25-$CC25)+CW25</f>
        <v>4.82078046</v>
      </c>
    </row>
    <row r="26" customFormat="false" ht="12.75" hidden="false" customHeight="false" outlineLevel="0" collapsed="false">
      <c r="A26" s="34" t="n">
        <v>37377</v>
      </c>
      <c r="B26" s="152" t="n">
        <f aca="false">($V26-$W26)+C26</f>
        <v>-4.50810465</v>
      </c>
      <c r="C26" s="152" t="n">
        <f aca="false">($V26-$W26)+D26</f>
        <v>-4.420826535</v>
      </c>
      <c r="D26" s="152" t="n">
        <f aca="false">($V26-$W26)+E26</f>
        <v>-4.33354842</v>
      </c>
      <c r="E26" s="152" t="n">
        <f aca="false">($V26-$W26)+F26</f>
        <v>-4.246270305</v>
      </c>
      <c r="F26" s="152" t="n">
        <f aca="false">($V26-$W26)+G26</f>
        <v>-4.15899219</v>
      </c>
      <c r="G26" s="152" t="n">
        <f aca="false">($V26-$W26)+H26</f>
        <v>-4.071714075</v>
      </c>
      <c r="H26" s="152" t="n">
        <f aca="false">($V26-$W26)+I26</f>
        <v>-3.98443596</v>
      </c>
      <c r="I26" s="152" t="n">
        <f aca="false">($V26-$W26)+J26</f>
        <v>-3.897157845</v>
      </c>
      <c r="J26" s="152" t="n">
        <f aca="false">($V26-$W26)+K26</f>
        <v>-3.80987973</v>
      </c>
      <c r="K26" s="152" t="n">
        <f aca="false">($V26-$W26)+L26</f>
        <v>-3.722601615</v>
      </c>
      <c r="L26" s="152" t="n">
        <f aca="false">($V26-$W26)+M26</f>
        <v>-3.6353235</v>
      </c>
      <c r="M26" s="152" t="n">
        <f aca="false">($V26-$W26)+N26</f>
        <v>-3.548045385</v>
      </c>
      <c r="N26" s="152" t="n">
        <f aca="false">($V26-$W26)+O26</f>
        <v>-3.46076727</v>
      </c>
      <c r="O26" s="152" t="n">
        <f aca="false">($V26-$W26)+P26</f>
        <v>-3.373489155</v>
      </c>
      <c r="P26" s="152" t="n">
        <f aca="false">($V26-$W26)+Q26</f>
        <v>-3.28621104</v>
      </c>
      <c r="Q26" s="152" t="n">
        <f aca="false">($V26-$W26)+R26</f>
        <v>-3.198932925</v>
      </c>
      <c r="R26" s="152" t="n">
        <f aca="false">($V26-$W26)+S26</f>
        <v>-3.11165481</v>
      </c>
      <c r="S26" s="152" t="n">
        <f aca="false">($V26-$W26)+T26</f>
        <v>-3.024376695</v>
      </c>
      <c r="T26" s="152" t="n">
        <f aca="false">($V26-$W26)+U26</f>
        <v>-2.93709858</v>
      </c>
      <c r="U26" s="152" t="n">
        <f aca="false">($V26-$W26)+V26</f>
        <v>-2.849820465</v>
      </c>
      <c r="V26" s="152" t="n">
        <f aca="false">VLOOKUP($A26,GAMMAGRIDS,11,FALSE())</f>
        <v>-2.76254235</v>
      </c>
      <c r="W26" s="152" t="n">
        <f aca="false">((V26-AF26)*0.9)+AF26</f>
        <v>-2.675264235</v>
      </c>
      <c r="X26" s="152" t="n">
        <f aca="false">((V26-AF26)*0.8)+AF26</f>
        <v>-2.58798612</v>
      </c>
      <c r="Y26" s="152" t="n">
        <f aca="false">((V26-AF26)*0.7)+AF26</f>
        <v>-2.500708005</v>
      </c>
      <c r="Z26" s="152" t="n">
        <f aca="false">((V26-AF26)*0.6)+AF26</f>
        <v>-2.41342989</v>
      </c>
      <c r="AA26" s="152" t="n">
        <f aca="false">((V26-AF26)*0.5)+AF26</f>
        <v>-2.326151775</v>
      </c>
      <c r="AB26" s="152" t="n">
        <f aca="false">((V26-AF26)*0.4)+AF26</f>
        <v>-2.23887366</v>
      </c>
      <c r="AC26" s="152" t="n">
        <f aca="false">((V26-AF26)*0.3)+AF26</f>
        <v>-2.151595545</v>
      </c>
      <c r="AD26" s="152" t="n">
        <f aca="false">((V26-AF26)*0.2)+AF26</f>
        <v>-2.06431743</v>
      </c>
      <c r="AE26" s="152" t="n">
        <f aca="false">((V26-AF26)*0.1)+AF26</f>
        <v>-1.977039315</v>
      </c>
      <c r="AF26" s="152" t="n">
        <f aca="false">VLOOKUP($A26,GAMMAGRIDS,12,FALSE())</f>
        <v>-1.8897612</v>
      </c>
      <c r="AG26" s="152" t="n">
        <f aca="false">((AF26-AP26)*0.9)+AP26</f>
        <v>-1.797157394</v>
      </c>
      <c r="AH26" s="152" t="n">
        <f aca="false">((AF26-AP26)*0.8)+AP26</f>
        <v>-1.704553588</v>
      </c>
      <c r="AI26" s="152" t="n">
        <f aca="false">((AF26-AP26)*0.7)+AP26</f>
        <v>-1.611949782</v>
      </c>
      <c r="AJ26" s="152" t="n">
        <f aca="false">((AF26-AP26)*0.6)+AP26</f>
        <v>-1.519345976</v>
      </c>
      <c r="AK26" s="152" t="n">
        <f aca="false">((AF26-AP26)*0.5)+AP26</f>
        <v>-1.42674217</v>
      </c>
      <c r="AL26" s="152" t="n">
        <f aca="false">((AF26-AP26)*0.4)+AP26</f>
        <v>-1.334138364</v>
      </c>
      <c r="AM26" s="152" t="n">
        <f aca="false">((AF26-AP26)*0.3)+AP26</f>
        <v>-1.241534558</v>
      </c>
      <c r="AN26" s="152" t="n">
        <f aca="false">((AF26-AP26)*0.2)+AP26</f>
        <v>-1.148930752</v>
      </c>
      <c r="AO26" s="152" t="n">
        <f aca="false">((AF26-AP26)*0.1)+AP26</f>
        <v>-1.056326946</v>
      </c>
      <c r="AP26" s="152" t="n">
        <f aca="false">VLOOKUP($A26,GAMMAGRIDS,13,FALSE())</f>
        <v>-0.96372314</v>
      </c>
      <c r="AQ26" s="152" t="n">
        <f aca="false">(($AP26-$AU26)*0.8)+$AU26</f>
        <v>-0.86810115</v>
      </c>
      <c r="AR26" s="152" t="n">
        <f aca="false">(($AP26-$AU26)*0.6)+$AU26</f>
        <v>-0.77247916</v>
      </c>
      <c r="AS26" s="152" t="n">
        <f aca="false">(($AP26-$AU26)*0.4)+$AU26</f>
        <v>-0.67685717</v>
      </c>
      <c r="AT26" s="152" t="n">
        <f aca="false">(($AP26-$AU26)*0.2)+$AU26</f>
        <v>-0.58123518</v>
      </c>
      <c r="AU26" s="152" t="n">
        <f aca="false">VLOOKUP($A26,GAMMAGRIDS,14,FALSE())</f>
        <v>-0.48561319</v>
      </c>
      <c r="AV26" s="152" t="n">
        <f aca="false">(($AU26-$AZ26)*0.8)+$AZ26</f>
        <v>-0.388490552</v>
      </c>
      <c r="AW26" s="152" t="n">
        <f aca="false">(($AU26-$AZ26)*0.6)+$AZ26</f>
        <v>-0.291367914</v>
      </c>
      <c r="AX26" s="152" t="n">
        <f aca="false">(($AU26-$AZ26)*0.4)+$AZ26</f>
        <v>-0.194245276</v>
      </c>
      <c r="AY26" s="152" t="n">
        <f aca="false">(($AU26-$AZ26)*0.2)+$AZ26</f>
        <v>-0.097122638</v>
      </c>
      <c r="AZ26" s="152" t="n">
        <v>0</v>
      </c>
      <c r="BA26" s="152" t="n">
        <f aca="false">(($BE26-$AZ26)*0.2)+$AZ26</f>
        <v>0.098210272</v>
      </c>
      <c r="BB26" s="152" t="n">
        <f aca="false">(($BE26-$AZ26)*0.4)+$AZ26</f>
        <v>0.196420544</v>
      </c>
      <c r="BC26" s="152" t="n">
        <f aca="false">(($BE26-$AZ26)*0.6)+$AZ26</f>
        <v>0.294630816</v>
      </c>
      <c r="BD26" s="152" t="n">
        <f aca="false">(($BE26-$AZ26)*0.8)+$AZ26</f>
        <v>0.392841088</v>
      </c>
      <c r="BE26" s="152" t="n">
        <f aca="false">VLOOKUP($A26,GAMMAGRIDS,15,FALSE())</f>
        <v>0.49105136</v>
      </c>
      <c r="BF26" s="152" t="n">
        <f aca="false">(($BJ26-$BE26)*0.2)+$BE26</f>
        <v>0.590019868</v>
      </c>
      <c r="BG26" s="152" t="n">
        <f aca="false">(($BJ26-$BE26)*0.4)+$BE26</f>
        <v>0.688988376</v>
      </c>
      <c r="BH26" s="152" t="n">
        <f aca="false">(($BJ26-$BE26)*0.6)+$BE26</f>
        <v>0.787956884</v>
      </c>
      <c r="BI26" s="152" t="n">
        <f aca="false">(($BJ26-$BE26)*0.8)+$BE26</f>
        <v>0.886925392</v>
      </c>
      <c r="BJ26" s="152" t="n">
        <f aca="false">VLOOKUP($A26,GAMMAGRIDS,16,FALSE())</f>
        <v>0.9858939</v>
      </c>
      <c r="BK26" s="152" t="n">
        <f aca="false">((BT26-BJ26)*0.1)+BJ26</f>
        <v>1.085391505</v>
      </c>
      <c r="BL26" s="152" t="n">
        <f aca="false">((BT26-BJ26)*0.2)+BJ26</f>
        <v>1.18488911</v>
      </c>
      <c r="BM26" s="152" t="n">
        <f aca="false">((BT26-BJ26)*0.3)+BJ26</f>
        <v>1.284386715</v>
      </c>
      <c r="BN26" s="152" t="n">
        <f aca="false">((BT26-BJ26)*0.4)+BJ26</f>
        <v>1.38388432</v>
      </c>
      <c r="BO26" s="152" t="n">
        <f aca="false">((BT26-BJ26)*0.5)+BJ26</f>
        <v>1.483381925</v>
      </c>
      <c r="BP26" s="152" t="n">
        <f aca="false">((BT26-BJ26)*0.6)+BJ26</f>
        <v>1.58287953</v>
      </c>
      <c r="BQ26" s="152" t="n">
        <f aca="false">((BT26-BJ26)*0.7)+BJ26</f>
        <v>1.682377135</v>
      </c>
      <c r="BR26" s="152" t="n">
        <f aca="false">((BT26-BJ26)*0.8)+BJ26</f>
        <v>1.78187474</v>
      </c>
      <c r="BS26" s="152" t="n">
        <f aca="false">((BT26-BJ26)*0.9)+BJ26</f>
        <v>1.881372345</v>
      </c>
      <c r="BT26" s="152" t="n">
        <f aca="false">VLOOKUP($A26,GAMMAGRIDS,17,FALSE())</f>
        <v>1.98086995</v>
      </c>
      <c r="BU26" s="152" t="n">
        <f aca="false">((CD26-BT26)*0.1)+BT26</f>
        <v>2.080096268</v>
      </c>
      <c r="BV26" s="152" t="n">
        <f aca="false">((CD26-BT26)*0.2)+BT26</f>
        <v>2.179322586</v>
      </c>
      <c r="BW26" s="152" t="n">
        <f aca="false">((CD26-BT26)*0.3)+BT26</f>
        <v>2.278548904</v>
      </c>
      <c r="BX26" s="152" t="n">
        <f aca="false">((CD26-BT26)*0.4)+BT26</f>
        <v>2.377775222</v>
      </c>
      <c r="BY26" s="152" t="n">
        <f aca="false">((CD26-BT26)*0.5)+BT26</f>
        <v>2.47700154</v>
      </c>
      <c r="BZ26" s="152" t="n">
        <f aca="false">((CD26-BT26)*0.6)+BT26</f>
        <v>2.576227858</v>
      </c>
      <c r="CA26" s="152" t="n">
        <f aca="false">((CD26-BT26)*0.7)+BT26</f>
        <v>2.675454176</v>
      </c>
      <c r="CB26" s="152" t="n">
        <f aca="false">((CD26-BT26)*0.8)+BT26</f>
        <v>2.774680494</v>
      </c>
      <c r="CC26" s="152" t="n">
        <f aca="false">((CD26-BT26)*0.9)+BT26</f>
        <v>2.873906812</v>
      </c>
      <c r="CD26" s="152" t="n">
        <f aca="false">VLOOKUP($A26,GAMMAGRIDS,18,FALSE())</f>
        <v>2.97313313</v>
      </c>
      <c r="CE26" s="152" t="n">
        <f aca="false">($CD26-$CC26)+CD26</f>
        <v>3.072359448</v>
      </c>
      <c r="CF26" s="152" t="n">
        <f aca="false">($CD26-$CC26)+CE26</f>
        <v>3.171585766</v>
      </c>
      <c r="CG26" s="152" t="n">
        <f aca="false">($CD26-$CC26)+CF26</f>
        <v>3.270812084</v>
      </c>
      <c r="CH26" s="152" t="n">
        <f aca="false">($CD26-$CC26)+CG26</f>
        <v>3.370038402</v>
      </c>
      <c r="CI26" s="152" t="n">
        <f aca="false">($CD26-$CC26)+CH26</f>
        <v>3.46926472</v>
      </c>
      <c r="CJ26" s="152" t="n">
        <f aca="false">($CD26-$CC26)+CI26</f>
        <v>3.568491038</v>
      </c>
      <c r="CK26" s="152" t="n">
        <f aca="false">($CD26-$CC26)+CJ26</f>
        <v>3.667717356</v>
      </c>
      <c r="CL26" s="152" t="n">
        <f aca="false">($CD26-$CC26)+CK26</f>
        <v>3.766943674</v>
      </c>
      <c r="CM26" s="152" t="n">
        <f aca="false">($CD26-$CC26)+CL26</f>
        <v>3.866169992</v>
      </c>
      <c r="CN26" s="152" t="n">
        <f aca="false">($CD26-$CC26)+CM26</f>
        <v>3.96539631</v>
      </c>
      <c r="CO26" s="152" t="n">
        <f aca="false">($CD26-$CC26)+CN26</f>
        <v>4.064622628</v>
      </c>
      <c r="CP26" s="152" t="n">
        <f aca="false">($CD26-$CC26)+CO26</f>
        <v>4.163848946</v>
      </c>
      <c r="CQ26" s="152" t="n">
        <f aca="false">($CD26-$CC26)+CP26</f>
        <v>4.263075264</v>
      </c>
      <c r="CR26" s="152" t="n">
        <f aca="false">($CD26-$CC26)+CQ26</f>
        <v>4.362301582</v>
      </c>
      <c r="CS26" s="152" t="n">
        <f aca="false">($CD26-$CC26)+CR26</f>
        <v>4.4615279</v>
      </c>
      <c r="CT26" s="152" t="n">
        <f aca="false">($CD26-$CC26)+CS26</f>
        <v>4.560754218</v>
      </c>
      <c r="CU26" s="152" t="n">
        <f aca="false">($CD26-$CC26)+CT26</f>
        <v>4.659980536</v>
      </c>
      <c r="CV26" s="152" t="n">
        <f aca="false">($CD26-$CC26)+CU26</f>
        <v>4.759206854</v>
      </c>
      <c r="CW26" s="152" t="n">
        <f aca="false">($CD26-$CC26)+CV26</f>
        <v>4.858433172</v>
      </c>
      <c r="CX26" s="152" t="n">
        <f aca="false">($CD26-$CC26)+CW26</f>
        <v>4.95765949</v>
      </c>
    </row>
    <row r="27" customFormat="false" ht="12.75" hidden="false" customHeight="false" outlineLevel="0" collapsed="false">
      <c r="A27" s="34" t="n">
        <v>37408</v>
      </c>
      <c r="B27" s="152" t="n">
        <f aca="false">($V27-$W27)+C27</f>
        <v>-4.1207675</v>
      </c>
      <c r="C27" s="152" t="n">
        <f aca="false">($V27-$W27)+D27</f>
        <v>-4.041401354</v>
      </c>
      <c r="D27" s="152" t="n">
        <f aca="false">($V27-$W27)+E27</f>
        <v>-3.962035208</v>
      </c>
      <c r="E27" s="152" t="n">
        <f aca="false">($V27-$W27)+F27</f>
        <v>-3.882669062</v>
      </c>
      <c r="F27" s="152" t="n">
        <f aca="false">($V27-$W27)+G27</f>
        <v>-3.803302916</v>
      </c>
      <c r="G27" s="152" t="n">
        <f aca="false">($V27-$W27)+H27</f>
        <v>-3.72393677</v>
      </c>
      <c r="H27" s="152" t="n">
        <f aca="false">($V27-$W27)+I27</f>
        <v>-3.644570624</v>
      </c>
      <c r="I27" s="152" t="n">
        <f aca="false">($V27-$W27)+J27</f>
        <v>-3.565204478</v>
      </c>
      <c r="J27" s="152" t="n">
        <f aca="false">($V27-$W27)+K27</f>
        <v>-3.485838332</v>
      </c>
      <c r="K27" s="152" t="n">
        <f aca="false">($V27-$W27)+L27</f>
        <v>-3.406472186</v>
      </c>
      <c r="L27" s="152" t="n">
        <f aca="false">($V27-$W27)+M27</f>
        <v>-3.32710604</v>
      </c>
      <c r="M27" s="152" t="n">
        <f aca="false">($V27-$W27)+N27</f>
        <v>-3.247739894</v>
      </c>
      <c r="N27" s="152" t="n">
        <f aca="false">($V27-$W27)+O27</f>
        <v>-3.168373748</v>
      </c>
      <c r="O27" s="152" t="n">
        <f aca="false">($V27-$W27)+P27</f>
        <v>-3.089007602</v>
      </c>
      <c r="P27" s="152" t="n">
        <f aca="false">($V27-$W27)+Q27</f>
        <v>-3.009641456</v>
      </c>
      <c r="Q27" s="152" t="n">
        <f aca="false">($V27-$W27)+R27</f>
        <v>-2.93027531</v>
      </c>
      <c r="R27" s="152" t="n">
        <f aca="false">($V27-$W27)+S27</f>
        <v>-2.850909164</v>
      </c>
      <c r="S27" s="152" t="n">
        <f aca="false">($V27-$W27)+T27</f>
        <v>-2.771543018</v>
      </c>
      <c r="T27" s="152" t="n">
        <f aca="false">($V27-$W27)+U27</f>
        <v>-2.692176872</v>
      </c>
      <c r="U27" s="152" t="n">
        <f aca="false">($V27-$W27)+V27</f>
        <v>-2.612810726</v>
      </c>
      <c r="V27" s="152" t="n">
        <f aca="false">VLOOKUP($A27,GAMMAGRIDS,11,FALSE())</f>
        <v>-2.53344458</v>
      </c>
      <c r="W27" s="152" t="n">
        <f aca="false">((V27-AF27)*0.9)+AF27</f>
        <v>-2.454078434</v>
      </c>
      <c r="X27" s="152" t="n">
        <f aca="false">((V27-AF27)*0.8)+AF27</f>
        <v>-2.374712288</v>
      </c>
      <c r="Y27" s="152" t="n">
        <f aca="false">((V27-AF27)*0.7)+AF27</f>
        <v>-2.295346142</v>
      </c>
      <c r="Z27" s="152" t="n">
        <f aca="false">((V27-AF27)*0.6)+AF27</f>
        <v>-2.215979996</v>
      </c>
      <c r="AA27" s="152" t="n">
        <f aca="false">((V27-AF27)*0.5)+AF27</f>
        <v>-2.13661385</v>
      </c>
      <c r="AB27" s="152" t="n">
        <f aca="false">((V27-AF27)*0.4)+AF27</f>
        <v>-2.057247704</v>
      </c>
      <c r="AC27" s="152" t="n">
        <f aca="false">((V27-AF27)*0.3)+AF27</f>
        <v>-1.977881558</v>
      </c>
      <c r="AD27" s="152" t="n">
        <f aca="false">((V27-AF27)*0.2)+AF27</f>
        <v>-1.898515412</v>
      </c>
      <c r="AE27" s="152" t="n">
        <f aca="false">((V27-AF27)*0.1)+AF27</f>
        <v>-1.819149266</v>
      </c>
      <c r="AF27" s="152" t="n">
        <f aca="false">VLOOKUP($A27,GAMMAGRIDS,12,FALSE())</f>
        <v>-1.73978312</v>
      </c>
      <c r="AG27" s="152" t="n">
        <f aca="false">((AF27-AP27)*0.9)+AP27</f>
        <v>-1.654840595</v>
      </c>
      <c r="AH27" s="152" t="n">
        <f aca="false">((AF27-AP27)*0.8)+AP27</f>
        <v>-1.56989807</v>
      </c>
      <c r="AI27" s="152" t="n">
        <f aca="false">((AF27-AP27)*0.7)+AP27</f>
        <v>-1.484955545</v>
      </c>
      <c r="AJ27" s="152" t="n">
        <f aca="false">((AF27-AP27)*0.6)+AP27</f>
        <v>-1.40001302</v>
      </c>
      <c r="AK27" s="152" t="n">
        <f aca="false">((AF27-AP27)*0.5)+AP27</f>
        <v>-1.315070495</v>
      </c>
      <c r="AL27" s="152" t="n">
        <f aca="false">((AF27-AP27)*0.4)+AP27</f>
        <v>-1.23012797</v>
      </c>
      <c r="AM27" s="152" t="n">
        <f aca="false">((AF27-AP27)*0.3)+AP27</f>
        <v>-1.145185445</v>
      </c>
      <c r="AN27" s="152" t="n">
        <f aca="false">((AF27-AP27)*0.2)+AP27</f>
        <v>-1.06024292</v>
      </c>
      <c r="AO27" s="152" t="n">
        <f aca="false">((AF27-AP27)*0.1)+AP27</f>
        <v>-0.975300395</v>
      </c>
      <c r="AP27" s="152" t="n">
        <f aca="false">VLOOKUP($A27,GAMMAGRIDS,13,FALSE())</f>
        <v>-0.89035787</v>
      </c>
      <c r="AQ27" s="152" t="n">
        <f aca="false">(($AP27-$AU27)*0.8)+$AU27</f>
        <v>-0.802165942</v>
      </c>
      <c r="AR27" s="152" t="n">
        <f aca="false">(($AP27-$AU27)*0.6)+$AU27</f>
        <v>-0.713974014</v>
      </c>
      <c r="AS27" s="152" t="n">
        <f aca="false">(($AP27-$AU27)*0.4)+$AU27</f>
        <v>-0.625782086</v>
      </c>
      <c r="AT27" s="152" t="n">
        <f aca="false">(($AP27-$AU27)*0.2)+$AU27</f>
        <v>-0.537590158</v>
      </c>
      <c r="AU27" s="152" t="n">
        <f aca="false">VLOOKUP($A27,GAMMAGRIDS,14,FALSE())</f>
        <v>-0.44939823</v>
      </c>
      <c r="AV27" s="152" t="n">
        <f aca="false">(($AU27-$AZ27)*0.8)+$AZ27</f>
        <v>-0.359518584</v>
      </c>
      <c r="AW27" s="152" t="n">
        <f aca="false">(($AU27-$AZ27)*0.6)+$AZ27</f>
        <v>-0.269638938</v>
      </c>
      <c r="AX27" s="152" t="n">
        <f aca="false">(($AU27-$AZ27)*0.4)+$AZ27</f>
        <v>-0.179759292</v>
      </c>
      <c r="AY27" s="152" t="n">
        <f aca="false">(($AU27-$AZ27)*0.2)+$AZ27</f>
        <v>-0.089879646</v>
      </c>
      <c r="AZ27" s="152" t="n">
        <v>0</v>
      </c>
      <c r="BA27" s="152" t="n">
        <f aca="false">(($BE27-$AZ27)*0.2)+$AZ27</f>
        <v>0.091167744</v>
      </c>
      <c r="BB27" s="152" t="n">
        <f aca="false">(($BE27-$AZ27)*0.4)+$AZ27</f>
        <v>0.182335488</v>
      </c>
      <c r="BC27" s="152" t="n">
        <f aca="false">(($BE27-$AZ27)*0.6)+$AZ27</f>
        <v>0.273503232</v>
      </c>
      <c r="BD27" s="152" t="n">
        <f aca="false">(($BE27-$AZ27)*0.8)+$AZ27</f>
        <v>0.364670976</v>
      </c>
      <c r="BE27" s="152" t="n">
        <f aca="false">VLOOKUP($A27,GAMMAGRIDS,15,FALSE())</f>
        <v>0.45583872</v>
      </c>
      <c r="BF27" s="152" t="n">
        <f aca="false">(($BJ27-$BE27)*0.2)+$BE27</f>
        <v>0.547967194</v>
      </c>
      <c r="BG27" s="152" t="n">
        <f aca="false">(($BJ27-$BE27)*0.4)+$BE27</f>
        <v>0.640095668</v>
      </c>
      <c r="BH27" s="152" t="n">
        <f aca="false">(($BJ27-$BE27)*0.6)+$BE27</f>
        <v>0.732224142</v>
      </c>
      <c r="BI27" s="152" t="n">
        <f aca="false">(($BJ27-$BE27)*0.8)+$BE27</f>
        <v>0.824352616</v>
      </c>
      <c r="BJ27" s="152" t="n">
        <f aca="false">VLOOKUP($A27,GAMMAGRIDS,16,FALSE())</f>
        <v>0.91648109</v>
      </c>
      <c r="BK27" s="152" t="n">
        <f aca="false">((BT27-BJ27)*0.1)+BJ27</f>
        <v>1.009460909</v>
      </c>
      <c r="BL27" s="152" t="n">
        <f aca="false">((BT27-BJ27)*0.2)+BJ27</f>
        <v>1.102440728</v>
      </c>
      <c r="BM27" s="152" t="n">
        <f aca="false">((BT27-BJ27)*0.3)+BJ27</f>
        <v>1.195420547</v>
      </c>
      <c r="BN27" s="152" t="n">
        <f aca="false">((BT27-BJ27)*0.4)+BJ27</f>
        <v>1.288400366</v>
      </c>
      <c r="BO27" s="152" t="n">
        <f aca="false">((BT27-BJ27)*0.5)+BJ27</f>
        <v>1.381380185</v>
      </c>
      <c r="BP27" s="152" t="n">
        <f aca="false">((BT27-BJ27)*0.6)+BJ27</f>
        <v>1.474360004</v>
      </c>
      <c r="BQ27" s="152" t="n">
        <f aca="false">((BT27-BJ27)*0.7)+BJ27</f>
        <v>1.567339823</v>
      </c>
      <c r="BR27" s="152" t="n">
        <f aca="false">((BT27-BJ27)*0.8)+BJ27</f>
        <v>1.660319642</v>
      </c>
      <c r="BS27" s="152" t="n">
        <f aca="false">((BT27-BJ27)*0.9)+BJ27</f>
        <v>1.753299461</v>
      </c>
      <c r="BT27" s="152" t="n">
        <f aca="false">VLOOKUP($A27,GAMMAGRIDS,17,FALSE())</f>
        <v>1.84627928</v>
      </c>
      <c r="BU27" s="152" t="n">
        <f aca="false">((CD27-BT27)*0.1)+BT27</f>
        <v>1.939461798</v>
      </c>
      <c r="BV27" s="152" t="n">
        <f aca="false">((CD27-BT27)*0.2)+BT27</f>
        <v>2.032644316</v>
      </c>
      <c r="BW27" s="152" t="n">
        <f aca="false">((CD27-BT27)*0.3)+BT27</f>
        <v>2.125826834</v>
      </c>
      <c r="BX27" s="152" t="n">
        <f aca="false">((CD27-BT27)*0.4)+BT27</f>
        <v>2.219009352</v>
      </c>
      <c r="BY27" s="152" t="n">
        <f aca="false">((CD27-BT27)*0.5)+BT27</f>
        <v>2.31219187</v>
      </c>
      <c r="BZ27" s="152" t="n">
        <f aca="false">((CD27-BT27)*0.6)+BT27</f>
        <v>2.405374388</v>
      </c>
      <c r="CA27" s="152" t="n">
        <f aca="false">((CD27-BT27)*0.7)+BT27</f>
        <v>2.498556906</v>
      </c>
      <c r="CB27" s="152" t="n">
        <f aca="false">((CD27-BT27)*0.8)+BT27</f>
        <v>2.591739424</v>
      </c>
      <c r="CC27" s="152" t="n">
        <f aca="false">((CD27-BT27)*0.9)+BT27</f>
        <v>2.684921942</v>
      </c>
      <c r="CD27" s="152" t="n">
        <f aca="false">VLOOKUP($A27,GAMMAGRIDS,18,FALSE())</f>
        <v>2.77810446</v>
      </c>
      <c r="CE27" s="152" t="n">
        <f aca="false">($CD27-$CC27)+CD27</f>
        <v>2.871286978</v>
      </c>
      <c r="CF27" s="152" t="n">
        <f aca="false">($CD27-$CC27)+CE27</f>
        <v>2.964469496</v>
      </c>
      <c r="CG27" s="152" t="n">
        <f aca="false">($CD27-$CC27)+CF27</f>
        <v>3.057652014</v>
      </c>
      <c r="CH27" s="152" t="n">
        <f aca="false">($CD27-$CC27)+CG27</f>
        <v>3.150834532</v>
      </c>
      <c r="CI27" s="152" t="n">
        <f aca="false">($CD27-$CC27)+CH27</f>
        <v>3.24401705</v>
      </c>
      <c r="CJ27" s="152" t="n">
        <f aca="false">($CD27-$CC27)+CI27</f>
        <v>3.337199568</v>
      </c>
      <c r="CK27" s="152" t="n">
        <f aca="false">($CD27-$CC27)+CJ27</f>
        <v>3.430382086</v>
      </c>
      <c r="CL27" s="152" t="n">
        <f aca="false">($CD27-$CC27)+CK27</f>
        <v>3.523564604</v>
      </c>
      <c r="CM27" s="152" t="n">
        <f aca="false">($CD27-$CC27)+CL27</f>
        <v>3.616747122</v>
      </c>
      <c r="CN27" s="152" t="n">
        <f aca="false">($CD27-$CC27)+CM27</f>
        <v>3.70992964</v>
      </c>
      <c r="CO27" s="152" t="n">
        <f aca="false">($CD27-$CC27)+CN27</f>
        <v>3.803112158</v>
      </c>
      <c r="CP27" s="152" t="n">
        <f aca="false">($CD27-$CC27)+CO27</f>
        <v>3.896294676</v>
      </c>
      <c r="CQ27" s="152" t="n">
        <f aca="false">($CD27-$CC27)+CP27</f>
        <v>3.989477194</v>
      </c>
      <c r="CR27" s="152" t="n">
        <f aca="false">($CD27-$CC27)+CQ27</f>
        <v>4.082659712</v>
      </c>
      <c r="CS27" s="152" t="n">
        <f aca="false">($CD27-$CC27)+CR27</f>
        <v>4.17584223</v>
      </c>
      <c r="CT27" s="152" t="n">
        <f aca="false">($CD27-$CC27)+CS27</f>
        <v>4.269024748</v>
      </c>
      <c r="CU27" s="152" t="n">
        <f aca="false">($CD27-$CC27)+CT27</f>
        <v>4.362207266</v>
      </c>
      <c r="CV27" s="152" t="n">
        <f aca="false">($CD27-$CC27)+CU27</f>
        <v>4.455389784</v>
      </c>
      <c r="CW27" s="152" t="n">
        <f aca="false">($CD27-$CC27)+CV27</f>
        <v>4.548572302</v>
      </c>
      <c r="CX27" s="152" t="n">
        <f aca="false">($CD27-$CC27)+CW27</f>
        <v>4.64175482</v>
      </c>
    </row>
    <row r="28" customFormat="false" ht="12.75" hidden="false" customHeight="false" outlineLevel="0" collapsed="false">
      <c r="A28" s="34" t="n">
        <v>37438</v>
      </c>
      <c r="B28" s="152" t="n">
        <f aca="false">($V28-$W28)+C28</f>
        <v>-4.20401032</v>
      </c>
      <c r="C28" s="152" t="n">
        <f aca="false">($V28-$W28)+D28</f>
        <v>-4.122197778</v>
      </c>
      <c r="D28" s="152" t="n">
        <f aca="false">($V28-$W28)+E28</f>
        <v>-4.040385236</v>
      </c>
      <c r="E28" s="152" t="n">
        <f aca="false">($V28-$W28)+F28</f>
        <v>-3.958572694</v>
      </c>
      <c r="F28" s="152" t="n">
        <f aca="false">($V28-$W28)+G28</f>
        <v>-3.876760152</v>
      </c>
      <c r="G28" s="152" t="n">
        <f aca="false">($V28-$W28)+H28</f>
        <v>-3.79494761</v>
      </c>
      <c r="H28" s="152" t="n">
        <f aca="false">($V28-$W28)+I28</f>
        <v>-3.713135068</v>
      </c>
      <c r="I28" s="152" t="n">
        <f aca="false">($V28-$W28)+J28</f>
        <v>-3.631322526</v>
      </c>
      <c r="J28" s="152" t="n">
        <f aca="false">($V28-$W28)+K28</f>
        <v>-3.549509984</v>
      </c>
      <c r="K28" s="152" t="n">
        <f aca="false">($V28-$W28)+L28</f>
        <v>-3.467697442</v>
      </c>
      <c r="L28" s="152" t="n">
        <f aca="false">($V28-$W28)+M28</f>
        <v>-3.3858849</v>
      </c>
      <c r="M28" s="152" t="n">
        <f aca="false">($V28-$W28)+N28</f>
        <v>-3.304072358</v>
      </c>
      <c r="N28" s="152" t="n">
        <f aca="false">($V28-$W28)+O28</f>
        <v>-3.222259816</v>
      </c>
      <c r="O28" s="152" t="n">
        <f aca="false">($V28-$W28)+P28</f>
        <v>-3.140447274</v>
      </c>
      <c r="P28" s="152" t="n">
        <f aca="false">($V28-$W28)+Q28</f>
        <v>-3.058634732</v>
      </c>
      <c r="Q28" s="152" t="n">
        <f aca="false">($V28-$W28)+R28</f>
        <v>-2.97682219</v>
      </c>
      <c r="R28" s="152" t="n">
        <f aca="false">($V28-$W28)+S28</f>
        <v>-2.895009648</v>
      </c>
      <c r="S28" s="152" t="n">
        <f aca="false">($V28-$W28)+T28</f>
        <v>-2.813197106</v>
      </c>
      <c r="T28" s="152" t="n">
        <f aca="false">($V28-$W28)+U28</f>
        <v>-2.731384564</v>
      </c>
      <c r="U28" s="152" t="n">
        <f aca="false">($V28-$W28)+V28</f>
        <v>-2.649572022</v>
      </c>
      <c r="V28" s="152" t="n">
        <f aca="false">VLOOKUP($A28,GAMMAGRIDS,11,FALSE())</f>
        <v>-2.56775948</v>
      </c>
      <c r="W28" s="152" t="n">
        <f aca="false">((V28-AF28)*0.9)+AF28</f>
        <v>-2.485946938</v>
      </c>
      <c r="X28" s="152" t="n">
        <f aca="false">((V28-AF28)*0.8)+AF28</f>
        <v>-2.404134396</v>
      </c>
      <c r="Y28" s="152" t="n">
        <f aca="false">((V28-AF28)*0.7)+AF28</f>
        <v>-2.322321854</v>
      </c>
      <c r="Z28" s="152" t="n">
        <f aca="false">((V28-AF28)*0.6)+AF28</f>
        <v>-2.240509312</v>
      </c>
      <c r="AA28" s="152" t="n">
        <f aca="false">((V28-AF28)*0.5)+AF28</f>
        <v>-2.15869677</v>
      </c>
      <c r="AB28" s="152" t="n">
        <f aca="false">((V28-AF28)*0.4)+AF28</f>
        <v>-2.076884228</v>
      </c>
      <c r="AC28" s="152" t="n">
        <f aca="false">((V28-AF28)*0.3)+AF28</f>
        <v>-1.995071686</v>
      </c>
      <c r="AD28" s="152" t="n">
        <f aca="false">((V28-AF28)*0.2)+AF28</f>
        <v>-1.913259144</v>
      </c>
      <c r="AE28" s="152" t="n">
        <f aca="false">((V28-AF28)*0.1)+AF28</f>
        <v>-1.831446602</v>
      </c>
      <c r="AF28" s="152" t="n">
        <f aca="false">VLOOKUP($A28,GAMMAGRIDS,12,FALSE())</f>
        <v>-1.74963406</v>
      </c>
      <c r="AG28" s="152" t="n">
        <f aca="false">((AF28-AP28)*0.9)+AP28</f>
        <v>-1.663622161</v>
      </c>
      <c r="AH28" s="152" t="n">
        <f aca="false">((AF28-AP28)*0.8)+AP28</f>
        <v>-1.577610262</v>
      </c>
      <c r="AI28" s="152" t="n">
        <f aca="false">((AF28-AP28)*0.7)+AP28</f>
        <v>-1.491598363</v>
      </c>
      <c r="AJ28" s="152" t="n">
        <f aca="false">((AF28-AP28)*0.6)+AP28</f>
        <v>-1.405586464</v>
      </c>
      <c r="AK28" s="152" t="n">
        <f aca="false">((AF28-AP28)*0.5)+AP28</f>
        <v>-1.319574565</v>
      </c>
      <c r="AL28" s="152" t="n">
        <f aca="false">((AF28-AP28)*0.4)+AP28</f>
        <v>-1.233562666</v>
      </c>
      <c r="AM28" s="152" t="n">
        <f aca="false">((AF28-AP28)*0.3)+AP28</f>
        <v>-1.147550767</v>
      </c>
      <c r="AN28" s="152" t="n">
        <f aca="false">((AF28-AP28)*0.2)+AP28</f>
        <v>-1.061538868</v>
      </c>
      <c r="AO28" s="152" t="n">
        <f aca="false">((AF28-AP28)*0.1)+AP28</f>
        <v>-0.975526969</v>
      </c>
      <c r="AP28" s="152" t="n">
        <f aca="false">VLOOKUP($A28,GAMMAGRIDS,13,FALSE())</f>
        <v>-0.88951507</v>
      </c>
      <c r="AQ28" s="152" t="n">
        <f aca="false">(($AP28-$AU28)*0.8)+$AU28</f>
        <v>-0.801144622</v>
      </c>
      <c r="AR28" s="152" t="n">
        <f aca="false">(($AP28-$AU28)*0.6)+$AU28</f>
        <v>-0.712774174</v>
      </c>
      <c r="AS28" s="152" t="n">
        <f aca="false">(($AP28-$AU28)*0.4)+$AU28</f>
        <v>-0.624403726</v>
      </c>
      <c r="AT28" s="152" t="n">
        <f aca="false">(($AP28-$AU28)*0.2)+$AU28</f>
        <v>-0.536033278</v>
      </c>
      <c r="AU28" s="152" t="n">
        <f aca="false">VLOOKUP($A28,GAMMAGRIDS,14,FALSE())</f>
        <v>-0.44766283</v>
      </c>
      <c r="AV28" s="152" t="n">
        <f aca="false">(($AU28-$AZ28)*0.8)+$AZ28</f>
        <v>-0.358130264</v>
      </c>
      <c r="AW28" s="152" t="n">
        <f aca="false">(($AU28-$AZ28)*0.6)+$AZ28</f>
        <v>-0.268597698</v>
      </c>
      <c r="AX28" s="152" t="n">
        <f aca="false">(($AU28-$AZ28)*0.4)+$AZ28</f>
        <v>-0.179065132</v>
      </c>
      <c r="AY28" s="152" t="n">
        <f aca="false">(($AU28-$AZ28)*0.2)+$AZ28</f>
        <v>-0.089532566</v>
      </c>
      <c r="AZ28" s="152" t="n">
        <v>0</v>
      </c>
      <c r="BA28" s="152" t="n">
        <f aca="false">(($BE28-$AZ28)*0.2)+$AZ28</f>
        <v>0.090345648</v>
      </c>
      <c r="BB28" s="152" t="n">
        <f aca="false">(($BE28-$AZ28)*0.4)+$AZ28</f>
        <v>0.180691296</v>
      </c>
      <c r="BC28" s="152" t="n">
        <f aca="false">(($BE28-$AZ28)*0.6)+$AZ28</f>
        <v>0.271036944</v>
      </c>
      <c r="BD28" s="152" t="n">
        <f aca="false">(($BE28-$AZ28)*0.8)+$AZ28</f>
        <v>0.361382592</v>
      </c>
      <c r="BE28" s="152" t="n">
        <f aca="false">VLOOKUP($A28,GAMMAGRIDS,15,FALSE())</f>
        <v>0.45172824</v>
      </c>
      <c r="BF28" s="152" t="n">
        <f aca="false">(($BJ28-$BE28)*0.2)+$BE28</f>
        <v>0.542610402</v>
      </c>
      <c r="BG28" s="152" t="n">
        <f aca="false">(($BJ28-$BE28)*0.4)+$BE28</f>
        <v>0.633492564</v>
      </c>
      <c r="BH28" s="152" t="n">
        <f aca="false">(($BJ28-$BE28)*0.6)+$BE28</f>
        <v>0.724374726</v>
      </c>
      <c r="BI28" s="152" t="n">
        <f aca="false">(($BJ28-$BE28)*0.8)+$BE28</f>
        <v>0.815256888</v>
      </c>
      <c r="BJ28" s="152" t="n">
        <f aca="false">VLOOKUP($A28,GAMMAGRIDS,16,FALSE())</f>
        <v>0.90613905</v>
      </c>
      <c r="BK28" s="152" t="n">
        <f aca="false">((BT28-BJ28)*0.1)+BJ28</f>
        <v>0.997324211</v>
      </c>
      <c r="BL28" s="152" t="n">
        <f aca="false">((BT28-BJ28)*0.2)+BJ28</f>
        <v>1.088509372</v>
      </c>
      <c r="BM28" s="152" t="n">
        <f aca="false">((BT28-BJ28)*0.3)+BJ28</f>
        <v>1.179694533</v>
      </c>
      <c r="BN28" s="152" t="n">
        <f aca="false">((BT28-BJ28)*0.4)+BJ28</f>
        <v>1.270879694</v>
      </c>
      <c r="BO28" s="152" t="n">
        <f aca="false">((BT28-BJ28)*0.5)+BJ28</f>
        <v>1.362064855</v>
      </c>
      <c r="BP28" s="152" t="n">
        <f aca="false">((BT28-BJ28)*0.6)+BJ28</f>
        <v>1.453250016</v>
      </c>
      <c r="BQ28" s="152" t="n">
        <f aca="false">((BT28-BJ28)*0.7)+BJ28</f>
        <v>1.544435177</v>
      </c>
      <c r="BR28" s="152" t="n">
        <f aca="false">((BT28-BJ28)*0.8)+BJ28</f>
        <v>1.635620338</v>
      </c>
      <c r="BS28" s="152" t="n">
        <f aca="false">((BT28-BJ28)*0.9)+BJ28</f>
        <v>1.726805499</v>
      </c>
      <c r="BT28" s="152" t="n">
        <f aca="false">VLOOKUP($A28,GAMMAGRIDS,17,FALSE())</f>
        <v>1.81799066</v>
      </c>
      <c r="BU28" s="152" t="n">
        <f aca="false">((CD28-BT28)*0.1)+BT28</f>
        <v>1.908774683</v>
      </c>
      <c r="BV28" s="152" t="n">
        <f aca="false">((CD28-BT28)*0.2)+BT28</f>
        <v>1.999558706</v>
      </c>
      <c r="BW28" s="152" t="n">
        <f aca="false">((CD28-BT28)*0.3)+BT28</f>
        <v>2.090342729</v>
      </c>
      <c r="BX28" s="152" t="n">
        <f aca="false">((CD28-BT28)*0.4)+BT28</f>
        <v>2.181126752</v>
      </c>
      <c r="BY28" s="152" t="n">
        <f aca="false">((CD28-BT28)*0.5)+BT28</f>
        <v>2.271910775</v>
      </c>
      <c r="BZ28" s="152" t="n">
        <f aca="false">((CD28-BT28)*0.6)+BT28</f>
        <v>2.362694798</v>
      </c>
      <c r="CA28" s="152" t="n">
        <f aca="false">((CD28-BT28)*0.7)+BT28</f>
        <v>2.453478821</v>
      </c>
      <c r="CB28" s="152" t="n">
        <f aca="false">((CD28-BT28)*0.8)+BT28</f>
        <v>2.544262844</v>
      </c>
      <c r="CC28" s="152" t="n">
        <f aca="false">((CD28-BT28)*0.9)+BT28</f>
        <v>2.635046867</v>
      </c>
      <c r="CD28" s="152" t="n">
        <f aca="false">VLOOKUP($A28,GAMMAGRIDS,18,FALSE())</f>
        <v>2.72583089</v>
      </c>
      <c r="CE28" s="152" t="n">
        <f aca="false">($CD28-$CC28)+CD28</f>
        <v>2.816614913</v>
      </c>
      <c r="CF28" s="152" t="n">
        <f aca="false">($CD28-$CC28)+CE28</f>
        <v>2.907398936</v>
      </c>
      <c r="CG28" s="152" t="n">
        <f aca="false">($CD28-$CC28)+CF28</f>
        <v>2.998182959</v>
      </c>
      <c r="CH28" s="152" t="n">
        <f aca="false">($CD28-$CC28)+CG28</f>
        <v>3.088966982</v>
      </c>
      <c r="CI28" s="152" t="n">
        <f aca="false">($CD28-$CC28)+CH28</f>
        <v>3.179751005</v>
      </c>
      <c r="CJ28" s="152" t="n">
        <f aca="false">($CD28-$CC28)+CI28</f>
        <v>3.270535028</v>
      </c>
      <c r="CK28" s="152" t="n">
        <f aca="false">($CD28-$CC28)+CJ28</f>
        <v>3.361319051</v>
      </c>
      <c r="CL28" s="152" t="n">
        <f aca="false">($CD28-$CC28)+CK28</f>
        <v>3.452103074</v>
      </c>
      <c r="CM28" s="152" t="n">
        <f aca="false">($CD28-$CC28)+CL28</f>
        <v>3.542887097</v>
      </c>
      <c r="CN28" s="152" t="n">
        <f aca="false">($CD28-$CC28)+CM28</f>
        <v>3.63367112</v>
      </c>
      <c r="CO28" s="152" t="n">
        <f aca="false">($CD28-$CC28)+CN28</f>
        <v>3.724455143</v>
      </c>
      <c r="CP28" s="152" t="n">
        <f aca="false">($CD28-$CC28)+CO28</f>
        <v>3.815239166</v>
      </c>
      <c r="CQ28" s="152" t="n">
        <f aca="false">($CD28-$CC28)+CP28</f>
        <v>3.906023189</v>
      </c>
      <c r="CR28" s="152" t="n">
        <f aca="false">($CD28-$CC28)+CQ28</f>
        <v>3.996807212</v>
      </c>
      <c r="CS28" s="152" t="n">
        <f aca="false">($CD28-$CC28)+CR28</f>
        <v>4.087591235</v>
      </c>
      <c r="CT28" s="152" t="n">
        <f aca="false">($CD28-$CC28)+CS28</f>
        <v>4.178375258</v>
      </c>
      <c r="CU28" s="152" t="n">
        <f aca="false">($CD28-$CC28)+CT28</f>
        <v>4.269159281</v>
      </c>
      <c r="CV28" s="152" t="n">
        <f aca="false">($CD28-$CC28)+CU28</f>
        <v>4.359943304</v>
      </c>
      <c r="CW28" s="152" t="n">
        <f aca="false">($CD28-$CC28)+CV28</f>
        <v>4.450727327</v>
      </c>
      <c r="CX28" s="152" t="n">
        <f aca="false">($CD28-$CC28)+CW28</f>
        <v>4.54151135</v>
      </c>
    </row>
    <row r="29" customFormat="false" ht="12.75" hidden="false" customHeight="false" outlineLevel="0" collapsed="false">
      <c r="A29" s="34" t="n">
        <v>37469</v>
      </c>
      <c r="B29" s="152" t="n">
        <f aca="false">($V29-$W29)+C29</f>
        <v>-4.19256191</v>
      </c>
      <c r="C29" s="152" t="n">
        <f aca="false">($V29-$W29)+D29</f>
        <v>-4.110431687</v>
      </c>
      <c r="D29" s="152" t="n">
        <f aca="false">($V29-$W29)+E29</f>
        <v>-4.028301464</v>
      </c>
      <c r="E29" s="152" t="n">
        <f aca="false">($V29-$W29)+F29</f>
        <v>-3.946171241</v>
      </c>
      <c r="F29" s="152" t="n">
        <f aca="false">($V29-$W29)+G29</f>
        <v>-3.864041018</v>
      </c>
      <c r="G29" s="152" t="n">
        <f aca="false">($V29-$W29)+H29</f>
        <v>-3.781910795</v>
      </c>
      <c r="H29" s="152" t="n">
        <f aca="false">($V29-$W29)+I29</f>
        <v>-3.699780572</v>
      </c>
      <c r="I29" s="152" t="n">
        <f aca="false">($V29-$W29)+J29</f>
        <v>-3.617650349</v>
      </c>
      <c r="J29" s="152" t="n">
        <f aca="false">($V29-$W29)+K29</f>
        <v>-3.535520126</v>
      </c>
      <c r="K29" s="152" t="n">
        <f aca="false">($V29-$W29)+L29</f>
        <v>-3.453389903</v>
      </c>
      <c r="L29" s="152" t="n">
        <f aca="false">($V29-$W29)+M29</f>
        <v>-3.37125968</v>
      </c>
      <c r="M29" s="152" t="n">
        <f aca="false">($V29-$W29)+N29</f>
        <v>-3.289129457</v>
      </c>
      <c r="N29" s="152" t="n">
        <f aca="false">($V29-$W29)+O29</f>
        <v>-3.206999234</v>
      </c>
      <c r="O29" s="152" t="n">
        <f aca="false">($V29-$W29)+P29</f>
        <v>-3.124869011</v>
      </c>
      <c r="P29" s="152" t="n">
        <f aca="false">($V29-$W29)+Q29</f>
        <v>-3.042738788</v>
      </c>
      <c r="Q29" s="152" t="n">
        <f aca="false">($V29-$W29)+R29</f>
        <v>-2.960608565</v>
      </c>
      <c r="R29" s="152" t="n">
        <f aca="false">($V29-$W29)+S29</f>
        <v>-2.878478342</v>
      </c>
      <c r="S29" s="152" t="n">
        <f aca="false">($V29-$W29)+T29</f>
        <v>-2.796348119</v>
      </c>
      <c r="T29" s="152" t="n">
        <f aca="false">($V29-$W29)+U29</f>
        <v>-2.714217896</v>
      </c>
      <c r="U29" s="152" t="n">
        <f aca="false">($V29-$W29)+V29</f>
        <v>-2.632087673</v>
      </c>
      <c r="V29" s="152" t="n">
        <f aca="false">VLOOKUP($A29,GAMMAGRIDS,11,FALSE())</f>
        <v>-2.54995745</v>
      </c>
      <c r="W29" s="152" t="n">
        <f aca="false">((V29-AF29)*0.9)+AF29</f>
        <v>-2.467827227</v>
      </c>
      <c r="X29" s="152" t="n">
        <f aca="false">((V29-AF29)*0.8)+AF29</f>
        <v>-2.385697004</v>
      </c>
      <c r="Y29" s="152" t="n">
        <f aca="false">((V29-AF29)*0.7)+AF29</f>
        <v>-2.303566781</v>
      </c>
      <c r="Z29" s="152" t="n">
        <f aca="false">((V29-AF29)*0.6)+AF29</f>
        <v>-2.221436558</v>
      </c>
      <c r="AA29" s="152" t="n">
        <f aca="false">((V29-AF29)*0.5)+AF29</f>
        <v>-2.139306335</v>
      </c>
      <c r="AB29" s="152" t="n">
        <f aca="false">((V29-AF29)*0.4)+AF29</f>
        <v>-2.057176112</v>
      </c>
      <c r="AC29" s="152" t="n">
        <f aca="false">((V29-AF29)*0.3)+AF29</f>
        <v>-1.975045889</v>
      </c>
      <c r="AD29" s="152" t="n">
        <f aca="false">((V29-AF29)*0.2)+AF29</f>
        <v>-1.892915666</v>
      </c>
      <c r="AE29" s="152" t="n">
        <f aca="false">((V29-AF29)*0.1)+AF29</f>
        <v>-1.810785443</v>
      </c>
      <c r="AF29" s="152" t="n">
        <f aca="false">VLOOKUP($A29,GAMMAGRIDS,12,FALSE())</f>
        <v>-1.72865522</v>
      </c>
      <c r="AG29" s="152" t="n">
        <f aca="false">((AF29-AP29)*0.9)+AP29</f>
        <v>-1.643295168</v>
      </c>
      <c r="AH29" s="152" t="n">
        <f aca="false">((AF29-AP29)*0.8)+AP29</f>
        <v>-1.557935116</v>
      </c>
      <c r="AI29" s="152" t="n">
        <f aca="false">((AF29-AP29)*0.7)+AP29</f>
        <v>-1.472575064</v>
      </c>
      <c r="AJ29" s="152" t="n">
        <f aca="false">((AF29-AP29)*0.6)+AP29</f>
        <v>-1.387215012</v>
      </c>
      <c r="AK29" s="152" t="n">
        <f aca="false">((AF29-AP29)*0.5)+AP29</f>
        <v>-1.30185496</v>
      </c>
      <c r="AL29" s="152" t="n">
        <f aca="false">((AF29-AP29)*0.4)+AP29</f>
        <v>-1.216494908</v>
      </c>
      <c r="AM29" s="152" t="n">
        <f aca="false">((AF29-AP29)*0.3)+AP29</f>
        <v>-1.131134856</v>
      </c>
      <c r="AN29" s="152" t="n">
        <f aca="false">((AF29-AP29)*0.2)+AP29</f>
        <v>-1.045774804</v>
      </c>
      <c r="AO29" s="152" t="n">
        <f aca="false">((AF29-AP29)*0.1)+AP29</f>
        <v>-0.960414752</v>
      </c>
      <c r="AP29" s="152" t="n">
        <f aca="false">VLOOKUP($A29,GAMMAGRIDS,13,FALSE())</f>
        <v>-0.8750547</v>
      </c>
      <c r="AQ29" s="152" t="n">
        <f aca="false">(($AP29-$AU29)*0.8)+$AU29</f>
        <v>-0.787946846</v>
      </c>
      <c r="AR29" s="152" t="n">
        <f aca="false">(($AP29-$AU29)*0.6)+$AU29</f>
        <v>-0.700838992</v>
      </c>
      <c r="AS29" s="152" t="n">
        <f aca="false">(($AP29-$AU29)*0.4)+$AU29</f>
        <v>-0.613731138</v>
      </c>
      <c r="AT29" s="152" t="n">
        <f aca="false">(($AP29-$AU29)*0.2)+$AU29</f>
        <v>-0.526623284</v>
      </c>
      <c r="AU29" s="152" t="n">
        <f aca="false">VLOOKUP($A29,GAMMAGRIDS,14,FALSE())</f>
        <v>-0.43951543</v>
      </c>
      <c r="AV29" s="152" t="n">
        <f aca="false">(($AU29-$AZ29)*0.8)+$AZ29</f>
        <v>-0.351612344</v>
      </c>
      <c r="AW29" s="152" t="n">
        <f aca="false">(($AU29-$AZ29)*0.6)+$AZ29</f>
        <v>-0.263709258</v>
      </c>
      <c r="AX29" s="152" t="n">
        <f aca="false">(($AU29-$AZ29)*0.4)+$AZ29</f>
        <v>-0.175806172</v>
      </c>
      <c r="AY29" s="152" t="n">
        <f aca="false">(($AU29-$AZ29)*0.2)+$AZ29</f>
        <v>-0.087903086</v>
      </c>
      <c r="AZ29" s="152" t="n">
        <v>0</v>
      </c>
      <c r="BA29" s="152" t="n">
        <f aca="false">(($BE29-$AZ29)*0.2)+$AZ29</f>
        <v>0.088406096</v>
      </c>
      <c r="BB29" s="152" t="n">
        <f aca="false">(($BE29-$AZ29)*0.4)+$AZ29</f>
        <v>0.176812192</v>
      </c>
      <c r="BC29" s="152" t="n">
        <f aca="false">(($BE29-$AZ29)*0.6)+$AZ29</f>
        <v>0.265218288</v>
      </c>
      <c r="BD29" s="152" t="n">
        <f aca="false">(($BE29-$AZ29)*0.8)+$AZ29</f>
        <v>0.353624384</v>
      </c>
      <c r="BE29" s="152" t="n">
        <f aca="false">VLOOKUP($A29,GAMMAGRIDS,15,FALSE())</f>
        <v>0.44203048</v>
      </c>
      <c r="BF29" s="152" t="n">
        <f aca="false">(($BJ29-$BE29)*0.2)+$BE29</f>
        <v>0.530712124</v>
      </c>
      <c r="BG29" s="152" t="n">
        <f aca="false">(($BJ29-$BE29)*0.4)+$BE29</f>
        <v>0.619393768</v>
      </c>
      <c r="BH29" s="152" t="n">
        <f aca="false">(($BJ29-$BE29)*0.6)+$BE29</f>
        <v>0.708075412</v>
      </c>
      <c r="BI29" s="152" t="n">
        <f aca="false">(($BJ29-$BE29)*0.8)+$BE29</f>
        <v>0.796757056</v>
      </c>
      <c r="BJ29" s="152" t="n">
        <f aca="false">VLOOKUP($A29,GAMMAGRIDS,16,FALSE())</f>
        <v>0.8854387</v>
      </c>
      <c r="BK29" s="152" t="n">
        <f aca="false">((BT29-BJ29)*0.1)+BJ29</f>
        <v>0.974106371</v>
      </c>
      <c r="BL29" s="152" t="n">
        <f aca="false">((BT29-BJ29)*0.2)+BJ29</f>
        <v>1.062774042</v>
      </c>
      <c r="BM29" s="152" t="n">
        <f aca="false">((BT29-BJ29)*0.3)+BJ29</f>
        <v>1.151441713</v>
      </c>
      <c r="BN29" s="152" t="n">
        <f aca="false">((BT29-BJ29)*0.4)+BJ29</f>
        <v>1.240109384</v>
      </c>
      <c r="BO29" s="152" t="n">
        <f aca="false">((BT29-BJ29)*0.5)+BJ29</f>
        <v>1.328777055</v>
      </c>
      <c r="BP29" s="152" t="n">
        <f aca="false">((BT29-BJ29)*0.6)+BJ29</f>
        <v>1.417444726</v>
      </c>
      <c r="BQ29" s="152" t="n">
        <f aca="false">((BT29-BJ29)*0.7)+BJ29</f>
        <v>1.506112397</v>
      </c>
      <c r="BR29" s="152" t="n">
        <f aca="false">((BT29-BJ29)*0.8)+BJ29</f>
        <v>1.594780068</v>
      </c>
      <c r="BS29" s="152" t="n">
        <f aca="false">((BT29-BJ29)*0.9)+BJ29</f>
        <v>1.683447739</v>
      </c>
      <c r="BT29" s="152" t="n">
        <f aca="false">VLOOKUP($A29,GAMMAGRIDS,17,FALSE())</f>
        <v>1.77211541</v>
      </c>
      <c r="BU29" s="152" t="n">
        <f aca="false">((CD29-BT29)*0.1)+BT29</f>
        <v>1.860050254</v>
      </c>
      <c r="BV29" s="152" t="n">
        <f aca="false">((CD29-BT29)*0.2)+BT29</f>
        <v>1.947985098</v>
      </c>
      <c r="BW29" s="152" t="n">
        <f aca="false">((CD29-BT29)*0.3)+BT29</f>
        <v>2.035919942</v>
      </c>
      <c r="BX29" s="152" t="n">
        <f aca="false">((CD29-BT29)*0.4)+BT29</f>
        <v>2.123854786</v>
      </c>
      <c r="BY29" s="152" t="n">
        <f aca="false">((CD29-BT29)*0.5)+BT29</f>
        <v>2.21178963</v>
      </c>
      <c r="BZ29" s="152" t="n">
        <f aca="false">((CD29-BT29)*0.6)+BT29</f>
        <v>2.299724474</v>
      </c>
      <c r="CA29" s="152" t="n">
        <f aca="false">((CD29-BT29)*0.7)+BT29</f>
        <v>2.387659318</v>
      </c>
      <c r="CB29" s="152" t="n">
        <f aca="false">((CD29-BT29)*0.8)+BT29</f>
        <v>2.475594162</v>
      </c>
      <c r="CC29" s="152" t="n">
        <f aca="false">((CD29-BT29)*0.9)+BT29</f>
        <v>2.563529006</v>
      </c>
      <c r="CD29" s="152" t="n">
        <f aca="false">VLOOKUP($A29,GAMMAGRIDS,18,FALSE())</f>
        <v>2.65146385</v>
      </c>
      <c r="CE29" s="152" t="n">
        <f aca="false">($CD29-$CC29)+CD29</f>
        <v>2.739398694</v>
      </c>
      <c r="CF29" s="152" t="n">
        <f aca="false">($CD29-$CC29)+CE29</f>
        <v>2.827333538</v>
      </c>
      <c r="CG29" s="152" t="n">
        <f aca="false">($CD29-$CC29)+CF29</f>
        <v>2.915268382</v>
      </c>
      <c r="CH29" s="152" t="n">
        <f aca="false">($CD29-$CC29)+CG29</f>
        <v>3.003203226</v>
      </c>
      <c r="CI29" s="152" t="n">
        <f aca="false">($CD29-$CC29)+CH29</f>
        <v>3.09113807</v>
      </c>
      <c r="CJ29" s="152" t="n">
        <f aca="false">($CD29-$CC29)+CI29</f>
        <v>3.179072914</v>
      </c>
      <c r="CK29" s="152" t="n">
        <f aca="false">($CD29-$CC29)+CJ29</f>
        <v>3.267007758</v>
      </c>
      <c r="CL29" s="152" t="n">
        <f aca="false">($CD29-$CC29)+CK29</f>
        <v>3.354942602</v>
      </c>
      <c r="CM29" s="152" t="n">
        <f aca="false">($CD29-$CC29)+CL29</f>
        <v>3.442877446</v>
      </c>
      <c r="CN29" s="152" t="n">
        <f aca="false">($CD29-$CC29)+CM29</f>
        <v>3.53081229</v>
      </c>
      <c r="CO29" s="152" t="n">
        <f aca="false">($CD29-$CC29)+CN29</f>
        <v>3.618747134</v>
      </c>
      <c r="CP29" s="152" t="n">
        <f aca="false">($CD29-$CC29)+CO29</f>
        <v>3.706681978</v>
      </c>
      <c r="CQ29" s="152" t="n">
        <f aca="false">($CD29-$CC29)+CP29</f>
        <v>3.794616822</v>
      </c>
      <c r="CR29" s="152" t="n">
        <f aca="false">($CD29-$CC29)+CQ29</f>
        <v>3.882551666</v>
      </c>
      <c r="CS29" s="152" t="n">
        <f aca="false">($CD29-$CC29)+CR29</f>
        <v>3.97048651</v>
      </c>
      <c r="CT29" s="152" t="n">
        <f aca="false">($CD29-$CC29)+CS29</f>
        <v>4.058421354</v>
      </c>
      <c r="CU29" s="152" t="n">
        <f aca="false">($CD29-$CC29)+CT29</f>
        <v>4.146356198</v>
      </c>
      <c r="CV29" s="152" t="n">
        <f aca="false">($CD29-$CC29)+CU29</f>
        <v>4.234291042</v>
      </c>
      <c r="CW29" s="152" t="n">
        <f aca="false">($CD29-$CC29)+CV29</f>
        <v>4.322225886</v>
      </c>
      <c r="CX29" s="152" t="n">
        <f aca="false">($CD29-$CC29)+CW29</f>
        <v>4.41016073</v>
      </c>
    </row>
    <row r="30" customFormat="false" ht="12.75" hidden="false" customHeight="false" outlineLevel="0" collapsed="false">
      <c r="A30" s="34" t="n">
        <v>37500</v>
      </c>
      <c r="B30" s="152" t="n">
        <f aca="false">($V30-$W30)+C30</f>
        <v>-3.65467553</v>
      </c>
      <c r="C30" s="152" t="n">
        <f aca="false">($V30-$W30)+D30</f>
        <v>-3.583532555</v>
      </c>
      <c r="D30" s="152" t="n">
        <f aca="false">($V30-$W30)+E30</f>
        <v>-3.51238958</v>
      </c>
      <c r="E30" s="152" t="n">
        <f aca="false">($V30-$W30)+F30</f>
        <v>-3.441246605</v>
      </c>
      <c r="F30" s="152" t="n">
        <f aca="false">($V30-$W30)+G30</f>
        <v>-3.37010363</v>
      </c>
      <c r="G30" s="152" t="n">
        <f aca="false">($V30-$W30)+H30</f>
        <v>-3.298960655</v>
      </c>
      <c r="H30" s="152" t="n">
        <f aca="false">($V30-$W30)+I30</f>
        <v>-3.22781768</v>
      </c>
      <c r="I30" s="152" t="n">
        <f aca="false">($V30-$W30)+J30</f>
        <v>-3.156674705</v>
      </c>
      <c r="J30" s="152" t="n">
        <f aca="false">($V30-$W30)+K30</f>
        <v>-3.08553173</v>
      </c>
      <c r="K30" s="152" t="n">
        <f aca="false">($V30-$W30)+L30</f>
        <v>-3.014388755</v>
      </c>
      <c r="L30" s="152" t="n">
        <f aca="false">($V30-$W30)+M30</f>
        <v>-2.94324578</v>
      </c>
      <c r="M30" s="152" t="n">
        <f aca="false">($V30-$W30)+N30</f>
        <v>-2.872102805</v>
      </c>
      <c r="N30" s="152" t="n">
        <f aca="false">($V30-$W30)+O30</f>
        <v>-2.80095983</v>
      </c>
      <c r="O30" s="152" t="n">
        <f aca="false">($V30-$W30)+P30</f>
        <v>-2.729816855</v>
      </c>
      <c r="P30" s="152" t="n">
        <f aca="false">($V30-$W30)+Q30</f>
        <v>-2.65867388</v>
      </c>
      <c r="Q30" s="152" t="n">
        <f aca="false">($V30-$W30)+R30</f>
        <v>-2.587530905</v>
      </c>
      <c r="R30" s="152" t="n">
        <f aca="false">($V30-$W30)+S30</f>
        <v>-2.51638793</v>
      </c>
      <c r="S30" s="152" t="n">
        <f aca="false">($V30-$W30)+T30</f>
        <v>-2.445244955</v>
      </c>
      <c r="T30" s="152" t="n">
        <f aca="false">($V30-$W30)+U30</f>
        <v>-2.37410198</v>
      </c>
      <c r="U30" s="152" t="n">
        <f aca="false">($V30-$W30)+V30</f>
        <v>-2.302959005</v>
      </c>
      <c r="V30" s="152" t="n">
        <f aca="false">VLOOKUP($A30,GAMMAGRIDS,11,FALSE())</f>
        <v>-2.23181603</v>
      </c>
      <c r="W30" s="152" t="n">
        <f aca="false">((V30-AF30)*0.9)+AF30</f>
        <v>-2.160673055</v>
      </c>
      <c r="X30" s="152" t="n">
        <f aca="false">((V30-AF30)*0.8)+AF30</f>
        <v>-2.08953008</v>
      </c>
      <c r="Y30" s="152" t="n">
        <f aca="false">((V30-AF30)*0.7)+AF30</f>
        <v>-2.018387105</v>
      </c>
      <c r="Z30" s="152" t="n">
        <f aca="false">((V30-AF30)*0.6)+AF30</f>
        <v>-1.94724413</v>
      </c>
      <c r="AA30" s="152" t="n">
        <f aca="false">((V30-AF30)*0.5)+AF30</f>
        <v>-1.876101155</v>
      </c>
      <c r="AB30" s="152" t="n">
        <f aca="false">((V30-AF30)*0.4)+AF30</f>
        <v>-1.80495818</v>
      </c>
      <c r="AC30" s="152" t="n">
        <f aca="false">((V30-AF30)*0.3)+AF30</f>
        <v>-1.733815205</v>
      </c>
      <c r="AD30" s="152" t="n">
        <f aca="false">((V30-AF30)*0.2)+AF30</f>
        <v>-1.66267223</v>
      </c>
      <c r="AE30" s="152" t="n">
        <f aca="false">((V30-AF30)*0.1)+AF30</f>
        <v>-1.591529255</v>
      </c>
      <c r="AF30" s="152" t="n">
        <f aca="false">VLOOKUP($A30,GAMMAGRIDS,12,FALSE())</f>
        <v>-1.52038628</v>
      </c>
      <c r="AG30" s="152" t="n">
        <f aca="false">((AF30-AP30)*0.9)+AP30</f>
        <v>-1.445643187</v>
      </c>
      <c r="AH30" s="152" t="n">
        <f aca="false">((AF30-AP30)*0.8)+AP30</f>
        <v>-1.370900094</v>
      </c>
      <c r="AI30" s="152" t="n">
        <f aca="false">((AF30-AP30)*0.7)+AP30</f>
        <v>-1.296157001</v>
      </c>
      <c r="AJ30" s="152" t="n">
        <f aca="false">((AF30-AP30)*0.6)+AP30</f>
        <v>-1.221413908</v>
      </c>
      <c r="AK30" s="152" t="n">
        <f aca="false">((AF30-AP30)*0.5)+AP30</f>
        <v>-1.146670815</v>
      </c>
      <c r="AL30" s="152" t="n">
        <f aca="false">((AF30-AP30)*0.4)+AP30</f>
        <v>-1.071927722</v>
      </c>
      <c r="AM30" s="152" t="n">
        <f aca="false">((AF30-AP30)*0.3)+AP30</f>
        <v>-0.997184629</v>
      </c>
      <c r="AN30" s="152" t="n">
        <f aca="false">((AF30-AP30)*0.2)+AP30</f>
        <v>-0.922441536</v>
      </c>
      <c r="AO30" s="152" t="n">
        <f aca="false">((AF30-AP30)*0.1)+AP30</f>
        <v>-0.847698443</v>
      </c>
      <c r="AP30" s="152" t="n">
        <f aca="false">VLOOKUP($A30,GAMMAGRIDS,13,FALSE())</f>
        <v>-0.77295535</v>
      </c>
      <c r="AQ30" s="152" t="n">
        <f aca="false">(($AP30-$AU30)*0.8)+$AU30</f>
        <v>-0.696161442</v>
      </c>
      <c r="AR30" s="152" t="n">
        <f aca="false">(($AP30-$AU30)*0.6)+$AU30</f>
        <v>-0.619367534</v>
      </c>
      <c r="AS30" s="152" t="n">
        <f aca="false">(($AP30-$AU30)*0.4)+$AU30</f>
        <v>-0.542573626</v>
      </c>
      <c r="AT30" s="152" t="n">
        <f aca="false">(($AP30-$AU30)*0.2)+$AU30</f>
        <v>-0.465779718</v>
      </c>
      <c r="AU30" s="152" t="n">
        <f aca="false">VLOOKUP($A30,GAMMAGRIDS,14,FALSE())</f>
        <v>-0.38898581</v>
      </c>
      <c r="AV30" s="152" t="n">
        <f aca="false">(($AU30-$AZ30)*0.8)+$AZ30</f>
        <v>-0.311188648</v>
      </c>
      <c r="AW30" s="152" t="n">
        <f aca="false">(($AU30-$AZ30)*0.6)+$AZ30</f>
        <v>-0.233391486</v>
      </c>
      <c r="AX30" s="152" t="n">
        <f aca="false">(($AU30-$AZ30)*0.4)+$AZ30</f>
        <v>-0.155594324</v>
      </c>
      <c r="AY30" s="152" t="n">
        <f aca="false">(($AU30-$AZ30)*0.2)+$AZ30</f>
        <v>-0.077797162</v>
      </c>
      <c r="AZ30" s="152" t="n">
        <v>0</v>
      </c>
      <c r="BA30" s="152" t="n">
        <f aca="false">(($BE30-$AZ30)*0.2)+$AZ30</f>
        <v>0.078528966</v>
      </c>
      <c r="BB30" s="152" t="n">
        <f aca="false">(($BE30-$AZ30)*0.4)+$AZ30</f>
        <v>0.157057932</v>
      </c>
      <c r="BC30" s="152" t="n">
        <f aca="false">(($BE30-$AZ30)*0.6)+$AZ30</f>
        <v>0.235586898</v>
      </c>
      <c r="BD30" s="152" t="n">
        <f aca="false">(($BE30-$AZ30)*0.8)+$AZ30</f>
        <v>0.314115864</v>
      </c>
      <c r="BE30" s="152" t="n">
        <f aca="false">VLOOKUP($A30,GAMMAGRIDS,15,FALSE())</f>
        <v>0.39264483</v>
      </c>
      <c r="BF30" s="152" t="n">
        <f aca="false">(($BJ30-$BE30)*0.2)+$BE30</f>
        <v>0.47168668</v>
      </c>
      <c r="BG30" s="152" t="n">
        <f aca="false">(($BJ30-$BE30)*0.4)+$BE30</f>
        <v>0.55072853</v>
      </c>
      <c r="BH30" s="152" t="n">
        <f aca="false">(($BJ30-$BE30)*0.6)+$BE30</f>
        <v>0.62977038</v>
      </c>
      <c r="BI30" s="152" t="n">
        <f aca="false">(($BJ30-$BE30)*0.8)+$BE30</f>
        <v>0.70881223</v>
      </c>
      <c r="BJ30" s="152" t="n">
        <f aca="false">VLOOKUP($A30,GAMMAGRIDS,16,FALSE())</f>
        <v>0.78785408</v>
      </c>
      <c r="BK30" s="152" t="n">
        <f aca="false">((BT30-BJ30)*0.1)+BJ30</f>
        <v>0.86725212</v>
      </c>
      <c r="BL30" s="152" t="n">
        <f aca="false">((BT30-BJ30)*0.2)+BJ30</f>
        <v>0.94665016</v>
      </c>
      <c r="BM30" s="152" t="n">
        <f aca="false">((BT30-BJ30)*0.3)+BJ30</f>
        <v>1.0260482</v>
      </c>
      <c r="BN30" s="152" t="n">
        <f aca="false">((BT30-BJ30)*0.4)+BJ30</f>
        <v>1.10544624</v>
      </c>
      <c r="BO30" s="152" t="n">
        <f aca="false">((BT30-BJ30)*0.5)+BJ30</f>
        <v>1.18484428</v>
      </c>
      <c r="BP30" s="152" t="n">
        <f aca="false">((BT30-BJ30)*0.6)+BJ30</f>
        <v>1.26424232</v>
      </c>
      <c r="BQ30" s="152" t="n">
        <f aca="false">((BT30-BJ30)*0.7)+BJ30</f>
        <v>1.34364036</v>
      </c>
      <c r="BR30" s="152" t="n">
        <f aca="false">((BT30-BJ30)*0.8)+BJ30</f>
        <v>1.4230384</v>
      </c>
      <c r="BS30" s="152" t="n">
        <f aca="false">((BT30-BJ30)*0.9)+BJ30</f>
        <v>1.50243644</v>
      </c>
      <c r="BT30" s="152" t="n">
        <f aca="false">VLOOKUP($A30,GAMMAGRIDS,17,FALSE())</f>
        <v>1.58183448</v>
      </c>
      <c r="BU30" s="152" t="n">
        <f aca="false">((CD30-BT30)*0.1)+BT30</f>
        <v>1.661008567</v>
      </c>
      <c r="BV30" s="152" t="n">
        <f aca="false">((CD30-BT30)*0.2)+BT30</f>
        <v>1.740182654</v>
      </c>
      <c r="BW30" s="152" t="n">
        <f aca="false">((CD30-BT30)*0.3)+BT30</f>
        <v>1.819356741</v>
      </c>
      <c r="BX30" s="152" t="n">
        <f aca="false">((CD30-BT30)*0.4)+BT30</f>
        <v>1.898530828</v>
      </c>
      <c r="BY30" s="152" t="n">
        <f aca="false">((CD30-BT30)*0.5)+BT30</f>
        <v>1.977704915</v>
      </c>
      <c r="BZ30" s="152" t="n">
        <f aca="false">((CD30-BT30)*0.6)+BT30</f>
        <v>2.056879002</v>
      </c>
      <c r="CA30" s="152" t="n">
        <f aca="false">((CD30-BT30)*0.7)+BT30</f>
        <v>2.136053089</v>
      </c>
      <c r="CB30" s="152" t="n">
        <f aca="false">((CD30-BT30)*0.8)+BT30</f>
        <v>2.215227176</v>
      </c>
      <c r="CC30" s="152" t="n">
        <f aca="false">((CD30-BT30)*0.9)+BT30</f>
        <v>2.294401263</v>
      </c>
      <c r="CD30" s="152" t="n">
        <f aca="false">VLOOKUP($A30,GAMMAGRIDS,18,FALSE())</f>
        <v>2.37357535</v>
      </c>
      <c r="CE30" s="152" t="n">
        <f aca="false">($CD30-$CC30)+CD30</f>
        <v>2.452749437</v>
      </c>
      <c r="CF30" s="152" t="n">
        <f aca="false">($CD30-$CC30)+CE30</f>
        <v>2.531923524</v>
      </c>
      <c r="CG30" s="152" t="n">
        <f aca="false">($CD30-$CC30)+CF30</f>
        <v>2.611097611</v>
      </c>
      <c r="CH30" s="152" t="n">
        <f aca="false">($CD30-$CC30)+CG30</f>
        <v>2.690271698</v>
      </c>
      <c r="CI30" s="152" t="n">
        <f aca="false">($CD30-$CC30)+CH30</f>
        <v>2.769445785</v>
      </c>
      <c r="CJ30" s="152" t="n">
        <f aca="false">($CD30-$CC30)+CI30</f>
        <v>2.848619872</v>
      </c>
      <c r="CK30" s="152" t="n">
        <f aca="false">($CD30-$CC30)+CJ30</f>
        <v>2.927793959</v>
      </c>
      <c r="CL30" s="152" t="n">
        <f aca="false">($CD30-$CC30)+CK30</f>
        <v>3.006968046</v>
      </c>
      <c r="CM30" s="152" t="n">
        <f aca="false">($CD30-$CC30)+CL30</f>
        <v>3.086142133</v>
      </c>
      <c r="CN30" s="152" t="n">
        <f aca="false">($CD30-$CC30)+CM30</f>
        <v>3.16531622</v>
      </c>
      <c r="CO30" s="152" t="n">
        <f aca="false">($CD30-$CC30)+CN30</f>
        <v>3.244490307</v>
      </c>
      <c r="CP30" s="152" t="n">
        <f aca="false">($CD30-$CC30)+CO30</f>
        <v>3.323664394</v>
      </c>
      <c r="CQ30" s="152" t="n">
        <f aca="false">($CD30-$CC30)+CP30</f>
        <v>3.402838481</v>
      </c>
      <c r="CR30" s="152" t="n">
        <f aca="false">($CD30-$CC30)+CQ30</f>
        <v>3.482012568</v>
      </c>
      <c r="CS30" s="152" t="n">
        <f aca="false">($CD30-$CC30)+CR30</f>
        <v>3.561186655</v>
      </c>
      <c r="CT30" s="152" t="n">
        <f aca="false">($CD30-$CC30)+CS30</f>
        <v>3.640360742</v>
      </c>
      <c r="CU30" s="152" t="n">
        <f aca="false">($CD30-$CC30)+CT30</f>
        <v>3.719534829</v>
      </c>
      <c r="CV30" s="152" t="n">
        <f aca="false">($CD30-$CC30)+CU30</f>
        <v>3.798708916</v>
      </c>
      <c r="CW30" s="152" t="n">
        <f aca="false">($CD30-$CC30)+CV30</f>
        <v>3.87788300299999</v>
      </c>
      <c r="CX30" s="152" t="n">
        <f aca="false">($CD30-$CC30)+CW30</f>
        <v>3.95705708999999</v>
      </c>
    </row>
    <row r="31" customFormat="false" ht="12.75" hidden="false" customHeight="false" outlineLevel="0" collapsed="false">
      <c r="A31" s="34" t="n">
        <v>37530</v>
      </c>
      <c r="B31" s="152" t="n">
        <f aca="false">($V31-$W31)+C31</f>
        <v>-3.82515871</v>
      </c>
      <c r="C31" s="152" t="n">
        <f aca="false">($V31-$W31)+D31</f>
        <v>-3.749648681</v>
      </c>
      <c r="D31" s="152" t="n">
        <f aca="false">($V31-$W31)+E31</f>
        <v>-3.674138652</v>
      </c>
      <c r="E31" s="152" t="n">
        <f aca="false">($V31-$W31)+F31</f>
        <v>-3.598628623</v>
      </c>
      <c r="F31" s="152" t="n">
        <f aca="false">($V31-$W31)+G31</f>
        <v>-3.523118594</v>
      </c>
      <c r="G31" s="152" t="n">
        <f aca="false">($V31-$W31)+H31</f>
        <v>-3.447608565</v>
      </c>
      <c r="H31" s="152" t="n">
        <f aca="false">($V31-$W31)+I31</f>
        <v>-3.372098536</v>
      </c>
      <c r="I31" s="152" t="n">
        <f aca="false">($V31-$W31)+J31</f>
        <v>-3.296588507</v>
      </c>
      <c r="J31" s="152" t="n">
        <f aca="false">($V31-$W31)+K31</f>
        <v>-3.221078478</v>
      </c>
      <c r="K31" s="152" t="n">
        <f aca="false">($V31-$W31)+L31</f>
        <v>-3.145568449</v>
      </c>
      <c r="L31" s="152" t="n">
        <f aca="false">($V31-$W31)+M31</f>
        <v>-3.07005842</v>
      </c>
      <c r="M31" s="152" t="n">
        <f aca="false">($V31-$W31)+N31</f>
        <v>-2.994548391</v>
      </c>
      <c r="N31" s="152" t="n">
        <f aca="false">($V31-$W31)+O31</f>
        <v>-2.919038362</v>
      </c>
      <c r="O31" s="152" t="n">
        <f aca="false">($V31-$W31)+P31</f>
        <v>-2.843528333</v>
      </c>
      <c r="P31" s="152" t="n">
        <f aca="false">($V31-$W31)+Q31</f>
        <v>-2.768018304</v>
      </c>
      <c r="Q31" s="152" t="n">
        <f aca="false">($V31-$W31)+R31</f>
        <v>-2.692508275</v>
      </c>
      <c r="R31" s="152" t="n">
        <f aca="false">($V31-$W31)+S31</f>
        <v>-2.616998246</v>
      </c>
      <c r="S31" s="152" t="n">
        <f aca="false">($V31-$W31)+T31</f>
        <v>-2.541488217</v>
      </c>
      <c r="T31" s="152" t="n">
        <f aca="false">($V31-$W31)+U31</f>
        <v>-2.465978188</v>
      </c>
      <c r="U31" s="152" t="n">
        <f aca="false">($V31-$W31)+V31</f>
        <v>-2.390468159</v>
      </c>
      <c r="V31" s="152" t="n">
        <f aca="false">VLOOKUP($A31,GAMMAGRIDS,11,FALSE())</f>
        <v>-2.31495813</v>
      </c>
      <c r="W31" s="152" t="n">
        <f aca="false">((V31-AF31)*0.9)+AF31</f>
        <v>-2.239448101</v>
      </c>
      <c r="X31" s="152" t="n">
        <f aca="false">((V31-AF31)*0.8)+AF31</f>
        <v>-2.163938072</v>
      </c>
      <c r="Y31" s="152" t="n">
        <f aca="false">((V31-AF31)*0.7)+AF31</f>
        <v>-2.088428043</v>
      </c>
      <c r="Z31" s="152" t="n">
        <f aca="false">((V31-AF31)*0.6)+AF31</f>
        <v>-2.012918014</v>
      </c>
      <c r="AA31" s="152" t="n">
        <f aca="false">((V31-AF31)*0.5)+AF31</f>
        <v>-1.937407985</v>
      </c>
      <c r="AB31" s="152" t="n">
        <f aca="false">((V31-AF31)*0.4)+AF31</f>
        <v>-1.861897956</v>
      </c>
      <c r="AC31" s="152" t="n">
        <f aca="false">((V31-AF31)*0.3)+AF31</f>
        <v>-1.786387927</v>
      </c>
      <c r="AD31" s="152" t="n">
        <f aca="false">((V31-AF31)*0.2)+AF31</f>
        <v>-1.710877898</v>
      </c>
      <c r="AE31" s="152" t="n">
        <f aca="false">((V31-AF31)*0.1)+AF31</f>
        <v>-1.635367869</v>
      </c>
      <c r="AF31" s="152" t="n">
        <f aca="false">VLOOKUP($A31,GAMMAGRIDS,12,FALSE())</f>
        <v>-1.55985784</v>
      </c>
      <c r="AG31" s="152" t="n">
        <f aca="false">((AF31-AP31)*0.9)+AP31</f>
        <v>-1.482419521</v>
      </c>
      <c r="AH31" s="152" t="n">
        <f aca="false">((AF31-AP31)*0.8)+AP31</f>
        <v>-1.404981202</v>
      </c>
      <c r="AI31" s="152" t="n">
        <f aca="false">((AF31-AP31)*0.7)+AP31</f>
        <v>-1.327542883</v>
      </c>
      <c r="AJ31" s="152" t="n">
        <f aca="false">((AF31-AP31)*0.6)+AP31</f>
        <v>-1.250104564</v>
      </c>
      <c r="AK31" s="152" t="n">
        <f aca="false">((AF31-AP31)*0.5)+AP31</f>
        <v>-1.172666245</v>
      </c>
      <c r="AL31" s="152" t="n">
        <f aca="false">((AF31-AP31)*0.4)+AP31</f>
        <v>-1.095227926</v>
      </c>
      <c r="AM31" s="152" t="n">
        <f aca="false">((AF31-AP31)*0.3)+AP31</f>
        <v>-1.017789607</v>
      </c>
      <c r="AN31" s="152" t="n">
        <f aca="false">((AF31-AP31)*0.2)+AP31</f>
        <v>-0.940351288</v>
      </c>
      <c r="AO31" s="152" t="n">
        <f aca="false">((AF31-AP31)*0.1)+AP31</f>
        <v>-0.862912969</v>
      </c>
      <c r="AP31" s="152" t="n">
        <f aca="false">VLOOKUP($A31,GAMMAGRIDS,13,FALSE())</f>
        <v>-0.78547465</v>
      </c>
      <c r="AQ31" s="152" t="n">
        <f aca="false">(($AP31-$AU31)*0.8)+$AU31</f>
        <v>-0.707090372</v>
      </c>
      <c r="AR31" s="152" t="n">
        <f aca="false">(($AP31-$AU31)*0.6)+$AU31</f>
        <v>-0.628706094</v>
      </c>
      <c r="AS31" s="152" t="n">
        <f aca="false">(($AP31-$AU31)*0.4)+$AU31</f>
        <v>-0.550321816</v>
      </c>
      <c r="AT31" s="152" t="n">
        <f aca="false">(($AP31-$AU31)*0.2)+$AU31</f>
        <v>-0.471937538</v>
      </c>
      <c r="AU31" s="152" t="n">
        <f aca="false">VLOOKUP($A31,GAMMAGRIDS,14,FALSE())</f>
        <v>-0.39355326</v>
      </c>
      <c r="AV31" s="152" t="n">
        <f aca="false">(($AU31-$AZ31)*0.8)+$AZ31</f>
        <v>-0.314842608</v>
      </c>
      <c r="AW31" s="152" t="n">
        <f aca="false">(($AU31-$AZ31)*0.6)+$AZ31</f>
        <v>-0.236131956</v>
      </c>
      <c r="AX31" s="152" t="n">
        <f aca="false">(($AU31-$AZ31)*0.4)+$AZ31</f>
        <v>-0.157421304</v>
      </c>
      <c r="AY31" s="152" t="n">
        <f aca="false">(($AU31-$AZ31)*0.2)+$AZ31</f>
        <v>-0.078710652</v>
      </c>
      <c r="AZ31" s="152" t="n">
        <v>0</v>
      </c>
      <c r="BA31" s="152" t="n">
        <f aca="false">(($BE31-$AZ31)*0.2)+$AZ31</f>
        <v>0.078862064</v>
      </c>
      <c r="BB31" s="152" t="n">
        <f aca="false">(($BE31-$AZ31)*0.4)+$AZ31</f>
        <v>0.157724128</v>
      </c>
      <c r="BC31" s="152" t="n">
        <f aca="false">(($BE31-$AZ31)*0.6)+$AZ31</f>
        <v>0.236586192</v>
      </c>
      <c r="BD31" s="152" t="n">
        <f aca="false">(($BE31-$AZ31)*0.8)+$AZ31</f>
        <v>0.315448256</v>
      </c>
      <c r="BE31" s="152" t="n">
        <f aca="false">VLOOKUP($A31,GAMMAGRIDS,15,FALSE())</f>
        <v>0.39431032</v>
      </c>
      <c r="BF31" s="152" t="n">
        <f aca="false">(($BJ31-$BE31)*0.2)+$BE31</f>
        <v>0.473160544</v>
      </c>
      <c r="BG31" s="152" t="n">
        <f aca="false">(($BJ31-$BE31)*0.4)+$BE31</f>
        <v>0.552010768</v>
      </c>
      <c r="BH31" s="152" t="n">
        <f aca="false">(($BJ31-$BE31)*0.6)+$BE31</f>
        <v>0.630860992</v>
      </c>
      <c r="BI31" s="152" t="n">
        <f aca="false">(($BJ31-$BE31)*0.8)+$BE31</f>
        <v>0.709711216</v>
      </c>
      <c r="BJ31" s="152" t="n">
        <f aca="false">VLOOKUP($A31,GAMMAGRIDS,16,FALSE())</f>
        <v>0.78856144</v>
      </c>
      <c r="BK31" s="152" t="n">
        <f aca="false">((BT31-BJ31)*0.1)+BJ31</f>
        <v>0.867087658</v>
      </c>
      <c r="BL31" s="152" t="n">
        <f aca="false">((BT31-BJ31)*0.2)+BJ31</f>
        <v>0.945613876</v>
      </c>
      <c r="BM31" s="152" t="n">
        <f aca="false">((BT31-BJ31)*0.3)+BJ31</f>
        <v>1.024140094</v>
      </c>
      <c r="BN31" s="152" t="n">
        <f aca="false">((BT31-BJ31)*0.4)+BJ31</f>
        <v>1.102666312</v>
      </c>
      <c r="BO31" s="152" t="n">
        <f aca="false">((BT31-BJ31)*0.5)+BJ31</f>
        <v>1.18119253</v>
      </c>
      <c r="BP31" s="152" t="n">
        <f aca="false">((BT31-BJ31)*0.6)+BJ31</f>
        <v>1.259718748</v>
      </c>
      <c r="BQ31" s="152" t="n">
        <f aca="false">((BT31-BJ31)*0.7)+BJ31</f>
        <v>1.338244966</v>
      </c>
      <c r="BR31" s="152" t="n">
        <f aca="false">((BT31-BJ31)*0.8)+BJ31</f>
        <v>1.416771184</v>
      </c>
      <c r="BS31" s="152" t="n">
        <f aca="false">((BT31-BJ31)*0.9)+BJ31</f>
        <v>1.495297402</v>
      </c>
      <c r="BT31" s="152" t="n">
        <f aca="false">VLOOKUP($A31,GAMMAGRIDS,17,FALSE())</f>
        <v>1.57382362</v>
      </c>
      <c r="BU31" s="152" t="n">
        <f aca="false">((CD31-BT31)*0.1)+BT31</f>
        <v>1.651353992</v>
      </c>
      <c r="BV31" s="152" t="n">
        <f aca="false">((CD31-BT31)*0.2)+BT31</f>
        <v>1.728884364</v>
      </c>
      <c r="BW31" s="152" t="n">
        <f aca="false">((CD31-BT31)*0.3)+BT31</f>
        <v>1.806414736</v>
      </c>
      <c r="BX31" s="152" t="n">
        <f aca="false">((CD31-BT31)*0.4)+BT31</f>
        <v>1.883945108</v>
      </c>
      <c r="BY31" s="152" t="n">
        <f aca="false">((CD31-BT31)*0.5)+BT31</f>
        <v>1.96147548</v>
      </c>
      <c r="BZ31" s="152" t="n">
        <f aca="false">((CD31-BT31)*0.6)+BT31</f>
        <v>2.039005852</v>
      </c>
      <c r="CA31" s="152" t="n">
        <f aca="false">((CD31-BT31)*0.7)+BT31</f>
        <v>2.116536224</v>
      </c>
      <c r="CB31" s="152" t="n">
        <f aca="false">((CD31-BT31)*0.8)+BT31</f>
        <v>2.194066596</v>
      </c>
      <c r="CC31" s="152" t="n">
        <f aca="false">((CD31-BT31)*0.9)+BT31</f>
        <v>2.271596968</v>
      </c>
      <c r="CD31" s="152" t="n">
        <f aca="false">VLOOKUP($A31,GAMMAGRIDS,18,FALSE())</f>
        <v>2.34912734</v>
      </c>
      <c r="CE31" s="152" t="n">
        <f aca="false">($CD31-$CC31)+CD31</f>
        <v>2.426657712</v>
      </c>
      <c r="CF31" s="152" t="n">
        <f aca="false">($CD31-$CC31)+CE31</f>
        <v>2.504188084</v>
      </c>
      <c r="CG31" s="152" t="n">
        <f aca="false">($CD31-$CC31)+CF31</f>
        <v>2.581718456</v>
      </c>
      <c r="CH31" s="152" t="n">
        <f aca="false">($CD31-$CC31)+CG31</f>
        <v>2.659248828</v>
      </c>
      <c r="CI31" s="152" t="n">
        <f aca="false">($CD31-$CC31)+CH31</f>
        <v>2.7367792</v>
      </c>
      <c r="CJ31" s="152" t="n">
        <f aca="false">($CD31-$CC31)+CI31</f>
        <v>2.814309572</v>
      </c>
      <c r="CK31" s="152" t="n">
        <f aca="false">($CD31-$CC31)+CJ31</f>
        <v>2.891839944</v>
      </c>
      <c r="CL31" s="152" t="n">
        <f aca="false">($CD31-$CC31)+CK31</f>
        <v>2.969370316</v>
      </c>
      <c r="CM31" s="152" t="n">
        <f aca="false">($CD31-$CC31)+CL31</f>
        <v>3.046900688</v>
      </c>
      <c r="CN31" s="152" t="n">
        <f aca="false">($CD31-$CC31)+CM31</f>
        <v>3.12443106</v>
      </c>
      <c r="CO31" s="152" t="n">
        <f aca="false">($CD31-$CC31)+CN31</f>
        <v>3.201961432</v>
      </c>
      <c r="CP31" s="152" t="n">
        <f aca="false">($CD31-$CC31)+CO31</f>
        <v>3.279491804</v>
      </c>
      <c r="CQ31" s="152" t="n">
        <f aca="false">($CD31-$CC31)+CP31</f>
        <v>3.357022176</v>
      </c>
      <c r="CR31" s="152" t="n">
        <f aca="false">($CD31-$CC31)+CQ31</f>
        <v>3.434552548</v>
      </c>
      <c r="CS31" s="152" t="n">
        <f aca="false">($CD31-$CC31)+CR31</f>
        <v>3.51208292</v>
      </c>
      <c r="CT31" s="152" t="n">
        <f aca="false">($CD31-$CC31)+CS31</f>
        <v>3.589613292</v>
      </c>
      <c r="CU31" s="152" t="n">
        <f aca="false">($CD31-$CC31)+CT31</f>
        <v>3.667143664</v>
      </c>
      <c r="CV31" s="152" t="n">
        <f aca="false">($CD31-$CC31)+CU31</f>
        <v>3.744674036</v>
      </c>
      <c r="CW31" s="152" t="n">
        <f aca="false">($CD31-$CC31)+CV31</f>
        <v>3.822204408</v>
      </c>
      <c r="CX31" s="152" t="n">
        <f aca="false">($CD31-$CC31)+CW31</f>
        <v>3.89973478</v>
      </c>
    </row>
    <row r="32" customFormat="false" ht="12.75" hidden="false" customHeight="false" outlineLevel="0" collapsed="false">
      <c r="A32" s="34" t="n">
        <v>37561</v>
      </c>
      <c r="B32" s="152" t="n">
        <f aca="false">($V32-$W32)+C32</f>
        <v>-5.77185213</v>
      </c>
      <c r="C32" s="152" t="n">
        <f aca="false">($V32-$W32)+D32</f>
        <v>-5.653743321</v>
      </c>
      <c r="D32" s="152" t="n">
        <f aca="false">($V32-$W32)+E32</f>
        <v>-5.535634512</v>
      </c>
      <c r="E32" s="152" t="n">
        <f aca="false">($V32-$W32)+F32</f>
        <v>-5.417525703</v>
      </c>
      <c r="F32" s="152" t="n">
        <f aca="false">($V32-$W32)+G32</f>
        <v>-5.299416894</v>
      </c>
      <c r="G32" s="152" t="n">
        <f aca="false">($V32-$W32)+H32</f>
        <v>-5.181308085</v>
      </c>
      <c r="H32" s="152" t="n">
        <f aca="false">($V32-$W32)+I32</f>
        <v>-5.063199276</v>
      </c>
      <c r="I32" s="152" t="n">
        <f aca="false">($V32-$W32)+J32</f>
        <v>-4.945090467</v>
      </c>
      <c r="J32" s="152" t="n">
        <f aca="false">($V32-$W32)+K32</f>
        <v>-4.826981658</v>
      </c>
      <c r="K32" s="152" t="n">
        <f aca="false">($V32-$W32)+L32</f>
        <v>-4.708872849</v>
      </c>
      <c r="L32" s="152" t="n">
        <f aca="false">($V32-$W32)+M32</f>
        <v>-4.59076404</v>
      </c>
      <c r="M32" s="152" t="n">
        <f aca="false">($V32-$W32)+N32</f>
        <v>-4.472655231</v>
      </c>
      <c r="N32" s="152" t="n">
        <f aca="false">($V32-$W32)+O32</f>
        <v>-4.354546422</v>
      </c>
      <c r="O32" s="152" t="n">
        <f aca="false">($V32-$W32)+P32</f>
        <v>-4.236437613</v>
      </c>
      <c r="P32" s="152" t="n">
        <f aca="false">($V32-$W32)+Q32</f>
        <v>-4.118328804</v>
      </c>
      <c r="Q32" s="152" t="n">
        <f aca="false">($V32-$W32)+R32</f>
        <v>-4.000219995</v>
      </c>
      <c r="R32" s="152" t="n">
        <f aca="false">($V32-$W32)+S32</f>
        <v>-3.882111186</v>
      </c>
      <c r="S32" s="152" t="n">
        <f aca="false">($V32-$W32)+T32</f>
        <v>-3.764002377</v>
      </c>
      <c r="T32" s="152" t="n">
        <f aca="false">($V32-$W32)+U32</f>
        <v>-3.645893568</v>
      </c>
      <c r="U32" s="152" t="n">
        <f aca="false">($V32-$W32)+V32</f>
        <v>-3.527784759</v>
      </c>
      <c r="V32" s="152" t="n">
        <f aca="false">VLOOKUP($A32,GAMMAGRIDS,11,FALSE())</f>
        <v>-3.40967595</v>
      </c>
      <c r="W32" s="152" t="n">
        <f aca="false">((V32-AF32)*0.9)+AF32</f>
        <v>-3.291567141</v>
      </c>
      <c r="X32" s="152" t="n">
        <f aca="false">((V32-AF32)*0.8)+AF32</f>
        <v>-3.173458332</v>
      </c>
      <c r="Y32" s="152" t="n">
        <f aca="false">((V32-AF32)*0.7)+AF32</f>
        <v>-3.055349523</v>
      </c>
      <c r="Z32" s="152" t="n">
        <f aca="false">((V32-AF32)*0.6)+AF32</f>
        <v>-2.937240714</v>
      </c>
      <c r="AA32" s="152" t="n">
        <f aca="false">((V32-AF32)*0.5)+AF32</f>
        <v>-2.819131905</v>
      </c>
      <c r="AB32" s="152" t="n">
        <f aca="false">((V32-AF32)*0.4)+AF32</f>
        <v>-2.701023096</v>
      </c>
      <c r="AC32" s="152" t="n">
        <f aca="false">((V32-AF32)*0.3)+AF32</f>
        <v>-2.582914287</v>
      </c>
      <c r="AD32" s="152" t="n">
        <f aca="false">((V32-AF32)*0.2)+AF32</f>
        <v>-2.464805478</v>
      </c>
      <c r="AE32" s="152" t="n">
        <f aca="false">((V32-AF32)*0.1)+AF32</f>
        <v>-2.346696669</v>
      </c>
      <c r="AF32" s="152" t="n">
        <f aca="false">VLOOKUP($A32,GAMMAGRIDS,12,FALSE())</f>
        <v>-2.22858786</v>
      </c>
      <c r="AG32" s="152" t="n">
        <f aca="false">((AF32-AP32)*0.9)+AP32</f>
        <v>-2.114899434</v>
      </c>
      <c r="AH32" s="152" t="n">
        <f aca="false">((AF32-AP32)*0.8)+AP32</f>
        <v>-2.001211008</v>
      </c>
      <c r="AI32" s="152" t="n">
        <f aca="false">((AF32-AP32)*0.7)+AP32</f>
        <v>-1.887522582</v>
      </c>
      <c r="AJ32" s="152" t="n">
        <f aca="false">((AF32-AP32)*0.6)+AP32</f>
        <v>-1.773834156</v>
      </c>
      <c r="AK32" s="152" t="n">
        <f aca="false">((AF32-AP32)*0.5)+AP32</f>
        <v>-1.66014573</v>
      </c>
      <c r="AL32" s="152" t="n">
        <f aca="false">((AF32-AP32)*0.4)+AP32</f>
        <v>-1.546457304</v>
      </c>
      <c r="AM32" s="152" t="n">
        <f aca="false">((AF32-AP32)*0.3)+AP32</f>
        <v>-1.432768878</v>
      </c>
      <c r="AN32" s="152" t="n">
        <f aca="false">((AF32-AP32)*0.2)+AP32</f>
        <v>-1.319080452</v>
      </c>
      <c r="AO32" s="152" t="n">
        <f aca="false">((AF32-AP32)*0.1)+AP32</f>
        <v>-1.205392026</v>
      </c>
      <c r="AP32" s="152" t="n">
        <f aca="false">VLOOKUP($A32,GAMMAGRIDS,13,FALSE())</f>
        <v>-1.0917036</v>
      </c>
      <c r="AQ32" s="152" t="n">
        <f aca="false">(($AP32-$AU32)*0.8)+$AU32</f>
        <v>-0.981399306</v>
      </c>
      <c r="AR32" s="152" t="n">
        <f aca="false">(($AP32-$AU32)*0.6)+$AU32</f>
        <v>-0.871095012</v>
      </c>
      <c r="AS32" s="152" t="n">
        <f aca="false">(($AP32-$AU32)*0.4)+$AU32</f>
        <v>-0.760790718</v>
      </c>
      <c r="AT32" s="152" t="n">
        <f aca="false">(($AP32-$AU32)*0.2)+$AU32</f>
        <v>-0.650486424</v>
      </c>
      <c r="AU32" s="152" t="n">
        <f aca="false">VLOOKUP($A32,GAMMAGRIDS,14,FALSE())</f>
        <v>-0.54018213</v>
      </c>
      <c r="AV32" s="152" t="n">
        <f aca="false">(($AU32-$AZ32)*0.8)+$AZ32</f>
        <v>-0.432145704</v>
      </c>
      <c r="AW32" s="152" t="n">
        <f aca="false">(($AU32-$AZ32)*0.6)+$AZ32</f>
        <v>-0.324109278</v>
      </c>
      <c r="AX32" s="152" t="n">
        <f aca="false">(($AU32-$AZ32)*0.4)+$AZ32</f>
        <v>-0.216072852</v>
      </c>
      <c r="AY32" s="152" t="n">
        <f aca="false">(($AU32-$AZ32)*0.2)+$AZ32</f>
        <v>-0.108036426</v>
      </c>
      <c r="AZ32" s="152" t="n">
        <v>0</v>
      </c>
      <c r="BA32" s="152" t="n">
        <f aca="false">(($BE32-$AZ32)*0.2)+$AZ32</f>
        <v>0.105761418</v>
      </c>
      <c r="BB32" s="152" t="n">
        <f aca="false">(($BE32-$AZ32)*0.4)+$AZ32</f>
        <v>0.211522836</v>
      </c>
      <c r="BC32" s="152" t="n">
        <f aca="false">(($BE32-$AZ32)*0.6)+$AZ32</f>
        <v>0.317284254</v>
      </c>
      <c r="BD32" s="152" t="n">
        <f aca="false">(($BE32-$AZ32)*0.8)+$AZ32</f>
        <v>0.423045672</v>
      </c>
      <c r="BE32" s="152" t="n">
        <f aca="false">VLOOKUP($A32,GAMMAGRIDS,15,FALSE())</f>
        <v>0.52880709</v>
      </c>
      <c r="BF32" s="152" t="n">
        <f aca="false">(($BJ32-$BE32)*0.2)+$BE32</f>
        <v>0.632276364</v>
      </c>
      <c r="BG32" s="152" t="n">
        <f aca="false">(($BJ32-$BE32)*0.4)+$BE32</f>
        <v>0.735745638</v>
      </c>
      <c r="BH32" s="152" t="n">
        <f aca="false">(($BJ32-$BE32)*0.6)+$BE32</f>
        <v>0.839214912</v>
      </c>
      <c r="BI32" s="152" t="n">
        <f aca="false">(($BJ32-$BE32)*0.8)+$BE32</f>
        <v>0.942684186</v>
      </c>
      <c r="BJ32" s="152" t="n">
        <f aca="false">VLOOKUP($A32,GAMMAGRIDS,16,FALSE())</f>
        <v>1.04615346</v>
      </c>
      <c r="BK32" s="152" t="n">
        <f aca="false">((BT32-BJ32)*0.1)+BJ32</f>
        <v>1.146127658</v>
      </c>
      <c r="BL32" s="152" t="n">
        <f aca="false">((BT32-BJ32)*0.2)+BJ32</f>
        <v>1.246101856</v>
      </c>
      <c r="BM32" s="152" t="n">
        <f aca="false">((BT32-BJ32)*0.3)+BJ32</f>
        <v>1.346076054</v>
      </c>
      <c r="BN32" s="152" t="n">
        <f aca="false">((BT32-BJ32)*0.4)+BJ32</f>
        <v>1.446050252</v>
      </c>
      <c r="BO32" s="152" t="n">
        <f aca="false">((BT32-BJ32)*0.5)+BJ32</f>
        <v>1.54602445</v>
      </c>
      <c r="BP32" s="152" t="n">
        <f aca="false">((BT32-BJ32)*0.6)+BJ32</f>
        <v>1.645998648</v>
      </c>
      <c r="BQ32" s="152" t="n">
        <f aca="false">((BT32-BJ32)*0.7)+BJ32</f>
        <v>1.745972846</v>
      </c>
      <c r="BR32" s="152" t="n">
        <f aca="false">((BT32-BJ32)*0.8)+BJ32</f>
        <v>1.845947044</v>
      </c>
      <c r="BS32" s="152" t="n">
        <f aca="false">((BT32-BJ32)*0.9)+BJ32</f>
        <v>1.945921242</v>
      </c>
      <c r="BT32" s="152" t="n">
        <f aca="false">VLOOKUP($A32,GAMMAGRIDS,17,FALSE())</f>
        <v>2.04589544</v>
      </c>
      <c r="BU32" s="152" t="n">
        <f aca="false">((CD32-BT32)*0.1)+BT32</f>
        <v>2.141300016</v>
      </c>
      <c r="BV32" s="152" t="n">
        <f aca="false">((CD32-BT32)*0.2)+BT32</f>
        <v>2.236704592</v>
      </c>
      <c r="BW32" s="152" t="n">
        <f aca="false">((CD32-BT32)*0.3)+BT32</f>
        <v>2.332109168</v>
      </c>
      <c r="BX32" s="152" t="n">
        <f aca="false">((CD32-BT32)*0.4)+BT32</f>
        <v>2.427513744</v>
      </c>
      <c r="BY32" s="152" t="n">
        <f aca="false">((CD32-BT32)*0.5)+BT32</f>
        <v>2.52291832</v>
      </c>
      <c r="BZ32" s="152" t="n">
        <f aca="false">((CD32-BT32)*0.6)+BT32</f>
        <v>2.618322896</v>
      </c>
      <c r="CA32" s="152" t="n">
        <f aca="false">((CD32-BT32)*0.7)+BT32</f>
        <v>2.713727472</v>
      </c>
      <c r="CB32" s="152" t="n">
        <f aca="false">((CD32-BT32)*0.8)+BT32</f>
        <v>2.809132048</v>
      </c>
      <c r="CC32" s="152" t="n">
        <f aca="false">((CD32-BT32)*0.9)+BT32</f>
        <v>2.904536624</v>
      </c>
      <c r="CD32" s="152" t="n">
        <f aca="false">VLOOKUP($A32,GAMMAGRIDS,18,FALSE())</f>
        <v>2.9999412</v>
      </c>
      <c r="CE32" s="152" t="n">
        <f aca="false">($CD32-$CC32)+CD32</f>
        <v>3.095345776</v>
      </c>
      <c r="CF32" s="152" t="n">
        <f aca="false">($CD32-$CC32)+CE32</f>
        <v>3.190750352</v>
      </c>
      <c r="CG32" s="152" t="n">
        <f aca="false">($CD32-$CC32)+CF32</f>
        <v>3.286154928</v>
      </c>
      <c r="CH32" s="152" t="n">
        <f aca="false">($CD32-$CC32)+CG32</f>
        <v>3.381559504</v>
      </c>
      <c r="CI32" s="152" t="n">
        <f aca="false">($CD32-$CC32)+CH32</f>
        <v>3.47696408</v>
      </c>
      <c r="CJ32" s="152" t="n">
        <f aca="false">($CD32-$CC32)+CI32</f>
        <v>3.572368656</v>
      </c>
      <c r="CK32" s="152" t="n">
        <f aca="false">($CD32-$CC32)+CJ32</f>
        <v>3.667773232</v>
      </c>
      <c r="CL32" s="152" t="n">
        <f aca="false">($CD32-$CC32)+CK32</f>
        <v>3.763177808</v>
      </c>
      <c r="CM32" s="152" t="n">
        <f aca="false">($CD32-$CC32)+CL32</f>
        <v>3.858582384</v>
      </c>
      <c r="CN32" s="152" t="n">
        <f aca="false">($CD32-$CC32)+CM32</f>
        <v>3.95398696</v>
      </c>
      <c r="CO32" s="152" t="n">
        <f aca="false">($CD32-$CC32)+CN32</f>
        <v>4.049391536</v>
      </c>
      <c r="CP32" s="152" t="n">
        <f aca="false">($CD32-$CC32)+CO32</f>
        <v>4.144796112</v>
      </c>
      <c r="CQ32" s="152" t="n">
        <f aca="false">($CD32-$CC32)+CP32</f>
        <v>4.240200688</v>
      </c>
      <c r="CR32" s="152" t="n">
        <f aca="false">($CD32-$CC32)+CQ32</f>
        <v>4.335605264</v>
      </c>
      <c r="CS32" s="152" t="n">
        <f aca="false">($CD32-$CC32)+CR32</f>
        <v>4.43100984</v>
      </c>
      <c r="CT32" s="152" t="n">
        <f aca="false">($CD32-$CC32)+CS32</f>
        <v>4.526414416</v>
      </c>
      <c r="CU32" s="152" t="n">
        <f aca="false">($CD32-$CC32)+CT32</f>
        <v>4.621818992</v>
      </c>
      <c r="CV32" s="152" t="n">
        <f aca="false">($CD32-$CC32)+CU32</f>
        <v>4.717223568</v>
      </c>
      <c r="CW32" s="152" t="n">
        <f aca="false">($CD32-$CC32)+CV32</f>
        <v>4.812628144</v>
      </c>
      <c r="CX32" s="152" t="n">
        <f aca="false">($CD32-$CC32)+CW32</f>
        <v>4.90803272</v>
      </c>
    </row>
    <row r="33" customFormat="false" ht="12.75" hidden="false" customHeight="false" outlineLevel="0" collapsed="false">
      <c r="A33" s="34" t="n">
        <v>37591</v>
      </c>
      <c r="B33" s="152" t="n">
        <f aca="false">($V33-$W33)+C33</f>
        <v>14.25597473</v>
      </c>
      <c r="C33" s="152" t="n">
        <f aca="false">($V33-$W33)+D33</f>
        <v>13.958625064</v>
      </c>
      <c r="D33" s="152" t="n">
        <f aca="false">($V33-$W33)+E33</f>
        <v>13.661275398</v>
      </c>
      <c r="E33" s="152" t="n">
        <f aca="false">($V33-$W33)+F33</f>
        <v>13.363925732</v>
      </c>
      <c r="F33" s="152" t="n">
        <f aca="false">($V33-$W33)+G33</f>
        <v>13.066576066</v>
      </c>
      <c r="G33" s="152" t="n">
        <f aca="false">($V33-$W33)+H33</f>
        <v>12.7692264</v>
      </c>
      <c r="H33" s="152" t="n">
        <f aca="false">($V33-$W33)+I33</f>
        <v>12.471876734</v>
      </c>
      <c r="I33" s="152" t="n">
        <f aca="false">($V33-$W33)+J33</f>
        <v>12.174527068</v>
      </c>
      <c r="J33" s="152" t="n">
        <f aca="false">($V33-$W33)+K33</f>
        <v>11.877177402</v>
      </c>
      <c r="K33" s="152" t="n">
        <f aca="false">($V33-$W33)+L33</f>
        <v>11.579827736</v>
      </c>
      <c r="L33" s="152" t="n">
        <f aca="false">($V33-$W33)+M33</f>
        <v>11.28247807</v>
      </c>
      <c r="M33" s="152" t="n">
        <f aca="false">($V33-$W33)+N33</f>
        <v>10.985128404</v>
      </c>
      <c r="N33" s="152" t="n">
        <f aca="false">($V33-$W33)+O33</f>
        <v>10.687778738</v>
      </c>
      <c r="O33" s="152" t="n">
        <f aca="false">($V33-$W33)+P33</f>
        <v>10.390429072</v>
      </c>
      <c r="P33" s="152" t="n">
        <f aca="false">($V33-$W33)+Q33</f>
        <v>10.093079406</v>
      </c>
      <c r="Q33" s="152" t="n">
        <f aca="false">($V33-$W33)+R33</f>
        <v>9.79572974</v>
      </c>
      <c r="R33" s="152" t="n">
        <f aca="false">($V33-$W33)+S33</f>
        <v>9.498380074</v>
      </c>
      <c r="S33" s="152" t="n">
        <f aca="false">($V33-$W33)+T33</f>
        <v>9.201030408</v>
      </c>
      <c r="T33" s="152" t="n">
        <f aca="false">($V33-$W33)+U33</f>
        <v>8.903680742</v>
      </c>
      <c r="U33" s="152" t="n">
        <f aca="false">($V33-$W33)+V33</f>
        <v>8.606331076</v>
      </c>
      <c r="V33" s="152" t="n">
        <f aca="false">VLOOKUP($A33,GAMMAGRIDS,11,FALSE())</f>
        <v>8.30898141</v>
      </c>
      <c r="W33" s="152" t="n">
        <f aca="false">((V33-AF33)*0.9)+AF33</f>
        <v>8.011631744</v>
      </c>
      <c r="X33" s="152" t="n">
        <f aca="false">((V33-AF33)*0.8)+AF33</f>
        <v>7.714282078</v>
      </c>
      <c r="Y33" s="152" t="n">
        <f aca="false">((V33-AF33)*0.7)+AF33</f>
        <v>7.416932412</v>
      </c>
      <c r="Z33" s="152" t="n">
        <f aca="false">((V33-AF33)*0.6)+AF33</f>
        <v>7.119582746</v>
      </c>
      <c r="AA33" s="152" t="n">
        <f aca="false">((V33-AF33)*0.5)+AF33</f>
        <v>6.82223308</v>
      </c>
      <c r="AB33" s="152" t="n">
        <f aca="false">((V33-AF33)*0.4)+AF33</f>
        <v>6.524883414</v>
      </c>
      <c r="AC33" s="152" t="n">
        <f aca="false">((V33-AF33)*0.3)+AF33</f>
        <v>6.227533748</v>
      </c>
      <c r="AD33" s="152" t="n">
        <f aca="false">((V33-AF33)*0.2)+AF33</f>
        <v>5.930184082</v>
      </c>
      <c r="AE33" s="152" t="n">
        <f aca="false">((V33-AF33)*0.1)+AF33</f>
        <v>5.632834416</v>
      </c>
      <c r="AF33" s="152" t="n">
        <f aca="false">VLOOKUP($A33,GAMMAGRIDS,12,FALSE())</f>
        <v>5.33548475</v>
      </c>
      <c r="AG33" s="152" t="n">
        <f aca="false">((AF33-AP33)*0.9)+AP33</f>
        <v>5.058759139</v>
      </c>
      <c r="AH33" s="152" t="n">
        <f aca="false">((AF33-AP33)*0.8)+AP33</f>
        <v>4.782033528</v>
      </c>
      <c r="AI33" s="152" t="n">
        <f aca="false">((AF33-AP33)*0.7)+AP33</f>
        <v>4.505307917</v>
      </c>
      <c r="AJ33" s="152" t="n">
        <f aca="false">((AF33-AP33)*0.6)+AP33</f>
        <v>4.228582306</v>
      </c>
      <c r="AK33" s="152" t="n">
        <f aca="false">((AF33-AP33)*0.5)+AP33</f>
        <v>3.951856695</v>
      </c>
      <c r="AL33" s="152" t="n">
        <f aca="false">((AF33-AP33)*0.4)+AP33</f>
        <v>3.675131084</v>
      </c>
      <c r="AM33" s="152" t="n">
        <f aca="false">((AF33-AP33)*0.3)+AP33</f>
        <v>3.398405473</v>
      </c>
      <c r="AN33" s="152" t="n">
        <f aca="false">((AF33-AP33)*0.2)+AP33</f>
        <v>3.121679862</v>
      </c>
      <c r="AO33" s="152" t="n">
        <f aca="false">((AF33-AP33)*0.1)+AP33</f>
        <v>2.844954251</v>
      </c>
      <c r="AP33" s="152" t="n">
        <f aca="false">VLOOKUP($A33,GAMMAGRIDS,13,FALSE())</f>
        <v>2.56822864</v>
      </c>
      <c r="AQ33" s="152" t="n">
        <f aca="false">(($AP33-$AU33)*0.8)+$AU33</f>
        <v>2.306535758</v>
      </c>
      <c r="AR33" s="152" t="n">
        <f aca="false">(($AP33-$AU33)*0.6)+$AU33</f>
        <v>2.044842876</v>
      </c>
      <c r="AS33" s="152" t="n">
        <f aca="false">(($AP33-$AU33)*0.4)+$AU33</f>
        <v>1.783149994</v>
      </c>
      <c r="AT33" s="152" t="n">
        <f aca="false">(($AP33-$AU33)*0.2)+$AU33</f>
        <v>1.521457112</v>
      </c>
      <c r="AU33" s="152" t="n">
        <f aca="false">VLOOKUP($A33,GAMMAGRIDS,14,FALSE())</f>
        <v>1.25976423</v>
      </c>
      <c r="AV33" s="152" t="n">
        <f aca="false">(($AU33-$AZ33)*0.8)+$AZ33</f>
        <v>1.007811384</v>
      </c>
      <c r="AW33" s="152" t="n">
        <f aca="false">(($AU33-$AZ33)*0.6)+$AZ33</f>
        <v>0.755858538</v>
      </c>
      <c r="AX33" s="152" t="n">
        <f aca="false">(($AU33-$AZ33)*0.4)+$AZ33</f>
        <v>0.503905692</v>
      </c>
      <c r="AY33" s="152" t="n">
        <f aca="false">(($AU33-$AZ33)*0.2)+$AZ33</f>
        <v>0.251952846</v>
      </c>
      <c r="AZ33" s="152" t="n">
        <v>0</v>
      </c>
      <c r="BA33" s="152" t="n">
        <f aca="false">(($BE33-$AZ33)*0.2)+$AZ33</f>
        <v>-0.242489536</v>
      </c>
      <c r="BB33" s="152" t="n">
        <f aca="false">(($BE33-$AZ33)*0.4)+$AZ33</f>
        <v>-0.484979072</v>
      </c>
      <c r="BC33" s="152" t="n">
        <f aca="false">(($BE33-$AZ33)*0.6)+$AZ33</f>
        <v>-0.727468608</v>
      </c>
      <c r="BD33" s="152" t="n">
        <f aca="false">(($BE33-$AZ33)*0.8)+$AZ33</f>
        <v>-0.969958144</v>
      </c>
      <c r="BE33" s="152" t="n">
        <f aca="false">VLOOKUP($A33,GAMMAGRIDS,15,FALSE())</f>
        <v>-1.21244768</v>
      </c>
      <c r="BF33" s="152" t="n">
        <f aca="false">(($BJ33-$BE33)*0.2)+$BE33</f>
        <v>-1.445631082</v>
      </c>
      <c r="BG33" s="152" t="n">
        <f aca="false">(($BJ33-$BE33)*0.4)+$BE33</f>
        <v>-1.678814484</v>
      </c>
      <c r="BH33" s="152" t="n">
        <f aca="false">(($BJ33-$BE33)*0.6)+$BE33</f>
        <v>-1.911997886</v>
      </c>
      <c r="BI33" s="152" t="n">
        <f aca="false">(($BJ33-$BE33)*0.8)+$BE33</f>
        <v>-2.145181288</v>
      </c>
      <c r="BJ33" s="152" t="n">
        <f aca="false">VLOOKUP($A33,GAMMAGRIDS,16,FALSE())</f>
        <v>-2.37836469</v>
      </c>
      <c r="BK33" s="152" t="n">
        <f aca="false">((BT33-BJ33)*0.1)+BJ33</f>
        <v>-2.598080509</v>
      </c>
      <c r="BL33" s="152" t="n">
        <f aca="false">((BT33-BJ33)*0.2)+BJ33</f>
        <v>-2.817796328</v>
      </c>
      <c r="BM33" s="152" t="n">
        <f aca="false">((BT33-BJ33)*0.3)+BJ33</f>
        <v>-3.037512147</v>
      </c>
      <c r="BN33" s="152" t="n">
        <f aca="false">((BT33-BJ33)*0.4)+BJ33</f>
        <v>-3.257227966</v>
      </c>
      <c r="BO33" s="152" t="n">
        <f aca="false">((BT33-BJ33)*0.5)+BJ33</f>
        <v>-3.476943785</v>
      </c>
      <c r="BP33" s="152" t="n">
        <f aca="false">((BT33-BJ33)*0.6)+BJ33</f>
        <v>-3.696659604</v>
      </c>
      <c r="BQ33" s="152" t="n">
        <f aca="false">((BT33-BJ33)*0.7)+BJ33</f>
        <v>-3.916375423</v>
      </c>
      <c r="BR33" s="152" t="n">
        <f aca="false">((BT33-BJ33)*0.8)+BJ33</f>
        <v>-4.136091242</v>
      </c>
      <c r="BS33" s="152" t="n">
        <f aca="false">((BT33-BJ33)*0.9)+BJ33</f>
        <v>-4.355807061</v>
      </c>
      <c r="BT33" s="152" t="n">
        <f aca="false">VLOOKUP($A33,GAMMAGRIDS,17,FALSE())</f>
        <v>-4.57552288</v>
      </c>
      <c r="BU33" s="152" t="n">
        <f aca="false">((CD33-BT33)*0.1)+BT33</f>
        <v>-4.778131555</v>
      </c>
      <c r="BV33" s="152" t="n">
        <f aca="false">((CD33-BT33)*0.2)+BT33</f>
        <v>-4.98074023</v>
      </c>
      <c r="BW33" s="152" t="n">
        <f aca="false">((CD33-BT33)*0.3)+BT33</f>
        <v>-5.183348905</v>
      </c>
      <c r="BX33" s="152" t="n">
        <f aca="false">((CD33-BT33)*0.4)+BT33</f>
        <v>-5.38595758</v>
      </c>
      <c r="BY33" s="152" t="n">
        <f aca="false">((CD33-BT33)*0.5)+BT33</f>
        <v>-5.588566255</v>
      </c>
      <c r="BZ33" s="152" t="n">
        <f aca="false">((CD33-BT33)*0.6)+BT33</f>
        <v>-5.79117493</v>
      </c>
      <c r="CA33" s="152" t="n">
        <f aca="false">((CD33-BT33)*0.7)+BT33</f>
        <v>-5.993783605</v>
      </c>
      <c r="CB33" s="152" t="n">
        <f aca="false">((CD33-BT33)*0.8)+BT33</f>
        <v>-6.19639228</v>
      </c>
      <c r="CC33" s="152" t="n">
        <f aca="false">((CD33-BT33)*0.9)+BT33</f>
        <v>-6.399000955</v>
      </c>
      <c r="CD33" s="152" t="n">
        <f aca="false">VLOOKUP($A33,GAMMAGRIDS,18,FALSE())</f>
        <v>-6.60160963</v>
      </c>
      <c r="CE33" s="152" t="n">
        <f aca="false">($CD33-$CC33)+CD33</f>
        <v>-6.804218305</v>
      </c>
      <c r="CF33" s="152" t="n">
        <f aca="false">($CD33-$CC33)+CE33</f>
        <v>-7.00682698</v>
      </c>
      <c r="CG33" s="152" t="n">
        <f aca="false">($CD33-$CC33)+CF33</f>
        <v>-7.209435655</v>
      </c>
      <c r="CH33" s="152" t="n">
        <f aca="false">($CD33-$CC33)+CG33</f>
        <v>-7.41204433</v>
      </c>
      <c r="CI33" s="152" t="n">
        <f aca="false">($CD33-$CC33)+CH33</f>
        <v>-7.614653005</v>
      </c>
      <c r="CJ33" s="152" t="n">
        <f aca="false">($CD33-$CC33)+CI33</f>
        <v>-7.81726168</v>
      </c>
      <c r="CK33" s="152" t="n">
        <f aca="false">($CD33-$CC33)+CJ33</f>
        <v>-8.019870355</v>
      </c>
      <c r="CL33" s="152" t="n">
        <f aca="false">($CD33-$CC33)+CK33</f>
        <v>-8.22247903</v>
      </c>
      <c r="CM33" s="152" t="n">
        <f aca="false">($CD33-$CC33)+CL33</f>
        <v>-8.42508770500001</v>
      </c>
      <c r="CN33" s="152" t="n">
        <f aca="false">($CD33-$CC33)+CM33</f>
        <v>-8.62769638000001</v>
      </c>
      <c r="CO33" s="152" t="n">
        <f aca="false">($CD33-$CC33)+CN33</f>
        <v>-8.83030505500001</v>
      </c>
      <c r="CP33" s="152" t="n">
        <f aca="false">($CD33-$CC33)+CO33</f>
        <v>-9.03291373000001</v>
      </c>
      <c r="CQ33" s="152" t="n">
        <f aca="false">($CD33-$CC33)+CP33</f>
        <v>-9.23552240500001</v>
      </c>
      <c r="CR33" s="152" t="n">
        <f aca="false">($CD33-$CC33)+CQ33</f>
        <v>-9.43813108000001</v>
      </c>
      <c r="CS33" s="152" t="n">
        <f aca="false">($CD33-$CC33)+CR33</f>
        <v>-9.64073975500001</v>
      </c>
      <c r="CT33" s="152" t="n">
        <f aca="false">($CD33-$CC33)+CS33</f>
        <v>-9.84334843000001</v>
      </c>
      <c r="CU33" s="152" t="n">
        <f aca="false">($CD33-$CC33)+CT33</f>
        <v>-10.045957105</v>
      </c>
      <c r="CV33" s="152" t="n">
        <f aca="false">($CD33-$CC33)+CU33</f>
        <v>-10.24856578</v>
      </c>
      <c r="CW33" s="152" t="n">
        <f aca="false">($CD33-$CC33)+CV33</f>
        <v>-10.451174455</v>
      </c>
      <c r="CX33" s="152" t="n">
        <f aca="false">($CD33-$CC33)+CW33</f>
        <v>-10.65378313</v>
      </c>
    </row>
    <row r="34" customFormat="false" ht="12.75" hidden="false" customHeight="false" outlineLevel="0" collapsed="false">
      <c r="A34" s="34" t="n">
        <v>37622</v>
      </c>
      <c r="B34" s="152" t="n">
        <f aca="false">($V34-$W34)+C34</f>
        <v>-0.14300768</v>
      </c>
      <c r="C34" s="152" t="n">
        <f aca="false">($V34-$W34)+D34</f>
        <v>-0.138993785</v>
      </c>
      <c r="D34" s="152" t="n">
        <f aca="false">($V34-$W34)+E34</f>
        <v>-0.13497989</v>
      </c>
      <c r="E34" s="152" t="n">
        <f aca="false">($V34-$W34)+F34</f>
        <v>-0.130965995</v>
      </c>
      <c r="F34" s="152" t="n">
        <f aca="false">($V34-$W34)+G34</f>
        <v>-0.1269521</v>
      </c>
      <c r="G34" s="152" t="n">
        <f aca="false">($V34-$W34)+H34</f>
        <v>-0.122938205</v>
      </c>
      <c r="H34" s="152" t="n">
        <f aca="false">($V34-$W34)+I34</f>
        <v>-0.11892431</v>
      </c>
      <c r="I34" s="152" t="n">
        <f aca="false">($V34-$W34)+J34</f>
        <v>-0.114910415</v>
      </c>
      <c r="J34" s="152" t="n">
        <f aca="false">($V34-$W34)+K34</f>
        <v>-0.11089652</v>
      </c>
      <c r="K34" s="152" t="n">
        <f aca="false">($V34-$W34)+L34</f>
        <v>-0.106882625</v>
      </c>
      <c r="L34" s="152" t="n">
        <f aca="false">($V34-$W34)+M34</f>
        <v>-0.10286873</v>
      </c>
      <c r="M34" s="152" t="n">
        <f aca="false">($V34-$W34)+N34</f>
        <v>-0.0988548350000001</v>
      </c>
      <c r="N34" s="152" t="n">
        <f aca="false">($V34-$W34)+O34</f>
        <v>-0.0948409400000001</v>
      </c>
      <c r="O34" s="152" t="n">
        <f aca="false">($V34-$W34)+P34</f>
        <v>-0.0908270450000001</v>
      </c>
      <c r="P34" s="152" t="n">
        <f aca="false">($V34-$W34)+Q34</f>
        <v>-0.0868131500000001</v>
      </c>
      <c r="Q34" s="152" t="n">
        <f aca="false">($V34-$W34)+R34</f>
        <v>-0.0827992550000001</v>
      </c>
      <c r="R34" s="152" t="n">
        <f aca="false">($V34-$W34)+S34</f>
        <v>-0.0787853600000001</v>
      </c>
      <c r="S34" s="152" t="n">
        <f aca="false">($V34-$W34)+T34</f>
        <v>-0.0747714650000002</v>
      </c>
      <c r="T34" s="152" t="n">
        <f aca="false">($V34-$W34)+U34</f>
        <v>-0.0707575700000002</v>
      </c>
      <c r="U34" s="152" t="n">
        <f aca="false">($V34-$W34)+V34</f>
        <v>-0.0667436750000002</v>
      </c>
      <c r="V34" s="152" t="n">
        <f aca="false">VLOOKUP($A34,GAMMAGRIDS,11,FALSE())</f>
        <v>-0.0627297800000002</v>
      </c>
      <c r="W34" s="152" t="n">
        <f aca="false">((V34-AF34)*0.9)+AF34</f>
        <v>-0.0587158850000002</v>
      </c>
      <c r="X34" s="152" t="n">
        <f aca="false">((V34-AF34)*0.8)+AF34</f>
        <v>-0.0547019900000002</v>
      </c>
      <c r="Y34" s="152" t="n">
        <f aca="false">((V34-AF34)*0.7)+AF34</f>
        <v>-0.0506880950000002</v>
      </c>
      <c r="Z34" s="152" t="n">
        <f aca="false">((V34-AF34)*0.6)+AF34</f>
        <v>-0.0466742000000002</v>
      </c>
      <c r="AA34" s="152" t="n">
        <f aca="false">((V34-AF34)*0.5)+AF34</f>
        <v>-0.0426603050000002</v>
      </c>
      <c r="AB34" s="152" t="n">
        <f aca="false">((V34-AF34)*0.4)+AF34</f>
        <v>-0.0386464100000002</v>
      </c>
      <c r="AC34" s="152" t="n">
        <f aca="false">((V34-AF34)*0.3)+AF34</f>
        <v>-0.0346325150000002</v>
      </c>
      <c r="AD34" s="152" t="n">
        <f aca="false">((V34-AF34)*0.2)+AF34</f>
        <v>-0.0306186200000002</v>
      </c>
      <c r="AE34" s="152" t="n">
        <f aca="false">((V34-AF34)*0.1)+AF34</f>
        <v>-0.0266047250000002</v>
      </c>
      <c r="AF34" s="152" t="n">
        <f aca="false">VLOOKUP($A34,GAMMAGRIDS,12,FALSE())</f>
        <v>-0.0225908300000002</v>
      </c>
      <c r="AG34" s="152" t="n">
        <f aca="false">((AF34-AP34)*0.9)+AP34</f>
        <v>-0.0205960090000002</v>
      </c>
      <c r="AH34" s="152" t="n">
        <f aca="false">((AF34-AP34)*0.8)+AP34</f>
        <v>-0.0186011880000001</v>
      </c>
      <c r="AI34" s="152" t="n">
        <f aca="false">((AF34-AP34)*0.7)+AP34</f>
        <v>-0.0166063670000001</v>
      </c>
      <c r="AJ34" s="152" t="n">
        <f aca="false">((AF34-AP34)*0.6)+AP34</f>
        <v>-0.0146115460000001</v>
      </c>
      <c r="AK34" s="152" t="n">
        <f aca="false">((AF34-AP34)*0.5)+AP34</f>
        <v>-0.0126167250000001</v>
      </c>
      <c r="AL34" s="152" t="n">
        <f aca="false">((AF34-AP34)*0.4)+AP34</f>
        <v>-0.0106219040000001</v>
      </c>
      <c r="AM34" s="152" t="n">
        <f aca="false">((AF34-AP34)*0.3)+AP34</f>
        <v>-0.00862708300000008</v>
      </c>
      <c r="AN34" s="152" t="n">
        <f aca="false">((AF34-AP34)*0.2)+AP34</f>
        <v>-0.00663226200000007</v>
      </c>
      <c r="AO34" s="152" t="n">
        <f aca="false">((AF34-AP34)*0.1)+AP34</f>
        <v>-0.00463744100000005</v>
      </c>
      <c r="AP34" s="152" t="n">
        <f aca="false">VLOOKUP($A34,GAMMAGRIDS,13,FALSE())</f>
        <v>-0.00264262000000004</v>
      </c>
      <c r="AQ34" s="152" t="n">
        <f aca="false">(($AP34-$AU34)*0.8)+$AU34</f>
        <v>-0.00197868800000003</v>
      </c>
      <c r="AR34" s="152" t="n">
        <f aca="false">(($AP34-$AU34)*0.6)+$AU34</f>
        <v>-0.00131475600000002</v>
      </c>
      <c r="AS34" s="152" t="n">
        <f aca="false">(($AP34-$AU34)*0.4)+$AU34</f>
        <v>-0.000650824000000006</v>
      </c>
      <c r="AT34" s="152" t="n">
        <f aca="false">(($AP34-$AU34)*0.2)+$AU34</f>
        <v>1.3108000000006E-005</v>
      </c>
      <c r="AU34" s="152" t="n">
        <f aca="false">VLOOKUP($A34,GAMMAGRIDS,14,FALSE())</f>
        <v>0.000677040000000018</v>
      </c>
      <c r="AV34" s="152" t="n">
        <f aca="false">(($AU34-$AZ34)*0.8)+$AZ34</f>
        <v>0.000541632000000014</v>
      </c>
      <c r="AW34" s="152" t="n">
        <f aca="false">(($AU34-$AZ34)*0.6)+$AZ34</f>
        <v>0.000406224000000011</v>
      </c>
      <c r="AX34" s="152" t="n">
        <f aca="false">(($AU34-$AZ34)*0.4)+$AZ34</f>
        <v>0.000270816000000007</v>
      </c>
      <c r="AY34" s="152" t="n">
        <f aca="false">(($AU34-$AZ34)*0.2)+$AZ34</f>
        <v>0.000135408000000004</v>
      </c>
      <c r="AZ34" s="152" t="n">
        <v>0</v>
      </c>
      <c r="BA34" s="152" t="n">
        <f aca="false">(($BE34-$AZ34)*0.2)+$AZ34</f>
        <v>-0.000933538000000001</v>
      </c>
      <c r="BB34" s="152" t="n">
        <f aca="false">(($BE34-$AZ34)*0.4)+$AZ34</f>
        <v>-0.001867076</v>
      </c>
      <c r="BC34" s="152" t="n">
        <f aca="false">(($BE34-$AZ34)*0.6)+$AZ34</f>
        <v>-0.002800614</v>
      </c>
      <c r="BD34" s="152" t="n">
        <f aca="false">(($BE34-$AZ34)*0.8)+$AZ34</f>
        <v>-0.003734152</v>
      </c>
      <c r="BE34" s="152" t="n">
        <f aca="false">VLOOKUP($A34,GAMMAGRIDS,15,FALSE())</f>
        <v>-0.00466769</v>
      </c>
      <c r="BF34" s="152" t="n">
        <f aca="false">(($BJ34-$BE34)*0.2)+$BE34</f>
        <v>-0.00631415799999999</v>
      </c>
      <c r="BG34" s="152" t="n">
        <f aca="false">(($BJ34-$BE34)*0.4)+$BE34</f>
        <v>-0.00796062599999998</v>
      </c>
      <c r="BH34" s="152" t="n">
        <f aca="false">(($BJ34-$BE34)*0.6)+$BE34</f>
        <v>-0.00960709399999997</v>
      </c>
      <c r="BI34" s="152" t="n">
        <f aca="false">(($BJ34-$BE34)*0.8)+$BE34</f>
        <v>-0.011253562</v>
      </c>
      <c r="BJ34" s="152" t="n">
        <f aca="false">VLOOKUP($A34,GAMMAGRIDS,16,FALSE())</f>
        <v>-0.01290003</v>
      </c>
      <c r="BK34" s="152" t="n">
        <f aca="false">((BT34-BJ34)*0.1)+BJ34</f>
        <v>-0.015479349</v>
      </c>
      <c r="BL34" s="152" t="n">
        <f aca="false">((BT34-BJ34)*0.2)+BJ34</f>
        <v>-0.018058668</v>
      </c>
      <c r="BM34" s="152" t="n">
        <f aca="false">((BT34-BJ34)*0.3)+BJ34</f>
        <v>-0.020637987</v>
      </c>
      <c r="BN34" s="152" t="n">
        <f aca="false">((BT34-BJ34)*0.4)+BJ34</f>
        <v>-0.023217306</v>
      </c>
      <c r="BO34" s="152" t="n">
        <f aca="false">((BT34-BJ34)*0.5)+BJ34</f>
        <v>-0.025796625</v>
      </c>
      <c r="BP34" s="152" t="n">
        <f aca="false">((BT34-BJ34)*0.6)+BJ34</f>
        <v>-0.028375944</v>
      </c>
      <c r="BQ34" s="152" t="n">
        <f aca="false">((BT34-BJ34)*0.7)+BJ34</f>
        <v>-0.030955263</v>
      </c>
      <c r="BR34" s="152" t="n">
        <f aca="false">((BT34-BJ34)*0.8)+BJ34</f>
        <v>-0.0335345820000001</v>
      </c>
      <c r="BS34" s="152" t="n">
        <f aca="false">((BT34-BJ34)*0.9)+BJ34</f>
        <v>-0.0361139010000001</v>
      </c>
      <c r="BT34" s="152" t="n">
        <f aca="false">VLOOKUP($A34,GAMMAGRIDS,17,FALSE())</f>
        <v>-0.0386932200000001</v>
      </c>
      <c r="BU34" s="152" t="n">
        <f aca="false">((CD34-BT34)*0.1)+BT34</f>
        <v>-0.0423880510000001</v>
      </c>
      <c r="BV34" s="152" t="n">
        <f aca="false">((CD34-BT34)*0.2)+BT34</f>
        <v>-0.0460828820000001</v>
      </c>
      <c r="BW34" s="152" t="n">
        <f aca="false">((CD34-BT34)*0.3)+BT34</f>
        <v>-0.0497777130000001</v>
      </c>
      <c r="BX34" s="152" t="n">
        <f aca="false">((CD34-BT34)*0.4)+BT34</f>
        <v>-0.0534725440000001</v>
      </c>
      <c r="BY34" s="152" t="n">
        <f aca="false">((CD34-BT34)*0.5)+BT34</f>
        <v>-0.0571673750000001</v>
      </c>
      <c r="BZ34" s="152" t="n">
        <f aca="false">((CD34-BT34)*0.6)+BT34</f>
        <v>-0.0608622060000001</v>
      </c>
      <c r="CA34" s="152" t="n">
        <f aca="false">((CD34-BT34)*0.7)+BT34</f>
        <v>-0.0645570370000002</v>
      </c>
      <c r="CB34" s="152" t="n">
        <f aca="false">((CD34-BT34)*0.8)+BT34</f>
        <v>-0.0682518680000002</v>
      </c>
      <c r="CC34" s="152" t="n">
        <f aca="false">((CD34-BT34)*0.9)+BT34</f>
        <v>-0.0719466990000002</v>
      </c>
      <c r="CD34" s="152" t="n">
        <f aca="false">VLOOKUP($A34,GAMMAGRIDS,18,FALSE())</f>
        <v>-0.0756415300000002</v>
      </c>
      <c r="CE34" s="152" t="n">
        <f aca="false">($CD34-$CC34)+CD34</f>
        <v>-0.0793363610000002</v>
      </c>
      <c r="CF34" s="152" t="n">
        <f aca="false">($CD34-$CC34)+CE34</f>
        <v>-0.0830311920000002</v>
      </c>
      <c r="CG34" s="152" t="n">
        <f aca="false">($CD34-$CC34)+CF34</f>
        <v>-0.0867260230000002</v>
      </c>
      <c r="CH34" s="152" t="n">
        <f aca="false">($CD34-$CC34)+CG34</f>
        <v>-0.0904208540000002</v>
      </c>
      <c r="CI34" s="152" t="n">
        <f aca="false">($CD34-$CC34)+CH34</f>
        <v>-0.0941156850000002</v>
      </c>
      <c r="CJ34" s="152" t="n">
        <f aca="false">($CD34-$CC34)+CI34</f>
        <v>-0.0978105160000002</v>
      </c>
      <c r="CK34" s="152" t="n">
        <f aca="false">($CD34-$CC34)+CJ34</f>
        <v>-0.101505347</v>
      </c>
      <c r="CL34" s="152" t="n">
        <f aca="false">($CD34-$CC34)+CK34</f>
        <v>-0.105200178</v>
      </c>
      <c r="CM34" s="152" t="n">
        <f aca="false">($CD34-$CC34)+CL34</f>
        <v>-0.108895009</v>
      </c>
      <c r="CN34" s="152" t="n">
        <f aca="false">($CD34-$CC34)+CM34</f>
        <v>-0.11258984</v>
      </c>
      <c r="CO34" s="152" t="n">
        <f aca="false">($CD34-$CC34)+CN34</f>
        <v>-0.116284671</v>
      </c>
      <c r="CP34" s="152" t="n">
        <f aca="false">($CD34-$CC34)+CO34</f>
        <v>-0.119979502</v>
      </c>
      <c r="CQ34" s="152" t="n">
        <f aca="false">($CD34-$CC34)+CP34</f>
        <v>-0.123674333</v>
      </c>
      <c r="CR34" s="152" t="n">
        <f aca="false">($CD34-$CC34)+CQ34</f>
        <v>-0.127369164</v>
      </c>
      <c r="CS34" s="152" t="n">
        <f aca="false">($CD34-$CC34)+CR34</f>
        <v>-0.131063995</v>
      </c>
      <c r="CT34" s="152" t="n">
        <f aca="false">($CD34-$CC34)+CS34</f>
        <v>-0.134758826</v>
      </c>
      <c r="CU34" s="152" t="n">
        <f aca="false">($CD34-$CC34)+CT34</f>
        <v>-0.138453657</v>
      </c>
      <c r="CV34" s="152" t="n">
        <f aca="false">($CD34-$CC34)+CU34</f>
        <v>-0.142148488</v>
      </c>
      <c r="CW34" s="152" t="n">
        <f aca="false">($CD34-$CC34)+CV34</f>
        <v>-0.145843319</v>
      </c>
      <c r="CX34" s="152" t="n">
        <f aca="false">($CD34-$CC34)+CW34</f>
        <v>-0.14953815</v>
      </c>
    </row>
    <row r="35" customFormat="false" ht="12.75" hidden="false" customHeight="false" outlineLevel="0" collapsed="false">
      <c r="A35" s="34" t="n">
        <v>37653</v>
      </c>
      <c r="B35" s="152" t="n">
        <f aca="false">($V35-$W35)+C35</f>
        <v>-0.25943229</v>
      </c>
      <c r="C35" s="152" t="n">
        <f aca="false">($V35-$W35)+D35</f>
        <v>-0.253156754</v>
      </c>
      <c r="D35" s="152" t="n">
        <f aca="false">($V35-$W35)+E35</f>
        <v>-0.246881218</v>
      </c>
      <c r="E35" s="152" t="n">
        <f aca="false">($V35-$W35)+F35</f>
        <v>-0.240605682</v>
      </c>
      <c r="F35" s="152" t="n">
        <f aca="false">($V35-$W35)+G35</f>
        <v>-0.234330146</v>
      </c>
      <c r="G35" s="152" t="n">
        <f aca="false">($V35-$W35)+H35</f>
        <v>-0.22805461</v>
      </c>
      <c r="H35" s="152" t="n">
        <f aca="false">($V35-$W35)+I35</f>
        <v>-0.221779074</v>
      </c>
      <c r="I35" s="152" t="n">
        <f aca="false">($V35-$W35)+J35</f>
        <v>-0.215503538</v>
      </c>
      <c r="J35" s="152" t="n">
        <f aca="false">($V35-$W35)+K35</f>
        <v>-0.209228002</v>
      </c>
      <c r="K35" s="152" t="n">
        <f aca="false">($V35-$W35)+L35</f>
        <v>-0.202952466</v>
      </c>
      <c r="L35" s="152" t="n">
        <f aca="false">($V35-$W35)+M35</f>
        <v>-0.19667693</v>
      </c>
      <c r="M35" s="152" t="n">
        <f aca="false">($V35-$W35)+N35</f>
        <v>-0.190401394</v>
      </c>
      <c r="N35" s="152" t="n">
        <f aca="false">($V35-$W35)+O35</f>
        <v>-0.184125858</v>
      </c>
      <c r="O35" s="152" t="n">
        <f aca="false">($V35-$W35)+P35</f>
        <v>-0.177850322</v>
      </c>
      <c r="P35" s="152" t="n">
        <f aca="false">($V35-$W35)+Q35</f>
        <v>-0.171574786</v>
      </c>
      <c r="Q35" s="152" t="n">
        <f aca="false">($V35-$W35)+R35</f>
        <v>-0.16529925</v>
      </c>
      <c r="R35" s="152" t="n">
        <f aca="false">($V35-$W35)+S35</f>
        <v>-0.159023714</v>
      </c>
      <c r="S35" s="152" t="n">
        <f aca="false">($V35-$W35)+T35</f>
        <v>-0.152748178</v>
      </c>
      <c r="T35" s="152" t="n">
        <f aca="false">($V35-$W35)+U35</f>
        <v>-0.146472642</v>
      </c>
      <c r="U35" s="152" t="n">
        <f aca="false">($V35-$W35)+V35</f>
        <v>-0.140197106</v>
      </c>
      <c r="V35" s="152" t="n">
        <f aca="false">VLOOKUP($A35,GAMMAGRIDS,11,FALSE())</f>
        <v>-0.13392157</v>
      </c>
      <c r="W35" s="152" t="n">
        <f aca="false">((V35-AF35)*0.9)+AF35</f>
        <v>-0.127646034</v>
      </c>
      <c r="X35" s="152" t="n">
        <f aca="false">((V35-AF35)*0.8)+AF35</f>
        <v>-0.121370498</v>
      </c>
      <c r="Y35" s="152" t="n">
        <f aca="false">((V35-AF35)*0.7)+AF35</f>
        <v>-0.115094962</v>
      </c>
      <c r="Z35" s="152" t="n">
        <f aca="false">((V35-AF35)*0.6)+AF35</f>
        <v>-0.108819426</v>
      </c>
      <c r="AA35" s="152" t="n">
        <f aca="false">((V35-AF35)*0.5)+AF35</f>
        <v>-0.10254389</v>
      </c>
      <c r="AB35" s="152" t="n">
        <f aca="false">((V35-AF35)*0.4)+AF35</f>
        <v>-0.0962683540000001</v>
      </c>
      <c r="AC35" s="152" t="n">
        <f aca="false">((V35-AF35)*0.3)+AF35</f>
        <v>-0.0899928180000001</v>
      </c>
      <c r="AD35" s="152" t="n">
        <f aca="false">((V35-AF35)*0.2)+AF35</f>
        <v>-0.0837172820000001</v>
      </c>
      <c r="AE35" s="152" t="n">
        <f aca="false">((V35-AF35)*0.1)+AF35</f>
        <v>-0.0774417460000001</v>
      </c>
      <c r="AF35" s="152" t="n">
        <f aca="false">VLOOKUP($A35,GAMMAGRIDS,12,FALSE())</f>
        <v>-0.0711662100000001</v>
      </c>
      <c r="AG35" s="152" t="n">
        <f aca="false">((AF35-AP35)*0.9)+AP35</f>
        <v>-0.0667947200000001</v>
      </c>
      <c r="AH35" s="152" t="n">
        <f aca="false">((AF35-AP35)*0.8)+AP35</f>
        <v>-0.0624232300000001</v>
      </c>
      <c r="AI35" s="152" t="n">
        <f aca="false">((AF35-AP35)*0.7)+AP35</f>
        <v>-0.0580517400000001</v>
      </c>
      <c r="AJ35" s="152" t="n">
        <f aca="false">((AF35-AP35)*0.6)+AP35</f>
        <v>-0.0536802500000001</v>
      </c>
      <c r="AK35" s="152" t="n">
        <f aca="false">((AF35-AP35)*0.5)+AP35</f>
        <v>-0.0493087600000001</v>
      </c>
      <c r="AL35" s="152" t="n">
        <f aca="false">((AF35-AP35)*0.4)+AP35</f>
        <v>-0.0449372700000001</v>
      </c>
      <c r="AM35" s="152" t="n">
        <f aca="false">((AF35-AP35)*0.3)+AP35</f>
        <v>-0.04056578</v>
      </c>
      <c r="AN35" s="152" t="n">
        <f aca="false">((AF35-AP35)*0.2)+AP35</f>
        <v>-0.03619429</v>
      </c>
      <c r="AO35" s="152" t="n">
        <f aca="false">((AF35-AP35)*0.1)+AP35</f>
        <v>-0.0318228</v>
      </c>
      <c r="AP35" s="152" t="n">
        <f aca="false">VLOOKUP($A35,GAMMAGRIDS,13,FALSE())</f>
        <v>-0.02745131</v>
      </c>
      <c r="AQ35" s="152" t="n">
        <f aca="false">(($AP35-$AU35)*0.8)+$AU35</f>
        <v>-0.024330324</v>
      </c>
      <c r="AR35" s="152" t="n">
        <f aca="false">(($AP35-$AU35)*0.6)+$AU35</f>
        <v>-0.021209338</v>
      </c>
      <c r="AS35" s="152" t="n">
        <f aca="false">(($AP35-$AU35)*0.4)+$AU35</f>
        <v>-0.018088352</v>
      </c>
      <c r="AT35" s="152" t="n">
        <f aca="false">(($AP35-$AU35)*0.2)+$AU35</f>
        <v>-0.014967366</v>
      </c>
      <c r="AU35" s="152" t="n">
        <f aca="false">VLOOKUP($A35,GAMMAGRIDS,14,FALSE())</f>
        <v>-0.01184638</v>
      </c>
      <c r="AV35" s="152" t="n">
        <f aca="false">(($AU35-$AZ35)*0.8)+$AZ35</f>
        <v>-0.00947710399999999</v>
      </c>
      <c r="AW35" s="152" t="n">
        <f aca="false">(($AU35-$AZ35)*0.6)+$AZ35</f>
        <v>-0.00710782799999999</v>
      </c>
      <c r="AX35" s="152" t="n">
        <f aca="false">(($AU35-$AZ35)*0.4)+$AZ35</f>
        <v>-0.004738552</v>
      </c>
      <c r="AY35" s="152" t="n">
        <f aca="false">(($AU35-$AZ35)*0.2)+$AZ35</f>
        <v>-0.002369276</v>
      </c>
      <c r="AZ35" s="152" t="n">
        <v>0</v>
      </c>
      <c r="BA35" s="152" t="n">
        <f aca="false">(($BE35-$AZ35)*0.2)+$AZ35</f>
        <v>0.00167229400000001</v>
      </c>
      <c r="BB35" s="152" t="n">
        <f aca="false">(($BE35-$AZ35)*0.4)+$AZ35</f>
        <v>0.00334458800000002</v>
      </c>
      <c r="BC35" s="152" t="n">
        <f aca="false">(($BE35-$AZ35)*0.6)+$AZ35</f>
        <v>0.00501688200000002</v>
      </c>
      <c r="BD35" s="152" t="n">
        <f aca="false">(($BE35-$AZ35)*0.8)+$AZ35</f>
        <v>0.00668917600000003</v>
      </c>
      <c r="BE35" s="152" t="n">
        <f aca="false">VLOOKUP($A35,GAMMAGRIDS,15,FALSE())</f>
        <v>0.00836147000000004</v>
      </c>
      <c r="BF35" s="152" t="n">
        <f aca="false">(($BJ35-$BE35)*0.2)+$BE35</f>
        <v>0.00938682000000004</v>
      </c>
      <c r="BG35" s="152" t="n">
        <f aca="false">(($BJ35-$BE35)*0.4)+$BE35</f>
        <v>0.01041217</v>
      </c>
      <c r="BH35" s="152" t="n">
        <f aca="false">(($BJ35-$BE35)*0.6)+$BE35</f>
        <v>0.01143752</v>
      </c>
      <c r="BI35" s="152" t="n">
        <f aca="false">(($BJ35-$BE35)*0.8)+$BE35</f>
        <v>0.0124628700000001</v>
      </c>
      <c r="BJ35" s="152" t="n">
        <f aca="false">VLOOKUP($A35,GAMMAGRIDS,16,FALSE())</f>
        <v>0.0134882200000001</v>
      </c>
      <c r="BK35" s="152" t="n">
        <f aca="false">((BT35-BJ35)*0.1)+BJ35</f>
        <v>0.013595759</v>
      </c>
      <c r="BL35" s="152" t="n">
        <f aca="false">((BT35-BJ35)*0.2)+BJ35</f>
        <v>0.013703298</v>
      </c>
      <c r="BM35" s="152" t="n">
        <f aca="false">((BT35-BJ35)*0.3)+BJ35</f>
        <v>0.013810837</v>
      </c>
      <c r="BN35" s="152" t="n">
        <f aca="false">((BT35-BJ35)*0.4)+BJ35</f>
        <v>0.013918376</v>
      </c>
      <c r="BO35" s="152" t="n">
        <f aca="false">((BT35-BJ35)*0.5)+BJ35</f>
        <v>0.014025915</v>
      </c>
      <c r="BP35" s="152" t="n">
        <f aca="false">((BT35-BJ35)*0.6)+BJ35</f>
        <v>0.014133454</v>
      </c>
      <c r="BQ35" s="152" t="n">
        <f aca="false">((BT35-BJ35)*0.7)+BJ35</f>
        <v>0.014240993</v>
      </c>
      <c r="BR35" s="152" t="n">
        <f aca="false">((BT35-BJ35)*0.8)+BJ35</f>
        <v>0.014348532</v>
      </c>
      <c r="BS35" s="152" t="n">
        <f aca="false">((BT35-BJ35)*0.9)+BJ35</f>
        <v>0.014456071</v>
      </c>
      <c r="BT35" s="152" t="n">
        <f aca="false">VLOOKUP($A35,GAMMAGRIDS,17,FALSE())</f>
        <v>0.0145636099999999</v>
      </c>
      <c r="BU35" s="152" t="n">
        <f aca="false">((CD35-BT35)*0.1)+BT35</f>
        <v>0.013601102</v>
      </c>
      <c r="BV35" s="152" t="n">
        <f aca="false">((CD35-BT35)*0.2)+BT35</f>
        <v>0.012638594</v>
      </c>
      <c r="BW35" s="152" t="n">
        <f aca="false">((CD35-BT35)*0.3)+BT35</f>
        <v>0.011676086</v>
      </c>
      <c r="BX35" s="152" t="n">
        <f aca="false">((CD35-BT35)*0.4)+BT35</f>
        <v>0.010713578</v>
      </c>
      <c r="BY35" s="152" t="n">
        <f aca="false">((CD35-BT35)*0.5)+BT35</f>
        <v>0.00975106999999997</v>
      </c>
      <c r="BZ35" s="152" t="n">
        <f aca="false">((CD35-BT35)*0.6)+BT35</f>
        <v>0.00878856199999998</v>
      </c>
      <c r="CA35" s="152" t="n">
        <f aca="false">((CD35-BT35)*0.7)+BT35</f>
        <v>0.00782605399999998</v>
      </c>
      <c r="CB35" s="152" t="n">
        <f aca="false">((CD35-BT35)*0.8)+BT35</f>
        <v>0.00686354599999999</v>
      </c>
      <c r="CC35" s="152" t="n">
        <f aca="false">((CD35-BT35)*0.9)+BT35</f>
        <v>0.00590103799999999</v>
      </c>
      <c r="CD35" s="152" t="n">
        <f aca="false">VLOOKUP($A35,GAMMAGRIDS,18,FALSE())</f>
        <v>0.00493853</v>
      </c>
      <c r="CE35" s="152" t="n">
        <f aca="false">($CD35-$CC35)+CD35</f>
        <v>0.003976022</v>
      </c>
      <c r="CF35" s="152" t="n">
        <f aca="false">($CD35-$CC35)+CE35</f>
        <v>0.00301351400000001</v>
      </c>
      <c r="CG35" s="152" t="n">
        <f aca="false">($CD35-$CC35)+CF35</f>
        <v>0.00205100600000001</v>
      </c>
      <c r="CH35" s="152" t="n">
        <f aca="false">($CD35-$CC35)+CG35</f>
        <v>0.00108849800000001</v>
      </c>
      <c r="CI35" s="152" t="n">
        <f aca="false">($CD35-$CC35)+CH35</f>
        <v>0.000125990000000019</v>
      </c>
      <c r="CJ35" s="152" t="n">
        <f aca="false">($CD35-$CC35)+CI35</f>
        <v>-0.000836517999999977</v>
      </c>
      <c r="CK35" s="152" t="n">
        <f aca="false">($CD35-$CC35)+CJ35</f>
        <v>-0.00179902599999997</v>
      </c>
      <c r="CL35" s="152" t="n">
        <f aca="false">($CD35-$CC35)+CK35</f>
        <v>-0.00276153399999997</v>
      </c>
      <c r="CM35" s="152" t="n">
        <f aca="false">($CD35-$CC35)+CL35</f>
        <v>-0.00372404199999996</v>
      </c>
      <c r="CN35" s="152" t="n">
        <f aca="false">($CD35-$CC35)+CM35</f>
        <v>-0.00468654999999996</v>
      </c>
      <c r="CO35" s="152" t="n">
        <f aca="false">($CD35-$CC35)+CN35</f>
        <v>-0.00564905799999996</v>
      </c>
      <c r="CP35" s="152" t="n">
        <f aca="false">($CD35-$CC35)+CO35</f>
        <v>-0.00661156599999995</v>
      </c>
      <c r="CQ35" s="152" t="n">
        <f aca="false">($CD35-$CC35)+CP35</f>
        <v>-0.00757407399999995</v>
      </c>
      <c r="CR35" s="152" t="n">
        <f aca="false">($CD35-$CC35)+CQ35</f>
        <v>-0.00853658199999994</v>
      </c>
      <c r="CS35" s="152" t="n">
        <f aca="false">($CD35-$CC35)+CR35</f>
        <v>-0.00949908999999994</v>
      </c>
      <c r="CT35" s="152" t="n">
        <f aca="false">($CD35-$CC35)+CS35</f>
        <v>-0.0104615979999999</v>
      </c>
      <c r="CU35" s="152" t="n">
        <f aca="false">($CD35-$CC35)+CT35</f>
        <v>-0.0114241059999999</v>
      </c>
      <c r="CV35" s="152" t="n">
        <f aca="false">($CD35-$CC35)+CU35</f>
        <v>-0.0123866139999999</v>
      </c>
      <c r="CW35" s="152" t="n">
        <f aca="false">($CD35-$CC35)+CV35</f>
        <v>-0.0133491219999999</v>
      </c>
      <c r="CX35" s="152" t="n">
        <f aca="false">($CD35-$CC35)+CW35</f>
        <v>-0.0143116299999999</v>
      </c>
    </row>
    <row r="36" customFormat="false" ht="12.75" hidden="false" customHeight="false" outlineLevel="0" collapsed="false">
      <c r="A36" s="34" t="n">
        <v>37681</v>
      </c>
      <c r="B36" s="152" t="n">
        <f aca="false">($V36-$W36)+C36</f>
        <v>21.32250899</v>
      </c>
      <c r="C36" s="152" t="n">
        <f aca="false">($V36-$W36)+D36</f>
        <v>20.879421699</v>
      </c>
      <c r="D36" s="152" t="n">
        <f aca="false">($V36-$W36)+E36</f>
        <v>20.436334408</v>
      </c>
      <c r="E36" s="152" t="n">
        <f aca="false">($V36-$W36)+F36</f>
        <v>19.993247117</v>
      </c>
      <c r="F36" s="152" t="n">
        <f aca="false">($V36-$W36)+G36</f>
        <v>19.550159826</v>
      </c>
      <c r="G36" s="152" t="n">
        <f aca="false">($V36-$W36)+H36</f>
        <v>19.107072535</v>
      </c>
      <c r="H36" s="152" t="n">
        <f aca="false">($V36-$W36)+I36</f>
        <v>18.663985244</v>
      </c>
      <c r="I36" s="152" t="n">
        <f aca="false">($V36-$W36)+J36</f>
        <v>18.220897953</v>
      </c>
      <c r="J36" s="152" t="n">
        <f aca="false">($V36-$W36)+K36</f>
        <v>17.777810662</v>
      </c>
      <c r="K36" s="152" t="n">
        <f aca="false">($V36-$W36)+L36</f>
        <v>17.334723371</v>
      </c>
      <c r="L36" s="152" t="n">
        <f aca="false">($V36-$W36)+M36</f>
        <v>16.89163608</v>
      </c>
      <c r="M36" s="152" t="n">
        <f aca="false">($V36-$W36)+N36</f>
        <v>16.448548789</v>
      </c>
      <c r="N36" s="152" t="n">
        <f aca="false">($V36-$W36)+O36</f>
        <v>16.005461498</v>
      </c>
      <c r="O36" s="152" t="n">
        <f aca="false">($V36-$W36)+P36</f>
        <v>15.562374207</v>
      </c>
      <c r="P36" s="152" t="n">
        <f aca="false">($V36-$W36)+Q36</f>
        <v>15.119286916</v>
      </c>
      <c r="Q36" s="152" t="n">
        <f aca="false">($V36-$W36)+R36</f>
        <v>14.676199625</v>
      </c>
      <c r="R36" s="152" t="n">
        <f aca="false">($V36-$W36)+S36</f>
        <v>14.233112334</v>
      </c>
      <c r="S36" s="152" t="n">
        <f aca="false">($V36-$W36)+T36</f>
        <v>13.790025043</v>
      </c>
      <c r="T36" s="152" t="n">
        <f aca="false">($V36-$W36)+U36</f>
        <v>13.346937752</v>
      </c>
      <c r="U36" s="152" t="n">
        <f aca="false">($V36-$W36)+V36</f>
        <v>12.903850461</v>
      </c>
      <c r="V36" s="152" t="n">
        <f aca="false">VLOOKUP($A36,GAMMAGRIDS,11,FALSE())</f>
        <v>12.46076317</v>
      </c>
      <c r="W36" s="152" t="n">
        <f aca="false">((V36-AF36)*0.9)+AF36</f>
        <v>12.017675879</v>
      </c>
      <c r="X36" s="152" t="n">
        <f aca="false">((V36-AF36)*0.8)+AF36</f>
        <v>11.574588588</v>
      </c>
      <c r="Y36" s="152" t="n">
        <f aca="false">((V36-AF36)*0.7)+AF36</f>
        <v>11.131501297</v>
      </c>
      <c r="Z36" s="152" t="n">
        <f aca="false">((V36-AF36)*0.6)+AF36</f>
        <v>10.688414006</v>
      </c>
      <c r="AA36" s="152" t="n">
        <f aca="false">((V36-AF36)*0.5)+AF36</f>
        <v>10.245326715</v>
      </c>
      <c r="AB36" s="152" t="n">
        <f aca="false">((V36-AF36)*0.4)+AF36</f>
        <v>9.802239424</v>
      </c>
      <c r="AC36" s="152" t="n">
        <f aca="false">((V36-AF36)*0.3)+AF36</f>
        <v>9.359152133</v>
      </c>
      <c r="AD36" s="152" t="n">
        <f aca="false">((V36-AF36)*0.2)+AF36</f>
        <v>8.916064842</v>
      </c>
      <c r="AE36" s="152" t="n">
        <f aca="false">((V36-AF36)*0.1)+AF36</f>
        <v>8.472977551</v>
      </c>
      <c r="AF36" s="152" t="n">
        <f aca="false">VLOOKUP($A36,GAMMAGRIDS,12,FALSE())</f>
        <v>8.02989026</v>
      </c>
      <c r="AG36" s="152" t="n">
        <f aca="false">((AF36-AP36)*0.9)+AP36</f>
        <v>7.614632522</v>
      </c>
      <c r="AH36" s="152" t="n">
        <f aca="false">((AF36-AP36)*0.8)+AP36</f>
        <v>7.199374784</v>
      </c>
      <c r="AI36" s="152" t="n">
        <f aca="false">((AF36-AP36)*0.7)+AP36</f>
        <v>6.784117046</v>
      </c>
      <c r="AJ36" s="152" t="n">
        <f aca="false">((AF36-AP36)*0.6)+AP36</f>
        <v>6.368859308</v>
      </c>
      <c r="AK36" s="152" t="n">
        <f aca="false">((AF36-AP36)*0.5)+AP36</f>
        <v>5.95360157</v>
      </c>
      <c r="AL36" s="152" t="n">
        <f aca="false">((AF36-AP36)*0.4)+AP36</f>
        <v>5.538343832</v>
      </c>
      <c r="AM36" s="152" t="n">
        <f aca="false">((AF36-AP36)*0.3)+AP36</f>
        <v>5.123086094</v>
      </c>
      <c r="AN36" s="152" t="n">
        <f aca="false">((AF36-AP36)*0.2)+AP36</f>
        <v>4.707828356</v>
      </c>
      <c r="AO36" s="152" t="n">
        <f aca="false">((AF36-AP36)*0.1)+AP36</f>
        <v>4.292570618</v>
      </c>
      <c r="AP36" s="152" t="n">
        <f aca="false">VLOOKUP($A36,GAMMAGRIDS,13,FALSE())</f>
        <v>3.87731288</v>
      </c>
      <c r="AQ36" s="152" t="n">
        <f aca="false">(($AP36-$AU36)*0.8)+$AU36</f>
        <v>3.482767154</v>
      </c>
      <c r="AR36" s="152" t="n">
        <f aca="false">(($AP36-$AU36)*0.6)+$AU36</f>
        <v>3.088221428</v>
      </c>
      <c r="AS36" s="152" t="n">
        <f aca="false">(($AP36-$AU36)*0.4)+$AU36</f>
        <v>2.693675702</v>
      </c>
      <c r="AT36" s="152" t="n">
        <f aca="false">(($AP36-$AU36)*0.2)+$AU36</f>
        <v>2.299129976</v>
      </c>
      <c r="AU36" s="152" t="n">
        <f aca="false">VLOOKUP($A36,GAMMAGRIDS,14,FALSE())</f>
        <v>1.90458425</v>
      </c>
      <c r="AV36" s="152" t="n">
        <f aca="false">(($AU36-$AZ36)*0.8)+$AZ36</f>
        <v>1.5236674</v>
      </c>
      <c r="AW36" s="152" t="n">
        <f aca="false">(($AU36-$AZ36)*0.6)+$AZ36</f>
        <v>1.14275055</v>
      </c>
      <c r="AX36" s="152" t="n">
        <f aca="false">(($AU36-$AZ36)*0.4)+$AZ36</f>
        <v>0.7618337</v>
      </c>
      <c r="AY36" s="152" t="n">
        <f aca="false">(($AU36-$AZ36)*0.2)+$AZ36</f>
        <v>0.38091685</v>
      </c>
      <c r="AZ36" s="152" t="n">
        <v>0</v>
      </c>
      <c r="BA36" s="152" t="n">
        <f aca="false">(($BE36-$AZ36)*0.2)+$AZ36</f>
        <v>-0.36747085</v>
      </c>
      <c r="BB36" s="152" t="n">
        <f aca="false">(($BE36-$AZ36)*0.4)+$AZ36</f>
        <v>-0.7349417</v>
      </c>
      <c r="BC36" s="152" t="n">
        <f aca="false">(($BE36-$AZ36)*0.6)+$AZ36</f>
        <v>-1.10241255</v>
      </c>
      <c r="BD36" s="152" t="n">
        <f aca="false">(($BE36-$AZ36)*0.8)+$AZ36</f>
        <v>-1.4698834</v>
      </c>
      <c r="BE36" s="152" t="n">
        <f aca="false">VLOOKUP($A36,GAMMAGRIDS,15,FALSE())</f>
        <v>-1.83735425</v>
      </c>
      <c r="BF36" s="152" t="n">
        <f aca="false">(($BJ36-$BE36)*0.2)+$BE36</f>
        <v>-2.191594514</v>
      </c>
      <c r="BG36" s="152" t="n">
        <f aca="false">(($BJ36-$BE36)*0.4)+$BE36</f>
        <v>-2.545834778</v>
      </c>
      <c r="BH36" s="152" t="n">
        <f aca="false">(($BJ36-$BE36)*0.6)+$BE36</f>
        <v>-2.900075042</v>
      </c>
      <c r="BI36" s="152" t="n">
        <f aca="false">(($BJ36-$BE36)*0.8)+$BE36</f>
        <v>-3.254315306</v>
      </c>
      <c r="BJ36" s="152" t="n">
        <f aca="false">VLOOKUP($A36,GAMMAGRIDS,16,FALSE())</f>
        <v>-3.60855557</v>
      </c>
      <c r="BK36" s="152" t="n">
        <f aca="false">((BT36-BJ36)*0.1)+BJ36</f>
        <v>-3.943448126</v>
      </c>
      <c r="BL36" s="152" t="n">
        <f aca="false">((BT36-BJ36)*0.2)+BJ36</f>
        <v>-4.278340682</v>
      </c>
      <c r="BM36" s="152" t="n">
        <f aca="false">((BT36-BJ36)*0.3)+BJ36</f>
        <v>-4.613233238</v>
      </c>
      <c r="BN36" s="152" t="n">
        <f aca="false">((BT36-BJ36)*0.4)+BJ36</f>
        <v>-4.948125794</v>
      </c>
      <c r="BO36" s="152" t="n">
        <f aca="false">((BT36-BJ36)*0.5)+BJ36</f>
        <v>-5.28301835</v>
      </c>
      <c r="BP36" s="152" t="n">
        <f aca="false">((BT36-BJ36)*0.6)+BJ36</f>
        <v>-5.617910906</v>
      </c>
      <c r="BQ36" s="152" t="n">
        <f aca="false">((BT36-BJ36)*0.7)+BJ36</f>
        <v>-5.952803462</v>
      </c>
      <c r="BR36" s="152" t="n">
        <f aca="false">((BT36-BJ36)*0.8)+BJ36</f>
        <v>-6.287696018</v>
      </c>
      <c r="BS36" s="152" t="n">
        <f aca="false">((BT36-BJ36)*0.9)+BJ36</f>
        <v>-6.622588574</v>
      </c>
      <c r="BT36" s="152" t="n">
        <f aca="false">VLOOKUP($A36,GAMMAGRIDS,17,FALSE())</f>
        <v>-6.95748113</v>
      </c>
      <c r="BU36" s="152" t="n">
        <f aca="false">((CD36-BT36)*0.1)+BT36</f>
        <v>-7.26751239</v>
      </c>
      <c r="BV36" s="152" t="n">
        <f aca="false">((CD36-BT36)*0.2)+BT36</f>
        <v>-7.57754365</v>
      </c>
      <c r="BW36" s="152" t="n">
        <f aca="false">((CD36-BT36)*0.3)+BT36</f>
        <v>-7.88757491</v>
      </c>
      <c r="BX36" s="152" t="n">
        <f aca="false">((CD36-BT36)*0.4)+BT36</f>
        <v>-8.19760617</v>
      </c>
      <c r="BY36" s="152" t="n">
        <f aca="false">((CD36-BT36)*0.5)+BT36</f>
        <v>-8.50763743</v>
      </c>
      <c r="BZ36" s="152" t="n">
        <f aca="false">((CD36-BT36)*0.6)+BT36</f>
        <v>-8.81766869</v>
      </c>
      <c r="CA36" s="152" t="n">
        <f aca="false">((CD36-BT36)*0.7)+BT36</f>
        <v>-9.12769995</v>
      </c>
      <c r="CB36" s="152" t="n">
        <f aca="false">((CD36-BT36)*0.8)+BT36</f>
        <v>-9.43773121</v>
      </c>
      <c r="CC36" s="152" t="n">
        <f aca="false">((CD36-BT36)*0.9)+BT36</f>
        <v>-9.74776247</v>
      </c>
      <c r="CD36" s="152" t="n">
        <f aca="false">VLOOKUP($A36,GAMMAGRIDS,18,FALSE())</f>
        <v>-10.05779373</v>
      </c>
      <c r="CE36" s="152" t="n">
        <f aca="false">($CD36-$CC36)+CD36</f>
        <v>-10.36782499</v>
      </c>
      <c r="CF36" s="152" t="n">
        <f aca="false">($CD36-$CC36)+CE36</f>
        <v>-10.67785625</v>
      </c>
      <c r="CG36" s="152" t="n">
        <f aca="false">($CD36-$CC36)+CF36</f>
        <v>-10.98788751</v>
      </c>
      <c r="CH36" s="152" t="n">
        <f aca="false">($CD36-$CC36)+CG36</f>
        <v>-11.29791877</v>
      </c>
      <c r="CI36" s="152" t="n">
        <f aca="false">($CD36-$CC36)+CH36</f>
        <v>-11.60795003</v>
      </c>
      <c r="CJ36" s="152" t="n">
        <f aca="false">($CD36-$CC36)+CI36</f>
        <v>-11.91798129</v>
      </c>
      <c r="CK36" s="152" t="n">
        <f aca="false">($CD36-$CC36)+CJ36</f>
        <v>-12.22801255</v>
      </c>
      <c r="CL36" s="152" t="n">
        <f aca="false">($CD36-$CC36)+CK36</f>
        <v>-12.53804381</v>
      </c>
      <c r="CM36" s="152" t="n">
        <f aca="false">($CD36-$CC36)+CL36</f>
        <v>-12.84807507</v>
      </c>
      <c r="CN36" s="152" t="n">
        <f aca="false">($CD36-$CC36)+CM36</f>
        <v>-13.15810633</v>
      </c>
      <c r="CO36" s="152" t="n">
        <f aca="false">($CD36-$CC36)+CN36</f>
        <v>-13.46813759</v>
      </c>
      <c r="CP36" s="152" t="n">
        <f aca="false">($CD36-$CC36)+CO36</f>
        <v>-13.77816885</v>
      </c>
      <c r="CQ36" s="152" t="n">
        <f aca="false">($CD36-$CC36)+CP36</f>
        <v>-14.08820011</v>
      </c>
      <c r="CR36" s="152" t="n">
        <f aca="false">($CD36-$CC36)+CQ36</f>
        <v>-14.39823137</v>
      </c>
      <c r="CS36" s="152" t="n">
        <f aca="false">($CD36-$CC36)+CR36</f>
        <v>-14.70826263</v>
      </c>
      <c r="CT36" s="152" t="n">
        <f aca="false">($CD36-$CC36)+CS36</f>
        <v>-15.01829389</v>
      </c>
      <c r="CU36" s="152" t="n">
        <f aca="false">($CD36-$CC36)+CT36</f>
        <v>-15.32832515</v>
      </c>
      <c r="CV36" s="152" t="n">
        <f aca="false">($CD36-$CC36)+CU36</f>
        <v>-15.63835641</v>
      </c>
      <c r="CW36" s="152" t="n">
        <f aca="false">($CD36-$CC36)+CV36</f>
        <v>-15.94838767</v>
      </c>
      <c r="CX36" s="152" t="n">
        <f aca="false">($CD36-$CC36)+CW36</f>
        <v>-16.25841893</v>
      </c>
    </row>
    <row r="37" customFormat="false" ht="12.75" hidden="false" customHeight="false" outlineLevel="0" collapsed="false">
      <c r="A37" s="34" t="n">
        <v>37712</v>
      </c>
      <c r="B37" s="152" t="n">
        <f aca="false">($V37-$W37)+C37</f>
        <v>-0.660212189999999</v>
      </c>
      <c r="C37" s="152" t="n">
        <f aca="false">($V37-$W37)+D37</f>
        <v>-0.645471830999999</v>
      </c>
      <c r="D37" s="152" t="n">
        <f aca="false">($V37-$W37)+E37</f>
        <v>-0.630731471999999</v>
      </c>
      <c r="E37" s="152" t="n">
        <f aca="false">($V37-$W37)+F37</f>
        <v>-0.615991112999999</v>
      </c>
      <c r="F37" s="152" t="n">
        <f aca="false">($V37-$W37)+G37</f>
        <v>-0.601250753999999</v>
      </c>
      <c r="G37" s="152" t="n">
        <f aca="false">($V37-$W37)+H37</f>
        <v>-0.586510395</v>
      </c>
      <c r="H37" s="152" t="n">
        <f aca="false">($V37-$W37)+I37</f>
        <v>-0.571770036</v>
      </c>
      <c r="I37" s="152" t="n">
        <f aca="false">($V37-$W37)+J37</f>
        <v>-0.557029677</v>
      </c>
      <c r="J37" s="152" t="n">
        <f aca="false">($V37-$W37)+K37</f>
        <v>-0.542289318</v>
      </c>
      <c r="K37" s="152" t="n">
        <f aca="false">($V37-$W37)+L37</f>
        <v>-0.527548959</v>
      </c>
      <c r="L37" s="152" t="n">
        <f aca="false">($V37-$W37)+M37</f>
        <v>-0.5128086</v>
      </c>
      <c r="M37" s="152" t="n">
        <f aca="false">($V37-$W37)+N37</f>
        <v>-0.498068241</v>
      </c>
      <c r="N37" s="152" t="n">
        <f aca="false">($V37-$W37)+O37</f>
        <v>-0.483327882</v>
      </c>
      <c r="O37" s="152" t="n">
        <f aca="false">($V37-$W37)+P37</f>
        <v>-0.468587523</v>
      </c>
      <c r="P37" s="152" t="n">
        <f aca="false">($V37-$W37)+Q37</f>
        <v>-0.453847164</v>
      </c>
      <c r="Q37" s="152" t="n">
        <f aca="false">($V37-$W37)+R37</f>
        <v>-0.439106805</v>
      </c>
      <c r="R37" s="152" t="n">
        <f aca="false">($V37-$W37)+S37</f>
        <v>-0.424366446</v>
      </c>
      <c r="S37" s="152" t="n">
        <f aca="false">($V37-$W37)+T37</f>
        <v>-0.409626087</v>
      </c>
      <c r="T37" s="152" t="n">
        <f aca="false">($V37-$W37)+U37</f>
        <v>-0.394885728</v>
      </c>
      <c r="U37" s="152" t="n">
        <f aca="false">($V37-$W37)+V37</f>
        <v>-0.380145369</v>
      </c>
      <c r="V37" s="152" t="n">
        <f aca="false">VLOOKUP($A37,GAMMAGRIDS,11,FALSE())</f>
        <v>-0.36540501</v>
      </c>
      <c r="W37" s="152" t="n">
        <f aca="false">((V37-AF37)*0.9)+AF37</f>
        <v>-0.350664651</v>
      </c>
      <c r="X37" s="152" t="n">
        <f aca="false">((V37-AF37)*0.8)+AF37</f>
        <v>-0.335924292</v>
      </c>
      <c r="Y37" s="152" t="n">
        <f aca="false">((V37-AF37)*0.7)+AF37</f>
        <v>-0.321183933</v>
      </c>
      <c r="Z37" s="152" t="n">
        <f aca="false">((V37-AF37)*0.6)+AF37</f>
        <v>-0.306443574</v>
      </c>
      <c r="AA37" s="152" t="n">
        <f aca="false">((V37-AF37)*0.5)+AF37</f>
        <v>-0.291703215</v>
      </c>
      <c r="AB37" s="152" t="n">
        <f aca="false">((V37-AF37)*0.4)+AF37</f>
        <v>-0.276962856</v>
      </c>
      <c r="AC37" s="152" t="n">
        <f aca="false">((V37-AF37)*0.3)+AF37</f>
        <v>-0.262222497</v>
      </c>
      <c r="AD37" s="152" t="n">
        <f aca="false">((V37-AF37)*0.2)+AF37</f>
        <v>-0.247482138</v>
      </c>
      <c r="AE37" s="152" t="n">
        <f aca="false">((V37-AF37)*0.1)+AF37</f>
        <v>-0.232741779</v>
      </c>
      <c r="AF37" s="152" t="n">
        <f aca="false">VLOOKUP($A37,GAMMAGRIDS,12,FALSE())</f>
        <v>-0.21800142</v>
      </c>
      <c r="AG37" s="152" t="n">
        <f aca="false">((AF37-AP37)*0.9)+AP37</f>
        <v>-0.206007433</v>
      </c>
      <c r="AH37" s="152" t="n">
        <f aca="false">((AF37-AP37)*0.8)+AP37</f>
        <v>-0.194013446</v>
      </c>
      <c r="AI37" s="152" t="n">
        <f aca="false">((AF37-AP37)*0.7)+AP37</f>
        <v>-0.182019459</v>
      </c>
      <c r="AJ37" s="152" t="n">
        <f aca="false">((AF37-AP37)*0.6)+AP37</f>
        <v>-0.170025472</v>
      </c>
      <c r="AK37" s="152" t="n">
        <f aca="false">((AF37-AP37)*0.5)+AP37</f>
        <v>-0.158031485</v>
      </c>
      <c r="AL37" s="152" t="n">
        <f aca="false">((AF37-AP37)*0.4)+AP37</f>
        <v>-0.146037498</v>
      </c>
      <c r="AM37" s="152" t="n">
        <f aca="false">((AF37-AP37)*0.3)+AP37</f>
        <v>-0.134043511</v>
      </c>
      <c r="AN37" s="152" t="n">
        <f aca="false">((AF37-AP37)*0.2)+AP37</f>
        <v>-0.122049524</v>
      </c>
      <c r="AO37" s="152" t="n">
        <f aca="false">((AF37-AP37)*0.1)+AP37</f>
        <v>-0.110055537</v>
      </c>
      <c r="AP37" s="152" t="n">
        <f aca="false">VLOOKUP($A37,GAMMAGRIDS,13,FALSE())</f>
        <v>-0.09806155</v>
      </c>
      <c r="AQ37" s="152" t="n">
        <f aca="false">(($AP37-$AU37)*0.8)+$AU37</f>
        <v>-0.087771294</v>
      </c>
      <c r="AR37" s="152" t="n">
        <f aca="false">(($AP37-$AU37)*0.6)+$AU37</f>
        <v>-0.077481038</v>
      </c>
      <c r="AS37" s="152" t="n">
        <f aca="false">(($AP37-$AU37)*0.4)+$AU37</f>
        <v>-0.067190782</v>
      </c>
      <c r="AT37" s="152" t="n">
        <f aca="false">(($AP37-$AU37)*0.2)+$AU37</f>
        <v>-0.056900526</v>
      </c>
      <c r="AU37" s="152" t="n">
        <f aca="false">VLOOKUP($A37,GAMMAGRIDS,14,FALSE())</f>
        <v>-0.04661027</v>
      </c>
      <c r="AV37" s="152" t="n">
        <f aca="false">(($AU37-$AZ37)*0.8)+$AZ37</f>
        <v>-0.037288216</v>
      </c>
      <c r="AW37" s="152" t="n">
        <f aca="false">(($AU37-$AZ37)*0.6)+$AZ37</f>
        <v>-0.027966162</v>
      </c>
      <c r="AX37" s="152" t="n">
        <f aca="false">(($AU37-$AZ37)*0.4)+$AZ37</f>
        <v>-0.018644108</v>
      </c>
      <c r="AY37" s="152" t="n">
        <f aca="false">(($AU37-$AZ37)*0.2)+$AZ37</f>
        <v>-0.009322054</v>
      </c>
      <c r="AZ37" s="152" t="n">
        <v>0</v>
      </c>
      <c r="BA37" s="152" t="n">
        <f aca="false">(($BE37-$AZ37)*0.2)+$AZ37</f>
        <v>0.008474168</v>
      </c>
      <c r="BB37" s="152" t="n">
        <f aca="false">(($BE37-$AZ37)*0.4)+$AZ37</f>
        <v>0.016948336</v>
      </c>
      <c r="BC37" s="152" t="n">
        <f aca="false">(($BE37-$AZ37)*0.6)+$AZ37</f>
        <v>0.025422504</v>
      </c>
      <c r="BD37" s="152" t="n">
        <f aca="false">(($BE37-$AZ37)*0.8)+$AZ37</f>
        <v>0.033896672</v>
      </c>
      <c r="BE37" s="152" t="n">
        <f aca="false">VLOOKUP($A37,GAMMAGRIDS,15,FALSE())</f>
        <v>0.04237084</v>
      </c>
      <c r="BF37" s="152" t="n">
        <f aca="false">(($BJ37-$BE37)*0.2)+$BE37</f>
        <v>0.050092752</v>
      </c>
      <c r="BG37" s="152" t="n">
        <f aca="false">(($BJ37-$BE37)*0.4)+$BE37</f>
        <v>0.057814664</v>
      </c>
      <c r="BH37" s="152" t="n">
        <f aca="false">(($BJ37-$BE37)*0.6)+$BE37</f>
        <v>0.065536576</v>
      </c>
      <c r="BI37" s="152" t="n">
        <f aca="false">(($BJ37-$BE37)*0.8)+$BE37</f>
        <v>0.073258488</v>
      </c>
      <c r="BJ37" s="152" t="n">
        <f aca="false">VLOOKUP($A37,GAMMAGRIDS,16,FALSE())</f>
        <v>0.0809804</v>
      </c>
      <c r="BK37" s="152" t="n">
        <f aca="false">((BT37-BJ37)*0.1)+BJ37</f>
        <v>0.087733571</v>
      </c>
      <c r="BL37" s="152" t="n">
        <f aca="false">((BT37-BJ37)*0.2)+BJ37</f>
        <v>0.094486742</v>
      </c>
      <c r="BM37" s="152" t="n">
        <f aca="false">((BT37-BJ37)*0.3)+BJ37</f>
        <v>0.101239913</v>
      </c>
      <c r="BN37" s="152" t="n">
        <f aca="false">((BT37-BJ37)*0.4)+BJ37</f>
        <v>0.107993084</v>
      </c>
      <c r="BO37" s="152" t="n">
        <f aca="false">((BT37-BJ37)*0.5)+BJ37</f>
        <v>0.114746255</v>
      </c>
      <c r="BP37" s="152" t="n">
        <f aca="false">((BT37-BJ37)*0.6)+BJ37</f>
        <v>0.121499426</v>
      </c>
      <c r="BQ37" s="152" t="n">
        <f aca="false">((BT37-BJ37)*0.7)+BJ37</f>
        <v>0.128252597</v>
      </c>
      <c r="BR37" s="152" t="n">
        <f aca="false">((BT37-BJ37)*0.8)+BJ37</f>
        <v>0.135005768</v>
      </c>
      <c r="BS37" s="152" t="n">
        <f aca="false">((BT37-BJ37)*0.9)+BJ37</f>
        <v>0.141758939</v>
      </c>
      <c r="BT37" s="152" t="n">
        <f aca="false">VLOOKUP($A37,GAMMAGRIDS,17,FALSE())</f>
        <v>0.14851211</v>
      </c>
      <c r="BU37" s="152" t="n">
        <f aca="false">((CD37-BT37)*0.1)+BT37</f>
        <v>0.154186884</v>
      </c>
      <c r="BV37" s="152" t="n">
        <f aca="false">((CD37-BT37)*0.2)+BT37</f>
        <v>0.159861658</v>
      </c>
      <c r="BW37" s="152" t="n">
        <f aca="false">((CD37-BT37)*0.3)+BT37</f>
        <v>0.165536432</v>
      </c>
      <c r="BX37" s="152" t="n">
        <f aca="false">((CD37-BT37)*0.4)+BT37</f>
        <v>0.171211206</v>
      </c>
      <c r="BY37" s="152" t="n">
        <f aca="false">((CD37-BT37)*0.5)+BT37</f>
        <v>0.17688598</v>
      </c>
      <c r="BZ37" s="152" t="n">
        <f aca="false">((CD37-BT37)*0.6)+BT37</f>
        <v>0.182560754</v>
      </c>
      <c r="CA37" s="152" t="n">
        <f aca="false">((CD37-BT37)*0.7)+BT37</f>
        <v>0.188235528</v>
      </c>
      <c r="CB37" s="152" t="n">
        <f aca="false">((CD37-BT37)*0.8)+BT37</f>
        <v>0.193910302</v>
      </c>
      <c r="CC37" s="152" t="n">
        <f aca="false">((CD37-BT37)*0.9)+BT37</f>
        <v>0.199585076</v>
      </c>
      <c r="CD37" s="152" t="n">
        <f aca="false">VLOOKUP($A37,GAMMAGRIDS,18,FALSE())</f>
        <v>0.20525985</v>
      </c>
      <c r="CE37" s="152" t="n">
        <f aca="false">($CD37-$CC37)+CD37</f>
        <v>0.210934624</v>
      </c>
      <c r="CF37" s="152" t="n">
        <f aca="false">($CD37-$CC37)+CE37</f>
        <v>0.216609398</v>
      </c>
      <c r="CG37" s="152" t="n">
        <f aca="false">($CD37-$CC37)+CF37</f>
        <v>0.222284172</v>
      </c>
      <c r="CH37" s="152" t="n">
        <f aca="false">($CD37-$CC37)+CG37</f>
        <v>0.227958946</v>
      </c>
      <c r="CI37" s="152" t="n">
        <f aca="false">($CD37-$CC37)+CH37</f>
        <v>0.23363372</v>
      </c>
      <c r="CJ37" s="152" t="n">
        <f aca="false">($CD37-$CC37)+CI37</f>
        <v>0.239308494</v>
      </c>
      <c r="CK37" s="152" t="n">
        <f aca="false">($CD37-$CC37)+CJ37</f>
        <v>0.244983268</v>
      </c>
      <c r="CL37" s="152" t="n">
        <f aca="false">($CD37-$CC37)+CK37</f>
        <v>0.250658042</v>
      </c>
      <c r="CM37" s="152" t="n">
        <f aca="false">($CD37-$CC37)+CL37</f>
        <v>0.256332816</v>
      </c>
      <c r="CN37" s="152" t="n">
        <f aca="false">($CD37-$CC37)+CM37</f>
        <v>0.26200759</v>
      </c>
      <c r="CO37" s="152" t="n">
        <f aca="false">($CD37-$CC37)+CN37</f>
        <v>0.267682364</v>
      </c>
      <c r="CP37" s="152" t="n">
        <f aca="false">($CD37-$CC37)+CO37</f>
        <v>0.273357138</v>
      </c>
      <c r="CQ37" s="152" t="n">
        <f aca="false">($CD37-$CC37)+CP37</f>
        <v>0.279031912</v>
      </c>
      <c r="CR37" s="152" t="n">
        <f aca="false">($CD37-$CC37)+CQ37</f>
        <v>0.284706686</v>
      </c>
      <c r="CS37" s="152" t="n">
        <f aca="false">($CD37-$CC37)+CR37</f>
        <v>0.29038146</v>
      </c>
      <c r="CT37" s="152" t="n">
        <f aca="false">($CD37-$CC37)+CS37</f>
        <v>0.296056234</v>
      </c>
      <c r="CU37" s="152" t="n">
        <f aca="false">($CD37-$CC37)+CT37</f>
        <v>0.301731008</v>
      </c>
      <c r="CV37" s="152" t="n">
        <f aca="false">($CD37-$CC37)+CU37</f>
        <v>0.307405782</v>
      </c>
      <c r="CW37" s="152" t="n">
        <f aca="false">($CD37-$CC37)+CV37</f>
        <v>0.313080556</v>
      </c>
      <c r="CX37" s="152" t="n">
        <f aca="false">($CD37-$CC37)+CW37</f>
        <v>0.31875533</v>
      </c>
    </row>
    <row r="38" customFormat="false" ht="12.75" hidden="false" customHeight="false" outlineLevel="0" collapsed="false">
      <c r="A38" s="34" t="n">
        <v>37742</v>
      </c>
      <c r="B38" s="152" t="n">
        <f aca="false">($V38-$W38)+C38</f>
        <v>-0.64623834</v>
      </c>
      <c r="C38" s="152" t="n">
        <f aca="false">($V38-$W38)+D38</f>
        <v>-0.631609387</v>
      </c>
      <c r="D38" s="152" t="n">
        <f aca="false">($V38-$W38)+E38</f>
        <v>-0.616980434</v>
      </c>
      <c r="E38" s="152" t="n">
        <f aca="false">($V38-$W38)+F38</f>
        <v>-0.602351481</v>
      </c>
      <c r="F38" s="152" t="n">
        <f aca="false">($V38-$W38)+G38</f>
        <v>-0.587722528</v>
      </c>
      <c r="G38" s="152" t="n">
        <f aca="false">($V38-$W38)+H38</f>
        <v>-0.573093575</v>
      </c>
      <c r="H38" s="152" t="n">
        <f aca="false">($V38-$W38)+I38</f>
        <v>-0.558464622</v>
      </c>
      <c r="I38" s="152" t="n">
        <f aca="false">($V38-$W38)+J38</f>
        <v>-0.543835669</v>
      </c>
      <c r="J38" s="152" t="n">
        <f aca="false">($V38-$W38)+K38</f>
        <v>-0.529206716</v>
      </c>
      <c r="K38" s="152" t="n">
        <f aca="false">($V38-$W38)+L38</f>
        <v>-0.514577763</v>
      </c>
      <c r="L38" s="152" t="n">
        <f aca="false">($V38-$W38)+M38</f>
        <v>-0.49994881</v>
      </c>
      <c r="M38" s="152" t="n">
        <f aca="false">($V38-$W38)+N38</f>
        <v>-0.485319857</v>
      </c>
      <c r="N38" s="152" t="n">
        <f aca="false">($V38-$W38)+O38</f>
        <v>-0.470690904</v>
      </c>
      <c r="O38" s="152" t="n">
        <f aca="false">($V38-$W38)+P38</f>
        <v>-0.456061951</v>
      </c>
      <c r="P38" s="152" t="n">
        <f aca="false">($V38-$W38)+Q38</f>
        <v>-0.441432998</v>
      </c>
      <c r="Q38" s="152" t="n">
        <f aca="false">($V38-$W38)+R38</f>
        <v>-0.426804045</v>
      </c>
      <c r="R38" s="152" t="n">
        <f aca="false">($V38-$W38)+S38</f>
        <v>-0.412175092</v>
      </c>
      <c r="S38" s="152" t="n">
        <f aca="false">($V38-$W38)+T38</f>
        <v>-0.397546139</v>
      </c>
      <c r="T38" s="152" t="n">
        <f aca="false">($V38-$W38)+U38</f>
        <v>-0.382917186</v>
      </c>
      <c r="U38" s="152" t="n">
        <f aca="false">($V38-$W38)+V38</f>
        <v>-0.368288233</v>
      </c>
      <c r="V38" s="152" t="n">
        <f aca="false">VLOOKUP($A38,GAMMAGRIDS,11,FALSE())</f>
        <v>-0.35365928</v>
      </c>
      <c r="W38" s="152" t="n">
        <f aca="false">((V38-AF38)*0.9)+AF38</f>
        <v>-0.339030327</v>
      </c>
      <c r="X38" s="152" t="n">
        <f aca="false">((V38-AF38)*0.8)+AF38</f>
        <v>-0.324401374</v>
      </c>
      <c r="Y38" s="152" t="n">
        <f aca="false">((V38-AF38)*0.7)+AF38</f>
        <v>-0.309772421</v>
      </c>
      <c r="Z38" s="152" t="n">
        <f aca="false">((V38-AF38)*0.6)+AF38</f>
        <v>-0.295143468</v>
      </c>
      <c r="AA38" s="152" t="n">
        <f aca="false">((V38-AF38)*0.5)+AF38</f>
        <v>-0.280514515</v>
      </c>
      <c r="AB38" s="152" t="n">
        <f aca="false">((V38-AF38)*0.4)+AF38</f>
        <v>-0.265885562</v>
      </c>
      <c r="AC38" s="152" t="n">
        <f aca="false">((V38-AF38)*0.3)+AF38</f>
        <v>-0.251256609</v>
      </c>
      <c r="AD38" s="152" t="n">
        <f aca="false">((V38-AF38)*0.2)+AF38</f>
        <v>-0.236627656</v>
      </c>
      <c r="AE38" s="152" t="n">
        <f aca="false">((V38-AF38)*0.1)+AF38</f>
        <v>-0.221998703</v>
      </c>
      <c r="AF38" s="152" t="n">
        <f aca="false">VLOOKUP($A38,GAMMAGRIDS,12,FALSE())</f>
        <v>-0.20736975</v>
      </c>
      <c r="AG38" s="152" t="n">
        <f aca="false">((AF38-AP38)*0.9)+AP38</f>
        <v>-0.195789542</v>
      </c>
      <c r="AH38" s="152" t="n">
        <f aca="false">((AF38-AP38)*0.8)+AP38</f>
        <v>-0.184209334</v>
      </c>
      <c r="AI38" s="152" t="n">
        <f aca="false">((AF38-AP38)*0.7)+AP38</f>
        <v>-0.172629126</v>
      </c>
      <c r="AJ38" s="152" t="n">
        <f aca="false">((AF38-AP38)*0.6)+AP38</f>
        <v>-0.161048918</v>
      </c>
      <c r="AK38" s="152" t="n">
        <f aca="false">((AF38-AP38)*0.5)+AP38</f>
        <v>-0.14946871</v>
      </c>
      <c r="AL38" s="152" t="n">
        <f aca="false">((AF38-AP38)*0.4)+AP38</f>
        <v>-0.137888502</v>
      </c>
      <c r="AM38" s="152" t="n">
        <f aca="false">((AF38-AP38)*0.3)+AP38</f>
        <v>-0.126308294</v>
      </c>
      <c r="AN38" s="152" t="n">
        <f aca="false">((AF38-AP38)*0.2)+AP38</f>
        <v>-0.114728086</v>
      </c>
      <c r="AO38" s="152" t="n">
        <f aca="false">((AF38-AP38)*0.1)+AP38</f>
        <v>-0.103147878</v>
      </c>
      <c r="AP38" s="152" t="n">
        <f aca="false">VLOOKUP($A38,GAMMAGRIDS,13,FALSE())</f>
        <v>-0.09156767</v>
      </c>
      <c r="AQ38" s="152" t="n">
        <f aca="false">(($AP38-$AU38)*0.8)+$AU38</f>
        <v>-0.081865212</v>
      </c>
      <c r="AR38" s="152" t="n">
        <f aca="false">(($AP38-$AU38)*0.6)+$AU38</f>
        <v>-0.072162754</v>
      </c>
      <c r="AS38" s="152" t="n">
        <f aca="false">(($AP38-$AU38)*0.4)+$AU38</f>
        <v>-0.062460296</v>
      </c>
      <c r="AT38" s="152" t="n">
        <f aca="false">(($AP38-$AU38)*0.2)+$AU38</f>
        <v>-0.052757838</v>
      </c>
      <c r="AU38" s="152" t="n">
        <f aca="false">VLOOKUP($A38,GAMMAGRIDS,14,FALSE())</f>
        <v>-0.04305538</v>
      </c>
      <c r="AV38" s="152" t="n">
        <f aca="false">(($AU38-$AZ38)*0.8)+$AZ38</f>
        <v>-0.034444304</v>
      </c>
      <c r="AW38" s="152" t="n">
        <f aca="false">(($AU38-$AZ38)*0.6)+$AZ38</f>
        <v>-0.025833228</v>
      </c>
      <c r="AX38" s="152" t="n">
        <f aca="false">(($AU38-$AZ38)*0.4)+$AZ38</f>
        <v>-0.017222152</v>
      </c>
      <c r="AY38" s="152" t="n">
        <f aca="false">(($AU38-$AZ38)*0.2)+$AZ38</f>
        <v>-0.008611076</v>
      </c>
      <c r="AZ38" s="152" t="n">
        <v>0</v>
      </c>
      <c r="BA38" s="152" t="n">
        <f aca="false">(($BE38-$AZ38)*0.2)+$AZ38</f>
        <v>0.007671628</v>
      </c>
      <c r="BB38" s="152" t="n">
        <f aca="false">(($BE38-$AZ38)*0.4)+$AZ38</f>
        <v>0.015343256</v>
      </c>
      <c r="BC38" s="152" t="n">
        <f aca="false">(($BE38-$AZ38)*0.6)+$AZ38</f>
        <v>0.023014884</v>
      </c>
      <c r="BD38" s="152" t="n">
        <f aca="false">(($BE38-$AZ38)*0.8)+$AZ38</f>
        <v>0.030686512</v>
      </c>
      <c r="BE38" s="152" t="n">
        <f aca="false">VLOOKUP($A38,GAMMAGRIDS,15,FALSE())</f>
        <v>0.03835814</v>
      </c>
      <c r="BF38" s="152" t="n">
        <f aca="false">(($BJ38-$BE38)*0.2)+$BE38</f>
        <v>0.04519745</v>
      </c>
      <c r="BG38" s="152" t="n">
        <f aca="false">(($BJ38-$BE38)*0.4)+$BE38</f>
        <v>0.05203676</v>
      </c>
      <c r="BH38" s="152" t="n">
        <f aca="false">(($BJ38-$BE38)*0.6)+$BE38</f>
        <v>0.05887607</v>
      </c>
      <c r="BI38" s="152" t="n">
        <f aca="false">(($BJ38-$BE38)*0.8)+$BE38</f>
        <v>0.06571538</v>
      </c>
      <c r="BJ38" s="152" t="n">
        <f aca="false">VLOOKUP($A38,GAMMAGRIDS,16,FALSE())</f>
        <v>0.07255469</v>
      </c>
      <c r="BK38" s="152" t="n">
        <f aca="false">((BT38-BJ38)*0.1)+BJ38</f>
        <v>0.078325546</v>
      </c>
      <c r="BL38" s="152" t="n">
        <f aca="false">((BT38-BJ38)*0.2)+BJ38</f>
        <v>0.084096402</v>
      </c>
      <c r="BM38" s="152" t="n">
        <f aca="false">((BT38-BJ38)*0.3)+BJ38</f>
        <v>0.089867258</v>
      </c>
      <c r="BN38" s="152" t="n">
        <f aca="false">((BT38-BJ38)*0.4)+BJ38</f>
        <v>0.095638114</v>
      </c>
      <c r="BO38" s="152" t="n">
        <f aca="false">((BT38-BJ38)*0.5)+BJ38</f>
        <v>0.10140897</v>
      </c>
      <c r="BP38" s="152" t="n">
        <f aca="false">((BT38-BJ38)*0.6)+BJ38</f>
        <v>0.107179826</v>
      </c>
      <c r="BQ38" s="152" t="n">
        <f aca="false">((BT38-BJ38)*0.7)+BJ38</f>
        <v>0.112950682</v>
      </c>
      <c r="BR38" s="152" t="n">
        <f aca="false">((BT38-BJ38)*0.8)+BJ38</f>
        <v>0.118721538</v>
      </c>
      <c r="BS38" s="152" t="n">
        <f aca="false">((BT38-BJ38)*0.9)+BJ38</f>
        <v>0.124492394</v>
      </c>
      <c r="BT38" s="152" t="n">
        <f aca="false">VLOOKUP($A38,GAMMAGRIDS,17,FALSE())</f>
        <v>0.13026325</v>
      </c>
      <c r="BU38" s="152" t="n">
        <f aca="false">((CD38-BT38)*0.1)+BT38</f>
        <v>0.134852181</v>
      </c>
      <c r="BV38" s="152" t="n">
        <f aca="false">((CD38-BT38)*0.2)+BT38</f>
        <v>0.139441112</v>
      </c>
      <c r="BW38" s="152" t="n">
        <f aca="false">((CD38-BT38)*0.3)+BT38</f>
        <v>0.144030043</v>
      </c>
      <c r="BX38" s="152" t="n">
        <f aca="false">((CD38-BT38)*0.4)+BT38</f>
        <v>0.148618974</v>
      </c>
      <c r="BY38" s="152" t="n">
        <f aca="false">((CD38-BT38)*0.5)+BT38</f>
        <v>0.153207905</v>
      </c>
      <c r="BZ38" s="152" t="n">
        <f aca="false">((CD38-BT38)*0.6)+BT38</f>
        <v>0.157796836</v>
      </c>
      <c r="CA38" s="152" t="n">
        <f aca="false">((CD38-BT38)*0.7)+BT38</f>
        <v>0.162385767</v>
      </c>
      <c r="CB38" s="152" t="n">
        <f aca="false">((CD38-BT38)*0.8)+BT38</f>
        <v>0.166974698</v>
      </c>
      <c r="CC38" s="152" t="n">
        <f aca="false">((CD38-BT38)*0.9)+BT38</f>
        <v>0.171563629</v>
      </c>
      <c r="CD38" s="152" t="n">
        <f aca="false">VLOOKUP($A38,GAMMAGRIDS,18,FALSE())</f>
        <v>0.17615256</v>
      </c>
      <c r="CE38" s="152" t="n">
        <f aca="false">($CD38-$CC38)+CD38</f>
        <v>0.180741491</v>
      </c>
      <c r="CF38" s="152" t="n">
        <f aca="false">($CD38-$CC38)+CE38</f>
        <v>0.185330422</v>
      </c>
      <c r="CG38" s="152" t="n">
        <f aca="false">($CD38-$CC38)+CF38</f>
        <v>0.189919353</v>
      </c>
      <c r="CH38" s="152" t="n">
        <f aca="false">($CD38-$CC38)+CG38</f>
        <v>0.194508284</v>
      </c>
      <c r="CI38" s="152" t="n">
        <f aca="false">($CD38-$CC38)+CH38</f>
        <v>0.199097215</v>
      </c>
      <c r="CJ38" s="152" t="n">
        <f aca="false">($CD38-$CC38)+CI38</f>
        <v>0.203686146</v>
      </c>
      <c r="CK38" s="152" t="n">
        <f aca="false">($CD38-$CC38)+CJ38</f>
        <v>0.208275077</v>
      </c>
      <c r="CL38" s="152" t="n">
        <f aca="false">($CD38-$CC38)+CK38</f>
        <v>0.212864008</v>
      </c>
      <c r="CM38" s="152" t="n">
        <f aca="false">($CD38-$CC38)+CL38</f>
        <v>0.217452939</v>
      </c>
      <c r="CN38" s="152" t="n">
        <f aca="false">($CD38-$CC38)+CM38</f>
        <v>0.22204187</v>
      </c>
      <c r="CO38" s="152" t="n">
        <f aca="false">($CD38-$CC38)+CN38</f>
        <v>0.226630801</v>
      </c>
      <c r="CP38" s="152" t="n">
        <f aca="false">($CD38-$CC38)+CO38</f>
        <v>0.231219732</v>
      </c>
      <c r="CQ38" s="152" t="n">
        <f aca="false">($CD38-$CC38)+CP38</f>
        <v>0.235808663</v>
      </c>
      <c r="CR38" s="152" t="n">
        <f aca="false">($CD38-$CC38)+CQ38</f>
        <v>0.240397594</v>
      </c>
      <c r="CS38" s="152" t="n">
        <f aca="false">($CD38-$CC38)+CR38</f>
        <v>0.244986525</v>
      </c>
      <c r="CT38" s="152" t="n">
        <f aca="false">($CD38-$CC38)+CS38</f>
        <v>0.249575456</v>
      </c>
      <c r="CU38" s="152" t="n">
        <f aca="false">($CD38-$CC38)+CT38</f>
        <v>0.254164387</v>
      </c>
      <c r="CV38" s="152" t="n">
        <f aca="false">($CD38-$CC38)+CU38</f>
        <v>0.258753318</v>
      </c>
      <c r="CW38" s="152" t="n">
        <f aca="false">($CD38-$CC38)+CV38</f>
        <v>0.263342249</v>
      </c>
      <c r="CX38" s="152" t="n">
        <f aca="false">($CD38-$CC38)+CW38</f>
        <v>0.26793118</v>
      </c>
    </row>
    <row r="39" customFormat="false" ht="12.75" hidden="false" customHeight="false" outlineLevel="0" collapsed="false">
      <c r="A39" s="34" t="n">
        <v>37773</v>
      </c>
      <c r="B39" s="152" t="n">
        <f aca="false">($V39-$W39)+C39</f>
        <v>-0.63770197</v>
      </c>
      <c r="C39" s="152" t="n">
        <f aca="false">($V39-$W39)+D39</f>
        <v>-0.623386458</v>
      </c>
      <c r="D39" s="152" t="n">
        <f aca="false">($V39-$W39)+E39</f>
        <v>-0.609070946</v>
      </c>
      <c r="E39" s="152" t="n">
        <f aca="false">($V39-$W39)+F39</f>
        <v>-0.594755434</v>
      </c>
      <c r="F39" s="152" t="n">
        <f aca="false">($V39-$W39)+G39</f>
        <v>-0.580439922</v>
      </c>
      <c r="G39" s="152" t="n">
        <f aca="false">($V39-$W39)+H39</f>
        <v>-0.56612441</v>
      </c>
      <c r="H39" s="152" t="n">
        <f aca="false">($V39-$W39)+I39</f>
        <v>-0.551808898</v>
      </c>
      <c r="I39" s="152" t="n">
        <f aca="false">($V39-$W39)+J39</f>
        <v>-0.537493386</v>
      </c>
      <c r="J39" s="152" t="n">
        <f aca="false">($V39-$W39)+K39</f>
        <v>-0.523177874</v>
      </c>
      <c r="K39" s="152" t="n">
        <f aca="false">($V39-$W39)+L39</f>
        <v>-0.508862362</v>
      </c>
      <c r="L39" s="152" t="n">
        <f aca="false">($V39-$W39)+M39</f>
        <v>-0.49454685</v>
      </c>
      <c r="M39" s="152" t="n">
        <f aca="false">($V39-$W39)+N39</f>
        <v>-0.480231338</v>
      </c>
      <c r="N39" s="152" t="n">
        <f aca="false">($V39-$W39)+O39</f>
        <v>-0.465915826</v>
      </c>
      <c r="O39" s="152" t="n">
        <f aca="false">($V39-$W39)+P39</f>
        <v>-0.451600314</v>
      </c>
      <c r="P39" s="152" t="n">
        <f aca="false">($V39-$W39)+Q39</f>
        <v>-0.437284802</v>
      </c>
      <c r="Q39" s="152" t="n">
        <f aca="false">($V39-$W39)+R39</f>
        <v>-0.42296929</v>
      </c>
      <c r="R39" s="152" t="n">
        <f aca="false">($V39-$W39)+S39</f>
        <v>-0.408653778</v>
      </c>
      <c r="S39" s="152" t="n">
        <f aca="false">($V39-$W39)+T39</f>
        <v>-0.394338266</v>
      </c>
      <c r="T39" s="152" t="n">
        <f aca="false">($V39-$W39)+U39</f>
        <v>-0.380022754</v>
      </c>
      <c r="U39" s="152" t="n">
        <f aca="false">($V39-$W39)+V39</f>
        <v>-0.365707242</v>
      </c>
      <c r="V39" s="152" t="n">
        <f aca="false">VLOOKUP($A39,GAMMAGRIDS,11,FALSE())</f>
        <v>-0.35139173</v>
      </c>
      <c r="W39" s="152" t="n">
        <f aca="false">((V39-AF39)*0.9)+AF39</f>
        <v>-0.337076218</v>
      </c>
      <c r="X39" s="152" t="n">
        <f aca="false">((V39-AF39)*0.8)+AF39</f>
        <v>-0.322760706</v>
      </c>
      <c r="Y39" s="152" t="n">
        <f aca="false">((V39-AF39)*0.7)+AF39</f>
        <v>-0.308445194</v>
      </c>
      <c r="Z39" s="152" t="n">
        <f aca="false">((V39-AF39)*0.6)+AF39</f>
        <v>-0.294129682</v>
      </c>
      <c r="AA39" s="152" t="n">
        <f aca="false">((V39-AF39)*0.5)+AF39</f>
        <v>-0.27981417</v>
      </c>
      <c r="AB39" s="152" t="n">
        <f aca="false">((V39-AF39)*0.4)+AF39</f>
        <v>-0.265498658</v>
      </c>
      <c r="AC39" s="152" t="n">
        <f aca="false">((V39-AF39)*0.3)+AF39</f>
        <v>-0.251183146</v>
      </c>
      <c r="AD39" s="152" t="n">
        <f aca="false">((V39-AF39)*0.2)+AF39</f>
        <v>-0.236867634</v>
      </c>
      <c r="AE39" s="152" t="n">
        <f aca="false">((V39-AF39)*0.1)+AF39</f>
        <v>-0.222552122</v>
      </c>
      <c r="AF39" s="152" t="n">
        <f aca="false">VLOOKUP($A39,GAMMAGRIDS,12,FALSE())</f>
        <v>-0.20823661</v>
      </c>
      <c r="AG39" s="152" t="n">
        <f aca="false">((AF39-AP39)*0.9)+AP39</f>
        <v>-0.196708123</v>
      </c>
      <c r="AH39" s="152" t="n">
        <f aca="false">((AF39-AP39)*0.8)+AP39</f>
        <v>-0.185179636</v>
      </c>
      <c r="AI39" s="152" t="n">
        <f aca="false">((AF39-AP39)*0.7)+AP39</f>
        <v>-0.173651149</v>
      </c>
      <c r="AJ39" s="152" t="n">
        <f aca="false">((AF39-AP39)*0.6)+AP39</f>
        <v>-0.162122662</v>
      </c>
      <c r="AK39" s="152" t="n">
        <f aca="false">((AF39-AP39)*0.5)+AP39</f>
        <v>-0.150594175</v>
      </c>
      <c r="AL39" s="152" t="n">
        <f aca="false">((AF39-AP39)*0.4)+AP39</f>
        <v>-0.139065688</v>
      </c>
      <c r="AM39" s="152" t="n">
        <f aca="false">((AF39-AP39)*0.3)+AP39</f>
        <v>-0.127537201</v>
      </c>
      <c r="AN39" s="152" t="n">
        <f aca="false">((AF39-AP39)*0.2)+AP39</f>
        <v>-0.116008714</v>
      </c>
      <c r="AO39" s="152" t="n">
        <f aca="false">((AF39-AP39)*0.1)+AP39</f>
        <v>-0.104480227</v>
      </c>
      <c r="AP39" s="152" t="n">
        <f aca="false">VLOOKUP($A39,GAMMAGRIDS,13,FALSE())</f>
        <v>-0.09295174</v>
      </c>
      <c r="AQ39" s="152" t="n">
        <f aca="false">(($AP39-$AU39)*0.8)+$AU39</f>
        <v>-0.08316668</v>
      </c>
      <c r="AR39" s="152" t="n">
        <f aca="false">(($AP39-$AU39)*0.6)+$AU39</f>
        <v>-0.07338162</v>
      </c>
      <c r="AS39" s="152" t="n">
        <f aca="false">(($AP39-$AU39)*0.4)+$AU39</f>
        <v>-0.06359656</v>
      </c>
      <c r="AT39" s="152" t="n">
        <f aca="false">(($AP39-$AU39)*0.2)+$AU39</f>
        <v>-0.0538115</v>
      </c>
      <c r="AU39" s="152" t="n">
        <f aca="false">VLOOKUP($A39,GAMMAGRIDS,14,FALSE())</f>
        <v>-0.04402644</v>
      </c>
      <c r="AV39" s="152" t="n">
        <f aca="false">(($AU39-$AZ39)*0.8)+$AZ39</f>
        <v>-0.035221152</v>
      </c>
      <c r="AW39" s="152" t="n">
        <f aca="false">(($AU39-$AZ39)*0.6)+$AZ39</f>
        <v>-0.026415864</v>
      </c>
      <c r="AX39" s="152" t="n">
        <f aca="false">(($AU39-$AZ39)*0.4)+$AZ39</f>
        <v>-0.017610576</v>
      </c>
      <c r="AY39" s="152" t="n">
        <f aca="false">(($AU39-$AZ39)*0.2)+$AZ39</f>
        <v>-0.008805288</v>
      </c>
      <c r="AZ39" s="152" t="n">
        <v>0</v>
      </c>
      <c r="BA39" s="152" t="n">
        <f aca="false">(($BE39-$AZ39)*0.2)+$AZ39</f>
        <v>0.0079466</v>
      </c>
      <c r="BB39" s="152" t="n">
        <f aca="false">(($BE39-$AZ39)*0.4)+$AZ39</f>
        <v>0.0158932</v>
      </c>
      <c r="BC39" s="152" t="n">
        <f aca="false">(($BE39-$AZ39)*0.6)+$AZ39</f>
        <v>0.0238398</v>
      </c>
      <c r="BD39" s="152" t="n">
        <f aca="false">(($BE39-$AZ39)*0.8)+$AZ39</f>
        <v>0.0317864</v>
      </c>
      <c r="BE39" s="152" t="n">
        <f aca="false">VLOOKUP($A39,GAMMAGRIDS,15,FALSE())</f>
        <v>0.039733</v>
      </c>
      <c r="BF39" s="152" t="n">
        <f aca="false">(($BJ39-$BE39)*0.2)+$BE39</f>
        <v>0.046918432</v>
      </c>
      <c r="BG39" s="152" t="n">
        <f aca="false">(($BJ39-$BE39)*0.4)+$BE39</f>
        <v>0.054103864</v>
      </c>
      <c r="BH39" s="152" t="n">
        <f aca="false">(($BJ39-$BE39)*0.6)+$BE39</f>
        <v>0.061289296</v>
      </c>
      <c r="BI39" s="152" t="n">
        <f aca="false">(($BJ39-$BE39)*0.8)+$BE39</f>
        <v>0.068474728</v>
      </c>
      <c r="BJ39" s="152" t="n">
        <f aca="false">VLOOKUP($A39,GAMMAGRIDS,16,FALSE())</f>
        <v>0.07566016</v>
      </c>
      <c r="BK39" s="152" t="n">
        <f aca="false">((BT39-BJ39)*0.1)+BJ39</f>
        <v>0.081867366</v>
      </c>
      <c r="BL39" s="152" t="n">
        <f aca="false">((BT39-BJ39)*0.2)+BJ39</f>
        <v>0.088074572</v>
      </c>
      <c r="BM39" s="152" t="n">
        <f aca="false">((BT39-BJ39)*0.3)+BJ39</f>
        <v>0.094281778</v>
      </c>
      <c r="BN39" s="152" t="n">
        <f aca="false">((BT39-BJ39)*0.4)+BJ39</f>
        <v>0.100488984</v>
      </c>
      <c r="BO39" s="152" t="n">
        <f aca="false">((BT39-BJ39)*0.5)+BJ39</f>
        <v>0.10669619</v>
      </c>
      <c r="BP39" s="152" t="n">
        <f aca="false">((BT39-BJ39)*0.6)+BJ39</f>
        <v>0.112903396</v>
      </c>
      <c r="BQ39" s="152" t="n">
        <f aca="false">((BT39-BJ39)*0.7)+BJ39</f>
        <v>0.119110602</v>
      </c>
      <c r="BR39" s="152" t="n">
        <f aca="false">((BT39-BJ39)*0.8)+BJ39</f>
        <v>0.125317808</v>
      </c>
      <c r="BS39" s="152" t="n">
        <f aca="false">((BT39-BJ39)*0.9)+BJ39</f>
        <v>0.131525014</v>
      </c>
      <c r="BT39" s="152" t="n">
        <f aca="false">VLOOKUP($A39,GAMMAGRIDS,17,FALSE())</f>
        <v>0.13773222</v>
      </c>
      <c r="BU39" s="152" t="n">
        <f aca="false">((CD39-BT39)*0.1)+BT39</f>
        <v>0.142854652</v>
      </c>
      <c r="BV39" s="152" t="n">
        <f aca="false">((CD39-BT39)*0.2)+BT39</f>
        <v>0.147977084</v>
      </c>
      <c r="BW39" s="152" t="n">
        <f aca="false">((CD39-BT39)*0.3)+BT39</f>
        <v>0.153099516</v>
      </c>
      <c r="BX39" s="152" t="n">
        <f aca="false">((CD39-BT39)*0.4)+BT39</f>
        <v>0.158221948</v>
      </c>
      <c r="BY39" s="152" t="n">
        <f aca="false">((CD39-BT39)*0.5)+BT39</f>
        <v>0.16334438</v>
      </c>
      <c r="BZ39" s="152" t="n">
        <f aca="false">((CD39-BT39)*0.6)+BT39</f>
        <v>0.168466812</v>
      </c>
      <c r="CA39" s="152" t="n">
        <f aca="false">((CD39-BT39)*0.7)+BT39</f>
        <v>0.173589244</v>
      </c>
      <c r="CB39" s="152" t="n">
        <f aca="false">((CD39-BT39)*0.8)+BT39</f>
        <v>0.178711676</v>
      </c>
      <c r="CC39" s="152" t="n">
        <f aca="false">((CD39-BT39)*0.9)+BT39</f>
        <v>0.183834108</v>
      </c>
      <c r="CD39" s="152" t="n">
        <f aca="false">VLOOKUP($A39,GAMMAGRIDS,18,FALSE())</f>
        <v>0.18895654</v>
      </c>
      <c r="CE39" s="152" t="n">
        <f aca="false">($CD39-$CC39)+CD39</f>
        <v>0.194078972</v>
      </c>
      <c r="CF39" s="152" t="n">
        <f aca="false">($CD39-$CC39)+CE39</f>
        <v>0.199201404</v>
      </c>
      <c r="CG39" s="152" t="n">
        <f aca="false">($CD39-$CC39)+CF39</f>
        <v>0.204323836</v>
      </c>
      <c r="CH39" s="152" t="n">
        <f aca="false">($CD39-$CC39)+CG39</f>
        <v>0.209446268</v>
      </c>
      <c r="CI39" s="152" t="n">
        <f aca="false">($CD39-$CC39)+CH39</f>
        <v>0.2145687</v>
      </c>
      <c r="CJ39" s="152" t="n">
        <f aca="false">($CD39-$CC39)+CI39</f>
        <v>0.219691132</v>
      </c>
      <c r="CK39" s="152" t="n">
        <f aca="false">($CD39-$CC39)+CJ39</f>
        <v>0.224813564</v>
      </c>
      <c r="CL39" s="152" t="n">
        <f aca="false">($CD39-$CC39)+CK39</f>
        <v>0.229935996</v>
      </c>
      <c r="CM39" s="152" t="n">
        <f aca="false">($CD39-$CC39)+CL39</f>
        <v>0.235058428</v>
      </c>
      <c r="CN39" s="152" t="n">
        <f aca="false">($CD39-$CC39)+CM39</f>
        <v>0.24018086</v>
      </c>
      <c r="CO39" s="152" t="n">
        <f aca="false">($CD39-$CC39)+CN39</f>
        <v>0.245303292</v>
      </c>
      <c r="CP39" s="152" t="n">
        <f aca="false">($CD39-$CC39)+CO39</f>
        <v>0.250425724</v>
      </c>
      <c r="CQ39" s="152" t="n">
        <f aca="false">($CD39-$CC39)+CP39</f>
        <v>0.255548156</v>
      </c>
      <c r="CR39" s="152" t="n">
        <f aca="false">($CD39-$CC39)+CQ39</f>
        <v>0.260670588</v>
      </c>
      <c r="CS39" s="152" t="n">
        <f aca="false">($CD39-$CC39)+CR39</f>
        <v>0.26579302</v>
      </c>
      <c r="CT39" s="152" t="n">
        <f aca="false">($CD39-$CC39)+CS39</f>
        <v>0.270915452</v>
      </c>
      <c r="CU39" s="152" t="n">
        <f aca="false">($CD39-$CC39)+CT39</f>
        <v>0.276037884</v>
      </c>
      <c r="CV39" s="152" t="n">
        <f aca="false">($CD39-$CC39)+CU39</f>
        <v>0.281160315999999</v>
      </c>
      <c r="CW39" s="152" t="n">
        <f aca="false">($CD39-$CC39)+CV39</f>
        <v>0.286282747999999</v>
      </c>
      <c r="CX39" s="152" t="n">
        <f aca="false">($CD39-$CC39)+CW39</f>
        <v>0.291405179999999</v>
      </c>
    </row>
    <row r="40" customFormat="false" ht="12.75" hidden="false" customHeight="false" outlineLevel="0" collapsed="false">
      <c r="A40" s="34" t="n">
        <v>37803</v>
      </c>
      <c r="B40" s="152" t="n">
        <f aca="false">($V40-$W40)+C40</f>
        <v>-0.62509377</v>
      </c>
      <c r="C40" s="152" t="n">
        <f aca="false">($V40-$W40)+D40</f>
        <v>-0.610927044</v>
      </c>
      <c r="D40" s="152" t="n">
        <f aca="false">($V40-$W40)+E40</f>
        <v>-0.596760318</v>
      </c>
      <c r="E40" s="152" t="n">
        <f aca="false">($V40-$W40)+F40</f>
        <v>-0.582593592</v>
      </c>
      <c r="F40" s="152" t="n">
        <f aca="false">($V40-$W40)+G40</f>
        <v>-0.568426866</v>
      </c>
      <c r="G40" s="152" t="n">
        <f aca="false">($V40-$W40)+H40</f>
        <v>-0.55426014</v>
      </c>
      <c r="H40" s="152" t="n">
        <f aca="false">($V40-$W40)+I40</f>
        <v>-0.540093414</v>
      </c>
      <c r="I40" s="152" t="n">
        <f aca="false">($V40-$W40)+J40</f>
        <v>-0.525926688</v>
      </c>
      <c r="J40" s="152" t="n">
        <f aca="false">($V40-$W40)+K40</f>
        <v>-0.511759962</v>
      </c>
      <c r="K40" s="152" t="n">
        <f aca="false">($V40-$W40)+L40</f>
        <v>-0.497593236</v>
      </c>
      <c r="L40" s="152" t="n">
        <f aca="false">($V40-$W40)+M40</f>
        <v>-0.48342651</v>
      </c>
      <c r="M40" s="152" t="n">
        <f aca="false">($V40-$W40)+N40</f>
        <v>-0.469259784</v>
      </c>
      <c r="N40" s="152" t="n">
        <f aca="false">($V40-$W40)+O40</f>
        <v>-0.455093058</v>
      </c>
      <c r="O40" s="152" t="n">
        <f aca="false">($V40-$W40)+P40</f>
        <v>-0.440926332</v>
      </c>
      <c r="P40" s="152" t="n">
        <f aca="false">($V40-$W40)+Q40</f>
        <v>-0.426759606</v>
      </c>
      <c r="Q40" s="152" t="n">
        <f aca="false">($V40-$W40)+R40</f>
        <v>-0.41259288</v>
      </c>
      <c r="R40" s="152" t="n">
        <f aca="false">($V40-$W40)+S40</f>
        <v>-0.398426154</v>
      </c>
      <c r="S40" s="152" t="n">
        <f aca="false">($V40-$W40)+T40</f>
        <v>-0.384259428</v>
      </c>
      <c r="T40" s="152" t="n">
        <f aca="false">($V40-$W40)+U40</f>
        <v>-0.370092702</v>
      </c>
      <c r="U40" s="152" t="n">
        <f aca="false">($V40-$W40)+V40</f>
        <v>-0.355925976</v>
      </c>
      <c r="V40" s="152" t="n">
        <f aca="false">VLOOKUP($A40,GAMMAGRIDS,11,FALSE())</f>
        <v>-0.34175925</v>
      </c>
      <c r="W40" s="152" t="n">
        <f aca="false">((V40-AF40)*0.9)+AF40</f>
        <v>-0.327592524</v>
      </c>
      <c r="X40" s="152" t="n">
        <f aca="false">((V40-AF40)*0.8)+AF40</f>
        <v>-0.313425798</v>
      </c>
      <c r="Y40" s="152" t="n">
        <f aca="false">((V40-AF40)*0.7)+AF40</f>
        <v>-0.299259072</v>
      </c>
      <c r="Z40" s="152" t="n">
        <f aca="false">((V40-AF40)*0.6)+AF40</f>
        <v>-0.285092346</v>
      </c>
      <c r="AA40" s="152" t="n">
        <f aca="false">((V40-AF40)*0.5)+AF40</f>
        <v>-0.27092562</v>
      </c>
      <c r="AB40" s="152" t="n">
        <f aca="false">((V40-AF40)*0.4)+AF40</f>
        <v>-0.256758894</v>
      </c>
      <c r="AC40" s="152" t="n">
        <f aca="false">((V40-AF40)*0.3)+AF40</f>
        <v>-0.242592168</v>
      </c>
      <c r="AD40" s="152" t="n">
        <f aca="false">((V40-AF40)*0.2)+AF40</f>
        <v>-0.228425442</v>
      </c>
      <c r="AE40" s="152" t="n">
        <f aca="false">((V40-AF40)*0.1)+AF40</f>
        <v>-0.214258716</v>
      </c>
      <c r="AF40" s="152" t="n">
        <f aca="false">VLOOKUP($A40,GAMMAGRIDS,12,FALSE())</f>
        <v>-0.20009199</v>
      </c>
      <c r="AG40" s="152" t="n">
        <f aca="false">((AF40-AP40)*0.9)+AP40</f>
        <v>-0.188890528</v>
      </c>
      <c r="AH40" s="152" t="n">
        <f aca="false">((AF40-AP40)*0.8)+AP40</f>
        <v>-0.177689066</v>
      </c>
      <c r="AI40" s="152" t="n">
        <f aca="false">((AF40-AP40)*0.7)+AP40</f>
        <v>-0.166487604</v>
      </c>
      <c r="AJ40" s="152" t="n">
        <f aca="false">((AF40-AP40)*0.6)+AP40</f>
        <v>-0.155286142</v>
      </c>
      <c r="AK40" s="152" t="n">
        <f aca="false">((AF40-AP40)*0.5)+AP40</f>
        <v>-0.14408468</v>
      </c>
      <c r="AL40" s="152" t="n">
        <f aca="false">((AF40-AP40)*0.4)+AP40</f>
        <v>-0.132883218</v>
      </c>
      <c r="AM40" s="152" t="n">
        <f aca="false">((AF40-AP40)*0.3)+AP40</f>
        <v>-0.121681756</v>
      </c>
      <c r="AN40" s="152" t="n">
        <f aca="false">((AF40-AP40)*0.2)+AP40</f>
        <v>-0.110480294</v>
      </c>
      <c r="AO40" s="152" t="n">
        <f aca="false">((AF40-AP40)*0.1)+AP40</f>
        <v>-0.099278832</v>
      </c>
      <c r="AP40" s="152" t="n">
        <f aca="false">VLOOKUP($A40,GAMMAGRIDS,13,FALSE())</f>
        <v>-0.08807737</v>
      </c>
      <c r="AQ40" s="152" t="n">
        <f aca="false">(($AP40-$AU40)*0.8)+$AU40</f>
        <v>-0.078746664</v>
      </c>
      <c r="AR40" s="152" t="n">
        <f aca="false">(($AP40-$AU40)*0.6)+$AU40</f>
        <v>-0.069415958</v>
      </c>
      <c r="AS40" s="152" t="n">
        <f aca="false">(($AP40-$AU40)*0.4)+$AU40</f>
        <v>-0.060085252</v>
      </c>
      <c r="AT40" s="152" t="n">
        <f aca="false">(($AP40-$AU40)*0.2)+$AU40</f>
        <v>-0.050754546</v>
      </c>
      <c r="AU40" s="152" t="n">
        <f aca="false">VLOOKUP($A40,GAMMAGRIDS,14,FALSE())</f>
        <v>-0.04142384</v>
      </c>
      <c r="AV40" s="152" t="n">
        <f aca="false">(($AU40-$AZ40)*0.8)+$AZ40</f>
        <v>-0.033139072</v>
      </c>
      <c r="AW40" s="152" t="n">
        <f aca="false">(($AU40-$AZ40)*0.6)+$AZ40</f>
        <v>-0.024854304</v>
      </c>
      <c r="AX40" s="152" t="n">
        <f aca="false">(($AU40-$AZ40)*0.4)+$AZ40</f>
        <v>-0.016569536</v>
      </c>
      <c r="AY40" s="152" t="n">
        <f aca="false">(($AU40-$AZ40)*0.2)+$AZ40</f>
        <v>-0.008284768</v>
      </c>
      <c r="AZ40" s="152" t="n">
        <v>0</v>
      </c>
      <c r="BA40" s="152" t="n">
        <f aca="false">(($BE40-$AZ40)*0.2)+$AZ40</f>
        <v>0.00735448</v>
      </c>
      <c r="BB40" s="152" t="n">
        <f aca="false">(($BE40-$AZ40)*0.4)+$AZ40</f>
        <v>0.01470896</v>
      </c>
      <c r="BC40" s="152" t="n">
        <f aca="false">(($BE40-$AZ40)*0.6)+$AZ40</f>
        <v>0.02206344</v>
      </c>
      <c r="BD40" s="152" t="n">
        <f aca="false">(($BE40-$AZ40)*0.8)+$AZ40</f>
        <v>0.02941792</v>
      </c>
      <c r="BE40" s="152" t="n">
        <f aca="false">VLOOKUP($A40,GAMMAGRIDS,15,FALSE())</f>
        <v>0.0367724</v>
      </c>
      <c r="BF40" s="152" t="n">
        <f aca="false">(($BJ40-$BE40)*0.2)+$BE40</f>
        <v>0.043298346</v>
      </c>
      <c r="BG40" s="152" t="n">
        <f aca="false">(($BJ40-$BE40)*0.4)+$BE40</f>
        <v>0.049824292</v>
      </c>
      <c r="BH40" s="152" t="n">
        <f aca="false">(($BJ40-$BE40)*0.6)+$BE40</f>
        <v>0.056350238</v>
      </c>
      <c r="BI40" s="152" t="n">
        <f aca="false">(($BJ40-$BE40)*0.8)+$BE40</f>
        <v>0.062876184</v>
      </c>
      <c r="BJ40" s="152" t="n">
        <f aca="false">VLOOKUP($A40,GAMMAGRIDS,16,FALSE())</f>
        <v>0.06940213</v>
      </c>
      <c r="BK40" s="152" t="n">
        <f aca="false">((BT40-BJ40)*0.1)+BJ40</f>
        <v>0.074858269</v>
      </c>
      <c r="BL40" s="152" t="n">
        <f aca="false">((BT40-BJ40)*0.2)+BJ40</f>
        <v>0.080314408</v>
      </c>
      <c r="BM40" s="152" t="n">
        <f aca="false">((BT40-BJ40)*0.3)+BJ40</f>
        <v>0.085770547</v>
      </c>
      <c r="BN40" s="152" t="n">
        <f aca="false">((BT40-BJ40)*0.4)+BJ40</f>
        <v>0.091226686</v>
      </c>
      <c r="BO40" s="152" t="n">
        <f aca="false">((BT40-BJ40)*0.5)+BJ40</f>
        <v>0.096682825</v>
      </c>
      <c r="BP40" s="152" t="n">
        <f aca="false">((BT40-BJ40)*0.6)+BJ40</f>
        <v>0.102138964</v>
      </c>
      <c r="BQ40" s="152" t="n">
        <f aca="false">((BT40-BJ40)*0.7)+BJ40</f>
        <v>0.107595103</v>
      </c>
      <c r="BR40" s="152" t="n">
        <f aca="false">((BT40-BJ40)*0.8)+BJ40</f>
        <v>0.113051242</v>
      </c>
      <c r="BS40" s="152" t="n">
        <f aca="false">((BT40-BJ40)*0.9)+BJ40</f>
        <v>0.118507381</v>
      </c>
      <c r="BT40" s="152" t="n">
        <f aca="false">VLOOKUP($A40,GAMMAGRIDS,17,FALSE())</f>
        <v>0.12396352</v>
      </c>
      <c r="BU40" s="152" t="n">
        <f aca="false">((CD40-BT40)*0.1)+BT40</f>
        <v>0.128230009</v>
      </c>
      <c r="BV40" s="152" t="n">
        <f aca="false">((CD40-BT40)*0.2)+BT40</f>
        <v>0.132496498</v>
      </c>
      <c r="BW40" s="152" t="n">
        <f aca="false">((CD40-BT40)*0.3)+BT40</f>
        <v>0.136762987</v>
      </c>
      <c r="BX40" s="152" t="n">
        <f aca="false">((CD40-BT40)*0.4)+BT40</f>
        <v>0.141029476</v>
      </c>
      <c r="BY40" s="152" t="n">
        <f aca="false">((CD40-BT40)*0.5)+BT40</f>
        <v>0.145295965</v>
      </c>
      <c r="BZ40" s="152" t="n">
        <f aca="false">((CD40-BT40)*0.6)+BT40</f>
        <v>0.149562454</v>
      </c>
      <c r="CA40" s="152" t="n">
        <f aca="false">((CD40-BT40)*0.7)+BT40</f>
        <v>0.153828943</v>
      </c>
      <c r="CB40" s="152" t="n">
        <f aca="false">((CD40-BT40)*0.8)+BT40</f>
        <v>0.158095432</v>
      </c>
      <c r="CC40" s="152" t="n">
        <f aca="false">((CD40-BT40)*0.9)+BT40</f>
        <v>0.162361921</v>
      </c>
      <c r="CD40" s="152" t="n">
        <f aca="false">VLOOKUP($A40,GAMMAGRIDS,18,FALSE())</f>
        <v>0.16662841</v>
      </c>
      <c r="CE40" s="152" t="n">
        <f aca="false">($CD40-$CC40)+CD40</f>
        <v>0.170894899</v>
      </c>
      <c r="CF40" s="152" t="n">
        <f aca="false">($CD40-$CC40)+CE40</f>
        <v>0.175161388</v>
      </c>
      <c r="CG40" s="152" t="n">
        <f aca="false">($CD40-$CC40)+CF40</f>
        <v>0.179427877</v>
      </c>
      <c r="CH40" s="152" t="n">
        <f aca="false">($CD40-$CC40)+CG40</f>
        <v>0.183694366</v>
      </c>
      <c r="CI40" s="152" t="n">
        <f aca="false">($CD40-$CC40)+CH40</f>
        <v>0.187960855</v>
      </c>
      <c r="CJ40" s="152" t="n">
        <f aca="false">($CD40-$CC40)+CI40</f>
        <v>0.192227344</v>
      </c>
      <c r="CK40" s="152" t="n">
        <f aca="false">($CD40-$CC40)+CJ40</f>
        <v>0.196493833</v>
      </c>
      <c r="CL40" s="152" t="n">
        <f aca="false">($CD40-$CC40)+CK40</f>
        <v>0.200760322</v>
      </c>
      <c r="CM40" s="152" t="n">
        <f aca="false">($CD40-$CC40)+CL40</f>
        <v>0.205026811</v>
      </c>
      <c r="CN40" s="152" t="n">
        <f aca="false">($CD40-$CC40)+CM40</f>
        <v>0.2092933</v>
      </c>
      <c r="CO40" s="152" t="n">
        <f aca="false">($CD40-$CC40)+CN40</f>
        <v>0.213559789</v>
      </c>
      <c r="CP40" s="152" t="n">
        <f aca="false">($CD40-$CC40)+CO40</f>
        <v>0.217826278</v>
      </c>
      <c r="CQ40" s="152" t="n">
        <f aca="false">($CD40-$CC40)+CP40</f>
        <v>0.222092767</v>
      </c>
      <c r="CR40" s="152" t="n">
        <f aca="false">($CD40-$CC40)+CQ40</f>
        <v>0.226359256</v>
      </c>
      <c r="CS40" s="152" t="n">
        <f aca="false">($CD40-$CC40)+CR40</f>
        <v>0.230625745</v>
      </c>
      <c r="CT40" s="152" t="n">
        <f aca="false">($CD40-$CC40)+CS40</f>
        <v>0.234892234</v>
      </c>
      <c r="CU40" s="152" t="n">
        <f aca="false">($CD40-$CC40)+CT40</f>
        <v>0.239158723</v>
      </c>
      <c r="CV40" s="152" t="n">
        <f aca="false">($CD40-$CC40)+CU40</f>
        <v>0.243425212</v>
      </c>
      <c r="CW40" s="152" t="n">
        <f aca="false">($CD40-$CC40)+CV40</f>
        <v>0.247691701</v>
      </c>
      <c r="CX40" s="152" t="n">
        <f aca="false">($CD40-$CC40)+CW40</f>
        <v>0.25195819</v>
      </c>
    </row>
    <row r="41" customFormat="false" ht="12.75" hidden="false" customHeight="false" outlineLevel="0" collapsed="false">
      <c r="A41" s="34" t="n">
        <v>37834</v>
      </c>
      <c r="B41" s="152" t="n">
        <f aca="false">($V41-$W41)+C41</f>
        <v>-0.61300133</v>
      </c>
      <c r="C41" s="152" t="n">
        <f aca="false">($V41-$W41)+D41</f>
        <v>-0.599118198</v>
      </c>
      <c r="D41" s="152" t="n">
        <f aca="false">($V41-$W41)+E41</f>
        <v>-0.585235066</v>
      </c>
      <c r="E41" s="152" t="n">
        <f aca="false">($V41-$W41)+F41</f>
        <v>-0.571351934</v>
      </c>
      <c r="F41" s="152" t="n">
        <f aca="false">($V41-$W41)+G41</f>
        <v>-0.557468802</v>
      </c>
      <c r="G41" s="152" t="n">
        <f aca="false">($V41-$W41)+H41</f>
        <v>-0.54358567</v>
      </c>
      <c r="H41" s="152" t="n">
        <f aca="false">($V41-$W41)+I41</f>
        <v>-0.529702538</v>
      </c>
      <c r="I41" s="152" t="n">
        <f aca="false">($V41-$W41)+J41</f>
        <v>-0.515819406</v>
      </c>
      <c r="J41" s="152" t="n">
        <f aca="false">($V41-$W41)+K41</f>
        <v>-0.501936274</v>
      </c>
      <c r="K41" s="152" t="n">
        <f aca="false">($V41-$W41)+L41</f>
        <v>-0.488053142</v>
      </c>
      <c r="L41" s="152" t="n">
        <f aca="false">($V41-$W41)+M41</f>
        <v>-0.47417001</v>
      </c>
      <c r="M41" s="152" t="n">
        <f aca="false">($V41-$W41)+N41</f>
        <v>-0.460286878</v>
      </c>
      <c r="N41" s="152" t="n">
        <f aca="false">($V41-$W41)+O41</f>
        <v>-0.446403746</v>
      </c>
      <c r="O41" s="152" t="n">
        <f aca="false">($V41-$W41)+P41</f>
        <v>-0.432520614</v>
      </c>
      <c r="P41" s="152" t="n">
        <f aca="false">($V41-$W41)+Q41</f>
        <v>-0.418637482</v>
      </c>
      <c r="Q41" s="152" t="n">
        <f aca="false">($V41-$W41)+R41</f>
        <v>-0.40475435</v>
      </c>
      <c r="R41" s="152" t="n">
        <f aca="false">($V41-$W41)+S41</f>
        <v>-0.390871218</v>
      </c>
      <c r="S41" s="152" t="n">
        <f aca="false">($V41-$W41)+T41</f>
        <v>-0.376988086</v>
      </c>
      <c r="T41" s="152" t="n">
        <f aca="false">($V41-$W41)+U41</f>
        <v>-0.363104954</v>
      </c>
      <c r="U41" s="152" t="n">
        <f aca="false">($V41-$W41)+V41</f>
        <v>-0.349221822</v>
      </c>
      <c r="V41" s="152" t="n">
        <f aca="false">VLOOKUP($A41,GAMMAGRIDS,11,FALSE())</f>
        <v>-0.33533869</v>
      </c>
      <c r="W41" s="152" t="n">
        <f aca="false">((V41-AF41)*0.9)+AF41</f>
        <v>-0.321455558</v>
      </c>
      <c r="X41" s="152" t="n">
        <f aca="false">((V41-AF41)*0.8)+AF41</f>
        <v>-0.307572426</v>
      </c>
      <c r="Y41" s="152" t="n">
        <f aca="false">((V41-AF41)*0.7)+AF41</f>
        <v>-0.293689294</v>
      </c>
      <c r="Z41" s="152" t="n">
        <f aca="false">((V41-AF41)*0.6)+AF41</f>
        <v>-0.279806162</v>
      </c>
      <c r="AA41" s="152" t="n">
        <f aca="false">((V41-AF41)*0.5)+AF41</f>
        <v>-0.26592303</v>
      </c>
      <c r="AB41" s="152" t="n">
        <f aca="false">((V41-AF41)*0.4)+AF41</f>
        <v>-0.252039898</v>
      </c>
      <c r="AC41" s="152" t="n">
        <f aca="false">((V41-AF41)*0.3)+AF41</f>
        <v>-0.238156766</v>
      </c>
      <c r="AD41" s="152" t="n">
        <f aca="false">((V41-AF41)*0.2)+AF41</f>
        <v>-0.224273634</v>
      </c>
      <c r="AE41" s="152" t="n">
        <f aca="false">((V41-AF41)*0.1)+AF41</f>
        <v>-0.210390502</v>
      </c>
      <c r="AF41" s="152" t="n">
        <f aca="false">VLOOKUP($A41,GAMMAGRIDS,12,FALSE())</f>
        <v>-0.19650737</v>
      </c>
      <c r="AG41" s="152" t="n">
        <f aca="false">((AF41-AP41)*0.9)+AP41</f>
        <v>-0.185517192</v>
      </c>
      <c r="AH41" s="152" t="n">
        <f aca="false">((AF41-AP41)*0.8)+AP41</f>
        <v>-0.174527014</v>
      </c>
      <c r="AI41" s="152" t="n">
        <f aca="false">((AF41-AP41)*0.7)+AP41</f>
        <v>-0.163536836</v>
      </c>
      <c r="AJ41" s="152" t="n">
        <f aca="false">((AF41-AP41)*0.6)+AP41</f>
        <v>-0.152546658</v>
      </c>
      <c r="AK41" s="152" t="n">
        <f aca="false">((AF41-AP41)*0.5)+AP41</f>
        <v>-0.14155648</v>
      </c>
      <c r="AL41" s="152" t="n">
        <f aca="false">((AF41-AP41)*0.4)+AP41</f>
        <v>-0.130566302</v>
      </c>
      <c r="AM41" s="152" t="n">
        <f aca="false">((AF41-AP41)*0.3)+AP41</f>
        <v>-0.119576124</v>
      </c>
      <c r="AN41" s="152" t="n">
        <f aca="false">((AF41-AP41)*0.2)+AP41</f>
        <v>-0.108585946</v>
      </c>
      <c r="AO41" s="152" t="n">
        <f aca="false">((AF41-AP41)*0.1)+AP41</f>
        <v>-0.097595768</v>
      </c>
      <c r="AP41" s="152" t="n">
        <f aca="false">VLOOKUP($A41,GAMMAGRIDS,13,FALSE())</f>
        <v>-0.08660559</v>
      </c>
      <c r="AQ41" s="152" t="n">
        <f aca="false">(($AP41-$AU41)*0.8)+$AU41</f>
        <v>-0.077431444</v>
      </c>
      <c r="AR41" s="152" t="n">
        <f aca="false">(($AP41-$AU41)*0.6)+$AU41</f>
        <v>-0.068257298</v>
      </c>
      <c r="AS41" s="152" t="n">
        <f aca="false">(($AP41-$AU41)*0.4)+$AU41</f>
        <v>-0.059083152</v>
      </c>
      <c r="AT41" s="152" t="n">
        <f aca="false">(($AP41-$AU41)*0.2)+$AU41</f>
        <v>-0.049909006</v>
      </c>
      <c r="AU41" s="152" t="n">
        <f aca="false">VLOOKUP($A41,GAMMAGRIDS,14,FALSE())</f>
        <v>-0.04073486</v>
      </c>
      <c r="AV41" s="152" t="n">
        <f aca="false">(($AU41-$AZ41)*0.8)+$AZ41</f>
        <v>-0.032587888</v>
      </c>
      <c r="AW41" s="152" t="n">
        <f aca="false">(($AU41-$AZ41)*0.6)+$AZ41</f>
        <v>-0.024440916</v>
      </c>
      <c r="AX41" s="152" t="n">
        <f aca="false">(($AU41-$AZ41)*0.4)+$AZ41</f>
        <v>-0.016293944</v>
      </c>
      <c r="AY41" s="152" t="n">
        <f aca="false">(($AU41-$AZ41)*0.2)+$AZ41</f>
        <v>-0.008146972</v>
      </c>
      <c r="AZ41" s="152" t="n">
        <v>0</v>
      </c>
      <c r="BA41" s="152" t="n">
        <f aca="false">(($BE41-$AZ41)*0.2)+$AZ41</f>
        <v>0.00722912</v>
      </c>
      <c r="BB41" s="152" t="n">
        <f aca="false">(($BE41-$AZ41)*0.4)+$AZ41</f>
        <v>0.01445824</v>
      </c>
      <c r="BC41" s="152" t="n">
        <f aca="false">(($BE41-$AZ41)*0.6)+$AZ41</f>
        <v>0.02168736</v>
      </c>
      <c r="BD41" s="152" t="n">
        <f aca="false">(($BE41-$AZ41)*0.8)+$AZ41</f>
        <v>0.02891648</v>
      </c>
      <c r="BE41" s="152" t="n">
        <f aca="false">VLOOKUP($A41,GAMMAGRIDS,15,FALSE())</f>
        <v>0.0361456</v>
      </c>
      <c r="BF41" s="152" t="n">
        <f aca="false">(($BJ41-$BE41)*0.2)+$BE41</f>
        <v>0.04255348</v>
      </c>
      <c r="BG41" s="152" t="n">
        <f aca="false">(($BJ41-$BE41)*0.4)+$BE41</f>
        <v>0.04896136</v>
      </c>
      <c r="BH41" s="152" t="n">
        <f aca="false">(($BJ41-$BE41)*0.6)+$BE41</f>
        <v>0.05536924</v>
      </c>
      <c r="BI41" s="152" t="n">
        <f aca="false">(($BJ41-$BE41)*0.8)+$BE41</f>
        <v>0.06177712</v>
      </c>
      <c r="BJ41" s="152" t="n">
        <f aca="false">VLOOKUP($A41,GAMMAGRIDS,16,FALSE())</f>
        <v>0.068185</v>
      </c>
      <c r="BK41" s="152" t="n">
        <f aca="false">((BT41-BJ41)*0.1)+BJ41</f>
        <v>0.073526657</v>
      </c>
      <c r="BL41" s="152" t="n">
        <f aca="false">((BT41-BJ41)*0.2)+BJ41</f>
        <v>0.078868314</v>
      </c>
      <c r="BM41" s="152" t="n">
        <f aca="false">((BT41-BJ41)*0.3)+BJ41</f>
        <v>0.084209971</v>
      </c>
      <c r="BN41" s="152" t="n">
        <f aca="false">((BT41-BJ41)*0.4)+BJ41</f>
        <v>0.089551628</v>
      </c>
      <c r="BO41" s="152" t="n">
        <f aca="false">((BT41-BJ41)*0.5)+BJ41</f>
        <v>0.094893285</v>
      </c>
      <c r="BP41" s="152" t="n">
        <f aca="false">((BT41-BJ41)*0.6)+BJ41</f>
        <v>0.100234942</v>
      </c>
      <c r="BQ41" s="152" t="n">
        <f aca="false">((BT41-BJ41)*0.7)+BJ41</f>
        <v>0.105576599</v>
      </c>
      <c r="BR41" s="152" t="n">
        <f aca="false">((BT41-BJ41)*0.8)+BJ41</f>
        <v>0.110918256</v>
      </c>
      <c r="BS41" s="152" t="n">
        <f aca="false">((BT41-BJ41)*0.9)+BJ41</f>
        <v>0.116259913</v>
      </c>
      <c r="BT41" s="152" t="n">
        <f aca="false">VLOOKUP($A41,GAMMAGRIDS,17,FALSE())</f>
        <v>0.12160157</v>
      </c>
      <c r="BU41" s="152" t="n">
        <f aca="false">((CD41-BT41)*0.1)+BT41</f>
        <v>0.125750463</v>
      </c>
      <c r="BV41" s="152" t="n">
        <f aca="false">((CD41-BT41)*0.2)+BT41</f>
        <v>0.129899356</v>
      </c>
      <c r="BW41" s="152" t="n">
        <f aca="false">((CD41-BT41)*0.3)+BT41</f>
        <v>0.134048249</v>
      </c>
      <c r="BX41" s="152" t="n">
        <f aca="false">((CD41-BT41)*0.4)+BT41</f>
        <v>0.138197142</v>
      </c>
      <c r="BY41" s="152" t="n">
        <f aca="false">((CD41-BT41)*0.5)+BT41</f>
        <v>0.142346035</v>
      </c>
      <c r="BZ41" s="152" t="n">
        <f aca="false">((CD41-BT41)*0.6)+BT41</f>
        <v>0.146494928</v>
      </c>
      <c r="CA41" s="152" t="n">
        <f aca="false">((CD41-BT41)*0.7)+BT41</f>
        <v>0.150643821</v>
      </c>
      <c r="CB41" s="152" t="n">
        <f aca="false">((CD41-BT41)*0.8)+BT41</f>
        <v>0.154792714</v>
      </c>
      <c r="CC41" s="152" t="n">
        <f aca="false">((CD41-BT41)*0.9)+BT41</f>
        <v>0.158941607</v>
      </c>
      <c r="CD41" s="152" t="n">
        <f aca="false">VLOOKUP($A41,GAMMAGRIDS,18,FALSE())</f>
        <v>0.1630905</v>
      </c>
      <c r="CE41" s="152" t="n">
        <f aca="false">($CD41-$CC41)+CD41</f>
        <v>0.167239393</v>
      </c>
      <c r="CF41" s="152" t="n">
        <f aca="false">($CD41-$CC41)+CE41</f>
        <v>0.171388286</v>
      </c>
      <c r="CG41" s="152" t="n">
        <f aca="false">($CD41-$CC41)+CF41</f>
        <v>0.175537179</v>
      </c>
      <c r="CH41" s="152" t="n">
        <f aca="false">($CD41-$CC41)+CG41</f>
        <v>0.179686072</v>
      </c>
      <c r="CI41" s="152" t="n">
        <f aca="false">($CD41-$CC41)+CH41</f>
        <v>0.183834965</v>
      </c>
      <c r="CJ41" s="152" t="n">
        <f aca="false">($CD41-$CC41)+CI41</f>
        <v>0.187983858</v>
      </c>
      <c r="CK41" s="152" t="n">
        <f aca="false">($CD41-$CC41)+CJ41</f>
        <v>0.192132751</v>
      </c>
      <c r="CL41" s="152" t="n">
        <f aca="false">($CD41-$CC41)+CK41</f>
        <v>0.196281644</v>
      </c>
      <c r="CM41" s="152" t="n">
        <f aca="false">($CD41-$CC41)+CL41</f>
        <v>0.200430537</v>
      </c>
      <c r="CN41" s="152" t="n">
        <f aca="false">($CD41-$CC41)+CM41</f>
        <v>0.20457943</v>
      </c>
      <c r="CO41" s="152" t="n">
        <f aca="false">($CD41-$CC41)+CN41</f>
        <v>0.208728323</v>
      </c>
      <c r="CP41" s="152" t="n">
        <f aca="false">($CD41-$CC41)+CO41</f>
        <v>0.212877216</v>
      </c>
      <c r="CQ41" s="152" t="n">
        <f aca="false">($CD41-$CC41)+CP41</f>
        <v>0.217026109</v>
      </c>
      <c r="CR41" s="152" t="n">
        <f aca="false">($CD41-$CC41)+CQ41</f>
        <v>0.221175002</v>
      </c>
      <c r="CS41" s="152" t="n">
        <f aca="false">($CD41-$CC41)+CR41</f>
        <v>0.225323895</v>
      </c>
      <c r="CT41" s="152" t="n">
        <f aca="false">($CD41-$CC41)+CS41</f>
        <v>0.229472788</v>
      </c>
      <c r="CU41" s="152" t="n">
        <f aca="false">($CD41-$CC41)+CT41</f>
        <v>0.233621681</v>
      </c>
      <c r="CV41" s="152" t="n">
        <f aca="false">($CD41-$CC41)+CU41</f>
        <v>0.237770574</v>
      </c>
      <c r="CW41" s="152" t="n">
        <f aca="false">($CD41-$CC41)+CV41</f>
        <v>0.241919467</v>
      </c>
      <c r="CX41" s="152" t="n">
        <f aca="false">($CD41-$CC41)+CW41</f>
        <v>0.24606836</v>
      </c>
    </row>
    <row r="42" customFormat="false" ht="12.75" hidden="false" customHeight="false" outlineLevel="0" collapsed="false">
      <c r="A42" s="34" t="n">
        <v>37865</v>
      </c>
      <c r="B42" s="152" t="n">
        <f aca="false">($V42-$W42)+C42</f>
        <v>-0.63083379</v>
      </c>
      <c r="C42" s="152" t="n">
        <f aca="false">($V42-$W42)+D42</f>
        <v>-0.616682585</v>
      </c>
      <c r="D42" s="152" t="n">
        <f aca="false">($V42-$W42)+E42</f>
        <v>-0.60253138</v>
      </c>
      <c r="E42" s="152" t="n">
        <f aca="false">($V42-$W42)+F42</f>
        <v>-0.588380175</v>
      </c>
      <c r="F42" s="152" t="n">
        <f aca="false">($V42-$W42)+G42</f>
        <v>-0.57422897</v>
      </c>
      <c r="G42" s="152" t="n">
        <f aca="false">($V42-$W42)+H42</f>
        <v>-0.560077765</v>
      </c>
      <c r="H42" s="152" t="n">
        <f aca="false">($V42-$W42)+I42</f>
        <v>-0.54592656</v>
      </c>
      <c r="I42" s="152" t="n">
        <f aca="false">($V42-$W42)+J42</f>
        <v>-0.531775355</v>
      </c>
      <c r="J42" s="152" t="n">
        <f aca="false">($V42-$W42)+K42</f>
        <v>-0.51762415</v>
      </c>
      <c r="K42" s="152" t="n">
        <f aca="false">($V42-$W42)+L42</f>
        <v>-0.503472945</v>
      </c>
      <c r="L42" s="152" t="n">
        <f aca="false">($V42-$W42)+M42</f>
        <v>-0.48932174</v>
      </c>
      <c r="M42" s="152" t="n">
        <f aca="false">($V42-$W42)+N42</f>
        <v>-0.475170535</v>
      </c>
      <c r="N42" s="152" t="n">
        <f aca="false">($V42-$W42)+O42</f>
        <v>-0.46101933</v>
      </c>
      <c r="O42" s="152" t="n">
        <f aca="false">($V42-$W42)+P42</f>
        <v>-0.446868125</v>
      </c>
      <c r="P42" s="152" t="n">
        <f aca="false">($V42-$W42)+Q42</f>
        <v>-0.43271692</v>
      </c>
      <c r="Q42" s="152" t="n">
        <f aca="false">($V42-$W42)+R42</f>
        <v>-0.418565715</v>
      </c>
      <c r="R42" s="152" t="n">
        <f aca="false">($V42-$W42)+S42</f>
        <v>-0.40441451</v>
      </c>
      <c r="S42" s="152" t="n">
        <f aca="false">($V42-$W42)+T42</f>
        <v>-0.390263305</v>
      </c>
      <c r="T42" s="152" t="n">
        <f aca="false">($V42-$W42)+U42</f>
        <v>-0.3761121</v>
      </c>
      <c r="U42" s="152" t="n">
        <f aca="false">($V42-$W42)+V42</f>
        <v>-0.361960895</v>
      </c>
      <c r="V42" s="152" t="n">
        <f aca="false">VLOOKUP($A42,GAMMAGRIDS,11,FALSE())</f>
        <v>-0.34780969</v>
      </c>
      <c r="W42" s="152" t="n">
        <f aca="false">((V42-AF42)*0.9)+AF42</f>
        <v>-0.333658485</v>
      </c>
      <c r="X42" s="152" t="n">
        <f aca="false">((V42-AF42)*0.8)+AF42</f>
        <v>-0.31950728</v>
      </c>
      <c r="Y42" s="152" t="n">
        <f aca="false">((V42-AF42)*0.7)+AF42</f>
        <v>-0.305356075</v>
      </c>
      <c r="Z42" s="152" t="n">
        <f aca="false">((V42-AF42)*0.6)+AF42</f>
        <v>-0.29120487</v>
      </c>
      <c r="AA42" s="152" t="n">
        <f aca="false">((V42-AF42)*0.5)+AF42</f>
        <v>-0.277053665</v>
      </c>
      <c r="AB42" s="152" t="n">
        <f aca="false">((V42-AF42)*0.4)+AF42</f>
        <v>-0.26290246</v>
      </c>
      <c r="AC42" s="152" t="n">
        <f aca="false">((V42-AF42)*0.3)+AF42</f>
        <v>-0.248751255</v>
      </c>
      <c r="AD42" s="152" t="n">
        <f aca="false">((V42-AF42)*0.2)+AF42</f>
        <v>-0.23460005</v>
      </c>
      <c r="AE42" s="152" t="n">
        <f aca="false">((V42-AF42)*0.1)+AF42</f>
        <v>-0.220448845</v>
      </c>
      <c r="AF42" s="152" t="n">
        <f aca="false">VLOOKUP($A42,GAMMAGRIDS,12,FALSE())</f>
        <v>-0.20629764</v>
      </c>
      <c r="AG42" s="152" t="n">
        <f aca="false">((AF42-AP42)*0.9)+AP42</f>
        <v>-0.194877325</v>
      </c>
      <c r="AH42" s="152" t="n">
        <f aca="false">((AF42-AP42)*0.8)+AP42</f>
        <v>-0.18345701</v>
      </c>
      <c r="AI42" s="152" t="n">
        <f aca="false">((AF42-AP42)*0.7)+AP42</f>
        <v>-0.172036695</v>
      </c>
      <c r="AJ42" s="152" t="n">
        <f aca="false">((AF42-AP42)*0.6)+AP42</f>
        <v>-0.16061638</v>
      </c>
      <c r="AK42" s="152" t="n">
        <f aca="false">((AF42-AP42)*0.5)+AP42</f>
        <v>-0.149196065</v>
      </c>
      <c r="AL42" s="152" t="n">
        <f aca="false">((AF42-AP42)*0.4)+AP42</f>
        <v>-0.13777575</v>
      </c>
      <c r="AM42" s="152" t="n">
        <f aca="false">((AF42-AP42)*0.3)+AP42</f>
        <v>-0.126355435</v>
      </c>
      <c r="AN42" s="152" t="n">
        <f aca="false">((AF42-AP42)*0.2)+AP42</f>
        <v>-0.11493512</v>
      </c>
      <c r="AO42" s="152" t="n">
        <f aca="false">((AF42-AP42)*0.1)+AP42</f>
        <v>-0.103514805</v>
      </c>
      <c r="AP42" s="152" t="n">
        <f aca="false">VLOOKUP($A42,GAMMAGRIDS,13,FALSE())</f>
        <v>-0.09209449</v>
      </c>
      <c r="AQ42" s="152" t="n">
        <f aca="false">(($AP42-$AU42)*0.8)+$AU42</f>
        <v>-0.082396572</v>
      </c>
      <c r="AR42" s="152" t="n">
        <f aca="false">(($AP42-$AU42)*0.6)+$AU42</f>
        <v>-0.072698654</v>
      </c>
      <c r="AS42" s="152" t="n">
        <f aca="false">(($AP42-$AU42)*0.4)+$AU42</f>
        <v>-0.063000736</v>
      </c>
      <c r="AT42" s="152" t="n">
        <f aca="false">(($AP42-$AU42)*0.2)+$AU42</f>
        <v>-0.053302818</v>
      </c>
      <c r="AU42" s="152" t="n">
        <f aca="false">VLOOKUP($A42,GAMMAGRIDS,14,FALSE())</f>
        <v>-0.0436049</v>
      </c>
      <c r="AV42" s="152" t="n">
        <f aca="false">(($AU42-$AZ42)*0.8)+$AZ42</f>
        <v>-0.03488392</v>
      </c>
      <c r="AW42" s="152" t="n">
        <f aca="false">(($AU42-$AZ42)*0.6)+$AZ42</f>
        <v>-0.02616294</v>
      </c>
      <c r="AX42" s="152" t="n">
        <f aca="false">(($AU42-$AZ42)*0.4)+$AZ42</f>
        <v>-0.01744196</v>
      </c>
      <c r="AY42" s="152" t="n">
        <f aca="false">(($AU42-$AZ42)*0.2)+$AZ42</f>
        <v>-0.00872098</v>
      </c>
      <c r="AZ42" s="152" t="n">
        <v>0</v>
      </c>
      <c r="BA42" s="152" t="n">
        <f aca="false">(($BE42-$AZ42)*0.2)+$AZ42</f>
        <v>0.007845956</v>
      </c>
      <c r="BB42" s="152" t="n">
        <f aca="false">(($BE42-$AZ42)*0.4)+$AZ42</f>
        <v>0.015691912</v>
      </c>
      <c r="BC42" s="152" t="n">
        <f aca="false">(($BE42-$AZ42)*0.6)+$AZ42</f>
        <v>0.023537868</v>
      </c>
      <c r="BD42" s="152" t="n">
        <f aca="false">(($BE42-$AZ42)*0.8)+$AZ42</f>
        <v>0.031383824</v>
      </c>
      <c r="BE42" s="152" t="n">
        <f aca="false">VLOOKUP($A42,GAMMAGRIDS,15,FALSE())</f>
        <v>0.03922978</v>
      </c>
      <c r="BF42" s="152" t="n">
        <f aca="false">(($BJ42-$BE42)*0.2)+$BE42</f>
        <v>0.046290876</v>
      </c>
      <c r="BG42" s="152" t="n">
        <f aca="false">(($BJ42-$BE42)*0.4)+$BE42</f>
        <v>0.053351972</v>
      </c>
      <c r="BH42" s="152" t="n">
        <f aca="false">(($BJ42-$BE42)*0.6)+$BE42</f>
        <v>0.060413068</v>
      </c>
      <c r="BI42" s="152" t="n">
        <f aca="false">(($BJ42-$BE42)*0.8)+$BE42</f>
        <v>0.067474164</v>
      </c>
      <c r="BJ42" s="152" t="n">
        <f aca="false">VLOOKUP($A42,GAMMAGRIDS,16,FALSE())</f>
        <v>0.07453526</v>
      </c>
      <c r="BK42" s="152" t="n">
        <f aca="false">((BT42-BJ42)*0.1)+BJ42</f>
        <v>0.0805738</v>
      </c>
      <c r="BL42" s="152" t="n">
        <f aca="false">((BT42-BJ42)*0.2)+BJ42</f>
        <v>0.08661234</v>
      </c>
      <c r="BM42" s="152" t="n">
        <f aca="false">((BT42-BJ42)*0.3)+BJ42</f>
        <v>0.09265088</v>
      </c>
      <c r="BN42" s="152" t="n">
        <f aca="false">((BT42-BJ42)*0.4)+BJ42</f>
        <v>0.09868942</v>
      </c>
      <c r="BO42" s="152" t="n">
        <f aca="false">((BT42-BJ42)*0.5)+BJ42</f>
        <v>0.10472796</v>
      </c>
      <c r="BP42" s="152" t="n">
        <f aca="false">((BT42-BJ42)*0.6)+BJ42</f>
        <v>0.1107665</v>
      </c>
      <c r="BQ42" s="152" t="n">
        <f aca="false">((BT42-BJ42)*0.7)+BJ42</f>
        <v>0.11680504</v>
      </c>
      <c r="BR42" s="152" t="n">
        <f aca="false">((BT42-BJ42)*0.8)+BJ42</f>
        <v>0.12284358</v>
      </c>
      <c r="BS42" s="152" t="n">
        <f aca="false">((BT42-BJ42)*0.9)+BJ42</f>
        <v>0.12888212</v>
      </c>
      <c r="BT42" s="152" t="n">
        <f aca="false">VLOOKUP($A42,GAMMAGRIDS,17,FALSE())</f>
        <v>0.13492066</v>
      </c>
      <c r="BU42" s="152" t="n">
        <f aca="false">((CD42-BT42)*0.1)+BT42</f>
        <v>0.139809866</v>
      </c>
      <c r="BV42" s="152" t="n">
        <f aca="false">((CD42-BT42)*0.2)+BT42</f>
        <v>0.144699072</v>
      </c>
      <c r="BW42" s="152" t="n">
        <f aca="false">((CD42-BT42)*0.3)+BT42</f>
        <v>0.149588278</v>
      </c>
      <c r="BX42" s="152" t="n">
        <f aca="false">((CD42-BT42)*0.4)+BT42</f>
        <v>0.154477484</v>
      </c>
      <c r="BY42" s="152" t="n">
        <f aca="false">((CD42-BT42)*0.5)+BT42</f>
        <v>0.15936669</v>
      </c>
      <c r="BZ42" s="152" t="n">
        <f aca="false">((CD42-BT42)*0.6)+BT42</f>
        <v>0.164255896</v>
      </c>
      <c r="CA42" s="152" t="n">
        <f aca="false">((CD42-BT42)*0.7)+BT42</f>
        <v>0.169145102</v>
      </c>
      <c r="CB42" s="152" t="n">
        <f aca="false">((CD42-BT42)*0.8)+BT42</f>
        <v>0.174034308</v>
      </c>
      <c r="CC42" s="152" t="n">
        <f aca="false">((CD42-BT42)*0.9)+BT42</f>
        <v>0.178923514</v>
      </c>
      <c r="CD42" s="152" t="n">
        <f aca="false">VLOOKUP($A42,GAMMAGRIDS,18,FALSE())</f>
        <v>0.18381272</v>
      </c>
      <c r="CE42" s="152" t="n">
        <f aca="false">($CD42-$CC42)+CD42</f>
        <v>0.188701926</v>
      </c>
      <c r="CF42" s="152" t="n">
        <f aca="false">($CD42-$CC42)+CE42</f>
        <v>0.193591132</v>
      </c>
      <c r="CG42" s="152" t="n">
        <f aca="false">($CD42-$CC42)+CF42</f>
        <v>0.198480338</v>
      </c>
      <c r="CH42" s="152" t="n">
        <f aca="false">($CD42-$CC42)+CG42</f>
        <v>0.203369544</v>
      </c>
      <c r="CI42" s="152" t="n">
        <f aca="false">($CD42-$CC42)+CH42</f>
        <v>0.20825875</v>
      </c>
      <c r="CJ42" s="152" t="n">
        <f aca="false">($CD42-$CC42)+CI42</f>
        <v>0.213147956</v>
      </c>
      <c r="CK42" s="152" t="n">
        <f aca="false">($CD42-$CC42)+CJ42</f>
        <v>0.218037162</v>
      </c>
      <c r="CL42" s="152" t="n">
        <f aca="false">($CD42-$CC42)+CK42</f>
        <v>0.222926368</v>
      </c>
      <c r="CM42" s="152" t="n">
        <f aca="false">($CD42-$CC42)+CL42</f>
        <v>0.227815574</v>
      </c>
      <c r="CN42" s="152" t="n">
        <f aca="false">($CD42-$CC42)+CM42</f>
        <v>0.23270478</v>
      </c>
      <c r="CO42" s="152" t="n">
        <f aca="false">($CD42-$CC42)+CN42</f>
        <v>0.237593986</v>
      </c>
      <c r="CP42" s="152" t="n">
        <f aca="false">($CD42-$CC42)+CO42</f>
        <v>0.242483192</v>
      </c>
      <c r="CQ42" s="152" t="n">
        <f aca="false">($CD42-$CC42)+CP42</f>
        <v>0.247372398</v>
      </c>
      <c r="CR42" s="152" t="n">
        <f aca="false">($CD42-$CC42)+CQ42</f>
        <v>0.252261604</v>
      </c>
      <c r="CS42" s="152" t="n">
        <f aca="false">($CD42-$CC42)+CR42</f>
        <v>0.25715081</v>
      </c>
      <c r="CT42" s="152" t="n">
        <f aca="false">($CD42-$CC42)+CS42</f>
        <v>0.262040016</v>
      </c>
      <c r="CU42" s="152" t="n">
        <f aca="false">($CD42-$CC42)+CT42</f>
        <v>0.266929222</v>
      </c>
      <c r="CV42" s="152" t="n">
        <f aca="false">($CD42-$CC42)+CU42</f>
        <v>0.271818428</v>
      </c>
      <c r="CW42" s="152" t="n">
        <f aca="false">($CD42-$CC42)+CV42</f>
        <v>0.276707634</v>
      </c>
      <c r="CX42" s="152" t="n">
        <f aca="false">($CD42-$CC42)+CW42</f>
        <v>0.28159684</v>
      </c>
    </row>
    <row r="43" customFormat="false" ht="12.75" hidden="false" customHeight="false" outlineLevel="0" collapsed="false">
      <c r="A43" s="34" t="n">
        <v>37895</v>
      </c>
      <c r="B43" s="152" t="n">
        <f aca="false">($V43-$W43)+C43</f>
        <v>-0.20328756</v>
      </c>
      <c r="C43" s="152" t="n">
        <f aca="false">($V43-$W43)+D43</f>
        <v>-0.19731631</v>
      </c>
      <c r="D43" s="152" t="n">
        <f aca="false">($V43-$W43)+E43</f>
        <v>-0.19134506</v>
      </c>
      <c r="E43" s="152" t="n">
        <f aca="false">($V43-$W43)+F43</f>
        <v>-0.18537381</v>
      </c>
      <c r="F43" s="152" t="n">
        <f aca="false">($V43-$W43)+G43</f>
        <v>-0.17940256</v>
      </c>
      <c r="G43" s="152" t="n">
        <f aca="false">($V43-$W43)+H43</f>
        <v>-0.17343131</v>
      </c>
      <c r="H43" s="152" t="n">
        <f aca="false">($V43-$W43)+I43</f>
        <v>-0.16746006</v>
      </c>
      <c r="I43" s="152" t="n">
        <f aca="false">($V43-$W43)+J43</f>
        <v>-0.16148881</v>
      </c>
      <c r="J43" s="152" t="n">
        <f aca="false">($V43-$W43)+K43</f>
        <v>-0.15551756</v>
      </c>
      <c r="K43" s="152" t="n">
        <f aca="false">($V43-$W43)+L43</f>
        <v>-0.14954631</v>
      </c>
      <c r="L43" s="152" t="n">
        <f aca="false">($V43-$W43)+M43</f>
        <v>-0.14357506</v>
      </c>
      <c r="M43" s="152" t="n">
        <f aca="false">($V43-$W43)+N43</f>
        <v>-0.13760381</v>
      </c>
      <c r="N43" s="152" t="n">
        <f aca="false">($V43-$W43)+O43</f>
        <v>-0.13163256</v>
      </c>
      <c r="O43" s="152" t="n">
        <f aca="false">($V43-$W43)+P43</f>
        <v>-0.12566131</v>
      </c>
      <c r="P43" s="152" t="n">
        <f aca="false">($V43-$W43)+Q43</f>
        <v>-0.11969006</v>
      </c>
      <c r="Q43" s="152" t="n">
        <f aca="false">($V43-$W43)+R43</f>
        <v>-0.11371881</v>
      </c>
      <c r="R43" s="152" t="n">
        <f aca="false">($V43-$W43)+S43</f>
        <v>-0.10774756</v>
      </c>
      <c r="S43" s="152" t="n">
        <f aca="false">($V43-$W43)+T43</f>
        <v>-0.10177631</v>
      </c>
      <c r="T43" s="152" t="n">
        <f aca="false">($V43-$W43)+U43</f>
        <v>-0.09580506</v>
      </c>
      <c r="U43" s="152" t="n">
        <f aca="false">($V43-$W43)+V43</f>
        <v>-0.08983381</v>
      </c>
      <c r="V43" s="152" t="n">
        <f aca="false">VLOOKUP($A43,GAMMAGRIDS,11,FALSE())</f>
        <v>-0.08386256</v>
      </c>
      <c r="W43" s="152" t="n">
        <f aca="false">((V43-AF43)*0.9)+AF43</f>
        <v>-0.07789131</v>
      </c>
      <c r="X43" s="152" t="n">
        <f aca="false">((V43-AF43)*0.8)+AF43</f>
        <v>-0.07192006</v>
      </c>
      <c r="Y43" s="152" t="n">
        <f aca="false">((V43-AF43)*0.7)+AF43</f>
        <v>-0.06594881</v>
      </c>
      <c r="Z43" s="152" t="n">
        <f aca="false">((V43-AF43)*0.6)+AF43</f>
        <v>-0.05997756</v>
      </c>
      <c r="AA43" s="152" t="n">
        <f aca="false">((V43-AF43)*0.5)+AF43</f>
        <v>-0.05400631</v>
      </c>
      <c r="AB43" s="152" t="n">
        <f aca="false">((V43-AF43)*0.4)+AF43</f>
        <v>-0.04803506</v>
      </c>
      <c r="AC43" s="152" t="n">
        <f aca="false">((V43-AF43)*0.3)+AF43</f>
        <v>-0.04206381</v>
      </c>
      <c r="AD43" s="152" t="n">
        <f aca="false">((V43-AF43)*0.2)+AF43</f>
        <v>-0.03609256</v>
      </c>
      <c r="AE43" s="152" t="n">
        <f aca="false">((V43-AF43)*0.1)+AF43</f>
        <v>-0.03012131</v>
      </c>
      <c r="AF43" s="152" t="n">
        <f aca="false">VLOOKUP($A43,GAMMAGRIDS,12,FALSE())</f>
        <v>-0.02415006</v>
      </c>
      <c r="AG43" s="152" t="n">
        <f aca="false">((AF43-AP43)*0.9)+AP43</f>
        <v>-0.021599674</v>
      </c>
      <c r="AH43" s="152" t="n">
        <f aca="false">((AF43-AP43)*0.8)+AP43</f>
        <v>-0.019049288</v>
      </c>
      <c r="AI43" s="152" t="n">
        <f aca="false">((AF43-AP43)*0.7)+AP43</f>
        <v>-0.016498902</v>
      </c>
      <c r="AJ43" s="152" t="n">
        <f aca="false">((AF43-AP43)*0.6)+AP43</f>
        <v>-0.013948516</v>
      </c>
      <c r="AK43" s="152" t="n">
        <f aca="false">((AF43-AP43)*0.5)+AP43</f>
        <v>-0.01139813</v>
      </c>
      <c r="AL43" s="152" t="n">
        <f aca="false">((AF43-AP43)*0.4)+AP43</f>
        <v>-0.008847744</v>
      </c>
      <c r="AM43" s="152" t="n">
        <f aca="false">((AF43-AP43)*0.3)+AP43</f>
        <v>-0.006297358</v>
      </c>
      <c r="AN43" s="152" t="n">
        <f aca="false">((AF43-AP43)*0.2)+AP43</f>
        <v>-0.003746972</v>
      </c>
      <c r="AO43" s="152" t="n">
        <f aca="false">((AF43-AP43)*0.1)+AP43</f>
        <v>-0.001196586</v>
      </c>
      <c r="AP43" s="152" t="n">
        <f aca="false">VLOOKUP($A43,GAMMAGRIDS,13,FALSE())</f>
        <v>0.0013538</v>
      </c>
      <c r="AQ43" s="152" t="n">
        <f aca="false">(($AP43-$AU43)*0.8)+$AU43</f>
        <v>0.001803842</v>
      </c>
      <c r="AR43" s="152" t="n">
        <f aca="false">(($AP43-$AU43)*0.6)+$AU43</f>
        <v>0.002253884</v>
      </c>
      <c r="AS43" s="152" t="n">
        <f aca="false">(($AP43-$AU43)*0.4)+$AU43</f>
        <v>0.002703926</v>
      </c>
      <c r="AT43" s="152" t="n">
        <f aca="false">(($AP43-$AU43)*0.2)+$AU43</f>
        <v>0.003153968</v>
      </c>
      <c r="AU43" s="152" t="n">
        <f aca="false">VLOOKUP($A43,GAMMAGRIDS,14,FALSE())</f>
        <v>0.00360401</v>
      </c>
      <c r="AV43" s="152" t="n">
        <f aca="false">(($AU43-$AZ43)*0.8)+$AZ43</f>
        <v>0.002883208</v>
      </c>
      <c r="AW43" s="152" t="n">
        <f aca="false">(($AU43-$AZ43)*0.6)+$AZ43</f>
        <v>0.002162406</v>
      </c>
      <c r="AX43" s="152" t="n">
        <f aca="false">(($AU43-$AZ43)*0.4)+$AZ43</f>
        <v>0.001441604</v>
      </c>
      <c r="AY43" s="152" t="n">
        <f aca="false">(($AU43-$AZ43)*0.2)+$AZ43</f>
        <v>0.000720802</v>
      </c>
      <c r="AZ43" s="152" t="n">
        <v>0</v>
      </c>
      <c r="BA43" s="152" t="n">
        <f aca="false">(($BE43-$AZ43)*0.2)+$AZ43</f>
        <v>-0.001745258</v>
      </c>
      <c r="BB43" s="152" t="n">
        <f aca="false">(($BE43-$AZ43)*0.4)+$AZ43</f>
        <v>-0.003490516</v>
      </c>
      <c r="BC43" s="152" t="n">
        <f aca="false">(($BE43-$AZ43)*0.6)+$AZ43</f>
        <v>-0.005235774</v>
      </c>
      <c r="BD43" s="152" t="n">
        <f aca="false">(($BE43-$AZ43)*0.8)+$AZ43</f>
        <v>-0.006981032</v>
      </c>
      <c r="BE43" s="152" t="n">
        <f aca="false">VLOOKUP($A43,GAMMAGRIDS,15,FALSE())</f>
        <v>-0.00872629</v>
      </c>
      <c r="BF43" s="152" t="n">
        <f aca="false">(($BJ43-$BE43)*0.2)+$BE43</f>
        <v>-0.01136413</v>
      </c>
      <c r="BG43" s="152" t="n">
        <f aca="false">(($BJ43-$BE43)*0.4)+$BE43</f>
        <v>-0.01400197</v>
      </c>
      <c r="BH43" s="152" t="n">
        <f aca="false">(($BJ43-$BE43)*0.6)+$BE43</f>
        <v>-0.01663981</v>
      </c>
      <c r="BI43" s="152" t="n">
        <f aca="false">(($BJ43-$BE43)*0.8)+$BE43</f>
        <v>-0.01927765</v>
      </c>
      <c r="BJ43" s="152" t="n">
        <f aca="false">VLOOKUP($A43,GAMMAGRIDS,16,FALSE())</f>
        <v>-0.02191549</v>
      </c>
      <c r="BK43" s="152" t="n">
        <f aca="false">((BT43-BJ43)*0.1)+BJ43</f>
        <v>-0.025661225</v>
      </c>
      <c r="BL43" s="152" t="n">
        <f aca="false">((BT43-BJ43)*0.2)+BJ43</f>
        <v>-0.02940696</v>
      </c>
      <c r="BM43" s="152" t="n">
        <f aca="false">((BT43-BJ43)*0.3)+BJ43</f>
        <v>-0.033152695</v>
      </c>
      <c r="BN43" s="152" t="n">
        <f aca="false">((BT43-BJ43)*0.4)+BJ43</f>
        <v>-0.03689843</v>
      </c>
      <c r="BO43" s="152" t="n">
        <f aca="false">((BT43-BJ43)*0.5)+BJ43</f>
        <v>-0.040644165</v>
      </c>
      <c r="BP43" s="152" t="n">
        <f aca="false">((BT43-BJ43)*0.6)+BJ43</f>
        <v>-0.0443899</v>
      </c>
      <c r="BQ43" s="152" t="n">
        <f aca="false">((BT43-BJ43)*0.7)+BJ43</f>
        <v>-0.048135635</v>
      </c>
      <c r="BR43" s="152" t="n">
        <f aca="false">((BT43-BJ43)*0.8)+BJ43</f>
        <v>-0.05188137</v>
      </c>
      <c r="BS43" s="152" t="n">
        <f aca="false">((BT43-BJ43)*0.9)+BJ43</f>
        <v>-0.055627105</v>
      </c>
      <c r="BT43" s="152" t="n">
        <f aca="false">VLOOKUP($A43,GAMMAGRIDS,17,FALSE())</f>
        <v>-0.05937284</v>
      </c>
      <c r="BU43" s="152" t="n">
        <f aca="false">((CD43-BT43)*0.1)+BT43</f>
        <v>-0.064268699</v>
      </c>
      <c r="BV43" s="152" t="n">
        <f aca="false">((CD43-BT43)*0.2)+BT43</f>
        <v>-0.069164558</v>
      </c>
      <c r="BW43" s="152" t="n">
        <f aca="false">((CD43-BT43)*0.3)+BT43</f>
        <v>-0.074060417</v>
      </c>
      <c r="BX43" s="152" t="n">
        <f aca="false">((CD43-BT43)*0.4)+BT43</f>
        <v>-0.078956276</v>
      </c>
      <c r="BY43" s="152" t="n">
        <f aca="false">((CD43-BT43)*0.5)+BT43</f>
        <v>-0.083852135</v>
      </c>
      <c r="BZ43" s="152" t="n">
        <f aca="false">((CD43-BT43)*0.6)+BT43</f>
        <v>-0.088747994</v>
      </c>
      <c r="CA43" s="152" t="n">
        <f aca="false">((CD43-BT43)*0.7)+BT43</f>
        <v>-0.093643853</v>
      </c>
      <c r="CB43" s="152" t="n">
        <f aca="false">((CD43-BT43)*0.8)+BT43</f>
        <v>-0.098539712</v>
      </c>
      <c r="CC43" s="152" t="n">
        <f aca="false">((CD43-BT43)*0.9)+BT43</f>
        <v>-0.103435571</v>
      </c>
      <c r="CD43" s="152" t="n">
        <f aca="false">VLOOKUP($A43,GAMMAGRIDS,18,FALSE())</f>
        <v>-0.10833143</v>
      </c>
      <c r="CE43" s="152" t="n">
        <f aca="false">($CD43-$CC43)+CD43</f>
        <v>-0.113227289</v>
      </c>
      <c r="CF43" s="152" t="n">
        <f aca="false">($CD43-$CC43)+CE43</f>
        <v>-0.118123148</v>
      </c>
      <c r="CG43" s="152" t="n">
        <f aca="false">($CD43-$CC43)+CF43</f>
        <v>-0.123019007</v>
      </c>
      <c r="CH43" s="152" t="n">
        <f aca="false">($CD43-$CC43)+CG43</f>
        <v>-0.127914866</v>
      </c>
      <c r="CI43" s="152" t="n">
        <f aca="false">($CD43-$CC43)+CH43</f>
        <v>-0.132810725</v>
      </c>
      <c r="CJ43" s="152" t="n">
        <f aca="false">($CD43-$CC43)+CI43</f>
        <v>-0.137706584</v>
      </c>
      <c r="CK43" s="152" t="n">
        <f aca="false">($CD43-$CC43)+CJ43</f>
        <v>-0.142602443</v>
      </c>
      <c r="CL43" s="152" t="n">
        <f aca="false">($CD43-$CC43)+CK43</f>
        <v>-0.147498302</v>
      </c>
      <c r="CM43" s="152" t="n">
        <f aca="false">($CD43-$CC43)+CL43</f>
        <v>-0.152394161</v>
      </c>
      <c r="CN43" s="152" t="n">
        <f aca="false">($CD43-$CC43)+CM43</f>
        <v>-0.15729002</v>
      </c>
      <c r="CO43" s="152" t="n">
        <f aca="false">($CD43-$CC43)+CN43</f>
        <v>-0.162185879</v>
      </c>
      <c r="CP43" s="152" t="n">
        <f aca="false">($CD43-$CC43)+CO43</f>
        <v>-0.167081738</v>
      </c>
      <c r="CQ43" s="152" t="n">
        <f aca="false">($CD43-$CC43)+CP43</f>
        <v>-0.171977597</v>
      </c>
      <c r="CR43" s="152" t="n">
        <f aca="false">($CD43-$CC43)+CQ43</f>
        <v>-0.176873456</v>
      </c>
      <c r="CS43" s="152" t="n">
        <f aca="false">($CD43-$CC43)+CR43</f>
        <v>-0.181769315</v>
      </c>
      <c r="CT43" s="152" t="n">
        <f aca="false">($CD43-$CC43)+CS43</f>
        <v>-0.186665174</v>
      </c>
      <c r="CU43" s="152" t="n">
        <f aca="false">($CD43-$CC43)+CT43</f>
        <v>-0.191561033</v>
      </c>
      <c r="CV43" s="152" t="n">
        <f aca="false">($CD43-$CC43)+CU43</f>
        <v>-0.196456892</v>
      </c>
      <c r="CW43" s="152" t="n">
        <f aca="false">($CD43-$CC43)+CV43</f>
        <v>-0.201352751</v>
      </c>
      <c r="CX43" s="152" t="n">
        <f aca="false">($CD43-$CC43)+CW43</f>
        <v>-0.20624861</v>
      </c>
    </row>
    <row r="44" customFormat="false" ht="12.75" hidden="false" customHeight="false" outlineLevel="0" collapsed="false">
      <c r="A44" s="34" t="n">
        <v>37926</v>
      </c>
      <c r="B44" s="152" t="n">
        <f aca="false">($V44-$W44)+C44</f>
        <v>-0.5219104</v>
      </c>
      <c r="C44" s="152" t="n">
        <f aca="false">($V44-$W44)+D44</f>
        <v>-0.509599902</v>
      </c>
      <c r="D44" s="152" t="n">
        <f aca="false">($V44-$W44)+E44</f>
        <v>-0.497289404</v>
      </c>
      <c r="E44" s="152" t="n">
        <f aca="false">($V44-$W44)+F44</f>
        <v>-0.484978906</v>
      </c>
      <c r="F44" s="152" t="n">
        <f aca="false">($V44-$W44)+G44</f>
        <v>-0.472668408</v>
      </c>
      <c r="G44" s="152" t="n">
        <f aca="false">($V44-$W44)+H44</f>
        <v>-0.46035791</v>
      </c>
      <c r="H44" s="152" t="n">
        <f aca="false">($V44-$W44)+I44</f>
        <v>-0.448047412</v>
      </c>
      <c r="I44" s="152" t="n">
        <f aca="false">($V44-$W44)+J44</f>
        <v>-0.435736914</v>
      </c>
      <c r="J44" s="152" t="n">
        <f aca="false">($V44-$W44)+K44</f>
        <v>-0.423426416</v>
      </c>
      <c r="K44" s="152" t="n">
        <f aca="false">($V44-$W44)+L44</f>
        <v>-0.411115918</v>
      </c>
      <c r="L44" s="152" t="n">
        <f aca="false">($V44-$W44)+M44</f>
        <v>-0.39880542</v>
      </c>
      <c r="M44" s="152" t="n">
        <f aca="false">($V44-$W44)+N44</f>
        <v>-0.386494922</v>
      </c>
      <c r="N44" s="152" t="n">
        <f aca="false">($V44-$W44)+O44</f>
        <v>-0.374184424</v>
      </c>
      <c r="O44" s="152" t="n">
        <f aca="false">($V44-$W44)+P44</f>
        <v>-0.361873926</v>
      </c>
      <c r="P44" s="152" t="n">
        <f aca="false">($V44-$W44)+Q44</f>
        <v>-0.349563428</v>
      </c>
      <c r="Q44" s="152" t="n">
        <f aca="false">($V44-$W44)+R44</f>
        <v>-0.33725293</v>
      </c>
      <c r="R44" s="152" t="n">
        <f aca="false">($V44-$W44)+S44</f>
        <v>-0.324942432</v>
      </c>
      <c r="S44" s="152" t="n">
        <f aca="false">($V44-$W44)+T44</f>
        <v>-0.312631934</v>
      </c>
      <c r="T44" s="152" t="n">
        <f aca="false">($V44-$W44)+U44</f>
        <v>-0.300321436</v>
      </c>
      <c r="U44" s="152" t="n">
        <f aca="false">($V44-$W44)+V44</f>
        <v>-0.288010938</v>
      </c>
      <c r="V44" s="152" t="n">
        <f aca="false">VLOOKUP($A44,GAMMAGRIDS,11,FALSE())</f>
        <v>-0.27570044</v>
      </c>
      <c r="W44" s="152" t="n">
        <f aca="false">((V44-AF44)*0.9)+AF44</f>
        <v>-0.263389942</v>
      </c>
      <c r="X44" s="152" t="n">
        <f aca="false">((V44-AF44)*0.8)+AF44</f>
        <v>-0.251079444</v>
      </c>
      <c r="Y44" s="152" t="n">
        <f aca="false">((V44-AF44)*0.7)+AF44</f>
        <v>-0.238768946</v>
      </c>
      <c r="Z44" s="152" t="n">
        <f aca="false">((V44-AF44)*0.6)+AF44</f>
        <v>-0.226458448</v>
      </c>
      <c r="AA44" s="152" t="n">
        <f aca="false">((V44-AF44)*0.5)+AF44</f>
        <v>-0.21414795</v>
      </c>
      <c r="AB44" s="152" t="n">
        <f aca="false">((V44-AF44)*0.4)+AF44</f>
        <v>-0.201837452</v>
      </c>
      <c r="AC44" s="152" t="n">
        <f aca="false">((V44-AF44)*0.3)+AF44</f>
        <v>-0.189526954</v>
      </c>
      <c r="AD44" s="152" t="n">
        <f aca="false">((V44-AF44)*0.2)+AF44</f>
        <v>-0.177216456</v>
      </c>
      <c r="AE44" s="152" t="n">
        <f aca="false">((V44-AF44)*0.1)+AF44</f>
        <v>-0.164905958</v>
      </c>
      <c r="AF44" s="152" t="n">
        <f aca="false">VLOOKUP($A44,GAMMAGRIDS,12,FALSE())</f>
        <v>-0.15259546</v>
      </c>
      <c r="AG44" s="152" t="n">
        <f aca="false">((AF44-AP44)*0.9)+AP44</f>
        <v>-0.143604587</v>
      </c>
      <c r="AH44" s="152" t="n">
        <f aca="false">((AF44-AP44)*0.8)+AP44</f>
        <v>-0.134613714</v>
      </c>
      <c r="AI44" s="152" t="n">
        <f aca="false">((AF44-AP44)*0.7)+AP44</f>
        <v>-0.125622841</v>
      </c>
      <c r="AJ44" s="152" t="n">
        <f aca="false">((AF44-AP44)*0.6)+AP44</f>
        <v>-0.116631968</v>
      </c>
      <c r="AK44" s="152" t="n">
        <f aca="false">((AF44-AP44)*0.5)+AP44</f>
        <v>-0.107641095</v>
      </c>
      <c r="AL44" s="152" t="n">
        <f aca="false">((AF44-AP44)*0.4)+AP44</f>
        <v>-0.098650222</v>
      </c>
      <c r="AM44" s="152" t="n">
        <f aca="false">((AF44-AP44)*0.3)+AP44</f>
        <v>-0.089659349</v>
      </c>
      <c r="AN44" s="152" t="n">
        <f aca="false">((AF44-AP44)*0.2)+AP44</f>
        <v>-0.080668476</v>
      </c>
      <c r="AO44" s="152" t="n">
        <f aca="false">((AF44-AP44)*0.1)+AP44</f>
        <v>-0.071677603</v>
      </c>
      <c r="AP44" s="152" t="n">
        <f aca="false">VLOOKUP($A44,GAMMAGRIDS,13,FALSE())</f>
        <v>-0.06268673</v>
      </c>
      <c r="AQ44" s="152" t="n">
        <f aca="false">(($AP44-$AU44)*0.8)+$AU44</f>
        <v>-0.055803608</v>
      </c>
      <c r="AR44" s="152" t="n">
        <f aca="false">(($AP44-$AU44)*0.6)+$AU44</f>
        <v>-0.048920486</v>
      </c>
      <c r="AS44" s="152" t="n">
        <f aca="false">(($AP44-$AU44)*0.4)+$AU44</f>
        <v>-0.042037364</v>
      </c>
      <c r="AT44" s="152" t="n">
        <f aca="false">(($AP44-$AU44)*0.2)+$AU44</f>
        <v>-0.035154242</v>
      </c>
      <c r="AU44" s="152" t="n">
        <f aca="false">VLOOKUP($A44,GAMMAGRIDS,14,FALSE())</f>
        <v>-0.02827112</v>
      </c>
      <c r="AV44" s="152" t="n">
        <f aca="false">(($AU44-$AZ44)*0.8)+$AZ44</f>
        <v>-0.022616896</v>
      </c>
      <c r="AW44" s="152" t="n">
        <f aca="false">(($AU44-$AZ44)*0.6)+$AZ44</f>
        <v>-0.016962672</v>
      </c>
      <c r="AX44" s="152" t="n">
        <f aca="false">(($AU44-$AZ44)*0.4)+$AZ44</f>
        <v>-0.011308448</v>
      </c>
      <c r="AY44" s="152" t="n">
        <f aca="false">(($AU44-$AZ44)*0.2)+$AZ44</f>
        <v>-0.005654224</v>
      </c>
      <c r="AZ44" s="152" t="n">
        <v>0</v>
      </c>
      <c r="BA44" s="152" t="n">
        <f aca="false">(($BE44-$AZ44)*0.2)+$AZ44</f>
        <v>0.004543932</v>
      </c>
      <c r="BB44" s="152" t="n">
        <f aca="false">(($BE44-$AZ44)*0.4)+$AZ44</f>
        <v>0.009087864</v>
      </c>
      <c r="BC44" s="152" t="n">
        <f aca="false">(($BE44-$AZ44)*0.6)+$AZ44</f>
        <v>0.013631796</v>
      </c>
      <c r="BD44" s="152" t="n">
        <f aca="false">(($BE44-$AZ44)*0.8)+$AZ44</f>
        <v>0.018175728</v>
      </c>
      <c r="BE44" s="152" t="n">
        <f aca="false">VLOOKUP($A44,GAMMAGRIDS,15,FALSE())</f>
        <v>0.02271966</v>
      </c>
      <c r="BF44" s="152" t="n">
        <f aca="false">(($BJ44-$BE44)*0.2)+$BE44</f>
        <v>0.026261928</v>
      </c>
      <c r="BG44" s="152" t="n">
        <f aca="false">(($BJ44-$BE44)*0.4)+$BE44</f>
        <v>0.029804196</v>
      </c>
      <c r="BH44" s="152" t="n">
        <f aca="false">(($BJ44-$BE44)*0.6)+$BE44</f>
        <v>0.033346464</v>
      </c>
      <c r="BI44" s="152" t="n">
        <f aca="false">(($BJ44-$BE44)*0.8)+$BE44</f>
        <v>0.036888732</v>
      </c>
      <c r="BJ44" s="152" t="n">
        <f aca="false">VLOOKUP($A44,GAMMAGRIDS,16,FALSE())</f>
        <v>0.040431</v>
      </c>
      <c r="BK44" s="152" t="n">
        <f aca="false">((BT44-BJ44)*0.1)+BJ44</f>
        <v>0.04266523</v>
      </c>
      <c r="BL44" s="152" t="n">
        <f aca="false">((BT44-BJ44)*0.2)+BJ44</f>
        <v>0.04489946</v>
      </c>
      <c r="BM44" s="152" t="n">
        <f aca="false">((BT44-BJ44)*0.3)+BJ44</f>
        <v>0.04713369</v>
      </c>
      <c r="BN44" s="152" t="n">
        <f aca="false">((BT44-BJ44)*0.4)+BJ44</f>
        <v>0.04936792</v>
      </c>
      <c r="BO44" s="152" t="n">
        <f aca="false">((BT44-BJ44)*0.5)+BJ44</f>
        <v>0.05160215</v>
      </c>
      <c r="BP44" s="152" t="n">
        <f aca="false">((BT44-BJ44)*0.6)+BJ44</f>
        <v>0.05383638</v>
      </c>
      <c r="BQ44" s="152" t="n">
        <f aca="false">((BT44-BJ44)*0.7)+BJ44</f>
        <v>0.05607061</v>
      </c>
      <c r="BR44" s="152" t="n">
        <f aca="false">((BT44-BJ44)*0.8)+BJ44</f>
        <v>0.05830484</v>
      </c>
      <c r="BS44" s="152" t="n">
        <f aca="false">((BT44-BJ44)*0.9)+BJ44</f>
        <v>0.06053907</v>
      </c>
      <c r="BT44" s="152" t="n">
        <f aca="false">VLOOKUP($A44,GAMMAGRIDS,17,FALSE())</f>
        <v>0.0627733</v>
      </c>
      <c r="BU44" s="152" t="n">
        <f aca="false">((CD44-BT44)*0.1)+BT44</f>
        <v>0.063546582</v>
      </c>
      <c r="BV44" s="152" t="n">
        <f aca="false">((CD44-BT44)*0.2)+BT44</f>
        <v>0.064319864</v>
      </c>
      <c r="BW44" s="152" t="n">
        <f aca="false">((CD44-BT44)*0.3)+BT44</f>
        <v>0.065093146</v>
      </c>
      <c r="BX44" s="152" t="n">
        <f aca="false">((CD44-BT44)*0.4)+BT44</f>
        <v>0.065866428</v>
      </c>
      <c r="BY44" s="152" t="n">
        <f aca="false">((CD44-BT44)*0.5)+BT44</f>
        <v>0.06663971</v>
      </c>
      <c r="BZ44" s="152" t="n">
        <f aca="false">((CD44-BT44)*0.6)+BT44</f>
        <v>0.067412992</v>
      </c>
      <c r="CA44" s="152" t="n">
        <f aca="false">((CD44-BT44)*0.7)+BT44</f>
        <v>0.068186274</v>
      </c>
      <c r="CB44" s="152" t="n">
        <f aca="false">((CD44-BT44)*0.8)+BT44</f>
        <v>0.068959556</v>
      </c>
      <c r="CC44" s="152" t="n">
        <f aca="false">((CD44-BT44)*0.9)+BT44</f>
        <v>0.069732838</v>
      </c>
      <c r="CD44" s="152" t="n">
        <f aca="false">VLOOKUP($A44,GAMMAGRIDS,18,FALSE())</f>
        <v>0.07050612</v>
      </c>
      <c r="CE44" s="152" t="n">
        <f aca="false">($CD44-$CC44)+CD44</f>
        <v>0.071279402</v>
      </c>
      <c r="CF44" s="152" t="n">
        <f aca="false">($CD44-$CC44)+CE44</f>
        <v>0.072052684</v>
      </c>
      <c r="CG44" s="152" t="n">
        <f aca="false">($CD44-$CC44)+CF44</f>
        <v>0.072825966</v>
      </c>
      <c r="CH44" s="152" t="n">
        <f aca="false">($CD44-$CC44)+CG44</f>
        <v>0.073599248</v>
      </c>
      <c r="CI44" s="152" t="n">
        <f aca="false">($CD44-$CC44)+CH44</f>
        <v>0.07437253</v>
      </c>
      <c r="CJ44" s="152" t="n">
        <f aca="false">($CD44-$CC44)+CI44</f>
        <v>0.075145812</v>
      </c>
      <c r="CK44" s="152" t="n">
        <f aca="false">($CD44-$CC44)+CJ44</f>
        <v>0.075919094</v>
      </c>
      <c r="CL44" s="152" t="n">
        <f aca="false">($CD44-$CC44)+CK44</f>
        <v>0.076692376</v>
      </c>
      <c r="CM44" s="152" t="n">
        <f aca="false">($CD44-$CC44)+CL44</f>
        <v>0.077465658</v>
      </c>
      <c r="CN44" s="152" t="n">
        <f aca="false">($CD44-$CC44)+CM44</f>
        <v>0.07823894</v>
      </c>
      <c r="CO44" s="152" t="n">
        <f aca="false">($CD44-$CC44)+CN44</f>
        <v>0.079012222</v>
      </c>
      <c r="CP44" s="152" t="n">
        <f aca="false">($CD44-$CC44)+CO44</f>
        <v>0.079785504</v>
      </c>
      <c r="CQ44" s="152" t="n">
        <f aca="false">($CD44-$CC44)+CP44</f>
        <v>0.080558786</v>
      </c>
      <c r="CR44" s="152" t="n">
        <f aca="false">($CD44-$CC44)+CQ44</f>
        <v>0.081332068</v>
      </c>
      <c r="CS44" s="152" t="n">
        <f aca="false">($CD44-$CC44)+CR44</f>
        <v>0.08210535</v>
      </c>
      <c r="CT44" s="152" t="n">
        <f aca="false">($CD44-$CC44)+CS44</f>
        <v>0.082878632</v>
      </c>
      <c r="CU44" s="152" t="n">
        <f aca="false">($CD44-$CC44)+CT44</f>
        <v>0.083651914</v>
      </c>
      <c r="CV44" s="152" t="n">
        <f aca="false">($CD44-$CC44)+CU44</f>
        <v>0.084425196</v>
      </c>
      <c r="CW44" s="152" t="n">
        <f aca="false">($CD44-$CC44)+CV44</f>
        <v>0.085198478</v>
      </c>
      <c r="CX44" s="152" t="n">
        <f aca="false">($CD44-$CC44)+CW44</f>
        <v>0.08597176</v>
      </c>
    </row>
    <row r="45" customFormat="false" ht="12.75" hidden="false" customHeight="false" outlineLevel="0" collapsed="false">
      <c r="A45" s="34" t="n">
        <v>37956</v>
      </c>
      <c r="B45" s="152" t="n">
        <f aca="false">($V45-$W45)+C45</f>
        <v>0.1275553</v>
      </c>
      <c r="C45" s="152" t="n">
        <f aca="false">($V45-$W45)+D45</f>
        <v>0.12668572</v>
      </c>
      <c r="D45" s="152" t="n">
        <f aca="false">($V45-$W45)+E45</f>
        <v>0.12581614</v>
      </c>
      <c r="E45" s="152" t="n">
        <f aca="false">($V45-$W45)+F45</f>
        <v>0.12494656</v>
      </c>
      <c r="F45" s="152" t="n">
        <f aca="false">($V45-$W45)+G45</f>
        <v>0.12407698</v>
      </c>
      <c r="G45" s="152" t="n">
        <f aca="false">($V45-$W45)+H45</f>
        <v>0.1232074</v>
      </c>
      <c r="H45" s="152" t="n">
        <f aca="false">($V45-$W45)+I45</f>
        <v>0.12233782</v>
      </c>
      <c r="I45" s="152" t="n">
        <f aca="false">($V45-$W45)+J45</f>
        <v>0.12146824</v>
      </c>
      <c r="J45" s="152" t="n">
        <f aca="false">($V45-$W45)+K45</f>
        <v>0.12059866</v>
      </c>
      <c r="K45" s="152" t="n">
        <f aca="false">($V45-$W45)+L45</f>
        <v>0.11972908</v>
      </c>
      <c r="L45" s="152" t="n">
        <f aca="false">($V45-$W45)+M45</f>
        <v>0.1188595</v>
      </c>
      <c r="M45" s="152" t="n">
        <f aca="false">($V45-$W45)+N45</f>
        <v>0.11798992</v>
      </c>
      <c r="N45" s="152" t="n">
        <f aca="false">($V45-$W45)+O45</f>
        <v>0.11712034</v>
      </c>
      <c r="O45" s="152" t="n">
        <f aca="false">($V45-$W45)+P45</f>
        <v>0.11625076</v>
      </c>
      <c r="P45" s="152" t="n">
        <f aca="false">($V45-$W45)+Q45</f>
        <v>0.11538118</v>
      </c>
      <c r="Q45" s="152" t="n">
        <f aca="false">($V45-$W45)+R45</f>
        <v>0.1145116</v>
      </c>
      <c r="R45" s="152" t="n">
        <f aca="false">($V45-$W45)+S45</f>
        <v>0.11364202</v>
      </c>
      <c r="S45" s="152" t="n">
        <f aca="false">($V45-$W45)+T45</f>
        <v>0.11277244</v>
      </c>
      <c r="T45" s="152" t="n">
        <f aca="false">($V45-$W45)+U45</f>
        <v>0.11190286</v>
      </c>
      <c r="U45" s="152" t="n">
        <f aca="false">($V45-$W45)+V45</f>
        <v>0.11103328</v>
      </c>
      <c r="V45" s="152" t="n">
        <f aca="false">VLOOKUP($A45,GAMMAGRIDS,11,FALSE())</f>
        <v>0.1101637</v>
      </c>
      <c r="W45" s="152" t="n">
        <f aca="false">((V45-AF45)*0.9)+AF45</f>
        <v>0.10929412</v>
      </c>
      <c r="X45" s="152" t="n">
        <f aca="false">((V45-AF45)*0.8)+AF45</f>
        <v>0.10842454</v>
      </c>
      <c r="Y45" s="152" t="n">
        <f aca="false">((V45-AF45)*0.7)+AF45</f>
        <v>0.10755496</v>
      </c>
      <c r="Z45" s="152" t="n">
        <f aca="false">((V45-AF45)*0.6)+AF45</f>
        <v>0.10668538</v>
      </c>
      <c r="AA45" s="152" t="n">
        <f aca="false">((V45-AF45)*0.5)+AF45</f>
        <v>0.1058158</v>
      </c>
      <c r="AB45" s="152" t="n">
        <f aca="false">((V45-AF45)*0.4)+AF45</f>
        <v>0.10494622</v>
      </c>
      <c r="AC45" s="152" t="n">
        <f aca="false">((V45-AF45)*0.3)+AF45</f>
        <v>0.10407664</v>
      </c>
      <c r="AD45" s="152" t="n">
        <f aca="false">((V45-AF45)*0.2)+AF45</f>
        <v>0.10320706</v>
      </c>
      <c r="AE45" s="152" t="n">
        <f aca="false">((V45-AF45)*0.1)+AF45</f>
        <v>0.10233748</v>
      </c>
      <c r="AF45" s="152" t="n">
        <f aca="false">VLOOKUP($A45,GAMMAGRIDS,12,FALSE())</f>
        <v>0.1014679</v>
      </c>
      <c r="AG45" s="152" t="n">
        <f aca="false">((AF45-AP45)*0.9)+AP45</f>
        <v>0.097606991</v>
      </c>
      <c r="AH45" s="152" t="n">
        <f aca="false">((AF45-AP45)*0.8)+AP45</f>
        <v>0.093746082</v>
      </c>
      <c r="AI45" s="152" t="n">
        <f aca="false">((AF45-AP45)*0.7)+AP45</f>
        <v>0.089885173</v>
      </c>
      <c r="AJ45" s="152" t="n">
        <f aca="false">((AF45-AP45)*0.6)+AP45</f>
        <v>0.086024264</v>
      </c>
      <c r="AK45" s="152" t="n">
        <f aca="false">((AF45-AP45)*0.5)+AP45</f>
        <v>0.082163355</v>
      </c>
      <c r="AL45" s="152" t="n">
        <f aca="false">((AF45-AP45)*0.4)+AP45</f>
        <v>0.078302446</v>
      </c>
      <c r="AM45" s="152" t="n">
        <f aca="false">((AF45-AP45)*0.3)+AP45</f>
        <v>0.074441537</v>
      </c>
      <c r="AN45" s="152" t="n">
        <f aca="false">((AF45-AP45)*0.2)+AP45</f>
        <v>0.070580628</v>
      </c>
      <c r="AO45" s="152" t="n">
        <f aca="false">((AF45-AP45)*0.1)+AP45</f>
        <v>0.066719719</v>
      </c>
      <c r="AP45" s="152" t="n">
        <f aca="false">VLOOKUP($A45,GAMMAGRIDS,13,FALSE())</f>
        <v>0.06285881</v>
      </c>
      <c r="AQ45" s="152" t="n">
        <f aca="false">(($AP45-$AU45)*0.8)+$AU45</f>
        <v>0.057115272</v>
      </c>
      <c r="AR45" s="152" t="n">
        <f aca="false">(($AP45-$AU45)*0.6)+$AU45</f>
        <v>0.051371734</v>
      </c>
      <c r="AS45" s="152" t="n">
        <f aca="false">(($AP45-$AU45)*0.4)+$AU45</f>
        <v>0.045628196</v>
      </c>
      <c r="AT45" s="152" t="n">
        <f aca="false">(($AP45-$AU45)*0.2)+$AU45</f>
        <v>0.039884658</v>
      </c>
      <c r="AU45" s="152" t="n">
        <f aca="false">VLOOKUP($A45,GAMMAGRIDS,14,FALSE())</f>
        <v>0.03414112</v>
      </c>
      <c r="AV45" s="152" t="n">
        <f aca="false">(($AU45-$AZ45)*0.8)+$AZ45</f>
        <v>0.027312896</v>
      </c>
      <c r="AW45" s="152" t="n">
        <f aca="false">(($AU45-$AZ45)*0.6)+$AZ45</f>
        <v>0.020484672</v>
      </c>
      <c r="AX45" s="152" t="n">
        <f aca="false">(($AU45-$AZ45)*0.4)+$AZ45</f>
        <v>0.013656448</v>
      </c>
      <c r="AY45" s="152" t="n">
        <f aca="false">(($AU45-$AZ45)*0.2)+$AZ45</f>
        <v>0.006828224</v>
      </c>
      <c r="AZ45" s="152" t="n">
        <v>0</v>
      </c>
      <c r="BA45" s="152" t="n">
        <f aca="false">(($BE45-$AZ45)*0.2)+$AZ45</f>
        <v>-0.007797658</v>
      </c>
      <c r="BB45" s="152" t="n">
        <f aca="false">(($BE45-$AZ45)*0.4)+$AZ45</f>
        <v>-0.015595316</v>
      </c>
      <c r="BC45" s="152" t="n">
        <f aca="false">(($BE45-$AZ45)*0.6)+$AZ45</f>
        <v>-0.023392974</v>
      </c>
      <c r="BD45" s="152" t="n">
        <f aca="false">(($BE45-$AZ45)*0.8)+$AZ45</f>
        <v>-0.031190632</v>
      </c>
      <c r="BE45" s="152" t="n">
        <f aca="false">VLOOKUP($A45,GAMMAGRIDS,15,FALSE())</f>
        <v>-0.03898829</v>
      </c>
      <c r="BF45" s="152" t="n">
        <f aca="false">(($BJ45-$BE45)*0.2)+$BE45</f>
        <v>-0.047649386</v>
      </c>
      <c r="BG45" s="152" t="n">
        <f aca="false">(($BJ45-$BE45)*0.4)+$BE45</f>
        <v>-0.056310482</v>
      </c>
      <c r="BH45" s="152" t="n">
        <f aca="false">(($BJ45-$BE45)*0.6)+$BE45</f>
        <v>-0.064971578</v>
      </c>
      <c r="BI45" s="152" t="n">
        <f aca="false">(($BJ45-$BE45)*0.8)+$BE45</f>
        <v>-0.073632674</v>
      </c>
      <c r="BJ45" s="152" t="n">
        <f aca="false">VLOOKUP($A45,GAMMAGRIDS,16,FALSE())</f>
        <v>-0.08229377</v>
      </c>
      <c r="BK45" s="152" t="n">
        <f aca="false">((BT45-BJ45)*0.1)+BJ45</f>
        <v>-0.092059254</v>
      </c>
      <c r="BL45" s="152" t="n">
        <f aca="false">((BT45-BJ45)*0.2)+BJ45</f>
        <v>-0.101824738</v>
      </c>
      <c r="BM45" s="152" t="n">
        <f aca="false">((BT45-BJ45)*0.3)+BJ45</f>
        <v>-0.111590222</v>
      </c>
      <c r="BN45" s="152" t="n">
        <f aca="false">((BT45-BJ45)*0.4)+BJ45</f>
        <v>-0.121355706</v>
      </c>
      <c r="BO45" s="152" t="n">
        <f aca="false">((BT45-BJ45)*0.5)+BJ45</f>
        <v>-0.13112119</v>
      </c>
      <c r="BP45" s="152" t="n">
        <f aca="false">((BT45-BJ45)*0.6)+BJ45</f>
        <v>-0.140886674</v>
      </c>
      <c r="BQ45" s="152" t="n">
        <f aca="false">((BT45-BJ45)*0.7)+BJ45</f>
        <v>-0.150652158</v>
      </c>
      <c r="BR45" s="152" t="n">
        <f aca="false">((BT45-BJ45)*0.8)+BJ45</f>
        <v>-0.160417642</v>
      </c>
      <c r="BS45" s="152" t="n">
        <f aca="false">((BT45-BJ45)*0.9)+BJ45</f>
        <v>-0.170183126</v>
      </c>
      <c r="BT45" s="152" t="n">
        <f aca="false">VLOOKUP($A45,GAMMAGRIDS,17,FALSE())</f>
        <v>-0.17994861</v>
      </c>
      <c r="BU45" s="152" t="n">
        <f aca="false">((CD45-BT45)*0.1)+BT45</f>
        <v>-0.190906998</v>
      </c>
      <c r="BV45" s="152" t="n">
        <f aca="false">((CD45-BT45)*0.2)+BT45</f>
        <v>-0.201865386</v>
      </c>
      <c r="BW45" s="152" t="n">
        <f aca="false">((CD45-BT45)*0.3)+BT45</f>
        <v>-0.212823774</v>
      </c>
      <c r="BX45" s="152" t="n">
        <f aca="false">((CD45-BT45)*0.4)+BT45</f>
        <v>-0.223782162</v>
      </c>
      <c r="BY45" s="152" t="n">
        <f aca="false">((CD45-BT45)*0.5)+BT45</f>
        <v>-0.23474055</v>
      </c>
      <c r="BZ45" s="152" t="n">
        <f aca="false">((CD45-BT45)*0.6)+BT45</f>
        <v>-0.245698938</v>
      </c>
      <c r="CA45" s="152" t="n">
        <f aca="false">((CD45-BT45)*0.7)+BT45</f>
        <v>-0.256657326</v>
      </c>
      <c r="CB45" s="152" t="n">
        <f aca="false">((CD45-BT45)*0.8)+BT45</f>
        <v>-0.267615714</v>
      </c>
      <c r="CC45" s="152" t="n">
        <f aca="false">((CD45-BT45)*0.9)+BT45</f>
        <v>-0.278574102</v>
      </c>
      <c r="CD45" s="152" t="n">
        <f aca="false">VLOOKUP($A45,GAMMAGRIDS,18,FALSE())</f>
        <v>-0.28953249</v>
      </c>
      <c r="CE45" s="152" t="n">
        <f aca="false">($CD45-$CC45)+CD45</f>
        <v>-0.300490878</v>
      </c>
      <c r="CF45" s="152" t="n">
        <f aca="false">($CD45-$CC45)+CE45</f>
        <v>-0.311449266</v>
      </c>
      <c r="CG45" s="152" t="n">
        <f aca="false">($CD45-$CC45)+CF45</f>
        <v>-0.322407654</v>
      </c>
      <c r="CH45" s="152" t="n">
        <f aca="false">($CD45-$CC45)+CG45</f>
        <v>-0.333366042</v>
      </c>
      <c r="CI45" s="152" t="n">
        <f aca="false">($CD45-$CC45)+CH45</f>
        <v>-0.34432443</v>
      </c>
      <c r="CJ45" s="152" t="n">
        <f aca="false">($CD45-$CC45)+CI45</f>
        <v>-0.355282818</v>
      </c>
      <c r="CK45" s="152" t="n">
        <f aca="false">($CD45-$CC45)+CJ45</f>
        <v>-0.366241206</v>
      </c>
      <c r="CL45" s="152" t="n">
        <f aca="false">($CD45-$CC45)+CK45</f>
        <v>-0.377199594</v>
      </c>
      <c r="CM45" s="152" t="n">
        <f aca="false">($CD45-$CC45)+CL45</f>
        <v>-0.388157982</v>
      </c>
      <c r="CN45" s="152" t="n">
        <f aca="false">($CD45-$CC45)+CM45</f>
        <v>-0.39911637</v>
      </c>
      <c r="CO45" s="152" t="n">
        <f aca="false">($CD45-$CC45)+CN45</f>
        <v>-0.410074758</v>
      </c>
      <c r="CP45" s="152" t="n">
        <f aca="false">($CD45-$CC45)+CO45</f>
        <v>-0.421033146</v>
      </c>
      <c r="CQ45" s="152" t="n">
        <f aca="false">($CD45-$CC45)+CP45</f>
        <v>-0.431991534</v>
      </c>
      <c r="CR45" s="152" t="n">
        <f aca="false">($CD45-$CC45)+CQ45</f>
        <v>-0.442949922</v>
      </c>
      <c r="CS45" s="152" t="n">
        <f aca="false">($CD45-$CC45)+CR45</f>
        <v>-0.45390831</v>
      </c>
      <c r="CT45" s="152" t="n">
        <f aca="false">($CD45-$CC45)+CS45</f>
        <v>-0.464866698</v>
      </c>
      <c r="CU45" s="152" t="n">
        <f aca="false">($CD45-$CC45)+CT45</f>
        <v>-0.475825086</v>
      </c>
      <c r="CV45" s="152" t="n">
        <f aca="false">($CD45-$CC45)+CU45</f>
        <v>-0.486783474</v>
      </c>
      <c r="CW45" s="152" t="n">
        <f aca="false">($CD45-$CC45)+CV45</f>
        <v>-0.497741862</v>
      </c>
      <c r="CX45" s="152" t="n">
        <f aca="false">($CD45-$CC45)+CW45</f>
        <v>-0.50870025</v>
      </c>
    </row>
    <row r="46" customFormat="false" ht="12.75" hidden="false" customHeight="false" outlineLevel="0" collapsed="false">
      <c r="A46" s="34" t="n">
        <v>37987</v>
      </c>
      <c r="B46" s="152" t="n">
        <f aca="false">($V46-$W46)+C46</f>
        <v>0.0794539399999998</v>
      </c>
      <c r="C46" s="152" t="n">
        <f aca="false">($V46-$W46)+D46</f>
        <v>0.0791656429999998</v>
      </c>
      <c r="D46" s="152" t="n">
        <f aca="false">($V46-$W46)+E46</f>
        <v>0.0788773459999999</v>
      </c>
      <c r="E46" s="152" t="n">
        <f aca="false">($V46-$W46)+F46</f>
        <v>0.0785890489999999</v>
      </c>
      <c r="F46" s="152" t="n">
        <f aca="false">($V46-$W46)+G46</f>
        <v>0.0783007519999999</v>
      </c>
      <c r="G46" s="152" t="n">
        <f aca="false">($V46-$W46)+H46</f>
        <v>0.0780124549999999</v>
      </c>
      <c r="H46" s="152" t="n">
        <f aca="false">($V46-$W46)+I46</f>
        <v>0.0777241579999999</v>
      </c>
      <c r="I46" s="152" t="n">
        <f aca="false">($V46-$W46)+J46</f>
        <v>0.0774358609999999</v>
      </c>
      <c r="J46" s="152" t="n">
        <f aca="false">($V46-$W46)+K46</f>
        <v>0.0771475639999999</v>
      </c>
      <c r="K46" s="152" t="n">
        <f aca="false">($V46-$W46)+L46</f>
        <v>0.0768592669999999</v>
      </c>
      <c r="L46" s="152" t="n">
        <f aca="false">($V46-$W46)+M46</f>
        <v>0.0765709699999999</v>
      </c>
      <c r="M46" s="152" t="n">
        <f aca="false">($V46-$W46)+N46</f>
        <v>0.0762826729999999</v>
      </c>
      <c r="N46" s="152" t="n">
        <f aca="false">($V46-$W46)+O46</f>
        <v>0.0759943759999999</v>
      </c>
      <c r="O46" s="152" t="n">
        <f aca="false">($V46-$W46)+P46</f>
        <v>0.0757060789999999</v>
      </c>
      <c r="P46" s="152" t="n">
        <f aca="false">($V46-$W46)+Q46</f>
        <v>0.0754177819999999</v>
      </c>
      <c r="Q46" s="152" t="n">
        <f aca="false">($V46-$W46)+R46</f>
        <v>0.0751294849999999</v>
      </c>
      <c r="R46" s="152" t="n">
        <f aca="false">($V46-$W46)+S46</f>
        <v>0.074841188</v>
      </c>
      <c r="S46" s="152" t="n">
        <f aca="false">($V46-$W46)+T46</f>
        <v>0.074552891</v>
      </c>
      <c r="T46" s="152" t="n">
        <f aca="false">($V46-$W46)+U46</f>
        <v>0.074264594</v>
      </c>
      <c r="U46" s="152" t="n">
        <f aca="false">($V46-$W46)+V46</f>
        <v>0.073976297</v>
      </c>
      <c r="V46" s="152" t="n">
        <f aca="false">VLOOKUP($A46,GAMMAGRIDS,11,FALSE())</f>
        <v>0.073688</v>
      </c>
      <c r="W46" s="152" t="n">
        <f aca="false">((V46-AF46)*0.9)+AF46</f>
        <v>0.073399703</v>
      </c>
      <c r="X46" s="152" t="n">
        <f aca="false">((V46-AF46)*0.8)+AF46</f>
        <v>0.073111406</v>
      </c>
      <c r="Y46" s="152" t="n">
        <f aca="false">((V46-AF46)*0.7)+AF46</f>
        <v>0.072823109</v>
      </c>
      <c r="Z46" s="152" t="n">
        <f aca="false">((V46-AF46)*0.6)+AF46</f>
        <v>0.072534812</v>
      </c>
      <c r="AA46" s="152" t="n">
        <f aca="false">((V46-AF46)*0.5)+AF46</f>
        <v>0.072246515</v>
      </c>
      <c r="AB46" s="152" t="n">
        <f aca="false">((V46-AF46)*0.4)+AF46</f>
        <v>0.071958218</v>
      </c>
      <c r="AC46" s="152" t="n">
        <f aca="false">((V46-AF46)*0.3)+AF46</f>
        <v>0.071669921</v>
      </c>
      <c r="AD46" s="152" t="n">
        <f aca="false">((V46-AF46)*0.2)+AF46</f>
        <v>0.071381624</v>
      </c>
      <c r="AE46" s="152" t="n">
        <f aca="false">((V46-AF46)*0.1)+AF46</f>
        <v>0.071093327</v>
      </c>
      <c r="AF46" s="152" t="n">
        <f aca="false">VLOOKUP($A46,GAMMAGRIDS,12,FALSE())</f>
        <v>0.07080503</v>
      </c>
      <c r="AG46" s="152" t="n">
        <f aca="false">((AF46-AP46)*0.9)+AP46</f>
        <v>0.068216926</v>
      </c>
      <c r="AH46" s="152" t="n">
        <f aca="false">((AF46-AP46)*0.8)+AP46</f>
        <v>0.065628822</v>
      </c>
      <c r="AI46" s="152" t="n">
        <f aca="false">((AF46-AP46)*0.7)+AP46</f>
        <v>0.063040718</v>
      </c>
      <c r="AJ46" s="152" t="n">
        <f aca="false">((AF46-AP46)*0.6)+AP46</f>
        <v>0.060452614</v>
      </c>
      <c r="AK46" s="152" t="n">
        <f aca="false">((AF46-AP46)*0.5)+AP46</f>
        <v>0.05786451</v>
      </c>
      <c r="AL46" s="152" t="n">
        <f aca="false">((AF46-AP46)*0.4)+AP46</f>
        <v>0.055276406</v>
      </c>
      <c r="AM46" s="152" t="n">
        <f aca="false">((AF46-AP46)*0.3)+AP46</f>
        <v>0.052688302</v>
      </c>
      <c r="AN46" s="152" t="n">
        <f aca="false">((AF46-AP46)*0.2)+AP46</f>
        <v>0.050100198</v>
      </c>
      <c r="AO46" s="152" t="n">
        <f aca="false">((AF46-AP46)*0.1)+AP46</f>
        <v>0.047512094</v>
      </c>
      <c r="AP46" s="152" t="n">
        <f aca="false">VLOOKUP($A46,GAMMAGRIDS,13,FALSE())</f>
        <v>0.04492399</v>
      </c>
      <c r="AQ46" s="152" t="n">
        <f aca="false">(($AP46-$AU46)*0.8)+$AU46</f>
        <v>0.040862738</v>
      </c>
      <c r="AR46" s="152" t="n">
        <f aca="false">(($AP46-$AU46)*0.6)+$AU46</f>
        <v>0.036801486</v>
      </c>
      <c r="AS46" s="152" t="n">
        <f aca="false">(($AP46-$AU46)*0.4)+$AU46</f>
        <v>0.032740234</v>
      </c>
      <c r="AT46" s="152" t="n">
        <f aca="false">(($AP46-$AU46)*0.2)+$AU46</f>
        <v>0.028678982</v>
      </c>
      <c r="AU46" s="152" t="n">
        <f aca="false">VLOOKUP($A46,GAMMAGRIDS,14,FALSE())</f>
        <v>0.02461773</v>
      </c>
      <c r="AV46" s="152" t="n">
        <f aca="false">(($AU46-$AZ46)*0.8)+$AZ46</f>
        <v>0.019694184</v>
      </c>
      <c r="AW46" s="152" t="n">
        <f aca="false">(($AU46-$AZ46)*0.6)+$AZ46</f>
        <v>0.014770638</v>
      </c>
      <c r="AX46" s="152" t="n">
        <f aca="false">(($AU46-$AZ46)*0.4)+$AZ46</f>
        <v>0.009847092</v>
      </c>
      <c r="AY46" s="152" t="n">
        <f aca="false">(($AU46-$AZ46)*0.2)+$AZ46</f>
        <v>0.004923546</v>
      </c>
      <c r="AZ46" s="152" t="n">
        <v>0</v>
      </c>
      <c r="BA46" s="152" t="n">
        <f aca="false">(($BE46-$AZ46)*0.2)+$AZ46</f>
        <v>-0.005704204</v>
      </c>
      <c r="BB46" s="152" t="n">
        <f aca="false">(($BE46-$AZ46)*0.4)+$AZ46</f>
        <v>-0.011408408</v>
      </c>
      <c r="BC46" s="152" t="n">
        <f aca="false">(($BE46-$AZ46)*0.6)+$AZ46</f>
        <v>-0.017112612</v>
      </c>
      <c r="BD46" s="152" t="n">
        <f aca="false">(($BE46-$AZ46)*0.8)+$AZ46</f>
        <v>-0.022816816</v>
      </c>
      <c r="BE46" s="152" t="n">
        <f aca="false">VLOOKUP($A46,GAMMAGRIDS,15,FALSE())</f>
        <v>-0.02852102</v>
      </c>
      <c r="BF46" s="152" t="n">
        <f aca="false">(($BJ46-$BE46)*0.2)+$BE46</f>
        <v>-0.03493031</v>
      </c>
      <c r="BG46" s="152" t="n">
        <f aca="false">(($BJ46-$BE46)*0.4)+$BE46</f>
        <v>-0.0413396</v>
      </c>
      <c r="BH46" s="152" t="n">
        <f aca="false">(($BJ46-$BE46)*0.6)+$BE46</f>
        <v>-0.04774889</v>
      </c>
      <c r="BI46" s="152" t="n">
        <f aca="false">(($BJ46-$BE46)*0.8)+$BE46</f>
        <v>-0.05415818</v>
      </c>
      <c r="BJ46" s="152" t="n">
        <f aca="false">VLOOKUP($A46,GAMMAGRIDS,16,FALSE())</f>
        <v>-0.06056747</v>
      </c>
      <c r="BK46" s="152" t="n">
        <f aca="false">((BT46-BJ46)*0.1)+BJ46</f>
        <v>-0.067897212</v>
      </c>
      <c r="BL46" s="152" t="n">
        <f aca="false">((BT46-BJ46)*0.2)+BJ46</f>
        <v>-0.075226954</v>
      </c>
      <c r="BM46" s="152" t="n">
        <f aca="false">((BT46-BJ46)*0.3)+BJ46</f>
        <v>-0.082556696</v>
      </c>
      <c r="BN46" s="152" t="n">
        <f aca="false">((BT46-BJ46)*0.4)+BJ46</f>
        <v>-0.089886438</v>
      </c>
      <c r="BO46" s="152" t="n">
        <f aca="false">((BT46-BJ46)*0.5)+BJ46</f>
        <v>-0.09721618</v>
      </c>
      <c r="BP46" s="152" t="n">
        <f aca="false">((BT46-BJ46)*0.6)+BJ46</f>
        <v>-0.104545922</v>
      </c>
      <c r="BQ46" s="152" t="n">
        <f aca="false">((BT46-BJ46)*0.7)+BJ46</f>
        <v>-0.111875664</v>
      </c>
      <c r="BR46" s="152" t="n">
        <f aca="false">((BT46-BJ46)*0.8)+BJ46</f>
        <v>-0.119205406</v>
      </c>
      <c r="BS46" s="152" t="n">
        <f aca="false">((BT46-BJ46)*0.9)+BJ46</f>
        <v>-0.126535148</v>
      </c>
      <c r="BT46" s="152" t="n">
        <f aca="false">VLOOKUP($A46,GAMMAGRIDS,17,FALSE())</f>
        <v>-0.13386489</v>
      </c>
      <c r="BU46" s="152" t="n">
        <f aca="false">((CD46-BT46)*0.1)+BT46</f>
        <v>-0.142218577</v>
      </c>
      <c r="BV46" s="152" t="n">
        <f aca="false">((CD46-BT46)*0.2)+BT46</f>
        <v>-0.150572264</v>
      </c>
      <c r="BW46" s="152" t="n">
        <f aca="false">((CD46-BT46)*0.3)+BT46</f>
        <v>-0.158925951</v>
      </c>
      <c r="BX46" s="152" t="n">
        <f aca="false">((CD46-BT46)*0.4)+BT46</f>
        <v>-0.167279638</v>
      </c>
      <c r="BY46" s="152" t="n">
        <f aca="false">((CD46-BT46)*0.5)+BT46</f>
        <v>-0.175633325</v>
      </c>
      <c r="BZ46" s="152" t="n">
        <f aca="false">((CD46-BT46)*0.6)+BT46</f>
        <v>-0.183987012</v>
      </c>
      <c r="CA46" s="152" t="n">
        <f aca="false">((CD46-BT46)*0.7)+BT46</f>
        <v>-0.192340699</v>
      </c>
      <c r="CB46" s="152" t="n">
        <f aca="false">((CD46-BT46)*0.8)+BT46</f>
        <v>-0.200694386</v>
      </c>
      <c r="CC46" s="152" t="n">
        <f aca="false">((CD46-BT46)*0.9)+BT46</f>
        <v>-0.209048073</v>
      </c>
      <c r="CD46" s="152" t="n">
        <f aca="false">VLOOKUP($A46,GAMMAGRIDS,18,FALSE())</f>
        <v>-0.21740176</v>
      </c>
      <c r="CE46" s="152" t="n">
        <f aca="false">($CD46-$CC46)+CD46</f>
        <v>-0.225755447</v>
      </c>
      <c r="CF46" s="152" t="n">
        <f aca="false">($CD46-$CC46)+CE46</f>
        <v>-0.234109134</v>
      </c>
      <c r="CG46" s="152" t="n">
        <f aca="false">($CD46-$CC46)+CF46</f>
        <v>-0.242462821</v>
      </c>
      <c r="CH46" s="152" t="n">
        <f aca="false">($CD46-$CC46)+CG46</f>
        <v>-0.250816508</v>
      </c>
      <c r="CI46" s="152" t="n">
        <f aca="false">($CD46-$CC46)+CH46</f>
        <v>-0.259170195</v>
      </c>
      <c r="CJ46" s="152" t="n">
        <f aca="false">($CD46-$CC46)+CI46</f>
        <v>-0.267523882</v>
      </c>
      <c r="CK46" s="152" t="n">
        <f aca="false">($CD46-$CC46)+CJ46</f>
        <v>-0.275877569</v>
      </c>
      <c r="CL46" s="152" t="n">
        <f aca="false">($CD46-$CC46)+CK46</f>
        <v>-0.284231256</v>
      </c>
      <c r="CM46" s="152" t="n">
        <f aca="false">($CD46-$CC46)+CL46</f>
        <v>-0.292584943</v>
      </c>
      <c r="CN46" s="152" t="n">
        <f aca="false">($CD46-$CC46)+CM46</f>
        <v>-0.30093863</v>
      </c>
      <c r="CO46" s="152" t="n">
        <f aca="false">($CD46-$CC46)+CN46</f>
        <v>-0.309292317</v>
      </c>
      <c r="CP46" s="152" t="n">
        <f aca="false">($CD46-$CC46)+CO46</f>
        <v>-0.317646004</v>
      </c>
      <c r="CQ46" s="152" t="n">
        <f aca="false">($CD46-$CC46)+CP46</f>
        <v>-0.325999691</v>
      </c>
      <c r="CR46" s="152" t="n">
        <f aca="false">($CD46-$CC46)+CQ46</f>
        <v>-0.334353378</v>
      </c>
      <c r="CS46" s="152" t="n">
        <f aca="false">($CD46-$CC46)+CR46</f>
        <v>-0.342707065</v>
      </c>
      <c r="CT46" s="152" t="n">
        <f aca="false">($CD46-$CC46)+CS46</f>
        <v>-0.351060752</v>
      </c>
      <c r="CU46" s="152" t="n">
        <f aca="false">($CD46-$CC46)+CT46</f>
        <v>-0.359414439</v>
      </c>
      <c r="CV46" s="152" t="n">
        <f aca="false">($CD46-$CC46)+CU46</f>
        <v>-0.367768126</v>
      </c>
      <c r="CW46" s="152" t="n">
        <f aca="false">($CD46-$CC46)+CV46</f>
        <v>-0.376121813</v>
      </c>
      <c r="CX46" s="152" t="n">
        <f aca="false">($CD46-$CC46)+CW46</f>
        <v>-0.3844755</v>
      </c>
    </row>
    <row r="47" customFormat="false" ht="12.75" hidden="false" customHeight="false" outlineLevel="0" collapsed="false">
      <c r="A47" s="34" t="n">
        <v>38018</v>
      </c>
      <c r="B47" s="152" t="n">
        <f aca="false">($V47-$W47)+C47</f>
        <v>-0.00234298999999999</v>
      </c>
      <c r="C47" s="152" t="n">
        <f aca="false">($V47-$W47)+D47</f>
        <v>-0.000823713999999989</v>
      </c>
      <c r="D47" s="152" t="n">
        <f aca="false">($V47-$W47)+E47</f>
        <v>0.000695562000000011</v>
      </c>
      <c r="E47" s="152" t="n">
        <f aca="false">($V47-$W47)+F47</f>
        <v>0.00221483800000001</v>
      </c>
      <c r="F47" s="152" t="n">
        <f aca="false">($V47-$W47)+G47</f>
        <v>0.00373411400000001</v>
      </c>
      <c r="G47" s="152" t="n">
        <f aca="false">($V47-$W47)+H47</f>
        <v>0.00525339000000001</v>
      </c>
      <c r="H47" s="152" t="n">
        <f aca="false">($V47-$W47)+I47</f>
        <v>0.00677266600000001</v>
      </c>
      <c r="I47" s="152" t="n">
        <f aca="false">($V47-$W47)+J47</f>
        <v>0.00829194200000001</v>
      </c>
      <c r="J47" s="152" t="n">
        <f aca="false">($V47-$W47)+K47</f>
        <v>0.00981121800000001</v>
      </c>
      <c r="K47" s="152" t="n">
        <f aca="false">($V47-$W47)+L47</f>
        <v>0.011330494</v>
      </c>
      <c r="L47" s="152" t="n">
        <f aca="false">($V47-$W47)+M47</f>
        <v>0.01284977</v>
      </c>
      <c r="M47" s="152" t="n">
        <f aca="false">($V47-$W47)+N47</f>
        <v>0.014369046</v>
      </c>
      <c r="N47" s="152" t="n">
        <f aca="false">($V47-$W47)+O47</f>
        <v>0.015888322</v>
      </c>
      <c r="O47" s="152" t="n">
        <f aca="false">($V47-$W47)+P47</f>
        <v>0.017407598</v>
      </c>
      <c r="P47" s="152" t="n">
        <f aca="false">($V47-$W47)+Q47</f>
        <v>0.018926874</v>
      </c>
      <c r="Q47" s="152" t="n">
        <f aca="false">($V47-$W47)+R47</f>
        <v>0.02044615</v>
      </c>
      <c r="R47" s="152" t="n">
        <f aca="false">($V47-$W47)+S47</f>
        <v>0.021965426</v>
      </c>
      <c r="S47" s="152" t="n">
        <f aca="false">($V47-$W47)+T47</f>
        <v>0.023484702</v>
      </c>
      <c r="T47" s="152" t="n">
        <f aca="false">($V47-$W47)+U47</f>
        <v>0.025003978</v>
      </c>
      <c r="U47" s="152" t="n">
        <f aca="false">($V47-$W47)+V47</f>
        <v>0.026523254</v>
      </c>
      <c r="V47" s="152" t="n">
        <f aca="false">VLOOKUP($A47,GAMMAGRIDS,11,FALSE())</f>
        <v>0.02804253</v>
      </c>
      <c r="W47" s="152" t="n">
        <f aca="false">((V47-AF47)*0.9)+AF47</f>
        <v>0.029561806</v>
      </c>
      <c r="X47" s="152" t="n">
        <f aca="false">((V47-AF47)*0.8)+AF47</f>
        <v>0.031081082</v>
      </c>
      <c r="Y47" s="152" t="n">
        <f aca="false">((V47-AF47)*0.7)+AF47</f>
        <v>0.032600358</v>
      </c>
      <c r="Z47" s="152" t="n">
        <f aca="false">((V47-AF47)*0.6)+AF47</f>
        <v>0.034119634</v>
      </c>
      <c r="AA47" s="152" t="n">
        <f aca="false">((V47-AF47)*0.5)+AF47</f>
        <v>0.03563891</v>
      </c>
      <c r="AB47" s="152" t="n">
        <f aca="false">((V47-AF47)*0.4)+AF47</f>
        <v>0.037158186</v>
      </c>
      <c r="AC47" s="152" t="n">
        <f aca="false">((V47-AF47)*0.3)+AF47</f>
        <v>0.038677462</v>
      </c>
      <c r="AD47" s="152" t="n">
        <f aca="false">((V47-AF47)*0.2)+AF47</f>
        <v>0.040196738</v>
      </c>
      <c r="AE47" s="152" t="n">
        <f aca="false">((V47-AF47)*0.1)+AF47</f>
        <v>0.041716014</v>
      </c>
      <c r="AF47" s="152" t="n">
        <f aca="false">VLOOKUP($A47,GAMMAGRIDS,12,FALSE())</f>
        <v>0.04323529</v>
      </c>
      <c r="AG47" s="152" t="n">
        <f aca="false">((AF47-AP47)*0.9)+AP47</f>
        <v>0.042149423</v>
      </c>
      <c r="AH47" s="152" t="n">
        <f aca="false">((AF47-AP47)*0.8)+AP47</f>
        <v>0.041063556</v>
      </c>
      <c r="AI47" s="152" t="n">
        <f aca="false">((AF47-AP47)*0.7)+AP47</f>
        <v>0.039977689</v>
      </c>
      <c r="AJ47" s="152" t="n">
        <f aca="false">((AF47-AP47)*0.6)+AP47</f>
        <v>0.038891822</v>
      </c>
      <c r="AK47" s="152" t="n">
        <f aca="false">((AF47-AP47)*0.5)+AP47</f>
        <v>0.037805955</v>
      </c>
      <c r="AL47" s="152" t="n">
        <f aca="false">((AF47-AP47)*0.4)+AP47</f>
        <v>0.036720088</v>
      </c>
      <c r="AM47" s="152" t="n">
        <f aca="false">((AF47-AP47)*0.3)+AP47</f>
        <v>0.035634221</v>
      </c>
      <c r="AN47" s="152" t="n">
        <f aca="false">((AF47-AP47)*0.2)+AP47</f>
        <v>0.034548354</v>
      </c>
      <c r="AO47" s="152" t="n">
        <f aca="false">((AF47-AP47)*0.1)+AP47</f>
        <v>0.033462487</v>
      </c>
      <c r="AP47" s="152" t="n">
        <f aca="false">VLOOKUP($A47,GAMMAGRIDS,13,FALSE())</f>
        <v>0.03237662</v>
      </c>
      <c r="AQ47" s="152" t="n">
        <f aca="false">(($AP47-$AU47)*0.8)+$AU47</f>
        <v>0.029625552</v>
      </c>
      <c r="AR47" s="152" t="n">
        <f aca="false">(($AP47-$AU47)*0.6)+$AU47</f>
        <v>0.026874484</v>
      </c>
      <c r="AS47" s="152" t="n">
        <f aca="false">(($AP47-$AU47)*0.4)+$AU47</f>
        <v>0.024123416</v>
      </c>
      <c r="AT47" s="152" t="n">
        <f aca="false">(($AP47-$AU47)*0.2)+$AU47</f>
        <v>0.021372348</v>
      </c>
      <c r="AU47" s="152" t="n">
        <f aca="false">VLOOKUP($A47,GAMMAGRIDS,14,FALSE())</f>
        <v>0.01862128</v>
      </c>
      <c r="AV47" s="152" t="n">
        <f aca="false">(($AU47-$AZ47)*0.8)+$AZ47</f>
        <v>0.014897024</v>
      </c>
      <c r="AW47" s="152" t="n">
        <f aca="false">(($AU47-$AZ47)*0.6)+$AZ47</f>
        <v>0.011172768</v>
      </c>
      <c r="AX47" s="152" t="n">
        <f aca="false">(($AU47-$AZ47)*0.4)+$AZ47</f>
        <v>0.007448512</v>
      </c>
      <c r="AY47" s="152" t="n">
        <f aca="false">(($AU47-$AZ47)*0.2)+$AZ47</f>
        <v>0.003724256</v>
      </c>
      <c r="AZ47" s="152" t="n">
        <v>0</v>
      </c>
      <c r="BA47" s="152" t="n">
        <f aca="false">(($BE47-$AZ47)*0.2)+$AZ47</f>
        <v>-0.004604436</v>
      </c>
      <c r="BB47" s="152" t="n">
        <f aca="false">(($BE47-$AZ47)*0.4)+$AZ47</f>
        <v>-0.009208872</v>
      </c>
      <c r="BC47" s="152" t="n">
        <f aca="false">(($BE47-$AZ47)*0.6)+$AZ47</f>
        <v>-0.013813308</v>
      </c>
      <c r="BD47" s="152" t="n">
        <f aca="false">(($BE47-$AZ47)*0.8)+$AZ47</f>
        <v>-0.018417744</v>
      </c>
      <c r="BE47" s="152" t="n">
        <f aca="false">VLOOKUP($A47,GAMMAGRIDS,15,FALSE())</f>
        <v>-0.02302218</v>
      </c>
      <c r="BF47" s="152" t="n">
        <f aca="false">(($BJ47-$BE47)*0.2)+$BE47</f>
        <v>-0.028420906</v>
      </c>
      <c r="BG47" s="152" t="n">
        <f aca="false">(($BJ47-$BE47)*0.4)+$BE47</f>
        <v>-0.033819632</v>
      </c>
      <c r="BH47" s="152" t="n">
        <f aca="false">(($BJ47-$BE47)*0.6)+$BE47</f>
        <v>-0.039218358</v>
      </c>
      <c r="BI47" s="152" t="n">
        <f aca="false">(($BJ47-$BE47)*0.8)+$BE47</f>
        <v>-0.044617084</v>
      </c>
      <c r="BJ47" s="152" t="n">
        <f aca="false">VLOOKUP($A47,GAMMAGRIDS,16,FALSE())</f>
        <v>-0.05001581</v>
      </c>
      <c r="BK47" s="152" t="n">
        <f aca="false">((BT47-BJ47)*0.1)+BJ47</f>
        <v>-0.0564506</v>
      </c>
      <c r="BL47" s="152" t="n">
        <f aca="false">((BT47-BJ47)*0.2)+BJ47</f>
        <v>-0.06288539</v>
      </c>
      <c r="BM47" s="152" t="n">
        <f aca="false">((BT47-BJ47)*0.3)+BJ47</f>
        <v>-0.06932018</v>
      </c>
      <c r="BN47" s="152" t="n">
        <f aca="false">((BT47-BJ47)*0.4)+BJ47</f>
        <v>-0.07575497</v>
      </c>
      <c r="BO47" s="152" t="n">
        <f aca="false">((BT47-BJ47)*0.5)+BJ47</f>
        <v>-0.08218976</v>
      </c>
      <c r="BP47" s="152" t="n">
        <f aca="false">((BT47-BJ47)*0.6)+BJ47</f>
        <v>-0.08862455</v>
      </c>
      <c r="BQ47" s="152" t="n">
        <f aca="false">((BT47-BJ47)*0.7)+BJ47</f>
        <v>-0.09505934</v>
      </c>
      <c r="BR47" s="152" t="n">
        <f aca="false">((BT47-BJ47)*0.8)+BJ47</f>
        <v>-0.10149413</v>
      </c>
      <c r="BS47" s="152" t="n">
        <f aca="false">((BT47-BJ47)*0.9)+BJ47</f>
        <v>-0.10792892</v>
      </c>
      <c r="BT47" s="152" t="n">
        <f aca="false">VLOOKUP($A47,GAMMAGRIDS,17,FALSE())</f>
        <v>-0.11436371</v>
      </c>
      <c r="BU47" s="152" t="n">
        <f aca="false">((CD47-BT47)*0.1)+BT47</f>
        <v>-0.121950609</v>
      </c>
      <c r="BV47" s="152" t="n">
        <f aca="false">((CD47-BT47)*0.2)+BT47</f>
        <v>-0.129537508</v>
      </c>
      <c r="BW47" s="152" t="n">
        <f aca="false">((CD47-BT47)*0.3)+BT47</f>
        <v>-0.137124407</v>
      </c>
      <c r="BX47" s="152" t="n">
        <f aca="false">((CD47-BT47)*0.4)+BT47</f>
        <v>-0.144711306</v>
      </c>
      <c r="BY47" s="152" t="n">
        <f aca="false">((CD47-BT47)*0.5)+BT47</f>
        <v>-0.152298205</v>
      </c>
      <c r="BZ47" s="152" t="n">
        <f aca="false">((CD47-BT47)*0.6)+BT47</f>
        <v>-0.159885104</v>
      </c>
      <c r="CA47" s="152" t="n">
        <f aca="false">((CD47-BT47)*0.7)+BT47</f>
        <v>-0.167472003</v>
      </c>
      <c r="CB47" s="152" t="n">
        <f aca="false">((CD47-BT47)*0.8)+BT47</f>
        <v>-0.175058902</v>
      </c>
      <c r="CC47" s="152" t="n">
        <f aca="false">((CD47-BT47)*0.9)+BT47</f>
        <v>-0.182645801</v>
      </c>
      <c r="CD47" s="152" t="n">
        <f aca="false">VLOOKUP($A47,GAMMAGRIDS,18,FALSE())</f>
        <v>-0.1902327</v>
      </c>
      <c r="CE47" s="152" t="n">
        <f aca="false">($CD47-$CC47)+CD47</f>
        <v>-0.197819599</v>
      </c>
      <c r="CF47" s="152" t="n">
        <f aca="false">($CD47-$CC47)+CE47</f>
        <v>-0.205406498</v>
      </c>
      <c r="CG47" s="152" t="n">
        <f aca="false">($CD47-$CC47)+CF47</f>
        <v>-0.212993397</v>
      </c>
      <c r="CH47" s="152" t="n">
        <f aca="false">($CD47-$CC47)+CG47</f>
        <v>-0.220580296</v>
      </c>
      <c r="CI47" s="152" t="n">
        <f aca="false">($CD47-$CC47)+CH47</f>
        <v>-0.228167195</v>
      </c>
      <c r="CJ47" s="152" t="n">
        <f aca="false">($CD47-$CC47)+CI47</f>
        <v>-0.235754094</v>
      </c>
      <c r="CK47" s="152" t="n">
        <f aca="false">($CD47-$CC47)+CJ47</f>
        <v>-0.243340993</v>
      </c>
      <c r="CL47" s="152" t="n">
        <f aca="false">($CD47-$CC47)+CK47</f>
        <v>-0.250927892</v>
      </c>
      <c r="CM47" s="152" t="n">
        <f aca="false">($CD47-$CC47)+CL47</f>
        <v>-0.258514791</v>
      </c>
      <c r="CN47" s="152" t="n">
        <f aca="false">($CD47-$CC47)+CM47</f>
        <v>-0.26610169</v>
      </c>
      <c r="CO47" s="152" t="n">
        <f aca="false">($CD47-$CC47)+CN47</f>
        <v>-0.273688589</v>
      </c>
      <c r="CP47" s="152" t="n">
        <f aca="false">($CD47-$CC47)+CO47</f>
        <v>-0.281275488</v>
      </c>
      <c r="CQ47" s="152" t="n">
        <f aca="false">($CD47-$CC47)+CP47</f>
        <v>-0.288862387</v>
      </c>
      <c r="CR47" s="152" t="n">
        <f aca="false">($CD47-$CC47)+CQ47</f>
        <v>-0.296449286</v>
      </c>
      <c r="CS47" s="152" t="n">
        <f aca="false">($CD47-$CC47)+CR47</f>
        <v>-0.304036185</v>
      </c>
      <c r="CT47" s="152" t="n">
        <f aca="false">($CD47-$CC47)+CS47</f>
        <v>-0.311623084</v>
      </c>
      <c r="CU47" s="152" t="n">
        <f aca="false">($CD47-$CC47)+CT47</f>
        <v>-0.319209983</v>
      </c>
      <c r="CV47" s="152" t="n">
        <f aca="false">($CD47-$CC47)+CU47</f>
        <v>-0.326796882</v>
      </c>
      <c r="CW47" s="152" t="n">
        <f aca="false">($CD47-$CC47)+CV47</f>
        <v>-0.334383781</v>
      </c>
      <c r="CX47" s="152" t="n">
        <f aca="false">($CD47-$CC47)+CW47</f>
        <v>-0.34197068</v>
      </c>
    </row>
    <row r="48" customFormat="false" ht="12.75" hidden="false" customHeight="false" outlineLevel="0" collapsed="false">
      <c r="A48" s="34" t="n">
        <v>38047</v>
      </c>
      <c r="B48" s="152" t="n">
        <f aca="false">($V48-$W48)+C48</f>
        <v>-0.71804959</v>
      </c>
      <c r="C48" s="152" t="n">
        <f aca="false">($V48-$W48)+D48</f>
        <v>-0.701528919</v>
      </c>
      <c r="D48" s="152" t="n">
        <f aca="false">($V48-$W48)+E48</f>
        <v>-0.685008248</v>
      </c>
      <c r="E48" s="152" t="n">
        <f aca="false">($V48-$W48)+F48</f>
        <v>-0.668487577</v>
      </c>
      <c r="F48" s="152" t="n">
        <f aca="false">($V48-$W48)+G48</f>
        <v>-0.651966906</v>
      </c>
      <c r="G48" s="152" t="n">
        <f aca="false">($V48-$W48)+H48</f>
        <v>-0.635446235</v>
      </c>
      <c r="H48" s="152" t="n">
        <f aca="false">($V48-$W48)+I48</f>
        <v>-0.618925564</v>
      </c>
      <c r="I48" s="152" t="n">
        <f aca="false">($V48-$W48)+J48</f>
        <v>-0.602404893</v>
      </c>
      <c r="J48" s="152" t="n">
        <f aca="false">($V48-$W48)+K48</f>
        <v>-0.585884222</v>
      </c>
      <c r="K48" s="152" t="n">
        <f aca="false">($V48-$W48)+L48</f>
        <v>-0.569363551</v>
      </c>
      <c r="L48" s="152" t="n">
        <f aca="false">($V48-$W48)+M48</f>
        <v>-0.55284288</v>
      </c>
      <c r="M48" s="152" t="n">
        <f aca="false">($V48-$W48)+N48</f>
        <v>-0.536322209</v>
      </c>
      <c r="N48" s="152" t="n">
        <f aca="false">($V48-$W48)+O48</f>
        <v>-0.519801538</v>
      </c>
      <c r="O48" s="152" t="n">
        <f aca="false">($V48-$W48)+P48</f>
        <v>-0.503280867</v>
      </c>
      <c r="P48" s="152" t="n">
        <f aca="false">($V48-$W48)+Q48</f>
        <v>-0.486760196</v>
      </c>
      <c r="Q48" s="152" t="n">
        <f aca="false">($V48-$W48)+R48</f>
        <v>-0.470239525</v>
      </c>
      <c r="R48" s="152" t="n">
        <f aca="false">($V48-$W48)+S48</f>
        <v>-0.453718854</v>
      </c>
      <c r="S48" s="152" t="n">
        <f aca="false">($V48-$W48)+T48</f>
        <v>-0.437198183</v>
      </c>
      <c r="T48" s="152" t="n">
        <f aca="false">($V48-$W48)+U48</f>
        <v>-0.420677512</v>
      </c>
      <c r="U48" s="152" t="n">
        <f aca="false">($V48-$W48)+V48</f>
        <v>-0.404156841</v>
      </c>
      <c r="V48" s="152" t="n">
        <f aca="false">VLOOKUP($A48,GAMMAGRIDS,11,FALSE())</f>
        <v>-0.38763617</v>
      </c>
      <c r="W48" s="152" t="n">
        <f aca="false">((V48-AF48)*0.9)+AF48</f>
        <v>-0.371115499</v>
      </c>
      <c r="X48" s="152" t="n">
        <f aca="false">((V48-AF48)*0.8)+AF48</f>
        <v>-0.354594828</v>
      </c>
      <c r="Y48" s="152" t="n">
        <f aca="false">((V48-AF48)*0.7)+AF48</f>
        <v>-0.338074157</v>
      </c>
      <c r="Z48" s="152" t="n">
        <f aca="false">((V48-AF48)*0.6)+AF48</f>
        <v>-0.321553486</v>
      </c>
      <c r="AA48" s="152" t="n">
        <f aca="false">((V48-AF48)*0.5)+AF48</f>
        <v>-0.305032815</v>
      </c>
      <c r="AB48" s="152" t="n">
        <f aca="false">((V48-AF48)*0.4)+AF48</f>
        <v>-0.288512144</v>
      </c>
      <c r="AC48" s="152" t="n">
        <f aca="false">((V48-AF48)*0.3)+AF48</f>
        <v>-0.271991473</v>
      </c>
      <c r="AD48" s="152" t="n">
        <f aca="false">((V48-AF48)*0.2)+AF48</f>
        <v>-0.255470802</v>
      </c>
      <c r="AE48" s="152" t="n">
        <f aca="false">((V48-AF48)*0.1)+AF48</f>
        <v>-0.238950131</v>
      </c>
      <c r="AF48" s="152" t="n">
        <f aca="false">VLOOKUP($A48,GAMMAGRIDS,12,FALSE())</f>
        <v>-0.22242946</v>
      </c>
      <c r="AG48" s="152" t="n">
        <f aca="false">((AF48-AP48)*0.9)+AP48</f>
        <v>-0.209714323</v>
      </c>
      <c r="AH48" s="152" t="n">
        <f aca="false">((AF48-AP48)*0.8)+AP48</f>
        <v>-0.196999186</v>
      </c>
      <c r="AI48" s="152" t="n">
        <f aca="false">((AF48-AP48)*0.7)+AP48</f>
        <v>-0.184284049</v>
      </c>
      <c r="AJ48" s="152" t="n">
        <f aca="false">((AF48-AP48)*0.6)+AP48</f>
        <v>-0.171568912</v>
      </c>
      <c r="AK48" s="152" t="n">
        <f aca="false">((AF48-AP48)*0.5)+AP48</f>
        <v>-0.158853775</v>
      </c>
      <c r="AL48" s="152" t="n">
        <f aca="false">((AF48-AP48)*0.4)+AP48</f>
        <v>-0.146138638</v>
      </c>
      <c r="AM48" s="152" t="n">
        <f aca="false">((AF48-AP48)*0.3)+AP48</f>
        <v>-0.133423501</v>
      </c>
      <c r="AN48" s="152" t="n">
        <f aca="false">((AF48-AP48)*0.2)+AP48</f>
        <v>-0.120708364</v>
      </c>
      <c r="AO48" s="152" t="n">
        <f aca="false">((AF48-AP48)*0.1)+AP48</f>
        <v>-0.107993227</v>
      </c>
      <c r="AP48" s="152" t="n">
        <f aca="false">VLOOKUP($A48,GAMMAGRIDS,13,FALSE())</f>
        <v>-0.09527809</v>
      </c>
      <c r="AQ48" s="152" t="n">
        <f aca="false">(($AP48-$AU48)*0.8)+$AU48</f>
        <v>-0.08502248</v>
      </c>
      <c r="AR48" s="152" t="n">
        <f aca="false">(($AP48-$AU48)*0.6)+$AU48</f>
        <v>-0.07476687</v>
      </c>
      <c r="AS48" s="152" t="n">
        <f aca="false">(($AP48-$AU48)*0.4)+$AU48</f>
        <v>-0.06451126</v>
      </c>
      <c r="AT48" s="152" t="n">
        <f aca="false">(($AP48-$AU48)*0.2)+$AU48</f>
        <v>-0.05425565</v>
      </c>
      <c r="AU48" s="152" t="n">
        <f aca="false">VLOOKUP($A48,GAMMAGRIDS,14,FALSE())</f>
        <v>-0.04400004</v>
      </c>
      <c r="AV48" s="152" t="n">
        <f aca="false">(($AU48-$AZ48)*0.8)+$AZ48</f>
        <v>-0.035200032</v>
      </c>
      <c r="AW48" s="152" t="n">
        <f aca="false">(($AU48-$AZ48)*0.6)+$AZ48</f>
        <v>-0.026400024</v>
      </c>
      <c r="AX48" s="152" t="n">
        <f aca="false">(($AU48-$AZ48)*0.4)+$AZ48</f>
        <v>-0.017600016</v>
      </c>
      <c r="AY48" s="152" t="n">
        <f aca="false">(($AU48-$AZ48)*0.2)+$AZ48</f>
        <v>-0.008800008</v>
      </c>
      <c r="AZ48" s="152" t="n">
        <v>0</v>
      </c>
      <c r="BA48" s="152" t="n">
        <f aca="false">(($BE48-$AZ48)*0.2)+$AZ48</f>
        <v>0.007469738</v>
      </c>
      <c r="BB48" s="152" t="n">
        <f aca="false">(($BE48-$AZ48)*0.4)+$AZ48</f>
        <v>0.014939476</v>
      </c>
      <c r="BC48" s="152" t="n">
        <f aca="false">(($BE48-$AZ48)*0.6)+$AZ48</f>
        <v>0.022409214</v>
      </c>
      <c r="BD48" s="152" t="n">
        <f aca="false">(($BE48-$AZ48)*0.8)+$AZ48</f>
        <v>0.029878952</v>
      </c>
      <c r="BE48" s="152" t="n">
        <f aca="false">VLOOKUP($A48,GAMMAGRIDS,15,FALSE())</f>
        <v>0.03734869</v>
      </c>
      <c r="BF48" s="152" t="n">
        <f aca="false">(($BJ48-$BE48)*0.2)+$BE48</f>
        <v>0.043604024</v>
      </c>
      <c r="BG48" s="152" t="n">
        <f aca="false">(($BJ48-$BE48)*0.4)+$BE48</f>
        <v>0.049859358</v>
      </c>
      <c r="BH48" s="152" t="n">
        <f aca="false">(($BJ48-$BE48)*0.6)+$BE48</f>
        <v>0.056114692</v>
      </c>
      <c r="BI48" s="152" t="n">
        <f aca="false">(($BJ48-$BE48)*0.8)+$BE48</f>
        <v>0.062370026</v>
      </c>
      <c r="BJ48" s="152" t="n">
        <f aca="false">VLOOKUP($A48,GAMMAGRIDS,16,FALSE())</f>
        <v>0.06862536</v>
      </c>
      <c r="BK48" s="152" t="n">
        <f aca="false">((BT48-BJ48)*0.1)+BJ48</f>
        <v>0.073268979</v>
      </c>
      <c r="BL48" s="152" t="n">
        <f aca="false">((BT48-BJ48)*0.2)+BJ48</f>
        <v>0.077912598</v>
      </c>
      <c r="BM48" s="152" t="n">
        <f aca="false">((BT48-BJ48)*0.3)+BJ48</f>
        <v>0.082556217</v>
      </c>
      <c r="BN48" s="152" t="n">
        <f aca="false">((BT48-BJ48)*0.4)+BJ48</f>
        <v>0.087199836</v>
      </c>
      <c r="BO48" s="152" t="n">
        <f aca="false">((BT48-BJ48)*0.5)+BJ48</f>
        <v>0.091843455</v>
      </c>
      <c r="BP48" s="152" t="n">
        <f aca="false">((BT48-BJ48)*0.6)+BJ48</f>
        <v>0.096487074</v>
      </c>
      <c r="BQ48" s="152" t="n">
        <f aca="false">((BT48-BJ48)*0.7)+BJ48</f>
        <v>0.101130693</v>
      </c>
      <c r="BR48" s="152" t="n">
        <f aca="false">((BT48-BJ48)*0.8)+BJ48</f>
        <v>0.105774312</v>
      </c>
      <c r="BS48" s="152" t="n">
        <f aca="false">((BT48-BJ48)*0.9)+BJ48</f>
        <v>0.110417931</v>
      </c>
      <c r="BT48" s="152" t="n">
        <f aca="false">VLOOKUP($A48,GAMMAGRIDS,17,FALSE())</f>
        <v>0.11506155</v>
      </c>
      <c r="BU48" s="152" t="n">
        <f aca="false">((CD48-BT48)*0.1)+BT48</f>
        <v>0.117866261</v>
      </c>
      <c r="BV48" s="152" t="n">
        <f aca="false">((CD48-BT48)*0.2)+BT48</f>
        <v>0.120670972</v>
      </c>
      <c r="BW48" s="152" t="n">
        <f aca="false">((CD48-BT48)*0.3)+BT48</f>
        <v>0.123475683</v>
      </c>
      <c r="BX48" s="152" t="n">
        <f aca="false">((CD48-BT48)*0.4)+BT48</f>
        <v>0.126280394</v>
      </c>
      <c r="BY48" s="152" t="n">
        <f aca="false">((CD48-BT48)*0.5)+BT48</f>
        <v>0.129085105</v>
      </c>
      <c r="BZ48" s="152" t="n">
        <f aca="false">((CD48-BT48)*0.6)+BT48</f>
        <v>0.131889816</v>
      </c>
      <c r="CA48" s="152" t="n">
        <f aca="false">((CD48-BT48)*0.7)+BT48</f>
        <v>0.134694527</v>
      </c>
      <c r="CB48" s="152" t="n">
        <f aca="false">((CD48-BT48)*0.8)+BT48</f>
        <v>0.137499238</v>
      </c>
      <c r="CC48" s="152" t="n">
        <f aca="false">((CD48-BT48)*0.9)+BT48</f>
        <v>0.140303949</v>
      </c>
      <c r="CD48" s="152" t="n">
        <f aca="false">VLOOKUP($A48,GAMMAGRIDS,18,FALSE())</f>
        <v>0.14310866</v>
      </c>
      <c r="CE48" s="152" t="n">
        <f aca="false">($CD48-$CC48)+CD48</f>
        <v>0.145913371</v>
      </c>
      <c r="CF48" s="152" t="n">
        <f aca="false">($CD48-$CC48)+CE48</f>
        <v>0.148718082</v>
      </c>
      <c r="CG48" s="152" t="n">
        <f aca="false">($CD48-$CC48)+CF48</f>
        <v>0.151522793</v>
      </c>
      <c r="CH48" s="152" t="n">
        <f aca="false">($CD48-$CC48)+CG48</f>
        <v>0.154327504</v>
      </c>
      <c r="CI48" s="152" t="n">
        <f aca="false">($CD48-$CC48)+CH48</f>
        <v>0.157132215</v>
      </c>
      <c r="CJ48" s="152" t="n">
        <f aca="false">($CD48-$CC48)+CI48</f>
        <v>0.159936926</v>
      </c>
      <c r="CK48" s="152" t="n">
        <f aca="false">($CD48-$CC48)+CJ48</f>
        <v>0.162741637</v>
      </c>
      <c r="CL48" s="152" t="n">
        <f aca="false">($CD48-$CC48)+CK48</f>
        <v>0.165546348</v>
      </c>
      <c r="CM48" s="152" t="n">
        <f aca="false">($CD48-$CC48)+CL48</f>
        <v>0.168351059</v>
      </c>
      <c r="CN48" s="152" t="n">
        <f aca="false">($CD48-$CC48)+CM48</f>
        <v>0.17115577</v>
      </c>
      <c r="CO48" s="152" t="n">
        <f aca="false">($CD48-$CC48)+CN48</f>
        <v>0.173960481</v>
      </c>
      <c r="CP48" s="152" t="n">
        <f aca="false">($CD48-$CC48)+CO48</f>
        <v>0.176765192</v>
      </c>
      <c r="CQ48" s="152" t="n">
        <f aca="false">($CD48-$CC48)+CP48</f>
        <v>0.179569903</v>
      </c>
      <c r="CR48" s="152" t="n">
        <f aca="false">($CD48-$CC48)+CQ48</f>
        <v>0.182374614</v>
      </c>
      <c r="CS48" s="152" t="n">
        <f aca="false">($CD48-$CC48)+CR48</f>
        <v>0.185179325</v>
      </c>
      <c r="CT48" s="152" t="n">
        <f aca="false">($CD48-$CC48)+CS48</f>
        <v>0.187984036</v>
      </c>
      <c r="CU48" s="152" t="n">
        <f aca="false">($CD48-$CC48)+CT48</f>
        <v>0.190788747</v>
      </c>
      <c r="CV48" s="152" t="n">
        <f aca="false">($CD48-$CC48)+CU48</f>
        <v>0.193593458</v>
      </c>
      <c r="CW48" s="152" t="n">
        <f aca="false">($CD48-$CC48)+CV48</f>
        <v>0.196398169</v>
      </c>
      <c r="CX48" s="152" t="n">
        <f aca="false">($CD48-$CC48)+CW48</f>
        <v>0.19920288</v>
      </c>
    </row>
    <row r="49" customFormat="false" ht="12.75" hidden="false" customHeight="false" outlineLevel="0" collapsed="false">
      <c r="A49" s="34" t="n">
        <v>38078</v>
      </c>
      <c r="B49" s="152" t="n">
        <f aca="false">($V49-$W49)+C49</f>
        <v>2.49415767</v>
      </c>
      <c r="C49" s="152" t="n">
        <f aca="false">($V49-$W49)+D49</f>
        <v>2.442388133</v>
      </c>
      <c r="D49" s="152" t="n">
        <f aca="false">($V49-$W49)+E49</f>
        <v>2.390618596</v>
      </c>
      <c r="E49" s="152" t="n">
        <f aca="false">($V49-$W49)+F49</f>
        <v>2.338849059</v>
      </c>
      <c r="F49" s="152" t="n">
        <f aca="false">($V49-$W49)+G49</f>
        <v>2.287079522</v>
      </c>
      <c r="G49" s="152" t="n">
        <f aca="false">($V49-$W49)+H49</f>
        <v>2.235309985</v>
      </c>
      <c r="H49" s="152" t="n">
        <f aca="false">($V49-$W49)+I49</f>
        <v>2.183540448</v>
      </c>
      <c r="I49" s="152" t="n">
        <f aca="false">($V49-$W49)+J49</f>
        <v>2.131770911</v>
      </c>
      <c r="J49" s="152" t="n">
        <f aca="false">($V49-$W49)+K49</f>
        <v>2.080001374</v>
      </c>
      <c r="K49" s="152" t="n">
        <f aca="false">($V49-$W49)+L49</f>
        <v>2.028231837</v>
      </c>
      <c r="L49" s="152" t="n">
        <f aca="false">($V49-$W49)+M49</f>
        <v>1.9764623</v>
      </c>
      <c r="M49" s="152" t="n">
        <f aca="false">($V49-$W49)+N49</f>
        <v>1.924692763</v>
      </c>
      <c r="N49" s="152" t="n">
        <f aca="false">($V49-$W49)+O49</f>
        <v>1.872923226</v>
      </c>
      <c r="O49" s="152" t="n">
        <f aca="false">($V49-$W49)+P49</f>
        <v>1.821153689</v>
      </c>
      <c r="P49" s="152" t="n">
        <f aca="false">($V49-$W49)+Q49</f>
        <v>1.769384152</v>
      </c>
      <c r="Q49" s="152" t="n">
        <f aca="false">($V49-$W49)+R49</f>
        <v>1.717614615</v>
      </c>
      <c r="R49" s="152" t="n">
        <f aca="false">($V49-$W49)+S49</f>
        <v>1.665845078</v>
      </c>
      <c r="S49" s="152" t="n">
        <f aca="false">($V49-$W49)+T49</f>
        <v>1.614075541</v>
      </c>
      <c r="T49" s="152" t="n">
        <f aca="false">($V49-$W49)+U49</f>
        <v>1.562306004</v>
      </c>
      <c r="U49" s="152" t="n">
        <f aca="false">($V49-$W49)+V49</f>
        <v>1.510536467</v>
      </c>
      <c r="V49" s="152" t="n">
        <f aca="false">VLOOKUP($A49,GAMMAGRIDS,11,FALSE())</f>
        <v>1.45876693</v>
      </c>
      <c r="W49" s="152" t="n">
        <f aca="false">((V49-AF49)*0.9)+AF49</f>
        <v>1.406997393</v>
      </c>
      <c r="X49" s="152" t="n">
        <f aca="false">((V49-AF49)*0.8)+AF49</f>
        <v>1.355227856</v>
      </c>
      <c r="Y49" s="152" t="n">
        <f aca="false">((V49-AF49)*0.7)+AF49</f>
        <v>1.303458319</v>
      </c>
      <c r="Z49" s="152" t="n">
        <f aca="false">((V49-AF49)*0.6)+AF49</f>
        <v>1.251688782</v>
      </c>
      <c r="AA49" s="152" t="n">
        <f aca="false">((V49-AF49)*0.5)+AF49</f>
        <v>1.199919245</v>
      </c>
      <c r="AB49" s="152" t="n">
        <f aca="false">((V49-AF49)*0.4)+AF49</f>
        <v>1.148149708</v>
      </c>
      <c r="AC49" s="152" t="n">
        <f aca="false">((V49-AF49)*0.3)+AF49</f>
        <v>1.096380171</v>
      </c>
      <c r="AD49" s="152" t="n">
        <f aca="false">((V49-AF49)*0.2)+AF49</f>
        <v>1.044610634</v>
      </c>
      <c r="AE49" s="152" t="n">
        <f aca="false">((V49-AF49)*0.1)+AF49</f>
        <v>0.992841097</v>
      </c>
      <c r="AF49" s="152" t="n">
        <f aca="false">VLOOKUP($A49,GAMMAGRIDS,12,FALSE())</f>
        <v>0.94107156</v>
      </c>
      <c r="AG49" s="152" t="n">
        <f aca="false">((AF49-AP49)*0.9)+AP49</f>
        <v>0.892438832</v>
      </c>
      <c r="AH49" s="152" t="n">
        <f aca="false">((AF49-AP49)*0.8)+AP49</f>
        <v>0.843806104</v>
      </c>
      <c r="AI49" s="152" t="n">
        <f aca="false">((AF49-AP49)*0.7)+AP49</f>
        <v>0.795173376</v>
      </c>
      <c r="AJ49" s="152" t="n">
        <f aca="false">((AF49-AP49)*0.6)+AP49</f>
        <v>0.746540648</v>
      </c>
      <c r="AK49" s="152" t="n">
        <f aca="false">((AF49-AP49)*0.5)+AP49</f>
        <v>0.69790792</v>
      </c>
      <c r="AL49" s="152" t="n">
        <f aca="false">((AF49-AP49)*0.4)+AP49</f>
        <v>0.649275192</v>
      </c>
      <c r="AM49" s="152" t="n">
        <f aca="false">((AF49-AP49)*0.3)+AP49</f>
        <v>0.600642464</v>
      </c>
      <c r="AN49" s="152" t="n">
        <f aca="false">((AF49-AP49)*0.2)+AP49</f>
        <v>0.552009736</v>
      </c>
      <c r="AO49" s="152" t="n">
        <f aca="false">((AF49-AP49)*0.1)+AP49</f>
        <v>0.503377008</v>
      </c>
      <c r="AP49" s="152" t="n">
        <f aca="false">VLOOKUP($A49,GAMMAGRIDS,13,FALSE())</f>
        <v>0.45474428</v>
      </c>
      <c r="AQ49" s="152" t="n">
        <f aca="false">(($AP49-$AU49)*0.8)+$AU49</f>
        <v>0.40848582</v>
      </c>
      <c r="AR49" s="152" t="n">
        <f aca="false">(($AP49-$AU49)*0.6)+$AU49</f>
        <v>0.36222736</v>
      </c>
      <c r="AS49" s="152" t="n">
        <f aca="false">(($AP49-$AU49)*0.4)+$AU49</f>
        <v>0.3159689</v>
      </c>
      <c r="AT49" s="152" t="n">
        <f aca="false">(($AP49-$AU49)*0.2)+$AU49</f>
        <v>0.26971044</v>
      </c>
      <c r="AU49" s="152" t="n">
        <f aca="false">VLOOKUP($A49,GAMMAGRIDS,14,FALSE())</f>
        <v>0.22345198</v>
      </c>
      <c r="AV49" s="152" t="n">
        <f aca="false">(($AU49-$AZ49)*0.8)+$AZ49</f>
        <v>0.178761584</v>
      </c>
      <c r="AW49" s="152" t="n">
        <f aca="false">(($AU49-$AZ49)*0.6)+$AZ49</f>
        <v>0.134071188</v>
      </c>
      <c r="AX49" s="152" t="n">
        <f aca="false">(($AU49-$AZ49)*0.4)+$AZ49</f>
        <v>0.089380792</v>
      </c>
      <c r="AY49" s="152" t="n">
        <f aca="false">(($AU49-$AZ49)*0.2)+$AZ49</f>
        <v>0.044690396</v>
      </c>
      <c r="AZ49" s="152" t="n">
        <v>0</v>
      </c>
      <c r="BA49" s="152" t="n">
        <f aca="false">(($BE49-$AZ49)*0.2)+$AZ49</f>
        <v>-0.043147978</v>
      </c>
      <c r="BB49" s="152" t="n">
        <f aca="false">(($BE49-$AZ49)*0.4)+$AZ49</f>
        <v>-0.086295956</v>
      </c>
      <c r="BC49" s="152" t="n">
        <f aca="false">(($BE49-$AZ49)*0.6)+$AZ49</f>
        <v>-0.129443934</v>
      </c>
      <c r="BD49" s="152" t="n">
        <f aca="false">(($BE49-$AZ49)*0.8)+$AZ49</f>
        <v>-0.172591912</v>
      </c>
      <c r="BE49" s="152" t="n">
        <f aca="false">VLOOKUP($A49,GAMMAGRIDS,15,FALSE())</f>
        <v>-0.21573989</v>
      </c>
      <c r="BF49" s="152" t="n">
        <f aca="false">(($BJ49-$BE49)*0.2)+$BE49</f>
        <v>-0.257390372</v>
      </c>
      <c r="BG49" s="152" t="n">
        <f aca="false">(($BJ49-$BE49)*0.4)+$BE49</f>
        <v>-0.299040854</v>
      </c>
      <c r="BH49" s="152" t="n">
        <f aca="false">(($BJ49-$BE49)*0.6)+$BE49</f>
        <v>-0.340691336</v>
      </c>
      <c r="BI49" s="152" t="n">
        <f aca="false">(($BJ49-$BE49)*0.8)+$BE49</f>
        <v>-0.382341818</v>
      </c>
      <c r="BJ49" s="152" t="n">
        <f aca="false">VLOOKUP($A49,GAMMAGRIDS,16,FALSE())</f>
        <v>-0.4239923</v>
      </c>
      <c r="BK49" s="152" t="n">
        <f aca="false">((BT49-BJ49)*0.1)+BJ49</f>
        <v>-0.463434174</v>
      </c>
      <c r="BL49" s="152" t="n">
        <f aca="false">((BT49-BJ49)*0.2)+BJ49</f>
        <v>-0.502876048</v>
      </c>
      <c r="BM49" s="152" t="n">
        <f aca="false">((BT49-BJ49)*0.3)+BJ49</f>
        <v>-0.542317922</v>
      </c>
      <c r="BN49" s="152" t="n">
        <f aca="false">((BT49-BJ49)*0.4)+BJ49</f>
        <v>-0.581759796</v>
      </c>
      <c r="BO49" s="152" t="n">
        <f aca="false">((BT49-BJ49)*0.5)+BJ49</f>
        <v>-0.62120167</v>
      </c>
      <c r="BP49" s="152" t="n">
        <f aca="false">((BT49-BJ49)*0.6)+BJ49</f>
        <v>-0.660643544</v>
      </c>
      <c r="BQ49" s="152" t="n">
        <f aca="false">((BT49-BJ49)*0.7)+BJ49</f>
        <v>-0.700085418</v>
      </c>
      <c r="BR49" s="152" t="n">
        <f aca="false">((BT49-BJ49)*0.8)+BJ49</f>
        <v>-0.739527292</v>
      </c>
      <c r="BS49" s="152" t="n">
        <f aca="false">((BT49-BJ49)*0.9)+BJ49</f>
        <v>-0.778969166</v>
      </c>
      <c r="BT49" s="152" t="n">
        <f aca="false">VLOOKUP($A49,GAMMAGRIDS,17,FALSE())</f>
        <v>-0.81841104</v>
      </c>
      <c r="BU49" s="152" t="n">
        <f aca="false">((CD49-BT49)*0.1)+BT49</f>
        <v>-0.854978781</v>
      </c>
      <c r="BV49" s="152" t="n">
        <f aca="false">((CD49-BT49)*0.2)+BT49</f>
        <v>-0.891546522</v>
      </c>
      <c r="BW49" s="152" t="n">
        <f aca="false">((CD49-BT49)*0.3)+BT49</f>
        <v>-0.928114263</v>
      </c>
      <c r="BX49" s="152" t="n">
        <f aca="false">((CD49-BT49)*0.4)+BT49</f>
        <v>-0.964682004</v>
      </c>
      <c r="BY49" s="152" t="n">
        <f aca="false">((CD49-BT49)*0.5)+BT49</f>
        <v>-1.001249745</v>
      </c>
      <c r="BZ49" s="152" t="n">
        <f aca="false">((CD49-BT49)*0.6)+BT49</f>
        <v>-1.037817486</v>
      </c>
      <c r="CA49" s="152" t="n">
        <f aca="false">((CD49-BT49)*0.7)+BT49</f>
        <v>-1.074385227</v>
      </c>
      <c r="CB49" s="152" t="n">
        <f aca="false">((CD49-BT49)*0.8)+BT49</f>
        <v>-1.110952968</v>
      </c>
      <c r="CC49" s="152" t="n">
        <f aca="false">((CD49-BT49)*0.9)+BT49</f>
        <v>-1.147520709</v>
      </c>
      <c r="CD49" s="152" t="n">
        <f aca="false">VLOOKUP($A49,GAMMAGRIDS,18,FALSE())</f>
        <v>-1.18408845</v>
      </c>
      <c r="CE49" s="152" t="n">
        <f aca="false">($CD49-$CC49)+CD49</f>
        <v>-1.220656191</v>
      </c>
      <c r="CF49" s="152" t="n">
        <f aca="false">($CD49-$CC49)+CE49</f>
        <v>-1.257223932</v>
      </c>
      <c r="CG49" s="152" t="n">
        <f aca="false">($CD49-$CC49)+CF49</f>
        <v>-1.293791673</v>
      </c>
      <c r="CH49" s="152" t="n">
        <f aca="false">($CD49-$CC49)+CG49</f>
        <v>-1.330359414</v>
      </c>
      <c r="CI49" s="152" t="n">
        <f aca="false">($CD49-$CC49)+CH49</f>
        <v>-1.366927155</v>
      </c>
      <c r="CJ49" s="152" t="n">
        <f aca="false">($CD49-$CC49)+CI49</f>
        <v>-1.403494896</v>
      </c>
      <c r="CK49" s="152" t="n">
        <f aca="false">($CD49-$CC49)+CJ49</f>
        <v>-1.440062637</v>
      </c>
      <c r="CL49" s="152" t="n">
        <f aca="false">($CD49-$CC49)+CK49</f>
        <v>-1.476630378</v>
      </c>
      <c r="CM49" s="152" t="n">
        <f aca="false">($CD49-$CC49)+CL49</f>
        <v>-1.513198119</v>
      </c>
      <c r="CN49" s="152" t="n">
        <f aca="false">($CD49-$CC49)+CM49</f>
        <v>-1.54976586</v>
      </c>
      <c r="CO49" s="152" t="n">
        <f aca="false">($CD49-$CC49)+CN49</f>
        <v>-1.586333601</v>
      </c>
      <c r="CP49" s="152" t="n">
        <f aca="false">($CD49-$CC49)+CO49</f>
        <v>-1.622901342</v>
      </c>
      <c r="CQ49" s="152" t="n">
        <f aca="false">($CD49-$CC49)+CP49</f>
        <v>-1.659469083</v>
      </c>
      <c r="CR49" s="152" t="n">
        <f aca="false">($CD49-$CC49)+CQ49</f>
        <v>-1.696036824</v>
      </c>
      <c r="CS49" s="152" t="n">
        <f aca="false">($CD49-$CC49)+CR49</f>
        <v>-1.732604565</v>
      </c>
      <c r="CT49" s="152" t="n">
        <f aca="false">($CD49-$CC49)+CS49</f>
        <v>-1.769172306</v>
      </c>
      <c r="CU49" s="152" t="n">
        <f aca="false">($CD49-$CC49)+CT49</f>
        <v>-1.805740047</v>
      </c>
      <c r="CV49" s="152" t="n">
        <f aca="false">($CD49-$CC49)+CU49</f>
        <v>-1.842307788</v>
      </c>
      <c r="CW49" s="152" t="n">
        <f aca="false">($CD49-$CC49)+CV49</f>
        <v>-1.878875529</v>
      </c>
      <c r="CX49" s="152" t="n">
        <f aca="false">($CD49-$CC49)+CW49</f>
        <v>-1.91544327</v>
      </c>
    </row>
    <row r="50" customFormat="false" ht="12.75" hidden="false" customHeight="false" outlineLevel="0" collapsed="false">
      <c r="A50" s="34" t="n">
        <v>38108</v>
      </c>
      <c r="B50" s="152" t="n">
        <f aca="false">($V50-$W50)+C50</f>
        <v>2.56460022</v>
      </c>
      <c r="C50" s="152" t="n">
        <f aca="false">($V50-$W50)+D50</f>
        <v>2.511481571</v>
      </c>
      <c r="D50" s="152" t="n">
        <f aca="false">($V50-$W50)+E50</f>
        <v>2.458362922</v>
      </c>
      <c r="E50" s="152" t="n">
        <f aca="false">($V50-$W50)+F50</f>
        <v>2.405244273</v>
      </c>
      <c r="F50" s="152" t="n">
        <f aca="false">($V50-$W50)+G50</f>
        <v>2.352125624</v>
      </c>
      <c r="G50" s="152" t="n">
        <f aca="false">($V50-$W50)+H50</f>
        <v>2.299006975</v>
      </c>
      <c r="H50" s="152" t="n">
        <f aca="false">($V50-$W50)+I50</f>
        <v>2.245888326</v>
      </c>
      <c r="I50" s="152" t="n">
        <f aca="false">($V50-$W50)+J50</f>
        <v>2.192769677</v>
      </c>
      <c r="J50" s="152" t="n">
        <f aca="false">($V50-$W50)+K50</f>
        <v>2.139651028</v>
      </c>
      <c r="K50" s="152" t="n">
        <f aca="false">($V50-$W50)+L50</f>
        <v>2.086532379</v>
      </c>
      <c r="L50" s="152" t="n">
        <f aca="false">($V50-$W50)+M50</f>
        <v>2.03341373</v>
      </c>
      <c r="M50" s="152" t="n">
        <f aca="false">($V50-$W50)+N50</f>
        <v>1.980295081</v>
      </c>
      <c r="N50" s="152" t="n">
        <f aca="false">($V50-$W50)+O50</f>
        <v>1.927176432</v>
      </c>
      <c r="O50" s="152" t="n">
        <f aca="false">($V50-$W50)+P50</f>
        <v>1.874057783</v>
      </c>
      <c r="P50" s="152" t="n">
        <f aca="false">($V50-$W50)+Q50</f>
        <v>1.820939134</v>
      </c>
      <c r="Q50" s="152" t="n">
        <f aca="false">($V50-$W50)+R50</f>
        <v>1.767820485</v>
      </c>
      <c r="R50" s="152" t="n">
        <f aca="false">($V50-$W50)+S50</f>
        <v>1.714701836</v>
      </c>
      <c r="S50" s="152" t="n">
        <f aca="false">($V50-$W50)+T50</f>
        <v>1.661583187</v>
      </c>
      <c r="T50" s="152" t="n">
        <f aca="false">($V50-$W50)+U50</f>
        <v>1.608464538</v>
      </c>
      <c r="U50" s="152" t="n">
        <f aca="false">($V50-$W50)+V50</f>
        <v>1.555345889</v>
      </c>
      <c r="V50" s="152" t="n">
        <f aca="false">VLOOKUP($A50,GAMMAGRIDS,11,FALSE())</f>
        <v>1.50222724</v>
      </c>
      <c r="W50" s="152" t="n">
        <f aca="false">((V50-AF50)*0.9)+AF50</f>
        <v>1.449108591</v>
      </c>
      <c r="X50" s="152" t="n">
        <f aca="false">((V50-AF50)*0.8)+AF50</f>
        <v>1.395989942</v>
      </c>
      <c r="Y50" s="152" t="n">
        <f aca="false">((V50-AF50)*0.7)+AF50</f>
        <v>1.342871293</v>
      </c>
      <c r="Z50" s="152" t="n">
        <f aca="false">((V50-AF50)*0.6)+AF50</f>
        <v>1.289752644</v>
      </c>
      <c r="AA50" s="152" t="n">
        <f aca="false">((V50-AF50)*0.5)+AF50</f>
        <v>1.236633995</v>
      </c>
      <c r="AB50" s="152" t="n">
        <f aca="false">((V50-AF50)*0.4)+AF50</f>
        <v>1.183515346</v>
      </c>
      <c r="AC50" s="152" t="n">
        <f aca="false">((V50-AF50)*0.3)+AF50</f>
        <v>1.130396697</v>
      </c>
      <c r="AD50" s="152" t="n">
        <f aca="false">((V50-AF50)*0.2)+AF50</f>
        <v>1.077278048</v>
      </c>
      <c r="AE50" s="152" t="n">
        <f aca="false">((V50-AF50)*0.1)+AF50</f>
        <v>1.024159399</v>
      </c>
      <c r="AF50" s="152" t="n">
        <f aca="false">VLOOKUP($A50,GAMMAGRIDS,12,FALSE())</f>
        <v>0.97104075</v>
      </c>
      <c r="AG50" s="152" t="n">
        <f aca="false">((AF50-AP50)*0.9)+AP50</f>
        <v>0.920951939</v>
      </c>
      <c r="AH50" s="152" t="n">
        <f aca="false">((AF50-AP50)*0.8)+AP50</f>
        <v>0.870863128</v>
      </c>
      <c r="AI50" s="152" t="n">
        <f aca="false">((AF50-AP50)*0.7)+AP50</f>
        <v>0.820774317</v>
      </c>
      <c r="AJ50" s="152" t="n">
        <f aca="false">((AF50-AP50)*0.6)+AP50</f>
        <v>0.770685506</v>
      </c>
      <c r="AK50" s="152" t="n">
        <f aca="false">((AF50-AP50)*0.5)+AP50</f>
        <v>0.720596695</v>
      </c>
      <c r="AL50" s="152" t="n">
        <f aca="false">((AF50-AP50)*0.4)+AP50</f>
        <v>0.670507884</v>
      </c>
      <c r="AM50" s="152" t="n">
        <f aca="false">((AF50-AP50)*0.3)+AP50</f>
        <v>0.620419073</v>
      </c>
      <c r="AN50" s="152" t="n">
        <f aca="false">((AF50-AP50)*0.2)+AP50</f>
        <v>0.570330262</v>
      </c>
      <c r="AO50" s="152" t="n">
        <f aca="false">((AF50-AP50)*0.1)+AP50</f>
        <v>0.520241451</v>
      </c>
      <c r="AP50" s="152" t="n">
        <f aca="false">VLOOKUP($A50,GAMMAGRIDS,13,FALSE())</f>
        <v>0.47015264</v>
      </c>
      <c r="AQ50" s="152" t="n">
        <f aca="false">(($AP50-$AU50)*0.8)+$AU50</f>
        <v>0.422371098</v>
      </c>
      <c r="AR50" s="152" t="n">
        <f aca="false">(($AP50-$AU50)*0.6)+$AU50</f>
        <v>0.374589556</v>
      </c>
      <c r="AS50" s="152" t="n">
        <f aca="false">(($AP50-$AU50)*0.4)+$AU50</f>
        <v>0.326808014</v>
      </c>
      <c r="AT50" s="152" t="n">
        <f aca="false">(($AP50-$AU50)*0.2)+$AU50</f>
        <v>0.279026472</v>
      </c>
      <c r="AU50" s="152" t="n">
        <f aca="false">VLOOKUP($A50,GAMMAGRIDS,14,FALSE())</f>
        <v>0.23124493</v>
      </c>
      <c r="AV50" s="152" t="n">
        <f aca="false">(($AU50-$AZ50)*0.8)+$AZ50</f>
        <v>0.184995944</v>
      </c>
      <c r="AW50" s="152" t="n">
        <f aca="false">(($AU50-$AZ50)*0.6)+$AZ50</f>
        <v>0.138746958</v>
      </c>
      <c r="AX50" s="152" t="n">
        <f aca="false">(($AU50-$AZ50)*0.4)+$AZ50</f>
        <v>0.092497972</v>
      </c>
      <c r="AY50" s="152" t="n">
        <f aca="false">(($AU50-$AZ50)*0.2)+$AZ50</f>
        <v>0.046248986</v>
      </c>
      <c r="AZ50" s="152" t="n">
        <v>0</v>
      </c>
      <c r="BA50" s="152" t="n">
        <f aca="false">(($BE50-$AZ50)*0.2)+$AZ50</f>
        <v>-0.04473765</v>
      </c>
      <c r="BB50" s="152" t="n">
        <f aca="false">(($BE50-$AZ50)*0.4)+$AZ50</f>
        <v>-0.0894753</v>
      </c>
      <c r="BC50" s="152" t="n">
        <f aca="false">(($BE50-$AZ50)*0.6)+$AZ50</f>
        <v>-0.13421295</v>
      </c>
      <c r="BD50" s="152" t="n">
        <f aca="false">(($BE50-$AZ50)*0.8)+$AZ50</f>
        <v>-0.1789506</v>
      </c>
      <c r="BE50" s="152" t="n">
        <f aca="false">VLOOKUP($A50,GAMMAGRIDS,15,FALSE())</f>
        <v>-0.22368825</v>
      </c>
      <c r="BF50" s="152" t="n">
        <f aca="false">(($BJ50-$BE50)*0.2)+$BE50</f>
        <v>-0.266961346</v>
      </c>
      <c r="BG50" s="152" t="n">
        <f aca="false">(($BJ50-$BE50)*0.4)+$BE50</f>
        <v>-0.310234442</v>
      </c>
      <c r="BH50" s="152" t="n">
        <f aca="false">(($BJ50-$BE50)*0.6)+$BE50</f>
        <v>-0.353507538</v>
      </c>
      <c r="BI50" s="152" t="n">
        <f aca="false">(($BJ50-$BE50)*0.8)+$BE50</f>
        <v>-0.396780634</v>
      </c>
      <c r="BJ50" s="152" t="n">
        <f aca="false">VLOOKUP($A50,GAMMAGRIDS,16,FALSE())</f>
        <v>-0.44005373</v>
      </c>
      <c r="BK50" s="152" t="n">
        <f aca="false">((BT50-BJ50)*0.1)+BJ50</f>
        <v>-0.481163893</v>
      </c>
      <c r="BL50" s="152" t="n">
        <f aca="false">((BT50-BJ50)*0.2)+BJ50</f>
        <v>-0.522274056</v>
      </c>
      <c r="BM50" s="152" t="n">
        <f aca="false">((BT50-BJ50)*0.3)+BJ50</f>
        <v>-0.563384219</v>
      </c>
      <c r="BN50" s="152" t="n">
        <f aca="false">((BT50-BJ50)*0.4)+BJ50</f>
        <v>-0.604494382</v>
      </c>
      <c r="BO50" s="152" t="n">
        <f aca="false">((BT50-BJ50)*0.5)+BJ50</f>
        <v>-0.645604545</v>
      </c>
      <c r="BP50" s="152" t="n">
        <f aca="false">((BT50-BJ50)*0.6)+BJ50</f>
        <v>-0.686714708</v>
      </c>
      <c r="BQ50" s="152" t="n">
        <f aca="false">((BT50-BJ50)*0.7)+BJ50</f>
        <v>-0.727824871</v>
      </c>
      <c r="BR50" s="152" t="n">
        <f aca="false">((BT50-BJ50)*0.8)+BJ50</f>
        <v>-0.768935034</v>
      </c>
      <c r="BS50" s="152" t="n">
        <f aca="false">((BT50-BJ50)*0.9)+BJ50</f>
        <v>-0.810045197</v>
      </c>
      <c r="BT50" s="152" t="n">
        <f aca="false">VLOOKUP($A50,GAMMAGRIDS,17,FALSE())</f>
        <v>-0.85115536</v>
      </c>
      <c r="BU50" s="152" t="n">
        <f aca="false">((CD50-BT50)*0.1)+BT50</f>
        <v>-0.889423029</v>
      </c>
      <c r="BV50" s="152" t="n">
        <f aca="false">((CD50-BT50)*0.2)+BT50</f>
        <v>-0.927690698</v>
      </c>
      <c r="BW50" s="152" t="n">
        <f aca="false">((CD50-BT50)*0.3)+BT50</f>
        <v>-0.965958367</v>
      </c>
      <c r="BX50" s="152" t="n">
        <f aca="false">((CD50-BT50)*0.4)+BT50</f>
        <v>-1.004226036</v>
      </c>
      <c r="BY50" s="152" t="n">
        <f aca="false">((CD50-BT50)*0.5)+BT50</f>
        <v>-1.042493705</v>
      </c>
      <c r="BZ50" s="152" t="n">
        <f aca="false">((CD50-BT50)*0.6)+BT50</f>
        <v>-1.080761374</v>
      </c>
      <c r="CA50" s="152" t="n">
        <f aca="false">((CD50-BT50)*0.7)+BT50</f>
        <v>-1.119029043</v>
      </c>
      <c r="CB50" s="152" t="n">
        <f aca="false">((CD50-BT50)*0.8)+BT50</f>
        <v>-1.157296712</v>
      </c>
      <c r="CC50" s="152" t="n">
        <f aca="false">((CD50-BT50)*0.9)+BT50</f>
        <v>-1.195564381</v>
      </c>
      <c r="CD50" s="152" t="n">
        <f aca="false">VLOOKUP($A50,GAMMAGRIDS,18,FALSE())</f>
        <v>-1.23383205</v>
      </c>
      <c r="CE50" s="152" t="n">
        <f aca="false">($CD50-$CC50)+CD50</f>
        <v>-1.272099719</v>
      </c>
      <c r="CF50" s="152" t="n">
        <f aca="false">($CD50-$CC50)+CE50</f>
        <v>-1.310367388</v>
      </c>
      <c r="CG50" s="152" t="n">
        <f aca="false">($CD50-$CC50)+CF50</f>
        <v>-1.348635057</v>
      </c>
      <c r="CH50" s="152" t="n">
        <f aca="false">($CD50-$CC50)+CG50</f>
        <v>-1.386902726</v>
      </c>
      <c r="CI50" s="152" t="n">
        <f aca="false">($CD50-$CC50)+CH50</f>
        <v>-1.425170395</v>
      </c>
      <c r="CJ50" s="152" t="n">
        <f aca="false">($CD50-$CC50)+CI50</f>
        <v>-1.463438064</v>
      </c>
      <c r="CK50" s="152" t="n">
        <f aca="false">($CD50-$CC50)+CJ50</f>
        <v>-1.501705733</v>
      </c>
      <c r="CL50" s="152" t="n">
        <f aca="false">($CD50-$CC50)+CK50</f>
        <v>-1.539973402</v>
      </c>
      <c r="CM50" s="152" t="n">
        <f aca="false">($CD50-$CC50)+CL50</f>
        <v>-1.578241071</v>
      </c>
      <c r="CN50" s="152" t="n">
        <f aca="false">($CD50-$CC50)+CM50</f>
        <v>-1.61650874</v>
      </c>
      <c r="CO50" s="152" t="n">
        <f aca="false">($CD50-$CC50)+CN50</f>
        <v>-1.654776409</v>
      </c>
      <c r="CP50" s="152" t="n">
        <f aca="false">($CD50-$CC50)+CO50</f>
        <v>-1.693044078</v>
      </c>
      <c r="CQ50" s="152" t="n">
        <f aca="false">($CD50-$CC50)+CP50</f>
        <v>-1.731311747</v>
      </c>
      <c r="CR50" s="152" t="n">
        <f aca="false">($CD50-$CC50)+CQ50</f>
        <v>-1.769579416</v>
      </c>
      <c r="CS50" s="152" t="n">
        <f aca="false">($CD50-$CC50)+CR50</f>
        <v>-1.807847085</v>
      </c>
      <c r="CT50" s="152" t="n">
        <f aca="false">($CD50-$CC50)+CS50</f>
        <v>-1.846114754</v>
      </c>
      <c r="CU50" s="152" t="n">
        <f aca="false">($CD50-$CC50)+CT50</f>
        <v>-1.884382423</v>
      </c>
      <c r="CV50" s="152" t="n">
        <f aca="false">($CD50-$CC50)+CU50</f>
        <v>-1.922650092</v>
      </c>
      <c r="CW50" s="152" t="n">
        <f aca="false">($CD50-$CC50)+CV50</f>
        <v>-1.960917761</v>
      </c>
      <c r="CX50" s="152" t="n">
        <f aca="false">($CD50-$CC50)+CW50</f>
        <v>-1.99918543</v>
      </c>
    </row>
    <row r="51" customFormat="false" ht="12.75" hidden="false" customHeight="false" outlineLevel="0" collapsed="false">
      <c r="A51" s="34" t="n">
        <v>38139</v>
      </c>
      <c r="B51" s="152" t="n">
        <f aca="false">($V51-$W51)+C51</f>
        <v>2.40355323</v>
      </c>
      <c r="C51" s="152" t="n">
        <f aca="false">($V51-$W51)+D51</f>
        <v>2.353763335</v>
      </c>
      <c r="D51" s="152" t="n">
        <f aca="false">($V51-$W51)+E51</f>
        <v>2.30397344</v>
      </c>
      <c r="E51" s="152" t="n">
        <f aca="false">($V51-$W51)+F51</f>
        <v>2.254183545</v>
      </c>
      <c r="F51" s="152" t="n">
        <f aca="false">($V51-$W51)+G51</f>
        <v>2.20439365</v>
      </c>
      <c r="G51" s="152" t="n">
        <f aca="false">($V51-$W51)+H51</f>
        <v>2.154603755</v>
      </c>
      <c r="H51" s="152" t="n">
        <f aca="false">($V51-$W51)+I51</f>
        <v>2.10481386</v>
      </c>
      <c r="I51" s="152" t="n">
        <f aca="false">($V51-$W51)+J51</f>
        <v>2.055023965</v>
      </c>
      <c r="J51" s="152" t="n">
        <f aca="false">($V51-$W51)+K51</f>
        <v>2.00523407</v>
      </c>
      <c r="K51" s="152" t="n">
        <f aca="false">($V51-$W51)+L51</f>
        <v>1.955444175</v>
      </c>
      <c r="L51" s="152" t="n">
        <f aca="false">($V51-$W51)+M51</f>
        <v>1.90565428</v>
      </c>
      <c r="M51" s="152" t="n">
        <f aca="false">($V51-$W51)+N51</f>
        <v>1.855864385</v>
      </c>
      <c r="N51" s="152" t="n">
        <f aca="false">($V51-$W51)+O51</f>
        <v>1.80607449</v>
      </c>
      <c r="O51" s="152" t="n">
        <f aca="false">($V51-$W51)+P51</f>
        <v>1.756284595</v>
      </c>
      <c r="P51" s="152" t="n">
        <f aca="false">($V51-$W51)+Q51</f>
        <v>1.7064947</v>
      </c>
      <c r="Q51" s="152" t="n">
        <f aca="false">($V51-$W51)+R51</f>
        <v>1.656704805</v>
      </c>
      <c r="R51" s="152" t="n">
        <f aca="false">($V51-$W51)+S51</f>
        <v>1.60691491</v>
      </c>
      <c r="S51" s="152" t="n">
        <f aca="false">($V51-$W51)+T51</f>
        <v>1.557125015</v>
      </c>
      <c r="T51" s="152" t="n">
        <f aca="false">($V51-$W51)+U51</f>
        <v>1.50733512</v>
      </c>
      <c r="U51" s="152" t="n">
        <f aca="false">($V51-$W51)+V51</f>
        <v>1.457545225</v>
      </c>
      <c r="V51" s="152" t="n">
        <f aca="false">VLOOKUP($A51,GAMMAGRIDS,11,FALSE())</f>
        <v>1.40775533</v>
      </c>
      <c r="W51" s="152" t="n">
        <f aca="false">((V51-AF51)*0.9)+AF51</f>
        <v>1.357965435</v>
      </c>
      <c r="X51" s="152" t="n">
        <f aca="false">((V51-AF51)*0.8)+AF51</f>
        <v>1.30817554</v>
      </c>
      <c r="Y51" s="152" t="n">
        <f aca="false">((V51-AF51)*0.7)+AF51</f>
        <v>1.258385645</v>
      </c>
      <c r="Z51" s="152" t="n">
        <f aca="false">((V51-AF51)*0.6)+AF51</f>
        <v>1.20859575</v>
      </c>
      <c r="AA51" s="152" t="n">
        <f aca="false">((V51-AF51)*0.5)+AF51</f>
        <v>1.158805855</v>
      </c>
      <c r="AB51" s="152" t="n">
        <f aca="false">((V51-AF51)*0.4)+AF51</f>
        <v>1.10901596</v>
      </c>
      <c r="AC51" s="152" t="n">
        <f aca="false">((V51-AF51)*0.3)+AF51</f>
        <v>1.059226065</v>
      </c>
      <c r="AD51" s="152" t="n">
        <f aca="false">((V51-AF51)*0.2)+AF51</f>
        <v>1.00943617</v>
      </c>
      <c r="AE51" s="152" t="n">
        <f aca="false">((V51-AF51)*0.1)+AF51</f>
        <v>0.959646275</v>
      </c>
      <c r="AF51" s="152" t="n">
        <f aca="false">VLOOKUP($A51,GAMMAGRIDS,12,FALSE())</f>
        <v>0.90985638</v>
      </c>
      <c r="AG51" s="152" t="n">
        <f aca="false">((AF51-AP51)*0.9)+AP51</f>
        <v>0.86292334</v>
      </c>
      <c r="AH51" s="152" t="n">
        <f aca="false">((AF51-AP51)*0.8)+AP51</f>
        <v>0.8159903</v>
      </c>
      <c r="AI51" s="152" t="n">
        <f aca="false">((AF51-AP51)*0.7)+AP51</f>
        <v>0.76905726</v>
      </c>
      <c r="AJ51" s="152" t="n">
        <f aca="false">((AF51-AP51)*0.6)+AP51</f>
        <v>0.72212422</v>
      </c>
      <c r="AK51" s="152" t="n">
        <f aca="false">((AF51-AP51)*0.5)+AP51</f>
        <v>0.67519118</v>
      </c>
      <c r="AL51" s="152" t="n">
        <f aca="false">((AF51-AP51)*0.4)+AP51</f>
        <v>0.62825814</v>
      </c>
      <c r="AM51" s="152" t="n">
        <f aca="false">((AF51-AP51)*0.3)+AP51</f>
        <v>0.5813251</v>
      </c>
      <c r="AN51" s="152" t="n">
        <f aca="false">((AF51-AP51)*0.2)+AP51</f>
        <v>0.53439206</v>
      </c>
      <c r="AO51" s="152" t="n">
        <f aca="false">((AF51-AP51)*0.1)+AP51</f>
        <v>0.48745902</v>
      </c>
      <c r="AP51" s="152" t="n">
        <f aca="false">VLOOKUP($A51,GAMMAGRIDS,13,FALSE())</f>
        <v>0.44052598</v>
      </c>
      <c r="AQ51" s="152" t="n">
        <f aca="false">(($AP51-$AU51)*0.8)+$AU51</f>
        <v>0.395759608</v>
      </c>
      <c r="AR51" s="152" t="n">
        <f aca="false">(($AP51-$AU51)*0.6)+$AU51</f>
        <v>0.350993236</v>
      </c>
      <c r="AS51" s="152" t="n">
        <f aca="false">(($AP51-$AU51)*0.4)+$AU51</f>
        <v>0.306226864</v>
      </c>
      <c r="AT51" s="152" t="n">
        <f aca="false">(($AP51-$AU51)*0.2)+$AU51</f>
        <v>0.261460492</v>
      </c>
      <c r="AU51" s="152" t="n">
        <f aca="false">VLOOKUP($A51,GAMMAGRIDS,14,FALSE())</f>
        <v>0.21669412</v>
      </c>
      <c r="AV51" s="152" t="n">
        <f aca="false">(($AU51-$AZ51)*0.8)+$AZ51</f>
        <v>0.173355296</v>
      </c>
      <c r="AW51" s="152" t="n">
        <f aca="false">(($AU51-$AZ51)*0.6)+$AZ51</f>
        <v>0.130016472</v>
      </c>
      <c r="AX51" s="152" t="n">
        <f aca="false">(($AU51-$AZ51)*0.4)+$AZ51</f>
        <v>0.086677648</v>
      </c>
      <c r="AY51" s="152" t="n">
        <f aca="false">(($AU51-$AZ51)*0.2)+$AZ51</f>
        <v>0.043338824</v>
      </c>
      <c r="AZ51" s="152" t="n">
        <v>0</v>
      </c>
      <c r="BA51" s="152" t="n">
        <f aca="false">(($BE51-$AZ51)*0.2)+$AZ51</f>
        <v>-0.041937426</v>
      </c>
      <c r="BB51" s="152" t="n">
        <f aca="false">(($BE51-$AZ51)*0.4)+$AZ51</f>
        <v>-0.083874852</v>
      </c>
      <c r="BC51" s="152" t="n">
        <f aca="false">(($BE51-$AZ51)*0.6)+$AZ51</f>
        <v>-0.125812278</v>
      </c>
      <c r="BD51" s="152" t="n">
        <f aca="false">(($BE51-$AZ51)*0.8)+$AZ51</f>
        <v>-0.167749704</v>
      </c>
      <c r="BE51" s="152" t="n">
        <f aca="false">VLOOKUP($A51,GAMMAGRIDS,15,FALSE())</f>
        <v>-0.20968713</v>
      </c>
      <c r="BF51" s="152" t="n">
        <f aca="false">(($BJ51-$BE51)*0.2)+$BE51</f>
        <v>-0.250266752</v>
      </c>
      <c r="BG51" s="152" t="n">
        <f aca="false">(($BJ51-$BE51)*0.4)+$BE51</f>
        <v>-0.290846374</v>
      </c>
      <c r="BH51" s="152" t="n">
        <f aca="false">(($BJ51-$BE51)*0.6)+$BE51</f>
        <v>-0.331425996</v>
      </c>
      <c r="BI51" s="152" t="n">
        <f aca="false">(($BJ51-$BE51)*0.8)+$BE51</f>
        <v>-0.372005618</v>
      </c>
      <c r="BJ51" s="152" t="n">
        <f aca="false">VLOOKUP($A51,GAMMAGRIDS,16,FALSE())</f>
        <v>-0.41258524</v>
      </c>
      <c r="BK51" s="152" t="n">
        <f aca="false">((BT51-BJ51)*0.1)+BJ51</f>
        <v>-0.451123508</v>
      </c>
      <c r="BL51" s="152" t="n">
        <f aca="false">((BT51-BJ51)*0.2)+BJ51</f>
        <v>-0.489661776</v>
      </c>
      <c r="BM51" s="152" t="n">
        <f aca="false">((BT51-BJ51)*0.3)+BJ51</f>
        <v>-0.528200044</v>
      </c>
      <c r="BN51" s="152" t="n">
        <f aca="false">((BT51-BJ51)*0.4)+BJ51</f>
        <v>-0.566738312</v>
      </c>
      <c r="BO51" s="152" t="n">
        <f aca="false">((BT51-BJ51)*0.5)+BJ51</f>
        <v>-0.60527658</v>
      </c>
      <c r="BP51" s="152" t="n">
        <f aca="false">((BT51-BJ51)*0.6)+BJ51</f>
        <v>-0.643814848</v>
      </c>
      <c r="BQ51" s="152" t="n">
        <f aca="false">((BT51-BJ51)*0.7)+BJ51</f>
        <v>-0.682353116</v>
      </c>
      <c r="BR51" s="152" t="n">
        <f aca="false">((BT51-BJ51)*0.8)+BJ51</f>
        <v>-0.720891384</v>
      </c>
      <c r="BS51" s="152" t="n">
        <f aca="false">((BT51-BJ51)*0.9)+BJ51</f>
        <v>-0.759429652</v>
      </c>
      <c r="BT51" s="152" t="n">
        <f aca="false">VLOOKUP($A51,GAMMAGRIDS,17,FALSE())</f>
        <v>-0.79796792</v>
      </c>
      <c r="BU51" s="152" t="n">
        <f aca="false">((CD51-BT51)*0.1)+BT51</f>
        <v>-0.833853481</v>
      </c>
      <c r="BV51" s="152" t="n">
        <f aca="false">((CD51-BT51)*0.2)+BT51</f>
        <v>-0.869739042</v>
      </c>
      <c r="BW51" s="152" t="n">
        <f aca="false">((CD51-BT51)*0.3)+BT51</f>
        <v>-0.905624603</v>
      </c>
      <c r="BX51" s="152" t="n">
        <f aca="false">((CD51-BT51)*0.4)+BT51</f>
        <v>-0.941510164</v>
      </c>
      <c r="BY51" s="152" t="n">
        <f aca="false">((CD51-BT51)*0.5)+BT51</f>
        <v>-0.977395725</v>
      </c>
      <c r="BZ51" s="152" t="n">
        <f aca="false">((CD51-BT51)*0.6)+BT51</f>
        <v>-1.013281286</v>
      </c>
      <c r="CA51" s="152" t="n">
        <f aca="false">((CD51-BT51)*0.7)+BT51</f>
        <v>-1.049166847</v>
      </c>
      <c r="CB51" s="152" t="n">
        <f aca="false">((CD51-BT51)*0.8)+BT51</f>
        <v>-1.085052408</v>
      </c>
      <c r="CC51" s="152" t="n">
        <f aca="false">((CD51-BT51)*0.9)+BT51</f>
        <v>-1.120937969</v>
      </c>
      <c r="CD51" s="152" t="n">
        <f aca="false">VLOOKUP($A51,GAMMAGRIDS,18,FALSE())</f>
        <v>-1.15682353</v>
      </c>
      <c r="CE51" s="152" t="n">
        <f aca="false">($CD51-$CC51)+CD51</f>
        <v>-1.192709091</v>
      </c>
      <c r="CF51" s="152" t="n">
        <f aca="false">($CD51-$CC51)+CE51</f>
        <v>-1.228594652</v>
      </c>
      <c r="CG51" s="152" t="n">
        <f aca="false">($CD51-$CC51)+CF51</f>
        <v>-1.264480213</v>
      </c>
      <c r="CH51" s="152" t="n">
        <f aca="false">($CD51-$CC51)+CG51</f>
        <v>-1.300365774</v>
      </c>
      <c r="CI51" s="152" t="n">
        <f aca="false">($CD51-$CC51)+CH51</f>
        <v>-1.336251335</v>
      </c>
      <c r="CJ51" s="152" t="n">
        <f aca="false">($CD51-$CC51)+CI51</f>
        <v>-1.372136896</v>
      </c>
      <c r="CK51" s="152" t="n">
        <f aca="false">($CD51-$CC51)+CJ51</f>
        <v>-1.408022457</v>
      </c>
      <c r="CL51" s="152" t="n">
        <f aca="false">($CD51-$CC51)+CK51</f>
        <v>-1.443908018</v>
      </c>
      <c r="CM51" s="152" t="n">
        <f aca="false">($CD51-$CC51)+CL51</f>
        <v>-1.479793579</v>
      </c>
      <c r="CN51" s="152" t="n">
        <f aca="false">($CD51-$CC51)+CM51</f>
        <v>-1.51567914</v>
      </c>
      <c r="CO51" s="152" t="n">
        <f aca="false">($CD51-$CC51)+CN51</f>
        <v>-1.551564701</v>
      </c>
      <c r="CP51" s="152" t="n">
        <f aca="false">($CD51-$CC51)+CO51</f>
        <v>-1.587450262</v>
      </c>
      <c r="CQ51" s="152" t="n">
        <f aca="false">($CD51-$CC51)+CP51</f>
        <v>-1.623335823</v>
      </c>
      <c r="CR51" s="152" t="n">
        <f aca="false">($CD51-$CC51)+CQ51</f>
        <v>-1.659221384</v>
      </c>
      <c r="CS51" s="152" t="n">
        <f aca="false">($CD51-$CC51)+CR51</f>
        <v>-1.695106945</v>
      </c>
      <c r="CT51" s="152" t="n">
        <f aca="false">($CD51-$CC51)+CS51</f>
        <v>-1.730992506</v>
      </c>
      <c r="CU51" s="152" t="n">
        <f aca="false">($CD51-$CC51)+CT51</f>
        <v>-1.766878067</v>
      </c>
      <c r="CV51" s="152" t="n">
        <f aca="false">($CD51-$CC51)+CU51</f>
        <v>-1.802763628</v>
      </c>
      <c r="CW51" s="152" t="n">
        <f aca="false">($CD51-$CC51)+CV51</f>
        <v>-1.838649189</v>
      </c>
      <c r="CX51" s="152" t="n">
        <f aca="false">($CD51-$CC51)+CW51</f>
        <v>-1.87453475</v>
      </c>
    </row>
    <row r="52" customFormat="false" ht="12.75" hidden="false" customHeight="false" outlineLevel="0" collapsed="false">
      <c r="A52" s="34" t="n">
        <v>38169</v>
      </c>
      <c r="B52" s="152" t="n">
        <f aca="false">($V52-$W52)+C52</f>
        <v>2.40981393</v>
      </c>
      <c r="C52" s="152" t="n">
        <f aca="false">($V52-$W52)+D52</f>
        <v>2.3599486</v>
      </c>
      <c r="D52" s="152" t="n">
        <f aca="false">($V52-$W52)+E52</f>
        <v>2.31008327</v>
      </c>
      <c r="E52" s="152" t="n">
        <f aca="false">($V52-$W52)+F52</f>
        <v>2.26021794</v>
      </c>
      <c r="F52" s="152" t="n">
        <f aca="false">($V52-$W52)+G52</f>
        <v>2.21035261</v>
      </c>
      <c r="G52" s="152" t="n">
        <f aca="false">($V52-$W52)+H52</f>
        <v>2.16048728</v>
      </c>
      <c r="H52" s="152" t="n">
        <f aca="false">($V52-$W52)+I52</f>
        <v>2.11062195</v>
      </c>
      <c r="I52" s="152" t="n">
        <f aca="false">($V52-$W52)+J52</f>
        <v>2.06075662</v>
      </c>
      <c r="J52" s="152" t="n">
        <f aca="false">($V52-$W52)+K52</f>
        <v>2.01089129</v>
      </c>
      <c r="K52" s="152" t="n">
        <f aca="false">($V52-$W52)+L52</f>
        <v>1.96102596</v>
      </c>
      <c r="L52" s="152" t="n">
        <f aca="false">($V52-$W52)+M52</f>
        <v>1.91116063</v>
      </c>
      <c r="M52" s="152" t="n">
        <f aca="false">($V52-$W52)+N52</f>
        <v>1.8612953</v>
      </c>
      <c r="N52" s="152" t="n">
        <f aca="false">($V52-$W52)+O52</f>
        <v>1.81142997</v>
      </c>
      <c r="O52" s="152" t="n">
        <f aca="false">($V52-$W52)+P52</f>
        <v>1.76156464</v>
      </c>
      <c r="P52" s="152" t="n">
        <f aca="false">($V52-$W52)+Q52</f>
        <v>1.71169931</v>
      </c>
      <c r="Q52" s="152" t="n">
        <f aca="false">($V52-$W52)+R52</f>
        <v>1.66183398</v>
      </c>
      <c r="R52" s="152" t="n">
        <f aca="false">($V52-$W52)+S52</f>
        <v>1.61196865</v>
      </c>
      <c r="S52" s="152" t="n">
        <f aca="false">($V52-$W52)+T52</f>
        <v>1.56210332</v>
      </c>
      <c r="T52" s="152" t="n">
        <f aca="false">($V52-$W52)+U52</f>
        <v>1.51223799</v>
      </c>
      <c r="U52" s="152" t="n">
        <f aca="false">($V52-$W52)+V52</f>
        <v>1.46237266</v>
      </c>
      <c r="V52" s="152" t="n">
        <f aca="false">VLOOKUP($A52,GAMMAGRIDS,11,FALSE())</f>
        <v>1.41250733</v>
      </c>
      <c r="W52" s="152" t="n">
        <f aca="false">((V52-AF52)*0.9)+AF52</f>
        <v>1.362642</v>
      </c>
      <c r="X52" s="152" t="n">
        <f aca="false">((V52-AF52)*0.8)+AF52</f>
        <v>1.31277667</v>
      </c>
      <c r="Y52" s="152" t="n">
        <f aca="false">((V52-AF52)*0.7)+AF52</f>
        <v>1.26291134</v>
      </c>
      <c r="Z52" s="152" t="n">
        <f aca="false">((V52-AF52)*0.6)+AF52</f>
        <v>1.21304601</v>
      </c>
      <c r="AA52" s="152" t="n">
        <f aca="false">((V52-AF52)*0.5)+AF52</f>
        <v>1.16318068</v>
      </c>
      <c r="AB52" s="152" t="n">
        <f aca="false">((V52-AF52)*0.4)+AF52</f>
        <v>1.11331535</v>
      </c>
      <c r="AC52" s="152" t="n">
        <f aca="false">((V52-AF52)*0.3)+AF52</f>
        <v>1.06345002</v>
      </c>
      <c r="AD52" s="152" t="n">
        <f aca="false">((V52-AF52)*0.2)+AF52</f>
        <v>1.01358469</v>
      </c>
      <c r="AE52" s="152" t="n">
        <f aca="false">((V52-AF52)*0.1)+AF52</f>
        <v>0.96371936</v>
      </c>
      <c r="AF52" s="152" t="n">
        <f aca="false">VLOOKUP($A52,GAMMAGRIDS,12,FALSE())</f>
        <v>0.91385403</v>
      </c>
      <c r="AG52" s="152" t="n">
        <f aca="false">((AF52-AP52)*0.9)+AP52</f>
        <v>0.866762438</v>
      </c>
      <c r="AH52" s="152" t="n">
        <f aca="false">((AF52-AP52)*0.8)+AP52</f>
        <v>0.819670846</v>
      </c>
      <c r="AI52" s="152" t="n">
        <f aca="false">((AF52-AP52)*0.7)+AP52</f>
        <v>0.772579254</v>
      </c>
      <c r="AJ52" s="152" t="n">
        <f aca="false">((AF52-AP52)*0.6)+AP52</f>
        <v>0.725487662</v>
      </c>
      <c r="AK52" s="152" t="n">
        <f aca="false">((AF52-AP52)*0.5)+AP52</f>
        <v>0.67839607</v>
      </c>
      <c r="AL52" s="152" t="n">
        <f aca="false">((AF52-AP52)*0.4)+AP52</f>
        <v>0.631304478</v>
      </c>
      <c r="AM52" s="152" t="n">
        <f aca="false">((AF52-AP52)*0.3)+AP52</f>
        <v>0.584212886</v>
      </c>
      <c r="AN52" s="152" t="n">
        <f aca="false">((AF52-AP52)*0.2)+AP52</f>
        <v>0.537121294</v>
      </c>
      <c r="AO52" s="152" t="n">
        <f aca="false">((AF52-AP52)*0.1)+AP52</f>
        <v>0.490029702</v>
      </c>
      <c r="AP52" s="152" t="n">
        <f aca="false">VLOOKUP($A52,GAMMAGRIDS,13,FALSE())</f>
        <v>0.44293811</v>
      </c>
      <c r="AQ52" s="152" t="n">
        <f aca="false">(($AP52-$AU52)*0.8)+$AU52</f>
        <v>0.397950102</v>
      </c>
      <c r="AR52" s="152" t="n">
        <f aca="false">(($AP52-$AU52)*0.6)+$AU52</f>
        <v>0.352962094</v>
      </c>
      <c r="AS52" s="152" t="n">
        <f aca="false">(($AP52-$AU52)*0.4)+$AU52</f>
        <v>0.307974086</v>
      </c>
      <c r="AT52" s="152" t="n">
        <f aca="false">(($AP52-$AU52)*0.2)+$AU52</f>
        <v>0.262986078</v>
      </c>
      <c r="AU52" s="152" t="n">
        <f aca="false">VLOOKUP($A52,GAMMAGRIDS,14,FALSE())</f>
        <v>0.21799807</v>
      </c>
      <c r="AV52" s="152" t="n">
        <f aca="false">(($AU52-$AZ52)*0.8)+$AZ52</f>
        <v>0.174398456</v>
      </c>
      <c r="AW52" s="152" t="n">
        <f aca="false">(($AU52-$AZ52)*0.6)+$AZ52</f>
        <v>0.130798842</v>
      </c>
      <c r="AX52" s="152" t="n">
        <f aca="false">(($AU52-$AZ52)*0.4)+$AZ52</f>
        <v>0.087199228</v>
      </c>
      <c r="AY52" s="152" t="n">
        <f aca="false">(($AU52-$AZ52)*0.2)+$AZ52</f>
        <v>0.043599614</v>
      </c>
      <c r="AZ52" s="152" t="n">
        <v>0</v>
      </c>
      <c r="BA52" s="152" t="n">
        <f aca="false">(($BE52-$AZ52)*0.2)+$AZ52</f>
        <v>-0.042250336</v>
      </c>
      <c r="BB52" s="152" t="n">
        <f aca="false">(($BE52-$AZ52)*0.4)+$AZ52</f>
        <v>-0.084500672</v>
      </c>
      <c r="BC52" s="152" t="n">
        <f aca="false">(($BE52-$AZ52)*0.6)+$AZ52</f>
        <v>-0.126751008</v>
      </c>
      <c r="BD52" s="152" t="n">
        <f aca="false">(($BE52-$AZ52)*0.8)+$AZ52</f>
        <v>-0.169001344</v>
      </c>
      <c r="BE52" s="152" t="n">
        <f aca="false">VLOOKUP($A52,GAMMAGRIDS,15,FALSE())</f>
        <v>-0.21125168</v>
      </c>
      <c r="BF52" s="152" t="n">
        <f aca="false">(($BJ52-$BE52)*0.2)+$BE52</f>
        <v>-0.252170402</v>
      </c>
      <c r="BG52" s="152" t="n">
        <f aca="false">(($BJ52-$BE52)*0.4)+$BE52</f>
        <v>-0.293089124</v>
      </c>
      <c r="BH52" s="152" t="n">
        <f aca="false">(($BJ52-$BE52)*0.6)+$BE52</f>
        <v>-0.334007846</v>
      </c>
      <c r="BI52" s="152" t="n">
        <f aca="false">(($BJ52-$BE52)*0.8)+$BE52</f>
        <v>-0.374926568</v>
      </c>
      <c r="BJ52" s="152" t="n">
        <f aca="false">VLOOKUP($A52,GAMMAGRIDS,16,FALSE())</f>
        <v>-0.41584529</v>
      </c>
      <c r="BK52" s="152" t="n">
        <f aca="false">((BT52-BJ52)*0.1)+BJ52</f>
        <v>-0.45475283</v>
      </c>
      <c r="BL52" s="152" t="n">
        <f aca="false">((BT52-BJ52)*0.2)+BJ52</f>
        <v>-0.49366037</v>
      </c>
      <c r="BM52" s="152" t="n">
        <f aca="false">((BT52-BJ52)*0.3)+BJ52</f>
        <v>-0.53256791</v>
      </c>
      <c r="BN52" s="152" t="n">
        <f aca="false">((BT52-BJ52)*0.4)+BJ52</f>
        <v>-0.57147545</v>
      </c>
      <c r="BO52" s="152" t="n">
        <f aca="false">((BT52-BJ52)*0.5)+BJ52</f>
        <v>-0.61038299</v>
      </c>
      <c r="BP52" s="152" t="n">
        <f aca="false">((BT52-BJ52)*0.6)+BJ52</f>
        <v>-0.64929053</v>
      </c>
      <c r="BQ52" s="152" t="n">
        <f aca="false">((BT52-BJ52)*0.7)+BJ52</f>
        <v>-0.68819807</v>
      </c>
      <c r="BR52" s="152" t="n">
        <f aca="false">((BT52-BJ52)*0.8)+BJ52</f>
        <v>-0.72710561</v>
      </c>
      <c r="BS52" s="152" t="n">
        <f aca="false">((BT52-BJ52)*0.9)+BJ52</f>
        <v>-0.76601315</v>
      </c>
      <c r="BT52" s="152" t="n">
        <f aca="false">VLOOKUP($A52,GAMMAGRIDS,17,FALSE())</f>
        <v>-0.80492069</v>
      </c>
      <c r="BU52" s="152" t="n">
        <f aca="false">((CD52-BT52)*0.1)+BT52</f>
        <v>-0.84122619</v>
      </c>
      <c r="BV52" s="152" t="n">
        <f aca="false">((CD52-BT52)*0.2)+BT52</f>
        <v>-0.87753169</v>
      </c>
      <c r="BW52" s="152" t="n">
        <f aca="false">((CD52-BT52)*0.3)+BT52</f>
        <v>-0.91383719</v>
      </c>
      <c r="BX52" s="152" t="n">
        <f aca="false">((CD52-BT52)*0.4)+BT52</f>
        <v>-0.95014269</v>
      </c>
      <c r="BY52" s="152" t="n">
        <f aca="false">((CD52-BT52)*0.5)+BT52</f>
        <v>-0.98644819</v>
      </c>
      <c r="BZ52" s="152" t="n">
        <f aca="false">((CD52-BT52)*0.6)+BT52</f>
        <v>-1.02275369</v>
      </c>
      <c r="CA52" s="152" t="n">
        <f aca="false">((CD52-BT52)*0.7)+BT52</f>
        <v>-1.05905919</v>
      </c>
      <c r="CB52" s="152" t="n">
        <f aca="false">((CD52-BT52)*0.8)+BT52</f>
        <v>-1.09536469</v>
      </c>
      <c r="CC52" s="152" t="n">
        <f aca="false">((CD52-BT52)*0.9)+BT52</f>
        <v>-1.13167019</v>
      </c>
      <c r="CD52" s="152" t="n">
        <f aca="false">VLOOKUP($A52,GAMMAGRIDS,18,FALSE())</f>
        <v>-1.16797569</v>
      </c>
      <c r="CE52" s="152" t="n">
        <f aca="false">($CD52-$CC52)+CD52</f>
        <v>-1.20428119</v>
      </c>
      <c r="CF52" s="152" t="n">
        <f aca="false">($CD52-$CC52)+CE52</f>
        <v>-1.24058669</v>
      </c>
      <c r="CG52" s="152" t="n">
        <f aca="false">($CD52-$CC52)+CF52</f>
        <v>-1.27689219</v>
      </c>
      <c r="CH52" s="152" t="n">
        <f aca="false">($CD52-$CC52)+CG52</f>
        <v>-1.31319769</v>
      </c>
      <c r="CI52" s="152" t="n">
        <f aca="false">($CD52-$CC52)+CH52</f>
        <v>-1.34950319</v>
      </c>
      <c r="CJ52" s="152" t="n">
        <f aca="false">($CD52-$CC52)+CI52</f>
        <v>-1.38580869</v>
      </c>
      <c r="CK52" s="152" t="n">
        <f aca="false">($CD52-$CC52)+CJ52</f>
        <v>-1.42211419</v>
      </c>
      <c r="CL52" s="152" t="n">
        <f aca="false">($CD52-$CC52)+CK52</f>
        <v>-1.45841969</v>
      </c>
      <c r="CM52" s="152" t="n">
        <f aca="false">($CD52-$CC52)+CL52</f>
        <v>-1.49472519</v>
      </c>
      <c r="CN52" s="152" t="n">
        <f aca="false">($CD52-$CC52)+CM52</f>
        <v>-1.53103069</v>
      </c>
      <c r="CO52" s="152" t="n">
        <f aca="false">($CD52-$CC52)+CN52</f>
        <v>-1.56733619</v>
      </c>
      <c r="CP52" s="152" t="n">
        <f aca="false">($CD52-$CC52)+CO52</f>
        <v>-1.60364169</v>
      </c>
      <c r="CQ52" s="152" t="n">
        <f aca="false">($CD52-$CC52)+CP52</f>
        <v>-1.63994719</v>
      </c>
      <c r="CR52" s="152" t="n">
        <f aca="false">($CD52-$CC52)+CQ52</f>
        <v>-1.67625269</v>
      </c>
      <c r="CS52" s="152" t="n">
        <f aca="false">($CD52-$CC52)+CR52</f>
        <v>-1.71255819</v>
      </c>
      <c r="CT52" s="152" t="n">
        <f aca="false">($CD52-$CC52)+CS52</f>
        <v>-1.74886369</v>
      </c>
      <c r="CU52" s="152" t="n">
        <f aca="false">($CD52-$CC52)+CT52</f>
        <v>-1.78516919</v>
      </c>
      <c r="CV52" s="152" t="n">
        <f aca="false">($CD52-$CC52)+CU52</f>
        <v>-1.82147469</v>
      </c>
      <c r="CW52" s="152" t="n">
        <f aca="false">($CD52-$CC52)+CV52</f>
        <v>-1.85778019</v>
      </c>
      <c r="CX52" s="152" t="n">
        <f aca="false">($CD52-$CC52)+CW52</f>
        <v>-1.89408569</v>
      </c>
    </row>
    <row r="53" customFormat="false" ht="12.75" hidden="false" customHeight="false" outlineLevel="0" collapsed="false">
      <c r="A53" s="34" t="n">
        <v>38200</v>
      </c>
      <c r="B53" s="152" t="n">
        <f aca="false">($V53-$W53)+C53</f>
        <v>2.3417377</v>
      </c>
      <c r="C53" s="152" t="n">
        <f aca="false">($V53-$W53)+D53</f>
        <v>2.293285549</v>
      </c>
      <c r="D53" s="152" t="n">
        <f aca="false">($V53-$W53)+E53</f>
        <v>2.244833398</v>
      </c>
      <c r="E53" s="152" t="n">
        <f aca="false">($V53-$W53)+F53</f>
        <v>2.196381247</v>
      </c>
      <c r="F53" s="152" t="n">
        <f aca="false">($V53-$W53)+G53</f>
        <v>2.147929096</v>
      </c>
      <c r="G53" s="152" t="n">
        <f aca="false">($V53-$W53)+H53</f>
        <v>2.099476945</v>
      </c>
      <c r="H53" s="152" t="n">
        <f aca="false">($V53-$W53)+I53</f>
        <v>2.051024794</v>
      </c>
      <c r="I53" s="152" t="n">
        <f aca="false">($V53-$W53)+J53</f>
        <v>2.002572643</v>
      </c>
      <c r="J53" s="152" t="n">
        <f aca="false">($V53-$W53)+K53</f>
        <v>1.954120492</v>
      </c>
      <c r="K53" s="152" t="n">
        <f aca="false">($V53-$W53)+L53</f>
        <v>1.905668341</v>
      </c>
      <c r="L53" s="152" t="n">
        <f aca="false">($V53-$W53)+M53</f>
        <v>1.85721619</v>
      </c>
      <c r="M53" s="152" t="n">
        <f aca="false">($V53-$W53)+N53</f>
        <v>1.808764039</v>
      </c>
      <c r="N53" s="152" t="n">
        <f aca="false">($V53-$W53)+O53</f>
        <v>1.760311888</v>
      </c>
      <c r="O53" s="152" t="n">
        <f aca="false">($V53-$W53)+P53</f>
        <v>1.711859737</v>
      </c>
      <c r="P53" s="152" t="n">
        <f aca="false">($V53-$W53)+Q53</f>
        <v>1.663407586</v>
      </c>
      <c r="Q53" s="152" t="n">
        <f aca="false">($V53-$W53)+R53</f>
        <v>1.614955435</v>
      </c>
      <c r="R53" s="152" t="n">
        <f aca="false">($V53-$W53)+S53</f>
        <v>1.566503284</v>
      </c>
      <c r="S53" s="152" t="n">
        <f aca="false">($V53-$W53)+T53</f>
        <v>1.518051133</v>
      </c>
      <c r="T53" s="152" t="n">
        <f aca="false">($V53-$W53)+U53</f>
        <v>1.469598982</v>
      </c>
      <c r="U53" s="152" t="n">
        <f aca="false">($V53-$W53)+V53</f>
        <v>1.421146831</v>
      </c>
      <c r="V53" s="152" t="n">
        <f aca="false">VLOOKUP($A53,GAMMAGRIDS,11,FALSE())</f>
        <v>1.37269468</v>
      </c>
      <c r="W53" s="152" t="n">
        <f aca="false">((V53-AF53)*0.9)+AF53</f>
        <v>1.324242529</v>
      </c>
      <c r="X53" s="152" t="n">
        <f aca="false">((V53-AF53)*0.8)+AF53</f>
        <v>1.275790378</v>
      </c>
      <c r="Y53" s="152" t="n">
        <f aca="false">((V53-AF53)*0.7)+AF53</f>
        <v>1.227338227</v>
      </c>
      <c r="Z53" s="152" t="n">
        <f aca="false">((V53-AF53)*0.6)+AF53</f>
        <v>1.178886076</v>
      </c>
      <c r="AA53" s="152" t="n">
        <f aca="false">((V53-AF53)*0.5)+AF53</f>
        <v>1.130433925</v>
      </c>
      <c r="AB53" s="152" t="n">
        <f aca="false">((V53-AF53)*0.4)+AF53</f>
        <v>1.081981774</v>
      </c>
      <c r="AC53" s="152" t="n">
        <f aca="false">((V53-AF53)*0.3)+AF53</f>
        <v>1.033529623</v>
      </c>
      <c r="AD53" s="152" t="n">
        <f aca="false">((V53-AF53)*0.2)+AF53</f>
        <v>0.985077472</v>
      </c>
      <c r="AE53" s="152" t="n">
        <f aca="false">((V53-AF53)*0.1)+AF53</f>
        <v>0.936625321</v>
      </c>
      <c r="AF53" s="152" t="n">
        <f aca="false">VLOOKUP($A53,GAMMAGRIDS,12,FALSE())</f>
        <v>0.88817317</v>
      </c>
      <c r="AG53" s="152" t="n">
        <f aca="false">((AF53-AP53)*0.9)+AP53</f>
        <v>0.842417745</v>
      </c>
      <c r="AH53" s="152" t="n">
        <f aca="false">((AF53-AP53)*0.8)+AP53</f>
        <v>0.79666232</v>
      </c>
      <c r="AI53" s="152" t="n">
        <f aca="false">((AF53-AP53)*0.7)+AP53</f>
        <v>0.750906895</v>
      </c>
      <c r="AJ53" s="152" t="n">
        <f aca="false">((AF53-AP53)*0.6)+AP53</f>
        <v>0.70515147</v>
      </c>
      <c r="AK53" s="152" t="n">
        <f aca="false">((AF53-AP53)*0.5)+AP53</f>
        <v>0.659396045</v>
      </c>
      <c r="AL53" s="152" t="n">
        <f aca="false">((AF53-AP53)*0.4)+AP53</f>
        <v>0.61364062</v>
      </c>
      <c r="AM53" s="152" t="n">
        <f aca="false">((AF53-AP53)*0.3)+AP53</f>
        <v>0.567885195</v>
      </c>
      <c r="AN53" s="152" t="n">
        <f aca="false">((AF53-AP53)*0.2)+AP53</f>
        <v>0.52212977</v>
      </c>
      <c r="AO53" s="152" t="n">
        <f aca="false">((AF53-AP53)*0.1)+AP53</f>
        <v>0.476374345</v>
      </c>
      <c r="AP53" s="152" t="n">
        <f aca="false">VLOOKUP($A53,GAMMAGRIDS,13,FALSE())</f>
        <v>0.43061892</v>
      </c>
      <c r="AQ53" s="152" t="n">
        <f aca="false">(($AP53-$AU53)*0.8)+$AU53</f>
        <v>0.386892546</v>
      </c>
      <c r="AR53" s="152" t="n">
        <f aca="false">(($AP53-$AU53)*0.6)+$AU53</f>
        <v>0.343166172</v>
      </c>
      <c r="AS53" s="152" t="n">
        <f aca="false">(($AP53-$AU53)*0.4)+$AU53</f>
        <v>0.299439798</v>
      </c>
      <c r="AT53" s="152" t="n">
        <f aca="false">(($AP53-$AU53)*0.2)+$AU53</f>
        <v>0.255713424</v>
      </c>
      <c r="AU53" s="152" t="n">
        <f aca="false">VLOOKUP($A53,GAMMAGRIDS,14,FALSE())</f>
        <v>0.21198705</v>
      </c>
      <c r="AV53" s="152" t="n">
        <f aca="false">(($AU53-$AZ53)*0.8)+$AZ53</f>
        <v>0.16958964</v>
      </c>
      <c r="AW53" s="152" t="n">
        <f aca="false">(($AU53-$AZ53)*0.6)+$AZ53</f>
        <v>0.12719223</v>
      </c>
      <c r="AX53" s="152" t="n">
        <f aca="false">(($AU53-$AZ53)*0.4)+$AZ53</f>
        <v>0.08479482</v>
      </c>
      <c r="AY53" s="152" t="n">
        <f aca="false">(($AU53-$AZ53)*0.2)+$AZ53</f>
        <v>0.04239741</v>
      </c>
      <c r="AZ53" s="152" t="n">
        <v>0</v>
      </c>
      <c r="BA53" s="152" t="n">
        <f aca="false">(($BE53-$AZ53)*0.2)+$AZ53</f>
        <v>-0.041105148</v>
      </c>
      <c r="BB53" s="152" t="n">
        <f aca="false">(($BE53-$AZ53)*0.4)+$AZ53</f>
        <v>-0.082210296</v>
      </c>
      <c r="BC53" s="152" t="n">
        <f aca="false">(($BE53-$AZ53)*0.6)+$AZ53</f>
        <v>-0.123315444</v>
      </c>
      <c r="BD53" s="152" t="n">
        <f aca="false">(($BE53-$AZ53)*0.8)+$AZ53</f>
        <v>-0.164420592</v>
      </c>
      <c r="BE53" s="152" t="n">
        <f aca="false">VLOOKUP($A53,GAMMAGRIDS,15,FALSE())</f>
        <v>-0.20552574</v>
      </c>
      <c r="BF53" s="152" t="n">
        <f aca="false">(($BJ53-$BE53)*0.2)+$BE53</f>
        <v>-0.245325672</v>
      </c>
      <c r="BG53" s="152" t="n">
        <f aca="false">(($BJ53-$BE53)*0.4)+$BE53</f>
        <v>-0.285125604</v>
      </c>
      <c r="BH53" s="152" t="n">
        <f aca="false">(($BJ53-$BE53)*0.6)+$BE53</f>
        <v>-0.324925536</v>
      </c>
      <c r="BI53" s="152" t="n">
        <f aca="false">(($BJ53-$BE53)*0.8)+$BE53</f>
        <v>-0.364725468</v>
      </c>
      <c r="BJ53" s="152" t="n">
        <f aca="false">VLOOKUP($A53,GAMMAGRIDS,16,FALSE())</f>
        <v>-0.4045254</v>
      </c>
      <c r="BK53" s="152" t="n">
        <f aca="false">((BT53-BJ53)*0.1)+BJ53</f>
        <v>-0.442383441</v>
      </c>
      <c r="BL53" s="152" t="n">
        <f aca="false">((BT53-BJ53)*0.2)+BJ53</f>
        <v>-0.480241482</v>
      </c>
      <c r="BM53" s="152" t="n">
        <f aca="false">((BT53-BJ53)*0.3)+BJ53</f>
        <v>-0.518099523</v>
      </c>
      <c r="BN53" s="152" t="n">
        <f aca="false">((BT53-BJ53)*0.4)+BJ53</f>
        <v>-0.555957564</v>
      </c>
      <c r="BO53" s="152" t="n">
        <f aca="false">((BT53-BJ53)*0.5)+BJ53</f>
        <v>-0.593815605</v>
      </c>
      <c r="BP53" s="152" t="n">
        <f aca="false">((BT53-BJ53)*0.6)+BJ53</f>
        <v>-0.631673646</v>
      </c>
      <c r="BQ53" s="152" t="n">
        <f aca="false">((BT53-BJ53)*0.7)+BJ53</f>
        <v>-0.669531687</v>
      </c>
      <c r="BR53" s="152" t="n">
        <f aca="false">((BT53-BJ53)*0.8)+BJ53</f>
        <v>-0.707389728</v>
      </c>
      <c r="BS53" s="152" t="n">
        <f aca="false">((BT53-BJ53)*0.9)+BJ53</f>
        <v>-0.745247769</v>
      </c>
      <c r="BT53" s="152" t="n">
        <f aca="false">VLOOKUP($A53,GAMMAGRIDS,17,FALSE())</f>
        <v>-0.78310581</v>
      </c>
      <c r="BU53" s="152" t="n">
        <f aca="false">((CD53-BT53)*0.1)+BT53</f>
        <v>-0.818458737</v>
      </c>
      <c r="BV53" s="152" t="n">
        <f aca="false">((CD53-BT53)*0.2)+BT53</f>
        <v>-0.853811664</v>
      </c>
      <c r="BW53" s="152" t="n">
        <f aca="false">((CD53-BT53)*0.3)+BT53</f>
        <v>-0.889164591</v>
      </c>
      <c r="BX53" s="152" t="n">
        <f aca="false">((CD53-BT53)*0.4)+BT53</f>
        <v>-0.924517518</v>
      </c>
      <c r="BY53" s="152" t="n">
        <f aca="false">((CD53-BT53)*0.5)+BT53</f>
        <v>-0.959870445</v>
      </c>
      <c r="BZ53" s="152" t="n">
        <f aca="false">((CD53-BT53)*0.6)+BT53</f>
        <v>-0.995223372</v>
      </c>
      <c r="CA53" s="152" t="n">
        <f aca="false">((CD53-BT53)*0.7)+BT53</f>
        <v>-1.030576299</v>
      </c>
      <c r="CB53" s="152" t="n">
        <f aca="false">((CD53-BT53)*0.8)+BT53</f>
        <v>-1.065929226</v>
      </c>
      <c r="CC53" s="152" t="n">
        <f aca="false">((CD53-BT53)*0.9)+BT53</f>
        <v>-1.101282153</v>
      </c>
      <c r="CD53" s="152" t="n">
        <f aca="false">VLOOKUP($A53,GAMMAGRIDS,18,FALSE())</f>
        <v>-1.13663508</v>
      </c>
      <c r="CE53" s="152" t="n">
        <f aca="false">($CD53-$CC53)+CD53</f>
        <v>-1.171988007</v>
      </c>
      <c r="CF53" s="152" t="n">
        <f aca="false">($CD53-$CC53)+CE53</f>
        <v>-1.207340934</v>
      </c>
      <c r="CG53" s="152" t="n">
        <f aca="false">($CD53-$CC53)+CF53</f>
        <v>-1.242693861</v>
      </c>
      <c r="CH53" s="152" t="n">
        <f aca="false">($CD53-$CC53)+CG53</f>
        <v>-1.278046788</v>
      </c>
      <c r="CI53" s="152" t="n">
        <f aca="false">($CD53-$CC53)+CH53</f>
        <v>-1.313399715</v>
      </c>
      <c r="CJ53" s="152" t="n">
        <f aca="false">($CD53-$CC53)+CI53</f>
        <v>-1.348752642</v>
      </c>
      <c r="CK53" s="152" t="n">
        <f aca="false">($CD53-$CC53)+CJ53</f>
        <v>-1.384105569</v>
      </c>
      <c r="CL53" s="152" t="n">
        <f aca="false">($CD53-$CC53)+CK53</f>
        <v>-1.419458496</v>
      </c>
      <c r="CM53" s="152" t="n">
        <f aca="false">($CD53-$CC53)+CL53</f>
        <v>-1.454811423</v>
      </c>
      <c r="CN53" s="152" t="n">
        <f aca="false">($CD53-$CC53)+CM53</f>
        <v>-1.49016435</v>
      </c>
      <c r="CO53" s="152" t="n">
        <f aca="false">($CD53-$CC53)+CN53</f>
        <v>-1.525517277</v>
      </c>
      <c r="CP53" s="152" t="n">
        <f aca="false">($CD53-$CC53)+CO53</f>
        <v>-1.560870204</v>
      </c>
      <c r="CQ53" s="152" t="n">
        <f aca="false">($CD53-$CC53)+CP53</f>
        <v>-1.596223131</v>
      </c>
      <c r="CR53" s="152" t="n">
        <f aca="false">($CD53-$CC53)+CQ53</f>
        <v>-1.631576058</v>
      </c>
      <c r="CS53" s="152" t="n">
        <f aca="false">($CD53-$CC53)+CR53</f>
        <v>-1.666928985</v>
      </c>
      <c r="CT53" s="152" t="n">
        <f aca="false">($CD53-$CC53)+CS53</f>
        <v>-1.702281912</v>
      </c>
      <c r="CU53" s="152" t="n">
        <f aca="false">($CD53-$CC53)+CT53</f>
        <v>-1.737634839</v>
      </c>
      <c r="CV53" s="152" t="n">
        <f aca="false">($CD53-$CC53)+CU53</f>
        <v>-1.772987766</v>
      </c>
      <c r="CW53" s="152" t="n">
        <f aca="false">($CD53-$CC53)+CV53</f>
        <v>-1.808340693</v>
      </c>
      <c r="CX53" s="152" t="n">
        <f aca="false">($CD53-$CC53)+CW53</f>
        <v>-1.84369362</v>
      </c>
    </row>
    <row r="54" customFormat="false" ht="12.75" hidden="false" customHeight="false" outlineLevel="0" collapsed="false">
      <c r="A54" s="34" t="n">
        <v>38231</v>
      </c>
      <c r="B54" s="152" t="n">
        <f aca="false">($V54-$W54)+C54</f>
        <v>2.2670822</v>
      </c>
      <c r="C54" s="152" t="n">
        <f aca="false">($V54-$W54)+D54</f>
        <v>2.220178702</v>
      </c>
      <c r="D54" s="152" t="n">
        <f aca="false">($V54-$W54)+E54</f>
        <v>2.173275204</v>
      </c>
      <c r="E54" s="152" t="n">
        <f aca="false">($V54-$W54)+F54</f>
        <v>2.126371706</v>
      </c>
      <c r="F54" s="152" t="n">
        <f aca="false">($V54-$W54)+G54</f>
        <v>2.079468208</v>
      </c>
      <c r="G54" s="152" t="n">
        <f aca="false">($V54-$W54)+H54</f>
        <v>2.03256471</v>
      </c>
      <c r="H54" s="152" t="n">
        <f aca="false">($V54-$W54)+I54</f>
        <v>1.985661212</v>
      </c>
      <c r="I54" s="152" t="n">
        <f aca="false">($V54-$W54)+J54</f>
        <v>1.938757714</v>
      </c>
      <c r="J54" s="152" t="n">
        <f aca="false">($V54-$W54)+K54</f>
        <v>1.891854216</v>
      </c>
      <c r="K54" s="152" t="n">
        <f aca="false">($V54-$W54)+L54</f>
        <v>1.844950718</v>
      </c>
      <c r="L54" s="152" t="n">
        <f aca="false">($V54-$W54)+M54</f>
        <v>1.79804722</v>
      </c>
      <c r="M54" s="152" t="n">
        <f aca="false">($V54-$W54)+N54</f>
        <v>1.751143722</v>
      </c>
      <c r="N54" s="152" t="n">
        <f aca="false">($V54-$W54)+O54</f>
        <v>1.704240224</v>
      </c>
      <c r="O54" s="152" t="n">
        <f aca="false">($V54-$W54)+P54</f>
        <v>1.657336726</v>
      </c>
      <c r="P54" s="152" t="n">
        <f aca="false">($V54-$W54)+Q54</f>
        <v>1.610433228</v>
      </c>
      <c r="Q54" s="152" t="n">
        <f aca="false">($V54-$W54)+R54</f>
        <v>1.56352973</v>
      </c>
      <c r="R54" s="152" t="n">
        <f aca="false">($V54-$W54)+S54</f>
        <v>1.516626232</v>
      </c>
      <c r="S54" s="152" t="n">
        <f aca="false">($V54-$W54)+T54</f>
        <v>1.469722734</v>
      </c>
      <c r="T54" s="152" t="n">
        <f aca="false">($V54-$W54)+U54</f>
        <v>1.422819236</v>
      </c>
      <c r="U54" s="152" t="n">
        <f aca="false">($V54-$W54)+V54</f>
        <v>1.375915738</v>
      </c>
      <c r="V54" s="152" t="n">
        <f aca="false">VLOOKUP($A54,GAMMAGRIDS,11,FALSE())</f>
        <v>1.32901224</v>
      </c>
      <c r="W54" s="152" t="n">
        <f aca="false">((V54-AF54)*0.9)+AF54</f>
        <v>1.282108742</v>
      </c>
      <c r="X54" s="152" t="n">
        <f aca="false">((V54-AF54)*0.8)+AF54</f>
        <v>1.235205244</v>
      </c>
      <c r="Y54" s="152" t="n">
        <f aca="false">((V54-AF54)*0.7)+AF54</f>
        <v>1.188301746</v>
      </c>
      <c r="Z54" s="152" t="n">
        <f aca="false">((V54-AF54)*0.6)+AF54</f>
        <v>1.141398248</v>
      </c>
      <c r="AA54" s="152" t="n">
        <f aca="false">((V54-AF54)*0.5)+AF54</f>
        <v>1.09449475</v>
      </c>
      <c r="AB54" s="152" t="n">
        <f aca="false">((V54-AF54)*0.4)+AF54</f>
        <v>1.047591252</v>
      </c>
      <c r="AC54" s="152" t="n">
        <f aca="false">((V54-AF54)*0.3)+AF54</f>
        <v>1.000687754</v>
      </c>
      <c r="AD54" s="152" t="n">
        <f aca="false">((V54-AF54)*0.2)+AF54</f>
        <v>0.953784256</v>
      </c>
      <c r="AE54" s="152" t="n">
        <f aca="false">((V54-AF54)*0.1)+AF54</f>
        <v>0.906880758</v>
      </c>
      <c r="AF54" s="152" t="n">
        <f aca="false">VLOOKUP($A54,GAMMAGRIDS,12,FALSE())</f>
        <v>0.85997726</v>
      </c>
      <c r="AG54" s="152" t="n">
        <f aca="false">((AF54-AP54)*0.9)+AP54</f>
        <v>0.815677889</v>
      </c>
      <c r="AH54" s="152" t="n">
        <f aca="false">((AF54-AP54)*0.8)+AP54</f>
        <v>0.771378518</v>
      </c>
      <c r="AI54" s="152" t="n">
        <f aca="false">((AF54-AP54)*0.7)+AP54</f>
        <v>0.727079147</v>
      </c>
      <c r="AJ54" s="152" t="n">
        <f aca="false">((AF54-AP54)*0.6)+AP54</f>
        <v>0.682779776</v>
      </c>
      <c r="AK54" s="152" t="n">
        <f aca="false">((AF54-AP54)*0.5)+AP54</f>
        <v>0.638480405</v>
      </c>
      <c r="AL54" s="152" t="n">
        <f aca="false">((AF54-AP54)*0.4)+AP54</f>
        <v>0.594181034</v>
      </c>
      <c r="AM54" s="152" t="n">
        <f aca="false">((AF54-AP54)*0.3)+AP54</f>
        <v>0.549881663</v>
      </c>
      <c r="AN54" s="152" t="n">
        <f aca="false">((AF54-AP54)*0.2)+AP54</f>
        <v>0.505582292</v>
      </c>
      <c r="AO54" s="152" t="n">
        <f aca="false">((AF54-AP54)*0.1)+AP54</f>
        <v>0.461282921</v>
      </c>
      <c r="AP54" s="152" t="n">
        <f aca="false">VLOOKUP($A54,GAMMAGRIDS,13,FALSE())</f>
        <v>0.41698355</v>
      </c>
      <c r="AQ54" s="152" t="n">
        <f aca="false">(($AP54-$AU54)*0.8)+$AU54</f>
        <v>0.374643028</v>
      </c>
      <c r="AR54" s="152" t="n">
        <f aca="false">(($AP54-$AU54)*0.6)+$AU54</f>
        <v>0.332302506</v>
      </c>
      <c r="AS54" s="152" t="n">
        <f aca="false">(($AP54-$AU54)*0.4)+$AU54</f>
        <v>0.289961984</v>
      </c>
      <c r="AT54" s="152" t="n">
        <f aca="false">(($AP54-$AU54)*0.2)+$AU54</f>
        <v>0.247621462</v>
      </c>
      <c r="AU54" s="152" t="n">
        <f aca="false">VLOOKUP($A54,GAMMAGRIDS,14,FALSE())</f>
        <v>0.20528094</v>
      </c>
      <c r="AV54" s="152" t="n">
        <f aca="false">(($AU54-$AZ54)*0.8)+$AZ54</f>
        <v>0.164224752</v>
      </c>
      <c r="AW54" s="152" t="n">
        <f aca="false">(($AU54-$AZ54)*0.6)+$AZ54</f>
        <v>0.123168564</v>
      </c>
      <c r="AX54" s="152" t="n">
        <f aca="false">(($AU54-$AZ54)*0.4)+$AZ54</f>
        <v>0.082112376</v>
      </c>
      <c r="AY54" s="152" t="n">
        <f aca="false">(($AU54-$AZ54)*0.2)+$AZ54</f>
        <v>0.041056188</v>
      </c>
      <c r="AZ54" s="152" t="n">
        <v>0</v>
      </c>
      <c r="BA54" s="152" t="n">
        <f aca="false">(($BE54-$AZ54)*0.2)+$AZ54</f>
        <v>-0.039808674</v>
      </c>
      <c r="BB54" s="152" t="n">
        <f aca="false">(($BE54-$AZ54)*0.4)+$AZ54</f>
        <v>-0.079617348</v>
      </c>
      <c r="BC54" s="152" t="n">
        <f aca="false">(($BE54-$AZ54)*0.6)+$AZ54</f>
        <v>-0.119426022</v>
      </c>
      <c r="BD54" s="152" t="n">
        <f aca="false">(($BE54-$AZ54)*0.8)+$AZ54</f>
        <v>-0.159234696</v>
      </c>
      <c r="BE54" s="152" t="n">
        <f aca="false">VLOOKUP($A54,GAMMAGRIDS,15,FALSE())</f>
        <v>-0.19904337</v>
      </c>
      <c r="BF54" s="152" t="n">
        <f aca="false">(($BJ54-$BE54)*0.2)+$BE54</f>
        <v>-0.237594686</v>
      </c>
      <c r="BG54" s="152" t="n">
        <f aca="false">(($BJ54-$BE54)*0.4)+$BE54</f>
        <v>-0.276146002</v>
      </c>
      <c r="BH54" s="152" t="n">
        <f aca="false">(($BJ54-$BE54)*0.6)+$BE54</f>
        <v>-0.314697318</v>
      </c>
      <c r="BI54" s="152" t="n">
        <f aca="false">(($BJ54-$BE54)*0.8)+$BE54</f>
        <v>-0.353248634</v>
      </c>
      <c r="BJ54" s="152" t="n">
        <f aca="false">VLOOKUP($A54,GAMMAGRIDS,16,FALSE())</f>
        <v>-0.39179995</v>
      </c>
      <c r="BK54" s="152" t="n">
        <f aca="false">((BT54-BJ54)*0.1)+BJ54</f>
        <v>-0.428477433</v>
      </c>
      <c r="BL54" s="152" t="n">
        <f aca="false">((BT54-BJ54)*0.2)+BJ54</f>
        <v>-0.465154916</v>
      </c>
      <c r="BM54" s="152" t="n">
        <f aca="false">((BT54-BJ54)*0.3)+BJ54</f>
        <v>-0.501832399</v>
      </c>
      <c r="BN54" s="152" t="n">
        <f aca="false">((BT54-BJ54)*0.4)+BJ54</f>
        <v>-0.538509882</v>
      </c>
      <c r="BO54" s="152" t="n">
        <f aca="false">((BT54-BJ54)*0.5)+BJ54</f>
        <v>-0.575187365</v>
      </c>
      <c r="BP54" s="152" t="n">
        <f aca="false">((BT54-BJ54)*0.6)+BJ54</f>
        <v>-0.611864848</v>
      </c>
      <c r="BQ54" s="152" t="n">
        <f aca="false">((BT54-BJ54)*0.7)+BJ54</f>
        <v>-0.648542331</v>
      </c>
      <c r="BR54" s="152" t="n">
        <f aca="false">((BT54-BJ54)*0.8)+BJ54</f>
        <v>-0.685219814</v>
      </c>
      <c r="BS54" s="152" t="n">
        <f aca="false">((BT54-BJ54)*0.9)+BJ54</f>
        <v>-0.721897297</v>
      </c>
      <c r="BT54" s="152" t="n">
        <f aca="false">VLOOKUP($A54,GAMMAGRIDS,17,FALSE())</f>
        <v>-0.75857478</v>
      </c>
      <c r="BU54" s="152" t="n">
        <f aca="false">((CD54-BT54)*0.1)+BT54</f>
        <v>-0.792834178</v>
      </c>
      <c r="BV54" s="152" t="n">
        <f aca="false">((CD54-BT54)*0.2)+BT54</f>
        <v>-0.827093576</v>
      </c>
      <c r="BW54" s="152" t="n">
        <f aca="false">((CD54-BT54)*0.3)+BT54</f>
        <v>-0.861352974</v>
      </c>
      <c r="BX54" s="152" t="n">
        <f aca="false">((CD54-BT54)*0.4)+BT54</f>
        <v>-0.895612372</v>
      </c>
      <c r="BY54" s="152" t="n">
        <f aca="false">((CD54-BT54)*0.5)+BT54</f>
        <v>-0.92987177</v>
      </c>
      <c r="BZ54" s="152" t="n">
        <f aca="false">((CD54-BT54)*0.6)+BT54</f>
        <v>-0.964131168</v>
      </c>
      <c r="CA54" s="152" t="n">
        <f aca="false">((CD54-BT54)*0.7)+BT54</f>
        <v>-0.998390566</v>
      </c>
      <c r="CB54" s="152" t="n">
        <f aca="false">((CD54-BT54)*0.8)+BT54</f>
        <v>-1.032649964</v>
      </c>
      <c r="CC54" s="152" t="n">
        <f aca="false">((CD54-BT54)*0.9)+BT54</f>
        <v>-1.066909362</v>
      </c>
      <c r="CD54" s="152" t="n">
        <f aca="false">VLOOKUP($A54,GAMMAGRIDS,18,FALSE())</f>
        <v>-1.10116876</v>
      </c>
      <c r="CE54" s="152" t="n">
        <f aca="false">($CD54-$CC54)+CD54</f>
        <v>-1.135428158</v>
      </c>
      <c r="CF54" s="152" t="n">
        <f aca="false">($CD54-$CC54)+CE54</f>
        <v>-1.169687556</v>
      </c>
      <c r="CG54" s="152" t="n">
        <f aca="false">($CD54-$CC54)+CF54</f>
        <v>-1.203946954</v>
      </c>
      <c r="CH54" s="152" t="n">
        <f aca="false">($CD54-$CC54)+CG54</f>
        <v>-1.238206352</v>
      </c>
      <c r="CI54" s="152" t="n">
        <f aca="false">($CD54-$CC54)+CH54</f>
        <v>-1.27246575</v>
      </c>
      <c r="CJ54" s="152" t="n">
        <f aca="false">($CD54-$CC54)+CI54</f>
        <v>-1.306725148</v>
      </c>
      <c r="CK54" s="152" t="n">
        <f aca="false">($CD54-$CC54)+CJ54</f>
        <v>-1.340984546</v>
      </c>
      <c r="CL54" s="152" t="n">
        <f aca="false">($CD54-$CC54)+CK54</f>
        <v>-1.375243944</v>
      </c>
      <c r="CM54" s="152" t="n">
        <f aca="false">($CD54-$CC54)+CL54</f>
        <v>-1.409503342</v>
      </c>
      <c r="CN54" s="152" t="n">
        <f aca="false">($CD54-$CC54)+CM54</f>
        <v>-1.44376274</v>
      </c>
      <c r="CO54" s="152" t="n">
        <f aca="false">($CD54-$CC54)+CN54</f>
        <v>-1.478022138</v>
      </c>
      <c r="CP54" s="152" t="n">
        <f aca="false">($CD54-$CC54)+CO54</f>
        <v>-1.512281536</v>
      </c>
      <c r="CQ54" s="152" t="n">
        <f aca="false">($CD54-$CC54)+CP54</f>
        <v>-1.546540934</v>
      </c>
      <c r="CR54" s="152" t="n">
        <f aca="false">($CD54-$CC54)+CQ54</f>
        <v>-1.580800332</v>
      </c>
      <c r="CS54" s="152" t="n">
        <f aca="false">($CD54-$CC54)+CR54</f>
        <v>-1.61505973</v>
      </c>
      <c r="CT54" s="152" t="n">
        <f aca="false">($CD54-$CC54)+CS54</f>
        <v>-1.649319128</v>
      </c>
      <c r="CU54" s="152" t="n">
        <f aca="false">($CD54-$CC54)+CT54</f>
        <v>-1.683578526</v>
      </c>
      <c r="CV54" s="152" t="n">
        <f aca="false">($CD54-$CC54)+CU54</f>
        <v>-1.717837924</v>
      </c>
      <c r="CW54" s="152" t="n">
        <f aca="false">($CD54-$CC54)+CV54</f>
        <v>-1.752097322</v>
      </c>
      <c r="CX54" s="152" t="n">
        <f aca="false">($CD54-$CC54)+CW54</f>
        <v>-1.78635672</v>
      </c>
    </row>
    <row r="55" customFormat="false" ht="12.75" hidden="false" customHeight="false" outlineLevel="0" collapsed="false">
      <c r="A55" s="34" t="n">
        <v>38261</v>
      </c>
      <c r="B55" s="152" t="n">
        <f aca="false">($V55-$W55)+C55</f>
        <v>2.25718578</v>
      </c>
      <c r="C55" s="152" t="n">
        <f aca="false">($V55-$W55)+D55</f>
        <v>2.210487542</v>
      </c>
      <c r="D55" s="152" t="n">
        <f aca="false">($V55-$W55)+E55</f>
        <v>2.163789304</v>
      </c>
      <c r="E55" s="152" t="n">
        <f aca="false">($V55-$W55)+F55</f>
        <v>2.117091066</v>
      </c>
      <c r="F55" s="152" t="n">
        <f aca="false">($V55-$W55)+G55</f>
        <v>2.070392828</v>
      </c>
      <c r="G55" s="152" t="n">
        <f aca="false">($V55-$W55)+H55</f>
        <v>2.02369459</v>
      </c>
      <c r="H55" s="152" t="n">
        <f aca="false">($V55-$W55)+I55</f>
        <v>1.976996352</v>
      </c>
      <c r="I55" s="152" t="n">
        <f aca="false">($V55-$W55)+J55</f>
        <v>1.930298114</v>
      </c>
      <c r="J55" s="152" t="n">
        <f aca="false">($V55-$W55)+K55</f>
        <v>1.883599876</v>
      </c>
      <c r="K55" s="152" t="n">
        <f aca="false">($V55-$W55)+L55</f>
        <v>1.836901638</v>
      </c>
      <c r="L55" s="152" t="n">
        <f aca="false">($V55-$W55)+M55</f>
        <v>1.7902034</v>
      </c>
      <c r="M55" s="152" t="n">
        <f aca="false">($V55-$W55)+N55</f>
        <v>1.743505162</v>
      </c>
      <c r="N55" s="152" t="n">
        <f aca="false">($V55-$W55)+O55</f>
        <v>1.696806924</v>
      </c>
      <c r="O55" s="152" t="n">
        <f aca="false">($V55-$W55)+P55</f>
        <v>1.650108686</v>
      </c>
      <c r="P55" s="152" t="n">
        <f aca="false">($V55-$W55)+Q55</f>
        <v>1.603410448</v>
      </c>
      <c r="Q55" s="152" t="n">
        <f aca="false">($V55-$W55)+R55</f>
        <v>1.55671221</v>
      </c>
      <c r="R55" s="152" t="n">
        <f aca="false">($V55-$W55)+S55</f>
        <v>1.510013972</v>
      </c>
      <c r="S55" s="152" t="n">
        <f aca="false">($V55-$W55)+T55</f>
        <v>1.463315734</v>
      </c>
      <c r="T55" s="152" t="n">
        <f aca="false">($V55-$W55)+U55</f>
        <v>1.416617496</v>
      </c>
      <c r="U55" s="152" t="n">
        <f aca="false">($V55-$W55)+V55</f>
        <v>1.369919258</v>
      </c>
      <c r="V55" s="152" t="n">
        <f aca="false">VLOOKUP($A55,GAMMAGRIDS,11,FALSE())</f>
        <v>1.32322102</v>
      </c>
      <c r="W55" s="152" t="n">
        <f aca="false">((V55-AF55)*0.9)+AF55</f>
        <v>1.276522782</v>
      </c>
      <c r="X55" s="152" t="n">
        <f aca="false">((V55-AF55)*0.8)+AF55</f>
        <v>1.229824544</v>
      </c>
      <c r="Y55" s="152" t="n">
        <f aca="false">((V55-AF55)*0.7)+AF55</f>
        <v>1.183126306</v>
      </c>
      <c r="Z55" s="152" t="n">
        <f aca="false">((V55-AF55)*0.6)+AF55</f>
        <v>1.136428068</v>
      </c>
      <c r="AA55" s="152" t="n">
        <f aca="false">((V55-AF55)*0.5)+AF55</f>
        <v>1.08972983</v>
      </c>
      <c r="AB55" s="152" t="n">
        <f aca="false">((V55-AF55)*0.4)+AF55</f>
        <v>1.043031592</v>
      </c>
      <c r="AC55" s="152" t="n">
        <f aca="false">((V55-AF55)*0.3)+AF55</f>
        <v>0.996333354</v>
      </c>
      <c r="AD55" s="152" t="n">
        <f aca="false">((V55-AF55)*0.2)+AF55</f>
        <v>0.949635116</v>
      </c>
      <c r="AE55" s="152" t="n">
        <f aca="false">((V55-AF55)*0.1)+AF55</f>
        <v>0.902936878</v>
      </c>
      <c r="AF55" s="152" t="n">
        <f aca="false">VLOOKUP($A55,GAMMAGRIDS,12,FALSE())</f>
        <v>0.85623864</v>
      </c>
      <c r="AG55" s="152" t="n">
        <f aca="false">((AF55-AP55)*0.9)+AP55</f>
        <v>0.812134824</v>
      </c>
      <c r="AH55" s="152" t="n">
        <f aca="false">((AF55-AP55)*0.8)+AP55</f>
        <v>0.768031008</v>
      </c>
      <c r="AI55" s="152" t="n">
        <f aca="false">((AF55-AP55)*0.7)+AP55</f>
        <v>0.723927192</v>
      </c>
      <c r="AJ55" s="152" t="n">
        <f aca="false">((AF55-AP55)*0.6)+AP55</f>
        <v>0.679823376</v>
      </c>
      <c r="AK55" s="152" t="n">
        <f aca="false">((AF55-AP55)*0.5)+AP55</f>
        <v>0.63571956</v>
      </c>
      <c r="AL55" s="152" t="n">
        <f aca="false">((AF55-AP55)*0.4)+AP55</f>
        <v>0.591615744</v>
      </c>
      <c r="AM55" s="152" t="n">
        <f aca="false">((AF55-AP55)*0.3)+AP55</f>
        <v>0.547511928</v>
      </c>
      <c r="AN55" s="152" t="n">
        <f aca="false">((AF55-AP55)*0.2)+AP55</f>
        <v>0.503408112</v>
      </c>
      <c r="AO55" s="152" t="n">
        <f aca="false">((AF55-AP55)*0.1)+AP55</f>
        <v>0.459304296</v>
      </c>
      <c r="AP55" s="152" t="n">
        <f aca="false">VLOOKUP($A55,GAMMAGRIDS,13,FALSE())</f>
        <v>0.41520048</v>
      </c>
      <c r="AQ55" s="152" t="n">
        <f aca="false">(($AP55-$AU55)*0.8)+$AU55</f>
        <v>0.373044278</v>
      </c>
      <c r="AR55" s="152" t="n">
        <f aca="false">(($AP55-$AU55)*0.6)+$AU55</f>
        <v>0.330888076</v>
      </c>
      <c r="AS55" s="152" t="n">
        <f aca="false">(($AP55-$AU55)*0.4)+$AU55</f>
        <v>0.288731874</v>
      </c>
      <c r="AT55" s="152" t="n">
        <f aca="false">(($AP55-$AU55)*0.2)+$AU55</f>
        <v>0.246575672</v>
      </c>
      <c r="AU55" s="152" t="n">
        <f aca="false">VLOOKUP($A55,GAMMAGRIDS,14,FALSE())</f>
        <v>0.20441947</v>
      </c>
      <c r="AV55" s="152" t="n">
        <f aca="false">(($AU55-$AZ55)*0.8)+$AZ55</f>
        <v>0.163535576</v>
      </c>
      <c r="AW55" s="152" t="n">
        <f aca="false">(($AU55-$AZ55)*0.6)+$AZ55</f>
        <v>0.122651682</v>
      </c>
      <c r="AX55" s="152" t="n">
        <f aca="false">(($AU55-$AZ55)*0.4)+$AZ55</f>
        <v>0.081767788</v>
      </c>
      <c r="AY55" s="152" t="n">
        <f aca="false">(($AU55-$AZ55)*0.2)+$AZ55</f>
        <v>0.040883894</v>
      </c>
      <c r="AZ55" s="152" t="n">
        <v>0</v>
      </c>
      <c r="BA55" s="152" t="n">
        <f aca="false">(($BE55-$AZ55)*0.2)+$AZ55</f>
        <v>-0.03963296</v>
      </c>
      <c r="BB55" s="152" t="n">
        <f aca="false">(($BE55-$AZ55)*0.4)+$AZ55</f>
        <v>-0.07926592</v>
      </c>
      <c r="BC55" s="152" t="n">
        <f aca="false">(($BE55-$AZ55)*0.6)+$AZ55</f>
        <v>-0.11889888</v>
      </c>
      <c r="BD55" s="152" t="n">
        <f aca="false">(($BE55-$AZ55)*0.8)+$AZ55</f>
        <v>-0.15853184</v>
      </c>
      <c r="BE55" s="152" t="n">
        <f aca="false">VLOOKUP($A55,GAMMAGRIDS,15,FALSE())</f>
        <v>-0.1981648</v>
      </c>
      <c r="BF55" s="152" t="n">
        <f aca="false">(($BJ55-$BE55)*0.2)+$BE55</f>
        <v>-0.236537348</v>
      </c>
      <c r="BG55" s="152" t="n">
        <f aca="false">(($BJ55-$BE55)*0.4)+$BE55</f>
        <v>-0.274909896</v>
      </c>
      <c r="BH55" s="152" t="n">
        <f aca="false">(($BJ55-$BE55)*0.6)+$BE55</f>
        <v>-0.313282444</v>
      </c>
      <c r="BI55" s="152" t="n">
        <f aca="false">(($BJ55-$BE55)*0.8)+$BE55</f>
        <v>-0.351654992</v>
      </c>
      <c r="BJ55" s="152" t="n">
        <f aca="false">VLOOKUP($A55,GAMMAGRIDS,16,FALSE())</f>
        <v>-0.39002754</v>
      </c>
      <c r="BK55" s="152" t="n">
        <f aca="false">((BT55-BJ55)*0.1)+BJ55</f>
        <v>-0.426537362</v>
      </c>
      <c r="BL55" s="152" t="n">
        <f aca="false">((BT55-BJ55)*0.2)+BJ55</f>
        <v>-0.463047184</v>
      </c>
      <c r="BM55" s="152" t="n">
        <f aca="false">((BT55-BJ55)*0.3)+BJ55</f>
        <v>-0.499557006</v>
      </c>
      <c r="BN55" s="152" t="n">
        <f aca="false">((BT55-BJ55)*0.4)+BJ55</f>
        <v>-0.536066828</v>
      </c>
      <c r="BO55" s="152" t="n">
        <f aca="false">((BT55-BJ55)*0.5)+BJ55</f>
        <v>-0.57257665</v>
      </c>
      <c r="BP55" s="152" t="n">
        <f aca="false">((BT55-BJ55)*0.6)+BJ55</f>
        <v>-0.609086472</v>
      </c>
      <c r="BQ55" s="152" t="n">
        <f aca="false">((BT55-BJ55)*0.7)+BJ55</f>
        <v>-0.645596294</v>
      </c>
      <c r="BR55" s="152" t="n">
        <f aca="false">((BT55-BJ55)*0.8)+BJ55</f>
        <v>-0.682106116</v>
      </c>
      <c r="BS55" s="152" t="n">
        <f aca="false">((BT55-BJ55)*0.9)+BJ55</f>
        <v>-0.718615938</v>
      </c>
      <c r="BT55" s="152" t="n">
        <f aca="false">VLOOKUP($A55,GAMMAGRIDS,17,FALSE())</f>
        <v>-0.75512576</v>
      </c>
      <c r="BU55" s="152" t="n">
        <f aca="false">((CD55-BT55)*0.1)+BT55</f>
        <v>-0.789231183</v>
      </c>
      <c r="BV55" s="152" t="n">
        <f aca="false">((CD55-BT55)*0.2)+BT55</f>
        <v>-0.823336606</v>
      </c>
      <c r="BW55" s="152" t="n">
        <f aca="false">((CD55-BT55)*0.3)+BT55</f>
        <v>-0.857442029</v>
      </c>
      <c r="BX55" s="152" t="n">
        <f aca="false">((CD55-BT55)*0.4)+BT55</f>
        <v>-0.891547452</v>
      </c>
      <c r="BY55" s="152" t="n">
        <f aca="false">((CD55-BT55)*0.5)+BT55</f>
        <v>-0.925652875</v>
      </c>
      <c r="BZ55" s="152" t="n">
        <f aca="false">((CD55-BT55)*0.6)+BT55</f>
        <v>-0.959758298</v>
      </c>
      <c r="CA55" s="152" t="n">
        <f aca="false">((CD55-BT55)*0.7)+BT55</f>
        <v>-0.993863721</v>
      </c>
      <c r="CB55" s="152" t="n">
        <f aca="false">((CD55-BT55)*0.8)+BT55</f>
        <v>-1.027969144</v>
      </c>
      <c r="CC55" s="152" t="n">
        <f aca="false">((CD55-BT55)*0.9)+BT55</f>
        <v>-1.062074567</v>
      </c>
      <c r="CD55" s="152" t="n">
        <f aca="false">VLOOKUP($A55,GAMMAGRIDS,18,FALSE())</f>
        <v>-1.09617999</v>
      </c>
      <c r="CE55" s="152" t="n">
        <f aca="false">($CD55-$CC55)+CD55</f>
        <v>-1.130285413</v>
      </c>
      <c r="CF55" s="152" t="n">
        <f aca="false">($CD55-$CC55)+CE55</f>
        <v>-1.164390836</v>
      </c>
      <c r="CG55" s="152" t="n">
        <f aca="false">($CD55-$CC55)+CF55</f>
        <v>-1.198496259</v>
      </c>
      <c r="CH55" s="152" t="n">
        <f aca="false">($CD55-$CC55)+CG55</f>
        <v>-1.232601682</v>
      </c>
      <c r="CI55" s="152" t="n">
        <f aca="false">($CD55-$CC55)+CH55</f>
        <v>-1.266707105</v>
      </c>
      <c r="CJ55" s="152" t="n">
        <f aca="false">($CD55-$CC55)+CI55</f>
        <v>-1.300812528</v>
      </c>
      <c r="CK55" s="152" t="n">
        <f aca="false">($CD55-$CC55)+CJ55</f>
        <v>-1.334917951</v>
      </c>
      <c r="CL55" s="152" t="n">
        <f aca="false">($CD55-$CC55)+CK55</f>
        <v>-1.369023374</v>
      </c>
      <c r="CM55" s="152" t="n">
        <f aca="false">($CD55-$CC55)+CL55</f>
        <v>-1.403128797</v>
      </c>
      <c r="CN55" s="152" t="n">
        <f aca="false">($CD55-$CC55)+CM55</f>
        <v>-1.43723422</v>
      </c>
      <c r="CO55" s="152" t="n">
        <f aca="false">($CD55-$CC55)+CN55</f>
        <v>-1.471339643</v>
      </c>
      <c r="CP55" s="152" t="n">
        <f aca="false">($CD55-$CC55)+CO55</f>
        <v>-1.505445066</v>
      </c>
      <c r="CQ55" s="152" t="n">
        <f aca="false">($CD55-$CC55)+CP55</f>
        <v>-1.539550489</v>
      </c>
      <c r="CR55" s="152" t="n">
        <f aca="false">($CD55-$CC55)+CQ55</f>
        <v>-1.573655912</v>
      </c>
      <c r="CS55" s="152" t="n">
        <f aca="false">($CD55-$CC55)+CR55</f>
        <v>-1.607761335</v>
      </c>
      <c r="CT55" s="152" t="n">
        <f aca="false">($CD55-$CC55)+CS55</f>
        <v>-1.641866758</v>
      </c>
      <c r="CU55" s="152" t="n">
        <f aca="false">($CD55-$CC55)+CT55</f>
        <v>-1.675972181</v>
      </c>
      <c r="CV55" s="152" t="n">
        <f aca="false">($CD55-$CC55)+CU55</f>
        <v>-1.710077604</v>
      </c>
      <c r="CW55" s="152" t="n">
        <f aca="false">($CD55-$CC55)+CV55</f>
        <v>-1.744183027</v>
      </c>
      <c r="CX55" s="152" t="n">
        <f aca="false">($CD55-$CC55)+CW55</f>
        <v>-1.77828845</v>
      </c>
    </row>
    <row r="56" customFormat="false" ht="12.75" hidden="false" customHeight="false" outlineLevel="0" collapsed="false">
      <c r="A56" s="34" t="n">
        <v>38292</v>
      </c>
      <c r="B56" s="152" t="n">
        <f aca="false">($V56-$W56)+C56</f>
        <v>1.72236959</v>
      </c>
      <c r="C56" s="152" t="n">
        <f aca="false">($V56-$W56)+D56</f>
        <v>1.686741387</v>
      </c>
      <c r="D56" s="152" t="n">
        <f aca="false">($V56-$W56)+E56</f>
        <v>1.651113184</v>
      </c>
      <c r="E56" s="152" t="n">
        <f aca="false">($V56-$W56)+F56</f>
        <v>1.615484981</v>
      </c>
      <c r="F56" s="152" t="n">
        <f aca="false">($V56-$W56)+G56</f>
        <v>1.579856778</v>
      </c>
      <c r="G56" s="152" t="n">
        <f aca="false">($V56-$W56)+H56</f>
        <v>1.544228575</v>
      </c>
      <c r="H56" s="152" t="n">
        <f aca="false">($V56-$W56)+I56</f>
        <v>1.508600372</v>
      </c>
      <c r="I56" s="152" t="n">
        <f aca="false">($V56-$W56)+J56</f>
        <v>1.472972169</v>
      </c>
      <c r="J56" s="152" t="n">
        <f aca="false">($V56-$W56)+K56</f>
        <v>1.437343966</v>
      </c>
      <c r="K56" s="152" t="n">
        <f aca="false">($V56-$W56)+L56</f>
        <v>1.401715763</v>
      </c>
      <c r="L56" s="152" t="n">
        <f aca="false">($V56-$W56)+M56</f>
        <v>1.36608756</v>
      </c>
      <c r="M56" s="152" t="n">
        <f aca="false">($V56-$W56)+N56</f>
        <v>1.330459357</v>
      </c>
      <c r="N56" s="152" t="n">
        <f aca="false">($V56-$W56)+O56</f>
        <v>1.294831154</v>
      </c>
      <c r="O56" s="152" t="n">
        <f aca="false">($V56-$W56)+P56</f>
        <v>1.259202951</v>
      </c>
      <c r="P56" s="152" t="n">
        <f aca="false">($V56-$W56)+Q56</f>
        <v>1.223574748</v>
      </c>
      <c r="Q56" s="152" t="n">
        <f aca="false">($V56-$W56)+R56</f>
        <v>1.187946545</v>
      </c>
      <c r="R56" s="152" t="n">
        <f aca="false">($V56-$W56)+S56</f>
        <v>1.152318342</v>
      </c>
      <c r="S56" s="152" t="n">
        <f aca="false">($V56-$W56)+T56</f>
        <v>1.116690139</v>
      </c>
      <c r="T56" s="152" t="n">
        <f aca="false">($V56-$W56)+U56</f>
        <v>1.081061936</v>
      </c>
      <c r="U56" s="152" t="n">
        <f aca="false">($V56-$W56)+V56</f>
        <v>1.045433733</v>
      </c>
      <c r="V56" s="152" t="n">
        <f aca="false">VLOOKUP($A56,GAMMAGRIDS,11,FALSE())</f>
        <v>1.00980553</v>
      </c>
      <c r="W56" s="152" t="n">
        <f aca="false">((V56-AF56)*0.9)+AF56</f>
        <v>0.974177327</v>
      </c>
      <c r="X56" s="152" t="n">
        <f aca="false">((V56-AF56)*0.8)+AF56</f>
        <v>0.938549124</v>
      </c>
      <c r="Y56" s="152" t="n">
        <f aca="false">((V56-AF56)*0.7)+AF56</f>
        <v>0.902920921</v>
      </c>
      <c r="Z56" s="152" t="n">
        <f aca="false">((V56-AF56)*0.6)+AF56</f>
        <v>0.867292718</v>
      </c>
      <c r="AA56" s="152" t="n">
        <f aca="false">((V56-AF56)*0.5)+AF56</f>
        <v>0.831664515</v>
      </c>
      <c r="AB56" s="152" t="n">
        <f aca="false">((V56-AF56)*0.4)+AF56</f>
        <v>0.796036312</v>
      </c>
      <c r="AC56" s="152" t="n">
        <f aca="false">((V56-AF56)*0.3)+AF56</f>
        <v>0.760408109</v>
      </c>
      <c r="AD56" s="152" t="n">
        <f aca="false">((V56-AF56)*0.2)+AF56</f>
        <v>0.724779906</v>
      </c>
      <c r="AE56" s="152" t="n">
        <f aca="false">((V56-AF56)*0.1)+AF56</f>
        <v>0.689151703</v>
      </c>
      <c r="AF56" s="152" t="n">
        <f aca="false">VLOOKUP($A56,GAMMAGRIDS,12,FALSE())</f>
        <v>0.6535235</v>
      </c>
      <c r="AG56" s="152" t="n">
        <f aca="false">((AF56-AP56)*0.9)+AP56</f>
        <v>0.619880838</v>
      </c>
      <c r="AH56" s="152" t="n">
        <f aca="false">((AF56-AP56)*0.8)+AP56</f>
        <v>0.586238176</v>
      </c>
      <c r="AI56" s="152" t="n">
        <f aca="false">((AF56-AP56)*0.7)+AP56</f>
        <v>0.552595514</v>
      </c>
      <c r="AJ56" s="152" t="n">
        <f aca="false">((AF56-AP56)*0.6)+AP56</f>
        <v>0.518952852</v>
      </c>
      <c r="AK56" s="152" t="n">
        <f aca="false">((AF56-AP56)*0.5)+AP56</f>
        <v>0.48531019</v>
      </c>
      <c r="AL56" s="152" t="n">
        <f aca="false">((AF56-AP56)*0.4)+AP56</f>
        <v>0.451667528</v>
      </c>
      <c r="AM56" s="152" t="n">
        <f aca="false">((AF56-AP56)*0.3)+AP56</f>
        <v>0.418024866</v>
      </c>
      <c r="AN56" s="152" t="n">
        <f aca="false">((AF56-AP56)*0.2)+AP56</f>
        <v>0.384382204</v>
      </c>
      <c r="AO56" s="152" t="n">
        <f aca="false">((AF56-AP56)*0.1)+AP56</f>
        <v>0.350739542</v>
      </c>
      <c r="AP56" s="152" t="n">
        <f aca="false">VLOOKUP($A56,GAMMAGRIDS,13,FALSE())</f>
        <v>0.31709688</v>
      </c>
      <c r="AQ56" s="152" t="n">
        <f aca="false">(($AP56-$AU56)*0.8)+$AU56</f>
        <v>0.284903974</v>
      </c>
      <c r="AR56" s="152" t="n">
        <f aca="false">(($AP56-$AU56)*0.6)+$AU56</f>
        <v>0.252711068</v>
      </c>
      <c r="AS56" s="152" t="n">
        <f aca="false">(($AP56-$AU56)*0.4)+$AU56</f>
        <v>0.220518162</v>
      </c>
      <c r="AT56" s="152" t="n">
        <f aca="false">(($AP56-$AU56)*0.2)+$AU56</f>
        <v>0.188325256</v>
      </c>
      <c r="AU56" s="152" t="n">
        <f aca="false">VLOOKUP($A56,GAMMAGRIDS,14,FALSE())</f>
        <v>0.15613235</v>
      </c>
      <c r="AV56" s="152" t="n">
        <f aca="false">(($AU56-$AZ56)*0.8)+$AZ56</f>
        <v>0.12490588</v>
      </c>
      <c r="AW56" s="152" t="n">
        <f aca="false">(($AU56-$AZ56)*0.6)+$AZ56</f>
        <v>0.09367941</v>
      </c>
      <c r="AX56" s="152" t="n">
        <f aca="false">(($AU56-$AZ56)*0.4)+$AZ56</f>
        <v>0.06245294</v>
      </c>
      <c r="AY56" s="152" t="n">
        <f aca="false">(($AU56-$AZ56)*0.2)+$AZ56</f>
        <v>0.03122647</v>
      </c>
      <c r="AZ56" s="152" t="n">
        <v>0</v>
      </c>
      <c r="BA56" s="152" t="n">
        <f aca="false">(($BE56-$AZ56)*0.2)+$AZ56</f>
        <v>-0.030259444</v>
      </c>
      <c r="BB56" s="152" t="n">
        <f aca="false">(($BE56-$AZ56)*0.4)+$AZ56</f>
        <v>-0.060518888</v>
      </c>
      <c r="BC56" s="152" t="n">
        <f aca="false">(($BE56-$AZ56)*0.6)+$AZ56</f>
        <v>-0.090778332</v>
      </c>
      <c r="BD56" s="152" t="n">
        <f aca="false">(($BE56-$AZ56)*0.8)+$AZ56</f>
        <v>-0.121037776</v>
      </c>
      <c r="BE56" s="152" t="n">
        <f aca="false">VLOOKUP($A56,GAMMAGRIDS,15,FALSE())</f>
        <v>-0.15129722</v>
      </c>
      <c r="BF56" s="152" t="n">
        <f aca="false">(($BJ56-$BE56)*0.2)+$BE56</f>
        <v>-0.180604758</v>
      </c>
      <c r="BG56" s="152" t="n">
        <f aca="false">(($BJ56-$BE56)*0.4)+$BE56</f>
        <v>-0.209912296</v>
      </c>
      <c r="BH56" s="152" t="n">
        <f aca="false">(($BJ56-$BE56)*0.6)+$BE56</f>
        <v>-0.239219834</v>
      </c>
      <c r="BI56" s="152" t="n">
        <f aca="false">(($BJ56-$BE56)*0.8)+$BE56</f>
        <v>-0.268527372</v>
      </c>
      <c r="BJ56" s="152" t="n">
        <f aca="false">VLOOKUP($A56,GAMMAGRIDS,16,FALSE())</f>
        <v>-0.29783491</v>
      </c>
      <c r="BK56" s="152" t="n">
        <f aca="false">((BT56-BJ56)*0.1)+BJ56</f>
        <v>-0.325749956</v>
      </c>
      <c r="BL56" s="152" t="n">
        <f aca="false">((BT56-BJ56)*0.2)+BJ56</f>
        <v>-0.353665002</v>
      </c>
      <c r="BM56" s="152" t="n">
        <f aca="false">((BT56-BJ56)*0.3)+BJ56</f>
        <v>-0.381580048</v>
      </c>
      <c r="BN56" s="152" t="n">
        <f aca="false">((BT56-BJ56)*0.4)+BJ56</f>
        <v>-0.409495094</v>
      </c>
      <c r="BO56" s="152" t="n">
        <f aca="false">((BT56-BJ56)*0.5)+BJ56</f>
        <v>-0.43741014</v>
      </c>
      <c r="BP56" s="152" t="n">
        <f aca="false">((BT56-BJ56)*0.6)+BJ56</f>
        <v>-0.465325186</v>
      </c>
      <c r="BQ56" s="152" t="n">
        <f aca="false">((BT56-BJ56)*0.7)+BJ56</f>
        <v>-0.493240232</v>
      </c>
      <c r="BR56" s="152" t="n">
        <f aca="false">((BT56-BJ56)*0.8)+BJ56</f>
        <v>-0.521155278</v>
      </c>
      <c r="BS56" s="152" t="n">
        <f aca="false">((BT56-BJ56)*0.9)+BJ56</f>
        <v>-0.549070324</v>
      </c>
      <c r="BT56" s="152" t="n">
        <f aca="false">VLOOKUP($A56,GAMMAGRIDS,17,FALSE())</f>
        <v>-0.57698537</v>
      </c>
      <c r="BU56" s="152" t="n">
        <f aca="false">((CD56-BT56)*0.1)+BT56</f>
        <v>-0.603110544</v>
      </c>
      <c r="BV56" s="152" t="n">
        <f aca="false">((CD56-BT56)*0.2)+BT56</f>
        <v>-0.629235718</v>
      </c>
      <c r="BW56" s="152" t="n">
        <f aca="false">((CD56-BT56)*0.3)+BT56</f>
        <v>-0.655360892</v>
      </c>
      <c r="BX56" s="152" t="n">
        <f aca="false">((CD56-BT56)*0.4)+BT56</f>
        <v>-0.681486066</v>
      </c>
      <c r="BY56" s="152" t="n">
        <f aca="false">((CD56-BT56)*0.5)+BT56</f>
        <v>-0.70761124</v>
      </c>
      <c r="BZ56" s="152" t="n">
        <f aca="false">((CD56-BT56)*0.6)+BT56</f>
        <v>-0.733736414</v>
      </c>
      <c r="CA56" s="152" t="n">
        <f aca="false">((CD56-BT56)*0.7)+BT56</f>
        <v>-0.759861588</v>
      </c>
      <c r="CB56" s="152" t="n">
        <f aca="false">((CD56-BT56)*0.8)+BT56</f>
        <v>-0.785986762</v>
      </c>
      <c r="CC56" s="152" t="n">
        <f aca="false">((CD56-BT56)*0.9)+BT56</f>
        <v>-0.812111936</v>
      </c>
      <c r="CD56" s="152" t="n">
        <f aca="false">VLOOKUP($A56,GAMMAGRIDS,18,FALSE())</f>
        <v>-0.83823711</v>
      </c>
      <c r="CE56" s="152" t="n">
        <f aca="false">($CD56-$CC56)+CD56</f>
        <v>-0.864362284</v>
      </c>
      <c r="CF56" s="152" t="n">
        <f aca="false">($CD56-$CC56)+CE56</f>
        <v>-0.890487458</v>
      </c>
      <c r="CG56" s="152" t="n">
        <f aca="false">($CD56-$CC56)+CF56</f>
        <v>-0.916612632</v>
      </c>
      <c r="CH56" s="152" t="n">
        <f aca="false">($CD56-$CC56)+CG56</f>
        <v>-0.942737806</v>
      </c>
      <c r="CI56" s="152" t="n">
        <f aca="false">($CD56-$CC56)+CH56</f>
        <v>-0.96886298</v>
      </c>
      <c r="CJ56" s="152" t="n">
        <f aca="false">($CD56-$CC56)+CI56</f>
        <v>-0.994988154</v>
      </c>
      <c r="CK56" s="152" t="n">
        <f aca="false">($CD56-$CC56)+CJ56</f>
        <v>-1.021113328</v>
      </c>
      <c r="CL56" s="152" t="n">
        <f aca="false">($CD56-$CC56)+CK56</f>
        <v>-1.047238502</v>
      </c>
      <c r="CM56" s="152" t="n">
        <f aca="false">($CD56-$CC56)+CL56</f>
        <v>-1.073363676</v>
      </c>
      <c r="CN56" s="152" t="n">
        <f aca="false">($CD56-$CC56)+CM56</f>
        <v>-1.09948885</v>
      </c>
      <c r="CO56" s="152" t="n">
        <f aca="false">($CD56-$CC56)+CN56</f>
        <v>-1.125614024</v>
      </c>
      <c r="CP56" s="152" t="n">
        <f aca="false">($CD56-$CC56)+CO56</f>
        <v>-1.151739198</v>
      </c>
      <c r="CQ56" s="152" t="n">
        <f aca="false">($CD56-$CC56)+CP56</f>
        <v>-1.177864372</v>
      </c>
      <c r="CR56" s="152" t="n">
        <f aca="false">($CD56-$CC56)+CQ56</f>
        <v>-1.203989546</v>
      </c>
      <c r="CS56" s="152" t="n">
        <f aca="false">($CD56-$CC56)+CR56</f>
        <v>-1.23011472</v>
      </c>
      <c r="CT56" s="152" t="n">
        <f aca="false">($CD56-$CC56)+CS56</f>
        <v>-1.256239894</v>
      </c>
      <c r="CU56" s="152" t="n">
        <f aca="false">($CD56-$CC56)+CT56</f>
        <v>-1.282365068</v>
      </c>
      <c r="CV56" s="152" t="n">
        <f aca="false">($CD56-$CC56)+CU56</f>
        <v>-1.308490242</v>
      </c>
      <c r="CW56" s="152" t="n">
        <f aca="false">($CD56-$CC56)+CV56</f>
        <v>-1.334615416</v>
      </c>
      <c r="CX56" s="152" t="n">
        <f aca="false">($CD56-$CC56)+CW56</f>
        <v>-1.36074059</v>
      </c>
    </row>
    <row r="57" customFormat="false" ht="12.75" hidden="false" customHeight="false" outlineLevel="0" collapsed="false">
      <c r="A57" s="34" t="n">
        <v>38322</v>
      </c>
      <c r="B57" s="152" t="n">
        <f aca="false">($V57-$W57)+C57</f>
        <v>2.05111197</v>
      </c>
      <c r="C57" s="152" t="n">
        <f aca="false">($V57-$W57)+D57</f>
        <v>2.009030866</v>
      </c>
      <c r="D57" s="152" t="n">
        <f aca="false">($V57-$W57)+E57</f>
        <v>1.966949762</v>
      </c>
      <c r="E57" s="152" t="n">
        <f aca="false">($V57-$W57)+F57</f>
        <v>1.924868658</v>
      </c>
      <c r="F57" s="152" t="n">
        <f aca="false">($V57-$W57)+G57</f>
        <v>1.882787554</v>
      </c>
      <c r="G57" s="152" t="n">
        <f aca="false">($V57-$W57)+H57</f>
        <v>1.84070645</v>
      </c>
      <c r="H57" s="152" t="n">
        <f aca="false">($V57-$W57)+I57</f>
        <v>1.798625346</v>
      </c>
      <c r="I57" s="152" t="n">
        <f aca="false">($V57-$W57)+J57</f>
        <v>1.756544242</v>
      </c>
      <c r="J57" s="152" t="n">
        <f aca="false">($V57-$W57)+K57</f>
        <v>1.714463138</v>
      </c>
      <c r="K57" s="152" t="n">
        <f aca="false">($V57-$W57)+L57</f>
        <v>1.672382034</v>
      </c>
      <c r="L57" s="152" t="n">
        <f aca="false">($V57-$W57)+M57</f>
        <v>1.63030093</v>
      </c>
      <c r="M57" s="152" t="n">
        <f aca="false">($V57-$W57)+N57</f>
        <v>1.588219826</v>
      </c>
      <c r="N57" s="152" t="n">
        <f aca="false">($V57-$W57)+O57</f>
        <v>1.546138722</v>
      </c>
      <c r="O57" s="152" t="n">
        <f aca="false">($V57-$W57)+P57</f>
        <v>1.504057618</v>
      </c>
      <c r="P57" s="152" t="n">
        <f aca="false">($V57-$W57)+Q57</f>
        <v>1.461976514</v>
      </c>
      <c r="Q57" s="152" t="n">
        <f aca="false">($V57-$W57)+R57</f>
        <v>1.41989541</v>
      </c>
      <c r="R57" s="152" t="n">
        <f aca="false">($V57-$W57)+S57</f>
        <v>1.377814306</v>
      </c>
      <c r="S57" s="152" t="n">
        <f aca="false">($V57-$W57)+T57</f>
        <v>1.335733202</v>
      </c>
      <c r="T57" s="152" t="n">
        <f aca="false">($V57-$W57)+U57</f>
        <v>1.293652098</v>
      </c>
      <c r="U57" s="152" t="n">
        <f aca="false">($V57-$W57)+V57</f>
        <v>1.251570994</v>
      </c>
      <c r="V57" s="152" t="n">
        <f aca="false">VLOOKUP($A57,GAMMAGRIDS,11,FALSE())</f>
        <v>1.20948989</v>
      </c>
      <c r="W57" s="152" t="n">
        <f aca="false">((V57-AF57)*0.9)+AF57</f>
        <v>1.167408786</v>
      </c>
      <c r="X57" s="152" t="n">
        <f aca="false">((V57-AF57)*0.8)+AF57</f>
        <v>1.125327682</v>
      </c>
      <c r="Y57" s="152" t="n">
        <f aca="false">((V57-AF57)*0.7)+AF57</f>
        <v>1.083246578</v>
      </c>
      <c r="Z57" s="152" t="n">
        <f aca="false">((V57-AF57)*0.6)+AF57</f>
        <v>1.041165474</v>
      </c>
      <c r="AA57" s="152" t="n">
        <f aca="false">((V57-AF57)*0.5)+AF57</f>
        <v>0.99908437</v>
      </c>
      <c r="AB57" s="152" t="n">
        <f aca="false">((V57-AF57)*0.4)+AF57</f>
        <v>0.957003266</v>
      </c>
      <c r="AC57" s="152" t="n">
        <f aca="false">((V57-AF57)*0.3)+AF57</f>
        <v>0.914922162</v>
      </c>
      <c r="AD57" s="152" t="n">
        <f aca="false">((V57-AF57)*0.2)+AF57</f>
        <v>0.872841058</v>
      </c>
      <c r="AE57" s="152" t="n">
        <f aca="false">((V57-AF57)*0.1)+AF57</f>
        <v>0.830759954</v>
      </c>
      <c r="AF57" s="152" t="n">
        <f aca="false">VLOOKUP($A57,GAMMAGRIDS,12,FALSE())</f>
        <v>0.78867885</v>
      </c>
      <c r="AG57" s="152" t="n">
        <f aca="false">((AF57-AP57)*0.9)+AP57</f>
        <v>0.748349369</v>
      </c>
      <c r="AH57" s="152" t="n">
        <f aca="false">((AF57-AP57)*0.8)+AP57</f>
        <v>0.708019888</v>
      </c>
      <c r="AI57" s="152" t="n">
        <f aca="false">((AF57-AP57)*0.7)+AP57</f>
        <v>0.667690407</v>
      </c>
      <c r="AJ57" s="152" t="n">
        <f aca="false">((AF57-AP57)*0.6)+AP57</f>
        <v>0.627360926</v>
      </c>
      <c r="AK57" s="152" t="n">
        <f aca="false">((AF57-AP57)*0.5)+AP57</f>
        <v>0.587031445</v>
      </c>
      <c r="AL57" s="152" t="n">
        <f aca="false">((AF57-AP57)*0.4)+AP57</f>
        <v>0.546701964</v>
      </c>
      <c r="AM57" s="152" t="n">
        <f aca="false">((AF57-AP57)*0.3)+AP57</f>
        <v>0.506372483</v>
      </c>
      <c r="AN57" s="152" t="n">
        <f aca="false">((AF57-AP57)*0.2)+AP57</f>
        <v>0.466043002</v>
      </c>
      <c r="AO57" s="152" t="n">
        <f aca="false">((AF57-AP57)*0.1)+AP57</f>
        <v>0.425713521</v>
      </c>
      <c r="AP57" s="152" t="n">
        <f aca="false">VLOOKUP($A57,GAMMAGRIDS,13,FALSE())</f>
        <v>0.38538404</v>
      </c>
      <c r="AQ57" s="152" t="n">
        <f aca="false">(($AP57-$AU57)*0.8)+$AU57</f>
        <v>0.346398052</v>
      </c>
      <c r="AR57" s="152" t="n">
        <f aca="false">(($AP57-$AU57)*0.6)+$AU57</f>
        <v>0.307412064</v>
      </c>
      <c r="AS57" s="152" t="n">
        <f aca="false">(($AP57-$AU57)*0.4)+$AU57</f>
        <v>0.268426076</v>
      </c>
      <c r="AT57" s="152" t="n">
        <f aca="false">(($AP57-$AU57)*0.2)+$AU57</f>
        <v>0.229440088</v>
      </c>
      <c r="AU57" s="152" t="n">
        <f aca="false">VLOOKUP($A57,GAMMAGRIDS,14,FALSE())</f>
        <v>0.1904541</v>
      </c>
      <c r="AV57" s="152" t="n">
        <f aca="false">(($AU57-$AZ57)*0.8)+$AZ57</f>
        <v>0.15236328</v>
      </c>
      <c r="AW57" s="152" t="n">
        <f aca="false">(($AU57-$AZ57)*0.6)+$AZ57</f>
        <v>0.11427246</v>
      </c>
      <c r="AX57" s="152" t="n">
        <f aca="false">(($AU57-$AZ57)*0.4)+$AZ57</f>
        <v>0.07618164</v>
      </c>
      <c r="AY57" s="152" t="n">
        <f aca="false">(($AU57-$AZ57)*0.2)+$AZ57</f>
        <v>0.03809082</v>
      </c>
      <c r="AZ57" s="152" t="n">
        <v>0</v>
      </c>
      <c r="BA57" s="152" t="n">
        <f aca="false">(($BE57-$AZ57)*0.2)+$AZ57</f>
        <v>-0.037202376</v>
      </c>
      <c r="BB57" s="152" t="n">
        <f aca="false">(($BE57-$AZ57)*0.4)+$AZ57</f>
        <v>-0.074404752</v>
      </c>
      <c r="BC57" s="152" t="n">
        <f aca="false">(($BE57-$AZ57)*0.6)+$AZ57</f>
        <v>-0.111607128</v>
      </c>
      <c r="BD57" s="152" t="n">
        <f aca="false">(($BE57-$AZ57)*0.8)+$AZ57</f>
        <v>-0.148809504</v>
      </c>
      <c r="BE57" s="152" t="n">
        <f aca="false">VLOOKUP($A57,GAMMAGRIDS,15,FALSE())</f>
        <v>-0.18601188</v>
      </c>
      <c r="BF57" s="152" t="n">
        <f aca="false">(($BJ57-$BE57)*0.2)+$BE57</f>
        <v>-0.22233471</v>
      </c>
      <c r="BG57" s="152" t="n">
        <f aca="false">(($BJ57-$BE57)*0.4)+$BE57</f>
        <v>-0.25865754</v>
      </c>
      <c r="BH57" s="152" t="n">
        <f aca="false">(($BJ57-$BE57)*0.6)+$BE57</f>
        <v>-0.29498037</v>
      </c>
      <c r="BI57" s="152" t="n">
        <f aca="false">(($BJ57-$BE57)*0.8)+$BE57</f>
        <v>-0.3313032</v>
      </c>
      <c r="BJ57" s="152" t="n">
        <f aca="false">VLOOKUP($A57,GAMMAGRIDS,16,FALSE())</f>
        <v>-0.36762603</v>
      </c>
      <c r="BK57" s="152" t="n">
        <f aca="false">((BT57-BJ57)*0.1)+BJ57</f>
        <v>-0.402651816</v>
      </c>
      <c r="BL57" s="152" t="n">
        <f aca="false">((BT57-BJ57)*0.2)+BJ57</f>
        <v>-0.437677602</v>
      </c>
      <c r="BM57" s="152" t="n">
        <f aca="false">((BT57-BJ57)*0.3)+BJ57</f>
        <v>-0.472703388</v>
      </c>
      <c r="BN57" s="152" t="n">
        <f aca="false">((BT57-BJ57)*0.4)+BJ57</f>
        <v>-0.507729174</v>
      </c>
      <c r="BO57" s="152" t="n">
        <f aca="false">((BT57-BJ57)*0.5)+BJ57</f>
        <v>-0.54275496</v>
      </c>
      <c r="BP57" s="152" t="n">
        <f aca="false">((BT57-BJ57)*0.6)+BJ57</f>
        <v>-0.577780746</v>
      </c>
      <c r="BQ57" s="152" t="n">
        <f aca="false">((BT57-BJ57)*0.7)+BJ57</f>
        <v>-0.612806532</v>
      </c>
      <c r="BR57" s="152" t="n">
        <f aca="false">((BT57-BJ57)*0.8)+BJ57</f>
        <v>-0.647832318</v>
      </c>
      <c r="BS57" s="152" t="n">
        <f aca="false">((BT57-BJ57)*0.9)+BJ57</f>
        <v>-0.682858104</v>
      </c>
      <c r="BT57" s="152" t="n">
        <f aca="false">VLOOKUP($A57,GAMMAGRIDS,17,FALSE())</f>
        <v>-0.71788389</v>
      </c>
      <c r="BU57" s="152" t="n">
        <f aca="false">((CD57-BT57)*0.1)+BT57</f>
        <v>-0.751224471</v>
      </c>
      <c r="BV57" s="152" t="n">
        <f aca="false">((CD57-BT57)*0.2)+BT57</f>
        <v>-0.784565052</v>
      </c>
      <c r="BW57" s="152" t="n">
        <f aca="false">((CD57-BT57)*0.3)+BT57</f>
        <v>-0.817905633</v>
      </c>
      <c r="BX57" s="152" t="n">
        <f aca="false">((CD57-BT57)*0.4)+BT57</f>
        <v>-0.851246214</v>
      </c>
      <c r="BY57" s="152" t="n">
        <f aca="false">((CD57-BT57)*0.5)+BT57</f>
        <v>-0.884586795</v>
      </c>
      <c r="BZ57" s="152" t="n">
        <f aca="false">((CD57-BT57)*0.6)+BT57</f>
        <v>-0.917927376</v>
      </c>
      <c r="CA57" s="152" t="n">
        <f aca="false">((CD57-BT57)*0.7)+BT57</f>
        <v>-0.951267957</v>
      </c>
      <c r="CB57" s="152" t="n">
        <f aca="false">((CD57-BT57)*0.8)+BT57</f>
        <v>-0.984608538</v>
      </c>
      <c r="CC57" s="152" t="n">
        <f aca="false">((CD57-BT57)*0.9)+BT57</f>
        <v>-1.017949119</v>
      </c>
      <c r="CD57" s="152" t="n">
        <f aca="false">VLOOKUP($A57,GAMMAGRIDS,18,FALSE())</f>
        <v>-1.0512897</v>
      </c>
      <c r="CE57" s="152" t="n">
        <f aca="false">($CD57-$CC57)+CD57</f>
        <v>-1.084630281</v>
      </c>
      <c r="CF57" s="152" t="n">
        <f aca="false">($CD57-$CC57)+CE57</f>
        <v>-1.117970862</v>
      </c>
      <c r="CG57" s="152" t="n">
        <f aca="false">($CD57-$CC57)+CF57</f>
        <v>-1.151311443</v>
      </c>
      <c r="CH57" s="152" t="n">
        <f aca="false">($CD57-$CC57)+CG57</f>
        <v>-1.184652024</v>
      </c>
      <c r="CI57" s="152" t="n">
        <f aca="false">($CD57-$CC57)+CH57</f>
        <v>-1.217992605</v>
      </c>
      <c r="CJ57" s="152" t="n">
        <f aca="false">($CD57-$CC57)+CI57</f>
        <v>-1.251333186</v>
      </c>
      <c r="CK57" s="152" t="n">
        <f aca="false">($CD57-$CC57)+CJ57</f>
        <v>-1.284673767</v>
      </c>
      <c r="CL57" s="152" t="n">
        <f aca="false">($CD57-$CC57)+CK57</f>
        <v>-1.318014348</v>
      </c>
      <c r="CM57" s="152" t="n">
        <f aca="false">($CD57-$CC57)+CL57</f>
        <v>-1.351354929</v>
      </c>
      <c r="CN57" s="152" t="n">
        <f aca="false">($CD57-$CC57)+CM57</f>
        <v>-1.38469551</v>
      </c>
      <c r="CO57" s="152" t="n">
        <f aca="false">($CD57-$CC57)+CN57</f>
        <v>-1.418036091</v>
      </c>
      <c r="CP57" s="152" t="n">
        <f aca="false">($CD57-$CC57)+CO57</f>
        <v>-1.451376672</v>
      </c>
      <c r="CQ57" s="152" t="n">
        <f aca="false">($CD57-$CC57)+CP57</f>
        <v>-1.484717253</v>
      </c>
      <c r="CR57" s="152" t="n">
        <f aca="false">($CD57-$CC57)+CQ57</f>
        <v>-1.518057834</v>
      </c>
      <c r="CS57" s="152" t="n">
        <f aca="false">($CD57-$CC57)+CR57</f>
        <v>-1.551398415</v>
      </c>
      <c r="CT57" s="152" t="n">
        <f aca="false">($CD57-$CC57)+CS57</f>
        <v>-1.584738996</v>
      </c>
      <c r="CU57" s="152" t="n">
        <f aca="false">($CD57-$CC57)+CT57</f>
        <v>-1.618079577</v>
      </c>
      <c r="CV57" s="152" t="n">
        <f aca="false">($CD57-$CC57)+CU57</f>
        <v>-1.651420158</v>
      </c>
      <c r="CW57" s="152" t="n">
        <f aca="false">($CD57-$CC57)+CV57</f>
        <v>-1.684760739</v>
      </c>
      <c r="CX57" s="152" t="n">
        <f aca="false">($CD57-$CC57)+CW57</f>
        <v>-1.71810132</v>
      </c>
    </row>
    <row r="58" customFormat="false" ht="12.75" hidden="false" customHeight="false" outlineLevel="0" collapsed="false">
      <c r="A58" s="34" t="n">
        <v>38353</v>
      </c>
      <c r="B58" s="152" t="n">
        <f aca="false">($V58-$W58)+C58</f>
        <v>3.03030514</v>
      </c>
      <c r="C58" s="152" t="n">
        <f aca="false">($V58-$W58)+D58</f>
        <v>2.968100905</v>
      </c>
      <c r="D58" s="152" t="n">
        <f aca="false">($V58-$W58)+E58</f>
        <v>2.90589667</v>
      </c>
      <c r="E58" s="152" t="n">
        <f aca="false">($V58-$W58)+F58</f>
        <v>2.843692435</v>
      </c>
      <c r="F58" s="152" t="n">
        <f aca="false">($V58-$W58)+G58</f>
        <v>2.7814882</v>
      </c>
      <c r="G58" s="152" t="n">
        <f aca="false">($V58-$W58)+H58</f>
        <v>2.719283965</v>
      </c>
      <c r="H58" s="152" t="n">
        <f aca="false">($V58-$W58)+I58</f>
        <v>2.65707973</v>
      </c>
      <c r="I58" s="152" t="n">
        <f aca="false">($V58-$W58)+J58</f>
        <v>2.594875495</v>
      </c>
      <c r="J58" s="152" t="n">
        <f aca="false">($V58-$W58)+K58</f>
        <v>2.53267126</v>
      </c>
      <c r="K58" s="152" t="n">
        <f aca="false">($V58-$W58)+L58</f>
        <v>2.470467025</v>
      </c>
      <c r="L58" s="152" t="n">
        <f aca="false">($V58-$W58)+M58</f>
        <v>2.40826279</v>
      </c>
      <c r="M58" s="152" t="n">
        <f aca="false">($V58-$W58)+N58</f>
        <v>2.346058555</v>
      </c>
      <c r="N58" s="152" t="n">
        <f aca="false">($V58-$W58)+O58</f>
        <v>2.28385432</v>
      </c>
      <c r="O58" s="152" t="n">
        <f aca="false">($V58-$W58)+P58</f>
        <v>2.221650085</v>
      </c>
      <c r="P58" s="152" t="n">
        <f aca="false">($V58-$W58)+Q58</f>
        <v>2.15944585</v>
      </c>
      <c r="Q58" s="152" t="n">
        <f aca="false">($V58-$W58)+R58</f>
        <v>2.097241615</v>
      </c>
      <c r="R58" s="152" t="n">
        <f aca="false">($V58-$W58)+S58</f>
        <v>2.03503738</v>
      </c>
      <c r="S58" s="152" t="n">
        <f aca="false">($V58-$W58)+T58</f>
        <v>1.972833145</v>
      </c>
      <c r="T58" s="152" t="n">
        <f aca="false">($V58-$W58)+U58</f>
        <v>1.91062891</v>
      </c>
      <c r="U58" s="152" t="n">
        <f aca="false">($V58-$W58)+V58</f>
        <v>1.848424675</v>
      </c>
      <c r="V58" s="152" t="n">
        <f aca="false">VLOOKUP($A58,GAMMAGRIDS,11,FALSE())</f>
        <v>1.78622044</v>
      </c>
      <c r="W58" s="152" t="n">
        <f aca="false">((V58-AF58)*0.9)+AF58</f>
        <v>1.724016205</v>
      </c>
      <c r="X58" s="152" t="n">
        <f aca="false">((V58-AF58)*0.8)+AF58</f>
        <v>1.66181197</v>
      </c>
      <c r="Y58" s="152" t="n">
        <f aca="false">((V58-AF58)*0.7)+AF58</f>
        <v>1.599607735</v>
      </c>
      <c r="Z58" s="152" t="n">
        <f aca="false">((V58-AF58)*0.6)+AF58</f>
        <v>1.5374035</v>
      </c>
      <c r="AA58" s="152" t="n">
        <f aca="false">((V58-AF58)*0.5)+AF58</f>
        <v>1.475199265</v>
      </c>
      <c r="AB58" s="152" t="n">
        <f aca="false">((V58-AF58)*0.4)+AF58</f>
        <v>1.41299503</v>
      </c>
      <c r="AC58" s="152" t="n">
        <f aca="false">((V58-AF58)*0.3)+AF58</f>
        <v>1.350790795</v>
      </c>
      <c r="AD58" s="152" t="n">
        <f aca="false">((V58-AF58)*0.2)+AF58</f>
        <v>1.28858656</v>
      </c>
      <c r="AE58" s="152" t="n">
        <f aca="false">((V58-AF58)*0.1)+AF58</f>
        <v>1.226382325</v>
      </c>
      <c r="AF58" s="152" t="n">
        <f aca="false">VLOOKUP($A58,GAMMAGRIDS,12,FALSE())</f>
        <v>1.16417809</v>
      </c>
      <c r="AG58" s="152" t="n">
        <f aca="false">((AF58-AP58)*0.9)+AP58</f>
        <v>1.10465018</v>
      </c>
      <c r="AH58" s="152" t="n">
        <f aca="false">((AF58-AP58)*0.8)+AP58</f>
        <v>1.04512227</v>
      </c>
      <c r="AI58" s="152" t="n">
        <f aca="false">((AF58-AP58)*0.7)+AP58</f>
        <v>0.98559436</v>
      </c>
      <c r="AJ58" s="152" t="n">
        <f aca="false">((AF58-AP58)*0.6)+AP58</f>
        <v>0.92606645</v>
      </c>
      <c r="AK58" s="152" t="n">
        <f aca="false">((AF58-AP58)*0.5)+AP58</f>
        <v>0.86653854</v>
      </c>
      <c r="AL58" s="152" t="n">
        <f aca="false">((AF58-AP58)*0.4)+AP58</f>
        <v>0.80701063</v>
      </c>
      <c r="AM58" s="152" t="n">
        <f aca="false">((AF58-AP58)*0.3)+AP58</f>
        <v>0.74748272</v>
      </c>
      <c r="AN58" s="152" t="n">
        <f aca="false">((AF58-AP58)*0.2)+AP58</f>
        <v>0.68795481</v>
      </c>
      <c r="AO58" s="152" t="n">
        <f aca="false">((AF58-AP58)*0.1)+AP58</f>
        <v>0.6284269</v>
      </c>
      <c r="AP58" s="152" t="n">
        <f aca="false">VLOOKUP($A58,GAMMAGRIDS,13,FALSE())</f>
        <v>0.56889899</v>
      </c>
      <c r="AQ58" s="152" t="n">
        <f aca="false">(($AP58-$AU58)*0.8)+$AU58</f>
        <v>0.511355918</v>
      </c>
      <c r="AR58" s="152" t="n">
        <f aca="false">(($AP58-$AU58)*0.6)+$AU58</f>
        <v>0.453812846</v>
      </c>
      <c r="AS58" s="152" t="n">
        <f aca="false">(($AP58-$AU58)*0.4)+$AU58</f>
        <v>0.396269774</v>
      </c>
      <c r="AT58" s="152" t="n">
        <f aca="false">(($AP58-$AU58)*0.2)+$AU58</f>
        <v>0.338726702</v>
      </c>
      <c r="AU58" s="152" t="n">
        <f aca="false">VLOOKUP($A58,GAMMAGRIDS,14,FALSE())</f>
        <v>0.28118363</v>
      </c>
      <c r="AV58" s="152" t="n">
        <f aca="false">(($AU58-$AZ58)*0.8)+$AZ58</f>
        <v>0.224946904</v>
      </c>
      <c r="AW58" s="152" t="n">
        <f aca="false">(($AU58-$AZ58)*0.6)+$AZ58</f>
        <v>0.168710178</v>
      </c>
      <c r="AX58" s="152" t="n">
        <f aca="false">(($AU58-$AZ58)*0.4)+$AZ58</f>
        <v>0.112473452</v>
      </c>
      <c r="AY58" s="152" t="n">
        <f aca="false">(($AU58-$AZ58)*0.2)+$AZ58</f>
        <v>0.056236726</v>
      </c>
      <c r="AZ58" s="152" t="n">
        <v>0</v>
      </c>
      <c r="BA58" s="152" t="n">
        <f aca="false">(($BE58-$AZ58)*0.2)+$AZ58</f>
        <v>-0.054945552</v>
      </c>
      <c r="BB58" s="152" t="n">
        <f aca="false">(($BE58-$AZ58)*0.4)+$AZ58</f>
        <v>-0.109891104</v>
      </c>
      <c r="BC58" s="152" t="n">
        <f aca="false">(($BE58-$AZ58)*0.6)+$AZ58</f>
        <v>-0.164836656</v>
      </c>
      <c r="BD58" s="152" t="n">
        <f aca="false">(($BE58-$AZ58)*0.8)+$AZ58</f>
        <v>-0.219782208</v>
      </c>
      <c r="BE58" s="152" t="n">
        <f aca="false">VLOOKUP($A58,GAMMAGRIDS,15,FALSE())</f>
        <v>-0.27472776</v>
      </c>
      <c r="BF58" s="152" t="n">
        <f aca="false">(($BJ58-$BE58)*0.2)+$BE58</f>
        <v>-0.328399022</v>
      </c>
      <c r="BG58" s="152" t="n">
        <f aca="false">(($BJ58-$BE58)*0.4)+$BE58</f>
        <v>-0.382070284</v>
      </c>
      <c r="BH58" s="152" t="n">
        <f aca="false">(($BJ58-$BE58)*0.6)+$BE58</f>
        <v>-0.435741546</v>
      </c>
      <c r="BI58" s="152" t="n">
        <f aca="false">(($BJ58-$BE58)*0.8)+$BE58</f>
        <v>-0.489412808</v>
      </c>
      <c r="BJ58" s="152" t="n">
        <f aca="false">VLOOKUP($A58,GAMMAGRIDS,16,FALSE())</f>
        <v>-0.54308407</v>
      </c>
      <c r="BK58" s="152" t="n">
        <f aca="false">((BT58-BJ58)*0.1)+BJ58</f>
        <v>-0.594881153</v>
      </c>
      <c r="BL58" s="152" t="n">
        <f aca="false">((BT58-BJ58)*0.2)+BJ58</f>
        <v>-0.646678236</v>
      </c>
      <c r="BM58" s="152" t="n">
        <f aca="false">((BT58-BJ58)*0.3)+BJ58</f>
        <v>-0.698475319</v>
      </c>
      <c r="BN58" s="152" t="n">
        <f aca="false">((BT58-BJ58)*0.4)+BJ58</f>
        <v>-0.750272402</v>
      </c>
      <c r="BO58" s="152" t="n">
        <f aca="false">((BT58-BJ58)*0.5)+BJ58</f>
        <v>-0.802069485</v>
      </c>
      <c r="BP58" s="152" t="n">
        <f aca="false">((BT58-BJ58)*0.6)+BJ58</f>
        <v>-0.853866568</v>
      </c>
      <c r="BQ58" s="152" t="n">
        <f aca="false">((BT58-BJ58)*0.7)+BJ58</f>
        <v>-0.905663651</v>
      </c>
      <c r="BR58" s="152" t="n">
        <f aca="false">((BT58-BJ58)*0.8)+BJ58</f>
        <v>-0.957460734</v>
      </c>
      <c r="BS58" s="152" t="n">
        <f aca="false">((BT58-BJ58)*0.9)+BJ58</f>
        <v>-1.009257817</v>
      </c>
      <c r="BT58" s="152" t="n">
        <f aca="false">VLOOKUP($A58,GAMMAGRIDS,17,FALSE())</f>
        <v>-1.0610549</v>
      </c>
      <c r="BU58" s="152" t="n">
        <f aca="false">((CD58-BT58)*0.1)+BT58</f>
        <v>-1.110420727</v>
      </c>
      <c r="BV58" s="152" t="n">
        <f aca="false">((CD58-BT58)*0.2)+BT58</f>
        <v>-1.159786554</v>
      </c>
      <c r="BW58" s="152" t="n">
        <f aca="false">((CD58-BT58)*0.3)+BT58</f>
        <v>-1.209152381</v>
      </c>
      <c r="BX58" s="152" t="n">
        <f aca="false">((CD58-BT58)*0.4)+BT58</f>
        <v>-1.258518208</v>
      </c>
      <c r="BY58" s="152" t="n">
        <f aca="false">((CD58-BT58)*0.5)+BT58</f>
        <v>-1.307884035</v>
      </c>
      <c r="BZ58" s="152" t="n">
        <f aca="false">((CD58-BT58)*0.6)+BT58</f>
        <v>-1.357249862</v>
      </c>
      <c r="CA58" s="152" t="n">
        <f aca="false">((CD58-BT58)*0.7)+BT58</f>
        <v>-1.406615689</v>
      </c>
      <c r="CB58" s="152" t="n">
        <f aca="false">((CD58-BT58)*0.8)+BT58</f>
        <v>-1.455981516</v>
      </c>
      <c r="CC58" s="152" t="n">
        <f aca="false">((CD58-BT58)*0.9)+BT58</f>
        <v>-1.505347343</v>
      </c>
      <c r="CD58" s="152" t="n">
        <f aca="false">VLOOKUP($A58,GAMMAGRIDS,18,FALSE())</f>
        <v>-1.55471317</v>
      </c>
      <c r="CE58" s="152" t="n">
        <f aca="false">($CD58-$CC58)+CD58</f>
        <v>-1.604078997</v>
      </c>
      <c r="CF58" s="152" t="n">
        <f aca="false">($CD58-$CC58)+CE58</f>
        <v>-1.653444824</v>
      </c>
      <c r="CG58" s="152" t="n">
        <f aca="false">($CD58-$CC58)+CF58</f>
        <v>-1.702810651</v>
      </c>
      <c r="CH58" s="152" t="n">
        <f aca="false">($CD58-$CC58)+CG58</f>
        <v>-1.752176478</v>
      </c>
      <c r="CI58" s="152" t="n">
        <f aca="false">($CD58-$CC58)+CH58</f>
        <v>-1.801542305</v>
      </c>
      <c r="CJ58" s="152" t="n">
        <f aca="false">($CD58-$CC58)+CI58</f>
        <v>-1.850908132</v>
      </c>
      <c r="CK58" s="152" t="n">
        <f aca="false">($CD58-$CC58)+CJ58</f>
        <v>-1.900273959</v>
      </c>
      <c r="CL58" s="152" t="n">
        <f aca="false">($CD58-$CC58)+CK58</f>
        <v>-1.949639786</v>
      </c>
      <c r="CM58" s="152" t="n">
        <f aca="false">($CD58-$CC58)+CL58</f>
        <v>-1.999005613</v>
      </c>
      <c r="CN58" s="152" t="n">
        <f aca="false">($CD58-$CC58)+CM58</f>
        <v>-2.04837144</v>
      </c>
      <c r="CO58" s="152" t="n">
        <f aca="false">($CD58-$CC58)+CN58</f>
        <v>-2.097737267</v>
      </c>
      <c r="CP58" s="152" t="n">
        <f aca="false">($CD58-$CC58)+CO58</f>
        <v>-2.147103094</v>
      </c>
      <c r="CQ58" s="152" t="n">
        <f aca="false">($CD58-$CC58)+CP58</f>
        <v>-2.196468921</v>
      </c>
      <c r="CR58" s="152" t="n">
        <f aca="false">($CD58-$CC58)+CQ58</f>
        <v>-2.245834748</v>
      </c>
      <c r="CS58" s="152" t="n">
        <f aca="false">($CD58-$CC58)+CR58</f>
        <v>-2.295200575</v>
      </c>
      <c r="CT58" s="152" t="n">
        <f aca="false">($CD58-$CC58)+CS58</f>
        <v>-2.344566402</v>
      </c>
      <c r="CU58" s="152" t="n">
        <f aca="false">($CD58-$CC58)+CT58</f>
        <v>-2.393932229</v>
      </c>
      <c r="CV58" s="152" t="n">
        <f aca="false">($CD58-$CC58)+CU58</f>
        <v>-2.443298056</v>
      </c>
      <c r="CW58" s="152" t="n">
        <f aca="false">($CD58-$CC58)+CV58</f>
        <v>-2.492663883</v>
      </c>
      <c r="CX58" s="152" t="n">
        <f aca="false">($CD58-$CC58)+CW58</f>
        <v>-2.54202971</v>
      </c>
    </row>
    <row r="59" customFormat="false" ht="12.75" hidden="false" customHeight="false" outlineLevel="0" collapsed="false">
      <c r="A59" s="34" t="n">
        <v>38384</v>
      </c>
      <c r="B59" s="152" t="n">
        <f aca="false">($V59-$W59)+C59</f>
        <v>3.15752101</v>
      </c>
      <c r="C59" s="152" t="n">
        <f aca="false">($V59-$W59)+D59</f>
        <v>3.09270582</v>
      </c>
      <c r="D59" s="152" t="n">
        <f aca="false">($V59-$W59)+E59</f>
        <v>3.02789063</v>
      </c>
      <c r="E59" s="152" t="n">
        <f aca="false">($V59-$W59)+F59</f>
        <v>2.96307544</v>
      </c>
      <c r="F59" s="152" t="n">
        <f aca="false">($V59-$W59)+G59</f>
        <v>2.89826025</v>
      </c>
      <c r="G59" s="152" t="n">
        <f aca="false">($V59-$W59)+H59</f>
        <v>2.83344506</v>
      </c>
      <c r="H59" s="152" t="n">
        <f aca="false">($V59-$W59)+I59</f>
        <v>2.76862987</v>
      </c>
      <c r="I59" s="152" t="n">
        <f aca="false">($V59-$W59)+J59</f>
        <v>2.70381468</v>
      </c>
      <c r="J59" s="152" t="n">
        <f aca="false">($V59-$W59)+K59</f>
        <v>2.63899949</v>
      </c>
      <c r="K59" s="152" t="n">
        <f aca="false">($V59-$W59)+L59</f>
        <v>2.5741843</v>
      </c>
      <c r="L59" s="152" t="n">
        <f aca="false">($V59-$W59)+M59</f>
        <v>2.50936911</v>
      </c>
      <c r="M59" s="152" t="n">
        <f aca="false">($V59-$W59)+N59</f>
        <v>2.44455392</v>
      </c>
      <c r="N59" s="152" t="n">
        <f aca="false">($V59-$W59)+O59</f>
        <v>2.37973873</v>
      </c>
      <c r="O59" s="152" t="n">
        <f aca="false">($V59-$W59)+P59</f>
        <v>2.31492354</v>
      </c>
      <c r="P59" s="152" t="n">
        <f aca="false">($V59-$W59)+Q59</f>
        <v>2.25010835</v>
      </c>
      <c r="Q59" s="152" t="n">
        <f aca="false">($V59-$W59)+R59</f>
        <v>2.18529316</v>
      </c>
      <c r="R59" s="152" t="n">
        <f aca="false">($V59-$W59)+S59</f>
        <v>2.12047797</v>
      </c>
      <c r="S59" s="152" t="n">
        <f aca="false">($V59-$W59)+T59</f>
        <v>2.05566278</v>
      </c>
      <c r="T59" s="152" t="n">
        <f aca="false">($V59-$W59)+U59</f>
        <v>1.99084759</v>
      </c>
      <c r="U59" s="152" t="n">
        <f aca="false">($V59-$W59)+V59</f>
        <v>1.9260324</v>
      </c>
      <c r="V59" s="152" t="n">
        <f aca="false">VLOOKUP($A59,GAMMAGRIDS,11,FALSE())</f>
        <v>1.86121721</v>
      </c>
      <c r="W59" s="152" t="n">
        <f aca="false">((V59-AF59)*0.9)+AF59</f>
        <v>1.79640202</v>
      </c>
      <c r="X59" s="152" t="n">
        <f aca="false">((V59-AF59)*0.8)+AF59</f>
        <v>1.73158683</v>
      </c>
      <c r="Y59" s="152" t="n">
        <f aca="false">((V59-AF59)*0.7)+AF59</f>
        <v>1.66677164</v>
      </c>
      <c r="Z59" s="152" t="n">
        <f aca="false">((V59-AF59)*0.6)+AF59</f>
        <v>1.60195645</v>
      </c>
      <c r="AA59" s="152" t="n">
        <f aca="false">((V59-AF59)*0.5)+AF59</f>
        <v>1.53714126</v>
      </c>
      <c r="AB59" s="152" t="n">
        <f aca="false">((V59-AF59)*0.4)+AF59</f>
        <v>1.47232607</v>
      </c>
      <c r="AC59" s="152" t="n">
        <f aca="false">((V59-AF59)*0.3)+AF59</f>
        <v>1.40751088</v>
      </c>
      <c r="AD59" s="152" t="n">
        <f aca="false">((V59-AF59)*0.2)+AF59</f>
        <v>1.34269569</v>
      </c>
      <c r="AE59" s="152" t="n">
        <f aca="false">((V59-AF59)*0.1)+AF59</f>
        <v>1.2778805</v>
      </c>
      <c r="AF59" s="152" t="n">
        <f aca="false">VLOOKUP($A59,GAMMAGRIDS,12,FALSE())</f>
        <v>1.21306531</v>
      </c>
      <c r="AG59" s="152" t="n">
        <f aca="false">((AF59-AP59)*0.9)+AP59</f>
        <v>1.15102394</v>
      </c>
      <c r="AH59" s="152" t="n">
        <f aca="false">((AF59-AP59)*0.8)+AP59</f>
        <v>1.08898257</v>
      </c>
      <c r="AI59" s="152" t="n">
        <f aca="false">((AF59-AP59)*0.7)+AP59</f>
        <v>1.0269412</v>
      </c>
      <c r="AJ59" s="152" t="n">
        <f aca="false">((AF59-AP59)*0.6)+AP59</f>
        <v>0.96489983</v>
      </c>
      <c r="AK59" s="152" t="n">
        <f aca="false">((AF59-AP59)*0.5)+AP59</f>
        <v>0.90285846</v>
      </c>
      <c r="AL59" s="152" t="n">
        <f aca="false">((AF59-AP59)*0.4)+AP59</f>
        <v>0.84081709</v>
      </c>
      <c r="AM59" s="152" t="n">
        <f aca="false">((AF59-AP59)*0.3)+AP59</f>
        <v>0.77877572</v>
      </c>
      <c r="AN59" s="152" t="n">
        <f aca="false">((AF59-AP59)*0.2)+AP59</f>
        <v>0.71673435</v>
      </c>
      <c r="AO59" s="152" t="n">
        <f aca="false">((AF59-AP59)*0.1)+AP59</f>
        <v>0.65469298</v>
      </c>
      <c r="AP59" s="152" t="n">
        <f aca="false">VLOOKUP($A59,GAMMAGRIDS,13,FALSE())</f>
        <v>0.59265161</v>
      </c>
      <c r="AQ59" s="152" t="n">
        <f aca="false">(($AP59-$AU59)*0.8)+$AU59</f>
        <v>0.532696366</v>
      </c>
      <c r="AR59" s="152" t="n">
        <f aca="false">(($AP59-$AU59)*0.6)+$AU59</f>
        <v>0.472741122</v>
      </c>
      <c r="AS59" s="152" t="n">
        <f aca="false">(($AP59-$AU59)*0.4)+$AU59</f>
        <v>0.412785878</v>
      </c>
      <c r="AT59" s="152" t="n">
        <f aca="false">(($AP59-$AU59)*0.2)+$AU59</f>
        <v>0.352830634</v>
      </c>
      <c r="AU59" s="152" t="n">
        <f aca="false">VLOOKUP($A59,GAMMAGRIDS,14,FALSE())</f>
        <v>0.29287539</v>
      </c>
      <c r="AV59" s="152" t="n">
        <f aca="false">(($AU59-$AZ59)*0.8)+$AZ59</f>
        <v>0.234300312</v>
      </c>
      <c r="AW59" s="152" t="n">
        <f aca="false">(($AU59-$AZ59)*0.6)+$AZ59</f>
        <v>0.175725234</v>
      </c>
      <c r="AX59" s="152" t="n">
        <f aca="false">(($AU59-$AZ59)*0.4)+$AZ59</f>
        <v>0.117150156</v>
      </c>
      <c r="AY59" s="152" t="n">
        <f aca="false">(($AU59-$AZ59)*0.2)+$AZ59</f>
        <v>0.058575078</v>
      </c>
      <c r="AZ59" s="152" t="n">
        <v>0</v>
      </c>
      <c r="BA59" s="152" t="n">
        <f aca="false">(($BE59-$AZ59)*0.2)+$AZ59</f>
        <v>-0.057206576</v>
      </c>
      <c r="BB59" s="152" t="n">
        <f aca="false">(($BE59-$AZ59)*0.4)+$AZ59</f>
        <v>-0.114413152</v>
      </c>
      <c r="BC59" s="152" t="n">
        <f aca="false">(($BE59-$AZ59)*0.6)+$AZ59</f>
        <v>-0.171619728</v>
      </c>
      <c r="BD59" s="152" t="n">
        <f aca="false">(($BE59-$AZ59)*0.8)+$AZ59</f>
        <v>-0.228826304</v>
      </c>
      <c r="BE59" s="152" t="n">
        <f aca="false">VLOOKUP($A59,GAMMAGRIDS,15,FALSE())</f>
        <v>-0.28603288</v>
      </c>
      <c r="BF59" s="152" t="n">
        <f aca="false">(($BJ59-$BE59)*0.2)+$BE59</f>
        <v>-0.341885186</v>
      </c>
      <c r="BG59" s="152" t="n">
        <f aca="false">(($BJ59-$BE59)*0.4)+$BE59</f>
        <v>-0.397737492</v>
      </c>
      <c r="BH59" s="152" t="n">
        <f aca="false">(($BJ59-$BE59)*0.6)+$BE59</f>
        <v>-0.453589798</v>
      </c>
      <c r="BI59" s="152" t="n">
        <f aca="false">(($BJ59-$BE59)*0.8)+$BE59</f>
        <v>-0.509442104</v>
      </c>
      <c r="BJ59" s="152" t="n">
        <f aca="false">VLOOKUP($A59,GAMMAGRIDS,16,FALSE())</f>
        <v>-0.56529441</v>
      </c>
      <c r="BK59" s="152" t="n">
        <f aca="false">((BT59-BJ59)*0.1)+BJ59</f>
        <v>-0.619149084</v>
      </c>
      <c r="BL59" s="152" t="n">
        <f aca="false">((BT59-BJ59)*0.2)+BJ59</f>
        <v>-0.673003758</v>
      </c>
      <c r="BM59" s="152" t="n">
        <f aca="false">((BT59-BJ59)*0.3)+BJ59</f>
        <v>-0.726858432</v>
      </c>
      <c r="BN59" s="152" t="n">
        <f aca="false">((BT59-BJ59)*0.4)+BJ59</f>
        <v>-0.780713106</v>
      </c>
      <c r="BO59" s="152" t="n">
        <f aca="false">((BT59-BJ59)*0.5)+BJ59</f>
        <v>-0.83456778</v>
      </c>
      <c r="BP59" s="152" t="n">
        <f aca="false">((BT59-BJ59)*0.6)+BJ59</f>
        <v>-0.888422454</v>
      </c>
      <c r="BQ59" s="152" t="n">
        <f aca="false">((BT59-BJ59)*0.7)+BJ59</f>
        <v>-0.942277128</v>
      </c>
      <c r="BR59" s="152" t="n">
        <f aca="false">((BT59-BJ59)*0.8)+BJ59</f>
        <v>-0.996131802</v>
      </c>
      <c r="BS59" s="152" t="n">
        <f aca="false">((BT59-BJ59)*0.9)+BJ59</f>
        <v>-1.049986476</v>
      </c>
      <c r="BT59" s="152" t="n">
        <f aca="false">VLOOKUP($A59,GAMMAGRIDS,17,FALSE())</f>
        <v>-1.10384115</v>
      </c>
      <c r="BU59" s="152" t="n">
        <f aca="false">((CD59-BT59)*0.1)+BT59</f>
        <v>-1.155097221</v>
      </c>
      <c r="BV59" s="152" t="n">
        <f aca="false">((CD59-BT59)*0.2)+BT59</f>
        <v>-1.206353292</v>
      </c>
      <c r="BW59" s="152" t="n">
        <f aca="false">((CD59-BT59)*0.3)+BT59</f>
        <v>-1.257609363</v>
      </c>
      <c r="BX59" s="152" t="n">
        <f aca="false">((CD59-BT59)*0.4)+BT59</f>
        <v>-1.308865434</v>
      </c>
      <c r="BY59" s="152" t="n">
        <f aca="false">((CD59-BT59)*0.5)+BT59</f>
        <v>-1.360121505</v>
      </c>
      <c r="BZ59" s="152" t="n">
        <f aca="false">((CD59-BT59)*0.6)+BT59</f>
        <v>-1.411377576</v>
      </c>
      <c r="CA59" s="152" t="n">
        <f aca="false">((CD59-BT59)*0.7)+BT59</f>
        <v>-1.462633647</v>
      </c>
      <c r="CB59" s="152" t="n">
        <f aca="false">((CD59-BT59)*0.8)+BT59</f>
        <v>-1.513889718</v>
      </c>
      <c r="CC59" s="152" t="n">
        <f aca="false">((CD59-BT59)*0.9)+BT59</f>
        <v>-1.565145789</v>
      </c>
      <c r="CD59" s="152" t="n">
        <f aca="false">VLOOKUP($A59,GAMMAGRIDS,18,FALSE())</f>
        <v>-1.61640186</v>
      </c>
      <c r="CE59" s="152" t="n">
        <f aca="false">($CD59-$CC59)+CD59</f>
        <v>-1.667657931</v>
      </c>
      <c r="CF59" s="152" t="n">
        <f aca="false">($CD59-$CC59)+CE59</f>
        <v>-1.718914002</v>
      </c>
      <c r="CG59" s="152" t="n">
        <f aca="false">($CD59-$CC59)+CF59</f>
        <v>-1.770170073</v>
      </c>
      <c r="CH59" s="152" t="n">
        <f aca="false">($CD59-$CC59)+CG59</f>
        <v>-1.821426144</v>
      </c>
      <c r="CI59" s="152" t="n">
        <f aca="false">($CD59-$CC59)+CH59</f>
        <v>-1.872682215</v>
      </c>
      <c r="CJ59" s="152" t="n">
        <f aca="false">($CD59-$CC59)+CI59</f>
        <v>-1.923938286</v>
      </c>
      <c r="CK59" s="152" t="n">
        <f aca="false">($CD59-$CC59)+CJ59</f>
        <v>-1.975194357</v>
      </c>
      <c r="CL59" s="152" t="n">
        <f aca="false">($CD59-$CC59)+CK59</f>
        <v>-2.026450428</v>
      </c>
      <c r="CM59" s="152" t="n">
        <f aca="false">($CD59-$CC59)+CL59</f>
        <v>-2.077706499</v>
      </c>
      <c r="CN59" s="152" t="n">
        <f aca="false">($CD59-$CC59)+CM59</f>
        <v>-2.12896257</v>
      </c>
      <c r="CO59" s="152" t="n">
        <f aca="false">($CD59-$CC59)+CN59</f>
        <v>-2.180218641</v>
      </c>
      <c r="CP59" s="152" t="n">
        <f aca="false">($CD59-$CC59)+CO59</f>
        <v>-2.231474712</v>
      </c>
      <c r="CQ59" s="152" t="n">
        <f aca="false">($CD59-$CC59)+CP59</f>
        <v>-2.282730783</v>
      </c>
      <c r="CR59" s="152" t="n">
        <f aca="false">($CD59-$CC59)+CQ59</f>
        <v>-2.333986854</v>
      </c>
      <c r="CS59" s="152" t="n">
        <f aca="false">($CD59-$CC59)+CR59</f>
        <v>-2.385242925</v>
      </c>
      <c r="CT59" s="152" t="n">
        <f aca="false">($CD59-$CC59)+CS59</f>
        <v>-2.436498996</v>
      </c>
      <c r="CU59" s="152" t="n">
        <f aca="false">($CD59-$CC59)+CT59</f>
        <v>-2.487755067</v>
      </c>
      <c r="CV59" s="152" t="n">
        <f aca="false">($CD59-$CC59)+CU59</f>
        <v>-2.539011138</v>
      </c>
      <c r="CW59" s="152" t="n">
        <f aca="false">($CD59-$CC59)+CV59</f>
        <v>-2.590267209</v>
      </c>
      <c r="CX59" s="152" t="n">
        <f aca="false">($CD59-$CC59)+CW59</f>
        <v>-2.64152328</v>
      </c>
    </row>
    <row r="60" customFormat="false" ht="12.75" hidden="false" customHeight="false" outlineLevel="0" collapsed="false">
      <c r="A60" s="34" t="n">
        <v>38412</v>
      </c>
      <c r="B60" s="152" t="n">
        <f aca="false">($V60-$W60)+C60</f>
        <v>3.22868234</v>
      </c>
      <c r="C60" s="152" t="n">
        <f aca="false">($V60-$W60)+D60</f>
        <v>3.162338542</v>
      </c>
      <c r="D60" s="152" t="n">
        <f aca="false">($V60-$W60)+E60</f>
        <v>3.095994744</v>
      </c>
      <c r="E60" s="152" t="n">
        <f aca="false">($V60-$W60)+F60</f>
        <v>3.029650946</v>
      </c>
      <c r="F60" s="152" t="n">
        <f aca="false">($V60-$W60)+G60</f>
        <v>2.963307148</v>
      </c>
      <c r="G60" s="152" t="n">
        <f aca="false">($V60-$W60)+H60</f>
        <v>2.89696335</v>
      </c>
      <c r="H60" s="152" t="n">
        <f aca="false">($V60-$W60)+I60</f>
        <v>2.830619552</v>
      </c>
      <c r="I60" s="152" t="n">
        <f aca="false">($V60-$W60)+J60</f>
        <v>2.764275754</v>
      </c>
      <c r="J60" s="152" t="n">
        <f aca="false">($V60-$W60)+K60</f>
        <v>2.697931956</v>
      </c>
      <c r="K60" s="152" t="n">
        <f aca="false">($V60-$W60)+L60</f>
        <v>2.631588158</v>
      </c>
      <c r="L60" s="152" t="n">
        <f aca="false">($V60-$W60)+M60</f>
        <v>2.56524436</v>
      </c>
      <c r="M60" s="152" t="n">
        <f aca="false">($V60-$W60)+N60</f>
        <v>2.498900562</v>
      </c>
      <c r="N60" s="152" t="n">
        <f aca="false">($V60-$W60)+O60</f>
        <v>2.432556764</v>
      </c>
      <c r="O60" s="152" t="n">
        <f aca="false">($V60-$W60)+P60</f>
        <v>2.366212966</v>
      </c>
      <c r="P60" s="152" t="n">
        <f aca="false">($V60-$W60)+Q60</f>
        <v>2.299869168</v>
      </c>
      <c r="Q60" s="152" t="n">
        <f aca="false">($V60-$W60)+R60</f>
        <v>2.23352537</v>
      </c>
      <c r="R60" s="152" t="n">
        <f aca="false">($V60-$W60)+S60</f>
        <v>2.167181572</v>
      </c>
      <c r="S60" s="152" t="n">
        <f aca="false">($V60-$W60)+T60</f>
        <v>2.100837774</v>
      </c>
      <c r="T60" s="152" t="n">
        <f aca="false">($V60-$W60)+U60</f>
        <v>2.034493976</v>
      </c>
      <c r="U60" s="152" t="n">
        <f aca="false">($V60-$W60)+V60</f>
        <v>1.968150178</v>
      </c>
      <c r="V60" s="152" t="n">
        <f aca="false">VLOOKUP($A60,GAMMAGRIDS,11,FALSE())</f>
        <v>1.90180638</v>
      </c>
      <c r="W60" s="152" t="n">
        <f aca="false">((V60-AF60)*0.9)+AF60</f>
        <v>1.835462582</v>
      </c>
      <c r="X60" s="152" t="n">
        <f aca="false">((V60-AF60)*0.8)+AF60</f>
        <v>1.769118784</v>
      </c>
      <c r="Y60" s="152" t="n">
        <f aca="false">((V60-AF60)*0.7)+AF60</f>
        <v>1.702774986</v>
      </c>
      <c r="Z60" s="152" t="n">
        <f aca="false">((V60-AF60)*0.6)+AF60</f>
        <v>1.636431188</v>
      </c>
      <c r="AA60" s="152" t="n">
        <f aca="false">((V60-AF60)*0.5)+AF60</f>
        <v>1.57008739</v>
      </c>
      <c r="AB60" s="152" t="n">
        <f aca="false">((V60-AF60)*0.4)+AF60</f>
        <v>1.503743592</v>
      </c>
      <c r="AC60" s="152" t="n">
        <f aca="false">((V60-AF60)*0.3)+AF60</f>
        <v>1.437399794</v>
      </c>
      <c r="AD60" s="152" t="n">
        <f aca="false">((V60-AF60)*0.2)+AF60</f>
        <v>1.371055996</v>
      </c>
      <c r="AE60" s="152" t="n">
        <f aca="false">((V60-AF60)*0.1)+AF60</f>
        <v>1.304712198</v>
      </c>
      <c r="AF60" s="152" t="n">
        <f aca="false">VLOOKUP($A60,GAMMAGRIDS,12,FALSE())</f>
        <v>1.2383684</v>
      </c>
      <c r="AG60" s="152" t="n">
        <f aca="false">((AF60-AP60)*0.9)+AP60</f>
        <v>1.174970591</v>
      </c>
      <c r="AH60" s="152" t="n">
        <f aca="false">((AF60-AP60)*0.8)+AP60</f>
        <v>1.111572782</v>
      </c>
      <c r="AI60" s="152" t="n">
        <f aca="false">((AF60-AP60)*0.7)+AP60</f>
        <v>1.048174973</v>
      </c>
      <c r="AJ60" s="152" t="n">
        <f aca="false">((AF60-AP60)*0.6)+AP60</f>
        <v>0.984777164</v>
      </c>
      <c r="AK60" s="152" t="n">
        <f aca="false">((AF60-AP60)*0.5)+AP60</f>
        <v>0.921379355</v>
      </c>
      <c r="AL60" s="152" t="n">
        <f aca="false">((AF60-AP60)*0.4)+AP60</f>
        <v>0.857981546</v>
      </c>
      <c r="AM60" s="152" t="n">
        <f aca="false">((AF60-AP60)*0.3)+AP60</f>
        <v>0.794583737</v>
      </c>
      <c r="AN60" s="152" t="n">
        <f aca="false">((AF60-AP60)*0.2)+AP60</f>
        <v>0.731185928</v>
      </c>
      <c r="AO60" s="152" t="n">
        <f aca="false">((AF60-AP60)*0.1)+AP60</f>
        <v>0.667788119</v>
      </c>
      <c r="AP60" s="152" t="n">
        <f aca="false">VLOOKUP($A60,GAMMAGRIDS,13,FALSE())</f>
        <v>0.60439031</v>
      </c>
      <c r="AQ60" s="152" t="n">
        <f aca="false">(($AP60-$AU60)*0.8)+$AU60</f>
        <v>0.543207028</v>
      </c>
      <c r="AR60" s="152" t="n">
        <f aca="false">(($AP60-$AU60)*0.6)+$AU60</f>
        <v>0.482023746</v>
      </c>
      <c r="AS60" s="152" t="n">
        <f aca="false">(($AP60-$AU60)*0.4)+$AU60</f>
        <v>0.420840464</v>
      </c>
      <c r="AT60" s="152" t="n">
        <f aca="false">(($AP60-$AU60)*0.2)+$AU60</f>
        <v>0.359657182</v>
      </c>
      <c r="AU60" s="152" t="n">
        <f aca="false">VLOOKUP($A60,GAMMAGRIDS,14,FALSE())</f>
        <v>0.2984739</v>
      </c>
      <c r="AV60" s="152" t="n">
        <f aca="false">(($AU60-$AZ60)*0.8)+$AZ60</f>
        <v>0.23877912</v>
      </c>
      <c r="AW60" s="152" t="n">
        <f aca="false">(($AU60-$AZ60)*0.6)+$AZ60</f>
        <v>0.17908434</v>
      </c>
      <c r="AX60" s="152" t="n">
        <f aca="false">(($AU60-$AZ60)*0.4)+$AZ60</f>
        <v>0.11938956</v>
      </c>
      <c r="AY60" s="152" t="n">
        <f aca="false">(($AU60-$AZ60)*0.2)+$AZ60</f>
        <v>0.05969478</v>
      </c>
      <c r="AZ60" s="152" t="n">
        <v>0</v>
      </c>
      <c r="BA60" s="152" t="n">
        <f aca="false">(($BE60-$AZ60)*0.2)+$AZ60</f>
        <v>-0.058192756</v>
      </c>
      <c r="BB60" s="152" t="n">
        <f aca="false">(($BE60-$AZ60)*0.4)+$AZ60</f>
        <v>-0.116385512</v>
      </c>
      <c r="BC60" s="152" t="n">
        <f aca="false">(($BE60-$AZ60)*0.6)+$AZ60</f>
        <v>-0.174578268</v>
      </c>
      <c r="BD60" s="152" t="n">
        <f aca="false">(($BE60-$AZ60)*0.8)+$AZ60</f>
        <v>-0.232771024</v>
      </c>
      <c r="BE60" s="152" t="n">
        <f aca="false">VLOOKUP($A60,GAMMAGRIDS,15,FALSE())</f>
        <v>-0.29096378</v>
      </c>
      <c r="BF60" s="152" t="n">
        <f aca="false">(($BJ60-$BE60)*0.2)+$BE60</f>
        <v>-0.347662634</v>
      </c>
      <c r="BG60" s="152" t="n">
        <f aca="false">(($BJ60-$BE60)*0.4)+$BE60</f>
        <v>-0.404361488</v>
      </c>
      <c r="BH60" s="152" t="n">
        <f aca="false">(($BJ60-$BE60)*0.6)+$BE60</f>
        <v>-0.461060342</v>
      </c>
      <c r="BI60" s="152" t="n">
        <f aca="false">(($BJ60-$BE60)*0.8)+$BE60</f>
        <v>-0.517759196</v>
      </c>
      <c r="BJ60" s="152" t="n">
        <f aca="false">VLOOKUP($A60,GAMMAGRIDS,16,FALSE())</f>
        <v>-0.57445805</v>
      </c>
      <c r="BK60" s="152" t="n">
        <f aca="false">((BT60-BJ60)*0.1)+BJ60</f>
        <v>-0.628940785</v>
      </c>
      <c r="BL60" s="152" t="n">
        <f aca="false">((BT60-BJ60)*0.2)+BJ60</f>
        <v>-0.68342352</v>
      </c>
      <c r="BM60" s="152" t="n">
        <f aca="false">((BT60-BJ60)*0.3)+BJ60</f>
        <v>-0.737906255</v>
      </c>
      <c r="BN60" s="152" t="n">
        <f aca="false">((BT60-BJ60)*0.4)+BJ60</f>
        <v>-0.79238899</v>
      </c>
      <c r="BO60" s="152" t="n">
        <f aca="false">((BT60-BJ60)*0.5)+BJ60</f>
        <v>-0.846871725</v>
      </c>
      <c r="BP60" s="152" t="n">
        <f aca="false">((BT60-BJ60)*0.6)+BJ60</f>
        <v>-0.90135446</v>
      </c>
      <c r="BQ60" s="152" t="n">
        <f aca="false">((BT60-BJ60)*0.7)+BJ60</f>
        <v>-0.955837195</v>
      </c>
      <c r="BR60" s="152" t="n">
        <f aca="false">((BT60-BJ60)*0.8)+BJ60</f>
        <v>-1.01031993</v>
      </c>
      <c r="BS60" s="152" t="n">
        <f aca="false">((BT60-BJ60)*0.9)+BJ60</f>
        <v>-1.064802665</v>
      </c>
      <c r="BT60" s="152" t="n">
        <f aca="false">VLOOKUP($A60,GAMMAGRIDS,17,FALSE())</f>
        <v>-1.1192854</v>
      </c>
      <c r="BU60" s="152" t="n">
        <f aca="false">((CD60-BT60)*0.1)+BT60</f>
        <v>-1.170870142</v>
      </c>
      <c r="BV60" s="152" t="n">
        <f aca="false">((CD60-BT60)*0.2)+BT60</f>
        <v>-1.222454884</v>
      </c>
      <c r="BW60" s="152" t="n">
        <f aca="false">((CD60-BT60)*0.3)+BT60</f>
        <v>-1.274039626</v>
      </c>
      <c r="BX60" s="152" t="n">
        <f aca="false">((CD60-BT60)*0.4)+BT60</f>
        <v>-1.325624368</v>
      </c>
      <c r="BY60" s="152" t="n">
        <f aca="false">((CD60-BT60)*0.5)+BT60</f>
        <v>-1.37720911</v>
      </c>
      <c r="BZ60" s="152" t="n">
        <f aca="false">((CD60-BT60)*0.6)+BT60</f>
        <v>-1.428793852</v>
      </c>
      <c r="CA60" s="152" t="n">
        <f aca="false">((CD60-BT60)*0.7)+BT60</f>
        <v>-1.480378594</v>
      </c>
      <c r="CB60" s="152" t="n">
        <f aca="false">((CD60-BT60)*0.8)+BT60</f>
        <v>-1.531963336</v>
      </c>
      <c r="CC60" s="152" t="n">
        <f aca="false">((CD60-BT60)*0.9)+BT60</f>
        <v>-1.583548078</v>
      </c>
      <c r="CD60" s="152" t="n">
        <f aca="false">VLOOKUP($A60,GAMMAGRIDS,18,FALSE())</f>
        <v>-1.63513282</v>
      </c>
      <c r="CE60" s="152" t="n">
        <f aca="false">($CD60-$CC60)+CD60</f>
        <v>-1.686717562</v>
      </c>
      <c r="CF60" s="152" t="n">
        <f aca="false">($CD60-$CC60)+CE60</f>
        <v>-1.738302304</v>
      </c>
      <c r="CG60" s="152" t="n">
        <f aca="false">($CD60-$CC60)+CF60</f>
        <v>-1.789887046</v>
      </c>
      <c r="CH60" s="152" t="n">
        <f aca="false">($CD60-$CC60)+CG60</f>
        <v>-1.841471788</v>
      </c>
      <c r="CI60" s="152" t="n">
        <f aca="false">($CD60-$CC60)+CH60</f>
        <v>-1.89305653</v>
      </c>
      <c r="CJ60" s="152" t="n">
        <f aca="false">($CD60-$CC60)+CI60</f>
        <v>-1.944641272</v>
      </c>
      <c r="CK60" s="152" t="n">
        <f aca="false">($CD60-$CC60)+CJ60</f>
        <v>-1.996226014</v>
      </c>
      <c r="CL60" s="152" t="n">
        <f aca="false">($CD60-$CC60)+CK60</f>
        <v>-2.047810756</v>
      </c>
      <c r="CM60" s="152" t="n">
        <f aca="false">($CD60-$CC60)+CL60</f>
        <v>-2.099395498</v>
      </c>
      <c r="CN60" s="152" t="n">
        <f aca="false">($CD60-$CC60)+CM60</f>
        <v>-2.15098024</v>
      </c>
      <c r="CO60" s="152" t="n">
        <f aca="false">($CD60-$CC60)+CN60</f>
        <v>-2.202564982</v>
      </c>
      <c r="CP60" s="152" t="n">
        <f aca="false">($CD60-$CC60)+CO60</f>
        <v>-2.254149724</v>
      </c>
      <c r="CQ60" s="152" t="n">
        <f aca="false">($CD60-$CC60)+CP60</f>
        <v>-2.305734466</v>
      </c>
      <c r="CR60" s="152" t="n">
        <f aca="false">($CD60-$CC60)+CQ60</f>
        <v>-2.357319208</v>
      </c>
      <c r="CS60" s="152" t="n">
        <f aca="false">($CD60-$CC60)+CR60</f>
        <v>-2.40890395</v>
      </c>
      <c r="CT60" s="152" t="n">
        <f aca="false">($CD60-$CC60)+CS60</f>
        <v>-2.460488692</v>
      </c>
      <c r="CU60" s="152" t="n">
        <f aca="false">($CD60-$CC60)+CT60</f>
        <v>-2.512073434</v>
      </c>
      <c r="CV60" s="152" t="n">
        <f aca="false">($CD60-$CC60)+CU60</f>
        <v>-2.563658176</v>
      </c>
      <c r="CW60" s="152" t="n">
        <f aca="false">($CD60-$CC60)+CV60</f>
        <v>-2.615242918</v>
      </c>
      <c r="CX60" s="152" t="n">
        <f aca="false">($CD60-$CC60)+CW60</f>
        <v>-2.66682766</v>
      </c>
    </row>
    <row r="61" customFormat="false" ht="12.75" hidden="false" customHeight="false" outlineLevel="0" collapsed="false">
      <c r="A61" s="34" t="n">
        <v>38443</v>
      </c>
      <c r="B61" s="152" t="n">
        <f aca="false">($V61-$W61)+C61</f>
        <v>3.97351112</v>
      </c>
      <c r="C61" s="152" t="n">
        <f aca="false">($V61-$W61)+D61</f>
        <v>3.891841747</v>
      </c>
      <c r="D61" s="152" t="n">
        <f aca="false">($V61-$W61)+E61</f>
        <v>3.810172374</v>
      </c>
      <c r="E61" s="152" t="n">
        <f aca="false">($V61-$W61)+F61</f>
        <v>3.728503001</v>
      </c>
      <c r="F61" s="152" t="n">
        <f aca="false">($V61-$W61)+G61</f>
        <v>3.646833628</v>
      </c>
      <c r="G61" s="152" t="n">
        <f aca="false">($V61-$W61)+H61</f>
        <v>3.565164255</v>
      </c>
      <c r="H61" s="152" t="n">
        <f aca="false">($V61-$W61)+I61</f>
        <v>3.483494882</v>
      </c>
      <c r="I61" s="152" t="n">
        <f aca="false">($V61-$W61)+J61</f>
        <v>3.401825509</v>
      </c>
      <c r="J61" s="152" t="n">
        <f aca="false">($V61-$W61)+K61</f>
        <v>3.320156136</v>
      </c>
      <c r="K61" s="152" t="n">
        <f aca="false">($V61-$W61)+L61</f>
        <v>3.238486763</v>
      </c>
      <c r="L61" s="152" t="n">
        <f aca="false">($V61-$W61)+M61</f>
        <v>3.15681739</v>
      </c>
      <c r="M61" s="152" t="n">
        <f aca="false">($V61-$W61)+N61</f>
        <v>3.075148017</v>
      </c>
      <c r="N61" s="152" t="n">
        <f aca="false">($V61-$W61)+O61</f>
        <v>2.993478644</v>
      </c>
      <c r="O61" s="152" t="n">
        <f aca="false">($V61-$W61)+P61</f>
        <v>2.911809271</v>
      </c>
      <c r="P61" s="152" t="n">
        <f aca="false">($V61-$W61)+Q61</f>
        <v>2.830139898</v>
      </c>
      <c r="Q61" s="152" t="n">
        <f aca="false">($V61-$W61)+R61</f>
        <v>2.748470525</v>
      </c>
      <c r="R61" s="152" t="n">
        <f aca="false">($V61-$W61)+S61</f>
        <v>2.666801152</v>
      </c>
      <c r="S61" s="152" t="n">
        <f aca="false">($V61-$W61)+T61</f>
        <v>2.585131779</v>
      </c>
      <c r="T61" s="152" t="n">
        <f aca="false">($V61-$W61)+U61</f>
        <v>2.503462406</v>
      </c>
      <c r="U61" s="152" t="n">
        <f aca="false">($V61-$W61)+V61</f>
        <v>2.421793033</v>
      </c>
      <c r="V61" s="152" t="n">
        <f aca="false">VLOOKUP($A61,GAMMAGRIDS,11,FALSE())</f>
        <v>2.34012366</v>
      </c>
      <c r="W61" s="152" t="n">
        <f aca="false">((V61-AF61)*0.9)+AF61</f>
        <v>2.258454287</v>
      </c>
      <c r="X61" s="152" t="n">
        <f aca="false">((V61-AF61)*0.8)+AF61</f>
        <v>2.176784914</v>
      </c>
      <c r="Y61" s="152" t="n">
        <f aca="false">((V61-AF61)*0.7)+AF61</f>
        <v>2.095115541</v>
      </c>
      <c r="Z61" s="152" t="n">
        <f aca="false">((V61-AF61)*0.6)+AF61</f>
        <v>2.013446168</v>
      </c>
      <c r="AA61" s="152" t="n">
        <f aca="false">((V61-AF61)*0.5)+AF61</f>
        <v>1.931776795</v>
      </c>
      <c r="AB61" s="152" t="n">
        <f aca="false">((V61-AF61)*0.4)+AF61</f>
        <v>1.850107422</v>
      </c>
      <c r="AC61" s="152" t="n">
        <f aca="false">((V61-AF61)*0.3)+AF61</f>
        <v>1.768438049</v>
      </c>
      <c r="AD61" s="152" t="n">
        <f aca="false">((V61-AF61)*0.2)+AF61</f>
        <v>1.686768676</v>
      </c>
      <c r="AE61" s="152" t="n">
        <f aca="false">((V61-AF61)*0.1)+AF61</f>
        <v>1.605099303</v>
      </c>
      <c r="AF61" s="152" t="n">
        <f aca="false">VLOOKUP($A61,GAMMAGRIDS,12,FALSE())</f>
        <v>1.52342993</v>
      </c>
      <c r="AG61" s="152" t="n">
        <f aca="false">((AF61-AP61)*0.9)+AP61</f>
        <v>1.445375568</v>
      </c>
      <c r="AH61" s="152" t="n">
        <f aca="false">((AF61-AP61)*0.8)+AP61</f>
        <v>1.367321206</v>
      </c>
      <c r="AI61" s="152" t="n">
        <f aca="false">((AF61-AP61)*0.7)+AP61</f>
        <v>1.289266844</v>
      </c>
      <c r="AJ61" s="152" t="n">
        <f aca="false">((AF61-AP61)*0.6)+AP61</f>
        <v>1.211212482</v>
      </c>
      <c r="AK61" s="152" t="n">
        <f aca="false">((AF61-AP61)*0.5)+AP61</f>
        <v>1.13315812</v>
      </c>
      <c r="AL61" s="152" t="n">
        <f aca="false">((AF61-AP61)*0.4)+AP61</f>
        <v>1.055103758</v>
      </c>
      <c r="AM61" s="152" t="n">
        <f aca="false">((AF61-AP61)*0.3)+AP61</f>
        <v>0.977049396</v>
      </c>
      <c r="AN61" s="152" t="n">
        <f aca="false">((AF61-AP61)*0.2)+AP61</f>
        <v>0.898995034</v>
      </c>
      <c r="AO61" s="152" t="n">
        <f aca="false">((AF61-AP61)*0.1)+AP61</f>
        <v>0.820940672</v>
      </c>
      <c r="AP61" s="152" t="n">
        <f aca="false">VLOOKUP($A61,GAMMAGRIDS,13,FALSE())</f>
        <v>0.74288631</v>
      </c>
      <c r="AQ61" s="152" t="n">
        <f aca="false">(($AP61-$AU61)*0.8)+$AU61</f>
        <v>0.667644564</v>
      </c>
      <c r="AR61" s="152" t="n">
        <f aca="false">(($AP61-$AU61)*0.6)+$AU61</f>
        <v>0.592402818</v>
      </c>
      <c r="AS61" s="152" t="n">
        <f aca="false">(($AP61-$AU61)*0.4)+$AU61</f>
        <v>0.517161072</v>
      </c>
      <c r="AT61" s="152" t="n">
        <f aca="false">(($AP61-$AU61)*0.2)+$AU61</f>
        <v>0.441919326</v>
      </c>
      <c r="AU61" s="152" t="n">
        <f aca="false">VLOOKUP($A61,GAMMAGRIDS,14,FALSE())</f>
        <v>0.36667758</v>
      </c>
      <c r="AV61" s="152" t="n">
        <f aca="false">(($AU61-$AZ61)*0.8)+$AZ61</f>
        <v>0.293342064</v>
      </c>
      <c r="AW61" s="152" t="n">
        <f aca="false">(($AU61-$AZ61)*0.6)+$AZ61</f>
        <v>0.220006548</v>
      </c>
      <c r="AX61" s="152" t="n">
        <f aca="false">(($AU61-$AZ61)*0.4)+$AZ61</f>
        <v>0.146671032</v>
      </c>
      <c r="AY61" s="152" t="n">
        <f aca="false">(($AU61-$AZ61)*0.2)+$AZ61</f>
        <v>0.073335516</v>
      </c>
      <c r="AZ61" s="152" t="n">
        <v>0</v>
      </c>
      <c r="BA61" s="152" t="n">
        <f aca="false">(($BE61-$AZ61)*0.2)+$AZ61</f>
        <v>-0.071418102</v>
      </c>
      <c r="BB61" s="152" t="n">
        <f aca="false">(($BE61-$AZ61)*0.4)+$AZ61</f>
        <v>-0.142836204</v>
      </c>
      <c r="BC61" s="152" t="n">
        <f aca="false">(($BE61-$AZ61)*0.6)+$AZ61</f>
        <v>-0.214254306</v>
      </c>
      <c r="BD61" s="152" t="n">
        <f aca="false">(($BE61-$AZ61)*0.8)+$AZ61</f>
        <v>-0.285672408</v>
      </c>
      <c r="BE61" s="152" t="n">
        <f aca="false">VLOOKUP($A61,GAMMAGRIDS,15,FALSE())</f>
        <v>-0.35709051</v>
      </c>
      <c r="BF61" s="152" t="n">
        <f aca="false">(($BJ61-$BE61)*0.2)+$BE61</f>
        <v>-0.42658845</v>
      </c>
      <c r="BG61" s="152" t="n">
        <f aca="false">(($BJ61-$BE61)*0.4)+$BE61</f>
        <v>-0.49608639</v>
      </c>
      <c r="BH61" s="152" t="n">
        <f aca="false">(($BJ61-$BE61)*0.6)+$BE61</f>
        <v>-0.56558433</v>
      </c>
      <c r="BI61" s="152" t="n">
        <f aca="false">(($BJ61-$BE61)*0.8)+$BE61</f>
        <v>-0.63508227</v>
      </c>
      <c r="BJ61" s="152" t="n">
        <f aca="false">VLOOKUP($A61,GAMMAGRIDS,16,FALSE())</f>
        <v>-0.70458021</v>
      </c>
      <c r="BK61" s="152" t="n">
        <f aca="false">((BT61-BJ61)*0.1)+BJ61</f>
        <v>-0.771210533</v>
      </c>
      <c r="BL61" s="152" t="n">
        <f aca="false">((BT61-BJ61)*0.2)+BJ61</f>
        <v>-0.837840856</v>
      </c>
      <c r="BM61" s="152" t="n">
        <f aca="false">((BT61-BJ61)*0.3)+BJ61</f>
        <v>-0.904471179</v>
      </c>
      <c r="BN61" s="152" t="n">
        <f aca="false">((BT61-BJ61)*0.4)+BJ61</f>
        <v>-0.971101502</v>
      </c>
      <c r="BO61" s="152" t="n">
        <f aca="false">((BT61-BJ61)*0.5)+BJ61</f>
        <v>-1.037731825</v>
      </c>
      <c r="BP61" s="152" t="n">
        <f aca="false">((BT61-BJ61)*0.6)+BJ61</f>
        <v>-1.104362148</v>
      </c>
      <c r="BQ61" s="152" t="n">
        <f aca="false">((BT61-BJ61)*0.7)+BJ61</f>
        <v>-1.170992471</v>
      </c>
      <c r="BR61" s="152" t="n">
        <f aca="false">((BT61-BJ61)*0.8)+BJ61</f>
        <v>-1.237622794</v>
      </c>
      <c r="BS61" s="152" t="n">
        <f aca="false">((BT61-BJ61)*0.9)+BJ61</f>
        <v>-1.304253117</v>
      </c>
      <c r="BT61" s="152" t="n">
        <f aca="false">VLOOKUP($A61,GAMMAGRIDS,17,FALSE())</f>
        <v>-1.37088344</v>
      </c>
      <c r="BU61" s="152" t="n">
        <f aca="false">((CD61-BT61)*0.1)+BT61</f>
        <v>-1.433765834</v>
      </c>
      <c r="BV61" s="152" t="n">
        <f aca="false">((CD61-BT61)*0.2)+BT61</f>
        <v>-1.496648228</v>
      </c>
      <c r="BW61" s="152" t="n">
        <f aca="false">((CD61-BT61)*0.3)+BT61</f>
        <v>-1.559530622</v>
      </c>
      <c r="BX61" s="152" t="n">
        <f aca="false">((CD61-BT61)*0.4)+BT61</f>
        <v>-1.622413016</v>
      </c>
      <c r="BY61" s="152" t="n">
        <f aca="false">((CD61-BT61)*0.5)+BT61</f>
        <v>-1.68529541</v>
      </c>
      <c r="BZ61" s="152" t="n">
        <f aca="false">((CD61-BT61)*0.6)+BT61</f>
        <v>-1.748177804</v>
      </c>
      <c r="CA61" s="152" t="n">
        <f aca="false">((CD61-BT61)*0.7)+BT61</f>
        <v>-1.811060198</v>
      </c>
      <c r="CB61" s="152" t="n">
        <f aca="false">((CD61-BT61)*0.8)+BT61</f>
        <v>-1.873942592</v>
      </c>
      <c r="CC61" s="152" t="n">
        <f aca="false">((CD61-BT61)*0.9)+BT61</f>
        <v>-1.936824986</v>
      </c>
      <c r="CD61" s="152" t="n">
        <f aca="false">VLOOKUP($A61,GAMMAGRIDS,18,FALSE())</f>
        <v>-1.99970738</v>
      </c>
      <c r="CE61" s="152" t="n">
        <f aca="false">($CD61-$CC61)+CD61</f>
        <v>-2.062589774</v>
      </c>
      <c r="CF61" s="152" t="n">
        <f aca="false">($CD61-$CC61)+CE61</f>
        <v>-2.125472168</v>
      </c>
      <c r="CG61" s="152" t="n">
        <f aca="false">($CD61-$CC61)+CF61</f>
        <v>-2.188354562</v>
      </c>
      <c r="CH61" s="152" t="n">
        <f aca="false">($CD61-$CC61)+CG61</f>
        <v>-2.251236956</v>
      </c>
      <c r="CI61" s="152" t="n">
        <f aca="false">($CD61-$CC61)+CH61</f>
        <v>-2.31411935</v>
      </c>
      <c r="CJ61" s="152" t="n">
        <f aca="false">($CD61-$CC61)+CI61</f>
        <v>-2.377001744</v>
      </c>
      <c r="CK61" s="152" t="n">
        <f aca="false">($CD61-$CC61)+CJ61</f>
        <v>-2.439884138</v>
      </c>
      <c r="CL61" s="152" t="n">
        <f aca="false">($CD61-$CC61)+CK61</f>
        <v>-2.502766532</v>
      </c>
      <c r="CM61" s="152" t="n">
        <f aca="false">($CD61-$CC61)+CL61</f>
        <v>-2.565648926</v>
      </c>
      <c r="CN61" s="152" t="n">
        <f aca="false">($CD61-$CC61)+CM61</f>
        <v>-2.62853132</v>
      </c>
      <c r="CO61" s="152" t="n">
        <f aca="false">($CD61-$CC61)+CN61</f>
        <v>-2.691413714</v>
      </c>
      <c r="CP61" s="152" t="n">
        <f aca="false">($CD61-$CC61)+CO61</f>
        <v>-2.754296108</v>
      </c>
      <c r="CQ61" s="152" t="n">
        <f aca="false">($CD61-$CC61)+CP61</f>
        <v>-2.817178502</v>
      </c>
      <c r="CR61" s="152" t="n">
        <f aca="false">($CD61-$CC61)+CQ61</f>
        <v>-2.880060896</v>
      </c>
      <c r="CS61" s="152" t="n">
        <f aca="false">($CD61-$CC61)+CR61</f>
        <v>-2.94294329</v>
      </c>
      <c r="CT61" s="152" t="n">
        <f aca="false">($CD61-$CC61)+CS61</f>
        <v>-3.005825684</v>
      </c>
      <c r="CU61" s="152" t="n">
        <f aca="false">($CD61-$CC61)+CT61</f>
        <v>-3.068708078</v>
      </c>
      <c r="CV61" s="152" t="n">
        <f aca="false">($CD61-$CC61)+CU61</f>
        <v>-3.131590472</v>
      </c>
      <c r="CW61" s="152" t="n">
        <f aca="false">($CD61-$CC61)+CV61</f>
        <v>-3.194472866</v>
      </c>
      <c r="CX61" s="152" t="n">
        <f aca="false">($CD61-$CC61)+CW61</f>
        <v>-3.25735526</v>
      </c>
    </row>
    <row r="62" customFormat="false" ht="12.75" hidden="false" customHeight="false" outlineLevel="0" collapsed="false">
      <c r="A62" s="34" t="n">
        <v>38473</v>
      </c>
      <c r="B62" s="152" t="n">
        <f aca="false">($V62-$W62)+C62</f>
        <v>1.67388081</v>
      </c>
      <c r="C62" s="152" t="n">
        <f aca="false">($V62-$W62)+D62</f>
        <v>1.640115055</v>
      </c>
      <c r="D62" s="152" t="n">
        <f aca="false">($V62-$W62)+E62</f>
        <v>1.6063493</v>
      </c>
      <c r="E62" s="152" t="n">
        <f aca="false">($V62-$W62)+F62</f>
        <v>1.572583545</v>
      </c>
      <c r="F62" s="152" t="n">
        <f aca="false">($V62-$W62)+G62</f>
        <v>1.53881779</v>
      </c>
      <c r="G62" s="152" t="n">
        <f aca="false">($V62-$W62)+H62</f>
        <v>1.505052035</v>
      </c>
      <c r="H62" s="152" t="n">
        <f aca="false">($V62-$W62)+I62</f>
        <v>1.47128628</v>
      </c>
      <c r="I62" s="152" t="n">
        <f aca="false">($V62-$W62)+J62</f>
        <v>1.437520525</v>
      </c>
      <c r="J62" s="152" t="n">
        <f aca="false">($V62-$W62)+K62</f>
        <v>1.40375477</v>
      </c>
      <c r="K62" s="152" t="n">
        <f aca="false">($V62-$W62)+L62</f>
        <v>1.369989015</v>
      </c>
      <c r="L62" s="152" t="n">
        <f aca="false">($V62-$W62)+M62</f>
        <v>1.33622326</v>
      </c>
      <c r="M62" s="152" t="n">
        <f aca="false">($V62-$W62)+N62</f>
        <v>1.302457505</v>
      </c>
      <c r="N62" s="152" t="n">
        <f aca="false">($V62-$W62)+O62</f>
        <v>1.26869175</v>
      </c>
      <c r="O62" s="152" t="n">
        <f aca="false">($V62-$W62)+P62</f>
        <v>1.234925995</v>
      </c>
      <c r="P62" s="152" t="n">
        <f aca="false">($V62-$W62)+Q62</f>
        <v>1.20116024</v>
      </c>
      <c r="Q62" s="152" t="n">
        <f aca="false">($V62-$W62)+R62</f>
        <v>1.167394485</v>
      </c>
      <c r="R62" s="152" t="n">
        <f aca="false">($V62-$W62)+S62</f>
        <v>1.13362873</v>
      </c>
      <c r="S62" s="152" t="n">
        <f aca="false">($V62-$W62)+T62</f>
        <v>1.099862975</v>
      </c>
      <c r="T62" s="152" t="n">
        <f aca="false">($V62-$W62)+U62</f>
        <v>1.06609722</v>
      </c>
      <c r="U62" s="152" t="n">
        <f aca="false">($V62-$W62)+V62</f>
        <v>1.032331465</v>
      </c>
      <c r="V62" s="152" t="n">
        <f aca="false">VLOOKUP($A62,GAMMAGRIDS,11,FALSE())</f>
        <v>0.99856571</v>
      </c>
      <c r="W62" s="152" t="n">
        <f aca="false">((V62-AF62)*0.9)+AF62</f>
        <v>0.964799955</v>
      </c>
      <c r="X62" s="152" t="n">
        <f aca="false">((V62-AF62)*0.8)+AF62</f>
        <v>0.9310342</v>
      </c>
      <c r="Y62" s="152" t="n">
        <f aca="false">((V62-AF62)*0.7)+AF62</f>
        <v>0.897268445</v>
      </c>
      <c r="Z62" s="152" t="n">
        <f aca="false">((V62-AF62)*0.6)+AF62</f>
        <v>0.86350269</v>
      </c>
      <c r="AA62" s="152" t="n">
        <f aca="false">((V62-AF62)*0.5)+AF62</f>
        <v>0.829736935</v>
      </c>
      <c r="AB62" s="152" t="n">
        <f aca="false">((V62-AF62)*0.4)+AF62</f>
        <v>0.79597118</v>
      </c>
      <c r="AC62" s="152" t="n">
        <f aca="false">((V62-AF62)*0.3)+AF62</f>
        <v>0.762205425</v>
      </c>
      <c r="AD62" s="152" t="n">
        <f aca="false">((V62-AF62)*0.2)+AF62</f>
        <v>0.72843967</v>
      </c>
      <c r="AE62" s="152" t="n">
        <f aca="false">((V62-AF62)*0.1)+AF62</f>
        <v>0.694673915</v>
      </c>
      <c r="AF62" s="152" t="n">
        <f aca="false">VLOOKUP($A62,GAMMAGRIDS,12,FALSE())</f>
        <v>0.66090816</v>
      </c>
      <c r="AG62" s="152" t="n">
        <f aca="false">((AF62-AP62)*0.9)+AP62</f>
        <v>0.627534875</v>
      </c>
      <c r="AH62" s="152" t="n">
        <f aca="false">((AF62-AP62)*0.8)+AP62</f>
        <v>0.59416159</v>
      </c>
      <c r="AI62" s="152" t="n">
        <f aca="false">((AF62-AP62)*0.7)+AP62</f>
        <v>0.560788305</v>
      </c>
      <c r="AJ62" s="152" t="n">
        <f aca="false">((AF62-AP62)*0.6)+AP62</f>
        <v>0.52741502</v>
      </c>
      <c r="AK62" s="152" t="n">
        <f aca="false">((AF62-AP62)*0.5)+AP62</f>
        <v>0.494041735</v>
      </c>
      <c r="AL62" s="152" t="n">
        <f aca="false">((AF62-AP62)*0.4)+AP62</f>
        <v>0.46066845</v>
      </c>
      <c r="AM62" s="152" t="n">
        <f aca="false">((AF62-AP62)*0.3)+AP62</f>
        <v>0.427295165</v>
      </c>
      <c r="AN62" s="152" t="n">
        <f aca="false">((AF62-AP62)*0.2)+AP62</f>
        <v>0.39392188</v>
      </c>
      <c r="AO62" s="152" t="n">
        <f aca="false">((AF62-AP62)*0.1)+AP62</f>
        <v>0.360548595</v>
      </c>
      <c r="AP62" s="152" t="n">
        <f aca="false">VLOOKUP($A62,GAMMAGRIDS,13,FALSE())</f>
        <v>0.32717531</v>
      </c>
      <c r="AQ62" s="152" t="n">
        <f aca="false">(($AP62-$AU62)*0.8)+$AU62</f>
        <v>0.294266472</v>
      </c>
      <c r="AR62" s="152" t="n">
        <f aca="false">(($AP62-$AU62)*0.6)+$AU62</f>
        <v>0.261357634</v>
      </c>
      <c r="AS62" s="152" t="n">
        <f aca="false">(($AP62-$AU62)*0.4)+$AU62</f>
        <v>0.228448796</v>
      </c>
      <c r="AT62" s="152" t="n">
        <f aca="false">(($AP62-$AU62)*0.2)+$AU62</f>
        <v>0.195539958</v>
      </c>
      <c r="AU62" s="152" t="n">
        <f aca="false">VLOOKUP($A62,GAMMAGRIDS,14,FALSE())</f>
        <v>0.16263112</v>
      </c>
      <c r="AV62" s="152" t="n">
        <f aca="false">(($AU62-$AZ62)*0.8)+$AZ62</f>
        <v>0.130104896</v>
      </c>
      <c r="AW62" s="152" t="n">
        <f aca="false">(($AU62-$AZ62)*0.6)+$AZ62</f>
        <v>0.097578672</v>
      </c>
      <c r="AX62" s="152" t="n">
        <f aca="false">(($AU62-$AZ62)*0.4)+$AZ62</f>
        <v>0.065052448</v>
      </c>
      <c r="AY62" s="152" t="n">
        <f aca="false">(($AU62-$AZ62)*0.2)+$AZ62</f>
        <v>0.032526224</v>
      </c>
      <c r="AZ62" s="152" t="n">
        <v>0</v>
      </c>
      <c r="BA62" s="152" t="n">
        <f aca="false">(($BE62-$AZ62)*0.2)+$AZ62</f>
        <v>-0.032098544</v>
      </c>
      <c r="BB62" s="152" t="n">
        <f aca="false">(($BE62-$AZ62)*0.4)+$AZ62</f>
        <v>-0.064197088</v>
      </c>
      <c r="BC62" s="152" t="n">
        <f aca="false">(($BE62-$AZ62)*0.6)+$AZ62</f>
        <v>-0.096295632</v>
      </c>
      <c r="BD62" s="152" t="n">
        <f aca="false">(($BE62-$AZ62)*0.8)+$AZ62</f>
        <v>-0.128394176</v>
      </c>
      <c r="BE62" s="152" t="n">
        <f aca="false">VLOOKUP($A62,GAMMAGRIDS,15,FALSE())</f>
        <v>-0.16049272</v>
      </c>
      <c r="BF62" s="152" t="n">
        <f aca="false">(($BJ62-$BE62)*0.2)+$BE62</f>
        <v>-0.19212537</v>
      </c>
      <c r="BG62" s="152" t="n">
        <f aca="false">(($BJ62-$BE62)*0.4)+$BE62</f>
        <v>-0.22375802</v>
      </c>
      <c r="BH62" s="152" t="n">
        <f aca="false">(($BJ62-$BE62)*0.6)+$BE62</f>
        <v>-0.25539067</v>
      </c>
      <c r="BI62" s="152" t="n">
        <f aca="false">(($BJ62-$BE62)*0.8)+$BE62</f>
        <v>-0.28702332</v>
      </c>
      <c r="BJ62" s="152" t="n">
        <f aca="false">VLOOKUP($A62,GAMMAGRIDS,16,FALSE())</f>
        <v>-0.31865597</v>
      </c>
      <c r="BK62" s="152" t="n">
        <f aca="false">((BT62-BJ62)*0.1)+BJ62</f>
        <v>-0.34952849</v>
      </c>
      <c r="BL62" s="152" t="n">
        <f aca="false">((BT62-BJ62)*0.2)+BJ62</f>
        <v>-0.38040101</v>
      </c>
      <c r="BM62" s="152" t="n">
        <f aca="false">((BT62-BJ62)*0.3)+BJ62</f>
        <v>-0.41127353</v>
      </c>
      <c r="BN62" s="152" t="n">
        <f aca="false">((BT62-BJ62)*0.4)+BJ62</f>
        <v>-0.44214605</v>
      </c>
      <c r="BO62" s="152" t="n">
        <f aca="false">((BT62-BJ62)*0.5)+BJ62</f>
        <v>-0.47301857</v>
      </c>
      <c r="BP62" s="152" t="n">
        <f aca="false">((BT62-BJ62)*0.6)+BJ62</f>
        <v>-0.50389109</v>
      </c>
      <c r="BQ62" s="152" t="n">
        <f aca="false">((BT62-BJ62)*0.7)+BJ62</f>
        <v>-0.53476361</v>
      </c>
      <c r="BR62" s="152" t="n">
        <f aca="false">((BT62-BJ62)*0.8)+BJ62</f>
        <v>-0.56563613</v>
      </c>
      <c r="BS62" s="152" t="n">
        <f aca="false">((BT62-BJ62)*0.9)+BJ62</f>
        <v>-0.59650865</v>
      </c>
      <c r="BT62" s="152" t="n">
        <f aca="false">VLOOKUP($A62,GAMMAGRIDS,17,FALSE())</f>
        <v>-0.62738117</v>
      </c>
      <c r="BU62" s="152" t="n">
        <f aca="false">((CD62-BT62)*0.1)+BT62</f>
        <v>-0.657191788</v>
      </c>
      <c r="BV62" s="152" t="n">
        <f aca="false">((CD62-BT62)*0.2)+BT62</f>
        <v>-0.687002406</v>
      </c>
      <c r="BW62" s="152" t="n">
        <f aca="false">((CD62-BT62)*0.3)+BT62</f>
        <v>-0.716813024</v>
      </c>
      <c r="BX62" s="152" t="n">
        <f aca="false">((CD62-BT62)*0.4)+BT62</f>
        <v>-0.746623642</v>
      </c>
      <c r="BY62" s="152" t="n">
        <f aca="false">((CD62-BT62)*0.5)+BT62</f>
        <v>-0.77643426</v>
      </c>
      <c r="BZ62" s="152" t="n">
        <f aca="false">((CD62-BT62)*0.6)+BT62</f>
        <v>-0.806244878</v>
      </c>
      <c r="CA62" s="152" t="n">
        <f aca="false">((CD62-BT62)*0.7)+BT62</f>
        <v>-0.836055496</v>
      </c>
      <c r="CB62" s="152" t="n">
        <f aca="false">((CD62-BT62)*0.8)+BT62</f>
        <v>-0.865866114</v>
      </c>
      <c r="CC62" s="152" t="n">
        <f aca="false">((CD62-BT62)*0.9)+BT62</f>
        <v>-0.895676732</v>
      </c>
      <c r="CD62" s="152" t="n">
        <f aca="false">VLOOKUP($A62,GAMMAGRIDS,18,FALSE())</f>
        <v>-0.92548735</v>
      </c>
      <c r="CE62" s="152" t="n">
        <f aca="false">($CD62-$CC62)+CD62</f>
        <v>-0.955297968</v>
      </c>
      <c r="CF62" s="152" t="n">
        <f aca="false">($CD62-$CC62)+CE62</f>
        <v>-0.985108586</v>
      </c>
      <c r="CG62" s="152" t="n">
        <f aca="false">($CD62-$CC62)+CF62</f>
        <v>-1.014919204</v>
      </c>
      <c r="CH62" s="152" t="n">
        <f aca="false">($CD62-$CC62)+CG62</f>
        <v>-1.044729822</v>
      </c>
      <c r="CI62" s="152" t="n">
        <f aca="false">($CD62-$CC62)+CH62</f>
        <v>-1.07454044</v>
      </c>
      <c r="CJ62" s="152" t="n">
        <f aca="false">($CD62-$CC62)+CI62</f>
        <v>-1.104351058</v>
      </c>
      <c r="CK62" s="152" t="n">
        <f aca="false">($CD62-$CC62)+CJ62</f>
        <v>-1.134161676</v>
      </c>
      <c r="CL62" s="152" t="n">
        <f aca="false">($CD62-$CC62)+CK62</f>
        <v>-1.163972294</v>
      </c>
      <c r="CM62" s="152" t="n">
        <f aca="false">($CD62-$CC62)+CL62</f>
        <v>-1.193782912</v>
      </c>
      <c r="CN62" s="152" t="n">
        <f aca="false">($CD62-$CC62)+CM62</f>
        <v>-1.22359353</v>
      </c>
      <c r="CO62" s="152" t="n">
        <f aca="false">($CD62-$CC62)+CN62</f>
        <v>-1.253404148</v>
      </c>
      <c r="CP62" s="152" t="n">
        <f aca="false">($CD62-$CC62)+CO62</f>
        <v>-1.283214766</v>
      </c>
      <c r="CQ62" s="152" t="n">
        <f aca="false">($CD62-$CC62)+CP62</f>
        <v>-1.313025384</v>
      </c>
      <c r="CR62" s="152" t="n">
        <f aca="false">($CD62-$CC62)+CQ62</f>
        <v>-1.342836002</v>
      </c>
      <c r="CS62" s="152" t="n">
        <f aca="false">($CD62-$CC62)+CR62</f>
        <v>-1.37264662</v>
      </c>
      <c r="CT62" s="152" t="n">
        <f aca="false">($CD62-$CC62)+CS62</f>
        <v>-1.402457238</v>
      </c>
      <c r="CU62" s="152" t="n">
        <f aca="false">($CD62-$CC62)+CT62</f>
        <v>-1.432267856</v>
      </c>
      <c r="CV62" s="152" t="n">
        <f aca="false">($CD62-$CC62)+CU62</f>
        <v>-1.462078474</v>
      </c>
      <c r="CW62" s="152" t="n">
        <f aca="false">($CD62-$CC62)+CV62</f>
        <v>-1.491889092</v>
      </c>
      <c r="CX62" s="152" t="n">
        <f aca="false">($CD62-$CC62)+CW62</f>
        <v>-1.52169971</v>
      </c>
    </row>
    <row r="63" customFormat="false" ht="12.75" hidden="false" customHeight="false" outlineLevel="0" collapsed="false">
      <c r="A63" s="34" t="n">
        <v>38504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CX6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54" width="9.14"/>
    <col collapsed="false" customWidth="true" hidden="false" outlineLevel="0" max="50" min="2" style="150" width="9.14"/>
    <col collapsed="false" customWidth="true" hidden="false" outlineLevel="0" max="92" min="51" style="151" width="9.14"/>
  </cols>
  <sheetData>
    <row r="3" customFormat="false" ht="12.75" hidden="false" customHeight="false" outlineLevel="0" collapsed="false">
      <c r="B3" s="152" t="n">
        <v>-0.5</v>
      </c>
      <c r="C3" s="152" t="n">
        <f aca="false">B3+0.01</f>
        <v>-0.49</v>
      </c>
      <c r="D3" s="152" t="n">
        <f aca="false">C3+0.01</f>
        <v>-0.48</v>
      </c>
      <c r="E3" s="152" t="n">
        <f aca="false">D3+0.01</f>
        <v>-0.47</v>
      </c>
      <c r="F3" s="152" t="n">
        <f aca="false">E3+0.01</f>
        <v>-0.46</v>
      </c>
      <c r="G3" s="152" t="n">
        <f aca="false">F3+0.01</f>
        <v>-0.45</v>
      </c>
      <c r="H3" s="152" t="n">
        <f aca="false">G3+0.01</f>
        <v>-0.44</v>
      </c>
      <c r="I3" s="152" t="n">
        <f aca="false">H3+0.01</f>
        <v>-0.43</v>
      </c>
      <c r="J3" s="152" t="n">
        <f aca="false">I3+0.01</f>
        <v>-0.42</v>
      </c>
      <c r="K3" s="152" t="n">
        <f aca="false">J3+0.01</f>
        <v>-0.41</v>
      </c>
      <c r="L3" s="152" t="n">
        <f aca="false">K3+0.01</f>
        <v>-0.4</v>
      </c>
      <c r="M3" s="152" t="n">
        <f aca="false">L3+0.01</f>
        <v>-0.39</v>
      </c>
      <c r="N3" s="152" t="n">
        <f aca="false">M3+0.01</f>
        <v>-0.38</v>
      </c>
      <c r="O3" s="152" t="n">
        <f aca="false">N3+0.01</f>
        <v>-0.37</v>
      </c>
      <c r="P3" s="152" t="n">
        <f aca="false">O3+0.01</f>
        <v>-0.36</v>
      </c>
      <c r="Q3" s="152" t="n">
        <f aca="false">P3+0.01</f>
        <v>-0.35</v>
      </c>
      <c r="R3" s="152" t="n">
        <f aca="false">Q3+0.01</f>
        <v>-0.34</v>
      </c>
      <c r="S3" s="152" t="n">
        <f aca="false">R3+0.01</f>
        <v>-0.33</v>
      </c>
      <c r="T3" s="152" t="n">
        <f aca="false">S3+0.01</f>
        <v>-0.32</v>
      </c>
      <c r="U3" s="152" t="n">
        <f aca="false">T3+0.01</f>
        <v>-0.31</v>
      </c>
      <c r="V3" s="152" t="n">
        <f aca="false">U3+0.01</f>
        <v>-0.3</v>
      </c>
      <c r="W3" s="152" t="n">
        <f aca="false">V3+0.01</f>
        <v>-0.29</v>
      </c>
      <c r="X3" s="152" t="n">
        <f aca="false">W3+0.01</f>
        <v>-0.28</v>
      </c>
      <c r="Y3" s="152" t="n">
        <f aca="false">X3+0.01</f>
        <v>-0.27</v>
      </c>
      <c r="Z3" s="152" t="n">
        <f aca="false">Y3+0.01</f>
        <v>-0.26</v>
      </c>
      <c r="AA3" s="152" t="n">
        <f aca="false">Z3+0.01</f>
        <v>-0.25</v>
      </c>
      <c r="AB3" s="152" t="n">
        <f aca="false">AA3+0.01</f>
        <v>-0.24</v>
      </c>
      <c r="AC3" s="152" t="n">
        <f aca="false">AB3+0.01</f>
        <v>-0.23</v>
      </c>
      <c r="AD3" s="152" t="n">
        <f aca="false">AC3+0.01</f>
        <v>-0.22</v>
      </c>
      <c r="AE3" s="152" t="n">
        <f aca="false">AD3+0.01</f>
        <v>-0.21</v>
      </c>
      <c r="AF3" s="152" t="n">
        <f aca="false">AE3+0.01</f>
        <v>-0.2</v>
      </c>
      <c r="AG3" s="152" t="n">
        <f aca="false">AF3+0.01</f>
        <v>-0.19</v>
      </c>
      <c r="AH3" s="152" t="n">
        <f aca="false">AG3+0.01</f>
        <v>-0.18</v>
      </c>
      <c r="AI3" s="152" t="n">
        <f aca="false">AH3+0.01</f>
        <v>-0.17</v>
      </c>
      <c r="AJ3" s="152" t="n">
        <f aca="false">AI3+0.01</f>
        <v>-0.16</v>
      </c>
      <c r="AK3" s="152" t="n">
        <f aca="false">AJ3+0.01</f>
        <v>-0.15</v>
      </c>
      <c r="AL3" s="152" t="n">
        <f aca="false">AK3+0.01</f>
        <v>-0.14</v>
      </c>
      <c r="AM3" s="152" t="n">
        <f aca="false">AL3+0.01</f>
        <v>-0.13</v>
      </c>
      <c r="AN3" s="152" t="n">
        <f aca="false">AM3+0.01</f>
        <v>-0.12</v>
      </c>
      <c r="AO3" s="152" t="n">
        <f aca="false">AN3+0.01</f>
        <v>-0.11</v>
      </c>
      <c r="AP3" s="152" t="n">
        <f aca="false">AO3+0.01</f>
        <v>-0.0999999999999997</v>
      </c>
      <c r="AQ3" s="152" t="n">
        <f aca="false">AP3+0.01</f>
        <v>-0.0899999999999997</v>
      </c>
      <c r="AR3" s="152" t="n">
        <f aca="false">AQ3+0.01</f>
        <v>-0.0799999999999997</v>
      </c>
      <c r="AS3" s="152" t="n">
        <f aca="false">AR3+0.01</f>
        <v>-0.0699999999999997</v>
      </c>
      <c r="AT3" s="152" t="n">
        <f aca="false">AS3+0.01</f>
        <v>-0.0599999999999997</v>
      </c>
      <c r="AU3" s="152" t="n">
        <f aca="false">AT3+0.01</f>
        <v>-0.0499999999999997</v>
      </c>
      <c r="AV3" s="152" t="n">
        <f aca="false">AU3+0.01</f>
        <v>-0.0399999999999997</v>
      </c>
      <c r="AW3" s="152" t="n">
        <f aca="false">AV3+0.01</f>
        <v>-0.0299999999999997</v>
      </c>
      <c r="AX3" s="152" t="n">
        <f aca="false">AW3+0.01</f>
        <v>-0.0199999999999997</v>
      </c>
      <c r="AY3" s="152" t="n">
        <f aca="false">AX3+0.01</f>
        <v>-0.00999999999999969</v>
      </c>
      <c r="AZ3" s="152" t="n">
        <v>0</v>
      </c>
      <c r="BA3" s="152" t="n">
        <f aca="false">AZ3+0.01</f>
        <v>0.01</v>
      </c>
      <c r="BB3" s="152" t="n">
        <f aca="false">BA3+0.01</f>
        <v>0.02</v>
      </c>
      <c r="BC3" s="152" t="n">
        <f aca="false">BB3+0.01</f>
        <v>0.03</v>
      </c>
      <c r="BD3" s="152" t="n">
        <f aca="false">BC3+0.01</f>
        <v>0.04</v>
      </c>
      <c r="BE3" s="152" t="n">
        <f aca="false">BD3+0.01</f>
        <v>0.05</v>
      </c>
      <c r="BF3" s="152" t="n">
        <f aca="false">BE3+0.01</f>
        <v>0.06</v>
      </c>
      <c r="BG3" s="152" t="n">
        <f aca="false">BF3+0.01</f>
        <v>0.07</v>
      </c>
      <c r="BH3" s="152" t="n">
        <f aca="false">BG3+0.01</f>
        <v>0.08</v>
      </c>
      <c r="BI3" s="152" t="n">
        <f aca="false">BH3+0.01</f>
        <v>0.09</v>
      </c>
      <c r="BJ3" s="152" t="n">
        <f aca="false">BI3+0.01</f>
        <v>0.1</v>
      </c>
      <c r="BK3" s="152" t="n">
        <f aca="false">BJ3+0.01</f>
        <v>0.11</v>
      </c>
      <c r="BL3" s="152" t="n">
        <f aca="false">BK3+0.01</f>
        <v>0.12</v>
      </c>
      <c r="BM3" s="152" t="n">
        <f aca="false">BL3+0.01</f>
        <v>0.13</v>
      </c>
      <c r="BN3" s="152" t="n">
        <f aca="false">BM3+0.01</f>
        <v>0.14</v>
      </c>
      <c r="BO3" s="152" t="n">
        <f aca="false">BN3+0.01</f>
        <v>0.15</v>
      </c>
      <c r="BP3" s="152" t="n">
        <f aca="false">BO3+0.01</f>
        <v>0.16</v>
      </c>
      <c r="BQ3" s="152" t="n">
        <f aca="false">BP3+0.01</f>
        <v>0.17</v>
      </c>
      <c r="BR3" s="152" t="n">
        <f aca="false">BQ3+0.01</f>
        <v>0.18</v>
      </c>
      <c r="BS3" s="152" t="n">
        <f aca="false">BR3+0.01</f>
        <v>0.19</v>
      </c>
      <c r="BT3" s="152" t="n">
        <f aca="false">BS3+0.01</f>
        <v>0.2</v>
      </c>
      <c r="BU3" s="152" t="n">
        <f aca="false">BT3+0.01</f>
        <v>0.21</v>
      </c>
      <c r="BV3" s="152" t="n">
        <f aca="false">BU3+0.01</f>
        <v>0.22</v>
      </c>
      <c r="BW3" s="152" t="n">
        <f aca="false">BV3+0.01</f>
        <v>0.23</v>
      </c>
      <c r="BX3" s="152" t="n">
        <f aca="false">BW3+0.01</f>
        <v>0.24</v>
      </c>
      <c r="BY3" s="152" t="n">
        <f aca="false">BX3+0.01</f>
        <v>0.25</v>
      </c>
      <c r="BZ3" s="152" t="n">
        <f aca="false">BY3+0.01</f>
        <v>0.26</v>
      </c>
      <c r="CA3" s="152" t="n">
        <f aca="false">BZ3+0.01</f>
        <v>0.27</v>
      </c>
      <c r="CB3" s="152" t="n">
        <f aca="false">CA3+0.01</f>
        <v>0.28</v>
      </c>
      <c r="CC3" s="152" t="n">
        <f aca="false">CB3+0.01</f>
        <v>0.29</v>
      </c>
      <c r="CD3" s="152" t="n">
        <f aca="false">CC3+0.01</f>
        <v>0.3</v>
      </c>
      <c r="CE3" s="152" t="n">
        <f aca="false">CD3+0.01</f>
        <v>0.31</v>
      </c>
      <c r="CF3" s="152" t="n">
        <f aca="false">CE3+0.01</f>
        <v>0.32</v>
      </c>
      <c r="CG3" s="152" t="n">
        <f aca="false">CF3+0.01</f>
        <v>0.33</v>
      </c>
      <c r="CH3" s="152" t="n">
        <f aca="false">CG3+0.01</f>
        <v>0.34</v>
      </c>
      <c r="CI3" s="152" t="n">
        <f aca="false">CH3+0.01</f>
        <v>0.35</v>
      </c>
      <c r="CJ3" s="152" t="n">
        <f aca="false">CI3+0.01</f>
        <v>0.36</v>
      </c>
      <c r="CK3" s="152" t="n">
        <f aca="false">CJ3+0.01</f>
        <v>0.37</v>
      </c>
      <c r="CL3" s="152" t="n">
        <f aca="false">CK3+0.01</f>
        <v>0.38</v>
      </c>
      <c r="CM3" s="152" t="n">
        <f aca="false">CL3+0.01</f>
        <v>0.39</v>
      </c>
      <c r="CN3" s="152" t="n">
        <f aca="false">CM3+0.01</f>
        <v>0.4</v>
      </c>
      <c r="CO3" s="152" t="n">
        <f aca="false">CN3+0.01</f>
        <v>0.41</v>
      </c>
      <c r="CP3" s="152" t="n">
        <f aca="false">CO3+0.01</f>
        <v>0.42</v>
      </c>
      <c r="CQ3" s="152" t="n">
        <f aca="false">CP3+0.01</f>
        <v>0.43</v>
      </c>
      <c r="CR3" s="152" t="n">
        <f aca="false">CQ3+0.01</f>
        <v>0.44</v>
      </c>
      <c r="CS3" s="152" t="n">
        <f aca="false">CR3+0.01</f>
        <v>0.45</v>
      </c>
      <c r="CT3" s="152" t="n">
        <f aca="false">CS3+0.01</f>
        <v>0.46</v>
      </c>
      <c r="CU3" s="152" t="n">
        <f aca="false">CT3+0.01</f>
        <v>0.47</v>
      </c>
      <c r="CV3" s="152" t="n">
        <f aca="false">CU3+0.01</f>
        <v>0.48</v>
      </c>
      <c r="CW3" s="152" t="n">
        <f aca="false">CV3+0.01</f>
        <v>0.49</v>
      </c>
      <c r="CX3" s="152" t="n">
        <f aca="false">CW3+0.01</f>
        <v>0.5</v>
      </c>
    </row>
    <row r="4" customFormat="false" ht="12.75" hidden="false" customHeight="false" outlineLevel="0" collapsed="false">
      <c r="B4" s="152" t="n">
        <v>2</v>
      </c>
      <c r="C4" s="152" t="n">
        <f aca="false">B4+1</f>
        <v>3</v>
      </c>
      <c r="D4" s="152" t="n">
        <f aca="false">C4+1</f>
        <v>4</v>
      </c>
      <c r="E4" s="152" t="n">
        <f aca="false">D4+1</f>
        <v>5</v>
      </c>
      <c r="F4" s="152" t="n">
        <f aca="false">E4+1</f>
        <v>6</v>
      </c>
      <c r="G4" s="152" t="n">
        <f aca="false">F4+1</f>
        <v>7</v>
      </c>
      <c r="H4" s="152" t="n">
        <f aca="false">G4+1</f>
        <v>8</v>
      </c>
      <c r="I4" s="152" t="n">
        <f aca="false">H4+1</f>
        <v>9</v>
      </c>
      <c r="J4" s="152" t="n">
        <f aca="false">I4+1</f>
        <v>10</v>
      </c>
      <c r="K4" s="152" t="n">
        <f aca="false">J4+1</f>
        <v>11</v>
      </c>
      <c r="L4" s="152" t="n">
        <f aca="false">K4+1</f>
        <v>12</v>
      </c>
      <c r="M4" s="152" t="n">
        <f aca="false">L4+1</f>
        <v>13</v>
      </c>
      <c r="N4" s="152" t="n">
        <f aca="false">M4+1</f>
        <v>14</v>
      </c>
      <c r="O4" s="152" t="n">
        <f aca="false">N4+1</f>
        <v>15</v>
      </c>
      <c r="P4" s="152" t="n">
        <f aca="false">O4+1</f>
        <v>16</v>
      </c>
      <c r="Q4" s="152" t="n">
        <f aca="false">P4+1</f>
        <v>17</v>
      </c>
      <c r="R4" s="152" t="n">
        <f aca="false">Q4+1</f>
        <v>18</v>
      </c>
      <c r="S4" s="152" t="n">
        <f aca="false">R4+1</f>
        <v>19</v>
      </c>
      <c r="T4" s="152" t="n">
        <f aca="false">S4+1</f>
        <v>20</v>
      </c>
      <c r="U4" s="152" t="n">
        <f aca="false">T4+1</f>
        <v>21</v>
      </c>
      <c r="V4" s="152" t="n">
        <f aca="false">U4+1</f>
        <v>22</v>
      </c>
      <c r="W4" s="152" t="n">
        <f aca="false">V4+1</f>
        <v>23</v>
      </c>
      <c r="X4" s="152" t="n">
        <f aca="false">W4+1</f>
        <v>24</v>
      </c>
      <c r="Y4" s="152" t="n">
        <f aca="false">X4+1</f>
        <v>25</v>
      </c>
      <c r="Z4" s="152" t="n">
        <f aca="false">Y4+1</f>
        <v>26</v>
      </c>
      <c r="AA4" s="152" t="n">
        <f aca="false">Z4+1</f>
        <v>27</v>
      </c>
      <c r="AB4" s="152" t="n">
        <f aca="false">AA4+1</f>
        <v>28</v>
      </c>
      <c r="AC4" s="152" t="n">
        <f aca="false">AB4+1</f>
        <v>29</v>
      </c>
      <c r="AD4" s="152" t="n">
        <f aca="false">AC4+1</f>
        <v>30</v>
      </c>
      <c r="AE4" s="152" t="n">
        <f aca="false">AD4+1</f>
        <v>31</v>
      </c>
      <c r="AF4" s="152" t="n">
        <f aca="false">AE4+1</f>
        <v>32</v>
      </c>
      <c r="AG4" s="152" t="n">
        <f aca="false">AF4+1</f>
        <v>33</v>
      </c>
      <c r="AH4" s="152" t="n">
        <f aca="false">AG4+1</f>
        <v>34</v>
      </c>
      <c r="AI4" s="152" t="n">
        <f aca="false">AH4+1</f>
        <v>35</v>
      </c>
      <c r="AJ4" s="152" t="n">
        <f aca="false">AI4+1</f>
        <v>36</v>
      </c>
      <c r="AK4" s="152" t="n">
        <f aca="false">AJ4+1</f>
        <v>37</v>
      </c>
      <c r="AL4" s="152" t="n">
        <f aca="false">AK4+1</f>
        <v>38</v>
      </c>
      <c r="AM4" s="152" t="n">
        <f aca="false">AL4+1</f>
        <v>39</v>
      </c>
      <c r="AN4" s="152" t="n">
        <f aca="false">AM4+1</f>
        <v>40</v>
      </c>
      <c r="AO4" s="152" t="n">
        <f aca="false">AN4+1</f>
        <v>41</v>
      </c>
      <c r="AP4" s="152" t="n">
        <f aca="false">AO4+1</f>
        <v>42</v>
      </c>
      <c r="AQ4" s="152" t="n">
        <f aca="false">AP4+1</f>
        <v>43</v>
      </c>
      <c r="AR4" s="152" t="n">
        <f aca="false">AQ4+1</f>
        <v>44</v>
      </c>
      <c r="AS4" s="152" t="n">
        <f aca="false">AR4+1</f>
        <v>45</v>
      </c>
      <c r="AT4" s="152" t="n">
        <f aca="false">AS4+1</f>
        <v>46</v>
      </c>
      <c r="AU4" s="152" t="n">
        <f aca="false">AT4+1</f>
        <v>47</v>
      </c>
      <c r="AV4" s="152" t="n">
        <f aca="false">AU4+1</f>
        <v>48</v>
      </c>
      <c r="AW4" s="152" t="n">
        <f aca="false">AV4+1</f>
        <v>49</v>
      </c>
      <c r="AX4" s="152" t="n">
        <f aca="false">AW4+1</f>
        <v>50</v>
      </c>
      <c r="AY4" s="152" t="n">
        <f aca="false">AX4+1</f>
        <v>51</v>
      </c>
      <c r="AZ4" s="152" t="n">
        <f aca="false">AY4+1</f>
        <v>52</v>
      </c>
      <c r="BA4" s="152" t="n">
        <f aca="false">AZ4+1</f>
        <v>53</v>
      </c>
      <c r="BB4" s="152" t="n">
        <f aca="false">BA4+1</f>
        <v>54</v>
      </c>
      <c r="BC4" s="152" t="n">
        <f aca="false">BB4+1</f>
        <v>55</v>
      </c>
      <c r="BD4" s="152" t="n">
        <f aca="false">BC4+1</f>
        <v>56</v>
      </c>
      <c r="BE4" s="152" t="n">
        <f aca="false">BD4+1</f>
        <v>57</v>
      </c>
      <c r="BF4" s="152" t="n">
        <f aca="false">BE4+1</f>
        <v>58</v>
      </c>
      <c r="BG4" s="152" t="n">
        <f aca="false">BF4+1</f>
        <v>59</v>
      </c>
      <c r="BH4" s="152" t="n">
        <f aca="false">BG4+1</f>
        <v>60</v>
      </c>
      <c r="BI4" s="152" t="n">
        <f aca="false">BH4+1</f>
        <v>61</v>
      </c>
      <c r="BJ4" s="152" t="n">
        <f aca="false">BI4+1</f>
        <v>62</v>
      </c>
      <c r="BK4" s="152" t="n">
        <f aca="false">BJ4+1</f>
        <v>63</v>
      </c>
      <c r="BL4" s="152" t="n">
        <f aca="false">BK4+1</f>
        <v>64</v>
      </c>
      <c r="BM4" s="152" t="n">
        <f aca="false">BL4+1</f>
        <v>65</v>
      </c>
      <c r="BN4" s="152" t="n">
        <f aca="false">BM4+1</f>
        <v>66</v>
      </c>
      <c r="BO4" s="152" t="n">
        <f aca="false">BN4+1</f>
        <v>67</v>
      </c>
      <c r="BP4" s="152" t="n">
        <f aca="false">BO4+1</f>
        <v>68</v>
      </c>
      <c r="BQ4" s="152" t="n">
        <f aca="false">BP4+1</f>
        <v>69</v>
      </c>
      <c r="BR4" s="152" t="n">
        <f aca="false">BQ4+1</f>
        <v>70</v>
      </c>
      <c r="BS4" s="152" t="n">
        <f aca="false">BR4+1</f>
        <v>71</v>
      </c>
      <c r="BT4" s="152" t="n">
        <f aca="false">BS4+1</f>
        <v>72</v>
      </c>
      <c r="BU4" s="152" t="n">
        <f aca="false">BT4+1</f>
        <v>73</v>
      </c>
      <c r="BV4" s="152" t="n">
        <f aca="false">BU4+1</f>
        <v>74</v>
      </c>
      <c r="BW4" s="152" t="n">
        <f aca="false">BV4+1</f>
        <v>75</v>
      </c>
      <c r="BX4" s="152" t="n">
        <f aca="false">BW4+1</f>
        <v>76</v>
      </c>
      <c r="BY4" s="152" t="n">
        <f aca="false">BX4+1</f>
        <v>77</v>
      </c>
      <c r="BZ4" s="152" t="n">
        <f aca="false">BY4+1</f>
        <v>78</v>
      </c>
      <c r="CA4" s="152" t="n">
        <f aca="false">BZ4+1</f>
        <v>79</v>
      </c>
      <c r="CB4" s="152" t="n">
        <f aca="false">CA4+1</f>
        <v>80</v>
      </c>
      <c r="CC4" s="152" t="n">
        <f aca="false">CB4+1</f>
        <v>81</v>
      </c>
      <c r="CD4" s="152" t="n">
        <f aca="false">CC4+1</f>
        <v>82</v>
      </c>
      <c r="CE4" s="152" t="n">
        <f aca="false">CD4+1</f>
        <v>83</v>
      </c>
      <c r="CF4" s="152" t="n">
        <f aca="false">CE4+1</f>
        <v>84</v>
      </c>
      <c r="CG4" s="152" t="n">
        <f aca="false">CF4+1</f>
        <v>85</v>
      </c>
      <c r="CH4" s="152" t="n">
        <f aca="false">CG4+1</f>
        <v>86</v>
      </c>
      <c r="CI4" s="152" t="n">
        <f aca="false">CH4+1</f>
        <v>87</v>
      </c>
      <c r="CJ4" s="152" t="n">
        <f aca="false">CI4+1</f>
        <v>88</v>
      </c>
      <c r="CK4" s="152" t="n">
        <f aca="false">CJ4+1</f>
        <v>89</v>
      </c>
      <c r="CL4" s="152" t="n">
        <f aca="false">CK4+1</f>
        <v>90</v>
      </c>
      <c r="CM4" s="152" t="n">
        <f aca="false">CL4+1</f>
        <v>91</v>
      </c>
      <c r="CN4" s="152" t="n">
        <f aca="false">CM4+1</f>
        <v>92</v>
      </c>
      <c r="CO4" s="152" t="n">
        <f aca="false">CN4+1</f>
        <v>93</v>
      </c>
      <c r="CP4" s="152" t="n">
        <f aca="false">CO4+1</f>
        <v>94</v>
      </c>
      <c r="CQ4" s="152" t="n">
        <f aca="false">CP4+1</f>
        <v>95</v>
      </c>
      <c r="CR4" s="152" t="n">
        <f aca="false">CQ4+1</f>
        <v>96</v>
      </c>
      <c r="CS4" s="152" t="n">
        <f aca="false">CR4+1</f>
        <v>97</v>
      </c>
      <c r="CT4" s="152" t="n">
        <f aca="false">CS4+1</f>
        <v>98</v>
      </c>
      <c r="CU4" s="152" t="n">
        <f aca="false">CT4+1</f>
        <v>99</v>
      </c>
      <c r="CV4" s="152" t="n">
        <f aca="false">CU4+1</f>
        <v>100</v>
      </c>
      <c r="CW4" s="152" t="n">
        <f aca="false">CV4+1</f>
        <v>101</v>
      </c>
      <c r="CX4" s="152" t="n">
        <f aca="false">CW4+1</f>
        <v>102</v>
      </c>
    </row>
    <row r="5" customFormat="false" ht="12.75" hidden="false" customHeight="false" outlineLevel="0" collapsed="false">
      <c r="A5" s="34" t="n">
        <v>36739</v>
      </c>
      <c r="B5" s="152" t="n">
        <f aca="false">($V5-$W5)+C5</f>
        <v>0</v>
      </c>
      <c r="C5" s="152" t="n">
        <f aca="false">($V5-$W5)+D5</f>
        <v>0</v>
      </c>
      <c r="D5" s="152" t="n">
        <f aca="false">($V5-$W5)+E5</f>
        <v>0</v>
      </c>
      <c r="E5" s="152" t="n">
        <f aca="false">($V5-$W5)+F5</f>
        <v>0</v>
      </c>
      <c r="F5" s="152" t="n">
        <f aca="false">($V5-$W5)+G5</f>
        <v>0</v>
      </c>
      <c r="G5" s="152" t="n">
        <f aca="false">($V5-$W5)+H5</f>
        <v>0</v>
      </c>
      <c r="H5" s="152" t="n">
        <f aca="false">($V5-$W5)+I5</f>
        <v>0</v>
      </c>
      <c r="I5" s="152" t="n">
        <f aca="false">($V5-$W5)+J5</f>
        <v>0</v>
      </c>
      <c r="J5" s="152" t="n">
        <f aca="false">($V5-$W5)+K5</f>
        <v>0</v>
      </c>
      <c r="K5" s="152" t="n">
        <f aca="false">($V5-$W5)+L5</f>
        <v>0</v>
      </c>
      <c r="L5" s="152" t="n">
        <f aca="false">($V5-$W5)+M5</f>
        <v>0</v>
      </c>
      <c r="M5" s="152" t="n">
        <f aca="false">($V5-$W5)+N5</f>
        <v>0</v>
      </c>
      <c r="N5" s="152" t="n">
        <f aca="false">($V5-$W5)+O5</f>
        <v>0</v>
      </c>
      <c r="O5" s="152" t="n">
        <f aca="false">($V5-$W5)+P5</f>
        <v>0</v>
      </c>
      <c r="P5" s="152" t="n">
        <f aca="false">($V5-$W5)+Q5</f>
        <v>0</v>
      </c>
      <c r="Q5" s="152" t="n">
        <f aca="false">($V5-$W5)+R5</f>
        <v>0</v>
      </c>
      <c r="R5" s="152" t="n">
        <f aca="false">($V5-$W5)+S5</f>
        <v>0</v>
      </c>
      <c r="S5" s="152" t="n">
        <f aca="false">($V5-$W5)+T5</f>
        <v>0</v>
      </c>
      <c r="T5" s="152" t="n">
        <f aca="false">($V5-$W5)+U5</f>
        <v>0</v>
      </c>
      <c r="U5" s="152" t="n">
        <f aca="false">($V5-$W5)+V5</f>
        <v>0</v>
      </c>
      <c r="V5" s="152" t="n">
        <f aca="false">VLOOKUP($A5,GAMMAGRIDS,2,FALSE())</f>
        <v>0</v>
      </c>
      <c r="W5" s="152" t="n">
        <f aca="false">((V5-AF5)*0.9)+AF5</f>
        <v>0</v>
      </c>
      <c r="X5" s="152" t="n">
        <f aca="false">((V5-AF5)*0.8)+AF5</f>
        <v>0</v>
      </c>
      <c r="Y5" s="152" t="n">
        <f aca="false">((V5-AF5)*0.7)+AF5</f>
        <v>0</v>
      </c>
      <c r="Z5" s="152" t="n">
        <f aca="false">((V5-AF5)*0.6)+AF5</f>
        <v>0</v>
      </c>
      <c r="AA5" s="152" t="n">
        <f aca="false">((V5-AF5)*0.5)+AF5</f>
        <v>0</v>
      </c>
      <c r="AB5" s="152" t="n">
        <f aca="false">((V5-AF5)*0.4)+AF5</f>
        <v>0</v>
      </c>
      <c r="AC5" s="152" t="n">
        <f aca="false">((V5-AF5)*0.3)+AF5</f>
        <v>0</v>
      </c>
      <c r="AD5" s="152" t="n">
        <f aca="false">((V5-AF5)*0.2)+AF5</f>
        <v>0</v>
      </c>
      <c r="AE5" s="152" t="n">
        <f aca="false">((V5-AF5)*0.1)+AF5</f>
        <v>0</v>
      </c>
      <c r="AF5" s="152" t="n">
        <f aca="false">VLOOKUP($A5,GAMMAGRIDS,3,FALSE())</f>
        <v>0</v>
      </c>
      <c r="AG5" s="152" t="n">
        <f aca="false">((AF5-AP5)*0.9)+AP5</f>
        <v>0</v>
      </c>
      <c r="AH5" s="152" t="n">
        <f aca="false">((AF5-AP5)*0.8)+AP5</f>
        <v>0</v>
      </c>
      <c r="AI5" s="152" t="n">
        <f aca="false">((AF5-AP5)*0.7)+AP5</f>
        <v>0</v>
      </c>
      <c r="AJ5" s="152" t="n">
        <f aca="false">((AF5-AP5)*0.6)+AP5</f>
        <v>0</v>
      </c>
      <c r="AK5" s="152" t="n">
        <f aca="false">((AF5-AP5)*0.5)+AP5</f>
        <v>0</v>
      </c>
      <c r="AL5" s="152" t="n">
        <f aca="false">((AF5-AP5)*0.4)+AP5</f>
        <v>0</v>
      </c>
      <c r="AM5" s="152" t="n">
        <f aca="false">((AF5-AP5)*0.3)+AP5</f>
        <v>0</v>
      </c>
      <c r="AN5" s="152" t="n">
        <f aca="false">((AF5-AP5)*0.2)+AP5</f>
        <v>0</v>
      </c>
      <c r="AO5" s="152" t="n">
        <f aca="false">((AF5-AP5)*0.1)+AP5</f>
        <v>0</v>
      </c>
      <c r="AP5" s="152" t="n">
        <f aca="false">VLOOKUP($A5,GAMMAGRIDS,4,FALSE())</f>
        <v>0</v>
      </c>
      <c r="AQ5" s="152" t="n">
        <f aca="false">(($AP5-$AU5)*0.8)+$AU5</f>
        <v>0</v>
      </c>
      <c r="AR5" s="152" t="n">
        <f aca="false">(($AP5-$AU5)*0.6)+$AU5</f>
        <v>0</v>
      </c>
      <c r="AS5" s="152" t="n">
        <f aca="false">(($AP5-$AU5)*0.4)+$AU5</f>
        <v>0</v>
      </c>
      <c r="AT5" s="152" t="n">
        <f aca="false">(($AP5-$AU5)*0.2)+$AU5</f>
        <v>0</v>
      </c>
      <c r="AU5" s="152" t="n">
        <f aca="false">VLOOKUP($A5,GAMMAGRIDS,5,FALSE())</f>
        <v>0</v>
      </c>
      <c r="AV5" s="152" t="n">
        <f aca="false">(($AU5-$AZ5)*0.8)+$AZ5</f>
        <v>0</v>
      </c>
      <c r="AW5" s="152" t="n">
        <f aca="false">(($AU5-$AZ5)*0.6)+$AZ5</f>
        <v>0</v>
      </c>
      <c r="AX5" s="152" t="n">
        <f aca="false">(($AU5-$AZ5)*0.4)+$AZ5</f>
        <v>0</v>
      </c>
      <c r="AY5" s="152" t="n">
        <f aca="false">(($AU5-$AZ5)*0.2)+$AZ5</f>
        <v>0</v>
      </c>
      <c r="AZ5" s="152" t="n">
        <v>0</v>
      </c>
      <c r="BA5" s="152" t="n">
        <f aca="false">(($BE5-$AZ5)*0.2)+$AZ5</f>
        <v>0</v>
      </c>
      <c r="BB5" s="152" t="n">
        <f aca="false">(($BE5-$AZ5)*0.4)+$AZ5</f>
        <v>0</v>
      </c>
      <c r="BC5" s="152" t="n">
        <f aca="false">(($BE5-$AZ5)*0.6)+$AZ5</f>
        <v>0</v>
      </c>
      <c r="BD5" s="152" t="n">
        <f aca="false">(($BE5-$AZ5)*0.8)+$AZ5</f>
        <v>0</v>
      </c>
      <c r="BE5" s="152" t="n">
        <f aca="false">VLOOKUP($A5,GAMMAGRIDS,6,FALSE())</f>
        <v>0</v>
      </c>
      <c r="BF5" s="152" t="n">
        <f aca="false">(($BJ5-$BE5)*0.2)+$BE5</f>
        <v>0</v>
      </c>
      <c r="BG5" s="152" t="n">
        <f aca="false">(($BJ5-$BE5)*0.4)+$BE5</f>
        <v>0</v>
      </c>
      <c r="BH5" s="152" t="n">
        <f aca="false">(($BJ5-$BE5)*0.6)+$BE5</f>
        <v>0</v>
      </c>
      <c r="BI5" s="152" t="n">
        <f aca="false">(($BJ5-$BE5)*0.8)+$BE5</f>
        <v>0</v>
      </c>
      <c r="BJ5" s="152" t="n">
        <f aca="false">VLOOKUP($A5,GAMMAGRIDS,7,FALSE())</f>
        <v>0</v>
      </c>
      <c r="BK5" s="152" t="n">
        <f aca="false">((BT5-BJ5)*0.1)+BJ5</f>
        <v>0</v>
      </c>
      <c r="BL5" s="152" t="n">
        <f aca="false">((BT5-BJ5)*0.2)+BJ5</f>
        <v>0</v>
      </c>
      <c r="BM5" s="152" t="n">
        <f aca="false">((BT5-BJ5)*0.3)+BJ5</f>
        <v>0</v>
      </c>
      <c r="BN5" s="152" t="n">
        <f aca="false">((BT5-BJ5)*0.4)+BJ5</f>
        <v>0</v>
      </c>
      <c r="BO5" s="152" t="n">
        <f aca="false">((BT5-BJ5)*0.5)+BJ5</f>
        <v>0</v>
      </c>
      <c r="BP5" s="152" t="n">
        <f aca="false">((BT5-BJ5)*0.6)+BJ5</f>
        <v>0</v>
      </c>
      <c r="BQ5" s="152" t="n">
        <f aca="false">((BT5-BJ5)*0.7)+BJ5</f>
        <v>0</v>
      </c>
      <c r="BR5" s="152" t="n">
        <f aca="false">((BT5-BJ5)*0.8)+BJ5</f>
        <v>0</v>
      </c>
      <c r="BS5" s="152" t="n">
        <f aca="false">((BT5-BJ5)*0.9)+BJ5</f>
        <v>0</v>
      </c>
      <c r="BT5" s="152" t="n">
        <f aca="false">VLOOKUP($A5,GAMMAGRIDS,8,FALSE())</f>
        <v>0</v>
      </c>
      <c r="BU5" s="152" t="n">
        <f aca="false">((CD5-BT5)*0.1)+BT5</f>
        <v>0</v>
      </c>
      <c r="BV5" s="152" t="n">
        <f aca="false">((CD5-BT5)*0.2)+BT5</f>
        <v>0</v>
      </c>
      <c r="BW5" s="152" t="n">
        <f aca="false">((CD5-BT5)*0.3)+BT5</f>
        <v>0</v>
      </c>
      <c r="BX5" s="152" t="n">
        <f aca="false">((CD5-BT5)*0.4)+BT5</f>
        <v>0</v>
      </c>
      <c r="BY5" s="152" t="n">
        <f aca="false">((CD5-BT5)*0.5)+BT5</f>
        <v>0</v>
      </c>
      <c r="BZ5" s="152" t="n">
        <f aca="false">((CD5-BT5)*0.6)+BT5</f>
        <v>0</v>
      </c>
      <c r="CA5" s="152" t="n">
        <f aca="false">((CD5-BT5)*0.7)+BT5</f>
        <v>0</v>
      </c>
      <c r="CB5" s="152" t="n">
        <f aca="false">((CD5-BT5)*0.8)+BT5</f>
        <v>0</v>
      </c>
      <c r="CC5" s="152" t="n">
        <f aca="false">((CD5-BT5)*0.9)+BT5</f>
        <v>0</v>
      </c>
      <c r="CD5" s="152" t="n">
        <f aca="false">VLOOKUP($A5,GAMMAGRIDS,9,FALSE())</f>
        <v>0</v>
      </c>
      <c r="CE5" s="152" t="n">
        <f aca="false">($CD5-$CC5)+CD5</f>
        <v>0</v>
      </c>
      <c r="CF5" s="152" t="n">
        <f aca="false">($CD5-$CC5)+CE5</f>
        <v>0</v>
      </c>
      <c r="CG5" s="152" t="n">
        <f aca="false">($CD5-$CC5)+CF5</f>
        <v>0</v>
      </c>
      <c r="CH5" s="152" t="n">
        <f aca="false">($CD5-$CC5)+CG5</f>
        <v>0</v>
      </c>
      <c r="CI5" s="152" t="n">
        <f aca="false">($CD5-$CC5)+CH5</f>
        <v>0</v>
      </c>
      <c r="CJ5" s="152" t="n">
        <f aca="false">($CD5-$CC5)+CI5</f>
        <v>0</v>
      </c>
      <c r="CK5" s="152" t="n">
        <f aca="false">($CD5-$CC5)+CJ5</f>
        <v>0</v>
      </c>
      <c r="CL5" s="152" t="n">
        <f aca="false">($CD5-$CC5)+CK5</f>
        <v>0</v>
      </c>
      <c r="CM5" s="152" t="n">
        <f aca="false">($CD5-$CC5)+CL5</f>
        <v>0</v>
      </c>
      <c r="CN5" s="152" t="n">
        <f aca="false">($CD5-$CC5)+CM5</f>
        <v>0</v>
      </c>
      <c r="CO5" s="152" t="n">
        <f aca="false">($CD5-$CC5)+CN5</f>
        <v>0</v>
      </c>
      <c r="CP5" s="152" t="n">
        <f aca="false">($CD5-$CC5)+CO5</f>
        <v>0</v>
      </c>
      <c r="CQ5" s="152" t="n">
        <f aca="false">($CD5-$CC5)+CP5</f>
        <v>0</v>
      </c>
      <c r="CR5" s="152" t="n">
        <f aca="false">($CD5-$CC5)+CQ5</f>
        <v>0</v>
      </c>
      <c r="CS5" s="152" t="n">
        <f aca="false">($CD5-$CC5)+CR5</f>
        <v>0</v>
      </c>
      <c r="CT5" s="152" t="n">
        <f aca="false">($CD5-$CC5)+CS5</f>
        <v>0</v>
      </c>
      <c r="CU5" s="152" t="n">
        <f aca="false">($CD5-$CC5)+CT5</f>
        <v>0</v>
      </c>
      <c r="CV5" s="152" t="n">
        <f aca="false">($CD5-$CC5)+CU5</f>
        <v>0</v>
      </c>
      <c r="CW5" s="152" t="n">
        <f aca="false">($CD5-$CC5)+CV5</f>
        <v>0</v>
      </c>
      <c r="CX5" s="152" t="n">
        <f aca="false">($CD5-$CC5)+CW5</f>
        <v>0</v>
      </c>
    </row>
    <row r="6" customFormat="false" ht="12.75" hidden="false" customHeight="false" outlineLevel="0" collapsed="false">
      <c r="A6" s="34" t="n">
        <v>36770</v>
      </c>
      <c r="B6" s="152" t="n">
        <f aca="false">($V6-$W6)+C6</f>
        <v>0</v>
      </c>
      <c r="C6" s="152" t="n">
        <f aca="false">($V6-$W6)+D6</f>
        <v>0</v>
      </c>
      <c r="D6" s="152" t="n">
        <f aca="false">($V6-$W6)+E6</f>
        <v>0</v>
      </c>
      <c r="E6" s="152" t="n">
        <f aca="false">($V6-$W6)+F6</f>
        <v>0</v>
      </c>
      <c r="F6" s="152" t="n">
        <f aca="false">($V6-$W6)+G6</f>
        <v>0</v>
      </c>
      <c r="G6" s="152" t="n">
        <f aca="false">($V6-$W6)+H6</f>
        <v>0</v>
      </c>
      <c r="H6" s="152" t="n">
        <f aca="false">($V6-$W6)+I6</f>
        <v>0</v>
      </c>
      <c r="I6" s="152" t="n">
        <f aca="false">($V6-$W6)+J6</f>
        <v>0</v>
      </c>
      <c r="J6" s="152" t="n">
        <f aca="false">($V6-$W6)+K6</f>
        <v>0</v>
      </c>
      <c r="K6" s="152" t="n">
        <f aca="false">($V6-$W6)+L6</f>
        <v>0</v>
      </c>
      <c r="L6" s="152" t="n">
        <f aca="false">($V6-$W6)+M6</f>
        <v>0</v>
      </c>
      <c r="M6" s="152" t="n">
        <f aca="false">($V6-$W6)+N6</f>
        <v>0</v>
      </c>
      <c r="N6" s="152" t="n">
        <f aca="false">($V6-$W6)+O6</f>
        <v>0</v>
      </c>
      <c r="O6" s="152" t="n">
        <f aca="false">($V6-$W6)+P6</f>
        <v>0</v>
      </c>
      <c r="P6" s="152" t="n">
        <f aca="false">($V6-$W6)+Q6</f>
        <v>0</v>
      </c>
      <c r="Q6" s="152" t="n">
        <f aca="false">($V6-$W6)+R6</f>
        <v>0</v>
      </c>
      <c r="R6" s="152" t="n">
        <f aca="false">($V6-$W6)+S6</f>
        <v>0</v>
      </c>
      <c r="S6" s="152" t="n">
        <f aca="false">($V6-$W6)+T6</f>
        <v>0</v>
      </c>
      <c r="T6" s="152" t="n">
        <f aca="false">($V6-$W6)+U6</f>
        <v>0</v>
      </c>
      <c r="U6" s="152" t="n">
        <f aca="false">($V6-$W6)+V6</f>
        <v>0</v>
      </c>
      <c r="V6" s="152" t="n">
        <f aca="false">VLOOKUP($A6,GAMMAGRIDS,2,FALSE())</f>
        <v>0</v>
      </c>
      <c r="W6" s="152" t="n">
        <f aca="false">((V6-AF6)*0.9)+AF6</f>
        <v>0</v>
      </c>
      <c r="X6" s="152" t="n">
        <f aca="false">((V6-AF6)*0.8)+AF6</f>
        <v>0</v>
      </c>
      <c r="Y6" s="152" t="n">
        <f aca="false">((V6-AF6)*0.7)+AF6</f>
        <v>0</v>
      </c>
      <c r="Z6" s="152" t="n">
        <f aca="false">((V6-AF6)*0.6)+AF6</f>
        <v>0</v>
      </c>
      <c r="AA6" s="152" t="n">
        <f aca="false">((V6-AF6)*0.5)+AF6</f>
        <v>0</v>
      </c>
      <c r="AB6" s="152" t="n">
        <f aca="false">((V6-AF6)*0.4)+AF6</f>
        <v>0</v>
      </c>
      <c r="AC6" s="152" t="n">
        <f aca="false">((V6-AF6)*0.3)+AF6</f>
        <v>0</v>
      </c>
      <c r="AD6" s="152" t="n">
        <f aca="false">((V6-AF6)*0.2)+AF6</f>
        <v>0</v>
      </c>
      <c r="AE6" s="152" t="n">
        <f aca="false">((V6-AF6)*0.1)+AF6</f>
        <v>0</v>
      </c>
      <c r="AF6" s="152" t="n">
        <f aca="false">VLOOKUP($A6,GAMMAGRIDS,3,FALSE())</f>
        <v>0</v>
      </c>
      <c r="AG6" s="152" t="n">
        <f aca="false">((AF6-AP6)*0.9)+AP6</f>
        <v>0</v>
      </c>
      <c r="AH6" s="152" t="n">
        <f aca="false">((AF6-AP6)*0.8)+AP6</f>
        <v>0</v>
      </c>
      <c r="AI6" s="152" t="n">
        <f aca="false">((AF6-AP6)*0.7)+AP6</f>
        <v>0</v>
      </c>
      <c r="AJ6" s="152" t="n">
        <f aca="false">((AF6-AP6)*0.6)+AP6</f>
        <v>0</v>
      </c>
      <c r="AK6" s="152" t="n">
        <f aca="false">((AF6-AP6)*0.5)+AP6</f>
        <v>0</v>
      </c>
      <c r="AL6" s="152" t="n">
        <f aca="false">((AF6-AP6)*0.4)+AP6</f>
        <v>0</v>
      </c>
      <c r="AM6" s="152" t="n">
        <f aca="false">((AF6-AP6)*0.3)+AP6</f>
        <v>0</v>
      </c>
      <c r="AN6" s="152" t="n">
        <f aca="false">((AF6-AP6)*0.2)+AP6</f>
        <v>0</v>
      </c>
      <c r="AO6" s="152" t="n">
        <f aca="false">((AF6-AP6)*0.1)+AP6</f>
        <v>0</v>
      </c>
      <c r="AP6" s="152" t="n">
        <f aca="false">VLOOKUP($A6,GAMMAGRIDS,4,FALSE())</f>
        <v>0</v>
      </c>
      <c r="AQ6" s="152" t="n">
        <f aca="false">(($AP6-$AU6)*0.8)+$AU6</f>
        <v>0</v>
      </c>
      <c r="AR6" s="152" t="n">
        <f aca="false">(($AP6-$AU6)*0.6)+$AU6</f>
        <v>0</v>
      </c>
      <c r="AS6" s="152" t="n">
        <f aca="false">(($AP6-$AU6)*0.4)+$AU6</f>
        <v>0</v>
      </c>
      <c r="AT6" s="152" t="n">
        <f aca="false">(($AP6-$AU6)*0.2)+$AU6</f>
        <v>0</v>
      </c>
      <c r="AU6" s="152" t="n">
        <f aca="false">VLOOKUP($A6,GAMMAGRIDS,5,FALSE())</f>
        <v>0</v>
      </c>
      <c r="AV6" s="152" t="n">
        <f aca="false">(($AU6-$AZ6)*0.8)+$AZ6</f>
        <v>0</v>
      </c>
      <c r="AW6" s="152" t="n">
        <f aca="false">(($AU6-$AZ6)*0.6)+$AZ6</f>
        <v>0</v>
      </c>
      <c r="AX6" s="152" t="n">
        <f aca="false">(($AU6-$AZ6)*0.4)+$AZ6</f>
        <v>0</v>
      </c>
      <c r="AY6" s="152" t="n">
        <f aca="false">(($AU6-$AZ6)*0.2)+$AZ6</f>
        <v>0</v>
      </c>
      <c r="AZ6" s="152" t="n">
        <v>0</v>
      </c>
      <c r="BA6" s="152" t="n">
        <f aca="false">(($BE6-$AZ6)*0.2)+$AZ6</f>
        <v>0</v>
      </c>
      <c r="BB6" s="152" t="n">
        <f aca="false">(($BE6-$AZ6)*0.4)+$AZ6</f>
        <v>0</v>
      </c>
      <c r="BC6" s="152" t="n">
        <f aca="false">(($BE6-$AZ6)*0.6)+$AZ6</f>
        <v>0</v>
      </c>
      <c r="BD6" s="152" t="n">
        <f aca="false">(($BE6-$AZ6)*0.8)+$AZ6</f>
        <v>0</v>
      </c>
      <c r="BE6" s="152" t="n">
        <f aca="false">VLOOKUP($A6,GAMMAGRIDS,6,FALSE())</f>
        <v>0</v>
      </c>
      <c r="BF6" s="152" t="n">
        <f aca="false">(($BJ6-$BE6)*0.2)+$BE6</f>
        <v>0</v>
      </c>
      <c r="BG6" s="152" t="n">
        <f aca="false">(($BJ6-$BE6)*0.4)+$BE6</f>
        <v>0</v>
      </c>
      <c r="BH6" s="152" t="n">
        <f aca="false">(($BJ6-$BE6)*0.6)+$BE6</f>
        <v>0</v>
      </c>
      <c r="BI6" s="152" t="n">
        <f aca="false">(($BJ6-$BE6)*0.8)+$BE6</f>
        <v>0</v>
      </c>
      <c r="BJ6" s="152" t="n">
        <f aca="false">VLOOKUP($A6,GAMMAGRIDS,7,FALSE())</f>
        <v>0</v>
      </c>
      <c r="BK6" s="152" t="n">
        <f aca="false">((BT6-BJ6)*0.1)+BJ6</f>
        <v>0</v>
      </c>
      <c r="BL6" s="152" t="n">
        <f aca="false">((BT6-BJ6)*0.2)+BJ6</f>
        <v>0</v>
      </c>
      <c r="BM6" s="152" t="n">
        <f aca="false">((BT6-BJ6)*0.3)+BJ6</f>
        <v>0</v>
      </c>
      <c r="BN6" s="152" t="n">
        <f aca="false">((BT6-BJ6)*0.4)+BJ6</f>
        <v>0</v>
      </c>
      <c r="BO6" s="152" t="n">
        <f aca="false">((BT6-BJ6)*0.5)+BJ6</f>
        <v>0</v>
      </c>
      <c r="BP6" s="152" t="n">
        <f aca="false">((BT6-BJ6)*0.6)+BJ6</f>
        <v>0</v>
      </c>
      <c r="BQ6" s="152" t="n">
        <f aca="false">((BT6-BJ6)*0.7)+BJ6</f>
        <v>0</v>
      </c>
      <c r="BR6" s="152" t="n">
        <f aca="false">((BT6-BJ6)*0.8)+BJ6</f>
        <v>0</v>
      </c>
      <c r="BS6" s="152" t="n">
        <f aca="false">((BT6-BJ6)*0.9)+BJ6</f>
        <v>0</v>
      </c>
      <c r="BT6" s="152" t="n">
        <f aca="false">VLOOKUP($A6,GAMMAGRIDS,8,FALSE())</f>
        <v>0</v>
      </c>
      <c r="BU6" s="152" t="n">
        <f aca="false">((CD6-BT6)*0.1)+BT6</f>
        <v>0</v>
      </c>
      <c r="BV6" s="152" t="n">
        <f aca="false">((CD6-BT6)*0.2)+BT6</f>
        <v>0</v>
      </c>
      <c r="BW6" s="152" t="n">
        <f aca="false">((CD6-BT6)*0.3)+BT6</f>
        <v>0</v>
      </c>
      <c r="BX6" s="152" t="n">
        <f aca="false">((CD6-BT6)*0.4)+BT6</f>
        <v>0</v>
      </c>
      <c r="BY6" s="152" t="n">
        <f aca="false">((CD6-BT6)*0.5)+BT6</f>
        <v>0</v>
      </c>
      <c r="BZ6" s="152" t="n">
        <f aca="false">((CD6-BT6)*0.6)+BT6</f>
        <v>0</v>
      </c>
      <c r="CA6" s="152" t="n">
        <f aca="false">((CD6-BT6)*0.7)+BT6</f>
        <v>0</v>
      </c>
      <c r="CB6" s="152" t="n">
        <f aca="false">((CD6-BT6)*0.8)+BT6</f>
        <v>0</v>
      </c>
      <c r="CC6" s="152" t="n">
        <f aca="false">((CD6-BT6)*0.9)+BT6</f>
        <v>0</v>
      </c>
      <c r="CD6" s="152" t="n">
        <f aca="false">VLOOKUP($A6,GAMMAGRIDS,9,FALSE())</f>
        <v>0</v>
      </c>
      <c r="CE6" s="152" t="n">
        <f aca="false">($CD6-$CC6)+CD6</f>
        <v>0</v>
      </c>
      <c r="CF6" s="152" t="n">
        <f aca="false">($CD6-$CC6)+CE6</f>
        <v>0</v>
      </c>
      <c r="CG6" s="152" t="n">
        <f aca="false">($CD6-$CC6)+CF6</f>
        <v>0</v>
      </c>
      <c r="CH6" s="152" t="n">
        <f aca="false">($CD6-$CC6)+CG6</f>
        <v>0</v>
      </c>
      <c r="CI6" s="152" t="n">
        <f aca="false">($CD6-$CC6)+CH6</f>
        <v>0</v>
      </c>
      <c r="CJ6" s="152" t="n">
        <f aca="false">($CD6-$CC6)+CI6</f>
        <v>0</v>
      </c>
      <c r="CK6" s="152" t="n">
        <f aca="false">($CD6-$CC6)+CJ6</f>
        <v>0</v>
      </c>
      <c r="CL6" s="152" t="n">
        <f aca="false">($CD6-$CC6)+CK6</f>
        <v>0</v>
      </c>
      <c r="CM6" s="152" t="n">
        <f aca="false">($CD6-$CC6)+CL6</f>
        <v>0</v>
      </c>
      <c r="CN6" s="152" t="n">
        <f aca="false">($CD6-$CC6)+CM6</f>
        <v>0</v>
      </c>
      <c r="CO6" s="152" t="n">
        <f aca="false">($CD6-$CC6)+CN6</f>
        <v>0</v>
      </c>
      <c r="CP6" s="152" t="n">
        <f aca="false">($CD6-$CC6)+CO6</f>
        <v>0</v>
      </c>
      <c r="CQ6" s="152" t="n">
        <f aca="false">($CD6-$CC6)+CP6</f>
        <v>0</v>
      </c>
      <c r="CR6" s="152" t="n">
        <f aca="false">($CD6-$CC6)+CQ6</f>
        <v>0</v>
      </c>
      <c r="CS6" s="152" t="n">
        <f aca="false">($CD6-$CC6)+CR6</f>
        <v>0</v>
      </c>
      <c r="CT6" s="152" t="n">
        <f aca="false">($CD6-$CC6)+CS6</f>
        <v>0</v>
      </c>
      <c r="CU6" s="152" t="n">
        <f aca="false">($CD6-$CC6)+CT6</f>
        <v>0</v>
      </c>
      <c r="CV6" s="152" t="n">
        <f aca="false">($CD6-$CC6)+CU6</f>
        <v>0</v>
      </c>
      <c r="CW6" s="152" t="n">
        <f aca="false">($CD6-$CC6)+CV6</f>
        <v>0</v>
      </c>
      <c r="CX6" s="152" t="n">
        <f aca="false">($CD6-$CC6)+CW6</f>
        <v>0</v>
      </c>
    </row>
    <row r="7" customFormat="false" ht="12.75" hidden="false" customHeight="false" outlineLevel="0" collapsed="false">
      <c r="A7" s="34" t="n">
        <v>36800</v>
      </c>
      <c r="B7" s="152" t="n">
        <f aca="false">($V7-$W7)+C7</f>
        <v>192.33333457</v>
      </c>
      <c r="C7" s="152" t="n">
        <f aca="false">($V7-$W7)+D7</f>
        <v>188.026322041</v>
      </c>
      <c r="D7" s="152" t="n">
        <f aca="false">($V7-$W7)+E7</f>
        <v>183.719309512</v>
      </c>
      <c r="E7" s="152" t="n">
        <f aca="false">($V7-$W7)+F7</f>
        <v>179.412296983</v>
      </c>
      <c r="F7" s="152" t="n">
        <f aca="false">($V7-$W7)+G7</f>
        <v>175.105284454</v>
      </c>
      <c r="G7" s="152" t="n">
        <f aca="false">($V7-$W7)+H7</f>
        <v>170.798271925</v>
      </c>
      <c r="H7" s="152" t="n">
        <f aca="false">($V7-$W7)+I7</f>
        <v>166.491259396</v>
      </c>
      <c r="I7" s="152" t="n">
        <f aca="false">($V7-$W7)+J7</f>
        <v>162.184246867</v>
      </c>
      <c r="J7" s="152" t="n">
        <f aca="false">($V7-$W7)+K7</f>
        <v>157.877234338</v>
      </c>
      <c r="K7" s="152" t="n">
        <f aca="false">($V7-$W7)+L7</f>
        <v>153.570221809</v>
      </c>
      <c r="L7" s="152" t="n">
        <f aca="false">($V7-$W7)+M7</f>
        <v>149.26320928</v>
      </c>
      <c r="M7" s="152" t="n">
        <f aca="false">($V7-$W7)+N7</f>
        <v>144.956196751</v>
      </c>
      <c r="N7" s="152" t="n">
        <f aca="false">($V7-$W7)+O7</f>
        <v>140.649184222</v>
      </c>
      <c r="O7" s="152" t="n">
        <f aca="false">($V7-$W7)+P7</f>
        <v>136.342171693</v>
      </c>
      <c r="P7" s="152" t="n">
        <f aca="false">($V7-$W7)+Q7</f>
        <v>132.035159164</v>
      </c>
      <c r="Q7" s="152" t="n">
        <f aca="false">($V7-$W7)+R7</f>
        <v>127.728146635</v>
      </c>
      <c r="R7" s="152" t="n">
        <f aca="false">($V7-$W7)+S7</f>
        <v>123.421134106</v>
      </c>
      <c r="S7" s="152" t="n">
        <f aca="false">($V7-$W7)+T7</f>
        <v>119.114121577</v>
      </c>
      <c r="T7" s="152" t="n">
        <f aca="false">($V7-$W7)+U7</f>
        <v>114.807109048</v>
      </c>
      <c r="U7" s="152" t="n">
        <f aca="false">($V7-$W7)+V7</f>
        <v>110.500096519</v>
      </c>
      <c r="V7" s="152" t="n">
        <f aca="false">VLOOKUP($A7,GAMMAGRIDS,2,FALSE())</f>
        <v>106.19308399</v>
      </c>
      <c r="W7" s="152" t="n">
        <f aca="false">((V7-AF7)*0.9)+AF7</f>
        <v>101.886071461</v>
      </c>
      <c r="X7" s="152" t="n">
        <f aca="false">((V7-AF7)*0.8)+AF7</f>
        <v>97.579058932</v>
      </c>
      <c r="Y7" s="152" t="n">
        <f aca="false">((V7-AF7)*0.7)+AF7</f>
        <v>93.272046403</v>
      </c>
      <c r="Z7" s="152" t="n">
        <f aca="false">((V7-AF7)*0.6)+AF7</f>
        <v>88.965033874</v>
      </c>
      <c r="AA7" s="152" t="n">
        <f aca="false">((V7-AF7)*0.5)+AF7</f>
        <v>84.658021345</v>
      </c>
      <c r="AB7" s="152" t="n">
        <f aca="false">((V7-AF7)*0.4)+AF7</f>
        <v>80.351008816</v>
      </c>
      <c r="AC7" s="152" t="n">
        <f aca="false">((V7-AF7)*0.3)+AF7</f>
        <v>76.043996287</v>
      </c>
      <c r="AD7" s="152" t="n">
        <f aca="false">((V7-AF7)*0.2)+AF7</f>
        <v>71.736983758</v>
      </c>
      <c r="AE7" s="152" t="n">
        <f aca="false">((V7-AF7)*0.1)+AF7</f>
        <v>67.429971229</v>
      </c>
      <c r="AF7" s="152" t="n">
        <f aca="false">VLOOKUP($A7,GAMMAGRIDS,3,FALSE())</f>
        <v>63.1229587</v>
      </c>
      <c r="AG7" s="152" t="n">
        <f aca="false">((AF7-AP7)*0.9)+AP7</f>
        <v>59.615626524</v>
      </c>
      <c r="AH7" s="152" t="n">
        <f aca="false">((AF7-AP7)*0.8)+AP7</f>
        <v>56.108294348</v>
      </c>
      <c r="AI7" s="152" t="n">
        <f aca="false">((AF7-AP7)*0.7)+AP7</f>
        <v>52.600962172</v>
      </c>
      <c r="AJ7" s="152" t="n">
        <f aca="false">((AF7-AP7)*0.6)+AP7</f>
        <v>49.093629996</v>
      </c>
      <c r="AK7" s="152" t="n">
        <f aca="false">((AF7-AP7)*0.5)+AP7</f>
        <v>45.58629782</v>
      </c>
      <c r="AL7" s="152" t="n">
        <f aca="false">((AF7-AP7)*0.4)+AP7</f>
        <v>42.078965644</v>
      </c>
      <c r="AM7" s="152" t="n">
        <f aca="false">((AF7-AP7)*0.3)+AP7</f>
        <v>38.571633468</v>
      </c>
      <c r="AN7" s="152" t="n">
        <f aca="false">((AF7-AP7)*0.2)+AP7</f>
        <v>35.064301292</v>
      </c>
      <c r="AO7" s="152" t="n">
        <f aca="false">((AF7-AP7)*0.1)+AP7</f>
        <v>31.556969116</v>
      </c>
      <c r="AP7" s="152" t="n">
        <f aca="false">VLOOKUP($A7,GAMMAGRIDS,4,FALSE())</f>
        <v>28.04963694</v>
      </c>
      <c r="AQ7" s="152" t="n">
        <f aca="false">(($AP7-$AU7)*0.8)+$AU7</f>
        <v>25.083016308</v>
      </c>
      <c r="AR7" s="152" t="n">
        <f aca="false">(($AP7-$AU7)*0.6)+$AU7</f>
        <v>22.116395676</v>
      </c>
      <c r="AS7" s="152" t="n">
        <f aca="false">(($AP7-$AU7)*0.4)+$AU7</f>
        <v>19.149775044</v>
      </c>
      <c r="AT7" s="152" t="n">
        <f aca="false">(($AP7-$AU7)*0.2)+$AU7</f>
        <v>16.183154412</v>
      </c>
      <c r="AU7" s="152" t="n">
        <f aca="false">VLOOKUP($A7,GAMMAGRIDS,5,FALSE())</f>
        <v>13.21653378</v>
      </c>
      <c r="AV7" s="152" t="n">
        <f aca="false">(($AU7-$AZ7)*0.8)+$AZ7</f>
        <v>10.573227024</v>
      </c>
      <c r="AW7" s="152" t="n">
        <f aca="false">(($AU7-$AZ7)*0.6)+$AZ7</f>
        <v>7.929920268</v>
      </c>
      <c r="AX7" s="152" t="n">
        <f aca="false">(($AU7-$AZ7)*0.4)+$AZ7</f>
        <v>5.286613512</v>
      </c>
      <c r="AY7" s="152" t="n">
        <f aca="false">(($AU7-$AZ7)*0.2)+$AZ7</f>
        <v>2.643306756</v>
      </c>
      <c r="AZ7" s="152" t="n">
        <v>0</v>
      </c>
      <c r="BA7" s="152" t="n">
        <f aca="false">(($BE7-$AZ7)*0.2)+$AZ7</f>
        <v>-2.34899111</v>
      </c>
      <c r="BB7" s="152" t="n">
        <f aca="false">(($BE7-$AZ7)*0.4)+$AZ7</f>
        <v>-4.69798222</v>
      </c>
      <c r="BC7" s="152" t="n">
        <f aca="false">(($BE7-$AZ7)*0.6)+$AZ7</f>
        <v>-7.04697333</v>
      </c>
      <c r="BD7" s="152" t="n">
        <f aca="false">(($BE7-$AZ7)*0.8)+$AZ7</f>
        <v>-9.39596444</v>
      </c>
      <c r="BE7" s="152" t="n">
        <f aca="false">VLOOKUP($A7,GAMMAGRIDS,6,FALSE())</f>
        <v>-11.74495555</v>
      </c>
      <c r="BF7" s="152" t="n">
        <f aca="false">(($BJ7-$BE7)*0.2)+$BE7</f>
        <v>-13.828559586</v>
      </c>
      <c r="BG7" s="152" t="n">
        <f aca="false">(($BJ7-$BE7)*0.4)+$BE7</f>
        <v>-15.912163622</v>
      </c>
      <c r="BH7" s="152" t="n">
        <f aca="false">(($BJ7-$BE7)*0.6)+$BE7</f>
        <v>-17.995767658</v>
      </c>
      <c r="BI7" s="152" t="n">
        <f aca="false">(($BJ7-$BE7)*0.8)+$BE7</f>
        <v>-20.079371694</v>
      </c>
      <c r="BJ7" s="152" t="n">
        <f aca="false">VLOOKUP($A7,GAMMAGRIDS,7,FALSE())</f>
        <v>-22.16297573</v>
      </c>
      <c r="BK7" s="152" t="n">
        <f aca="false">((BT7-BJ7)*0.1)+BJ7</f>
        <v>-23.903925787</v>
      </c>
      <c r="BL7" s="152" t="n">
        <f aca="false">((BT7-BJ7)*0.2)+BJ7</f>
        <v>-25.644875844</v>
      </c>
      <c r="BM7" s="152" t="n">
        <f aca="false">((BT7-BJ7)*0.3)+BJ7</f>
        <v>-27.385825901</v>
      </c>
      <c r="BN7" s="152" t="n">
        <f aca="false">((BT7-BJ7)*0.4)+BJ7</f>
        <v>-29.126775958</v>
      </c>
      <c r="BO7" s="152" t="n">
        <f aca="false">((BT7-BJ7)*0.5)+BJ7</f>
        <v>-30.867726015</v>
      </c>
      <c r="BP7" s="152" t="n">
        <f aca="false">((BT7-BJ7)*0.6)+BJ7</f>
        <v>-32.608676072</v>
      </c>
      <c r="BQ7" s="152" t="n">
        <f aca="false">((BT7-BJ7)*0.7)+BJ7</f>
        <v>-34.349626129</v>
      </c>
      <c r="BR7" s="152" t="n">
        <f aca="false">((BT7-BJ7)*0.8)+BJ7</f>
        <v>-36.090576186</v>
      </c>
      <c r="BS7" s="152" t="n">
        <f aca="false">((BT7-BJ7)*0.9)+BJ7</f>
        <v>-37.831526243</v>
      </c>
      <c r="BT7" s="152" t="n">
        <f aca="false">VLOOKUP($A7,GAMMAGRIDS,8,FALSE())</f>
        <v>-39.5724763</v>
      </c>
      <c r="BU7" s="152" t="n">
        <f aca="false">((CD7-BT7)*0.1)+BT7</f>
        <v>-40.940587549</v>
      </c>
      <c r="BV7" s="152" t="n">
        <f aca="false">((CD7-BT7)*0.2)+BT7</f>
        <v>-42.308698798</v>
      </c>
      <c r="BW7" s="152" t="n">
        <f aca="false">((CD7-BT7)*0.3)+BT7</f>
        <v>-43.676810047</v>
      </c>
      <c r="BX7" s="152" t="n">
        <f aca="false">((CD7-BT7)*0.4)+BT7</f>
        <v>-45.044921296</v>
      </c>
      <c r="BY7" s="152" t="n">
        <f aca="false">((CD7-BT7)*0.5)+BT7</f>
        <v>-46.413032545</v>
      </c>
      <c r="BZ7" s="152" t="n">
        <f aca="false">((CD7-BT7)*0.6)+BT7</f>
        <v>-47.781143794</v>
      </c>
      <c r="CA7" s="152" t="n">
        <f aca="false">((CD7-BT7)*0.7)+BT7</f>
        <v>-49.149255043</v>
      </c>
      <c r="CB7" s="152" t="n">
        <f aca="false">((CD7-BT7)*0.8)+BT7</f>
        <v>-50.517366292</v>
      </c>
      <c r="CC7" s="152" t="n">
        <f aca="false">((CD7-BT7)*0.9)+BT7</f>
        <v>-51.885477541</v>
      </c>
      <c r="CD7" s="152" t="n">
        <f aca="false">VLOOKUP($A7,GAMMAGRIDS,9,FALSE())</f>
        <v>-53.25358879</v>
      </c>
      <c r="CE7" s="152" t="n">
        <f aca="false">($CD7-$CC7)+CD7</f>
        <v>-54.621700039</v>
      </c>
      <c r="CF7" s="152" t="n">
        <f aca="false">($CD7-$CC7)+CE7</f>
        <v>-55.989811288</v>
      </c>
      <c r="CG7" s="152" t="n">
        <f aca="false">($CD7-$CC7)+CF7</f>
        <v>-57.357922537</v>
      </c>
      <c r="CH7" s="152" t="n">
        <f aca="false">($CD7-$CC7)+CG7</f>
        <v>-58.726033786</v>
      </c>
      <c r="CI7" s="152" t="n">
        <f aca="false">($CD7-$CC7)+CH7</f>
        <v>-60.094145035</v>
      </c>
      <c r="CJ7" s="152" t="n">
        <f aca="false">($CD7-$CC7)+CI7</f>
        <v>-61.462256284</v>
      </c>
      <c r="CK7" s="152" t="n">
        <f aca="false">($CD7-$CC7)+CJ7</f>
        <v>-62.830367533</v>
      </c>
      <c r="CL7" s="152" t="n">
        <f aca="false">($CD7-$CC7)+CK7</f>
        <v>-64.198478782</v>
      </c>
      <c r="CM7" s="152" t="n">
        <f aca="false">($CD7-$CC7)+CL7</f>
        <v>-65.566590031</v>
      </c>
      <c r="CN7" s="152" t="n">
        <f aca="false">($CD7-$CC7)+CM7</f>
        <v>-66.93470128</v>
      </c>
      <c r="CO7" s="152" t="n">
        <f aca="false">($CD7-$CC7)+CN7</f>
        <v>-68.3028125290001</v>
      </c>
      <c r="CP7" s="152" t="n">
        <f aca="false">($CD7-$CC7)+CO7</f>
        <v>-69.6709237780001</v>
      </c>
      <c r="CQ7" s="152" t="n">
        <f aca="false">($CD7-$CC7)+CP7</f>
        <v>-71.0390350270001</v>
      </c>
      <c r="CR7" s="152" t="n">
        <f aca="false">($CD7-$CC7)+CQ7</f>
        <v>-72.4071462760001</v>
      </c>
      <c r="CS7" s="152" t="n">
        <f aca="false">($CD7-$CC7)+CR7</f>
        <v>-73.7752575250001</v>
      </c>
      <c r="CT7" s="152" t="n">
        <f aca="false">($CD7-$CC7)+CS7</f>
        <v>-75.1433687740001</v>
      </c>
      <c r="CU7" s="152" t="n">
        <f aca="false">($CD7-$CC7)+CT7</f>
        <v>-76.5114800230001</v>
      </c>
      <c r="CV7" s="152" t="n">
        <f aca="false">($CD7-$CC7)+CU7</f>
        <v>-77.8795912720001</v>
      </c>
      <c r="CW7" s="152" t="n">
        <f aca="false">($CD7-$CC7)+CV7</f>
        <v>-79.2477025210001</v>
      </c>
      <c r="CX7" s="152" t="n">
        <f aca="false">($CD7-$CC7)+CW7</f>
        <v>-80.6158137700001</v>
      </c>
    </row>
    <row r="8" customFormat="false" ht="12.75" hidden="false" customHeight="false" outlineLevel="0" collapsed="false">
      <c r="A8" s="34" t="n">
        <v>36831</v>
      </c>
      <c r="B8" s="152" t="n">
        <f aca="false">($V8-$W8)+C8</f>
        <v>104.33973111</v>
      </c>
      <c r="C8" s="152" t="n">
        <f aca="false">($V8-$W8)+D8</f>
        <v>102.200784978</v>
      </c>
      <c r="D8" s="152" t="n">
        <f aca="false">($V8-$W8)+E8</f>
        <v>100.061838846</v>
      </c>
      <c r="E8" s="152" t="n">
        <f aca="false">($V8-$W8)+F8</f>
        <v>97.922892714</v>
      </c>
      <c r="F8" s="152" t="n">
        <f aca="false">($V8-$W8)+G8</f>
        <v>95.783946582</v>
      </c>
      <c r="G8" s="152" t="n">
        <f aca="false">($V8-$W8)+H8</f>
        <v>93.64500045</v>
      </c>
      <c r="H8" s="152" t="n">
        <f aca="false">($V8-$W8)+I8</f>
        <v>91.506054318</v>
      </c>
      <c r="I8" s="152" t="n">
        <f aca="false">($V8-$W8)+J8</f>
        <v>89.367108186</v>
      </c>
      <c r="J8" s="152" t="n">
        <f aca="false">($V8-$W8)+K8</f>
        <v>87.228162054</v>
      </c>
      <c r="K8" s="152" t="n">
        <f aca="false">($V8-$W8)+L8</f>
        <v>85.089215922</v>
      </c>
      <c r="L8" s="152" t="n">
        <f aca="false">($V8-$W8)+M8</f>
        <v>82.95026979</v>
      </c>
      <c r="M8" s="152" t="n">
        <f aca="false">($V8-$W8)+N8</f>
        <v>80.811323658</v>
      </c>
      <c r="N8" s="152" t="n">
        <f aca="false">($V8-$W8)+O8</f>
        <v>78.672377526</v>
      </c>
      <c r="O8" s="152" t="n">
        <f aca="false">($V8-$W8)+P8</f>
        <v>76.533431394</v>
      </c>
      <c r="P8" s="152" t="n">
        <f aca="false">($V8-$W8)+Q8</f>
        <v>74.394485262</v>
      </c>
      <c r="Q8" s="152" t="n">
        <f aca="false">($V8-$W8)+R8</f>
        <v>72.25553913</v>
      </c>
      <c r="R8" s="152" t="n">
        <f aca="false">($V8-$W8)+S8</f>
        <v>70.116592998</v>
      </c>
      <c r="S8" s="152" t="n">
        <f aca="false">($V8-$W8)+T8</f>
        <v>67.977646866</v>
      </c>
      <c r="T8" s="152" t="n">
        <f aca="false">($V8-$W8)+U8</f>
        <v>65.838700734</v>
      </c>
      <c r="U8" s="152" t="n">
        <f aca="false">($V8-$W8)+V8</f>
        <v>63.699754602</v>
      </c>
      <c r="V8" s="152" t="n">
        <f aca="false">VLOOKUP($A8,GAMMAGRIDS,2,FALSE())</f>
        <v>61.56080847</v>
      </c>
      <c r="W8" s="152" t="n">
        <f aca="false">((V8-AF8)*0.9)+AF8</f>
        <v>59.421862338</v>
      </c>
      <c r="X8" s="152" t="n">
        <f aca="false">((V8-AF8)*0.8)+AF8</f>
        <v>57.282916206</v>
      </c>
      <c r="Y8" s="152" t="n">
        <f aca="false">((V8-AF8)*0.7)+AF8</f>
        <v>55.143970074</v>
      </c>
      <c r="Z8" s="152" t="n">
        <f aca="false">((V8-AF8)*0.6)+AF8</f>
        <v>53.005023942</v>
      </c>
      <c r="AA8" s="152" t="n">
        <f aca="false">((V8-AF8)*0.5)+AF8</f>
        <v>50.86607781</v>
      </c>
      <c r="AB8" s="152" t="n">
        <f aca="false">((V8-AF8)*0.4)+AF8</f>
        <v>48.727131678</v>
      </c>
      <c r="AC8" s="152" t="n">
        <f aca="false">((V8-AF8)*0.3)+AF8</f>
        <v>46.588185546</v>
      </c>
      <c r="AD8" s="152" t="n">
        <f aca="false">((V8-AF8)*0.2)+AF8</f>
        <v>44.449239414</v>
      </c>
      <c r="AE8" s="152" t="n">
        <f aca="false">((V8-AF8)*0.1)+AF8</f>
        <v>42.310293282</v>
      </c>
      <c r="AF8" s="152" t="n">
        <f aca="false">VLOOKUP($A8,GAMMAGRIDS,3,FALSE())</f>
        <v>40.17134715</v>
      </c>
      <c r="AG8" s="152" t="n">
        <f aca="false">((AF8-AP8)*0.9)+AP8</f>
        <v>38.11990145</v>
      </c>
      <c r="AH8" s="152" t="n">
        <f aca="false">((AF8-AP8)*0.8)+AP8</f>
        <v>36.06845575</v>
      </c>
      <c r="AI8" s="152" t="n">
        <f aca="false">((AF8-AP8)*0.7)+AP8</f>
        <v>34.01701005</v>
      </c>
      <c r="AJ8" s="152" t="n">
        <f aca="false">((AF8-AP8)*0.6)+AP8</f>
        <v>31.96556435</v>
      </c>
      <c r="AK8" s="152" t="n">
        <f aca="false">((AF8-AP8)*0.5)+AP8</f>
        <v>29.91411865</v>
      </c>
      <c r="AL8" s="152" t="n">
        <f aca="false">((AF8-AP8)*0.4)+AP8</f>
        <v>27.86267295</v>
      </c>
      <c r="AM8" s="152" t="n">
        <f aca="false">((AF8-AP8)*0.3)+AP8</f>
        <v>25.81122725</v>
      </c>
      <c r="AN8" s="152" t="n">
        <f aca="false">((AF8-AP8)*0.2)+AP8</f>
        <v>23.75978155</v>
      </c>
      <c r="AO8" s="152" t="n">
        <f aca="false">((AF8-AP8)*0.1)+AP8</f>
        <v>21.70833585</v>
      </c>
      <c r="AP8" s="152" t="n">
        <f aca="false">VLOOKUP($A8,GAMMAGRIDS,4,FALSE())</f>
        <v>19.65689015</v>
      </c>
      <c r="AQ8" s="152" t="n">
        <f aca="false">(($AP8-$AU8)*0.8)+$AU8</f>
        <v>17.669946728</v>
      </c>
      <c r="AR8" s="152" t="n">
        <f aca="false">(($AP8-$AU8)*0.6)+$AU8</f>
        <v>15.683003306</v>
      </c>
      <c r="AS8" s="152" t="n">
        <f aca="false">(($AP8-$AU8)*0.4)+$AU8</f>
        <v>13.696059884</v>
      </c>
      <c r="AT8" s="152" t="n">
        <f aca="false">(($AP8-$AU8)*0.2)+$AU8</f>
        <v>11.709116462</v>
      </c>
      <c r="AU8" s="152" t="n">
        <f aca="false">VLOOKUP($A8,GAMMAGRIDS,5,FALSE())</f>
        <v>9.72217304</v>
      </c>
      <c r="AV8" s="152" t="n">
        <f aca="false">(($AU8-$AZ8)*0.8)+$AZ8</f>
        <v>7.777738432</v>
      </c>
      <c r="AW8" s="152" t="n">
        <f aca="false">(($AU8-$AZ8)*0.6)+$AZ8</f>
        <v>5.833303824</v>
      </c>
      <c r="AX8" s="152" t="n">
        <f aca="false">(($AU8-$AZ8)*0.4)+$AZ8</f>
        <v>3.888869216</v>
      </c>
      <c r="AY8" s="152" t="n">
        <f aca="false">(($AU8-$AZ8)*0.2)+$AZ8</f>
        <v>1.944434608</v>
      </c>
      <c r="AZ8" s="152" t="n">
        <v>0</v>
      </c>
      <c r="BA8" s="152" t="n">
        <f aca="false">(($BE8-$AZ8)*0.2)+$AZ8</f>
        <v>-1.902200918</v>
      </c>
      <c r="BB8" s="152" t="n">
        <f aca="false">(($BE8-$AZ8)*0.4)+$AZ8</f>
        <v>-3.804401836</v>
      </c>
      <c r="BC8" s="152" t="n">
        <f aca="false">(($BE8-$AZ8)*0.6)+$AZ8</f>
        <v>-5.706602754</v>
      </c>
      <c r="BD8" s="152" t="n">
        <f aca="false">(($BE8-$AZ8)*0.8)+$AZ8</f>
        <v>-7.608803672</v>
      </c>
      <c r="BE8" s="152" t="n">
        <f aca="false">VLOOKUP($A8,GAMMAGRIDS,6,FALSE())</f>
        <v>-9.51100459</v>
      </c>
      <c r="BF8" s="152" t="n">
        <f aca="false">(($BJ8-$BE8)*0.2)+$BE8</f>
        <v>-11.37118129</v>
      </c>
      <c r="BG8" s="152" t="n">
        <f aca="false">(($BJ8-$BE8)*0.4)+$BE8</f>
        <v>-13.23135799</v>
      </c>
      <c r="BH8" s="152" t="n">
        <f aca="false">(($BJ8-$BE8)*0.6)+$BE8</f>
        <v>-15.09153469</v>
      </c>
      <c r="BI8" s="152" t="n">
        <f aca="false">(($BJ8-$BE8)*0.8)+$BE8</f>
        <v>-16.95171139</v>
      </c>
      <c r="BJ8" s="152" t="n">
        <f aca="false">VLOOKUP($A8,GAMMAGRIDS,7,FALSE())</f>
        <v>-18.81188809</v>
      </c>
      <c r="BK8" s="152" t="n">
        <f aca="false">((BT8-BJ8)*0.1)+BJ8</f>
        <v>-20.609311018</v>
      </c>
      <c r="BL8" s="152" t="n">
        <f aca="false">((BT8-BJ8)*0.2)+BJ8</f>
        <v>-22.406733946</v>
      </c>
      <c r="BM8" s="152" t="n">
        <f aca="false">((BT8-BJ8)*0.3)+BJ8</f>
        <v>-24.204156874</v>
      </c>
      <c r="BN8" s="152" t="n">
        <f aca="false">((BT8-BJ8)*0.4)+BJ8</f>
        <v>-26.001579802</v>
      </c>
      <c r="BO8" s="152" t="n">
        <f aca="false">((BT8-BJ8)*0.5)+BJ8</f>
        <v>-27.79900273</v>
      </c>
      <c r="BP8" s="152" t="n">
        <f aca="false">((BT8-BJ8)*0.6)+BJ8</f>
        <v>-29.596425658</v>
      </c>
      <c r="BQ8" s="152" t="n">
        <f aca="false">((BT8-BJ8)*0.7)+BJ8</f>
        <v>-31.393848586</v>
      </c>
      <c r="BR8" s="152" t="n">
        <f aca="false">((BT8-BJ8)*0.8)+BJ8</f>
        <v>-33.191271514</v>
      </c>
      <c r="BS8" s="152" t="n">
        <f aca="false">((BT8-BJ8)*0.9)+BJ8</f>
        <v>-34.988694442</v>
      </c>
      <c r="BT8" s="152" t="n">
        <f aca="false">VLOOKUP($A8,GAMMAGRIDS,8,FALSE())</f>
        <v>-36.78611737</v>
      </c>
      <c r="BU8" s="152" t="n">
        <f aca="false">((CD8-BT8)*0.1)+BT8</f>
        <v>-38.500142687</v>
      </c>
      <c r="BV8" s="152" t="n">
        <f aca="false">((CD8-BT8)*0.2)+BT8</f>
        <v>-40.214168004</v>
      </c>
      <c r="BW8" s="152" t="n">
        <f aca="false">((CD8-BT8)*0.3)+BT8</f>
        <v>-41.928193321</v>
      </c>
      <c r="BX8" s="152" t="n">
        <f aca="false">((CD8-BT8)*0.4)+BT8</f>
        <v>-43.642218638</v>
      </c>
      <c r="BY8" s="152" t="n">
        <f aca="false">((CD8-BT8)*0.5)+BT8</f>
        <v>-45.356243955</v>
      </c>
      <c r="BZ8" s="152" t="n">
        <f aca="false">((CD8-BT8)*0.6)+BT8</f>
        <v>-47.070269272</v>
      </c>
      <c r="CA8" s="152" t="n">
        <f aca="false">((CD8-BT8)*0.7)+BT8</f>
        <v>-48.784294589</v>
      </c>
      <c r="CB8" s="152" t="n">
        <f aca="false">((CD8-BT8)*0.8)+BT8</f>
        <v>-50.498319906</v>
      </c>
      <c r="CC8" s="152" t="n">
        <f aca="false">((CD8-BT8)*0.9)+BT8</f>
        <v>-52.212345223</v>
      </c>
      <c r="CD8" s="152" t="n">
        <f aca="false">VLOOKUP($A8,GAMMAGRIDS,9,FALSE())</f>
        <v>-53.92637054</v>
      </c>
      <c r="CE8" s="152" t="n">
        <f aca="false">($CD8-$CC8)+CD8</f>
        <v>-55.640395857</v>
      </c>
      <c r="CF8" s="152" t="n">
        <f aca="false">($CD8-$CC8)+CE8</f>
        <v>-57.354421174</v>
      </c>
      <c r="CG8" s="152" t="n">
        <f aca="false">($CD8-$CC8)+CF8</f>
        <v>-59.068446491</v>
      </c>
      <c r="CH8" s="152" t="n">
        <f aca="false">($CD8-$CC8)+CG8</f>
        <v>-60.782471808</v>
      </c>
      <c r="CI8" s="152" t="n">
        <f aca="false">($CD8-$CC8)+CH8</f>
        <v>-62.496497125</v>
      </c>
      <c r="CJ8" s="152" t="n">
        <f aca="false">($CD8-$CC8)+CI8</f>
        <v>-64.210522442</v>
      </c>
      <c r="CK8" s="152" t="n">
        <f aca="false">($CD8-$CC8)+CJ8</f>
        <v>-65.924547759</v>
      </c>
      <c r="CL8" s="152" t="n">
        <f aca="false">($CD8-$CC8)+CK8</f>
        <v>-67.638573076</v>
      </c>
      <c r="CM8" s="152" t="n">
        <f aca="false">($CD8-$CC8)+CL8</f>
        <v>-69.352598393</v>
      </c>
      <c r="CN8" s="152" t="n">
        <f aca="false">($CD8-$CC8)+CM8</f>
        <v>-71.06662371</v>
      </c>
      <c r="CO8" s="152" t="n">
        <f aca="false">($CD8-$CC8)+CN8</f>
        <v>-72.780649027</v>
      </c>
      <c r="CP8" s="152" t="n">
        <f aca="false">($CD8-$CC8)+CO8</f>
        <v>-74.494674344</v>
      </c>
      <c r="CQ8" s="152" t="n">
        <f aca="false">($CD8-$CC8)+CP8</f>
        <v>-76.208699661</v>
      </c>
      <c r="CR8" s="152" t="n">
        <f aca="false">($CD8-$CC8)+CQ8</f>
        <v>-77.922724978</v>
      </c>
      <c r="CS8" s="152" t="n">
        <f aca="false">($CD8-$CC8)+CR8</f>
        <v>-79.636750295</v>
      </c>
      <c r="CT8" s="152" t="n">
        <f aca="false">($CD8-$CC8)+CS8</f>
        <v>-81.350775612</v>
      </c>
      <c r="CU8" s="152" t="n">
        <f aca="false">($CD8-$CC8)+CT8</f>
        <v>-83.0648009289999</v>
      </c>
      <c r="CV8" s="152" t="n">
        <f aca="false">($CD8-$CC8)+CU8</f>
        <v>-84.7788262459999</v>
      </c>
      <c r="CW8" s="152" t="n">
        <f aca="false">($CD8-$CC8)+CV8</f>
        <v>-86.4928515629999</v>
      </c>
      <c r="CX8" s="152" t="n">
        <f aca="false">($CD8-$CC8)+CW8</f>
        <v>-88.2068768799999</v>
      </c>
    </row>
    <row r="9" customFormat="false" ht="12.75" hidden="false" customHeight="false" outlineLevel="0" collapsed="false">
      <c r="A9" s="34" t="n">
        <v>36861</v>
      </c>
      <c r="B9" s="152" t="n">
        <f aca="false">($V9-$W9)+C9</f>
        <v>108.67418135</v>
      </c>
      <c r="C9" s="152" t="n">
        <f aca="false">($V9-$W9)+D9</f>
        <v>106.467089935</v>
      </c>
      <c r="D9" s="152" t="n">
        <f aca="false">($V9-$W9)+E9</f>
        <v>104.25999852</v>
      </c>
      <c r="E9" s="152" t="n">
        <f aca="false">($V9-$W9)+F9</f>
        <v>102.052907105</v>
      </c>
      <c r="F9" s="152" t="n">
        <f aca="false">($V9-$W9)+G9</f>
        <v>99.8458156900001</v>
      </c>
      <c r="G9" s="152" t="n">
        <f aca="false">($V9-$W9)+H9</f>
        <v>97.6387242750001</v>
      </c>
      <c r="H9" s="152" t="n">
        <f aca="false">($V9-$W9)+I9</f>
        <v>95.4316328600001</v>
      </c>
      <c r="I9" s="152" t="n">
        <f aca="false">($V9-$W9)+J9</f>
        <v>93.2245414450001</v>
      </c>
      <c r="J9" s="152" t="n">
        <f aca="false">($V9-$W9)+K9</f>
        <v>91.0174500300001</v>
      </c>
      <c r="K9" s="152" t="n">
        <f aca="false">($V9-$W9)+L9</f>
        <v>88.8103586150001</v>
      </c>
      <c r="L9" s="152" t="n">
        <f aca="false">($V9-$W9)+M9</f>
        <v>86.6032672000001</v>
      </c>
      <c r="M9" s="152" t="n">
        <f aca="false">($V9-$W9)+N9</f>
        <v>84.3961757850001</v>
      </c>
      <c r="N9" s="152" t="n">
        <f aca="false">($V9-$W9)+O9</f>
        <v>82.1890843700001</v>
      </c>
      <c r="O9" s="152" t="n">
        <f aca="false">($V9-$W9)+P9</f>
        <v>79.981992955</v>
      </c>
      <c r="P9" s="152" t="n">
        <f aca="false">($V9-$W9)+Q9</f>
        <v>77.77490154</v>
      </c>
      <c r="Q9" s="152" t="n">
        <f aca="false">($V9-$W9)+R9</f>
        <v>75.567810125</v>
      </c>
      <c r="R9" s="152" t="n">
        <f aca="false">($V9-$W9)+S9</f>
        <v>73.36071871</v>
      </c>
      <c r="S9" s="152" t="n">
        <f aca="false">($V9-$W9)+T9</f>
        <v>71.153627295</v>
      </c>
      <c r="T9" s="152" t="n">
        <f aca="false">($V9-$W9)+U9</f>
        <v>68.94653588</v>
      </c>
      <c r="U9" s="152" t="n">
        <f aca="false">($V9-$W9)+V9</f>
        <v>66.739444465</v>
      </c>
      <c r="V9" s="152" t="n">
        <f aca="false">VLOOKUP($A9,GAMMAGRIDS,2,FALSE())</f>
        <v>64.53235305</v>
      </c>
      <c r="W9" s="152" t="n">
        <f aca="false">((V9-AF9)*0.9)+AF9</f>
        <v>62.325261635</v>
      </c>
      <c r="X9" s="152" t="n">
        <f aca="false">((V9-AF9)*0.8)+AF9</f>
        <v>60.11817022</v>
      </c>
      <c r="Y9" s="152" t="n">
        <f aca="false">((V9-AF9)*0.7)+AF9</f>
        <v>57.911078805</v>
      </c>
      <c r="Z9" s="152" t="n">
        <f aca="false">((V9-AF9)*0.6)+AF9</f>
        <v>55.70398739</v>
      </c>
      <c r="AA9" s="152" t="n">
        <f aca="false">((V9-AF9)*0.5)+AF9</f>
        <v>53.496895975</v>
      </c>
      <c r="AB9" s="152" t="n">
        <f aca="false">((V9-AF9)*0.4)+AF9</f>
        <v>51.28980456</v>
      </c>
      <c r="AC9" s="152" t="n">
        <f aca="false">((V9-AF9)*0.3)+AF9</f>
        <v>49.082713145</v>
      </c>
      <c r="AD9" s="152" t="n">
        <f aca="false">((V9-AF9)*0.2)+AF9</f>
        <v>46.87562173</v>
      </c>
      <c r="AE9" s="152" t="n">
        <f aca="false">((V9-AF9)*0.1)+AF9</f>
        <v>44.668530315</v>
      </c>
      <c r="AF9" s="152" t="n">
        <f aca="false">VLOOKUP($A9,GAMMAGRIDS,3,FALSE())</f>
        <v>42.4614389</v>
      </c>
      <c r="AG9" s="152" t="n">
        <f aca="false">((AF9-AP9)*0.9)+AP9</f>
        <v>40.310519784</v>
      </c>
      <c r="AH9" s="152" t="n">
        <f aca="false">((AF9-AP9)*0.8)+AP9</f>
        <v>38.159600668</v>
      </c>
      <c r="AI9" s="152" t="n">
        <f aca="false">((AF9-AP9)*0.7)+AP9</f>
        <v>36.008681552</v>
      </c>
      <c r="AJ9" s="152" t="n">
        <f aca="false">((AF9-AP9)*0.6)+AP9</f>
        <v>33.857762436</v>
      </c>
      <c r="AK9" s="152" t="n">
        <f aca="false">((AF9-AP9)*0.5)+AP9</f>
        <v>31.70684332</v>
      </c>
      <c r="AL9" s="152" t="n">
        <f aca="false">((AF9-AP9)*0.4)+AP9</f>
        <v>29.555924204</v>
      </c>
      <c r="AM9" s="152" t="n">
        <f aca="false">((AF9-AP9)*0.3)+AP9</f>
        <v>27.405005088</v>
      </c>
      <c r="AN9" s="152" t="n">
        <f aca="false">((AF9-AP9)*0.2)+AP9</f>
        <v>25.254085972</v>
      </c>
      <c r="AO9" s="152" t="n">
        <f aca="false">((AF9-AP9)*0.1)+AP9</f>
        <v>23.103166856</v>
      </c>
      <c r="AP9" s="152" t="n">
        <f aca="false">VLOOKUP($A9,GAMMAGRIDS,4,FALSE())</f>
        <v>20.95224774</v>
      </c>
      <c r="AQ9" s="152" t="n">
        <f aca="false">(($AP9-$AU9)*0.8)+$AU9</f>
        <v>18.843152024</v>
      </c>
      <c r="AR9" s="152" t="n">
        <f aca="false">(($AP9-$AU9)*0.6)+$AU9</f>
        <v>16.734056308</v>
      </c>
      <c r="AS9" s="152" t="n">
        <f aca="false">(($AP9-$AU9)*0.4)+$AU9</f>
        <v>14.624960592</v>
      </c>
      <c r="AT9" s="152" t="n">
        <f aca="false">(($AP9-$AU9)*0.2)+$AU9</f>
        <v>12.515864876</v>
      </c>
      <c r="AU9" s="152" t="n">
        <f aca="false">VLOOKUP($A9,GAMMAGRIDS,5,FALSE())</f>
        <v>10.40676916</v>
      </c>
      <c r="AV9" s="152" t="n">
        <f aca="false">(($AU9-$AZ9)*0.8)+$AZ9</f>
        <v>8.325415328</v>
      </c>
      <c r="AW9" s="152" t="n">
        <f aca="false">(($AU9-$AZ9)*0.6)+$AZ9</f>
        <v>6.244061496</v>
      </c>
      <c r="AX9" s="152" t="n">
        <f aca="false">(($AU9-$AZ9)*0.4)+$AZ9</f>
        <v>4.162707664</v>
      </c>
      <c r="AY9" s="152" t="n">
        <f aca="false">(($AU9-$AZ9)*0.2)+$AZ9</f>
        <v>2.081353832</v>
      </c>
      <c r="AZ9" s="152" t="n">
        <v>0</v>
      </c>
      <c r="BA9" s="152" t="n">
        <f aca="false">(($BE9-$AZ9)*0.2)+$AZ9</f>
        <v>-2.053702126</v>
      </c>
      <c r="BB9" s="152" t="n">
        <f aca="false">(($BE9-$AZ9)*0.4)+$AZ9</f>
        <v>-4.107404252</v>
      </c>
      <c r="BC9" s="152" t="n">
        <f aca="false">(($BE9-$AZ9)*0.6)+$AZ9</f>
        <v>-6.161106378</v>
      </c>
      <c r="BD9" s="152" t="n">
        <f aca="false">(($BE9-$AZ9)*0.8)+$AZ9</f>
        <v>-8.214808504</v>
      </c>
      <c r="BE9" s="152" t="n">
        <f aca="false">VLOOKUP($A9,GAMMAGRIDS,6,FALSE())</f>
        <v>-10.26851063</v>
      </c>
      <c r="BF9" s="152" t="n">
        <f aca="false">(($BJ9-$BE9)*0.2)+$BE9</f>
        <v>-12.294639644</v>
      </c>
      <c r="BG9" s="152" t="n">
        <f aca="false">(($BJ9-$BE9)*0.4)+$BE9</f>
        <v>-14.320768658</v>
      </c>
      <c r="BH9" s="152" t="n">
        <f aca="false">(($BJ9-$BE9)*0.6)+$BE9</f>
        <v>-16.346897672</v>
      </c>
      <c r="BI9" s="152" t="n">
        <f aca="false">(($BJ9-$BE9)*0.8)+$BE9</f>
        <v>-18.373026686</v>
      </c>
      <c r="BJ9" s="152" t="n">
        <f aca="false">VLOOKUP($A9,GAMMAGRIDS,7,FALSE())</f>
        <v>-20.3991557</v>
      </c>
      <c r="BK9" s="152" t="n">
        <f aca="false">((BT9-BJ9)*0.1)+BJ9</f>
        <v>-22.384031099</v>
      </c>
      <c r="BL9" s="152" t="n">
        <f aca="false">((BT9-BJ9)*0.2)+BJ9</f>
        <v>-24.368906498</v>
      </c>
      <c r="BM9" s="152" t="n">
        <f aca="false">((BT9-BJ9)*0.3)+BJ9</f>
        <v>-26.353781897</v>
      </c>
      <c r="BN9" s="152" t="n">
        <f aca="false">((BT9-BJ9)*0.4)+BJ9</f>
        <v>-28.338657296</v>
      </c>
      <c r="BO9" s="152" t="n">
        <f aca="false">((BT9-BJ9)*0.5)+BJ9</f>
        <v>-30.323532695</v>
      </c>
      <c r="BP9" s="152" t="n">
        <f aca="false">((BT9-BJ9)*0.6)+BJ9</f>
        <v>-32.308408094</v>
      </c>
      <c r="BQ9" s="152" t="n">
        <f aca="false">((BT9-BJ9)*0.7)+BJ9</f>
        <v>-34.293283493</v>
      </c>
      <c r="BR9" s="152" t="n">
        <f aca="false">((BT9-BJ9)*0.8)+BJ9</f>
        <v>-36.278158892</v>
      </c>
      <c r="BS9" s="152" t="n">
        <f aca="false">((BT9-BJ9)*0.9)+BJ9</f>
        <v>-38.263034291</v>
      </c>
      <c r="BT9" s="152" t="n">
        <f aca="false">VLOOKUP($A9,GAMMAGRIDS,8,FALSE())</f>
        <v>-40.24790969</v>
      </c>
      <c r="BU9" s="152" t="n">
        <f aca="false">((CD9-BT9)*0.1)+BT9</f>
        <v>-42.177815403</v>
      </c>
      <c r="BV9" s="152" t="n">
        <f aca="false">((CD9-BT9)*0.2)+BT9</f>
        <v>-44.107721116</v>
      </c>
      <c r="BW9" s="152" t="n">
        <f aca="false">((CD9-BT9)*0.3)+BT9</f>
        <v>-46.037626829</v>
      </c>
      <c r="BX9" s="152" t="n">
        <f aca="false">((CD9-BT9)*0.4)+BT9</f>
        <v>-47.967532542</v>
      </c>
      <c r="BY9" s="152" t="n">
        <f aca="false">((CD9-BT9)*0.5)+BT9</f>
        <v>-49.897438255</v>
      </c>
      <c r="BZ9" s="152" t="n">
        <f aca="false">((CD9-BT9)*0.6)+BT9</f>
        <v>-51.827343968</v>
      </c>
      <c r="CA9" s="152" t="n">
        <f aca="false">((CD9-BT9)*0.7)+BT9</f>
        <v>-53.757249681</v>
      </c>
      <c r="CB9" s="152" t="n">
        <f aca="false">((CD9-BT9)*0.8)+BT9</f>
        <v>-55.687155394</v>
      </c>
      <c r="CC9" s="152" t="n">
        <f aca="false">((CD9-BT9)*0.9)+BT9</f>
        <v>-57.617061107</v>
      </c>
      <c r="CD9" s="152" t="n">
        <f aca="false">VLOOKUP($A9,GAMMAGRIDS,9,FALSE())</f>
        <v>-59.54696682</v>
      </c>
      <c r="CE9" s="152" t="n">
        <f aca="false">($CD9-$CC9)+CD9</f>
        <v>-61.476872533</v>
      </c>
      <c r="CF9" s="152" t="n">
        <f aca="false">($CD9-$CC9)+CE9</f>
        <v>-63.406778246</v>
      </c>
      <c r="CG9" s="152" t="n">
        <f aca="false">($CD9-$CC9)+CF9</f>
        <v>-65.336683959</v>
      </c>
      <c r="CH9" s="152" t="n">
        <f aca="false">($CD9-$CC9)+CG9</f>
        <v>-67.266589672</v>
      </c>
      <c r="CI9" s="152" t="n">
        <f aca="false">($CD9-$CC9)+CH9</f>
        <v>-69.196495385</v>
      </c>
      <c r="CJ9" s="152" t="n">
        <f aca="false">($CD9-$CC9)+CI9</f>
        <v>-71.126401098</v>
      </c>
      <c r="CK9" s="152" t="n">
        <f aca="false">($CD9-$CC9)+CJ9</f>
        <v>-73.056306811</v>
      </c>
      <c r="CL9" s="152" t="n">
        <f aca="false">($CD9-$CC9)+CK9</f>
        <v>-74.9862125240001</v>
      </c>
      <c r="CM9" s="152" t="n">
        <f aca="false">($CD9-$CC9)+CL9</f>
        <v>-76.9161182370001</v>
      </c>
      <c r="CN9" s="152" t="n">
        <f aca="false">($CD9-$CC9)+CM9</f>
        <v>-78.8460239500001</v>
      </c>
      <c r="CO9" s="152" t="n">
        <f aca="false">($CD9-$CC9)+CN9</f>
        <v>-80.7759296630001</v>
      </c>
      <c r="CP9" s="152" t="n">
        <f aca="false">($CD9-$CC9)+CO9</f>
        <v>-82.7058353760001</v>
      </c>
      <c r="CQ9" s="152" t="n">
        <f aca="false">($CD9-$CC9)+CP9</f>
        <v>-84.6357410890001</v>
      </c>
      <c r="CR9" s="152" t="n">
        <f aca="false">($CD9-$CC9)+CQ9</f>
        <v>-86.5656468020001</v>
      </c>
      <c r="CS9" s="152" t="n">
        <f aca="false">($CD9-$CC9)+CR9</f>
        <v>-88.4955525150001</v>
      </c>
      <c r="CT9" s="152" t="n">
        <f aca="false">($CD9-$CC9)+CS9</f>
        <v>-90.4254582280001</v>
      </c>
      <c r="CU9" s="152" t="n">
        <f aca="false">($CD9-$CC9)+CT9</f>
        <v>-92.3553639410002</v>
      </c>
      <c r="CV9" s="152" t="n">
        <f aca="false">($CD9-$CC9)+CU9</f>
        <v>-94.2852696540002</v>
      </c>
      <c r="CW9" s="152" t="n">
        <f aca="false">($CD9-$CC9)+CV9</f>
        <v>-96.2151753670002</v>
      </c>
      <c r="CX9" s="152" t="n">
        <f aca="false">($CD9-$CC9)+CW9</f>
        <v>-98.1450810800002</v>
      </c>
    </row>
    <row r="10" customFormat="false" ht="12.75" hidden="false" customHeight="false" outlineLevel="0" collapsed="false">
      <c r="A10" s="34" t="n">
        <v>36892</v>
      </c>
      <c r="B10" s="152" t="n">
        <f aca="false">($V10-$W10)+C10</f>
        <v>130.30299315</v>
      </c>
      <c r="C10" s="152" t="n">
        <f aca="false">($V10-$W10)+D10</f>
        <v>127.66513485</v>
      </c>
      <c r="D10" s="152" t="n">
        <f aca="false">($V10-$W10)+E10</f>
        <v>125.02727655</v>
      </c>
      <c r="E10" s="152" t="n">
        <f aca="false">($V10-$W10)+F10</f>
        <v>122.38941825</v>
      </c>
      <c r="F10" s="152" t="n">
        <f aca="false">($V10-$W10)+G10</f>
        <v>119.75155995</v>
      </c>
      <c r="G10" s="152" t="n">
        <f aca="false">($V10-$W10)+H10</f>
        <v>117.11370165</v>
      </c>
      <c r="H10" s="152" t="n">
        <f aca="false">($V10-$W10)+I10</f>
        <v>114.47584335</v>
      </c>
      <c r="I10" s="152" t="n">
        <f aca="false">($V10-$W10)+J10</f>
        <v>111.83798505</v>
      </c>
      <c r="J10" s="152" t="n">
        <f aca="false">($V10-$W10)+K10</f>
        <v>109.20012675</v>
      </c>
      <c r="K10" s="152" t="n">
        <f aca="false">($V10-$W10)+L10</f>
        <v>106.56226845</v>
      </c>
      <c r="L10" s="152" t="n">
        <f aca="false">($V10-$W10)+M10</f>
        <v>103.92441015</v>
      </c>
      <c r="M10" s="152" t="n">
        <f aca="false">($V10-$W10)+N10</f>
        <v>101.28655185</v>
      </c>
      <c r="N10" s="152" t="n">
        <f aca="false">($V10-$W10)+O10</f>
        <v>98.6486935499999</v>
      </c>
      <c r="O10" s="152" t="n">
        <f aca="false">($V10-$W10)+P10</f>
        <v>96.0108352499999</v>
      </c>
      <c r="P10" s="152" t="n">
        <f aca="false">($V10-$W10)+Q10</f>
        <v>93.3729769499999</v>
      </c>
      <c r="Q10" s="152" t="n">
        <f aca="false">($V10-$W10)+R10</f>
        <v>90.73511865</v>
      </c>
      <c r="R10" s="152" t="n">
        <f aca="false">($V10-$W10)+S10</f>
        <v>88.09726035</v>
      </c>
      <c r="S10" s="152" t="n">
        <f aca="false">($V10-$W10)+T10</f>
        <v>85.45940205</v>
      </c>
      <c r="T10" s="152" t="n">
        <f aca="false">($V10-$W10)+U10</f>
        <v>82.82154375</v>
      </c>
      <c r="U10" s="152" t="n">
        <f aca="false">($V10-$W10)+V10</f>
        <v>80.18368545</v>
      </c>
      <c r="V10" s="152" t="n">
        <f aca="false">VLOOKUP($A10,GAMMAGRIDS,2,FALSE())</f>
        <v>77.54582715</v>
      </c>
      <c r="W10" s="152" t="n">
        <f aca="false">((V10-AF10)*0.9)+AF10</f>
        <v>74.90796885</v>
      </c>
      <c r="X10" s="152" t="n">
        <f aca="false">((V10-AF10)*0.8)+AF10</f>
        <v>72.27011055</v>
      </c>
      <c r="Y10" s="152" t="n">
        <f aca="false">((V10-AF10)*0.7)+AF10</f>
        <v>69.63225225</v>
      </c>
      <c r="Z10" s="152" t="n">
        <f aca="false">((V10-AF10)*0.6)+AF10</f>
        <v>66.99439395</v>
      </c>
      <c r="AA10" s="152" t="n">
        <f aca="false">((V10-AF10)*0.5)+AF10</f>
        <v>64.35653565</v>
      </c>
      <c r="AB10" s="152" t="n">
        <f aca="false">((V10-AF10)*0.4)+AF10</f>
        <v>61.71867735</v>
      </c>
      <c r="AC10" s="152" t="n">
        <f aca="false">((V10-AF10)*0.3)+AF10</f>
        <v>59.08081905</v>
      </c>
      <c r="AD10" s="152" t="n">
        <f aca="false">((V10-AF10)*0.2)+AF10</f>
        <v>56.44296075</v>
      </c>
      <c r="AE10" s="152" t="n">
        <f aca="false">((V10-AF10)*0.1)+AF10</f>
        <v>53.80510245</v>
      </c>
      <c r="AF10" s="152" t="n">
        <f aca="false">VLOOKUP($A10,GAMMAGRIDS,3,FALSE())</f>
        <v>51.16724415</v>
      </c>
      <c r="AG10" s="152" t="n">
        <f aca="false">((AF10-AP10)*0.9)+AP10</f>
        <v>48.581842453</v>
      </c>
      <c r="AH10" s="152" t="n">
        <f aca="false">((AF10-AP10)*0.8)+AP10</f>
        <v>45.996440756</v>
      </c>
      <c r="AI10" s="152" t="n">
        <f aca="false">((AF10-AP10)*0.7)+AP10</f>
        <v>43.411039059</v>
      </c>
      <c r="AJ10" s="152" t="n">
        <f aca="false">((AF10-AP10)*0.6)+AP10</f>
        <v>40.825637362</v>
      </c>
      <c r="AK10" s="152" t="n">
        <f aca="false">((AF10-AP10)*0.5)+AP10</f>
        <v>38.240235665</v>
      </c>
      <c r="AL10" s="152" t="n">
        <f aca="false">((AF10-AP10)*0.4)+AP10</f>
        <v>35.654833968</v>
      </c>
      <c r="AM10" s="152" t="n">
        <f aca="false">((AF10-AP10)*0.3)+AP10</f>
        <v>33.069432271</v>
      </c>
      <c r="AN10" s="152" t="n">
        <f aca="false">((AF10-AP10)*0.2)+AP10</f>
        <v>30.484030574</v>
      </c>
      <c r="AO10" s="152" t="n">
        <f aca="false">((AF10-AP10)*0.1)+AP10</f>
        <v>27.898628877</v>
      </c>
      <c r="AP10" s="152" t="n">
        <f aca="false">VLOOKUP($A10,GAMMAGRIDS,4,FALSE())</f>
        <v>25.31322718</v>
      </c>
      <c r="AQ10" s="152" t="n">
        <f aca="false">(($AP10-$AU10)*0.8)+$AU10</f>
        <v>22.768198936</v>
      </c>
      <c r="AR10" s="152" t="n">
        <f aca="false">(($AP10-$AU10)*0.6)+$AU10</f>
        <v>20.223170692</v>
      </c>
      <c r="AS10" s="152" t="n">
        <f aca="false">(($AP10-$AU10)*0.4)+$AU10</f>
        <v>17.678142448</v>
      </c>
      <c r="AT10" s="152" t="n">
        <f aca="false">(($AP10-$AU10)*0.2)+$AU10</f>
        <v>15.133114204</v>
      </c>
      <c r="AU10" s="152" t="n">
        <f aca="false">VLOOKUP($A10,GAMMAGRIDS,5,FALSE())</f>
        <v>12.58808596</v>
      </c>
      <c r="AV10" s="152" t="n">
        <f aca="false">(($AU10-$AZ10)*0.8)+$AZ10</f>
        <v>10.070468768</v>
      </c>
      <c r="AW10" s="152" t="n">
        <f aca="false">(($AU10-$AZ10)*0.6)+$AZ10</f>
        <v>7.552851576</v>
      </c>
      <c r="AX10" s="152" t="n">
        <f aca="false">(($AU10-$AZ10)*0.4)+$AZ10</f>
        <v>5.035234384</v>
      </c>
      <c r="AY10" s="152" t="n">
        <f aca="false">(($AU10-$AZ10)*0.2)+$AZ10</f>
        <v>2.517617192</v>
      </c>
      <c r="AZ10" s="152" t="n">
        <v>0</v>
      </c>
      <c r="BA10" s="152" t="n">
        <f aca="false">(($BE10-$AZ10)*0.2)+$AZ10</f>
        <v>-2.489864578</v>
      </c>
      <c r="BB10" s="152" t="n">
        <f aca="false">(($BE10-$AZ10)*0.4)+$AZ10</f>
        <v>-4.979729156</v>
      </c>
      <c r="BC10" s="152" t="n">
        <f aca="false">(($BE10-$AZ10)*0.6)+$AZ10</f>
        <v>-7.469593734</v>
      </c>
      <c r="BD10" s="152" t="n">
        <f aca="false">(($BE10-$AZ10)*0.8)+$AZ10</f>
        <v>-9.959458312</v>
      </c>
      <c r="BE10" s="152" t="n">
        <f aca="false">VLOOKUP($A10,GAMMAGRIDS,6,FALSE())</f>
        <v>-12.44932289</v>
      </c>
      <c r="BF10" s="152" t="n">
        <f aca="false">(($BJ10-$BE10)*0.2)+$BE10</f>
        <v>-14.911115276</v>
      </c>
      <c r="BG10" s="152" t="n">
        <f aca="false">(($BJ10-$BE10)*0.4)+$BE10</f>
        <v>-17.372907662</v>
      </c>
      <c r="BH10" s="152" t="n">
        <f aca="false">(($BJ10-$BE10)*0.6)+$BE10</f>
        <v>-19.834700048</v>
      </c>
      <c r="BI10" s="152" t="n">
        <f aca="false">(($BJ10-$BE10)*0.8)+$BE10</f>
        <v>-22.296492434</v>
      </c>
      <c r="BJ10" s="152" t="n">
        <f aca="false">VLOOKUP($A10,GAMMAGRIDS,7,FALSE())</f>
        <v>-24.75828482</v>
      </c>
      <c r="BK10" s="152" t="n">
        <f aca="false">((BT10-BJ10)*0.1)+BJ10</f>
        <v>-27.177365504</v>
      </c>
      <c r="BL10" s="152" t="n">
        <f aca="false">((BT10-BJ10)*0.2)+BJ10</f>
        <v>-29.596446188</v>
      </c>
      <c r="BM10" s="152" t="n">
        <f aca="false">((BT10-BJ10)*0.3)+BJ10</f>
        <v>-32.015526872</v>
      </c>
      <c r="BN10" s="152" t="n">
        <f aca="false">((BT10-BJ10)*0.4)+BJ10</f>
        <v>-34.434607556</v>
      </c>
      <c r="BO10" s="152" t="n">
        <f aca="false">((BT10-BJ10)*0.5)+BJ10</f>
        <v>-36.85368824</v>
      </c>
      <c r="BP10" s="152" t="n">
        <f aca="false">((BT10-BJ10)*0.6)+BJ10</f>
        <v>-39.272768924</v>
      </c>
      <c r="BQ10" s="152" t="n">
        <f aca="false">((BT10-BJ10)*0.7)+BJ10</f>
        <v>-41.691849608</v>
      </c>
      <c r="BR10" s="152" t="n">
        <f aca="false">((BT10-BJ10)*0.8)+BJ10</f>
        <v>-44.110930292</v>
      </c>
      <c r="BS10" s="152" t="n">
        <f aca="false">((BT10-BJ10)*0.9)+BJ10</f>
        <v>-46.530010976</v>
      </c>
      <c r="BT10" s="152" t="n">
        <f aca="false">VLOOKUP($A10,GAMMAGRIDS,8,FALSE())</f>
        <v>-48.94909166</v>
      </c>
      <c r="BU10" s="152" t="n">
        <f aca="false">((CD10-BT10)*0.1)+BT10</f>
        <v>-51.31023921</v>
      </c>
      <c r="BV10" s="152" t="n">
        <f aca="false">((CD10-BT10)*0.2)+BT10</f>
        <v>-53.67138676</v>
      </c>
      <c r="BW10" s="152" t="n">
        <f aca="false">((CD10-BT10)*0.3)+BT10</f>
        <v>-56.03253431</v>
      </c>
      <c r="BX10" s="152" t="n">
        <f aca="false">((CD10-BT10)*0.4)+BT10</f>
        <v>-58.39368186</v>
      </c>
      <c r="BY10" s="152" t="n">
        <f aca="false">((CD10-BT10)*0.5)+BT10</f>
        <v>-60.75482941</v>
      </c>
      <c r="BZ10" s="152" t="n">
        <f aca="false">((CD10-BT10)*0.6)+BT10</f>
        <v>-63.11597696</v>
      </c>
      <c r="CA10" s="152" t="n">
        <f aca="false">((CD10-BT10)*0.7)+BT10</f>
        <v>-65.47712451</v>
      </c>
      <c r="CB10" s="152" t="n">
        <f aca="false">((CD10-BT10)*0.8)+BT10</f>
        <v>-67.83827206</v>
      </c>
      <c r="CC10" s="152" t="n">
        <f aca="false">((CD10-BT10)*0.9)+BT10</f>
        <v>-70.19941961</v>
      </c>
      <c r="CD10" s="152" t="n">
        <f aca="false">VLOOKUP($A10,GAMMAGRIDS,9,FALSE())</f>
        <v>-72.56056716</v>
      </c>
      <c r="CE10" s="152" t="n">
        <f aca="false">($CD10-$CC10)+CD10</f>
        <v>-74.92171471</v>
      </c>
      <c r="CF10" s="152" t="n">
        <f aca="false">($CD10-$CC10)+CE10</f>
        <v>-77.28286226</v>
      </c>
      <c r="CG10" s="152" t="n">
        <f aca="false">($CD10-$CC10)+CF10</f>
        <v>-79.64400981</v>
      </c>
      <c r="CH10" s="152" t="n">
        <f aca="false">($CD10-$CC10)+CG10</f>
        <v>-82.00515736</v>
      </c>
      <c r="CI10" s="152" t="n">
        <f aca="false">($CD10-$CC10)+CH10</f>
        <v>-84.36630491</v>
      </c>
      <c r="CJ10" s="152" t="n">
        <f aca="false">($CD10-$CC10)+CI10</f>
        <v>-86.72745246</v>
      </c>
      <c r="CK10" s="152" t="n">
        <f aca="false">($CD10-$CC10)+CJ10</f>
        <v>-89.08860001</v>
      </c>
      <c r="CL10" s="152" t="n">
        <f aca="false">($CD10-$CC10)+CK10</f>
        <v>-91.44974756</v>
      </c>
      <c r="CM10" s="152" t="n">
        <f aca="false">($CD10-$CC10)+CL10</f>
        <v>-93.81089511</v>
      </c>
      <c r="CN10" s="152" t="n">
        <f aca="false">($CD10-$CC10)+CM10</f>
        <v>-96.17204266</v>
      </c>
      <c r="CO10" s="152" t="n">
        <f aca="false">($CD10-$CC10)+CN10</f>
        <v>-98.53319021</v>
      </c>
      <c r="CP10" s="152" t="n">
        <f aca="false">($CD10-$CC10)+CO10</f>
        <v>-100.89433776</v>
      </c>
      <c r="CQ10" s="152" t="n">
        <f aca="false">($CD10-$CC10)+CP10</f>
        <v>-103.25548531</v>
      </c>
      <c r="CR10" s="152" t="n">
        <f aca="false">($CD10-$CC10)+CQ10</f>
        <v>-105.61663286</v>
      </c>
      <c r="CS10" s="152" t="n">
        <f aca="false">($CD10-$CC10)+CR10</f>
        <v>-107.97778041</v>
      </c>
      <c r="CT10" s="152" t="n">
        <f aca="false">($CD10-$CC10)+CS10</f>
        <v>-110.33892796</v>
      </c>
      <c r="CU10" s="152" t="n">
        <f aca="false">($CD10-$CC10)+CT10</f>
        <v>-112.70007551</v>
      </c>
      <c r="CV10" s="152" t="n">
        <f aca="false">($CD10-$CC10)+CU10</f>
        <v>-115.06122306</v>
      </c>
      <c r="CW10" s="152" t="n">
        <f aca="false">($CD10-$CC10)+CV10</f>
        <v>-117.42237061</v>
      </c>
      <c r="CX10" s="152" t="n">
        <f aca="false">($CD10-$CC10)+CW10</f>
        <v>-119.78351816</v>
      </c>
    </row>
    <row r="11" customFormat="false" ht="12.75" hidden="false" customHeight="false" outlineLevel="0" collapsed="false">
      <c r="A11" s="34" t="n">
        <v>36923</v>
      </c>
      <c r="B11" s="152" t="n">
        <f aca="false">($V11-$W11)+C11</f>
        <v>110.55837525</v>
      </c>
      <c r="C11" s="152" t="n">
        <f aca="false">($V11-$W11)+D11</f>
        <v>108.309412071</v>
      </c>
      <c r="D11" s="152" t="n">
        <f aca="false">($V11-$W11)+E11</f>
        <v>106.060448892</v>
      </c>
      <c r="E11" s="152" t="n">
        <f aca="false">($V11-$W11)+F11</f>
        <v>103.811485713</v>
      </c>
      <c r="F11" s="152" t="n">
        <f aca="false">($V11-$W11)+G11</f>
        <v>101.562522534</v>
      </c>
      <c r="G11" s="152" t="n">
        <f aca="false">($V11-$W11)+H11</f>
        <v>99.313559355</v>
      </c>
      <c r="H11" s="152" t="n">
        <f aca="false">($V11-$W11)+I11</f>
        <v>97.064596176</v>
      </c>
      <c r="I11" s="152" t="n">
        <f aca="false">($V11-$W11)+J11</f>
        <v>94.815632997</v>
      </c>
      <c r="J11" s="152" t="n">
        <f aca="false">($V11-$W11)+K11</f>
        <v>92.566669818</v>
      </c>
      <c r="K11" s="152" t="n">
        <f aca="false">($V11-$W11)+L11</f>
        <v>90.317706639</v>
      </c>
      <c r="L11" s="152" t="n">
        <f aca="false">($V11-$W11)+M11</f>
        <v>88.06874346</v>
      </c>
      <c r="M11" s="152" t="n">
        <f aca="false">($V11-$W11)+N11</f>
        <v>85.819780281</v>
      </c>
      <c r="N11" s="152" t="n">
        <f aca="false">($V11-$W11)+O11</f>
        <v>83.570817102</v>
      </c>
      <c r="O11" s="152" t="n">
        <f aca="false">($V11-$W11)+P11</f>
        <v>81.321853923</v>
      </c>
      <c r="P11" s="152" t="n">
        <f aca="false">($V11-$W11)+Q11</f>
        <v>79.072890744</v>
      </c>
      <c r="Q11" s="152" t="n">
        <f aca="false">($V11-$W11)+R11</f>
        <v>76.823927565</v>
      </c>
      <c r="R11" s="152" t="n">
        <f aca="false">($V11-$W11)+S11</f>
        <v>74.574964386</v>
      </c>
      <c r="S11" s="152" t="n">
        <f aca="false">($V11-$W11)+T11</f>
        <v>72.326001207</v>
      </c>
      <c r="T11" s="152" t="n">
        <f aca="false">($V11-$W11)+U11</f>
        <v>70.077038028</v>
      </c>
      <c r="U11" s="152" t="n">
        <f aca="false">($V11-$W11)+V11</f>
        <v>67.828074849</v>
      </c>
      <c r="V11" s="152" t="n">
        <f aca="false">VLOOKUP($A11,GAMMAGRIDS,2,FALSE())</f>
        <v>65.57911167</v>
      </c>
      <c r="W11" s="152" t="n">
        <f aca="false">((V11-AF11)*0.9)+AF11</f>
        <v>63.330148491</v>
      </c>
      <c r="X11" s="152" t="n">
        <f aca="false">((V11-AF11)*0.8)+AF11</f>
        <v>61.081185312</v>
      </c>
      <c r="Y11" s="152" t="n">
        <f aca="false">((V11-AF11)*0.7)+AF11</f>
        <v>58.832222133</v>
      </c>
      <c r="Z11" s="152" t="n">
        <f aca="false">((V11-AF11)*0.6)+AF11</f>
        <v>56.583258954</v>
      </c>
      <c r="AA11" s="152" t="n">
        <f aca="false">((V11-AF11)*0.5)+AF11</f>
        <v>54.334295775</v>
      </c>
      <c r="AB11" s="152" t="n">
        <f aca="false">((V11-AF11)*0.4)+AF11</f>
        <v>52.085332596</v>
      </c>
      <c r="AC11" s="152" t="n">
        <f aca="false">((V11-AF11)*0.3)+AF11</f>
        <v>49.836369417</v>
      </c>
      <c r="AD11" s="152" t="n">
        <f aca="false">((V11-AF11)*0.2)+AF11</f>
        <v>47.587406238</v>
      </c>
      <c r="AE11" s="152" t="n">
        <f aca="false">((V11-AF11)*0.1)+AF11</f>
        <v>45.338443059</v>
      </c>
      <c r="AF11" s="152" t="n">
        <f aca="false">VLOOKUP($A11,GAMMAGRIDS,3,FALSE())</f>
        <v>43.08947988</v>
      </c>
      <c r="AG11" s="152" t="n">
        <f aca="false">((AF11-AP11)*0.9)+AP11</f>
        <v>40.902824453</v>
      </c>
      <c r="AH11" s="152" t="n">
        <f aca="false">((AF11-AP11)*0.8)+AP11</f>
        <v>38.716169026</v>
      </c>
      <c r="AI11" s="152" t="n">
        <f aca="false">((AF11-AP11)*0.7)+AP11</f>
        <v>36.529513599</v>
      </c>
      <c r="AJ11" s="152" t="n">
        <f aca="false">((AF11-AP11)*0.6)+AP11</f>
        <v>34.342858172</v>
      </c>
      <c r="AK11" s="152" t="n">
        <f aca="false">((AF11-AP11)*0.5)+AP11</f>
        <v>32.156202745</v>
      </c>
      <c r="AL11" s="152" t="n">
        <f aca="false">((AF11-AP11)*0.4)+AP11</f>
        <v>29.969547318</v>
      </c>
      <c r="AM11" s="152" t="n">
        <f aca="false">((AF11-AP11)*0.3)+AP11</f>
        <v>27.782891891</v>
      </c>
      <c r="AN11" s="152" t="n">
        <f aca="false">((AF11-AP11)*0.2)+AP11</f>
        <v>25.596236464</v>
      </c>
      <c r="AO11" s="152" t="n">
        <f aca="false">((AF11-AP11)*0.1)+AP11</f>
        <v>23.409581037</v>
      </c>
      <c r="AP11" s="152" t="n">
        <f aca="false">VLOOKUP($A11,GAMMAGRIDS,4,FALSE())</f>
        <v>21.22292561</v>
      </c>
      <c r="AQ11" s="152" t="n">
        <f aca="false">(($AP11-$AU11)*0.8)+$AU11</f>
        <v>19.084343738</v>
      </c>
      <c r="AR11" s="152" t="n">
        <f aca="false">(($AP11-$AU11)*0.6)+$AU11</f>
        <v>16.945761866</v>
      </c>
      <c r="AS11" s="152" t="n">
        <f aca="false">(($AP11-$AU11)*0.4)+$AU11</f>
        <v>14.807179994</v>
      </c>
      <c r="AT11" s="152" t="n">
        <f aca="false">(($AP11-$AU11)*0.2)+$AU11</f>
        <v>12.668598122</v>
      </c>
      <c r="AU11" s="152" t="n">
        <f aca="false">VLOOKUP($A11,GAMMAGRIDS,5,FALSE())</f>
        <v>10.53001625</v>
      </c>
      <c r="AV11" s="152" t="n">
        <f aca="false">(($AU11-$AZ11)*0.8)+$AZ11</f>
        <v>8.424013</v>
      </c>
      <c r="AW11" s="152" t="n">
        <f aca="false">(($AU11-$AZ11)*0.6)+$AZ11</f>
        <v>6.31800975</v>
      </c>
      <c r="AX11" s="152" t="n">
        <f aca="false">(($AU11-$AZ11)*0.4)+$AZ11</f>
        <v>4.2120065</v>
      </c>
      <c r="AY11" s="152" t="n">
        <f aca="false">(($AU11-$AZ11)*0.2)+$AZ11</f>
        <v>2.10600325</v>
      </c>
      <c r="AZ11" s="152" t="n">
        <v>0</v>
      </c>
      <c r="BA11" s="152" t="n">
        <f aca="false">(($BE11-$AZ11)*0.2)+$AZ11</f>
        <v>-2.073142698</v>
      </c>
      <c r="BB11" s="152" t="n">
        <f aca="false">(($BE11-$AZ11)*0.4)+$AZ11</f>
        <v>-4.146285396</v>
      </c>
      <c r="BC11" s="152" t="n">
        <f aca="false">(($BE11-$AZ11)*0.6)+$AZ11</f>
        <v>-6.219428094</v>
      </c>
      <c r="BD11" s="152" t="n">
        <f aca="false">(($BE11-$AZ11)*0.8)+$AZ11</f>
        <v>-8.292570792</v>
      </c>
      <c r="BE11" s="152" t="n">
        <f aca="false">VLOOKUP($A11,GAMMAGRIDS,6,FALSE())</f>
        <v>-10.36571349</v>
      </c>
      <c r="BF11" s="152" t="n">
        <f aca="false">(($BJ11-$BE11)*0.2)+$BE11</f>
        <v>-12.40577401</v>
      </c>
      <c r="BG11" s="152" t="n">
        <f aca="false">(($BJ11-$BE11)*0.4)+$BE11</f>
        <v>-14.44583453</v>
      </c>
      <c r="BH11" s="152" t="n">
        <f aca="false">(($BJ11-$BE11)*0.6)+$BE11</f>
        <v>-16.48589505</v>
      </c>
      <c r="BI11" s="152" t="n">
        <f aca="false">(($BJ11-$BE11)*0.8)+$BE11</f>
        <v>-18.52595557</v>
      </c>
      <c r="BJ11" s="152" t="n">
        <f aca="false">VLOOKUP($A11,GAMMAGRIDS,7,FALSE())</f>
        <v>-20.56601609</v>
      </c>
      <c r="BK11" s="152" t="n">
        <f aca="false">((BT11-BJ11)*0.1)+BJ11</f>
        <v>-22.556149913</v>
      </c>
      <c r="BL11" s="152" t="n">
        <f aca="false">((BT11-BJ11)*0.2)+BJ11</f>
        <v>-24.546283736</v>
      </c>
      <c r="BM11" s="152" t="n">
        <f aca="false">((BT11-BJ11)*0.3)+BJ11</f>
        <v>-26.536417559</v>
      </c>
      <c r="BN11" s="152" t="n">
        <f aca="false">((BT11-BJ11)*0.4)+BJ11</f>
        <v>-28.526551382</v>
      </c>
      <c r="BO11" s="152" t="n">
        <f aca="false">((BT11-BJ11)*0.5)+BJ11</f>
        <v>-30.516685205</v>
      </c>
      <c r="BP11" s="152" t="n">
        <f aca="false">((BT11-BJ11)*0.6)+BJ11</f>
        <v>-32.506819028</v>
      </c>
      <c r="BQ11" s="152" t="n">
        <f aca="false">((BT11-BJ11)*0.7)+BJ11</f>
        <v>-34.496952851</v>
      </c>
      <c r="BR11" s="152" t="n">
        <f aca="false">((BT11-BJ11)*0.8)+BJ11</f>
        <v>-36.487086674</v>
      </c>
      <c r="BS11" s="152" t="n">
        <f aca="false">((BT11-BJ11)*0.9)+BJ11</f>
        <v>-38.477220497</v>
      </c>
      <c r="BT11" s="152" t="n">
        <f aca="false">VLOOKUP($A11,GAMMAGRIDS,8,FALSE())</f>
        <v>-40.46735432</v>
      </c>
      <c r="BU11" s="152" t="n">
        <f aca="false">((CD11-BT11)*0.1)+BT11</f>
        <v>-42.390665114</v>
      </c>
      <c r="BV11" s="152" t="n">
        <f aca="false">((CD11-BT11)*0.2)+BT11</f>
        <v>-44.313975908</v>
      </c>
      <c r="BW11" s="152" t="n">
        <f aca="false">((CD11-BT11)*0.3)+BT11</f>
        <v>-46.237286702</v>
      </c>
      <c r="BX11" s="152" t="n">
        <f aca="false">((CD11-BT11)*0.4)+BT11</f>
        <v>-48.160597496</v>
      </c>
      <c r="BY11" s="152" t="n">
        <f aca="false">((CD11-BT11)*0.5)+BT11</f>
        <v>-50.08390829</v>
      </c>
      <c r="BZ11" s="152" t="n">
        <f aca="false">((CD11-BT11)*0.6)+BT11</f>
        <v>-52.007219084</v>
      </c>
      <c r="CA11" s="152" t="n">
        <f aca="false">((CD11-BT11)*0.7)+BT11</f>
        <v>-53.930529878</v>
      </c>
      <c r="CB11" s="152" t="n">
        <f aca="false">((CD11-BT11)*0.8)+BT11</f>
        <v>-55.853840672</v>
      </c>
      <c r="CC11" s="152" t="n">
        <f aca="false">((CD11-BT11)*0.9)+BT11</f>
        <v>-57.777151466</v>
      </c>
      <c r="CD11" s="152" t="n">
        <f aca="false">VLOOKUP($A11,GAMMAGRIDS,9,FALSE())</f>
        <v>-59.70046226</v>
      </c>
      <c r="CE11" s="152" t="n">
        <f aca="false">($CD11-$CC11)+CD11</f>
        <v>-61.623773054</v>
      </c>
      <c r="CF11" s="152" t="n">
        <f aca="false">($CD11-$CC11)+CE11</f>
        <v>-63.547083848</v>
      </c>
      <c r="CG11" s="152" t="n">
        <f aca="false">($CD11-$CC11)+CF11</f>
        <v>-65.470394642</v>
      </c>
      <c r="CH11" s="152" t="n">
        <f aca="false">($CD11-$CC11)+CG11</f>
        <v>-67.393705436</v>
      </c>
      <c r="CI11" s="152" t="n">
        <f aca="false">($CD11-$CC11)+CH11</f>
        <v>-69.31701623</v>
      </c>
      <c r="CJ11" s="152" t="n">
        <f aca="false">($CD11-$CC11)+CI11</f>
        <v>-71.240327024</v>
      </c>
      <c r="CK11" s="152" t="n">
        <f aca="false">($CD11-$CC11)+CJ11</f>
        <v>-73.163637818</v>
      </c>
      <c r="CL11" s="152" t="n">
        <f aca="false">($CD11-$CC11)+CK11</f>
        <v>-75.086948612</v>
      </c>
      <c r="CM11" s="152" t="n">
        <f aca="false">($CD11-$CC11)+CL11</f>
        <v>-77.010259406</v>
      </c>
      <c r="CN11" s="152" t="n">
        <f aca="false">($CD11-$CC11)+CM11</f>
        <v>-78.9335702</v>
      </c>
      <c r="CO11" s="152" t="n">
        <f aca="false">($CD11-$CC11)+CN11</f>
        <v>-80.856880994</v>
      </c>
      <c r="CP11" s="152" t="n">
        <f aca="false">($CD11-$CC11)+CO11</f>
        <v>-82.780191788</v>
      </c>
      <c r="CQ11" s="152" t="n">
        <f aca="false">($CD11-$CC11)+CP11</f>
        <v>-84.703502582</v>
      </c>
      <c r="CR11" s="152" t="n">
        <f aca="false">($CD11-$CC11)+CQ11</f>
        <v>-86.626813376</v>
      </c>
      <c r="CS11" s="152" t="n">
        <f aca="false">($CD11-$CC11)+CR11</f>
        <v>-88.55012417</v>
      </c>
      <c r="CT11" s="152" t="n">
        <f aca="false">($CD11-$CC11)+CS11</f>
        <v>-90.473434964</v>
      </c>
      <c r="CU11" s="152" t="n">
        <f aca="false">($CD11-$CC11)+CT11</f>
        <v>-92.396745758</v>
      </c>
      <c r="CV11" s="152" t="n">
        <f aca="false">($CD11-$CC11)+CU11</f>
        <v>-94.320056552</v>
      </c>
      <c r="CW11" s="152" t="n">
        <f aca="false">($CD11-$CC11)+CV11</f>
        <v>-96.243367346</v>
      </c>
      <c r="CX11" s="152" t="n">
        <f aca="false">($CD11-$CC11)+CW11</f>
        <v>-98.16667814</v>
      </c>
    </row>
    <row r="12" customFormat="false" ht="12.75" hidden="false" customHeight="false" outlineLevel="0" collapsed="false">
      <c r="A12" s="34" t="n">
        <v>36951</v>
      </c>
      <c r="B12" s="152" t="n">
        <f aca="false">($V12-$W12)+C12</f>
        <v>125.10335488</v>
      </c>
      <c r="C12" s="152" t="n">
        <f aca="false">($V12-$W12)+D12</f>
        <v>122.567154766</v>
      </c>
      <c r="D12" s="152" t="n">
        <f aca="false">($V12-$W12)+E12</f>
        <v>120.030954652</v>
      </c>
      <c r="E12" s="152" t="n">
        <f aca="false">($V12-$W12)+F12</f>
        <v>117.494754538</v>
      </c>
      <c r="F12" s="152" t="n">
        <f aca="false">($V12-$W12)+G12</f>
        <v>114.958554424</v>
      </c>
      <c r="G12" s="152" t="n">
        <f aca="false">($V12-$W12)+H12</f>
        <v>112.42235431</v>
      </c>
      <c r="H12" s="152" t="n">
        <f aca="false">($V12-$W12)+I12</f>
        <v>109.886154196</v>
      </c>
      <c r="I12" s="152" t="n">
        <f aca="false">($V12-$W12)+J12</f>
        <v>107.349954082</v>
      </c>
      <c r="J12" s="152" t="n">
        <f aca="false">($V12-$W12)+K12</f>
        <v>104.813753968</v>
      </c>
      <c r="K12" s="152" t="n">
        <f aca="false">($V12-$W12)+L12</f>
        <v>102.277553854</v>
      </c>
      <c r="L12" s="152" t="n">
        <f aca="false">($V12-$W12)+M12</f>
        <v>99.74135374</v>
      </c>
      <c r="M12" s="152" t="n">
        <f aca="false">($V12-$W12)+N12</f>
        <v>97.205153626</v>
      </c>
      <c r="N12" s="152" t="n">
        <f aca="false">($V12-$W12)+O12</f>
        <v>94.668953512</v>
      </c>
      <c r="O12" s="152" t="n">
        <f aca="false">($V12-$W12)+P12</f>
        <v>92.132753398</v>
      </c>
      <c r="P12" s="152" t="n">
        <f aca="false">($V12-$W12)+Q12</f>
        <v>89.596553284</v>
      </c>
      <c r="Q12" s="152" t="n">
        <f aca="false">($V12-$W12)+R12</f>
        <v>87.06035317</v>
      </c>
      <c r="R12" s="152" t="n">
        <f aca="false">($V12-$W12)+S12</f>
        <v>84.524153056</v>
      </c>
      <c r="S12" s="152" t="n">
        <f aca="false">($V12-$W12)+T12</f>
        <v>81.987952942</v>
      </c>
      <c r="T12" s="152" t="n">
        <f aca="false">($V12-$W12)+U12</f>
        <v>79.451752828</v>
      </c>
      <c r="U12" s="152" t="n">
        <f aca="false">($V12-$W12)+V12</f>
        <v>76.915552714</v>
      </c>
      <c r="V12" s="152" t="n">
        <f aca="false">VLOOKUP($A12,GAMMAGRIDS,2,FALSE())</f>
        <v>74.3793526</v>
      </c>
      <c r="W12" s="152" t="n">
        <f aca="false">((V12-AF12)*0.9)+AF12</f>
        <v>71.843152486</v>
      </c>
      <c r="X12" s="152" t="n">
        <f aca="false">((V12-AF12)*0.8)+AF12</f>
        <v>69.306952372</v>
      </c>
      <c r="Y12" s="152" t="n">
        <f aca="false">((V12-AF12)*0.7)+AF12</f>
        <v>66.770752258</v>
      </c>
      <c r="Z12" s="152" t="n">
        <f aca="false">((V12-AF12)*0.6)+AF12</f>
        <v>64.234552144</v>
      </c>
      <c r="AA12" s="152" t="n">
        <f aca="false">((V12-AF12)*0.5)+AF12</f>
        <v>61.69835203</v>
      </c>
      <c r="AB12" s="152" t="n">
        <f aca="false">((V12-AF12)*0.4)+AF12</f>
        <v>59.162151916</v>
      </c>
      <c r="AC12" s="152" t="n">
        <f aca="false">((V12-AF12)*0.3)+AF12</f>
        <v>56.625951802</v>
      </c>
      <c r="AD12" s="152" t="n">
        <f aca="false">((V12-AF12)*0.2)+AF12</f>
        <v>54.089751688</v>
      </c>
      <c r="AE12" s="152" t="n">
        <f aca="false">((V12-AF12)*0.1)+AF12</f>
        <v>51.553551574</v>
      </c>
      <c r="AF12" s="152" t="n">
        <f aca="false">VLOOKUP($A12,GAMMAGRIDS,3,FALSE())</f>
        <v>49.01735146</v>
      </c>
      <c r="AG12" s="152" t="n">
        <f aca="false">((AF12-AP12)*0.9)+AP12</f>
        <v>46.536562521</v>
      </c>
      <c r="AH12" s="152" t="n">
        <f aca="false">((AF12-AP12)*0.8)+AP12</f>
        <v>44.055773582</v>
      </c>
      <c r="AI12" s="152" t="n">
        <f aca="false">((AF12-AP12)*0.7)+AP12</f>
        <v>41.574984643</v>
      </c>
      <c r="AJ12" s="152" t="n">
        <f aca="false">((AF12-AP12)*0.6)+AP12</f>
        <v>39.094195704</v>
      </c>
      <c r="AK12" s="152" t="n">
        <f aca="false">((AF12-AP12)*0.5)+AP12</f>
        <v>36.613406765</v>
      </c>
      <c r="AL12" s="152" t="n">
        <f aca="false">((AF12-AP12)*0.4)+AP12</f>
        <v>34.132617826</v>
      </c>
      <c r="AM12" s="152" t="n">
        <f aca="false">((AF12-AP12)*0.3)+AP12</f>
        <v>31.651828887</v>
      </c>
      <c r="AN12" s="152" t="n">
        <f aca="false">((AF12-AP12)*0.2)+AP12</f>
        <v>29.171039948</v>
      </c>
      <c r="AO12" s="152" t="n">
        <f aca="false">((AF12-AP12)*0.1)+AP12</f>
        <v>26.690251009</v>
      </c>
      <c r="AP12" s="152" t="n">
        <f aca="false">VLOOKUP($A12,GAMMAGRIDS,4,FALSE())</f>
        <v>24.20946207</v>
      </c>
      <c r="AQ12" s="152" t="n">
        <f aca="false">(($AP12-$AU12)*0.8)+$AU12</f>
        <v>21.773087444</v>
      </c>
      <c r="AR12" s="152" t="n">
        <f aca="false">(($AP12-$AU12)*0.6)+$AU12</f>
        <v>19.336712818</v>
      </c>
      <c r="AS12" s="152" t="n">
        <f aca="false">(($AP12-$AU12)*0.4)+$AU12</f>
        <v>16.900338192</v>
      </c>
      <c r="AT12" s="152" t="n">
        <f aca="false">(($AP12-$AU12)*0.2)+$AU12</f>
        <v>14.463963566</v>
      </c>
      <c r="AU12" s="152" t="n">
        <f aca="false">VLOOKUP($A12,GAMMAGRIDS,5,FALSE())</f>
        <v>12.02758894</v>
      </c>
      <c r="AV12" s="152" t="n">
        <f aca="false">(($AU12-$AZ12)*0.8)+$AZ12</f>
        <v>9.622071152</v>
      </c>
      <c r="AW12" s="152" t="n">
        <f aca="false">(($AU12-$AZ12)*0.6)+$AZ12</f>
        <v>7.216553364</v>
      </c>
      <c r="AX12" s="152" t="n">
        <f aca="false">(($AU12-$AZ12)*0.4)+$AZ12</f>
        <v>4.811035576</v>
      </c>
      <c r="AY12" s="152" t="n">
        <f aca="false">(($AU12-$AZ12)*0.2)+$AZ12</f>
        <v>2.405517788</v>
      </c>
      <c r="AZ12" s="152" t="n">
        <v>0</v>
      </c>
      <c r="BA12" s="152" t="n">
        <f aca="false">(($BE12-$AZ12)*0.2)+$AZ12</f>
        <v>-2.37386759</v>
      </c>
      <c r="BB12" s="152" t="n">
        <f aca="false">(($BE12-$AZ12)*0.4)+$AZ12</f>
        <v>-4.74773518</v>
      </c>
      <c r="BC12" s="152" t="n">
        <f aca="false">(($BE12-$AZ12)*0.6)+$AZ12</f>
        <v>-7.12160277</v>
      </c>
      <c r="BD12" s="152" t="n">
        <f aca="false">(($BE12-$AZ12)*0.8)+$AZ12</f>
        <v>-9.49547036</v>
      </c>
      <c r="BE12" s="152" t="n">
        <f aca="false">VLOOKUP($A12,GAMMAGRIDS,6,FALSE())</f>
        <v>-11.86933795</v>
      </c>
      <c r="BF12" s="152" t="n">
        <f aca="false">(($BJ12-$BE12)*0.2)+$BE12</f>
        <v>-14.210866192</v>
      </c>
      <c r="BG12" s="152" t="n">
        <f aca="false">(($BJ12-$BE12)*0.4)+$BE12</f>
        <v>-16.552394434</v>
      </c>
      <c r="BH12" s="152" t="n">
        <f aca="false">(($BJ12-$BE12)*0.6)+$BE12</f>
        <v>-18.893922676</v>
      </c>
      <c r="BI12" s="152" t="n">
        <f aca="false">(($BJ12-$BE12)*0.8)+$BE12</f>
        <v>-21.235450918</v>
      </c>
      <c r="BJ12" s="152" t="n">
        <f aca="false">VLOOKUP($A12,GAMMAGRIDS,7,FALSE())</f>
        <v>-23.57697916</v>
      </c>
      <c r="BK12" s="152" t="n">
        <f aca="false">((BT12-BJ12)*0.1)+BJ12</f>
        <v>-25.868819333</v>
      </c>
      <c r="BL12" s="152" t="n">
        <f aca="false">((BT12-BJ12)*0.2)+BJ12</f>
        <v>-28.160659506</v>
      </c>
      <c r="BM12" s="152" t="n">
        <f aca="false">((BT12-BJ12)*0.3)+BJ12</f>
        <v>-30.452499679</v>
      </c>
      <c r="BN12" s="152" t="n">
        <f aca="false">((BT12-BJ12)*0.4)+BJ12</f>
        <v>-32.744339852</v>
      </c>
      <c r="BO12" s="152" t="n">
        <f aca="false">((BT12-BJ12)*0.5)+BJ12</f>
        <v>-35.036180025</v>
      </c>
      <c r="BP12" s="152" t="n">
        <f aca="false">((BT12-BJ12)*0.6)+BJ12</f>
        <v>-37.328020198</v>
      </c>
      <c r="BQ12" s="152" t="n">
        <f aca="false">((BT12-BJ12)*0.7)+BJ12</f>
        <v>-39.619860371</v>
      </c>
      <c r="BR12" s="152" t="n">
        <f aca="false">((BT12-BJ12)*0.8)+BJ12</f>
        <v>-41.911700544</v>
      </c>
      <c r="BS12" s="152" t="n">
        <f aca="false">((BT12-BJ12)*0.9)+BJ12</f>
        <v>-44.203540717</v>
      </c>
      <c r="BT12" s="152" t="n">
        <f aca="false">VLOOKUP($A12,GAMMAGRIDS,8,FALSE())</f>
        <v>-46.49538089</v>
      </c>
      <c r="BU12" s="152" t="n">
        <f aca="false">((CD12-BT12)*0.1)+BT12</f>
        <v>-48.719311253</v>
      </c>
      <c r="BV12" s="152" t="n">
        <f aca="false">((CD12-BT12)*0.2)+BT12</f>
        <v>-50.943241616</v>
      </c>
      <c r="BW12" s="152" t="n">
        <f aca="false">((CD12-BT12)*0.3)+BT12</f>
        <v>-53.167171979</v>
      </c>
      <c r="BX12" s="152" t="n">
        <f aca="false">((CD12-BT12)*0.4)+BT12</f>
        <v>-55.391102342</v>
      </c>
      <c r="BY12" s="152" t="n">
        <f aca="false">((CD12-BT12)*0.5)+BT12</f>
        <v>-57.615032705</v>
      </c>
      <c r="BZ12" s="152" t="n">
        <f aca="false">((CD12-BT12)*0.6)+BT12</f>
        <v>-59.838963068</v>
      </c>
      <c r="CA12" s="152" t="n">
        <f aca="false">((CD12-BT12)*0.7)+BT12</f>
        <v>-62.062893431</v>
      </c>
      <c r="CB12" s="152" t="n">
        <f aca="false">((CD12-BT12)*0.8)+BT12</f>
        <v>-64.286823794</v>
      </c>
      <c r="CC12" s="152" t="n">
        <f aca="false">((CD12-BT12)*0.9)+BT12</f>
        <v>-66.510754157</v>
      </c>
      <c r="CD12" s="152" t="n">
        <f aca="false">VLOOKUP($A12,GAMMAGRIDS,9,FALSE())</f>
        <v>-68.73468452</v>
      </c>
      <c r="CE12" s="152" t="n">
        <f aca="false">($CD12-$CC12)+CD12</f>
        <v>-70.958614883</v>
      </c>
      <c r="CF12" s="152" t="n">
        <f aca="false">($CD12-$CC12)+CE12</f>
        <v>-73.182545246</v>
      </c>
      <c r="CG12" s="152" t="n">
        <f aca="false">($CD12-$CC12)+CF12</f>
        <v>-75.406475609</v>
      </c>
      <c r="CH12" s="152" t="n">
        <f aca="false">($CD12-$CC12)+CG12</f>
        <v>-77.630405972</v>
      </c>
      <c r="CI12" s="152" t="n">
        <f aca="false">($CD12-$CC12)+CH12</f>
        <v>-79.854336335</v>
      </c>
      <c r="CJ12" s="152" t="n">
        <f aca="false">($CD12-$CC12)+CI12</f>
        <v>-82.078266698</v>
      </c>
      <c r="CK12" s="152" t="n">
        <f aca="false">($CD12-$CC12)+CJ12</f>
        <v>-84.302197061</v>
      </c>
      <c r="CL12" s="152" t="n">
        <f aca="false">($CD12-$CC12)+CK12</f>
        <v>-86.526127424</v>
      </c>
      <c r="CM12" s="152" t="n">
        <f aca="false">($CD12-$CC12)+CL12</f>
        <v>-88.750057787</v>
      </c>
      <c r="CN12" s="152" t="n">
        <f aca="false">($CD12-$CC12)+CM12</f>
        <v>-90.9739881499999</v>
      </c>
      <c r="CO12" s="152" t="n">
        <f aca="false">($CD12-$CC12)+CN12</f>
        <v>-93.1979185129999</v>
      </c>
      <c r="CP12" s="152" t="n">
        <f aca="false">($CD12-$CC12)+CO12</f>
        <v>-95.4218488759999</v>
      </c>
      <c r="CQ12" s="152" t="n">
        <f aca="false">($CD12-$CC12)+CP12</f>
        <v>-97.6457792389999</v>
      </c>
      <c r="CR12" s="152" t="n">
        <f aca="false">($CD12-$CC12)+CQ12</f>
        <v>-99.8697096019999</v>
      </c>
      <c r="CS12" s="152" t="n">
        <f aca="false">($CD12-$CC12)+CR12</f>
        <v>-102.093639965</v>
      </c>
      <c r="CT12" s="152" t="n">
        <f aca="false">($CD12-$CC12)+CS12</f>
        <v>-104.317570328</v>
      </c>
      <c r="CU12" s="152" t="n">
        <f aca="false">($CD12-$CC12)+CT12</f>
        <v>-106.541500691</v>
      </c>
      <c r="CV12" s="152" t="n">
        <f aca="false">($CD12-$CC12)+CU12</f>
        <v>-108.765431054</v>
      </c>
      <c r="CW12" s="152" t="n">
        <f aca="false">($CD12-$CC12)+CV12</f>
        <v>-110.989361417</v>
      </c>
      <c r="CX12" s="152" t="n">
        <f aca="false">($CD12-$CC12)+CW12</f>
        <v>-113.21329178</v>
      </c>
    </row>
    <row r="13" customFormat="false" ht="12.75" hidden="false" customHeight="false" outlineLevel="0" collapsed="false">
      <c r="A13" s="34" t="n">
        <v>36982</v>
      </c>
      <c r="B13" s="152" t="n">
        <f aca="false">($V13-$W13)+C13</f>
        <v>14.23078574</v>
      </c>
      <c r="C13" s="152" t="n">
        <f aca="false">($V13-$W13)+D13</f>
        <v>13.95826198</v>
      </c>
      <c r="D13" s="152" t="n">
        <f aca="false">($V13-$W13)+E13</f>
        <v>13.68573822</v>
      </c>
      <c r="E13" s="152" t="n">
        <f aca="false">($V13-$W13)+F13</f>
        <v>13.41321446</v>
      </c>
      <c r="F13" s="152" t="n">
        <f aca="false">($V13-$W13)+G13</f>
        <v>13.1406907</v>
      </c>
      <c r="G13" s="152" t="n">
        <f aca="false">($V13-$W13)+H13</f>
        <v>12.86816694</v>
      </c>
      <c r="H13" s="152" t="n">
        <f aca="false">($V13-$W13)+I13</f>
        <v>12.59564318</v>
      </c>
      <c r="I13" s="152" t="n">
        <f aca="false">($V13-$W13)+J13</f>
        <v>12.32311942</v>
      </c>
      <c r="J13" s="152" t="n">
        <f aca="false">($V13-$W13)+K13</f>
        <v>12.05059566</v>
      </c>
      <c r="K13" s="152" t="n">
        <f aca="false">($V13-$W13)+L13</f>
        <v>11.7780719</v>
      </c>
      <c r="L13" s="152" t="n">
        <f aca="false">($V13-$W13)+M13</f>
        <v>11.50554814</v>
      </c>
      <c r="M13" s="152" t="n">
        <f aca="false">($V13-$W13)+N13</f>
        <v>11.23302438</v>
      </c>
      <c r="N13" s="152" t="n">
        <f aca="false">($V13-$W13)+O13</f>
        <v>10.96050062</v>
      </c>
      <c r="O13" s="152" t="n">
        <f aca="false">($V13-$W13)+P13</f>
        <v>10.68797686</v>
      </c>
      <c r="P13" s="152" t="n">
        <f aca="false">($V13-$W13)+Q13</f>
        <v>10.4154531</v>
      </c>
      <c r="Q13" s="152" t="n">
        <f aca="false">($V13-$W13)+R13</f>
        <v>10.14292934</v>
      </c>
      <c r="R13" s="152" t="n">
        <f aca="false">($V13-$W13)+S13</f>
        <v>9.87040558</v>
      </c>
      <c r="S13" s="152" t="n">
        <f aca="false">($V13-$W13)+T13</f>
        <v>9.59788182</v>
      </c>
      <c r="T13" s="152" t="n">
        <f aca="false">($V13-$W13)+U13</f>
        <v>9.32535806</v>
      </c>
      <c r="U13" s="152" t="n">
        <f aca="false">($V13-$W13)+V13</f>
        <v>9.0528343</v>
      </c>
      <c r="V13" s="152" t="n">
        <f aca="false">VLOOKUP($A13,GAMMAGRIDS,2,FALSE())</f>
        <v>8.78031054</v>
      </c>
      <c r="W13" s="152" t="n">
        <f aca="false">((V13-AF13)*0.9)+AF13</f>
        <v>8.50778678</v>
      </c>
      <c r="X13" s="152" t="n">
        <f aca="false">((V13-AF13)*0.8)+AF13</f>
        <v>8.23526302</v>
      </c>
      <c r="Y13" s="152" t="n">
        <f aca="false">((V13-AF13)*0.7)+AF13</f>
        <v>7.96273926</v>
      </c>
      <c r="Z13" s="152" t="n">
        <f aca="false">((V13-AF13)*0.6)+AF13</f>
        <v>7.6902155</v>
      </c>
      <c r="AA13" s="152" t="n">
        <f aca="false">((V13-AF13)*0.5)+AF13</f>
        <v>7.41769174</v>
      </c>
      <c r="AB13" s="152" t="n">
        <f aca="false">((V13-AF13)*0.4)+AF13</f>
        <v>7.14516798</v>
      </c>
      <c r="AC13" s="152" t="n">
        <f aca="false">((V13-AF13)*0.3)+AF13</f>
        <v>6.87264422</v>
      </c>
      <c r="AD13" s="152" t="n">
        <f aca="false">((V13-AF13)*0.2)+AF13</f>
        <v>6.60012046</v>
      </c>
      <c r="AE13" s="152" t="n">
        <f aca="false">((V13-AF13)*0.1)+AF13</f>
        <v>6.3275967</v>
      </c>
      <c r="AF13" s="152" t="n">
        <f aca="false">VLOOKUP($A13,GAMMAGRIDS,3,FALSE())</f>
        <v>6.05507294</v>
      </c>
      <c r="AG13" s="152" t="n">
        <f aca="false">((AF13-AP13)*0.9)+AP13</f>
        <v>5.760482125</v>
      </c>
      <c r="AH13" s="152" t="n">
        <f aca="false">((AF13-AP13)*0.8)+AP13</f>
        <v>5.46589131</v>
      </c>
      <c r="AI13" s="152" t="n">
        <f aca="false">((AF13-AP13)*0.7)+AP13</f>
        <v>5.171300495</v>
      </c>
      <c r="AJ13" s="152" t="n">
        <f aca="false">((AF13-AP13)*0.6)+AP13</f>
        <v>4.87670968</v>
      </c>
      <c r="AK13" s="152" t="n">
        <f aca="false">((AF13-AP13)*0.5)+AP13</f>
        <v>4.582118865</v>
      </c>
      <c r="AL13" s="152" t="n">
        <f aca="false">((AF13-AP13)*0.4)+AP13</f>
        <v>4.28752805</v>
      </c>
      <c r="AM13" s="152" t="n">
        <f aca="false">((AF13-AP13)*0.3)+AP13</f>
        <v>3.992937235</v>
      </c>
      <c r="AN13" s="152" t="n">
        <f aca="false">((AF13-AP13)*0.2)+AP13</f>
        <v>3.69834642</v>
      </c>
      <c r="AO13" s="152" t="n">
        <f aca="false">((AF13-AP13)*0.1)+AP13</f>
        <v>3.403755605</v>
      </c>
      <c r="AP13" s="152" t="n">
        <f aca="false">VLOOKUP($A13,GAMMAGRIDS,4,FALSE())</f>
        <v>3.10916479</v>
      </c>
      <c r="AQ13" s="152" t="n">
        <f aca="false">(($AP13-$AU13)*0.8)+$AU13</f>
        <v>2.801653626</v>
      </c>
      <c r="AR13" s="152" t="n">
        <f aca="false">(($AP13-$AU13)*0.6)+$AU13</f>
        <v>2.494142462</v>
      </c>
      <c r="AS13" s="152" t="n">
        <f aca="false">(($AP13-$AU13)*0.4)+$AU13</f>
        <v>2.186631298</v>
      </c>
      <c r="AT13" s="152" t="n">
        <f aca="false">(($AP13-$AU13)*0.2)+$AU13</f>
        <v>1.879120134</v>
      </c>
      <c r="AU13" s="152" t="n">
        <f aca="false">VLOOKUP($A13,GAMMAGRIDS,5,FALSE())</f>
        <v>1.57160897</v>
      </c>
      <c r="AV13" s="152" t="n">
        <f aca="false">(($AU13-$AZ13)*0.8)+$AZ13</f>
        <v>1.257287176</v>
      </c>
      <c r="AW13" s="152" t="n">
        <f aca="false">(($AU13-$AZ13)*0.6)+$AZ13</f>
        <v>0.942965382</v>
      </c>
      <c r="AX13" s="152" t="n">
        <f aca="false">(($AU13-$AZ13)*0.4)+$AZ13</f>
        <v>0.628643588</v>
      </c>
      <c r="AY13" s="152" t="n">
        <f aca="false">(($AU13-$AZ13)*0.2)+$AZ13</f>
        <v>0.314321794</v>
      </c>
      <c r="AZ13" s="152" t="n">
        <v>0</v>
      </c>
      <c r="BA13" s="152" t="n">
        <f aca="false">(($BE13-$AZ13)*0.2)+$AZ13</f>
        <v>-0.3198696</v>
      </c>
      <c r="BB13" s="152" t="n">
        <f aca="false">(($BE13-$AZ13)*0.4)+$AZ13</f>
        <v>-0.6397392</v>
      </c>
      <c r="BC13" s="152" t="n">
        <f aca="false">(($BE13-$AZ13)*0.6)+$AZ13</f>
        <v>-0.9596088</v>
      </c>
      <c r="BD13" s="152" t="n">
        <f aca="false">(($BE13-$AZ13)*0.8)+$AZ13</f>
        <v>-1.2794784</v>
      </c>
      <c r="BE13" s="152" t="n">
        <f aca="false">VLOOKUP($A13,GAMMAGRIDS,6,FALSE())</f>
        <v>-1.599348</v>
      </c>
      <c r="BF13" s="152" t="n">
        <f aca="false">(($BJ13-$BE13)*0.2)+$BE13</f>
        <v>-1.923576164</v>
      </c>
      <c r="BG13" s="152" t="n">
        <f aca="false">(($BJ13-$BE13)*0.4)+$BE13</f>
        <v>-2.247804328</v>
      </c>
      <c r="BH13" s="152" t="n">
        <f aca="false">(($BJ13-$BE13)*0.6)+$BE13</f>
        <v>-2.572032492</v>
      </c>
      <c r="BI13" s="152" t="n">
        <f aca="false">(($BJ13-$BE13)*0.8)+$BE13</f>
        <v>-2.896260656</v>
      </c>
      <c r="BJ13" s="152" t="n">
        <f aca="false">VLOOKUP($A13,GAMMAGRIDS,7,FALSE())</f>
        <v>-3.22048882</v>
      </c>
      <c r="BK13" s="152" t="n">
        <f aca="false">((BT13-BJ13)*0.1)+BJ13</f>
        <v>-3.549067753</v>
      </c>
      <c r="BL13" s="152" t="n">
        <f aca="false">((BT13-BJ13)*0.2)+BJ13</f>
        <v>-3.877646686</v>
      </c>
      <c r="BM13" s="152" t="n">
        <f aca="false">((BT13-BJ13)*0.3)+BJ13</f>
        <v>-4.206225619</v>
      </c>
      <c r="BN13" s="152" t="n">
        <f aca="false">((BT13-BJ13)*0.4)+BJ13</f>
        <v>-4.534804552</v>
      </c>
      <c r="BO13" s="152" t="n">
        <f aca="false">((BT13-BJ13)*0.5)+BJ13</f>
        <v>-4.863383485</v>
      </c>
      <c r="BP13" s="152" t="n">
        <f aca="false">((BT13-BJ13)*0.6)+BJ13</f>
        <v>-5.191962418</v>
      </c>
      <c r="BQ13" s="152" t="n">
        <f aca="false">((BT13-BJ13)*0.7)+BJ13</f>
        <v>-5.520541351</v>
      </c>
      <c r="BR13" s="152" t="n">
        <f aca="false">((BT13-BJ13)*0.8)+BJ13</f>
        <v>-5.849120284</v>
      </c>
      <c r="BS13" s="152" t="n">
        <f aca="false">((BT13-BJ13)*0.9)+BJ13</f>
        <v>-6.177699217</v>
      </c>
      <c r="BT13" s="152" t="n">
        <f aca="false">VLOOKUP($A13,GAMMAGRIDS,8,FALSE())</f>
        <v>-6.50627815</v>
      </c>
      <c r="BU13" s="152" t="n">
        <f aca="false">((CD13-BT13)*0.1)+BT13</f>
        <v>-6.837401829</v>
      </c>
      <c r="BV13" s="152" t="n">
        <f aca="false">((CD13-BT13)*0.2)+BT13</f>
        <v>-7.168525508</v>
      </c>
      <c r="BW13" s="152" t="n">
        <f aca="false">((CD13-BT13)*0.3)+BT13</f>
        <v>-7.499649187</v>
      </c>
      <c r="BX13" s="152" t="n">
        <f aca="false">((CD13-BT13)*0.4)+BT13</f>
        <v>-7.830772866</v>
      </c>
      <c r="BY13" s="152" t="n">
        <f aca="false">((CD13-BT13)*0.5)+BT13</f>
        <v>-8.161896545</v>
      </c>
      <c r="BZ13" s="152" t="n">
        <f aca="false">((CD13-BT13)*0.6)+BT13</f>
        <v>-8.493020224</v>
      </c>
      <c r="CA13" s="152" t="n">
        <f aca="false">((CD13-BT13)*0.7)+BT13</f>
        <v>-8.824143903</v>
      </c>
      <c r="CB13" s="152" t="n">
        <f aca="false">((CD13-BT13)*0.8)+BT13</f>
        <v>-9.155267582</v>
      </c>
      <c r="CC13" s="152" t="n">
        <f aca="false">((CD13-BT13)*0.9)+BT13</f>
        <v>-9.486391261</v>
      </c>
      <c r="CD13" s="152" t="n">
        <f aca="false">VLOOKUP($A13,GAMMAGRIDS,9,FALSE())</f>
        <v>-9.81751494</v>
      </c>
      <c r="CE13" s="152" t="n">
        <f aca="false">($CD13-$CC13)+CD13</f>
        <v>-10.148638619</v>
      </c>
      <c r="CF13" s="152" t="n">
        <f aca="false">($CD13-$CC13)+CE13</f>
        <v>-10.479762298</v>
      </c>
      <c r="CG13" s="152" t="n">
        <f aca="false">($CD13-$CC13)+CF13</f>
        <v>-10.810885977</v>
      </c>
      <c r="CH13" s="152" t="n">
        <f aca="false">($CD13-$CC13)+CG13</f>
        <v>-11.142009656</v>
      </c>
      <c r="CI13" s="152" t="n">
        <f aca="false">($CD13-$CC13)+CH13</f>
        <v>-11.473133335</v>
      </c>
      <c r="CJ13" s="152" t="n">
        <f aca="false">($CD13-$CC13)+CI13</f>
        <v>-11.804257014</v>
      </c>
      <c r="CK13" s="152" t="n">
        <f aca="false">($CD13-$CC13)+CJ13</f>
        <v>-12.135380693</v>
      </c>
      <c r="CL13" s="152" t="n">
        <f aca="false">($CD13-$CC13)+CK13</f>
        <v>-12.466504372</v>
      </c>
      <c r="CM13" s="152" t="n">
        <f aca="false">($CD13-$CC13)+CL13</f>
        <v>-12.797628051</v>
      </c>
      <c r="CN13" s="152" t="n">
        <f aca="false">($CD13-$CC13)+CM13</f>
        <v>-13.12875173</v>
      </c>
      <c r="CO13" s="152" t="n">
        <f aca="false">($CD13-$CC13)+CN13</f>
        <v>-13.459875409</v>
      </c>
      <c r="CP13" s="152" t="n">
        <f aca="false">($CD13-$CC13)+CO13</f>
        <v>-13.790999088</v>
      </c>
      <c r="CQ13" s="152" t="n">
        <f aca="false">($CD13-$CC13)+CP13</f>
        <v>-14.122122767</v>
      </c>
      <c r="CR13" s="152" t="n">
        <f aca="false">($CD13-$CC13)+CQ13</f>
        <v>-14.453246446</v>
      </c>
      <c r="CS13" s="152" t="n">
        <f aca="false">($CD13-$CC13)+CR13</f>
        <v>-14.784370125</v>
      </c>
      <c r="CT13" s="152" t="n">
        <f aca="false">($CD13-$CC13)+CS13</f>
        <v>-15.115493804</v>
      </c>
      <c r="CU13" s="152" t="n">
        <f aca="false">($CD13-$CC13)+CT13</f>
        <v>-15.446617483</v>
      </c>
      <c r="CV13" s="152" t="n">
        <f aca="false">($CD13-$CC13)+CU13</f>
        <v>-15.777741162</v>
      </c>
      <c r="CW13" s="152" t="n">
        <f aca="false">($CD13-$CC13)+CV13</f>
        <v>-16.108864841</v>
      </c>
      <c r="CX13" s="152" t="n">
        <f aca="false">($CD13-$CC13)+CW13</f>
        <v>-16.43998852</v>
      </c>
    </row>
    <row r="14" customFormat="false" ht="12.75" hidden="false" customHeight="false" outlineLevel="0" collapsed="false">
      <c r="A14" s="34" t="n">
        <v>37012</v>
      </c>
      <c r="B14" s="152" t="n">
        <f aca="false">($V14-$W14)+C14</f>
        <v>12.8148911</v>
      </c>
      <c r="C14" s="152" t="n">
        <f aca="false">($V14-$W14)+D14</f>
        <v>12.575253784</v>
      </c>
      <c r="D14" s="152" t="n">
        <f aca="false">($V14-$W14)+E14</f>
        <v>12.335616468</v>
      </c>
      <c r="E14" s="152" t="n">
        <f aca="false">($V14-$W14)+F14</f>
        <v>12.095979152</v>
      </c>
      <c r="F14" s="152" t="n">
        <f aca="false">($V14-$W14)+G14</f>
        <v>11.856341836</v>
      </c>
      <c r="G14" s="152" t="n">
        <f aca="false">($V14-$W14)+H14</f>
        <v>11.61670452</v>
      </c>
      <c r="H14" s="152" t="n">
        <f aca="false">($V14-$W14)+I14</f>
        <v>11.377067204</v>
      </c>
      <c r="I14" s="152" t="n">
        <f aca="false">($V14-$W14)+J14</f>
        <v>11.137429888</v>
      </c>
      <c r="J14" s="152" t="n">
        <f aca="false">($V14-$W14)+K14</f>
        <v>10.897792572</v>
      </c>
      <c r="K14" s="152" t="n">
        <f aca="false">($V14-$W14)+L14</f>
        <v>10.658155256</v>
      </c>
      <c r="L14" s="152" t="n">
        <f aca="false">($V14-$W14)+M14</f>
        <v>10.41851794</v>
      </c>
      <c r="M14" s="152" t="n">
        <f aca="false">($V14-$W14)+N14</f>
        <v>10.178880624</v>
      </c>
      <c r="N14" s="152" t="n">
        <f aca="false">($V14-$W14)+O14</f>
        <v>9.939243308</v>
      </c>
      <c r="O14" s="152" t="n">
        <f aca="false">($V14-$W14)+P14</f>
        <v>9.699605992</v>
      </c>
      <c r="P14" s="152" t="n">
        <f aca="false">($V14-$W14)+Q14</f>
        <v>9.459968676</v>
      </c>
      <c r="Q14" s="152" t="n">
        <f aca="false">($V14-$W14)+R14</f>
        <v>9.22033136</v>
      </c>
      <c r="R14" s="152" t="n">
        <f aca="false">($V14-$W14)+S14</f>
        <v>8.980694044</v>
      </c>
      <c r="S14" s="152" t="n">
        <f aca="false">($V14-$W14)+T14</f>
        <v>8.741056728</v>
      </c>
      <c r="T14" s="152" t="n">
        <f aca="false">($V14-$W14)+U14</f>
        <v>8.501419412</v>
      </c>
      <c r="U14" s="152" t="n">
        <f aca="false">($V14-$W14)+V14</f>
        <v>8.261782096</v>
      </c>
      <c r="V14" s="152" t="n">
        <f aca="false">VLOOKUP($A14,GAMMAGRIDS,2,FALSE())</f>
        <v>8.02214478</v>
      </c>
      <c r="W14" s="152" t="n">
        <f aca="false">((V14-AF14)*0.9)+AF14</f>
        <v>7.782507464</v>
      </c>
      <c r="X14" s="152" t="n">
        <f aca="false">((V14-AF14)*0.8)+AF14</f>
        <v>7.542870148</v>
      </c>
      <c r="Y14" s="152" t="n">
        <f aca="false">((V14-AF14)*0.7)+AF14</f>
        <v>7.303232832</v>
      </c>
      <c r="Z14" s="152" t="n">
        <f aca="false">((V14-AF14)*0.6)+AF14</f>
        <v>7.063595516</v>
      </c>
      <c r="AA14" s="152" t="n">
        <f aca="false">((V14-AF14)*0.5)+AF14</f>
        <v>6.8239582</v>
      </c>
      <c r="AB14" s="152" t="n">
        <f aca="false">((V14-AF14)*0.4)+AF14</f>
        <v>6.584320884</v>
      </c>
      <c r="AC14" s="152" t="n">
        <f aca="false">((V14-AF14)*0.3)+AF14</f>
        <v>6.344683568</v>
      </c>
      <c r="AD14" s="152" t="n">
        <f aca="false">((V14-AF14)*0.2)+AF14</f>
        <v>6.105046252</v>
      </c>
      <c r="AE14" s="152" t="n">
        <f aca="false">((V14-AF14)*0.1)+AF14</f>
        <v>5.865408936</v>
      </c>
      <c r="AF14" s="152" t="n">
        <f aca="false">VLOOKUP($A14,GAMMAGRIDS,3,FALSE())</f>
        <v>5.62577162</v>
      </c>
      <c r="AG14" s="152" t="n">
        <f aca="false">((AF14-AP14)*0.9)+AP14</f>
        <v>5.356221567</v>
      </c>
      <c r="AH14" s="152" t="n">
        <f aca="false">((AF14-AP14)*0.8)+AP14</f>
        <v>5.086671514</v>
      </c>
      <c r="AI14" s="152" t="n">
        <f aca="false">((AF14-AP14)*0.7)+AP14</f>
        <v>4.817121461</v>
      </c>
      <c r="AJ14" s="152" t="n">
        <f aca="false">((AF14-AP14)*0.6)+AP14</f>
        <v>4.547571408</v>
      </c>
      <c r="AK14" s="152" t="n">
        <f aca="false">((AF14-AP14)*0.5)+AP14</f>
        <v>4.278021355</v>
      </c>
      <c r="AL14" s="152" t="n">
        <f aca="false">((AF14-AP14)*0.4)+AP14</f>
        <v>4.008471302</v>
      </c>
      <c r="AM14" s="152" t="n">
        <f aca="false">((AF14-AP14)*0.3)+AP14</f>
        <v>3.738921249</v>
      </c>
      <c r="AN14" s="152" t="n">
        <f aca="false">((AF14-AP14)*0.2)+AP14</f>
        <v>3.469371196</v>
      </c>
      <c r="AO14" s="152" t="n">
        <f aca="false">((AF14-AP14)*0.1)+AP14</f>
        <v>3.199821143</v>
      </c>
      <c r="AP14" s="152" t="n">
        <f aca="false">VLOOKUP($A14,GAMMAGRIDS,4,FALSE())</f>
        <v>2.93027109</v>
      </c>
      <c r="AQ14" s="152" t="n">
        <f aca="false">(($AP14-$AU14)*0.8)+$AU14</f>
        <v>2.642342364</v>
      </c>
      <c r="AR14" s="152" t="n">
        <f aca="false">(($AP14-$AU14)*0.6)+$AU14</f>
        <v>2.354413638</v>
      </c>
      <c r="AS14" s="152" t="n">
        <f aca="false">(($AP14-$AU14)*0.4)+$AU14</f>
        <v>2.066484912</v>
      </c>
      <c r="AT14" s="152" t="n">
        <f aca="false">(($AP14-$AU14)*0.2)+$AU14</f>
        <v>1.778556186</v>
      </c>
      <c r="AU14" s="152" t="n">
        <f aca="false">VLOOKUP($A14,GAMMAGRIDS,5,FALSE())</f>
        <v>1.49062746</v>
      </c>
      <c r="AV14" s="152" t="n">
        <f aca="false">(($AU14-$AZ14)*0.8)+$AZ14</f>
        <v>1.192501968</v>
      </c>
      <c r="AW14" s="152" t="n">
        <f aca="false">(($AU14-$AZ14)*0.6)+$AZ14</f>
        <v>0.894376476</v>
      </c>
      <c r="AX14" s="152" t="n">
        <f aca="false">(($AU14-$AZ14)*0.4)+$AZ14</f>
        <v>0.596250984</v>
      </c>
      <c r="AY14" s="152" t="n">
        <f aca="false">(($AU14-$AZ14)*0.2)+$AZ14</f>
        <v>0.298125492</v>
      </c>
      <c r="AZ14" s="152" t="n">
        <v>0</v>
      </c>
      <c r="BA14" s="152" t="n">
        <f aca="false">(($BE14-$AZ14)*0.2)+$AZ14</f>
        <v>-0.306862018</v>
      </c>
      <c r="BB14" s="152" t="n">
        <f aca="false">(($BE14-$AZ14)*0.4)+$AZ14</f>
        <v>-0.613724036</v>
      </c>
      <c r="BC14" s="152" t="n">
        <f aca="false">(($BE14-$AZ14)*0.6)+$AZ14</f>
        <v>-0.920586054</v>
      </c>
      <c r="BD14" s="152" t="n">
        <f aca="false">(($BE14-$AZ14)*0.8)+$AZ14</f>
        <v>-1.227448072</v>
      </c>
      <c r="BE14" s="152" t="n">
        <f aca="false">VLOOKUP($A14,GAMMAGRIDS,6,FALSE())</f>
        <v>-1.53431009</v>
      </c>
      <c r="BF14" s="152" t="n">
        <f aca="false">(($BJ14-$BE14)*0.2)+$BE14</f>
        <v>-1.848519748</v>
      </c>
      <c r="BG14" s="152" t="n">
        <f aca="false">(($BJ14-$BE14)*0.4)+$BE14</f>
        <v>-2.162729406</v>
      </c>
      <c r="BH14" s="152" t="n">
        <f aca="false">(($BJ14-$BE14)*0.6)+$BE14</f>
        <v>-2.476939064</v>
      </c>
      <c r="BI14" s="152" t="n">
        <f aca="false">(($BJ14-$BE14)*0.8)+$BE14</f>
        <v>-2.791148722</v>
      </c>
      <c r="BJ14" s="152" t="n">
        <f aca="false">VLOOKUP($A14,GAMMAGRIDS,7,FALSE())</f>
        <v>-3.10535838</v>
      </c>
      <c r="BK14" s="152" t="n">
        <f aca="false">((BT14-BJ14)*0.1)+BJ14</f>
        <v>-3.427998702</v>
      </c>
      <c r="BL14" s="152" t="n">
        <f aca="false">((BT14-BJ14)*0.2)+BJ14</f>
        <v>-3.750639024</v>
      </c>
      <c r="BM14" s="152" t="n">
        <f aca="false">((BT14-BJ14)*0.3)+BJ14</f>
        <v>-4.073279346</v>
      </c>
      <c r="BN14" s="152" t="n">
        <f aca="false">((BT14-BJ14)*0.4)+BJ14</f>
        <v>-4.395919668</v>
      </c>
      <c r="BO14" s="152" t="n">
        <f aca="false">((BT14-BJ14)*0.5)+BJ14</f>
        <v>-4.71855999</v>
      </c>
      <c r="BP14" s="152" t="n">
        <f aca="false">((BT14-BJ14)*0.6)+BJ14</f>
        <v>-5.041200312</v>
      </c>
      <c r="BQ14" s="152" t="n">
        <f aca="false">((BT14-BJ14)*0.7)+BJ14</f>
        <v>-5.363840634</v>
      </c>
      <c r="BR14" s="152" t="n">
        <f aca="false">((BT14-BJ14)*0.8)+BJ14</f>
        <v>-5.686480956</v>
      </c>
      <c r="BS14" s="152" t="n">
        <f aca="false">((BT14-BJ14)*0.9)+BJ14</f>
        <v>-6.009121278</v>
      </c>
      <c r="BT14" s="152" t="n">
        <f aca="false">VLOOKUP($A14,GAMMAGRIDS,8,FALSE())</f>
        <v>-6.3317616</v>
      </c>
      <c r="BU14" s="152" t="n">
        <f aca="false">((CD14-BT14)*0.1)+BT14</f>
        <v>-6.661711045</v>
      </c>
      <c r="BV14" s="152" t="n">
        <f aca="false">((CD14-BT14)*0.2)+BT14</f>
        <v>-6.99166049</v>
      </c>
      <c r="BW14" s="152" t="n">
        <f aca="false">((CD14-BT14)*0.3)+BT14</f>
        <v>-7.321609935</v>
      </c>
      <c r="BX14" s="152" t="n">
        <f aca="false">((CD14-BT14)*0.4)+BT14</f>
        <v>-7.65155938</v>
      </c>
      <c r="BY14" s="152" t="n">
        <f aca="false">((CD14-BT14)*0.5)+BT14</f>
        <v>-7.981508825</v>
      </c>
      <c r="BZ14" s="152" t="n">
        <f aca="false">((CD14-BT14)*0.6)+BT14</f>
        <v>-8.31145827</v>
      </c>
      <c r="CA14" s="152" t="n">
        <f aca="false">((CD14-BT14)*0.7)+BT14</f>
        <v>-8.641407715</v>
      </c>
      <c r="CB14" s="152" t="n">
        <f aca="false">((CD14-BT14)*0.8)+BT14</f>
        <v>-8.97135716</v>
      </c>
      <c r="CC14" s="152" t="n">
        <f aca="false">((CD14-BT14)*0.9)+BT14</f>
        <v>-9.301306605</v>
      </c>
      <c r="CD14" s="152" t="n">
        <f aca="false">VLOOKUP($A14,GAMMAGRIDS,9,FALSE())</f>
        <v>-9.63125605</v>
      </c>
      <c r="CE14" s="152" t="n">
        <f aca="false">($CD14-$CC14)+CD14</f>
        <v>-9.961205495</v>
      </c>
      <c r="CF14" s="152" t="n">
        <f aca="false">($CD14-$CC14)+CE14</f>
        <v>-10.29115494</v>
      </c>
      <c r="CG14" s="152" t="n">
        <f aca="false">($CD14-$CC14)+CF14</f>
        <v>-10.621104385</v>
      </c>
      <c r="CH14" s="152" t="n">
        <f aca="false">($CD14-$CC14)+CG14</f>
        <v>-10.95105383</v>
      </c>
      <c r="CI14" s="152" t="n">
        <f aca="false">($CD14-$CC14)+CH14</f>
        <v>-11.281003275</v>
      </c>
      <c r="CJ14" s="152" t="n">
        <f aca="false">($CD14-$CC14)+CI14</f>
        <v>-11.61095272</v>
      </c>
      <c r="CK14" s="152" t="n">
        <f aca="false">($CD14-$CC14)+CJ14</f>
        <v>-11.940902165</v>
      </c>
      <c r="CL14" s="152" t="n">
        <f aca="false">($CD14-$CC14)+CK14</f>
        <v>-12.27085161</v>
      </c>
      <c r="CM14" s="152" t="n">
        <f aca="false">($CD14-$CC14)+CL14</f>
        <v>-12.600801055</v>
      </c>
      <c r="CN14" s="152" t="n">
        <f aca="false">($CD14-$CC14)+CM14</f>
        <v>-12.9307505</v>
      </c>
      <c r="CO14" s="152" t="n">
        <f aca="false">($CD14-$CC14)+CN14</f>
        <v>-13.260699945</v>
      </c>
      <c r="CP14" s="152" t="n">
        <f aca="false">($CD14-$CC14)+CO14</f>
        <v>-13.59064939</v>
      </c>
      <c r="CQ14" s="152" t="n">
        <f aca="false">($CD14-$CC14)+CP14</f>
        <v>-13.920598835</v>
      </c>
      <c r="CR14" s="152" t="n">
        <f aca="false">($CD14-$CC14)+CQ14</f>
        <v>-14.25054828</v>
      </c>
      <c r="CS14" s="152" t="n">
        <f aca="false">($CD14-$CC14)+CR14</f>
        <v>-14.580497725</v>
      </c>
      <c r="CT14" s="152" t="n">
        <f aca="false">($CD14-$CC14)+CS14</f>
        <v>-14.91044717</v>
      </c>
      <c r="CU14" s="152" t="n">
        <f aca="false">($CD14-$CC14)+CT14</f>
        <v>-15.240396615</v>
      </c>
      <c r="CV14" s="152" t="n">
        <f aca="false">($CD14-$CC14)+CU14</f>
        <v>-15.57034606</v>
      </c>
      <c r="CW14" s="152" t="n">
        <f aca="false">($CD14-$CC14)+CV14</f>
        <v>-15.900295505</v>
      </c>
      <c r="CX14" s="152" t="n">
        <f aca="false">($CD14-$CC14)+CW14</f>
        <v>-16.23024495</v>
      </c>
    </row>
    <row r="15" customFormat="false" ht="12.75" hidden="false" customHeight="false" outlineLevel="0" collapsed="false">
      <c r="A15" s="34" t="n">
        <v>37043</v>
      </c>
      <c r="B15" s="152" t="n">
        <f aca="false">($V15-$W15)+C15</f>
        <v>12.32337991</v>
      </c>
      <c r="C15" s="152" t="n">
        <f aca="false">($V15-$W15)+D15</f>
        <v>12.092424137</v>
      </c>
      <c r="D15" s="152" t="n">
        <f aca="false">($V15-$W15)+E15</f>
        <v>11.861468364</v>
      </c>
      <c r="E15" s="152" t="n">
        <f aca="false">($V15-$W15)+F15</f>
        <v>11.630512591</v>
      </c>
      <c r="F15" s="152" t="n">
        <f aca="false">($V15-$W15)+G15</f>
        <v>11.399556818</v>
      </c>
      <c r="G15" s="152" t="n">
        <f aca="false">($V15-$W15)+H15</f>
        <v>11.168601045</v>
      </c>
      <c r="H15" s="152" t="n">
        <f aca="false">($V15-$W15)+I15</f>
        <v>10.937645272</v>
      </c>
      <c r="I15" s="152" t="n">
        <f aca="false">($V15-$W15)+J15</f>
        <v>10.706689499</v>
      </c>
      <c r="J15" s="152" t="n">
        <f aca="false">($V15-$W15)+K15</f>
        <v>10.475733726</v>
      </c>
      <c r="K15" s="152" t="n">
        <f aca="false">($V15-$W15)+L15</f>
        <v>10.244777953</v>
      </c>
      <c r="L15" s="152" t="n">
        <f aca="false">($V15-$W15)+M15</f>
        <v>10.01382218</v>
      </c>
      <c r="M15" s="152" t="n">
        <f aca="false">($V15-$W15)+N15</f>
        <v>9.782866407</v>
      </c>
      <c r="N15" s="152" t="n">
        <f aca="false">($V15-$W15)+O15</f>
        <v>9.551910634</v>
      </c>
      <c r="O15" s="152" t="n">
        <f aca="false">($V15-$W15)+P15</f>
        <v>9.320954861</v>
      </c>
      <c r="P15" s="152" t="n">
        <f aca="false">($V15-$W15)+Q15</f>
        <v>9.089999088</v>
      </c>
      <c r="Q15" s="152" t="n">
        <f aca="false">($V15-$W15)+R15</f>
        <v>8.859043315</v>
      </c>
      <c r="R15" s="152" t="n">
        <f aca="false">($V15-$W15)+S15</f>
        <v>8.628087542</v>
      </c>
      <c r="S15" s="152" t="n">
        <f aca="false">($V15-$W15)+T15</f>
        <v>8.397131769</v>
      </c>
      <c r="T15" s="152" t="n">
        <f aca="false">($V15-$W15)+U15</f>
        <v>8.166175996</v>
      </c>
      <c r="U15" s="152" t="n">
        <f aca="false">($V15-$W15)+V15</f>
        <v>7.935220223</v>
      </c>
      <c r="V15" s="152" t="n">
        <f aca="false">VLOOKUP($A15,GAMMAGRIDS,2,FALSE())</f>
        <v>7.70426445</v>
      </c>
      <c r="W15" s="152" t="n">
        <f aca="false">((V15-AF15)*0.9)+AF15</f>
        <v>7.473308677</v>
      </c>
      <c r="X15" s="152" t="n">
        <f aca="false">((V15-AF15)*0.8)+AF15</f>
        <v>7.242352904</v>
      </c>
      <c r="Y15" s="152" t="n">
        <f aca="false">((V15-AF15)*0.7)+AF15</f>
        <v>7.011397131</v>
      </c>
      <c r="Z15" s="152" t="n">
        <f aca="false">((V15-AF15)*0.6)+AF15</f>
        <v>6.780441358</v>
      </c>
      <c r="AA15" s="152" t="n">
        <f aca="false">((V15-AF15)*0.5)+AF15</f>
        <v>6.549485585</v>
      </c>
      <c r="AB15" s="152" t="n">
        <f aca="false">((V15-AF15)*0.4)+AF15</f>
        <v>6.318529812</v>
      </c>
      <c r="AC15" s="152" t="n">
        <f aca="false">((V15-AF15)*0.3)+AF15</f>
        <v>6.087574039</v>
      </c>
      <c r="AD15" s="152" t="n">
        <f aca="false">((V15-AF15)*0.2)+AF15</f>
        <v>5.856618266</v>
      </c>
      <c r="AE15" s="152" t="n">
        <f aca="false">((V15-AF15)*0.1)+AF15</f>
        <v>5.625662493</v>
      </c>
      <c r="AF15" s="152" t="n">
        <f aca="false">VLOOKUP($A15,GAMMAGRIDS,3,FALSE())</f>
        <v>5.39470672</v>
      </c>
      <c r="AG15" s="152" t="n">
        <f aca="false">((AF15-AP15)*0.9)+AP15</f>
        <v>5.135959877</v>
      </c>
      <c r="AH15" s="152" t="n">
        <f aca="false">((AF15-AP15)*0.8)+AP15</f>
        <v>4.877213034</v>
      </c>
      <c r="AI15" s="152" t="n">
        <f aca="false">((AF15-AP15)*0.7)+AP15</f>
        <v>4.618466191</v>
      </c>
      <c r="AJ15" s="152" t="n">
        <f aca="false">((AF15-AP15)*0.6)+AP15</f>
        <v>4.359719348</v>
      </c>
      <c r="AK15" s="152" t="n">
        <f aca="false">((AF15-AP15)*0.5)+AP15</f>
        <v>4.100972505</v>
      </c>
      <c r="AL15" s="152" t="n">
        <f aca="false">((AF15-AP15)*0.4)+AP15</f>
        <v>3.842225662</v>
      </c>
      <c r="AM15" s="152" t="n">
        <f aca="false">((AF15-AP15)*0.3)+AP15</f>
        <v>3.583478819</v>
      </c>
      <c r="AN15" s="152" t="n">
        <f aca="false">((AF15-AP15)*0.2)+AP15</f>
        <v>3.324731976</v>
      </c>
      <c r="AO15" s="152" t="n">
        <f aca="false">((AF15-AP15)*0.1)+AP15</f>
        <v>3.065985133</v>
      </c>
      <c r="AP15" s="152" t="n">
        <f aca="false">VLOOKUP($A15,GAMMAGRIDS,4,FALSE())</f>
        <v>2.80723829</v>
      </c>
      <c r="AQ15" s="152" t="n">
        <f aca="false">(($AP15-$AU15)*0.8)+$AU15</f>
        <v>2.531309862</v>
      </c>
      <c r="AR15" s="152" t="n">
        <f aca="false">(($AP15-$AU15)*0.6)+$AU15</f>
        <v>2.255381434</v>
      </c>
      <c r="AS15" s="152" t="n">
        <f aca="false">(($AP15-$AU15)*0.4)+$AU15</f>
        <v>1.979453006</v>
      </c>
      <c r="AT15" s="152" t="n">
        <f aca="false">(($AP15-$AU15)*0.2)+$AU15</f>
        <v>1.703524578</v>
      </c>
      <c r="AU15" s="152" t="n">
        <f aca="false">VLOOKUP($A15,GAMMAGRIDS,5,FALSE())</f>
        <v>1.42759615</v>
      </c>
      <c r="AV15" s="152" t="n">
        <f aca="false">(($AU15-$AZ15)*0.8)+$AZ15</f>
        <v>1.14207692</v>
      </c>
      <c r="AW15" s="152" t="n">
        <f aca="false">(($AU15-$AZ15)*0.6)+$AZ15</f>
        <v>0.85655769</v>
      </c>
      <c r="AX15" s="152" t="n">
        <f aca="false">(($AU15-$AZ15)*0.4)+$AZ15</f>
        <v>0.57103846</v>
      </c>
      <c r="AY15" s="152" t="n">
        <f aca="false">(($AU15-$AZ15)*0.2)+$AZ15</f>
        <v>0.28551923</v>
      </c>
      <c r="AZ15" s="152" t="n">
        <v>0</v>
      </c>
      <c r="BA15" s="152" t="n">
        <f aca="false">(($BE15-$AZ15)*0.2)+$AZ15</f>
        <v>-0.29378107</v>
      </c>
      <c r="BB15" s="152" t="n">
        <f aca="false">(($BE15-$AZ15)*0.4)+$AZ15</f>
        <v>-0.58756214</v>
      </c>
      <c r="BC15" s="152" t="n">
        <f aca="false">(($BE15-$AZ15)*0.6)+$AZ15</f>
        <v>-0.88134321</v>
      </c>
      <c r="BD15" s="152" t="n">
        <f aca="false">(($BE15-$AZ15)*0.8)+$AZ15</f>
        <v>-1.17512428</v>
      </c>
      <c r="BE15" s="152" t="n">
        <f aca="false">VLOOKUP($A15,GAMMAGRIDS,6,FALSE())</f>
        <v>-1.46890535</v>
      </c>
      <c r="BF15" s="152" t="n">
        <f aca="false">(($BJ15-$BE15)*0.2)+$BE15</f>
        <v>-1.76968006</v>
      </c>
      <c r="BG15" s="152" t="n">
        <f aca="false">(($BJ15-$BE15)*0.4)+$BE15</f>
        <v>-2.07045477</v>
      </c>
      <c r="BH15" s="152" t="n">
        <f aca="false">(($BJ15-$BE15)*0.6)+$BE15</f>
        <v>-2.37122948</v>
      </c>
      <c r="BI15" s="152" t="n">
        <f aca="false">(($BJ15-$BE15)*0.8)+$BE15</f>
        <v>-2.67200419</v>
      </c>
      <c r="BJ15" s="152" t="n">
        <f aca="false">VLOOKUP($A15,GAMMAGRIDS,7,FALSE())</f>
        <v>-2.9727789</v>
      </c>
      <c r="BK15" s="152" t="n">
        <f aca="false">((BT15-BJ15)*0.1)+BJ15</f>
        <v>-3.281668279</v>
      </c>
      <c r="BL15" s="152" t="n">
        <f aca="false">((BT15-BJ15)*0.2)+BJ15</f>
        <v>-3.590557658</v>
      </c>
      <c r="BM15" s="152" t="n">
        <f aca="false">((BT15-BJ15)*0.3)+BJ15</f>
        <v>-3.899447037</v>
      </c>
      <c r="BN15" s="152" t="n">
        <f aca="false">((BT15-BJ15)*0.4)+BJ15</f>
        <v>-4.208336416</v>
      </c>
      <c r="BO15" s="152" t="n">
        <f aca="false">((BT15-BJ15)*0.5)+BJ15</f>
        <v>-4.517225795</v>
      </c>
      <c r="BP15" s="152" t="n">
        <f aca="false">((BT15-BJ15)*0.6)+BJ15</f>
        <v>-4.826115174</v>
      </c>
      <c r="BQ15" s="152" t="n">
        <f aca="false">((BT15-BJ15)*0.7)+BJ15</f>
        <v>-5.135004553</v>
      </c>
      <c r="BR15" s="152" t="n">
        <f aca="false">((BT15-BJ15)*0.8)+BJ15</f>
        <v>-5.443893932</v>
      </c>
      <c r="BS15" s="152" t="n">
        <f aca="false">((BT15-BJ15)*0.9)+BJ15</f>
        <v>-5.752783311</v>
      </c>
      <c r="BT15" s="152" t="n">
        <f aca="false">VLOOKUP($A15,GAMMAGRIDS,8,FALSE())</f>
        <v>-6.06167269</v>
      </c>
      <c r="BU15" s="152" t="n">
        <f aca="false">((CD15-BT15)*0.1)+BT15</f>
        <v>-6.377758102</v>
      </c>
      <c r="BV15" s="152" t="n">
        <f aca="false">((CD15-BT15)*0.2)+BT15</f>
        <v>-6.693843514</v>
      </c>
      <c r="BW15" s="152" t="n">
        <f aca="false">((CD15-BT15)*0.3)+BT15</f>
        <v>-7.009928926</v>
      </c>
      <c r="BX15" s="152" t="n">
        <f aca="false">((CD15-BT15)*0.4)+BT15</f>
        <v>-7.326014338</v>
      </c>
      <c r="BY15" s="152" t="n">
        <f aca="false">((CD15-BT15)*0.5)+BT15</f>
        <v>-7.64209975</v>
      </c>
      <c r="BZ15" s="152" t="n">
        <f aca="false">((CD15-BT15)*0.6)+BT15</f>
        <v>-7.958185162</v>
      </c>
      <c r="CA15" s="152" t="n">
        <f aca="false">((CD15-BT15)*0.7)+BT15</f>
        <v>-8.274270574</v>
      </c>
      <c r="CB15" s="152" t="n">
        <f aca="false">((CD15-BT15)*0.8)+BT15</f>
        <v>-8.590355986</v>
      </c>
      <c r="CC15" s="152" t="n">
        <f aca="false">((CD15-BT15)*0.9)+BT15</f>
        <v>-8.906441398</v>
      </c>
      <c r="CD15" s="152" t="n">
        <f aca="false">VLOOKUP($A15,GAMMAGRIDS,9,FALSE())</f>
        <v>-9.22252681</v>
      </c>
      <c r="CE15" s="152" t="n">
        <f aca="false">($CD15-$CC15)+CD15</f>
        <v>-9.538612222</v>
      </c>
      <c r="CF15" s="152" t="n">
        <f aca="false">($CD15-$CC15)+CE15</f>
        <v>-9.854697634</v>
      </c>
      <c r="CG15" s="152" t="n">
        <f aca="false">($CD15-$CC15)+CF15</f>
        <v>-10.170783046</v>
      </c>
      <c r="CH15" s="152" t="n">
        <f aca="false">($CD15-$CC15)+CG15</f>
        <v>-10.486868458</v>
      </c>
      <c r="CI15" s="152" t="n">
        <f aca="false">($CD15-$CC15)+CH15</f>
        <v>-10.80295387</v>
      </c>
      <c r="CJ15" s="152" t="n">
        <f aca="false">($CD15-$CC15)+CI15</f>
        <v>-11.119039282</v>
      </c>
      <c r="CK15" s="152" t="n">
        <f aca="false">($CD15-$CC15)+CJ15</f>
        <v>-11.435124694</v>
      </c>
      <c r="CL15" s="152" t="n">
        <f aca="false">($CD15-$CC15)+CK15</f>
        <v>-11.751210106</v>
      </c>
      <c r="CM15" s="152" t="n">
        <f aca="false">($CD15-$CC15)+CL15</f>
        <v>-12.067295518</v>
      </c>
      <c r="CN15" s="152" t="n">
        <f aca="false">($CD15-$CC15)+CM15</f>
        <v>-12.38338093</v>
      </c>
      <c r="CO15" s="152" t="n">
        <f aca="false">($CD15-$CC15)+CN15</f>
        <v>-12.699466342</v>
      </c>
      <c r="CP15" s="152" t="n">
        <f aca="false">($CD15-$CC15)+CO15</f>
        <v>-13.015551754</v>
      </c>
      <c r="CQ15" s="152" t="n">
        <f aca="false">($CD15-$CC15)+CP15</f>
        <v>-13.331637166</v>
      </c>
      <c r="CR15" s="152" t="n">
        <f aca="false">($CD15-$CC15)+CQ15</f>
        <v>-13.647722578</v>
      </c>
      <c r="CS15" s="152" t="n">
        <f aca="false">($CD15-$CC15)+CR15</f>
        <v>-13.96380799</v>
      </c>
      <c r="CT15" s="152" t="n">
        <f aca="false">($CD15-$CC15)+CS15</f>
        <v>-14.279893402</v>
      </c>
      <c r="CU15" s="152" t="n">
        <f aca="false">($CD15-$CC15)+CT15</f>
        <v>-14.595978814</v>
      </c>
      <c r="CV15" s="152" t="n">
        <f aca="false">($CD15-$CC15)+CU15</f>
        <v>-14.912064226</v>
      </c>
      <c r="CW15" s="152" t="n">
        <f aca="false">($CD15-$CC15)+CV15</f>
        <v>-15.228149638</v>
      </c>
      <c r="CX15" s="152" t="n">
        <f aca="false">($CD15-$CC15)+CW15</f>
        <v>-15.54423505</v>
      </c>
    </row>
    <row r="16" customFormat="false" ht="12.75" hidden="false" customHeight="false" outlineLevel="0" collapsed="false">
      <c r="A16" s="34" t="n">
        <v>37073</v>
      </c>
      <c r="B16" s="152" t="n">
        <f aca="false">($V16-$W16)+C16</f>
        <v>12.10241176</v>
      </c>
      <c r="C16" s="152" t="n">
        <f aca="false">($V16-$W16)+D16</f>
        <v>11.879138115</v>
      </c>
      <c r="D16" s="152" t="n">
        <f aca="false">($V16-$W16)+E16</f>
        <v>11.65586447</v>
      </c>
      <c r="E16" s="152" t="n">
        <f aca="false">($V16-$W16)+F16</f>
        <v>11.432590825</v>
      </c>
      <c r="F16" s="152" t="n">
        <f aca="false">($V16-$W16)+G16</f>
        <v>11.20931718</v>
      </c>
      <c r="G16" s="152" t="n">
        <f aca="false">($V16-$W16)+H16</f>
        <v>10.986043535</v>
      </c>
      <c r="H16" s="152" t="n">
        <f aca="false">($V16-$W16)+I16</f>
        <v>10.76276989</v>
      </c>
      <c r="I16" s="152" t="n">
        <f aca="false">($V16-$W16)+J16</f>
        <v>10.539496245</v>
      </c>
      <c r="J16" s="152" t="n">
        <f aca="false">($V16-$W16)+K16</f>
        <v>10.3162226</v>
      </c>
      <c r="K16" s="152" t="n">
        <f aca="false">($V16-$W16)+L16</f>
        <v>10.092948955</v>
      </c>
      <c r="L16" s="152" t="n">
        <f aca="false">($V16-$W16)+M16</f>
        <v>9.86967530999999</v>
      </c>
      <c r="M16" s="152" t="n">
        <f aca="false">($V16-$W16)+N16</f>
        <v>9.64640166499999</v>
      </c>
      <c r="N16" s="152" t="n">
        <f aca="false">($V16-$W16)+O16</f>
        <v>9.42312801999999</v>
      </c>
      <c r="O16" s="152" t="n">
        <f aca="false">($V16-$W16)+P16</f>
        <v>9.19985437499999</v>
      </c>
      <c r="P16" s="152" t="n">
        <f aca="false">($V16-$W16)+Q16</f>
        <v>8.97658073</v>
      </c>
      <c r="Q16" s="152" t="n">
        <f aca="false">($V16-$W16)+R16</f>
        <v>8.753307085</v>
      </c>
      <c r="R16" s="152" t="n">
        <f aca="false">($V16-$W16)+S16</f>
        <v>8.53003344</v>
      </c>
      <c r="S16" s="152" t="n">
        <f aca="false">($V16-$W16)+T16</f>
        <v>8.306759795</v>
      </c>
      <c r="T16" s="152" t="n">
        <f aca="false">($V16-$W16)+U16</f>
        <v>8.08348615</v>
      </c>
      <c r="U16" s="152" t="n">
        <f aca="false">($V16-$W16)+V16</f>
        <v>7.860212505</v>
      </c>
      <c r="V16" s="152" t="n">
        <f aca="false">VLOOKUP($A16,GAMMAGRIDS,2,FALSE())</f>
        <v>7.63693886</v>
      </c>
      <c r="W16" s="152" t="n">
        <f aca="false">((V16-AF16)*0.9)+AF16</f>
        <v>7.413665215</v>
      </c>
      <c r="X16" s="152" t="n">
        <f aca="false">((V16-AF16)*0.8)+AF16</f>
        <v>7.19039157</v>
      </c>
      <c r="Y16" s="152" t="n">
        <f aca="false">((V16-AF16)*0.7)+AF16</f>
        <v>6.967117925</v>
      </c>
      <c r="Z16" s="152" t="n">
        <f aca="false">((V16-AF16)*0.6)+AF16</f>
        <v>6.74384428</v>
      </c>
      <c r="AA16" s="152" t="n">
        <f aca="false">((V16-AF16)*0.5)+AF16</f>
        <v>6.520570635</v>
      </c>
      <c r="AB16" s="152" t="n">
        <f aca="false">((V16-AF16)*0.4)+AF16</f>
        <v>6.29729699</v>
      </c>
      <c r="AC16" s="152" t="n">
        <f aca="false">((V16-AF16)*0.3)+AF16</f>
        <v>6.074023345</v>
      </c>
      <c r="AD16" s="152" t="n">
        <f aca="false">((V16-AF16)*0.2)+AF16</f>
        <v>5.8507497</v>
      </c>
      <c r="AE16" s="152" t="n">
        <f aca="false">((V16-AF16)*0.1)+AF16</f>
        <v>5.627476055</v>
      </c>
      <c r="AF16" s="152" t="n">
        <f aca="false">VLOOKUP($A16,GAMMAGRIDS,3,FALSE())</f>
        <v>5.40420241</v>
      </c>
      <c r="AG16" s="152" t="n">
        <f aca="false">((AF16-AP16)*0.9)+AP16</f>
        <v>5.147591786</v>
      </c>
      <c r="AH16" s="152" t="n">
        <f aca="false">((AF16-AP16)*0.8)+AP16</f>
        <v>4.890981162</v>
      </c>
      <c r="AI16" s="152" t="n">
        <f aca="false">((AF16-AP16)*0.7)+AP16</f>
        <v>4.634370538</v>
      </c>
      <c r="AJ16" s="152" t="n">
        <f aca="false">((AF16-AP16)*0.6)+AP16</f>
        <v>4.377759914</v>
      </c>
      <c r="AK16" s="152" t="n">
        <f aca="false">((AF16-AP16)*0.5)+AP16</f>
        <v>4.12114929</v>
      </c>
      <c r="AL16" s="152" t="n">
        <f aca="false">((AF16-AP16)*0.4)+AP16</f>
        <v>3.864538666</v>
      </c>
      <c r="AM16" s="152" t="n">
        <f aca="false">((AF16-AP16)*0.3)+AP16</f>
        <v>3.607928042</v>
      </c>
      <c r="AN16" s="152" t="n">
        <f aca="false">((AF16-AP16)*0.2)+AP16</f>
        <v>3.351317418</v>
      </c>
      <c r="AO16" s="152" t="n">
        <f aca="false">((AF16-AP16)*0.1)+AP16</f>
        <v>3.094706794</v>
      </c>
      <c r="AP16" s="152" t="n">
        <f aca="false">VLOOKUP($A16,GAMMAGRIDS,4,FALSE())</f>
        <v>2.83809617</v>
      </c>
      <c r="AQ16" s="152" t="n">
        <f aca="false">(($AP16-$AU16)*0.8)+$AU16</f>
        <v>2.56034577</v>
      </c>
      <c r="AR16" s="152" t="n">
        <f aca="false">(($AP16-$AU16)*0.6)+$AU16</f>
        <v>2.28259537</v>
      </c>
      <c r="AS16" s="152" t="n">
        <f aca="false">(($AP16-$AU16)*0.4)+$AU16</f>
        <v>2.00484497</v>
      </c>
      <c r="AT16" s="152" t="n">
        <f aca="false">(($AP16-$AU16)*0.2)+$AU16</f>
        <v>1.72709457</v>
      </c>
      <c r="AU16" s="152" t="n">
        <f aca="false">VLOOKUP($A16,GAMMAGRIDS,5,FALSE())</f>
        <v>1.44934417</v>
      </c>
      <c r="AV16" s="152" t="n">
        <f aca="false">(($AU16-$AZ16)*0.8)+$AZ16</f>
        <v>1.159475336</v>
      </c>
      <c r="AW16" s="152" t="n">
        <f aca="false">(($AU16-$AZ16)*0.6)+$AZ16</f>
        <v>0.869606502</v>
      </c>
      <c r="AX16" s="152" t="n">
        <f aca="false">(($AU16-$AZ16)*0.4)+$AZ16</f>
        <v>0.579737668</v>
      </c>
      <c r="AY16" s="152" t="n">
        <f aca="false">(($AU16-$AZ16)*0.2)+$AZ16</f>
        <v>0.289868834</v>
      </c>
      <c r="AZ16" s="152" t="n">
        <v>0</v>
      </c>
      <c r="BA16" s="152" t="n">
        <f aca="false">(($BE16-$AZ16)*0.2)+$AZ16</f>
        <v>-0.300566078</v>
      </c>
      <c r="BB16" s="152" t="n">
        <f aca="false">(($BE16-$AZ16)*0.4)+$AZ16</f>
        <v>-0.601132156</v>
      </c>
      <c r="BC16" s="152" t="n">
        <f aca="false">(($BE16-$AZ16)*0.6)+$AZ16</f>
        <v>-0.901698234</v>
      </c>
      <c r="BD16" s="152" t="n">
        <f aca="false">(($BE16-$AZ16)*0.8)+$AZ16</f>
        <v>-1.202264312</v>
      </c>
      <c r="BE16" s="152" t="n">
        <f aca="false">VLOOKUP($A16,GAMMAGRIDS,6,FALSE())</f>
        <v>-1.50283039</v>
      </c>
      <c r="BF16" s="152" t="n">
        <f aca="false">(($BJ16-$BE16)*0.2)+$BE16</f>
        <v>-1.81272775</v>
      </c>
      <c r="BG16" s="152" t="n">
        <f aca="false">(($BJ16-$BE16)*0.4)+$BE16</f>
        <v>-2.12262511</v>
      </c>
      <c r="BH16" s="152" t="n">
        <f aca="false">(($BJ16-$BE16)*0.6)+$BE16</f>
        <v>-2.43252247</v>
      </c>
      <c r="BI16" s="152" t="n">
        <f aca="false">(($BJ16-$BE16)*0.8)+$BE16</f>
        <v>-2.74241983</v>
      </c>
      <c r="BJ16" s="152" t="n">
        <f aca="false">VLOOKUP($A16,GAMMAGRIDS,7,FALSE())</f>
        <v>-3.05231719</v>
      </c>
      <c r="BK16" s="152" t="n">
        <f aca="false">((BT16-BJ16)*0.1)+BJ16</f>
        <v>-3.373630182</v>
      </c>
      <c r="BL16" s="152" t="n">
        <f aca="false">((BT16-BJ16)*0.2)+BJ16</f>
        <v>-3.694943174</v>
      </c>
      <c r="BM16" s="152" t="n">
        <f aca="false">((BT16-BJ16)*0.3)+BJ16</f>
        <v>-4.016256166</v>
      </c>
      <c r="BN16" s="152" t="n">
        <f aca="false">((BT16-BJ16)*0.4)+BJ16</f>
        <v>-4.337569158</v>
      </c>
      <c r="BO16" s="152" t="n">
        <f aca="false">((BT16-BJ16)*0.5)+BJ16</f>
        <v>-4.65888215</v>
      </c>
      <c r="BP16" s="152" t="n">
        <f aca="false">((BT16-BJ16)*0.6)+BJ16</f>
        <v>-4.980195142</v>
      </c>
      <c r="BQ16" s="152" t="n">
        <f aca="false">((BT16-BJ16)*0.7)+BJ16</f>
        <v>-5.301508134</v>
      </c>
      <c r="BR16" s="152" t="n">
        <f aca="false">((BT16-BJ16)*0.8)+BJ16</f>
        <v>-5.622821126</v>
      </c>
      <c r="BS16" s="152" t="n">
        <f aca="false">((BT16-BJ16)*0.9)+BJ16</f>
        <v>-5.944134118</v>
      </c>
      <c r="BT16" s="152" t="n">
        <f aca="false">VLOOKUP($A16,GAMMAGRIDS,8,FALSE())</f>
        <v>-6.26544711</v>
      </c>
      <c r="BU16" s="152" t="n">
        <f aca="false">((CD16-BT16)*0.1)+BT16</f>
        <v>-6.59799847</v>
      </c>
      <c r="BV16" s="152" t="n">
        <f aca="false">((CD16-BT16)*0.2)+BT16</f>
        <v>-6.93054983</v>
      </c>
      <c r="BW16" s="152" t="n">
        <f aca="false">((CD16-BT16)*0.3)+BT16</f>
        <v>-7.26310119</v>
      </c>
      <c r="BX16" s="152" t="n">
        <f aca="false">((CD16-BT16)*0.4)+BT16</f>
        <v>-7.59565255</v>
      </c>
      <c r="BY16" s="152" t="n">
        <f aca="false">((CD16-BT16)*0.5)+BT16</f>
        <v>-7.92820391</v>
      </c>
      <c r="BZ16" s="152" t="n">
        <f aca="false">((CD16-BT16)*0.6)+BT16</f>
        <v>-8.26075527</v>
      </c>
      <c r="CA16" s="152" t="n">
        <f aca="false">((CD16-BT16)*0.7)+BT16</f>
        <v>-8.59330663</v>
      </c>
      <c r="CB16" s="152" t="n">
        <f aca="false">((CD16-BT16)*0.8)+BT16</f>
        <v>-8.92585799</v>
      </c>
      <c r="CC16" s="152" t="n">
        <f aca="false">((CD16-BT16)*0.9)+BT16</f>
        <v>-9.25840935</v>
      </c>
      <c r="CD16" s="152" t="n">
        <f aca="false">VLOOKUP($A16,GAMMAGRIDS,9,FALSE())</f>
        <v>-9.59096071</v>
      </c>
      <c r="CE16" s="152" t="n">
        <f aca="false">($CD16-$CC16)+CD16</f>
        <v>-9.92351207</v>
      </c>
      <c r="CF16" s="152" t="n">
        <f aca="false">($CD16-$CC16)+CE16</f>
        <v>-10.25606343</v>
      </c>
      <c r="CG16" s="152" t="n">
        <f aca="false">($CD16-$CC16)+CF16</f>
        <v>-10.58861479</v>
      </c>
      <c r="CH16" s="152" t="n">
        <f aca="false">($CD16-$CC16)+CG16</f>
        <v>-10.92116615</v>
      </c>
      <c r="CI16" s="152" t="n">
        <f aca="false">($CD16-$CC16)+CH16</f>
        <v>-11.25371751</v>
      </c>
      <c r="CJ16" s="152" t="n">
        <f aca="false">($CD16-$CC16)+CI16</f>
        <v>-11.58626887</v>
      </c>
      <c r="CK16" s="152" t="n">
        <f aca="false">($CD16-$CC16)+CJ16</f>
        <v>-11.91882023</v>
      </c>
      <c r="CL16" s="152" t="n">
        <f aca="false">($CD16-$CC16)+CK16</f>
        <v>-12.25137159</v>
      </c>
      <c r="CM16" s="152" t="n">
        <f aca="false">($CD16-$CC16)+CL16</f>
        <v>-12.58392295</v>
      </c>
      <c r="CN16" s="152" t="n">
        <f aca="false">($CD16-$CC16)+CM16</f>
        <v>-12.91647431</v>
      </c>
      <c r="CO16" s="152" t="n">
        <f aca="false">($CD16-$CC16)+CN16</f>
        <v>-13.24902567</v>
      </c>
      <c r="CP16" s="152" t="n">
        <f aca="false">($CD16-$CC16)+CO16</f>
        <v>-13.58157703</v>
      </c>
      <c r="CQ16" s="152" t="n">
        <f aca="false">($CD16-$CC16)+CP16</f>
        <v>-13.91412839</v>
      </c>
      <c r="CR16" s="152" t="n">
        <f aca="false">($CD16-$CC16)+CQ16</f>
        <v>-14.24667975</v>
      </c>
      <c r="CS16" s="152" t="n">
        <f aca="false">($CD16-$CC16)+CR16</f>
        <v>-14.57923111</v>
      </c>
      <c r="CT16" s="152" t="n">
        <f aca="false">($CD16-$CC16)+CS16</f>
        <v>-14.91178247</v>
      </c>
      <c r="CU16" s="152" t="n">
        <f aca="false">($CD16-$CC16)+CT16</f>
        <v>-15.24433383</v>
      </c>
      <c r="CV16" s="152" t="n">
        <f aca="false">($CD16-$CC16)+CU16</f>
        <v>-15.57688519</v>
      </c>
      <c r="CW16" s="152" t="n">
        <f aca="false">($CD16-$CC16)+CV16</f>
        <v>-15.90943655</v>
      </c>
      <c r="CX16" s="152" t="n">
        <f aca="false">($CD16-$CC16)+CW16</f>
        <v>-16.24198791</v>
      </c>
    </row>
    <row r="17" customFormat="false" ht="12.75" hidden="false" customHeight="false" outlineLevel="0" collapsed="false">
      <c r="A17" s="34" t="n">
        <v>37104</v>
      </c>
      <c r="B17" s="152" t="n">
        <f aca="false">($V17-$W17)+C17</f>
        <v>11.97553</v>
      </c>
      <c r="C17" s="152" t="n">
        <f aca="false">($V17-$W17)+D17</f>
        <v>11.752359155</v>
      </c>
      <c r="D17" s="152" t="n">
        <f aca="false">($V17-$W17)+E17</f>
        <v>11.52918831</v>
      </c>
      <c r="E17" s="152" t="n">
        <f aca="false">($V17-$W17)+F17</f>
        <v>11.306017465</v>
      </c>
      <c r="F17" s="152" t="n">
        <f aca="false">($V17-$W17)+G17</f>
        <v>11.08284662</v>
      </c>
      <c r="G17" s="152" t="n">
        <f aca="false">($V17-$W17)+H17</f>
        <v>10.859675775</v>
      </c>
      <c r="H17" s="152" t="n">
        <f aca="false">($V17-$W17)+I17</f>
        <v>10.63650493</v>
      </c>
      <c r="I17" s="152" t="n">
        <f aca="false">($V17-$W17)+J17</f>
        <v>10.413334085</v>
      </c>
      <c r="J17" s="152" t="n">
        <f aca="false">($V17-$W17)+K17</f>
        <v>10.19016324</v>
      </c>
      <c r="K17" s="152" t="n">
        <f aca="false">($V17-$W17)+L17</f>
        <v>9.96699239499999</v>
      </c>
      <c r="L17" s="152" t="n">
        <f aca="false">($V17-$W17)+M17</f>
        <v>9.74382154999999</v>
      </c>
      <c r="M17" s="152" t="n">
        <f aca="false">($V17-$W17)+N17</f>
        <v>9.52065070499999</v>
      </c>
      <c r="N17" s="152" t="n">
        <f aca="false">($V17-$W17)+O17</f>
        <v>9.29747985999999</v>
      </c>
      <c r="O17" s="152" t="n">
        <f aca="false">($V17-$W17)+P17</f>
        <v>9.07430901499999</v>
      </c>
      <c r="P17" s="152" t="n">
        <f aca="false">($V17-$W17)+Q17</f>
        <v>8.85113817</v>
      </c>
      <c r="Q17" s="152" t="n">
        <f aca="false">($V17-$W17)+R17</f>
        <v>8.627967325</v>
      </c>
      <c r="R17" s="152" t="n">
        <f aca="false">($V17-$W17)+S17</f>
        <v>8.40479648</v>
      </c>
      <c r="S17" s="152" t="n">
        <f aca="false">($V17-$W17)+T17</f>
        <v>8.181625635</v>
      </c>
      <c r="T17" s="152" t="n">
        <f aca="false">($V17-$W17)+U17</f>
        <v>7.95845479</v>
      </c>
      <c r="U17" s="152" t="n">
        <f aca="false">($V17-$W17)+V17</f>
        <v>7.735283945</v>
      </c>
      <c r="V17" s="152" t="n">
        <f aca="false">VLOOKUP($A17,GAMMAGRIDS,2,FALSE())</f>
        <v>7.5121131</v>
      </c>
      <c r="W17" s="152" t="n">
        <f aca="false">((V17-AF17)*0.9)+AF17</f>
        <v>7.288942255</v>
      </c>
      <c r="X17" s="152" t="n">
        <f aca="false">((V17-AF17)*0.8)+AF17</f>
        <v>7.06577141</v>
      </c>
      <c r="Y17" s="152" t="n">
        <f aca="false">((V17-AF17)*0.7)+AF17</f>
        <v>6.842600565</v>
      </c>
      <c r="Z17" s="152" t="n">
        <f aca="false">((V17-AF17)*0.6)+AF17</f>
        <v>6.61942972</v>
      </c>
      <c r="AA17" s="152" t="n">
        <f aca="false">((V17-AF17)*0.5)+AF17</f>
        <v>6.396258875</v>
      </c>
      <c r="AB17" s="152" t="n">
        <f aca="false">((V17-AF17)*0.4)+AF17</f>
        <v>6.17308803</v>
      </c>
      <c r="AC17" s="152" t="n">
        <f aca="false">((V17-AF17)*0.3)+AF17</f>
        <v>5.949917185</v>
      </c>
      <c r="AD17" s="152" t="n">
        <f aca="false">((V17-AF17)*0.2)+AF17</f>
        <v>5.72674634</v>
      </c>
      <c r="AE17" s="152" t="n">
        <f aca="false">((V17-AF17)*0.1)+AF17</f>
        <v>5.503575495</v>
      </c>
      <c r="AF17" s="152" t="n">
        <f aca="false">VLOOKUP($A17,GAMMAGRIDS,3,FALSE())</f>
        <v>5.28040465</v>
      </c>
      <c r="AG17" s="152" t="n">
        <f aca="false">((AF17-AP17)*0.9)+AP17</f>
        <v>5.028178813</v>
      </c>
      <c r="AH17" s="152" t="n">
        <f aca="false">((AF17-AP17)*0.8)+AP17</f>
        <v>4.775952976</v>
      </c>
      <c r="AI17" s="152" t="n">
        <f aca="false">((AF17-AP17)*0.7)+AP17</f>
        <v>4.523727139</v>
      </c>
      <c r="AJ17" s="152" t="n">
        <f aca="false">((AF17-AP17)*0.6)+AP17</f>
        <v>4.271501302</v>
      </c>
      <c r="AK17" s="152" t="n">
        <f aca="false">((AF17-AP17)*0.5)+AP17</f>
        <v>4.019275465</v>
      </c>
      <c r="AL17" s="152" t="n">
        <f aca="false">((AF17-AP17)*0.4)+AP17</f>
        <v>3.767049628</v>
      </c>
      <c r="AM17" s="152" t="n">
        <f aca="false">((AF17-AP17)*0.3)+AP17</f>
        <v>3.514823791</v>
      </c>
      <c r="AN17" s="152" t="n">
        <f aca="false">((AF17-AP17)*0.2)+AP17</f>
        <v>3.262597954</v>
      </c>
      <c r="AO17" s="152" t="n">
        <f aca="false">((AF17-AP17)*0.1)+AP17</f>
        <v>3.010372117</v>
      </c>
      <c r="AP17" s="152" t="n">
        <f aca="false">VLOOKUP($A17,GAMMAGRIDS,4,FALSE())</f>
        <v>2.75814628</v>
      </c>
      <c r="AQ17" s="152" t="n">
        <f aca="false">(($AP17-$AU17)*0.8)+$AU17</f>
        <v>2.4875693</v>
      </c>
      <c r="AR17" s="152" t="n">
        <f aca="false">(($AP17-$AU17)*0.6)+$AU17</f>
        <v>2.21699232</v>
      </c>
      <c r="AS17" s="152" t="n">
        <f aca="false">(($AP17-$AU17)*0.4)+$AU17</f>
        <v>1.94641534</v>
      </c>
      <c r="AT17" s="152" t="n">
        <f aca="false">(($AP17-$AU17)*0.2)+$AU17</f>
        <v>1.67583836</v>
      </c>
      <c r="AU17" s="152" t="n">
        <f aca="false">VLOOKUP($A17,GAMMAGRIDS,5,FALSE())</f>
        <v>1.40526138</v>
      </c>
      <c r="AV17" s="152" t="n">
        <f aca="false">(($AU17-$AZ17)*0.8)+$AZ17</f>
        <v>1.124209104</v>
      </c>
      <c r="AW17" s="152" t="n">
        <f aca="false">(($AU17-$AZ17)*0.6)+$AZ17</f>
        <v>0.843156828</v>
      </c>
      <c r="AX17" s="152" t="n">
        <f aca="false">(($AU17-$AZ17)*0.4)+$AZ17</f>
        <v>0.562104552</v>
      </c>
      <c r="AY17" s="152" t="n">
        <f aca="false">(($AU17-$AZ17)*0.2)+$AZ17</f>
        <v>0.281052276</v>
      </c>
      <c r="AZ17" s="152" t="n">
        <v>0</v>
      </c>
      <c r="BA17" s="152" t="n">
        <f aca="false">(($BE17-$AZ17)*0.2)+$AZ17</f>
        <v>-0.290265796</v>
      </c>
      <c r="BB17" s="152" t="n">
        <f aca="false">(($BE17-$AZ17)*0.4)+$AZ17</f>
        <v>-0.580531592</v>
      </c>
      <c r="BC17" s="152" t="n">
        <f aca="false">(($BE17-$AZ17)*0.6)+$AZ17</f>
        <v>-0.870797388</v>
      </c>
      <c r="BD17" s="152" t="n">
        <f aca="false">(($BE17-$AZ17)*0.8)+$AZ17</f>
        <v>-1.161063184</v>
      </c>
      <c r="BE17" s="152" t="n">
        <f aca="false">VLOOKUP($A17,GAMMAGRIDS,6,FALSE())</f>
        <v>-1.45132898</v>
      </c>
      <c r="BF17" s="152" t="n">
        <f aca="false">(($BJ17-$BE17)*0.2)+$BE17</f>
        <v>-1.749597908</v>
      </c>
      <c r="BG17" s="152" t="n">
        <f aca="false">(($BJ17-$BE17)*0.4)+$BE17</f>
        <v>-2.047866836</v>
      </c>
      <c r="BH17" s="152" t="n">
        <f aca="false">(($BJ17-$BE17)*0.6)+$BE17</f>
        <v>-2.346135764</v>
      </c>
      <c r="BI17" s="152" t="n">
        <f aca="false">(($BJ17-$BE17)*0.8)+$BE17</f>
        <v>-2.644404692</v>
      </c>
      <c r="BJ17" s="152" t="n">
        <f aca="false">VLOOKUP($A17,GAMMAGRIDS,7,FALSE())</f>
        <v>-2.94267362</v>
      </c>
      <c r="BK17" s="152" t="n">
        <f aca="false">((BT17-BJ17)*0.1)+BJ17</f>
        <v>-3.250664357</v>
      </c>
      <c r="BL17" s="152" t="n">
        <f aca="false">((BT17-BJ17)*0.2)+BJ17</f>
        <v>-3.558655094</v>
      </c>
      <c r="BM17" s="152" t="n">
        <f aca="false">((BT17-BJ17)*0.3)+BJ17</f>
        <v>-3.866645831</v>
      </c>
      <c r="BN17" s="152" t="n">
        <f aca="false">((BT17-BJ17)*0.4)+BJ17</f>
        <v>-4.174636568</v>
      </c>
      <c r="BO17" s="152" t="n">
        <f aca="false">((BT17-BJ17)*0.5)+BJ17</f>
        <v>-4.482627305</v>
      </c>
      <c r="BP17" s="152" t="n">
        <f aca="false">((BT17-BJ17)*0.6)+BJ17</f>
        <v>-4.790618042</v>
      </c>
      <c r="BQ17" s="152" t="n">
        <f aca="false">((BT17-BJ17)*0.7)+BJ17</f>
        <v>-5.098608779</v>
      </c>
      <c r="BR17" s="152" t="n">
        <f aca="false">((BT17-BJ17)*0.8)+BJ17</f>
        <v>-5.406599516</v>
      </c>
      <c r="BS17" s="152" t="n">
        <f aca="false">((BT17-BJ17)*0.9)+BJ17</f>
        <v>-5.714590253</v>
      </c>
      <c r="BT17" s="152" t="n">
        <f aca="false">VLOOKUP($A17,GAMMAGRIDS,8,FALSE())</f>
        <v>-6.02258099</v>
      </c>
      <c r="BU17" s="152" t="n">
        <f aca="false">((CD17-BT17)*0.1)+BT17</f>
        <v>-6.3400181</v>
      </c>
      <c r="BV17" s="152" t="n">
        <f aca="false">((CD17-BT17)*0.2)+BT17</f>
        <v>-6.65745521</v>
      </c>
      <c r="BW17" s="152" t="n">
        <f aca="false">((CD17-BT17)*0.3)+BT17</f>
        <v>-6.97489232</v>
      </c>
      <c r="BX17" s="152" t="n">
        <f aca="false">((CD17-BT17)*0.4)+BT17</f>
        <v>-7.29232943</v>
      </c>
      <c r="BY17" s="152" t="n">
        <f aca="false">((CD17-BT17)*0.5)+BT17</f>
        <v>-7.60976654</v>
      </c>
      <c r="BZ17" s="152" t="n">
        <f aca="false">((CD17-BT17)*0.6)+BT17</f>
        <v>-7.92720365</v>
      </c>
      <c r="CA17" s="152" t="n">
        <f aca="false">((CD17-BT17)*0.7)+BT17</f>
        <v>-8.24464076</v>
      </c>
      <c r="CB17" s="152" t="n">
        <f aca="false">((CD17-BT17)*0.8)+BT17</f>
        <v>-8.56207787</v>
      </c>
      <c r="CC17" s="152" t="n">
        <f aca="false">((CD17-BT17)*0.9)+BT17</f>
        <v>-8.87951498</v>
      </c>
      <c r="CD17" s="152" t="n">
        <f aca="false">VLOOKUP($A17,GAMMAGRIDS,9,FALSE())</f>
        <v>-9.19695209</v>
      </c>
      <c r="CE17" s="152" t="n">
        <f aca="false">($CD17-$CC17)+CD17</f>
        <v>-9.5143892</v>
      </c>
      <c r="CF17" s="152" t="n">
        <f aca="false">($CD17-$CC17)+CE17</f>
        <v>-9.83182631</v>
      </c>
      <c r="CG17" s="152" t="n">
        <f aca="false">($CD17-$CC17)+CF17</f>
        <v>-10.14926342</v>
      </c>
      <c r="CH17" s="152" t="n">
        <f aca="false">($CD17-$CC17)+CG17</f>
        <v>-10.46670053</v>
      </c>
      <c r="CI17" s="152" t="n">
        <f aca="false">($CD17-$CC17)+CH17</f>
        <v>-10.78413764</v>
      </c>
      <c r="CJ17" s="152" t="n">
        <f aca="false">($CD17-$CC17)+CI17</f>
        <v>-11.10157475</v>
      </c>
      <c r="CK17" s="152" t="n">
        <f aca="false">($CD17-$CC17)+CJ17</f>
        <v>-11.41901186</v>
      </c>
      <c r="CL17" s="152" t="n">
        <f aca="false">($CD17-$CC17)+CK17</f>
        <v>-11.73644897</v>
      </c>
      <c r="CM17" s="152" t="n">
        <f aca="false">($CD17-$CC17)+CL17</f>
        <v>-12.05388608</v>
      </c>
      <c r="CN17" s="152" t="n">
        <f aca="false">($CD17-$CC17)+CM17</f>
        <v>-12.37132319</v>
      </c>
      <c r="CO17" s="152" t="n">
        <f aca="false">($CD17-$CC17)+CN17</f>
        <v>-12.6887603</v>
      </c>
      <c r="CP17" s="152" t="n">
        <f aca="false">($CD17-$CC17)+CO17</f>
        <v>-13.00619741</v>
      </c>
      <c r="CQ17" s="152" t="n">
        <f aca="false">($CD17-$CC17)+CP17</f>
        <v>-13.32363452</v>
      </c>
      <c r="CR17" s="152" t="n">
        <f aca="false">($CD17-$CC17)+CQ17</f>
        <v>-13.64107163</v>
      </c>
      <c r="CS17" s="152" t="n">
        <f aca="false">($CD17-$CC17)+CR17</f>
        <v>-13.95850874</v>
      </c>
      <c r="CT17" s="152" t="n">
        <f aca="false">($CD17-$CC17)+CS17</f>
        <v>-14.27594585</v>
      </c>
      <c r="CU17" s="152" t="n">
        <f aca="false">($CD17-$CC17)+CT17</f>
        <v>-14.59338296</v>
      </c>
      <c r="CV17" s="152" t="n">
        <f aca="false">($CD17-$CC17)+CU17</f>
        <v>-14.91082007</v>
      </c>
      <c r="CW17" s="152" t="n">
        <f aca="false">($CD17-$CC17)+CV17</f>
        <v>-15.22825718</v>
      </c>
      <c r="CX17" s="152" t="n">
        <f aca="false">($CD17-$CC17)+CW17</f>
        <v>-15.54569429</v>
      </c>
    </row>
    <row r="18" customFormat="false" ht="12.75" hidden="false" customHeight="false" outlineLevel="0" collapsed="false">
      <c r="A18" s="34" t="n">
        <v>37135</v>
      </c>
      <c r="B18" s="152" t="n">
        <f aca="false">($V18-$W18)+C18</f>
        <v>11.52563181</v>
      </c>
      <c r="C18" s="152" t="n">
        <f aca="false">($V18-$W18)+D18</f>
        <v>11.309676642</v>
      </c>
      <c r="D18" s="152" t="n">
        <f aca="false">($V18-$W18)+E18</f>
        <v>11.093721474</v>
      </c>
      <c r="E18" s="152" t="n">
        <f aca="false">($V18-$W18)+F18</f>
        <v>10.877766306</v>
      </c>
      <c r="F18" s="152" t="n">
        <f aca="false">($V18-$W18)+G18</f>
        <v>10.661811138</v>
      </c>
      <c r="G18" s="152" t="n">
        <f aca="false">($V18-$W18)+H18</f>
        <v>10.44585597</v>
      </c>
      <c r="H18" s="152" t="n">
        <f aca="false">($V18-$W18)+I18</f>
        <v>10.229900802</v>
      </c>
      <c r="I18" s="152" t="n">
        <f aca="false">($V18-$W18)+J18</f>
        <v>10.013945634</v>
      </c>
      <c r="J18" s="152" t="n">
        <f aca="false">($V18-$W18)+K18</f>
        <v>9.79799046600001</v>
      </c>
      <c r="K18" s="152" t="n">
        <f aca="false">($V18-$W18)+L18</f>
        <v>9.58203529800001</v>
      </c>
      <c r="L18" s="152" t="n">
        <f aca="false">($V18-$W18)+M18</f>
        <v>9.36608013</v>
      </c>
      <c r="M18" s="152" t="n">
        <f aca="false">($V18-$W18)+N18</f>
        <v>9.150124962</v>
      </c>
      <c r="N18" s="152" t="n">
        <f aca="false">($V18-$W18)+O18</f>
        <v>8.934169794</v>
      </c>
      <c r="O18" s="152" t="n">
        <f aca="false">($V18-$W18)+P18</f>
        <v>8.718214626</v>
      </c>
      <c r="P18" s="152" t="n">
        <f aca="false">($V18-$W18)+Q18</f>
        <v>8.502259458</v>
      </c>
      <c r="Q18" s="152" t="n">
        <f aca="false">($V18-$W18)+R18</f>
        <v>8.28630429</v>
      </c>
      <c r="R18" s="152" t="n">
        <f aca="false">($V18-$W18)+S18</f>
        <v>8.070349122</v>
      </c>
      <c r="S18" s="152" t="n">
        <f aca="false">($V18-$W18)+T18</f>
        <v>7.854393954</v>
      </c>
      <c r="T18" s="152" t="n">
        <f aca="false">($V18-$W18)+U18</f>
        <v>7.638438786</v>
      </c>
      <c r="U18" s="152" t="n">
        <f aca="false">($V18-$W18)+V18</f>
        <v>7.422483618</v>
      </c>
      <c r="V18" s="152" t="n">
        <f aca="false">VLOOKUP($A18,GAMMAGRIDS,2,FALSE())</f>
        <v>7.20652845</v>
      </c>
      <c r="W18" s="152" t="n">
        <f aca="false">((V18-AF18)*0.9)+AF18</f>
        <v>6.990573282</v>
      </c>
      <c r="X18" s="152" t="n">
        <f aca="false">((V18-AF18)*0.8)+AF18</f>
        <v>6.774618114</v>
      </c>
      <c r="Y18" s="152" t="n">
        <f aca="false">((V18-AF18)*0.7)+AF18</f>
        <v>6.558662946</v>
      </c>
      <c r="Z18" s="152" t="n">
        <f aca="false">((V18-AF18)*0.6)+AF18</f>
        <v>6.342707778</v>
      </c>
      <c r="AA18" s="152" t="n">
        <f aca="false">((V18-AF18)*0.5)+AF18</f>
        <v>6.12675261</v>
      </c>
      <c r="AB18" s="152" t="n">
        <f aca="false">((V18-AF18)*0.4)+AF18</f>
        <v>5.910797442</v>
      </c>
      <c r="AC18" s="152" t="n">
        <f aca="false">((V18-AF18)*0.3)+AF18</f>
        <v>5.694842274</v>
      </c>
      <c r="AD18" s="152" t="n">
        <f aca="false">((V18-AF18)*0.2)+AF18</f>
        <v>5.478887106</v>
      </c>
      <c r="AE18" s="152" t="n">
        <f aca="false">((V18-AF18)*0.1)+AF18</f>
        <v>5.262931938</v>
      </c>
      <c r="AF18" s="152" t="n">
        <f aca="false">VLOOKUP($A18,GAMMAGRIDS,3,FALSE())</f>
        <v>5.04697677</v>
      </c>
      <c r="AG18" s="152" t="n">
        <f aca="false">((AF18-AP18)*0.9)+AP18</f>
        <v>4.805131956</v>
      </c>
      <c r="AH18" s="152" t="n">
        <f aca="false">((AF18-AP18)*0.8)+AP18</f>
        <v>4.563287142</v>
      </c>
      <c r="AI18" s="152" t="n">
        <f aca="false">((AF18-AP18)*0.7)+AP18</f>
        <v>4.321442328</v>
      </c>
      <c r="AJ18" s="152" t="n">
        <f aca="false">((AF18-AP18)*0.6)+AP18</f>
        <v>4.079597514</v>
      </c>
      <c r="AK18" s="152" t="n">
        <f aca="false">((AF18-AP18)*0.5)+AP18</f>
        <v>3.8377527</v>
      </c>
      <c r="AL18" s="152" t="n">
        <f aca="false">((AF18-AP18)*0.4)+AP18</f>
        <v>3.595907886</v>
      </c>
      <c r="AM18" s="152" t="n">
        <f aca="false">((AF18-AP18)*0.3)+AP18</f>
        <v>3.354063072</v>
      </c>
      <c r="AN18" s="152" t="n">
        <f aca="false">((AF18-AP18)*0.2)+AP18</f>
        <v>3.112218258</v>
      </c>
      <c r="AO18" s="152" t="n">
        <f aca="false">((AF18-AP18)*0.1)+AP18</f>
        <v>2.870373444</v>
      </c>
      <c r="AP18" s="152" t="n">
        <f aca="false">VLOOKUP($A18,GAMMAGRIDS,4,FALSE())</f>
        <v>2.62852863</v>
      </c>
      <c r="AQ18" s="152" t="n">
        <f aca="false">(($AP18-$AU18)*0.8)+$AU18</f>
        <v>2.370339678</v>
      </c>
      <c r="AR18" s="152" t="n">
        <f aca="false">(($AP18-$AU18)*0.6)+$AU18</f>
        <v>2.112150726</v>
      </c>
      <c r="AS18" s="152" t="n">
        <f aca="false">(($AP18-$AU18)*0.4)+$AU18</f>
        <v>1.853961774</v>
      </c>
      <c r="AT18" s="152" t="n">
        <f aca="false">(($AP18-$AU18)*0.2)+$AU18</f>
        <v>1.595772822</v>
      </c>
      <c r="AU18" s="152" t="n">
        <f aca="false">VLOOKUP($A18,GAMMAGRIDS,5,FALSE())</f>
        <v>1.33758387</v>
      </c>
      <c r="AV18" s="152" t="n">
        <f aca="false">(($AU18-$AZ18)*0.8)+$AZ18</f>
        <v>1.070067096</v>
      </c>
      <c r="AW18" s="152" t="n">
        <f aca="false">(($AU18-$AZ18)*0.6)+$AZ18</f>
        <v>0.802550322</v>
      </c>
      <c r="AX18" s="152" t="n">
        <f aca="false">(($AU18-$AZ18)*0.4)+$AZ18</f>
        <v>0.535033548</v>
      </c>
      <c r="AY18" s="152" t="n">
        <f aca="false">(($AU18-$AZ18)*0.2)+$AZ18</f>
        <v>0.267516774</v>
      </c>
      <c r="AZ18" s="152" t="n">
        <v>0</v>
      </c>
      <c r="BA18" s="152" t="n">
        <f aca="false">(($BE18-$AZ18)*0.2)+$AZ18</f>
        <v>-0.27572033</v>
      </c>
      <c r="BB18" s="152" t="n">
        <f aca="false">(($BE18-$AZ18)*0.4)+$AZ18</f>
        <v>-0.55144066</v>
      </c>
      <c r="BC18" s="152" t="n">
        <f aca="false">(($BE18-$AZ18)*0.6)+$AZ18</f>
        <v>-0.82716099</v>
      </c>
      <c r="BD18" s="152" t="n">
        <f aca="false">(($BE18-$AZ18)*0.8)+$AZ18</f>
        <v>-1.10288132</v>
      </c>
      <c r="BE18" s="152" t="n">
        <f aca="false">VLOOKUP($A18,GAMMAGRIDS,6,FALSE())</f>
        <v>-1.37860165</v>
      </c>
      <c r="BF18" s="152" t="n">
        <f aca="false">(($BJ18-$BE18)*0.2)+$BE18</f>
        <v>-1.661447392</v>
      </c>
      <c r="BG18" s="152" t="n">
        <f aca="false">(($BJ18-$BE18)*0.4)+$BE18</f>
        <v>-1.944293134</v>
      </c>
      <c r="BH18" s="152" t="n">
        <f aca="false">(($BJ18-$BE18)*0.6)+$BE18</f>
        <v>-2.227138876</v>
      </c>
      <c r="BI18" s="152" t="n">
        <f aca="false">(($BJ18-$BE18)*0.8)+$BE18</f>
        <v>-2.509984618</v>
      </c>
      <c r="BJ18" s="152" t="n">
        <f aca="false">VLOOKUP($A18,GAMMAGRIDS,7,FALSE())</f>
        <v>-2.79283036</v>
      </c>
      <c r="BK18" s="152" t="n">
        <f aca="false">((BT18-BJ18)*0.1)+BJ18</f>
        <v>-3.084330731</v>
      </c>
      <c r="BL18" s="152" t="n">
        <f aca="false">((BT18-BJ18)*0.2)+BJ18</f>
        <v>-3.375831102</v>
      </c>
      <c r="BM18" s="152" t="n">
        <f aca="false">((BT18-BJ18)*0.3)+BJ18</f>
        <v>-3.667331473</v>
      </c>
      <c r="BN18" s="152" t="n">
        <f aca="false">((BT18-BJ18)*0.4)+BJ18</f>
        <v>-3.958831844</v>
      </c>
      <c r="BO18" s="152" t="n">
        <f aca="false">((BT18-BJ18)*0.5)+BJ18</f>
        <v>-4.250332215</v>
      </c>
      <c r="BP18" s="152" t="n">
        <f aca="false">((BT18-BJ18)*0.6)+BJ18</f>
        <v>-4.541832586</v>
      </c>
      <c r="BQ18" s="152" t="n">
        <f aca="false">((BT18-BJ18)*0.7)+BJ18</f>
        <v>-4.833332957</v>
      </c>
      <c r="BR18" s="152" t="n">
        <f aca="false">((BT18-BJ18)*0.8)+BJ18</f>
        <v>-5.124833328</v>
      </c>
      <c r="BS18" s="152" t="n">
        <f aca="false">((BT18-BJ18)*0.9)+BJ18</f>
        <v>-5.416333699</v>
      </c>
      <c r="BT18" s="152" t="n">
        <f aca="false">VLOOKUP($A18,GAMMAGRIDS,8,FALSE())</f>
        <v>-5.70783407</v>
      </c>
      <c r="BU18" s="152" t="n">
        <f aca="false">((CD18-BT18)*0.1)+BT18</f>
        <v>-6.007740903</v>
      </c>
      <c r="BV18" s="152" t="n">
        <f aca="false">((CD18-BT18)*0.2)+BT18</f>
        <v>-6.307647736</v>
      </c>
      <c r="BW18" s="152" t="n">
        <f aca="false">((CD18-BT18)*0.3)+BT18</f>
        <v>-6.607554569</v>
      </c>
      <c r="BX18" s="152" t="n">
        <f aca="false">((CD18-BT18)*0.4)+BT18</f>
        <v>-6.907461402</v>
      </c>
      <c r="BY18" s="152" t="n">
        <f aca="false">((CD18-BT18)*0.5)+BT18</f>
        <v>-7.207368235</v>
      </c>
      <c r="BZ18" s="152" t="n">
        <f aca="false">((CD18-BT18)*0.6)+BT18</f>
        <v>-7.507275068</v>
      </c>
      <c r="CA18" s="152" t="n">
        <f aca="false">((CD18-BT18)*0.7)+BT18</f>
        <v>-7.807181901</v>
      </c>
      <c r="CB18" s="152" t="n">
        <f aca="false">((CD18-BT18)*0.8)+BT18</f>
        <v>-8.107088734</v>
      </c>
      <c r="CC18" s="152" t="n">
        <f aca="false">((CD18-BT18)*0.9)+BT18</f>
        <v>-8.406995567</v>
      </c>
      <c r="CD18" s="152" t="n">
        <f aca="false">VLOOKUP($A18,GAMMAGRIDS,9,FALSE())</f>
        <v>-8.7069024</v>
      </c>
      <c r="CE18" s="152" t="n">
        <f aca="false">($CD18-$CC18)+CD18</f>
        <v>-9.006809233</v>
      </c>
      <c r="CF18" s="152" t="n">
        <f aca="false">($CD18-$CC18)+CE18</f>
        <v>-9.306716066</v>
      </c>
      <c r="CG18" s="152" t="n">
        <f aca="false">($CD18-$CC18)+CF18</f>
        <v>-9.606622899</v>
      </c>
      <c r="CH18" s="152" t="n">
        <f aca="false">($CD18-$CC18)+CG18</f>
        <v>-9.906529732</v>
      </c>
      <c r="CI18" s="152" t="n">
        <f aca="false">($CD18-$CC18)+CH18</f>
        <v>-10.206436565</v>
      </c>
      <c r="CJ18" s="152" t="n">
        <f aca="false">($CD18-$CC18)+CI18</f>
        <v>-10.506343398</v>
      </c>
      <c r="CK18" s="152" t="n">
        <f aca="false">($CD18-$CC18)+CJ18</f>
        <v>-10.806250231</v>
      </c>
      <c r="CL18" s="152" t="n">
        <f aca="false">($CD18-$CC18)+CK18</f>
        <v>-11.106157064</v>
      </c>
      <c r="CM18" s="152" t="n">
        <f aca="false">($CD18-$CC18)+CL18</f>
        <v>-11.406063897</v>
      </c>
      <c r="CN18" s="152" t="n">
        <f aca="false">($CD18-$CC18)+CM18</f>
        <v>-11.70597073</v>
      </c>
      <c r="CO18" s="152" t="n">
        <f aca="false">($CD18-$CC18)+CN18</f>
        <v>-12.005877563</v>
      </c>
      <c r="CP18" s="152" t="n">
        <f aca="false">($CD18-$CC18)+CO18</f>
        <v>-12.305784396</v>
      </c>
      <c r="CQ18" s="152" t="n">
        <f aca="false">($CD18-$CC18)+CP18</f>
        <v>-12.605691229</v>
      </c>
      <c r="CR18" s="152" t="n">
        <f aca="false">($CD18-$CC18)+CQ18</f>
        <v>-12.905598062</v>
      </c>
      <c r="CS18" s="152" t="n">
        <f aca="false">($CD18-$CC18)+CR18</f>
        <v>-13.205504895</v>
      </c>
      <c r="CT18" s="152" t="n">
        <f aca="false">($CD18-$CC18)+CS18</f>
        <v>-13.505411728</v>
      </c>
      <c r="CU18" s="152" t="n">
        <f aca="false">($CD18-$CC18)+CT18</f>
        <v>-13.805318561</v>
      </c>
      <c r="CV18" s="152" t="n">
        <f aca="false">($CD18-$CC18)+CU18</f>
        <v>-14.105225394</v>
      </c>
      <c r="CW18" s="152" t="n">
        <f aca="false">($CD18-$CC18)+CV18</f>
        <v>-14.405132227</v>
      </c>
      <c r="CX18" s="152" t="n">
        <f aca="false">($CD18-$CC18)+CW18</f>
        <v>-14.70503906</v>
      </c>
    </row>
    <row r="19" customFormat="false" ht="12.75" hidden="false" customHeight="false" outlineLevel="0" collapsed="false">
      <c r="A19" s="34" t="n">
        <v>37165</v>
      </c>
      <c r="B19" s="152" t="n">
        <f aca="false">($V19-$W19)+C19</f>
        <v>10.29996798</v>
      </c>
      <c r="C19" s="152" t="n">
        <f aca="false">($V19-$W19)+D19</f>
        <v>10.105979231</v>
      </c>
      <c r="D19" s="152" t="n">
        <f aca="false">($V19-$W19)+E19</f>
        <v>9.91199048199999</v>
      </c>
      <c r="E19" s="152" t="n">
        <f aca="false">($V19-$W19)+F19</f>
        <v>9.71800173299999</v>
      </c>
      <c r="F19" s="152" t="n">
        <f aca="false">($V19-$W19)+G19</f>
        <v>9.52401298399999</v>
      </c>
      <c r="G19" s="152" t="n">
        <f aca="false">($V19-$W19)+H19</f>
        <v>9.33002423499999</v>
      </c>
      <c r="H19" s="152" t="n">
        <f aca="false">($V19-$W19)+I19</f>
        <v>9.13603548599999</v>
      </c>
      <c r="I19" s="152" t="n">
        <f aca="false">($V19-$W19)+J19</f>
        <v>8.942046737</v>
      </c>
      <c r="J19" s="152" t="n">
        <f aca="false">($V19-$W19)+K19</f>
        <v>8.748057988</v>
      </c>
      <c r="K19" s="152" t="n">
        <f aca="false">($V19-$W19)+L19</f>
        <v>8.554069239</v>
      </c>
      <c r="L19" s="152" t="n">
        <f aca="false">($V19-$W19)+M19</f>
        <v>8.36008049</v>
      </c>
      <c r="M19" s="152" t="n">
        <f aca="false">($V19-$W19)+N19</f>
        <v>8.166091741</v>
      </c>
      <c r="N19" s="152" t="n">
        <f aca="false">($V19-$W19)+O19</f>
        <v>7.972102992</v>
      </c>
      <c r="O19" s="152" t="n">
        <f aca="false">($V19-$W19)+P19</f>
        <v>7.778114243</v>
      </c>
      <c r="P19" s="152" t="n">
        <f aca="false">($V19-$W19)+Q19</f>
        <v>7.584125494</v>
      </c>
      <c r="Q19" s="152" t="n">
        <f aca="false">($V19-$W19)+R19</f>
        <v>7.390136745</v>
      </c>
      <c r="R19" s="152" t="n">
        <f aca="false">($V19-$W19)+S19</f>
        <v>7.196147996</v>
      </c>
      <c r="S19" s="152" t="n">
        <f aca="false">($V19-$W19)+T19</f>
        <v>7.002159247</v>
      </c>
      <c r="T19" s="152" t="n">
        <f aca="false">($V19-$W19)+U19</f>
        <v>6.808170498</v>
      </c>
      <c r="U19" s="152" t="n">
        <f aca="false">($V19-$W19)+V19</f>
        <v>6.614181749</v>
      </c>
      <c r="V19" s="152" t="n">
        <f aca="false">VLOOKUP($A19,GAMMAGRIDS,2,FALSE())</f>
        <v>6.420193</v>
      </c>
      <c r="W19" s="152" t="n">
        <f aca="false">((V19-AF19)*0.9)+AF19</f>
        <v>6.226204251</v>
      </c>
      <c r="X19" s="152" t="n">
        <f aca="false">((V19-AF19)*0.8)+AF19</f>
        <v>6.032215502</v>
      </c>
      <c r="Y19" s="152" t="n">
        <f aca="false">((V19-AF19)*0.7)+AF19</f>
        <v>5.838226753</v>
      </c>
      <c r="Z19" s="152" t="n">
        <f aca="false">((V19-AF19)*0.6)+AF19</f>
        <v>5.644238004</v>
      </c>
      <c r="AA19" s="152" t="n">
        <f aca="false">((V19-AF19)*0.5)+AF19</f>
        <v>5.450249255</v>
      </c>
      <c r="AB19" s="152" t="n">
        <f aca="false">((V19-AF19)*0.4)+AF19</f>
        <v>5.256260506</v>
      </c>
      <c r="AC19" s="152" t="n">
        <f aca="false">((V19-AF19)*0.3)+AF19</f>
        <v>5.062271757</v>
      </c>
      <c r="AD19" s="152" t="n">
        <f aca="false">((V19-AF19)*0.2)+AF19</f>
        <v>4.868283008</v>
      </c>
      <c r="AE19" s="152" t="n">
        <f aca="false">((V19-AF19)*0.1)+AF19</f>
        <v>4.674294259</v>
      </c>
      <c r="AF19" s="152" t="n">
        <f aca="false">VLOOKUP($A19,GAMMAGRIDS,3,FALSE())</f>
        <v>4.48030551</v>
      </c>
      <c r="AG19" s="152" t="n">
        <f aca="false">((AF19-AP19)*0.9)+AP19</f>
        <v>4.264921139</v>
      </c>
      <c r="AH19" s="152" t="n">
        <f aca="false">((AF19-AP19)*0.8)+AP19</f>
        <v>4.049536768</v>
      </c>
      <c r="AI19" s="152" t="n">
        <f aca="false">((AF19-AP19)*0.7)+AP19</f>
        <v>3.834152397</v>
      </c>
      <c r="AJ19" s="152" t="n">
        <f aca="false">((AF19-AP19)*0.6)+AP19</f>
        <v>3.618768026</v>
      </c>
      <c r="AK19" s="152" t="n">
        <f aca="false">((AF19-AP19)*0.5)+AP19</f>
        <v>3.403383655</v>
      </c>
      <c r="AL19" s="152" t="n">
        <f aca="false">((AF19-AP19)*0.4)+AP19</f>
        <v>3.187999284</v>
      </c>
      <c r="AM19" s="152" t="n">
        <f aca="false">((AF19-AP19)*0.3)+AP19</f>
        <v>2.972614913</v>
      </c>
      <c r="AN19" s="152" t="n">
        <f aca="false">((AF19-AP19)*0.2)+AP19</f>
        <v>2.757230542</v>
      </c>
      <c r="AO19" s="152" t="n">
        <f aca="false">((AF19-AP19)*0.1)+AP19</f>
        <v>2.541846171</v>
      </c>
      <c r="AP19" s="152" t="n">
        <f aca="false">VLOOKUP($A19,GAMMAGRIDS,4,FALSE())</f>
        <v>2.3264618</v>
      </c>
      <c r="AQ19" s="152" t="n">
        <f aca="false">(($AP19-$AU19)*0.8)+$AU19</f>
        <v>2.097633646</v>
      </c>
      <c r="AR19" s="152" t="n">
        <f aca="false">(($AP19-$AU19)*0.6)+$AU19</f>
        <v>1.868805492</v>
      </c>
      <c r="AS19" s="152" t="n">
        <f aca="false">(($AP19-$AU19)*0.4)+$AU19</f>
        <v>1.639977338</v>
      </c>
      <c r="AT19" s="152" t="n">
        <f aca="false">(($AP19-$AU19)*0.2)+$AU19</f>
        <v>1.411149184</v>
      </c>
      <c r="AU19" s="152" t="n">
        <f aca="false">VLOOKUP($A19,GAMMAGRIDS,5,FALSE())</f>
        <v>1.18232103</v>
      </c>
      <c r="AV19" s="152" t="n">
        <f aca="false">(($AU19-$AZ19)*0.8)+$AZ19</f>
        <v>0.945856824</v>
      </c>
      <c r="AW19" s="152" t="n">
        <f aca="false">(($AU19-$AZ19)*0.6)+$AZ19</f>
        <v>0.709392618</v>
      </c>
      <c r="AX19" s="152" t="n">
        <f aca="false">(($AU19-$AZ19)*0.4)+$AZ19</f>
        <v>0.472928412</v>
      </c>
      <c r="AY19" s="152" t="n">
        <f aca="false">(($AU19-$AZ19)*0.2)+$AZ19</f>
        <v>0.236464206</v>
      </c>
      <c r="AZ19" s="152" t="n">
        <v>0</v>
      </c>
      <c r="BA19" s="152" t="n">
        <f aca="false">(($BE19-$AZ19)*0.2)+$AZ19</f>
        <v>-0.243150702</v>
      </c>
      <c r="BB19" s="152" t="n">
        <f aca="false">(($BE19-$AZ19)*0.4)+$AZ19</f>
        <v>-0.486301404</v>
      </c>
      <c r="BC19" s="152" t="n">
        <f aca="false">(($BE19-$AZ19)*0.6)+$AZ19</f>
        <v>-0.729452106</v>
      </c>
      <c r="BD19" s="152" t="n">
        <f aca="false">(($BE19-$AZ19)*0.8)+$AZ19</f>
        <v>-0.972602808</v>
      </c>
      <c r="BE19" s="152" t="n">
        <f aca="false">VLOOKUP($A19,GAMMAGRIDS,6,FALSE())</f>
        <v>-1.21575351</v>
      </c>
      <c r="BF19" s="152" t="n">
        <f aca="false">(($BJ19-$BE19)*0.2)+$BE19</f>
        <v>-1.464680898</v>
      </c>
      <c r="BG19" s="152" t="n">
        <f aca="false">(($BJ19-$BE19)*0.4)+$BE19</f>
        <v>-1.713608286</v>
      </c>
      <c r="BH19" s="152" t="n">
        <f aca="false">(($BJ19-$BE19)*0.6)+$BE19</f>
        <v>-1.962535674</v>
      </c>
      <c r="BI19" s="152" t="n">
        <f aca="false">(($BJ19-$BE19)*0.8)+$BE19</f>
        <v>-2.211463062</v>
      </c>
      <c r="BJ19" s="152" t="n">
        <f aca="false">VLOOKUP($A19,GAMMAGRIDS,7,FALSE())</f>
        <v>-2.46039045</v>
      </c>
      <c r="BK19" s="152" t="n">
        <f aca="false">((BT19-BJ19)*0.1)+BJ19</f>
        <v>-2.716289266</v>
      </c>
      <c r="BL19" s="152" t="n">
        <f aca="false">((BT19-BJ19)*0.2)+BJ19</f>
        <v>-2.972188082</v>
      </c>
      <c r="BM19" s="152" t="n">
        <f aca="false">((BT19-BJ19)*0.3)+BJ19</f>
        <v>-3.228086898</v>
      </c>
      <c r="BN19" s="152" t="n">
        <f aca="false">((BT19-BJ19)*0.4)+BJ19</f>
        <v>-3.483985714</v>
      </c>
      <c r="BO19" s="152" t="n">
        <f aca="false">((BT19-BJ19)*0.5)+BJ19</f>
        <v>-3.73988453</v>
      </c>
      <c r="BP19" s="152" t="n">
        <f aca="false">((BT19-BJ19)*0.6)+BJ19</f>
        <v>-3.995783346</v>
      </c>
      <c r="BQ19" s="152" t="n">
        <f aca="false">((BT19-BJ19)*0.7)+BJ19</f>
        <v>-4.251682162</v>
      </c>
      <c r="BR19" s="152" t="n">
        <f aca="false">((BT19-BJ19)*0.8)+BJ19</f>
        <v>-4.507580978</v>
      </c>
      <c r="BS19" s="152" t="n">
        <f aca="false">((BT19-BJ19)*0.9)+BJ19</f>
        <v>-4.763479794</v>
      </c>
      <c r="BT19" s="152" t="n">
        <f aca="false">VLOOKUP($A19,GAMMAGRIDS,8,FALSE())</f>
        <v>-5.01937861</v>
      </c>
      <c r="BU19" s="152" t="n">
        <f aca="false">((CD19-BT19)*0.1)+BT19</f>
        <v>-5.2820115</v>
      </c>
      <c r="BV19" s="152" t="n">
        <f aca="false">((CD19-BT19)*0.2)+BT19</f>
        <v>-5.54464439</v>
      </c>
      <c r="BW19" s="152" t="n">
        <f aca="false">((CD19-BT19)*0.3)+BT19</f>
        <v>-5.80727728</v>
      </c>
      <c r="BX19" s="152" t="n">
        <f aca="false">((CD19-BT19)*0.4)+BT19</f>
        <v>-6.06991017</v>
      </c>
      <c r="BY19" s="152" t="n">
        <f aca="false">((CD19-BT19)*0.5)+BT19</f>
        <v>-6.33254306</v>
      </c>
      <c r="BZ19" s="152" t="n">
        <f aca="false">((CD19-BT19)*0.6)+BT19</f>
        <v>-6.59517595</v>
      </c>
      <c r="CA19" s="152" t="n">
        <f aca="false">((CD19-BT19)*0.7)+BT19</f>
        <v>-6.85780884</v>
      </c>
      <c r="CB19" s="152" t="n">
        <f aca="false">((CD19-BT19)*0.8)+BT19</f>
        <v>-7.12044173</v>
      </c>
      <c r="CC19" s="152" t="n">
        <f aca="false">((CD19-BT19)*0.9)+BT19</f>
        <v>-7.38307462</v>
      </c>
      <c r="CD19" s="152" t="n">
        <f aca="false">VLOOKUP($A19,GAMMAGRIDS,9,FALSE())</f>
        <v>-7.64570751</v>
      </c>
      <c r="CE19" s="152" t="n">
        <f aca="false">($CD19-$CC19)+CD19</f>
        <v>-7.9083404</v>
      </c>
      <c r="CF19" s="152" t="n">
        <f aca="false">($CD19-$CC19)+CE19</f>
        <v>-8.17097329</v>
      </c>
      <c r="CG19" s="152" t="n">
        <f aca="false">($CD19-$CC19)+CF19</f>
        <v>-8.43360618</v>
      </c>
      <c r="CH19" s="152" t="n">
        <f aca="false">($CD19-$CC19)+CG19</f>
        <v>-8.69623907</v>
      </c>
      <c r="CI19" s="152" t="n">
        <f aca="false">($CD19-$CC19)+CH19</f>
        <v>-8.95887196</v>
      </c>
      <c r="CJ19" s="152" t="n">
        <f aca="false">($CD19-$CC19)+CI19</f>
        <v>-9.22150485</v>
      </c>
      <c r="CK19" s="152" t="n">
        <f aca="false">($CD19-$CC19)+CJ19</f>
        <v>-9.48413773999999</v>
      </c>
      <c r="CL19" s="152" t="n">
        <f aca="false">($CD19-$CC19)+CK19</f>
        <v>-9.74677062999999</v>
      </c>
      <c r="CM19" s="152" t="n">
        <f aca="false">($CD19-$CC19)+CL19</f>
        <v>-10.00940352</v>
      </c>
      <c r="CN19" s="152" t="n">
        <f aca="false">($CD19-$CC19)+CM19</f>
        <v>-10.27203641</v>
      </c>
      <c r="CO19" s="152" t="n">
        <f aca="false">($CD19-$CC19)+CN19</f>
        <v>-10.5346693</v>
      </c>
      <c r="CP19" s="152" t="n">
        <f aca="false">($CD19-$CC19)+CO19</f>
        <v>-10.79730219</v>
      </c>
      <c r="CQ19" s="152" t="n">
        <f aca="false">($CD19-$CC19)+CP19</f>
        <v>-11.05993508</v>
      </c>
      <c r="CR19" s="152" t="n">
        <f aca="false">($CD19-$CC19)+CQ19</f>
        <v>-11.32256797</v>
      </c>
      <c r="CS19" s="152" t="n">
        <f aca="false">($CD19-$CC19)+CR19</f>
        <v>-11.58520086</v>
      </c>
      <c r="CT19" s="152" t="n">
        <f aca="false">($CD19-$CC19)+CS19</f>
        <v>-11.84783375</v>
      </c>
      <c r="CU19" s="152" t="n">
        <f aca="false">($CD19-$CC19)+CT19</f>
        <v>-12.11046664</v>
      </c>
      <c r="CV19" s="152" t="n">
        <f aca="false">($CD19-$CC19)+CU19</f>
        <v>-12.37309953</v>
      </c>
      <c r="CW19" s="152" t="n">
        <f aca="false">($CD19-$CC19)+CV19</f>
        <v>-12.63573242</v>
      </c>
      <c r="CX19" s="152" t="n">
        <f aca="false">($CD19-$CC19)+CW19</f>
        <v>-12.89836531</v>
      </c>
    </row>
    <row r="20" customFormat="false" ht="12.75" hidden="false" customHeight="false" outlineLevel="0" collapsed="false">
      <c r="A20" s="34" t="n">
        <v>37196</v>
      </c>
      <c r="B20" s="152" t="n">
        <f aca="false">($V20-$W20)+C20</f>
        <v>10.60634433</v>
      </c>
      <c r="C20" s="152" t="n">
        <f aca="false">($V20-$W20)+D20</f>
        <v>10.389585759</v>
      </c>
      <c r="D20" s="152" t="n">
        <f aca="false">($V20-$W20)+E20</f>
        <v>10.172827188</v>
      </c>
      <c r="E20" s="152" t="n">
        <f aca="false">($V20-$W20)+F20</f>
        <v>9.956068617</v>
      </c>
      <c r="F20" s="152" t="n">
        <f aca="false">($V20-$W20)+G20</f>
        <v>9.739310046</v>
      </c>
      <c r="G20" s="152" t="n">
        <f aca="false">($V20-$W20)+H20</f>
        <v>9.522551475</v>
      </c>
      <c r="H20" s="152" t="n">
        <f aca="false">($V20-$W20)+I20</f>
        <v>9.305792904</v>
      </c>
      <c r="I20" s="152" t="n">
        <f aca="false">($V20-$W20)+J20</f>
        <v>9.089034333</v>
      </c>
      <c r="J20" s="152" t="n">
        <f aca="false">($V20-$W20)+K20</f>
        <v>8.872275762</v>
      </c>
      <c r="K20" s="152" t="n">
        <f aca="false">($V20-$W20)+L20</f>
        <v>8.655517191</v>
      </c>
      <c r="L20" s="152" t="n">
        <f aca="false">($V20-$W20)+M20</f>
        <v>8.43875862</v>
      </c>
      <c r="M20" s="152" t="n">
        <f aca="false">($V20-$W20)+N20</f>
        <v>8.222000049</v>
      </c>
      <c r="N20" s="152" t="n">
        <f aca="false">($V20-$W20)+O20</f>
        <v>8.005241478</v>
      </c>
      <c r="O20" s="152" t="n">
        <f aca="false">($V20-$W20)+P20</f>
        <v>7.788482907</v>
      </c>
      <c r="P20" s="152" t="n">
        <f aca="false">($V20-$W20)+Q20</f>
        <v>7.571724336</v>
      </c>
      <c r="Q20" s="152" t="n">
        <f aca="false">($V20-$W20)+R20</f>
        <v>7.354965765</v>
      </c>
      <c r="R20" s="152" t="n">
        <f aca="false">($V20-$W20)+S20</f>
        <v>7.138207194</v>
      </c>
      <c r="S20" s="152" t="n">
        <f aca="false">($V20-$W20)+T20</f>
        <v>6.921448623</v>
      </c>
      <c r="T20" s="152" t="n">
        <f aca="false">($V20-$W20)+U20</f>
        <v>6.704690052</v>
      </c>
      <c r="U20" s="152" t="n">
        <f aca="false">($V20-$W20)+V20</f>
        <v>6.487931481</v>
      </c>
      <c r="V20" s="152" t="n">
        <f aca="false">VLOOKUP($A20,GAMMAGRIDS,2,FALSE())</f>
        <v>6.27117291</v>
      </c>
      <c r="W20" s="152" t="n">
        <f aca="false">((V20-AF20)*0.9)+AF20</f>
        <v>6.054414339</v>
      </c>
      <c r="X20" s="152" t="n">
        <f aca="false">((V20-AF20)*0.8)+AF20</f>
        <v>5.837655768</v>
      </c>
      <c r="Y20" s="152" t="n">
        <f aca="false">((V20-AF20)*0.7)+AF20</f>
        <v>5.620897197</v>
      </c>
      <c r="Z20" s="152" t="n">
        <f aca="false">((V20-AF20)*0.6)+AF20</f>
        <v>5.404138626</v>
      </c>
      <c r="AA20" s="152" t="n">
        <f aca="false">((V20-AF20)*0.5)+AF20</f>
        <v>5.187380055</v>
      </c>
      <c r="AB20" s="152" t="n">
        <f aca="false">((V20-AF20)*0.4)+AF20</f>
        <v>4.970621484</v>
      </c>
      <c r="AC20" s="152" t="n">
        <f aca="false">((V20-AF20)*0.3)+AF20</f>
        <v>4.753862913</v>
      </c>
      <c r="AD20" s="152" t="n">
        <f aca="false">((V20-AF20)*0.2)+AF20</f>
        <v>4.537104342</v>
      </c>
      <c r="AE20" s="152" t="n">
        <f aca="false">((V20-AF20)*0.1)+AF20</f>
        <v>4.320345771</v>
      </c>
      <c r="AF20" s="152" t="n">
        <f aca="false">VLOOKUP($A20,GAMMAGRIDS,3,FALSE())</f>
        <v>4.1035872</v>
      </c>
      <c r="AG20" s="152" t="n">
        <f aca="false">((AF20-AP20)*0.9)+AP20</f>
        <v>3.894272204</v>
      </c>
      <c r="AH20" s="152" t="n">
        <f aca="false">((AF20-AP20)*0.8)+AP20</f>
        <v>3.684957208</v>
      </c>
      <c r="AI20" s="152" t="n">
        <f aca="false">((AF20-AP20)*0.7)+AP20</f>
        <v>3.475642212</v>
      </c>
      <c r="AJ20" s="152" t="n">
        <f aca="false">((AF20-AP20)*0.6)+AP20</f>
        <v>3.266327216</v>
      </c>
      <c r="AK20" s="152" t="n">
        <f aca="false">((AF20-AP20)*0.5)+AP20</f>
        <v>3.05701222</v>
      </c>
      <c r="AL20" s="152" t="n">
        <f aca="false">((AF20-AP20)*0.4)+AP20</f>
        <v>2.847697224</v>
      </c>
      <c r="AM20" s="152" t="n">
        <f aca="false">((AF20-AP20)*0.3)+AP20</f>
        <v>2.638382228</v>
      </c>
      <c r="AN20" s="152" t="n">
        <f aca="false">((AF20-AP20)*0.2)+AP20</f>
        <v>2.429067232</v>
      </c>
      <c r="AO20" s="152" t="n">
        <f aca="false">((AF20-AP20)*0.1)+AP20</f>
        <v>2.219752236</v>
      </c>
      <c r="AP20" s="152" t="n">
        <f aca="false">VLOOKUP($A20,GAMMAGRIDS,4,FALSE())</f>
        <v>2.01043724</v>
      </c>
      <c r="AQ20" s="152" t="n">
        <f aca="false">(($AP20-$AU20)*0.8)+$AU20</f>
        <v>1.8072418</v>
      </c>
      <c r="AR20" s="152" t="n">
        <f aca="false">(($AP20-$AU20)*0.6)+$AU20</f>
        <v>1.60404636</v>
      </c>
      <c r="AS20" s="152" t="n">
        <f aca="false">(($AP20-$AU20)*0.4)+$AU20</f>
        <v>1.40085092</v>
      </c>
      <c r="AT20" s="152" t="n">
        <f aca="false">(($AP20-$AU20)*0.2)+$AU20</f>
        <v>1.19765548</v>
      </c>
      <c r="AU20" s="152" t="n">
        <f aca="false">VLOOKUP($A20,GAMMAGRIDS,5,FALSE())</f>
        <v>0.99446004</v>
      </c>
      <c r="AV20" s="152" t="n">
        <f aca="false">(($AU20-$AZ20)*0.8)+$AZ20</f>
        <v>0.795568032</v>
      </c>
      <c r="AW20" s="152" t="n">
        <f aca="false">(($AU20-$AZ20)*0.6)+$AZ20</f>
        <v>0.596676024</v>
      </c>
      <c r="AX20" s="152" t="n">
        <f aca="false">(($AU20-$AZ20)*0.4)+$AZ20</f>
        <v>0.397784016</v>
      </c>
      <c r="AY20" s="152" t="n">
        <f aca="false">(($AU20-$AZ20)*0.2)+$AZ20</f>
        <v>0.198892008</v>
      </c>
      <c r="AZ20" s="152" t="n">
        <v>0</v>
      </c>
      <c r="BA20" s="152" t="n">
        <f aca="false">(($BE20-$AZ20)*0.2)+$AZ20</f>
        <v>-0.194456158</v>
      </c>
      <c r="BB20" s="152" t="n">
        <f aca="false">(($BE20-$AZ20)*0.4)+$AZ20</f>
        <v>-0.388912316</v>
      </c>
      <c r="BC20" s="152" t="n">
        <f aca="false">(($BE20-$AZ20)*0.6)+$AZ20</f>
        <v>-0.583368474</v>
      </c>
      <c r="BD20" s="152" t="n">
        <f aca="false">(($BE20-$AZ20)*0.8)+$AZ20</f>
        <v>-0.777824632</v>
      </c>
      <c r="BE20" s="152" t="n">
        <f aca="false">VLOOKUP($A20,GAMMAGRIDS,6,FALSE())</f>
        <v>-0.97228079</v>
      </c>
      <c r="BF20" s="152" t="n">
        <f aca="false">(($BJ20-$BE20)*0.2)+$BE20</f>
        <v>-1.162194506</v>
      </c>
      <c r="BG20" s="152" t="n">
        <f aca="false">(($BJ20-$BE20)*0.4)+$BE20</f>
        <v>-1.352108222</v>
      </c>
      <c r="BH20" s="152" t="n">
        <f aca="false">(($BJ20-$BE20)*0.6)+$BE20</f>
        <v>-1.542021938</v>
      </c>
      <c r="BI20" s="152" t="n">
        <f aca="false">(($BJ20-$BE20)*0.8)+$BE20</f>
        <v>-1.731935654</v>
      </c>
      <c r="BJ20" s="152" t="n">
        <f aca="false">VLOOKUP($A20,GAMMAGRIDS,7,FALSE())</f>
        <v>-1.92184937</v>
      </c>
      <c r="BK20" s="152" t="n">
        <f aca="false">((BT20-BJ20)*0.1)+BJ20</f>
        <v>-2.10479473</v>
      </c>
      <c r="BL20" s="152" t="n">
        <f aca="false">((BT20-BJ20)*0.2)+BJ20</f>
        <v>-2.28774009</v>
      </c>
      <c r="BM20" s="152" t="n">
        <f aca="false">((BT20-BJ20)*0.3)+BJ20</f>
        <v>-2.47068545</v>
      </c>
      <c r="BN20" s="152" t="n">
        <f aca="false">((BT20-BJ20)*0.4)+BJ20</f>
        <v>-2.65363081</v>
      </c>
      <c r="BO20" s="152" t="n">
        <f aca="false">((BT20-BJ20)*0.5)+BJ20</f>
        <v>-2.83657617</v>
      </c>
      <c r="BP20" s="152" t="n">
        <f aca="false">((BT20-BJ20)*0.6)+BJ20</f>
        <v>-3.01952153</v>
      </c>
      <c r="BQ20" s="152" t="n">
        <f aca="false">((BT20-BJ20)*0.7)+BJ20</f>
        <v>-3.20246689</v>
      </c>
      <c r="BR20" s="152" t="n">
        <f aca="false">((BT20-BJ20)*0.8)+BJ20</f>
        <v>-3.38541225</v>
      </c>
      <c r="BS20" s="152" t="n">
        <f aca="false">((BT20-BJ20)*0.9)+BJ20</f>
        <v>-3.56835761</v>
      </c>
      <c r="BT20" s="152" t="n">
        <f aca="false">VLOOKUP($A20,GAMMAGRIDS,8,FALSE())</f>
        <v>-3.75130297</v>
      </c>
      <c r="BU20" s="152" t="n">
        <f aca="false">((CD20-BT20)*0.1)+BT20</f>
        <v>-3.924803091</v>
      </c>
      <c r="BV20" s="152" t="n">
        <f aca="false">((CD20-BT20)*0.2)+BT20</f>
        <v>-4.098303212</v>
      </c>
      <c r="BW20" s="152" t="n">
        <f aca="false">((CD20-BT20)*0.3)+BT20</f>
        <v>-4.271803333</v>
      </c>
      <c r="BX20" s="152" t="n">
        <f aca="false">((CD20-BT20)*0.4)+BT20</f>
        <v>-4.445303454</v>
      </c>
      <c r="BY20" s="152" t="n">
        <f aca="false">((CD20-BT20)*0.5)+BT20</f>
        <v>-4.618803575</v>
      </c>
      <c r="BZ20" s="152" t="n">
        <f aca="false">((CD20-BT20)*0.6)+BT20</f>
        <v>-4.792303696</v>
      </c>
      <c r="CA20" s="152" t="n">
        <f aca="false">((CD20-BT20)*0.7)+BT20</f>
        <v>-4.965803817</v>
      </c>
      <c r="CB20" s="152" t="n">
        <f aca="false">((CD20-BT20)*0.8)+BT20</f>
        <v>-5.139303938</v>
      </c>
      <c r="CC20" s="152" t="n">
        <f aca="false">((CD20-BT20)*0.9)+BT20</f>
        <v>-5.312804059</v>
      </c>
      <c r="CD20" s="152" t="n">
        <f aca="false">VLOOKUP($A20,GAMMAGRIDS,9,FALSE())</f>
        <v>-5.48630418</v>
      </c>
      <c r="CE20" s="152" t="n">
        <f aca="false">($CD20-$CC20)+CD20</f>
        <v>-5.659804301</v>
      </c>
      <c r="CF20" s="152" t="n">
        <f aca="false">($CD20-$CC20)+CE20</f>
        <v>-5.833304422</v>
      </c>
      <c r="CG20" s="152" t="n">
        <f aca="false">($CD20-$CC20)+CF20</f>
        <v>-6.006804543</v>
      </c>
      <c r="CH20" s="152" t="n">
        <f aca="false">($CD20-$CC20)+CG20</f>
        <v>-6.180304664</v>
      </c>
      <c r="CI20" s="152" t="n">
        <f aca="false">($CD20-$CC20)+CH20</f>
        <v>-6.353804785</v>
      </c>
      <c r="CJ20" s="152" t="n">
        <f aca="false">($CD20-$CC20)+CI20</f>
        <v>-6.527304906</v>
      </c>
      <c r="CK20" s="152" t="n">
        <f aca="false">($CD20-$CC20)+CJ20</f>
        <v>-6.700805027</v>
      </c>
      <c r="CL20" s="152" t="n">
        <f aca="false">($CD20-$CC20)+CK20</f>
        <v>-6.874305148</v>
      </c>
      <c r="CM20" s="152" t="n">
        <f aca="false">($CD20-$CC20)+CL20</f>
        <v>-7.047805269</v>
      </c>
      <c r="CN20" s="152" t="n">
        <f aca="false">($CD20-$CC20)+CM20</f>
        <v>-7.22130539</v>
      </c>
      <c r="CO20" s="152" t="n">
        <f aca="false">($CD20-$CC20)+CN20</f>
        <v>-7.394805511</v>
      </c>
      <c r="CP20" s="152" t="n">
        <f aca="false">($CD20-$CC20)+CO20</f>
        <v>-7.568305632</v>
      </c>
      <c r="CQ20" s="152" t="n">
        <f aca="false">($CD20-$CC20)+CP20</f>
        <v>-7.741805753</v>
      </c>
      <c r="CR20" s="152" t="n">
        <f aca="false">($CD20-$CC20)+CQ20</f>
        <v>-7.915305874</v>
      </c>
      <c r="CS20" s="152" t="n">
        <f aca="false">($CD20-$CC20)+CR20</f>
        <v>-8.088805995</v>
      </c>
      <c r="CT20" s="152" t="n">
        <f aca="false">($CD20-$CC20)+CS20</f>
        <v>-8.262306116</v>
      </c>
      <c r="CU20" s="152" t="n">
        <f aca="false">($CD20-$CC20)+CT20</f>
        <v>-8.435806237</v>
      </c>
      <c r="CV20" s="152" t="n">
        <f aca="false">($CD20-$CC20)+CU20</f>
        <v>-8.609306358</v>
      </c>
      <c r="CW20" s="152" t="n">
        <f aca="false">($CD20-$CC20)+CV20</f>
        <v>-8.782806479</v>
      </c>
      <c r="CX20" s="152" t="n">
        <f aca="false">($CD20-$CC20)+CW20</f>
        <v>-8.9563066</v>
      </c>
    </row>
    <row r="21" customFormat="false" ht="12.75" hidden="false" customHeight="false" outlineLevel="0" collapsed="false">
      <c r="A21" s="34" t="n">
        <v>37226</v>
      </c>
      <c r="B21" s="152" t="n">
        <f aca="false">($V21-$W21)+C21</f>
        <v>9.54232688</v>
      </c>
      <c r="C21" s="152" t="n">
        <f aca="false">($V21-$W21)+D21</f>
        <v>9.346993391</v>
      </c>
      <c r="D21" s="152" t="n">
        <f aca="false">($V21-$W21)+E21</f>
        <v>9.151659902</v>
      </c>
      <c r="E21" s="152" t="n">
        <f aca="false">($V21-$W21)+F21</f>
        <v>8.956326413</v>
      </c>
      <c r="F21" s="152" t="n">
        <f aca="false">($V21-$W21)+G21</f>
        <v>8.760992924</v>
      </c>
      <c r="G21" s="152" t="n">
        <f aca="false">($V21-$W21)+H21</f>
        <v>8.565659435</v>
      </c>
      <c r="H21" s="152" t="n">
        <f aca="false">($V21-$W21)+I21</f>
        <v>8.37032594600001</v>
      </c>
      <c r="I21" s="152" t="n">
        <f aca="false">($V21-$W21)+J21</f>
        <v>8.174992457</v>
      </c>
      <c r="J21" s="152" t="n">
        <f aca="false">($V21-$W21)+K21</f>
        <v>7.979658968</v>
      </c>
      <c r="K21" s="152" t="n">
        <f aca="false">($V21-$W21)+L21</f>
        <v>7.784325479</v>
      </c>
      <c r="L21" s="152" t="n">
        <f aca="false">($V21-$W21)+M21</f>
        <v>7.58899199</v>
      </c>
      <c r="M21" s="152" t="n">
        <f aca="false">($V21-$W21)+N21</f>
        <v>7.393658501</v>
      </c>
      <c r="N21" s="152" t="n">
        <f aca="false">($V21-$W21)+O21</f>
        <v>7.198325012</v>
      </c>
      <c r="O21" s="152" t="n">
        <f aca="false">($V21-$W21)+P21</f>
        <v>7.002991523</v>
      </c>
      <c r="P21" s="152" t="n">
        <f aca="false">($V21-$W21)+Q21</f>
        <v>6.807658034</v>
      </c>
      <c r="Q21" s="152" t="n">
        <f aca="false">($V21-$W21)+R21</f>
        <v>6.612324545</v>
      </c>
      <c r="R21" s="152" t="n">
        <f aca="false">($V21-$W21)+S21</f>
        <v>6.416991056</v>
      </c>
      <c r="S21" s="152" t="n">
        <f aca="false">($V21-$W21)+T21</f>
        <v>6.221657567</v>
      </c>
      <c r="T21" s="152" t="n">
        <f aca="false">($V21-$W21)+U21</f>
        <v>6.026324078</v>
      </c>
      <c r="U21" s="152" t="n">
        <f aca="false">($V21-$W21)+V21</f>
        <v>5.830990589</v>
      </c>
      <c r="V21" s="152" t="n">
        <f aca="false">VLOOKUP($A21,GAMMAGRIDS,2,FALSE())</f>
        <v>5.6356571</v>
      </c>
      <c r="W21" s="152" t="n">
        <f aca="false">((V21-AF21)*0.9)+AF21</f>
        <v>5.440323611</v>
      </c>
      <c r="X21" s="152" t="n">
        <f aca="false">((V21-AF21)*0.8)+AF21</f>
        <v>5.244990122</v>
      </c>
      <c r="Y21" s="152" t="n">
        <f aca="false">((V21-AF21)*0.7)+AF21</f>
        <v>5.049656633</v>
      </c>
      <c r="Z21" s="152" t="n">
        <f aca="false">((V21-AF21)*0.6)+AF21</f>
        <v>4.854323144</v>
      </c>
      <c r="AA21" s="152" t="n">
        <f aca="false">((V21-AF21)*0.5)+AF21</f>
        <v>4.658989655</v>
      </c>
      <c r="AB21" s="152" t="n">
        <f aca="false">((V21-AF21)*0.4)+AF21</f>
        <v>4.463656166</v>
      </c>
      <c r="AC21" s="152" t="n">
        <f aca="false">((V21-AF21)*0.3)+AF21</f>
        <v>4.268322677</v>
      </c>
      <c r="AD21" s="152" t="n">
        <f aca="false">((V21-AF21)*0.2)+AF21</f>
        <v>4.072989188</v>
      </c>
      <c r="AE21" s="152" t="n">
        <f aca="false">((V21-AF21)*0.1)+AF21</f>
        <v>3.877655699</v>
      </c>
      <c r="AF21" s="152" t="n">
        <f aca="false">VLOOKUP($A21,GAMMAGRIDS,3,FALSE())</f>
        <v>3.68232221</v>
      </c>
      <c r="AG21" s="152" t="n">
        <f aca="false">((AF21-AP21)*0.9)+AP21</f>
        <v>3.494296147</v>
      </c>
      <c r="AH21" s="152" t="n">
        <f aca="false">((AF21-AP21)*0.8)+AP21</f>
        <v>3.306270084</v>
      </c>
      <c r="AI21" s="152" t="n">
        <f aca="false">((AF21-AP21)*0.7)+AP21</f>
        <v>3.118244021</v>
      </c>
      <c r="AJ21" s="152" t="n">
        <f aca="false">((AF21-AP21)*0.6)+AP21</f>
        <v>2.930217958</v>
      </c>
      <c r="AK21" s="152" t="n">
        <f aca="false">((AF21-AP21)*0.5)+AP21</f>
        <v>2.742191895</v>
      </c>
      <c r="AL21" s="152" t="n">
        <f aca="false">((AF21-AP21)*0.4)+AP21</f>
        <v>2.554165832</v>
      </c>
      <c r="AM21" s="152" t="n">
        <f aca="false">((AF21-AP21)*0.3)+AP21</f>
        <v>2.366139769</v>
      </c>
      <c r="AN21" s="152" t="n">
        <f aca="false">((AF21-AP21)*0.2)+AP21</f>
        <v>2.178113706</v>
      </c>
      <c r="AO21" s="152" t="n">
        <f aca="false">((AF21-AP21)*0.1)+AP21</f>
        <v>1.990087643</v>
      </c>
      <c r="AP21" s="152" t="n">
        <f aca="false">VLOOKUP($A21,GAMMAGRIDS,4,FALSE())</f>
        <v>1.80206158</v>
      </c>
      <c r="AQ21" s="152" t="n">
        <f aca="false">(($AP21-$AU21)*0.8)+$AU21</f>
        <v>1.619850508</v>
      </c>
      <c r="AR21" s="152" t="n">
        <f aca="false">(($AP21-$AU21)*0.6)+$AU21</f>
        <v>1.437639436</v>
      </c>
      <c r="AS21" s="152" t="n">
        <f aca="false">(($AP21-$AU21)*0.4)+$AU21</f>
        <v>1.255428364</v>
      </c>
      <c r="AT21" s="152" t="n">
        <f aca="false">(($AP21-$AU21)*0.2)+$AU21</f>
        <v>1.073217292</v>
      </c>
      <c r="AU21" s="152" t="n">
        <f aca="false">VLOOKUP($A21,GAMMAGRIDS,5,FALSE())</f>
        <v>0.89100622</v>
      </c>
      <c r="AV21" s="152" t="n">
        <f aca="false">(($AU21-$AZ21)*0.8)+$AZ21</f>
        <v>0.712804976</v>
      </c>
      <c r="AW21" s="152" t="n">
        <f aca="false">(($AU21-$AZ21)*0.6)+$AZ21</f>
        <v>0.534603732</v>
      </c>
      <c r="AX21" s="152" t="n">
        <f aca="false">(($AU21-$AZ21)*0.4)+$AZ21</f>
        <v>0.356402488</v>
      </c>
      <c r="AY21" s="152" t="n">
        <f aca="false">(($AU21-$AZ21)*0.2)+$AZ21</f>
        <v>0.178201244</v>
      </c>
      <c r="AZ21" s="152" t="n">
        <v>0</v>
      </c>
      <c r="BA21" s="152" t="n">
        <f aca="false">(($BE21-$AZ21)*0.2)+$AZ21</f>
        <v>-0.174116834</v>
      </c>
      <c r="BB21" s="152" t="n">
        <f aca="false">(($BE21-$AZ21)*0.4)+$AZ21</f>
        <v>-0.348233668</v>
      </c>
      <c r="BC21" s="152" t="n">
        <f aca="false">(($BE21-$AZ21)*0.6)+$AZ21</f>
        <v>-0.522350502</v>
      </c>
      <c r="BD21" s="152" t="n">
        <f aca="false">(($BE21-$AZ21)*0.8)+$AZ21</f>
        <v>-0.696467336</v>
      </c>
      <c r="BE21" s="152" t="n">
        <f aca="false">VLOOKUP($A21,GAMMAGRIDS,6,FALSE())</f>
        <v>-0.87058417</v>
      </c>
      <c r="BF21" s="152" t="n">
        <f aca="false">(($BJ21-$BE21)*0.2)+$BE21</f>
        <v>-1.040560356</v>
      </c>
      <c r="BG21" s="152" t="n">
        <f aca="false">(($BJ21-$BE21)*0.4)+$BE21</f>
        <v>-1.210536542</v>
      </c>
      <c r="BH21" s="152" t="n">
        <f aca="false">(($BJ21-$BE21)*0.6)+$BE21</f>
        <v>-1.380512728</v>
      </c>
      <c r="BI21" s="152" t="n">
        <f aca="false">(($BJ21-$BE21)*0.8)+$BE21</f>
        <v>-1.550488914</v>
      </c>
      <c r="BJ21" s="152" t="n">
        <f aca="false">VLOOKUP($A21,GAMMAGRIDS,7,FALSE())</f>
        <v>-1.7204651</v>
      </c>
      <c r="BK21" s="152" t="n">
        <f aca="false">((BT21-BJ21)*0.1)+BJ21</f>
        <v>-1.884159115</v>
      </c>
      <c r="BL21" s="152" t="n">
        <f aca="false">((BT21-BJ21)*0.2)+BJ21</f>
        <v>-2.04785313</v>
      </c>
      <c r="BM21" s="152" t="n">
        <f aca="false">((BT21-BJ21)*0.3)+BJ21</f>
        <v>-2.211547145</v>
      </c>
      <c r="BN21" s="152" t="n">
        <f aca="false">((BT21-BJ21)*0.4)+BJ21</f>
        <v>-2.37524116</v>
      </c>
      <c r="BO21" s="152" t="n">
        <f aca="false">((BT21-BJ21)*0.5)+BJ21</f>
        <v>-2.538935175</v>
      </c>
      <c r="BP21" s="152" t="n">
        <f aca="false">((BT21-BJ21)*0.6)+BJ21</f>
        <v>-2.70262919</v>
      </c>
      <c r="BQ21" s="152" t="n">
        <f aca="false">((BT21-BJ21)*0.7)+BJ21</f>
        <v>-2.866323205</v>
      </c>
      <c r="BR21" s="152" t="n">
        <f aca="false">((BT21-BJ21)*0.8)+BJ21</f>
        <v>-3.03001722</v>
      </c>
      <c r="BS21" s="152" t="n">
        <f aca="false">((BT21-BJ21)*0.9)+BJ21</f>
        <v>-3.193711235</v>
      </c>
      <c r="BT21" s="152" t="n">
        <f aca="false">VLOOKUP($A21,GAMMAGRIDS,8,FALSE())</f>
        <v>-3.35740525</v>
      </c>
      <c r="BU21" s="152" t="n">
        <f aca="false">((CD21-BT21)*0.1)+BT21</f>
        <v>-3.512677066</v>
      </c>
      <c r="BV21" s="152" t="n">
        <f aca="false">((CD21-BT21)*0.2)+BT21</f>
        <v>-3.667948882</v>
      </c>
      <c r="BW21" s="152" t="n">
        <f aca="false">((CD21-BT21)*0.3)+BT21</f>
        <v>-3.823220698</v>
      </c>
      <c r="BX21" s="152" t="n">
        <f aca="false">((CD21-BT21)*0.4)+BT21</f>
        <v>-3.978492514</v>
      </c>
      <c r="BY21" s="152" t="n">
        <f aca="false">((CD21-BT21)*0.5)+BT21</f>
        <v>-4.13376433</v>
      </c>
      <c r="BZ21" s="152" t="n">
        <f aca="false">((CD21-BT21)*0.6)+BT21</f>
        <v>-4.289036146</v>
      </c>
      <c r="CA21" s="152" t="n">
        <f aca="false">((CD21-BT21)*0.7)+BT21</f>
        <v>-4.444307962</v>
      </c>
      <c r="CB21" s="152" t="n">
        <f aca="false">((CD21-BT21)*0.8)+BT21</f>
        <v>-4.599579778</v>
      </c>
      <c r="CC21" s="152" t="n">
        <f aca="false">((CD21-BT21)*0.9)+BT21</f>
        <v>-4.754851594</v>
      </c>
      <c r="CD21" s="152" t="n">
        <f aca="false">VLOOKUP($A21,GAMMAGRIDS,9,FALSE())</f>
        <v>-4.91012341</v>
      </c>
      <c r="CE21" s="152" t="n">
        <f aca="false">($CD21-$CC21)+CD21</f>
        <v>-5.065395226</v>
      </c>
      <c r="CF21" s="152" t="n">
        <f aca="false">($CD21-$CC21)+CE21</f>
        <v>-5.220667042</v>
      </c>
      <c r="CG21" s="152" t="n">
        <f aca="false">($CD21-$CC21)+CF21</f>
        <v>-5.375938858</v>
      </c>
      <c r="CH21" s="152" t="n">
        <f aca="false">($CD21-$CC21)+CG21</f>
        <v>-5.531210674</v>
      </c>
      <c r="CI21" s="152" t="n">
        <f aca="false">($CD21-$CC21)+CH21</f>
        <v>-5.68648249</v>
      </c>
      <c r="CJ21" s="152" t="n">
        <f aca="false">($CD21-$CC21)+CI21</f>
        <v>-5.841754306</v>
      </c>
      <c r="CK21" s="152" t="n">
        <f aca="false">($CD21-$CC21)+CJ21</f>
        <v>-5.997026122</v>
      </c>
      <c r="CL21" s="152" t="n">
        <f aca="false">($CD21-$CC21)+CK21</f>
        <v>-6.152297938</v>
      </c>
      <c r="CM21" s="152" t="n">
        <f aca="false">($CD21-$CC21)+CL21</f>
        <v>-6.307569754</v>
      </c>
      <c r="CN21" s="152" t="n">
        <f aca="false">($CD21-$CC21)+CM21</f>
        <v>-6.46284157</v>
      </c>
      <c r="CO21" s="152" t="n">
        <f aca="false">($CD21-$CC21)+CN21</f>
        <v>-6.618113386</v>
      </c>
      <c r="CP21" s="152" t="n">
        <f aca="false">($CD21-$CC21)+CO21</f>
        <v>-6.773385202</v>
      </c>
      <c r="CQ21" s="152" t="n">
        <f aca="false">($CD21-$CC21)+CP21</f>
        <v>-6.928657018</v>
      </c>
      <c r="CR21" s="152" t="n">
        <f aca="false">($CD21-$CC21)+CQ21</f>
        <v>-7.083928834</v>
      </c>
      <c r="CS21" s="152" t="n">
        <f aca="false">($CD21-$CC21)+CR21</f>
        <v>-7.23920065</v>
      </c>
      <c r="CT21" s="152" t="n">
        <f aca="false">($CD21-$CC21)+CS21</f>
        <v>-7.394472466</v>
      </c>
      <c r="CU21" s="152" t="n">
        <f aca="false">($CD21-$CC21)+CT21</f>
        <v>-7.549744282</v>
      </c>
      <c r="CV21" s="152" t="n">
        <f aca="false">($CD21-$CC21)+CU21</f>
        <v>-7.705016098</v>
      </c>
      <c r="CW21" s="152" t="n">
        <f aca="false">($CD21-$CC21)+CV21</f>
        <v>-7.860287914</v>
      </c>
      <c r="CX21" s="152" t="n">
        <f aca="false">($CD21-$CC21)+CW21</f>
        <v>-8.01555973</v>
      </c>
    </row>
    <row r="22" customFormat="false" ht="12.75" hidden="false" customHeight="false" outlineLevel="0" collapsed="false">
      <c r="A22" s="34" t="n">
        <v>37257</v>
      </c>
      <c r="B22" s="152" t="n">
        <f aca="false">($V22-$W22)+C22</f>
        <v>1.51729355</v>
      </c>
      <c r="C22" s="152" t="n">
        <f aca="false">($V22-$W22)+D22</f>
        <v>1.487258359</v>
      </c>
      <c r="D22" s="152" t="n">
        <f aca="false">($V22-$W22)+E22</f>
        <v>1.457223168</v>
      </c>
      <c r="E22" s="152" t="n">
        <f aca="false">($V22-$W22)+F22</f>
        <v>1.427187977</v>
      </c>
      <c r="F22" s="152" t="n">
        <f aca="false">($V22-$W22)+G22</f>
        <v>1.397152786</v>
      </c>
      <c r="G22" s="152" t="n">
        <f aca="false">($V22-$W22)+H22</f>
        <v>1.367117595</v>
      </c>
      <c r="H22" s="152" t="n">
        <f aca="false">($V22-$W22)+I22</f>
        <v>1.337082404</v>
      </c>
      <c r="I22" s="152" t="n">
        <f aca="false">($V22-$W22)+J22</f>
        <v>1.307047213</v>
      </c>
      <c r="J22" s="152" t="n">
        <f aca="false">($V22-$W22)+K22</f>
        <v>1.277012022</v>
      </c>
      <c r="K22" s="152" t="n">
        <f aca="false">($V22-$W22)+L22</f>
        <v>1.246976831</v>
      </c>
      <c r="L22" s="152" t="n">
        <f aca="false">($V22-$W22)+M22</f>
        <v>1.21694164</v>
      </c>
      <c r="M22" s="152" t="n">
        <f aca="false">($V22-$W22)+N22</f>
        <v>1.186906449</v>
      </c>
      <c r="N22" s="152" t="n">
        <f aca="false">($V22-$W22)+O22</f>
        <v>1.156871258</v>
      </c>
      <c r="O22" s="152" t="n">
        <f aca="false">($V22-$W22)+P22</f>
        <v>1.126836067</v>
      </c>
      <c r="P22" s="152" t="n">
        <f aca="false">($V22-$W22)+Q22</f>
        <v>1.096800876</v>
      </c>
      <c r="Q22" s="152" t="n">
        <f aca="false">($V22-$W22)+R22</f>
        <v>1.066765685</v>
      </c>
      <c r="R22" s="152" t="n">
        <f aca="false">($V22-$W22)+S22</f>
        <v>1.036730494</v>
      </c>
      <c r="S22" s="152" t="n">
        <f aca="false">($V22-$W22)+T22</f>
        <v>1.006695303</v>
      </c>
      <c r="T22" s="152" t="n">
        <f aca="false">($V22-$W22)+U22</f>
        <v>0.976660112</v>
      </c>
      <c r="U22" s="152" t="n">
        <f aca="false">($V22-$W22)+V22</f>
        <v>0.946624921</v>
      </c>
      <c r="V22" s="152" t="n">
        <f aca="false">VLOOKUP($A22,GAMMAGRIDS,2,FALSE())</f>
        <v>0.91658973</v>
      </c>
      <c r="W22" s="152" t="n">
        <f aca="false">((V22-AF22)*0.9)+AF22</f>
        <v>0.886554539</v>
      </c>
      <c r="X22" s="152" t="n">
        <f aca="false">((V22-AF22)*0.8)+AF22</f>
        <v>0.856519348</v>
      </c>
      <c r="Y22" s="152" t="n">
        <f aca="false">((V22-AF22)*0.7)+AF22</f>
        <v>0.826484157</v>
      </c>
      <c r="Z22" s="152" t="n">
        <f aca="false">((V22-AF22)*0.6)+AF22</f>
        <v>0.796448966</v>
      </c>
      <c r="AA22" s="152" t="n">
        <f aca="false">((V22-AF22)*0.5)+AF22</f>
        <v>0.766413775</v>
      </c>
      <c r="AB22" s="152" t="n">
        <f aca="false">((V22-AF22)*0.4)+AF22</f>
        <v>0.736378584</v>
      </c>
      <c r="AC22" s="152" t="n">
        <f aca="false">((V22-AF22)*0.3)+AF22</f>
        <v>0.706343393</v>
      </c>
      <c r="AD22" s="152" t="n">
        <f aca="false">((V22-AF22)*0.2)+AF22</f>
        <v>0.676308202</v>
      </c>
      <c r="AE22" s="152" t="n">
        <f aca="false">((V22-AF22)*0.1)+AF22</f>
        <v>0.646273011</v>
      </c>
      <c r="AF22" s="152" t="n">
        <f aca="false">VLOOKUP($A22,GAMMAGRIDS,3,FALSE())</f>
        <v>0.61623782</v>
      </c>
      <c r="AG22" s="152" t="n">
        <f aca="false">((AF22-AP22)*0.9)+AP22</f>
        <v>0.585549483</v>
      </c>
      <c r="AH22" s="152" t="n">
        <f aca="false">((AF22-AP22)*0.8)+AP22</f>
        <v>0.554861146</v>
      </c>
      <c r="AI22" s="152" t="n">
        <f aca="false">((AF22-AP22)*0.7)+AP22</f>
        <v>0.524172809</v>
      </c>
      <c r="AJ22" s="152" t="n">
        <f aca="false">((AF22-AP22)*0.6)+AP22</f>
        <v>0.493484472</v>
      </c>
      <c r="AK22" s="152" t="n">
        <f aca="false">((AF22-AP22)*0.5)+AP22</f>
        <v>0.462796135</v>
      </c>
      <c r="AL22" s="152" t="n">
        <f aca="false">((AF22-AP22)*0.4)+AP22</f>
        <v>0.432107798</v>
      </c>
      <c r="AM22" s="152" t="n">
        <f aca="false">((AF22-AP22)*0.3)+AP22</f>
        <v>0.401419461</v>
      </c>
      <c r="AN22" s="152" t="n">
        <f aca="false">((AF22-AP22)*0.2)+AP22</f>
        <v>0.370731124</v>
      </c>
      <c r="AO22" s="152" t="n">
        <f aca="false">((AF22-AP22)*0.1)+AP22</f>
        <v>0.340042787</v>
      </c>
      <c r="AP22" s="152" t="n">
        <f aca="false">VLOOKUP($A22,GAMMAGRIDS,4,FALSE())</f>
        <v>0.30935445</v>
      </c>
      <c r="AQ22" s="152" t="n">
        <f aca="false">(($AP22-$AU22)*0.8)+$AU22</f>
        <v>0.278435632</v>
      </c>
      <c r="AR22" s="152" t="n">
        <f aca="false">(($AP22-$AU22)*0.6)+$AU22</f>
        <v>0.247516814</v>
      </c>
      <c r="AS22" s="152" t="n">
        <f aca="false">(($AP22-$AU22)*0.4)+$AU22</f>
        <v>0.216597996</v>
      </c>
      <c r="AT22" s="152" t="n">
        <f aca="false">(($AP22-$AU22)*0.2)+$AU22</f>
        <v>0.185679178</v>
      </c>
      <c r="AU22" s="152" t="n">
        <f aca="false">VLOOKUP($A22,GAMMAGRIDS,5,FALSE())</f>
        <v>0.15476036</v>
      </c>
      <c r="AV22" s="152" t="n">
        <f aca="false">(($AU22-$AZ22)*0.8)+$AZ22</f>
        <v>0.123808288</v>
      </c>
      <c r="AW22" s="152" t="n">
        <f aca="false">(($AU22-$AZ22)*0.6)+$AZ22</f>
        <v>0.092856216</v>
      </c>
      <c r="AX22" s="152" t="n">
        <f aca="false">(($AU22-$AZ22)*0.4)+$AZ22</f>
        <v>0.061904144</v>
      </c>
      <c r="AY22" s="152" t="n">
        <f aca="false">(($AU22-$AZ22)*0.2)+$AZ22</f>
        <v>0.030952072</v>
      </c>
      <c r="AZ22" s="152" t="n">
        <v>0</v>
      </c>
      <c r="BA22" s="152" t="n">
        <f aca="false">(($BE22-$AZ22)*0.2)+$AZ22</f>
        <v>-0.03090536</v>
      </c>
      <c r="BB22" s="152" t="n">
        <f aca="false">(($BE22-$AZ22)*0.4)+$AZ22</f>
        <v>-0.06181072</v>
      </c>
      <c r="BC22" s="152" t="n">
        <f aca="false">(($BE22-$AZ22)*0.6)+$AZ22</f>
        <v>-0.09271608</v>
      </c>
      <c r="BD22" s="152" t="n">
        <f aca="false">(($BE22-$AZ22)*0.8)+$AZ22</f>
        <v>-0.12362144</v>
      </c>
      <c r="BE22" s="152" t="n">
        <f aca="false">VLOOKUP($A22,GAMMAGRIDS,6,FALSE())</f>
        <v>-0.1545268</v>
      </c>
      <c r="BF22" s="152" t="n">
        <f aca="false">(($BJ22-$BE22)*0.2)+$BE22</f>
        <v>-0.185313138</v>
      </c>
      <c r="BG22" s="152" t="n">
        <f aca="false">(($BJ22-$BE22)*0.4)+$BE22</f>
        <v>-0.216099476</v>
      </c>
      <c r="BH22" s="152" t="n">
        <f aca="false">(($BJ22-$BE22)*0.6)+$BE22</f>
        <v>-0.246885814</v>
      </c>
      <c r="BI22" s="152" t="n">
        <f aca="false">(($BJ22-$BE22)*0.8)+$BE22</f>
        <v>-0.277672152</v>
      </c>
      <c r="BJ22" s="152" t="n">
        <f aca="false">VLOOKUP($A22,GAMMAGRIDS,7,FALSE())</f>
        <v>-0.30845849</v>
      </c>
      <c r="BK22" s="152" t="n">
        <f aca="false">((BT22-BJ22)*0.1)+BJ22</f>
        <v>-0.33893937</v>
      </c>
      <c r="BL22" s="152" t="n">
        <f aca="false">((BT22-BJ22)*0.2)+BJ22</f>
        <v>-0.36942025</v>
      </c>
      <c r="BM22" s="152" t="n">
        <f aca="false">((BT22-BJ22)*0.3)+BJ22</f>
        <v>-0.39990113</v>
      </c>
      <c r="BN22" s="152" t="n">
        <f aca="false">((BT22-BJ22)*0.4)+BJ22</f>
        <v>-0.43038201</v>
      </c>
      <c r="BO22" s="152" t="n">
        <f aca="false">((BT22-BJ22)*0.5)+BJ22</f>
        <v>-0.46086289</v>
      </c>
      <c r="BP22" s="152" t="n">
        <f aca="false">((BT22-BJ22)*0.6)+BJ22</f>
        <v>-0.49134377</v>
      </c>
      <c r="BQ22" s="152" t="n">
        <f aca="false">((BT22-BJ22)*0.7)+BJ22</f>
        <v>-0.52182465</v>
      </c>
      <c r="BR22" s="152" t="n">
        <f aca="false">((BT22-BJ22)*0.8)+BJ22</f>
        <v>-0.55230553</v>
      </c>
      <c r="BS22" s="152" t="n">
        <f aca="false">((BT22-BJ22)*0.9)+BJ22</f>
        <v>-0.58278641</v>
      </c>
      <c r="BT22" s="152" t="n">
        <f aca="false">VLOOKUP($A22,GAMMAGRIDS,8,FALSE())</f>
        <v>-0.61326729</v>
      </c>
      <c r="BU22" s="152" t="n">
        <f aca="false">((CD22-BT22)*0.1)+BT22</f>
        <v>-0.643161531</v>
      </c>
      <c r="BV22" s="152" t="n">
        <f aca="false">((CD22-BT22)*0.2)+BT22</f>
        <v>-0.673055772</v>
      </c>
      <c r="BW22" s="152" t="n">
        <f aca="false">((CD22-BT22)*0.3)+BT22</f>
        <v>-0.702950013</v>
      </c>
      <c r="BX22" s="152" t="n">
        <f aca="false">((CD22-BT22)*0.4)+BT22</f>
        <v>-0.732844254</v>
      </c>
      <c r="BY22" s="152" t="n">
        <f aca="false">((CD22-BT22)*0.5)+BT22</f>
        <v>-0.762738495</v>
      </c>
      <c r="BZ22" s="152" t="n">
        <f aca="false">((CD22-BT22)*0.6)+BT22</f>
        <v>-0.792632736</v>
      </c>
      <c r="CA22" s="152" t="n">
        <f aca="false">((CD22-BT22)*0.7)+BT22</f>
        <v>-0.822526977</v>
      </c>
      <c r="CB22" s="152" t="n">
        <f aca="false">((CD22-BT22)*0.8)+BT22</f>
        <v>-0.852421218</v>
      </c>
      <c r="CC22" s="152" t="n">
        <f aca="false">((CD22-BT22)*0.9)+BT22</f>
        <v>-0.882315459</v>
      </c>
      <c r="CD22" s="152" t="n">
        <f aca="false">VLOOKUP($A22,GAMMAGRIDS,9,FALSE())</f>
        <v>-0.9122097</v>
      </c>
      <c r="CE22" s="152" t="n">
        <f aca="false">($CD22-$CC22)+CD22</f>
        <v>-0.942103941</v>
      </c>
      <c r="CF22" s="152" t="n">
        <f aca="false">($CD22-$CC22)+CE22</f>
        <v>-0.971998182</v>
      </c>
      <c r="CG22" s="152" t="n">
        <f aca="false">($CD22-$CC22)+CF22</f>
        <v>-1.001892423</v>
      </c>
      <c r="CH22" s="152" t="n">
        <f aca="false">($CD22-$CC22)+CG22</f>
        <v>-1.031786664</v>
      </c>
      <c r="CI22" s="152" t="n">
        <f aca="false">($CD22-$CC22)+CH22</f>
        <v>-1.061680905</v>
      </c>
      <c r="CJ22" s="152" t="n">
        <f aca="false">($CD22-$CC22)+CI22</f>
        <v>-1.091575146</v>
      </c>
      <c r="CK22" s="152" t="n">
        <f aca="false">($CD22-$CC22)+CJ22</f>
        <v>-1.121469387</v>
      </c>
      <c r="CL22" s="152" t="n">
        <f aca="false">($CD22-$CC22)+CK22</f>
        <v>-1.151363628</v>
      </c>
      <c r="CM22" s="152" t="n">
        <f aca="false">($CD22-$CC22)+CL22</f>
        <v>-1.181257869</v>
      </c>
      <c r="CN22" s="152" t="n">
        <f aca="false">($CD22-$CC22)+CM22</f>
        <v>-1.21115211</v>
      </c>
      <c r="CO22" s="152" t="n">
        <f aca="false">($CD22-$CC22)+CN22</f>
        <v>-1.241046351</v>
      </c>
      <c r="CP22" s="152" t="n">
        <f aca="false">($CD22-$CC22)+CO22</f>
        <v>-1.270940592</v>
      </c>
      <c r="CQ22" s="152" t="n">
        <f aca="false">($CD22-$CC22)+CP22</f>
        <v>-1.300834833</v>
      </c>
      <c r="CR22" s="152" t="n">
        <f aca="false">($CD22-$CC22)+CQ22</f>
        <v>-1.330729074</v>
      </c>
      <c r="CS22" s="152" t="n">
        <f aca="false">($CD22-$CC22)+CR22</f>
        <v>-1.360623315</v>
      </c>
      <c r="CT22" s="152" t="n">
        <f aca="false">($CD22-$CC22)+CS22</f>
        <v>-1.390517556</v>
      </c>
      <c r="CU22" s="152" t="n">
        <f aca="false">($CD22-$CC22)+CT22</f>
        <v>-1.420411797</v>
      </c>
      <c r="CV22" s="152" t="n">
        <f aca="false">($CD22-$CC22)+CU22</f>
        <v>-1.450306038</v>
      </c>
      <c r="CW22" s="152" t="n">
        <f aca="false">($CD22-$CC22)+CV22</f>
        <v>-1.480200279</v>
      </c>
      <c r="CX22" s="152" t="n">
        <f aca="false">($CD22-$CC22)+CW22</f>
        <v>-1.51009452</v>
      </c>
    </row>
    <row r="23" customFormat="false" ht="12.75" hidden="false" customHeight="false" outlineLevel="0" collapsed="false">
      <c r="A23" s="34" t="n">
        <v>37288</v>
      </c>
      <c r="B23" s="152" t="n">
        <f aca="false">($V23-$W23)+C23</f>
        <v>1.82326038</v>
      </c>
      <c r="C23" s="152" t="n">
        <f aca="false">($V23-$W23)+D23</f>
        <v>1.787175991</v>
      </c>
      <c r="D23" s="152" t="n">
        <f aca="false">($V23-$W23)+E23</f>
        <v>1.751091602</v>
      </c>
      <c r="E23" s="152" t="n">
        <f aca="false">($V23-$W23)+F23</f>
        <v>1.715007213</v>
      </c>
      <c r="F23" s="152" t="n">
        <f aca="false">($V23-$W23)+G23</f>
        <v>1.678922824</v>
      </c>
      <c r="G23" s="152" t="n">
        <f aca="false">($V23-$W23)+H23</f>
        <v>1.642838435</v>
      </c>
      <c r="H23" s="152" t="n">
        <f aca="false">($V23-$W23)+I23</f>
        <v>1.606754046</v>
      </c>
      <c r="I23" s="152" t="n">
        <f aca="false">($V23-$W23)+J23</f>
        <v>1.570669657</v>
      </c>
      <c r="J23" s="152" t="n">
        <f aca="false">($V23-$W23)+K23</f>
        <v>1.534585268</v>
      </c>
      <c r="K23" s="152" t="n">
        <f aca="false">($V23-$W23)+L23</f>
        <v>1.498500879</v>
      </c>
      <c r="L23" s="152" t="n">
        <f aca="false">($V23-$W23)+M23</f>
        <v>1.46241649</v>
      </c>
      <c r="M23" s="152" t="n">
        <f aca="false">($V23-$W23)+N23</f>
        <v>1.426332101</v>
      </c>
      <c r="N23" s="152" t="n">
        <f aca="false">($V23-$W23)+O23</f>
        <v>1.390247712</v>
      </c>
      <c r="O23" s="152" t="n">
        <f aca="false">($V23-$W23)+P23</f>
        <v>1.354163323</v>
      </c>
      <c r="P23" s="152" t="n">
        <f aca="false">($V23-$W23)+Q23</f>
        <v>1.318078934</v>
      </c>
      <c r="Q23" s="152" t="n">
        <f aca="false">($V23-$W23)+R23</f>
        <v>1.281994545</v>
      </c>
      <c r="R23" s="152" t="n">
        <f aca="false">($V23-$W23)+S23</f>
        <v>1.245910156</v>
      </c>
      <c r="S23" s="152" t="n">
        <f aca="false">($V23-$W23)+T23</f>
        <v>1.209825767</v>
      </c>
      <c r="T23" s="152" t="n">
        <f aca="false">($V23-$W23)+U23</f>
        <v>1.173741378</v>
      </c>
      <c r="U23" s="152" t="n">
        <f aca="false">($V23-$W23)+V23</f>
        <v>1.137656989</v>
      </c>
      <c r="V23" s="152" t="n">
        <f aca="false">VLOOKUP($A23,GAMMAGRIDS,2,FALSE())</f>
        <v>1.1015726</v>
      </c>
      <c r="W23" s="152" t="n">
        <f aca="false">((V23-AF23)*0.9)+AF23</f>
        <v>1.065488211</v>
      </c>
      <c r="X23" s="152" t="n">
        <f aca="false">((V23-AF23)*0.8)+AF23</f>
        <v>1.029403822</v>
      </c>
      <c r="Y23" s="152" t="n">
        <f aca="false">((V23-AF23)*0.7)+AF23</f>
        <v>0.993319433</v>
      </c>
      <c r="Z23" s="152" t="n">
        <f aca="false">((V23-AF23)*0.6)+AF23</f>
        <v>0.957235044</v>
      </c>
      <c r="AA23" s="152" t="n">
        <f aca="false">((V23-AF23)*0.5)+AF23</f>
        <v>0.921150655</v>
      </c>
      <c r="AB23" s="152" t="n">
        <f aca="false">((V23-AF23)*0.4)+AF23</f>
        <v>0.885066266</v>
      </c>
      <c r="AC23" s="152" t="n">
        <f aca="false">((V23-AF23)*0.3)+AF23</f>
        <v>0.848981877</v>
      </c>
      <c r="AD23" s="152" t="n">
        <f aca="false">((V23-AF23)*0.2)+AF23</f>
        <v>0.812897488</v>
      </c>
      <c r="AE23" s="152" t="n">
        <f aca="false">((V23-AF23)*0.1)+AF23</f>
        <v>0.776813099</v>
      </c>
      <c r="AF23" s="152" t="n">
        <f aca="false">VLOOKUP($A23,GAMMAGRIDS,3,FALSE())</f>
        <v>0.74072871</v>
      </c>
      <c r="AG23" s="152" t="n">
        <f aca="false">((AF23-AP23)*0.9)+AP23</f>
        <v>0.703845603</v>
      </c>
      <c r="AH23" s="152" t="n">
        <f aca="false">((AF23-AP23)*0.8)+AP23</f>
        <v>0.666962496</v>
      </c>
      <c r="AI23" s="152" t="n">
        <f aca="false">((AF23-AP23)*0.7)+AP23</f>
        <v>0.630079389</v>
      </c>
      <c r="AJ23" s="152" t="n">
        <f aca="false">((AF23-AP23)*0.6)+AP23</f>
        <v>0.593196282</v>
      </c>
      <c r="AK23" s="152" t="n">
        <f aca="false">((AF23-AP23)*0.5)+AP23</f>
        <v>0.556313175</v>
      </c>
      <c r="AL23" s="152" t="n">
        <f aca="false">((AF23-AP23)*0.4)+AP23</f>
        <v>0.519430068</v>
      </c>
      <c r="AM23" s="152" t="n">
        <f aca="false">((AF23-AP23)*0.3)+AP23</f>
        <v>0.482546961</v>
      </c>
      <c r="AN23" s="152" t="n">
        <f aca="false">((AF23-AP23)*0.2)+AP23</f>
        <v>0.445663854</v>
      </c>
      <c r="AO23" s="152" t="n">
        <f aca="false">((AF23-AP23)*0.1)+AP23</f>
        <v>0.408780747</v>
      </c>
      <c r="AP23" s="152" t="n">
        <f aca="false">VLOOKUP($A23,GAMMAGRIDS,4,FALSE())</f>
        <v>0.37189764</v>
      </c>
      <c r="AQ23" s="152" t="n">
        <f aca="false">(($AP23-$AU23)*0.8)+$AU23</f>
        <v>0.334729612</v>
      </c>
      <c r="AR23" s="152" t="n">
        <f aca="false">(($AP23-$AU23)*0.6)+$AU23</f>
        <v>0.297561584</v>
      </c>
      <c r="AS23" s="152" t="n">
        <f aca="false">(($AP23-$AU23)*0.4)+$AU23</f>
        <v>0.260393556</v>
      </c>
      <c r="AT23" s="152" t="n">
        <f aca="false">(($AP23-$AU23)*0.2)+$AU23</f>
        <v>0.223225528</v>
      </c>
      <c r="AU23" s="152" t="n">
        <f aca="false">VLOOKUP($A23,GAMMAGRIDS,5,FALSE())</f>
        <v>0.1860575</v>
      </c>
      <c r="AV23" s="152" t="n">
        <f aca="false">(($AU23-$AZ23)*0.8)+$AZ23</f>
        <v>0.148846</v>
      </c>
      <c r="AW23" s="152" t="n">
        <f aca="false">(($AU23-$AZ23)*0.6)+$AZ23</f>
        <v>0.1116345</v>
      </c>
      <c r="AX23" s="152" t="n">
        <f aca="false">(($AU23-$AZ23)*0.4)+$AZ23</f>
        <v>0.074423</v>
      </c>
      <c r="AY23" s="152" t="n">
        <f aca="false">(($AU23-$AZ23)*0.2)+$AZ23</f>
        <v>0.0372115</v>
      </c>
      <c r="AZ23" s="152" t="n">
        <v>0</v>
      </c>
      <c r="BA23" s="152" t="n">
        <f aca="false">(($BE23-$AZ23)*0.2)+$AZ23</f>
        <v>-0.037157362</v>
      </c>
      <c r="BB23" s="152" t="n">
        <f aca="false">(($BE23-$AZ23)*0.4)+$AZ23</f>
        <v>-0.074314724</v>
      </c>
      <c r="BC23" s="152" t="n">
        <f aca="false">(($BE23-$AZ23)*0.6)+$AZ23</f>
        <v>-0.111472086</v>
      </c>
      <c r="BD23" s="152" t="n">
        <f aca="false">(($BE23-$AZ23)*0.8)+$AZ23</f>
        <v>-0.148629448</v>
      </c>
      <c r="BE23" s="152" t="n">
        <f aca="false">VLOOKUP($A23,GAMMAGRIDS,6,FALSE())</f>
        <v>-0.18578681</v>
      </c>
      <c r="BF23" s="152" t="n">
        <f aca="false">(($BJ23-$BE23)*0.2)+$BE23</f>
        <v>-0.222801576</v>
      </c>
      <c r="BG23" s="152" t="n">
        <f aca="false">(($BJ23-$BE23)*0.4)+$BE23</f>
        <v>-0.259816342</v>
      </c>
      <c r="BH23" s="152" t="n">
        <f aca="false">(($BJ23-$BE23)*0.6)+$BE23</f>
        <v>-0.296831108</v>
      </c>
      <c r="BI23" s="152" t="n">
        <f aca="false">(($BJ23-$BE23)*0.8)+$BE23</f>
        <v>-0.333845874</v>
      </c>
      <c r="BJ23" s="152" t="n">
        <f aca="false">VLOOKUP($A23,GAMMAGRIDS,7,FALSE())</f>
        <v>-0.37086064</v>
      </c>
      <c r="BK23" s="152" t="n">
        <f aca="false">((BT23-BJ23)*0.1)+BJ23</f>
        <v>-0.4075059</v>
      </c>
      <c r="BL23" s="152" t="n">
        <f aca="false">((BT23-BJ23)*0.2)+BJ23</f>
        <v>-0.44415116</v>
      </c>
      <c r="BM23" s="152" t="n">
        <f aca="false">((BT23-BJ23)*0.3)+BJ23</f>
        <v>-0.48079642</v>
      </c>
      <c r="BN23" s="152" t="n">
        <f aca="false">((BT23-BJ23)*0.4)+BJ23</f>
        <v>-0.51744168</v>
      </c>
      <c r="BO23" s="152" t="n">
        <f aca="false">((BT23-BJ23)*0.5)+BJ23</f>
        <v>-0.55408694</v>
      </c>
      <c r="BP23" s="152" t="n">
        <f aca="false">((BT23-BJ23)*0.6)+BJ23</f>
        <v>-0.5907322</v>
      </c>
      <c r="BQ23" s="152" t="n">
        <f aca="false">((BT23-BJ23)*0.7)+BJ23</f>
        <v>-0.62737746</v>
      </c>
      <c r="BR23" s="152" t="n">
        <f aca="false">((BT23-BJ23)*0.8)+BJ23</f>
        <v>-0.66402272</v>
      </c>
      <c r="BS23" s="152" t="n">
        <f aca="false">((BT23-BJ23)*0.9)+BJ23</f>
        <v>-0.70066798</v>
      </c>
      <c r="BT23" s="152" t="n">
        <f aca="false">VLOOKUP($A23,GAMMAGRIDS,8,FALSE())</f>
        <v>-0.73731324</v>
      </c>
      <c r="BU23" s="152" t="n">
        <f aca="false">((CD23-BT23)*0.1)+BT23</f>
        <v>-0.773245418</v>
      </c>
      <c r="BV23" s="152" t="n">
        <f aca="false">((CD23-BT23)*0.2)+BT23</f>
        <v>-0.809177596</v>
      </c>
      <c r="BW23" s="152" t="n">
        <f aca="false">((CD23-BT23)*0.3)+BT23</f>
        <v>-0.845109774</v>
      </c>
      <c r="BX23" s="152" t="n">
        <f aca="false">((CD23-BT23)*0.4)+BT23</f>
        <v>-0.881041952</v>
      </c>
      <c r="BY23" s="152" t="n">
        <f aca="false">((CD23-BT23)*0.5)+BT23</f>
        <v>-0.91697413</v>
      </c>
      <c r="BZ23" s="152" t="n">
        <f aca="false">((CD23-BT23)*0.6)+BT23</f>
        <v>-0.952906308</v>
      </c>
      <c r="CA23" s="152" t="n">
        <f aca="false">((CD23-BT23)*0.7)+BT23</f>
        <v>-0.988838486</v>
      </c>
      <c r="CB23" s="152" t="n">
        <f aca="false">((CD23-BT23)*0.8)+BT23</f>
        <v>-1.024770664</v>
      </c>
      <c r="CC23" s="152" t="n">
        <f aca="false">((CD23-BT23)*0.9)+BT23</f>
        <v>-1.060702842</v>
      </c>
      <c r="CD23" s="152" t="n">
        <f aca="false">VLOOKUP($A23,GAMMAGRIDS,9,FALSE())</f>
        <v>-1.09663502</v>
      </c>
      <c r="CE23" s="152" t="n">
        <f aca="false">($CD23-$CC23)+CD23</f>
        <v>-1.132567198</v>
      </c>
      <c r="CF23" s="152" t="n">
        <f aca="false">($CD23-$CC23)+CE23</f>
        <v>-1.168499376</v>
      </c>
      <c r="CG23" s="152" t="n">
        <f aca="false">($CD23-$CC23)+CF23</f>
        <v>-1.204431554</v>
      </c>
      <c r="CH23" s="152" t="n">
        <f aca="false">($CD23-$CC23)+CG23</f>
        <v>-1.240363732</v>
      </c>
      <c r="CI23" s="152" t="n">
        <f aca="false">($CD23-$CC23)+CH23</f>
        <v>-1.27629591</v>
      </c>
      <c r="CJ23" s="152" t="n">
        <f aca="false">($CD23-$CC23)+CI23</f>
        <v>-1.312228088</v>
      </c>
      <c r="CK23" s="152" t="n">
        <f aca="false">($CD23-$CC23)+CJ23</f>
        <v>-1.348160266</v>
      </c>
      <c r="CL23" s="152" t="n">
        <f aca="false">($CD23-$CC23)+CK23</f>
        <v>-1.384092444</v>
      </c>
      <c r="CM23" s="152" t="n">
        <f aca="false">($CD23-$CC23)+CL23</f>
        <v>-1.420024622</v>
      </c>
      <c r="CN23" s="152" t="n">
        <f aca="false">($CD23-$CC23)+CM23</f>
        <v>-1.4559568</v>
      </c>
      <c r="CO23" s="152" t="n">
        <f aca="false">($CD23-$CC23)+CN23</f>
        <v>-1.491888978</v>
      </c>
      <c r="CP23" s="152" t="n">
        <f aca="false">($CD23-$CC23)+CO23</f>
        <v>-1.527821156</v>
      </c>
      <c r="CQ23" s="152" t="n">
        <f aca="false">($CD23-$CC23)+CP23</f>
        <v>-1.563753334</v>
      </c>
      <c r="CR23" s="152" t="n">
        <f aca="false">($CD23-$CC23)+CQ23</f>
        <v>-1.599685512</v>
      </c>
      <c r="CS23" s="152" t="n">
        <f aca="false">($CD23-$CC23)+CR23</f>
        <v>-1.63561769</v>
      </c>
      <c r="CT23" s="152" t="n">
        <f aca="false">($CD23-$CC23)+CS23</f>
        <v>-1.671549868</v>
      </c>
      <c r="CU23" s="152" t="n">
        <f aca="false">($CD23-$CC23)+CT23</f>
        <v>-1.707482046</v>
      </c>
      <c r="CV23" s="152" t="n">
        <f aca="false">($CD23-$CC23)+CU23</f>
        <v>-1.743414224</v>
      </c>
      <c r="CW23" s="152" t="n">
        <f aca="false">($CD23-$CC23)+CV23</f>
        <v>-1.779346402</v>
      </c>
      <c r="CX23" s="152" t="n">
        <f aca="false">($CD23-$CC23)+CW23</f>
        <v>-1.81527858</v>
      </c>
    </row>
    <row r="24" customFormat="false" ht="12.75" hidden="false" customHeight="false" outlineLevel="0" collapsed="false">
      <c r="A24" s="34" t="n">
        <v>37316</v>
      </c>
      <c r="B24" s="152" t="n">
        <f aca="false">($V24-$W24)+C24</f>
        <v>1.54372835</v>
      </c>
      <c r="C24" s="152" t="n">
        <f aca="false">($V24-$W24)+D24</f>
        <v>1.514467416</v>
      </c>
      <c r="D24" s="152" t="n">
        <f aca="false">($V24-$W24)+E24</f>
        <v>1.485206482</v>
      </c>
      <c r="E24" s="152" t="n">
        <f aca="false">($V24-$W24)+F24</f>
        <v>1.455945548</v>
      </c>
      <c r="F24" s="152" t="n">
        <f aca="false">($V24-$W24)+G24</f>
        <v>1.426684614</v>
      </c>
      <c r="G24" s="152" t="n">
        <f aca="false">($V24-$W24)+H24</f>
        <v>1.39742368</v>
      </c>
      <c r="H24" s="152" t="n">
        <f aca="false">($V24-$W24)+I24</f>
        <v>1.368162746</v>
      </c>
      <c r="I24" s="152" t="n">
        <f aca="false">($V24-$W24)+J24</f>
        <v>1.338901812</v>
      </c>
      <c r="J24" s="152" t="n">
        <f aca="false">($V24-$W24)+K24</f>
        <v>1.309640878</v>
      </c>
      <c r="K24" s="152" t="n">
        <f aca="false">($V24-$W24)+L24</f>
        <v>1.280379944</v>
      </c>
      <c r="L24" s="152" t="n">
        <f aca="false">($V24-$W24)+M24</f>
        <v>1.25111901</v>
      </c>
      <c r="M24" s="152" t="n">
        <f aca="false">($V24-$W24)+N24</f>
        <v>1.221858076</v>
      </c>
      <c r="N24" s="152" t="n">
        <f aca="false">($V24-$W24)+O24</f>
        <v>1.192597142</v>
      </c>
      <c r="O24" s="152" t="n">
        <f aca="false">($V24-$W24)+P24</f>
        <v>1.163336208</v>
      </c>
      <c r="P24" s="152" t="n">
        <f aca="false">($V24-$W24)+Q24</f>
        <v>1.134075274</v>
      </c>
      <c r="Q24" s="152" t="n">
        <f aca="false">($V24-$W24)+R24</f>
        <v>1.10481434</v>
      </c>
      <c r="R24" s="152" t="n">
        <f aca="false">($V24-$W24)+S24</f>
        <v>1.075553406</v>
      </c>
      <c r="S24" s="152" t="n">
        <f aca="false">($V24-$W24)+T24</f>
        <v>1.046292472</v>
      </c>
      <c r="T24" s="152" t="n">
        <f aca="false">($V24-$W24)+U24</f>
        <v>1.017031538</v>
      </c>
      <c r="U24" s="152" t="n">
        <f aca="false">($V24-$W24)+V24</f>
        <v>0.987770604</v>
      </c>
      <c r="V24" s="152" t="n">
        <f aca="false">VLOOKUP($A24,GAMMAGRIDS,2,FALSE())</f>
        <v>0.95850967</v>
      </c>
      <c r="W24" s="152" t="n">
        <f aca="false">((V24-AF24)*0.9)+AF24</f>
        <v>0.929248736</v>
      </c>
      <c r="X24" s="152" t="n">
        <f aca="false">((V24-AF24)*0.8)+AF24</f>
        <v>0.899987802</v>
      </c>
      <c r="Y24" s="152" t="n">
        <f aca="false">((V24-AF24)*0.7)+AF24</f>
        <v>0.870726868</v>
      </c>
      <c r="Z24" s="152" t="n">
        <f aca="false">((V24-AF24)*0.6)+AF24</f>
        <v>0.841465934</v>
      </c>
      <c r="AA24" s="152" t="n">
        <f aca="false">((V24-AF24)*0.5)+AF24</f>
        <v>0.812205</v>
      </c>
      <c r="AB24" s="152" t="n">
        <f aca="false">((V24-AF24)*0.4)+AF24</f>
        <v>0.782944066</v>
      </c>
      <c r="AC24" s="152" t="n">
        <f aca="false">((V24-AF24)*0.3)+AF24</f>
        <v>0.753683132</v>
      </c>
      <c r="AD24" s="152" t="n">
        <f aca="false">((V24-AF24)*0.2)+AF24</f>
        <v>0.724422198</v>
      </c>
      <c r="AE24" s="152" t="n">
        <f aca="false">((V24-AF24)*0.1)+AF24</f>
        <v>0.695161264</v>
      </c>
      <c r="AF24" s="152" t="n">
        <f aca="false">VLOOKUP($A24,GAMMAGRIDS,3,FALSE())</f>
        <v>0.66590033</v>
      </c>
      <c r="AG24" s="152" t="n">
        <f aca="false">((AF24-AP24)*0.9)+AP24</f>
        <v>0.633660054</v>
      </c>
      <c r="AH24" s="152" t="n">
        <f aca="false">((AF24-AP24)*0.8)+AP24</f>
        <v>0.601419778</v>
      </c>
      <c r="AI24" s="152" t="n">
        <f aca="false">((AF24-AP24)*0.7)+AP24</f>
        <v>0.569179502</v>
      </c>
      <c r="AJ24" s="152" t="n">
        <f aca="false">((AF24-AP24)*0.6)+AP24</f>
        <v>0.536939226</v>
      </c>
      <c r="AK24" s="152" t="n">
        <f aca="false">((AF24-AP24)*0.5)+AP24</f>
        <v>0.50469895</v>
      </c>
      <c r="AL24" s="152" t="n">
        <f aca="false">((AF24-AP24)*0.4)+AP24</f>
        <v>0.472458674</v>
      </c>
      <c r="AM24" s="152" t="n">
        <f aca="false">((AF24-AP24)*0.3)+AP24</f>
        <v>0.440218398</v>
      </c>
      <c r="AN24" s="152" t="n">
        <f aca="false">((AF24-AP24)*0.2)+AP24</f>
        <v>0.407978122</v>
      </c>
      <c r="AO24" s="152" t="n">
        <f aca="false">((AF24-AP24)*0.1)+AP24</f>
        <v>0.375737846</v>
      </c>
      <c r="AP24" s="152" t="n">
        <f aca="false">VLOOKUP($A24,GAMMAGRIDS,4,FALSE())</f>
        <v>0.34349757</v>
      </c>
      <c r="AQ24" s="152" t="n">
        <f aca="false">(($AP24-$AU24)*0.8)+$AU24</f>
        <v>0.30957623</v>
      </c>
      <c r="AR24" s="152" t="n">
        <f aca="false">(($AP24-$AU24)*0.6)+$AU24</f>
        <v>0.27565489</v>
      </c>
      <c r="AS24" s="152" t="n">
        <f aca="false">(($AP24-$AU24)*0.4)+$AU24</f>
        <v>0.24173355</v>
      </c>
      <c r="AT24" s="152" t="n">
        <f aca="false">(($AP24-$AU24)*0.2)+$AU24</f>
        <v>0.20781221</v>
      </c>
      <c r="AU24" s="152" t="n">
        <f aca="false">VLOOKUP($A24,GAMMAGRIDS,5,FALSE())</f>
        <v>0.17389087</v>
      </c>
      <c r="AV24" s="152" t="n">
        <f aca="false">(($AU24-$AZ24)*0.8)+$AZ24</f>
        <v>0.139112696</v>
      </c>
      <c r="AW24" s="152" t="n">
        <f aca="false">(($AU24-$AZ24)*0.6)+$AZ24</f>
        <v>0.104334522</v>
      </c>
      <c r="AX24" s="152" t="n">
        <f aca="false">(($AU24-$AZ24)*0.4)+$AZ24</f>
        <v>0.069556348</v>
      </c>
      <c r="AY24" s="152" t="n">
        <f aca="false">(($AU24-$AZ24)*0.2)+$AZ24</f>
        <v>0.034778174</v>
      </c>
      <c r="AZ24" s="152" t="n">
        <v>0</v>
      </c>
      <c r="BA24" s="152" t="n">
        <f aca="false">(($BE24-$AZ24)*0.2)+$AZ24</f>
        <v>-0.03545588</v>
      </c>
      <c r="BB24" s="152" t="n">
        <f aca="false">(($BE24-$AZ24)*0.4)+$AZ24</f>
        <v>-0.07091176</v>
      </c>
      <c r="BC24" s="152" t="n">
        <f aca="false">(($BE24-$AZ24)*0.6)+$AZ24</f>
        <v>-0.10636764</v>
      </c>
      <c r="BD24" s="152" t="n">
        <f aca="false">(($BE24-$AZ24)*0.8)+$AZ24</f>
        <v>-0.14182352</v>
      </c>
      <c r="BE24" s="152" t="n">
        <f aca="false">VLOOKUP($A24,GAMMAGRIDS,6,FALSE())</f>
        <v>-0.1772794</v>
      </c>
      <c r="BF24" s="152" t="n">
        <f aca="false">(($BJ24-$BE24)*0.2)+$BE24</f>
        <v>-0.21324822</v>
      </c>
      <c r="BG24" s="152" t="n">
        <f aca="false">(($BJ24-$BE24)*0.4)+$BE24</f>
        <v>-0.24921704</v>
      </c>
      <c r="BH24" s="152" t="n">
        <f aca="false">(($BJ24-$BE24)*0.6)+$BE24</f>
        <v>-0.28518586</v>
      </c>
      <c r="BI24" s="152" t="n">
        <f aca="false">(($BJ24-$BE24)*0.8)+$BE24</f>
        <v>-0.32115468</v>
      </c>
      <c r="BJ24" s="152" t="n">
        <f aca="false">VLOOKUP($A24,GAMMAGRIDS,7,FALSE())</f>
        <v>-0.3571235</v>
      </c>
      <c r="BK24" s="152" t="n">
        <f aca="false">((BT24-BJ24)*0.1)+BJ24</f>
        <v>-0.393566249</v>
      </c>
      <c r="BL24" s="152" t="n">
        <f aca="false">((BT24-BJ24)*0.2)+BJ24</f>
        <v>-0.430008998</v>
      </c>
      <c r="BM24" s="152" t="n">
        <f aca="false">((BT24-BJ24)*0.3)+BJ24</f>
        <v>-0.466451747</v>
      </c>
      <c r="BN24" s="152" t="n">
        <f aca="false">((BT24-BJ24)*0.4)+BJ24</f>
        <v>-0.502894496</v>
      </c>
      <c r="BO24" s="152" t="n">
        <f aca="false">((BT24-BJ24)*0.5)+BJ24</f>
        <v>-0.539337245</v>
      </c>
      <c r="BP24" s="152" t="n">
        <f aca="false">((BT24-BJ24)*0.6)+BJ24</f>
        <v>-0.575779994</v>
      </c>
      <c r="BQ24" s="152" t="n">
        <f aca="false">((BT24-BJ24)*0.7)+BJ24</f>
        <v>-0.612222743</v>
      </c>
      <c r="BR24" s="152" t="n">
        <f aca="false">((BT24-BJ24)*0.8)+BJ24</f>
        <v>-0.648665492</v>
      </c>
      <c r="BS24" s="152" t="n">
        <f aca="false">((BT24-BJ24)*0.9)+BJ24</f>
        <v>-0.685108241</v>
      </c>
      <c r="BT24" s="152" t="n">
        <f aca="false">VLOOKUP($A24,GAMMAGRIDS,8,FALSE())</f>
        <v>-0.72155099</v>
      </c>
      <c r="BU24" s="152" t="n">
        <f aca="false">((CD24-BT24)*0.1)+BT24</f>
        <v>-0.758196696</v>
      </c>
      <c r="BV24" s="152" t="n">
        <f aca="false">((CD24-BT24)*0.2)+BT24</f>
        <v>-0.794842402</v>
      </c>
      <c r="BW24" s="152" t="n">
        <f aca="false">((CD24-BT24)*0.3)+BT24</f>
        <v>-0.831488108</v>
      </c>
      <c r="BX24" s="152" t="n">
        <f aca="false">((CD24-BT24)*0.4)+BT24</f>
        <v>-0.868133814</v>
      </c>
      <c r="BY24" s="152" t="n">
        <f aca="false">((CD24-BT24)*0.5)+BT24</f>
        <v>-0.90477952</v>
      </c>
      <c r="BZ24" s="152" t="n">
        <f aca="false">((CD24-BT24)*0.6)+BT24</f>
        <v>-0.941425226</v>
      </c>
      <c r="CA24" s="152" t="n">
        <f aca="false">((CD24-BT24)*0.7)+BT24</f>
        <v>-0.978070932</v>
      </c>
      <c r="CB24" s="152" t="n">
        <f aca="false">((CD24-BT24)*0.8)+BT24</f>
        <v>-1.014716638</v>
      </c>
      <c r="CC24" s="152" t="n">
        <f aca="false">((CD24-BT24)*0.9)+BT24</f>
        <v>-1.051362344</v>
      </c>
      <c r="CD24" s="152" t="n">
        <f aca="false">VLOOKUP($A24,GAMMAGRIDS,9,FALSE())</f>
        <v>-1.08800805</v>
      </c>
      <c r="CE24" s="152" t="n">
        <f aca="false">($CD24-$CC24)+CD24</f>
        <v>-1.124653756</v>
      </c>
      <c r="CF24" s="152" t="n">
        <f aca="false">($CD24-$CC24)+CE24</f>
        <v>-1.161299462</v>
      </c>
      <c r="CG24" s="152" t="n">
        <f aca="false">($CD24-$CC24)+CF24</f>
        <v>-1.197945168</v>
      </c>
      <c r="CH24" s="152" t="n">
        <f aca="false">($CD24-$CC24)+CG24</f>
        <v>-1.234590874</v>
      </c>
      <c r="CI24" s="152" t="n">
        <f aca="false">($CD24-$CC24)+CH24</f>
        <v>-1.27123658</v>
      </c>
      <c r="CJ24" s="152" t="n">
        <f aca="false">($CD24-$CC24)+CI24</f>
        <v>-1.307882286</v>
      </c>
      <c r="CK24" s="152" t="n">
        <f aca="false">($CD24-$CC24)+CJ24</f>
        <v>-1.344527992</v>
      </c>
      <c r="CL24" s="152" t="n">
        <f aca="false">($CD24-$CC24)+CK24</f>
        <v>-1.381173698</v>
      </c>
      <c r="CM24" s="152" t="n">
        <f aca="false">($CD24-$CC24)+CL24</f>
        <v>-1.417819404</v>
      </c>
      <c r="CN24" s="152" t="n">
        <f aca="false">($CD24-$CC24)+CM24</f>
        <v>-1.45446511</v>
      </c>
      <c r="CO24" s="152" t="n">
        <f aca="false">($CD24-$CC24)+CN24</f>
        <v>-1.491110816</v>
      </c>
      <c r="CP24" s="152" t="n">
        <f aca="false">($CD24-$CC24)+CO24</f>
        <v>-1.527756522</v>
      </c>
      <c r="CQ24" s="152" t="n">
        <f aca="false">($CD24-$CC24)+CP24</f>
        <v>-1.564402228</v>
      </c>
      <c r="CR24" s="152" t="n">
        <f aca="false">($CD24-$CC24)+CQ24</f>
        <v>-1.601047934</v>
      </c>
      <c r="CS24" s="152" t="n">
        <f aca="false">($CD24-$CC24)+CR24</f>
        <v>-1.63769364</v>
      </c>
      <c r="CT24" s="152" t="n">
        <f aca="false">($CD24-$CC24)+CS24</f>
        <v>-1.674339346</v>
      </c>
      <c r="CU24" s="152" t="n">
        <f aca="false">($CD24-$CC24)+CT24</f>
        <v>-1.710985052</v>
      </c>
      <c r="CV24" s="152" t="n">
        <f aca="false">($CD24-$CC24)+CU24</f>
        <v>-1.747630758</v>
      </c>
      <c r="CW24" s="152" t="n">
        <f aca="false">($CD24-$CC24)+CV24</f>
        <v>-1.784276464</v>
      </c>
      <c r="CX24" s="152" t="n">
        <f aca="false">($CD24-$CC24)+CW24</f>
        <v>-1.82092217</v>
      </c>
    </row>
    <row r="25" customFormat="false" ht="12.75" hidden="false" customHeight="false" outlineLevel="0" collapsed="false">
      <c r="A25" s="34" t="n">
        <v>37347</v>
      </c>
      <c r="B25" s="152" t="n">
        <f aca="false">($V25-$W25)+C25</f>
        <v>-7.13410374999999</v>
      </c>
      <c r="C25" s="152" t="n">
        <f aca="false">($V25-$W25)+D25</f>
        <v>-6.98192628299999</v>
      </c>
      <c r="D25" s="152" t="n">
        <f aca="false">($V25-$W25)+E25</f>
        <v>-6.82974881599999</v>
      </c>
      <c r="E25" s="152" t="n">
        <f aca="false">($V25-$W25)+F25</f>
        <v>-6.67757134899999</v>
      </c>
      <c r="F25" s="152" t="n">
        <f aca="false">($V25-$W25)+G25</f>
        <v>-6.52539388199999</v>
      </c>
      <c r="G25" s="152" t="n">
        <f aca="false">($V25-$W25)+H25</f>
        <v>-6.373216415</v>
      </c>
      <c r="H25" s="152" t="n">
        <f aca="false">($V25-$W25)+I25</f>
        <v>-6.221038948</v>
      </c>
      <c r="I25" s="152" t="n">
        <f aca="false">($V25-$W25)+J25</f>
        <v>-6.068861481</v>
      </c>
      <c r="J25" s="152" t="n">
        <f aca="false">($V25-$W25)+K25</f>
        <v>-5.916684014</v>
      </c>
      <c r="K25" s="152" t="n">
        <f aca="false">($V25-$W25)+L25</f>
        <v>-5.764506547</v>
      </c>
      <c r="L25" s="152" t="n">
        <f aca="false">($V25-$W25)+M25</f>
        <v>-5.61232908</v>
      </c>
      <c r="M25" s="152" t="n">
        <f aca="false">($V25-$W25)+N25</f>
        <v>-5.460151613</v>
      </c>
      <c r="N25" s="152" t="n">
        <f aca="false">($V25-$W25)+O25</f>
        <v>-5.307974146</v>
      </c>
      <c r="O25" s="152" t="n">
        <f aca="false">($V25-$W25)+P25</f>
        <v>-5.155796679</v>
      </c>
      <c r="P25" s="152" t="n">
        <f aca="false">($V25-$W25)+Q25</f>
        <v>-5.003619212</v>
      </c>
      <c r="Q25" s="152" t="n">
        <f aca="false">($V25-$W25)+R25</f>
        <v>-4.851441745</v>
      </c>
      <c r="R25" s="152" t="n">
        <f aca="false">($V25-$W25)+S25</f>
        <v>-4.699264278</v>
      </c>
      <c r="S25" s="152" t="n">
        <f aca="false">($V25-$W25)+T25</f>
        <v>-4.547086811</v>
      </c>
      <c r="T25" s="152" t="n">
        <f aca="false">($V25-$W25)+U25</f>
        <v>-4.394909344</v>
      </c>
      <c r="U25" s="152" t="n">
        <f aca="false">($V25-$W25)+V25</f>
        <v>-4.242731877</v>
      </c>
      <c r="V25" s="152" t="n">
        <f aca="false">VLOOKUP($A25,GAMMAGRIDS,2,FALSE())</f>
        <v>-4.09055441</v>
      </c>
      <c r="W25" s="152" t="n">
        <f aca="false">((V25-AF25)*0.9)+AF25</f>
        <v>-3.938376943</v>
      </c>
      <c r="X25" s="152" t="n">
        <f aca="false">((V25-AF25)*0.8)+AF25</f>
        <v>-3.786199476</v>
      </c>
      <c r="Y25" s="152" t="n">
        <f aca="false">((V25-AF25)*0.7)+AF25</f>
        <v>-3.634022009</v>
      </c>
      <c r="Z25" s="152" t="n">
        <f aca="false">((V25-AF25)*0.6)+AF25</f>
        <v>-3.481844542</v>
      </c>
      <c r="AA25" s="152" t="n">
        <f aca="false">((V25-AF25)*0.5)+AF25</f>
        <v>-3.329667075</v>
      </c>
      <c r="AB25" s="152" t="n">
        <f aca="false">((V25-AF25)*0.4)+AF25</f>
        <v>-3.177489608</v>
      </c>
      <c r="AC25" s="152" t="n">
        <f aca="false">((V25-AF25)*0.3)+AF25</f>
        <v>-3.025312141</v>
      </c>
      <c r="AD25" s="152" t="n">
        <f aca="false">((V25-AF25)*0.2)+AF25</f>
        <v>-2.873134674</v>
      </c>
      <c r="AE25" s="152" t="n">
        <f aca="false">((V25-AF25)*0.1)+AF25</f>
        <v>-2.720957207</v>
      </c>
      <c r="AF25" s="152" t="n">
        <f aca="false">VLOOKUP($A25,GAMMAGRIDS,3,FALSE())</f>
        <v>-2.56877974</v>
      </c>
      <c r="AG25" s="152" t="n">
        <f aca="false">((AF25-AP25)*0.9)+AP25</f>
        <v>-2.432822176</v>
      </c>
      <c r="AH25" s="152" t="n">
        <f aca="false">((AF25-AP25)*0.8)+AP25</f>
        <v>-2.296864612</v>
      </c>
      <c r="AI25" s="152" t="n">
        <f aca="false">((AF25-AP25)*0.7)+AP25</f>
        <v>-2.160907048</v>
      </c>
      <c r="AJ25" s="152" t="n">
        <f aca="false">((AF25-AP25)*0.6)+AP25</f>
        <v>-2.024949484</v>
      </c>
      <c r="AK25" s="152" t="n">
        <f aca="false">((AF25-AP25)*0.5)+AP25</f>
        <v>-1.88899192</v>
      </c>
      <c r="AL25" s="152" t="n">
        <f aca="false">((AF25-AP25)*0.4)+AP25</f>
        <v>-1.753034356</v>
      </c>
      <c r="AM25" s="152" t="n">
        <f aca="false">((AF25-AP25)*0.3)+AP25</f>
        <v>-1.617076792</v>
      </c>
      <c r="AN25" s="152" t="n">
        <f aca="false">((AF25-AP25)*0.2)+AP25</f>
        <v>-1.481119228</v>
      </c>
      <c r="AO25" s="152" t="n">
        <f aca="false">((AF25-AP25)*0.1)+AP25</f>
        <v>-1.345161664</v>
      </c>
      <c r="AP25" s="152" t="n">
        <f aca="false">VLOOKUP($A25,GAMMAGRIDS,4,FALSE())</f>
        <v>-1.2092041</v>
      </c>
      <c r="AQ25" s="152" t="n">
        <f aca="false">(($AP25-$AU25)*0.8)+$AU25</f>
        <v>-1.0846782</v>
      </c>
      <c r="AR25" s="152" t="n">
        <f aca="false">(($AP25-$AU25)*0.6)+$AU25</f>
        <v>-0.9601523</v>
      </c>
      <c r="AS25" s="152" t="n">
        <f aca="false">(($AP25-$AU25)*0.4)+$AU25</f>
        <v>-0.8356264</v>
      </c>
      <c r="AT25" s="152" t="n">
        <f aca="false">(($AP25-$AU25)*0.2)+$AU25</f>
        <v>-0.7111005</v>
      </c>
      <c r="AU25" s="152" t="n">
        <f aca="false">VLOOKUP($A25,GAMMAGRIDS,5,FALSE())</f>
        <v>-0.5865746</v>
      </c>
      <c r="AV25" s="152" t="n">
        <f aca="false">(($AU25-$AZ25)*0.8)+$AZ25</f>
        <v>-0.46925968</v>
      </c>
      <c r="AW25" s="152" t="n">
        <f aca="false">(($AU25-$AZ25)*0.6)+$AZ25</f>
        <v>-0.35194476</v>
      </c>
      <c r="AX25" s="152" t="n">
        <f aca="false">(($AU25-$AZ25)*0.4)+$AZ25</f>
        <v>-0.23462984</v>
      </c>
      <c r="AY25" s="152" t="n">
        <f aca="false">(($AU25-$AZ25)*0.2)+$AZ25</f>
        <v>-0.11731492</v>
      </c>
      <c r="AZ25" s="152" t="n">
        <v>0</v>
      </c>
      <c r="BA25" s="152" t="n">
        <f aca="false">(($BE25-$AZ25)*0.2)+$AZ25</f>
        <v>0.110417048</v>
      </c>
      <c r="BB25" s="152" t="n">
        <f aca="false">(($BE25-$AZ25)*0.4)+$AZ25</f>
        <v>0.220834096</v>
      </c>
      <c r="BC25" s="152" t="n">
        <f aca="false">(($BE25-$AZ25)*0.6)+$AZ25</f>
        <v>0.331251144</v>
      </c>
      <c r="BD25" s="152" t="n">
        <f aca="false">(($BE25-$AZ25)*0.8)+$AZ25</f>
        <v>0.441668192</v>
      </c>
      <c r="BE25" s="152" t="n">
        <f aca="false">VLOOKUP($A25,GAMMAGRIDS,6,FALSE())</f>
        <v>0.55208524</v>
      </c>
      <c r="BF25" s="152" t="n">
        <f aca="false">(($BJ25-$BE25)*0.2)+$BE25</f>
        <v>0.65591834</v>
      </c>
      <c r="BG25" s="152" t="n">
        <f aca="false">(($BJ25-$BE25)*0.4)+$BE25</f>
        <v>0.75975144</v>
      </c>
      <c r="BH25" s="152" t="n">
        <f aca="false">(($BJ25-$BE25)*0.6)+$BE25</f>
        <v>0.86358454</v>
      </c>
      <c r="BI25" s="152" t="n">
        <f aca="false">(($BJ25-$BE25)*0.8)+$BE25</f>
        <v>0.96741764</v>
      </c>
      <c r="BJ25" s="152" t="n">
        <f aca="false">VLOOKUP($A25,GAMMAGRIDS,7,FALSE())</f>
        <v>1.07125074</v>
      </c>
      <c r="BK25" s="152" t="n">
        <f aca="false">((BT25-BJ25)*0.1)+BJ25</f>
        <v>1.16583051</v>
      </c>
      <c r="BL25" s="152" t="n">
        <f aca="false">((BT25-BJ25)*0.2)+BJ25</f>
        <v>1.26041028</v>
      </c>
      <c r="BM25" s="152" t="n">
        <f aca="false">((BT25-BJ25)*0.3)+BJ25</f>
        <v>1.35499005</v>
      </c>
      <c r="BN25" s="152" t="n">
        <f aca="false">((BT25-BJ25)*0.4)+BJ25</f>
        <v>1.44956982</v>
      </c>
      <c r="BO25" s="152" t="n">
        <f aca="false">((BT25-BJ25)*0.5)+BJ25</f>
        <v>1.54414959</v>
      </c>
      <c r="BP25" s="152" t="n">
        <f aca="false">((BT25-BJ25)*0.6)+BJ25</f>
        <v>1.63872936</v>
      </c>
      <c r="BQ25" s="152" t="n">
        <f aca="false">((BT25-BJ25)*0.7)+BJ25</f>
        <v>1.73330913</v>
      </c>
      <c r="BR25" s="152" t="n">
        <f aca="false">((BT25-BJ25)*0.8)+BJ25</f>
        <v>1.8278889</v>
      </c>
      <c r="BS25" s="152" t="n">
        <f aca="false">((BT25-BJ25)*0.9)+BJ25</f>
        <v>1.92246867</v>
      </c>
      <c r="BT25" s="152" t="n">
        <f aca="false">VLOOKUP($A25,GAMMAGRIDS,8,FALSE())</f>
        <v>2.01704844</v>
      </c>
      <c r="BU25" s="152" t="n">
        <f aca="false">((CD25-BT25)*0.1)+BT25</f>
        <v>2.100304134</v>
      </c>
      <c r="BV25" s="152" t="n">
        <f aca="false">((CD25-BT25)*0.2)+BT25</f>
        <v>2.183559828</v>
      </c>
      <c r="BW25" s="152" t="n">
        <f aca="false">((CD25-BT25)*0.3)+BT25</f>
        <v>2.266815522</v>
      </c>
      <c r="BX25" s="152" t="n">
        <f aca="false">((CD25-BT25)*0.4)+BT25</f>
        <v>2.350071216</v>
      </c>
      <c r="BY25" s="152" t="n">
        <f aca="false">((CD25-BT25)*0.5)+BT25</f>
        <v>2.43332691</v>
      </c>
      <c r="BZ25" s="152" t="n">
        <f aca="false">((CD25-BT25)*0.6)+BT25</f>
        <v>2.516582604</v>
      </c>
      <c r="CA25" s="152" t="n">
        <f aca="false">((CD25-BT25)*0.7)+BT25</f>
        <v>2.599838298</v>
      </c>
      <c r="CB25" s="152" t="n">
        <f aca="false">((CD25-BT25)*0.8)+BT25</f>
        <v>2.683093992</v>
      </c>
      <c r="CC25" s="152" t="n">
        <f aca="false">((CD25-BT25)*0.9)+BT25</f>
        <v>2.766349686</v>
      </c>
      <c r="CD25" s="152" t="n">
        <f aca="false">VLOOKUP($A25,GAMMAGRIDS,9,FALSE())</f>
        <v>2.84960538</v>
      </c>
      <c r="CE25" s="152" t="n">
        <f aca="false">($CD25-$CC25)+CD25</f>
        <v>2.932861074</v>
      </c>
      <c r="CF25" s="152" t="n">
        <f aca="false">($CD25-$CC25)+CE25</f>
        <v>3.016116768</v>
      </c>
      <c r="CG25" s="152" t="n">
        <f aca="false">($CD25-$CC25)+CF25</f>
        <v>3.099372462</v>
      </c>
      <c r="CH25" s="152" t="n">
        <f aca="false">($CD25-$CC25)+CG25</f>
        <v>3.182628156</v>
      </c>
      <c r="CI25" s="152" t="n">
        <f aca="false">($CD25-$CC25)+CH25</f>
        <v>3.26588385</v>
      </c>
      <c r="CJ25" s="152" t="n">
        <f aca="false">($CD25-$CC25)+CI25</f>
        <v>3.349139544</v>
      </c>
      <c r="CK25" s="152" t="n">
        <f aca="false">($CD25-$CC25)+CJ25</f>
        <v>3.432395238</v>
      </c>
      <c r="CL25" s="152" t="n">
        <f aca="false">($CD25-$CC25)+CK25</f>
        <v>3.515650932</v>
      </c>
      <c r="CM25" s="152" t="n">
        <f aca="false">($CD25-$CC25)+CL25</f>
        <v>3.598906626</v>
      </c>
      <c r="CN25" s="152" t="n">
        <f aca="false">($CD25-$CC25)+CM25</f>
        <v>3.68216232</v>
      </c>
      <c r="CO25" s="152" t="n">
        <f aca="false">($CD25-$CC25)+CN25</f>
        <v>3.765418014</v>
      </c>
      <c r="CP25" s="152" t="n">
        <f aca="false">($CD25-$CC25)+CO25</f>
        <v>3.848673708</v>
      </c>
      <c r="CQ25" s="152" t="n">
        <f aca="false">($CD25-$CC25)+CP25</f>
        <v>3.931929402</v>
      </c>
      <c r="CR25" s="152" t="n">
        <f aca="false">($CD25-$CC25)+CQ25</f>
        <v>4.015185096</v>
      </c>
      <c r="CS25" s="152" t="n">
        <f aca="false">($CD25-$CC25)+CR25</f>
        <v>4.09844079</v>
      </c>
      <c r="CT25" s="152" t="n">
        <f aca="false">($CD25-$CC25)+CS25</f>
        <v>4.181696484</v>
      </c>
      <c r="CU25" s="152" t="n">
        <f aca="false">($CD25-$CC25)+CT25</f>
        <v>4.264952178</v>
      </c>
      <c r="CV25" s="152" t="n">
        <f aca="false">($CD25-$CC25)+CU25</f>
        <v>4.348207872</v>
      </c>
      <c r="CW25" s="152" t="n">
        <f aca="false">($CD25-$CC25)+CV25</f>
        <v>4.431463566</v>
      </c>
      <c r="CX25" s="152" t="n">
        <f aca="false">($CD25-$CC25)+CW25</f>
        <v>4.51471926</v>
      </c>
    </row>
    <row r="26" customFormat="false" ht="12.75" hidden="false" customHeight="false" outlineLevel="0" collapsed="false">
      <c r="A26" s="34" t="n">
        <v>37377</v>
      </c>
      <c r="B26" s="152" t="n">
        <f aca="false">($V26-$W26)+C26</f>
        <v>-8.20089795000001</v>
      </c>
      <c r="C26" s="152" t="n">
        <f aca="false">($V26-$W26)+D26</f>
        <v>-8.02608367300001</v>
      </c>
      <c r="D26" s="152" t="n">
        <f aca="false">($V26-$W26)+E26</f>
        <v>-7.85126939600001</v>
      </c>
      <c r="E26" s="152" t="n">
        <f aca="false">($V26-$W26)+F26</f>
        <v>-7.67645511900001</v>
      </c>
      <c r="F26" s="152" t="n">
        <f aca="false">($V26-$W26)+G26</f>
        <v>-7.50164084200001</v>
      </c>
      <c r="G26" s="152" t="n">
        <f aca="false">($V26-$W26)+H26</f>
        <v>-7.32682656500001</v>
      </c>
      <c r="H26" s="152" t="n">
        <f aca="false">($V26-$W26)+I26</f>
        <v>-7.152012288</v>
      </c>
      <c r="I26" s="152" t="n">
        <f aca="false">($V26-$W26)+J26</f>
        <v>-6.977198011</v>
      </c>
      <c r="J26" s="152" t="n">
        <f aca="false">($V26-$W26)+K26</f>
        <v>-6.802383734</v>
      </c>
      <c r="K26" s="152" t="n">
        <f aca="false">($V26-$W26)+L26</f>
        <v>-6.627569457</v>
      </c>
      <c r="L26" s="152" t="n">
        <f aca="false">($V26-$W26)+M26</f>
        <v>-6.45275518</v>
      </c>
      <c r="M26" s="152" t="n">
        <f aca="false">($V26-$W26)+N26</f>
        <v>-6.277940903</v>
      </c>
      <c r="N26" s="152" t="n">
        <f aca="false">($V26-$W26)+O26</f>
        <v>-6.103126626</v>
      </c>
      <c r="O26" s="152" t="n">
        <f aca="false">($V26-$W26)+P26</f>
        <v>-5.928312349</v>
      </c>
      <c r="P26" s="152" t="n">
        <f aca="false">($V26-$W26)+Q26</f>
        <v>-5.753498072</v>
      </c>
      <c r="Q26" s="152" t="n">
        <f aca="false">($V26-$W26)+R26</f>
        <v>-5.578683795</v>
      </c>
      <c r="R26" s="152" t="n">
        <f aca="false">($V26-$W26)+S26</f>
        <v>-5.403869518</v>
      </c>
      <c r="S26" s="152" t="n">
        <f aca="false">($V26-$W26)+T26</f>
        <v>-5.229055241</v>
      </c>
      <c r="T26" s="152" t="n">
        <f aca="false">($V26-$W26)+U26</f>
        <v>-5.054240964</v>
      </c>
      <c r="U26" s="152" t="n">
        <f aca="false">($V26-$W26)+V26</f>
        <v>-4.879426687</v>
      </c>
      <c r="V26" s="152" t="n">
        <f aca="false">VLOOKUP($A26,GAMMAGRIDS,2,FALSE())</f>
        <v>-4.70461241</v>
      </c>
      <c r="W26" s="152" t="n">
        <f aca="false">((V26-AF26)*0.9)+AF26</f>
        <v>-4.529798133</v>
      </c>
      <c r="X26" s="152" t="n">
        <f aca="false">((V26-AF26)*0.8)+AF26</f>
        <v>-4.354983856</v>
      </c>
      <c r="Y26" s="152" t="n">
        <f aca="false">((V26-AF26)*0.7)+AF26</f>
        <v>-4.180169579</v>
      </c>
      <c r="Z26" s="152" t="n">
        <f aca="false">((V26-AF26)*0.6)+AF26</f>
        <v>-4.005355302</v>
      </c>
      <c r="AA26" s="152" t="n">
        <f aca="false">((V26-AF26)*0.5)+AF26</f>
        <v>-3.830541025</v>
      </c>
      <c r="AB26" s="152" t="n">
        <f aca="false">((V26-AF26)*0.4)+AF26</f>
        <v>-3.655726748</v>
      </c>
      <c r="AC26" s="152" t="n">
        <f aca="false">((V26-AF26)*0.3)+AF26</f>
        <v>-3.480912471</v>
      </c>
      <c r="AD26" s="152" t="n">
        <f aca="false">((V26-AF26)*0.2)+AF26</f>
        <v>-3.306098194</v>
      </c>
      <c r="AE26" s="152" t="n">
        <f aca="false">((V26-AF26)*0.1)+AF26</f>
        <v>-3.131283917</v>
      </c>
      <c r="AF26" s="152" t="n">
        <f aca="false">VLOOKUP($A26,GAMMAGRIDS,3,FALSE())</f>
        <v>-2.95646964</v>
      </c>
      <c r="AG26" s="152" t="n">
        <f aca="false">((AF26-AP26)*0.9)+AP26</f>
        <v>-2.800041025</v>
      </c>
      <c r="AH26" s="152" t="n">
        <f aca="false">((AF26-AP26)*0.8)+AP26</f>
        <v>-2.64361241</v>
      </c>
      <c r="AI26" s="152" t="n">
        <f aca="false">((AF26-AP26)*0.7)+AP26</f>
        <v>-2.487183795</v>
      </c>
      <c r="AJ26" s="152" t="n">
        <f aca="false">((AF26-AP26)*0.6)+AP26</f>
        <v>-2.33075518</v>
      </c>
      <c r="AK26" s="152" t="n">
        <f aca="false">((AF26-AP26)*0.5)+AP26</f>
        <v>-2.174326565</v>
      </c>
      <c r="AL26" s="152" t="n">
        <f aca="false">((AF26-AP26)*0.4)+AP26</f>
        <v>-2.01789795</v>
      </c>
      <c r="AM26" s="152" t="n">
        <f aca="false">((AF26-AP26)*0.3)+AP26</f>
        <v>-1.861469335</v>
      </c>
      <c r="AN26" s="152" t="n">
        <f aca="false">((AF26-AP26)*0.2)+AP26</f>
        <v>-1.70504072</v>
      </c>
      <c r="AO26" s="152" t="n">
        <f aca="false">((AF26-AP26)*0.1)+AP26</f>
        <v>-1.548612105</v>
      </c>
      <c r="AP26" s="152" t="n">
        <f aca="false">VLOOKUP($A26,GAMMAGRIDS,4,FALSE())</f>
        <v>-1.39218349</v>
      </c>
      <c r="AQ26" s="152" t="n">
        <f aca="false">(($AP26-$AU26)*0.8)+$AU26</f>
        <v>-1.248821768</v>
      </c>
      <c r="AR26" s="152" t="n">
        <f aca="false">(($AP26-$AU26)*0.6)+$AU26</f>
        <v>-1.105460046</v>
      </c>
      <c r="AS26" s="152" t="n">
        <f aca="false">(($AP26-$AU26)*0.4)+$AU26</f>
        <v>-0.962098324</v>
      </c>
      <c r="AT26" s="152" t="n">
        <f aca="false">(($AP26-$AU26)*0.2)+$AU26</f>
        <v>-0.818736602</v>
      </c>
      <c r="AU26" s="152" t="n">
        <f aca="false">VLOOKUP($A26,GAMMAGRIDS,5,FALSE())</f>
        <v>-0.67537488</v>
      </c>
      <c r="AV26" s="152" t="n">
        <f aca="false">(($AU26-$AZ26)*0.8)+$AZ26</f>
        <v>-0.540299904</v>
      </c>
      <c r="AW26" s="152" t="n">
        <f aca="false">(($AU26-$AZ26)*0.6)+$AZ26</f>
        <v>-0.405224928</v>
      </c>
      <c r="AX26" s="152" t="n">
        <f aca="false">(($AU26-$AZ26)*0.4)+$AZ26</f>
        <v>-0.270149952</v>
      </c>
      <c r="AY26" s="152" t="n">
        <f aca="false">(($AU26-$AZ26)*0.2)+$AZ26</f>
        <v>-0.135074976</v>
      </c>
      <c r="AZ26" s="152" t="n">
        <v>0</v>
      </c>
      <c r="BA26" s="152" t="n">
        <f aca="false">(($BE26-$AZ26)*0.2)+$AZ26</f>
        <v>0.127121956</v>
      </c>
      <c r="BB26" s="152" t="n">
        <f aca="false">(($BE26-$AZ26)*0.4)+$AZ26</f>
        <v>0.254243912</v>
      </c>
      <c r="BC26" s="152" t="n">
        <f aca="false">(($BE26-$AZ26)*0.6)+$AZ26</f>
        <v>0.381365868</v>
      </c>
      <c r="BD26" s="152" t="n">
        <f aca="false">(($BE26-$AZ26)*0.8)+$AZ26</f>
        <v>0.508487824</v>
      </c>
      <c r="BE26" s="152" t="n">
        <f aca="false">VLOOKUP($A26,GAMMAGRIDS,6,FALSE())</f>
        <v>0.63560978</v>
      </c>
      <c r="BF26" s="152" t="n">
        <f aca="false">(($BJ26-$BE26)*0.2)+$BE26</f>
        <v>0.755119434</v>
      </c>
      <c r="BG26" s="152" t="n">
        <f aca="false">(($BJ26-$BE26)*0.4)+$BE26</f>
        <v>0.874629088</v>
      </c>
      <c r="BH26" s="152" t="n">
        <f aca="false">(($BJ26-$BE26)*0.6)+$BE26</f>
        <v>0.994138742</v>
      </c>
      <c r="BI26" s="152" t="n">
        <f aca="false">(($BJ26-$BE26)*0.8)+$BE26</f>
        <v>1.113648396</v>
      </c>
      <c r="BJ26" s="152" t="n">
        <f aca="false">VLOOKUP($A26,GAMMAGRIDS,7,FALSE())</f>
        <v>1.23315805</v>
      </c>
      <c r="BK26" s="152" t="n">
        <f aca="false">((BT26-BJ26)*0.1)+BJ26</f>
        <v>1.341937222</v>
      </c>
      <c r="BL26" s="152" t="n">
        <f aca="false">((BT26-BJ26)*0.2)+BJ26</f>
        <v>1.450716394</v>
      </c>
      <c r="BM26" s="152" t="n">
        <f aca="false">((BT26-BJ26)*0.3)+BJ26</f>
        <v>1.559495566</v>
      </c>
      <c r="BN26" s="152" t="n">
        <f aca="false">((BT26-BJ26)*0.4)+BJ26</f>
        <v>1.668274738</v>
      </c>
      <c r="BO26" s="152" t="n">
        <f aca="false">((BT26-BJ26)*0.5)+BJ26</f>
        <v>1.77705391</v>
      </c>
      <c r="BP26" s="152" t="n">
        <f aca="false">((BT26-BJ26)*0.6)+BJ26</f>
        <v>1.885833082</v>
      </c>
      <c r="BQ26" s="152" t="n">
        <f aca="false">((BT26-BJ26)*0.7)+BJ26</f>
        <v>1.994612254</v>
      </c>
      <c r="BR26" s="152" t="n">
        <f aca="false">((BT26-BJ26)*0.8)+BJ26</f>
        <v>2.103391426</v>
      </c>
      <c r="BS26" s="152" t="n">
        <f aca="false">((BT26-BJ26)*0.9)+BJ26</f>
        <v>2.212170598</v>
      </c>
      <c r="BT26" s="152" t="n">
        <f aca="false">VLOOKUP($A26,GAMMAGRIDS,8,FALSE())</f>
        <v>2.32094977</v>
      </c>
      <c r="BU26" s="152" t="n">
        <f aca="false">((CD26-BT26)*0.1)+BT26</f>
        <v>2.416560634</v>
      </c>
      <c r="BV26" s="152" t="n">
        <f aca="false">((CD26-BT26)*0.2)+BT26</f>
        <v>2.512171498</v>
      </c>
      <c r="BW26" s="152" t="n">
        <f aca="false">((CD26-BT26)*0.3)+BT26</f>
        <v>2.607782362</v>
      </c>
      <c r="BX26" s="152" t="n">
        <f aca="false">((CD26-BT26)*0.4)+BT26</f>
        <v>2.703393226</v>
      </c>
      <c r="BY26" s="152" t="n">
        <f aca="false">((CD26-BT26)*0.5)+BT26</f>
        <v>2.79900409</v>
      </c>
      <c r="BZ26" s="152" t="n">
        <f aca="false">((CD26-BT26)*0.6)+BT26</f>
        <v>2.894614954</v>
      </c>
      <c r="CA26" s="152" t="n">
        <f aca="false">((CD26-BT26)*0.7)+BT26</f>
        <v>2.990225818</v>
      </c>
      <c r="CB26" s="152" t="n">
        <f aca="false">((CD26-BT26)*0.8)+BT26</f>
        <v>3.085836682</v>
      </c>
      <c r="CC26" s="152" t="n">
        <f aca="false">((CD26-BT26)*0.9)+BT26</f>
        <v>3.181447546</v>
      </c>
      <c r="CD26" s="152" t="n">
        <f aca="false">VLOOKUP($A26,GAMMAGRIDS,9,FALSE())</f>
        <v>3.27705841</v>
      </c>
      <c r="CE26" s="152" t="n">
        <f aca="false">($CD26-$CC26)+CD26</f>
        <v>3.372669274</v>
      </c>
      <c r="CF26" s="152" t="n">
        <f aca="false">($CD26-$CC26)+CE26</f>
        <v>3.468280138</v>
      </c>
      <c r="CG26" s="152" t="n">
        <f aca="false">($CD26-$CC26)+CF26</f>
        <v>3.563891002</v>
      </c>
      <c r="CH26" s="152" t="n">
        <f aca="false">($CD26-$CC26)+CG26</f>
        <v>3.659501866</v>
      </c>
      <c r="CI26" s="152" t="n">
        <f aca="false">($CD26-$CC26)+CH26</f>
        <v>3.75511273</v>
      </c>
      <c r="CJ26" s="152" t="n">
        <f aca="false">($CD26-$CC26)+CI26</f>
        <v>3.850723594</v>
      </c>
      <c r="CK26" s="152" t="n">
        <f aca="false">($CD26-$CC26)+CJ26</f>
        <v>3.946334458</v>
      </c>
      <c r="CL26" s="152" t="n">
        <f aca="false">($CD26-$CC26)+CK26</f>
        <v>4.041945322</v>
      </c>
      <c r="CM26" s="152" t="n">
        <f aca="false">($CD26-$CC26)+CL26</f>
        <v>4.137556186</v>
      </c>
      <c r="CN26" s="152" t="n">
        <f aca="false">($CD26-$CC26)+CM26</f>
        <v>4.23316705</v>
      </c>
      <c r="CO26" s="152" t="n">
        <f aca="false">($CD26-$CC26)+CN26</f>
        <v>4.328777914</v>
      </c>
      <c r="CP26" s="152" t="n">
        <f aca="false">($CD26-$CC26)+CO26</f>
        <v>4.424388778</v>
      </c>
      <c r="CQ26" s="152" t="n">
        <f aca="false">($CD26-$CC26)+CP26</f>
        <v>4.519999642</v>
      </c>
      <c r="CR26" s="152" t="n">
        <f aca="false">($CD26-$CC26)+CQ26</f>
        <v>4.61561050599999</v>
      </c>
      <c r="CS26" s="152" t="n">
        <f aca="false">($CD26-$CC26)+CR26</f>
        <v>4.71122136999999</v>
      </c>
      <c r="CT26" s="152" t="n">
        <f aca="false">($CD26-$CC26)+CS26</f>
        <v>4.80683223399999</v>
      </c>
      <c r="CU26" s="152" t="n">
        <f aca="false">($CD26-$CC26)+CT26</f>
        <v>4.90244309799999</v>
      </c>
      <c r="CV26" s="152" t="n">
        <f aca="false">($CD26-$CC26)+CU26</f>
        <v>4.99805396199999</v>
      </c>
      <c r="CW26" s="152" t="n">
        <f aca="false">($CD26-$CC26)+CV26</f>
        <v>5.09366482599999</v>
      </c>
      <c r="CX26" s="152" t="n">
        <f aca="false">($CD26-$CC26)+CW26</f>
        <v>5.18927568999999</v>
      </c>
    </row>
    <row r="27" customFormat="false" ht="12.75" hidden="false" customHeight="false" outlineLevel="0" collapsed="false">
      <c r="A27" s="34" t="n">
        <v>37408</v>
      </c>
      <c r="B27" s="152" t="n">
        <f aca="false">($V27-$W27)+C27</f>
        <v>-7.98100606</v>
      </c>
      <c r="C27" s="152" t="n">
        <f aca="false">($V27-$W27)+D27</f>
        <v>-7.811126736</v>
      </c>
      <c r="D27" s="152" t="n">
        <f aca="false">($V27-$W27)+E27</f>
        <v>-7.641247412</v>
      </c>
      <c r="E27" s="152" t="n">
        <f aca="false">($V27-$W27)+F27</f>
        <v>-7.471368088</v>
      </c>
      <c r="F27" s="152" t="n">
        <f aca="false">($V27-$W27)+G27</f>
        <v>-7.301488764</v>
      </c>
      <c r="G27" s="152" t="n">
        <f aca="false">($V27-$W27)+H27</f>
        <v>-7.13160944</v>
      </c>
      <c r="H27" s="152" t="n">
        <f aca="false">($V27-$W27)+I27</f>
        <v>-6.961730116</v>
      </c>
      <c r="I27" s="152" t="n">
        <f aca="false">($V27-$W27)+J27</f>
        <v>-6.791850792</v>
      </c>
      <c r="J27" s="152" t="n">
        <f aca="false">($V27-$W27)+K27</f>
        <v>-6.621971468</v>
      </c>
      <c r="K27" s="152" t="n">
        <f aca="false">($V27-$W27)+L27</f>
        <v>-6.452092144</v>
      </c>
      <c r="L27" s="152" t="n">
        <f aca="false">($V27-$W27)+M27</f>
        <v>-6.28221282</v>
      </c>
      <c r="M27" s="152" t="n">
        <f aca="false">($V27-$W27)+N27</f>
        <v>-6.112333496</v>
      </c>
      <c r="N27" s="152" t="n">
        <f aca="false">($V27-$W27)+O27</f>
        <v>-5.942454172</v>
      </c>
      <c r="O27" s="152" t="n">
        <f aca="false">($V27-$W27)+P27</f>
        <v>-5.772574848</v>
      </c>
      <c r="P27" s="152" t="n">
        <f aca="false">($V27-$W27)+Q27</f>
        <v>-5.602695524</v>
      </c>
      <c r="Q27" s="152" t="n">
        <f aca="false">($V27-$W27)+R27</f>
        <v>-5.4328162</v>
      </c>
      <c r="R27" s="152" t="n">
        <f aca="false">($V27-$W27)+S27</f>
        <v>-5.262936876</v>
      </c>
      <c r="S27" s="152" t="n">
        <f aca="false">($V27-$W27)+T27</f>
        <v>-5.093057552</v>
      </c>
      <c r="T27" s="152" t="n">
        <f aca="false">($V27-$W27)+U27</f>
        <v>-4.923178228</v>
      </c>
      <c r="U27" s="152" t="n">
        <f aca="false">($V27-$W27)+V27</f>
        <v>-4.753298904</v>
      </c>
      <c r="V27" s="152" t="n">
        <f aca="false">VLOOKUP($A27,GAMMAGRIDS,2,FALSE())</f>
        <v>-4.58341958</v>
      </c>
      <c r="W27" s="152" t="n">
        <f aca="false">((V27-AF27)*0.9)+AF27</f>
        <v>-4.413540256</v>
      </c>
      <c r="X27" s="152" t="n">
        <f aca="false">((V27-AF27)*0.8)+AF27</f>
        <v>-4.243660932</v>
      </c>
      <c r="Y27" s="152" t="n">
        <f aca="false">((V27-AF27)*0.7)+AF27</f>
        <v>-4.073781608</v>
      </c>
      <c r="Z27" s="152" t="n">
        <f aca="false">((V27-AF27)*0.6)+AF27</f>
        <v>-3.903902284</v>
      </c>
      <c r="AA27" s="152" t="n">
        <f aca="false">((V27-AF27)*0.5)+AF27</f>
        <v>-3.73402296</v>
      </c>
      <c r="AB27" s="152" t="n">
        <f aca="false">((V27-AF27)*0.4)+AF27</f>
        <v>-3.564143636</v>
      </c>
      <c r="AC27" s="152" t="n">
        <f aca="false">((V27-AF27)*0.3)+AF27</f>
        <v>-3.394264312</v>
      </c>
      <c r="AD27" s="152" t="n">
        <f aca="false">((V27-AF27)*0.2)+AF27</f>
        <v>-3.224384988</v>
      </c>
      <c r="AE27" s="152" t="n">
        <f aca="false">((V27-AF27)*0.1)+AF27</f>
        <v>-3.054505664</v>
      </c>
      <c r="AF27" s="152" t="n">
        <f aca="false">VLOOKUP($A27,GAMMAGRIDS,3,FALSE())</f>
        <v>-2.88462634</v>
      </c>
      <c r="AG27" s="152" t="n">
        <f aca="false">((AF27-AP27)*0.9)+AP27</f>
        <v>-2.732199326</v>
      </c>
      <c r="AH27" s="152" t="n">
        <f aca="false">((AF27-AP27)*0.8)+AP27</f>
        <v>-2.579772312</v>
      </c>
      <c r="AI27" s="152" t="n">
        <f aca="false">((AF27-AP27)*0.7)+AP27</f>
        <v>-2.427345298</v>
      </c>
      <c r="AJ27" s="152" t="n">
        <f aca="false">((AF27-AP27)*0.6)+AP27</f>
        <v>-2.274918284</v>
      </c>
      <c r="AK27" s="152" t="n">
        <f aca="false">((AF27-AP27)*0.5)+AP27</f>
        <v>-2.12249127</v>
      </c>
      <c r="AL27" s="152" t="n">
        <f aca="false">((AF27-AP27)*0.4)+AP27</f>
        <v>-1.970064256</v>
      </c>
      <c r="AM27" s="152" t="n">
        <f aca="false">((AF27-AP27)*0.3)+AP27</f>
        <v>-1.817637242</v>
      </c>
      <c r="AN27" s="152" t="n">
        <f aca="false">((AF27-AP27)*0.2)+AP27</f>
        <v>-1.665210228</v>
      </c>
      <c r="AO27" s="152" t="n">
        <f aca="false">((AF27-AP27)*0.1)+AP27</f>
        <v>-1.512783214</v>
      </c>
      <c r="AP27" s="152" t="n">
        <f aca="false">VLOOKUP($A27,GAMMAGRIDS,4,FALSE())</f>
        <v>-1.3603562</v>
      </c>
      <c r="AQ27" s="152" t="n">
        <f aca="false">(($AP27-$AU27)*0.8)+$AU27</f>
        <v>-1.220367726</v>
      </c>
      <c r="AR27" s="152" t="n">
        <f aca="false">(($AP27-$AU27)*0.6)+$AU27</f>
        <v>-1.080379252</v>
      </c>
      <c r="AS27" s="152" t="n">
        <f aca="false">(($AP27-$AU27)*0.4)+$AU27</f>
        <v>-0.940390778</v>
      </c>
      <c r="AT27" s="152" t="n">
        <f aca="false">(($AP27-$AU27)*0.2)+$AU27</f>
        <v>-0.800402304</v>
      </c>
      <c r="AU27" s="152" t="n">
        <f aca="false">VLOOKUP($A27,GAMMAGRIDS,5,FALSE())</f>
        <v>-0.66041383</v>
      </c>
      <c r="AV27" s="152" t="n">
        <f aca="false">(($AU27-$AZ27)*0.8)+$AZ27</f>
        <v>-0.528331064</v>
      </c>
      <c r="AW27" s="152" t="n">
        <f aca="false">(($AU27-$AZ27)*0.6)+$AZ27</f>
        <v>-0.396248298</v>
      </c>
      <c r="AX27" s="152" t="n">
        <f aca="false">(($AU27-$AZ27)*0.4)+$AZ27</f>
        <v>-0.264165532</v>
      </c>
      <c r="AY27" s="152" t="n">
        <f aca="false">(($AU27-$AZ27)*0.2)+$AZ27</f>
        <v>-0.132082766</v>
      </c>
      <c r="AZ27" s="152" t="n">
        <v>0</v>
      </c>
      <c r="BA27" s="152" t="n">
        <f aca="false">(($BE27-$AZ27)*0.2)+$AZ27</f>
        <v>0.124483098</v>
      </c>
      <c r="BB27" s="152" t="n">
        <f aca="false">(($BE27-$AZ27)*0.4)+$AZ27</f>
        <v>0.248966196</v>
      </c>
      <c r="BC27" s="152" t="n">
        <f aca="false">(($BE27-$AZ27)*0.6)+$AZ27</f>
        <v>0.373449294</v>
      </c>
      <c r="BD27" s="152" t="n">
        <f aca="false">(($BE27-$AZ27)*0.8)+$AZ27</f>
        <v>0.497932392</v>
      </c>
      <c r="BE27" s="152" t="n">
        <f aca="false">VLOOKUP($A27,GAMMAGRIDS,6,FALSE())</f>
        <v>0.62241549</v>
      </c>
      <c r="BF27" s="152" t="n">
        <f aca="false">(($BJ27-$BE27)*0.2)+$BE27</f>
        <v>0.739612754</v>
      </c>
      <c r="BG27" s="152" t="n">
        <f aca="false">(($BJ27-$BE27)*0.4)+$BE27</f>
        <v>0.856810018</v>
      </c>
      <c r="BH27" s="152" t="n">
        <f aca="false">(($BJ27-$BE27)*0.6)+$BE27</f>
        <v>0.974007282</v>
      </c>
      <c r="BI27" s="152" t="n">
        <f aca="false">(($BJ27-$BE27)*0.8)+$BE27</f>
        <v>1.091204546</v>
      </c>
      <c r="BJ27" s="152" t="n">
        <f aca="false">VLOOKUP($A27,GAMMAGRIDS,7,FALSE())</f>
        <v>1.20840181</v>
      </c>
      <c r="BK27" s="152" t="n">
        <f aca="false">((BT27-BJ27)*0.1)+BJ27</f>
        <v>1.315307004</v>
      </c>
      <c r="BL27" s="152" t="n">
        <f aca="false">((BT27-BJ27)*0.2)+BJ27</f>
        <v>1.422212198</v>
      </c>
      <c r="BM27" s="152" t="n">
        <f aca="false">((BT27-BJ27)*0.3)+BJ27</f>
        <v>1.529117392</v>
      </c>
      <c r="BN27" s="152" t="n">
        <f aca="false">((BT27-BJ27)*0.4)+BJ27</f>
        <v>1.636022586</v>
      </c>
      <c r="BO27" s="152" t="n">
        <f aca="false">((BT27-BJ27)*0.5)+BJ27</f>
        <v>1.74292778</v>
      </c>
      <c r="BP27" s="152" t="n">
        <f aca="false">((BT27-BJ27)*0.6)+BJ27</f>
        <v>1.849832974</v>
      </c>
      <c r="BQ27" s="152" t="n">
        <f aca="false">((BT27-BJ27)*0.7)+BJ27</f>
        <v>1.956738168</v>
      </c>
      <c r="BR27" s="152" t="n">
        <f aca="false">((BT27-BJ27)*0.8)+BJ27</f>
        <v>2.063643362</v>
      </c>
      <c r="BS27" s="152" t="n">
        <f aca="false">((BT27-BJ27)*0.9)+BJ27</f>
        <v>2.170548556</v>
      </c>
      <c r="BT27" s="152" t="n">
        <f aca="false">VLOOKUP($A27,GAMMAGRIDS,8,FALSE())</f>
        <v>2.27745375</v>
      </c>
      <c r="BU27" s="152" t="n">
        <f aca="false">((CD27-BT27)*0.1)+BT27</f>
        <v>2.371695381</v>
      </c>
      <c r="BV27" s="152" t="n">
        <f aca="false">((CD27-BT27)*0.2)+BT27</f>
        <v>2.465937012</v>
      </c>
      <c r="BW27" s="152" t="n">
        <f aca="false">((CD27-BT27)*0.3)+BT27</f>
        <v>2.560178643</v>
      </c>
      <c r="BX27" s="152" t="n">
        <f aca="false">((CD27-BT27)*0.4)+BT27</f>
        <v>2.654420274</v>
      </c>
      <c r="BY27" s="152" t="n">
        <f aca="false">((CD27-BT27)*0.5)+BT27</f>
        <v>2.748661905</v>
      </c>
      <c r="BZ27" s="152" t="n">
        <f aca="false">((CD27-BT27)*0.6)+BT27</f>
        <v>2.842903536</v>
      </c>
      <c r="CA27" s="152" t="n">
        <f aca="false">((CD27-BT27)*0.7)+BT27</f>
        <v>2.937145167</v>
      </c>
      <c r="CB27" s="152" t="n">
        <f aca="false">((CD27-BT27)*0.8)+BT27</f>
        <v>3.031386798</v>
      </c>
      <c r="CC27" s="152" t="n">
        <f aca="false">((CD27-BT27)*0.9)+BT27</f>
        <v>3.125628429</v>
      </c>
      <c r="CD27" s="152" t="n">
        <f aca="false">VLOOKUP($A27,GAMMAGRIDS,9,FALSE())</f>
        <v>3.21987006</v>
      </c>
      <c r="CE27" s="152" t="n">
        <f aca="false">($CD27-$CC27)+CD27</f>
        <v>3.314111691</v>
      </c>
      <c r="CF27" s="152" t="n">
        <f aca="false">($CD27-$CC27)+CE27</f>
        <v>3.408353322</v>
      </c>
      <c r="CG27" s="152" t="n">
        <f aca="false">($CD27-$CC27)+CF27</f>
        <v>3.502594953</v>
      </c>
      <c r="CH27" s="152" t="n">
        <f aca="false">($CD27-$CC27)+CG27</f>
        <v>3.596836584</v>
      </c>
      <c r="CI27" s="152" t="n">
        <f aca="false">($CD27-$CC27)+CH27</f>
        <v>3.691078215</v>
      </c>
      <c r="CJ27" s="152" t="n">
        <f aca="false">($CD27-$CC27)+CI27</f>
        <v>3.785319846</v>
      </c>
      <c r="CK27" s="152" t="n">
        <f aca="false">($CD27-$CC27)+CJ27</f>
        <v>3.879561477</v>
      </c>
      <c r="CL27" s="152" t="n">
        <f aca="false">($CD27-$CC27)+CK27</f>
        <v>3.973803108</v>
      </c>
      <c r="CM27" s="152" t="n">
        <f aca="false">($CD27-$CC27)+CL27</f>
        <v>4.068044739</v>
      </c>
      <c r="CN27" s="152" t="n">
        <f aca="false">($CD27-$CC27)+CM27</f>
        <v>4.16228637</v>
      </c>
      <c r="CO27" s="152" t="n">
        <f aca="false">($CD27-$CC27)+CN27</f>
        <v>4.256528001</v>
      </c>
      <c r="CP27" s="152" t="n">
        <f aca="false">($CD27-$CC27)+CO27</f>
        <v>4.350769632</v>
      </c>
      <c r="CQ27" s="152" t="n">
        <f aca="false">($CD27-$CC27)+CP27</f>
        <v>4.445011263</v>
      </c>
      <c r="CR27" s="152" t="n">
        <f aca="false">($CD27-$CC27)+CQ27</f>
        <v>4.539252894</v>
      </c>
      <c r="CS27" s="152" t="n">
        <f aca="false">($CD27-$CC27)+CR27</f>
        <v>4.633494525</v>
      </c>
      <c r="CT27" s="152" t="n">
        <f aca="false">($CD27-$CC27)+CS27</f>
        <v>4.727736156</v>
      </c>
      <c r="CU27" s="152" t="n">
        <f aca="false">($CD27-$CC27)+CT27</f>
        <v>4.821977787</v>
      </c>
      <c r="CV27" s="152" t="n">
        <f aca="false">($CD27-$CC27)+CU27</f>
        <v>4.916219418</v>
      </c>
      <c r="CW27" s="152" t="n">
        <f aca="false">($CD27-$CC27)+CV27</f>
        <v>5.010461049</v>
      </c>
      <c r="CX27" s="152" t="n">
        <f aca="false">($CD27-$CC27)+CW27</f>
        <v>5.10470268</v>
      </c>
    </row>
    <row r="28" customFormat="false" ht="12.75" hidden="false" customHeight="false" outlineLevel="0" collapsed="false">
      <c r="A28" s="34" t="n">
        <v>37438</v>
      </c>
      <c r="B28" s="152" t="n">
        <f aca="false">($V28-$W28)+C28</f>
        <v>-8.12049095999999</v>
      </c>
      <c r="C28" s="152" t="n">
        <f aca="false">($V28-$W28)+D28</f>
        <v>-7.94790364499999</v>
      </c>
      <c r="D28" s="152" t="n">
        <f aca="false">($V28-$W28)+E28</f>
        <v>-7.77531632999999</v>
      </c>
      <c r="E28" s="152" t="n">
        <f aca="false">($V28-$W28)+F28</f>
        <v>-7.60272901499999</v>
      </c>
      <c r="F28" s="152" t="n">
        <f aca="false">($V28-$W28)+G28</f>
        <v>-7.43014169999999</v>
      </c>
      <c r="G28" s="152" t="n">
        <f aca="false">($V28-$W28)+H28</f>
        <v>-7.25755438499999</v>
      </c>
      <c r="H28" s="152" t="n">
        <f aca="false">($V28-$W28)+I28</f>
        <v>-7.08496706999999</v>
      </c>
      <c r="I28" s="152" t="n">
        <f aca="false">($V28-$W28)+J28</f>
        <v>-6.91237975499999</v>
      </c>
      <c r="J28" s="152" t="n">
        <f aca="false">($V28-$W28)+K28</f>
        <v>-6.73979243999999</v>
      </c>
      <c r="K28" s="152" t="n">
        <f aca="false">($V28-$W28)+L28</f>
        <v>-6.56720512499999</v>
      </c>
      <c r="L28" s="152" t="n">
        <f aca="false">($V28-$W28)+M28</f>
        <v>-6.39461780999999</v>
      </c>
      <c r="M28" s="152" t="n">
        <f aca="false">($V28-$W28)+N28</f>
        <v>-6.222030495</v>
      </c>
      <c r="N28" s="152" t="n">
        <f aca="false">($V28-$W28)+O28</f>
        <v>-6.04944318</v>
      </c>
      <c r="O28" s="152" t="n">
        <f aca="false">($V28-$W28)+P28</f>
        <v>-5.876855865</v>
      </c>
      <c r="P28" s="152" t="n">
        <f aca="false">($V28-$W28)+Q28</f>
        <v>-5.70426855</v>
      </c>
      <c r="Q28" s="152" t="n">
        <f aca="false">($V28-$W28)+R28</f>
        <v>-5.531681235</v>
      </c>
      <c r="R28" s="152" t="n">
        <f aca="false">($V28-$W28)+S28</f>
        <v>-5.35909392</v>
      </c>
      <c r="S28" s="152" t="n">
        <f aca="false">($V28-$W28)+T28</f>
        <v>-5.186506605</v>
      </c>
      <c r="T28" s="152" t="n">
        <f aca="false">($V28-$W28)+U28</f>
        <v>-5.01391929</v>
      </c>
      <c r="U28" s="152" t="n">
        <f aca="false">($V28-$W28)+V28</f>
        <v>-4.841331975</v>
      </c>
      <c r="V28" s="152" t="n">
        <f aca="false">VLOOKUP($A28,GAMMAGRIDS,2,FALSE())</f>
        <v>-4.66874466</v>
      </c>
      <c r="W28" s="152" t="n">
        <f aca="false">((V28-AF28)*0.9)+AF28</f>
        <v>-4.496157345</v>
      </c>
      <c r="X28" s="152" t="n">
        <f aca="false">((V28-AF28)*0.8)+AF28</f>
        <v>-4.32357003</v>
      </c>
      <c r="Y28" s="152" t="n">
        <f aca="false">((V28-AF28)*0.7)+AF28</f>
        <v>-4.150982715</v>
      </c>
      <c r="Z28" s="152" t="n">
        <f aca="false">((V28-AF28)*0.6)+AF28</f>
        <v>-3.9783954</v>
      </c>
      <c r="AA28" s="152" t="n">
        <f aca="false">((V28-AF28)*0.5)+AF28</f>
        <v>-3.805808085</v>
      </c>
      <c r="AB28" s="152" t="n">
        <f aca="false">((V28-AF28)*0.4)+AF28</f>
        <v>-3.63322077</v>
      </c>
      <c r="AC28" s="152" t="n">
        <f aca="false">((V28-AF28)*0.3)+AF28</f>
        <v>-3.460633455</v>
      </c>
      <c r="AD28" s="152" t="n">
        <f aca="false">((V28-AF28)*0.2)+AF28</f>
        <v>-3.28804614</v>
      </c>
      <c r="AE28" s="152" t="n">
        <f aca="false">((V28-AF28)*0.1)+AF28</f>
        <v>-3.115458825</v>
      </c>
      <c r="AF28" s="152" t="n">
        <f aca="false">VLOOKUP($A28,GAMMAGRIDS,3,FALSE())</f>
        <v>-2.94287151</v>
      </c>
      <c r="AG28" s="152" t="n">
        <f aca="false">((AF28-AP28)*0.9)+AP28</f>
        <v>-2.787588825</v>
      </c>
      <c r="AH28" s="152" t="n">
        <f aca="false">((AF28-AP28)*0.8)+AP28</f>
        <v>-2.63230614</v>
      </c>
      <c r="AI28" s="152" t="n">
        <f aca="false">((AF28-AP28)*0.7)+AP28</f>
        <v>-2.477023455</v>
      </c>
      <c r="AJ28" s="152" t="n">
        <f aca="false">((AF28-AP28)*0.6)+AP28</f>
        <v>-2.32174077</v>
      </c>
      <c r="AK28" s="152" t="n">
        <f aca="false">((AF28-AP28)*0.5)+AP28</f>
        <v>-2.166458085</v>
      </c>
      <c r="AL28" s="152" t="n">
        <f aca="false">((AF28-AP28)*0.4)+AP28</f>
        <v>-2.0111754</v>
      </c>
      <c r="AM28" s="152" t="n">
        <f aca="false">((AF28-AP28)*0.3)+AP28</f>
        <v>-1.855892715</v>
      </c>
      <c r="AN28" s="152" t="n">
        <f aca="false">((AF28-AP28)*0.2)+AP28</f>
        <v>-1.70061003</v>
      </c>
      <c r="AO28" s="152" t="n">
        <f aca="false">((AF28-AP28)*0.1)+AP28</f>
        <v>-1.545327345</v>
      </c>
      <c r="AP28" s="152" t="n">
        <f aca="false">VLOOKUP($A28,GAMMAGRIDS,4,FALSE())</f>
        <v>-1.39004466</v>
      </c>
      <c r="AQ28" s="152" t="n">
        <f aca="false">(($AP28-$AU28)*0.8)+$AU28</f>
        <v>-1.247110844</v>
      </c>
      <c r="AR28" s="152" t="n">
        <f aca="false">(($AP28-$AU28)*0.6)+$AU28</f>
        <v>-1.104177028</v>
      </c>
      <c r="AS28" s="152" t="n">
        <f aca="false">(($AP28-$AU28)*0.4)+$AU28</f>
        <v>-0.961243212</v>
      </c>
      <c r="AT28" s="152" t="n">
        <f aca="false">(($AP28-$AU28)*0.2)+$AU28</f>
        <v>-0.818309396</v>
      </c>
      <c r="AU28" s="152" t="n">
        <f aca="false">VLOOKUP($A28,GAMMAGRIDS,5,FALSE())</f>
        <v>-0.67537558</v>
      </c>
      <c r="AV28" s="152" t="n">
        <f aca="false">(($AU28-$AZ28)*0.8)+$AZ28</f>
        <v>-0.540300464</v>
      </c>
      <c r="AW28" s="152" t="n">
        <f aca="false">(($AU28-$AZ28)*0.6)+$AZ28</f>
        <v>-0.405225348</v>
      </c>
      <c r="AX28" s="152" t="n">
        <f aca="false">(($AU28-$AZ28)*0.4)+$AZ28</f>
        <v>-0.270150232</v>
      </c>
      <c r="AY28" s="152" t="n">
        <f aca="false">(($AU28-$AZ28)*0.2)+$AZ28</f>
        <v>-0.135075116</v>
      </c>
      <c r="AZ28" s="152" t="n">
        <v>0</v>
      </c>
      <c r="BA28" s="152" t="n">
        <f aca="false">(($BE28-$AZ28)*0.2)+$AZ28</f>
        <v>0.127512398</v>
      </c>
      <c r="BB28" s="152" t="n">
        <f aca="false">(($BE28-$AZ28)*0.4)+$AZ28</f>
        <v>0.255024796</v>
      </c>
      <c r="BC28" s="152" t="n">
        <f aca="false">(($BE28-$AZ28)*0.6)+$AZ28</f>
        <v>0.382537194</v>
      </c>
      <c r="BD28" s="152" t="n">
        <f aca="false">(($BE28-$AZ28)*0.8)+$AZ28</f>
        <v>0.510049592</v>
      </c>
      <c r="BE28" s="152" t="n">
        <f aca="false">VLOOKUP($A28,GAMMAGRIDS,6,FALSE())</f>
        <v>0.63756199</v>
      </c>
      <c r="BF28" s="152" t="n">
        <f aca="false">(($BJ28-$BE28)*0.2)+$BE28</f>
        <v>0.757815344</v>
      </c>
      <c r="BG28" s="152" t="n">
        <f aca="false">(($BJ28-$BE28)*0.4)+$BE28</f>
        <v>0.878068698</v>
      </c>
      <c r="BH28" s="152" t="n">
        <f aca="false">(($BJ28-$BE28)*0.6)+$BE28</f>
        <v>0.998322052</v>
      </c>
      <c r="BI28" s="152" t="n">
        <f aca="false">(($BJ28-$BE28)*0.8)+$BE28</f>
        <v>1.118575406</v>
      </c>
      <c r="BJ28" s="152" t="n">
        <f aca="false">VLOOKUP($A28,GAMMAGRIDS,7,FALSE())</f>
        <v>1.23882876</v>
      </c>
      <c r="BK28" s="152" t="n">
        <f aca="false">((BT28-BJ28)*0.1)+BJ28</f>
        <v>1.348810201</v>
      </c>
      <c r="BL28" s="152" t="n">
        <f aca="false">((BT28-BJ28)*0.2)+BJ28</f>
        <v>1.458791642</v>
      </c>
      <c r="BM28" s="152" t="n">
        <f aca="false">((BT28-BJ28)*0.3)+BJ28</f>
        <v>1.568773083</v>
      </c>
      <c r="BN28" s="152" t="n">
        <f aca="false">((BT28-BJ28)*0.4)+BJ28</f>
        <v>1.678754524</v>
      </c>
      <c r="BO28" s="152" t="n">
        <f aca="false">((BT28-BJ28)*0.5)+BJ28</f>
        <v>1.788735965</v>
      </c>
      <c r="BP28" s="152" t="n">
        <f aca="false">((BT28-BJ28)*0.6)+BJ28</f>
        <v>1.898717406</v>
      </c>
      <c r="BQ28" s="152" t="n">
        <f aca="false">((BT28-BJ28)*0.7)+BJ28</f>
        <v>2.008698847</v>
      </c>
      <c r="BR28" s="152" t="n">
        <f aca="false">((BT28-BJ28)*0.8)+BJ28</f>
        <v>2.118680288</v>
      </c>
      <c r="BS28" s="152" t="n">
        <f aca="false">((BT28-BJ28)*0.9)+BJ28</f>
        <v>2.228661729</v>
      </c>
      <c r="BT28" s="152" t="n">
        <f aca="false">VLOOKUP($A28,GAMMAGRIDS,8,FALSE())</f>
        <v>2.33864317</v>
      </c>
      <c r="BU28" s="152" t="n">
        <f aca="false">((CD28-BT28)*0.1)+BT28</f>
        <v>2.435956096</v>
      </c>
      <c r="BV28" s="152" t="n">
        <f aca="false">((CD28-BT28)*0.2)+BT28</f>
        <v>2.533269022</v>
      </c>
      <c r="BW28" s="152" t="n">
        <f aca="false">((CD28-BT28)*0.3)+BT28</f>
        <v>2.630581948</v>
      </c>
      <c r="BX28" s="152" t="n">
        <f aca="false">((CD28-BT28)*0.4)+BT28</f>
        <v>2.727894874</v>
      </c>
      <c r="BY28" s="152" t="n">
        <f aca="false">((CD28-BT28)*0.5)+BT28</f>
        <v>2.8252078</v>
      </c>
      <c r="BZ28" s="152" t="n">
        <f aca="false">((CD28-BT28)*0.6)+BT28</f>
        <v>2.922520726</v>
      </c>
      <c r="CA28" s="152" t="n">
        <f aca="false">((CD28-BT28)*0.7)+BT28</f>
        <v>3.019833652</v>
      </c>
      <c r="CB28" s="152" t="n">
        <f aca="false">((CD28-BT28)*0.8)+BT28</f>
        <v>3.117146578</v>
      </c>
      <c r="CC28" s="152" t="n">
        <f aca="false">((CD28-BT28)*0.9)+BT28</f>
        <v>3.214459504</v>
      </c>
      <c r="CD28" s="152" t="n">
        <f aca="false">VLOOKUP($A28,GAMMAGRIDS,9,FALSE())</f>
        <v>3.31177243</v>
      </c>
      <c r="CE28" s="152" t="n">
        <f aca="false">($CD28-$CC28)+CD28</f>
        <v>3.409085356</v>
      </c>
      <c r="CF28" s="152" t="n">
        <f aca="false">($CD28-$CC28)+CE28</f>
        <v>3.506398282</v>
      </c>
      <c r="CG28" s="152" t="n">
        <f aca="false">($CD28-$CC28)+CF28</f>
        <v>3.603711208</v>
      </c>
      <c r="CH28" s="152" t="n">
        <f aca="false">($CD28-$CC28)+CG28</f>
        <v>3.701024134</v>
      </c>
      <c r="CI28" s="152" t="n">
        <f aca="false">($CD28-$CC28)+CH28</f>
        <v>3.79833706</v>
      </c>
      <c r="CJ28" s="152" t="n">
        <f aca="false">($CD28-$CC28)+CI28</f>
        <v>3.895649986</v>
      </c>
      <c r="CK28" s="152" t="n">
        <f aca="false">($CD28-$CC28)+CJ28</f>
        <v>3.992962912</v>
      </c>
      <c r="CL28" s="152" t="n">
        <f aca="false">($CD28-$CC28)+CK28</f>
        <v>4.090275838</v>
      </c>
      <c r="CM28" s="152" t="n">
        <f aca="false">($CD28-$CC28)+CL28</f>
        <v>4.187588764</v>
      </c>
      <c r="CN28" s="152" t="n">
        <f aca="false">($CD28-$CC28)+CM28</f>
        <v>4.28490169</v>
      </c>
      <c r="CO28" s="152" t="n">
        <f aca="false">($CD28-$CC28)+CN28</f>
        <v>4.382214616</v>
      </c>
      <c r="CP28" s="152" t="n">
        <f aca="false">($CD28-$CC28)+CO28</f>
        <v>4.479527542</v>
      </c>
      <c r="CQ28" s="152" t="n">
        <f aca="false">($CD28-$CC28)+CP28</f>
        <v>4.576840468</v>
      </c>
      <c r="CR28" s="152" t="n">
        <f aca="false">($CD28-$CC28)+CQ28</f>
        <v>4.674153394</v>
      </c>
      <c r="CS28" s="152" t="n">
        <f aca="false">($CD28-$CC28)+CR28</f>
        <v>4.77146632</v>
      </c>
      <c r="CT28" s="152" t="n">
        <f aca="false">($CD28-$CC28)+CS28</f>
        <v>4.868779246</v>
      </c>
      <c r="CU28" s="152" t="n">
        <f aca="false">($CD28-$CC28)+CT28</f>
        <v>4.966092172</v>
      </c>
      <c r="CV28" s="152" t="n">
        <f aca="false">($CD28-$CC28)+CU28</f>
        <v>5.063405098</v>
      </c>
      <c r="CW28" s="152" t="n">
        <f aca="false">($CD28-$CC28)+CV28</f>
        <v>5.160718024</v>
      </c>
      <c r="CX28" s="152" t="n">
        <f aca="false">($CD28-$CC28)+CW28</f>
        <v>5.25803095</v>
      </c>
    </row>
    <row r="29" customFormat="false" ht="12.75" hidden="false" customHeight="false" outlineLevel="0" collapsed="false">
      <c r="A29" s="34" t="n">
        <v>37469</v>
      </c>
      <c r="B29" s="152" t="n">
        <f aca="false">($V29-$W29)+C29</f>
        <v>-7.89230043</v>
      </c>
      <c r="C29" s="152" t="n">
        <f aca="false">($V29-$W29)+D29</f>
        <v>-7.724747955</v>
      </c>
      <c r="D29" s="152" t="n">
        <f aca="false">($V29-$W29)+E29</f>
        <v>-7.55719548</v>
      </c>
      <c r="E29" s="152" t="n">
        <f aca="false">($V29-$W29)+F29</f>
        <v>-7.389643005</v>
      </c>
      <c r="F29" s="152" t="n">
        <f aca="false">($V29-$W29)+G29</f>
        <v>-7.22209053</v>
      </c>
      <c r="G29" s="152" t="n">
        <f aca="false">($V29-$W29)+H29</f>
        <v>-7.054538055</v>
      </c>
      <c r="H29" s="152" t="n">
        <f aca="false">($V29-$W29)+I29</f>
        <v>-6.88698558</v>
      </c>
      <c r="I29" s="152" t="n">
        <f aca="false">($V29-$W29)+J29</f>
        <v>-6.719433105</v>
      </c>
      <c r="J29" s="152" t="n">
        <f aca="false">($V29-$W29)+K29</f>
        <v>-6.55188063</v>
      </c>
      <c r="K29" s="152" t="n">
        <f aca="false">($V29-$W29)+L29</f>
        <v>-6.384328155</v>
      </c>
      <c r="L29" s="152" t="n">
        <f aca="false">($V29-$W29)+M29</f>
        <v>-6.21677568</v>
      </c>
      <c r="M29" s="152" t="n">
        <f aca="false">($V29-$W29)+N29</f>
        <v>-6.049223205</v>
      </c>
      <c r="N29" s="152" t="n">
        <f aca="false">($V29-$W29)+O29</f>
        <v>-5.88167073</v>
      </c>
      <c r="O29" s="152" t="n">
        <f aca="false">($V29-$W29)+P29</f>
        <v>-5.714118255</v>
      </c>
      <c r="P29" s="152" t="n">
        <f aca="false">($V29-$W29)+Q29</f>
        <v>-5.54656578</v>
      </c>
      <c r="Q29" s="152" t="n">
        <f aca="false">($V29-$W29)+R29</f>
        <v>-5.379013305</v>
      </c>
      <c r="R29" s="152" t="n">
        <f aca="false">($V29-$W29)+S29</f>
        <v>-5.21146083</v>
      </c>
      <c r="S29" s="152" t="n">
        <f aca="false">($V29-$W29)+T29</f>
        <v>-5.043908355</v>
      </c>
      <c r="T29" s="152" t="n">
        <f aca="false">($V29-$W29)+U29</f>
        <v>-4.87635588</v>
      </c>
      <c r="U29" s="152" t="n">
        <f aca="false">($V29-$W29)+V29</f>
        <v>-4.708803405</v>
      </c>
      <c r="V29" s="152" t="n">
        <f aca="false">VLOOKUP($A29,GAMMAGRIDS,2,FALSE())</f>
        <v>-4.54125093</v>
      </c>
      <c r="W29" s="152" t="n">
        <f aca="false">((V29-AF29)*0.9)+AF29</f>
        <v>-4.373698455</v>
      </c>
      <c r="X29" s="152" t="n">
        <f aca="false">((V29-AF29)*0.8)+AF29</f>
        <v>-4.20614598</v>
      </c>
      <c r="Y29" s="152" t="n">
        <f aca="false">((V29-AF29)*0.7)+AF29</f>
        <v>-4.038593505</v>
      </c>
      <c r="Z29" s="152" t="n">
        <f aca="false">((V29-AF29)*0.6)+AF29</f>
        <v>-3.87104103</v>
      </c>
      <c r="AA29" s="152" t="n">
        <f aca="false">((V29-AF29)*0.5)+AF29</f>
        <v>-3.703488555</v>
      </c>
      <c r="AB29" s="152" t="n">
        <f aca="false">((V29-AF29)*0.4)+AF29</f>
        <v>-3.53593608</v>
      </c>
      <c r="AC29" s="152" t="n">
        <f aca="false">((V29-AF29)*0.3)+AF29</f>
        <v>-3.368383605</v>
      </c>
      <c r="AD29" s="152" t="n">
        <f aca="false">((V29-AF29)*0.2)+AF29</f>
        <v>-3.20083113</v>
      </c>
      <c r="AE29" s="152" t="n">
        <f aca="false">((V29-AF29)*0.1)+AF29</f>
        <v>-3.033278655</v>
      </c>
      <c r="AF29" s="152" t="n">
        <f aca="false">VLOOKUP($A29,GAMMAGRIDS,3,FALSE())</f>
        <v>-2.86572618</v>
      </c>
      <c r="AG29" s="152" t="n">
        <f aca="false">((AF29-AP29)*0.9)+AP29</f>
        <v>-2.714678563</v>
      </c>
      <c r="AH29" s="152" t="n">
        <f aca="false">((AF29-AP29)*0.8)+AP29</f>
        <v>-2.563630946</v>
      </c>
      <c r="AI29" s="152" t="n">
        <f aca="false">((AF29-AP29)*0.7)+AP29</f>
        <v>-2.412583329</v>
      </c>
      <c r="AJ29" s="152" t="n">
        <f aca="false">((AF29-AP29)*0.6)+AP29</f>
        <v>-2.261535712</v>
      </c>
      <c r="AK29" s="152" t="n">
        <f aca="false">((AF29-AP29)*0.5)+AP29</f>
        <v>-2.110488095</v>
      </c>
      <c r="AL29" s="152" t="n">
        <f aca="false">((AF29-AP29)*0.4)+AP29</f>
        <v>-1.959440478</v>
      </c>
      <c r="AM29" s="152" t="n">
        <f aca="false">((AF29-AP29)*0.3)+AP29</f>
        <v>-1.808392861</v>
      </c>
      <c r="AN29" s="152" t="n">
        <f aca="false">((AF29-AP29)*0.2)+AP29</f>
        <v>-1.657345244</v>
      </c>
      <c r="AO29" s="152" t="n">
        <f aca="false">((AF29-AP29)*0.1)+AP29</f>
        <v>-1.506297627</v>
      </c>
      <c r="AP29" s="152" t="n">
        <f aca="false">VLOOKUP($A29,GAMMAGRIDS,4,FALSE())</f>
        <v>-1.35525001</v>
      </c>
      <c r="AQ29" s="152" t="n">
        <f aca="false">(($AP29-$AU29)*0.8)+$AU29</f>
        <v>-1.215977494</v>
      </c>
      <c r="AR29" s="152" t="n">
        <f aca="false">(($AP29-$AU29)*0.6)+$AU29</f>
        <v>-1.076704978</v>
      </c>
      <c r="AS29" s="152" t="n">
        <f aca="false">(($AP29-$AU29)*0.4)+$AU29</f>
        <v>-0.937432462</v>
      </c>
      <c r="AT29" s="152" t="n">
        <f aca="false">(($AP29-$AU29)*0.2)+$AU29</f>
        <v>-0.798159946</v>
      </c>
      <c r="AU29" s="152" t="n">
        <f aca="false">VLOOKUP($A29,GAMMAGRIDS,5,FALSE())</f>
        <v>-0.65888743</v>
      </c>
      <c r="AV29" s="152" t="n">
        <f aca="false">(($AU29-$AZ29)*0.8)+$AZ29</f>
        <v>-0.527109944</v>
      </c>
      <c r="AW29" s="152" t="n">
        <f aca="false">(($AU29-$AZ29)*0.6)+$AZ29</f>
        <v>-0.395332458</v>
      </c>
      <c r="AX29" s="152" t="n">
        <f aca="false">(($AU29-$AZ29)*0.4)+$AZ29</f>
        <v>-0.263554972</v>
      </c>
      <c r="AY29" s="152" t="n">
        <f aca="false">(($AU29-$AZ29)*0.2)+$AZ29</f>
        <v>-0.131777486</v>
      </c>
      <c r="AZ29" s="152" t="n">
        <v>0</v>
      </c>
      <c r="BA29" s="152" t="n">
        <f aca="false">(($BE29-$AZ29)*0.2)+$AZ29</f>
        <v>0.124562144</v>
      </c>
      <c r="BB29" s="152" t="n">
        <f aca="false">(($BE29-$AZ29)*0.4)+$AZ29</f>
        <v>0.249124288</v>
      </c>
      <c r="BC29" s="152" t="n">
        <f aca="false">(($BE29-$AZ29)*0.6)+$AZ29</f>
        <v>0.373686432</v>
      </c>
      <c r="BD29" s="152" t="n">
        <f aca="false">(($BE29-$AZ29)*0.8)+$AZ29</f>
        <v>0.498248576</v>
      </c>
      <c r="BE29" s="152" t="n">
        <f aca="false">VLOOKUP($A29,GAMMAGRIDS,6,FALSE())</f>
        <v>0.62281072</v>
      </c>
      <c r="BF29" s="152" t="n">
        <f aca="false">(($BJ29-$BE29)*0.2)+$BE29</f>
        <v>0.740443706</v>
      </c>
      <c r="BG29" s="152" t="n">
        <f aca="false">(($BJ29-$BE29)*0.4)+$BE29</f>
        <v>0.858076692</v>
      </c>
      <c r="BH29" s="152" t="n">
        <f aca="false">(($BJ29-$BE29)*0.6)+$BE29</f>
        <v>0.975709678</v>
      </c>
      <c r="BI29" s="152" t="n">
        <f aca="false">(($BJ29-$BE29)*0.8)+$BE29</f>
        <v>1.093342664</v>
      </c>
      <c r="BJ29" s="152" t="n">
        <f aca="false">VLOOKUP($A29,GAMMAGRIDS,7,FALSE())</f>
        <v>1.21097565</v>
      </c>
      <c r="BK29" s="152" t="n">
        <f aca="false">((BT29-BJ29)*0.1)+BJ29</f>
        <v>1.318794704</v>
      </c>
      <c r="BL29" s="152" t="n">
        <f aca="false">((BT29-BJ29)*0.2)+BJ29</f>
        <v>1.426613758</v>
      </c>
      <c r="BM29" s="152" t="n">
        <f aca="false">((BT29-BJ29)*0.3)+BJ29</f>
        <v>1.534432812</v>
      </c>
      <c r="BN29" s="152" t="n">
        <f aca="false">((BT29-BJ29)*0.4)+BJ29</f>
        <v>1.642251866</v>
      </c>
      <c r="BO29" s="152" t="n">
        <f aca="false">((BT29-BJ29)*0.5)+BJ29</f>
        <v>1.75007092</v>
      </c>
      <c r="BP29" s="152" t="n">
        <f aca="false">((BT29-BJ29)*0.6)+BJ29</f>
        <v>1.857889974</v>
      </c>
      <c r="BQ29" s="152" t="n">
        <f aca="false">((BT29-BJ29)*0.7)+BJ29</f>
        <v>1.965709028</v>
      </c>
      <c r="BR29" s="152" t="n">
        <f aca="false">((BT29-BJ29)*0.8)+BJ29</f>
        <v>2.073528082</v>
      </c>
      <c r="BS29" s="152" t="n">
        <f aca="false">((BT29-BJ29)*0.9)+BJ29</f>
        <v>2.181347136</v>
      </c>
      <c r="BT29" s="152" t="n">
        <f aca="false">VLOOKUP($A29,GAMMAGRIDS,8,FALSE())</f>
        <v>2.28916619</v>
      </c>
      <c r="BU29" s="152" t="n">
        <f aca="false">((CD29-BT29)*0.1)+BT29</f>
        <v>2.384864416</v>
      </c>
      <c r="BV29" s="152" t="n">
        <f aca="false">((CD29-BT29)*0.2)+BT29</f>
        <v>2.480562642</v>
      </c>
      <c r="BW29" s="152" t="n">
        <f aca="false">((CD29-BT29)*0.3)+BT29</f>
        <v>2.576260868</v>
      </c>
      <c r="BX29" s="152" t="n">
        <f aca="false">((CD29-BT29)*0.4)+BT29</f>
        <v>2.671959094</v>
      </c>
      <c r="BY29" s="152" t="n">
        <f aca="false">((CD29-BT29)*0.5)+BT29</f>
        <v>2.76765732</v>
      </c>
      <c r="BZ29" s="152" t="n">
        <f aca="false">((CD29-BT29)*0.6)+BT29</f>
        <v>2.863355546</v>
      </c>
      <c r="CA29" s="152" t="n">
        <f aca="false">((CD29-BT29)*0.7)+BT29</f>
        <v>2.959053772</v>
      </c>
      <c r="CB29" s="152" t="n">
        <f aca="false">((CD29-BT29)*0.8)+BT29</f>
        <v>3.054751998</v>
      </c>
      <c r="CC29" s="152" t="n">
        <f aca="false">((CD29-BT29)*0.9)+BT29</f>
        <v>3.150450224</v>
      </c>
      <c r="CD29" s="152" t="n">
        <f aca="false">VLOOKUP($A29,GAMMAGRIDS,9,FALSE())</f>
        <v>3.24614845</v>
      </c>
      <c r="CE29" s="152" t="n">
        <f aca="false">($CD29-$CC29)+CD29</f>
        <v>3.341846676</v>
      </c>
      <c r="CF29" s="152" t="n">
        <f aca="false">($CD29-$CC29)+CE29</f>
        <v>3.437544902</v>
      </c>
      <c r="CG29" s="152" t="n">
        <f aca="false">($CD29-$CC29)+CF29</f>
        <v>3.533243128</v>
      </c>
      <c r="CH29" s="152" t="n">
        <f aca="false">($CD29-$CC29)+CG29</f>
        <v>3.628941354</v>
      </c>
      <c r="CI29" s="152" t="n">
        <f aca="false">($CD29-$CC29)+CH29</f>
        <v>3.72463958</v>
      </c>
      <c r="CJ29" s="152" t="n">
        <f aca="false">($CD29-$CC29)+CI29</f>
        <v>3.820337806</v>
      </c>
      <c r="CK29" s="152" t="n">
        <f aca="false">($CD29-$CC29)+CJ29</f>
        <v>3.916036032</v>
      </c>
      <c r="CL29" s="152" t="n">
        <f aca="false">($CD29-$CC29)+CK29</f>
        <v>4.011734258</v>
      </c>
      <c r="CM29" s="152" t="n">
        <f aca="false">($CD29-$CC29)+CL29</f>
        <v>4.107432484</v>
      </c>
      <c r="CN29" s="152" t="n">
        <f aca="false">($CD29-$CC29)+CM29</f>
        <v>4.20313071</v>
      </c>
      <c r="CO29" s="152" t="n">
        <f aca="false">($CD29-$CC29)+CN29</f>
        <v>4.298828936</v>
      </c>
      <c r="CP29" s="152" t="n">
        <f aca="false">($CD29-$CC29)+CO29</f>
        <v>4.394527162</v>
      </c>
      <c r="CQ29" s="152" t="n">
        <f aca="false">($CD29-$CC29)+CP29</f>
        <v>4.490225388</v>
      </c>
      <c r="CR29" s="152" t="n">
        <f aca="false">($CD29-$CC29)+CQ29</f>
        <v>4.585923614</v>
      </c>
      <c r="CS29" s="152" t="n">
        <f aca="false">($CD29-$CC29)+CR29</f>
        <v>4.68162184</v>
      </c>
      <c r="CT29" s="152" t="n">
        <f aca="false">($CD29-$CC29)+CS29</f>
        <v>4.777320066</v>
      </c>
      <c r="CU29" s="152" t="n">
        <f aca="false">($CD29-$CC29)+CT29</f>
        <v>4.873018292</v>
      </c>
      <c r="CV29" s="152" t="n">
        <f aca="false">($CD29-$CC29)+CU29</f>
        <v>4.968716518</v>
      </c>
      <c r="CW29" s="152" t="n">
        <f aca="false">($CD29-$CC29)+CV29</f>
        <v>5.064414744</v>
      </c>
      <c r="CX29" s="152" t="n">
        <f aca="false">($CD29-$CC29)+CW29</f>
        <v>5.16011297</v>
      </c>
    </row>
    <row r="30" customFormat="false" ht="12.75" hidden="false" customHeight="false" outlineLevel="0" collapsed="false">
      <c r="A30" s="34" t="n">
        <v>37500</v>
      </c>
      <c r="B30" s="152" t="n">
        <f aca="false">($V30-$W30)+C30</f>
        <v>-7.50390066</v>
      </c>
      <c r="C30" s="152" t="n">
        <f aca="false">($V30-$W30)+D30</f>
        <v>-7.344794904</v>
      </c>
      <c r="D30" s="152" t="n">
        <f aca="false">($V30-$W30)+E30</f>
        <v>-7.185689148</v>
      </c>
      <c r="E30" s="152" t="n">
        <f aca="false">($V30-$W30)+F30</f>
        <v>-7.026583392</v>
      </c>
      <c r="F30" s="152" t="n">
        <f aca="false">($V30-$W30)+G30</f>
        <v>-6.867477636</v>
      </c>
      <c r="G30" s="152" t="n">
        <f aca="false">($V30-$W30)+H30</f>
        <v>-6.70837188</v>
      </c>
      <c r="H30" s="152" t="n">
        <f aca="false">($V30-$W30)+I30</f>
        <v>-6.549266124</v>
      </c>
      <c r="I30" s="152" t="n">
        <f aca="false">($V30-$W30)+J30</f>
        <v>-6.390160368</v>
      </c>
      <c r="J30" s="152" t="n">
        <f aca="false">($V30-$W30)+K30</f>
        <v>-6.231054612</v>
      </c>
      <c r="K30" s="152" t="n">
        <f aca="false">($V30-$W30)+L30</f>
        <v>-6.071948856</v>
      </c>
      <c r="L30" s="152" t="n">
        <f aca="false">($V30-$W30)+M30</f>
        <v>-5.9128431</v>
      </c>
      <c r="M30" s="152" t="n">
        <f aca="false">($V30-$W30)+N30</f>
        <v>-5.753737344</v>
      </c>
      <c r="N30" s="152" t="n">
        <f aca="false">($V30-$W30)+O30</f>
        <v>-5.594631588</v>
      </c>
      <c r="O30" s="152" t="n">
        <f aca="false">($V30-$W30)+P30</f>
        <v>-5.435525832</v>
      </c>
      <c r="P30" s="152" t="n">
        <f aca="false">($V30-$W30)+Q30</f>
        <v>-5.276420076</v>
      </c>
      <c r="Q30" s="152" t="n">
        <f aca="false">($V30-$W30)+R30</f>
        <v>-5.11731432</v>
      </c>
      <c r="R30" s="152" t="n">
        <f aca="false">($V30-$W30)+S30</f>
        <v>-4.958208564</v>
      </c>
      <c r="S30" s="152" t="n">
        <f aca="false">($V30-$W30)+T30</f>
        <v>-4.799102808</v>
      </c>
      <c r="T30" s="152" t="n">
        <f aca="false">($V30-$W30)+U30</f>
        <v>-4.639997052</v>
      </c>
      <c r="U30" s="152" t="n">
        <f aca="false">($V30-$W30)+V30</f>
        <v>-4.480891296</v>
      </c>
      <c r="V30" s="152" t="n">
        <f aca="false">VLOOKUP($A30,GAMMAGRIDS,2,FALSE())</f>
        <v>-4.32178554</v>
      </c>
      <c r="W30" s="152" t="n">
        <f aca="false">((V30-AF30)*0.9)+AF30</f>
        <v>-4.162679784</v>
      </c>
      <c r="X30" s="152" t="n">
        <f aca="false">((V30-AF30)*0.8)+AF30</f>
        <v>-4.003574028</v>
      </c>
      <c r="Y30" s="152" t="n">
        <f aca="false">((V30-AF30)*0.7)+AF30</f>
        <v>-3.844468272</v>
      </c>
      <c r="Z30" s="152" t="n">
        <f aca="false">((V30-AF30)*0.6)+AF30</f>
        <v>-3.685362516</v>
      </c>
      <c r="AA30" s="152" t="n">
        <f aca="false">((V30-AF30)*0.5)+AF30</f>
        <v>-3.52625676</v>
      </c>
      <c r="AB30" s="152" t="n">
        <f aca="false">((V30-AF30)*0.4)+AF30</f>
        <v>-3.367151004</v>
      </c>
      <c r="AC30" s="152" t="n">
        <f aca="false">((V30-AF30)*0.3)+AF30</f>
        <v>-3.208045248</v>
      </c>
      <c r="AD30" s="152" t="n">
        <f aca="false">((V30-AF30)*0.2)+AF30</f>
        <v>-3.048939492</v>
      </c>
      <c r="AE30" s="152" t="n">
        <f aca="false">((V30-AF30)*0.1)+AF30</f>
        <v>-2.889833736</v>
      </c>
      <c r="AF30" s="152" t="n">
        <f aca="false">VLOOKUP($A30,GAMMAGRIDS,3,FALSE())</f>
        <v>-2.73072798</v>
      </c>
      <c r="AG30" s="152" t="n">
        <f aca="false">((AF30-AP30)*0.9)+AP30</f>
        <v>-2.586968174</v>
      </c>
      <c r="AH30" s="152" t="n">
        <f aca="false">((AF30-AP30)*0.8)+AP30</f>
        <v>-2.443208368</v>
      </c>
      <c r="AI30" s="152" t="n">
        <f aca="false">((AF30-AP30)*0.7)+AP30</f>
        <v>-2.299448562</v>
      </c>
      <c r="AJ30" s="152" t="n">
        <f aca="false">((AF30-AP30)*0.6)+AP30</f>
        <v>-2.155688756</v>
      </c>
      <c r="AK30" s="152" t="n">
        <f aca="false">((AF30-AP30)*0.5)+AP30</f>
        <v>-2.01192895</v>
      </c>
      <c r="AL30" s="152" t="n">
        <f aca="false">((AF30-AP30)*0.4)+AP30</f>
        <v>-1.868169144</v>
      </c>
      <c r="AM30" s="152" t="n">
        <f aca="false">((AF30-AP30)*0.3)+AP30</f>
        <v>-1.724409338</v>
      </c>
      <c r="AN30" s="152" t="n">
        <f aca="false">((AF30-AP30)*0.2)+AP30</f>
        <v>-1.580649532</v>
      </c>
      <c r="AO30" s="152" t="n">
        <f aca="false">((AF30-AP30)*0.1)+AP30</f>
        <v>-1.436889726</v>
      </c>
      <c r="AP30" s="152" t="n">
        <f aca="false">VLOOKUP($A30,GAMMAGRIDS,4,FALSE())</f>
        <v>-1.29312992</v>
      </c>
      <c r="AQ30" s="152" t="n">
        <f aca="false">(($AP30-$AU30)*0.8)+$AU30</f>
        <v>-1.160326832</v>
      </c>
      <c r="AR30" s="152" t="n">
        <f aca="false">(($AP30-$AU30)*0.6)+$AU30</f>
        <v>-1.027523744</v>
      </c>
      <c r="AS30" s="152" t="n">
        <f aca="false">(($AP30-$AU30)*0.4)+$AU30</f>
        <v>-0.894720656</v>
      </c>
      <c r="AT30" s="152" t="n">
        <f aca="false">(($AP30-$AU30)*0.2)+$AU30</f>
        <v>-0.761917568</v>
      </c>
      <c r="AU30" s="152" t="n">
        <f aca="false">VLOOKUP($A30,GAMMAGRIDS,5,FALSE())</f>
        <v>-0.62911448</v>
      </c>
      <c r="AV30" s="152" t="n">
        <f aca="false">(($AU30-$AZ30)*0.8)+$AZ30</f>
        <v>-0.503291584</v>
      </c>
      <c r="AW30" s="152" t="n">
        <f aca="false">(($AU30-$AZ30)*0.6)+$AZ30</f>
        <v>-0.377468688</v>
      </c>
      <c r="AX30" s="152" t="n">
        <f aca="false">(($AU30-$AZ30)*0.4)+$AZ30</f>
        <v>-0.251645792</v>
      </c>
      <c r="AY30" s="152" t="n">
        <f aca="false">(($AU30-$AZ30)*0.2)+$AZ30</f>
        <v>-0.125822896</v>
      </c>
      <c r="AZ30" s="152" t="n">
        <v>0</v>
      </c>
      <c r="BA30" s="152" t="n">
        <f aca="false">(($BE30-$AZ30)*0.2)+$AZ30</f>
        <v>0.119097886</v>
      </c>
      <c r="BB30" s="152" t="n">
        <f aca="false">(($BE30-$AZ30)*0.4)+$AZ30</f>
        <v>0.238195772</v>
      </c>
      <c r="BC30" s="152" t="n">
        <f aca="false">(($BE30-$AZ30)*0.6)+$AZ30</f>
        <v>0.357293658</v>
      </c>
      <c r="BD30" s="152" t="n">
        <f aca="false">(($BE30-$AZ30)*0.8)+$AZ30</f>
        <v>0.476391544</v>
      </c>
      <c r="BE30" s="152" t="n">
        <f aca="false">VLOOKUP($A30,GAMMAGRIDS,6,FALSE())</f>
        <v>0.59548943</v>
      </c>
      <c r="BF30" s="152" t="n">
        <f aca="false">(($BJ30-$BE30)*0.2)+$BE30</f>
        <v>0.708123318</v>
      </c>
      <c r="BG30" s="152" t="n">
        <f aca="false">(($BJ30-$BE30)*0.4)+$BE30</f>
        <v>0.820757206</v>
      </c>
      <c r="BH30" s="152" t="n">
        <f aca="false">(($BJ30-$BE30)*0.6)+$BE30</f>
        <v>0.933391094</v>
      </c>
      <c r="BI30" s="152" t="n">
        <f aca="false">(($BJ30-$BE30)*0.8)+$BE30</f>
        <v>1.046024982</v>
      </c>
      <c r="BJ30" s="152" t="n">
        <f aca="false">VLOOKUP($A30,GAMMAGRIDS,7,FALSE())</f>
        <v>1.15865887</v>
      </c>
      <c r="BK30" s="152" t="n">
        <f aca="false">((BT30-BJ30)*0.1)+BJ30</f>
        <v>1.262125583</v>
      </c>
      <c r="BL30" s="152" t="n">
        <f aca="false">((BT30-BJ30)*0.2)+BJ30</f>
        <v>1.365592296</v>
      </c>
      <c r="BM30" s="152" t="n">
        <f aca="false">((BT30-BJ30)*0.3)+BJ30</f>
        <v>1.469059009</v>
      </c>
      <c r="BN30" s="152" t="n">
        <f aca="false">((BT30-BJ30)*0.4)+BJ30</f>
        <v>1.572525722</v>
      </c>
      <c r="BO30" s="152" t="n">
        <f aca="false">((BT30-BJ30)*0.5)+BJ30</f>
        <v>1.675992435</v>
      </c>
      <c r="BP30" s="152" t="n">
        <f aca="false">((BT30-BJ30)*0.6)+BJ30</f>
        <v>1.779459148</v>
      </c>
      <c r="BQ30" s="152" t="n">
        <f aca="false">((BT30-BJ30)*0.7)+BJ30</f>
        <v>1.882925861</v>
      </c>
      <c r="BR30" s="152" t="n">
        <f aca="false">((BT30-BJ30)*0.8)+BJ30</f>
        <v>1.986392574</v>
      </c>
      <c r="BS30" s="152" t="n">
        <f aca="false">((BT30-BJ30)*0.9)+BJ30</f>
        <v>2.089859287</v>
      </c>
      <c r="BT30" s="152" t="n">
        <f aca="false">VLOOKUP($A30,GAMMAGRIDS,8,FALSE())</f>
        <v>2.193326</v>
      </c>
      <c r="BU30" s="152" t="n">
        <f aca="false">((CD30-BT30)*0.1)+BT30</f>
        <v>2.285449833</v>
      </c>
      <c r="BV30" s="152" t="n">
        <f aca="false">((CD30-BT30)*0.2)+BT30</f>
        <v>2.377573666</v>
      </c>
      <c r="BW30" s="152" t="n">
        <f aca="false">((CD30-BT30)*0.3)+BT30</f>
        <v>2.469697499</v>
      </c>
      <c r="BX30" s="152" t="n">
        <f aca="false">((CD30-BT30)*0.4)+BT30</f>
        <v>2.561821332</v>
      </c>
      <c r="BY30" s="152" t="n">
        <f aca="false">((CD30-BT30)*0.5)+BT30</f>
        <v>2.653945165</v>
      </c>
      <c r="BZ30" s="152" t="n">
        <f aca="false">((CD30-BT30)*0.6)+BT30</f>
        <v>2.746068998</v>
      </c>
      <c r="CA30" s="152" t="n">
        <f aca="false">((CD30-BT30)*0.7)+BT30</f>
        <v>2.838192831</v>
      </c>
      <c r="CB30" s="152" t="n">
        <f aca="false">((CD30-BT30)*0.8)+BT30</f>
        <v>2.930316664</v>
      </c>
      <c r="CC30" s="152" t="n">
        <f aca="false">((CD30-BT30)*0.9)+BT30</f>
        <v>3.022440497</v>
      </c>
      <c r="CD30" s="152" t="n">
        <f aca="false">VLOOKUP($A30,GAMMAGRIDS,9,FALSE())</f>
        <v>3.11456433</v>
      </c>
      <c r="CE30" s="152" t="n">
        <f aca="false">($CD30-$CC30)+CD30</f>
        <v>3.206688163</v>
      </c>
      <c r="CF30" s="152" t="n">
        <f aca="false">($CD30-$CC30)+CE30</f>
        <v>3.298811996</v>
      </c>
      <c r="CG30" s="152" t="n">
        <f aca="false">($CD30-$CC30)+CF30</f>
        <v>3.390935829</v>
      </c>
      <c r="CH30" s="152" t="n">
        <f aca="false">($CD30-$CC30)+CG30</f>
        <v>3.483059662</v>
      </c>
      <c r="CI30" s="152" t="n">
        <f aca="false">($CD30-$CC30)+CH30</f>
        <v>3.575183495</v>
      </c>
      <c r="CJ30" s="152" t="n">
        <f aca="false">($CD30-$CC30)+CI30</f>
        <v>3.667307328</v>
      </c>
      <c r="CK30" s="152" t="n">
        <f aca="false">($CD30-$CC30)+CJ30</f>
        <v>3.759431161</v>
      </c>
      <c r="CL30" s="152" t="n">
        <f aca="false">($CD30-$CC30)+CK30</f>
        <v>3.851554994</v>
      </c>
      <c r="CM30" s="152" t="n">
        <f aca="false">($CD30-$CC30)+CL30</f>
        <v>3.943678827</v>
      </c>
      <c r="CN30" s="152" t="n">
        <f aca="false">($CD30-$CC30)+CM30</f>
        <v>4.03580266</v>
      </c>
      <c r="CO30" s="152" t="n">
        <f aca="false">($CD30-$CC30)+CN30</f>
        <v>4.127926493</v>
      </c>
      <c r="CP30" s="152" t="n">
        <f aca="false">($CD30-$CC30)+CO30</f>
        <v>4.220050326</v>
      </c>
      <c r="CQ30" s="152" t="n">
        <f aca="false">($CD30-$CC30)+CP30</f>
        <v>4.312174159</v>
      </c>
      <c r="CR30" s="152" t="n">
        <f aca="false">($CD30-$CC30)+CQ30</f>
        <v>4.404297992</v>
      </c>
      <c r="CS30" s="152" t="n">
        <f aca="false">($CD30-$CC30)+CR30</f>
        <v>4.496421825</v>
      </c>
      <c r="CT30" s="152" t="n">
        <f aca="false">($CD30-$CC30)+CS30</f>
        <v>4.588545658</v>
      </c>
      <c r="CU30" s="152" t="n">
        <f aca="false">($CD30-$CC30)+CT30</f>
        <v>4.680669491</v>
      </c>
      <c r="CV30" s="152" t="n">
        <f aca="false">($CD30-$CC30)+CU30</f>
        <v>4.772793324</v>
      </c>
      <c r="CW30" s="152" t="n">
        <f aca="false">($CD30-$CC30)+CV30</f>
        <v>4.864917157</v>
      </c>
      <c r="CX30" s="152" t="n">
        <f aca="false">($CD30-$CC30)+CW30</f>
        <v>4.95704099000001</v>
      </c>
    </row>
    <row r="31" customFormat="false" ht="12.75" hidden="false" customHeight="false" outlineLevel="0" collapsed="false">
      <c r="A31" s="34" t="n">
        <v>37530</v>
      </c>
      <c r="B31" s="152" t="n">
        <f aca="false">($V31-$W31)+C31</f>
        <v>-7.41316180999999</v>
      </c>
      <c r="C31" s="152" t="n">
        <f aca="false">($V31-$W31)+D31</f>
        <v>-7.25616605399999</v>
      </c>
      <c r="D31" s="152" t="n">
        <f aca="false">($V31-$W31)+E31</f>
        <v>-7.09917029799999</v>
      </c>
      <c r="E31" s="152" t="n">
        <f aca="false">($V31-$W31)+F31</f>
        <v>-6.942174542</v>
      </c>
      <c r="F31" s="152" t="n">
        <f aca="false">($V31-$W31)+G31</f>
        <v>-6.785178786</v>
      </c>
      <c r="G31" s="152" t="n">
        <f aca="false">($V31-$W31)+H31</f>
        <v>-6.62818303</v>
      </c>
      <c r="H31" s="152" t="n">
        <f aca="false">($V31-$W31)+I31</f>
        <v>-6.471187274</v>
      </c>
      <c r="I31" s="152" t="n">
        <f aca="false">($V31-$W31)+J31</f>
        <v>-6.314191518</v>
      </c>
      <c r="J31" s="152" t="n">
        <f aca="false">($V31-$W31)+K31</f>
        <v>-6.157195762</v>
      </c>
      <c r="K31" s="152" t="n">
        <f aca="false">($V31-$W31)+L31</f>
        <v>-6.000200006</v>
      </c>
      <c r="L31" s="152" t="n">
        <f aca="false">($V31-$W31)+M31</f>
        <v>-5.84320425</v>
      </c>
      <c r="M31" s="152" t="n">
        <f aca="false">($V31-$W31)+N31</f>
        <v>-5.686208494</v>
      </c>
      <c r="N31" s="152" t="n">
        <f aca="false">($V31-$W31)+O31</f>
        <v>-5.529212738</v>
      </c>
      <c r="O31" s="152" t="n">
        <f aca="false">($V31-$W31)+P31</f>
        <v>-5.372216982</v>
      </c>
      <c r="P31" s="152" t="n">
        <f aca="false">($V31-$W31)+Q31</f>
        <v>-5.215221226</v>
      </c>
      <c r="Q31" s="152" t="n">
        <f aca="false">($V31-$W31)+R31</f>
        <v>-5.05822547</v>
      </c>
      <c r="R31" s="152" t="n">
        <f aca="false">($V31-$W31)+S31</f>
        <v>-4.901229714</v>
      </c>
      <c r="S31" s="152" t="n">
        <f aca="false">($V31-$W31)+T31</f>
        <v>-4.744233958</v>
      </c>
      <c r="T31" s="152" t="n">
        <f aca="false">($V31-$W31)+U31</f>
        <v>-4.587238202</v>
      </c>
      <c r="U31" s="152" t="n">
        <f aca="false">($V31-$W31)+V31</f>
        <v>-4.430242446</v>
      </c>
      <c r="V31" s="152" t="n">
        <f aca="false">VLOOKUP($A31,GAMMAGRIDS,2,FALSE())</f>
        <v>-4.27324669</v>
      </c>
      <c r="W31" s="152" t="n">
        <f aca="false">((V31-AF31)*0.9)+AF31</f>
        <v>-4.116250934</v>
      </c>
      <c r="X31" s="152" t="n">
        <f aca="false">((V31-AF31)*0.8)+AF31</f>
        <v>-3.959255178</v>
      </c>
      <c r="Y31" s="152" t="n">
        <f aca="false">((V31-AF31)*0.7)+AF31</f>
        <v>-3.802259422</v>
      </c>
      <c r="Z31" s="152" t="n">
        <f aca="false">((V31-AF31)*0.6)+AF31</f>
        <v>-3.645263666</v>
      </c>
      <c r="AA31" s="152" t="n">
        <f aca="false">((V31-AF31)*0.5)+AF31</f>
        <v>-3.48826791</v>
      </c>
      <c r="AB31" s="152" t="n">
        <f aca="false">((V31-AF31)*0.4)+AF31</f>
        <v>-3.331272154</v>
      </c>
      <c r="AC31" s="152" t="n">
        <f aca="false">((V31-AF31)*0.3)+AF31</f>
        <v>-3.174276398</v>
      </c>
      <c r="AD31" s="152" t="n">
        <f aca="false">((V31-AF31)*0.2)+AF31</f>
        <v>-3.017280642</v>
      </c>
      <c r="AE31" s="152" t="n">
        <f aca="false">((V31-AF31)*0.1)+AF31</f>
        <v>-2.860284886</v>
      </c>
      <c r="AF31" s="152" t="n">
        <f aca="false">VLOOKUP($A31,GAMMAGRIDS,3,FALSE())</f>
        <v>-2.70328913</v>
      </c>
      <c r="AG31" s="152" t="n">
        <f aca="false">((AF31-AP31)*0.9)+AP31</f>
        <v>-2.561144111</v>
      </c>
      <c r="AH31" s="152" t="n">
        <f aca="false">((AF31-AP31)*0.8)+AP31</f>
        <v>-2.418999092</v>
      </c>
      <c r="AI31" s="152" t="n">
        <f aca="false">((AF31-AP31)*0.7)+AP31</f>
        <v>-2.276854073</v>
      </c>
      <c r="AJ31" s="152" t="n">
        <f aca="false">((AF31-AP31)*0.6)+AP31</f>
        <v>-2.134709054</v>
      </c>
      <c r="AK31" s="152" t="n">
        <f aca="false">((AF31-AP31)*0.5)+AP31</f>
        <v>-1.992564035</v>
      </c>
      <c r="AL31" s="152" t="n">
        <f aca="false">((AF31-AP31)*0.4)+AP31</f>
        <v>-1.850419016</v>
      </c>
      <c r="AM31" s="152" t="n">
        <f aca="false">((AF31-AP31)*0.3)+AP31</f>
        <v>-1.708273997</v>
      </c>
      <c r="AN31" s="152" t="n">
        <f aca="false">((AF31-AP31)*0.2)+AP31</f>
        <v>-1.566128978</v>
      </c>
      <c r="AO31" s="152" t="n">
        <f aca="false">((AF31-AP31)*0.1)+AP31</f>
        <v>-1.423983959</v>
      </c>
      <c r="AP31" s="152" t="n">
        <f aca="false">VLOOKUP($A31,GAMMAGRIDS,4,FALSE())</f>
        <v>-1.28183894</v>
      </c>
      <c r="AQ31" s="152" t="n">
        <f aca="false">(($AP31-$AU31)*0.8)+$AU31</f>
        <v>-1.150283418</v>
      </c>
      <c r="AR31" s="152" t="n">
        <f aca="false">(($AP31-$AU31)*0.6)+$AU31</f>
        <v>-1.018727896</v>
      </c>
      <c r="AS31" s="152" t="n">
        <f aca="false">(($AP31-$AU31)*0.4)+$AU31</f>
        <v>-0.887172374</v>
      </c>
      <c r="AT31" s="152" t="n">
        <f aca="false">(($AP31-$AU31)*0.2)+$AU31</f>
        <v>-0.755616852</v>
      </c>
      <c r="AU31" s="152" t="n">
        <f aca="false">VLOOKUP($A31,GAMMAGRIDS,5,FALSE())</f>
        <v>-0.62406133</v>
      </c>
      <c r="AV31" s="152" t="n">
        <f aca="false">(($AU31-$AZ31)*0.8)+$AZ31</f>
        <v>-0.499249064</v>
      </c>
      <c r="AW31" s="152" t="n">
        <f aca="false">(($AU31-$AZ31)*0.6)+$AZ31</f>
        <v>-0.374436798</v>
      </c>
      <c r="AX31" s="152" t="n">
        <f aca="false">(($AU31-$AZ31)*0.4)+$AZ31</f>
        <v>-0.249624532</v>
      </c>
      <c r="AY31" s="152" t="n">
        <f aca="false">(($AU31-$AZ31)*0.2)+$AZ31</f>
        <v>-0.124812266</v>
      </c>
      <c r="AZ31" s="152" t="n">
        <v>0</v>
      </c>
      <c r="BA31" s="152" t="n">
        <f aca="false">(($BE31-$AZ31)*0.2)+$AZ31</f>
        <v>0.118315648</v>
      </c>
      <c r="BB31" s="152" t="n">
        <f aca="false">(($BE31-$AZ31)*0.4)+$AZ31</f>
        <v>0.236631296</v>
      </c>
      <c r="BC31" s="152" t="n">
        <f aca="false">(($BE31-$AZ31)*0.6)+$AZ31</f>
        <v>0.354946944</v>
      </c>
      <c r="BD31" s="152" t="n">
        <f aca="false">(($BE31-$AZ31)*0.8)+$AZ31</f>
        <v>0.473262592</v>
      </c>
      <c r="BE31" s="152" t="n">
        <f aca="false">VLOOKUP($A31,GAMMAGRIDS,6,FALSE())</f>
        <v>0.59157824</v>
      </c>
      <c r="BF31" s="152" t="n">
        <f aca="false">(($BJ31-$BE31)*0.2)+$BE31</f>
        <v>0.703648144</v>
      </c>
      <c r="BG31" s="152" t="n">
        <f aca="false">(($BJ31-$BE31)*0.4)+$BE31</f>
        <v>0.815718048</v>
      </c>
      <c r="BH31" s="152" t="n">
        <f aca="false">(($BJ31-$BE31)*0.6)+$BE31</f>
        <v>0.927787952</v>
      </c>
      <c r="BI31" s="152" t="n">
        <f aca="false">(($BJ31-$BE31)*0.8)+$BE31</f>
        <v>1.039857856</v>
      </c>
      <c r="BJ31" s="152" t="n">
        <f aca="false">VLOOKUP($A31,GAMMAGRIDS,7,FALSE())</f>
        <v>1.15192776</v>
      </c>
      <c r="BK31" s="152" t="n">
        <f aca="false">((BT31-BJ31)*0.1)+BJ31</f>
        <v>1.255134752</v>
      </c>
      <c r="BL31" s="152" t="n">
        <f aca="false">((BT31-BJ31)*0.2)+BJ31</f>
        <v>1.358341744</v>
      </c>
      <c r="BM31" s="152" t="n">
        <f aca="false">((BT31-BJ31)*0.3)+BJ31</f>
        <v>1.461548736</v>
      </c>
      <c r="BN31" s="152" t="n">
        <f aca="false">((BT31-BJ31)*0.4)+BJ31</f>
        <v>1.564755728</v>
      </c>
      <c r="BO31" s="152" t="n">
        <f aca="false">((BT31-BJ31)*0.5)+BJ31</f>
        <v>1.66796272</v>
      </c>
      <c r="BP31" s="152" t="n">
        <f aca="false">((BT31-BJ31)*0.6)+BJ31</f>
        <v>1.771169712</v>
      </c>
      <c r="BQ31" s="152" t="n">
        <f aca="false">((BT31-BJ31)*0.7)+BJ31</f>
        <v>1.874376704</v>
      </c>
      <c r="BR31" s="152" t="n">
        <f aca="false">((BT31-BJ31)*0.8)+BJ31</f>
        <v>1.977583696</v>
      </c>
      <c r="BS31" s="152" t="n">
        <f aca="false">((BT31-BJ31)*0.9)+BJ31</f>
        <v>2.080790688</v>
      </c>
      <c r="BT31" s="152" t="n">
        <f aca="false">VLOOKUP($A31,GAMMAGRIDS,8,FALSE())</f>
        <v>2.18399768</v>
      </c>
      <c r="BU31" s="152" t="n">
        <f aca="false">((CD31-BT31)*0.1)+BT31</f>
        <v>2.276225424</v>
      </c>
      <c r="BV31" s="152" t="n">
        <f aca="false">((CD31-BT31)*0.2)+BT31</f>
        <v>2.368453168</v>
      </c>
      <c r="BW31" s="152" t="n">
        <f aca="false">((CD31-BT31)*0.3)+BT31</f>
        <v>2.460680912</v>
      </c>
      <c r="BX31" s="152" t="n">
        <f aca="false">((CD31-BT31)*0.4)+BT31</f>
        <v>2.552908656</v>
      </c>
      <c r="BY31" s="152" t="n">
        <f aca="false">((CD31-BT31)*0.5)+BT31</f>
        <v>2.6451364</v>
      </c>
      <c r="BZ31" s="152" t="n">
        <f aca="false">((CD31-BT31)*0.6)+BT31</f>
        <v>2.737364144</v>
      </c>
      <c r="CA31" s="152" t="n">
        <f aca="false">((CD31-BT31)*0.7)+BT31</f>
        <v>2.829591888</v>
      </c>
      <c r="CB31" s="152" t="n">
        <f aca="false">((CD31-BT31)*0.8)+BT31</f>
        <v>2.921819632</v>
      </c>
      <c r="CC31" s="152" t="n">
        <f aca="false">((CD31-BT31)*0.9)+BT31</f>
        <v>3.014047376</v>
      </c>
      <c r="CD31" s="152" t="n">
        <f aca="false">VLOOKUP($A31,GAMMAGRIDS,9,FALSE())</f>
        <v>3.10627512</v>
      </c>
      <c r="CE31" s="152" t="n">
        <f aca="false">($CD31-$CC31)+CD31</f>
        <v>3.198502864</v>
      </c>
      <c r="CF31" s="152" t="n">
        <f aca="false">($CD31-$CC31)+CE31</f>
        <v>3.290730608</v>
      </c>
      <c r="CG31" s="152" t="n">
        <f aca="false">($CD31-$CC31)+CF31</f>
        <v>3.382958352</v>
      </c>
      <c r="CH31" s="152" t="n">
        <f aca="false">($CD31-$CC31)+CG31</f>
        <v>3.475186096</v>
      </c>
      <c r="CI31" s="152" t="n">
        <f aca="false">($CD31-$CC31)+CH31</f>
        <v>3.56741384</v>
      </c>
      <c r="CJ31" s="152" t="n">
        <f aca="false">($CD31-$CC31)+CI31</f>
        <v>3.659641584</v>
      </c>
      <c r="CK31" s="152" t="n">
        <f aca="false">($CD31-$CC31)+CJ31</f>
        <v>3.751869328</v>
      </c>
      <c r="CL31" s="152" t="n">
        <f aca="false">($CD31-$CC31)+CK31</f>
        <v>3.844097072</v>
      </c>
      <c r="CM31" s="152" t="n">
        <f aca="false">($CD31-$CC31)+CL31</f>
        <v>3.936324816</v>
      </c>
      <c r="CN31" s="152" t="n">
        <f aca="false">($CD31-$CC31)+CM31</f>
        <v>4.02855256</v>
      </c>
      <c r="CO31" s="152" t="n">
        <f aca="false">($CD31-$CC31)+CN31</f>
        <v>4.120780304</v>
      </c>
      <c r="CP31" s="152" t="n">
        <f aca="false">($CD31-$CC31)+CO31</f>
        <v>4.213008048</v>
      </c>
      <c r="CQ31" s="152" t="n">
        <f aca="false">($CD31-$CC31)+CP31</f>
        <v>4.305235792</v>
      </c>
      <c r="CR31" s="152" t="n">
        <f aca="false">($CD31-$CC31)+CQ31</f>
        <v>4.397463536</v>
      </c>
      <c r="CS31" s="152" t="n">
        <f aca="false">($CD31-$CC31)+CR31</f>
        <v>4.48969128</v>
      </c>
      <c r="CT31" s="152" t="n">
        <f aca="false">($CD31-$CC31)+CS31</f>
        <v>4.58191902400001</v>
      </c>
      <c r="CU31" s="152" t="n">
        <f aca="false">($CD31-$CC31)+CT31</f>
        <v>4.67414676800001</v>
      </c>
      <c r="CV31" s="152" t="n">
        <f aca="false">($CD31-$CC31)+CU31</f>
        <v>4.76637451200001</v>
      </c>
      <c r="CW31" s="152" t="n">
        <f aca="false">($CD31-$CC31)+CV31</f>
        <v>4.85860225600001</v>
      </c>
      <c r="CX31" s="152" t="n">
        <f aca="false">($CD31-$CC31)+CW31</f>
        <v>4.95083000000001</v>
      </c>
    </row>
    <row r="32" customFormat="false" ht="12.75" hidden="false" customHeight="false" outlineLevel="0" collapsed="false">
      <c r="A32" s="34" t="n">
        <v>37561</v>
      </c>
      <c r="B32" s="152" t="n">
        <f aca="false">($V32-$W32)+C32</f>
        <v>-4.87020267</v>
      </c>
      <c r="C32" s="152" t="n">
        <f aca="false">($V32-$W32)+D32</f>
        <v>-4.766738825</v>
      </c>
      <c r="D32" s="152" t="n">
        <f aca="false">($V32-$W32)+E32</f>
        <v>-4.66327498</v>
      </c>
      <c r="E32" s="152" t="n">
        <f aca="false">($V32-$W32)+F32</f>
        <v>-4.559811135</v>
      </c>
      <c r="F32" s="152" t="n">
        <f aca="false">($V32-$W32)+G32</f>
        <v>-4.45634729</v>
      </c>
      <c r="G32" s="152" t="n">
        <f aca="false">($V32-$W32)+H32</f>
        <v>-4.352883445</v>
      </c>
      <c r="H32" s="152" t="n">
        <f aca="false">($V32-$W32)+I32</f>
        <v>-4.2494196</v>
      </c>
      <c r="I32" s="152" t="n">
        <f aca="false">($V32-$W32)+J32</f>
        <v>-4.145955755</v>
      </c>
      <c r="J32" s="152" t="n">
        <f aca="false">($V32-$W32)+K32</f>
        <v>-4.04249191</v>
      </c>
      <c r="K32" s="152" t="n">
        <f aca="false">($V32-$W32)+L32</f>
        <v>-3.939028065</v>
      </c>
      <c r="L32" s="152" t="n">
        <f aca="false">($V32-$W32)+M32</f>
        <v>-3.83556422</v>
      </c>
      <c r="M32" s="152" t="n">
        <f aca="false">($V32-$W32)+N32</f>
        <v>-3.732100375</v>
      </c>
      <c r="N32" s="152" t="n">
        <f aca="false">($V32-$W32)+O32</f>
        <v>-3.62863653</v>
      </c>
      <c r="O32" s="152" t="n">
        <f aca="false">($V32-$W32)+P32</f>
        <v>-3.525172685</v>
      </c>
      <c r="P32" s="152" t="n">
        <f aca="false">($V32-$W32)+Q32</f>
        <v>-3.42170884</v>
      </c>
      <c r="Q32" s="152" t="n">
        <f aca="false">($V32-$W32)+R32</f>
        <v>-3.318244995</v>
      </c>
      <c r="R32" s="152" t="n">
        <f aca="false">($V32-$W32)+S32</f>
        <v>-3.21478115</v>
      </c>
      <c r="S32" s="152" t="n">
        <f aca="false">($V32-$W32)+T32</f>
        <v>-3.111317305</v>
      </c>
      <c r="T32" s="152" t="n">
        <f aca="false">($V32-$W32)+U32</f>
        <v>-3.00785346</v>
      </c>
      <c r="U32" s="152" t="n">
        <f aca="false">($V32-$W32)+V32</f>
        <v>-2.904389615</v>
      </c>
      <c r="V32" s="152" t="n">
        <f aca="false">VLOOKUP($A32,GAMMAGRIDS,2,FALSE())</f>
        <v>-2.80092577</v>
      </c>
      <c r="W32" s="152" t="n">
        <f aca="false">((V32-AF32)*0.9)+AF32</f>
        <v>-2.697461925</v>
      </c>
      <c r="X32" s="152" t="n">
        <f aca="false">((V32-AF32)*0.8)+AF32</f>
        <v>-2.59399808</v>
      </c>
      <c r="Y32" s="152" t="n">
        <f aca="false">((V32-AF32)*0.7)+AF32</f>
        <v>-2.490534235</v>
      </c>
      <c r="Z32" s="152" t="n">
        <f aca="false">((V32-AF32)*0.6)+AF32</f>
        <v>-2.38707039</v>
      </c>
      <c r="AA32" s="152" t="n">
        <f aca="false">((V32-AF32)*0.5)+AF32</f>
        <v>-2.283606545</v>
      </c>
      <c r="AB32" s="152" t="n">
        <f aca="false">((V32-AF32)*0.4)+AF32</f>
        <v>-2.1801427</v>
      </c>
      <c r="AC32" s="152" t="n">
        <f aca="false">((V32-AF32)*0.3)+AF32</f>
        <v>-2.076678855</v>
      </c>
      <c r="AD32" s="152" t="n">
        <f aca="false">((V32-AF32)*0.2)+AF32</f>
        <v>-1.97321501</v>
      </c>
      <c r="AE32" s="152" t="n">
        <f aca="false">((V32-AF32)*0.1)+AF32</f>
        <v>-1.869751165</v>
      </c>
      <c r="AF32" s="152" t="n">
        <f aca="false">VLOOKUP($A32,GAMMAGRIDS,3,FALSE())</f>
        <v>-1.76628732</v>
      </c>
      <c r="AG32" s="152" t="n">
        <f aca="false">((AF32-AP32)*0.9)+AP32</f>
        <v>-1.673211923</v>
      </c>
      <c r="AH32" s="152" t="n">
        <f aca="false">((AF32-AP32)*0.8)+AP32</f>
        <v>-1.580136526</v>
      </c>
      <c r="AI32" s="152" t="n">
        <f aca="false">((AF32-AP32)*0.7)+AP32</f>
        <v>-1.487061129</v>
      </c>
      <c r="AJ32" s="152" t="n">
        <f aca="false">((AF32-AP32)*0.6)+AP32</f>
        <v>-1.393985732</v>
      </c>
      <c r="AK32" s="152" t="n">
        <f aca="false">((AF32-AP32)*0.5)+AP32</f>
        <v>-1.300910335</v>
      </c>
      <c r="AL32" s="152" t="n">
        <f aca="false">((AF32-AP32)*0.4)+AP32</f>
        <v>-1.207834938</v>
      </c>
      <c r="AM32" s="152" t="n">
        <f aca="false">((AF32-AP32)*0.3)+AP32</f>
        <v>-1.114759541</v>
      </c>
      <c r="AN32" s="152" t="n">
        <f aca="false">((AF32-AP32)*0.2)+AP32</f>
        <v>-1.021684144</v>
      </c>
      <c r="AO32" s="152" t="n">
        <f aca="false">((AF32-AP32)*0.1)+AP32</f>
        <v>-0.928608747</v>
      </c>
      <c r="AP32" s="152" t="n">
        <f aca="false">VLOOKUP($A32,GAMMAGRIDS,4,FALSE())</f>
        <v>-0.83553335</v>
      </c>
      <c r="AQ32" s="152" t="n">
        <f aca="false">(($AP32-$AU32)*0.8)+$AU32</f>
        <v>-0.749705924</v>
      </c>
      <c r="AR32" s="152" t="n">
        <f aca="false">(($AP32-$AU32)*0.6)+$AU32</f>
        <v>-0.663878498</v>
      </c>
      <c r="AS32" s="152" t="n">
        <f aca="false">(($AP32-$AU32)*0.4)+$AU32</f>
        <v>-0.578051072</v>
      </c>
      <c r="AT32" s="152" t="n">
        <f aca="false">(($AP32-$AU32)*0.2)+$AU32</f>
        <v>-0.492223646</v>
      </c>
      <c r="AU32" s="152" t="n">
        <f aca="false">VLOOKUP($A32,GAMMAGRIDS,5,FALSE())</f>
        <v>-0.40639622</v>
      </c>
      <c r="AV32" s="152" t="n">
        <f aca="false">(($AU32-$AZ32)*0.8)+$AZ32</f>
        <v>-0.325116976</v>
      </c>
      <c r="AW32" s="152" t="n">
        <f aca="false">(($AU32-$AZ32)*0.6)+$AZ32</f>
        <v>-0.243837732</v>
      </c>
      <c r="AX32" s="152" t="n">
        <f aca="false">(($AU32-$AZ32)*0.4)+$AZ32</f>
        <v>-0.162558488</v>
      </c>
      <c r="AY32" s="152" t="n">
        <f aca="false">(($AU32-$AZ32)*0.2)+$AZ32</f>
        <v>-0.081279244</v>
      </c>
      <c r="AZ32" s="152" t="n">
        <v>0</v>
      </c>
      <c r="BA32" s="152" t="n">
        <f aca="false">(($BE32-$AZ32)*0.2)+$AZ32</f>
        <v>0.07693863</v>
      </c>
      <c r="BB32" s="152" t="n">
        <f aca="false">(($BE32-$AZ32)*0.4)+$AZ32</f>
        <v>0.15387726</v>
      </c>
      <c r="BC32" s="152" t="n">
        <f aca="false">(($BE32-$AZ32)*0.6)+$AZ32</f>
        <v>0.23081589</v>
      </c>
      <c r="BD32" s="152" t="n">
        <f aca="false">(($BE32-$AZ32)*0.8)+$AZ32</f>
        <v>0.30775452</v>
      </c>
      <c r="BE32" s="152" t="n">
        <f aca="false">VLOOKUP($A32,GAMMAGRIDS,6,FALSE())</f>
        <v>0.38469315</v>
      </c>
      <c r="BF32" s="152" t="n">
        <f aca="false">(($BJ32-$BE32)*0.2)+$BE32</f>
        <v>0.457493708</v>
      </c>
      <c r="BG32" s="152" t="n">
        <f aca="false">(($BJ32-$BE32)*0.4)+$BE32</f>
        <v>0.530294266</v>
      </c>
      <c r="BH32" s="152" t="n">
        <f aca="false">(($BJ32-$BE32)*0.6)+$BE32</f>
        <v>0.603094824</v>
      </c>
      <c r="BI32" s="152" t="n">
        <f aca="false">(($BJ32-$BE32)*0.8)+$BE32</f>
        <v>0.675895382</v>
      </c>
      <c r="BJ32" s="152" t="n">
        <f aca="false">VLOOKUP($A32,GAMMAGRIDS,7,FALSE())</f>
        <v>0.74869594</v>
      </c>
      <c r="BK32" s="152" t="n">
        <f aca="false">((BT32-BJ32)*0.1)+BJ32</f>
        <v>0.815680419</v>
      </c>
      <c r="BL32" s="152" t="n">
        <f aca="false">((BT32-BJ32)*0.2)+BJ32</f>
        <v>0.882664898</v>
      </c>
      <c r="BM32" s="152" t="n">
        <f aca="false">((BT32-BJ32)*0.3)+BJ32</f>
        <v>0.949649377</v>
      </c>
      <c r="BN32" s="152" t="n">
        <f aca="false">((BT32-BJ32)*0.4)+BJ32</f>
        <v>1.016633856</v>
      </c>
      <c r="BO32" s="152" t="n">
        <f aca="false">((BT32-BJ32)*0.5)+BJ32</f>
        <v>1.083618335</v>
      </c>
      <c r="BP32" s="152" t="n">
        <f aca="false">((BT32-BJ32)*0.6)+BJ32</f>
        <v>1.150602814</v>
      </c>
      <c r="BQ32" s="152" t="n">
        <f aca="false">((BT32-BJ32)*0.7)+BJ32</f>
        <v>1.217587293</v>
      </c>
      <c r="BR32" s="152" t="n">
        <f aca="false">((BT32-BJ32)*0.8)+BJ32</f>
        <v>1.284571772</v>
      </c>
      <c r="BS32" s="152" t="n">
        <f aca="false">((BT32-BJ32)*0.9)+BJ32</f>
        <v>1.351556251</v>
      </c>
      <c r="BT32" s="152" t="n">
        <f aca="false">VLOOKUP($A32,GAMMAGRIDS,8,FALSE())</f>
        <v>1.41854073</v>
      </c>
      <c r="BU32" s="152" t="n">
        <f aca="false">((CD32-BT32)*0.1)+BT32</f>
        <v>1.478391574</v>
      </c>
      <c r="BV32" s="152" t="n">
        <f aca="false">((CD32-BT32)*0.2)+BT32</f>
        <v>1.538242418</v>
      </c>
      <c r="BW32" s="152" t="n">
        <f aca="false">((CD32-BT32)*0.3)+BT32</f>
        <v>1.598093262</v>
      </c>
      <c r="BX32" s="152" t="n">
        <f aca="false">((CD32-BT32)*0.4)+BT32</f>
        <v>1.657944106</v>
      </c>
      <c r="BY32" s="152" t="n">
        <f aca="false">((CD32-BT32)*0.5)+BT32</f>
        <v>1.71779495</v>
      </c>
      <c r="BZ32" s="152" t="n">
        <f aca="false">((CD32-BT32)*0.6)+BT32</f>
        <v>1.777645794</v>
      </c>
      <c r="CA32" s="152" t="n">
        <f aca="false">((CD32-BT32)*0.7)+BT32</f>
        <v>1.837496638</v>
      </c>
      <c r="CB32" s="152" t="n">
        <f aca="false">((CD32-BT32)*0.8)+BT32</f>
        <v>1.897347482</v>
      </c>
      <c r="CC32" s="152" t="n">
        <f aca="false">((CD32-BT32)*0.9)+BT32</f>
        <v>1.957198326</v>
      </c>
      <c r="CD32" s="152" t="n">
        <f aca="false">VLOOKUP($A32,GAMMAGRIDS,9,FALSE())</f>
        <v>2.01704917</v>
      </c>
      <c r="CE32" s="152" t="n">
        <f aca="false">($CD32-$CC32)+CD32</f>
        <v>2.076900014</v>
      </c>
      <c r="CF32" s="152" t="n">
        <f aca="false">($CD32-$CC32)+CE32</f>
        <v>2.136750858</v>
      </c>
      <c r="CG32" s="152" t="n">
        <f aca="false">($CD32-$CC32)+CF32</f>
        <v>2.196601702</v>
      </c>
      <c r="CH32" s="152" t="n">
        <f aca="false">($CD32-$CC32)+CG32</f>
        <v>2.256452546</v>
      </c>
      <c r="CI32" s="152" t="n">
        <f aca="false">($CD32-$CC32)+CH32</f>
        <v>2.31630339</v>
      </c>
      <c r="CJ32" s="152" t="n">
        <f aca="false">($CD32-$CC32)+CI32</f>
        <v>2.376154234</v>
      </c>
      <c r="CK32" s="152" t="n">
        <f aca="false">($CD32-$CC32)+CJ32</f>
        <v>2.436005078</v>
      </c>
      <c r="CL32" s="152" t="n">
        <f aca="false">($CD32-$CC32)+CK32</f>
        <v>2.495855922</v>
      </c>
      <c r="CM32" s="152" t="n">
        <f aca="false">($CD32-$CC32)+CL32</f>
        <v>2.555706766</v>
      </c>
      <c r="CN32" s="152" t="n">
        <f aca="false">($CD32-$CC32)+CM32</f>
        <v>2.61555761</v>
      </c>
      <c r="CO32" s="152" t="n">
        <f aca="false">($CD32-$CC32)+CN32</f>
        <v>2.675408454</v>
      </c>
      <c r="CP32" s="152" t="n">
        <f aca="false">($CD32-$CC32)+CO32</f>
        <v>2.735259298</v>
      </c>
      <c r="CQ32" s="152" t="n">
        <f aca="false">($CD32-$CC32)+CP32</f>
        <v>2.795110142</v>
      </c>
      <c r="CR32" s="152" t="n">
        <f aca="false">($CD32-$CC32)+CQ32</f>
        <v>2.854960986</v>
      </c>
      <c r="CS32" s="152" t="n">
        <f aca="false">($CD32-$CC32)+CR32</f>
        <v>2.91481183</v>
      </c>
      <c r="CT32" s="152" t="n">
        <f aca="false">($CD32-$CC32)+CS32</f>
        <v>2.974662674</v>
      </c>
      <c r="CU32" s="152" t="n">
        <f aca="false">($CD32-$CC32)+CT32</f>
        <v>3.034513518</v>
      </c>
      <c r="CV32" s="152" t="n">
        <f aca="false">($CD32-$CC32)+CU32</f>
        <v>3.094364362</v>
      </c>
      <c r="CW32" s="152" t="n">
        <f aca="false">($CD32-$CC32)+CV32</f>
        <v>3.154215206</v>
      </c>
      <c r="CX32" s="152" t="n">
        <f aca="false">($CD32-$CC32)+CW32</f>
        <v>3.21406605</v>
      </c>
    </row>
    <row r="33" customFormat="false" ht="12.75" hidden="false" customHeight="false" outlineLevel="0" collapsed="false">
      <c r="A33" s="34" t="n">
        <v>37591</v>
      </c>
      <c r="B33" s="152" t="n">
        <f aca="false">($V33-$W33)+C33</f>
        <v>-4.53132317</v>
      </c>
      <c r="C33" s="152" t="n">
        <f aca="false">($V33-$W33)+D33</f>
        <v>-4.435146552</v>
      </c>
      <c r="D33" s="152" t="n">
        <f aca="false">($V33-$W33)+E33</f>
        <v>-4.338969934</v>
      </c>
      <c r="E33" s="152" t="n">
        <f aca="false">($V33-$W33)+F33</f>
        <v>-4.242793316</v>
      </c>
      <c r="F33" s="152" t="n">
        <f aca="false">($V33-$W33)+G33</f>
        <v>-4.146616698</v>
      </c>
      <c r="G33" s="152" t="n">
        <f aca="false">($V33-$W33)+H33</f>
        <v>-4.05044008</v>
      </c>
      <c r="H33" s="152" t="n">
        <f aca="false">($V33-$W33)+I33</f>
        <v>-3.954263462</v>
      </c>
      <c r="I33" s="152" t="n">
        <f aca="false">($V33-$W33)+J33</f>
        <v>-3.858086844</v>
      </c>
      <c r="J33" s="152" t="n">
        <f aca="false">($V33-$W33)+K33</f>
        <v>-3.761910226</v>
      </c>
      <c r="K33" s="152" t="n">
        <f aca="false">($V33-$W33)+L33</f>
        <v>-3.665733608</v>
      </c>
      <c r="L33" s="152" t="n">
        <f aca="false">($V33-$W33)+M33</f>
        <v>-3.56955699</v>
      </c>
      <c r="M33" s="152" t="n">
        <f aca="false">($V33-$W33)+N33</f>
        <v>-3.473380372</v>
      </c>
      <c r="N33" s="152" t="n">
        <f aca="false">($V33-$W33)+O33</f>
        <v>-3.377203754</v>
      </c>
      <c r="O33" s="152" t="n">
        <f aca="false">($V33-$W33)+P33</f>
        <v>-3.281027136</v>
      </c>
      <c r="P33" s="152" t="n">
        <f aca="false">($V33-$W33)+Q33</f>
        <v>-3.184850518</v>
      </c>
      <c r="Q33" s="152" t="n">
        <f aca="false">($V33-$W33)+R33</f>
        <v>-3.0886739</v>
      </c>
      <c r="R33" s="152" t="n">
        <f aca="false">($V33-$W33)+S33</f>
        <v>-2.992497282</v>
      </c>
      <c r="S33" s="152" t="n">
        <f aca="false">($V33-$W33)+T33</f>
        <v>-2.896320664</v>
      </c>
      <c r="T33" s="152" t="n">
        <f aca="false">($V33-$W33)+U33</f>
        <v>-2.800144046</v>
      </c>
      <c r="U33" s="152" t="n">
        <f aca="false">($V33-$W33)+V33</f>
        <v>-2.703967428</v>
      </c>
      <c r="V33" s="152" t="n">
        <f aca="false">VLOOKUP($A33,GAMMAGRIDS,2,FALSE())</f>
        <v>-2.60779081</v>
      </c>
      <c r="W33" s="152" t="n">
        <f aca="false">((V33-AF33)*0.9)+AF33</f>
        <v>-2.511614192</v>
      </c>
      <c r="X33" s="152" t="n">
        <f aca="false">((V33-AF33)*0.8)+AF33</f>
        <v>-2.415437574</v>
      </c>
      <c r="Y33" s="152" t="n">
        <f aca="false">((V33-AF33)*0.7)+AF33</f>
        <v>-2.319260956</v>
      </c>
      <c r="Z33" s="152" t="n">
        <f aca="false">((V33-AF33)*0.6)+AF33</f>
        <v>-2.223084338</v>
      </c>
      <c r="AA33" s="152" t="n">
        <f aca="false">((V33-AF33)*0.5)+AF33</f>
        <v>-2.12690772</v>
      </c>
      <c r="AB33" s="152" t="n">
        <f aca="false">((V33-AF33)*0.4)+AF33</f>
        <v>-2.030731102</v>
      </c>
      <c r="AC33" s="152" t="n">
        <f aca="false">((V33-AF33)*0.3)+AF33</f>
        <v>-1.934554484</v>
      </c>
      <c r="AD33" s="152" t="n">
        <f aca="false">((V33-AF33)*0.2)+AF33</f>
        <v>-1.838377866</v>
      </c>
      <c r="AE33" s="152" t="n">
        <f aca="false">((V33-AF33)*0.1)+AF33</f>
        <v>-1.742201248</v>
      </c>
      <c r="AF33" s="152" t="n">
        <f aca="false">VLOOKUP($A33,GAMMAGRIDS,3,FALSE())</f>
        <v>-1.64602463</v>
      </c>
      <c r="AG33" s="152" t="n">
        <f aca="false">((AF33-AP33)*0.9)+AP33</f>
        <v>-1.559368825</v>
      </c>
      <c r="AH33" s="152" t="n">
        <f aca="false">((AF33-AP33)*0.8)+AP33</f>
        <v>-1.47271302</v>
      </c>
      <c r="AI33" s="152" t="n">
        <f aca="false">((AF33-AP33)*0.7)+AP33</f>
        <v>-1.386057215</v>
      </c>
      <c r="AJ33" s="152" t="n">
        <f aca="false">((AF33-AP33)*0.6)+AP33</f>
        <v>-1.29940141</v>
      </c>
      <c r="AK33" s="152" t="n">
        <f aca="false">((AF33-AP33)*0.5)+AP33</f>
        <v>-1.212745605</v>
      </c>
      <c r="AL33" s="152" t="n">
        <f aca="false">((AF33-AP33)*0.4)+AP33</f>
        <v>-1.1260898</v>
      </c>
      <c r="AM33" s="152" t="n">
        <f aca="false">((AF33-AP33)*0.3)+AP33</f>
        <v>-1.039433995</v>
      </c>
      <c r="AN33" s="152" t="n">
        <f aca="false">((AF33-AP33)*0.2)+AP33</f>
        <v>-0.95277819</v>
      </c>
      <c r="AO33" s="152" t="n">
        <f aca="false">((AF33-AP33)*0.1)+AP33</f>
        <v>-0.866122385</v>
      </c>
      <c r="AP33" s="152" t="n">
        <f aca="false">VLOOKUP($A33,GAMMAGRIDS,4,FALSE())</f>
        <v>-0.77946658</v>
      </c>
      <c r="AQ33" s="152" t="n">
        <f aca="false">(($AP33-$AU33)*0.8)+$AU33</f>
        <v>-0.699441452</v>
      </c>
      <c r="AR33" s="152" t="n">
        <f aca="false">(($AP33-$AU33)*0.6)+$AU33</f>
        <v>-0.619416324</v>
      </c>
      <c r="AS33" s="152" t="n">
        <f aca="false">(($AP33-$AU33)*0.4)+$AU33</f>
        <v>-0.539391196</v>
      </c>
      <c r="AT33" s="152" t="n">
        <f aca="false">(($AP33-$AU33)*0.2)+$AU33</f>
        <v>-0.459366068</v>
      </c>
      <c r="AU33" s="152" t="n">
        <f aca="false">VLOOKUP($A33,GAMMAGRIDS,5,FALSE())</f>
        <v>-0.37934094</v>
      </c>
      <c r="AV33" s="152" t="n">
        <f aca="false">(($AU33-$AZ33)*0.8)+$AZ33</f>
        <v>-0.303472752</v>
      </c>
      <c r="AW33" s="152" t="n">
        <f aca="false">(($AU33-$AZ33)*0.6)+$AZ33</f>
        <v>-0.227604564</v>
      </c>
      <c r="AX33" s="152" t="n">
        <f aca="false">(($AU33-$AZ33)*0.4)+$AZ33</f>
        <v>-0.151736376</v>
      </c>
      <c r="AY33" s="152" t="n">
        <f aca="false">(($AU33-$AZ33)*0.2)+$AZ33</f>
        <v>-0.075868188</v>
      </c>
      <c r="AZ33" s="152" t="n">
        <v>0</v>
      </c>
      <c r="BA33" s="152" t="n">
        <f aca="false">(($BE33-$AZ33)*0.2)+$AZ33</f>
        <v>0.071902616</v>
      </c>
      <c r="BB33" s="152" t="n">
        <f aca="false">(($BE33-$AZ33)*0.4)+$AZ33</f>
        <v>0.143805232</v>
      </c>
      <c r="BC33" s="152" t="n">
        <f aca="false">(($BE33-$AZ33)*0.6)+$AZ33</f>
        <v>0.215707848</v>
      </c>
      <c r="BD33" s="152" t="n">
        <f aca="false">(($BE33-$AZ33)*0.8)+$AZ33</f>
        <v>0.287610464</v>
      </c>
      <c r="BE33" s="152" t="n">
        <f aca="false">VLOOKUP($A33,GAMMAGRIDS,6,FALSE())</f>
        <v>0.35951308</v>
      </c>
      <c r="BF33" s="152" t="n">
        <f aca="false">(($BJ33-$BE33)*0.2)+$BE33</f>
        <v>0.427635986</v>
      </c>
      <c r="BG33" s="152" t="n">
        <f aca="false">(($BJ33-$BE33)*0.4)+$BE33</f>
        <v>0.495758892</v>
      </c>
      <c r="BH33" s="152" t="n">
        <f aca="false">(($BJ33-$BE33)*0.6)+$BE33</f>
        <v>0.563881798</v>
      </c>
      <c r="BI33" s="152" t="n">
        <f aca="false">(($BJ33-$BE33)*0.8)+$BE33</f>
        <v>0.632004704</v>
      </c>
      <c r="BJ33" s="152" t="n">
        <f aca="false">VLOOKUP($A33,GAMMAGRIDS,7,FALSE())</f>
        <v>0.70012761</v>
      </c>
      <c r="BK33" s="152" t="n">
        <f aca="false">((BT33-BJ33)*0.1)+BJ33</f>
        <v>0.762938041</v>
      </c>
      <c r="BL33" s="152" t="n">
        <f aca="false">((BT33-BJ33)*0.2)+BJ33</f>
        <v>0.825748472</v>
      </c>
      <c r="BM33" s="152" t="n">
        <f aca="false">((BT33-BJ33)*0.3)+BJ33</f>
        <v>0.888558903</v>
      </c>
      <c r="BN33" s="152" t="n">
        <f aca="false">((BT33-BJ33)*0.4)+BJ33</f>
        <v>0.951369334</v>
      </c>
      <c r="BO33" s="152" t="n">
        <f aca="false">((BT33-BJ33)*0.5)+BJ33</f>
        <v>1.014179765</v>
      </c>
      <c r="BP33" s="152" t="n">
        <f aca="false">((BT33-BJ33)*0.6)+BJ33</f>
        <v>1.076990196</v>
      </c>
      <c r="BQ33" s="152" t="n">
        <f aca="false">((BT33-BJ33)*0.7)+BJ33</f>
        <v>1.139800627</v>
      </c>
      <c r="BR33" s="152" t="n">
        <f aca="false">((BT33-BJ33)*0.8)+BJ33</f>
        <v>1.202611058</v>
      </c>
      <c r="BS33" s="152" t="n">
        <f aca="false">((BT33-BJ33)*0.9)+BJ33</f>
        <v>1.265421489</v>
      </c>
      <c r="BT33" s="152" t="n">
        <f aca="false">VLOOKUP($A33,GAMMAGRIDS,8,FALSE())</f>
        <v>1.32823192</v>
      </c>
      <c r="BU33" s="152" t="n">
        <f aca="false">((CD33-BT33)*0.1)+BT33</f>
        <v>1.384523675</v>
      </c>
      <c r="BV33" s="152" t="n">
        <f aca="false">((CD33-BT33)*0.2)+BT33</f>
        <v>1.44081543</v>
      </c>
      <c r="BW33" s="152" t="n">
        <f aca="false">((CD33-BT33)*0.3)+BT33</f>
        <v>1.497107185</v>
      </c>
      <c r="BX33" s="152" t="n">
        <f aca="false">((CD33-BT33)*0.4)+BT33</f>
        <v>1.55339894</v>
      </c>
      <c r="BY33" s="152" t="n">
        <f aca="false">((CD33-BT33)*0.5)+BT33</f>
        <v>1.609690695</v>
      </c>
      <c r="BZ33" s="152" t="n">
        <f aca="false">((CD33-BT33)*0.6)+BT33</f>
        <v>1.66598245</v>
      </c>
      <c r="CA33" s="152" t="n">
        <f aca="false">((CD33-BT33)*0.7)+BT33</f>
        <v>1.722274205</v>
      </c>
      <c r="CB33" s="152" t="n">
        <f aca="false">((CD33-BT33)*0.8)+BT33</f>
        <v>1.77856596</v>
      </c>
      <c r="CC33" s="152" t="n">
        <f aca="false">((CD33-BT33)*0.9)+BT33</f>
        <v>1.834857715</v>
      </c>
      <c r="CD33" s="152" t="n">
        <f aca="false">VLOOKUP($A33,GAMMAGRIDS,9,FALSE())</f>
        <v>1.89114947</v>
      </c>
      <c r="CE33" s="152" t="n">
        <f aca="false">($CD33-$CC33)+CD33</f>
        <v>1.947441225</v>
      </c>
      <c r="CF33" s="152" t="n">
        <f aca="false">($CD33-$CC33)+CE33</f>
        <v>2.00373298</v>
      </c>
      <c r="CG33" s="152" t="n">
        <f aca="false">($CD33-$CC33)+CF33</f>
        <v>2.060024735</v>
      </c>
      <c r="CH33" s="152" t="n">
        <f aca="false">($CD33-$CC33)+CG33</f>
        <v>2.11631649</v>
      </c>
      <c r="CI33" s="152" t="n">
        <f aca="false">($CD33-$CC33)+CH33</f>
        <v>2.172608245</v>
      </c>
      <c r="CJ33" s="152" t="n">
        <f aca="false">($CD33-$CC33)+CI33</f>
        <v>2.2289</v>
      </c>
      <c r="CK33" s="152" t="n">
        <f aca="false">($CD33-$CC33)+CJ33</f>
        <v>2.285191755</v>
      </c>
      <c r="CL33" s="152" t="n">
        <f aca="false">($CD33-$CC33)+CK33</f>
        <v>2.34148351</v>
      </c>
      <c r="CM33" s="152" t="n">
        <f aca="false">($CD33-$CC33)+CL33</f>
        <v>2.397775265</v>
      </c>
      <c r="CN33" s="152" t="n">
        <f aca="false">($CD33-$CC33)+CM33</f>
        <v>2.45406702</v>
      </c>
      <c r="CO33" s="152" t="n">
        <f aca="false">($CD33-$CC33)+CN33</f>
        <v>2.510358775</v>
      </c>
      <c r="CP33" s="152" t="n">
        <f aca="false">($CD33-$CC33)+CO33</f>
        <v>2.56665053</v>
      </c>
      <c r="CQ33" s="152" t="n">
        <f aca="false">($CD33-$CC33)+CP33</f>
        <v>2.622942285</v>
      </c>
      <c r="CR33" s="152" t="n">
        <f aca="false">($CD33-$CC33)+CQ33</f>
        <v>2.67923404</v>
      </c>
      <c r="CS33" s="152" t="n">
        <f aca="false">($CD33-$CC33)+CR33</f>
        <v>2.735525795</v>
      </c>
      <c r="CT33" s="152" t="n">
        <f aca="false">($CD33-$CC33)+CS33</f>
        <v>2.79181755</v>
      </c>
      <c r="CU33" s="152" t="n">
        <f aca="false">($CD33-$CC33)+CT33</f>
        <v>2.848109305</v>
      </c>
      <c r="CV33" s="152" t="n">
        <f aca="false">($CD33-$CC33)+CU33</f>
        <v>2.90440106</v>
      </c>
      <c r="CW33" s="152" t="n">
        <f aca="false">($CD33-$CC33)+CV33</f>
        <v>2.960692815</v>
      </c>
      <c r="CX33" s="152" t="n">
        <f aca="false">($CD33-$CC33)+CW33</f>
        <v>3.01698457</v>
      </c>
    </row>
    <row r="34" customFormat="false" ht="12.75" hidden="false" customHeight="false" outlineLevel="0" collapsed="false">
      <c r="A34" s="34" t="n">
        <v>37622</v>
      </c>
      <c r="B34" s="152" t="n">
        <f aca="false">($V34-$W34)+C34</f>
        <v>0</v>
      </c>
      <c r="C34" s="152" t="n">
        <f aca="false">($V34-$W34)+D34</f>
        <v>0</v>
      </c>
      <c r="D34" s="152" t="n">
        <f aca="false">($V34-$W34)+E34</f>
        <v>0</v>
      </c>
      <c r="E34" s="152" t="n">
        <f aca="false">($V34-$W34)+F34</f>
        <v>0</v>
      </c>
      <c r="F34" s="152" t="n">
        <f aca="false">($V34-$W34)+G34</f>
        <v>0</v>
      </c>
      <c r="G34" s="152" t="n">
        <f aca="false">($V34-$W34)+H34</f>
        <v>0</v>
      </c>
      <c r="H34" s="152" t="n">
        <f aca="false">($V34-$W34)+I34</f>
        <v>0</v>
      </c>
      <c r="I34" s="152" t="n">
        <f aca="false">($V34-$W34)+J34</f>
        <v>0</v>
      </c>
      <c r="J34" s="152" t="n">
        <f aca="false">($V34-$W34)+K34</f>
        <v>0</v>
      </c>
      <c r="K34" s="152" t="n">
        <f aca="false">($V34-$W34)+L34</f>
        <v>0</v>
      </c>
      <c r="L34" s="152" t="n">
        <f aca="false">($V34-$W34)+M34</f>
        <v>0</v>
      </c>
      <c r="M34" s="152" t="n">
        <f aca="false">($V34-$W34)+N34</f>
        <v>0</v>
      </c>
      <c r="N34" s="152" t="n">
        <f aca="false">($V34-$W34)+O34</f>
        <v>0</v>
      </c>
      <c r="O34" s="152" t="n">
        <f aca="false">($V34-$W34)+P34</f>
        <v>0</v>
      </c>
      <c r="P34" s="152" t="n">
        <f aca="false">($V34-$W34)+Q34</f>
        <v>0</v>
      </c>
      <c r="Q34" s="152" t="n">
        <f aca="false">($V34-$W34)+R34</f>
        <v>0</v>
      </c>
      <c r="R34" s="152" t="n">
        <f aca="false">($V34-$W34)+S34</f>
        <v>0</v>
      </c>
      <c r="S34" s="152" t="n">
        <f aca="false">($V34-$W34)+T34</f>
        <v>0</v>
      </c>
      <c r="T34" s="152" t="n">
        <f aca="false">($V34-$W34)+U34</f>
        <v>0</v>
      </c>
      <c r="U34" s="152" t="n">
        <f aca="false">($V34-$W34)+V34</f>
        <v>0</v>
      </c>
      <c r="V34" s="152" t="n">
        <f aca="false">VLOOKUP($A34,GAMMAGRIDS,2,FALSE())</f>
        <v>0</v>
      </c>
      <c r="W34" s="152" t="n">
        <f aca="false">((V34-AF34)*0.9)+AF34</f>
        <v>0</v>
      </c>
      <c r="X34" s="152" t="n">
        <f aca="false">((V34-AF34)*0.8)+AF34</f>
        <v>0</v>
      </c>
      <c r="Y34" s="152" t="n">
        <f aca="false">((V34-AF34)*0.7)+AF34</f>
        <v>0</v>
      </c>
      <c r="Z34" s="152" t="n">
        <f aca="false">((V34-AF34)*0.6)+AF34</f>
        <v>0</v>
      </c>
      <c r="AA34" s="152" t="n">
        <f aca="false">((V34-AF34)*0.5)+AF34</f>
        <v>0</v>
      </c>
      <c r="AB34" s="152" t="n">
        <f aca="false">((V34-AF34)*0.4)+AF34</f>
        <v>0</v>
      </c>
      <c r="AC34" s="152" t="n">
        <f aca="false">((V34-AF34)*0.3)+AF34</f>
        <v>0</v>
      </c>
      <c r="AD34" s="152" t="n">
        <f aca="false">((V34-AF34)*0.2)+AF34</f>
        <v>0</v>
      </c>
      <c r="AE34" s="152" t="n">
        <f aca="false">((V34-AF34)*0.1)+AF34</f>
        <v>0</v>
      </c>
      <c r="AF34" s="152" t="n">
        <f aca="false">VLOOKUP($A34,GAMMAGRIDS,3,FALSE())</f>
        <v>0</v>
      </c>
      <c r="AG34" s="152" t="n">
        <f aca="false">((AF34-AP34)*0.9)+AP34</f>
        <v>0</v>
      </c>
      <c r="AH34" s="152" t="n">
        <f aca="false">((AF34-AP34)*0.8)+AP34</f>
        <v>0</v>
      </c>
      <c r="AI34" s="152" t="n">
        <f aca="false">((AF34-AP34)*0.7)+AP34</f>
        <v>0</v>
      </c>
      <c r="AJ34" s="152" t="n">
        <f aca="false">((AF34-AP34)*0.6)+AP34</f>
        <v>0</v>
      </c>
      <c r="AK34" s="152" t="n">
        <f aca="false">((AF34-AP34)*0.5)+AP34</f>
        <v>0</v>
      </c>
      <c r="AL34" s="152" t="n">
        <f aca="false">((AF34-AP34)*0.4)+AP34</f>
        <v>0</v>
      </c>
      <c r="AM34" s="152" t="n">
        <f aca="false">((AF34-AP34)*0.3)+AP34</f>
        <v>0</v>
      </c>
      <c r="AN34" s="152" t="n">
        <f aca="false">((AF34-AP34)*0.2)+AP34</f>
        <v>0</v>
      </c>
      <c r="AO34" s="152" t="n">
        <f aca="false">((AF34-AP34)*0.1)+AP34</f>
        <v>0</v>
      </c>
      <c r="AP34" s="152" t="n">
        <f aca="false">VLOOKUP($A34,GAMMAGRIDS,4,FALSE())</f>
        <v>0</v>
      </c>
      <c r="AQ34" s="152" t="n">
        <f aca="false">(($AP34-$AU34)*0.8)+$AU34</f>
        <v>0</v>
      </c>
      <c r="AR34" s="152" t="n">
        <f aca="false">(($AP34-$AU34)*0.6)+$AU34</f>
        <v>0</v>
      </c>
      <c r="AS34" s="152" t="n">
        <f aca="false">(($AP34-$AU34)*0.4)+$AU34</f>
        <v>0</v>
      </c>
      <c r="AT34" s="152" t="n">
        <f aca="false">(($AP34-$AU34)*0.2)+$AU34</f>
        <v>0</v>
      </c>
      <c r="AU34" s="152" t="n">
        <f aca="false">VLOOKUP($A34,GAMMAGRIDS,5,FALSE())</f>
        <v>0</v>
      </c>
      <c r="AV34" s="152" t="n">
        <f aca="false">(($AU34-$AZ34)*0.8)+$AZ34</f>
        <v>0</v>
      </c>
      <c r="AW34" s="152" t="n">
        <f aca="false">(($AU34-$AZ34)*0.6)+$AZ34</f>
        <v>0</v>
      </c>
      <c r="AX34" s="152" t="n">
        <f aca="false">(($AU34-$AZ34)*0.4)+$AZ34</f>
        <v>0</v>
      </c>
      <c r="AY34" s="152" t="n">
        <f aca="false">(($AU34-$AZ34)*0.2)+$AZ34</f>
        <v>0</v>
      </c>
      <c r="AZ34" s="152" t="n">
        <v>0</v>
      </c>
      <c r="BA34" s="152" t="n">
        <f aca="false">(($BE34-$AZ34)*0.2)+$AZ34</f>
        <v>0</v>
      </c>
      <c r="BB34" s="152" t="n">
        <f aca="false">(($BE34-$AZ34)*0.4)+$AZ34</f>
        <v>0</v>
      </c>
      <c r="BC34" s="152" t="n">
        <f aca="false">(($BE34-$AZ34)*0.6)+$AZ34</f>
        <v>0</v>
      </c>
      <c r="BD34" s="152" t="n">
        <f aca="false">(($BE34-$AZ34)*0.8)+$AZ34</f>
        <v>0</v>
      </c>
      <c r="BE34" s="152" t="n">
        <f aca="false">VLOOKUP($A34,GAMMAGRIDS,6,FALSE())</f>
        <v>0</v>
      </c>
      <c r="BF34" s="152" t="n">
        <f aca="false">(($BJ34-$BE34)*0.2)+$BE34</f>
        <v>0</v>
      </c>
      <c r="BG34" s="152" t="n">
        <f aca="false">(($BJ34-$BE34)*0.4)+$BE34</f>
        <v>0</v>
      </c>
      <c r="BH34" s="152" t="n">
        <f aca="false">(($BJ34-$BE34)*0.6)+$BE34</f>
        <v>0</v>
      </c>
      <c r="BI34" s="152" t="n">
        <f aca="false">(($BJ34-$BE34)*0.8)+$BE34</f>
        <v>0</v>
      </c>
      <c r="BJ34" s="152" t="n">
        <f aca="false">VLOOKUP($A34,GAMMAGRIDS,7,FALSE())</f>
        <v>0</v>
      </c>
      <c r="BK34" s="152" t="n">
        <f aca="false">((BT34-BJ34)*0.1)+BJ34</f>
        <v>0</v>
      </c>
      <c r="BL34" s="152" t="n">
        <f aca="false">((BT34-BJ34)*0.2)+BJ34</f>
        <v>0</v>
      </c>
      <c r="BM34" s="152" t="n">
        <f aca="false">((BT34-BJ34)*0.3)+BJ34</f>
        <v>0</v>
      </c>
      <c r="BN34" s="152" t="n">
        <f aca="false">((BT34-BJ34)*0.4)+BJ34</f>
        <v>0</v>
      </c>
      <c r="BO34" s="152" t="n">
        <f aca="false">((BT34-BJ34)*0.5)+BJ34</f>
        <v>0</v>
      </c>
      <c r="BP34" s="152" t="n">
        <f aca="false">((BT34-BJ34)*0.6)+BJ34</f>
        <v>0</v>
      </c>
      <c r="BQ34" s="152" t="n">
        <f aca="false">((BT34-BJ34)*0.7)+BJ34</f>
        <v>0</v>
      </c>
      <c r="BR34" s="152" t="n">
        <f aca="false">((BT34-BJ34)*0.8)+BJ34</f>
        <v>0</v>
      </c>
      <c r="BS34" s="152" t="n">
        <f aca="false">((BT34-BJ34)*0.9)+BJ34</f>
        <v>0</v>
      </c>
      <c r="BT34" s="152" t="n">
        <f aca="false">VLOOKUP($A34,GAMMAGRIDS,8,FALSE())</f>
        <v>0</v>
      </c>
      <c r="BU34" s="152" t="n">
        <f aca="false">((CD34-BT34)*0.1)+BT34</f>
        <v>0</v>
      </c>
      <c r="BV34" s="152" t="n">
        <f aca="false">((CD34-BT34)*0.2)+BT34</f>
        <v>0</v>
      </c>
      <c r="BW34" s="152" t="n">
        <f aca="false">((CD34-BT34)*0.3)+BT34</f>
        <v>0</v>
      </c>
      <c r="BX34" s="152" t="n">
        <f aca="false">((CD34-BT34)*0.4)+BT34</f>
        <v>0</v>
      </c>
      <c r="BY34" s="152" t="n">
        <f aca="false">((CD34-BT34)*0.5)+BT34</f>
        <v>0</v>
      </c>
      <c r="BZ34" s="152" t="n">
        <f aca="false">((CD34-BT34)*0.6)+BT34</f>
        <v>0</v>
      </c>
      <c r="CA34" s="152" t="n">
        <f aca="false">((CD34-BT34)*0.7)+BT34</f>
        <v>0</v>
      </c>
      <c r="CB34" s="152" t="n">
        <f aca="false">((CD34-BT34)*0.8)+BT34</f>
        <v>0</v>
      </c>
      <c r="CC34" s="152" t="n">
        <f aca="false">((CD34-BT34)*0.9)+BT34</f>
        <v>0</v>
      </c>
      <c r="CD34" s="152" t="n">
        <f aca="false">VLOOKUP($A34,GAMMAGRIDS,9,FALSE())</f>
        <v>0</v>
      </c>
      <c r="CE34" s="152" t="n">
        <f aca="false">($CD34-$CC34)+CD34</f>
        <v>0</v>
      </c>
      <c r="CF34" s="152" t="n">
        <f aca="false">($CD34-$CC34)+CE34</f>
        <v>0</v>
      </c>
      <c r="CG34" s="152" t="n">
        <f aca="false">($CD34-$CC34)+CF34</f>
        <v>0</v>
      </c>
      <c r="CH34" s="152" t="n">
        <f aca="false">($CD34-$CC34)+CG34</f>
        <v>0</v>
      </c>
      <c r="CI34" s="152" t="n">
        <f aca="false">($CD34-$CC34)+CH34</f>
        <v>0</v>
      </c>
      <c r="CJ34" s="152" t="n">
        <f aca="false">($CD34-$CC34)+CI34</f>
        <v>0</v>
      </c>
      <c r="CK34" s="152" t="n">
        <f aca="false">($CD34-$CC34)+CJ34</f>
        <v>0</v>
      </c>
      <c r="CL34" s="152" t="n">
        <f aca="false">($CD34-$CC34)+CK34</f>
        <v>0</v>
      </c>
      <c r="CM34" s="152" t="n">
        <f aca="false">($CD34-$CC34)+CL34</f>
        <v>0</v>
      </c>
      <c r="CN34" s="152" t="n">
        <f aca="false">($CD34-$CC34)+CM34</f>
        <v>0</v>
      </c>
      <c r="CO34" s="152" t="n">
        <f aca="false">($CD34-$CC34)+CN34</f>
        <v>0</v>
      </c>
      <c r="CP34" s="152" t="n">
        <f aca="false">($CD34-$CC34)+CO34</f>
        <v>0</v>
      </c>
      <c r="CQ34" s="152" t="n">
        <f aca="false">($CD34-$CC34)+CP34</f>
        <v>0</v>
      </c>
      <c r="CR34" s="152" t="n">
        <f aca="false">($CD34-$CC34)+CQ34</f>
        <v>0</v>
      </c>
      <c r="CS34" s="152" t="n">
        <f aca="false">($CD34-$CC34)+CR34</f>
        <v>0</v>
      </c>
      <c r="CT34" s="152" t="n">
        <f aca="false">($CD34-$CC34)+CS34</f>
        <v>0</v>
      </c>
      <c r="CU34" s="152" t="n">
        <f aca="false">($CD34-$CC34)+CT34</f>
        <v>0</v>
      </c>
      <c r="CV34" s="152" t="n">
        <f aca="false">($CD34-$CC34)+CU34</f>
        <v>0</v>
      </c>
      <c r="CW34" s="152" t="n">
        <f aca="false">($CD34-$CC34)+CV34</f>
        <v>0</v>
      </c>
      <c r="CX34" s="152" t="n">
        <f aca="false">($CD34-$CC34)+CW34</f>
        <v>0</v>
      </c>
    </row>
    <row r="35" customFormat="false" ht="12.75" hidden="false" customHeight="false" outlineLevel="0" collapsed="false">
      <c r="A35" s="34" t="n">
        <v>37653</v>
      </c>
      <c r="B35" s="152" t="n">
        <f aca="false">($V35-$W35)+C35</f>
        <v>0</v>
      </c>
      <c r="C35" s="152" t="n">
        <f aca="false">($V35-$W35)+D35</f>
        <v>0</v>
      </c>
      <c r="D35" s="152" t="n">
        <f aca="false">($V35-$W35)+E35</f>
        <v>0</v>
      </c>
      <c r="E35" s="152" t="n">
        <f aca="false">($V35-$W35)+F35</f>
        <v>0</v>
      </c>
      <c r="F35" s="152" t="n">
        <f aca="false">($V35-$W35)+G35</f>
        <v>0</v>
      </c>
      <c r="G35" s="152" t="n">
        <f aca="false">($V35-$W35)+H35</f>
        <v>0</v>
      </c>
      <c r="H35" s="152" t="n">
        <f aca="false">($V35-$W35)+I35</f>
        <v>0</v>
      </c>
      <c r="I35" s="152" t="n">
        <f aca="false">($V35-$W35)+J35</f>
        <v>0</v>
      </c>
      <c r="J35" s="152" t="n">
        <f aca="false">($V35-$W35)+K35</f>
        <v>0</v>
      </c>
      <c r="K35" s="152" t="n">
        <f aca="false">($V35-$W35)+L35</f>
        <v>0</v>
      </c>
      <c r="L35" s="152" t="n">
        <f aca="false">($V35-$W35)+M35</f>
        <v>0</v>
      </c>
      <c r="M35" s="152" t="n">
        <f aca="false">($V35-$W35)+N35</f>
        <v>0</v>
      </c>
      <c r="N35" s="152" t="n">
        <f aca="false">($V35-$W35)+O35</f>
        <v>0</v>
      </c>
      <c r="O35" s="152" t="n">
        <f aca="false">($V35-$W35)+P35</f>
        <v>0</v>
      </c>
      <c r="P35" s="152" t="n">
        <f aca="false">($V35-$W35)+Q35</f>
        <v>0</v>
      </c>
      <c r="Q35" s="152" t="n">
        <f aca="false">($V35-$W35)+R35</f>
        <v>0</v>
      </c>
      <c r="R35" s="152" t="n">
        <f aca="false">($V35-$W35)+S35</f>
        <v>0</v>
      </c>
      <c r="S35" s="152" t="n">
        <f aca="false">($V35-$W35)+T35</f>
        <v>0</v>
      </c>
      <c r="T35" s="152" t="n">
        <f aca="false">($V35-$W35)+U35</f>
        <v>0</v>
      </c>
      <c r="U35" s="152" t="n">
        <f aca="false">($V35-$W35)+V35</f>
        <v>0</v>
      </c>
      <c r="V35" s="152" t="n">
        <f aca="false">VLOOKUP($A35,GAMMAGRIDS,2,FALSE())</f>
        <v>0</v>
      </c>
      <c r="W35" s="152" t="n">
        <f aca="false">((V35-AF35)*0.9)+AF35</f>
        <v>0</v>
      </c>
      <c r="X35" s="152" t="n">
        <f aca="false">((V35-AF35)*0.8)+AF35</f>
        <v>0</v>
      </c>
      <c r="Y35" s="152" t="n">
        <f aca="false">((V35-AF35)*0.7)+AF35</f>
        <v>0</v>
      </c>
      <c r="Z35" s="152" t="n">
        <f aca="false">((V35-AF35)*0.6)+AF35</f>
        <v>0</v>
      </c>
      <c r="AA35" s="152" t="n">
        <f aca="false">((V35-AF35)*0.5)+AF35</f>
        <v>0</v>
      </c>
      <c r="AB35" s="152" t="n">
        <f aca="false">((V35-AF35)*0.4)+AF35</f>
        <v>0</v>
      </c>
      <c r="AC35" s="152" t="n">
        <f aca="false">((V35-AF35)*0.3)+AF35</f>
        <v>0</v>
      </c>
      <c r="AD35" s="152" t="n">
        <f aca="false">((V35-AF35)*0.2)+AF35</f>
        <v>0</v>
      </c>
      <c r="AE35" s="152" t="n">
        <f aca="false">((V35-AF35)*0.1)+AF35</f>
        <v>0</v>
      </c>
      <c r="AF35" s="152" t="n">
        <f aca="false">VLOOKUP($A35,GAMMAGRIDS,3,FALSE())</f>
        <v>0</v>
      </c>
      <c r="AG35" s="152" t="n">
        <f aca="false">((AF35-AP35)*0.9)+AP35</f>
        <v>0</v>
      </c>
      <c r="AH35" s="152" t="n">
        <f aca="false">((AF35-AP35)*0.8)+AP35</f>
        <v>0</v>
      </c>
      <c r="AI35" s="152" t="n">
        <f aca="false">((AF35-AP35)*0.7)+AP35</f>
        <v>0</v>
      </c>
      <c r="AJ35" s="152" t="n">
        <f aca="false">((AF35-AP35)*0.6)+AP35</f>
        <v>0</v>
      </c>
      <c r="AK35" s="152" t="n">
        <f aca="false">((AF35-AP35)*0.5)+AP35</f>
        <v>0</v>
      </c>
      <c r="AL35" s="152" t="n">
        <f aca="false">((AF35-AP35)*0.4)+AP35</f>
        <v>0</v>
      </c>
      <c r="AM35" s="152" t="n">
        <f aca="false">((AF35-AP35)*0.3)+AP35</f>
        <v>0</v>
      </c>
      <c r="AN35" s="152" t="n">
        <f aca="false">((AF35-AP35)*0.2)+AP35</f>
        <v>0</v>
      </c>
      <c r="AO35" s="152" t="n">
        <f aca="false">((AF35-AP35)*0.1)+AP35</f>
        <v>0</v>
      </c>
      <c r="AP35" s="152" t="n">
        <f aca="false">VLOOKUP($A35,GAMMAGRIDS,4,FALSE())</f>
        <v>0</v>
      </c>
      <c r="AQ35" s="152" t="n">
        <f aca="false">(($AP35-$AU35)*0.8)+$AU35</f>
        <v>0</v>
      </c>
      <c r="AR35" s="152" t="n">
        <f aca="false">(($AP35-$AU35)*0.6)+$AU35</f>
        <v>0</v>
      </c>
      <c r="AS35" s="152" t="n">
        <f aca="false">(($AP35-$AU35)*0.4)+$AU35</f>
        <v>0</v>
      </c>
      <c r="AT35" s="152" t="n">
        <f aca="false">(($AP35-$AU35)*0.2)+$AU35</f>
        <v>0</v>
      </c>
      <c r="AU35" s="152" t="n">
        <f aca="false">VLOOKUP($A35,GAMMAGRIDS,5,FALSE())</f>
        <v>0</v>
      </c>
      <c r="AV35" s="152" t="n">
        <f aca="false">(($AU35-$AZ35)*0.8)+$AZ35</f>
        <v>0</v>
      </c>
      <c r="AW35" s="152" t="n">
        <f aca="false">(($AU35-$AZ35)*0.6)+$AZ35</f>
        <v>0</v>
      </c>
      <c r="AX35" s="152" t="n">
        <f aca="false">(($AU35-$AZ35)*0.4)+$AZ35</f>
        <v>0</v>
      </c>
      <c r="AY35" s="152" t="n">
        <f aca="false">(($AU35-$AZ35)*0.2)+$AZ35</f>
        <v>0</v>
      </c>
      <c r="AZ35" s="152" t="n">
        <v>0</v>
      </c>
      <c r="BA35" s="152" t="n">
        <f aca="false">(($BE35-$AZ35)*0.2)+$AZ35</f>
        <v>0</v>
      </c>
      <c r="BB35" s="152" t="n">
        <f aca="false">(($BE35-$AZ35)*0.4)+$AZ35</f>
        <v>0</v>
      </c>
      <c r="BC35" s="152" t="n">
        <f aca="false">(($BE35-$AZ35)*0.6)+$AZ35</f>
        <v>0</v>
      </c>
      <c r="BD35" s="152" t="n">
        <f aca="false">(($BE35-$AZ35)*0.8)+$AZ35</f>
        <v>0</v>
      </c>
      <c r="BE35" s="152" t="n">
        <f aca="false">VLOOKUP($A35,GAMMAGRIDS,6,FALSE())</f>
        <v>0</v>
      </c>
      <c r="BF35" s="152" t="n">
        <f aca="false">(($BJ35-$BE35)*0.2)+$BE35</f>
        <v>0</v>
      </c>
      <c r="BG35" s="152" t="n">
        <f aca="false">(($BJ35-$BE35)*0.4)+$BE35</f>
        <v>0</v>
      </c>
      <c r="BH35" s="152" t="n">
        <f aca="false">(($BJ35-$BE35)*0.6)+$BE35</f>
        <v>0</v>
      </c>
      <c r="BI35" s="152" t="n">
        <f aca="false">(($BJ35-$BE35)*0.8)+$BE35</f>
        <v>0</v>
      </c>
      <c r="BJ35" s="152" t="n">
        <f aca="false">VLOOKUP($A35,GAMMAGRIDS,7,FALSE())</f>
        <v>0</v>
      </c>
      <c r="BK35" s="152" t="n">
        <f aca="false">((BT35-BJ35)*0.1)+BJ35</f>
        <v>0</v>
      </c>
      <c r="BL35" s="152" t="n">
        <f aca="false">((BT35-BJ35)*0.2)+BJ35</f>
        <v>0</v>
      </c>
      <c r="BM35" s="152" t="n">
        <f aca="false">((BT35-BJ35)*0.3)+BJ35</f>
        <v>0</v>
      </c>
      <c r="BN35" s="152" t="n">
        <f aca="false">((BT35-BJ35)*0.4)+BJ35</f>
        <v>0</v>
      </c>
      <c r="BO35" s="152" t="n">
        <f aca="false">((BT35-BJ35)*0.5)+BJ35</f>
        <v>0</v>
      </c>
      <c r="BP35" s="152" t="n">
        <f aca="false">((BT35-BJ35)*0.6)+BJ35</f>
        <v>0</v>
      </c>
      <c r="BQ35" s="152" t="n">
        <f aca="false">((BT35-BJ35)*0.7)+BJ35</f>
        <v>0</v>
      </c>
      <c r="BR35" s="152" t="n">
        <f aca="false">((BT35-BJ35)*0.8)+BJ35</f>
        <v>0</v>
      </c>
      <c r="BS35" s="152" t="n">
        <f aca="false">((BT35-BJ35)*0.9)+BJ35</f>
        <v>0</v>
      </c>
      <c r="BT35" s="152" t="n">
        <f aca="false">VLOOKUP($A35,GAMMAGRIDS,8,FALSE())</f>
        <v>0</v>
      </c>
      <c r="BU35" s="152" t="n">
        <f aca="false">((CD35-BT35)*0.1)+BT35</f>
        <v>0</v>
      </c>
      <c r="BV35" s="152" t="n">
        <f aca="false">((CD35-BT35)*0.2)+BT35</f>
        <v>0</v>
      </c>
      <c r="BW35" s="152" t="n">
        <f aca="false">((CD35-BT35)*0.3)+BT35</f>
        <v>0</v>
      </c>
      <c r="BX35" s="152" t="n">
        <f aca="false">((CD35-BT35)*0.4)+BT35</f>
        <v>0</v>
      </c>
      <c r="BY35" s="152" t="n">
        <f aca="false">((CD35-BT35)*0.5)+BT35</f>
        <v>0</v>
      </c>
      <c r="BZ35" s="152" t="n">
        <f aca="false">((CD35-BT35)*0.6)+BT35</f>
        <v>0</v>
      </c>
      <c r="CA35" s="152" t="n">
        <f aca="false">((CD35-BT35)*0.7)+BT35</f>
        <v>0</v>
      </c>
      <c r="CB35" s="152" t="n">
        <f aca="false">((CD35-BT35)*0.8)+BT35</f>
        <v>0</v>
      </c>
      <c r="CC35" s="152" t="n">
        <f aca="false">((CD35-BT35)*0.9)+BT35</f>
        <v>0</v>
      </c>
      <c r="CD35" s="152" t="n">
        <f aca="false">VLOOKUP($A35,GAMMAGRIDS,9,FALSE())</f>
        <v>0</v>
      </c>
      <c r="CE35" s="152" t="n">
        <f aca="false">($CD35-$CC35)+CD35</f>
        <v>0</v>
      </c>
      <c r="CF35" s="152" t="n">
        <f aca="false">($CD35-$CC35)+CE35</f>
        <v>0</v>
      </c>
      <c r="CG35" s="152" t="n">
        <f aca="false">($CD35-$CC35)+CF35</f>
        <v>0</v>
      </c>
      <c r="CH35" s="152" t="n">
        <f aca="false">($CD35-$CC35)+CG35</f>
        <v>0</v>
      </c>
      <c r="CI35" s="152" t="n">
        <f aca="false">($CD35-$CC35)+CH35</f>
        <v>0</v>
      </c>
      <c r="CJ35" s="152" t="n">
        <f aca="false">($CD35-$CC35)+CI35</f>
        <v>0</v>
      </c>
      <c r="CK35" s="152" t="n">
        <f aca="false">($CD35-$CC35)+CJ35</f>
        <v>0</v>
      </c>
      <c r="CL35" s="152" t="n">
        <f aca="false">($CD35-$CC35)+CK35</f>
        <v>0</v>
      </c>
      <c r="CM35" s="152" t="n">
        <f aca="false">($CD35-$CC35)+CL35</f>
        <v>0</v>
      </c>
      <c r="CN35" s="152" t="n">
        <f aca="false">($CD35-$CC35)+CM35</f>
        <v>0</v>
      </c>
      <c r="CO35" s="152" t="n">
        <f aca="false">($CD35-$CC35)+CN35</f>
        <v>0</v>
      </c>
      <c r="CP35" s="152" t="n">
        <f aca="false">($CD35-$CC35)+CO35</f>
        <v>0</v>
      </c>
      <c r="CQ35" s="152" t="n">
        <f aca="false">($CD35-$CC35)+CP35</f>
        <v>0</v>
      </c>
      <c r="CR35" s="152" t="n">
        <f aca="false">($CD35-$CC35)+CQ35</f>
        <v>0</v>
      </c>
      <c r="CS35" s="152" t="n">
        <f aca="false">($CD35-$CC35)+CR35</f>
        <v>0</v>
      </c>
      <c r="CT35" s="152" t="n">
        <f aca="false">($CD35-$CC35)+CS35</f>
        <v>0</v>
      </c>
      <c r="CU35" s="152" t="n">
        <f aca="false">($CD35-$CC35)+CT35</f>
        <v>0</v>
      </c>
      <c r="CV35" s="152" t="n">
        <f aca="false">($CD35-$CC35)+CU35</f>
        <v>0</v>
      </c>
      <c r="CW35" s="152" t="n">
        <f aca="false">($CD35-$CC35)+CV35</f>
        <v>0</v>
      </c>
      <c r="CX35" s="152" t="n">
        <f aca="false">($CD35-$CC35)+CW35</f>
        <v>0</v>
      </c>
    </row>
    <row r="36" customFormat="false" ht="12.75" hidden="false" customHeight="false" outlineLevel="0" collapsed="false">
      <c r="A36" s="34" t="n">
        <v>37681</v>
      </c>
      <c r="B36" s="152" t="n">
        <f aca="false">($V36-$W36)+C36</f>
        <v>0</v>
      </c>
      <c r="C36" s="152" t="n">
        <f aca="false">($V36-$W36)+D36</f>
        <v>0</v>
      </c>
      <c r="D36" s="152" t="n">
        <f aca="false">($V36-$W36)+E36</f>
        <v>0</v>
      </c>
      <c r="E36" s="152" t="n">
        <f aca="false">($V36-$W36)+F36</f>
        <v>0</v>
      </c>
      <c r="F36" s="152" t="n">
        <f aca="false">($V36-$W36)+G36</f>
        <v>0</v>
      </c>
      <c r="G36" s="152" t="n">
        <f aca="false">($V36-$W36)+H36</f>
        <v>0</v>
      </c>
      <c r="H36" s="152" t="n">
        <f aca="false">($V36-$W36)+I36</f>
        <v>0</v>
      </c>
      <c r="I36" s="152" t="n">
        <f aca="false">($V36-$W36)+J36</f>
        <v>0</v>
      </c>
      <c r="J36" s="152" t="n">
        <f aca="false">($V36-$W36)+K36</f>
        <v>0</v>
      </c>
      <c r="K36" s="152" t="n">
        <f aca="false">($V36-$W36)+L36</f>
        <v>0</v>
      </c>
      <c r="L36" s="152" t="n">
        <f aca="false">($V36-$W36)+M36</f>
        <v>0</v>
      </c>
      <c r="M36" s="152" t="n">
        <f aca="false">($V36-$W36)+N36</f>
        <v>0</v>
      </c>
      <c r="N36" s="152" t="n">
        <f aca="false">($V36-$W36)+O36</f>
        <v>0</v>
      </c>
      <c r="O36" s="152" t="n">
        <f aca="false">($V36-$W36)+P36</f>
        <v>0</v>
      </c>
      <c r="P36" s="152" t="n">
        <f aca="false">($V36-$W36)+Q36</f>
        <v>0</v>
      </c>
      <c r="Q36" s="152" t="n">
        <f aca="false">($V36-$W36)+R36</f>
        <v>0</v>
      </c>
      <c r="R36" s="152" t="n">
        <f aca="false">($V36-$W36)+S36</f>
        <v>0</v>
      </c>
      <c r="S36" s="152" t="n">
        <f aca="false">($V36-$W36)+T36</f>
        <v>0</v>
      </c>
      <c r="T36" s="152" t="n">
        <f aca="false">($V36-$W36)+U36</f>
        <v>0</v>
      </c>
      <c r="U36" s="152" t="n">
        <f aca="false">($V36-$W36)+V36</f>
        <v>0</v>
      </c>
      <c r="V36" s="152" t="n">
        <f aca="false">VLOOKUP($A36,GAMMAGRIDS,2,FALSE())</f>
        <v>0</v>
      </c>
      <c r="W36" s="152" t="n">
        <f aca="false">((V36-AF36)*0.9)+AF36</f>
        <v>0</v>
      </c>
      <c r="X36" s="152" t="n">
        <f aca="false">((V36-AF36)*0.8)+AF36</f>
        <v>0</v>
      </c>
      <c r="Y36" s="152" t="n">
        <f aca="false">((V36-AF36)*0.7)+AF36</f>
        <v>0</v>
      </c>
      <c r="Z36" s="152" t="n">
        <f aca="false">((V36-AF36)*0.6)+AF36</f>
        <v>0</v>
      </c>
      <c r="AA36" s="152" t="n">
        <f aca="false">((V36-AF36)*0.5)+AF36</f>
        <v>0</v>
      </c>
      <c r="AB36" s="152" t="n">
        <f aca="false">((V36-AF36)*0.4)+AF36</f>
        <v>0</v>
      </c>
      <c r="AC36" s="152" t="n">
        <f aca="false">((V36-AF36)*0.3)+AF36</f>
        <v>0</v>
      </c>
      <c r="AD36" s="152" t="n">
        <f aca="false">((V36-AF36)*0.2)+AF36</f>
        <v>0</v>
      </c>
      <c r="AE36" s="152" t="n">
        <f aca="false">((V36-AF36)*0.1)+AF36</f>
        <v>0</v>
      </c>
      <c r="AF36" s="152" t="n">
        <f aca="false">VLOOKUP($A36,GAMMAGRIDS,3,FALSE())</f>
        <v>0</v>
      </c>
      <c r="AG36" s="152" t="n">
        <f aca="false">((AF36-AP36)*0.9)+AP36</f>
        <v>0</v>
      </c>
      <c r="AH36" s="152" t="n">
        <f aca="false">((AF36-AP36)*0.8)+AP36</f>
        <v>0</v>
      </c>
      <c r="AI36" s="152" t="n">
        <f aca="false">((AF36-AP36)*0.7)+AP36</f>
        <v>0</v>
      </c>
      <c r="AJ36" s="152" t="n">
        <f aca="false">((AF36-AP36)*0.6)+AP36</f>
        <v>0</v>
      </c>
      <c r="AK36" s="152" t="n">
        <f aca="false">((AF36-AP36)*0.5)+AP36</f>
        <v>0</v>
      </c>
      <c r="AL36" s="152" t="n">
        <f aca="false">((AF36-AP36)*0.4)+AP36</f>
        <v>0</v>
      </c>
      <c r="AM36" s="152" t="n">
        <f aca="false">((AF36-AP36)*0.3)+AP36</f>
        <v>0</v>
      </c>
      <c r="AN36" s="152" t="n">
        <f aca="false">((AF36-AP36)*0.2)+AP36</f>
        <v>0</v>
      </c>
      <c r="AO36" s="152" t="n">
        <f aca="false">((AF36-AP36)*0.1)+AP36</f>
        <v>0</v>
      </c>
      <c r="AP36" s="152" t="n">
        <f aca="false">VLOOKUP($A36,GAMMAGRIDS,4,FALSE())</f>
        <v>0</v>
      </c>
      <c r="AQ36" s="152" t="n">
        <f aca="false">(($AP36-$AU36)*0.8)+$AU36</f>
        <v>0</v>
      </c>
      <c r="AR36" s="152" t="n">
        <f aca="false">(($AP36-$AU36)*0.6)+$AU36</f>
        <v>0</v>
      </c>
      <c r="AS36" s="152" t="n">
        <f aca="false">(($AP36-$AU36)*0.4)+$AU36</f>
        <v>0</v>
      </c>
      <c r="AT36" s="152" t="n">
        <f aca="false">(($AP36-$AU36)*0.2)+$AU36</f>
        <v>0</v>
      </c>
      <c r="AU36" s="152" t="n">
        <f aca="false">VLOOKUP($A36,GAMMAGRIDS,5,FALSE())</f>
        <v>0</v>
      </c>
      <c r="AV36" s="152" t="n">
        <f aca="false">(($AU36-$AZ36)*0.8)+$AZ36</f>
        <v>0</v>
      </c>
      <c r="AW36" s="152" t="n">
        <f aca="false">(($AU36-$AZ36)*0.6)+$AZ36</f>
        <v>0</v>
      </c>
      <c r="AX36" s="152" t="n">
        <f aca="false">(($AU36-$AZ36)*0.4)+$AZ36</f>
        <v>0</v>
      </c>
      <c r="AY36" s="152" t="n">
        <f aca="false">(($AU36-$AZ36)*0.2)+$AZ36</f>
        <v>0</v>
      </c>
      <c r="AZ36" s="152" t="n">
        <v>0</v>
      </c>
      <c r="BA36" s="152" t="n">
        <f aca="false">(($BE36-$AZ36)*0.2)+$AZ36</f>
        <v>0</v>
      </c>
      <c r="BB36" s="152" t="n">
        <f aca="false">(($BE36-$AZ36)*0.4)+$AZ36</f>
        <v>0</v>
      </c>
      <c r="BC36" s="152" t="n">
        <f aca="false">(($BE36-$AZ36)*0.6)+$AZ36</f>
        <v>0</v>
      </c>
      <c r="BD36" s="152" t="n">
        <f aca="false">(($BE36-$AZ36)*0.8)+$AZ36</f>
        <v>0</v>
      </c>
      <c r="BE36" s="152" t="n">
        <f aca="false">VLOOKUP($A36,GAMMAGRIDS,6,FALSE())</f>
        <v>0</v>
      </c>
      <c r="BF36" s="152" t="n">
        <f aca="false">(($BJ36-$BE36)*0.2)+$BE36</f>
        <v>0</v>
      </c>
      <c r="BG36" s="152" t="n">
        <f aca="false">(($BJ36-$BE36)*0.4)+$BE36</f>
        <v>0</v>
      </c>
      <c r="BH36" s="152" t="n">
        <f aca="false">(($BJ36-$BE36)*0.6)+$BE36</f>
        <v>0</v>
      </c>
      <c r="BI36" s="152" t="n">
        <f aca="false">(($BJ36-$BE36)*0.8)+$BE36</f>
        <v>0</v>
      </c>
      <c r="BJ36" s="152" t="n">
        <f aca="false">VLOOKUP($A36,GAMMAGRIDS,7,FALSE())</f>
        <v>0</v>
      </c>
      <c r="BK36" s="152" t="n">
        <f aca="false">((BT36-BJ36)*0.1)+BJ36</f>
        <v>0</v>
      </c>
      <c r="BL36" s="152" t="n">
        <f aca="false">((BT36-BJ36)*0.2)+BJ36</f>
        <v>0</v>
      </c>
      <c r="BM36" s="152" t="n">
        <f aca="false">((BT36-BJ36)*0.3)+BJ36</f>
        <v>0</v>
      </c>
      <c r="BN36" s="152" t="n">
        <f aca="false">((BT36-BJ36)*0.4)+BJ36</f>
        <v>0</v>
      </c>
      <c r="BO36" s="152" t="n">
        <f aca="false">((BT36-BJ36)*0.5)+BJ36</f>
        <v>0</v>
      </c>
      <c r="BP36" s="152" t="n">
        <f aca="false">((BT36-BJ36)*0.6)+BJ36</f>
        <v>0</v>
      </c>
      <c r="BQ36" s="152" t="n">
        <f aca="false">((BT36-BJ36)*0.7)+BJ36</f>
        <v>0</v>
      </c>
      <c r="BR36" s="152" t="n">
        <f aca="false">((BT36-BJ36)*0.8)+BJ36</f>
        <v>0</v>
      </c>
      <c r="BS36" s="152" t="n">
        <f aca="false">((BT36-BJ36)*0.9)+BJ36</f>
        <v>0</v>
      </c>
      <c r="BT36" s="152" t="n">
        <f aca="false">VLOOKUP($A36,GAMMAGRIDS,8,FALSE())</f>
        <v>0</v>
      </c>
      <c r="BU36" s="152" t="n">
        <f aca="false">((CD36-BT36)*0.1)+BT36</f>
        <v>0</v>
      </c>
      <c r="BV36" s="152" t="n">
        <f aca="false">((CD36-BT36)*0.2)+BT36</f>
        <v>0</v>
      </c>
      <c r="BW36" s="152" t="n">
        <f aca="false">((CD36-BT36)*0.3)+BT36</f>
        <v>0</v>
      </c>
      <c r="BX36" s="152" t="n">
        <f aca="false">((CD36-BT36)*0.4)+BT36</f>
        <v>0</v>
      </c>
      <c r="BY36" s="152" t="n">
        <f aca="false">((CD36-BT36)*0.5)+BT36</f>
        <v>0</v>
      </c>
      <c r="BZ36" s="152" t="n">
        <f aca="false">((CD36-BT36)*0.6)+BT36</f>
        <v>0</v>
      </c>
      <c r="CA36" s="152" t="n">
        <f aca="false">((CD36-BT36)*0.7)+BT36</f>
        <v>0</v>
      </c>
      <c r="CB36" s="152" t="n">
        <f aca="false">((CD36-BT36)*0.8)+BT36</f>
        <v>0</v>
      </c>
      <c r="CC36" s="152" t="n">
        <f aca="false">((CD36-BT36)*0.9)+BT36</f>
        <v>0</v>
      </c>
      <c r="CD36" s="152" t="n">
        <f aca="false">VLOOKUP($A36,GAMMAGRIDS,9,FALSE())</f>
        <v>0</v>
      </c>
      <c r="CE36" s="152" t="n">
        <f aca="false">($CD36-$CC36)+CD36</f>
        <v>0</v>
      </c>
      <c r="CF36" s="152" t="n">
        <f aca="false">($CD36-$CC36)+CE36</f>
        <v>0</v>
      </c>
      <c r="CG36" s="152" t="n">
        <f aca="false">($CD36-$CC36)+CF36</f>
        <v>0</v>
      </c>
      <c r="CH36" s="152" t="n">
        <f aca="false">($CD36-$CC36)+CG36</f>
        <v>0</v>
      </c>
      <c r="CI36" s="152" t="n">
        <f aca="false">($CD36-$CC36)+CH36</f>
        <v>0</v>
      </c>
      <c r="CJ36" s="152" t="n">
        <f aca="false">($CD36-$CC36)+CI36</f>
        <v>0</v>
      </c>
      <c r="CK36" s="152" t="n">
        <f aca="false">($CD36-$CC36)+CJ36</f>
        <v>0</v>
      </c>
      <c r="CL36" s="152" t="n">
        <f aca="false">($CD36-$CC36)+CK36</f>
        <v>0</v>
      </c>
      <c r="CM36" s="152" t="n">
        <f aca="false">($CD36-$CC36)+CL36</f>
        <v>0</v>
      </c>
      <c r="CN36" s="152" t="n">
        <f aca="false">($CD36-$CC36)+CM36</f>
        <v>0</v>
      </c>
      <c r="CO36" s="152" t="n">
        <f aca="false">($CD36-$CC36)+CN36</f>
        <v>0</v>
      </c>
      <c r="CP36" s="152" t="n">
        <f aca="false">($CD36-$CC36)+CO36</f>
        <v>0</v>
      </c>
      <c r="CQ36" s="152" t="n">
        <f aca="false">($CD36-$CC36)+CP36</f>
        <v>0</v>
      </c>
      <c r="CR36" s="152" t="n">
        <f aca="false">($CD36-$CC36)+CQ36</f>
        <v>0</v>
      </c>
      <c r="CS36" s="152" t="n">
        <f aca="false">($CD36-$CC36)+CR36</f>
        <v>0</v>
      </c>
      <c r="CT36" s="152" t="n">
        <f aca="false">($CD36-$CC36)+CS36</f>
        <v>0</v>
      </c>
      <c r="CU36" s="152" t="n">
        <f aca="false">($CD36-$CC36)+CT36</f>
        <v>0</v>
      </c>
      <c r="CV36" s="152" t="n">
        <f aca="false">($CD36-$CC36)+CU36</f>
        <v>0</v>
      </c>
      <c r="CW36" s="152" t="n">
        <f aca="false">($CD36-$CC36)+CV36</f>
        <v>0</v>
      </c>
      <c r="CX36" s="152" t="n">
        <f aca="false">($CD36-$CC36)+CW36</f>
        <v>0</v>
      </c>
    </row>
    <row r="37" customFormat="false" ht="12.75" hidden="false" customHeight="false" outlineLevel="0" collapsed="false">
      <c r="A37" s="34" t="n">
        <v>37712</v>
      </c>
      <c r="B37" s="152" t="n">
        <f aca="false">($V37-$W37)+C37</f>
        <v>0</v>
      </c>
      <c r="C37" s="152" t="n">
        <f aca="false">($V37-$W37)+D37</f>
        <v>0</v>
      </c>
      <c r="D37" s="152" t="n">
        <f aca="false">($V37-$W37)+E37</f>
        <v>0</v>
      </c>
      <c r="E37" s="152" t="n">
        <f aca="false">($V37-$W37)+F37</f>
        <v>0</v>
      </c>
      <c r="F37" s="152" t="n">
        <f aca="false">($V37-$W37)+G37</f>
        <v>0</v>
      </c>
      <c r="G37" s="152" t="n">
        <f aca="false">($V37-$W37)+H37</f>
        <v>0</v>
      </c>
      <c r="H37" s="152" t="n">
        <f aca="false">($V37-$W37)+I37</f>
        <v>0</v>
      </c>
      <c r="I37" s="152" t="n">
        <f aca="false">($V37-$W37)+J37</f>
        <v>0</v>
      </c>
      <c r="J37" s="152" t="n">
        <f aca="false">($V37-$W37)+K37</f>
        <v>0</v>
      </c>
      <c r="K37" s="152" t="n">
        <f aca="false">($V37-$W37)+L37</f>
        <v>0</v>
      </c>
      <c r="L37" s="152" t="n">
        <f aca="false">($V37-$W37)+M37</f>
        <v>0</v>
      </c>
      <c r="M37" s="152" t="n">
        <f aca="false">($V37-$W37)+N37</f>
        <v>0</v>
      </c>
      <c r="N37" s="152" t="n">
        <f aca="false">($V37-$W37)+O37</f>
        <v>0</v>
      </c>
      <c r="O37" s="152" t="n">
        <f aca="false">($V37-$W37)+P37</f>
        <v>0</v>
      </c>
      <c r="P37" s="152" t="n">
        <f aca="false">($V37-$W37)+Q37</f>
        <v>0</v>
      </c>
      <c r="Q37" s="152" t="n">
        <f aca="false">($V37-$W37)+R37</f>
        <v>0</v>
      </c>
      <c r="R37" s="152" t="n">
        <f aca="false">($V37-$W37)+S37</f>
        <v>0</v>
      </c>
      <c r="S37" s="152" t="n">
        <f aca="false">($V37-$W37)+T37</f>
        <v>0</v>
      </c>
      <c r="T37" s="152" t="n">
        <f aca="false">($V37-$W37)+U37</f>
        <v>0</v>
      </c>
      <c r="U37" s="152" t="n">
        <f aca="false">($V37-$W37)+V37</f>
        <v>0</v>
      </c>
      <c r="V37" s="152" t="n">
        <f aca="false">VLOOKUP($A37,GAMMAGRIDS,2,FALSE())</f>
        <v>0</v>
      </c>
      <c r="W37" s="152" t="n">
        <f aca="false">((V37-AF37)*0.9)+AF37</f>
        <v>0</v>
      </c>
      <c r="X37" s="152" t="n">
        <f aca="false">((V37-AF37)*0.8)+AF37</f>
        <v>0</v>
      </c>
      <c r="Y37" s="152" t="n">
        <f aca="false">((V37-AF37)*0.7)+AF37</f>
        <v>0</v>
      </c>
      <c r="Z37" s="152" t="n">
        <f aca="false">((V37-AF37)*0.6)+AF37</f>
        <v>0</v>
      </c>
      <c r="AA37" s="152" t="n">
        <f aca="false">((V37-AF37)*0.5)+AF37</f>
        <v>0</v>
      </c>
      <c r="AB37" s="152" t="n">
        <f aca="false">((V37-AF37)*0.4)+AF37</f>
        <v>0</v>
      </c>
      <c r="AC37" s="152" t="n">
        <f aca="false">((V37-AF37)*0.3)+AF37</f>
        <v>0</v>
      </c>
      <c r="AD37" s="152" t="n">
        <f aca="false">((V37-AF37)*0.2)+AF37</f>
        <v>0</v>
      </c>
      <c r="AE37" s="152" t="n">
        <f aca="false">((V37-AF37)*0.1)+AF37</f>
        <v>0</v>
      </c>
      <c r="AF37" s="152" t="n">
        <f aca="false">VLOOKUP($A37,GAMMAGRIDS,3,FALSE())</f>
        <v>0</v>
      </c>
      <c r="AG37" s="152" t="n">
        <f aca="false">((AF37-AP37)*0.9)+AP37</f>
        <v>0</v>
      </c>
      <c r="AH37" s="152" t="n">
        <f aca="false">((AF37-AP37)*0.8)+AP37</f>
        <v>0</v>
      </c>
      <c r="AI37" s="152" t="n">
        <f aca="false">((AF37-AP37)*0.7)+AP37</f>
        <v>0</v>
      </c>
      <c r="AJ37" s="152" t="n">
        <f aca="false">((AF37-AP37)*0.6)+AP37</f>
        <v>0</v>
      </c>
      <c r="AK37" s="152" t="n">
        <f aca="false">((AF37-AP37)*0.5)+AP37</f>
        <v>0</v>
      </c>
      <c r="AL37" s="152" t="n">
        <f aca="false">((AF37-AP37)*0.4)+AP37</f>
        <v>0</v>
      </c>
      <c r="AM37" s="152" t="n">
        <f aca="false">((AF37-AP37)*0.3)+AP37</f>
        <v>0</v>
      </c>
      <c r="AN37" s="152" t="n">
        <f aca="false">((AF37-AP37)*0.2)+AP37</f>
        <v>0</v>
      </c>
      <c r="AO37" s="152" t="n">
        <f aca="false">((AF37-AP37)*0.1)+AP37</f>
        <v>0</v>
      </c>
      <c r="AP37" s="152" t="n">
        <f aca="false">VLOOKUP($A37,GAMMAGRIDS,4,FALSE())</f>
        <v>0</v>
      </c>
      <c r="AQ37" s="152" t="n">
        <f aca="false">(($AP37-$AU37)*0.8)+$AU37</f>
        <v>0</v>
      </c>
      <c r="AR37" s="152" t="n">
        <f aca="false">(($AP37-$AU37)*0.6)+$AU37</f>
        <v>0</v>
      </c>
      <c r="AS37" s="152" t="n">
        <f aca="false">(($AP37-$AU37)*0.4)+$AU37</f>
        <v>0</v>
      </c>
      <c r="AT37" s="152" t="n">
        <f aca="false">(($AP37-$AU37)*0.2)+$AU37</f>
        <v>0</v>
      </c>
      <c r="AU37" s="152" t="n">
        <f aca="false">VLOOKUP($A37,GAMMAGRIDS,5,FALSE())</f>
        <v>0</v>
      </c>
      <c r="AV37" s="152" t="n">
        <f aca="false">(($AU37-$AZ37)*0.8)+$AZ37</f>
        <v>0</v>
      </c>
      <c r="AW37" s="152" t="n">
        <f aca="false">(($AU37-$AZ37)*0.6)+$AZ37</f>
        <v>0</v>
      </c>
      <c r="AX37" s="152" t="n">
        <f aca="false">(($AU37-$AZ37)*0.4)+$AZ37</f>
        <v>0</v>
      </c>
      <c r="AY37" s="152" t="n">
        <f aca="false">(($AU37-$AZ37)*0.2)+$AZ37</f>
        <v>0</v>
      </c>
      <c r="AZ37" s="152" t="n">
        <v>0</v>
      </c>
      <c r="BA37" s="152" t="n">
        <f aca="false">(($BE37-$AZ37)*0.2)+$AZ37</f>
        <v>0</v>
      </c>
      <c r="BB37" s="152" t="n">
        <f aca="false">(($BE37-$AZ37)*0.4)+$AZ37</f>
        <v>0</v>
      </c>
      <c r="BC37" s="152" t="n">
        <f aca="false">(($BE37-$AZ37)*0.6)+$AZ37</f>
        <v>0</v>
      </c>
      <c r="BD37" s="152" t="n">
        <f aca="false">(($BE37-$AZ37)*0.8)+$AZ37</f>
        <v>0</v>
      </c>
      <c r="BE37" s="152" t="n">
        <f aca="false">VLOOKUP($A37,GAMMAGRIDS,6,FALSE())</f>
        <v>0</v>
      </c>
      <c r="BF37" s="152" t="n">
        <f aca="false">(($BJ37-$BE37)*0.2)+$BE37</f>
        <v>0</v>
      </c>
      <c r="BG37" s="152" t="n">
        <f aca="false">(($BJ37-$BE37)*0.4)+$BE37</f>
        <v>0</v>
      </c>
      <c r="BH37" s="152" t="n">
        <f aca="false">(($BJ37-$BE37)*0.6)+$BE37</f>
        <v>0</v>
      </c>
      <c r="BI37" s="152" t="n">
        <f aca="false">(($BJ37-$BE37)*0.8)+$BE37</f>
        <v>0</v>
      </c>
      <c r="BJ37" s="152" t="n">
        <f aca="false">VLOOKUP($A37,GAMMAGRIDS,7,FALSE())</f>
        <v>0</v>
      </c>
      <c r="BK37" s="152" t="n">
        <f aca="false">((BT37-BJ37)*0.1)+BJ37</f>
        <v>0</v>
      </c>
      <c r="BL37" s="152" t="n">
        <f aca="false">((BT37-BJ37)*0.2)+BJ37</f>
        <v>0</v>
      </c>
      <c r="BM37" s="152" t="n">
        <f aca="false">((BT37-BJ37)*0.3)+BJ37</f>
        <v>0</v>
      </c>
      <c r="BN37" s="152" t="n">
        <f aca="false">((BT37-BJ37)*0.4)+BJ37</f>
        <v>0</v>
      </c>
      <c r="BO37" s="152" t="n">
        <f aca="false">((BT37-BJ37)*0.5)+BJ37</f>
        <v>0</v>
      </c>
      <c r="BP37" s="152" t="n">
        <f aca="false">((BT37-BJ37)*0.6)+BJ37</f>
        <v>0</v>
      </c>
      <c r="BQ37" s="152" t="n">
        <f aca="false">((BT37-BJ37)*0.7)+BJ37</f>
        <v>0</v>
      </c>
      <c r="BR37" s="152" t="n">
        <f aca="false">((BT37-BJ37)*0.8)+BJ37</f>
        <v>0</v>
      </c>
      <c r="BS37" s="152" t="n">
        <f aca="false">((BT37-BJ37)*0.9)+BJ37</f>
        <v>0</v>
      </c>
      <c r="BT37" s="152" t="n">
        <f aca="false">VLOOKUP($A37,GAMMAGRIDS,8,FALSE())</f>
        <v>0</v>
      </c>
      <c r="BU37" s="152" t="n">
        <f aca="false">((CD37-BT37)*0.1)+BT37</f>
        <v>0</v>
      </c>
      <c r="BV37" s="152" t="n">
        <f aca="false">((CD37-BT37)*0.2)+BT37</f>
        <v>0</v>
      </c>
      <c r="BW37" s="152" t="n">
        <f aca="false">((CD37-BT37)*0.3)+BT37</f>
        <v>0</v>
      </c>
      <c r="BX37" s="152" t="n">
        <f aca="false">((CD37-BT37)*0.4)+BT37</f>
        <v>0</v>
      </c>
      <c r="BY37" s="152" t="n">
        <f aca="false">((CD37-BT37)*0.5)+BT37</f>
        <v>0</v>
      </c>
      <c r="BZ37" s="152" t="n">
        <f aca="false">((CD37-BT37)*0.6)+BT37</f>
        <v>0</v>
      </c>
      <c r="CA37" s="152" t="n">
        <f aca="false">((CD37-BT37)*0.7)+BT37</f>
        <v>0</v>
      </c>
      <c r="CB37" s="152" t="n">
        <f aca="false">((CD37-BT37)*0.8)+BT37</f>
        <v>0</v>
      </c>
      <c r="CC37" s="152" t="n">
        <f aca="false">((CD37-BT37)*0.9)+BT37</f>
        <v>0</v>
      </c>
      <c r="CD37" s="152" t="n">
        <f aca="false">VLOOKUP($A37,GAMMAGRIDS,9,FALSE())</f>
        <v>0</v>
      </c>
      <c r="CE37" s="152" t="n">
        <f aca="false">($CD37-$CC37)+CD37</f>
        <v>0</v>
      </c>
      <c r="CF37" s="152" t="n">
        <f aca="false">($CD37-$CC37)+CE37</f>
        <v>0</v>
      </c>
      <c r="CG37" s="152" t="n">
        <f aca="false">($CD37-$CC37)+CF37</f>
        <v>0</v>
      </c>
      <c r="CH37" s="152" t="n">
        <f aca="false">($CD37-$CC37)+CG37</f>
        <v>0</v>
      </c>
      <c r="CI37" s="152" t="n">
        <f aca="false">($CD37-$CC37)+CH37</f>
        <v>0</v>
      </c>
      <c r="CJ37" s="152" t="n">
        <f aca="false">($CD37-$CC37)+CI37</f>
        <v>0</v>
      </c>
      <c r="CK37" s="152" t="n">
        <f aca="false">($CD37-$CC37)+CJ37</f>
        <v>0</v>
      </c>
      <c r="CL37" s="152" t="n">
        <f aca="false">($CD37-$CC37)+CK37</f>
        <v>0</v>
      </c>
      <c r="CM37" s="152" t="n">
        <f aca="false">($CD37-$CC37)+CL37</f>
        <v>0</v>
      </c>
      <c r="CN37" s="152" t="n">
        <f aca="false">($CD37-$CC37)+CM37</f>
        <v>0</v>
      </c>
      <c r="CO37" s="152" t="n">
        <f aca="false">($CD37-$CC37)+CN37</f>
        <v>0</v>
      </c>
      <c r="CP37" s="152" t="n">
        <f aca="false">($CD37-$CC37)+CO37</f>
        <v>0</v>
      </c>
      <c r="CQ37" s="152" t="n">
        <f aca="false">($CD37-$CC37)+CP37</f>
        <v>0</v>
      </c>
      <c r="CR37" s="152" t="n">
        <f aca="false">($CD37-$CC37)+CQ37</f>
        <v>0</v>
      </c>
      <c r="CS37" s="152" t="n">
        <f aca="false">($CD37-$CC37)+CR37</f>
        <v>0</v>
      </c>
      <c r="CT37" s="152" t="n">
        <f aca="false">($CD37-$CC37)+CS37</f>
        <v>0</v>
      </c>
      <c r="CU37" s="152" t="n">
        <f aca="false">($CD37-$CC37)+CT37</f>
        <v>0</v>
      </c>
      <c r="CV37" s="152" t="n">
        <f aca="false">($CD37-$CC37)+CU37</f>
        <v>0</v>
      </c>
      <c r="CW37" s="152" t="n">
        <f aca="false">($CD37-$CC37)+CV37</f>
        <v>0</v>
      </c>
      <c r="CX37" s="152" t="n">
        <f aca="false">($CD37-$CC37)+CW37</f>
        <v>0</v>
      </c>
    </row>
    <row r="38" customFormat="false" ht="12.75" hidden="false" customHeight="false" outlineLevel="0" collapsed="false">
      <c r="A38" s="34" t="n">
        <v>37742</v>
      </c>
      <c r="B38" s="152" t="n">
        <f aca="false">($V38-$W38)+C38</f>
        <v>0</v>
      </c>
      <c r="C38" s="152" t="n">
        <f aca="false">($V38-$W38)+D38</f>
        <v>0</v>
      </c>
      <c r="D38" s="152" t="n">
        <f aca="false">($V38-$W38)+E38</f>
        <v>0</v>
      </c>
      <c r="E38" s="152" t="n">
        <f aca="false">($V38-$W38)+F38</f>
        <v>0</v>
      </c>
      <c r="F38" s="152" t="n">
        <f aca="false">($V38-$W38)+G38</f>
        <v>0</v>
      </c>
      <c r="G38" s="152" t="n">
        <f aca="false">($V38-$W38)+H38</f>
        <v>0</v>
      </c>
      <c r="H38" s="152" t="n">
        <f aca="false">($V38-$W38)+I38</f>
        <v>0</v>
      </c>
      <c r="I38" s="152" t="n">
        <f aca="false">($V38-$W38)+J38</f>
        <v>0</v>
      </c>
      <c r="J38" s="152" t="n">
        <f aca="false">($V38-$W38)+K38</f>
        <v>0</v>
      </c>
      <c r="K38" s="152" t="n">
        <f aca="false">($V38-$W38)+L38</f>
        <v>0</v>
      </c>
      <c r="L38" s="152" t="n">
        <f aca="false">($V38-$W38)+M38</f>
        <v>0</v>
      </c>
      <c r="M38" s="152" t="n">
        <f aca="false">($V38-$W38)+N38</f>
        <v>0</v>
      </c>
      <c r="N38" s="152" t="n">
        <f aca="false">($V38-$W38)+O38</f>
        <v>0</v>
      </c>
      <c r="O38" s="152" t="n">
        <f aca="false">($V38-$W38)+P38</f>
        <v>0</v>
      </c>
      <c r="P38" s="152" t="n">
        <f aca="false">($V38-$W38)+Q38</f>
        <v>0</v>
      </c>
      <c r="Q38" s="152" t="n">
        <f aca="false">($V38-$W38)+R38</f>
        <v>0</v>
      </c>
      <c r="R38" s="152" t="n">
        <f aca="false">($V38-$W38)+S38</f>
        <v>0</v>
      </c>
      <c r="S38" s="152" t="n">
        <f aca="false">($V38-$W38)+T38</f>
        <v>0</v>
      </c>
      <c r="T38" s="152" t="n">
        <f aca="false">($V38-$W38)+U38</f>
        <v>0</v>
      </c>
      <c r="U38" s="152" t="n">
        <f aca="false">($V38-$W38)+V38</f>
        <v>0</v>
      </c>
      <c r="V38" s="152" t="n">
        <f aca="false">VLOOKUP($A38,GAMMAGRIDS,2,FALSE())</f>
        <v>0</v>
      </c>
      <c r="W38" s="152" t="n">
        <f aca="false">((V38-AF38)*0.9)+AF38</f>
        <v>0</v>
      </c>
      <c r="X38" s="152" t="n">
        <f aca="false">((V38-AF38)*0.8)+AF38</f>
        <v>0</v>
      </c>
      <c r="Y38" s="152" t="n">
        <f aca="false">((V38-AF38)*0.7)+AF38</f>
        <v>0</v>
      </c>
      <c r="Z38" s="152" t="n">
        <f aca="false">((V38-AF38)*0.6)+AF38</f>
        <v>0</v>
      </c>
      <c r="AA38" s="152" t="n">
        <f aca="false">((V38-AF38)*0.5)+AF38</f>
        <v>0</v>
      </c>
      <c r="AB38" s="152" t="n">
        <f aca="false">((V38-AF38)*0.4)+AF38</f>
        <v>0</v>
      </c>
      <c r="AC38" s="152" t="n">
        <f aca="false">((V38-AF38)*0.3)+AF38</f>
        <v>0</v>
      </c>
      <c r="AD38" s="152" t="n">
        <f aca="false">((V38-AF38)*0.2)+AF38</f>
        <v>0</v>
      </c>
      <c r="AE38" s="152" t="n">
        <f aca="false">((V38-AF38)*0.1)+AF38</f>
        <v>0</v>
      </c>
      <c r="AF38" s="152" t="n">
        <f aca="false">VLOOKUP($A38,GAMMAGRIDS,3,FALSE())</f>
        <v>0</v>
      </c>
      <c r="AG38" s="152" t="n">
        <f aca="false">((AF38-AP38)*0.9)+AP38</f>
        <v>0</v>
      </c>
      <c r="AH38" s="152" t="n">
        <f aca="false">((AF38-AP38)*0.8)+AP38</f>
        <v>0</v>
      </c>
      <c r="AI38" s="152" t="n">
        <f aca="false">((AF38-AP38)*0.7)+AP38</f>
        <v>0</v>
      </c>
      <c r="AJ38" s="152" t="n">
        <f aca="false">((AF38-AP38)*0.6)+AP38</f>
        <v>0</v>
      </c>
      <c r="AK38" s="152" t="n">
        <f aca="false">((AF38-AP38)*0.5)+AP38</f>
        <v>0</v>
      </c>
      <c r="AL38" s="152" t="n">
        <f aca="false">((AF38-AP38)*0.4)+AP38</f>
        <v>0</v>
      </c>
      <c r="AM38" s="152" t="n">
        <f aca="false">((AF38-AP38)*0.3)+AP38</f>
        <v>0</v>
      </c>
      <c r="AN38" s="152" t="n">
        <f aca="false">((AF38-AP38)*0.2)+AP38</f>
        <v>0</v>
      </c>
      <c r="AO38" s="152" t="n">
        <f aca="false">((AF38-AP38)*0.1)+AP38</f>
        <v>0</v>
      </c>
      <c r="AP38" s="152" t="n">
        <f aca="false">VLOOKUP($A38,GAMMAGRIDS,4,FALSE())</f>
        <v>0</v>
      </c>
      <c r="AQ38" s="152" t="n">
        <f aca="false">(($AP38-$AU38)*0.8)+$AU38</f>
        <v>0</v>
      </c>
      <c r="AR38" s="152" t="n">
        <f aca="false">(($AP38-$AU38)*0.6)+$AU38</f>
        <v>0</v>
      </c>
      <c r="AS38" s="152" t="n">
        <f aca="false">(($AP38-$AU38)*0.4)+$AU38</f>
        <v>0</v>
      </c>
      <c r="AT38" s="152" t="n">
        <f aca="false">(($AP38-$AU38)*0.2)+$AU38</f>
        <v>0</v>
      </c>
      <c r="AU38" s="152" t="n">
        <f aca="false">VLOOKUP($A38,GAMMAGRIDS,5,FALSE())</f>
        <v>0</v>
      </c>
      <c r="AV38" s="152" t="n">
        <f aca="false">(($AU38-$AZ38)*0.8)+$AZ38</f>
        <v>0</v>
      </c>
      <c r="AW38" s="152" t="n">
        <f aca="false">(($AU38-$AZ38)*0.6)+$AZ38</f>
        <v>0</v>
      </c>
      <c r="AX38" s="152" t="n">
        <f aca="false">(($AU38-$AZ38)*0.4)+$AZ38</f>
        <v>0</v>
      </c>
      <c r="AY38" s="152" t="n">
        <f aca="false">(($AU38-$AZ38)*0.2)+$AZ38</f>
        <v>0</v>
      </c>
      <c r="AZ38" s="152" t="n">
        <v>0</v>
      </c>
      <c r="BA38" s="152" t="n">
        <f aca="false">(($BE38-$AZ38)*0.2)+$AZ38</f>
        <v>0</v>
      </c>
      <c r="BB38" s="152" t="n">
        <f aca="false">(($BE38-$AZ38)*0.4)+$AZ38</f>
        <v>0</v>
      </c>
      <c r="BC38" s="152" t="n">
        <f aca="false">(($BE38-$AZ38)*0.6)+$AZ38</f>
        <v>0</v>
      </c>
      <c r="BD38" s="152" t="n">
        <f aca="false">(($BE38-$AZ38)*0.8)+$AZ38</f>
        <v>0</v>
      </c>
      <c r="BE38" s="152" t="n">
        <f aca="false">VLOOKUP($A38,GAMMAGRIDS,6,FALSE())</f>
        <v>0</v>
      </c>
      <c r="BF38" s="152" t="n">
        <f aca="false">(($BJ38-$BE38)*0.2)+$BE38</f>
        <v>0</v>
      </c>
      <c r="BG38" s="152" t="n">
        <f aca="false">(($BJ38-$BE38)*0.4)+$BE38</f>
        <v>0</v>
      </c>
      <c r="BH38" s="152" t="n">
        <f aca="false">(($BJ38-$BE38)*0.6)+$BE38</f>
        <v>0</v>
      </c>
      <c r="BI38" s="152" t="n">
        <f aca="false">(($BJ38-$BE38)*0.8)+$BE38</f>
        <v>0</v>
      </c>
      <c r="BJ38" s="152" t="n">
        <f aca="false">VLOOKUP($A38,GAMMAGRIDS,7,FALSE())</f>
        <v>0</v>
      </c>
      <c r="BK38" s="152" t="n">
        <f aca="false">((BT38-BJ38)*0.1)+BJ38</f>
        <v>0</v>
      </c>
      <c r="BL38" s="152" t="n">
        <f aca="false">((BT38-BJ38)*0.2)+BJ38</f>
        <v>0</v>
      </c>
      <c r="BM38" s="152" t="n">
        <f aca="false">((BT38-BJ38)*0.3)+BJ38</f>
        <v>0</v>
      </c>
      <c r="BN38" s="152" t="n">
        <f aca="false">((BT38-BJ38)*0.4)+BJ38</f>
        <v>0</v>
      </c>
      <c r="BO38" s="152" t="n">
        <f aca="false">((BT38-BJ38)*0.5)+BJ38</f>
        <v>0</v>
      </c>
      <c r="BP38" s="152" t="n">
        <f aca="false">((BT38-BJ38)*0.6)+BJ38</f>
        <v>0</v>
      </c>
      <c r="BQ38" s="152" t="n">
        <f aca="false">((BT38-BJ38)*0.7)+BJ38</f>
        <v>0</v>
      </c>
      <c r="BR38" s="152" t="n">
        <f aca="false">((BT38-BJ38)*0.8)+BJ38</f>
        <v>0</v>
      </c>
      <c r="BS38" s="152" t="n">
        <f aca="false">((BT38-BJ38)*0.9)+BJ38</f>
        <v>0</v>
      </c>
      <c r="BT38" s="152" t="n">
        <f aca="false">VLOOKUP($A38,GAMMAGRIDS,8,FALSE())</f>
        <v>0</v>
      </c>
      <c r="BU38" s="152" t="n">
        <f aca="false">((CD38-BT38)*0.1)+BT38</f>
        <v>0</v>
      </c>
      <c r="BV38" s="152" t="n">
        <f aca="false">((CD38-BT38)*0.2)+BT38</f>
        <v>0</v>
      </c>
      <c r="BW38" s="152" t="n">
        <f aca="false">((CD38-BT38)*0.3)+BT38</f>
        <v>0</v>
      </c>
      <c r="BX38" s="152" t="n">
        <f aca="false">((CD38-BT38)*0.4)+BT38</f>
        <v>0</v>
      </c>
      <c r="BY38" s="152" t="n">
        <f aca="false">((CD38-BT38)*0.5)+BT38</f>
        <v>0</v>
      </c>
      <c r="BZ38" s="152" t="n">
        <f aca="false">((CD38-BT38)*0.6)+BT38</f>
        <v>0</v>
      </c>
      <c r="CA38" s="152" t="n">
        <f aca="false">((CD38-BT38)*0.7)+BT38</f>
        <v>0</v>
      </c>
      <c r="CB38" s="152" t="n">
        <f aca="false">((CD38-BT38)*0.8)+BT38</f>
        <v>0</v>
      </c>
      <c r="CC38" s="152" t="n">
        <f aca="false">((CD38-BT38)*0.9)+BT38</f>
        <v>0</v>
      </c>
      <c r="CD38" s="152" t="n">
        <f aca="false">VLOOKUP($A38,GAMMAGRIDS,9,FALSE())</f>
        <v>0</v>
      </c>
      <c r="CE38" s="152" t="n">
        <f aca="false">($CD38-$CC38)+CD38</f>
        <v>0</v>
      </c>
      <c r="CF38" s="152" t="n">
        <f aca="false">($CD38-$CC38)+CE38</f>
        <v>0</v>
      </c>
      <c r="CG38" s="152" t="n">
        <f aca="false">($CD38-$CC38)+CF38</f>
        <v>0</v>
      </c>
      <c r="CH38" s="152" t="n">
        <f aca="false">($CD38-$CC38)+CG38</f>
        <v>0</v>
      </c>
      <c r="CI38" s="152" t="n">
        <f aca="false">($CD38-$CC38)+CH38</f>
        <v>0</v>
      </c>
      <c r="CJ38" s="152" t="n">
        <f aca="false">($CD38-$CC38)+CI38</f>
        <v>0</v>
      </c>
      <c r="CK38" s="152" t="n">
        <f aca="false">($CD38-$CC38)+CJ38</f>
        <v>0</v>
      </c>
      <c r="CL38" s="152" t="n">
        <f aca="false">($CD38-$CC38)+CK38</f>
        <v>0</v>
      </c>
      <c r="CM38" s="152" t="n">
        <f aca="false">($CD38-$CC38)+CL38</f>
        <v>0</v>
      </c>
      <c r="CN38" s="152" t="n">
        <f aca="false">($CD38-$CC38)+CM38</f>
        <v>0</v>
      </c>
      <c r="CO38" s="152" t="n">
        <f aca="false">($CD38-$CC38)+CN38</f>
        <v>0</v>
      </c>
      <c r="CP38" s="152" t="n">
        <f aca="false">($CD38-$CC38)+CO38</f>
        <v>0</v>
      </c>
      <c r="CQ38" s="152" t="n">
        <f aca="false">($CD38-$CC38)+CP38</f>
        <v>0</v>
      </c>
      <c r="CR38" s="152" t="n">
        <f aca="false">($CD38-$CC38)+CQ38</f>
        <v>0</v>
      </c>
      <c r="CS38" s="152" t="n">
        <f aca="false">($CD38-$CC38)+CR38</f>
        <v>0</v>
      </c>
      <c r="CT38" s="152" t="n">
        <f aca="false">($CD38-$CC38)+CS38</f>
        <v>0</v>
      </c>
      <c r="CU38" s="152" t="n">
        <f aca="false">($CD38-$CC38)+CT38</f>
        <v>0</v>
      </c>
      <c r="CV38" s="152" t="n">
        <f aca="false">($CD38-$CC38)+CU38</f>
        <v>0</v>
      </c>
      <c r="CW38" s="152" t="n">
        <f aca="false">($CD38-$CC38)+CV38</f>
        <v>0</v>
      </c>
      <c r="CX38" s="152" t="n">
        <f aca="false">($CD38-$CC38)+CW38</f>
        <v>0</v>
      </c>
    </row>
    <row r="39" customFormat="false" ht="12.75" hidden="false" customHeight="false" outlineLevel="0" collapsed="false">
      <c r="A39" s="34" t="n">
        <v>37773</v>
      </c>
      <c r="B39" s="152" t="n">
        <f aca="false">($V39-$W39)+C39</f>
        <v>0</v>
      </c>
      <c r="C39" s="152" t="n">
        <f aca="false">($V39-$W39)+D39</f>
        <v>0</v>
      </c>
      <c r="D39" s="152" t="n">
        <f aca="false">($V39-$W39)+E39</f>
        <v>0</v>
      </c>
      <c r="E39" s="152" t="n">
        <f aca="false">($V39-$W39)+F39</f>
        <v>0</v>
      </c>
      <c r="F39" s="152" t="n">
        <f aca="false">($V39-$W39)+G39</f>
        <v>0</v>
      </c>
      <c r="G39" s="152" t="n">
        <f aca="false">($V39-$W39)+H39</f>
        <v>0</v>
      </c>
      <c r="H39" s="152" t="n">
        <f aca="false">($V39-$W39)+I39</f>
        <v>0</v>
      </c>
      <c r="I39" s="152" t="n">
        <f aca="false">($V39-$W39)+J39</f>
        <v>0</v>
      </c>
      <c r="J39" s="152" t="n">
        <f aca="false">($V39-$W39)+K39</f>
        <v>0</v>
      </c>
      <c r="K39" s="152" t="n">
        <f aca="false">($V39-$W39)+L39</f>
        <v>0</v>
      </c>
      <c r="L39" s="152" t="n">
        <f aca="false">($V39-$W39)+M39</f>
        <v>0</v>
      </c>
      <c r="M39" s="152" t="n">
        <f aca="false">($V39-$W39)+N39</f>
        <v>0</v>
      </c>
      <c r="N39" s="152" t="n">
        <f aca="false">($V39-$W39)+O39</f>
        <v>0</v>
      </c>
      <c r="O39" s="152" t="n">
        <f aca="false">($V39-$W39)+P39</f>
        <v>0</v>
      </c>
      <c r="P39" s="152" t="n">
        <f aca="false">($V39-$W39)+Q39</f>
        <v>0</v>
      </c>
      <c r="Q39" s="152" t="n">
        <f aca="false">($V39-$W39)+R39</f>
        <v>0</v>
      </c>
      <c r="R39" s="152" t="n">
        <f aca="false">($V39-$W39)+S39</f>
        <v>0</v>
      </c>
      <c r="S39" s="152" t="n">
        <f aca="false">($V39-$W39)+T39</f>
        <v>0</v>
      </c>
      <c r="T39" s="152" t="n">
        <f aca="false">($V39-$W39)+U39</f>
        <v>0</v>
      </c>
      <c r="U39" s="152" t="n">
        <f aca="false">($V39-$W39)+V39</f>
        <v>0</v>
      </c>
      <c r="V39" s="152" t="n">
        <f aca="false">VLOOKUP($A39,GAMMAGRIDS,2,FALSE())</f>
        <v>0</v>
      </c>
      <c r="W39" s="152" t="n">
        <f aca="false">((V39-AF39)*0.9)+AF39</f>
        <v>0</v>
      </c>
      <c r="X39" s="152" t="n">
        <f aca="false">((V39-AF39)*0.8)+AF39</f>
        <v>0</v>
      </c>
      <c r="Y39" s="152" t="n">
        <f aca="false">((V39-AF39)*0.7)+AF39</f>
        <v>0</v>
      </c>
      <c r="Z39" s="152" t="n">
        <f aca="false">((V39-AF39)*0.6)+AF39</f>
        <v>0</v>
      </c>
      <c r="AA39" s="152" t="n">
        <f aca="false">((V39-AF39)*0.5)+AF39</f>
        <v>0</v>
      </c>
      <c r="AB39" s="152" t="n">
        <f aca="false">((V39-AF39)*0.4)+AF39</f>
        <v>0</v>
      </c>
      <c r="AC39" s="152" t="n">
        <f aca="false">((V39-AF39)*0.3)+AF39</f>
        <v>0</v>
      </c>
      <c r="AD39" s="152" t="n">
        <f aca="false">((V39-AF39)*0.2)+AF39</f>
        <v>0</v>
      </c>
      <c r="AE39" s="152" t="n">
        <f aca="false">((V39-AF39)*0.1)+AF39</f>
        <v>0</v>
      </c>
      <c r="AF39" s="152" t="n">
        <f aca="false">VLOOKUP($A39,GAMMAGRIDS,3,FALSE())</f>
        <v>0</v>
      </c>
      <c r="AG39" s="152" t="n">
        <f aca="false">((AF39-AP39)*0.9)+AP39</f>
        <v>0</v>
      </c>
      <c r="AH39" s="152" t="n">
        <f aca="false">((AF39-AP39)*0.8)+AP39</f>
        <v>0</v>
      </c>
      <c r="AI39" s="152" t="n">
        <f aca="false">((AF39-AP39)*0.7)+AP39</f>
        <v>0</v>
      </c>
      <c r="AJ39" s="152" t="n">
        <f aca="false">((AF39-AP39)*0.6)+AP39</f>
        <v>0</v>
      </c>
      <c r="AK39" s="152" t="n">
        <f aca="false">((AF39-AP39)*0.5)+AP39</f>
        <v>0</v>
      </c>
      <c r="AL39" s="152" t="n">
        <f aca="false">((AF39-AP39)*0.4)+AP39</f>
        <v>0</v>
      </c>
      <c r="AM39" s="152" t="n">
        <f aca="false">((AF39-AP39)*0.3)+AP39</f>
        <v>0</v>
      </c>
      <c r="AN39" s="152" t="n">
        <f aca="false">((AF39-AP39)*0.2)+AP39</f>
        <v>0</v>
      </c>
      <c r="AO39" s="152" t="n">
        <f aca="false">((AF39-AP39)*0.1)+AP39</f>
        <v>0</v>
      </c>
      <c r="AP39" s="152" t="n">
        <f aca="false">VLOOKUP($A39,GAMMAGRIDS,4,FALSE())</f>
        <v>0</v>
      </c>
      <c r="AQ39" s="152" t="n">
        <f aca="false">(($AP39-$AU39)*0.8)+$AU39</f>
        <v>0</v>
      </c>
      <c r="AR39" s="152" t="n">
        <f aca="false">(($AP39-$AU39)*0.6)+$AU39</f>
        <v>0</v>
      </c>
      <c r="AS39" s="152" t="n">
        <f aca="false">(($AP39-$AU39)*0.4)+$AU39</f>
        <v>0</v>
      </c>
      <c r="AT39" s="152" t="n">
        <f aca="false">(($AP39-$AU39)*0.2)+$AU39</f>
        <v>0</v>
      </c>
      <c r="AU39" s="152" t="n">
        <f aca="false">VLOOKUP($A39,GAMMAGRIDS,5,FALSE())</f>
        <v>0</v>
      </c>
      <c r="AV39" s="152" t="n">
        <f aca="false">(($AU39-$AZ39)*0.8)+$AZ39</f>
        <v>0</v>
      </c>
      <c r="AW39" s="152" t="n">
        <f aca="false">(($AU39-$AZ39)*0.6)+$AZ39</f>
        <v>0</v>
      </c>
      <c r="AX39" s="152" t="n">
        <f aca="false">(($AU39-$AZ39)*0.4)+$AZ39</f>
        <v>0</v>
      </c>
      <c r="AY39" s="152" t="n">
        <f aca="false">(($AU39-$AZ39)*0.2)+$AZ39</f>
        <v>0</v>
      </c>
      <c r="AZ39" s="152" t="n">
        <v>0</v>
      </c>
      <c r="BA39" s="152" t="n">
        <f aca="false">(($BE39-$AZ39)*0.2)+$AZ39</f>
        <v>0</v>
      </c>
      <c r="BB39" s="152" t="n">
        <f aca="false">(($BE39-$AZ39)*0.4)+$AZ39</f>
        <v>0</v>
      </c>
      <c r="BC39" s="152" t="n">
        <f aca="false">(($BE39-$AZ39)*0.6)+$AZ39</f>
        <v>0</v>
      </c>
      <c r="BD39" s="152" t="n">
        <f aca="false">(($BE39-$AZ39)*0.8)+$AZ39</f>
        <v>0</v>
      </c>
      <c r="BE39" s="152" t="n">
        <f aca="false">VLOOKUP($A39,GAMMAGRIDS,6,FALSE())</f>
        <v>0</v>
      </c>
      <c r="BF39" s="152" t="n">
        <f aca="false">(($BJ39-$BE39)*0.2)+$BE39</f>
        <v>0</v>
      </c>
      <c r="BG39" s="152" t="n">
        <f aca="false">(($BJ39-$BE39)*0.4)+$BE39</f>
        <v>0</v>
      </c>
      <c r="BH39" s="152" t="n">
        <f aca="false">(($BJ39-$BE39)*0.6)+$BE39</f>
        <v>0</v>
      </c>
      <c r="BI39" s="152" t="n">
        <f aca="false">(($BJ39-$BE39)*0.8)+$BE39</f>
        <v>0</v>
      </c>
      <c r="BJ39" s="152" t="n">
        <f aca="false">VLOOKUP($A39,GAMMAGRIDS,7,FALSE())</f>
        <v>0</v>
      </c>
      <c r="BK39" s="152" t="n">
        <f aca="false">((BT39-BJ39)*0.1)+BJ39</f>
        <v>0</v>
      </c>
      <c r="BL39" s="152" t="n">
        <f aca="false">((BT39-BJ39)*0.2)+BJ39</f>
        <v>0</v>
      </c>
      <c r="BM39" s="152" t="n">
        <f aca="false">((BT39-BJ39)*0.3)+BJ39</f>
        <v>0</v>
      </c>
      <c r="BN39" s="152" t="n">
        <f aca="false">((BT39-BJ39)*0.4)+BJ39</f>
        <v>0</v>
      </c>
      <c r="BO39" s="152" t="n">
        <f aca="false">((BT39-BJ39)*0.5)+BJ39</f>
        <v>0</v>
      </c>
      <c r="BP39" s="152" t="n">
        <f aca="false">((BT39-BJ39)*0.6)+BJ39</f>
        <v>0</v>
      </c>
      <c r="BQ39" s="152" t="n">
        <f aca="false">((BT39-BJ39)*0.7)+BJ39</f>
        <v>0</v>
      </c>
      <c r="BR39" s="152" t="n">
        <f aca="false">((BT39-BJ39)*0.8)+BJ39</f>
        <v>0</v>
      </c>
      <c r="BS39" s="152" t="n">
        <f aca="false">((BT39-BJ39)*0.9)+BJ39</f>
        <v>0</v>
      </c>
      <c r="BT39" s="152" t="n">
        <f aca="false">VLOOKUP($A39,GAMMAGRIDS,8,FALSE())</f>
        <v>0</v>
      </c>
      <c r="BU39" s="152" t="n">
        <f aca="false">((CD39-BT39)*0.1)+BT39</f>
        <v>0</v>
      </c>
      <c r="BV39" s="152" t="n">
        <f aca="false">((CD39-BT39)*0.2)+BT39</f>
        <v>0</v>
      </c>
      <c r="BW39" s="152" t="n">
        <f aca="false">((CD39-BT39)*0.3)+BT39</f>
        <v>0</v>
      </c>
      <c r="BX39" s="152" t="n">
        <f aca="false">((CD39-BT39)*0.4)+BT39</f>
        <v>0</v>
      </c>
      <c r="BY39" s="152" t="n">
        <f aca="false">((CD39-BT39)*0.5)+BT39</f>
        <v>0</v>
      </c>
      <c r="BZ39" s="152" t="n">
        <f aca="false">((CD39-BT39)*0.6)+BT39</f>
        <v>0</v>
      </c>
      <c r="CA39" s="152" t="n">
        <f aca="false">((CD39-BT39)*0.7)+BT39</f>
        <v>0</v>
      </c>
      <c r="CB39" s="152" t="n">
        <f aca="false">((CD39-BT39)*0.8)+BT39</f>
        <v>0</v>
      </c>
      <c r="CC39" s="152" t="n">
        <f aca="false">((CD39-BT39)*0.9)+BT39</f>
        <v>0</v>
      </c>
      <c r="CD39" s="152" t="n">
        <f aca="false">VLOOKUP($A39,GAMMAGRIDS,9,FALSE())</f>
        <v>0</v>
      </c>
      <c r="CE39" s="152" t="n">
        <f aca="false">($CD39-$CC39)+CD39</f>
        <v>0</v>
      </c>
      <c r="CF39" s="152" t="n">
        <f aca="false">($CD39-$CC39)+CE39</f>
        <v>0</v>
      </c>
      <c r="CG39" s="152" t="n">
        <f aca="false">($CD39-$CC39)+CF39</f>
        <v>0</v>
      </c>
      <c r="CH39" s="152" t="n">
        <f aca="false">($CD39-$CC39)+CG39</f>
        <v>0</v>
      </c>
      <c r="CI39" s="152" t="n">
        <f aca="false">($CD39-$CC39)+CH39</f>
        <v>0</v>
      </c>
      <c r="CJ39" s="152" t="n">
        <f aca="false">($CD39-$CC39)+CI39</f>
        <v>0</v>
      </c>
      <c r="CK39" s="152" t="n">
        <f aca="false">($CD39-$CC39)+CJ39</f>
        <v>0</v>
      </c>
      <c r="CL39" s="152" t="n">
        <f aca="false">($CD39-$CC39)+CK39</f>
        <v>0</v>
      </c>
      <c r="CM39" s="152" t="n">
        <f aca="false">($CD39-$CC39)+CL39</f>
        <v>0</v>
      </c>
      <c r="CN39" s="152" t="n">
        <f aca="false">($CD39-$CC39)+CM39</f>
        <v>0</v>
      </c>
      <c r="CO39" s="152" t="n">
        <f aca="false">($CD39-$CC39)+CN39</f>
        <v>0</v>
      </c>
      <c r="CP39" s="152" t="n">
        <f aca="false">($CD39-$CC39)+CO39</f>
        <v>0</v>
      </c>
      <c r="CQ39" s="152" t="n">
        <f aca="false">($CD39-$CC39)+CP39</f>
        <v>0</v>
      </c>
      <c r="CR39" s="152" t="n">
        <f aca="false">($CD39-$CC39)+CQ39</f>
        <v>0</v>
      </c>
      <c r="CS39" s="152" t="n">
        <f aca="false">($CD39-$CC39)+CR39</f>
        <v>0</v>
      </c>
      <c r="CT39" s="152" t="n">
        <f aca="false">($CD39-$CC39)+CS39</f>
        <v>0</v>
      </c>
      <c r="CU39" s="152" t="n">
        <f aca="false">($CD39-$CC39)+CT39</f>
        <v>0</v>
      </c>
      <c r="CV39" s="152" t="n">
        <f aca="false">($CD39-$CC39)+CU39</f>
        <v>0</v>
      </c>
      <c r="CW39" s="152" t="n">
        <f aca="false">($CD39-$CC39)+CV39</f>
        <v>0</v>
      </c>
      <c r="CX39" s="152" t="n">
        <f aca="false">($CD39-$CC39)+CW39</f>
        <v>0</v>
      </c>
    </row>
    <row r="40" customFormat="false" ht="12.75" hidden="false" customHeight="false" outlineLevel="0" collapsed="false">
      <c r="A40" s="34" t="n">
        <v>37803</v>
      </c>
      <c r="B40" s="152" t="n">
        <f aca="false">($V40-$W40)+C40</f>
        <v>0</v>
      </c>
      <c r="C40" s="152" t="n">
        <f aca="false">($V40-$W40)+D40</f>
        <v>0</v>
      </c>
      <c r="D40" s="152" t="n">
        <f aca="false">($V40-$W40)+E40</f>
        <v>0</v>
      </c>
      <c r="E40" s="152" t="n">
        <f aca="false">($V40-$W40)+F40</f>
        <v>0</v>
      </c>
      <c r="F40" s="152" t="n">
        <f aca="false">($V40-$W40)+G40</f>
        <v>0</v>
      </c>
      <c r="G40" s="152" t="n">
        <f aca="false">($V40-$W40)+H40</f>
        <v>0</v>
      </c>
      <c r="H40" s="152" t="n">
        <f aca="false">($V40-$W40)+I40</f>
        <v>0</v>
      </c>
      <c r="I40" s="152" t="n">
        <f aca="false">($V40-$W40)+J40</f>
        <v>0</v>
      </c>
      <c r="J40" s="152" t="n">
        <f aca="false">($V40-$W40)+K40</f>
        <v>0</v>
      </c>
      <c r="K40" s="152" t="n">
        <f aca="false">($V40-$W40)+L40</f>
        <v>0</v>
      </c>
      <c r="L40" s="152" t="n">
        <f aca="false">($V40-$W40)+M40</f>
        <v>0</v>
      </c>
      <c r="M40" s="152" t="n">
        <f aca="false">($V40-$W40)+N40</f>
        <v>0</v>
      </c>
      <c r="N40" s="152" t="n">
        <f aca="false">($V40-$W40)+O40</f>
        <v>0</v>
      </c>
      <c r="O40" s="152" t="n">
        <f aca="false">($V40-$W40)+P40</f>
        <v>0</v>
      </c>
      <c r="P40" s="152" t="n">
        <f aca="false">($V40-$W40)+Q40</f>
        <v>0</v>
      </c>
      <c r="Q40" s="152" t="n">
        <f aca="false">($V40-$W40)+R40</f>
        <v>0</v>
      </c>
      <c r="R40" s="152" t="n">
        <f aca="false">($V40-$W40)+S40</f>
        <v>0</v>
      </c>
      <c r="S40" s="152" t="n">
        <f aca="false">($V40-$W40)+T40</f>
        <v>0</v>
      </c>
      <c r="T40" s="152" t="n">
        <f aca="false">($V40-$W40)+U40</f>
        <v>0</v>
      </c>
      <c r="U40" s="152" t="n">
        <f aca="false">($V40-$W40)+V40</f>
        <v>0</v>
      </c>
      <c r="V40" s="152" t="n">
        <f aca="false">VLOOKUP($A40,GAMMAGRIDS,2,FALSE())</f>
        <v>0</v>
      </c>
      <c r="W40" s="152" t="n">
        <f aca="false">((V40-AF40)*0.9)+AF40</f>
        <v>0</v>
      </c>
      <c r="X40" s="152" t="n">
        <f aca="false">((V40-AF40)*0.8)+AF40</f>
        <v>0</v>
      </c>
      <c r="Y40" s="152" t="n">
        <f aca="false">((V40-AF40)*0.7)+AF40</f>
        <v>0</v>
      </c>
      <c r="Z40" s="152" t="n">
        <f aca="false">((V40-AF40)*0.6)+AF40</f>
        <v>0</v>
      </c>
      <c r="AA40" s="152" t="n">
        <f aca="false">((V40-AF40)*0.5)+AF40</f>
        <v>0</v>
      </c>
      <c r="AB40" s="152" t="n">
        <f aca="false">((V40-AF40)*0.4)+AF40</f>
        <v>0</v>
      </c>
      <c r="AC40" s="152" t="n">
        <f aca="false">((V40-AF40)*0.3)+AF40</f>
        <v>0</v>
      </c>
      <c r="AD40" s="152" t="n">
        <f aca="false">((V40-AF40)*0.2)+AF40</f>
        <v>0</v>
      </c>
      <c r="AE40" s="152" t="n">
        <f aca="false">((V40-AF40)*0.1)+AF40</f>
        <v>0</v>
      </c>
      <c r="AF40" s="152" t="n">
        <f aca="false">VLOOKUP($A40,GAMMAGRIDS,3,FALSE())</f>
        <v>0</v>
      </c>
      <c r="AG40" s="152" t="n">
        <f aca="false">((AF40-AP40)*0.9)+AP40</f>
        <v>0</v>
      </c>
      <c r="AH40" s="152" t="n">
        <f aca="false">((AF40-AP40)*0.8)+AP40</f>
        <v>0</v>
      </c>
      <c r="AI40" s="152" t="n">
        <f aca="false">((AF40-AP40)*0.7)+AP40</f>
        <v>0</v>
      </c>
      <c r="AJ40" s="152" t="n">
        <f aca="false">((AF40-AP40)*0.6)+AP40</f>
        <v>0</v>
      </c>
      <c r="AK40" s="152" t="n">
        <f aca="false">((AF40-AP40)*0.5)+AP40</f>
        <v>0</v>
      </c>
      <c r="AL40" s="152" t="n">
        <f aca="false">((AF40-AP40)*0.4)+AP40</f>
        <v>0</v>
      </c>
      <c r="AM40" s="152" t="n">
        <f aca="false">((AF40-AP40)*0.3)+AP40</f>
        <v>0</v>
      </c>
      <c r="AN40" s="152" t="n">
        <f aca="false">((AF40-AP40)*0.2)+AP40</f>
        <v>0</v>
      </c>
      <c r="AO40" s="152" t="n">
        <f aca="false">((AF40-AP40)*0.1)+AP40</f>
        <v>0</v>
      </c>
      <c r="AP40" s="152" t="n">
        <f aca="false">VLOOKUP($A40,GAMMAGRIDS,4,FALSE())</f>
        <v>0</v>
      </c>
      <c r="AQ40" s="152" t="n">
        <f aca="false">(($AP40-$AU40)*0.8)+$AU40</f>
        <v>0</v>
      </c>
      <c r="AR40" s="152" t="n">
        <f aca="false">(($AP40-$AU40)*0.6)+$AU40</f>
        <v>0</v>
      </c>
      <c r="AS40" s="152" t="n">
        <f aca="false">(($AP40-$AU40)*0.4)+$AU40</f>
        <v>0</v>
      </c>
      <c r="AT40" s="152" t="n">
        <f aca="false">(($AP40-$AU40)*0.2)+$AU40</f>
        <v>0</v>
      </c>
      <c r="AU40" s="152" t="n">
        <f aca="false">VLOOKUP($A40,GAMMAGRIDS,5,FALSE())</f>
        <v>0</v>
      </c>
      <c r="AV40" s="152" t="n">
        <f aca="false">(($AU40-$AZ40)*0.8)+$AZ40</f>
        <v>0</v>
      </c>
      <c r="AW40" s="152" t="n">
        <f aca="false">(($AU40-$AZ40)*0.6)+$AZ40</f>
        <v>0</v>
      </c>
      <c r="AX40" s="152" t="n">
        <f aca="false">(($AU40-$AZ40)*0.4)+$AZ40</f>
        <v>0</v>
      </c>
      <c r="AY40" s="152" t="n">
        <f aca="false">(($AU40-$AZ40)*0.2)+$AZ40</f>
        <v>0</v>
      </c>
      <c r="AZ40" s="152" t="n">
        <v>0</v>
      </c>
      <c r="BA40" s="152" t="n">
        <f aca="false">(($BE40-$AZ40)*0.2)+$AZ40</f>
        <v>0</v>
      </c>
      <c r="BB40" s="152" t="n">
        <f aca="false">(($BE40-$AZ40)*0.4)+$AZ40</f>
        <v>0</v>
      </c>
      <c r="BC40" s="152" t="n">
        <f aca="false">(($BE40-$AZ40)*0.6)+$AZ40</f>
        <v>0</v>
      </c>
      <c r="BD40" s="152" t="n">
        <f aca="false">(($BE40-$AZ40)*0.8)+$AZ40</f>
        <v>0</v>
      </c>
      <c r="BE40" s="152" t="n">
        <f aca="false">VLOOKUP($A40,GAMMAGRIDS,6,FALSE())</f>
        <v>0</v>
      </c>
      <c r="BF40" s="152" t="n">
        <f aca="false">(($BJ40-$BE40)*0.2)+$BE40</f>
        <v>0</v>
      </c>
      <c r="BG40" s="152" t="n">
        <f aca="false">(($BJ40-$BE40)*0.4)+$BE40</f>
        <v>0</v>
      </c>
      <c r="BH40" s="152" t="n">
        <f aca="false">(($BJ40-$BE40)*0.6)+$BE40</f>
        <v>0</v>
      </c>
      <c r="BI40" s="152" t="n">
        <f aca="false">(($BJ40-$BE40)*0.8)+$BE40</f>
        <v>0</v>
      </c>
      <c r="BJ40" s="152" t="n">
        <f aca="false">VLOOKUP($A40,GAMMAGRIDS,7,FALSE())</f>
        <v>0</v>
      </c>
      <c r="BK40" s="152" t="n">
        <f aca="false">((BT40-BJ40)*0.1)+BJ40</f>
        <v>0</v>
      </c>
      <c r="BL40" s="152" t="n">
        <f aca="false">((BT40-BJ40)*0.2)+BJ40</f>
        <v>0</v>
      </c>
      <c r="BM40" s="152" t="n">
        <f aca="false">((BT40-BJ40)*0.3)+BJ40</f>
        <v>0</v>
      </c>
      <c r="BN40" s="152" t="n">
        <f aca="false">((BT40-BJ40)*0.4)+BJ40</f>
        <v>0</v>
      </c>
      <c r="BO40" s="152" t="n">
        <f aca="false">((BT40-BJ40)*0.5)+BJ40</f>
        <v>0</v>
      </c>
      <c r="BP40" s="152" t="n">
        <f aca="false">((BT40-BJ40)*0.6)+BJ40</f>
        <v>0</v>
      </c>
      <c r="BQ40" s="152" t="n">
        <f aca="false">((BT40-BJ40)*0.7)+BJ40</f>
        <v>0</v>
      </c>
      <c r="BR40" s="152" t="n">
        <f aca="false">((BT40-BJ40)*0.8)+BJ40</f>
        <v>0</v>
      </c>
      <c r="BS40" s="152" t="n">
        <f aca="false">((BT40-BJ40)*0.9)+BJ40</f>
        <v>0</v>
      </c>
      <c r="BT40" s="152" t="n">
        <f aca="false">VLOOKUP($A40,GAMMAGRIDS,8,FALSE())</f>
        <v>0</v>
      </c>
      <c r="BU40" s="152" t="n">
        <f aca="false">((CD40-BT40)*0.1)+BT40</f>
        <v>0</v>
      </c>
      <c r="BV40" s="152" t="n">
        <f aca="false">((CD40-BT40)*0.2)+BT40</f>
        <v>0</v>
      </c>
      <c r="BW40" s="152" t="n">
        <f aca="false">((CD40-BT40)*0.3)+BT40</f>
        <v>0</v>
      </c>
      <c r="BX40" s="152" t="n">
        <f aca="false">((CD40-BT40)*0.4)+BT40</f>
        <v>0</v>
      </c>
      <c r="BY40" s="152" t="n">
        <f aca="false">((CD40-BT40)*0.5)+BT40</f>
        <v>0</v>
      </c>
      <c r="BZ40" s="152" t="n">
        <f aca="false">((CD40-BT40)*0.6)+BT40</f>
        <v>0</v>
      </c>
      <c r="CA40" s="152" t="n">
        <f aca="false">((CD40-BT40)*0.7)+BT40</f>
        <v>0</v>
      </c>
      <c r="CB40" s="152" t="n">
        <f aca="false">((CD40-BT40)*0.8)+BT40</f>
        <v>0</v>
      </c>
      <c r="CC40" s="152" t="n">
        <f aca="false">((CD40-BT40)*0.9)+BT40</f>
        <v>0</v>
      </c>
      <c r="CD40" s="152" t="n">
        <f aca="false">VLOOKUP($A40,GAMMAGRIDS,9,FALSE())</f>
        <v>0</v>
      </c>
      <c r="CE40" s="152" t="n">
        <f aca="false">($CD40-$CC40)+CD40</f>
        <v>0</v>
      </c>
      <c r="CF40" s="152" t="n">
        <f aca="false">($CD40-$CC40)+CE40</f>
        <v>0</v>
      </c>
      <c r="CG40" s="152" t="n">
        <f aca="false">($CD40-$CC40)+CF40</f>
        <v>0</v>
      </c>
      <c r="CH40" s="152" t="n">
        <f aca="false">($CD40-$CC40)+CG40</f>
        <v>0</v>
      </c>
      <c r="CI40" s="152" t="n">
        <f aca="false">($CD40-$CC40)+CH40</f>
        <v>0</v>
      </c>
      <c r="CJ40" s="152" t="n">
        <f aca="false">($CD40-$CC40)+CI40</f>
        <v>0</v>
      </c>
      <c r="CK40" s="152" t="n">
        <f aca="false">($CD40-$CC40)+CJ40</f>
        <v>0</v>
      </c>
      <c r="CL40" s="152" t="n">
        <f aca="false">($CD40-$CC40)+CK40</f>
        <v>0</v>
      </c>
      <c r="CM40" s="152" t="n">
        <f aca="false">($CD40-$CC40)+CL40</f>
        <v>0</v>
      </c>
      <c r="CN40" s="152" t="n">
        <f aca="false">($CD40-$CC40)+CM40</f>
        <v>0</v>
      </c>
      <c r="CO40" s="152" t="n">
        <f aca="false">($CD40-$CC40)+CN40</f>
        <v>0</v>
      </c>
      <c r="CP40" s="152" t="n">
        <f aca="false">($CD40-$CC40)+CO40</f>
        <v>0</v>
      </c>
      <c r="CQ40" s="152" t="n">
        <f aca="false">($CD40-$CC40)+CP40</f>
        <v>0</v>
      </c>
      <c r="CR40" s="152" t="n">
        <f aca="false">($CD40-$CC40)+CQ40</f>
        <v>0</v>
      </c>
      <c r="CS40" s="152" t="n">
        <f aca="false">($CD40-$CC40)+CR40</f>
        <v>0</v>
      </c>
      <c r="CT40" s="152" t="n">
        <f aca="false">($CD40-$CC40)+CS40</f>
        <v>0</v>
      </c>
      <c r="CU40" s="152" t="n">
        <f aca="false">($CD40-$CC40)+CT40</f>
        <v>0</v>
      </c>
      <c r="CV40" s="152" t="n">
        <f aca="false">($CD40-$CC40)+CU40</f>
        <v>0</v>
      </c>
      <c r="CW40" s="152" t="n">
        <f aca="false">($CD40-$CC40)+CV40</f>
        <v>0</v>
      </c>
      <c r="CX40" s="152" t="n">
        <f aca="false">($CD40-$CC40)+CW40</f>
        <v>0</v>
      </c>
    </row>
    <row r="41" customFormat="false" ht="12.75" hidden="false" customHeight="false" outlineLevel="0" collapsed="false">
      <c r="A41" s="34" t="n">
        <v>37834</v>
      </c>
      <c r="B41" s="152" t="n">
        <f aca="false">($V41-$W41)+C41</f>
        <v>0</v>
      </c>
      <c r="C41" s="152" t="n">
        <f aca="false">($V41-$W41)+D41</f>
        <v>0</v>
      </c>
      <c r="D41" s="152" t="n">
        <f aca="false">($V41-$W41)+E41</f>
        <v>0</v>
      </c>
      <c r="E41" s="152" t="n">
        <f aca="false">($V41-$W41)+F41</f>
        <v>0</v>
      </c>
      <c r="F41" s="152" t="n">
        <f aca="false">($V41-$W41)+G41</f>
        <v>0</v>
      </c>
      <c r="G41" s="152" t="n">
        <f aca="false">($V41-$W41)+H41</f>
        <v>0</v>
      </c>
      <c r="H41" s="152" t="n">
        <f aca="false">($V41-$W41)+I41</f>
        <v>0</v>
      </c>
      <c r="I41" s="152" t="n">
        <f aca="false">($V41-$W41)+J41</f>
        <v>0</v>
      </c>
      <c r="J41" s="152" t="n">
        <f aca="false">($V41-$W41)+K41</f>
        <v>0</v>
      </c>
      <c r="K41" s="152" t="n">
        <f aca="false">($V41-$W41)+L41</f>
        <v>0</v>
      </c>
      <c r="L41" s="152" t="n">
        <f aca="false">($V41-$W41)+M41</f>
        <v>0</v>
      </c>
      <c r="M41" s="152" t="n">
        <f aca="false">($V41-$W41)+N41</f>
        <v>0</v>
      </c>
      <c r="N41" s="152" t="n">
        <f aca="false">($V41-$W41)+O41</f>
        <v>0</v>
      </c>
      <c r="O41" s="152" t="n">
        <f aca="false">($V41-$W41)+P41</f>
        <v>0</v>
      </c>
      <c r="P41" s="152" t="n">
        <f aca="false">($V41-$W41)+Q41</f>
        <v>0</v>
      </c>
      <c r="Q41" s="152" t="n">
        <f aca="false">($V41-$W41)+R41</f>
        <v>0</v>
      </c>
      <c r="R41" s="152" t="n">
        <f aca="false">($V41-$W41)+S41</f>
        <v>0</v>
      </c>
      <c r="S41" s="152" t="n">
        <f aca="false">($V41-$W41)+T41</f>
        <v>0</v>
      </c>
      <c r="T41" s="152" t="n">
        <f aca="false">($V41-$W41)+U41</f>
        <v>0</v>
      </c>
      <c r="U41" s="152" t="n">
        <f aca="false">($V41-$W41)+V41</f>
        <v>0</v>
      </c>
      <c r="V41" s="152" t="n">
        <f aca="false">VLOOKUP($A41,GAMMAGRIDS,2,FALSE())</f>
        <v>0</v>
      </c>
      <c r="W41" s="152" t="n">
        <f aca="false">((V41-AF41)*0.9)+AF41</f>
        <v>0</v>
      </c>
      <c r="X41" s="152" t="n">
        <f aca="false">((V41-AF41)*0.8)+AF41</f>
        <v>0</v>
      </c>
      <c r="Y41" s="152" t="n">
        <f aca="false">((V41-AF41)*0.7)+AF41</f>
        <v>0</v>
      </c>
      <c r="Z41" s="152" t="n">
        <f aca="false">((V41-AF41)*0.6)+AF41</f>
        <v>0</v>
      </c>
      <c r="AA41" s="152" t="n">
        <f aca="false">((V41-AF41)*0.5)+AF41</f>
        <v>0</v>
      </c>
      <c r="AB41" s="152" t="n">
        <f aca="false">((V41-AF41)*0.4)+AF41</f>
        <v>0</v>
      </c>
      <c r="AC41" s="152" t="n">
        <f aca="false">((V41-AF41)*0.3)+AF41</f>
        <v>0</v>
      </c>
      <c r="AD41" s="152" t="n">
        <f aca="false">((V41-AF41)*0.2)+AF41</f>
        <v>0</v>
      </c>
      <c r="AE41" s="152" t="n">
        <f aca="false">((V41-AF41)*0.1)+AF41</f>
        <v>0</v>
      </c>
      <c r="AF41" s="152" t="n">
        <f aca="false">VLOOKUP($A41,GAMMAGRIDS,3,FALSE())</f>
        <v>0</v>
      </c>
      <c r="AG41" s="152" t="n">
        <f aca="false">((AF41-AP41)*0.9)+AP41</f>
        <v>0</v>
      </c>
      <c r="AH41" s="152" t="n">
        <f aca="false">((AF41-AP41)*0.8)+AP41</f>
        <v>0</v>
      </c>
      <c r="AI41" s="152" t="n">
        <f aca="false">((AF41-AP41)*0.7)+AP41</f>
        <v>0</v>
      </c>
      <c r="AJ41" s="152" t="n">
        <f aca="false">((AF41-AP41)*0.6)+AP41</f>
        <v>0</v>
      </c>
      <c r="AK41" s="152" t="n">
        <f aca="false">((AF41-AP41)*0.5)+AP41</f>
        <v>0</v>
      </c>
      <c r="AL41" s="152" t="n">
        <f aca="false">((AF41-AP41)*0.4)+AP41</f>
        <v>0</v>
      </c>
      <c r="AM41" s="152" t="n">
        <f aca="false">((AF41-AP41)*0.3)+AP41</f>
        <v>0</v>
      </c>
      <c r="AN41" s="152" t="n">
        <f aca="false">((AF41-AP41)*0.2)+AP41</f>
        <v>0</v>
      </c>
      <c r="AO41" s="152" t="n">
        <f aca="false">((AF41-AP41)*0.1)+AP41</f>
        <v>0</v>
      </c>
      <c r="AP41" s="152" t="n">
        <f aca="false">VLOOKUP($A41,GAMMAGRIDS,4,FALSE())</f>
        <v>0</v>
      </c>
      <c r="AQ41" s="152" t="n">
        <f aca="false">(($AP41-$AU41)*0.8)+$AU41</f>
        <v>0</v>
      </c>
      <c r="AR41" s="152" t="n">
        <f aca="false">(($AP41-$AU41)*0.6)+$AU41</f>
        <v>0</v>
      </c>
      <c r="AS41" s="152" t="n">
        <f aca="false">(($AP41-$AU41)*0.4)+$AU41</f>
        <v>0</v>
      </c>
      <c r="AT41" s="152" t="n">
        <f aca="false">(($AP41-$AU41)*0.2)+$AU41</f>
        <v>0</v>
      </c>
      <c r="AU41" s="152" t="n">
        <f aca="false">VLOOKUP($A41,GAMMAGRIDS,5,FALSE())</f>
        <v>0</v>
      </c>
      <c r="AV41" s="152" t="n">
        <f aca="false">(($AU41-$AZ41)*0.8)+$AZ41</f>
        <v>0</v>
      </c>
      <c r="AW41" s="152" t="n">
        <f aca="false">(($AU41-$AZ41)*0.6)+$AZ41</f>
        <v>0</v>
      </c>
      <c r="AX41" s="152" t="n">
        <f aca="false">(($AU41-$AZ41)*0.4)+$AZ41</f>
        <v>0</v>
      </c>
      <c r="AY41" s="152" t="n">
        <f aca="false">(($AU41-$AZ41)*0.2)+$AZ41</f>
        <v>0</v>
      </c>
      <c r="AZ41" s="152" t="n">
        <v>0</v>
      </c>
      <c r="BA41" s="152" t="n">
        <f aca="false">(($BE41-$AZ41)*0.2)+$AZ41</f>
        <v>0</v>
      </c>
      <c r="BB41" s="152" t="n">
        <f aca="false">(($BE41-$AZ41)*0.4)+$AZ41</f>
        <v>0</v>
      </c>
      <c r="BC41" s="152" t="n">
        <f aca="false">(($BE41-$AZ41)*0.6)+$AZ41</f>
        <v>0</v>
      </c>
      <c r="BD41" s="152" t="n">
        <f aca="false">(($BE41-$AZ41)*0.8)+$AZ41</f>
        <v>0</v>
      </c>
      <c r="BE41" s="152" t="n">
        <f aca="false">VLOOKUP($A41,GAMMAGRIDS,6,FALSE())</f>
        <v>0</v>
      </c>
      <c r="BF41" s="152" t="n">
        <f aca="false">(($BJ41-$BE41)*0.2)+$BE41</f>
        <v>0</v>
      </c>
      <c r="BG41" s="152" t="n">
        <f aca="false">(($BJ41-$BE41)*0.4)+$BE41</f>
        <v>0</v>
      </c>
      <c r="BH41" s="152" t="n">
        <f aca="false">(($BJ41-$BE41)*0.6)+$BE41</f>
        <v>0</v>
      </c>
      <c r="BI41" s="152" t="n">
        <f aca="false">(($BJ41-$BE41)*0.8)+$BE41</f>
        <v>0</v>
      </c>
      <c r="BJ41" s="152" t="n">
        <f aca="false">VLOOKUP($A41,GAMMAGRIDS,7,FALSE())</f>
        <v>0</v>
      </c>
      <c r="BK41" s="152" t="n">
        <f aca="false">((BT41-BJ41)*0.1)+BJ41</f>
        <v>0</v>
      </c>
      <c r="BL41" s="152" t="n">
        <f aca="false">((BT41-BJ41)*0.2)+BJ41</f>
        <v>0</v>
      </c>
      <c r="BM41" s="152" t="n">
        <f aca="false">((BT41-BJ41)*0.3)+BJ41</f>
        <v>0</v>
      </c>
      <c r="BN41" s="152" t="n">
        <f aca="false">((BT41-BJ41)*0.4)+BJ41</f>
        <v>0</v>
      </c>
      <c r="BO41" s="152" t="n">
        <f aca="false">((BT41-BJ41)*0.5)+BJ41</f>
        <v>0</v>
      </c>
      <c r="BP41" s="152" t="n">
        <f aca="false">((BT41-BJ41)*0.6)+BJ41</f>
        <v>0</v>
      </c>
      <c r="BQ41" s="152" t="n">
        <f aca="false">((BT41-BJ41)*0.7)+BJ41</f>
        <v>0</v>
      </c>
      <c r="BR41" s="152" t="n">
        <f aca="false">((BT41-BJ41)*0.8)+BJ41</f>
        <v>0</v>
      </c>
      <c r="BS41" s="152" t="n">
        <f aca="false">((BT41-BJ41)*0.9)+BJ41</f>
        <v>0</v>
      </c>
      <c r="BT41" s="152" t="n">
        <f aca="false">VLOOKUP($A41,GAMMAGRIDS,8,FALSE())</f>
        <v>0</v>
      </c>
      <c r="BU41" s="152" t="n">
        <f aca="false">((CD41-BT41)*0.1)+BT41</f>
        <v>0</v>
      </c>
      <c r="BV41" s="152" t="n">
        <f aca="false">((CD41-BT41)*0.2)+BT41</f>
        <v>0</v>
      </c>
      <c r="BW41" s="152" t="n">
        <f aca="false">((CD41-BT41)*0.3)+BT41</f>
        <v>0</v>
      </c>
      <c r="BX41" s="152" t="n">
        <f aca="false">((CD41-BT41)*0.4)+BT41</f>
        <v>0</v>
      </c>
      <c r="BY41" s="152" t="n">
        <f aca="false">((CD41-BT41)*0.5)+BT41</f>
        <v>0</v>
      </c>
      <c r="BZ41" s="152" t="n">
        <f aca="false">((CD41-BT41)*0.6)+BT41</f>
        <v>0</v>
      </c>
      <c r="CA41" s="152" t="n">
        <f aca="false">((CD41-BT41)*0.7)+BT41</f>
        <v>0</v>
      </c>
      <c r="CB41" s="152" t="n">
        <f aca="false">((CD41-BT41)*0.8)+BT41</f>
        <v>0</v>
      </c>
      <c r="CC41" s="152" t="n">
        <f aca="false">((CD41-BT41)*0.9)+BT41</f>
        <v>0</v>
      </c>
      <c r="CD41" s="152" t="n">
        <f aca="false">VLOOKUP($A41,GAMMAGRIDS,9,FALSE())</f>
        <v>0</v>
      </c>
      <c r="CE41" s="152" t="n">
        <f aca="false">($CD41-$CC41)+CD41</f>
        <v>0</v>
      </c>
      <c r="CF41" s="152" t="n">
        <f aca="false">($CD41-$CC41)+CE41</f>
        <v>0</v>
      </c>
      <c r="CG41" s="152" t="n">
        <f aca="false">($CD41-$CC41)+CF41</f>
        <v>0</v>
      </c>
      <c r="CH41" s="152" t="n">
        <f aca="false">($CD41-$CC41)+CG41</f>
        <v>0</v>
      </c>
      <c r="CI41" s="152" t="n">
        <f aca="false">($CD41-$CC41)+CH41</f>
        <v>0</v>
      </c>
      <c r="CJ41" s="152" t="n">
        <f aca="false">($CD41-$CC41)+CI41</f>
        <v>0</v>
      </c>
      <c r="CK41" s="152" t="n">
        <f aca="false">($CD41-$CC41)+CJ41</f>
        <v>0</v>
      </c>
      <c r="CL41" s="152" t="n">
        <f aca="false">($CD41-$CC41)+CK41</f>
        <v>0</v>
      </c>
      <c r="CM41" s="152" t="n">
        <f aca="false">($CD41-$CC41)+CL41</f>
        <v>0</v>
      </c>
      <c r="CN41" s="152" t="n">
        <f aca="false">($CD41-$CC41)+CM41</f>
        <v>0</v>
      </c>
      <c r="CO41" s="152" t="n">
        <f aca="false">($CD41-$CC41)+CN41</f>
        <v>0</v>
      </c>
      <c r="CP41" s="152" t="n">
        <f aca="false">($CD41-$CC41)+CO41</f>
        <v>0</v>
      </c>
      <c r="CQ41" s="152" t="n">
        <f aca="false">($CD41-$CC41)+CP41</f>
        <v>0</v>
      </c>
      <c r="CR41" s="152" t="n">
        <f aca="false">($CD41-$CC41)+CQ41</f>
        <v>0</v>
      </c>
      <c r="CS41" s="152" t="n">
        <f aca="false">($CD41-$CC41)+CR41</f>
        <v>0</v>
      </c>
      <c r="CT41" s="152" t="n">
        <f aca="false">($CD41-$CC41)+CS41</f>
        <v>0</v>
      </c>
      <c r="CU41" s="152" t="n">
        <f aca="false">($CD41-$CC41)+CT41</f>
        <v>0</v>
      </c>
      <c r="CV41" s="152" t="n">
        <f aca="false">($CD41-$CC41)+CU41</f>
        <v>0</v>
      </c>
      <c r="CW41" s="152" t="n">
        <f aca="false">($CD41-$CC41)+CV41</f>
        <v>0</v>
      </c>
      <c r="CX41" s="152" t="n">
        <f aca="false">($CD41-$CC41)+CW41</f>
        <v>0</v>
      </c>
    </row>
    <row r="42" customFormat="false" ht="12.75" hidden="false" customHeight="false" outlineLevel="0" collapsed="false">
      <c r="A42" s="34" t="n">
        <v>37865</v>
      </c>
      <c r="B42" s="152" t="n">
        <f aca="false">($V42-$W42)+C42</f>
        <v>0</v>
      </c>
      <c r="C42" s="152" t="n">
        <f aca="false">($V42-$W42)+D42</f>
        <v>0</v>
      </c>
      <c r="D42" s="152" t="n">
        <f aca="false">($V42-$W42)+E42</f>
        <v>0</v>
      </c>
      <c r="E42" s="152" t="n">
        <f aca="false">($V42-$W42)+F42</f>
        <v>0</v>
      </c>
      <c r="F42" s="152" t="n">
        <f aca="false">($V42-$W42)+G42</f>
        <v>0</v>
      </c>
      <c r="G42" s="152" t="n">
        <f aca="false">($V42-$W42)+H42</f>
        <v>0</v>
      </c>
      <c r="H42" s="152" t="n">
        <f aca="false">($V42-$W42)+I42</f>
        <v>0</v>
      </c>
      <c r="I42" s="152" t="n">
        <f aca="false">($V42-$W42)+J42</f>
        <v>0</v>
      </c>
      <c r="J42" s="152" t="n">
        <f aca="false">($V42-$W42)+K42</f>
        <v>0</v>
      </c>
      <c r="K42" s="152" t="n">
        <f aca="false">($V42-$W42)+L42</f>
        <v>0</v>
      </c>
      <c r="L42" s="152" t="n">
        <f aca="false">($V42-$W42)+M42</f>
        <v>0</v>
      </c>
      <c r="M42" s="152" t="n">
        <f aca="false">($V42-$W42)+N42</f>
        <v>0</v>
      </c>
      <c r="N42" s="152" t="n">
        <f aca="false">($V42-$W42)+O42</f>
        <v>0</v>
      </c>
      <c r="O42" s="152" t="n">
        <f aca="false">($V42-$W42)+P42</f>
        <v>0</v>
      </c>
      <c r="P42" s="152" t="n">
        <f aca="false">($V42-$W42)+Q42</f>
        <v>0</v>
      </c>
      <c r="Q42" s="152" t="n">
        <f aca="false">($V42-$W42)+R42</f>
        <v>0</v>
      </c>
      <c r="R42" s="152" t="n">
        <f aca="false">($V42-$W42)+S42</f>
        <v>0</v>
      </c>
      <c r="S42" s="152" t="n">
        <f aca="false">($V42-$W42)+T42</f>
        <v>0</v>
      </c>
      <c r="T42" s="152" t="n">
        <f aca="false">($V42-$W42)+U42</f>
        <v>0</v>
      </c>
      <c r="U42" s="152" t="n">
        <f aca="false">($V42-$W42)+V42</f>
        <v>0</v>
      </c>
      <c r="V42" s="152" t="n">
        <f aca="false">VLOOKUP($A42,GAMMAGRIDS,2,FALSE())</f>
        <v>0</v>
      </c>
      <c r="W42" s="152" t="n">
        <f aca="false">((V42-AF42)*0.9)+AF42</f>
        <v>0</v>
      </c>
      <c r="X42" s="152" t="n">
        <f aca="false">((V42-AF42)*0.8)+AF42</f>
        <v>0</v>
      </c>
      <c r="Y42" s="152" t="n">
        <f aca="false">((V42-AF42)*0.7)+AF42</f>
        <v>0</v>
      </c>
      <c r="Z42" s="152" t="n">
        <f aca="false">((V42-AF42)*0.6)+AF42</f>
        <v>0</v>
      </c>
      <c r="AA42" s="152" t="n">
        <f aca="false">((V42-AF42)*0.5)+AF42</f>
        <v>0</v>
      </c>
      <c r="AB42" s="152" t="n">
        <f aca="false">((V42-AF42)*0.4)+AF42</f>
        <v>0</v>
      </c>
      <c r="AC42" s="152" t="n">
        <f aca="false">((V42-AF42)*0.3)+AF42</f>
        <v>0</v>
      </c>
      <c r="AD42" s="152" t="n">
        <f aca="false">((V42-AF42)*0.2)+AF42</f>
        <v>0</v>
      </c>
      <c r="AE42" s="152" t="n">
        <f aca="false">((V42-AF42)*0.1)+AF42</f>
        <v>0</v>
      </c>
      <c r="AF42" s="152" t="n">
        <f aca="false">VLOOKUP($A42,GAMMAGRIDS,3,FALSE())</f>
        <v>0</v>
      </c>
      <c r="AG42" s="152" t="n">
        <f aca="false">((AF42-AP42)*0.9)+AP42</f>
        <v>0</v>
      </c>
      <c r="AH42" s="152" t="n">
        <f aca="false">((AF42-AP42)*0.8)+AP42</f>
        <v>0</v>
      </c>
      <c r="AI42" s="152" t="n">
        <f aca="false">((AF42-AP42)*0.7)+AP42</f>
        <v>0</v>
      </c>
      <c r="AJ42" s="152" t="n">
        <f aca="false">((AF42-AP42)*0.6)+AP42</f>
        <v>0</v>
      </c>
      <c r="AK42" s="152" t="n">
        <f aca="false">((AF42-AP42)*0.5)+AP42</f>
        <v>0</v>
      </c>
      <c r="AL42" s="152" t="n">
        <f aca="false">((AF42-AP42)*0.4)+AP42</f>
        <v>0</v>
      </c>
      <c r="AM42" s="152" t="n">
        <f aca="false">((AF42-AP42)*0.3)+AP42</f>
        <v>0</v>
      </c>
      <c r="AN42" s="152" t="n">
        <f aca="false">((AF42-AP42)*0.2)+AP42</f>
        <v>0</v>
      </c>
      <c r="AO42" s="152" t="n">
        <f aca="false">((AF42-AP42)*0.1)+AP42</f>
        <v>0</v>
      </c>
      <c r="AP42" s="152" t="n">
        <f aca="false">VLOOKUP($A42,GAMMAGRIDS,4,FALSE())</f>
        <v>0</v>
      </c>
      <c r="AQ42" s="152" t="n">
        <f aca="false">(($AP42-$AU42)*0.8)+$AU42</f>
        <v>0</v>
      </c>
      <c r="AR42" s="152" t="n">
        <f aca="false">(($AP42-$AU42)*0.6)+$AU42</f>
        <v>0</v>
      </c>
      <c r="AS42" s="152" t="n">
        <f aca="false">(($AP42-$AU42)*0.4)+$AU42</f>
        <v>0</v>
      </c>
      <c r="AT42" s="152" t="n">
        <f aca="false">(($AP42-$AU42)*0.2)+$AU42</f>
        <v>0</v>
      </c>
      <c r="AU42" s="152" t="n">
        <f aca="false">VLOOKUP($A42,GAMMAGRIDS,5,FALSE())</f>
        <v>0</v>
      </c>
      <c r="AV42" s="152" t="n">
        <f aca="false">(($AU42-$AZ42)*0.8)+$AZ42</f>
        <v>0</v>
      </c>
      <c r="AW42" s="152" t="n">
        <f aca="false">(($AU42-$AZ42)*0.6)+$AZ42</f>
        <v>0</v>
      </c>
      <c r="AX42" s="152" t="n">
        <f aca="false">(($AU42-$AZ42)*0.4)+$AZ42</f>
        <v>0</v>
      </c>
      <c r="AY42" s="152" t="n">
        <f aca="false">(($AU42-$AZ42)*0.2)+$AZ42</f>
        <v>0</v>
      </c>
      <c r="AZ42" s="152" t="n">
        <v>0</v>
      </c>
      <c r="BA42" s="152" t="n">
        <f aca="false">(($BE42-$AZ42)*0.2)+$AZ42</f>
        <v>0</v>
      </c>
      <c r="BB42" s="152" t="n">
        <f aca="false">(($BE42-$AZ42)*0.4)+$AZ42</f>
        <v>0</v>
      </c>
      <c r="BC42" s="152" t="n">
        <f aca="false">(($BE42-$AZ42)*0.6)+$AZ42</f>
        <v>0</v>
      </c>
      <c r="BD42" s="152" t="n">
        <f aca="false">(($BE42-$AZ42)*0.8)+$AZ42</f>
        <v>0</v>
      </c>
      <c r="BE42" s="152" t="n">
        <f aca="false">VLOOKUP($A42,GAMMAGRIDS,6,FALSE())</f>
        <v>0</v>
      </c>
      <c r="BF42" s="152" t="n">
        <f aca="false">(($BJ42-$BE42)*0.2)+$BE42</f>
        <v>0</v>
      </c>
      <c r="BG42" s="152" t="n">
        <f aca="false">(($BJ42-$BE42)*0.4)+$BE42</f>
        <v>0</v>
      </c>
      <c r="BH42" s="152" t="n">
        <f aca="false">(($BJ42-$BE42)*0.6)+$BE42</f>
        <v>0</v>
      </c>
      <c r="BI42" s="152" t="n">
        <f aca="false">(($BJ42-$BE42)*0.8)+$BE42</f>
        <v>0</v>
      </c>
      <c r="BJ42" s="152" t="n">
        <f aca="false">VLOOKUP($A42,GAMMAGRIDS,7,FALSE())</f>
        <v>0</v>
      </c>
      <c r="BK42" s="152" t="n">
        <f aca="false">((BT42-BJ42)*0.1)+BJ42</f>
        <v>0</v>
      </c>
      <c r="BL42" s="152" t="n">
        <f aca="false">((BT42-BJ42)*0.2)+BJ42</f>
        <v>0</v>
      </c>
      <c r="BM42" s="152" t="n">
        <f aca="false">((BT42-BJ42)*0.3)+BJ42</f>
        <v>0</v>
      </c>
      <c r="BN42" s="152" t="n">
        <f aca="false">((BT42-BJ42)*0.4)+BJ42</f>
        <v>0</v>
      </c>
      <c r="BO42" s="152" t="n">
        <f aca="false">((BT42-BJ42)*0.5)+BJ42</f>
        <v>0</v>
      </c>
      <c r="BP42" s="152" t="n">
        <f aca="false">((BT42-BJ42)*0.6)+BJ42</f>
        <v>0</v>
      </c>
      <c r="BQ42" s="152" t="n">
        <f aca="false">((BT42-BJ42)*0.7)+BJ42</f>
        <v>0</v>
      </c>
      <c r="BR42" s="152" t="n">
        <f aca="false">((BT42-BJ42)*0.8)+BJ42</f>
        <v>0</v>
      </c>
      <c r="BS42" s="152" t="n">
        <f aca="false">((BT42-BJ42)*0.9)+BJ42</f>
        <v>0</v>
      </c>
      <c r="BT42" s="152" t="n">
        <f aca="false">VLOOKUP($A42,GAMMAGRIDS,8,FALSE())</f>
        <v>0</v>
      </c>
      <c r="BU42" s="152" t="n">
        <f aca="false">((CD42-BT42)*0.1)+BT42</f>
        <v>0</v>
      </c>
      <c r="BV42" s="152" t="n">
        <f aca="false">((CD42-BT42)*0.2)+BT42</f>
        <v>0</v>
      </c>
      <c r="BW42" s="152" t="n">
        <f aca="false">((CD42-BT42)*0.3)+BT42</f>
        <v>0</v>
      </c>
      <c r="BX42" s="152" t="n">
        <f aca="false">((CD42-BT42)*0.4)+BT42</f>
        <v>0</v>
      </c>
      <c r="BY42" s="152" t="n">
        <f aca="false">((CD42-BT42)*0.5)+BT42</f>
        <v>0</v>
      </c>
      <c r="BZ42" s="152" t="n">
        <f aca="false">((CD42-BT42)*0.6)+BT42</f>
        <v>0</v>
      </c>
      <c r="CA42" s="152" t="n">
        <f aca="false">((CD42-BT42)*0.7)+BT42</f>
        <v>0</v>
      </c>
      <c r="CB42" s="152" t="n">
        <f aca="false">((CD42-BT42)*0.8)+BT42</f>
        <v>0</v>
      </c>
      <c r="CC42" s="152" t="n">
        <f aca="false">((CD42-BT42)*0.9)+BT42</f>
        <v>0</v>
      </c>
      <c r="CD42" s="152" t="n">
        <f aca="false">VLOOKUP($A42,GAMMAGRIDS,9,FALSE())</f>
        <v>0</v>
      </c>
      <c r="CE42" s="152" t="n">
        <f aca="false">($CD42-$CC42)+CD42</f>
        <v>0</v>
      </c>
      <c r="CF42" s="152" t="n">
        <f aca="false">($CD42-$CC42)+CE42</f>
        <v>0</v>
      </c>
      <c r="CG42" s="152" t="n">
        <f aca="false">($CD42-$CC42)+CF42</f>
        <v>0</v>
      </c>
      <c r="CH42" s="152" t="n">
        <f aca="false">($CD42-$CC42)+CG42</f>
        <v>0</v>
      </c>
      <c r="CI42" s="152" t="n">
        <f aca="false">($CD42-$CC42)+CH42</f>
        <v>0</v>
      </c>
      <c r="CJ42" s="152" t="n">
        <f aca="false">($CD42-$CC42)+CI42</f>
        <v>0</v>
      </c>
      <c r="CK42" s="152" t="n">
        <f aca="false">($CD42-$CC42)+CJ42</f>
        <v>0</v>
      </c>
      <c r="CL42" s="152" t="n">
        <f aca="false">($CD42-$CC42)+CK42</f>
        <v>0</v>
      </c>
      <c r="CM42" s="152" t="n">
        <f aca="false">($CD42-$CC42)+CL42</f>
        <v>0</v>
      </c>
      <c r="CN42" s="152" t="n">
        <f aca="false">($CD42-$CC42)+CM42</f>
        <v>0</v>
      </c>
      <c r="CO42" s="152" t="n">
        <f aca="false">($CD42-$CC42)+CN42</f>
        <v>0</v>
      </c>
      <c r="CP42" s="152" t="n">
        <f aca="false">($CD42-$CC42)+CO42</f>
        <v>0</v>
      </c>
      <c r="CQ42" s="152" t="n">
        <f aca="false">($CD42-$CC42)+CP42</f>
        <v>0</v>
      </c>
      <c r="CR42" s="152" t="n">
        <f aca="false">($CD42-$CC42)+CQ42</f>
        <v>0</v>
      </c>
      <c r="CS42" s="152" t="n">
        <f aca="false">($CD42-$CC42)+CR42</f>
        <v>0</v>
      </c>
      <c r="CT42" s="152" t="n">
        <f aca="false">($CD42-$CC42)+CS42</f>
        <v>0</v>
      </c>
      <c r="CU42" s="152" t="n">
        <f aca="false">($CD42-$CC42)+CT42</f>
        <v>0</v>
      </c>
      <c r="CV42" s="152" t="n">
        <f aca="false">($CD42-$CC42)+CU42</f>
        <v>0</v>
      </c>
      <c r="CW42" s="152" t="n">
        <f aca="false">($CD42-$CC42)+CV42</f>
        <v>0</v>
      </c>
      <c r="CX42" s="152" t="n">
        <f aca="false">($CD42-$CC42)+CW42</f>
        <v>0</v>
      </c>
    </row>
    <row r="43" customFormat="false" ht="12.75" hidden="false" customHeight="false" outlineLevel="0" collapsed="false">
      <c r="A43" s="34" t="n">
        <v>37895</v>
      </c>
      <c r="B43" s="152" t="n">
        <f aca="false">($V43-$W43)+C43</f>
        <v>0</v>
      </c>
      <c r="C43" s="152" t="n">
        <f aca="false">($V43-$W43)+D43</f>
        <v>0</v>
      </c>
      <c r="D43" s="152" t="n">
        <f aca="false">($V43-$W43)+E43</f>
        <v>0</v>
      </c>
      <c r="E43" s="152" t="n">
        <f aca="false">($V43-$W43)+F43</f>
        <v>0</v>
      </c>
      <c r="F43" s="152" t="n">
        <f aca="false">($V43-$W43)+G43</f>
        <v>0</v>
      </c>
      <c r="G43" s="152" t="n">
        <f aca="false">($V43-$W43)+H43</f>
        <v>0</v>
      </c>
      <c r="H43" s="152" t="n">
        <f aca="false">($V43-$W43)+I43</f>
        <v>0</v>
      </c>
      <c r="I43" s="152" t="n">
        <f aca="false">($V43-$W43)+J43</f>
        <v>0</v>
      </c>
      <c r="J43" s="152" t="n">
        <f aca="false">($V43-$W43)+K43</f>
        <v>0</v>
      </c>
      <c r="K43" s="152" t="n">
        <f aca="false">($V43-$W43)+L43</f>
        <v>0</v>
      </c>
      <c r="L43" s="152" t="n">
        <f aca="false">($V43-$W43)+M43</f>
        <v>0</v>
      </c>
      <c r="M43" s="152" t="n">
        <f aca="false">($V43-$W43)+N43</f>
        <v>0</v>
      </c>
      <c r="N43" s="152" t="n">
        <f aca="false">($V43-$W43)+O43</f>
        <v>0</v>
      </c>
      <c r="O43" s="152" t="n">
        <f aca="false">($V43-$W43)+P43</f>
        <v>0</v>
      </c>
      <c r="P43" s="152" t="n">
        <f aca="false">($V43-$W43)+Q43</f>
        <v>0</v>
      </c>
      <c r="Q43" s="152" t="n">
        <f aca="false">($V43-$W43)+R43</f>
        <v>0</v>
      </c>
      <c r="R43" s="152" t="n">
        <f aca="false">($V43-$W43)+S43</f>
        <v>0</v>
      </c>
      <c r="S43" s="152" t="n">
        <f aca="false">($V43-$W43)+T43</f>
        <v>0</v>
      </c>
      <c r="T43" s="152" t="n">
        <f aca="false">($V43-$W43)+U43</f>
        <v>0</v>
      </c>
      <c r="U43" s="152" t="n">
        <f aca="false">($V43-$W43)+V43</f>
        <v>0</v>
      </c>
      <c r="V43" s="152" t="n">
        <f aca="false">VLOOKUP($A43,GAMMAGRIDS,2,FALSE())</f>
        <v>0</v>
      </c>
      <c r="W43" s="152" t="n">
        <f aca="false">((V43-AF43)*0.9)+AF43</f>
        <v>0</v>
      </c>
      <c r="X43" s="152" t="n">
        <f aca="false">((V43-AF43)*0.8)+AF43</f>
        <v>0</v>
      </c>
      <c r="Y43" s="152" t="n">
        <f aca="false">((V43-AF43)*0.7)+AF43</f>
        <v>0</v>
      </c>
      <c r="Z43" s="152" t="n">
        <f aca="false">((V43-AF43)*0.6)+AF43</f>
        <v>0</v>
      </c>
      <c r="AA43" s="152" t="n">
        <f aca="false">((V43-AF43)*0.5)+AF43</f>
        <v>0</v>
      </c>
      <c r="AB43" s="152" t="n">
        <f aca="false">((V43-AF43)*0.4)+AF43</f>
        <v>0</v>
      </c>
      <c r="AC43" s="152" t="n">
        <f aca="false">((V43-AF43)*0.3)+AF43</f>
        <v>0</v>
      </c>
      <c r="AD43" s="152" t="n">
        <f aca="false">((V43-AF43)*0.2)+AF43</f>
        <v>0</v>
      </c>
      <c r="AE43" s="152" t="n">
        <f aca="false">((V43-AF43)*0.1)+AF43</f>
        <v>0</v>
      </c>
      <c r="AF43" s="152" t="n">
        <f aca="false">VLOOKUP($A43,GAMMAGRIDS,3,FALSE())</f>
        <v>0</v>
      </c>
      <c r="AG43" s="152" t="n">
        <f aca="false">((AF43-AP43)*0.9)+AP43</f>
        <v>0</v>
      </c>
      <c r="AH43" s="152" t="n">
        <f aca="false">((AF43-AP43)*0.8)+AP43</f>
        <v>0</v>
      </c>
      <c r="AI43" s="152" t="n">
        <f aca="false">((AF43-AP43)*0.7)+AP43</f>
        <v>0</v>
      </c>
      <c r="AJ43" s="152" t="n">
        <f aca="false">((AF43-AP43)*0.6)+AP43</f>
        <v>0</v>
      </c>
      <c r="AK43" s="152" t="n">
        <f aca="false">((AF43-AP43)*0.5)+AP43</f>
        <v>0</v>
      </c>
      <c r="AL43" s="152" t="n">
        <f aca="false">((AF43-AP43)*0.4)+AP43</f>
        <v>0</v>
      </c>
      <c r="AM43" s="152" t="n">
        <f aca="false">((AF43-AP43)*0.3)+AP43</f>
        <v>0</v>
      </c>
      <c r="AN43" s="152" t="n">
        <f aca="false">((AF43-AP43)*0.2)+AP43</f>
        <v>0</v>
      </c>
      <c r="AO43" s="152" t="n">
        <f aca="false">((AF43-AP43)*0.1)+AP43</f>
        <v>0</v>
      </c>
      <c r="AP43" s="152" t="n">
        <f aca="false">VLOOKUP($A43,GAMMAGRIDS,4,FALSE())</f>
        <v>0</v>
      </c>
      <c r="AQ43" s="152" t="n">
        <f aca="false">(($AP43-$AU43)*0.8)+$AU43</f>
        <v>0</v>
      </c>
      <c r="AR43" s="152" t="n">
        <f aca="false">(($AP43-$AU43)*0.6)+$AU43</f>
        <v>0</v>
      </c>
      <c r="AS43" s="152" t="n">
        <f aca="false">(($AP43-$AU43)*0.4)+$AU43</f>
        <v>0</v>
      </c>
      <c r="AT43" s="152" t="n">
        <f aca="false">(($AP43-$AU43)*0.2)+$AU43</f>
        <v>0</v>
      </c>
      <c r="AU43" s="152" t="n">
        <f aca="false">VLOOKUP($A43,GAMMAGRIDS,5,FALSE())</f>
        <v>0</v>
      </c>
      <c r="AV43" s="152" t="n">
        <f aca="false">(($AU43-$AZ43)*0.8)+$AZ43</f>
        <v>0</v>
      </c>
      <c r="AW43" s="152" t="n">
        <f aca="false">(($AU43-$AZ43)*0.6)+$AZ43</f>
        <v>0</v>
      </c>
      <c r="AX43" s="152" t="n">
        <f aca="false">(($AU43-$AZ43)*0.4)+$AZ43</f>
        <v>0</v>
      </c>
      <c r="AY43" s="152" t="n">
        <f aca="false">(($AU43-$AZ43)*0.2)+$AZ43</f>
        <v>0</v>
      </c>
      <c r="AZ43" s="152" t="n">
        <v>0</v>
      </c>
      <c r="BA43" s="152" t="n">
        <f aca="false">(($BE43-$AZ43)*0.2)+$AZ43</f>
        <v>0</v>
      </c>
      <c r="BB43" s="152" t="n">
        <f aca="false">(($BE43-$AZ43)*0.4)+$AZ43</f>
        <v>0</v>
      </c>
      <c r="BC43" s="152" t="n">
        <f aca="false">(($BE43-$AZ43)*0.6)+$AZ43</f>
        <v>0</v>
      </c>
      <c r="BD43" s="152" t="n">
        <f aca="false">(($BE43-$AZ43)*0.8)+$AZ43</f>
        <v>0</v>
      </c>
      <c r="BE43" s="152" t="n">
        <f aca="false">VLOOKUP($A43,GAMMAGRIDS,6,FALSE())</f>
        <v>0</v>
      </c>
      <c r="BF43" s="152" t="n">
        <f aca="false">(($BJ43-$BE43)*0.2)+$BE43</f>
        <v>0</v>
      </c>
      <c r="BG43" s="152" t="n">
        <f aca="false">(($BJ43-$BE43)*0.4)+$BE43</f>
        <v>0</v>
      </c>
      <c r="BH43" s="152" t="n">
        <f aca="false">(($BJ43-$BE43)*0.6)+$BE43</f>
        <v>0</v>
      </c>
      <c r="BI43" s="152" t="n">
        <f aca="false">(($BJ43-$BE43)*0.8)+$BE43</f>
        <v>0</v>
      </c>
      <c r="BJ43" s="152" t="n">
        <f aca="false">VLOOKUP($A43,GAMMAGRIDS,7,FALSE())</f>
        <v>0</v>
      </c>
      <c r="BK43" s="152" t="n">
        <f aca="false">((BT43-BJ43)*0.1)+BJ43</f>
        <v>0</v>
      </c>
      <c r="BL43" s="152" t="n">
        <f aca="false">((BT43-BJ43)*0.2)+BJ43</f>
        <v>0</v>
      </c>
      <c r="BM43" s="152" t="n">
        <f aca="false">((BT43-BJ43)*0.3)+BJ43</f>
        <v>0</v>
      </c>
      <c r="BN43" s="152" t="n">
        <f aca="false">((BT43-BJ43)*0.4)+BJ43</f>
        <v>0</v>
      </c>
      <c r="BO43" s="152" t="n">
        <f aca="false">((BT43-BJ43)*0.5)+BJ43</f>
        <v>0</v>
      </c>
      <c r="BP43" s="152" t="n">
        <f aca="false">((BT43-BJ43)*0.6)+BJ43</f>
        <v>0</v>
      </c>
      <c r="BQ43" s="152" t="n">
        <f aca="false">((BT43-BJ43)*0.7)+BJ43</f>
        <v>0</v>
      </c>
      <c r="BR43" s="152" t="n">
        <f aca="false">((BT43-BJ43)*0.8)+BJ43</f>
        <v>0</v>
      </c>
      <c r="BS43" s="152" t="n">
        <f aca="false">((BT43-BJ43)*0.9)+BJ43</f>
        <v>0</v>
      </c>
      <c r="BT43" s="152" t="n">
        <f aca="false">VLOOKUP($A43,GAMMAGRIDS,8,FALSE())</f>
        <v>0</v>
      </c>
      <c r="BU43" s="152" t="n">
        <f aca="false">((CD43-BT43)*0.1)+BT43</f>
        <v>0</v>
      </c>
      <c r="BV43" s="152" t="n">
        <f aca="false">((CD43-BT43)*0.2)+BT43</f>
        <v>0</v>
      </c>
      <c r="BW43" s="152" t="n">
        <f aca="false">((CD43-BT43)*0.3)+BT43</f>
        <v>0</v>
      </c>
      <c r="BX43" s="152" t="n">
        <f aca="false">((CD43-BT43)*0.4)+BT43</f>
        <v>0</v>
      </c>
      <c r="BY43" s="152" t="n">
        <f aca="false">((CD43-BT43)*0.5)+BT43</f>
        <v>0</v>
      </c>
      <c r="BZ43" s="152" t="n">
        <f aca="false">((CD43-BT43)*0.6)+BT43</f>
        <v>0</v>
      </c>
      <c r="CA43" s="152" t="n">
        <f aca="false">((CD43-BT43)*0.7)+BT43</f>
        <v>0</v>
      </c>
      <c r="CB43" s="152" t="n">
        <f aca="false">((CD43-BT43)*0.8)+BT43</f>
        <v>0</v>
      </c>
      <c r="CC43" s="152" t="n">
        <f aca="false">((CD43-BT43)*0.9)+BT43</f>
        <v>0</v>
      </c>
      <c r="CD43" s="152" t="n">
        <f aca="false">VLOOKUP($A43,GAMMAGRIDS,9,FALSE())</f>
        <v>0</v>
      </c>
      <c r="CE43" s="152" t="n">
        <f aca="false">($CD43-$CC43)+CD43</f>
        <v>0</v>
      </c>
      <c r="CF43" s="152" t="n">
        <f aca="false">($CD43-$CC43)+CE43</f>
        <v>0</v>
      </c>
      <c r="CG43" s="152" t="n">
        <f aca="false">($CD43-$CC43)+CF43</f>
        <v>0</v>
      </c>
      <c r="CH43" s="152" t="n">
        <f aca="false">($CD43-$CC43)+CG43</f>
        <v>0</v>
      </c>
      <c r="CI43" s="152" t="n">
        <f aca="false">($CD43-$CC43)+CH43</f>
        <v>0</v>
      </c>
      <c r="CJ43" s="152" t="n">
        <f aca="false">($CD43-$CC43)+CI43</f>
        <v>0</v>
      </c>
      <c r="CK43" s="152" t="n">
        <f aca="false">($CD43-$CC43)+CJ43</f>
        <v>0</v>
      </c>
      <c r="CL43" s="152" t="n">
        <f aca="false">($CD43-$CC43)+CK43</f>
        <v>0</v>
      </c>
      <c r="CM43" s="152" t="n">
        <f aca="false">($CD43-$CC43)+CL43</f>
        <v>0</v>
      </c>
      <c r="CN43" s="152" t="n">
        <f aca="false">($CD43-$CC43)+CM43</f>
        <v>0</v>
      </c>
      <c r="CO43" s="152" t="n">
        <f aca="false">($CD43-$CC43)+CN43</f>
        <v>0</v>
      </c>
      <c r="CP43" s="152" t="n">
        <f aca="false">($CD43-$CC43)+CO43</f>
        <v>0</v>
      </c>
      <c r="CQ43" s="152" t="n">
        <f aca="false">($CD43-$CC43)+CP43</f>
        <v>0</v>
      </c>
      <c r="CR43" s="152" t="n">
        <f aca="false">($CD43-$CC43)+CQ43</f>
        <v>0</v>
      </c>
      <c r="CS43" s="152" t="n">
        <f aca="false">($CD43-$CC43)+CR43</f>
        <v>0</v>
      </c>
      <c r="CT43" s="152" t="n">
        <f aca="false">($CD43-$CC43)+CS43</f>
        <v>0</v>
      </c>
      <c r="CU43" s="152" t="n">
        <f aca="false">($CD43-$CC43)+CT43</f>
        <v>0</v>
      </c>
      <c r="CV43" s="152" t="n">
        <f aca="false">($CD43-$CC43)+CU43</f>
        <v>0</v>
      </c>
      <c r="CW43" s="152" t="n">
        <f aca="false">($CD43-$CC43)+CV43</f>
        <v>0</v>
      </c>
      <c r="CX43" s="152" t="n">
        <f aca="false">($CD43-$CC43)+CW43</f>
        <v>0</v>
      </c>
    </row>
    <row r="44" customFormat="false" ht="12.75" hidden="false" customHeight="false" outlineLevel="0" collapsed="false">
      <c r="A44" s="34" t="n">
        <v>37926</v>
      </c>
      <c r="B44" s="152" t="n">
        <f aca="false">($V44-$W44)+C44</f>
        <v>0</v>
      </c>
      <c r="C44" s="152" t="n">
        <f aca="false">($V44-$W44)+D44</f>
        <v>0</v>
      </c>
      <c r="D44" s="152" t="n">
        <f aca="false">($V44-$W44)+E44</f>
        <v>0</v>
      </c>
      <c r="E44" s="152" t="n">
        <f aca="false">($V44-$W44)+F44</f>
        <v>0</v>
      </c>
      <c r="F44" s="152" t="n">
        <f aca="false">($V44-$W44)+G44</f>
        <v>0</v>
      </c>
      <c r="G44" s="152" t="n">
        <f aca="false">($V44-$W44)+H44</f>
        <v>0</v>
      </c>
      <c r="H44" s="152" t="n">
        <f aca="false">($V44-$W44)+I44</f>
        <v>0</v>
      </c>
      <c r="I44" s="152" t="n">
        <f aca="false">($V44-$W44)+J44</f>
        <v>0</v>
      </c>
      <c r="J44" s="152" t="n">
        <f aca="false">($V44-$W44)+K44</f>
        <v>0</v>
      </c>
      <c r="K44" s="152" t="n">
        <f aca="false">($V44-$W44)+L44</f>
        <v>0</v>
      </c>
      <c r="L44" s="152" t="n">
        <f aca="false">($V44-$W44)+M44</f>
        <v>0</v>
      </c>
      <c r="M44" s="152" t="n">
        <f aca="false">($V44-$W44)+N44</f>
        <v>0</v>
      </c>
      <c r="N44" s="152" t="n">
        <f aca="false">($V44-$W44)+O44</f>
        <v>0</v>
      </c>
      <c r="O44" s="152" t="n">
        <f aca="false">($V44-$W44)+P44</f>
        <v>0</v>
      </c>
      <c r="P44" s="152" t="n">
        <f aca="false">($V44-$W44)+Q44</f>
        <v>0</v>
      </c>
      <c r="Q44" s="152" t="n">
        <f aca="false">($V44-$W44)+R44</f>
        <v>0</v>
      </c>
      <c r="R44" s="152" t="n">
        <f aca="false">($V44-$W44)+S44</f>
        <v>0</v>
      </c>
      <c r="S44" s="152" t="n">
        <f aca="false">($V44-$W44)+T44</f>
        <v>0</v>
      </c>
      <c r="T44" s="152" t="n">
        <f aca="false">($V44-$W44)+U44</f>
        <v>0</v>
      </c>
      <c r="U44" s="152" t="n">
        <f aca="false">($V44-$W44)+V44</f>
        <v>0</v>
      </c>
      <c r="V44" s="152" t="n">
        <f aca="false">VLOOKUP($A44,GAMMAGRIDS,2,FALSE())</f>
        <v>0</v>
      </c>
      <c r="W44" s="152" t="n">
        <f aca="false">((V44-AF44)*0.9)+AF44</f>
        <v>0</v>
      </c>
      <c r="X44" s="152" t="n">
        <f aca="false">((V44-AF44)*0.8)+AF44</f>
        <v>0</v>
      </c>
      <c r="Y44" s="152" t="n">
        <f aca="false">((V44-AF44)*0.7)+AF44</f>
        <v>0</v>
      </c>
      <c r="Z44" s="152" t="n">
        <f aca="false">((V44-AF44)*0.6)+AF44</f>
        <v>0</v>
      </c>
      <c r="AA44" s="152" t="n">
        <f aca="false">((V44-AF44)*0.5)+AF44</f>
        <v>0</v>
      </c>
      <c r="AB44" s="152" t="n">
        <f aca="false">((V44-AF44)*0.4)+AF44</f>
        <v>0</v>
      </c>
      <c r="AC44" s="152" t="n">
        <f aca="false">((V44-AF44)*0.3)+AF44</f>
        <v>0</v>
      </c>
      <c r="AD44" s="152" t="n">
        <f aca="false">((V44-AF44)*0.2)+AF44</f>
        <v>0</v>
      </c>
      <c r="AE44" s="152" t="n">
        <f aca="false">((V44-AF44)*0.1)+AF44</f>
        <v>0</v>
      </c>
      <c r="AF44" s="152" t="n">
        <f aca="false">VLOOKUP($A44,GAMMAGRIDS,3,FALSE())</f>
        <v>0</v>
      </c>
      <c r="AG44" s="152" t="n">
        <f aca="false">((AF44-AP44)*0.9)+AP44</f>
        <v>0</v>
      </c>
      <c r="AH44" s="152" t="n">
        <f aca="false">((AF44-AP44)*0.8)+AP44</f>
        <v>0</v>
      </c>
      <c r="AI44" s="152" t="n">
        <f aca="false">((AF44-AP44)*0.7)+AP44</f>
        <v>0</v>
      </c>
      <c r="AJ44" s="152" t="n">
        <f aca="false">((AF44-AP44)*0.6)+AP44</f>
        <v>0</v>
      </c>
      <c r="AK44" s="152" t="n">
        <f aca="false">((AF44-AP44)*0.5)+AP44</f>
        <v>0</v>
      </c>
      <c r="AL44" s="152" t="n">
        <f aca="false">((AF44-AP44)*0.4)+AP44</f>
        <v>0</v>
      </c>
      <c r="AM44" s="152" t="n">
        <f aca="false">((AF44-AP44)*0.3)+AP44</f>
        <v>0</v>
      </c>
      <c r="AN44" s="152" t="n">
        <f aca="false">((AF44-AP44)*0.2)+AP44</f>
        <v>0</v>
      </c>
      <c r="AO44" s="152" t="n">
        <f aca="false">((AF44-AP44)*0.1)+AP44</f>
        <v>0</v>
      </c>
      <c r="AP44" s="152" t="n">
        <f aca="false">VLOOKUP($A44,GAMMAGRIDS,4,FALSE())</f>
        <v>0</v>
      </c>
      <c r="AQ44" s="152" t="n">
        <f aca="false">(($AP44-$AU44)*0.8)+$AU44</f>
        <v>0</v>
      </c>
      <c r="AR44" s="152" t="n">
        <f aca="false">(($AP44-$AU44)*0.6)+$AU44</f>
        <v>0</v>
      </c>
      <c r="AS44" s="152" t="n">
        <f aca="false">(($AP44-$AU44)*0.4)+$AU44</f>
        <v>0</v>
      </c>
      <c r="AT44" s="152" t="n">
        <f aca="false">(($AP44-$AU44)*0.2)+$AU44</f>
        <v>0</v>
      </c>
      <c r="AU44" s="152" t="n">
        <f aca="false">VLOOKUP($A44,GAMMAGRIDS,5,FALSE())</f>
        <v>0</v>
      </c>
      <c r="AV44" s="152" t="n">
        <f aca="false">(($AU44-$AZ44)*0.8)+$AZ44</f>
        <v>0</v>
      </c>
      <c r="AW44" s="152" t="n">
        <f aca="false">(($AU44-$AZ44)*0.6)+$AZ44</f>
        <v>0</v>
      </c>
      <c r="AX44" s="152" t="n">
        <f aca="false">(($AU44-$AZ44)*0.4)+$AZ44</f>
        <v>0</v>
      </c>
      <c r="AY44" s="152" t="n">
        <f aca="false">(($AU44-$AZ44)*0.2)+$AZ44</f>
        <v>0</v>
      </c>
      <c r="AZ44" s="152" t="n">
        <v>0</v>
      </c>
      <c r="BA44" s="152" t="n">
        <f aca="false">(($BE44-$AZ44)*0.2)+$AZ44</f>
        <v>0</v>
      </c>
      <c r="BB44" s="152" t="n">
        <f aca="false">(($BE44-$AZ44)*0.4)+$AZ44</f>
        <v>0</v>
      </c>
      <c r="BC44" s="152" t="n">
        <f aca="false">(($BE44-$AZ44)*0.6)+$AZ44</f>
        <v>0</v>
      </c>
      <c r="BD44" s="152" t="n">
        <f aca="false">(($BE44-$AZ44)*0.8)+$AZ44</f>
        <v>0</v>
      </c>
      <c r="BE44" s="152" t="n">
        <f aca="false">VLOOKUP($A44,GAMMAGRIDS,6,FALSE())</f>
        <v>0</v>
      </c>
      <c r="BF44" s="152" t="n">
        <f aca="false">(($BJ44-$BE44)*0.2)+$BE44</f>
        <v>0</v>
      </c>
      <c r="BG44" s="152" t="n">
        <f aca="false">(($BJ44-$BE44)*0.4)+$BE44</f>
        <v>0</v>
      </c>
      <c r="BH44" s="152" t="n">
        <f aca="false">(($BJ44-$BE44)*0.6)+$BE44</f>
        <v>0</v>
      </c>
      <c r="BI44" s="152" t="n">
        <f aca="false">(($BJ44-$BE44)*0.8)+$BE44</f>
        <v>0</v>
      </c>
      <c r="BJ44" s="152" t="n">
        <f aca="false">VLOOKUP($A44,GAMMAGRIDS,7,FALSE())</f>
        <v>0</v>
      </c>
      <c r="BK44" s="152" t="n">
        <f aca="false">((BT44-BJ44)*0.1)+BJ44</f>
        <v>0</v>
      </c>
      <c r="BL44" s="152" t="n">
        <f aca="false">((BT44-BJ44)*0.2)+BJ44</f>
        <v>0</v>
      </c>
      <c r="BM44" s="152" t="n">
        <f aca="false">((BT44-BJ44)*0.3)+BJ44</f>
        <v>0</v>
      </c>
      <c r="BN44" s="152" t="n">
        <f aca="false">((BT44-BJ44)*0.4)+BJ44</f>
        <v>0</v>
      </c>
      <c r="BO44" s="152" t="n">
        <f aca="false">((BT44-BJ44)*0.5)+BJ44</f>
        <v>0</v>
      </c>
      <c r="BP44" s="152" t="n">
        <f aca="false">((BT44-BJ44)*0.6)+BJ44</f>
        <v>0</v>
      </c>
      <c r="BQ44" s="152" t="n">
        <f aca="false">((BT44-BJ44)*0.7)+BJ44</f>
        <v>0</v>
      </c>
      <c r="BR44" s="152" t="n">
        <f aca="false">((BT44-BJ44)*0.8)+BJ44</f>
        <v>0</v>
      </c>
      <c r="BS44" s="152" t="n">
        <f aca="false">((BT44-BJ44)*0.9)+BJ44</f>
        <v>0</v>
      </c>
      <c r="BT44" s="152" t="n">
        <f aca="false">VLOOKUP($A44,GAMMAGRIDS,8,FALSE())</f>
        <v>0</v>
      </c>
      <c r="BU44" s="152" t="n">
        <f aca="false">((CD44-BT44)*0.1)+BT44</f>
        <v>0</v>
      </c>
      <c r="BV44" s="152" t="n">
        <f aca="false">((CD44-BT44)*0.2)+BT44</f>
        <v>0</v>
      </c>
      <c r="BW44" s="152" t="n">
        <f aca="false">((CD44-BT44)*0.3)+BT44</f>
        <v>0</v>
      </c>
      <c r="BX44" s="152" t="n">
        <f aca="false">((CD44-BT44)*0.4)+BT44</f>
        <v>0</v>
      </c>
      <c r="BY44" s="152" t="n">
        <f aca="false">((CD44-BT44)*0.5)+BT44</f>
        <v>0</v>
      </c>
      <c r="BZ44" s="152" t="n">
        <f aca="false">((CD44-BT44)*0.6)+BT44</f>
        <v>0</v>
      </c>
      <c r="CA44" s="152" t="n">
        <f aca="false">((CD44-BT44)*0.7)+BT44</f>
        <v>0</v>
      </c>
      <c r="CB44" s="152" t="n">
        <f aca="false">((CD44-BT44)*0.8)+BT44</f>
        <v>0</v>
      </c>
      <c r="CC44" s="152" t="n">
        <f aca="false">((CD44-BT44)*0.9)+BT44</f>
        <v>0</v>
      </c>
      <c r="CD44" s="152" t="n">
        <f aca="false">VLOOKUP($A44,GAMMAGRIDS,9,FALSE())</f>
        <v>0</v>
      </c>
      <c r="CE44" s="152" t="n">
        <f aca="false">($CD44-$CC44)+CD44</f>
        <v>0</v>
      </c>
      <c r="CF44" s="152" t="n">
        <f aca="false">($CD44-$CC44)+CE44</f>
        <v>0</v>
      </c>
      <c r="CG44" s="152" t="n">
        <f aca="false">($CD44-$CC44)+CF44</f>
        <v>0</v>
      </c>
      <c r="CH44" s="152" t="n">
        <f aca="false">($CD44-$CC44)+CG44</f>
        <v>0</v>
      </c>
      <c r="CI44" s="152" t="n">
        <f aca="false">($CD44-$CC44)+CH44</f>
        <v>0</v>
      </c>
      <c r="CJ44" s="152" t="n">
        <f aca="false">($CD44-$CC44)+CI44</f>
        <v>0</v>
      </c>
      <c r="CK44" s="152" t="n">
        <f aca="false">($CD44-$CC44)+CJ44</f>
        <v>0</v>
      </c>
      <c r="CL44" s="152" t="n">
        <f aca="false">($CD44-$CC44)+CK44</f>
        <v>0</v>
      </c>
      <c r="CM44" s="152" t="n">
        <f aca="false">($CD44-$CC44)+CL44</f>
        <v>0</v>
      </c>
      <c r="CN44" s="152" t="n">
        <f aca="false">($CD44-$CC44)+CM44</f>
        <v>0</v>
      </c>
      <c r="CO44" s="152" t="n">
        <f aca="false">($CD44-$CC44)+CN44</f>
        <v>0</v>
      </c>
      <c r="CP44" s="152" t="n">
        <f aca="false">($CD44-$CC44)+CO44</f>
        <v>0</v>
      </c>
      <c r="CQ44" s="152" t="n">
        <f aca="false">($CD44-$CC44)+CP44</f>
        <v>0</v>
      </c>
      <c r="CR44" s="152" t="n">
        <f aca="false">($CD44-$CC44)+CQ44</f>
        <v>0</v>
      </c>
      <c r="CS44" s="152" t="n">
        <f aca="false">($CD44-$CC44)+CR44</f>
        <v>0</v>
      </c>
      <c r="CT44" s="152" t="n">
        <f aca="false">($CD44-$CC44)+CS44</f>
        <v>0</v>
      </c>
      <c r="CU44" s="152" t="n">
        <f aca="false">($CD44-$CC44)+CT44</f>
        <v>0</v>
      </c>
      <c r="CV44" s="152" t="n">
        <f aca="false">($CD44-$CC44)+CU44</f>
        <v>0</v>
      </c>
      <c r="CW44" s="152" t="n">
        <f aca="false">($CD44-$CC44)+CV44</f>
        <v>0</v>
      </c>
      <c r="CX44" s="152" t="n">
        <f aca="false">($CD44-$CC44)+CW44</f>
        <v>0</v>
      </c>
    </row>
    <row r="45" customFormat="false" ht="12.75" hidden="false" customHeight="false" outlineLevel="0" collapsed="false">
      <c r="A45" s="34" t="n">
        <v>37956</v>
      </c>
      <c r="B45" s="152" t="n">
        <f aca="false">($V45-$W45)+C45</f>
        <v>0</v>
      </c>
      <c r="C45" s="152" t="n">
        <f aca="false">($V45-$W45)+D45</f>
        <v>0</v>
      </c>
      <c r="D45" s="152" t="n">
        <f aca="false">($V45-$W45)+E45</f>
        <v>0</v>
      </c>
      <c r="E45" s="152" t="n">
        <f aca="false">($V45-$W45)+F45</f>
        <v>0</v>
      </c>
      <c r="F45" s="152" t="n">
        <f aca="false">($V45-$W45)+G45</f>
        <v>0</v>
      </c>
      <c r="G45" s="152" t="n">
        <f aca="false">($V45-$W45)+H45</f>
        <v>0</v>
      </c>
      <c r="H45" s="152" t="n">
        <f aca="false">($V45-$W45)+I45</f>
        <v>0</v>
      </c>
      <c r="I45" s="152" t="n">
        <f aca="false">($V45-$W45)+J45</f>
        <v>0</v>
      </c>
      <c r="J45" s="152" t="n">
        <f aca="false">($V45-$W45)+K45</f>
        <v>0</v>
      </c>
      <c r="K45" s="152" t="n">
        <f aca="false">($V45-$W45)+L45</f>
        <v>0</v>
      </c>
      <c r="L45" s="152" t="n">
        <f aca="false">($V45-$W45)+M45</f>
        <v>0</v>
      </c>
      <c r="M45" s="152" t="n">
        <f aca="false">($V45-$W45)+N45</f>
        <v>0</v>
      </c>
      <c r="N45" s="152" t="n">
        <f aca="false">($V45-$W45)+O45</f>
        <v>0</v>
      </c>
      <c r="O45" s="152" t="n">
        <f aca="false">($V45-$W45)+P45</f>
        <v>0</v>
      </c>
      <c r="P45" s="152" t="n">
        <f aca="false">($V45-$W45)+Q45</f>
        <v>0</v>
      </c>
      <c r="Q45" s="152" t="n">
        <f aca="false">($V45-$W45)+R45</f>
        <v>0</v>
      </c>
      <c r="R45" s="152" t="n">
        <f aca="false">($V45-$W45)+S45</f>
        <v>0</v>
      </c>
      <c r="S45" s="152" t="n">
        <f aca="false">($V45-$W45)+T45</f>
        <v>0</v>
      </c>
      <c r="T45" s="152" t="n">
        <f aca="false">($V45-$W45)+U45</f>
        <v>0</v>
      </c>
      <c r="U45" s="152" t="n">
        <f aca="false">($V45-$W45)+V45</f>
        <v>0</v>
      </c>
      <c r="V45" s="152" t="n">
        <f aca="false">VLOOKUP($A45,GAMMAGRIDS,2,FALSE())</f>
        <v>0</v>
      </c>
      <c r="W45" s="152" t="n">
        <f aca="false">((V45-AF45)*0.9)+AF45</f>
        <v>0</v>
      </c>
      <c r="X45" s="152" t="n">
        <f aca="false">((V45-AF45)*0.8)+AF45</f>
        <v>0</v>
      </c>
      <c r="Y45" s="152" t="n">
        <f aca="false">((V45-AF45)*0.7)+AF45</f>
        <v>0</v>
      </c>
      <c r="Z45" s="152" t="n">
        <f aca="false">((V45-AF45)*0.6)+AF45</f>
        <v>0</v>
      </c>
      <c r="AA45" s="152" t="n">
        <f aca="false">((V45-AF45)*0.5)+AF45</f>
        <v>0</v>
      </c>
      <c r="AB45" s="152" t="n">
        <f aca="false">((V45-AF45)*0.4)+AF45</f>
        <v>0</v>
      </c>
      <c r="AC45" s="152" t="n">
        <f aca="false">((V45-AF45)*0.3)+AF45</f>
        <v>0</v>
      </c>
      <c r="AD45" s="152" t="n">
        <f aca="false">((V45-AF45)*0.2)+AF45</f>
        <v>0</v>
      </c>
      <c r="AE45" s="152" t="n">
        <f aca="false">((V45-AF45)*0.1)+AF45</f>
        <v>0</v>
      </c>
      <c r="AF45" s="152" t="n">
        <f aca="false">VLOOKUP($A45,GAMMAGRIDS,3,FALSE())</f>
        <v>0</v>
      </c>
      <c r="AG45" s="152" t="n">
        <f aca="false">((AF45-AP45)*0.9)+AP45</f>
        <v>0</v>
      </c>
      <c r="AH45" s="152" t="n">
        <f aca="false">((AF45-AP45)*0.8)+AP45</f>
        <v>0</v>
      </c>
      <c r="AI45" s="152" t="n">
        <f aca="false">((AF45-AP45)*0.7)+AP45</f>
        <v>0</v>
      </c>
      <c r="AJ45" s="152" t="n">
        <f aca="false">((AF45-AP45)*0.6)+AP45</f>
        <v>0</v>
      </c>
      <c r="AK45" s="152" t="n">
        <f aca="false">((AF45-AP45)*0.5)+AP45</f>
        <v>0</v>
      </c>
      <c r="AL45" s="152" t="n">
        <f aca="false">((AF45-AP45)*0.4)+AP45</f>
        <v>0</v>
      </c>
      <c r="AM45" s="152" t="n">
        <f aca="false">((AF45-AP45)*0.3)+AP45</f>
        <v>0</v>
      </c>
      <c r="AN45" s="152" t="n">
        <f aca="false">((AF45-AP45)*0.2)+AP45</f>
        <v>0</v>
      </c>
      <c r="AO45" s="152" t="n">
        <f aca="false">((AF45-AP45)*0.1)+AP45</f>
        <v>0</v>
      </c>
      <c r="AP45" s="152" t="n">
        <f aca="false">VLOOKUP($A45,GAMMAGRIDS,4,FALSE())</f>
        <v>0</v>
      </c>
      <c r="AQ45" s="152" t="n">
        <f aca="false">(($AP45-$AU45)*0.8)+$AU45</f>
        <v>0</v>
      </c>
      <c r="AR45" s="152" t="n">
        <f aca="false">(($AP45-$AU45)*0.6)+$AU45</f>
        <v>0</v>
      </c>
      <c r="AS45" s="152" t="n">
        <f aca="false">(($AP45-$AU45)*0.4)+$AU45</f>
        <v>0</v>
      </c>
      <c r="AT45" s="152" t="n">
        <f aca="false">(($AP45-$AU45)*0.2)+$AU45</f>
        <v>0</v>
      </c>
      <c r="AU45" s="152" t="n">
        <f aca="false">VLOOKUP($A45,GAMMAGRIDS,5,FALSE())</f>
        <v>0</v>
      </c>
      <c r="AV45" s="152" t="n">
        <f aca="false">(($AU45-$AZ45)*0.8)+$AZ45</f>
        <v>0</v>
      </c>
      <c r="AW45" s="152" t="n">
        <f aca="false">(($AU45-$AZ45)*0.6)+$AZ45</f>
        <v>0</v>
      </c>
      <c r="AX45" s="152" t="n">
        <f aca="false">(($AU45-$AZ45)*0.4)+$AZ45</f>
        <v>0</v>
      </c>
      <c r="AY45" s="152" t="n">
        <f aca="false">(($AU45-$AZ45)*0.2)+$AZ45</f>
        <v>0</v>
      </c>
      <c r="AZ45" s="152" t="n">
        <v>0</v>
      </c>
      <c r="BA45" s="152" t="n">
        <f aca="false">(($BE45-$AZ45)*0.2)+$AZ45</f>
        <v>0</v>
      </c>
      <c r="BB45" s="152" t="n">
        <f aca="false">(($BE45-$AZ45)*0.4)+$AZ45</f>
        <v>0</v>
      </c>
      <c r="BC45" s="152" t="n">
        <f aca="false">(($BE45-$AZ45)*0.6)+$AZ45</f>
        <v>0</v>
      </c>
      <c r="BD45" s="152" t="n">
        <f aca="false">(($BE45-$AZ45)*0.8)+$AZ45</f>
        <v>0</v>
      </c>
      <c r="BE45" s="152" t="n">
        <f aca="false">VLOOKUP($A45,GAMMAGRIDS,6,FALSE())</f>
        <v>0</v>
      </c>
      <c r="BF45" s="152" t="n">
        <f aca="false">(($BJ45-$BE45)*0.2)+$BE45</f>
        <v>0</v>
      </c>
      <c r="BG45" s="152" t="n">
        <f aca="false">(($BJ45-$BE45)*0.4)+$BE45</f>
        <v>0</v>
      </c>
      <c r="BH45" s="152" t="n">
        <f aca="false">(($BJ45-$BE45)*0.6)+$BE45</f>
        <v>0</v>
      </c>
      <c r="BI45" s="152" t="n">
        <f aca="false">(($BJ45-$BE45)*0.8)+$BE45</f>
        <v>0</v>
      </c>
      <c r="BJ45" s="152" t="n">
        <f aca="false">VLOOKUP($A45,GAMMAGRIDS,7,FALSE())</f>
        <v>0</v>
      </c>
      <c r="BK45" s="152" t="n">
        <f aca="false">((BT45-BJ45)*0.1)+BJ45</f>
        <v>0</v>
      </c>
      <c r="BL45" s="152" t="n">
        <f aca="false">((BT45-BJ45)*0.2)+BJ45</f>
        <v>0</v>
      </c>
      <c r="BM45" s="152" t="n">
        <f aca="false">((BT45-BJ45)*0.3)+BJ45</f>
        <v>0</v>
      </c>
      <c r="BN45" s="152" t="n">
        <f aca="false">((BT45-BJ45)*0.4)+BJ45</f>
        <v>0</v>
      </c>
      <c r="BO45" s="152" t="n">
        <f aca="false">((BT45-BJ45)*0.5)+BJ45</f>
        <v>0</v>
      </c>
      <c r="BP45" s="152" t="n">
        <f aca="false">((BT45-BJ45)*0.6)+BJ45</f>
        <v>0</v>
      </c>
      <c r="BQ45" s="152" t="n">
        <f aca="false">((BT45-BJ45)*0.7)+BJ45</f>
        <v>0</v>
      </c>
      <c r="BR45" s="152" t="n">
        <f aca="false">((BT45-BJ45)*0.8)+BJ45</f>
        <v>0</v>
      </c>
      <c r="BS45" s="152" t="n">
        <f aca="false">((BT45-BJ45)*0.9)+BJ45</f>
        <v>0</v>
      </c>
      <c r="BT45" s="152" t="n">
        <f aca="false">VLOOKUP($A45,GAMMAGRIDS,8,FALSE())</f>
        <v>0</v>
      </c>
      <c r="BU45" s="152" t="n">
        <f aca="false">((CD45-BT45)*0.1)+BT45</f>
        <v>0</v>
      </c>
      <c r="BV45" s="152" t="n">
        <f aca="false">((CD45-BT45)*0.2)+BT45</f>
        <v>0</v>
      </c>
      <c r="BW45" s="152" t="n">
        <f aca="false">((CD45-BT45)*0.3)+BT45</f>
        <v>0</v>
      </c>
      <c r="BX45" s="152" t="n">
        <f aca="false">((CD45-BT45)*0.4)+BT45</f>
        <v>0</v>
      </c>
      <c r="BY45" s="152" t="n">
        <f aca="false">((CD45-BT45)*0.5)+BT45</f>
        <v>0</v>
      </c>
      <c r="BZ45" s="152" t="n">
        <f aca="false">((CD45-BT45)*0.6)+BT45</f>
        <v>0</v>
      </c>
      <c r="CA45" s="152" t="n">
        <f aca="false">((CD45-BT45)*0.7)+BT45</f>
        <v>0</v>
      </c>
      <c r="CB45" s="152" t="n">
        <f aca="false">((CD45-BT45)*0.8)+BT45</f>
        <v>0</v>
      </c>
      <c r="CC45" s="152" t="n">
        <f aca="false">((CD45-BT45)*0.9)+BT45</f>
        <v>0</v>
      </c>
      <c r="CD45" s="152" t="n">
        <f aca="false">VLOOKUP($A45,GAMMAGRIDS,9,FALSE())</f>
        <v>0</v>
      </c>
      <c r="CE45" s="152" t="n">
        <f aca="false">($CD45-$CC45)+CD45</f>
        <v>0</v>
      </c>
      <c r="CF45" s="152" t="n">
        <f aca="false">($CD45-$CC45)+CE45</f>
        <v>0</v>
      </c>
      <c r="CG45" s="152" t="n">
        <f aca="false">($CD45-$CC45)+CF45</f>
        <v>0</v>
      </c>
      <c r="CH45" s="152" t="n">
        <f aca="false">($CD45-$CC45)+CG45</f>
        <v>0</v>
      </c>
      <c r="CI45" s="152" t="n">
        <f aca="false">($CD45-$CC45)+CH45</f>
        <v>0</v>
      </c>
      <c r="CJ45" s="152" t="n">
        <f aca="false">($CD45-$CC45)+CI45</f>
        <v>0</v>
      </c>
      <c r="CK45" s="152" t="n">
        <f aca="false">($CD45-$CC45)+CJ45</f>
        <v>0</v>
      </c>
      <c r="CL45" s="152" t="n">
        <f aca="false">($CD45-$CC45)+CK45</f>
        <v>0</v>
      </c>
      <c r="CM45" s="152" t="n">
        <f aca="false">($CD45-$CC45)+CL45</f>
        <v>0</v>
      </c>
      <c r="CN45" s="152" t="n">
        <f aca="false">($CD45-$CC45)+CM45</f>
        <v>0</v>
      </c>
      <c r="CO45" s="152" t="n">
        <f aca="false">($CD45-$CC45)+CN45</f>
        <v>0</v>
      </c>
      <c r="CP45" s="152" t="n">
        <f aca="false">($CD45-$CC45)+CO45</f>
        <v>0</v>
      </c>
      <c r="CQ45" s="152" t="n">
        <f aca="false">($CD45-$CC45)+CP45</f>
        <v>0</v>
      </c>
      <c r="CR45" s="152" t="n">
        <f aca="false">($CD45-$CC45)+CQ45</f>
        <v>0</v>
      </c>
      <c r="CS45" s="152" t="n">
        <f aca="false">($CD45-$CC45)+CR45</f>
        <v>0</v>
      </c>
      <c r="CT45" s="152" t="n">
        <f aca="false">($CD45-$CC45)+CS45</f>
        <v>0</v>
      </c>
      <c r="CU45" s="152" t="n">
        <f aca="false">($CD45-$CC45)+CT45</f>
        <v>0</v>
      </c>
      <c r="CV45" s="152" t="n">
        <f aca="false">($CD45-$CC45)+CU45</f>
        <v>0</v>
      </c>
      <c r="CW45" s="152" t="n">
        <f aca="false">($CD45-$CC45)+CV45</f>
        <v>0</v>
      </c>
      <c r="CX45" s="152" t="n">
        <f aca="false">($CD45-$CC45)+CW45</f>
        <v>0</v>
      </c>
    </row>
    <row r="46" customFormat="false" ht="12.75" hidden="false" customHeight="false" outlineLevel="0" collapsed="false">
      <c r="A46" s="34" t="n">
        <v>37987</v>
      </c>
      <c r="B46" s="152" t="n">
        <f aca="false">($V46-$W46)+C46</f>
        <v>0</v>
      </c>
      <c r="C46" s="152" t="n">
        <f aca="false">($V46-$W46)+D46</f>
        <v>0</v>
      </c>
      <c r="D46" s="152" t="n">
        <f aca="false">($V46-$W46)+E46</f>
        <v>0</v>
      </c>
      <c r="E46" s="152" t="n">
        <f aca="false">($V46-$W46)+F46</f>
        <v>0</v>
      </c>
      <c r="F46" s="152" t="n">
        <f aca="false">($V46-$W46)+G46</f>
        <v>0</v>
      </c>
      <c r="G46" s="152" t="n">
        <f aca="false">($V46-$W46)+H46</f>
        <v>0</v>
      </c>
      <c r="H46" s="152" t="n">
        <f aca="false">($V46-$W46)+I46</f>
        <v>0</v>
      </c>
      <c r="I46" s="152" t="n">
        <f aca="false">($V46-$W46)+J46</f>
        <v>0</v>
      </c>
      <c r="J46" s="152" t="n">
        <f aca="false">($V46-$W46)+K46</f>
        <v>0</v>
      </c>
      <c r="K46" s="152" t="n">
        <f aca="false">($V46-$W46)+L46</f>
        <v>0</v>
      </c>
      <c r="L46" s="152" t="n">
        <f aca="false">($V46-$W46)+M46</f>
        <v>0</v>
      </c>
      <c r="M46" s="152" t="n">
        <f aca="false">($V46-$W46)+N46</f>
        <v>0</v>
      </c>
      <c r="N46" s="152" t="n">
        <f aca="false">($V46-$W46)+O46</f>
        <v>0</v>
      </c>
      <c r="O46" s="152" t="n">
        <f aca="false">($V46-$W46)+P46</f>
        <v>0</v>
      </c>
      <c r="P46" s="152" t="n">
        <f aca="false">($V46-$W46)+Q46</f>
        <v>0</v>
      </c>
      <c r="Q46" s="152" t="n">
        <f aca="false">($V46-$W46)+R46</f>
        <v>0</v>
      </c>
      <c r="R46" s="152" t="n">
        <f aca="false">($V46-$W46)+S46</f>
        <v>0</v>
      </c>
      <c r="S46" s="152" t="n">
        <f aca="false">($V46-$W46)+T46</f>
        <v>0</v>
      </c>
      <c r="T46" s="152" t="n">
        <f aca="false">($V46-$W46)+U46</f>
        <v>0</v>
      </c>
      <c r="U46" s="152" t="n">
        <f aca="false">($V46-$W46)+V46</f>
        <v>0</v>
      </c>
      <c r="V46" s="152" t="n">
        <f aca="false">VLOOKUP($A46,GAMMAGRIDS,2,FALSE())</f>
        <v>0</v>
      </c>
      <c r="W46" s="152" t="n">
        <f aca="false">((V46-AF46)*0.9)+AF46</f>
        <v>0</v>
      </c>
      <c r="X46" s="152" t="n">
        <f aca="false">((V46-AF46)*0.8)+AF46</f>
        <v>0</v>
      </c>
      <c r="Y46" s="152" t="n">
        <f aca="false">((V46-AF46)*0.7)+AF46</f>
        <v>0</v>
      </c>
      <c r="Z46" s="152" t="n">
        <f aca="false">((V46-AF46)*0.6)+AF46</f>
        <v>0</v>
      </c>
      <c r="AA46" s="152" t="n">
        <f aca="false">((V46-AF46)*0.5)+AF46</f>
        <v>0</v>
      </c>
      <c r="AB46" s="152" t="n">
        <f aca="false">((V46-AF46)*0.4)+AF46</f>
        <v>0</v>
      </c>
      <c r="AC46" s="152" t="n">
        <f aca="false">((V46-AF46)*0.3)+AF46</f>
        <v>0</v>
      </c>
      <c r="AD46" s="152" t="n">
        <f aca="false">((V46-AF46)*0.2)+AF46</f>
        <v>0</v>
      </c>
      <c r="AE46" s="152" t="n">
        <f aca="false">((V46-AF46)*0.1)+AF46</f>
        <v>0</v>
      </c>
      <c r="AF46" s="152" t="n">
        <f aca="false">VLOOKUP($A46,GAMMAGRIDS,3,FALSE())</f>
        <v>0</v>
      </c>
      <c r="AG46" s="152" t="n">
        <f aca="false">((AF46-AP46)*0.9)+AP46</f>
        <v>0</v>
      </c>
      <c r="AH46" s="152" t="n">
        <f aca="false">((AF46-AP46)*0.8)+AP46</f>
        <v>0</v>
      </c>
      <c r="AI46" s="152" t="n">
        <f aca="false">((AF46-AP46)*0.7)+AP46</f>
        <v>0</v>
      </c>
      <c r="AJ46" s="152" t="n">
        <f aca="false">((AF46-AP46)*0.6)+AP46</f>
        <v>0</v>
      </c>
      <c r="AK46" s="152" t="n">
        <f aca="false">((AF46-AP46)*0.5)+AP46</f>
        <v>0</v>
      </c>
      <c r="AL46" s="152" t="n">
        <f aca="false">((AF46-AP46)*0.4)+AP46</f>
        <v>0</v>
      </c>
      <c r="AM46" s="152" t="n">
        <f aca="false">((AF46-AP46)*0.3)+AP46</f>
        <v>0</v>
      </c>
      <c r="AN46" s="152" t="n">
        <f aca="false">((AF46-AP46)*0.2)+AP46</f>
        <v>0</v>
      </c>
      <c r="AO46" s="152" t="n">
        <f aca="false">((AF46-AP46)*0.1)+AP46</f>
        <v>0</v>
      </c>
      <c r="AP46" s="152" t="n">
        <f aca="false">VLOOKUP($A46,GAMMAGRIDS,4,FALSE())</f>
        <v>0</v>
      </c>
      <c r="AQ46" s="152" t="n">
        <f aca="false">(($AP46-$AU46)*0.8)+$AU46</f>
        <v>0</v>
      </c>
      <c r="AR46" s="152" t="n">
        <f aca="false">(($AP46-$AU46)*0.6)+$AU46</f>
        <v>0</v>
      </c>
      <c r="AS46" s="152" t="n">
        <f aca="false">(($AP46-$AU46)*0.4)+$AU46</f>
        <v>0</v>
      </c>
      <c r="AT46" s="152" t="n">
        <f aca="false">(($AP46-$AU46)*0.2)+$AU46</f>
        <v>0</v>
      </c>
      <c r="AU46" s="152" t="n">
        <f aca="false">VLOOKUP($A46,GAMMAGRIDS,5,FALSE())</f>
        <v>0</v>
      </c>
      <c r="AV46" s="152" t="n">
        <f aca="false">(($AU46-$AZ46)*0.8)+$AZ46</f>
        <v>0</v>
      </c>
      <c r="AW46" s="152" t="n">
        <f aca="false">(($AU46-$AZ46)*0.6)+$AZ46</f>
        <v>0</v>
      </c>
      <c r="AX46" s="152" t="n">
        <f aca="false">(($AU46-$AZ46)*0.4)+$AZ46</f>
        <v>0</v>
      </c>
      <c r="AY46" s="152" t="n">
        <f aca="false">(($AU46-$AZ46)*0.2)+$AZ46</f>
        <v>0</v>
      </c>
      <c r="AZ46" s="152" t="n">
        <v>0</v>
      </c>
      <c r="BA46" s="152" t="n">
        <f aca="false">(($BE46-$AZ46)*0.2)+$AZ46</f>
        <v>0</v>
      </c>
      <c r="BB46" s="152" t="n">
        <f aca="false">(($BE46-$AZ46)*0.4)+$AZ46</f>
        <v>0</v>
      </c>
      <c r="BC46" s="152" t="n">
        <f aca="false">(($BE46-$AZ46)*0.6)+$AZ46</f>
        <v>0</v>
      </c>
      <c r="BD46" s="152" t="n">
        <f aca="false">(($BE46-$AZ46)*0.8)+$AZ46</f>
        <v>0</v>
      </c>
      <c r="BE46" s="152" t="n">
        <f aca="false">VLOOKUP($A46,GAMMAGRIDS,6,FALSE())</f>
        <v>0</v>
      </c>
      <c r="BF46" s="152" t="n">
        <f aca="false">(($BJ46-$BE46)*0.2)+$BE46</f>
        <v>0</v>
      </c>
      <c r="BG46" s="152" t="n">
        <f aca="false">(($BJ46-$BE46)*0.4)+$BE46</f>
        <v>0</v>
      </c>
      <c r="BH46" s="152" t="n">
        <f aca="false">(($BJ46-$BE46)*0.6)+$BE46</f>
        <v>0</v>
      </c>
      <c r="BI46" s="152" t="n">
        <f aca="false">(($BJ46-$BE46)*0.8)+$BE46</f>
        <v>0</v>
      </c>
      <c r="BJ46" s="152" t="n">
        <f aca="false">VLOOKUP($A46,GAMMAGRIDS,7,FALSE())</f>
        <v>0</v>
      </c>
      <c r="BK46" s="152" t="n">
        <f aca="false">((BT46-BJ46)*0.1)+BJ46</f>
        <v>0</v>
      </c>
      <c r="BL46" s="152" t="n">
        <f aca="false">((BT46-BJ46)*0.2)+BJ46</f>
        <v>0</v>
      </c>
      <c r="BM46" s="152" t="n">
        <f aca="false">((BT46-BJ46)*0.3)+BJ46</f>
        <v>0</v>
      </c>
      <c r="BN46" s="152" t="n">
        <f aca="false">((BT46-BJ46)*0.4)+BJ46</f>
        <v>0</v>
      </c>
      <c r="BO46" s="152" t="n">
        <f aca="false">((BT46-BJ46)*0.5)+BJ46</f>
        <v>0</v>
      </c>
      <c r="BP46" s="152" t="n">
        <f aca="false">((BT46-BJ46)*0.6)+BJ46</f>
        <v>0</v>
      </c>
      <c r="BQ46" s="152" t="n">
        <f aca="false">((BT46-BJ46)*0.7)+BJ46</f>
        <v>0</v>
      </c>
      <c r="BR46" s="152" t="n">
        <f aca="false">((BT46-BJ46)*0.8)+BJ46</f>
        <v>0</v>
      </c>
      <c r="BS46" s="152" t="n">
        <f aca="false">((BT46-BJ46)*0.9)+BJ46</f>
        <v>0</v>
      </c>
      <c r="BT46" s="152" t="n">
        <f aca="false">VLOOKUP($A46,GAMMAGRIDS,8,FALSE())</f>
        <v>0</v>
      </c>
      <c r="BU46" s="152" t="n">
        <f aca="false">((CD46-BT46)*0.1)+BT46</f>
        <v>0</v>
      </c>
      <c r="BV46" s="152" t="n">
        <f aca="false">((CD46-BT46)*0.2)+BT46</f>
        <v>0</v>
      </c>
      <c r="BW46" s="152" t="n">
        <f aca="false">((CD46-BT46)*0.3)+BT46</f>
        <v>0</v>
      </c>
      <c r="BX46" s="152" t="n">
        <f aca="false">((CD46-BT46)*0.4)+BT46</f>
        <v>0</v>
      </c>
      <c r="BY46" s="152" t="n">
        <f aca="false">((CD46-BT46)*0.5)+BT46</f>
        <v>0</v>
      </c>
      <c r="BZ46" s="152" t="n">
        <f aca="false">((CD46-BT46)*0.6)+BT46</f>
        <v>0</v>
      </c>
      <c r="CA46" s="152" t="n">
        <f aca="false">((CD46-BT46)*0.7)+BT46</f>
        <v>0</v>
      </c>
      <c r="CB46" s="152" t="n">
        <f aca="false">((CD46-BT46)*0.8)+BT46</f>
        <v>0</v>
      </c>
      <c r="CC46" s="152" t="n">
        <f aca="false">((CD46-BT46)*0.9)+BT46</f>
        <v>0</v>
      </c>
      <c r="CD46" s="152" t="n">
        <f aca="false">VLOOKUP($A46,GAMMAGRIDS,9,FALSE())</f>
        <v>0</v>
      </c>
      <c r="CE46" s="152" t="n">
        <f aca="false">($CD46-$CC46)+CD46</f>
        <v>0</v>
      </c>
      <c r="CF46" s="152" t="n">
        <f aca="false">($CD46-$CC46)+CE46</f>
        <v>0</v>
      </c>
      <c r="CG46" s="152" t="n">
        <f aca="false">($CD46-$CC46)+CF46</f>
        <v>0</v>
      </c>
      <c r="CH46" s="152" t="n">
        <f aca="false">($CD46-$CC46)+CG46</f>
        <v>0</v>
      </c>
      <c r="CI46" s="152" t="n">
        <f aca="false">($CD46-$CC46)+CH46</f>
        <v>0</v>
      </c>
      <c r="CJ46" s="152" t="n">
        <f aca="false">($CD46-$CC46)+CI46</f>
        <v>0</v>
      </c>
      <c r="CK46" s="152" t="n">
        <f aca="false">($CD46-$CC46)+CJ46</f>
        <v>0</v>
      </c>
      <c r="CL46" s="152" t="n">
        <f aca="false">($CD46-$CC46)+CK46</f>
        <v>0</v>
      </c>
      <c r="CM46" s="152" t="n">
        <f aca="false">($CD46-$CC46)+CL46</f>
        <v>0</v>
      </c>
      <c r="CN46" s="152" t="n">
        <f aca="false">($CD46-$CC46)+CM46</f>
        <v>0</v>
      </c>
      <c r="CO46" s="152" t="n">
        <f aca="false">($CD46-$CC46)+CN46</f>
        <v>0</v>
      </c>
      <c r="CP46" s="152" t="n">
        <f aca="false">($CD46-$CC46)+CO46</f>
        <v>0</v>
      </c>
      <c r="CQ46" s="152" t="n">
        <f aca="false">($CD46-$CC46)+CP46</f>
        <v>0</v>
      </c>
      <c r="CR46" s="152" t="n">
        <f aca="false">($CD46-$CC46)+CQ46</f>
        <v>0</v>
      </c>
      <c r="CS46" s="152" t="n">
        <f aca="false">($CD46-$CC46)+CR46</f>
        <v>0</v>
      </c>
      <c r="CT46" s="152" t="n">
        <f aca="false">($CD46-$CC46)+CS46</f>
        <v>0</v>
      </c>
      <c r="CU46" s="152" t="n">
        <f aca="false">($CD46-$CC46)+CT46</f>
        <v>0</v>
      </c>
      <c r="CV46" s="152" t="n">
        <f aca="false">($CD46-$CC46)+CU46</f>
        <v>0</v>
      </c>
      <c r="CW46" s="152" t="n">
        <f aca="false">($CD46-$CC46)+CV46</f>
        <v>0</v>
      </c>
      <c r="CX46" s="152" t="n">
        <f aca="false">($CD46-$CC46)+CW46</f>
        <v>0</v>
      </c>
    </row>
    <row r="47" customFormat="false" ht="12.75" hidden="false" customHeight="false" outlineLevel="0" collapsed="false">
      <c r="A47" s="34" t="n">
        <v>38018</v>
      </c>
      <c r="B47" s="152" t="n">
        <f aca="false">($V47-$W47)+C47</f>
        <v>0</v>
      </c>
      <c r="C47" s="152" t="n">
        <f aca="false">($V47-$W47)+D47</f>
        <v>0</v>
      </c>
      <c r="D47" s="152" t="n">
        <f aca="false">($V47-$W47)+E47</f>
        <v>0</v>
      </c>
      <c r="E47" s="152" t="n">
        <f aca="false">($V47-$W47)+F47</f>
        <v>0</v>
      </c>
      <c r="F47" s="152" t="n">
        <f aca="false">($V47-$W47)+G47</f>
        <v>0</v>
      </c>
      <c r="G47" s="152" t="n">
        <f aca="false">($V47-$W47)+H47</f>
        <v>0</v>
      </c>
      <c r="H47" s="152" t="n">
        <f aca="false">($V47-$W47)+I47</f>
        <v>0</v>
      </c>
      <c r="I47" s="152" t="n">
        <f aca="false">($V47-$W47)+J47</f>
        <v>0</v>
      </c>
      <c r="J47" s="152" t="n">
        <f aca="false">($V47-$W47)+K47</f>
        <v>0</v>
      </c>
      <c r="K47" s="152" t="n">
        <f aca="false">($V47-$W47)+L47</f>
        <v>0</v>
      </c>
      <c r="L47" s="152" t="n">
        <f aca="false">($V47-$W47)+M47</f>
        <v>0</v>
      </c>
      <c r="M47" s="152" t="n">
        <f aca="false">($V47-$W47)+N47</f>
        <v>0</v>
      </c>
      <c r="N47" s="152" t="n">
        <f aca="false">($V47-$W47)+O47</f>
        <v>0</v>
      </c>
      <c r="O47" s="152" t="n">
        <f aca="false">($V47-$W47)+P47</f>
        <v>0</v>
      </c>
      <c r="P47" s="152" t="n">
        <f aca="false">($V47-$W47)+Q47</f>
        <v>0</v>
      </c>
      <c r="Q47" s="152" t="n">
        <f aca="false">($V47-$W47)+R47</f>
        <v>0</v>
      </c>
      <c r="R47" s="152" t="n">
        <f aca="false">($V47-$W47)+S47</f>
        <v>0</v>
      </c>
      <c r="S47" s="152" t="n">
        <f aca="false">($V47-$W47)+T47</f>
        <v>0</v>
      </c>
      <c r="T47" s="152" t="n">
        <f aca="false">($V47-$W47)+U47</f>
        <v>0</v>
      </c>
      <c r="U47" s="152" t="n">
        <f aca="false">($V47-$W47)+V47</f>
        <v>0</v>
      </c>
      <c r="V47" s="152" t="n">
        <f aca="false">VLOOKUP($A47,GAMMAGRIDS,2,FALSE())</f>
        <v>0</v>
      </c>
      <c r="W47" s="152" t="n">
        <f aca="false">((V47-AF47)*0.9)+AF47</f>
        <v>0</v>
      </c>
      <c r="X47" s="152" t="n">
        <f aca="false">((V47-AF47)*0.8)+AF47</f>
        <v>0</v>
      </c>
      <c r="Y47" s="152" t="n">
        <f aca="false">((V47-AF47)*0.7)+AF47</f>
        <v>0</v>
      </c>
      <c r="Z47" s="152" t="n">
        <f aca="false">((V47-AF47)*0.6)+AF47</f>
        <v>0</v>
      </c>
      <c r="AA47" s="152" t="n">
        <f aca="false">((V47-AF47)*0.5)+AF47</f>
        <v>0</v>
      </c>
      <c r="AB47" s="152" t="n">
        <f aca="false">((V47-AF47)*0.4)+AF47</f>
        <v>0</v>
      </c>
      <c r="AC47" s="152" t="n">
        <f aca="false">((V47-AF47)*0.3)+AF47</f>
        <v>0</v>
      </c>
      <c r="AD47" s="152" t="n">
        <f aca="false">((V47-AF47)*0.2)+AF47</f>
        <v>0</v>
      </c>
      <c r="AE47" s="152" t="n">
        <f aca="false">((V47-AF47)*0.1)+AF47</f>
        <v>0</v>
      </c>
      <c r="AF47" s="152" t="n">
        <f aca="false">VLOOKUP($A47,GAMMAGRIDS,3,FALSE())</f>
        <v>0</v>
      </c>
      <c r="AG47" s="152" t="n">
        <f aca="false">((AF47-AP47)*0.9)+AP47</f>
        <v>0</v>
      </c>
      <c r="AH47" s="152" t="n">
        <f aca="false">((AF47-AP47)*0.8)+AP47</f>
        <v>0</v>
      </c>
      <c r="AI47" s="152" t="n">
        <f aca="false">((AF47-AP47)*0.7)+AP47</f>
        <v>0</v>
      </c>
      <c r="AJ47" s="152" t="n">
        <f aca="false">((AF47-AP47)*0.6)+AP47</f>
        <v>0</v>
      </c>
      <c r="AK47" s="152" t="n">
        <f aca="false">((AF47-AP47)*0.5)+AP47</f>
        <v>0</v>
      </c>
      <c r="AL47" s="152" t="n">
        <f aca="false">((AF47-AP47)*0.4)+AP47</f>
        <v>0</v>
      </c>
      <c r="AM47" s="152" t="n">
        <f aca="false">((AF47-AP47)*0.3)+AP47</f>
        <v>0</v>
      </c>
      <c r="AN47" s="152" t="n">
        <f aca="false">((AF47-AP47)*0.2)+AP47</f>
        <v>0</v>
      </c>
      <c r="AO47" s="152" t="n">
        <f aca="false">((AF47-AP47)*0.1)+AP47</f>
        <v>0</v>
      </c>
      <c r="AP47" s="152" t="n">
        <f aca="false">VLOOKUP($A47,GAMMAGRIDS,4,FALSE())</f>
        <v>0</v>
      </c>
      <c r="AQ47" s="152" t="n">
        <f aca="false">(($AP47-$AU47)*0.8)+$AU47</f>
        <v>0</v>
      </c>
      <c r="AR47" s="152" t="n">
        <f aca="false">(($AP47-$AU47)*0.6)+$AU47</f>
        <v>0</v>
      </c>
      <c r="AS47" s="152" t="n">
        <f aca="false">(($AP47-$AU47)*0.4)+$AU47</f>
        <v>0</v>
      </c>
      <c r="AT47" s="152" t="n">
        <f aca="false">(($AP47-$AU47)*0.2)+$AU47</f>
        <v>0</v>
      </c>
      <c r="AU47" s="152" t="n">
        <f aca="false">VLOOKUP($A47,GAMMAGRIDS,5,FALSE())</f>
        <v>0</v>
      </c>
      <c r="AV47" s="152" t="n">
        <f aca="false">(($AU47-$AZ47)*0.8)+$AZ47</f>
        <v>0</v>
      </c>
      <c r="AW47" s="152" t="n">
        <f aca="false">(($AU47-$AZ47)*0.6)+$AZ47</f>
        <v>0</v>
      </c>
      <c r="AX47" s="152" t="n">
        <f aca="false">(($AU47-$AZ47)*0.4)+$AZ47</f>
        <v>0</v>
      </c>
      <c r="AY47" s="152" t="n">
        <f aca="false">(($AU47-$AZ47)*0.2)+$AZ47</f>
        <v>0</v>
      </c>
      <c r="AZ47" s="152" t="n">
        <v>0</v>
      </c>
      <c r="BA47" s="152" t="n">
        <f aca="false">(($BE47-$AZ47)*0.2)+$AZ47</f>
        <v>0</v>
      </c>
      <c r="BB47" s="152" t="n">
        <f aca="false">(($BE47-$AZ47)*0.4)+$AZ47</f>
        <v>0</v>
      </c>
      <c r="BC47" s="152" t="n">
        <f aca="false">(($BE47-$AZ47)*0.6)+$AZ47</f>
        <v>0</v>
      </c>
      <c r="BD47" s="152" t="n">
        <f aca="false">(($BE47-$AZ47)*0.8)+$AZ47</f>
        <v>0</v>
      </c>
      <c r="BE47" s="152" t="n">
        <f aca="false">VLOOKUP($A47,GAMMAGRIDS,6,FALSE())</f>
        <v>0</v>
      </c>
      <c r="BF47" s="152" t="n">
        <f aca="false">(($BJ47-$BE47)*0.2)+$BE47</f>
        <v>0</v>
      </c>
      <c r="BG47" s="152" t="n">
        <f aca="false">(($BJ47-$BE47)*0.4)+$BE47</f>
        <v>0</v>
      </c>
      <c r="BH47" s="152" t="n">
        <f aca="false">(($BJ47-$BE47)*0.6)+$BE47</f>
        <v>0</v>
      </c>
      <c r="BI47" s="152" t="n">
        <f aca="false">(($BJ47-$BE47)*0.8)+$BE47</f>
        <v>0</v>
      </c>
      <c r="BJ47" s="152" t="n">
        <f aca="false">VLOOKUP($A47,GAMMAGRIDS,7,FALSE())</f>
        <v>0</v>
      </c>
      <c r="BK47" s="152" t="n">
        <f aca="false">((BT47-BJ47)*0.1)+BJ47</f>
        <v>0</v>
      </c>
      <c r="BL47" s="152" t="n">
        <f aca="false">((BT47-BJ47)*0.2)+BJ47</f>
        <v>0</v>
      </c>
      <c r="BM47" s="152" t="n">
        <f aca="false">((BT47-BJ47)*0.3)+BJ47</f>
        <v>0</v>
      </c>
      <c r="BN47" s="152" t="n">
        <f aca="false">((BT47-BJ47)*0.4)+BJ47</f>
        <v>0</v>
      </c>
      <c r="BO47" s="152" t="n">
        <f aca="false">((BT47-BJ47)*0.5)+BJ47</f>
        <v>0</v>
      </c>
      <c r="BP47" s="152" t="n">
        <f aca="false">((BT47-BJ47)*0.6)+BJ47</f>
        <v>0</v>
      </c>
      <c r="BQ47" s="152" t="n">
        <f aca="false">((BT47-BJ47)*0.7)+BJ47</f>
        <v>0</v>
      </c>
      <c r="BR47" s="152" t="n">
        <f aca="false">((BT47-BJ47)*0.8)+BJ47</f>
        <v>0</v>
      </c>
      <c r="BS47" s="152" t="n">
        <f aca="false">((BT47-BJ47)*0.9)+BJ47</f>
        <v>0</v>
      </c>
      <c r="BT47" s="152" t="n">
        <f aca="false">VLOOKUP($A47,GAMMAGRIDS,8,FALSE())</f>
        <v>0</v>
      </c>
      <c r="BU47" s="152" t="n">
        <f aca="false">((CD47-BT47)*0.1)+BT47</f>
        <v>0</v>
      </c>
      <c r="BV47" s="152" t="n">
        <f aca="false">((CD47-BT47)*0.2)+BT47</f>
        <v>0</v>
      </c>
      <c r="BW47" s="152" t="n">
        <f aca="false">((CD47-BT47)*0.3)+BT47</f>
        <v>0</v>
      </c>
      <c r="BX47" s="152" t="n">
        <f aca="false">((CD47-BT47)*0.4)+BT47</f>
        <v>0</v>
      </c>
      <c r="BY47" s="152" t="n">
        <f aca="false">((CD47-BT47)*0.5)+BT47</f>
        <v>0</v>
      </c>
      <c r="BZ47" s="152" t="n">
        <f aca="false">((CD47-BT47)*0.6)+BT47</f>
        <v>0</v>
      </c>
      <c r="CA47" s="152" t="n">
        <f aca="false">((CD47-BT47)*0.7)+BT47</f>
        <v>0</v>
      </c>
      <c r="CB47" s="152" t="n">
        <f aca="false">((CD47-BT47)*0.8)+BT47</f>
        <v>0</v>
      </c>
      <c r="CC47" s="152" t="n">
        <f aca="false">((CD47-BT47)*0.9)+BT47</f>
        <v>0</v>
      </c>
      <c r="CD47" s="152" t="n">
        <f aca="false">VLOOKUP($A47,GAMMAGRIDS,9,FALSE())</f>
        <v>0</v>
      </c>
      <c r="CE47" s="152" t="n">
        <f aca="false">($CD47-$CC47)+CD47</f>
        <v>0</v>
      </c>
      <c r="CF47" s="152" t="n">
        <f aca="false">($CD47-$CC47)+CE47</f>
        <v>0</v>
      </c>
      <c r="CG47" s="152" t="n">
        <f aca="false">($CD47-$CC47)+CF47</f>
        <v>0</v>
      </c>
      <c r="CH47" s="152" t="n">
        <f aca="false">($CD47-$CC47)+CG47</f>
        <v>0</v>
      </c>
      <c r="CI47" s="152" t="n">
        <f aca="false">($CD47-$CC47)+CH47</f>
        <v>0</v>
      </c>
      <c r="CJ47" s="152" t="n">
        <f aca="false">($CD47-$CC47)+CI47</f>
        <v>0</v>
      </c>
      <c r="CK47" s="152" t="n">
        <f aca="false">($CD47-$CC47)+CJ47</f>
        <v>0</v>
      </c>
      <c r="CL47" s="152" t="n">
        <f aca="false">($CD47-$CC47)+CK47</f>
        <v>0</v>
      </c>
      <c r="CM47" s="152" t="n">
        <f aca="false">($CD47-$CC47)+CL47</f>
        <v>0</v>
      </c>
      <c r="CN47" s="152" t="n">
        <f aca="false">($CD47-$CC47)+CM47</f>
        <v>0</v>
      </c>
      <c r="CO47" s="152" t="n">
        <f aca="false">($CD47-$CC47)+CN47</f>
        <v>0</v>
      </c>
      <c r="CP47" s="152" t="n">
        <f aca="false">($CD47-$CC47)+CO47</f>
        <v>0</v>
      </c>
      <c r="CQ47" s="152" t="n">
        <f aca="false">($CD47-$CC47)+CP47</f>
        <v>0</v>
      </c>
      <c r="CR47" s="152" t="n">
        <f aca="false">($CD47-$CC47)+CQ47</f>
        <v>0</v>
      </c>
      <c r="CS47" s="152" t="n">
        <f aca="false">($CD47-$CC47)+CR47</f>
        <v>0</v>
      </c>
      <c r="CT47" s="152" t="n">
        <f aca="false">($CD47-$CC47)+CS47</f>
        <v>0</v>
      </c>
      <c r="CU47" s="152" t="n">
        <f aca="false">($CD47-$CC47)+CT47</f>
        <v>0</v>
      </c>
      <c r="CV47" s="152" t="n">
        <f aca="false">($CD47-$CC47)+CU47</f>
        <v>0</v>
      </c>
      <c r="CW47" s="152" t="n">
        <f aca="false">($CD47-$CC47)+CV47</f>
        <v>0</v>
      </c>
      <c r="CX47" s="152" t="n">
        <f aca="false">($CD47-$CC47)+CW47</f>
        <v>0</v>
      </c>
    </row>
    <row r="48" customFormat="false" ht="12.75" hidden="false" customHeight="false" outlineLevel="0" collapsed="false">
      <c r="A48" s="34" t="n">
        <v>38047</v>
      </c>
      <c r="B48" s="152" t="n">
        <f aca="false">($V48-$W48)+C48</f>
        <v>0</v>
      </c>
      <c r="C48" s="152" t="n">
        <f aca="false">($V48-$W48)+D48</f>
        <v>0</v>
      </c>
      <c r="D48" s="152" t="n">
        <f aca="false">($V48-$W48)+E48</f>
        <v>0</v>
      </c>
      <c r="E48" s="152" t="n">
        <f aca="false">($V48-$W48)+F48</f>
        <v>0</v>
      </c>
      <c r="F48" s="152" t="n">
        <f aca="false">($V48-$W48)+G48</f>
        <v>0</v>
      </c>
      <c r="G48" s="152" t="n">
        <f aca="false">($V48-$W48)+H48</f>
        <v>0</v>
      </c>
      <c r="H48" s="152" t="n">
        <f aca="false">($V48-$W48)+I48</f>
        <v>0</v>
      </c>
      <c r="I48" s="152" t="n">
        <f aca="false">($V48-$W48)+J48</f>
        <v>0</v>
      </c>
      <c r="J48" s="152" t="n">
        <f aca="false">($V48-$W48)+K48</f>
        <v>0</v>
      </c>
      <c r="K48" s="152" t="n">
        <f aca="false">($V48-$W48)+L48</f>
        <v>0</v>
      </c>
      <c r="L48" s="152" t="n">
        <f aca="false">($V48-$W48)+M48</f>
        <v>0</v>
      </c>
      <c r="M48" s="152" t="n">
        <f aca="false">($V48-$W48)+N48</f>
        <v>0</v>
      </c>
      <c r="N48" s="152" t="n">
        <f aca="false">($V48-$W48)+O48</f>
        <v>0</v>
      </c>
      <c r="O48" s="152" t="n">
        <f aca="false">($V48-$W48)+P48</f>
        <v>0</v>
      </c>
      <c r="P48" s="152" t="n">
        <f aca="false">($V48-$W48)+Q48</f>
        <v>0</v>
      </c>
      <c r="Q48" s="152" t="n">
        <f aca="false">($V48-$W48)+R48</f>
        <v>0</v>
      </c>
      <c r="R48" s="152" t="n">
        <f aca="false">($V48-$W48)+S48</f>
        <v>0</v>
      </c>
      <c r="S48" s="152" t="n">
        <f aca="false">($V48-$W48)+T48</f>
        <v>0</v>
      </c>
      <c r="T48" s="152" t="n">
        <f aca="false">($V48-$W48)+U48</f>
        <v>0</v>
      </c>
      <c r="U48" s="152" t="n">
        <f aca="false">($V48-$W48)+V48</f>
        <v>0</v>
      </c>
      <c r="V48" s="152" t="n">
        <f aca="false">VLOOKUP($A48,GAMMAGRIDS,2,FALSE())</f>
        <v>0</v>
      </c>
      <c r="W48" s="152" t="n">
        <f aca="false">((V48-AF48)*0.9)+AF48</f>
        <v>0</v>
      </c>
      <c r="X48" s="152" t="n">
        <f aca="false">((V48-AF48)*0.8)+AF48</f>
        <v>0</v>
      </c>
      <c r="Y48" s="152" t="n">
        <f aca="false">((V48-AF48)*0.7)+AF48</f>
        <v>0</v>
      </c>
      <c r="Z48" s="152" t="n">
        <f aca="false">((V48-AF48)*0.6)+AF48</f>
        <v>0</v>
      </c>
      <c r="AA48" s="152" t="n">
        <f aca="false">((V48-AF48)*0.5)+AF48</f>
        <v>0</v>
      </c>
      <c r="AB48" s="152" t="n">
        <f aca="false">((V48-AF48)*0.4)+AF48</f>
        <v>0</v>
      </c>
      <c r="AC48" s="152" t="n">
        <f aca="false">((V48-AF48)*0.3)+AF48</f>
        <v>0</v>
      </c>
      <c r="AD48" s="152" t="n">
        <f aca="false">((V48-AF48)*0.2)+AF48</f>
        <v>0</v>
      </c>
      <c r="AE48" s="152" t="n">
        <f aca="false">((V48-AF48)*0.1)+AF48</f>
        <v>0</v>
      </c>
      <c r="AF48" s="152" t="n">
        <f aca="false">VLOOKUP($A48,GAMMAGRIDS,3,FALSE())</f>
        <v>0</v>
      </c>
      <c r="AG48" s="152" t="n">
        <f aca="false">((AF48-AP48)*0.9)+AP48</f>
        <v>0</v>
      </c>
      <c r="AH48" s="152" t="n">
        <f aca="false">((AF48-AP48)*0.8)+AP48</f>
        <v>0</v>
      </c>
      <c r="AI48" s="152" t="n">
        <f aca="false">((AF48-AP48)*0.7)+AP48</f>
        <v>0</v>
      </c>
      <c r="AJ48" s="152" t="n">
        <f aca="false">((AF48-AP48)*0.6)+AP48</f>
        <v>0</v>
      </c>
      <c r="AK48" s="152" t="n">
        <f aca="false">((AF48-AP48)*0.5)+AP48</f>
        <v>0</v>
      </c>
      <c r="AL48" s="152" t="n">
        <f aca="false">((AF48-AP48)*0.4)+AP48</f>
        <v>0</v>
      </c>
      <c r="AM48" s="152" t="n">
        <f aca="false">((AF48-AP48)*0.3)+AP48</f>
        <v>0</v>
      </c>
      <c r="AN48" s="152" t="n">
        <f aca="false">((AF48-AP48)*0.2)+AP48</f>
        <v>0</v>
      </c>
      <c r="AO48" s="152" t="n">
        <f aca="false">((AF48-AP48)*0.1)+AP48</f>
        <v>0</v>
      </c>
      <c r="AP48" s="152" t="n">
        <f aca="false">VLOOKUP($A48,GAMMAGRIDS,4,FALSE())</f>
        <v>0</v>
      </c>
      <c r="AQ48" s="152" t="n">
        <f aca="false">(($AP48-$AU48)*0.8)+$AU48</f>
        <v>0</v>
      </c>
      <c r="AR48" s="152" t="n">
        <f aca="false">(($AP48-$AU48)*0.6)+$AU48</f>
        <v>0</v>
      </c>
      <c r="AS48" s="152" t="n">
        <f aca="false">(($AP48-$AU48)*0.4)+$AU48</f>
        <v>0</v>
      </c>
      <c r="AT48" s="152" t="n">
        <f aca="false">(($AP48-$AU48)*0.2)+$AU48</f>
        <v>0</v>
      </c>
      <c r="AU48" s="152" t="n">
        <f aca="false">VLOOKUP($A48,GAMMAGRIDS,5,FALSE())</f>
        <v>0</v>
      </c>
      <c r="AV48" s="152" t="n">
        <f aca="false">(($AU48-$AZ48)*0.8)+$AZ48</f>
        <v>0</v>
      </c>
      <c r="AW48" s="152" t="n">
        <f aca="false">(($AU48-$AZ48)*0.6)+$AZ48</f>
        <v>0</v>
      </c>
      <c r="AX48" s="152" t="n">
        <f aca="false">(($AU48-$AZ48)*0.4)+$AZ48</f>
        <v>0</v>
      </c>
      <c r="AY48" s="152" t="n">
        <f aca="false">(($AU48-$AZ48)*0.2)+$AZ48</f>
        <v>0</v>
      </c>
      <c r="AZ48" s="152" t="n">
        <v>0</v>
      </c>
      <c r="BA48" s="152" t="n">
        <f aca="false">(($BE48-$AZ48)*0.2)+$AZ48</f>
        <v>0</v>
      </c>
      <c r="BB48" s="152" t="n">
        <f aca="false">(($BE48-$AZ48)*0.4)+$AZ48</f>
        <v>0</v>
      </c>
      <c r="BC48" s="152" t="n">
        <f aca="false">(($BE48-$AZ48)*0.6)+$AZ48</f>
        <v>0</v>
      </c>
      <c r="BD48" s="152" t="n">
        <f aca="false">(($BE48-$AZ48)*0.8)+$AZ48</f>
        <v>0</v>
      </c>
      <c r="BE48" s="152" t="n">
        <f aca="false">VLOOKUP($A48,GAMMAGRIDS,6,FALSE())</f>
        <v>0</v>
      </c>
      <c r="BF48" s="152" t="n">
        <f aca="false">(($BJ48-$BE48)*0.2)+$BE48</f>
        <v>0</v>
      </c>
      <c r="BG48" s="152" t="n">
        <f aca="false">(($BJ48-$BE48)*0.4)+$BE48</f>
        <v>0</v>
      </c>
      <c r="BH48" s="152" t="n">
        <f aca="false">(($BJ48-$BE48)*0.6)+$BE48</f>
        <v>0</v>
      </c>
      <c r="BI48" s="152" t="n">
        <f aca="false">(($BJ48-$BE48)*0.8)+$BE48</f>
        <v>0</v>
      </c>
      <c r="BJ48" s="152" t="n">
        <f aca="false">VLOOKUP($A48,GAMMAGRIDS,7,FALSE())</f>
        <v>0</v>
      </c>
      <c r="BK48" s="152" t="n">
        <f aca="false">((BT48-BJ48)*0.1)+BJ48</f>
        <v>0</v>
      </c>
      <c r="BL48" s="152" t="n">
        <f aca="false">((BT48-BJ48)*0.2)+BJ48</f>
        <v>0</v>
      </c>
      <c r="BM48" s="152" t="n">
        <f aca="false">((BT48-BJ48)*0.3)+BJ48</f>
        <v>0</v>
      </c>
      <c r="BN48" s="152" t="n">
        <f aca="false">((BT48-BJ48)*0.4)+BJ48</f>
        <v>0</v>
      </c>
      <c r="BO48" s="152" t="n">
        <f aca="false">((BT48-BJ48)*0.5)+BJ48</f>
        <v>0</v>
      </c>
      <c r="BP48" s="152" t="n">
        <f aca="false">((BT48-BJ48)*0.6)+BJ48</f>
        <v>0</v>
      </c>
      <c r="BQ48" s="152" t="n">
        <f aca="false">((BT48-BJ48)*0.7)+BJ48</f>
        <v>0</v>
      </c>
      <c r="BR48" s="152" t="n">
        <f aca="false">((BT48-BJ48)*0.8)+BJ48</f>
        <v>0</v>
      </c>
      <c r="BS48" s="152" t="n">
        <f aca="false">((BT48-BJ48)*0.9)+BJ48</f>
        <v>0</v>
      </c>
      <c r="BT48" s="152" t="n">
        <f aca="false">VLOOKUP($A48,GAMMAGRIDS,8,FALSE())</f>
        <v>0</v>
      </c>
      <c r="BU48" s="152" t="n">
        <f aca="false">((CD48-BT48)*0.1)+BT48</f>
        <v>0</v>
      </c>
      <c r="BV48" s="152" t="n">
        <f aca="false">((CD48-BT48)*0.2)+BT48</f>
        <v>0</v>
      </c>
      <c r="BW48" s="152" t="n">
        <f aca="false">((CD48-BT48)*0.3)+BT48</f>
        <v>0</v>
      </c>
      <c r="BX48" s="152" t="n">
        <f aca="false">((CD48-BT48)*0.4)+BT48</f>
        <v>0</v>
      </c>
      <c r="BY48" s="152" t="n">
        <f aca="false">((CD48-BT48)*0.5)+BT48</f>
        <v>0</v>
      </c>
      <c r="BZ48" s="152" t="n">
        <f aca="false">((CD48-BT48)*0.6)+BT48</f>
        <v>0</v>
      </c>
      <c r="CA48" s="152" t="n">
        <f aca="false">((CD48-BT48)*0.7)+BT48</f>
        <v>0</v>
      </c>
      <c r="CB48" s="152" t="n">
        <f aca="false">((CD48-BT48)*0.8)+BT48</f>
        <v>0</v>
      </c>
      <c r="CC48" s="152" t="n">
        <f aca="false">((CD48-BT48)*0.9)+BT48</f>
        <v>0</v>
      </c>
      <c r="CD48" s="152" t="n">
        <f aca="false">VLOOKUP($A48,GAMMAGRIDS,9,FALSE())</f>
        <v>0</v>
      </c>
      <c r="CE48" s="152" t="n">
        <f aca="false">($CD48-$CC48)+CD48</f>
        <v>0</v>
      </c>
      <c r="CF48" s="152" t="n">
        <f aca="false">($CD48-$CC48)+CE48</f>
        <v>0</v>
      </c>
      <c r="CG48" s="152" t="n">
        <f aca="false">($CD48-$CC48)+CF48</f>
        <v>0</v>
      </c>
      <c r="CH48" s="152" t="n">
        <f aca="false">($CD48-$CC48)+CG48</f>
        <v>0</v>
      </c>
      <c r="CI48" s="152" t="n">
        <f aca="false">($CD48-$CC48)+CH48</f>
        <v>0</v>
      </c>
      <c r="CJ48" s="152" t="n">
        <f aca="false">($CD48-$CC48)+CI48</f>
        <v>0</v>
      </c>
      <c r="CK48" s="152" t="n">
        <f aca="false">($CD48-$CC48)+CJ48</f>
        <v>0</v>
      </c>
      <c r="CL48" s="152" t="n">
        <f aca="false">($CD48-$CC48)+CK48</f>
        <v>0</v>
      </c>
      <c r="CM48" s="152" t="n">
        <f aca="false">($CD48-$CC48)+CL48</f>
        <v>0</v>
      </c>
      <c r="CN48" s="152" t="n">
        <f aca="false">($CD48-$CC48)+CM48</f>
        <v>0</v>
      </c>
      <c r="CO48" s="152" t="n">
        <f aca="false">($CD48-$CC48)+CN48</f>
        <v>0</v>
      </c>
      <c r="CP48" s="152" t="n">
        <f aca="false">($CD48-$CC48)+CO48</f>
        <v>0</v>
      </c>
      <c r="CQ48" s="152" t="n">
        <f aca="false">($CD48-$CC48)+CP48</f>
        <v>0</v>
      </c>
      <c r="CR48" s="152" t="n">
        <f aca="false">($CD48-$CC48)+CQ48</f>
        <v>0</v>
      </c>
      <c r="CS48" s="152" t="n">
        <f aca="false">($CD48-$CC48)+CR48</f>
        <v>0</v>
      </c>
      <c r="CT48" s="152" t="n">
        <f aca="false">($CD48-$CC48)+CS48</f>
        <v>0</v>
      </c>
      <c r="CU48" s="152" t="n">
        <f aca="false">($CD48-$CC48)+CT48</f>
        <v>0</v>
      </c>
      <c r="CV48" s="152" t="n">
        <f aca="false">($CD48-$CC48)+CU48</f>
        <v>0</v>
      </c>
      <c r="CW48" s="152" t="n">
        <f aca="false">($CD48-$CC48)+CV48</f>
        <v>0</v>
      </c>
      <c r="CX48" s="152" t="n">
        <f aca="false">($CD48-$CC48)+CW48</f>
        <v>0</v>
      </c>
    </row>
    <row r="49" customFormat="false" ht="12.75" hidden="false" customHeight="false" outlineLevel="0" collapsed="false">
      <c r="A49" s="34" t="n">
        <v>38078</v>
      </c>
      <c r="B49" s="152" t="n">
        <f aca="false">($V49-$W49)+C49</f>
        <v>0</v>
      </c>
      <c r="C49" s="152" t="n">
        <f aca="false">($V49-$W49)+D49</f>
        <v>0</v>
      </c>
      <c r="D49" s="152" t="n">
        <f aca="false">($V49-$W49)+E49</f>
        <v>0</v>
      </c>
      <c r="E49" s="152" t="n">
        <f aca="false">($V49-$W49)+F49</f>
        <v>0</v>
      </c>
      <c r="F49" s="152" t="n">
        <f aca="false">($V49-$W49)+G49</f>
        <v>0</v>
      </c>
      <c r="G49" s="152" t="n">
        <f aca="false">($V49-$W49)+H49</f>
        <v>0</v>
      </c>
      <c r="H49" s="152" t="n">
        <f aca="false">($V49-$W49)+I49</f>
        <v>0</v>
      </c>
      <c r="I49" s="152" t="n">
        <f aca="false">($V49-$W49)+J49</f>
        <v>0</v>
      </c>
      <c r="J49" s="152" t="n">
        <f aca="false">($V49-$W49)+K49</f>
        <v>0</v>
      </c>
      <c r="K49" s="152" t="n">
        <f aca="false">($V49-$W49)+L49</f>
        <v>0</v>
      </c>
      <c r="L49" s="152" t="n">
        <f aca="false">($V49-$W49)+M49</f>
        <v>0</v>
      </c>
      <c r="M49" s="152" t="n">
        <f aca="false">($V49-$W49)+N49</f>
        <v>0</v>
      </c>
      <c r="N49" s="152" t="n">
        <f aca="false">($V49-$W49)+O49</f>
        <v>0</v>
      </c>
      <c r="O49" s="152" t="n">
        <f aca="false">($V49-$W49)+P49</f>
        <v>0</v>
      </c>
      <c r="P49" s="152" t="n">
        <f aca="false">($V49-$W49)+Q49</f>
        <v>0</v>
      </c>
      <c r="Q49" s="152" t="n">
        <f aca="false">($V49-$W49)+R49</f>
        <v>0</v>
      </c>
      <c r="R49" s="152" t="n">
        <f aca="false">($V49-$W49)+S49</f>
        <v>0</v>
      </c>
      <c r="S49" s="152" t="n">
        <f aca="false">($V49-$W49)+T49</f>
        <v>0</v>
      </c>
      <c r="T49" s="152" t="n">
        <f aca="false">($V49-$W49)+U49</f>
        <v>0</v>
      </c>
      <c r="U49" s="152" t="n">
        <f aca="false">($V49-$W49)+V49</f>
        <v>0</v>
      </c>
      <c r="V49" s="152" t="n">
        <f aca="false">VLOOKUP($A49,GAMMAGRIDS,2,FALSE())</f>
        <v>0</v>
      </c>
      <c r="W49" s="152" t="n">
        <f aca="false">((V49-AF49)*0.9)+AF49</f>
        <v>0</v>
      </c>
      <c r="X49" s="152" t="n">
        <f aca="false">((V49-AF49)*0.8)+AF49</f>
        <v>0</v>
      </c>
      <c r="Y49" s="152" t="n">
        <f aca="false">((V49-AF49)*0.7)+AF49</f>
        <v>0</v>
      </c>
      <c r="Z49" s="152" t="n">
        <f aca="false">((V49-AF49)*0.6)+AF49</f>
        <v>0</v>
      </c>
      <c r="AA49" s="152" t="n">
        <f aca="false">((V49-AF49)*0.5)+AF49</f>
        <v>0</v>
      </c>
      <c r="AB49" s="152" t="n">
        <f aca="false">((V49-AF49)*0.4)+AF49</f>
        <v>0</v>
      </c>
      <c r="AC49" s="152" t="n">
        <f aca="false">((V49-AF49)*0.3)+AF49</f>
        <v>0</v>
      </c>
      <c r="AD49" s="152" t="n">
        <f aca="false">((V49-AF49)*0.2)+AF49</f>
        <v>0</v>
      </c>
      <c r="AE49" s="152" t="n">
        <f aca="false">((V49-AF49)*0.1)+AF49</f>
        <v>0</v>
      </c>
      <c r="AF49" s="152" t="n">
        <f aca="false">VLOOKUP($A49,GAMMAGRIDS,3,FALSE())</f>
        <v>0</v>
      </c>
      <c r="AG49" s="152" t="n">
        <f aca="false">((AF49-AP49)*0.9)+AP49</f>
        <v>0</v>
      </c>
      <c r="AH49" s="152" t="n">
        <f aca="false">((AF49-AP49)*0.8)+AP49</f>
        <v>0</v>
      </c>
      <c r="AI49" s="152" t="n">
        <f aca="false">((AF49-AP49)*0.7)+AP49</f>
        <v>0</v>
      </c>
      <c r="AJ49" s="152" t="n">
        <f aca="false">((AF49-AP49)*0.6)+AP49</f>
        <v>0</v>
      </c>
      <c r="AK49" s="152" t="n">
        <f aca="false">((AF49-AP49)*0.5)+AP49</f>
        <v>0</v>
      </c>
      <c r="AL49" s="152" t="n">
        <f aca="false">((AF49-AP49)*0.4)+AP49</f>
        <v>0</v>
      </c>
      <c r="AM49" s="152" t="n">
        <f aca="false">((AF49-AP49)*0.3)+AP49</f>
        <v>0</v>
      </c>
      <c r="AN49" s="152" t="n">
        <f aca="false">((AF49-AP49)*0.2)+AP49</f>
        <v>0</v>
      </c>
      <c r="AO49" s="152" t="n">
        <f aca="false">((AF49-AP49)*0.1)+AP49</f>
        <v>0</v>
      </c>
      <c r="AP49" s="152" t="n">
        <f aca="false">VLOOKUP($A49,GAMMAGRIDS,4,FALSE())</f>
        <v>0</v>
      </c>
      <c r="AQ49" s="152" t="n">
        <f aca="false">(($AP49-$AU49)*0.8)+$AU49</f>
        <v>0</v>
      </c>
      <c r="AR49" s="152" t="n">
        <f aca="false">(($AP49-$AU49)*0.6)+$AU49</f>
        <v>0</v>
      </c>
      <c r="AS49" s="152" t="n">
        <f aca="false">(($AP49-$AU49)*0.4)+$AU49</f>
        <v>0</v>
      </c>
      <c r="AT49" s="152" t="n">
        <f aca="false">(($AP49-$AU49)*0.2)+$AU49</f>
        <v>0</v>
      </c>
      <c r="AU49" s="152" t="n">
        <f aca="false">VLOOKUP($A49,GAMMAGRIDS,5,FALSE())</f>
        <v>0</v>
      </c>
      <c r="AV49" s="152" t="n">
        <f aca="false">(($AU49-$AZ49)*0.8)+$AZ49</f>
        <v>0</v>
      </c>
      <c r="AW49" s="152" t="n">
        <f aca="false">(($AU49-$AZ49)*0.6)+$AZ49</f>
        <v>0</v>
      </c>
      <c r="AX49" s="152" t="n">
        <f aca="false">(($AU49-$AZ49)*0.4)+$AZ49</f>
        <v>0</v>
      </c>
      <c r="AY49" s="152" t="n">
        <f aca="false">(($AU49-$AZ49)*0.2)+$AZ49</f>
        <v>0</v>
      </c>
      <c r="AZ49" s="152" t="n">
        <v>0</v>
      </c>
      <c r="BA49" s="152" t="n">
        <f aca="false">(($BE49-$AZ49)*0.2)+$AZ49</f>
        <v>0</v>
      </c>
      <c r="BB49" s="152" t="n">
        <f aca="false">(($BE49-$AZ49)*0.4)+$AZ49</f>
        <v>0</v>
      </c>
      <c r="BC49" s="152" t="n">
        <f aca="false">(($BE49-$AZ49)*0.6)+$AZ49</f>
        <v>0</v>
      </c>
      <c r="BD49" s="152" t="n">
        <f aca="false">(($BE49-$AZ49)*0.8)+$AZ49</f>
        <v>0</v>
      </c>
      <c r="BE49" s="152" t="n">
        <f aca="false">VLOOKUP($A49,GAMMAGRIDS,6,FALSE())</f>
        <v>0</v>
      </c>
      <c r="BF49" s="152" t="n">
        <f aca="false">(($BJ49-$BE49)*0.2)+$BE49</f>
        <v>0</v>
      </c>
      <c r="BG49" s="152" t="n">
        <f aca="false">(($BJ49-$BE49)*0.4)+$BE49</f>
        <v>0</v>
      </c>
      <c r="BH49" s="152" t="n">
        <f aca="false">(($BJ49-$BE49)*0.6)+$BE49</f>
        <v>0</v>
      </c>
      <c r="BI49" s="152" t="n">
        <f aca="false">(($BJ49-$BE49)*0.8)+$BE49</f>
        <v>0</v>
      </c>
      <c r="BJ49" s="152" t="n">
        <f aca="false">VLOOKUP($A49,GAMMAGRIDS,7,FALSE())</f>
        <v>0</v>
      </c>
      <c r="BK49" s="152" t="n">
        <f aca="false">((BT49-BJ49)*0.1)+BJ49</f>
        <v>0</v>
      </c>
      <c r="BL49" s="152" t="n">
        <f aca="false">((BT49-BJ49)*0.2)+BJ49</f>
        <v>0</v>
      </c>
      <c r="BM49" s="152" t="n">
        <f aca="false">((BT49-BJ49)*0.3)+BJ49</f>
        <v>0</v>
      </c>
      <c r="BN49" s="152" t="n">
        <f aca="false">((BT49-BJ49)*0.4)+BJ49</f>
        <v>0</v>
      </c>
      <c r="BO49" s="152" t="n">
        <f aca="false">((BT49-BJ49)*0.5)+BJ49</f>
        <v>0</v>
      </c>
      <c r="BP49" s="152" t="n">
        <f aca="false">((BT49-BJ49)*0.6)+BJ49</f>
        <v>0</v>
      </c>
      <c r="BQ49" s="152" t="n">
        <f aca="false">((BT49-BJ49)*0.7)+BJ49</f>
        <v>0</v>
      </c>
      <c r="BR49" s="152" t="n">
        <f aca="false">((BT49-BJ49)*0.8)+BJ49</f>
        <v>0</v>
      </c>
      <c r="BS49" s="152" t="n">
        <f aca="false">((BT49-BJ49)*0.9)+BJ49</f>
        <v>0</v>
      </c>
      <c r="BT49" s="152" t="n">
        <f aca="false">VLOOKUP($A49,GAMMAGRIDS,8,FALSE())</f>
        <v>0</v>
      </c>
      <c r="BU49" s="152" t="n">
        <f aca="false">((CD49-BT49)*0.1)+BT49</f>
        <v>0</v>
      </c>
      <c r="BV49" s="152" t="n">
        <f aca="false">((CD49-BT49)*0.2)+BT49</f>
        <v>0</v>
      </c>
      <c r="BW49" s="152" t="n">
        <f aca="false">((CD49-BT49)*0.3)+BT49</f>
        <v>0</v>
      </c>
      <c r="BX49" s="152" t="n">
        <f aca="false">((CD49-BT49)*0.4)+BT49</f>
        <v>0</v>
      </c>
      <c r="BY49" s="152" t="n">
        <f aca="false">((CD49-BT49)*0.5)+BT49</f>
        <v>0</v>
      </c>
      <c r="BZ49" s="152" t="n">
        <f aca="false">((CD49-BT49)*0.6)+BT49</f>
        <v>0</v>
      </c>
      <c r="CA49" s="152" t="n">
        <f aca="false">((CD49-BT49)*0.7)+BT49</f>
        <v>0</v>
      </c>
      <c r="CB49" s="152" t="n">
        <f aca="false">((CD49-BT49)*0.8)+BT49</f>
        <v>0</v>
      </c>
      <c r="CC49" s="152" t="n">
        <f aca="false">((CD49-BT49)*0.9)+BT49</f>
        <v>0</v>
      </c>
      <c r="CD49" s="152" t="n">
        <f aca="false">VLOOKUP($A49,GAMMAGRIDS,9,FALSE())</f>
        <v>0</v>
      </c>
      <c r="CE49" s="152" t="n">
        <f aca="false">($CD49-$CC49)+CD49</f>
        <v>0</v>
      </c>
      <c r="CF49" s="152" t="n">
        <f aca="false">($CD49-$CC49)+CE49</f>
        <v>0</v>
      </c>
      <c r="CG49" s="152" t="n">
        <f aca="false">($CD49-$CC49)+CF49</f>
        <v>0</v>
      </c>
      <c r="CH49" s="152" t="n">
        <f aca="false">($CD49-$CC49)+CG49</f>
        <v>0</v>
      </c>
      <c r="CI49" s="152" t="n">
        <f aca="false">($CD49-$CC49)+CH49</f>
        <v>0</v>
      </c>
      <c r="CJ49" s="152" t="n">
        <f aca="false">($CD49-$CC49)+CI49</f>
        <v>0</v>
      </c>
      <c r="CK49" s="152" t="n">
        <f aca="false">($CD49-$CC49)+CJ49</f>
        <v>0</v>
      </c>
      <c r="CL49" s="152" t="n">
        <f aca="false">($CD49-$CC49)+CK49</f>
        <v>0</v>
      </c>
      <c r="CM49" s="152" t="n">
        <f aca="false">($CD49-$CC49)+CL49</f>
        <v>0</v>
      </c>
      <c r="CN49" s="152" t="n">
        <f aca="false">($CD49-$CC49)+CM49</f>
        <v>0</v>
      </c>
      <c r="CO49" s="152" t="n">
        <f aca="false">($CD49-$CC49)+CN49</f>
        <v>0</v>
      </c>
      <c r="CP49" s="152" t="n">
        <f aca="false">($CD49-$CC49)+CO49</f>
        <v>0</v>
      </c>
      <c r="CQ49" s="152" t="n">
        <f aca="false">($CD49-$CC49)+CP49</f>
        <v>0</v>
      </c>
      <c r="CR49" s="152" t="n">
        <f aca="false">($CD49-$CC49)+CQ49</f>
        <v>0</v>
      </c>
      <c r="CS49" s="152" t="n">
        <f aca="false">($CD49-$CC49)+CR49</f>
        <v>0</v>
      </c>
      <c r="CT49" s="152" t="n">
        <f aca="false">($CD49-$CC49)+CS49</f>
        <v>0</v>
      </c>
      <c r="CU49" s="152" t="n">
        <f aca="false">($CD49-$CC49)+CT49</f>
        <v>0</v>
      </c>
      <c r="CV49" s="152" t="n">
        <f aca="false">($CD49-$CC49)+CU49</f>
        <v>0</v>
      </c>
      <c r="CW49" s="152" t="n">
        <f aca="false">($CD49-$CC49)+CV49</f>
        <v>0</v>
      </c>
      <c r="CX49" s="152" t="n">
        <f aca="false">($CD49-$CC49)+CW49</f>
        <v>0</v>
      </c>
    </row>
    <row r="50" customFormat="false" ht="12.75" hidden="false" customHeight="false" outlineLevel="0" collapsed="false">
      <c r="A50" s="34" t="n">
        <v>38108</v>
      </c>
      <c r="B50" s="152" t="n">
        <f aca="false">($V50-$W50)+C50</f>
        <v>0</v>
      </c>
      <c r="C50" s="152" t="n">
        <f aca="false">($V50-$W50)+D50</f>
        <v>0</v>
      </c>
      <c r="D50" s="152" t="n">
        <f aca="false">($V50-$W50)+E50</f>
        <v>0</v>
      </c>
      <c r="E50" s="152" t="n">
        <f aca="false">($V50-$W50)+F50</f>
        <v>0</v>
      </c>
      <c r="F50" s="152" t="n">
        <f aca="false">($V50-$W50)+G50</f>
        <v>0</v>
      </c>
      <c r="G50" s="152" t="n">
        <f aca="false">($V50-$W50)+H50</f>
        <v>0</v>
      </c>
      <c r="H50" s="152" t="n">
        <f aca="false">($V50-$W50)+I50</f>
        <v>0</v>
      </c>
      <c r="I50" s="152" t="n">
        <f aca="false">($V50-$W50)+J50</f>
        <v>0</v>
      </c>
      <c r="J50" s="152" t="n">
        <f aca="false">($V50-$W50)+K50</f>
        <v>0</v>
      </c>
      <c r="K50" s="152" t="n">
        <f aca="false">($V50-$W50)+L50</f>
        <v>0</v>
      </c>
      <c r="L50" s="152" t="n">
        <f aca="false">($V50-$W50)+M50</f>
        <v>0</v>
      </c>
      <c r="M50" s="152" t="n">
        <f aca="false">($V50-$W50)+N50</f>
        <v>0</v>
      </c>
      <c r="N50" s="152" t="n">
        <f aca="false">($V50-$W50)+O50</f>
        <v>0</v>
      </c>
      <c r="O50" s="152" t="n">
        <f aca="false">($V50-$W50)+P50</f>
        <v>0</v>
      </c>
      <c r="P50" s="152" t="n">
        <f aca="false">($V50-$W50)+Q50</f>
        <v>0</v>
      </c>
      <c r="Q50" s="152" t="n">
        <f aca="false">($V50-$W50)+R50</f>
        <v>0</v>
      </c>
      <c r="R50" s="152" t="n">
        <f aca="false">($V50-$W50)+S50</f>
        <v>0</v>
      </c>
      <c r="S50" s="152" t="n">
        <f aca="false">($V50-$W50)+T50</f>
        <v>0</v>
      </c>
      <c r="T50" s="152" t="n">
        <f aca="false">($V50-$W50)+U50</f>
        <v>0</v>
      </c>
      <c r="U50" s="152" t="n">
        <f aca="false">($V50-$W50)+V50</f>
        <v>0</v>
      </c>
      <c r="V50" s="152" t="n">
        <f aca="false">VLOOKUP($A50,GAMMAGRIDS,2,FALSE())</f>
        <v>0</v>
      </c>
      <c r="W50" s="152" t="n">
        <f aca="false">((V50-AF50)*0.9)+AF50</f>
        <v>0</v>
      </c>
      <c r="X50" s="152" t="n">
        <f aca="false">((V50-AF50)*0.8)+AF50</f>
        <v>0</v>
      </c>
      <c r="Y50" s="152" t="n">
        <f aca="false">((V50-AF50)*0.7)+AF50</f>
        <v>0</v>
      </c>
      <c r="Z50" s="152" t="n">
        <f aca="false">((V50-AF50)*0.6)+AF50</f>
        <v>0</v>
      </c>
      <c r="AA50" s="152" t="n">
        <f aca="false">((V50-AF50)*0.5)+AF50</f>
        <v>0</v>
      </c>
      <c r="AB50" s="152" t="n">
        <f aca="false">((V50-AF50)*0.4)+AF50</f>
        <v>0</v>
      </c>
      <c r="AC50" s="152" t="n">
        <f aca="false">((V50-AF50)*0.3)+AF50</f>
        <v>0</v>
      </c>
      <c r="AD50" s="152" t="n">
        <f aca="false">((V50-AF50)*0.2)+AF50</f>
        <v>0</v>
      </c>
      <c r="AE50" s="152" t="n">
        <f aca="false">((V50-AF50)*0.1)+AF50</f>
        <v>0</v>
      </c>
      <c r="AF50" s="152" t="n">
        <f aca="false">VLOOKUP($A50,GAMMAGRIDS,3,FALSE())</f>
        <v>0</v>
      </c>
      <c r="AG50" s="152" t="n">
        <f aca="false">((AF50-AP50)*0.9)+AP50</f>
        <v>0</v>
      </c>
      <c r="AH50" s="152" t="n">
        <f aca="false">((AF50-AP50)*0.8)+AP50</f>
        <v>0</v>
      </c>
      <c r="AI50" s="152" t="n">
        <f aca="false">((AF50-AP50)*0.7)+AP50</f>
        <v>0</v>
      </c>
      <c r="AJ50" s="152" t="n">
        <f aca="false">((AF50-AP50)*0.6)+AP50</f>
        <v>0</v>
      </c>
      <c r="AK50" s="152" t="n">
        <f aca="false">((AF50-AP50)*0.5)+AP50</f>
        <v>0</v>
      </c>
      <c r="AL50" s="152" t="n">
        <f aca="false">((AF50-AP50)*0.4)+AP50</f>
        <v>0</v>
      </c>
      <c r="AM50" s="152" t="n">
        <f aca="false">((AF50-AP50)*0.3)+AP50</f>
        <v>0</v>
      </c>
      <c r="AN50" s="152" t="n">
        <f aca="false">((AF50-AP50)*0.2)+AP50</f>
        <v>0</v>
      </c>
      <c r="AO50" s="152" t="n">
        <f aca="false">((AF50-AP50)*0.1)+AP50</f>
        <v>0</v>
      </c>
      <c r="AP50" s="152" t="n">
        <f aca="false">VLOOKUP($A50,GAMMAGRIDS,4,FALSE())</f>
        <v>0</v>
      </c>
      <c r="AQ50" s="152" t="n">
        <f aca="false">(($AP50-$AU50)*0.8)+$AU50</f>
        <v>0</v>
      </c>
      <c r="AR50" s="152" t="n">
        <f aca="false">(($AP50-$AU50)*0.6)+$AU50</f>
        <v>0</v>
      </c>
      <c r="AS50" s="152" t="n">
        <f aca="false">(($AP50-$AU50)*0.4)+$AU50</f>
        <v>0</v>
      </c>
      <c r="AT50" s="152" t="n">
        <f aca="false">(($AP50-$AU50)*0.2)+$AU50</f>
        <v>0</v>
      </c>
      <c r="AU50" s="152" t="n">
        <f aca="false">VLOOKUP($A50,GAMMAGRIDS,5,FALSE())</f>
        <v>0</v>
      </c>
      <c r="AV50" s="152" t="n">
        <f aca="false">(($AU50-$AZ50)*0.8)+$AZ50</f>
        <v>0</v>
      </c>
      <c r="AW50" s="152" t="n">
        <f aca="false">(($AU50-$AZ50)*0.6)+$AZ50</f>
        <v>0</v>
      </c>
      <c r="AX50" s="152" t="n">
        <f aca="false">(($AU50-$AZ50)*0.4)+$AZ50</f>
        <v>0</v>
      </c>
      <c r="AY50" s="152" t="n">
        <f aca="false">(($AU50-$AZ50)*0.2)+$AZ50</f>
        <v>0</v>
      </c>
      <c r="AZ50" s="152" t="n">
        <v>0</v>
      </c>
      <c r="BA50" s="152" t="n">
        <f aca="false">(($BE50-$AZ50)*0.2)+$AZ50</f>
        <v>0</v>
      </c>
      <c r="BB50" s="152" t="n">
        <f aca="false">(($BE50-$AZ50)*0.4)+$AZ50</f>
        <v>0</v>
      </c>
      <c r="BC50" s="152" t="n">
        <f aca="false">(($BE50-$AZ50)*0.6)+$AZ50</f>
        <v>0</v>
      </c>
      <c r="BD50" s="152" t="n">
        <f aca="false">(($BE50-$AZ50)*0.8)+$AZ50</f>
        <v>0</v>
      </c>
      <c r="BE50" s="152" t="n">
        <f aca="false">VLOOKUP($A50,GAMMAGRIDS,6,FALSE())</f>
        <v>0</v>
      </c>
      <c r="BF50" s="152" t="n">
        <f aca="false">(($BJ50-$BE50)*0.2)+$BE50</f>
        <v>0</v>
      </c>
      <c r="BG50" s="152" t="n">
        <f aca="false">(($BJ50-$BE50)*0.4)+$BE50</f>
        <v>0</v>
      </c>
      <c r="BH50" s="152" t="n">
        <f aca="false">(($BJ50-$BE50)*0.6)+$BE50</f>
        <v>0</v>
      </c>
      <c r="BI50" s="152" t="n">
        <f aca="false">(($BJ50-$BE50)*0.8)+$BE50</f>
        <v>0</v>
      </c>
      <c r="BJ50" s="152" t="n">
        <f aca="false">VLOOKUP($A50,GAMMAGRIDS,7,FALSE())</f>
        <v>0</v>
      </c>
      <c r="BK50" s="152" t="n">
        <f aca="false">((BT50-BJ50)*0.1)+BJ50</f>
        <v>0</v>
      </c>
      <c r="BL50" s="152" t="n">
        <f aca="false">((BT50-BJ50)*0.2)+BJ50</f>
        <v>0</v>
      </c>
      <c r="BM50" s="152" t="n">
        <f aca="false">((BT50-BJ50)*0.3)+BJ50</f>
        <v>0</v>
      </c>
      <c r="BN50" s="152" t="n">
        <f aca="false">((BT50-BJ50)*0.4)+BJ50</f>
        <v>0</v>
      </c>
      <c r="BO50" s="152" t="n">
        <f aca="false">((BT50-BJ50)*0.5)+BJ50</f>
        <v>0</v>
      </c>
      <c r="BP50" s="152" t="n">
        <f aca="false">((BT50-BJ50)*0.6)+BJ50</f>
        <v>0</v>
      </c>
      <c r="BQ50" s="152" t="n">
        <f aca="false">((BT50-BJ50)*0.7)+BJ50</f>
        <v>0</v>
      </c>
      <c r="BR50" s="152" t="n">
        <f aca="false">((BT50-BJ50)*0.8)+BJ50</f>
        <v>0</v>
      </c>
      <c r="BS50" s="152" t="n">
        <f aca="false">((BT50-BJ50)*0.9)+BJ50</f>
        <v>0</v>
      </c>
      <c r="BT50" s="152" t="n">
        <f aca="false">VLOOKUP($A50,GAMMAGRIDS,8,FALSE())</f>
        <v>0</v>
      </c>
      <c r="BU50" s="152" t="n">
        <f aca="false">((CD50-BT50)*0.1)+BT50</f>
        <v>0</v>
      </c>
      <c r="BV50" s="152" t="n">
        <f aca="false">((CD50-BT50)*0.2)+BT50</f>
        <v>0</v>
      </c>
      <c r="BW50" s="152" t="n">
        <f aca="false">((CD50-BT50)*0.3)+BT50</f>
        <v>0</v>
      </c>
      <c r="BX50" s="152" t="n">
        <f aca="false">((CD50-BT50)*0.4)+BT50</f>
        <v>0</v>
      </c>
      <c r="BY50" s="152" t="n">
        <f aca="false">((CD50-BT50)*0.5)+BT50</f>
        <v>0</v>
      </c>
      <c r="BZ50" s="152" t="n">
        <f aca="false">((CD50-BT50)*0.6)+BT50</f>
        <v>0</v>
      </c>
      <c r="CA50" s="152" t="n">
        <f aca="false">((CD50-BT50)*0.7)+BT50</f>
        <v>0</v>
      </c>
      <c r="CB50" s="152" t="n">
        <f aca="false">((CD50-BT50)*0.8)+BT50</f>
        <v>0</v>
      </c>
      <c r="CC50" s="152" t="n">
        <f aca="false">((CD50-BT50)*0.9)+BT50</f>
        <v>0</v>
      </c>
      <c r="CD50" s="152" t="n">
        <f aca="false">VLOOKUP($A50,GAMMAGRIDS,9,FALSE())</f>
        <v>0</v>
      </c>
      <c r="CE50" s="152" t="n">
        <f aca="false">($CD50-$CC50)+CD50</f>
        <v>0</v>
      </c>
      <c r="CF50" s="152" t="n">
        <f aca="false">($CD50-$CC50)+CE50</f>
        <v>0</v>
      </c>
      <c r="CG50" s="152" t="n">
        <f aca="false">($CD50-$CC50)+CF50</f>
        <v>0</v>
      </c>
      <c r="CH50" s="152" t="n">
        <f aca="false">($CD50-$CC50)+CG50</f>
        <v>0</v>
      </c>
      <c r="CI50" s="152" t="n">
        <f aca="false">($CD50-$CC50)+CH50</f>
        <v>0</v>
      </c>
      <c r="CJ50" s="152" t="n">
        <f aca="false">($CD50-$CC50)+CI50</f>
        <v>0</v>
      </c>
      <c r="CK50" s="152" t="n">
        <f aca="false">($CD50-$CC50)+CJ50</f>
        <v>0</v>
      </c>
      <c r="CL50" s="152" t="n">
        <f aca="false">($CD50-$CC50)+CK50</f>
        <v>0</v>
      </c>
      <c r="CM50" s="152" t="n">
        <f aca="false">($CD50-$CC50)+CL50</f>
        <v>0</v>
      </c>
      <c r="CN50" s="152" t="n">
        <f aca="false">($CD50-$CC50)+CM50</f>
        <v>0</v>
      </c>
      <c r="CO50" s="152" t="n">
        <f aca="false">($CD50-$CC50)+CN50</f>
        <v>0</v>
      </c>
      <c r="CP50" s="152" t="n">
        <f aca="false">($CD50-$CC50)+CO50</f>
        <v>0</v>
      </c>
      <c r="CQ50" s="152" t="n">
        <f aca="false">($CD50-$CC50)+CP50</f>
        <v>0</v>
      </c>
      <c r="CR50" s="152" t="n">
        <f aca="false">($CD50-$CC50)+CQ50</f>
        <v>0</v>
      </c>
      <c r="CS50" s="152" t="n">
        <f aca="false">($CD50-$CC50)+CR50</f>
        <v>0</v>
      </c>
      <c r="CT50" s="152" t="n">
        <f aca="false">($CD50-$CC50)+CS50</f>
        <v>0</v>
      </c>
      <c r="CU50" s="152" t="n">
        <f aca="false">($CD50-$CC50)+CT50</f>
        <v>0</v>
      </c>
      <c r="CV50" s="152" t="n">
        <f aca="false">($CD50-$CC50)+CU50</f>
        <v>0</v>
      </c>
      <c r="CW50" s="152" t="n">
        <f aca="false">($CD50-$CC50)+CV50</f>
        <v>0</v>
      </c>
      <c r="CX50" s="152" t="n">
        <f aca="false">($CD50-$CC50)+CW50</f>
        <v>0</v>
      </c>
    </row>
    <row r="51" customFormat="false" ht="12.75" hidden="false" customHeight="false" outlineLevel="0" collapsed="false">
      <c r="A51" s="34" t="n">
        <v>38139</v>
      </c>
      <c r="B51" s="152" t="n">
        <f aca="false">($V51-$W51)+C51</f>
        <v>0</v>
      </c>
      <c r="C51" s="152" t="n">
        <f aca="false">($V51-$W51)+D51</f>
        <v>0</v>
      </c>
      <c r="D51" s="152" t="n">
        <f aca="false">($V51-$W51)+E51</f>
        <v>0</v>
      </c>
      <c r="E51" s="152" t="n">
        <f aca="false">($V51-$W51)+F51</f>
        <v>0</v>
      </c>
      <c r="F51" s="152" t="n">
        <f aca="false">($V51-$W51)+G51</f>
        <v>0</v>
      </c>
      <c r="G51" s="152" t="n">
        <f aca="false">($V51-$W51)+H51</f>
        <v>0</v>
      </c>
      <c r="H51" s="152" t="n">
        <f aca="false">($V51-$W51)+I51</f>
        <v>0</v>
      </c>
      <c r="I51" s="152" t="n">
        <f aca="false">($V51-$W51)+J51</f>
        <v>0</v>
      </c>
      <c r="J51" s="152" t="n">
        <f aca="false">($V51-$W51)+K51</f>
        <v>0</v>
      </c>
      <c r="K51" s="152" t="n">
        <f aca="false">($V51-$W51)+L51</f>
        <v>0</v>
      </c>
      <c r="L51" s="152" t="n">
        <f aca="false">($V51-$W51)+M51</f>
        <v>0</v>
      </c>
      <c r="M51" s="152" t="n">
        <f aca="false">($V51-$W51)+N51</f>
        <v>0</v>
      </c>
      <c r="N51" s="152" t="n">
        <f aca="false">($V51-$W51)+O51</f>
        <v>0</v>
      </c>
      <c r="O51" s="152" t="n">
        <f aca="false">($V51-$W51)+P51</f>
        <v>0</v>
      </c>
      <c r="P51" s="152" t="n">
        <f aca="false">($V51-$W51)+Q51</f>
        <v>0</v>
      </c>
      <c r="Q51" s="152" t="n">
        <f aca="false">($V51-$W51)+R51</f>
        <v>0</v>
      </c>
      <c r="R51" s="152" t="n">
        <f aca="false">($V51-$W51)+S51</f>
        <v>0</v>
      </c>
      <c r="S51" s="152" t="n">
        <f aca="false">($V51-$W51)+T51</f>
        <v>0</v>
      </c>
      <c r="T51" s="152" t="n">
        <f aca="false">($V51-$W51)+U51</f>
        <v>0</v>
      </c>
      <c r="U51" s="152" t="n">
        <f aca="false">($V51-$W51)+V51</f>
        <v>0</v>
      </c>
      <c r="V51" s="152" t="n">
        <f aca="false">VLOOKUP($A51,GAMMAGRIDS,2,FALSE())</f>
        <v>0</v>
      </c>
      <c r="W51" s="152" t="n">
        <f aca="false">((V51-AF51)*0.9)+AF51</f>
        <v>0</v>
      </c>
      <c r="X51" s="152" t="n">
        <f aca="false">((V51-AF51)*0.8)+AF51</f>
        <v>0</v>
      </c>
      <c r="Y51" s="152" t="n">
        <f aca="false">((V51-AF51)*0.7)+AF51</f>
        <v>0</v>
      </c>
      <c r="Z51" s="152" t="n">
        <f aca="false">((V51-AF51)*0.6)+AF51</f>
        <v>0</v>
      </c>
      <c r="AA51" s="152" t="n">
        <f aca="false">((V51-AF51)*0.5)+AF51</f>
        <v>0</v>
      </c>
      <c r="AB51" s="152" t="n">
        <f aca="false">((V51-AF51)*0.4)+AF51</f>
        <v>0</v>
      </c>
      <c r="AC51" s="152" t="n">
        <f aca="false">((V51-AF51)*0.3)+AF51</f>
        <v>0</v>
      </c>
      <c r="AD51" s="152" t="n">
        <f aca="false">((V51-AF51)*0.2)+AF51</f>
        <v>0</v>
      </c>
      <c r="AE51" s="152" t="n">
        <f aca="false">((V51-AF51)*0.1)+AF51</f>
        <v>0</v>
      </c>
      <c r="AF51" s="152" t="n">
        <f aca="false">VLOOKUP($A51,GAMMAGRIDS,3,FALSE())</f>
        <v>0</v>
      </c>
      <c r="AG51" s="152" t="n">
        <f aca="false">((AF51-AP51)*0.9)+AP51</f>
        <v>0</v>
      </c>
      <c r="AH51" s="152" t="n">
        <f aca="false">((AF51-AP51)*0.8)+AP51</f>
        <v>0</v>
      </c>
      <c r="AI51" s="152" t="n">
        <f aca="false">((AF51-AP51)*0.7)+AP51</f>
        <v>0</v>
      </c>
      <c r="AJ51" s="152" t="n">
        <f aca="false">((AF51-AP51)*0.6)+AP51</f>
        <v>0</v>
      </c>
      <c r="AK51" s="152" t="n">
        <f aca="false">((AF51-AP51)*0.5)+AP51</f>
        <v>0</v>
      </c>
      <c r="AL51" s="152" t="n">
        <f aca="false">((AF51-AP51)*0.4)+AP51</f>
        <v>0</v>
      </c>
      <c r="AM51" s="152" t="n">
        <f aca="false">((AF51-AP51)*0.3)+AP51</f>
        <v>0</v>
      </c>
      <c r="AN51" s="152" t="n">
        <f aca="false">((AF51-AP51)*0.2)+AP51</f>
        <v>0</v>
      </c>
      <c r="AO51" s="152" t="n">
        <f aca="false">((AF51-AP51)*0.1)+AP51</f>
        <v>0</v>
      </c>
      <c r="AP51" s="152" t="n">
        <f aca="false">VLOOKUP($A51,GAMMAGRIDS,4,FALSE())</f>
        <v>0</v>
      </c>
      <c r="AQ51" s="152" t="n">
        <f aca="false">(($AP51-$AU51)*0.8)+$AU51</f>
        <v>0</v>
      </c>
      <c r="AR51" s="152" t="n">
        <f aca="false">(($AP51-$AU51)*0.6)+$AU51</f>
        <v>0</v>
      </c>
      <c r="AS51" s="152" t="n">
        <f aca="false">(($AP51-$AU51)*0.4)+$AU51</f>
        <v>0</v>
      </c>
      <c r="AT51" s="152" t="n">
        <f aca="false">(($AP51-$AU51)*0.2)+$AU51</f>
        <v>0</v>
      </c>
      <c r="AU51" s="152" t="n">
        <f aca="false">VLOOKUP($A51,GAMMAGRIDS,5,FALSE())</f>
        <v>0</v>
      </c>
      <c r="AV51" s="152" t="n">
        <f aca="false">(($AU51-$AZ51)*0.8)+$AZ51</f>
        <v>0</v>
      </c>
      <c r="AW51" s="152" t="n">
        <f aca="false">(($AU51-$AZ51)*0.6)+$AZ51</f>
        <v>0</v>
      </c>
      <c r="AX51" s="152" t="n">
        <f aca="false">(($AU51-$AZ51)*0.4)+$AZ51</f>
        <v>0</v>
      </c>
      <c r="AY51" s="152" t="n">
        <f aca="false">(($AU51-$AZ51)*0.2)+$AZ51</f>
        <v>0</v>
      </c>
      <c r="AZ51" s="152" t="n">
        <v>0</v>
      </c>
      <c r="BA51" s="152" t="n">
        <f aca="false">(($BE51-$AZ51)*0.2)+$AZ51</f>
        <v>0</v>
      </c>
      <c r="BB51" s="152" t="n">
        <f aca="false">(($BE51-$AZ51)*0.4)+$AZ51</f>
        <v>0</v>
      </c>
      <c r="BC51" s="152" t="n">
        <f aca="false">(($BE51-$AZ51)*0.6)+$AZ51</f>
        <v>0</v>
      </c>
      <c r="BD51" s="152" t="n">
        <f aca="false">(($BE51-$AZ51)*0.8)+$AZ51</f>
        <v>0</v>
      </c>
      <c r="BE51" s="152" t="n">
        <f aca="false">VLOOKUP($A51,GAMMAGRIDS,6,FALSE())</f>
        <v>0</v>
      </c>
      <c r="BF51" s="152" t="n">
        <f aca="false">(($BJ51-$BE51)*0.2)+$BE51</f>
        <v>0</v>
      </c>
      <c r="BG51" s="152" t="n">
        <f aca="false">(($BJ51-$BE51)*0.4)+$BE51</f>
        <v>0</v>
      </c>
      <c r="BH51" s="152" t="n">
        <f aca="false">(($BJ51-$BE51)*0.6)+$BE51</f>
        <v>0</v>
      </c>
      <c r="BI51" s="152" t="n">
        <f aca="false">(($BJ51-$BE51)*0.8)+$BE51</f>
        <v>0</v>
      </c>
      <c r="BJ51" s="152" t="n">
        <f aca="false">VLOOKUP($A51,GAMMAGRIDS,7,FALSE())</f>
        <v>0</v>
      </c>
      <c r="BK51" s="152" t="n">
        <f aca="false">((BT51-BJ51)*0.1)+BJ51</f>
        <v>0</v>
      </c>
      <c r="BL51" s="152" t="n">
        <f aca="false">((BT51-BJ51)*0.2)+BJ51</f>
        <v>0</v>
      </c>
      <c r="BM51" s="152" t="n">
        <f aca="false">((BT51-BJ51)*0.3)+BJ51</f>
        <v>0</v>
      </c>
      <c r="BN51" s="152" t="n">
        <f aca="false">((BT51-BJ51)*0.4)+BJ51</f>
        <v>0</v>
      </c>
      <c r="BO51" s="152" t="n">
        <f aca="false">((BT51-BJ51)*0.5)+BJ51</f>
        <v>0</v>
      </c>
      <c r="BP51" s="152" t="n">
        <f aca="false">((BT51-BJ51)*0.6)+BJ51</f>
        <v>0</v>
      </c>
      <c r="BQ51" s="152" t="n">
        <f aca="false">((BT51-BJ51)*0.7)+BJ51</f>
        <v>0</v>
      </c>
      <c r="BR51" s="152" t="n">
        <f aca="false">((BT51-BJ51)*0.8)+BJ51</f>
        <v>0</v>
      </c>
      <c r="BS51" s="152" t="n">
        <f aca="false">((BT51-BJ51)*0.9)+BJ51</f>
        <v>0</v>
      </c>
      <c r="BT51" s="152" t="n">
        <f aca="false">VLOOKUP($A51,GAMMAGRIDS,8,FALSE())</f>
        <v>0</v>
      </c>
      <c r="BU51" s="152" t="n">
        <f aca="false">((CD51-BT51)*0.1)+BT51</f>
        <v>0</v>
      </c>
      <c r="BV51" s="152" t="n">
        <f aca="false">((CD51-BT51)*0.2)+BT51</f>
        <v>0</v>
      </c>
      <c r="BW51" s="152" t="n">
        <f aca="false">((CD51-BT51)*0.3)+BT51</f>
        <v>0</v>
      </c>
      <c r="BX51" s="152" t="n">
        <f aca="false">((CD51-BT51)*0.4)+BT51</f>
        <v>0</v>
      </c>
      <c r="BY51" s="152" t="n">
        <f aca="false">((CD51-BT51)*0.5)+BT51</f>
        <v>0</v>
      </c>
      <c r="BZ51" s="152" t="n">
        <f aca="false">((CD51-BT51)*0.6)+BT51</f>
        <v>0</v>
      </c>
      <c r="CA51" s="152" t="n">
        <f aca="false">((CD51-BT51)*0.7)+BT51</f>
        <v>0</v>
      </c>
      <c r="CB51" s="152" t="n">
        <f aca="false">((CD51-BT51)*0.8)+BT51</f>
        <v>0</v>
      </c>
      <c r="CC51" s="152" t="n">
        <f aca="false">((CD51-BT51)*0.9)+BT51</f>
        <v>0</v>
      </c>
      <c r="CD51" s="152" t="n">
        <f aca="false">VLOOKUP($A51,GAMMAGRIDS,9,FALSE())</f>
        <v>0</v>
      </c>
      <c r="CE51" s="152" t="n">
        <f aca="false">($CD51-$CC51)+CD51</f>
        <v>0</v>
      </c>
      <c r="CF51" s="152" t="n">
        <f aca="false">($CD51-$CC51)+CE51</f>
        <v>0</v>
      </c>
      <c r="CG51" s="152" t="n">
        <f aca="false">($CD51-$CC51)+CF51</f>
        <v>0</v>
      </c>
      <c r="CH51" s="152" t="n">
        <f aca="false">($CD51-$CC51)+CG51</f>
        <v>0</v>
      </c>
      <c r="CI51" s="152" t="n">
        <f aca="false">($CD51-$CC51)+CH51</f>
        <v>0</v>
      </c>
      <c r="CJ51" s="152" t="n">
        <f aca="false">($CD51-$CC51)+CI51</f>
        <v>0</v>
      </c>
      <c r="CK51" s="152" t="n">
        <f aca="false">($CD51-$CC51)+CJ51</f>
        <v>0</v>
      </c>
      <c r="CL51" s="152" t="n">
        <f aca="false">($CD51-$CC51)+CK51</f>
        <v>0</v>
      </c>
      <c r="CM51" s="152" t="n">
        <f aca="false">($CD51-$CC51)+CL51</f>
        <v>0</v>
      </c>
      <c r="CN51" s="152" t="n">
        <f aca="false">($CD51-$CC51)+CM51</f>
        <v>0</v>
      </c>
      <c r="CO51" s="152" t="n">
        <f aca="false">($CD51-$CC51)+CN51</f>
        <v>0</v>
      </c>
      <c r="CP51" s="152" t="n">
        <f aca="false">($CD51-$CC51)+CO51</f>
        <v>0</v>
      </c>
      <c r="CQ51" s="152" t="n">
        <f aca="false">($CD51-$CC51)+CP51</f>
        <v>0</v>
      </c>
      <c r="CR51" s="152" t="n">
        <f aca="false">($CD51-$CC51)+CQ51</f>
        <v>0</v>
      </c>
      <c r="CS51" s="152" t="n">
        <f aca="false">($CD51-$CC51)+CR51</f>
        <v>0</v>
      </c>
      <c r="CT51" s="152" t="n">
        <f aca="false">($CD51-$CC51)+CS51</f>
        <v>0</v>
      </c>
      <c r="CU51" s="152" t="n">
        <f aca="false">($CD51-$CC51)+CT51</f>
        <v>0</v>
      </c>
      <c r="CV51" s="152" t="n">
        <f aca="false">($CD51-$CC51)+CU51</f>
        <v>0</v>
      </c>
      <c r="CW51" s="152" t="n">
        <f aca="false">($CD51-$CC51)+CV51</f>
        <v>0</v>
      </c>
      <c r="CX51" s="152" t="n">
        <f aca="false">($CD51-$CC51)+CW51</f>
        <v>0</v>
      </c>
    </row>
    <row r="52" customFormat="false" ht="12.75" hidden="false" customHeight="false" outlineLevel="0" collapsed="false">
      <c r="A52" s="34" t="n">
        <v>38169</v>
      </c>
      <c r="B52" s="152" t="n">
        <f aca="false">($V52-$W52)+C52</f>
        <v>0</v>
      </c>
      <c r="C52" s="152" t="n">
        <f aca="false">($V52-$W52)+D52</f>
        <v>0</v>
      </c>
      <c r="D52" s="152" t="n">
        <f aca="false">($V52-$W52)+E52</f>
        <v>0</v>
      </c>
      <c r="E52" s="152" t="n">
        <f aca="false">($V52-$W52)+F52</f>
        <v>0</v>
      </c>
      <c r="F52" s="152" t="n">
        <f aca="false">($V52-$W52)+G52</f>
        <v>0</v>
      </c>
      <c r="G52" s="152" t="n">
        <f aca="false">($V52-$W52)+H52</f>
        <v>0</v>
      </c>
      <c r="H52" s="152" t="n">
        <f aca="false">($V52-$W52)+I52</f>
        <v>0</v>
      </c>
      <c r="I52" s="152" t="n">
        <f aca="false">($V52-$W52)+J52</f>
        <v>0</v>
      </c>
      <c r="J52" s="152" t="n">
        <f aca="false">($V52-$W52)+K52</f>
        <v>0</v>
      </c>
      <c r="K52" s="152" t="n">
        <f aca="false">($V52-$W52)+L52</f>
        <v>0</v>
      </c>
      <c r="L52" s="152" t="n">
        <f aca="false">($V52-$W52)+M52</f>
        <v>0</v>
      </c>
      <c r="M52" s="152" t="n">
        <f aca="false">($V52-$W52)+N52</f>
        <v>0</v>
      </c>
      <c r="N52" s="152" t="n">
        <f aca="false">($V52-$W52)+O52</f>
        <v>0</v>
      </c>
      <c r="O52" s="152" t="n">
        <f aca="false">($V52-$W52)+P52</f>
        <v>0</v>
      </c>
      <c r="P52" s="152" t="n">
        <f aca="false">($V52-$W52)+Q52</f>
        <v>0</v>
      </c>
      <c r="Q52" s="152" t="n">
        <f aca="false">($V52-$W52)+R52</f>
        <v>0</v>
      </c>
      <c r="R52" s="152" t="n">
        <f aca="false">($V52-$W52)+S52</f>
        <v>0</v>
      </c>
      <c r="S52" s="152" t="n">
        <f aca="false">($V52-$W52)+T52</f>
        <v>0</v>
      </c>
      <c r="T52" s="152" t="n">
        <f aca="false">($V52-$W52)+U52</f>
        <v>0</v>
      </c>
      <c r="U52" s="152" t="n">
        <f aca="false">($V52-$W52)+V52</f>
        <v>0</v>
      </c>
      <c r="V52" s="152" t="n">
        <f aca="false">VLOOKUP($A52,GAMMAGRIDS,2,FALSE())</f>
        <v>0</v>
      </c>
      <c r="W52" s="152" t="n">
        <f aca="false">((V52-AF52)*0.9)+AF52</f>
        <v>0</v>
      </c>
      <c r="X52" s="152" t="n">
        <f aca="false">((V52-AF52)*0.8)+AF52</f>
        <v>0</v>
      </c>
      <c r="Y52" s="152" t="n">
        <f aca="false">((V52-AF52)*0.7)+AF52</f>
        <v>0</v>
      </c>
      <c r="Z52" s="152" t="n">
        <f aca="false">((V52-AF52)*0.6)+AF52</f>
        <v>0</v>
      </c>
      <c r="AA52" s="152" t="n">
        <f aca="false">((V52-AF52)*0.5)+AF52</f>
        <v>0</v>
      </c>
      <c r="AB52" s="152" t="n">
        <f aca="false">((V52-AF52)*0.4)+AF52</f>
        <v>0</v>
      </c>
      <c r="AC52" s="152" t="n">
        <f aca="false">((V52-AF52)*0.3)+AF52</f>
        <v>0</v>
      </c>
      <c r="AD52" s="152" t="n">
        <f aca="false">((V52-AF52)*0.2)+AF52</f>
        <v>0</v>
      </c>
      <c r="AE52" s="152" t="n">
        <f aca="false">((V52-AF52)*0.1)+AF52</f>
        <v>0</v>
      </c>
      <c r="AF52" s="152" t="n">
        <f aca="false">VLOOKUP($A52,GAMMAGRIDS,3,FALSE())</f>
        <v>0</v>
      </c>
      <c r="AG52" s="152" t="n">
        <f aca="false">((AF52-AP52)*0.9)+AP52</f>
        <v>0</v>
      </c>
      <c r="AH52" s="152" t="n">
        <f aca="false">((AF52-AP52)*0.8)+AP52</f>
        <v>0</v>
      </c>
      <c r="AI52" s="152" t="n">
        <f aca="false">((AF52-AP52)*0.7)+AP52</f>
        <v>0</v>
      </c>
      <c r="AJ52" s="152" t="n">
        <f aca="false">((AF52-AP52)*0.6)+AP52</f>
        <v>0</v>
      </c>
      <c r="AK52" s="152" t="n">
        <f aca="false">((AF52-AP52)*0.5)+AP52</f>
        <v>0</v>
      </c>
      <c r="AL52" s="152" t="n">
        <f aca="false">((AF52-AP52)*0.4)+AP52</f>
        <v>0</v>
      </c>
      <c r="AM52" s="152" t="n">
        <f aca="false">((AF52-AP52)*0.3)+AP52</f>
        <v>0</v>
      </c>
      <c r="AN52" s="152" t="n">
        <f aca="false">((AF52-AP52)*0.2)+AP52</f>
        <v>0</v>
      </c>
      <c r="AO52" s="152" t="n">
        <f aca="false">((AF52-AP52)*0.1)+AP52</f>
        <v>0</v>
      </c>
      <c r="AP52" s="152" t="n">
        <f aca="false">VLOOKUP($A52,GAMMAGRIDS,4,FALSE())</f>
        <v>0</v>
      </c>
      <c r="AQ52" s="152" t="n">
        <f aca="false">(($AP52-$AU52)*0.8)+$AU52</f>
        <v>0</v>
      </c>
      <c r="AR52" s="152" t="n">
        <f aca="false">(($AP52-$AU52)*0.6)+$AU52</f>
        <v>0</v>
      </c>
      <c r="AS52" s="152" t="n">
        <f aca="false">(($AP52-$AU52)*0.4)+$AU52</f>
        <v>0</v>
      </c>
      <c r="AT52" s="152" t="n">
        <f aca="false">(($AP52-$AU52)*0.2)+$AU52</f>
        <v>0</v>
      </c>
      <c r="AU52" s="152" t="n">
        <f aca="false">VLOOKUP($A52,GAMMAGRIDS,5,FALSE())</f>
        <v>0</v>
      </c>
      <c r="AV52" s="152" t="n">
        <f aca="false">(($AU52-$AZ52)*0.8)+$AZ52</f>
        <v>0</v>
      </c>
      <c r="AW52" s="152" t="n">
        <f aca="false">(($AU52-$AZ52)*0.6)+$AZ52</f>
        <v>0</v>
      </c>
      <c r="AX52" s="152" t="n">
        <f aca="false">(($AU52-$AZ52)*0.4)+$AZ52</f>
        <v>0</v>
      </c>
      <c r="AY52" s="152" t="n">
        <f aca="false">(($AU52-$AZ52)*0.2)+$AZ52</f>
        <v>0</v>
      </c>
      <c r="AZ52" s="152" t="n">
        <v>0</v>
      </c>
      <c r="BA52" s="152" t="n">
        <f aca="false">(($BE52-$AZ52)*0.2)+$AZ52</f>
        <v>0</v>
      </c>
      <c r="BB52" s="152" t="n">
        <f aca="false">(($BE52-$AZ52)*0.4)+$AZ52</f>
        <v>0</v>
      </c>
      <c r="BC52" s="152" t="n">
        <f aca="false">(($BE52-$AZ52)*0.6)+$AZ52</f>
        <v>0</v>
      </c>
      <c r="BD52" s="152" t="n">
        <f aca="false">(($BE52-$AZ52)*0.8)+$AZ52</f>
        <v>0</v>
      </c>
      <c r="BE52" s="152" t="n">
        <f aca="false">VLOOKUP($A52,GAMMAGRIDS,6,FALSE())</f>
        <v>0</v>
      </c>
      <c r="BF52" s="152" t="n">
        <f aca="false">(($BJ52-$BE52)*0.2)+$BE52</f>
        <v>0</v>
      </c>
      <c r="BG52" s="152" t="n">
        <f aca="false">(($BJ52-$BE52)*0.4)+$BE52</f>
        <v>0</v>
      </c>
      <c r="BH52" s="152" t="n">
        <f aca="false">(($BJ52-$BE52)*0.6)+$BE52</f>
        <v>0</v>
      </c>
      <c r="BI52" s="152" t="n">
        <f aca="false">(($BJ52-$BE52)*0.8)+$BE52</f>
        <v>0</v>
      </c>
      <c r="BJ52" s="152" t="n">
        <f aca="false">VLOOKUP($A52,GAMMAGRIDS,7,FALSE())</f>
        <v>0</v>
      </c>
      <c r="BK52" s="152" t="n">
        <f aca="false">((BT52-BJ52)*0.1)+BJ52</f>
        <v>0</v>
      </c>
      <c r="BL52" s="152" t="n">
        <f aca="false">((BT52-BJ52)*0.2)+BJ52</f>
        <v>0</v>
      </c>
      <c r="BM52" s="152" t="n">
        <f aca="false">((BT52-BJ52)*0.3)+BJ52</f>
        <v>0</v>
      </c>
      <c r="BN52" s="152" t="n">
        <f aca="false">((BT52-BJ52)*0.4)+BJ52</f>
        <v>0</v>
      </c>
      <c r="BO52" s="152" t="n">
        <f aca="false">((BT52-BJ52)*0.5)+BJ52</f>
        <v>0</v>
      </c>
      <c r="BP52" s="152" t="n">
        <f aca="false">((BT52-BJ52)*0.6)+BJ52</f>
        <v>0</v>
      </c>
      <c r="BQ52" s="152" t="n">
        <f aca="false">((BT52-BJ52)*0.7)+BJ52</f>
        <v>0</v>
      </c>
      <c r="BR52" s="152" t="n">
        <f aca="false">((BT52-BJ52)*0.8)+BJ52</f>
        <v>0</v>
      </c>
      <c r="BS52" s="152" t="n">
        <f aca="false">((BT52-BJ52)*0.9)+BJ52</f>
        <v>0</v>
      </c>
      <c r="BT52" s="152" t="n">
        <f aca="false">VLOOKUP($A52,GAMMAGRIDS,8,FALSE())</f>
        <v>0</v>
      </c>
      <c r="BU52" s="152" t="n">
        <f aca="false">((CD52-BT52)*0.1)+BT52</f>
        <v>0</v>
      </c>
      <c r="BV52" s="152" t="n">
        <f aca="false">((CD52-BT52)*0.2)+BT52</f>
        <v>0</v>
      </c>
      <c r="BW52" s="152" t="n">
        <f aca="false">((CD52-BT52)*0.3)+BT52</f>
        <v>0</v>
      </c>
      <c r="BX52" s="152" t="n">
        <f aca="false">((CD52-BT52)*0.4)+BT52</f>
        <v>0</v>
      </c>
      <c r="BY52" s="152" t="n">
        <f aca="false">((CD52-BT52)*0.5)+BT52</f>
        <v>0</v>
      </c>
      <c r="BZ52" s="152" t="n">
        <f aca="false">((CD52-BT52)*0.6)+BT52</f>
        <v>0</v>
      </c>
      <c r="CA52" s="152" t="n">
        <f aca="false">((CD52-BT52)*0.7)+BT52</f>
        <v>0</v>
      </c>
      <c r="CB52" s="152" t="n">
        <f aca="false">((CD52-BT52)*0.8)+BT52</f>
        <v>0</v>
      </c>
      <c r="CC52" s="152" t="n">
        <f aca="false">((CD52-BT52)*0.9)+BT52</f>
        <v>0</v>
      </c>
      <c r="CD52" s="152" t="n">
        <f aca="false">VLOOKUP($A52,GAMMAGRIDS,9,FALSE())</f>
        <v>0</v>
      </c>
      <c r="CE52" s="152" t="n">
        <f aca="false">($CD52-$CC52)+CD52</f>
        <v>0</v>
      </c>
      <c r="CF52" s="152" t="n">
        <f aca="false">($CD52-$CC52)+CE52</f>
        <v>0</v>
      </c>
      <c r="CG52" s="152" t="n">
        <f aca="false">($CD52-$CC52)+CF52</f>
        <v>0</v>
      </c>
      <c r="CH52" s="152" t="n">
        <f aca="false">($CD52-$CC52)+CG52</f>
        <v>0</v>
      </c>
      <c r="CI52" s="152" t="n">
        <f aca="false">($CD52-$CC52)+CH52</f>
        <v>0</v>
      </c>
      <c r="CJ52" s="152" t="n">
        <f aca="false">($CD52-$CC52)+CI52</f>
        <v>0</v>
      </c>
      <c r="CK52" s="152" t="n">
        <f aca="false">($CD52-$CC52)+CJ52</f>
        <v>0</v>
      </c>
      <c r="CL52" s="152" t="n">
        <f aca="false">($CD52-$CC52)+CK52</f>
        <v>0</v>
      </c>
      <c r="CM52" s="152" t="n">
        <f aca="false">($CD52-$CC52)+CL52</f>
        <v>0</v>
      </c>
      <c r="CN52" s="152" t="n">
        <f aca="false">($CD52-$CC52)+CM52</f>
        <v>0</v>
      </c>
      <c r="CO52" s="152" t="n">
        <f aca="false">($CD52-$CC52)+CN52</f>
        <v>0</v>
      </c>
      <c r="CP52" s="152" t="n">
        <f aca="false">($CD52-$CC52)+CO52</f>
        <v>0</v>
      </c>
      <c r="CQ52" s="152" t="n">
        <f aca="false">($CD52-$CC52)+CP52</f>
        <v>0</v>
      </c>
      <c r="CR52" s="152" t="n">
        <f aca="false">($CD52-$CC52)+CQ52</f>
        <v>0</v>
      </c>
      <c r="CS52" s="152" t="n">
        <f aca="false">($CD52-$CC52)+CR52</f>
        <v>0</v>
      </c>
      <c r="CT52" s="152" t="n">
        <f aca="false">($CD52-$CC52)+CS52</f>
        <v>0</v>
      </c>
      <c r="CU52" s="152" t="n">
        <f aca="false">($CD52-$CC52)+CT52</f>
        <v>0</v>
      </c>
      <c r="CV52" s="152" t="n">
        <f aca="false">($CD52-$CC52)+CU52</f>
        <v>0</v>
      </c>
      <c r="CW52" s="152" t="n">
        <f aca="false">($CD52-$CC52)+CV52</f>
        <v>0</v>
      </c>
      <c r="CX52" s="152" t="n">
        <f aca="false">($CD52-$CC52)+CW52</f>
        <v>0</v>
      </c>
    </row>
    <row r="53" customFormat="false" ht="12.75" hidden="false" customHeight="false" outlineLevel="0" collapsed="false">
      <c r="A53" s="34" t="n">
        <v>38200</v>
      </c>
      <c r="B53" s="152" t="n">
        <f aca="false">($V53-$W53)+C53</f>
        <v>0</v>
      </c>
      <c r="C53" s="152" t="n">
        <f aca="false">($V53-$W53)+D53</f>
        <v>0</v>
      </c>
      <c r="D53" s="152" t="n">
        <f aca="false">($V53-$W53)+E53</f>
        <v>0</v>
      </c>
      <c r="E53" s="152" t="n">
        <f aca="false">($V53-$W53)+F53</f>
        <v>0</v>
      </c>
      <c r="F53" s="152" t="n">
        <f aca="false">($V53-$W53)+G53</f>
        <v>0</v>
      </c>
      <c r="G53" s="152" t="n">
        <f aca="false">($V53-$W53)+H53</f>
        <v>0</v>
      </c>
      <c r="H53" s="152" t="n">
        <f aca="false">($V53-$W53)+I53</f>
        <v>0</v>
      </c>
      <c r="I53" s="152" t="n">
        <f aca="false">($V53-$W53)+J53</f>
        <v>0</v>
      </c>
      <c r="J53" s="152" t="n">
        <f aca="false">($V53-$W53)+K53</f>
        <v>0</v>
      </c>
      <c r="K53" s="152" t="n">
        <f aca="false">($V53-$W53)+L53</f>
        <v>0</v>
      </c>
      <c r="L53" s="152" t="n">
        <f aca="false">($V53-$W53)+M53</f>
        <v>0</v>
      </c>
      <c r="M53" s="152" t="n">
        <f aca="false">($V53-$W53)+N53</f>
        <v>0</v>
      </c>
      <c r="N53" s="152" t="n">
        <f aca="false">($V53-$W53)+O53</f>
        <v>0</v>
      </c>
      <c r="O53" s="152" t="n">
        <f aca="false">($V53-$W53)+P53</f>
        <v>0</v>
      </c>
      <c r="P53" s="152" t="n">
        <f aca="false">($V53-$W53)+Q53</f>
        <v>0</v>
      </c>
      <c r="Q53" s="152" t="n">
        <f aca="false">($V53-$W53)+R53</f>
        <v>0</v>
      </c>
      <c r="R53" s="152" t="n">
        <f aca="false">($V53-$W53)+S53</f>
        <v>0</v>
      </c>
      <c r="S53" s="152" t="n">
        <f aca="false">($V53-$W53)+T53</f>
        <v>0</v>
      </c>
      <c r="T53" s="152" t="n">
        <f aca="false">($V53-$W53)+U53</f>
        <v>0</v>
      </c>
      <c r="U53" s="152" t="n">
        <f aca="false">($V53-$W53)+V53</f>
        <v>0</v>
      </c>
      <c r="V53" s="152" t="n">
        <f aca="false">VLOOKUP($A53,GAMMAGRIDS,2,FALSE())</f>
        <v>0</v>
      </c>
      <c r="W53" s="152" t="n">
        <f aca="false">((V53-AF53)*0.9)+AF53</f>
        <v>0</v>
      </c>
      <c r="X53" s="152" t="n">
        <f aca="false">((V53-AF53)*0.8)+AF53</f>
        <v>0</v>
      </c>
      <c r="Y53" s="152" t="n">
        <f aca="false">((V53-AF53)*0.7)+AF53</f>
        <v>0</v>
      </c>
      <c r="Z53" s="152" t="n">
        <f aca="false">((V53-AF53)*0.6)+AF53</f>
        <v>0</v>
      </c>
      <c r="AA53" s="152" t="n">
        <f aca="false">((V53-AF53)*0.5)+AF53</f>
        <v>0</v>
      </c>
      <c r="AB53" s="152" t="n">
        <f aca="false">((V53-AF53)*0.4)+AF53</f>
        <v>0</v>
      </c>
      <c r="AC53" s="152" t="n">
        <f aca="false">((V53-AF53)*0.3)+AF53</f>
        <v>0</v>
      </c>
      <c r="AD53" s="152" t="n">
        <f aca="false">((V53-AF53)*0.2)+AF53</f>
        <v>0</v>
      </c>
      <c r="AE53" s="152" t="n">
        <f aca="false">((V53-AF53)*0.1)+AF53</f>
        <v>0</v>
      </c>
      <c r="AF53" s="152" t="n">
        <f aca="false">VLOOKUP($A53,GAMMAGRIDS,3,FALSE())</f>
        <v>0</v>
      </c>
      <c r="AG53" s="152" t="n">
        <f aca="false">((AF53-AP53)*0.9)+AP53</f>
        <v>0</v>
      </c>
      <c r="AH53" s="152" t="n">
        <f aca="false">((AF53-AP53)*0.8)+AP53</f>
        <v>0</v>
      </c>
      <c r="AI53" s="152" t="n">
        <f aca="false">((AF53-AP53)*0.7)+AP53</f>
        <v>0</v>
      </c>
      <c r="AJ53" s="152" t="n">
        <f aca="false">((AF53-AP53)*0.6)+AP53</f>
        <v>0</v>
      </c>
      <c r="AK53" s="152" t="n">
        <f aca="false">((AF53-AP53)*0.5)+AP53</f>
        <v>0</v>
      </c>
      <c r="AL53" s="152" t="n">
        <f aca="false">((AF53-AP53)*0.4)+AP53</f>
        <v>0</v>
      </c>
      <c r="AM53" s="152" t="n">
        <f aca="false">((AF53-AP53)*0.3)+AP53</f>
        <v>0</v>
      </c>
      <c r="AN53" s="152" t="n">
        <f aca="false">((AF53-AP53)*0.2)+AP53</f>
        <v>0</v>
      </c>
      <c r="AO53" s="152" t="n">
        <f aca="false">((AF53-AP53)*0.1)+AP53</f>
        <v>0</v>
      </c>
      <c r="AP53" s="152" t="n">
        <f aca="false">VLOOKUP($A53,GAMMAGRIDS,4,FALSE())</f>
        <v>0</v>
      </c>
      <c r="AQ53" s="152" t="n">
        <f aca="false">(($AP53-$AU53)*0.8)+$AU53</f>
        <v>0</v>
      </c>
      <c r="AR53" s="152" t="n">
        <f aca="false">(($AP53-$AU53)*0.6)+$AU53</f>
        <v>0</v>
      </c>
      <c r="AS53" s="152" t="n">
        <f aca="false">(($AP53-$AU53)*0.4)+$AU53</f>
        <v>0</v>
      </c>
      <c r="AT53" s="152" t="n">
        <f aca="false">(($AP53-$AU53)*0.2)+$AU53</f>
        <v>0</v>
      </c>
      <c r="AU53" s="152" t="n">
        <f aca="false">VLOOKUP($A53,GAMMAGRIDS,5,FALSE())</f>
        <v>0</v>
      </c>
      <c r="AV53" s="152" t="n">
        <f aca="false">(($AU53-$AZ53)*0.8)+$AZ53</f>
        <v>0</v>
      </c>
      <c r="AW53" s="152" t="n">
        <f aca="false">(($AU53-$AZ53)*0.6)+$AZ53</f>
        <v>0</v>
      </c>
      <c r="AX53" s="152" t="n">
        <f aca="false">(($AU53-$AZ53)*0.4)+$AZ53</f>
        <v>0</v>
      </c>
      <c r="AY53" s="152" t="n">
        <f aca="false">(($AU53-$AZ53)*0.2)+$AZ53</f>
        <v>0</v>
      </c>
      <c r="AZ53" s="152" t="n">
        <v>0</v>
      </c>
      <c r="BA53" s="152" t="n">
        <f aca="false">(($BE53-$AZ53)*0.2)+$AZ53</f>
        <v>0</v>
      </c>
      <c r="BB53" s="152" t="n">
        <f aca="false">(($BE53-$AZ53)*0.4)+$AZ53</f>
        <v>0</v>
      </c>
      <c r="BC53" s="152" t="n">
        <f aca="false">(($BE53-$AZ53)*0.6)+$AZ53</f>
        <v>0</v>
      </c>
      <c r="BD53" s="152" t="n">
        <f aca="false">(($BE53-$AZ53)*0.8)+$AZ53</f>
        <v>0</v>
      </c>
      <c r="BE53" s="152" t="n">
        <f aca="false">VLOOKUP($A53,GAMMAGRIDS,6,FALSE())</f>
        <v>0</v>
      </c>
      <c r="BF53" s="152" t="n">
        <f aca="false">(($BJ53-$BE53)*0.2)+$BE53</f>
        <v>0</v>
      </c>
      <c r="BG53" s="152" t="n">
        <f aca="false">(($BJ53-$BE53)*0.4)+$BE53</f>
        <v>0</v>
      </c>
      <c r="BH53" s="152" t="n">
        <f aca="false">(($BJ53-$BE53)*0.6)+$BE53</f>
        <v>0</v>
      </c>
      <c r="BI53" s="152" t="n">
        <f aca="false">(($BJ53-$BE53)*0.8)+$BE53</f>
        <v>0</v>
      </c>
      <c r="BJ53" s="152" t="n">
        <f aca="false">VLOOKUP($A53,GAMMAGRIDS,7,FALSE())</f>
        <v>0</v>
      </c>
      <c r="BK53" s="152" t="n">
        <f aca="false">((BT53-BJ53)*0.1)+BJ53</f>
        <v>0</v>
      </c>
      <c r="BL53" s="152" t="n">
        <f aca="false">((BT53-BJ53)*0.2)+BJ53</f>
        <v>0</v>
      </c>
      <c r="BM53" s="152" t="n">
        <f aca="false">((BT53-BJ53)*0.3)+BJ53</f>
        <v>0</v>
      </c>
      <c r="BN53" s="152" t="n">
        <f aca="false">((BT53-BJ53)*0.4)+BJ53</f>
        <v>0</v>
      </c>
      <c r="BO53" s="152" t="n">
        <f aca="false">((BT53-BJ53)*0.5)+BJ53</f>
        <v>0</v>
      </c>
      <c r="BP53" s="152" t="n">
        <f aca="false">((BT53-BJ53)*0.6)+BJ53</f>
        <v>0</v>
      </c>
      <c r="BQ53" s="152" t="n">
        <f aca="false">((BT53-BJ53)*0.7)+BJ53</f>
        <v>0</v>
      </c>
      <c r="BR53" s="152" t="n">
        <f aca="false">((BT53-BJ53)*0.8)+BJ53</f>
        <v>0</v>
      </c>
      <c r="BS53" s="152" t="n">
        <f aca="false">((BT53-BJ53)*0.9)+BJ53</f>
        <v>0</v>
      </c>
      <c r="BT53" s="152" t="n">
        <f aca="false">VLOOKUP($A53,GAMMAGRIDS,8,FALSE())</f>
        <v>0</v>
      </c>
      <c r="BU53" s="152" t="n">
        <f aca="false">((CD53-BT53)*0.1)+BT53</f>
        <v>0</v>
      </c>
      <c r="BV53" s="152" t="n">
        <f aca="false">((CD53-BT53)*0.2)+BT53</f>
        <v>0</v>
      </c>
      <c r="BW53" s="152" t="n">
        <f aca="false">((CD53-BT53)*0.3)+BT53</f>
        <v>0</v>
      </c>
      <c r="BX53" s="152" t="n">
        <f aca="false">((CD53-BT53)*0.4)+BT53</f>
        <v>0</v>
      </c>
      <c r="BY53" s="152" t="n">
        <f aca="false">((CD53-BT53)*0.5)+BT53</f>
        <v>0</v>
      </c>
      <c r="BZ53" s="152" t="n">
        <f aca="false">((CD53-BT53)*0.6)+BT53</f>
        <v>0</v>
      </c>
      <c r="CA53" s="152" t="n">
        <f aca="false">((CD53-BT53)*0.7)+BT53</f>
        <v>0</v>
      </c>
      <c r="CB53" s="152" t="n">
        <f aca="false">((CD53-BT53)*0.8)+BT53</f>
        <v>0</v>
      </c>
      <c r="CC53" s="152" t="n">
        <f aca="false">((CD53-BT53)*0.9)+BT53</f>
        <v>0</v>
      </c>
      <c r="CD53" s="152" t="n">
        <f aca="false">VLOOKUP($A53,GAMMAGRIDS,9,FALSE())</f>
        <v>0</v>
      </c>
      <c r="CE53" s="152" t="n">
        <f aca="false">($CD53-$CC53)+CD53</f>
        <v>0</v>
      </c>
      <c r="CF53" s="152" t="n">
        <f aca="false">($CD53-$CC53)+CE53</f>
        <v>0</v>
      </c>
      <c r="CG53" s="152" t="n">
        <f aca="false">($CD53-$CC53)+CF53</f>
        <v>0</v>
      </c>
      <c r="CH53" s="152" t="n">
        <f aca="false">($CD53-$CC53)+CG53</f>
        <v>0</v>
      </c>
      <c r="CI53" s="152" t="n">
        <f aca="false">($CD53-$CC53)+CH53</f>
        <v>0</v>
      </c>
      <c r="CJ53" s="152" t="n">
        <f aca="false">($CD53-$CC53)+CI53</f>
        <v>0</v>
      </c>
      <c r="CK53" s="152" t="n">
        <f aca="false">($CD53-$CC53)+CJ53</f>
        <v>0</v>
      </c>
      <c r="CL53" s="152" t="n">
        <f aca="false">($CD53-$CC53)+CK53</f>
        <v>0</v>
      </c>
      <c r="CM53" s="152" t="n">
        <f aca="false">($CD53-$CC53)+CL53</f>
        <v>0</v>
      </c>
      <c r="CN53" s="152" t="n">
        <f aca="false">($CD53-$CC53)+CM53</f>
        <v>0</v>
      </c>
      <c r="CO53" s="152" t="n">
        <f aca="false">($CD53-$CC53)+CN53</f>
        <v>0</v>
      </c>
      <c r="CP53" s="152" t="n">
        <f aca="false">($CD53-$CC53)+CO53</f>
        <v>0</v>
      </c>
      <c r="CQ53" s="152" t="n">
        <f aca="false">($CD53-$CC53)+CP53</f>
        <v>0</v>
      </c>
      <c r="CR53" s="152" t="n">
        <f aca="false">($CD53-$CC53)+CQ53</f>
        <v>0</v>
      </c>
      <c r="CS53" s="152" t="n">
        <f aca="false">($CD53-$CC53)+CR53</f>
        <v>0</v>
      </c>
      <c r="CT53" s="152" t="n">
        <f aca="false">($CD53-$CC53)+CS53</f>
        <v>0</v>
      </c>
      <c r="CU53" s="152" t="n">
        <f aca="false">($CD53-$CC53)+CT53</f>
        <v>0</v>
      </c>
      <c r="CV53" s="152" t="n">
        <f aca="false">($CD53-$CC53)+CU53</f>
        <v>0</v>
      </c>
      <c r="CW53" s="152" t="n">
        <f aca="false">($CD53-$CC53)+CV53</f>
        <v>0</v>
      </c>
      <c r="CX53" s="152" t="n">
        <f aca="false">($CD53-$CC53)+CW53</f>
        <v>0</v>
      </c>
    </row>
    <row r="54" customFormat="false" ht="12.75" hidden="false" customHeight="false" outlineLevel="0" collapsed="false">
      <c r="A54" s="34" t="n">
        <v>38231</v>
      </c>
      <c r="B54" s="152" t="n">
        <f aca="false">($V54-$W54)+C54</f>
        <v>0</v>
      </c>
      <c r="C54" s="152" t="n">
        <f aca="false">($V54-$W54)+D54</f>
        <v>0</v>
      </c>
      <c r="D54" s="152" t="n">
        <f aca="false">($V54-$W54)+E54</f>
        <v>0</v>
      </c>
      <c r="E54" s="152" t="n">
        <f aca="false">($V54-$W54)+F54</f>
        <v>0</v>
      </c>
      <c r="F54" s="152" t="n">
        <f aca="false">($V54-$W54)+G54</f>
        <v>0</v>
      </c>
      <c r="G54" s="152" t="n">
        <f aca="false">($V54-$W54)+H54</f>
        <v>0</v>
      </c>
      <c r="H54" s="152" t="n">
        <f aca="false">($V54-$W54)+I54</f>
        <v>0</v>
      </c>
      <c r="I54" s="152" t="n">
        <f aca="false">($V54-$W54)+J54</f>
        <v>0</v>
      </c>
      <c r="J54" s="152" t="n">
        <f aca="false">($V54-$W54)+K54</f>
        <v>0</v>
      </c>
      <c r="K54" s="152" t="n">
        <f aca="false">($V54-$W54)+L54</f>
        <v>0</v>
      </c>
      <c r="L54" s="152" t="n">
        <f aca="false">($V54-$W54)+M54</f>
        <v>0</v>
      </c>
      <c r="M54" s="152" t="n">
        <f aca="false">($V54-$W54)+N54</f>
        <v>0</v>
      </c>
      <c r="N54" s="152" t="n">
        <f aca="false">($V54-$W54)+O54</f>
        <v>0</v>
      </c>
      <c r="O54" s="152" t="n">
        <f aca="false">($V54-$W54)+P54</f>
        <v>0</v>
      </c>
      <c r="P54" s="152" t="n">
        <f aca="false">($V54-$W54)+Q54</f>
        <v>0</v>
      </c>
      <c r="Q54" s="152" t="n">
        <f aca="false">($V54-$W54)+R54</f>
        <v>0</v>
      </c>
      <c r="R54" s="152" t="n">
        <f aca="false">($V54-$W54)+S54</f>
        <v>0</v>
      </c>
      <c r="S54" s="152" t="n">
        <f aca="false">($V54-$W54)+T54</f>
        <v>0</v>
      </c>
      <c r="T54" s="152" t="n">
        <f aca="false">($V54-$W54)+U54</f>
        <v>0</v>
      </c>
      <c r="U54" s="152" t="n">
        <f aca="false">($V54-$W54)+V54</f>
        <v>0</v>
      </c>
      <c r="V54" s="152" t="n">
        <f aca="false">VLOOKUP($A54,GAMMAGRIDS,2,FALSE())</f>
        <v>0</v>
      </c>
      <c r="W54" s="152" t="n">
        <f aca="false">((V54-AF54)*0.9)+AF54</f>
        <v>0</v>
      </c>
      <c r="X54" s="152" t="n">
        <f aca="false">((V54-AF54)*0.8)+AF54</f>
        <v>0</v>
      </c>
      <c r="Y54" s="152" t="n">
        <f aca="false">((V54-AF54)*0.7)+AF54</f>
        <v>0</v>
      </c>
      <c r="Z54" s="152" t="n">
        <f aca="false">((V54-AF54)*0.6)+AF54</f>
        <v>0</v>
      </c>
      <c r="AA54" s="152" t="n">
        <f aca="false">((V54-AF54)*0.5)+AF54</f>
        <v>0</v>
      </c>
      <c r="AB54" s="152" t="n">
        <f aca="false">((V54-AF54)*0.4)+AF54</f>
        <v>0</v>
      </c>
      <c r="AC54" s="152" t="n">
        <f aca="false">((V54-AF54)*0.3)+AF54</f>
        <v>0</v>
      </c>
      <c r="AD54" s="152" t="n">
        <f aca="false">((V54-AF54)*0.2)+AF54</f>
        <v>0</v>
      </c>
      <c r="AE54" s="152" t="n">
        <f aca="false">((V54-AF54)*0.1)+AF54</f>
        <v>0</v>
      </c>
      <c r="AF54" s="152" t="n">
        <f aca="false">VLOOKUP($A54,GAMMAGRIDS,3,FALSE())</f>
        <v>0</v>
      </c>
      <c r="AG54" s="152" t="n">
        <f aca="false">((AF54-AP54)*0.9)+AP54</f>
        <v>0</v>
      </c>
      <c r="AH54" s="152" t="n">
        <f aca="false">((AF54-AP54)*0.8)+AP54</f>
        <v>0</v>
      </c>
      <c r="AI54" s="152" t="n">
        <f aca="false">((AF54-AP54)*0.7)+AP54</f>
        <v>0</v>
      </c>
      <c r="AJ54" s="152" t="n">
        <f aca="false">((AF54-AP54)*0.6)+AP54</f>
        <v>0</v>
      </c>
      <c r="AK54" s="152" t="n">
        <f aca="false">((AF54-AP54)*0.5)+AP54</f>
        <v>0</v>
      </c>
      <c r="AL54" s="152" t="n">
        <f aca="false">((AF54-AP54)*0.4)+AP54</f>
        <v>0</v>
      </c>
      <c r="AM54" s="152" t="n">
        <f aca="false">((AF54-AP54)*0.3)+AP54</f>
        <v>0</v>
      </c>
      <c r="AN54" s="152" t="n">
        <f aca="false">((AF54-AP54)*0.2)+AP54</f>
        <v>0</v>
      </c>
      <c r="AO54" s="152" t="n">
        <f aca="false">((AF54-AP54)*0.1)+AP54</f>
        <v>0</v>
      </c>
      <c r="AP54" s="152" t="n">
        <f aca="false">VLOOKUP($A54,GAMMAGRIDS,4,FALSE())</f>
        <v>0</v>
      </c>
      <c r="AQ54" s="152" t="n">
        <f aca="false">(($AP54-$AU54)*0.8)+$AU54</f>
        <v>0</v>
      </c>
      <c r="AR54" s="152" t="n">
        <f aca="false">(($AP54-$AU54)*0.6)+$AU54</f>
        <v>0</v>
      </c>
      <c r="AS54" s="152" t="n">
        <f aca="false">(($AP54-$AU54)*0.4)+$AU54</f>
        <v>0</v>
      </c>
      <c r="AT54" s="152" t="n">
        <f aca="false">(($AP54-$AU54)*0.2)+$AU54</f>
        <v>0</v>
      </c>
      <c r="AU54" s="152" t="n">
        <f aca="false">VLOOKUP($A54,GAMMAGRIDS,5,FALSE())</f>
        <v>0</v>
      </c>
      <c r="AV54" s="152" t="n">
        <f aca="false">(($AU54-$AZ54)*0.8)+$AZ54</f>
        <v>0</v>
      </c>
      <c r="AW54" s="152" t="n">
        <f aca="false">(($AU54-$AZ54)*0.6)+$AZ54</f>
        <v>0</v>
      </c>
      <c r="AX54" s="152" t="n">
        <f aca="false">(($AU54-$AZ54)*0.4)+$AZ54</f>
        <v>0</v>
      </c>
      <c r="AY54" s="152" t="n">
        <f aca="false">(($AU54-$AZ54)*0.2)+$AZ54</f>
        <v>0</v>
      </c>
      <c r="AZ54" s="152" t="n">
        <v>0</v>
      </c>
      <c r="BA54" s="152" t="n">
        <f aca="false">(($BE54-$AZ54)*0.2)+$AZ54</f>
        <v>0</v>
      </c>
      <c r="BB54" s="152" t="n">
        <f aca="false">(($BE54-$AZ54)*0.4)+$AZ54</f>
        <v>0</v>
      </c>
      <c r="BC54" s="152" t="n">
        <f aca="false">(($BE54-$AZ54)*0.6)+$AZ54</f>
        <v>0</v>
      </c>
      <c r="BD54" s="152" t="n">
        <f aca="false">(($BE54-$AZ54)*0.8)+$AZ54</f>
        <v>0</v>
      </c>
      <c r="BE54" s="152" t="n">
        <f aca="false">VLOOKUP($A54,GAMMAGRIDS,6,FALSE())</f>
        <v>0</v>
      </c>
      <c r="BF54" s="152" t="n">
        <f aca="false">(($BJ54-$BE54)*0.2)+$BE54</f>
        <v>0</v>
      </c>
      <c r="BG54" s="152" t="n">
        <f aca="false">(($BJ54-$BE54)*0.4)+$BE54</f>
        <v>0</v>
      </c>
      <c r="BH54" s="152" t="n">
        <f aca="false">(($BJ54-$BE54)*0.6)+$BE54</f>
        <v>0</v>
      </c>
      <c r="BI54" s="152" t="n">
        <f aca="false">(($BJ54-$BE54)*0.8)+$BE54</f>
        <v>0</v>
      </c>
      <c r="BJ54" s="152" t="n">
        <f aca="false">VLOOKUP($A54,GAMMAGRIDS,7,FALSE())</f>
        <v>0</v>
      </c>
      <c r="BK54" s="152" t="n">
        <f aca="false">((BT54-BJ54)*0.1)+BJ54</f>
        <v>0</v>
      </c>
      <c r="BL54" s="152" t="n">
        <f aca="false">((BT54-BJ54)*0.2)+BJ54</f>
        <v>0</v>
      </c>
      <c r="BM54" s="152" t="n">
        <f aca="false">((BT54-BJ54)*0.3)+BJ54</f>
        <v>0</v>
      </c>
      <c r="BN54" s="152" t="n">
        <f aca="false">((BT54-BJ54)*0.4)+BJ54</f>
        <v>0</v>
      </c>
      <c r="BO54" s="152" t="n">
        <f aca="false">((BT54-BJ54)*0.5)+BJ54</f>
        <v>0</v>
      </c>
      <c r="BP54" s="152" t="n">
        <f aca="false">((BT54-BJ54)*0.6)+BJ54</f>
        <v>0</v>
      </c>
      <c r="BQ54" s="152" t="n">
        <f aca="false">((BT54-BJ54)*0.7)+BJ54</f>
        <v>0</v>
      </c>
      <c r="BR54" s="152" t="n">
        <f aca="false">((BT54-BJ54)*0.8)+BJ54</f>
        <v>0</v>
      </c>
      <c r="BS54" s="152" t="n">
        <f aca="false">((BT54-BJ54)*0.9)+BJ54</f>
        <v>0</v>
      </c>
      <c r="BT54" s="152" t="n">
        <f aca="false">VLOOKUP($A54,GAMMAGRIDS,8,FALSE())</f>
        <v>0</v>
      </c>
      <c r="BU54" s="152" t="n">
        <f aca="false">((CD54-BT54)*0.1)+BT54</f>
        <v>0</v>
      </c>
      <c r="BV54" s="152" t="n">
        <f aca="false">((CD54-BT54)*0.2)+BT54</f>
        <v>0</v>
      </c>
      <c r="BW54" s="152" t="n">
        <f aca="false">((CD54-BT54)*0.3)+BT54</f>
        <v>0</v>
      </c>
      <c r="BX54" s="152" t="n">
        <f aca="false">((CD54-BT54)*0.4)+BT54</f>
        <v>0</v>
      </c>
      <c r="BY54" s="152" t="n">
        <f aca="false">((CD54-BT54)*0.5)+BT54</f>
        <v>0</v>
      </c>
      <c r="BZ54" s="152" t="n">
        <f aca="false">((CD54-BT54)*0.6)+BT54</f>
        <v>0</v>
      </c>
      <c r="CA54" s="152" t="n">
        <f aca="false">((CD54-BT54)*0.7)+BT54</f>
        <v>0</v>
      </c>
      <c r="CB54" s="152" t="n">
        <f aca="false">((CD54-BT54)*0.8)+BT54</f>
        <v>0</v>
      </c>
      <c r="CC54" s="152" t="n">
        <f aca="false">((CD54-BT54)*0.9)+BT54</f>
        <v>0</v>
      </c>
      <c r="CD54" s="152" t="n">
        <f aca="false">VLOOKUP($A54,GAMMAGRIDS,9,FALSE())</f>
        <v>0</v>
      </c>
      <c r="CE54" s="152" t="n">
        <f aca="false">($CD54-$CC54)+CD54</f>
        <v>0</v>
      </c>
      <c r="CF54" s="152" t="n">
        <f aca="false">($CD54-$CC54)+CE54</f>
        <v>0</v>
      </c>
      <c r="CG54" s="152" t="n">
        <f aca="false">($CD54-$CC54)+CF54</f>
        <v>0</v>
      </c>
      <c r="CH54" s="152" t="n">
        <f aca="false">($CD54-$CC54)+CG54</f>
        <v>0</v>
      </c>
      <c r="CI54" s="152" t="n">
        <f aca="false">($CD54-$CC54)+CH54</f>
        <v>0</v>
      </c>
      <c r="CJ54" s="152" t="n">
        <f aca="false">($CD54-$CC54)+CI54</f>
        <v>0</v>
      </c>
      <c r="CK54" s="152" t="n">
        <f aca="false">($CD54-$CC54)+CJ54</f>
        <v>0</v>
      </c>
      <c r="CL54" s="152" t="n">
        <f aca="false">($CD54-$CC54)+CK54</f>
        <v>0</v>
      </c>
      <c r="CM54" s="152" t="n">
        <f aca="false">($CD54-$CC54)+CL54</f>
        <v>0</v>
      </c>
      <c r="CN54" s="152" t="n">
        <f aca="false">($CD54-$CC54)+CM54</f>
        <v>0</v>
      </c>
      <c r="CO54" s="152" t="n">
        <f aca="false">($CD54-$CC54)+CN54</f>
        <v>0</v>
      </c>
      <c r="CP54" s="152" t="n">
        <f aca="false">($CD54-$CC54)+CO54</f>
        <v>0</v>
      </c>
      <c r="CQ54" s="152" t="n">
        <f aca="false">($CD54-$CC54)+CP54</f>
        <v>0</v>
      </c>
      <c r="CR54" s="152" t="n">
        <f aca="false">($CD54-$CC54)+CQ54</f>
        <v>0</v>
      </c>
      <c r="CS54" s="152" t="n">
        <f aca="false">($CD54-$CC54)+CR54</f>
        <v>0</v>
      </c>
      <c r="CT54" s="152" t="n">
        <f aca="false">($CD54-$CC54)+CS54</f>
        <v>0</v>
      </c>
      <c r="CU54" s="152" t="n">
        <f aca="false">($CD54-$CC54)+CT54</f>
        <v>0</v>
      </c>
      <c r="CV54" s="152" t="n">
        <f aca="false">($CD54-$CC54)+CU54</f>
        <v>0</v>
      </c>
      <c r="CW54" s="152" t="n">
        <f aca="false">($CD54-$CC54)+CV54</f>
        <v>0</v>
      </c>
      <c r="CX54" s="152" t="n">
        <f aca="false">($CD54-$CC54)+CW54</f>
        <v>0</v>
      </c>
    </row>
    <row r="55" customFormat="false" ht="12.75" hidden="false" customHeight="false" outlineLevel="0" collapsed="false">
      <c r="A55" s="34" t="n">
        <v>38261</v>
      </c>
      <c r="B55" s="152" t="n">
        <f aca="false">($V55-$W55)+C55</f>
        <v>0</v>
      </c>
      <c r="C55" s="152" t="n">
        <f aca="false">($V55-$W55)+D55</f>
        <v>0</v>
      </c>
      <c r="D55" s="152" t="n">
        <f aca="false">($V55-$W55)+E55</f>
        <v>0</v>
      </c>
      <c r="E55" s="152" t="n">
        <f aca="false">($V55-$W55)+F55</f>
        <v>0</v>
      </c>
      <c r="F55" s="152" t="n">
        <f aca="false">($V55-$W55)+G55</f>
        <v>0</v>
      </c>
      <c r="G55" s="152" t="n">
        <f aca="false">($V55-$W55)+H55</f>
        <v>0</v>
      </c>
      <c r="H55" s="152" t="n">
        <f aca="false">($V55-$W55)+I55</f>
        <v>0</v>
      </c>
      <c r="I55" s="152" t="n">
        <f aca="false">($V55-$W55)+J55</f>
        <v>0</v>
      </c>
      <c r="J55" s="152" t="n">
        <f aca="false">($V55-$W55)+K55</f>
        <v>0</v>
      </c>
      <c r="K55" s="152" t="n">
        <f aca="false">($V55-$W55)+L55</f>
        <v>0</v>
      </c>
      <c r="L55" s="152" t="n">
        <f aca="false">($V55-$W55)+M55</f>
        <v>0</v>
      </c>
      <c r="M55" s="152" t="n">
        <f aca="false">($V55-$W55)+N55</f>
        <v>0</v>
      </c>
      <c r="N55" s="152" t="n">
        <f aca="false">($V55-$W55)+O55</f>
        <v>0</v>
      </c>
      <c r="O55" s="152" t="n">
        <f aca="false">($V55-$W55)+P55</f>
        <v>0</v>
      </c>
      <c r="P55" s="152" t="n">
        <f aca="false">($V55-$W55)+Q55</f>
        <v>0</v>
      </c>
      <c r="Q55" s="152" t="n">
        <f aca="false">($V55-$W55)+R55</f>
        <v>0</v>
      </c>
      <c r="R55" s="152" t="n">
        <f aca="false">($V55-$W55)+S55</f>
        <v>0</v>
      </c>
      <c r="S55" s="152" t="n">
        <f aca="false">($V55-$W55)+T55</f>
        <v>0</v>
      </c>
      <c r="T55" s="152" t="n">
        <f aca="false">($V55-$W55)+U55</f>
        <v>0</v>
      </c>
      <c r="U55" s="152" t="n">
        <f aca="false">($V55-$W55)+V55</f>
        <v>0</v>
      </c>
      <c r="V55" s="152" t="n">
        <f aca="false">VLOOKUP($A55,GAMMAGRIDS,2,FALSE())</f>
        <v>0</v>
      </c>
      <c r="W55" s="152" t="n">
        <f aca="false">((V55-AF55)*0.9)+AF55</f>
        <v>0</v>
      </c>
      <c r="X55" s="152" t="n">
        <f aca="false">((V55-AF55)*0.8)+AF55</f>
        <v>0</v>
      </c>
      <c r="Y55" s="152" t="n">
        <f aca="false">((V55-AF55)*0.7)+AF55</f>
        <v>0</v>
      </c>
      <c r="Z55" s="152" t="n">
        <f aca="false">((V55-AF55)*0.6)+AF55</f>
        <v>0</v>
      </c>
      <c r="AA55" s="152" t="n">
        <f aca="false">((V55-AF55)*0.5)+AF55</f>
        <v>0</v>
      </c>
      <c r="AB55" s="152" t="n">
        <f aca="false">((V55-AF55)*0.4)+AF55</f>
        <v>0</v>
      </c>
      <c r="AC55" s="152" t="n">
        <f aca="false">((V55-AF55)*0.3)+AF55</f>
        <v>0</v>
      </c>
      <c r="AD55" s="152" t="n">
        <f aca="false">((V55-AF55)*0.2)+AF55</f>
        <v>0</v>
      </c>
      <c r="AE55" s="152" t="n">
        <f aca="false">((V55-AF55)*0.1)+AF55</f>
        <v>0</v>
      </c>
      <c r="AF55" s="152" t="n">
        <f aca="false">VLOOKUP($A55,GAMMAGRIDS,3,FALSE())</f>
        <v>0</v>
      </c>
      <c r="AG55" s="152" t="n">
        <f aca="false">((AF55-AP55)*0.9)+AP55</f>
        <v>0</v>
      </c>
      <c r="AH55" s="152" t="n">
        <f aca="false">((AF55-AP55)*0.8)+AP55</f>
        <v>0</v>
      </c>
      <c r="AI55" s="152" t="n">
        <f aca="false">((AF55-AP55)*0.7)+AP55</f>
        <v>0</v>
      </c>
      <c r="AJ55" s="152" t="n">
        <f aca="false">((AF55-AP55)*0.6)+AP55</f>
        <v>0</v>
      </c>
      <c r="AK55" s="152" t="n">
        <f aca="false">((AF55-AP55)*0.5)+AP55</f>
        <v>0</v>
      </c>
      <c r="AL55" s="152" t="n">
        <f aca="false">((AF55-AP55)*0.4)+AP55</f>
        <v>0</v>
      </c>
      <c r="AM55" s="152" t="n">
        <f aca="false">((AF55-AP55)*0.3)+AP55</f>
        <v>0</v>
      </c>
      <c r="AN55" s="152" t="n">
        <f aca="false">((AF55-AP55)*0.2)+AP55</f>
        <v>0</v>
      </c>
      <c r="AO55" s="152" t="n">
        <f aca="false">((AF55-AP55)*0.1)+AP55</f>
        <v>0</v>
      </c>
      <c r="AP55" s="152" t="n">
        <f aca="false">VLOOKUP($A55,GAMMAGRIDS,4,FALSE())</f>
        <v>0</v>
      </c>
      <c r="AQ55" s="152" t="n">
        <f aca="false">(($AP55-$AU55)*0.8)+$AU55</f>
        <v>0</v>
      </c>
      <c r="AR55" s="152" t="n">
        <f aca="false">(($AP55-$AU55)*0.6)+$AU55</f>
        <v>0</v>
      </c>
      <c r="AS55" s="152" t="n">
        <f aca="false">(($AP55-$AU55)*0.4)+$AU55</f>
        <v>0</v>
      </c>
      <c r="AT55" s="152" t="n">
        <f aca="false">(($AP55-$AU55)*0.2)+$AU55</f>
        <v>0</v>
      </c>
      <c r="AU55" s="152" t="n">
        <f aca="false">VLOOKUP($A55,GAMMAGRIDS,5,FALSE())</f>
        <v>0</v>
      </c>
      <c r="AV55" s="152" t="n">
        <f aca="false">(($AU55-$AZ55)*0.8)+$AZ55</f>
        <v>0</v>
      </c>
      <c r="AW55" s="152" t="n">
        <f aca="false">(($AU55-$AZ55)*0.6)+$AZ55</f>
        <v>0</v>
      </c>
      <c r="AX55" s="152" t="n">
        <f aca="false">(($AU55-$AZ55)*0.4)+$AZ55</f>
        <v>0</v>
      </c>
      <c r="AY55" s="152" t="n">
        <f aca="false">(($AU55-$AZ55)*0.2)+$AZ55</f>
        <v>0</v>
      </c>
      <c r="AZ55" s="152" t="n">
        <v>0</v>
      </c>
      <c r="BA55" s="152" t="n">
        <f aca="false">(($BE55-$AZ55)*0.2)+$AZ55</f>
        <v>0</v>
      </c>
      <c r="BB55" s="152" t="n">
        <f aca="false">(($BE55-$AZ55)*0.4)+$AZ55</f>
        <v>0</v>
      </c>
      <c r="BC55" s="152" t="n">
        <f aca="false">(($BE55-$AZ55)*0.6)+$AZ55</f>
        <v>0</v>
      </c>
      <c r="BD55" s="152" t="n">
        <f aca="false">(($BE55-$AZ55)*0.8)+$AZ55</f>
        <v>0</v>
      </c>
      <c r="BE55" s="152" t="n">
        <f aca="false">VLOOKUP($A55,GAMMAGRIDS,6,FALSE())</f>
        <v>0</v>
      </c>
      <c r="BF55" s="152" t="n">
        <f aca="false">(($BJ55-$BE55)*0.2)+$BE55</f>
        <v>0</v>
      </c>
      <c r="BG55" s="152" t="n">
        <f aca="false">(($BJ55-$BE55)*0.4)+$BE55</f>
        <v>0</v>
      </c>
      <c r="BH55" s="152" t="n">
        <f aca="false">(($BJ55-$BE55)*0.6)+$BE55</f>
        <v>0</v>
      </c>
      <c r="BI55" s="152" t="n">
        <f aca="false">(($BJ55-$BE55)*0.8)+$BE55</f>
        <v>0</v>
      </c>
      <c r="BJ55" s="152" t="n">
        <f aca="false">VLOOKUP($A55,GAMMAGRIDS,7,FALSE())</f>
        <v>0</v>
      </c>
      <c r="BK55" s="152" t="n">
        <f aca="false">((BT55-BJ55)*0.1)+BJ55</f>
        <v>0</v>
      </c>
      <c r="BL55" s="152" t="n">
        <f aca="false">((BT55-BJ55)*0.2)+BJ55</f>
        <v>0</v>
      </c>
      <c r="BM55" s="152" t="n">
        <f aca="false">((BT55-BJ55)*0.3)+BJ55</f>
        <v>0</v>
      </c>
      <c r="BN55" s="152" t="n">
        <f aca="false">((BT55-BJ55)*0.4)+BJ55</f>
        <v>0</v>
      </c>
      <c r="BO55" s="152" t="n">
        <f aca="false">((BT55-BJ55)*0.5)+BJ55</f>
        <v>0</v>
      </c>
      <c r="BP55" s="152" t="n">
        <f aca="false">((BT55-BJ55)*0.6)+BJ55</f>
        <v>0</v>
      </c>
      <c r="BQ55" s="152" t="n">
        <f aca="false">((BT55-BJ55)*0.7)+BJ55</f>
        <v>0</v>
      </c>
      <c r="BR55" s="152" t="n">
        <f aca="false">((BT55-BJ55)*0.8)+BJ55</f>
        <v>0</v>
      </c>
      <c r="BS55" s="152" t="n">
        <f aca="false">((BT55-BJ55)*0.9)+BJ55</f>
        <v>0</v>
      </c>
      <c r="BT55" s="152" t="n">
        <f aca="false">VLOOKUP($A55,GAMMAGRIDS,8,FALSE())</f>
        <v>0</v>
      </c>
      <c r="BU55" s="152" t="n">
        <f aca="false">((CD55-BT55)*0.1)+BT55</f>
        <v>0</v>
      </c>
      <c r="BV55" s="152" t="n">
        <f aca="false">((CD55-BT55)*0.2)+BT55</f>
        <v>0</v>
      </c>
      <c r="BW55" s="152" t="n">
        <f aca="false">((CD55-BT55)*0.3)+BT55</f>
        <v>0</v>
      </c>
      <c r="BX55" s="152" t="n">
        <f aca="false">((CD55-BT55)*0.4)+BT55</f>
        <v>0</v>
      </c>
      <c r="BY55" s="152" t="n">
        <f aca="false">((CD55-BT55)*0.5)+BT55</f>
        <v>0</v>
      </c>
      <c r="BZ55" s="152" t="n">
        <f aca="false">((CD55-BT55)*0.6)+BT55</f>
        <v>0</v>
      </c>
      <c r="CA55" s="152" t="n">
        <f aca="false">((CD55-BT55)*0.7)+BT55</f>
        <v>0</v>
      </c>
      <c r="CB55" s="152" t="n">
        <f aca="false">((CD55-BT55)*0.8)+BT55</f>
        <v>0</v>
      </c>
      <c r="CC55" s="152" t="n">
        <f aca="false">((CD55-BT55)*0.9)+BT55</f>
        <v>0</v>
      </c>
      <c r="CD55" s="152" t="n">
        <f aca="false">VLOOKUP($A55,GAMMAGRIDS,9,FALSE())</f>
        <v>0</v>
      </c>
      <c r="CE55" s="152" t="n">
        <f aca="false">($CD55-$CC55)+CD55</f>
        <v>0</v>
      </c>
      <c r="CF55" s="152" t="n">
        <f aca="false">($CD55-$CC55)+CE55</f>
        <v>0</v>
      </c>
      <c r="CG55" s="152" t="n">
        <f aca="false">($CD55-$CC55)+CF55</f>
        <v>0</v>
      </c>
      <c r="CH55" s="152" t="n">
        <f aca="false">($CD55-$CC55)+CG55</f>
        <v>0</v>
      </c>
      <c r="CI55" s="152" t="n">
        <f aca="false">($CD55-$CC55)+CH55</f>
        <v>0</v>
      </c>
      <c r="CJ55" s="152" t="n">
        <f aca="false">($CD55-$CC55)+CI55</f>
        <v>0</v>
      </c>
      <c r="CK55" s="152" t="n">
        <f aca="false">($CD55-$CC55)+CJ55</f>
        <v>0</v>
      </c>
      <c r="CL55" s="152" t="n">
        <f aca="false">($CD55-$CC55)+CK55</f>
        <v>0</v>
      </c>
      <c r="CM55" s="152" t="n">
        <f aca="false">($CD55-$CC55)+CL55</f>
        <v>0</v>
      </c>
      <c r="CN55" s="152" t="n">
        <f aca="false">($CD55-$CC55)+CM55</f>
        <v>0</v>
      </c>
      <c r="CO55" s="152" t="n">
        <f aca="false">($CD55-$CC55)+CN55</f>
        <v>0</v>
      </c>
      <c r="CP55" s="152" t="n">
        <f aca="false">($CD55-$CC55)+CO55</f>
        <v>0</v>
      </c>
      <c r="CQ55" s="152" t="n">
        <f aca="false">($CD55-$CC55)+CP55</f>
        <v>0</v>
      </c>
      <c r="CR55" s="152" t="n">
        <f aca="false">($CD55-$CC55)+CQ55</f>
        <v>0</v>
      </c>
      <c r="CS55" s="152" t="n">
        <f aca="false">($CD55-$CC55)+CR55</f>
        <v>0</v>
      </c>
      <c r="CT55" s="152" t="n">
        <f aca="false">($CD55-$CC55)+CS55</f>
        <v>0</v>
      </c>
      <c r="CU55" s="152" t="n">
        <f aca="false">($CD55-$CC55)+CT55</f>
        <v>0</v>
      </c>
      <c r="CV55" s="152" t="n">
        <f aca="false">($CD55-$CC55)+CU55</f>
        <v>0</v>
      </c>
      <c r="CW55" s="152" t="n">
        <f aca="false">($CD55-$CC55)+CV55</f>
        <v>0</v>
      </c>
      <c r="CX55" s="152" t="n">
        <f aca="false">($CD55-$CC55)+CW55</f>
        <v>0</v>
      </c>
    </row>
    <row r="56" customFormat="false" ht="12.75" hidden="false" customHeight="false" outlineLevel="0" collapsed="false">
      <c r="A56" s="34" t="n">
        <v>38292</v>
      </c>
      <c r="B56" s="152" t="n">
        <f aca="false">($V56-$W56)+C56</f>
        <v>0</v>
      </c>
      <c r="C56" s="152" t="n">
        <f aca="false">($V56-$W56)+D56</f>
        <v>0</v>
      </c>
      <c r="D56" s="152" t="n">
        <f aca="false">($V56-$W56)+E56</f>
        <v>0</v>
      </c>
      <c r="E56" s="152" t="n">
        <f aca="false">($V56-$W56)+F56</f>
        <v>0</v>
      </c>
      <c r="F56" s="152" t="n">
        <f aca="false">($V56-$W56)+G56</f>
        <v>0</v>
      </c>
      <c r="G56" s="152" t="n">
        <f aca="false">($V56-$W56)+H56</f>
        <v>0</v>
      </c>
      <c r="H56" s="152" t="n">
        <f aca="false">($V56-$W56)+I56</f>
        <v>0</v>
      </c>
      <c r="I56" s="152" t="n">
        <f aca="false">($V56-$W56)+J56</f>
        <v>0</v>
      </c>
      <c r="J56" s="152" t="n">
        <f aca="false">($V56-$W56)+K56</f>
        <v>0</v>
      </c>
      <c r="K56" s="152" t="n">
        <f aca="false">($V56-$W56)+L56</f>
        <v>0</v>
      </c>
      <c r="L56" s="152" t="n">
        <f aca="false">($V56-$W56)+M56</f>
        <v>0</v>
      </c>
      <c r="M56" s="152" t="n">
        <f aca="false">($V56-$W56)+N56</f>
        <v>0</v>
      </c>
      <c r="N56" s="152" t="n">
        <f aca="false">($V56-$W56)+O56</f>
        <v>0</v>
      </c>
      <c r="O56" s="152" t="n">
        <f aca="false">($V56-$W56)+P56</f>
        <v>0</v>
      </c>
      <c r="P56" s="152" t="n">
        <f aca="false">($V56-$W56)+Q56</f>
        <v>0</v>
      </c>
      <c r="Q56" s="152" t="n">
        <f aca="false">($V56-$W56)+R56</f>
        <v>0</v>
      </c>
      <c r="R56" s="152" t="n">
        <f aca="false">($V56-$W56)+S56</f>
        <v>0</v>
      </c>
      <c r="S56" s="152" t="n">
        <f aca="false">($V56-$W56)+T56</f>
        <v>0</v>
      </c>
      <c r="T56" s="152" t="n">
        <f aca="false">($V56-$W56)+U56</f>
        <v>0</v>
      </c>
      <c r="U56" s="152" t="n">
        <f aca="false">($V56-$W56)+V56</f>
        <v>0</v>
      </c>
      <c r="V56" s="152" t="n">
        <f aca="false">VLOOKUP($A56,GAMMAGRIDS,2,FALSE())</f>
        <v>0</v>
      </c>
      <c r="W56" s="152" t="n">
        <f aca="false">((V56-AF56)*0.9)+AF56</f>
        <v>0</v>
      </c>
      <c r="X56" s="152" t="n">
        <f aca="false">((V56-AF56)*0.8)+AF56</f>
        <v>0</v>
      </c>
      <c r="Y56" s="152" t="n">
        <f aca="false">((V56-AF56)*0.7)+AF56</f>
        <v>0</v>
      </c>
      <c r="Z56" s="152" t="n">
        <f aca="false">((V56-AF56)*0.6)+AF56</f>
        <v>0</v>
      </c>
      <c r="AA56" s="152" t="n">
        <f aca="false">((V56-AF56)*0.5)+AF56</f>
        <v>0</v>
      </c>
      <c r="AB56" s="152" t="n">
        <f aca="false">((V56-AF56)*0.4)+AF56</f>
        <v>0</v>
      </c>
      <c r="AC56" s="152" t="n">
        <f aca="false">((V56-AF56)*0.3)+AF56</f>
        <v>0</v>
      </c>
      <c r="AD56" s="152" t="n">
        <f aca="false">((V56-AF56)*0.2)+AF56</f>
        <v>0</v>
      </c>
      <c r="AE56" s="152" t="n">
        <f aca="false">((V56-AF56)*0.1)+AF56</f>
        <v>0</v>
      </c>
      <c r="AF56" s="152" t="n">
        <f aca="false">VLOOKUP($A56,GAMMAGRIDS,3,FALSE())</f>
        <v>0</v>
      </c>
      <c r="AG56" s="152" t="n">
        <f aca="false">((AF56-AP56)*0.9)+AP56</f>
        <v>0</v>
      </c>
      <c r="AH56" s="152" t="n">
        <f aca="false">((AF56-AP56)*0.8)+AP56</f>
        <v>0</v>
      </c>
      <c r="AI56" s="152" t="n">
        <f aca="false">((AF56-AP56)*0.7)+AP56</f>
        <v>0</v>
      </c>
      <c r="AJ56" s="152" t="n">
        <f aca="false">((AF56-AP56)*0.6)+AP56</f>
        <v>0</v>
      </c>
      <c r="AK56" s="152" t="n">
        <f aca="false">((AF56-AP56)*0.5)+AP56</f>
        <v>0</v>
      </c>
      <c r="AL56" s="152" t="n">
        <f aca="false">((AF56-AP56)*0.4)+AP56</f>
        <v>0</v>
      </c>
      <c r="AM56" s="152" t="n">
        <f aca="false">((AF56-AP56)*0.3)+AP56</f>
        <v>0</v>
      </c>
      <c r="AN56" s="152" t="n">
        <f aca="false">((AF56-AP56)*0.2)+AP56</f>
        <v>0</v>
      </c>
      <c r="AO56" s="152" t="n">
        <f aca="false">((AF56-AP56)*0.1)+AP56</f>
        <v>0</v>
      </c>
      <c r="AP56" s="152" t="n">
        <f aca="false">VLOOKUP($A56,GAMMAGRIDS,4,FALSE())</f>
        <v>0</v>
      </c>
      <c r="AQ56" s="152" t="n">
        <f aca="false">(($AP56-$AU56)*0.8)+$AU56</f>
        <v>0</v>
      </c>
      <c r="AR56" s="152" t="n">
        <f aca="false">(($AP56-$AU56)*0.6)+$AU56</f>
        <v>0</v>
      </c>
      <c r="AS56" s="152" t="n">
        <f aca="false">(($AP56-$AU56)*0.4)+$AU56</f>
        <v>0</v>
      </c>
      <c r="AT56" s="152" t="n">
        <f aca="false">(($AP56-$AU56)*0.2)+$AU56</f>
        <v>0</v>
      </c>
      <c r="AU56" s="152" t="n">
        <f aca="false">VLOOKUP($A56,GAMMAGRIDS,5,FALSE())</f>
        <v>0</v>
      </c>
      <c r="AV56" s="152" t="n">
        <f aca="false">(($AU56-$AZ56)*0.8)+$AZ56</f>
        <v>0</v>
      </c>
      <c r="AW56" s="152" t="n">
        <f aca="false">(($AU56-$AZ56)*0.6)+$AZ56</f>
        <v>0</v>
      </c>
      <c r="AX56" s="152" t="n">
        <f aca="false">(($AU56-$AZ56)*0.4)+$AZ56</f>
        <v>0</v>
      </c>
      <c r="AY56" s="152" t="n">
        <f aca="false">(($AU56-$AZ56)*0.2)+$AZ56</f>
        <v>0</v>
      </c>
      <c r="AZ56" s="152" t="n">
        <v>0</v>
      </c>
      <c r="BA56" s="152" t="n">
        <f aca="false">(($BE56-$AZ56)*0.2)+$AZ56</f>
        <v>0</v>
      </c>
      <c r="BB56" s="152" t="n">
        <f aca="false">(($BE56-$AZ56)*0.4)+$AZ56</f>
        <v>0</v>
      </c>
      <c r="BC56" s="152" t="n">
        <f aca="false">(($BE56-$AZ56)*0.6)+$AZ56</f>
        <v>0</v>
      </c>
      <c r="BD56" s="152" t="n">
        <f aca="false">(($BE56-$AZ56)*0.8)+$AZ56</f>
        <v>0</v>
      </c>
      <c r="BE56" s="152" t="n">
        <f aca="false">VLOOKUP($A56,GAMMAGRIDS,6,FALSE())</f>
        <v>0</v>
      </c>
      <c r="BF56" s="152" t="n">
        <f aca="false">(($BJ56-$BE56)*0.2)+$BE56</f>
        <v>0</v>
      </c>
      <c r="BG56" s="152" t="n">
        <f aca="false">(($BJ56-$BE56)*0.4)+$BE56</f>
        <v>0</v>
      </c>
      <c r="BH56" s="152" t="n">
        <f aca="false">(($BJ56-$BE56)*0.6)+$BE56</f>
        <v>0</v>
      </c>
      <c r="BI56" s="152" t="n">
        <f aca="false">(($BJ56-$BE56)*0.8)+$BE56</f>
        <v>0</v>
      </c>
      <c r="BJ56" s="152" t="n">
        <f aca="false">VLOOKUP($A56,GAMMAGRIDS,7,FALSE())</f>
        <v>0</v>
      </c>
      <c r="BK56" s="152" t="n">
        <f aca="false">((BT56-BJ56)*0.1)+BJ56</f>
        <v>0</v>
      </c>
      <c r="BL56" s="152" t="n">
        <f aca="false">((BT56-BJ56)*0.2)+BJ56</f>
        <v>0</v>
      </c>
      <c r="BM56" s="152" t="n">
        <f aca="false">((BT56-BJ56)*0.3)+BJ56</f>
        <v>0</v>
      </c>
      <c r="BN56" s="152" t="n">
        <f aca="false">((BT56-BJ56)*0.4)+BJ56</f>
        <v>0</v>
      </c>
      <c r="BO56" s="152" t="n">
        <f aca="false">((BT56-BJ56)*0.5)+BJ56</f>
        <v>0</v>
      </c>
      <c r="BP56" s="152" t="n">
        <f aca="false">((BT56-BJ56)*0.6)+BJ56</f>
        <v>0</v>
      </c>
      <c r="BQ56" s="152" t="n">
        <f aca="false">((BT56-BJ56)*0.7)+BJ56</f>
        <v>0</v>
      </c>
      <c r="BR56" s="152" t="n">
        <f aca="false">((BT56-BJ56)*0.8)+BJ56</f>
        <v>0</v>
      </c>
      <c r="BS56" s="152" t="n">
        <f aca="false">((BT56-BJ56)*0.9)+BJ56</f>
        <v>0</v>
      </c>
      <c r="BT56" s="152" t="n">
        <f aca="false">VLOOKUP($A56,GAMMAGRIDS,8,FALSE())</f>
        <v>0</v>
      </c>
      <c r="BU56" s="152" t="n">
        <f aca="false">((CD56-BT56)*0.1)+BT56</f>
        <v>0</v>
      </c>
      <c r="BV56" s="152" t="n">
        <f aca="false">((CD56-BT56)*0.2)+BT56</f>
        <v>0</v>
      </c>
      <c r="BW56" s="152" t="n">
        <f aca="false">((CD56-BT56)*0.3)+BT56</f>
        <v>0</v>
      </c>
      <c r="BX56" s="152" t="n">
        <f aca="false">((CD56-BT56)*0.4)+BT56</f>
        <v>0</v>
      </c>
      <c r="BY56" s="152" t="n">
        <f aca="false">((CD56-BT56)*0.5)+BT56</f>
        <v>0</v>
      </c>
      <c r="BZ56" s="152" t="n">
        <f aca="false">((CD56-BT56)*0.6)+BT56</f>
        <v>0</v>
      </c>
      <c r="CA56" s="152" t="n">
        <f aca="false">((CD56-BT56)*0.7)+BT56</f>
        <v>0</v>
      </c>
      <c r="CB56" s="152" t="n">
        <f aca="false">((CD56-BT56)*0.8)+BT56</f>
        <v>0</v>
      </c>
      <c r="CC56" s="152" t="n">
        <f aca="false">((CD56-BT56)*0.9)+BT56</f>
        <v>0</v>
      </c>
      <c r="CD56" s="152" t="n">
        <f aca="false">VLOOKUP($A56,GAMMAGRIDS,9,FALSE())</f>
        <v>0</v>
      </c>
      <c r="CE56" s="152" t="n">
        <f aca="false">($CD56-$CC56)+CD56</f>
        <v>0</v>
      </c>
      <c r="CF56" s="152" t="n">
        <f aca="false">($CD56-$CC56)+CE56</f>
        <v>0</v>
      </c>
      <c r="CG56" s="152" t="n">
        <f aca="false">($CD56-$CC56)+CF56</f>
        <v>0</v>
      </c>
      <c r="CH56" s="152" t="n">
        <f aca="false">($CD56-$CC56)+CG56</f>
        <v>0</v>
      </c>
      <c r="CI56" s="152" t="n">
        <f aca="false">($CD56-$CC56)+CH56</f>
        <v>0</v>
      </c>
      <c r="CJ56" s="152" t="n">
        <f aca="false">($CD56-$CC56)+CI56</f>
        <v>0</v>
      </c>
      <c r="CK56" s="152" t="n">
        <f aca="false">($CD56-$CC56)+CJ56</f>
        <v>0</v>
      </c>
      <c r="CL56" s="152" t="n">
        <f aca="false">($CD56-$CC56)+CK56</f>
        <v>0</v>
      </c>
      <c r="CM56" s="152" t="n">
        <f aca="false">($CD56-$CC56)+CL56</f>
        <v>0</v>
      </c>
      <c r="CN56" s="152" t="n">
        <f aca="false">($CD56-$CC56)+CM56</f>
        <v>0</v>
      </c>
      <c r="CO56" s="152" t="n">
        <f aca="false">($CD56-$CC56)+CN56</f>
        <v>0</v>
      </c>
      <c r="CP56" s="152" t="n">
        <f aca="false">($CD56-$CC56)+CO56</f>
        <v>0</v>
      </c>
      <c r="CQ56" s="152" t="n">
        <f aca="false">($CD56-$CC56)+CP56</f>
        <v>0</v>
      </c>
      <c r="CR56" s="152" t="n">
        <f aca="false">($CD56-$CC56)+CQ56</f>
        <v>0</v>
      </c>
      <c r="CS56" s="152" t="n">
        <f aca="false">($CD56-$CC56)+CR56</f>
        <v>0</v>
      </c>
      <c r="CT56" s="152" t="n">
        <f aca="false">($CD56-$CC56)+CS56</f>
        <v>0</v>
      </c>
      <c r="CU56" s="152" t="n">
        <f aca="false">($CD56-$CC56)+CT56</f>
        <v>0</v>
      </c>
      <c r="CV56" s="152" t="n">
        <f aca="false">($CD56-$CC56)+CU56</f>
        <v>0</v>
      </c>
      <c r="CW56" s="152" t="n">
        <f aca="false">($CD56-$CC56)+CV56</f>
        <v>0</v>
      </c>
      <c r="CX56" s="152" t="n">
        <f aca="false">($CD56-$CC56)+CW56</f>
        <v>0</v>
      </c>
    </row>
    <row r="57" customFormat="false" ht="12.75" hidden="false" customHeight="false" outlineLevel="0" collapsed="false">
      <c r="A57" s="34" t="n">
        <v>38322</v>
      </c>
      <c r="B57" s="152" t="n">
        <f aca="false">($V57-$W57)+C57</f>
        <v>0</v>
      </c>
      <c r="C57" s="152" t="n">
        <f aca="false">($V57-$W57)+D57</f>
        <v>0</v>
      </c>
      <c r="D57" s="152" t="n">
        <f aca="false">($V57-$W57)+E57</f>
        <v>0</v>
      </c>
      <c r="E57" s="152" t="n">
        <f aca="false">($V57-$W57)+F57</f>
        <v>0</v>
      </c>
      <c r="F57" s="152" t="n">
        <f aca="false">($V57-$W57)+G57</f>
        <v>0</v>
      </c>
      <c r="G57" s="152" t="n">
        <f aca="false">($V57-$W57)+H57</f>
        <v>0</v>
      </c>
      <c r="H57" s="152" t="n">
        <f aca="false">($V57-$W57)+I57</f>
        <v>0</v>
      </c>
      <c r="I57" s="152" t="n">
        <f aca="false">($V57-$W57)+J57</f>
        <v>0</v>
      </c>
      <c r="J57" s="152" t="n">
        <f aca="false">($V57-$W57)+K57</f>
        <v>0</v>
      </c>
      <c r="K57" s="152" t="n">
        <f aca="false">($V57-$W57)+L57</f>
        <v>0</v>
      </c>
      <c r="L57" s="152" t="n">
        <f aca="false">($V57-$W57)+M57</f>
        <v>0</v>
      </c>
      <c r="M57" s="152" t="n">
        <f aca="false">($V57-$W57)+N57</f>
        <v>0</v>
      </c>
      <c r="N57" s="152" t="n">
        <f aca="false">($V57-$W57)+O57</f>
        <v>0</v>
      </c>
      <c r="O57" s="152" t="n">
        <f aca="false">($V57-$W57)+P57</f>
        <v>0</v>
      </c>
      <c r="P57" s="152" t="n">
        <f aca="false">($V57-$W57)+Q57</f>
        <v>0</v>
      </c>
      <c r="Q57" s="152" t="n">
        <f aca="false">($V57-$W57)+R57</f>
        <v>0</v>
      </c>
      <c r="R57" s="152" t="n">
        <f aca="false">($V57-$W57)+S57</f>
        <v>0</v>
      </c>
      <c r="S57" s="152" t="n">
        <f aca="false">($V57-$W57)+T57</f>
        <v>0</v>
      </c>
      <c r="T57" s="152" t="n">
        <f aca="false">($V57-$W57)+U57</f>
        <v>0</v>
      </c>
      <c r="U57" s="152" t="n">
        <f aca="false">($V57-$W57)+V57</f>
        <v>0</v>
      </c>
      <c r="V57" s="152" t="n">
        <f aca="false">VLOOKUP($A57,GAMMAGRIDS,2,FALSE())</f>
        <v>0</v>
      </c>
      <c r="W57" s="152" t="n">
        <f aca="false">((V57-AF57)*0.9)+AF57</f>
        <v>0</v>
      </c>
      <c r="X57" s="152" t="n">
        <f aca="false">((V57-AF57)*0.8)+AF57</f>
        <v>0</v>
      </c>
      <c r="Y57" s="152" t="n">
        <f aca="false">((V57-AF57)*0.7)+AF57</f>
        <v>0</v>
      </c>
      <c r="Z57" s="152" t="n">
        <f aca="false">((V57-AF57)*0.6)+AF57</f>
        <v>0</v>
      </c>
      <c r="AA57" s="152" t="n">
        <f aca="false">((V57-AF57)*0.5)+AF57</f>
        <v>0</v>
      </c>
      <c r="AB57" s="152" t="n">
        <f aca="false">((V57-AF57)*0.4)+AF57</f>
        <v>0</v>
      </c>
      <c r="AC57" s="152" t="n">
        <f aca="false">((V57-AF57)*0.3)+AF57</f>
        <v>0</v>
      </c>
      <c r="AD57" s="152" t="n">
        <f aca="false">((V57-AF57)*0.2)+AF57</f>
        <v>0</v>
      </c>
      <c r="AE57" s="152" t="n">
        <f aca="false">((V57-AF57)*0.1)+AF57</f>
        <v>0</v>
      </c>
      <c r="AF57" s="152" t="n">
        <f aca="false">VLOOKUP($A57,GAMMAGRIDS,3,FALSE())</f>
        <v>0</v>
      </c>
      <c r="AG57" s="152" t="n">
        <f aca="false">((AF57-AP57)*0.9)+AP57</f>
        <v>0</v>
      </c>
      <c r="AH57" s="152" t="n">
        <f aca="false">((AF57-AP57)*0.8)+AP57</f>
        <v>0</v>
      </c>
      <c r="AI57" s="152" t="n">
        <f aca="false">((AF57-AP57)*0.7)+AP57</f>
        <v>0</v>
      </c>
      <c r="AJ57" s="152" t="n">
        <f aca="false">((AF57-AP57)*0.6)+AP57</f>
        <v>0</v>
      </c>
      <c r="AK57" s="152" t="n">
        <f aca="false">((AF57-AP57)*0.5)+AP57</f>
        <v>0</v>
      </c>
      <c r="AL57" s="152" t="n">
        <f aca="false">((AF57-AP57)*0.4)+AP57</f>
        <v>0</v>
      </c>
      <c r="AM57" s="152" t="n">
        <f aca="false">((AF57-AP57)*0.3)+AP57</f>
        <v>0</v>
      </c>
      <c r="AN57" s="152" t="n">
        <f aca="false">((AF57-AP57)*0.2)+AP57</f>
        <v>0</v>
      </c>
      <c r="AO57" s="152" t="n">
        <f aca="false">((AF57-AP57)*0.1)+AP57</f>
        <v>0</v>
      </c>
      <c r="AP57" s="152" t="n">
        <f aca="false">VLOOKUP($A57,GAMMAGRIDS,4,FALSE())</f>
        <v>0</v>
      </c>
      <c r="AQ57" s="152" t="n">
        <f aca="false">(($AP57-$AU57)*0.8)+$AU57</f>
        <v>0</v>
      </c>
      <c r="AR57" s="152" t="n">
        <f aca="false">(($AP57-$AU57)*0.6)+$AU57</f>
        <v>0</v>
      </c>
      <c r="AS57" s="152" t="n">
        <f aca="false">(($AP57-$AU57)*0.4)+$AU57</f>
        <v>0</v>
      </c>
      <c r="AT57" s="152" t="n">
        <f aca="false">(($AP57-$AU57)*0.2)+$AU57</f>
        <v>0</v>
      </c>
      <c r="AU57" s="152" t="n">
        <f aca="false">VLOOKUP($A57,GAMMAGRIDS,5,FALSE())</f>
        <v>0</v>
      </c>
      <c r="AV57" s="152" t="n">
        <f aca="false">(($AU57-$AZ57)*0.8)+$AZ57</f>
        <v>0</v>
      </c>
      <c r="AW57" s="152" t="n">
        <f aca="false">(($AU57-$AZ57)*0.6)+$AZ57</f>
        <v>0</v>
      </c>
      <c r="AX57" s="152" t="n">
        <f aca="false">(($AU57-$AZ57)*0.4)+$AZ57</f>
        <v>0</v>
      </c>
      <c r="AY57" s="152" t="n">
        <f aca="false">(($AU57-$AZ57)*0.2)+$AZ57</f>
        <v>0</v>
      </c>
      <c r="AZ57" s="152" t="n">
        <v>0</v>
      </c>
      <c r="BA57" s="152" t="n">
        <f aca="false">(($BE57-$AZ57)*0.2)+$AZ57</f>
        <v>0</v>
      </c>
      <c r="BB57" s="152" t="n">
        <f aca="false">(($BE57-$AZ57)*0.4)+$AZ57</f>
        <v>0</v>
      </c>
      <c r="BC57" s="152" t="n">
        <f aca="false">(($BE57-$AZ57)*0.6)+$AZ57</f>
        <v>0</v>
      </c>
      <c r="BD57" s="152" t="n">
        <f aca="false">(($BE57-$AZ57)*0.8)+$AZ57</f>
        <v>0</v>
      </c>
      <c r="BE57" s="152" t="n">
        <f aca="false">VLOOKUP($A57,GAMMAGRIDS,6,FALSE())</f>
        <v>0</v>
      </c>
      <c r="BF57" s="152" t="n">
        <f aca="false">(($BJ57-$BE57)*0.2)+$BE57</f>
        <v>0</v>
      </c>
      <c r="BG57" s="152" t="n">
        <f aca="false">(($BJ57-$BE57)*0.4)+$BE57</f>
        <v>0</v>
      </c>
      <c r="BH57" s="152" t="n">
        <f aca="false">(($BJ57-$BE57)*0.6)+$BE57</f>
        <v>0</v>
      </c>
      <c r="BI57" s="152" t="n">
        <f aca="false">(($BJ57-$BE57)*0.8)+$BE57</f>
        <v>0</v>
      </c>
      <c r="BJ57" s="152" t="n">
        <f aca="false">VLOOKUP($A57,GAMMAGRIDS,7,FALSE())</f>
        <v>0</v>
      </c>
      <c r="BK57" s="152" t="n">
        <f aca="false">((BT57-BJ57)*0.1)+BJ57</f>
        <v>0</v>
      </c>
      <c r="BL57" s="152" t="n">
        <f aca="false">((BT57-BJ57)*0.2)+BJ57</f>
        <v>0</v>
      </c>
      <c r="BM57" s="152" t="n">
        <f aca="false">((BT57-BJ57)*0.3)+BJ57</f>
        <v>0</v>
      </c>
      <c r="BN57" s="152" t="n">
        <f aca="false">((BT57-BJ57)*0.4)+BJ57</f>
        <v>0</v>
      </c>
      <c r="BO57" s="152" t="n">
        <f aca="false">((BT57-BJ57)*0.5)+BJ57</f>
        <v>0</v>
      </c>
      <c r="BP57" s="152" t="n">
        <f aca="false">((BT57-BJ57)*0.6)+BJ57</f>
        <v>0</v>
      </c>
      <c r="BQ57" s="152" t="n">
        <f aca="false">((BT57-BJ57)*0.7)+BJ57</f>
        <v>0</v>
      </c>
      <c r="BR57" s="152" t="n">
        <f aca="false">((BT57-BJ57)*0.8)+BJ57</f>
        <v>0</v>
      </c>
      <c r="BS57" s="152" t="n">
        <f aca="false">((BT57-BJ57)*0.9)+BJ57</f>
        <v>0</v>
      </c>
      <c r="BT57" s="152" t="n">
        <f aca="false">VLOOKUP($A57,GAMMAGRIDS,8,FALSE())</f>
        <v>0</v>
      </c>
      <c r="BU57" s="152" t="n">
        <f aca="false">((CD57-BT57)*0.1)+BT57</f>
        <v>0</v>
      </c>
      <c r="BV57" s="152" t="n">
        <f aca="false">((CD57-BT57)*0.2)+BT57</f>
        <v>0</v>
      </c>
      <c r="BW57" s="152" t="n">
        <f aca="false">((CD57-BT57)*0.3)+BT57</f>
        <v>0</v>
      </c>
      <c r="BX57" s="152" t="n">
        <f aca="false">((CD57-BT57)*0.4)+BT57</f>
        <v>0</v>
      </c>
      <c r="BY57" s="152" t="n">
        <f aca="false">((CD57-BT57)*0.5)+BT57</f>
        <v>0</v>
      </c>
      <c r="BZ57" s="152" t="n">
        <f aca="false">((CD57-BT57)*0.6)+BT57</f>
        <v>0</v>
      </c>
      <c r="CA57" s="152" t="n">
        <f aca="false">((CD57-BT57)*0.7)+BT57</f>
        <v>0</v>
      </c>
      <c r="CB57" s="152" t="n">
        <f aca="false">((CD57-BT57)*0.8)+BT57</f>
        <v>0</v>
      </c>
      <c r="CC57" s="152" t="n">
        <f aca="false">((CD57-BT57)*0.9)+BT57</f>
        <v>0</v>
      </c>
      <c r="CD57" s="152" t="n">
        <f aca="false">VLOOKUP($A57,GAMMAGRIDS,9,FALSE())</f>
        <v>0</v>
      </c>
      <c r="CE57" s="152" t="n">
        <f aca="false">($CD57-$CC57)+CD57</f>
        <v>0</v>
      </c>
      <c r="CF57" s="152" t="n">
        <f aca="false">($CD57-$CC57)+CE57</f>
        <v>0</v>
      </c>
      <c r="CG57" s="152" t="n">
        <f aca="false">($CD57-$CC57)+CF57</f>
        <v>0</v>
      </c>
      <c r="CH57" s="152" t="n">
        <f aca="false">($CD57-$CC57)+CG57</f>
        <v>0</v>
      </c>
      <c r="CI57" s="152" t="n">
        <f aca="false">($CD57-$CC57)+CH57</f>
        <v>0</v>
      </c>
      <c r="CJ57" s="152" t="n">
        <f aca="false">($CD57-$CC57)+CI57</f>
        <v>0</v>
      </c>
      <c r="CK57" s="152" t="n">
        <f aca="false">($CD57-$CC57)+CJ57</f>
        <v>0</v>
      </c>
      <c r="CL57" s="152" t="n">
        <f aca="false">($CD57-$CC57)+CK57</f>
        <v>0</v>
      </c>
      <c r="CM57" s="152" t="n">
        <f aca="false">($CD57-$CC57)+CL57</f>
        <v>0</v>
      </c>
      <c r="CN57" s="152" t="n">
        <f aca="false">($CD57-$CC57)+CM57</f>
        <v>0</v>
      </c>
      <c r="CO57" s="152" t="n">
        <f aca="false">($CD57-$CC57)+CN57</f>
        <v>0</v>
      </c>
      <c r="CP57" s="152" t="n">
        <f aca="false">($CD57-$CC57)+CO57</f>
        <v>0</v>
      </c>
      <c r="CQ57" s="152" t="n">
        <f aca="false">($CD57-$CC57)+CP57</f>
        <v>0</v>
      </c>
      <c r="CR57" s="152" t="n">
        <f aca="false">($CD57-$CC57)+CQ57</f>
        <v>0</v>
      </c>
      <c r="CS57" s="152" t="n">
        <f aca="false">($CD57-$CC57)+CR57</f>
        <v>0</v>
      </c>
      <c r="CT57" s="152" t="n">
        <f aca="false">($CD57-$CC57)+CS57</f>
        <v>0</v>
      </c>
      <c r="CU57" s="152" t="n">
        <f aca="false">($CD57-$CC57)+CT57</f>
        <v>0</v>
      </c>
      <c r="CV57" s="152" t="n">
        <f aca="false">($CD57-$CC57)+CU57</f>
        <v>0</v>
      </c>
      <c r="CW57" s="152" t="n">
        <f aca="false">($CD57-$CC57)+CV57</f>
        <v>0</v>
      </c>
      <c r="CX57" s="152" t="n">
        <f aca="false">($CD57-$CC57)+CW57</f>
        <v>0</v>
      </c>
    </row>
    <row r="58" customFormat="false" ht="12.75" hidden="false" customHeight="false" outlineLevel="0" collapsed="false">
      <c r="A58" s="34" t="n">
        <v>38353</v>
      </c>
      <c r="B58" s="152" t="n">
        <f aca="false">($V58-$W58)+C58</f>
        <v>0</v>
      </c>
      <c r="C58" s="152" t="n">
        <f aca="false">($V58-$W58)+D58</f>
        <v>0</v>
      </c>
      <c r="D58" s="152" t="n">
        <f aca="false">($V58-$W58)+E58</f>
        <v>0</v>
      </c>
      <c r="E58" s="152" t="n">
        <f aca="false">($V58-$W58)+F58</f>
        <v>0</v>
      </c>
      <c r="F58" s="152" t="n">
        <f aca="false">($V58-$W58)+G58</f>
        <v>0</v>
      </c>
      <c r="G58" s="152" t="n">
        <f aca="false">($V58-$W58)+H58</f>
        <v>0</v>
      </c>
      <c r="H58" s="152" t="n">
        <f aca="false">($V58-$W58)+I58</f>
        <v>0</v>
      </c>
      <c r="I58" s="152" t="n">
        <f aca="false">($V58-$W58)+J58</f>
        <v>0</v>
      </c>
      <c r="J58" s="152" t="n">
        <f aca="false">($V58-$W58)+K58</f>
        <v>0</v>
      </c>
      <c r="K58" s="152" t="n">
        <f aca="false">($V58-$W58)+L58</f>
        <v>0</v>
      </c>
      <c r="L58" s="152" t="n">
        <f aca="false">($V58-$W58)+M58</f>
        <v>0</v>
      </c>
      <c r="M58" s="152" t="n">
        <f aca="false">($V58-$W58)+N58</f>
        <v>0</v>
      </c>
      <c r="N58" s="152" t="n">
        <f aca="false">($V58-$W58)+O58</f>
        <v>0</v>
      </c>
      <c r="O58" s="152" t="n">
        <f aca="false">($V58-$W58)+P58</f>
        <v>0</v>
      </c>
      <c r="P58" s="152" t="n">
        <f aca="false">($V58-$W58)+Q58</f>
        <v>0</v>
      </c>
      <c r="Q58" s="152" t="n">
        <f aca="false">($V58-$W58)+R58</f>
        <v>0</v>
      </c>
      <c r="R58" s="152" t="n">
        <f aca="false">($V58-$W58)+S58</f>
        <v>0</v>
      </c>
      <c r="S58" s="152" t="n">
        <f aca="false">($V58-$W58)+T58</f>
        <v>0</v>
      </c>
      <c r="T58" s="152" t="n">
        <f aca="false">($V58-$W58)+U58</f>
        <v>0</v>
      </c>
      <c r="U58" s="152" t="n">
        <f aca="false">($V58-$W58)+V58</f>
        <v>0</v>
      </c>
      <c r="V58" s="152" t="n">
        <f aca="false">VLOOKUP($A58,GAMMAGRIDS,2,FALSE())</f>
        <v>0</v>
      </c>
      <c r="W58" s="152" t="n">
        <f aca="false">((V58-AF58)*0.9)+AF58</f>
        <v>0</v>
      </c>
      <c r="X58" s="152" t="n">
        <f aca="false">((V58-AF58)*0.8)+AF58</f>
        <v>0</v>
      </c>
      <c r="Y58" s="152" t="n">
        <f aca="false">((V58-AF58)*0.7)+AF58</f>
        <v>0</v>
      </c>
      <c r="Z58" s="152" t="n">
        <f aca="false">((V58-AF58)*0.6)+AF58</f>
        <v>0</v>
      </c>
      <c r="AA58" s="152" t="n">
        <f aca="false">((V58-AF58)*0.5)+AF58</f>
        <v>0</v>
      </c>
      <c r="AB58" s="152" t="n">
        <f aca="false">((V58-AF58)*0.4)+AF58</f>
        <v>0</v>
      </c>
      <c r="AC58" s="152" t="n">
        <f aca="false">((V58-AF58)*0.3)+AF58</f>
        <v>0</v>
      </c>
      <c r="AD58" s="152" t="n">
        <f aca="false">((V58-AF58)*0.2)+AF58</f>
        <v>0</v>
      </c>
      <c r="AE58" s="152" t="n">
        <f aca="false">((V58-AF58)*0.1)+AF58</f>
        <v>0</v>
      </c>
      <c r="AF58" s="152" t="n">
        <f aca="false">VLOOKUP($A58,GAMMAGRIDS,3,FALSE())</f>
        <v>0</v>
      </c>
      <c r="AG58" s="152" t="n">
        <f aca="false">((AF58-AP58)*0.9)+AP58</f>
        <v>0</v>
      </c>
      <c r="AH58" s="152" t="n">
        <f aca="false">((AF58-AP58)*0.8)+AP58</f>
        <v>0</v>
      </c>
      <c r="AI58" s="152" t="n">
        <f aca="false">((AF58-AP58)*0.7)+AP58</f>
        <v>0</v>
      </c>
      <c r="AJ58" s="152" t="n">
        <f aca="false">((AF58-AP58)*0.6)+AP58</f>
        <v>0</v>
      </c>
      <c r="AK58" s="152" t="n">
        <f aca="false">((AF58-AP58)*0.5)+AP58</f>
        <v>0</v>
      </c>
      <c r="AL58" s="152" t="n">
        <f aca="false">((AF58-AP58)*0.4)+AP58</f>
        <v>0</v>
      </c>
      <c r="AM58" s="152" t="n">
        <f aca="false">((AF58-AP58)*0.3)+AP58</f>
        <v>0</v>
      </c>
      <c r="AN58" s="152" t="n">
        <f aca="false">((AF58-AP58)*0.2)+AP58</f>
        <v>0</v>
      </c>
      <c r="AO58" s="152" t="n">
        <f aca="false">((AF58-AP58)*0.1)+AP58</f>
        <v>0</v>
      </c>
      <c r="AP58" s="152" t="n">
        <f aca="false">VLOOKUP($A58,GAMMAGRIDS,4,FALSE())</f>
        <v>0</v>
      </c>
      <c r="AQ58" s="152" t="n">
        <f aca="false">(($AP58-$AU58)*0.8)+$AU58</f>
        <v>0</v>
      </c>
      <c r="AR58" s="152" t="n">
        <f aca="false">(($AP58-$AU58)*0.6)+$AU58</f>
        <v>0</v>
      </c>
      <c r="AS58" s="152" t="n">
        <f aca="false">(($AP58-$AU58)*0.4)+$AU58</f>
        <v>0</v>
      </c>
      <c r="AT58" s="152" t="n">
        <f aca="false">(($AP58-$AU58)*0.2)+$AU58</f>
        <v>0</v>
      </c>
      <c r="AU58" s="152" t="n">
        <f aca="false">VLOOKUP($A58,GAMMAGRIDS,5,FALSE())</f>
        <v>0</v>
      </c>
      <c r="AV58" s="152" t="n">
        <f aca="false">(($AU58-$AZ58)*0.8)+$AZ58</f>
        <v>0</v>
      </c>
      <c r="AW58" s="152" t="n">
        <f aca="false">(($AU58-$AZ58)*0.6)+$AZ58</f>
        <v>0</v>
      </c>
      <c r="AX58" s="152" t="n">
        <f aca="false">(($AU58-$AZ58)*0.4)+$AZ58</f>
        <v>0</v>
      </c>
      <c r="AY58" s="152" t="n">
        <f aca="false">(($AU58-$AZ58)*0.2)+$AZ58</f>
        <v>0</v>
      </c>
      <c r="AZ58" s="152" t="n">
        <v>0</v>
      </c>
      <c r="BA58" s="152" t="n">
        <f aca="false">(($BE58-$AZ58)*0.2)+$AZ58</f>
        <v>0</v>
      </c>
      <c r="BB58" s="152" t="n">
        <f aca="false">(($BE58-$AZ58)*0.4)+$AZ58</f>
        <v>0</v>
      </c>
      <c r="BC58" s="152" t="n">
        <f aca="false">(($BE58-$AZ58)*0.6)+$AZ58</f>
        <v>0</v>
      </c>
      <c r="BD58" s="152" t="n">
        <f aca="false">(($BE58-$AZ58)*0.8)+$AZ58</f>
        <v>0</v>
      </c>
      <c r="BE58" s="152" t="n">
        <f aca="false">VLOOKUP($A58,GAMMAGRIDS,6,FALSE())</f>
        <v>0</v>
      </c>
      <c r="BF58" s="152" t="n">
        <f aca="false">(($BJ58-$BE58)*0.2)+$BE58</f>
        <v>0</v>
      </c>
      <c r="BG58" s="152" t="n">
        <f aca="false">(($BJ58-$BE58)*0.4)+$BE58</f>
        <v>0</v>
      </c>
      <c r="BH58" s="152" t="n">
        <f aca="false">(($BJ58-$BE58)*0.6)+$BE58</f>
        <v>0</v>
      </c>
      <c r="BI58" s="152" t="n">
        <f aca="false">(($BJ58-$BE58)*0.8)+$BE58</f>
        <v>0</v>
      </c>
      <c r="BJ58" s="152" t="n">
        <f aca="false">VLOOKUP($A58,GAMMAGRIDS,7,FALSE())</f>
        <v>0</v>
      </c>
      <c r="BK58" s="152" t="n">
        <f aca="false">((BT58-BJ58)*0.1)+BJ58</f>
        <v>0</v>
      </c>
      <c r="BL58" s="152" t="n">
        <f aca="false">((BT58-BJ58)*0.2)+BJ58</f>
        <v>0</v>
      </c>
      <c r="BM58" s="152" t="n">
        <f aca="false">((BT58-BJ58)*0.3)+BJ58</f>
        <v>0</v>
      </c>
      <c r="BN58" s="152" t="n">
        <f aca="false">((BT58-BJ58)*0.4)+BJ58</f>
        <v>0</v>
      </c>
      <c r="BO58" s="152" t="n">
        <f aca="false">((BT58-BJ58)*0.5)+BJ58</f>
        <v>0</v>
      </c>
      <c r="BP58" s="152" t="n">
        <f aca="false">((BT58-BJ58)*0.6)+BJ58</f>
        <v>0</v>
      </c>
      <c r="BQ58" s="152" t="n">
        <f aca="false">((BT58-BJ58)*0.7)+BJ58</f>
        <v>0</v>
      </c>
      <c r="BR58" s="152" t="n">
        <f aca="false">((BT58-BJ58)*0.8)+BJ58</f>
        <v>0</v>
      </c>
      <c r="BS58" s="152" t="n">
        <f aca="false">((BT58-BJ58)*0.9)+BJ58</f>
        <v>0</v>
      </c>
      <c r="BT58" s="152" t="n">
        <f aca="false">VLOOKUP($A58,GAMMAGRIDS,8,FALSE())</f>
        <v>0</v>
      </c>
      <c r="BU58" s="152" t="n">
        <f aca="false">((CD58-BT58)*0.1)+BT58</f>
        <v>0</v>
      </c>
      <c r="BV58" s="152" t="n">
        <f aca="false">((CD58-BT58)*0.2)+BT58</f>
        <v>0</v>
      </c>
      <c r="BW58" s="152" t="n">
        <f aca="false">((CD58-BT58)*0.3)+BT58</f>
        <v>0</v>
      </c>
      <c r="BX58" s="152" t="n">
        <f aca="false">((CD58-BT58)*0.4)+BT58</f>
        <v>0</v>
      </c>
      <c r="BY58" s="152" t="n">
        <f aca="false">((CD58-BT58)*0.5)+BT58</f>
        <v>0</v>
      </c>
      <c r="BZ58" s="152" t="n">
        <f aca="false">((CD58-BT58)*0.6)+BT58</f>
        <v>0</v>
      </c>
      <c r="CA58" s="152" t="n">
        <f aca="false">((CD58-BT58)*0.7)+BT58</f>
        <v>0</v>
      </c>
      <c r="CB58" s="152" t="n">
        <f aca="false">((CD58-BT58)*0.8)+BT58</f>
        <v>0</v>
      </c>
      <c r="CC58" s="152" t="n">
        <f aca="false">((CD58-BT58)*0.9)+BT58</f>
        <v>0</v>
      </c>
      <c r="CD58" s="152" t="n">
        <f aca="false">VLOOKUP($A58,GAMMAGRIDS,9,FALSE())</f>
        <v>0</v>
      </c>
      <c r="CE58" s="152" t="n">
        <f aca="false">($CD58-$CC58)+CD58</f>
        <v>0</v>
      </c>
      <c r="CF58" s="152" t="n">
        <f aca="false">($CD58-$CC58)+CE58</f>
        <v>0</v>
      </c>
      <c r="CG58" s="152" t="n">
        <f aca="false">($CD58-$CC58)+CF58</f>
        <v>0</v>
      </c>
      <c r="CH58" s="152" t="n">
        <f aca="false">($CD58-$CC58)+CG58</f>
        <v>0</v>
      </c>
      <c r="CI58" s="152" t="n">
        <f aca="false">($CD58-$CC58)+CH58</f>
        <v>0</v>
      </c>
      <c r="CJ58" s="152" t="n">
        <f aca="false">($CD58-$CC58)+CI58</f>
        <v>0</v>
      </c>
      <c r="CK58" s="152" t="n">
        <f aca="false">($CD58-$CC58)+CJ58</f>
        <v>0</v>
      </c>
      <c r="CL58" s="152" t="n">
        <f aca="false">($CD58-$CC58)+CK58</f>
        <v>0</v>
      </c>
      <c r="CM58" s="152" t="n">
        <f aca="false">($CD58-$CC58)+CL58</f>
        <v>0</v>
      </c>
      <c r="CN58" s="152" t="n">
        <f aca="false">($CD58-$CC58)+CM58</f>
        <v>0</v>
      </c>
      <c r="CO58" s="152" t="n">
        <f aca="false">($CD58-$CC58)+CN58</f>
        <v>0</v>
      </c>
      <c r="CP58" s="152" t="n">
        <f aca="false">($CD58-$CC58)+CO58</f>
        <v>0</v>
      </c>
      <c r="CQ58" s="152" t="n">
        <f aca="false">($CD58-$CC58)+CP58</f>
        <v>0</v>
      </c>
      <c r="CR58" s="152" t="n">
        <f aca="false">($CD58-$CC58)+CQ58</f>
        <v>0</v>
      </c>
      <c r="CS58" s="152" t="n">
        <f aca="false">($CD58-$CC58)+CR58</f>
        <v>0</v>
      </c>
      <c r="CT58" s="152" t="n">
        <f aca="false">($CD58-$CC58)+CS58</f>
        <v>0</v>
      </c>
      <c r="CU58" s="152" t="n">
        <f aca="false">($CD58-$CC58)+CT58</f>
        <v>0</v>
      </c>
      <c r="CV58" s="152" t="n">
        <f aca="false">($CD58-$CC58)+CU58</f>
        <v>0</v>
      </c>
      <c r="CW58" s="152" t="n">
        <f aca="false">($CD58-$CC58)+CV58</f>
        <v>0</v>
      </c>
      <c r="CX58" s="152" t="n">
        <f aca="false">($CD58-$CC58)+CW58</f>
        <v>0</v>
      </c>
    </row>
    <row r="59" customFormat="false" ht="12.75" hidden="false" customHeight="false" outlineLevel="0" collapsed="false">
      <c r="A59" s="34" t="n">
        <v>38384</v>
      </c>
      <c r="B59" s="152" t="n">
        <f aca="false">($V59-$W59)+C59</f>
        <v>0</v>
      </c>
      <c r="C59" s="152" t="n">
        <f aca="false">($V59-$W59)+D59</f>
        <v>0</v>
      </c>
      <c r="D59" s="152" t="n">
        <f aca="false">($V59-$W59)+E59</f>
        <v>0</v>
      </c>
      <c r="E59" s="152" t="n">
        <f aca="false">($V59-$W59)+F59</f>
        <v>0</v>
      </c>
      <c r="F59" s="152" t="n">
        <f aca="false">($V59-$W59)+G59</f>
        <v>0</v>
      </c>
      <c r="G59" s="152" t="n">
        <f aca="false">($V59-$W59)+H59</f>
        <v>0</v>
      </c>
      <c r="H59" s="152" t="n">
        <f aca="false">($V59-$W59)+I59</f>
        <v>0</v>
      </c>
      <c r="I59" s="152" t="n">
        <f aca="false">($V59-$W59)+J59</f>
        <v>0</v>
      </c>
      <c r="J59" s="152" t="n">
        <f aca="false">($V59-$W59)+K59</f>
        <v>0</v>
      </c>
      <c r="K59" s="152" t="n">
        <f aca="false">($V59-$W59)+L59</f>
        <v>0</v>
      </c>
      <c r="L59" s="152" t="n">
        <f aca="false">($V59-$W59)+M59</f>
        <v>0</v>
      </c>
      <c r="M59" s="152" t="n">
        <f aca="false">($V59-$W59)+N59</f>
        <v>0</v>
      </c>
      <c r="N59" s="152" t="n">
        <f aca="false">($V59-$W59)+O59</f>
        <v>0</v>
      </c>
      <c r="O59" s="152" t="n">
        <f aca="false">($V59-$W59)+P59</f>
        <v>0</v>
      </c>
      <c r="P59" s="152" t="n">
        <f aca="false">($V59-$W59)+Q59</f>
        <v>0</v>
      </c>
      <c r="Q59" s="152" t="n">
        <f aca="false">($V59-$W59)+R59</f>
        <v>0</v>
      </c>
      <c r="R59" s="152" t="n">
        <f aca="false">($V59-$W59)+S59</f>
        <v>0</v>
      </c>
      <c r="S59" s="152" t="n">
        <f aca="false">($V59-$W59)+T59</f>
        <v>0</v>
      </c>
      <c r="T59" s="152" t="n">
        <f aca="false">($V59-$W59)+U59</f>
        <v>0</v>
      </c>
      <c r="U59" s="152" t="n">
        <f aca="false">($V59-$W59)+V59</f>
        <v>0</v>
      </c>
      <c r="V59" s="152" t="n">
        <f aca="false">VLOOKUP($A59,GAMMAGRIDS,2,FALSE())</f>
        <v>0</v>
      </c>
      <c r="W59" s="152" t="n">
        <f aca="false">((V59-AF59)*0.9)+AF59</f>
        <v>0</v>
      </c>
      <c r="X59" s="152" t="n">
        <f aca="false">((V59-AF59)*0.8)+AF59</f>
        <v>0</v>
      </c>
      <c r="Y59" s="152" t="n">
        <f aca="false">((V59-AF59)*0.7)+AF59</f>
        <v>0</v>
      </c>
      <c r="Z59" s="152" t="n">
        <f aca="false">((V59-AF59)*0.6)+AF59</f>
        <v>0</v>
      </c>
      <c r="AA59" s="152" t="n">
        <f aca="false">((V59-AF59)*0.5)+AF59</f>
        <v>0</v>
      </c>
      <c r="AB59" s="152" t="n">
        <f aca="false">((V59-AF59)*0.4)+AF59</f>
        <v>0</v>
      </c>
      <c r="AC59" s="152" t="n">
        <f aca="false">((V59-AF59)*0.3)+AF59</f>
        <v>0</v>
      </c>
      <c r="AD59" s="152" t="n">
        <f aca="false">((V59-AF59)*0.2)+AF59</f>
        <v>0</v>
      </c>
      <c r="AE59" s="152" t="n">
        <f aca="false">((V59-AF59)*0.1)+AF59</f>
        <v>0</v>
      </c>
      <c r="AF59" s="152" t="n">
        <f aca="false">VLOOKUP($A59,GAMMAGRIDS,3,FALSE())</f>
        <v>0</v>
      </c>
      <c r="AG59" s="152" t="n">
        <f aca="false">((AF59-AP59)*0.9)+AP59</f>
        <v>0</v>
      </c>
      <c r="AH59" s="152" t="n">
        <f aca="false">((AF59-AP59)*0.8)+AP59</f>
        <v>0</v>
      </c>
      <c r="AI59" s="152" t="n">
        <f aca="false">((AF59-AP59)*0.7)+AP59</f>
        <v>0</v>
      </c>
      <c r="AJ59" s="152" t="n">
        <f aca="false">((AF59-AP59)*0.6)+AP59</f>
        <v>0</v>
      </c>
      <c r="AK59" s="152" t="n">
        <f aca="false">((AF59-AP59)*0.5)+AP59</f>
        <v>0</v>
      </c>
      <c r="AL59" s="152" t="n">
        <f aca="false">((AF59-AP59)*0.4)+AP59</f>
        <v>0</v>
      </c>
      <c r="AM59" s="152" t="n">
        <f aca="false">((AF59-AP59)*0.3)+AP59</f>
        <v>0</v>
      </c>
      <c r="AN59" s="152" t="n">
        <f aca="false">((AF59-AP59)*0.2)+AP59</f>
        <v>0</v>
      </c>
      <c r="AO59" s="152" t="n">
        <f aca="false">((AF59-AP59)*0.1)+AP59</f>
        <v>0</v>
      </c>
      <c r="AP59" s="152" t="n">
        <f aca="false">VLOOKUP($A59,GAMMAGRIDS,4,FALSE())</f>
        <v>0</v>
      </c>
      <c r="AQ59" s="152" t="n">
        <f aca="false">(($AP59-$AU59)*0.8)+$AU59</f>
        <v>0</v>
      </c>
      <c r="AR59" s="152" t="n">
        <f aca="false">(($AP59-$AU59)*0.6)+$AU59</f>
        <v>0</v>
      </c>
      <c r="AS59" s="152" t="n">
        <f aca="false">(($AP59-$AU59)*0.4)+$AU59</f>
        <v>0</v>
      </c>
      <c r="AT59" s="152" t="n">
        <f aca="false">(($AP59-$AU59)*0.2)+$AU59</f>
        <v>0</v>
      </c>
      <c r="AU59" s="152" t="n">
        <f aca="false">VLOOKUP($A59,GAMMAGRIDS,5,FALSE())</f>
        <v>0</v>
      </c>
      <c r="AV59" s="152" t="n">
        <f aca="false">(($AU59-$AZ59)*0.8)+$AZ59</f>
        <v>0</v>
      </c>
      <c r="AW59" s="152" t="n">
        <f aca="false">(($AU59-$AZ59)*0.6)+$AZ59</f>
        <v>0</v>
      </c>
      <c r="AX59" s="152" t="n">
        <f aca="false">(($AU59-$AZ59)*0.4)+$AZ59</f>
        <v>0</v>
      </c>
      <c r="AY59" s="152" t="n">
        <f aca="false">(($AU59-$AZ59)*0.2)+$AZ59</f>
        <v>0</v>
      </c>
      <c r="AZ59" s="152" t="n">
        <v>0</v>
      </c>
      <c r="BA59" s="152" t="n">
        <f aca="false">(($BE59-$AZ59)*0.2)+$AZ59</f>
        <v>0</v>
      </c>
      <c r="BB59" s="152" t="n">
        <f aca="false">(($BE59-$AZ59)*0.4)+$AZ59</f>
        <v>0</v>
      </c>
      <c r="BC59" s="152" t="n">
        <f aca="false">(($BE59-$AZ59)*0.6)+$AZ59</f>
        <v>0</v>
      </c>
      <c r="BD59" s="152" t="n">
        <f aca="false">(($BE59-$AZ59)*0.8)+$AZ59</f>
        <v>0</v>
      </c>
      <c r="BE59" s="152" t="n">
        <f aca="false">VLOOKUP($A59,GAMMAGRIDS,6,FALSE())</f>
        <v>0</v>
      </c>
      <c r="BF59" s="152" t="n">
        <f aca="false">(($BJ59-$BE59)*0.2)+$BE59</f>
        <v>0</v>
      </c>
      <c r="BG59" s="152" t="n">
        <f aca="false">(($BJ59-$BE59)*0.4)+$BE59</f>
        <v>0</v>
      </c>
      <c r="BH59" s="152" t="n">
        <f aca="false">(($BJ59-$BE59)*0.6)+$BE59</f>
        <v>0</v>
      </c>
      <c r="BI59" s="152" t="n">
        <f aca="false">(($BJ59-$BE59)*0.8)+$BE59</f>
        <v>0</v>
      </c>
      <c r="BJ59" s="152" t="n">
        <f aca="false">VLOOKUP($A59,GAMMAGRIDS,7,FALSE())</f>
        <v>0</v>
      </c>
      <c r="BK59" s="152" t="n">
        <f aca="false">((BT59-BJ59)*0.1)+BJ59</f>
        <v>0</v>
      </c>
      <c r="BL59" s="152" t="n">
        <f aca="false">((BT59-BJ59)*0.2)+BJ59</f>
        <v>0</v>
      </c>
      <c r="BM59" s="152" t="n">
        <f aca="false">((BT59-BJ59)*0.3)+BJ59</f>
        <v>0</v>
      </c>
      <c r="BN59" s="152" t="n">
        <f aca="false">((BT59-BJ59)*0.4)+BJ59</f>
        <v>0</v>
      </c>
      <c r="BO59" s="152" t="n">
        <f aca="false">((BT59-BJ59)*0.5)+BJ59</f>
        <v>0</v>
      </c>
      <c r="BP59" s="152" t="n">
        <f aca="false">((BT59-BJ59)*0.6)+BJ59</f>
        <v>0</v>
      </c>
      <c r="BQ59" s="152" t="n">
        <f aca="false">((BT59-BJ59)*0.7)+BJ59</f>
        <v>0</v>
      </c>
      <c r="BR59" s="152" t="n">
        <f aca="false">((BT59-BJ59)*0.8)+BJ59</f>
        <v>0</v>
      </c>
      <c r="BS59" s="152" t="n">
        <f aca="false">((BT59-BJ59)*0.9)+BJ59</f>
        <v>0</v>
      </c>
      <c r="BT59" s="152" t="n">
        <f aca="false">VLOOKUP($A59,GAMMAGRIDS,8,FALSE())</f>
        <v>0</v>
      </c>
      <c r="BU59" s="152" t="n">
        <f aca="false">((CD59-BT59)*0.1)+BT59</f>
        <v>0</v>
      </c>
      <c r="BV59" s="152" t="n">
        <f aca="false">((CD59-BT59)*0.2)+BT59</f>
        <v>0</v>
      </c>
      <c r="BW59" s="152" t="n">
        <f aca="false">((CD59-BT59)*0.3)+BT59</f>
        <v>0</v>
      </c>
      <c r="BX59" s="152" t="n">
        <f aca="false">((CD59-BT59)*0.4)+BT59</f>
        <v>0</v>
      </c>
      <c r="BY59" s="152" t="n">
        <f aca="false">((CD59-BT59)*0.5)+BT59</f>
        <v>0</v>
      </c>
      <c r="BZ59" s="152" t="n">
        <f aca="false">((CD59-BT59)*0.6)+BT59</f>
        <v>0</v>
      </c>
      <c r="CA59" s="152" t="n">
        <f aca="false">((CD59-BT59)*0.7)+BT59</f>
        <v>0</v>
      </c>
      <c r="CB59" s="152" t="n">
        <f aca="false">((CD59-BT59)*0.8)+BT59</f>
        <v>0</v>
      </c>
      <c r="CC59" s="152" t="n">
        <f aca="false">((CD59-BT59)*0.9)+BT59</f>
        <v>0</v>
      </c>
      <c r="CD59" s="152" t="n">
        <f aca="false">VLOOKUP($A59,GAMMAGRIDS,9,FALSE())</f>
        <v>0</v>
      </c>
      <c r="CE59" s="152" t="n">
        <f aca="false">($CD59-$CC59)+CD59</f>
        <v>0</v>
      </c>
      <c r="CF59" s="152" t="n">
        <f aca="false">($CD59-$CC59)+CE59</f>
        <v>0</v>
      </c>
      <c r="CG59" s="152" t="n">
        <f aca="false">($CD59-$CC59)+CF59</f>
        <v>0</v>
      </c>
      <c r="CH59" s="152" t="n">
        <f aca="false">($CD59-$CC59)+CG59</f>
        <v>0</v>
      </c>
      <c r="CI59" s="152" t="n">
        <f aca="false">($CD59-$CC59)+CH59</f>
        <v>0</v>
      </c>
      <c r="CJ59" s="152" t="n">
        <f aca="false">($CD59-$CC59)+CI59</f>
        <v>0</v>
      </c>
      <c r="CK59" s="152" t="n">
        <f aca="false">($CD59-$CC59)+CJ59</f>
        <v>0</v>
      </c>
      <c r="CL59" s="152" t="n">
        <f aca="false">($CD59-$CC59)+CK59</f>
        <v>0</v>
      </c>
      <c r="CM59" s="152" t="n">
        <f aca="false">($CD59-$CC59)+CL59</f>
        <v>0</v>
      </c>
      <c r="CN59" s="152" t="n">
        <f aca="false">($CD59-$CC59)+CM59</f>
        <v>0</v>
      </c>
      <c r="CO59" s="152" t="n">
        <f aca="false">($CD59-$CC59)+CN59</f>
        <v>0</v>
      </c>
      <c r="CP59" s="152" t="n">
        <f aca="false">($CD59-$CC59)+CO59</f>
        <v>0</v>
      </c>
      <c r="CQ59" s="152" t="n">
        <f aca="false">($CD59-$CC59)+CP59</f>
        <v>0</v>
      </c>
      <c r="CR59" s="152" t="n">
        <f aca="false">($CD59-$CC59)+CQ59</f>
        <v>0</v>
      </c>
      <c r="CS59" s="152" t="n">
        <f aca="false">($CD59-$CC59)+CR59</f>
        <v>0</v>
      </c>
      <c r="CT59" s="152" t="n">
        <f aca="false">($CD59-$CC59)+CS59</f>
        <v>0</v>
      </c>
      <c r="CU59" s="152" t="n">
        <f aca="false">($CD59-$CC59)+CT59</f>
        <v>0</v>
      </c>
      <c r="CV59" s="152" t="n">
        <f aca="false">($CD59-$CC59)+CU59</f>
        <v>0</v>
      </c>
      <c r="CW59" s="152" t="n">
        <f aca="false">($CD59-$CC59)+CV59</f>
        <v>0</v>
      </c>
      <c r="CX59" s="152" t="n">
        <f aca="false">($CD59-$CC59)+CW59</f>
        <v>0</v>
      </c>
    </row>
    <row r="60" customFormat="false" ht="12.75" hidden="false" customHeight="false" outlineLevel="0" collapsed="false">
      <c r="A60" s="34" t="n">
        <v>38412</v>
      </c>
      <c r="B60" s="152" t="n">
        <f aca="false">($V60-$W60)+C60</f>
        <v>0</v>
      </c>
      <c r="C60" s="152" t="n">
        <f aca="false">($V60-$W60)+D60</f>
        <v>0</v>
      </c>
      <c r="D60" s="152" t="n">
        <f aca="false">($V60-$W60)+E60</f>
        <v>0</v>
      </c>
      <c r="E60" s="152" t="n">
        <f aca="false">($V60-$W60)+F60</f>
        <v>0</v>
      </c>
      <c r="F60" s="152" t="n">
        <f aca="false">($V60-$W60)+G60</f>
        <v>0</v>
      </c>
      <c r="G60" s="152" t="n">
        <f aca="false">($V60-$W60)+H60</f>
        <v>0</v>
      </c>
      <c r="H60" s="152" t="n">
        <f aca="false">($V60-$W60)+I60</f>
        <v>0</v>
      </c>
      <c r="I60" s="152" t="n">
        <f aca="false">($V60-$W60)+J60</f>
        <v>0</v>
      </c>
      <c r="J60" s="152" t="n">
        <f aca="false">($V60-$W60)+K60</f>
        <v>0</v>
      </c>
      <c r="K60" s="152" t="n">
        <f aca="false">($V60-$W60)+L60</f>
        <v>0</v>
      </c>
      <c r="L60" s="152" t="n">
        <f aca="false">($V60-$W60)+M60</f>
        <v>0</v>
      </c>
      <c r="M60" s="152" t="n">
        <f aca="false">($V60-$W60)+N60</f>
        <v>0</v>
      </c>
      <c r="N60" s="152" t="n">
        <f aca="false">($V60-$W60)+O60</f>
        <v>0</v>
      </c>
      <c r="O60" s="152" t="n">
        <f aca="false">($V60-$W60)+P60</f>
        <v>0</v>
      </c>
      <c r="P60" s="152" t="n">
        <f aca="false">($V60-$W60)+Q60</f>
        <v>0</v>
      </c>
      <c r="Q60" s="152" t="n">
        <f aca="false">($V60-$W60)+R60</f>
        <v>0</v>
      </c>
      <c r="R60" s="152" t="n">
        <f aca="false">($V60-$W60)+S60</f>
        <v>0</v>
      </c>
      <c r="S60" s="152" t="n">
        <f aca="false">($V60-$W60)+T60</f>
        <v>0</v>
      </c>
      <c r="T60" s="152" t="n">
        <f aca="false">($V60-$W60)+U60</f>
        <v>0</v>
      </c>
      <c r="U60" s="152" t="n">
        <f aca="false">($V60-$W60)+V60</f>
        <v>0</v>
      </c>
      <c r="V60" s="152" t="n">
        <f aca="false">VLOOKUP($A60,GAMMAGRIDS,2,FALSE())</f>
        <v>0</v>
      </c>
      <c r="W60" s="152" t="n">
        <f aca="false">((V60-AF60)*0.9)+AF60</f>
        <v>0</v>
      </c>
      <c r="X60" s="152" t="n">
        <f aca="false">((V60-AF60)*0.8)+AF60</f>
        <v>0</v>
      </c>
      <c r="Y60" s="152" t="n">
        <f aca="false">((V60-AF60)*0.7)+AF60</f>
        <v>0</v>
      </c>
      <c r="Z60" s="152" t="n">
        <f aca="false">((V60-AF60)*0.6)+AF60</f>
        <v>0</v>
      </c>
      <c r="AA60" s="152" t="n">
        <f aca="false">((V60-AF60)*0.5)+AF60</f>
        <v>0</v>
      </c>
      <c r="AB60" s="152" t="n">
        <f aca="false">((V60-AF60)*0.4)+AF60</f>
        <v>0</v>
      </c>
      <c r="AC60" s="152" t="n">
        <f aca="false">((V60-AF60)*0.3)+AF60</f>
        <v>0</v>
      </c>
      <c r="AD60" s="152" t="n">
        <f aca="false">((V60-AF60)*0.2)+AF60</f>
        <v>0</v>
      </c>
      <c r="AE60" s="152" t="n">
        <f aca="false">((V60-AF60)*0.1)+AF60</f>
        <v>0</v>
      </c>
      <c r="AF60" s="152" t="n">
        <f aca="false">VLOOKUP($A60,GAMMAGRIDS,3,FALSE())</f>
        <v>0</v>
      </c>
      <c r="AG60" s="152" t="n">
        <f aca="false">((AF60-AP60)*0.9)+AP60</f>
        <v>0</v>
      </c>
      <c r="AH60" s="152" t="n">
        <f aca="false">((AF60-AP60)*0.8)+AP60</f>
        <v>0</v>
      </c>
      <c r="AI60" s="152" t="n">
        <f aca="false">((AF60-AP60)*0.7)+AP60</f>
        <v>0</v>
      </c>
      <c r="AJ60" s="152" t="n">
        <f aca="false">((AF60-AP60)*0.6)+AP60</f>
        <v>0</v>
      </c>
      <c r="AK60" s="152" t="n">
        <f aca="false">((AF60-AP60)*0.5)+AP60</f>
        <v>0</v>
      </c>
      <c r="AL60" s="152" t="n">
        <f aca="false">((AF60-AP60)*0.4)+AP60</f>
        <v>0</v>
      </c>
      <c r="AM60" s="152" t="n">
        <f aca="false">((AF60-AP60)*0.3)+AP60</f>
        <v>0</v>
      </c>
      <c r="AN60" s="152" t="n">
        <f aca="false">((AF60-AP60)*0.2)+AP60</f>
        <v>0</v>
      </c>
      <c r="AO60" s="152" t="n">
        <f aca="false">((AF60-AP60)*0.1)+AP60</f>
        <v>0</v>
      </c>
      <c r="AP60" s="152" t="n">
        <f aca="false">VLOOKUP($A60,GAMMAGRIDS,4,FALSE())</f>
        <v>0</v>
      </c>
      <c r="AQ60" s="152" t="n">
        <f aca="false">(($AP60-$AU60)*0.8)+$AU60</f>
        <v>0</v>
      </c>
      <c r="AR60" s="152" t="n">
        <f aca="false">(($AP60-$AU60)*0.6)+$AU60</f>
        <v>0</v>
      </c>
      <c r="AS60" s="152" t="n">
        <f aca="false">(($AP60-$AU60)*0.4)+$AU60</f>
        <v>0</v>
      </c>
      <c r="AT60" s="152" t="n">
        <f aca="false">(($AP60-$AU60)*0.2)+$AU60</f>
        <v>0</v>
      </c>
      <c r="AU60" s="152" t="n">
        <f aca="false">VLOOKUP($A60,GAMMAGRIDS,5,FALSE())</f>
        <v>0</v>
      </c>
      <c r="AV60" s="152" t="n">
        <f aca="false">(($AU60-$AZ60)*0.8)+$AZ60</f>
        <v>0</v>
      </c>
      <c r="AW60" s="152" t="n">
        <f aca="false">(($AU60-$AZ60)*0.6)+$AZ60</f>
        <v>0</v>
      </c>
      <c r="AX60" s="152" t="n">
        <f aca="false">(($AU60-$AZ60)*0.4)+$AZ60</f>
        <v>0</v>
      </c>
      <c r="AY60" s="152" t="n">
        <f aca="false">(($AU60-$AZ60)*0.2)+$AZ60</f>
        <v>0</v>
      </c>
      <c r="AZ60" s="152" t="n">
        <v>0</v>
      </c>
      <c r="BA60" s="152" t="n">
        <f aca="false">(($BE60-$AZ60)*0.2)+$AZ60</f>
        <v>0</v>
      </c>
      <c r="BB60" s="152" t="n">
        <f aca="false">(($BE60-$AZ60)*0.4)+$AZ60</f>
        <v>0</v>
      </c>
      <c r="BC60" s="152" t="n">
        <f aca="false">(($BE60-$AZ60)*0.6)+$AZ60</f>
        <v>0</v>
      </c>
      <c r="BD60" s="152" t="n">
        <f aca="false">(($BE60-$AZ60)*0.8)+$AZ60</f>
        <v>0</v>
      </c>
      <c r="BE60" s="152" t="n">
        <f aca="false">VLOOKUP($A60,GAMMAGRIDS,6,FALSE())</f>
        <v>0</v>
      </c>
      <c r="BF60" s="152" t="n">
        <f aca="false">(($BJ60-$BE60)*0.2)+$BE60</f>
        <v>0</v>
      </c>
      <c r="BG60" s="152" t="n">
        <f aca="false">(($BJ60-$BE60)*0.4)+$BE60</f>
        <v>0</v>
      </c>
      <c r="BH60" s="152" t="n">
        <f aca="false">(($BJ60-$BE60)*0.6)+$BE60</f>
        <v>0</v>
      </c>
      <c r="BI60" s="152" t="n">
        <f aca="false">(($BJ60-$BE60)*0.8)+$BE60</f>
        <v>0</v>
      </c>
      <c r="BJ60" s="152" t="n">
        <f aca="false">VLOOKUP($A60,GAMMAGRIDS,7,FALSE())</f>
        <v>0</v>
      </c>
      <c r="BK60" s="152" t="n">
        <f aca="false">((BT60-BJ60)*0.1)+BJ60</f>
        <v>0</v>
      </c>
      <c r="BL60" s="152" t="n">
        <f aca="false">((BT60-BJ60)*0.2)+BJ60</f>
        <v>0</v>
      </c>
      <c r="BM60" s="152" t="n">
        <f aca="false">((BT60-BJ60)*0.3)+BJ60</f>
        <v>0</v>
      </c>
      <c r="BN60" s="152" t="n">
        <f aca="false">((BT60-BJ60)*0.4)+BJ60</f>
        <v>0</v>
      </c>
      <c r="BO60" s="152" t="n">
        <f aca="false">((BT60-BJ60)*0.5)+BJ60</f>
        <v>0</v>
      </c>
      <c r="BP60" s="152" t="n">
        <f aca="false">((BT60-BJ60)*0.6)+BJ60</f>
        <v>0</v>
      </c>
      <c r="BQ60" s="152" t="n">
        <f aca="false">((BT60-BJ60)*0.7)+BJ60</f>
        <v>0</v>
      </c>
      <c r="BR60" s="152" t="n">
        <f aca="false">((BT60-BJ60)*0.8)+BJ60</f>
        <v>0</v>
      </c>
      <c r="BS60" s="152" t="n">
        <f aca="false">((BT60-BJ60)*0.9)+BJ60</f>
        <v>0</v>
      </c>
      <c r="BT60" s="152" t="n">
        <f aca="false">VLOOKUP($A60,GAMMAGRIDS,8,FALSE())</f>
        <v>0</v>
      </c>
      <c r="BU60" s="152" t="n">
        <f aca="false">((CD60-BT60)*0.1)+BT60</f>
        <v>0</v>
      </c>
      <c r="BV60" s="152" t="n">
        <f aca="false">((CD60-BT60)*0.2)+BT60</f>
        <v>0</v>
      </c>
      <c r="BW60" s="152" t="n">
        <f aca="false">((CD60-BT60)*0.3)+BT60</f>
        <v>0</v>
      </c>
      <c r="BX60" s="152" t="n">
        <f aca="false">((CD60-BT60)*0.4)+BT60</f>
        <v>0</v>
      </c>
      <c r="BY60" s="152" t="n">
        <f aca="false">((CD60-BT60)*0.5)+BT60</f>
        <v>0</v>
      </c>
      <c r="BZ60" s="152" t="n">
        <f aca="false">((CD60-BT60)*0.6)+BT60</f>
        <v>0</v>
      </c>
      <c r="CA60" s="152" t="n">
        <f aca="false">((CD60-BT60)*0.7)+BT60</f>
        <v>0</v>
      </c>
      <c r="CB60" s="152" t="n">
        <f aca="false">((CD60-BT60)*0.8)+BT60</f>
        <v>0</v>
      </c>
      <c r="CC60" s="152" t="n">
        <f aca="false">((CD60-BT60)*0.9)+BT60</f>
        <v>0</v>
      </c>
      <c r="CD60" s="152" t="n">
        <f aca="false">VLOOKUP($A60,GAMMAGRIDS,9,FALSE())</f>
        <v>0</v>
      </c>
      <c r="CE60" s="152" t="n">
        <f aca="false">($CD60-$CC60)+CD60</f>
        <v>0</v>
      </c>
      <c r="CF60" s="152" t="n">
        <f aca="false">($CD60-$CC60)+CE60</f>
        <v>0</v>
      </c>
      <c r="CG60" s="152" t="n">
        <f aca="false">($CD60-$CC60)+CF60</f>
        <v>0</v>
      </c>
      <c r="CH60" s="152" t="n">
        <f aca="false">($CD60-$CC60)+CG60</f>
        <v>0</v>
      </c>
      <c r="CI60" s="152" t="n">
        <f aca="false">($CD60-$CC60)+CH60</f>
        <v>0</v>
      </c>
      <c r="CJ60" s="152" t="n">
        <f aca="false">($CD60-$CC60)+CI60</f>
        <v>0</v>
      </c>
      <c r="CK60" s="152" t="n">
        <f aca="false">($CD60-$CC60)+CJ60</f>
        <v>0</v>
      </c>
      <c r="CL60" s="152" t="n">
        <f aca="false">($CD60-$CC60)+CK60</f>
        <v>0</v>
      </c>
      <c r="CM60" s="152" t="n">
        <f aca="false">($CD60-$CC60)+CL60</f>
        <v>0</v>
      </c>
      <c r="CN60" s="152" t="n">
        <f aca="false">($CD60-$CC60)+CM60</f>
        <v>0</v>
      </c>
      <c r="CO60" s="152" t="n">
        <f aca="false">($CD60-$CC60)+CN60</f>
        <v>0</v>
      </c>
      <c r="CP60" s="152" t="n">
        <f aca="false">($CD60-$CC60)+CO60</f>
        <v>0</v>
      </c>
      <c r="CQ60" s="152" t="n">
        <f aca="false">($CD60-$CC60)+CP60</f>
        <v>0</v>
      </c>
      <c r="CR60" s="152" t="n">
        <f aca="false">($CD60-$CC60)+CQ60</f>
        <v>0</v>
      </c>
      <c r="CS60" s="152" t="n">
        <f aca="false">($CD60-$CC60)+CR60</f>
        <v>0</v>
      </c>
      <c r="CT60" s="152" t="n">
        <f aca="false">($CD60-$CC60)+CS60</f>
        <v>0</v>
      </c>
      <c r="CU60" s="152" t="n">
        <f aca="false">($CD60-$CC60)+CT60</f>
        <v>0</v>
      </c>
      <c r="CV60" s="152" t="n">
        <f aca="false">($CD60-$CC60)+CU60</f>
        <v>0</v>
      </c>
      <c r="CW60" s="152" t="n">
        <f aca="false">($CD60-$CC60)+CV60</f>
        <v>0</v>
      </c>
      <c r="CX60" s="152" t="n">
        <f aca="false">($CD60-$CC60)+CW60</f>
        <v>0</v>
      </c>
    </row>
    <row r="61" customFormat="false" ht="12.75" hidden="false" customHeight="false" outlineLevel="0" collapsed="false">
      <c r="A61" s="34" t="n">
        <v>38443</v>
      </c>
      <c r="B61" s="152" t="n">
        <f aca="false">($V61-$W61)+C61</f>
        <v>0</v>
      </c>
      <c r="C61" s="152" t="n">
        <f aca="false">($V61-$W61)+D61</f>
        <v>0</v>
      </c>
      <c r="D61" s="152" t="n">
        <f aca="false">($V61-$W61)+E61</f>
        <v>0</v>
      </c>
      <c r="E61" s="152" t="n">
        <f aca="false">($V61-$W61)+F61</f>
        <v>0</v>
      </c>
      <c r="F61" s="152" t="n">
        <f aca="false">($V61-$W61)+G61</f>
        <v>0</v>
      </c>
      <c r="G61" s="152" t="n">
        <f aca="false">($V61-$W61)+H61</f>
        <v>0</v>
      </c>
      <c r="H61" s="152" t="n">
        <f aca="false">($V61-$W61)+I61</f>
        <v>0</v>
      </c>
      <c r="I61" s="152" t="n">
        <f aca="false">($V61-$W61)+J61</f>
        <v>0</v>
      </c>
      <c r="J61" s="152" t="n">
        <f aca="false">($V61-$W61)+K61</f>
        <v>0</v>
      </c>
      <c r="K61" s="152" t="n">
        <f aca="false">($V61-$W61)+L61</f>
        <v>0</v>
      </c>
      <c r="L61" s="152" t="n">
        <f aca="false">($V61-$W61)+M61</f>
        <v>0</v>
      </c>
      <c r="M61" s="152" t="n">
        <f aca="false">($V61-$W61)+N61</f>
        <v>0</v>
      </c>
      <c r="N61" s="152" t="n">
        <f aca="false">($V61-$W61)+O61</f>
        <v>0</v>
      </c>
      <c r="O61" s="152" t="n">
        <f aca="false">($V61-$W61)+P61</f>
        <v>0</v>
      </c>
      <c r="P61" s="152" t="n">
        <f aca="false">($V61-$W61)+Q61</f>
        <v>0</v>
      </c>
      <c r="Q61" s="152" t="n">
        <f aca="false">($V61-$W61)+R61</f>
        <v>0</v>
      </c>
      <c r="R61" s="152" t="n">
        <f aca="false">($V61-$W61)+S61</f>
        <v>0</v>
      </c>
      <c r="S61" s="152" t="n">
        <f aca="false">($V61-$W61)+T61</f>
        <v>0</v>
      </c>
      <c r="T61" s="152" t="n">
        <f aca="false">($V61-$W61)+U61</f>
        <v>0</v>
      </c>
      <c r="U61" s="152" t="n">
        <f aca="false">($V61-$W61)+V61</f>
        <v>0</v>
      </c>
      <c r="V61" s="152" t="n">
        <f aca="false">VLOOKUP($A61,GAMMAGRIDS,2,FALSE())</f>
        <v>0</v>
      </c>
      <c r="W61" s="152" t="n">
        <f aca="false">((V61-AF61)*0.9)+AF61</f>
        <v>0</v>
      </c>
      <c r="X61" s="152" t="n">
        <f aca="false">((V61-AF61)*0.8)+AF61</f>
        <v>0</v>
      </c>
      <c r="Y61" s="152" t="n">
        <f aca="false">((V61-AF61)*0.7)+AF61</f>
        <v>0</v>
      </c>
      <c r="Z61" s="152" t="n">
        <f aca="false">((V61-AF61)*0.6)+AF61</f>
        <v>0</v>
      </c>
      <c r="AA61" s="152" t="n">
        <f aca="false">((V61-AF61)*0.5)+AF61</f>
        <v>0</v>
      </c>
      <c r="AB61" s="152" t="n">
        <f aca="false">((V61-AF61)*0.4)+AF61</f>
        <v>0</v>
      </c>
      <c r="AC61" s="152" t="n">
        <f aca="false">((V61-AF61)*0.3)+AF61</f>
        <v>0</v>
      </c>
      <c r="AD61" s="152" t="n">
        <f aca="false">((V61-AF61)*0.2)+AF61</f>
        <v>0</v>
      </c>
      <c r="AE61" s="152" t="n">
        <f aca="false">((V61-AF61)*0.1)+AF61</f>
        <v>0</v>
      </c>
      <c r="AF61" s="152" t="n">
        <f aca="false">VLOOKUP($A61,GAMMAGRIDS,3,FALSE())</f>
        <v>0</v>
      </c>
      <c r="AG61" s="152" t="n">
        <f aca="false">((AF61-AP61)*0.9)+AP61</f>
        <v>0</v>
      </c>
      <c r="AH61" s="152" t="n">
        <f aca="false">((AF61-AP61)*0.8)+AP61</f>
        <v>0</v>
      </c>
      <c r="AI61" s="152" t="n">
        <f aca="false">((AF61-AP61)*0.7)+AP61</f>
        <v>0</v>
      </c>
      <c r="AJ61" s="152" t="n">
        <f aca="false">((AF61-AP61)*0.6)+AP61</f>
        <v>0</v>
      </c>
      <c r="AK61" s="152" t="n">
        <f aca="false">((AF61-AP61)*0.5)+AP61</f>
        <v>0</v>
      </c>
      <c r="AL61" s="152" t="n">
        <f aca="false">((AF61-AP61)*0.4)+AP61</f>
        <v>0</v>
      </c>
      <c r="AM61" s="152" t="n">
        <f aca="false">((AF61-AP61)*0.3)+AP61</f>
        <v>0</v>
      </c>
      <c r="AN61" s="152" t="n">
        <f aca="false">((AF61-AP61)*0.2)+AP61</f>
        <v>0</v>
      </c>
      <c r="AO61" s="152" t="n">
        <f aca="false">((AF61-AP61)*0.1)+AP61</f>
        <v>0</v>
      </c>
      <c r="AP61" s="152" t="n">
        <f aca="false">VLOOKUP($A61,GAMMAGRIDS,4,FALSE())</f>
        <v>0</v>
      </c>
      <c r="AQ61" s="152" t="n">
        <f aca="false">(($AP61-$AU61)*0.8)+$AU61</f>
        <v>0</v>
      </c>
      <c r="AR61" s="152" t="n">
        <f aca="false">(($AP61-$AU61)*0.6)+$AU61</f>
        <v>0</v>
      </c>
      <c r="AS61" s="152" t="n">
        <f aca="false">(($AP61-$AU61)*0.4)+$AU61</f>
        <v>0</v>
      </c>
      <c r="AT61" s="152" t="n">
        <f aca="false">(($AP61-$AU61)*0.2)+$AU61</f>
        <v>0</v>
      </c>
      <c r="AU61" s="152" t="n">
        <f aca="false">VLOOKUP($A61,GAMMAGRIDS,5,FALSE())</f>
        <v>0</v>
      </c>
      <c r="AV61" s="152" t="n">
        <f aca="false">(($AU61-$AZ61)*0.8)+$AZ61</f>
        <v>0</v>
      </c>
      <c r="AW61" s="152" t="n">
        <f aca="false">(($AU61-$AZ61)*0.6)+$AZ61</f>
        <v>0</v>
      </c>
      <c r="AX61" s="152" t="n">
        <f aca="false">(($AU61-$AZ61)*0.4)+$AZ61</f>
        <v>0</v>
      </c>
      <c r="AY61" s="152" t="n">
        <f aca="false">(($AU61-$AZ61)*0.2)+$AZ61</f>
        <v>0</v>
      </c>
      <c r="AZ61" s="152" t="n">
        <v>0</v>
      </c>
      <c r="BA61" s="152" t="n">
        <f aca="false">(($BE61-$AZ61)*0.2)+$AZ61</f>
        <v>0</v>
      </c>
      <c r="BB61" s="152" t="n">
        <f aca="false">(($BE61-$AZ61)*0.4)+$AZ61</f>
        <v>0</v>
      </c>
      <c r="BC61" s="152" t="n">
        <f aca="false">(($BE61-$AZ61)*0.6)+$AZ61</f>
        <v>0</v>
      </c>
      <c r="BD61" s="152" t="n">
        <f aca="false">(($BE61-$AZ61)*0.8)+$AZ61</f>
        <v>0</v>
      </c>
      <c r="BE61" s="152" t="n">
        <f aca="false">VLOOKUP($A61,GAMMAGRIDS,6,FALSE())</f>
        <v>0</v>
      </c>
      <c r="BF61" s="152" t="n">
        <f aca="false">(($BJ61-$BE61)*0.2)+$BE61</f>
        <v>0</v>
      </c>
      <c r="BG61" s="152" t="n">
        <f aca="false">(($BJ61-$BE61)*0.4)+$BE61</f>
        <v>0</v>
      </c>
      <c r="BH61" s="152" t="n">
        <f aca="false">(($BJ61-$BE61)*0.6)+$BE61</f>
        <v>0</v>
      </c>
      <c r="BI61" s="152" t="n">
        <f aca="false">(($BJ61-$BE61)*0.8)+$BE61</f>
        <v>0</v>
      </c>
      <c r="BJ61" s="152" t="n">
        <f aca="false">VLOOKUP($A61,GAMMAGRIDS,7,FALSE())</f>
        <v>0</v>
      </c>
      <c r="BK61" s="152" t="n">
        <f aca="false">((BT61-BJ61)*0.1)+BJ61</f>
        <v>0</v>
      </c>
      <c r="BL61" s="152" t="n">
        <f aca="false">((BT61-BJ61)*0.2)+BJ61</f>
        <v>0</v>
      </c>
      <c r="BM61" s="152" t="n">
        <f aca="false">((BT61-BJ61)*0.3)+BJ61</f>
        <v>0</v>
      </c>
      <c r="BN61" s="152" t="n">
        <f aca="false">((BT61-BJ61)*0.4)+BJ61</f>
        <v>0</v>
      </c>
      <c r="BO61" s="152" t="n">
        <f aca="false">((BT61-BJ61)*0.5)+BJ61</f>
        <v>0</v>
      </c>
      <c r="BP61" s="152" t="n">
        <f aca="false">((BT61-BJ61)*0.6)+BJ61</f>
        <v>0</v>
      </c>
      <c r="BQ61" s="152" t="n">
        <f aca="false">((BT61-BJ61)*0.7)+BJ61</f>
        <v>0</v>
      </c>
      <c r="BR61" s="152" t="n">
        <f aca="false">((BT61-BJ61)*0.8)+BJ61</f>
        <v>0</v>
      </c>
      <c r="BS61" s="152" t="n">
        <f aca="false">((BT61-BJ61)*0.9)+BJ61</f>
        <v>0</v>
      </c>
      <c r="BT61" s="152" t="n">
        <f aca="false">VLOOKUP($A61,GAMMAGRIDS,8,FALSE())</f>
        <v>0</v>
      </c>
      <c r="BU61" s="152" t="n">
        <f aca="false">((CD61-BT61)*0.1)+BT61</f>
        <v>0</v>
      </c>
      <c r="BV61" s="152" t="n">
        <f aca="false">((CD61-BT61)*0.2)+BT61</f>
        <v>0</v>
      </c>
      <c r="BW61" s="152" t="n">
        <f aca="false">((CD61-BT61)*0.3)+BT61</f>
        <v>0</v>
      </c>
      <c r="BX61" s="152" t="n">
        <f aca="false">((CD61-BT61)*0.4)+BT61</f>
        <v>0</v>
      </c>
      <c r="BY61" s="152" t="n">
        <f aca="false">((CD61-BT61)*0.5)+BT61</f>
        <v>0</v>
      </c>
      <c r="BZ61" s="152" t="n">
        <f aca="false">((CD61-BT61)*0.6)+BT61</f>
        <v>0</v>
      </c>
      <c r="CA61" s="152" t="n">
        <f aca="false">((CD61-BT61)*0.7)+BT61</f>
        <v>0</v>
      </c>
      <c r="CB61" s="152" t="n">
        <f aca="false">((CD61-BT61)*0.8)+BT61</f>
        <v>0</v>
      </c>
      <c r="CC61" s="152" t="n">
        <f aca="false">((CD61-BT61)*0.9)+BT61</f>
        <v>0</v>
      </c>
      <c r="CD61" s="152" t="n">
        <f aca="false">VLOOKUP($A61,GAMMAGRIDS,9,FALSE())</f>
        <v>0</v>
      </c>
      <c r="CE61" s="152" t="n">
        <f aca="false">($CD61-$CC61)+CD61</f>
        <v>0</v>
      </c>
      <c r="CF61" s="152" t="n">
        <f aca="false">($CD61-$CC61)+CE61</f>
        <v>0</v>
      </c>
      <c r="CG61" s="152" t="n">
        <f aca="false">($CD61-$CC61)+CF61</f>
        <v>0</v>
      </c>
      <c r="CH61" s="152" t="n">
        <f aca="false">($CD61-$CC61)+CG61</f>
        <v>0</v>
      </c>
      <c r="CI61" s="152" t="n">
        <f aca="false">($CD61-$CC61)+CH61</f>
        <v>0</v>
      </c>
      <c r="CJ61" s="152" t="n">
        <f aca="false">($CD61-$CC61)+CI61</f>
        <v>0</v>
      </c>
      <c r="CK61" s="152" t="n">
        <f aca="false">($CD61-$CC61)+CJ61</f>
        <v>0</v>
      </c>
      <c r="CL61" s="152" t="n">
        <f aca="false">($CD61-$CC61)+CK61</f>
        <v>0</v>
      </c>
      <c r="CM61" s="152" t="n">
        <f aca="false">($CD61-$CC61)+CL61</f>
        <v>0</v>
      </c>
      <c r="CN61" s="152" t="n">
        <f aca="false">($CD61-$CC61)+CM61</f>
        <v>0</v>
      </c>
      <c r="CO61" s="152" t="n">
        <f aca="false">($CD61-$CC61)+CN61</f>
        <v>0</v>
      </c>
      <c r="CP61" s="152" t="n">
        <f aca="false">($CD61-$CC61)+CO61</f>
        <v>0</v>
      </c>
      <c r="CQ61" s="152" t="n">
        <f aca="false">($CD61-$CC61)+CP61</f>
        <v>0</v>
      </c>
      <c r="CR61" s="152" t="n">
        <f aca="false">($CD61-$CC61)+CQ61</f>
        <v>0</v>
      </c>
      <c r="CS61" s="152" t="n">
        <f aca="false">($CD61-$CC61)+CR61</f>
        <v>0</v>
      </c>
      <c r="CT61" s="152" t="n">
        <f aca="false">($CD61-$CC61)+CS61</f>
        <v>0</v>
      </c>
      <c r="CU61" s="152" t="n">
        <f aca="false">($CD61-$CC61)+CT61</f>
        <v>0</v>
      </c>
      <c r="CV61" s="152" t="n">
        <f aca="false">($CD61-$CC61)+CU61</f>
        <v>0</v>
      </c>
      <c r="CW61" s="152" t="n">
        <f aca="false">($CD61-$CC61)+CV61</f>
        <v>0</v>
      </c>
      <c r="CX61" s="152" t="n">
        <f aca="false">($CD61-$CC61)+CW61</f>
        <v>0</v>
      </c>
    </row>
    <row r="62" customFormat="false" ht="12.75" hidden="false" customHeight="false" outlineLevel="0" collapsed="false">
      <c r="A62" s="34" t="n">
        <v>38473</v>
      </c>
      <c r="B62" s="152" t="n">
        <f aca="false">($V62-$W62)+C62</f>
        <v>0</v>
      </c>
      <c r="C62" s="152" t="n">
        <f aca="false">($V62-$W62)+D62</f>
        <v>0</v>
      </c>
      <c r="D62" s="152" t="n">
        <f aca="false">($V62-$W62)+E62</f>
        <v>0</v>
      </c>
      <c r="E62" s="152" t="n">
        <f aca="false">($V62-$W62)+F62</f>
        <v>0</v>
      </c>
      <c r="F62" s="152" t="n">
        <f aca="false">($V62-$W62)+G62</f>
        <v>0</v>
      </c>
      <c r="G62" s="152" t="n">
        <f aca="false">($V62-$W62)+H62</f>
        <v>0</v>
      </c>
      <c r="H62" s="152" t="n">
        <f aca="false">($V62-$W62)+I62</f>
        <v>0</v>
      </c>
      <c r="I62" s="152" t="n">
        <f aca="false">($V62-$W62)+J62</f>
        <v>0</v>
      </c>
      <c r="J62" s="152" t="n">
        <f aca="false">($V62-$W62)+K62</f>
        <v>0</v>
      </c>
      <c r="K62" s="152" t="n">
        <f aca="false">($V62-$W62)+L62</f>
        <v>0</v>
      </c>
      <c r="L62" s="152" t="n">
        <f aca="false">($V62-$W62)+M62</f>
        <v>0</v>
      </c>
      <c r="M62" s="152" t="n">
        <f aca="false">($V62-$W62)+N62</f>
        <v>0</v>
      </c>
      <c r="N62" s="152" t="n">
        <f aca="false">($V62-$W62)+O62</f>
        <v>0</v>
      </c>
      <c r="O62" s="152" t="n">
        <f aca="false">($V62-$W62)+P62</f>
        <v>0</v>
      </c>
      <c r="P62" s="152" t="n">
        <f aca="false">($V62-$W62)+Q62</f>
        <v>0</v>
      </c>
      <c r="Q62" s="152" t="n">
        <f aca="false">($V62-$W62)+R62</f>
        <v>0</v>
      </c>
      <c r="R62" s="152" t="n">
        <f aca="false">($V62-$W62)+S62</f>
        <v>0</v>
      </c>
      <c r="S62" s="152" t="n">
        <f aca="false">($V62-$W62)+T62</f>
        <v>0</v>
      </c>
      <c r="T62" s="152" t="n">
        <f aca="false">($V62-$W62)+U62</f>
        <v>0</v>
      </c>
      <c r="U62" s="152" t="n">
        <f aca="false">($V62-$W62)+V62</f>
        <v>0</v>
      </c>
      <c r="V62" s="152" t="n">
        <f aca="false">VLOOKUP($A62,GAMMAGRIDS,2,FALSE())</f>
        <v>0</v>
      </c>
      <c r="W62" s="152" t="n">
        <f aca="false">((V62-AF62)*0.9)+AF62</f>
        <v>0</v>
      </c>
      <c r="X62" s="152" t="n">
        <f aca="false">((V62-AF62)*0.8)+AF62</f>
        <v>0</v>
      </c>
      <c r="Y62" s="152" t="n">
        <f aca="false">((V62-AF62)*0.7)+AF62</f>
        <v>0</v>
      </c>
      <c r="Z62" s="152" t="n">
        <f aca="false">((V62-AF62)*0.6)+AF62</f>
        <v>0</v>
      </c>
      <c r="AA62" s="152" t="n">
        <f aca="false">((V62-AF62)*0.5)+AF62</f>
        <v>0</v>
      </c>
      <c r="AB62" s="152" t="n">
        <f aca="false">((V62-AF62)*0.4)+AF62</f>
        <v>0</v>
      </c>
      <c r="AC62" s="152" t="n">
        <f aca="false">((V62-AF62)*0.3)+AF62</f>
        <v>0</v>
      </c>
      <c r="AD62" s="152" t="n">
        <f aca="false">((V62-AF62)*0.2)+AF62</f>
        <v>0</v>
      </c>
      <c r="AE62" s="152" t="n">
        <f aca="false">((V62-AF62)*0.1)+AF62</f>
        <v>0</v>
      </c>
      <c r="AF62" s="152" t="n">
        <f aca="false">VLOOKUP($A62,GAMMAGRIDS,3,FALSE())</f>
        <v>0</v>
      </c>
      <c r="AG62" s="152" t="n">
        <f aca="false">((AF62-AP62)*0.9)+AP62</f>
        <v>0</v>
      </c>
      <c r="AH62" s="152" t="n">
        <f aca="false">((AF62-AP62)*0.8)+AP62</f>
        <v>0</v>
      </c>
      <c r="AI62" s="152" t="n">
        <f aca="false">((AF62-AP62)*0.7)+AP62</f>
        <v>0</v>
      </c>
      <c r="AJ62" s="152" t="n">
        <f aca="false">((AF62-AP62)*0.6)+AP62</f>
        <v>0</v>
      </c>
      <c r="AK62" s="152" t="n">
        <f aca="false">((AF62-AP62)*0.5)+AP62</f>
        <v>0</v>
      </c>
      <c r="AL62" s="152" t="n">
        <f aca="false">((AF62-AP62)*0.4)+AP62</f>
        <v>0</v>
      </c>
      <c r="AM62" s="152" t="n">
        <f aca="false">((AF62-AP62)*0.3)+AP62</f>
        <v>0</v>
      </c>
      <c r="AN62" s="152" t="n">
        <f aca="false">((AF62-AP62)*0.2)+AP62</f>
        <v>0</v>
      </c>
      <c r="AO62" s="152" t="n">
        <f aca="false">((AF62-AP62)*0.1)+AP62</f>
        <v>0</v>
      </c>
      <c r="AP62" s="152" t="n">
        <f aca="false">VLOOKUP($A62,GAMMAGRIDS,4,FALSE())</f>
        <v>0</v>
      </c>
      <c r="AQ62" s="152" t="n">
        <f aca="false">(($AP62-$AU62)*0.8)+$AU62</f>
        <v>0</v>
      </c>
      <c r="AR62" s="152" t="n">
        <f aca="false">(($AP62-$AU62)*0.6)+$AU62</f>
        <v>0</v>
      </c>
      <c r="AS62" s="152" t="n">
        <f aca="false">(($AP62-$AU62)*0.4)+$AU62</f>
        <v>0</v>
      </c>
      <c r="AT62" s="152" t="n">
        <f aca="false">(($AP62-$AU62)*0.2)+$AU62</f>
        <v>0</v>
      </c>
      <c r="AU62" s="152" t="n">
        <f aca="false">VLOOKUP($A62,GAMMAGRIDS,5,FALSE())</f>
        <v>0</v>
      </c>
      <c r="AV62" s="152" t="n">
        <f aca="false">(($AU62-$AZ62)*0.8)+$AZ62</f>
        <v>0</v>
      </c>
      <c r="AW62" s="152" t="n">
        <f aca="false">(($AU62-$AZ62)*0.6)+$AZ62</f>
        <v>0</v>
      </c>
      <c r="AX62" s="152" t="n">
        <f aca="false">(($AU62-$AZ62)*0.4)+$AZ62</f>
        <v>0</v>
      </c>
      <c r="AY62" s="152" t="n">
        <f aca="false">(($AU62-$AZ62)*0.2)+$AZ62</f>
        <v>0</v>
      </c>
      <c r="AZ62" s="152" t="n">
        <v>0</v>
      </c>
      <c r="BA62" s="152" t="n">
        <f aca="false">(($BE62-$AZ62)*0.2)+$AZ62</f>
        <v>0</v>
      </c>
      <c r="BB62" s="152" t="n">
        <f aca="false">(($BE62-$AZ62)*0.4)+$AZ62</f>
        <v>0</v>
      </c>
      <c r="BC62" s="152" t="n">
        <f aca="false">(($BE62-$AZ62)*0.6)+$AZ62</f>
        <v>0</v>
      </c>
      <c r="BD62" s="152" t="n">
        <f aca="false">(($BE62-$AZ62)*0.8)+$AZ62</f>
        <v>0</v>
      </c>
      <c r="BE62" s="152" t="n">
        <f aca="false">VLOOKUP($A62,GAMMAGRIDS,6,FALSE())</f>
        <v>0</v>
      </c>
      <c r="BF62" s="152" t="n">
        <f aca="false">(($BJ62-$BE62)*0.2)+$BE62</f>
        <v>0</v>
      </c>
      <c r="BG62" s="152" t="n">
        <f aca="false">(($BJ62-$BE62)*0.4)+$BE62</f>
        <v>0</v>
      </c>
      <c r="BH62" s="152" t="n">
        <f aca="false">(($BJ62-$BE62)*0.6)+$BE62</f>
        <v>0</v>
      </c>
      <c r="BI62" s="152" t="n">
        <f aca="false">(($BJ62-$BE62)*0.8)+$BE62</f>
        <v>0</v>
      </c>
      <c r="BJ62" s="152" t="n">
        <f aca="false">VLOOKUP($A62,GAMMAGRIDS,7,FALSE())</f>
        <v>0</v>
      </c>
      <c r="BK62" s="152" t="n">
        <f aca="false">((BT62-BJ62)*0.1)+BJ62</f>
        <v>0</v>
      </c>
      <c r="BL62" s="152" t="n">
        <f aca="false">((BT62-BJ62)*0.2)+BJ62</f>
        <v>0</v>
      </c>
      <c r="BM62" s="152" t="n">
        <f aca="false">((BT62-BJ62)*0.3)+BJ62</f>
        <v>0</v>
      </c>
      <c r="BN62" s="152" t="n">
        <f aca="false">((BT62-BJ62)*0.4)+BJ62</f>
        <v>0</v>
      </c>
      <c r="BO62" s="152" t="n">
        <f aca="false">((BT62-BJ62)*0.5)+BJ62</f>
        <v>0</v>
      </c>
      <c r="BP62" s="152" t="n">
        <f aca="false">((BT62-BJ62)*0.6)+BJ62</f>
        <v>0</v>
      </c>
      <c r="BQ62" s="152" t="n">
        <f aca="false">((BT62-BJ62)*0.7)+BJ62</f>
        <v>0</v>
      </c>
      <c r="BR62" s="152" t="n">
        <f aca="false">((BT62-BJ62)*0.8)+BJ62</f>
        <v>0</v>
      </c>
      <c r="BS62" s="152" t="n">
        <f aca="false">((BT62-BJ62)*0.9)+BJ62</f>
        <v>0</v>
      </c>
      <c r="BT62" s="152" t="n">
        <f aca="false">VLOOKUP($A62,GAMMAGRIDS,8,FALSE())</f>
        <v>0</v>
      </c>
      <c r="BU62" s="152" t="n">
        <f aca="false">((CD62-BT62)*0.1)+BT62</f>
        <v>0</v>
      </c>
      <c r="BV62" s="152" t="n">
        <f aca="false">((CD62-BT62)*0.2)+BT62</f>
        <v>0</v>
      </c>
      <c r="BW62" s="152" t="n">
        <f aca="false">((CD62-BT62)*0.3)+BT62</f>
        <v>0</v>
      </c>
      <c r="BX62" s="152" t="n">
        <f aca="false">((CD62-BT62)*0.4)+BT62</f>
        <v>0</v>
      </c>
      <c r="BY62" s="152" t="n">
        <f aca="false">((CD62-BT62)*0.5)+BT62</f>
        <v>0</v>
      </c>
      <c r="BZ62" s="152" t="n">
        <f aca="false">((CD62-BT62)*0.6)+BT62</f>
        <v>0</v>
      </c>
      <c r="CA62" s="152" t="n">
        <f aca="false">((CD62-BT62)*0.7)+BT62</f>
        <v>0</v>
      </c>
      <c r="CB62" s="152" t="n">
        <f aca="false">((CD62-BT62)*0.8)+BT62</f>
        <v>0</v>
      </c>
      <c r="CC62" s="152" t="n">
        <f aca="false">((CD62-BT62)*0.9)+BT62</f>
        <v>0</v>
      </c>
      <c r="CD62" s="152" t="n">
        <f aca="false">VLOOKUP($A62,GAMMAGRIDS,9,FALSE())</f>
        <v>0</v>
      </c>
      <c r="CE62" s="152" t="n">
        <f aca="false">($CD62-$CC62)+CD62</f>
        <v>0</v>
      </c>
      <c r="CF62" s="152" t="n">
        <f aca="false">($CD62-$CC62)+CE62</f>
        <v>0</v>
      </c>
      <c r="CG62" s="152" t="n">
        <f aca="false">($CD62-$CC62)+CF62</f>
        <v>0</v>
      </c>
      <c r="CH62" s="152" t="n">
        <f aca="false">($CD62-$CC62)+CG62</f>
        <v>0</v>
      </c>
      <c r="CI62" s="152" t="n">
        <f aca="false">($CD62-$CC62)+CH62</f>
        <v>0</v>
      </c>
      <c r="CJ62" s="152" t="n">
        <f aca="false">($CD62-$CC62)+CI62</f>
        <v>0</v>
      </c>
      <c r="CK62" s="152" t="n">
        <f aca="false">($CD62-$CC62)+CJ62</f>
        <v>0</v>
      </c>
      <c r="CL62" s="152" t="n">
        <f aca="false">($CD62-$CC62)+CK62</f>
        <v>0</v>
      </c>
      <c r="CM62" s="152" t="n">
        <f aca="false">($CD62-$CC62)+CL62</f>
        <v>0</v>
      </c>
      <c r="CN62" s="152" t="n">
        <f aca="false">($CD62-$CC62)+CM62</f>
        <v>0</v>
      </c>
      <c r="CO62" s="152" t="n">
        <f aca="false">($CD62-$CC62)+CN62</f>
        <v>0</v>
      </c>
      <c r="CP62" s="152" t="n">
        <f aca="false">($CD62-$CC62)+CO62</f>
        <v>0</v>
      </c>
      <c r="CQ62" s="152" t="n">
        <f aca="false">($CD62-$CC62)+CP62</f>
        <v>0</v>
      </c>
      <c r="CR62" s="152" t="n">
        <f aca="false">($CD62-$CC62)+CQ62</f>
        <v>0</v>
      </c>
      <c r="CS62" s="152" t="n">
        <f aca="false">($CD62-$CC62)+CR62</f>
        <v>0</v>
      </c>
      <c r="CT62" s="152" t="n">
        <f aca="false">($CD62-$CC62)+CS62</f>
        <v>0</v>
      </c>
      <c r="CU62" s="152" t="n">
        <f aca="false">($CD62-$CC62)+CT62</f>
        <v>0</v>
      </c>
      <c r="CV62" s="152" t="n">
        <f aca="false">($CD62-$CC62)+CU62</f>
        <v>0</v>
      </c>
      <c r="CW62" s="152" t="n">
        <f aca="false">($CD62-$CC62)+CV62</f>
        <v>0</v>
      </c>
      <c r="CX62" s="152" t="n">
        <f aca="false">($CD62-$CC62)+CW62</f>
        <v>0</v>
      </c>
    </row>
    <row r="63" customFormat="false" ht="12.75" hidden="false" customHeight="false" outlineLevel="0" collapsed="false">
      <c r="A63" s="34" t="n">
        <v>38504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H99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53" width="9.7"/>
    <col collapsed="false" customWidth="true" hidden="false" outlineLevel="0" max="18" min="2" style="147" width="7.7"/>
    <col collapsed="false" customWidth="true" hidden="false" outlineLevel="0" max="19" min="19" style="154" width="17.99"/>
    <col collapsed="false" customWidth="true" hidden="false" outlineLevel="0" max="190" min="20" style="155" width="8.7"/>
  </cols>
  <sheetData>
    <row r="1" customFormat="false" ht="16.5" hidden="false" customHeight="false" outlineLevel="0" collapsed="false">
      <c r="A1" s="156" t="s">
        <v>246</v>
      </c>
      <c r="B1" s="156"/>
      <c r="C1" s="156"/>
      <c r="D1" s="156"/>
      <c r="E1" s="156"/>
      <c r="F1" s="156"/>
      <c r="G1" s="156"/>
      <c r="H1" s="156"/>
      <c r="I1" s="157" t="s">
        <v>247</v>
      </c>
      <c r="J1" s="157"/>
      <c r="K1" s="157"/>
      <c r="L1" s="157"/>
      <c r="M1" s="157"/>
      <c r="N1" s="157"/>
      <c r="O1" s="157"/>
      <c r="P1" s="157"/>
      <c r="Q1" s="157"/>
      <c r="R1" s="157"/>
      <c r="S1" s="158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59"/>
      <c r="DD1" s="159"/>
      <c r="DE1" s="159"/>
      <c r="DF1" s="159"/>
      <c r="DG1" s="159"/>
      <c r="DH1" s="159"/>
      <c r="DI1" s="159"/>
      <c r="DJ1" s="159"/>
      <c r="DK1" s="159"/>
      <c r="DL1" s="159"/>
      <c r="DM1" s="159"/>
      <c r="DN1" s="159"/>
      <c r="DO1" s="159"/>
      <c r="DP1" s="159"/>
      <c r="DQ1" s="159"/>
      <c r="DR1" s="159"/>
      <c r="DS1" s="159"/>
      <c r="DT1" s="159"/>
      <c r="DU1" s="159"/>
      <c r="DV1" s="159"/>
      <c r="DW1" s="159"/>
      <c r="DX1" s="159"/>
      <c r="DY1" s="159"/>
      <c r="DZ1" s="159"/>
      <c r="EA1" s="159"/>
      <c r="EB1" s="159"/>
      <c r="EC1" s="159"/>
      <c r="ED1" s="159"/>
      <c r="EE1" s="159"/>
      <c r="EF1" s="159"/>
      <c r="EG1" s="159"/>
      <c r="EH1" s="159"/>
      <c r="EI1" s="159"/>
      <c r="EJ1" s="159"/>
      <c r="EK1" s="159"/>
      <c r="EL1" s="159"/>
      <c r="EM1" s="159"/>
      <c r="EN1" s="159"/>
      <c r="EO1" s="159"/>
      <c r="EP1" s="159"/>
      <c r="EQ1" s="159"/>
      <c r="ER1" s="159"/>
      <c r="ES1" s="159"/>
      <c r="ET1" s="159"/>
      <c r="EU1" s="159"/>
      <c r="EV1" s="159"/>
      <c r="EW1" s="159"/>
      <c r="EX1" s="159"/>
      <c r="EY1" s="159"/>
      <c r="EZ1" s="159"/>
      <c r="FA1" s="159"/>
      <c r="FB1" s="159"/>
      <c r="FC1" s="159"/>
      <c r="FD1" s="159"/>
      <c r="FE1" s="159"/>
      <c r="FF1" s="159"/>
      <c r="FG1" s="159"/>
      <c r="FH1" s="159"/>
      <c r="FI1" s="159"/>
      <c r="FJ1" s="159"/>
      <c r="FK1" s="159"/>
      <c r="FL1" s="159"/>
      <c r="FM1" s="159"/>
      <c r="FN1" s="159"/>
      <c r="FO1" s="159"/>
      <c r="FP1" s="159"/>
      <c r="FQ1" s="159"/>
      <c r="FR1" s="159"/>
      <c r="FS1" s="159"/>
      <c r="FT1" s="159"/>
      <c r="FU1" s="159"/>
      <c r="FV1" s="159"/>
      <c r="FW1" s="159"/>
      <c r="FX1" s="159"/>
      <c r="FY1" s="159"/>
      <c r="FZ1" s="159"/>
      <c r="GA1" s="159"/>
      <c r="GB1" s="159"/>
      <c r="GC1" s="159"/>
      <c r="GD1" s="159"/>
      <c r="GE1" s="159"/>
      <c r="GF1" s="159"/>
      <c r="GG1" s="159"/>
      <c r="GH1" s="159"/>
    </row>
    <row r="2" customFormat="false" ht="12.75" hidden="false" customHeight="false" outlineLevel="0" collapsed="false">
      <c r="A2" s="160" t="s">
        <v>248</v>
      </c>
      <c r="B2" s="160" t="s">
        <v>249</v>
      </c>
      <c r="C2" s="160"/>
      <c r="D2" s="160"/>
      <c r="E2" s="160" t="s">
        <v>250</v>
      </c>
      <c r="F2" s="160" t="s">
        <v>251</v>
      </c>
      <c r="G2" s="160" t="s">
        <v>252</v>
      </c>
      <c r="H2" s="160" t="s">
        <v>252</v>
      </c>
      <c r="I2" s="161" t="s">
        <v>253</v>
      </c>
      <c r="J2" s="162"/>
      <c r="K2" s="143" t="s">
        <v>245</v>
      </c>
      <c r="L2" s="143"/>
      <c r="M2" s="143"/>
      <c r="N2" s="143"/>
      <c r="O2" s="143"/>
      <c r="P2" s="143"/>
      <c r="Q2" s="143"/>
      <c r="R2" s="143"/>
      <c r="S2" s="158" t="n">
        <v>-0.3</v>
      </c>
      <c r="T2" s="159" t="n">
        <v>-0.2</v>
      </c>
      <c r="U2" s="159" t="n">
        <v>-0.1</v>
      </c>
      <c r="V2" s="159" t="n">
        <v>-0.05</v>
      </c>
      <c r="W2" s="159" t="n">
        <v>0.05</v>
      </c>
      <c r="X2" s="159" t="n">
        <v>0.1</v>
      </c>
      <c r="Y2" s="159" t="n">
        <v>0.2</v>
      </c>
      <c r="Z2" s="159" t="n">
        <v>0.3</v>
      </c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159"/>
      <c r="AX2" s="159"/>
      <c r="AY2" s="159"/>
      <c r="AZ2" s="159"/>
      <c r="BA2" s="159"/>
      <c r="BB2" s="159"/>
      <c r="BC2" s="159"/>
      <c r="BD2" s="159"/>
      <c r="BE2" s="159"/>
      <c r="BF2" s="159"/>
      <c r="BG2" s="159"/>
      <c r="BH2" s="159"/>
      <c r="BI2" s="159"/>
      <c r="BJ2" s="159"/>
      <c r="BK2" s="159"/>
      <c r="BL2" s="159"/>
      <c r="BM2" s="159"/>
      <c r="BN2" s="159"/>
      <c r="BO2" s="159"/>
      <c r="BP2" s="159"/>
      <c r="BQ2" s="159"/>
      <c r="BR2" s="159"/>
      <c r="BS2" s="159"/>
      <c r="BT2" s="159"/>
      <c r="BU2" s="159"/>
      <c r="BV2" s="159"/>
      <c r="BW2" s="159"/>
      <c r="BX2" s="159"/>
      <c r="BY2" s="159"/>
      <c r="BZ2" s="159"/>
      <c r="CA2" s="159"/>
      <c r="CB2" s="159"/>
      <c r="CC2" s="159"/>
      <c r="CD2" s="159"/>
      <c r="CE2" s="159"/>
      <c r="CF2" s="159"/>
      <c r="CG2" s="159"/>
      <c r="CH2" s="159"/>
      <c r="CI2" s="159"/>
      <c r="CJ2" s="159"/>
      <c r="CK2" s="159"/>
      <c r="CL2" s="159"/>
      <c r="CM2" s="159"/>
      <c r="CN2" s="159"/>
      <c r="CO2" s="159"/>
      <c r="CP2" s="159"/>
      <c r="CQ2" s="159"/>
      <c r="CR2" s="159"/>
      <c r="CS2" s="159"/>
      <c r="CT2" s="159"/>
      <c r="CU2" s="159"/>
      <c r="CV2" s="159"/>
      <c r="CW2" s="159"/>
      <c r="CX2" s="159"/>
      <c r="CY2" s="159"/>
      <c r="CZ2" s="159"/>
      <c r="DA2" s="159"/>
      <c r="DB2" s="159"/>
      <c r="DC2" s="159"/>
      <c r="DD2" s="159"/>
      <c r="DE2" s="159"/>
      <c r="DF2" s="159"/>
      <c r="DG2" s="159"/>
      <c r="DH2" s="159"/>
      <c r="DI2" s="159"/>
      <c r="DJ2" s="159"/>
      <c r="DK2" s="159"/>
      <c r="DL2" s="159"/>
      <c r="DM2" s="159"/>
      <c r="DN2" s="159"/>
      <c r="DO2" s="159"/>
      <c r="DP2" s="159"/>
      <c r="DQ2" s="159"/>
      <c r="DR2" s="159"/>
      <c r="DS2" s="159"/>
      <c r="DT2" s="159"/>
      <c r="DU2" s="159"/>
      <c r="DV2" s="159"/>
      <c r="DW2" s="159"/>
      <c r="DX2" s="159"/>
      <c r="DY2" s="159"/>
      <c r="DZ2" s="159"/>
      <c r="EA2" s="159"/>
      <c r="EB2" s="159"/>
      <c r="EC2" s="159"/>
      <c r="ED2" s="159"/>
      <c r="EE2" s="159"/>
      <c r="EF2" s="159"/>
      <c r="EG2" s="159"/>
      <c r="EH2" s="159"/>
      <c r="EI2" s="159"/>
      <c r="EJ2" s="159"/>
      <c r="EK2" s="159"/>
      <c r="EL2" s="159"/>
      <c r="EM2" s="159"/>
      <c r="EN2" s="159"/>
      <c r="EO2" s="159"/>
      <c r="EP2" s="159"/>
      <c r="EQ2" s="159"/>
      <c r="ER2" s="159"/>
      <c r="ES2" s="159"/>
      <c r="ET2" s="159"/>
      <c r="EU2" s="159"/>
      <c r="EV2" s="159"/>
      <c r="EW2" s="159"/>
      <c r="EX2" s="159"/>
      <c r="EY2" s="159"/>
      <c r="EZ2" s="159"/>
      <c r="FA2" s="159"/>
      <c r="FB2" s="159"/>
      <c r="FC2" s="159"/>
      <c r="FD2" s="159"/>
      <c r="FE2" s="159"/>
      <c r="FF2" s="159"/>
      <c r="FG2" s="159"/>
      <c r="FH2" s="159"/>
      <c r="FI2" s="159"/>
      <c r="FJ2" s="159"/>
      <c r="FK2" s="159"/>
      <c r="FL2" s="159"/>
      <c r="FM2" s="159"/>
      <c r="FN2" s="159"/>
      <c r="FO2" s="159"/>
      <c r="FP2" s="159"/>
      <c r="FQ2" s="159"/>
      <c r="FR2" s="159"/>
      <c r="FS2" s="159"/>
      <c r="FT2" s="159"/>
      <c r="FU2" s="159"/>
      <c r="FV2" s="159"/>
      <c r="FW2" s="159"/>
      <c r="FX2" s="159"/>
      <c r="FY2" s="159"/>
      <c r="FZ2" s="159"/>
      <c r="GA2" s="159"/>
      <c r="GB2" s="159"/>
      <c r="GC2" s="159"/>
      <c r="GD2" s="159"/>
      <c r="GE2" s="159"/>
      <c r="GF2" s="159"/>
      <c r="GG2" s="159"/>
      <c r="GH2" s="159"/>
    </row>
    <row r="3" customFormat="false" ht="13.5" hidden="false" customHeight="false" outlineLevel="0" collapsed="false">
      <c r="A3" s="163" t="s">
        <v>2</v>
      </c>
      <c r="B3" s="164" t="s">
        <v>254</v>
      </c>
      <c r="C3" s="164" t="s">
        <v>255</v>
      </c>
      <c r="D3" s="164" t="s">
        <v>256</v>
      </c>
      <c r="E3" s="164" t="s">
        <v>257</v>
      </c>
      <c r="F3" s="164" t="s">
        <v>250</v>
      </c>
      <c r="G3" s="164" t="s">
        <v>258</v>
      </c>
      <c r="H3" s="165" t="s">
        <v>259</v>
      </c>
      <c r="I3" s="166" t="s">
        <v>257</v>
      </c>
      <c r="J3" s="164" t="s">
        <v>260</v>
      </c>
      <c r="K3" s="144" t="n">
        <v>-0.3</v>
      </c>
      <c r="L3" s="145" t="n">
        <v>-0.2</v>
      </c>
      <c r="M3" s="145" t="n">
        <v>-0.1</v>
      </c>
      <c r="N3" s="145" t="n">
        <v>-0.05</v>
      </c>
      <c r="O3" s="145" t="n">
        <v>0.05</v>
      </c>
      <c r="P3" s="145" t="n">
        <v>0.1</v>
      </c>
      <c r="Q3" s="145" t="n">
        <v>0.2</v>
      </c>
      <c r="R3" s="146" t="n">
        <v>0.3</v>
      </c>
      <c r="S3" s="167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  <c r="BG3" s="159"/>
      <c r="BH3" s="159"/>
      <c r="BI3" s="159"/>
      <c r="BJ3" s="159"/>
      <c r="BK3" s="159"/>
      <c r="BL3" s="159"/>
      <c r="BM3" s="159"/>
      <c r="BN3" s="159"/>
      <c r="BO3" s="159"/>
      <c r="BP3" s="159"/>
      <c r="BQ3" s="159"/>
      <c r="BR3" s="159"/>
      <c r="BS3" s="159"/>
      <c r="BT3" s="159"/>
      <c r="BU3" s="159"/>
      <c r="BV3" s="159"/>
      <c r="BW3" s="159"/>
      <c r="BX3" s="159"/>
      <c r="BY3" s="159"/>
      <c r="BZ3" s="159"/>
      <c r="CA3" s="159"/>
      <c r="CB3" s="159"/>
      <c r="CC3" s="159"/>
      <c r="CD3" s="159"/>
      <c r="CE3" s="159"/>
      <c r="CF3" s="159"/>
      <c r="CG3" s="159"/>
      <c r="CH3" s="159"/>
      <c r="CI3" s="159"/>
      <c r="CJ3" s="159"/>
      <c r="CK3" s="159"/>
      <c r="CL3" s="159"/>
      <c r="CM3" s="159"/>
      <c r="CN3" s="159"/>
      <c r="CO3" s="159"/>
      <c r="CP3" s="159"/>
      <c r="CQ3" s="159"/>
      <c r="CR3" s="159"/>
      <c r="CS3" s="159"/>
      <c r="CT3" s="159"/>
      <c r="CU3" s="159"/>
      <c r="CV3" s="159"/>
      <c r="CW3" s="159"/>
      <c r="CX3" s="159"/>
      <c r="CY3" s="159"/>
      <c r="CZ3" s="159"/>
      <c r="DA3" s="159"/>
      <c r="DB3" s="159"/>
      <c r="DC3" s="159"/>
      <c r="DD3" s="159"/>
      <c r="DE3" s="159"/>
      <c r="DF3" s="159"/>
      <c r="DG3" s="159"/>
      <c r="DH3" s="159"/>
      <c r="DI3" s="159"/>
      <c r="DJ3" s="159"/>
      <c r="DK3" s="159"/>
      <c r="DL3" s="159"/>
      <c r="DM3" s="159"/>
      <c r="DN3" s="159"/>
      <c r="DO3" s="159"/>
      <c r="DP3" s="159"/>
      <c r="DQ3" s="159"/>
      <c r="DR3" s="159"/>
      <c r="DS3" s="159"/>
      <c r="DT3" s="159"/>
      <c r="DU3" s="159"/>
      <c r="DV3" s="159"/>
      <c r="DW3" s="159"/>
      <c r="DX3" s="159"/>
      <c r="DY3" s="159"/>
      <c r="DZ3" s="159"/>
      <c r="EA3" s="159"/>
      <c r="EB3" s="159"/>
      <c r="EC3" s="159"/>
      <c r="ED3" s="159"/>
      <c r="EE3" s="159"/>
      <c r="EF3" s="159"/>
      <c r="EG3" s="159"/>
      <c r="EH3" s="159"/>
      <c r="EI3" s="159"/>
      <c r="EJ3" s="159"/>
      <c r="EK3" s="159"/>
      <c r="EL3" s="159"/>
      <c r="EM3" s="159"/>
      <c r="EN3" s="159"/>
      <c r="EO3" s="159"/>
      <c r="EP3" s="159"/>
      <c r="EQ3" s="159"/>
      <c r="ER3" s="159"/>
      <c r="ES3" s="159"/>
      <c r="ET3" s="159"/>
      <c r="EU3" s="159"/>
      <c r="EV3" s="159"/>
      <c r="EW3" s="159"/>
      <c r="EX3" s="159"/>
      <c r="EY3" s="159"/>
      <c r="EZ3" s="159"/>
      <c r="FA3" s="159"/>
      <c r="FB3" s="159"/>
      <c r="FC3" s="159"/>
      <c r="FD3" s="159"/>
      <c r="FE3" s="159"/>
      <c r="FF3" s="159"/>
      <c r="FG3" s="159"/>
      <c r="FH3" s="159"/>
      <c r="FI3" s="159"/>
      <c r="FJ3" s="159"/>
      <c r="FK3" s="159"/>
      <c r="FL3" s="159"/>
      <c r="FM3" s="159"/>
      <c r="FN3" s="159"/>
      <c r="FO3" s="159"/>
      <c r="FP3" s="159"/>
      <c r="FQ3" s="159"/>
      <c r="FR3" s="159"/>
      <c r="FS3" s="159"/>
      <c r="FT3" s="159"/>
      <c r="FU3" s="159"/>
      <c r="FV3" s="159"/>
      <c r="FW3" s="159"/>
      <c r="FX3" s="159"/>
      <c r="FY3" s="159"/>
      <c r="FZ3" s="159"/>
      <c r="GA3" s="159"/>
      <c r="GB3" s="159"/>
      <c r="GC3" s="159"/>
      <c r="GD3" s="159"/>
      <c r="GE3" s="159"/>
      <c r="GF3" s="159"/>
      <c r="GG3" s="159"/>
      <c r="GH3" s="159"/>
    </row>
    <row r="4" customFormat="false" ht="12.75" hidden="false" customHeight="false" outlineLevel="0" collapsed="false">
      <c r="A4" s="168" t="n">
        <v>36708</v>
      </c>
      <c r="B4" s="149" t="n">
        <v>0</v>
      </c>
      <c r="C4" s="149" t="n">
        <v>0</v>
      </c>
      <c r="D4" s="149" t="n">
        <v>0</v>
      </c>
      <c r="E4" s="149" t="n">
        <v>0</v>
      </c>
      <c r="F4" s="149" t="n">
        <v>0</v>
      </c>
      <c r="G4" s="149" t="n">
        <v>0</v>
      </c>
      <c r="H4" s="169" t="n">
        <v>0</v>
      </c>
      <c r="I4" s="170" t="n">
        <v>0</v>
      </c>
      <c r="J4" s="147" t="n">
        <v>0</v>
      </c>
      <c r="K4" s="147" t="n">
        <v>0</v>
      </c>
      <c r="L4" s="147" t="n">
        <v>0</v>
      </c>
      <c r="M4" s="147" t="n">
        <v>0</v>
      </c>
      <c r="N4" s="147" t="n">
        <v>0</v>
      </c>
      <c r="O4" s="147" t="n">
        <v>0</v>
      </c>
      <c r="P4" s="147" t="n">
        <v>0</v>
      </c>
      <c r="Q4" s="147" t="n">
        <v>0</v>
      </c>
      <c r="R4" s="148" t="n">
        <v>0</v>
      </c>
      <c r="S4" s="158"/>
      <c r="T4" s="159"/>
      <c r="U4" s="159"/>
      <c r="V4" s="159"/>
      <c r="W4" s="159"/>
      <c r="X4" s="159"/>
      <c r="Y4" s="159"/>
      <c r="Z4" s="159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L4" s="159"/>
      <c r="AM4" s="159"/>
      <c r="AN4" s="159"/>
      <c r="AO4" s="159"/>
      <c r="AP4" s="159"/>
      <c r="AQ4" s="159"/>
      <c r="AR4" s="159"/>
      <c r="AS4" s="159"/>
      <c r="AT4" s="159"/>
      <c r="AU4" s="159"/>
      <c r="AV4" s="159"/>
      <c r="AW4" s="159"/>
      <c r="AX4" s="159"/>
      <c r="AY4" s="159"/>
      <c r="AZ4" s="159"/>
      <c r="BA4" s="159"/>
      <c r="BB4" s="159"/>
      <c r="BC4" s="159"/>
      <c r="BD4" s="159"/>
      <c r="BE4" s="159"/>
      <c r="BF4" s="159"/>
      <c r="BG4" s="159"/>
      <c r="BH4" s="159"/>
      <c r="BI4" s="159"/>
      <c r="BJ4" s="159"/>
      <c r="BK4" s="159"/>
      <c r="BL4" s="159"/>
      <c r="BM4" s="159"/>
      <c r="BN4" s="159"/>
      <c r="BO4" s="159"/>
      <c r="BP4" s="159"/>
      <c r="BQ4" s="159"/>
      <c r="BR4" s="159"/>
      <c r="BS4" s="159"/>
      <c r="BT4" s="159"/>
      <c r="BU4" s="159"/>
      <c r="BV4" s="159"/>
      <c r="BW4" s="159"/>
      <c r="BX4" s="159"/>
      <c r="BY4" s="159"/>
      <c r="BZ4" s="159"/>
      <c r="CA4" s="159"/>
      <c r="CB4" s="159"/>
      <c r="CC4" s="159"/>
      <c r="CD4" s="159"/>
      <c r="CE4" s="159"/>
      <c r="CF4" s="159"/>
      <c r="CG4" s="159"/>
      <c r="CH4" s="159"/>
      <c r="CI4" s="159"/>
      <c r="CJ4" s="159"/>
      <c r="CK4" s="159"/>
      <c r="CL4" s="159"/>
      <c r="CM4" s="159"/>
      <c r="CN4" s="159"/>
      <c r="CO4" s="159"/>
      <c r="CP4" s="159"/>
      <c r="CQ4" s="159"/>
      <c r="CR4" s="159"/>
      <c r="CS4" s="159"/>
      <c r="CT4" s="159"/>
      <c r="CU4" s="159"/>
      <c r="CV4" s="159"/>
      <c r="CW4" s="159"/>
      <c r="CX4" s="159"/>
      <c r="CY4" s="159"/>
      <c r="CZ4" s="159"/>
      <c r="DA4" s="159"/>
      <c r="DB4" s="159"/>
      <c r="DC4" s="159"/>
      <c r="DD4" s="159"/>
      <c r="DE4" s="159"/>
      <c r="DF4" s="159"/>
      <c r="DG4" s="159"/>
      <c r="DH4" s="159"/>
      <c r="DI4" s="159"/>
      <c r="DJ4" s="159"/>
      <c r="DK4" s="159"/>
      <c r="DL4" s="159"/>
      <c r="DM4" s="159"/>
      <c r="DN4" s="159"/>
      <c r="DO4" s="159"/>
      <c r="DP4" s="159"/>
      <c r="DQ4" s="159"/>
      <c r="DR4" s="159"/>
      <c r="DS4" s="159"/>
      <c r="DT4" s="159"/>
      <c r="DU4" s="159"/>
      <c r="DV4" s="159"/>
      <c r="DW4" s="159"/>
      <c r="DX4" s="159"/>
      <c r="DY4" s="159"/>
      <c r="DZ4" s="159"/>
      <c r="EA4" s="159"/>
      <c r="EB4" s="159"/>
      <c r="EC4" s="159"/>
      <c r="ED4" s="159"/>
      <c r="EE4" s="159"/>
      <c r="EF4" s="159"/>
      <c r="EG4" s="159"/>
      <c r="EH4" s="159"/>
      <c r="EI4" s="159"/>
      <c r="EJ4" s="159"/>
      <c r="EK4" s="159"/>
      <c r="EL4" s="159"/>
      <c r="EM4" s="159"/>
      <c r="EN4" s="159"/>
      <c r="EO4" s="159"/>
      <c r="EP4" s="159"/>
      <c r="EQ4" s="159"/>
      <c r="ER4" s="159"/>
      <c r="ES4" s="159"/>
      <c r="ET4" s="159"/>
      <c r="EU4" s="159"/>
      <c r="EV4" s="159"/>
      <c r="EW4" s="159"/>
      <c r="EX4" s="159"/>
      <c r="EY4" s="159"/>
      <c r="EZ4" s="159"/>
      <c r="FA4" s="159"/>
      <c r="FB4" s="159"/>
      <c r="FC4" s="159"/>
      <c r="FD4" s="159"/>
      <c r="FE4" s="159"/>
      <c r="FF4" s="159"/>
      <c r="FG4" s="159"/>
      <c r="FH4" s="159"/>
      <c r="FI4" s="159"/>
      <c r="FJ4" s="159"/>
      <c r="FK4" s="159"/>
      <c r="FL4" s="159"/>
      <c r="FM4" s="159"/>
      <c r="FN4" s="159"/>
      <c r="FO4" s="159"/>
      <c r="FP4" s="159"/>
      <c r="FQ4" s="159"/>
      <c r="FR4" s="159"/>
      <c r="FS4" s="159"/>
      <c r="FT4" s="159"/>
      <c r="FU4" s="159"/>
      <c r="FV4" s="159"/>
      <c r="FW4" s="159"/>
      <c r="FX4" s="159"/>
      <c r="FY4" s="159"/>
      <c r="FZ4" s="159"/>
      <c r="GA4" s="159"/>
      <c r="GB4" s="159"/>
      <c r="GC4" s="159"/>
      <c r="GD4" s="159"/>
      <c r="GE4" s="159"/>
      <c r="GF4" s="159"/>
      <c r="GG4" s="159"/>
      <c r="GH4" s="159"/>
    </row>
    <row r="5" customFormat="false" ht="12.75" hidden="false" customHeight="false" outlineLevel="0" collapsed="false">
      <c r="A5" s="168" t="n">
        <v>36739</v>
      </c>
      <c r="B5" s="149" t="n">
        <v>-721.11529199</v>
      </c>
      <c r="C5" s="149" t="n">
        <v>0</v>
      </c>
      <c r="D5" s="149" t="n">
        <v>72.78796501</v>
      </c>
      <c r="E5" s="149" t="n">
        <v>-793.903257</v>
      </c>
      <c r="F5" s="149" t="n">
        <v>-793.903257</v>
      </c>
      <c r="G5" s="149" t="n">
        <v>0</v>
      </c>
      <c r="H5" s="148" t="n">
        <v>0</v>
      </c>
      <c r="I5" s="170" t="n">
        <v>2.7116598124</v>
      </c>
      <c r="J5" s="147" t="n">
        <v>-4.12274336</v>
      </c>
      <c r="K5" s="147" t="n">
        <v>152.94095546</v>
      </c>
      <c r="L5" s="147" t="n">
        <v>94.33514112</v>
      </c>
      <c r="M5" s="147" t="n">
        <v>43.40900301</v>
      </c>
      <c r="N5" s="147" t="n">
        <v>20.7914955</v>
      </c>
      <c r="O5" s="147" t="n">
        <v>-19.04183908</v>
      </c>
      <c r="P5" s="147" t="n">
        <v>-36.42440164</v>
      </c>
      <c r="Q5" s="147" t="n">
        <v>-66.61801683</v>
      </c>
      <c r="R5" s="148" t="n">
        <v>-91.43293018</v>
      </c>
      <c r="S5" s="158"/>
      <c r="T5" s="159"/>
      <c r="U5" s="159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  <c r="AQ5" s="159"/>
      <c r="AR5" s="159"/>
      <c r="AS5" s="159"/>
      <c r="AT5" s="159"/>
      <c r="AU5" s="159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  <c r="BG5" s="159"/>
      <c r="BH5" s="159"/>
      <c r="BI5" s="159"/>
      <c r="BJ5" s="159"/>
      <c r="BK5" s="159"/>
      <c r="BL5" s="159"/>
      <c r="BM5" s="159"/>
      <c r="BN5" s="159"/>
      <c r="BO5" s="159"/>
      <c r="BP5" s="159"/>
      <c r="BQ5" s="159"/>
      <c r="BR5" s="159"/>
      <c r="BS5" s="159"/>
      <c r="BT5" s="159"/>
      <c r="BU5" s="159"/>
      <c r="BV5" s="159"/>
      <c r="BW5" s="159"/>
      <c r="BX5" s="159"/>
      <c r="BY5" s="159"/>
      <c r="BZ5" s="159"/>
      <c r="CA5" s="159"/>
      <c r="CB5" s="159"/>
      <c r="CC5" s="159"/>
      <c r="CD5" s="159"/>
      <c r="CE5" s="159"/>
      <c r="CF5" s="159"/>
      <c r="CG5" s="159"/>
      <c r="CH5" s="159"/>
      <c r="CI5" s="159"/>
      <c r="CJ5" s="159"/>
      <c r="CK5" s="159"/>
      <c r="CL5" s="159"/>
      <c r="CM5" s="159"/>
      <c r="CN5" s="159"/>
      <c r="CO5" s="159"/>
      <c r="CP5" s="159"/>
      <c r="CQ5" s="159"/>
      <c r="CR5" s="159"/>
      <c r="CS5" s="159"/>
      <c r="CT5" s="159"/>
      <c r="CU5" s="159"/>
      <c r="CV5" s="159"/>
      <c r="CW5" s="159"/>
      <c r="CX5" s="159"/>
      <c r="CY5" s="159"/>
      <c r="CZ5" s="159"/>
      <c r="DA5" s="159"/>
      <c r="DB5" s="159"/>
      <c r="DC5" s="159"/>
      <c r="DD5" s="159"/>
      <c r="DE5" s="159"/>
      <c r="DF5" s="159"/>
      <c r="DG5" s="159"/>
      <c r="DH5" s="159"/>
      <c r="DI5" s="159"/>
      <c r="DJ5" s="159"/>
      <c r="DK5" s="159"/>
      <c r="DL5" s="159"/>
      <c r="DM5" s="159"/>
      <c r="DN5" s="159"/>
      <c r="DO5" s="159"/>
      <c r="DP5" s="159"/>
      <c r="DQ5" s="159"/>
      <c r="DR5" s="159"/>
      <c r="DS5" s="159"/>
      <c r="DT5" s="159"/>
      <c r="DU5" s="159"/>
      <c r="DV5" s="159"/>
      <c r="DW5" s="159"/>
      <c r="DX5" s="159"/>
      <c r="DY5" s="159"/>
      <c r="DZ5" s="159"/>
      <c r="EA5" s="159"/>
      <c r="EB5" s="159"/>
      <c r="EC5" s="159"/>
      <c r="ED5" s="159"/>
      <c r="EE5" s="159"/>
      <c r="EF5" s="159"/>
      <c r="EG5" s="159"/>
      <c r="EH5" s="159"/>
      <c r="EI5" s="159"/>
      <c r="EJ5" s="159"/>
      <c r="EK5" s="159"/>
      <c r="EL5" s="159"/>
      <c r="EM5" s="159"/>
      <c r="EN5" s="159"/>
      <c r="EO5" s="159"/>
      <c r="EP5" s="159"/>
      <c r="EQ5" s="159"/>
      <c r="ER5" s="159"/>
      <c r="ES5" s="159"/>
      <c r="ET5" s="159"/>
      <c r="EU5" s="159"/>
      <c r="EV5" s="159"/>
      <c r="EW5" s="159"/>
      <c r="EX5" s="159"/>
      <c r="EY5" s="159"/>
      <c r="EZ5" s="159"/>
      <c r="FA5" s="159"/>
      <c r="FB5" s="159"/>
      <c r="FC5" s="159"/>
      <c r="FD5" s="159"/>
      <c r="FE5" s="159"/>
      <c r="FF5" s="159"/>
      <c r="FG5" s="159"/>
      <c r="FH5" s="159"/>
      <c r="FI5" s="159"/>
      <c r="FJ5" s="159"/>
      <c r="FK5" s="159"/>
      <c r="FL5" s="159"/>
      <c r="FM5" s="159"/>
      <c r="FN5" s="159"/>
      <c r="FO5" s="159"/>
      <c r="FP5" s="159"/>
      <c r="FQ5" s="159"/>
      <c r="FR5" s="159"/>
      <c r="FS5" s="159"/>
      <c r="FT5" s="159"/>
      <c r="FU5" s="159"/>
      <c r="FV5" s="159"/>
      <c r="FW5" s="159"/>
      <c r="FX5" s="159"/>
      <c r="FY5" s="159"/>
      <c r="FZ5" s="159"/>
      <c r="GA5" s="159"/>
      <c r="GB5" s="159"/>
      <c r="GC5" s="159"/>
      <c r="GD5" s="159"/>
      <c r="GE5" s="159"/>
      <c r="GF5" s="159"/>
      <c r="GG5" s="159"/>
      <c r="GH5" s="159"/>
    </row>
    <row r="6" customFormat="false" ht="12.75" hidden="false" customHeight="false" outlineLevel="0" collapsed="false">
      <c r="A6" s="168" t="n">
        <v>36770</v>
      </c>
      <c r="B6" s="149" t="n">
        <v>-580.21179009</v>
      </c>
      <c r="C6" s="149" t="n">
        <v>0</v>
      </c>
      <c r="D6" s="149" t="n">
        <v>72.02293763</v>
      </c>
      <c r="E6" s="149" t="n">
        <v>-652.23472772</v>
      </c>
      <c r="F6" s="149" t="n">
        <v>-652.23472772</v>
      </c>
      <c r="G6" s="149" t="n">
        <v>0</v>
      </c>
      <c r="H6" s="148" t="n">
        <v>0</v>
      </c>
      <c r="I6" s="170" t="n">
        <v>2.7360520411</v>
      </c>
      <c r="J6" s="147" t="n">
        <v>-1.70385864</v>
      </c>
      <c r="K6" s="147" t="n">
        <v>117.96578743</v>
      </c>
      <c r="L6" s="147" t="n">
        <v>74.83232478</v>
      </c>
      <c r="M6" s="147" t="n">
        <v>35.5394263</v>
      </c>
      <c r="N6" s="147" t="n">
        <v>17.30863325</v>
      </c>
      <c r="O6" s="147" t="n">
        <v>-16.40712502</v>
      </c>
      <c r="P6" s="147" t="n">
        <v>-31.93640981</v>
      </c>
      <c r="Q6" s="147" t="n">
        <v>-60.46813771</v>
      </c>
      <c r="R6" s="148" t="n">
        <v>-85.82604511</v>
      </c>
      <c r="S6" s="158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59"/>
      <c r="BN6" s="159"/>
      <c r="BO6" s="159"/>
      <c r="BP6" s="159"/>
      <c r="BQ6" s="159"/>
      <c r="BR6" s="159"/>
      <c r="BS6" s="159"/>
      <c r="BT6" s="159"/>
      <c r="BU6" s="159"/>
      <c r="BV6" s="159"/>
      <c r="BW6" s="159"/>
      <c r="BX6" s="159"/>
      <c r="BY6" s="159"/>
      <c r="BZ6" s="159"/>
      <c r="CA6" s="159"/>
      <c r="CB6" s="159"/>
      <c r="CC6" s="159"/>
      <c r="CD6" s="159"/>
      <c r="CE6" s="159"/>
      <c r="CF6" s="159"/>
      <c r="CG6" s="159"/>
      <c r="CH6" s="159"/>
      <c r="CI6" s="159"/>
      <c r="CJ6" s="159"/>
      <c r="CK6" s="159"/>
      <c r="CL6" s="159"/>
      <c r="CM6" s="159"/>
      <c r="CN6" s="159"/>
      <c r="CO6" s="159"/>
      <c r="CP6" s="159"/>
      <c r="CQ6" s="159"/>
      <c r="CR6" s="159"/>
      <c r="CS6" s="159"/>
      <c r="CT6" s="159"/>
      <c r="CU6" s="159"/>
      <c r="CV6" s="159"/>
      <c r="CW6" s="159"/>
      <c r="CX6" s="159"/>
      <c r="CY6" s="159"/>
      <c r="CZ6" s="159"/>
      <c r="DA6" s="159"/>
      <c r="DB6" s="159"/>
      <c r="DC6" s="159"/>
      <c r="DD6" s="159"/>
      <c r="DE6" s="159"/>
      <c r="DF6" s="159"/>
      <c r="DG6" s="159"/>
      <c r="DH6" s="159"/>
      <c r="DI6" s="159"/>
      <c r="DJ6" s="159"/>
      <c r="DK6" s="159"/>
      <c r="DL6" s="159"/>
      <c r="DM6" s="159"/>
      <c r="DN6" s="159"/>
      <c r="DO6" s="159"/>
      <c r="DP6" s="159"/>
      <c r="DQ6" s="159"/>
      <c r="DR6" s="159"/>
      <c r="DS6" s="159"/>
      <c r="DT6" s="159"/>
      <c r="DU6" s="159"/>
      <c r="DV6" s="159"/>
      <c r="DW6" s="159"/>
      <c r="DX6" s="159"/>
      <c r="DY6" s="159"/>
      <c r="DZ6" s="159"/>
      <c r="EA6" s="159"/>
      <c r="EB6" s="159"/>
      <c r="EC6" s="159"/>
      <c r="ED6" s="159"/>
      <c r="EE6" s="159"/>
      <c r="EF6" s="159"/>
      <c r="EG6" s="159"/>
      <c r="EH6" s="159"/>
      <c r="EI6" s="159"/>
      <c r="EJ6" s="159"/>
      <c r="EK6" s="159"/>
      <c r="EL6" s="159"/>
      <c r="EM6" s="159"/>
      <c r="EN6" s="159"/>
      <c r="EO6" s="159"/>
      <c r="EP6" s="159"/>
      <c r="EQ6" s="159"/>
      <c r="ER6" s="159"/>
      <c r="ES6" s="159"/>
      <c r="ET6" s="159"/>
      <c r="EU6" s="159"/>
      <c r="EV6" s="159"/>
      <c r="EW6" s="159"/>
      <c r="EX6" s="159"/>
      <c r="EY6" s="159"/>
      <c r="EZ6" s="159"/>
      <c r="FA6" s="159"/>
      <c r="FB6" s="159"/>
      <c r="FC6" s="159"/>
      <c r="FD6" s="159"/>
      <c r="FE6" s="159"/>
      <c r="FF6" s="159"/>
      <c r="FG6" s="159"/>
      <c r="FH6" s="159"/>
      <c r="FI6" s="159"/>
      <c r="FJ6" s="159"/>
      <c r="FK6" s="159"/>
      <c r="FL6" s="159"/>
      <c r="FM6" s="159"/>
      <c r="FN6" s="159"/>
      <c r="FO6" s="159"/>
      <c r="FP6" s="159"/>
      <c r="FQ6" s="159"/>
      <c r="FR6" s="159"/>
      <c r="FS6" s="159"/>
      <c r="FT6" s="159"/>
      <c r="FU6" s="159"/>
      <c r="FV6" s="159"/>
      <c r="FW6" s="159"/>
      <c r="FX6" s="159"/>
      <c r="FY6" s="159"/>
      <c r="FZ6" s="159"/>
      <c r="GA6" s="159"/>
      <c r="GB6" s="159"/>
      <c r="GC6" s="159"/>
      <c r="GD6" s="159"/>
      <c r="GE6" s="159"/>
      <c r="GF6" s="159"/>
      <c r="GG6" s="159"/>
      <c r="GH6" s="159"/>
    </row>
    <row r="7" customFormat="false" ht="12.75" hidden="false" customHeight="false" outlineLevel="0" collapsed="false">
      <c r="A7" s="168" t="n">
        <v>36800</v>
      </c>
      <c r="B7" s="149" t="n">
        <v>-571.29324499</v>
      </c>
      <c r="C7" s="149" t="n">
        <v>0</v>
      </c>
      <c r="D7" s="149" t="n">
        <v>71.95916089</v>
      </c>
      <c r="E7" s="149" t="n">
        <v>-643.25240588</v>
      </c>
      <c r="F7" s="149" t="n">
        <v>-643.25240588</v>
      </c>
      <c r="G7" s="149" t="n">
        <v>0</v>
      </c>
      <c r="H7" s="148" t="n">
        <v>0</v>
      </c>
      <c r="I7" s="170" t="n">
        <v>1.93570943</v>
      </c>
      <c r="J7" s="147" t="n">
        <v>-0.85862668</v>
      </c>
      <c r="K7" s="147" t="n">
        <v>97.24286389</v>
      </c>
      <c r="L7" s="147" t="n">
        <v>62.41517335</v>
      </c>
      <c r="M7" s="147" t="n">
        <v>30.00599035</v>
      </c>
      <c r="N7" s="147" t="n">
        <v>14.70497797</v>
      </c>
      <c r="O7" s="147" t="n">
        <v>-14.1162427</v>
      </c>
      <c r="P7" s="147" t="n">
        <v>-27.65280008</v>
      </c>
      <c r="Q7" s="147" t="n">
        <v>-53.03050242</v>
      </c>
      <c r="R7" s="148" t="n">
        <v>-76.23245842</v>
      </c>
      <c r="S7" s="158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  <c r="BF7" s="159"/>
      <c r="BG7" s="159"/>
      <c r="BH7" s="159"/>
      <c r="BI7" s="159"/>
      <c r="BJ7" s="159"/>
      <c r="BK7" s="159"/>
      <c r="BL7" s="159"/>
      <c r="BM7" s="159"/>
      <c r="BN7" s="159"/>
      <c r="BO7" s="159"/>
      <c r="BP7" s="159"/>
      <c r="BQ7" s="159"/>
      <c r="BR7" s="159"/>
      <c r="BS7" s="159"/>
      <c r="BT7" s="159"/>
      <c r="BU7" s="159"/>
      <c r="BV7" s="159"/>
      <c r="BW7" s="159"/>
      <c r="BX7" s="159"/>
      <c r="BY7" s="159"/>
      <c r="BZ7" s="159"/>
      <c r="CA7" s="159"/>
      <c r="CB7" s="159"/>
      <c r="CC7" s="159"/>
      <c r="CD7" s="159"/>
      <c r="CE7" s="159"/>
      <c r="CF7" s="159"/>
      <c r="CG7" s="159"/>
      <c r="CH7" s="159"/>
      <c r="CI7" s="159"/>
      <c r="CJ7" s="159"/>
      <c r="CK7" s="159"/>
      <c r="CL7" s="159"/>
      <c r="CM7" s="159"/>
      <c r="CN7" s="159"/>
      <c r="CO7" s="159"/>
      <c r="CP7" s="159"/>
      <c r="CQ7" s="159"/>
      <c r="CR7" s="159"/>
      <c r="CS7" s="159"/>
      <c r="CT7" s="159"/>
      <c r="CU7" s="159"/>
      <c r="CV7" s="159"/>
      <c r="CW7" s="159"/>
      <c r="CX7" s="159"/>
      <c r="CY7" s="159"/>
      <c r="CZ7" s="159"/>
      <c r="DA7" s="159"/>
      <c r="DB7" s="159"/>
      <c r="DC7" s="159"/>
      <c r="DD7" s="159"/>
      <c r="DE7" s="159"/>
      <c r="DF7" s="159"/>
      <c r="DG7" s="159"/>
      <c r="DH7" s="159"/>
      <c r="DI7" s="159"/>
      <c r="DJ7" s="159"/>
      <c r="DK7" s="159"/>
      <c r="DL7" s="159"/>
      <c r="DM7" s="159"/>
      <c r="DN7" s="159"/>
      <c r="DO7" s="159"/>
      <c r="DP7" s="159"/>
      <c r="DQ7" s="159"/>
      <c r="DR7" s="159"/>
      <c r="DS7" s="159"/>
      <c r="DT7" s="159"/>
      <c r="DU7" s="159"/>
      <c r="DV7" s="159"/>
      <c r="DW7" s="159"/>
      <c r="DX7" s="159"/>
      <c r="DY7" s="159"/>
      <c r="DZ7" s="159"/>
      <c r="EA7" s="159"/>
      <c r="EB7" s="159"/>
      <c r="EC7" s="159"/>
      <c r="ED7" s="159"/>
      <c r="EE7" s="159"/>
      <c r="EF7" s="159"/>
      <c r="EG7" s="159"/>
      <c r="EH7" s="159"/>
      <c r="EI7" s="159"/>
      <c r="EJ7" s="159"/>
      <c r="EK7" s="159"/>
      <c r="EL7" s="159"/>
      <c r="EM7" s="159"/>
      <c r="EN7" s="159"/>
      <c r="EO7" s="159"/>
      <c r="EP7" s="159"/>
      <c r="EQ7" s="159"/>
      <c r="ER7" s="159"/>
      <c r="ES7" s="159"/>
      <c r="ET7" s="159"/>
      <c r="EU7" s="159"/>
      <c r="EV7" s="159"/>
      <c r="EW7" s="159"/>
      <c r="EX7" s="159"/>
      <c r="EY7" s="159"/>
      <c r="EZ7" s="159"/>
      <c r="FA7" s="159"/>
      <c r="FB7" s="159"/>
      <c r="FC7" s="159"/>
      <c r="FD7" s="159"/>
      <c r="FE7" s="159"/>
      <c r="FF7" s="159"/>
      <c r="FG7" s="159"/>
      <c r="FH7" s="159"/>
      <c r="FI7" s="159"/>
      <c r="FJ7" s="159"/>
      <c r="FK7" s="159"/>
      <c r="FL7" s="159"/>
      <c r="FM7" s="159"/>
      <c r="FN7" s="159"/>
      <c r="FO7" s="159"/>
      <c r="FP7" s="159"/>
      <c r="FQ7" s="159"/>
      <c r="FR7" s="159"/>
      <c r="FS7" s="159"/>
      <c r="FT7" s="159"/>
      <c r="FU7" s="159"/>
      <c r="FV7" s="159"/>
      <c r="FW7" s="159"/>
      <c r="FX7" s="159"/>
      <c r="FY7" s="159"/>
      <c r="FZ7" s="159"/>
      <c r="GA7" s="159"/>
      <c r="GB7" s="159"/>
      <c r="GC7" s="159"/>
      <c r="GD7" s="159"/>
      <c r="GE7" s="159"/>
      <c r="GF7" s="159"/>
      <c r="GG7" s="159"/>
      <c r="GH7" s="159"/>
    </row>
    <row r="8" customFormat="false" ht="12.75" hidden="false" customHeight="false" outlineLevel="0" collapsed="false">
      <c r="A8" s="168" t="n">
        <v>36831</v>
      </c>
      <c r="B8" s="149" t="n">
        <v>-109.32085006</v>
      </c>
      <c r="C8" s="149" t="n">
        <v>0</v>
      </c>
      <c r="D8" s="149" t="n">
        <v>70.93877904</v>
      </c>
      <c r="E8" s="149" t="n">
        <v>-180.2596291</v>
      </c>
      <c r="F8" s="149" t="n">
        <v>-180.2596291</v>
      </c>
      <c r="G8" s="149" t="n">
        <v>0</v>
      </c>
      <c r="H8" s="148" t="n">
        <v>0</v>
      </c>
      <c r="I8" s="170" t="n">
        <v>0.2762872112</v>
      </c>
      <c r="J8" s="147" t="n">
        <v>-0.11209645</v>
      </c>
      <c r="K8" s="147" t="n">
        <v>28.69194611</v>
      </c>
      <c r="L8" s="147" t="n">
        <v>18.5590322</v>
      </c>
      <c r="M8" s="147" t="n">
        <v>9.00063379</v>
      </c>
      <c r="N8" s="147" t="n">
        <v>4.43177311</v>
      </c>
      <c r="O8" s="147" t="n">
        <v>-4.29724467</v>
      </c>
      <c r="P8" s="147" t="n">
        <v>-8.46265152</v>
      </c>
      <c r="Q8" s="147" t="n">
        <v>-16.4092277</v>
      </c>
      <c r="R8" s="148" t="n">
        <v>-23.86301424</v>
      </c>
      <c r="S8" s="158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59"/>
      <c r="BN8" s="159"/>
      <c r="BO8" s="159"/>
      <c r="BP8" s="159"/>
      <c r="BQ8" s="159"/>
      <c r="BR8" s="159"/>
      <c r="BS8" s="159"/>
      <c r="BT8" s="159"/>
      <c r="BU8" s="159"/>
      <c r="BV8" s="159"/>
      <c r="BW8" s="159"/>
      <c r="BX8" s="159"/>
      <c r="BY8" s="159"/>
      <c r="BZ8" s="159"/>
      <c r="CA8" s="159"/>
      <c r="CB8" s="159"/>
      <c r="CC8" s="159"/>
      <c r="CD8" s="159"/>
      <c r="CE8" s="159"/>
      <c r="CF8" s="159"/>
      <c r="CG8" s="159"/>
      <c r="CH8" s="159"/>
      <c r="CI8" s="159"/>
      <c r="CJ8" s="159"/>
      <c r="CK8" s="159"/>
      <c r="CL8" s="159"/>
      <c r="CM8" s="159"/>
      <c r="CN8" s="159"/>
      <c r="CO8" s="159"/>
      <c r="CP8" s="159"/>
      <c r="CQ8" s="159"/>
      <c r="CR8" s="159"/>
      <c r="CS8" s="159"/>
      <c r="CT8" s="159"/>
      <c r="CU8" s="159"/>
      <c r="CV8" s="159"/>
      <c r="CW8" s="159"/>
      <c r="CX8" s="159"/>
      <c r="CY8" s="159"/>
      <c r="CZ8" s="159"/>
      <c r="DA8" s="159"/>
      <c r="DB8" s="159"/>
      <c r="DC8" s="159"/>
      <c r="DD8" s="159"/>
      <c r="DE8" s="159"/>
      <c r="DF8" s="159"/>
      <c r="DG8" s="159"/>
      <c r="DH8" s="159"/>
      <c r="DI8" s="159"/>
      <c r="DJ8" s="159"/>
      <c r="DK8" s="159"/>
      <c r="DL8" s="159"/>
      <c r="DM8" s="159"/>
      <c r="DN8" s="159"/>
      <c r="DO8" s="159"/>
      <c r="DP8" s="159"/>
      <c r="DQ8" s="159"/>
      <c r="DR8" s="159"/>
      <c r="DS8" s="159"/>
      <c r="DT8" s="159"/>
      <c r="DU8" s="159"/>
      <c r="DV8" s="159"/>
      <c r="DW8" s="159"/>
      <c r="DX8" s="159"/>
      <c r="DY8" s="159"/>
      <c r="DZ8" s="159"/>
      <c r="EA8" s="159"/>
      <c r="EB8" s="159"/>
      <c r="EC8" s="159"/>
      <c r="ED8" s="159"/>
      <c r="EE8" s="159"/>
      <c r="EF8" s="159"/>
      <c r="EG8" s="159"/>
      <c r="EH8" s="159"/>
      <c r="EI8" s="159"/>
      <c r="EJ8" s="159"/>
      <c r="EK8" s="159"/>
      <c r="EL8" s="159"/>
      <c r="EM8" s="159"/>
      <c r="EN8" s="159"/>
      <c r="EO8" s="159"/>
      <c r="EP8" s="159"/>
      <c r="EQ8" s="159"/>
      <c r="ER8" s="159"/>
      <c r="ES8" s="159"/>
      <c r="ET8" s="159"/>
      <c r="EU8" s="159"/>
      <c r="EV8" s="159"/>
      <c r="EW8" s="159"/>
      <c r="EX8" s="159"/>
      <c r="EY8" s="159"/>
      <c r="EZ8" s="159"/>
      <c r="FA8" s="159"/>
      <c r="FB8" s="159"/>
      <c r="FC8" s="159"/>
      <c r="FD8" s="159"/>
      <c r="FE8" s="159"/>
      <c r="FF8" s="159"/>
      <c r="FG8" s="159"/>
      <c r="FH8" s="159"/>
      <c r="FI8" s="159"/>
      <c r="FJ8" s="159"/>
      <c r="FK8" s="159"/>
      <c r="FL8" s="159"/>
      <c r="FM8" s="159"/>
      <c r="FN8" s="159"/>
      <c r="FO8" s="159"/>
      <c r="FP8" s="159"/>
      <c r="FQ8" s="159"/>
      <c r="FR8" s="159"/>
      <c r="FS8" s="159"/>
      <c r="FT8" s="159"/>
      <c r="FU8" s="159"/>
      <c r="FV8" s="159"/>
      <c r="FW8" s="159"/>
      <c r="FX8" s="159"/>
      <c r="FY8" s="159"/>
      <c r="FZ8" s="159"/>
      <c r="GA8" s="159"/>
      <c r="GB8" s="159"/>
      <c r="GC8" s="159"/>
      <c r="GD8" s="159"/>
      <c r="GE8" s="159"/>
      <c r="GF8" s="159"/>
      <c r="GG8" s="159"/>
      <c r="GH8" s="159"/>
    </row>
    <row r="9" customFormat="false" ht="12.75" hidden="false" customHeight="false" outlineLevel="0" collapsed="false">
      <c r="A9" s="168" t="n">
        <v>36861</v>
      </c>
      <c r="B9" s="149" t="n">
        <v>-90.83722128</v>
      </c>
      <c r="C9" s="149" t="n">
        <v>0</v>
      </c>
      <c r="D9" s="149" t="n">
        <v>131.44250408</v>
      </c>
      <c r="E9" s="149" t="n">
        <v>-222.27972536</v>
      </c>
      <c r="F9" s="149" t="n">
        <v>-222.27972536</v>
      </c>
      <c r="G9" s="149" t="n">
        <v>0</v>
      </c>
      <c r="H9" s="148" t="n">
        <v>0</v>
      </c>
      <c r="I9" s="170" t="n">
        <v>-1.0414206009</v>
      </c>
      <c r="J9" s="147" t="n">
        <v>0.18673753</v>
      </c>
      <c r="K9" s="147" t="n">
        <v>35.47248047</v>
      </c>
      <c r="L9" s="147" t="n">
        <v>23.32569601</v>
      </c>
      <c r="M9" s="147" t="n">
        <v>11.5028959</v>
      </c>
      <c r="N9" s="147" t="n">
        <v>5.71175586</v>
      </c>
      <c r="O9" s="147" t="n">
        <v>-5.63302569</v>
      </c>
      <c r="P9" s="147" t="n">
        <v>-11.18801372</v>
      </c>
      <c r="Q9" s="147" t="n">
        <v>-22.06679162</v>
      </c>
      <c r="R9" s="148" t="n">
        <v>-32.64236228</v>
      </c>
      <c r="S9" s="158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59"/>
      <c r="BN9" s="159"/>
      <c r="BO9" s="159"/>
      <c r="BP9" s="159"/>
      <c r="BQ9" s="159"/>
      <c r="BR9" s="159"/>
      <c r="BS9" s="159"/>
      <c r="BT9" s="159"/>
      <c r="BU9" s="159"/>
      <c r="BV9" s="159"/>
      <c r="BW9" s="159"/>
      <c r="BX9" s="159"/>
      <c r="BY9" s="159"/>
      <c r="BZ9" s="159"/>
      <c r="CA9" s="159"/>
      <c r="CB9" s="159"/>
      <c r="CC9" s="159"/>
      <c r="CD9" s="159"/>
      <c r="CE9" s="159"/>
      <c r="CF9" s="159"/>
      <c r="CG9" s="159"/>
      <c r="CH9" s="159"/>
      <c r="CI9" s="159"/>
      <c r="CJ9" s="159"/>
      <c r="CK9" s="159"/>
      <c r="CL9" s="159"/>
      <c r="CM9" s="159"/>
      <c r="CN9" s="159"/>
      <c r="CO9" s="159"/>
      <c r="CP9" s="159"/>
      <c r="CQ9" s="159"/>
      <c r="CR9" s="159"/>
      <c r="CS9" s="159"/>
      <c r="CT9" s="159"/>
      <c r="CU9" s="159"/>
      <c r="CV9" s="159"/>
      <c r="CW9" s="159"/>
      <c r="CX9" s="159"/>
      <c r="CY9" s="159"/>
      <c r="CZ9" s="159"/>
      <c r="DA9" s="159"/>
      <c r="DB9" s="159"/>
      <c r="DC9" s="159"/>
      <c r="DD9" s="159"/>
      <c r="DE9" s="159"/>
      <c r="DF9" s="159"/>
      <c r="DG9" s="159"/>
      <c r="DH9" s="159"/>
      <c r="DI9" s="159"/>
      <c r="DJ9" s="159"/>
      <c r="DK9" s="159"/>
      <c r="DL9" s="159"/>
      <c r="DM9" s="159"/>
      <c r="DN9" s="159"/>
      <c r="DO9" s="159"/>
      <c r="DP9" s="159"/>
      <c r="DQ9" s="159"/>
      <c r="DR9" s="159"/>
      <c r="DS9" s="159"/>
      <c r="DT9" s="159"/>
      <c r="DU9" s="159"/>
      <c r="DV9" s="159"/>
      <c r="DW9" s="159"/>
      <c r="DX9" s="159"/>
      <c r="DY9" s="159"/>
      <c r="DZ9" s="159"/>
      <c r="EA9" s="159"/>
      <c r="EB9" s="159"/>
      <c r="EC9" s="159"/>
      <c r="ED9" s="159"/>
      <c r="EE9" s="159"/>
      <c r="EF9" s="159"/>
      <c r="EG9" s="159"/>
      <c r="EH9" s="159"/>
      <c r="EI9" s="159"/>
      <c r="EJ9" s="159"/>
      <c r="EK9" s="159"/>
      <c r="EL9" s="159"/>
      <c r="EM9" s="159"/>
      <c r="EN9" s="159"/>
      <c r="EO9" s="159"/>
      <c r="EP9" s="159"/>
      <c r="EQ9" s="159"/>
      <c r="ER9" s="159"/>
      <c r="ES9" s="159"/>
      <c r="ET9" s="159"/>
      <c r="EU9" s="159"/>
      <c r="EV9" s="159"/>
      <c r="EW9" s="159"/>
      <c r="EX9" s="159"/>
      <c r="EY9" s="159"/>
      <c r="EZ9" s="159"/>
      <c r="FA9" s="159"/>
      <c r="FB9" s="159"/>
      <c r="FC9" s="159"/>
      <c r="FD9" s="159"/>
      <c r="FE9" s="159"/>
      <c r="FF9" s="159"/>
      <c r="FG9" s="159"/>
      <c r="FH9" s="159"/>
      <c r="FI9" s="159"/>
      <c r="FJ9" s="159"/>
      <c r="FK9" s="159"/>
      <c r="FL9" s="159"/>
      <c r="FM9" s="159"/>
      <c r="FN9" s="159"/>
      <c r="FO9" s="159"/>
      <c r="FP9" s="159"/>
      <c r="FQ9" s="159"/>
      <c r="FR9" s="159"/>
      <c r="FS9" s="159"/>
      <c r="FT9" s="159"/>
      <c r="FU9" s="159"/>
      <c r="FV9" s="159"/>
      <c r="FW9" s="159"/>
      <c r="FX9" s="159"/>
      <c r="FY9" s="159"/>
      <c r="FZ9" s="159"/>
      <c r="GA9" s="159"/>
      <c r="GB9" s="159"/>
      <c r="GC9" s="159"/>
      <c r="GD9" s="159"/>
      <c r="GE9" s="159"/>
      <c r="GF9" s="159"/>
      <c r="GG9" s="159"/>
      <c r="GH9" s="159"/>
    </row>
    <row r="10" customFormat="false" ht="12.75" hidden="false" customHeight="false" outlineLevel="0" collapsed="false">
      <c r="A10" s="168" t="n">
        <v>36892</v>
      </c>
      <c r="B10" s="149" t="n">
        <v>-124.65116271</v>
      </c>
      <c r="C10" s="149" t="n">
        <v>0</v>
      </c>
      <c r="D10" s="149" t="n">
        <v>239.08392514</v>
      </c>
      <c r="E10" s="149" t="n">
        <v>-363.73508785</v>
      </c>
      <c r="F10" s="149" t="n">
        <v>-363.73508785</v>
      </c>
      <c r="G10" s="149" t="n">
        <v>0</v>
      </c>
      <c r="H10" s="148" t="n">
        <v>0</v>
      </c>
      <c r="I10" s="170" t="n">
        <v>-2.3345388286</v>
      </c>
      <c r="J10" s="147" t="n">
        <v>0.36054573</v>
      </c>
      <c r="K10" s="147" t="n">
        <v>47.46221343</v>
      </c>
      <c r="L10" s="147" t="n">
        <v>31.36732353</v>
      </c>
      <c r="M10" s="147" t="n">
        <v>15.54143282</v>
      </c>
      <c r="N10" s="147" t="n">
        <v>7.73430247</v>
      </c>
      <c r="O10" s="147" t="n">
        <v>-7.65996068</v>
      </c>
      <c r="P10" s="147" t="n">
        <v>-15.24421339</v>
      </c>
      <c r="Q10" s="147" t="n">
        <v>-30.18081284</v>
      </c>
      <c r="R10" s="148" t="n">
        <v>-44.80148455</v>
      </c>
      <c r="S10" s="158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  <c r="ER10" s="159"/>
      <c r="ES10" s="159"/>
      <c r="ET10" s="159"/>
      <c r="EU10" s="159"/>
      <c r="EV10" s="159"/>
      <c r="EW10" s="159"/>
      <c r="EX10" s="159"/>
      <c r="EY10" s="159"/>
      <c r="EZ10" s="159"/>
      <c r="FA10" s="159"/>
      <c r="FB10" s="159"/>
      <c r="FC10" s="159"/>
      <c r="FD10" s="159"/>
      <c r="FE10" s="159"/>
      <c r="FF10" s="159"/>
      <c r="FG10" s="159"/>
      <c r="FH10" s="159"/>
      <c r="FI10" s="159"/>
      <c r="FJ10" s="159"/>
      <c r="FK10" s="159"/>
      <c r="FL10" s="159"/>
      <c r="FM10" s="159"/>
      <c r="FN10" s="159"/>
      <c r="FO10" s="159"/>
      <c r="FP10" s="159"/>
      <c r="FQ10" s="159"/>
      <c r="FR10" s="159"/>
      <c r="FS10" s="159"/>
      <c r="FT10" s="159"/>
      <c r="FU10" s="159"/>
      <c r="FV10" s="159"/>
      <c r="FW10" s="159"/>
      <c r="FX10" s="159"/>
      <c r="FY10" s="159"/>
      <c r="FZ10" s="159"/>
      <c r="GA10" s="159"/>
      <c r="GB10" s="159"/>
      <c r="GC10" s="159"/>
      <c r="GD10" s="159"/>
      <c r="GE10" s="159"/>
      <c r="GF10" s="159"/>
      <c r="GG10" s="159"/>
      <c r="GH10" s="159"/>
    </row>
    <row r="11" customFormat="false" ht="12.75" hidden="false" customHeight="false" outlineLevel="0" collapsed="false">
      <c r="A11" s="168" t="n">
        <v>36923</v>
      </c>
      <c r="B11" s="149" t="n">
        <v>-108.16055376</v>
      </c>
      <c r="C11" s="149" t="n">
        <v>0</v>
      </c>
      <c r="D11" s="149" t="n">
        <v>177.36145724</v>
      </c>
      <c r="E11" s="149" t="n">
        <v>-285.522011</v>
      </c>
      <c r="F11" s="149" t="n">
        <v>-285.522011</v>
      </c>
      <c r="G11" s="149" t="n">
        <v>0</v>
      </c>
      <c r="H11" s="148" t="n">
        <v>0</v>
      </c>
      <c r="I11" s="170" t="n">
        <v>-1.4465357495</v>
      </c>
      <c r="J11" s="147" t="n">
        <v>0.15931654</v>
      </c>
      <c r="K11" s="147" t="n">
        <v>38.69730677</v>
      </c>
      <c r="L11" s="147" t="n">
        <v>25.44868401</v>
      </c>
      <c r="M11" s="147" t="n">
        <v>12.54534582</v>
      </c>
      <c r="N11" s="147" t="n">
        <v>6.22729118</v>
      </c>
      <c r="O11" s="147" t="n">
        <v>-6.13555363</v>
      </c>
      <c r="P11" s="147" t="n">
        <v>-12.1786081</v>
      </c>
      <c r="Q11" s="147" t="n">
        <v>-23.98514023</v>
      </c>
      <c r="R11" s="148" t="n">
        <v>-35.41716468</v>
      </c>
      <c r="S11" s="158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  <c r="ER11" s="159"/>
      <c r="ES11" s="159"/>
      <c r="ET11" s="159"/>
      <c r="EU11" s="159"/>
      <c r="EV11" s="159"/>
      <c r="EW11" s="159"/>
      <c r="EX11" s="159"/>
      <c r="EY11" s="159"/>
      <c r="EZ11" s="159"/>
      <c r="FA11" s="159"/>
      <c r="FB11" s="159"/>
      <c r="FC11" s="159"/>
      <c r="FD11" s="159"/>
      <c r="FE11" s="159"/>
      <c r="FF11" s="159"/>
      <c r="FG11" s="159"/>
      <c r="FH11" s="159"/>
      <c r="FI11" s="159"/>
      <c r="FJ11" s="159"/>
      <c r="FK11" s="159"/>
      <c r="FL11" s="159"/>
      <c r="FM11" s="159"/>
      <c r="FN11" s="159"/>
      <c r="FO11" s="159"/>
      <c r="FP11" s="159"/>
      <c r="FQ11" s="159"/>
      <c r="FR11" s="159"/>
      <c r="FS11" s="159"/>
      <c r="FT11" s="159"/>
      <c r="FU11" s="159"/>
      <c r="FV11" s="159"/>
      <c r="FW11" s="159"/>
      <c r="FX11" s="159"/>
      <c r="FY11" s="159"/>
      <c r="FZ11" s="159"/>
      <c r="GA11" s="159"/>
      <c r="GB11" s="159"/>
      <c r="GC11" s="159"/>
      <c r="GD11" s="159"/>
      <c r="GE11" s="159"/>
      <c r="GF11" s="159"/>
      <c r="GG11" s="159"/>
      <c r="GH11" s="159"/>
    </row>
    <row r="12" customFormat="false" ht="12.75" hidden="false" customHeight="false" outlineLevel="0" collapsed="false">
      <c r="A12" s="168" t="n">
        <v>36951</v>
      </c>
      <c r="B12" s="149" t="n">
        <v>-69.98814692</v>
      </c>
      <c r="C12" s="149" t="n">
        <v>0</v>
      </c>
      <c r="D12" s="149" t="n">
        <v>176.1736896</v>
      </c>
      <c r="E12" s="149" t="n">
        <v>-246.16183652</v>
      </c>
      <c r="F12" s="149" t="n">
        <v>-246.16183652</v>
      </c>
      <c r="G12" s="149" t="n">
        <v>0</v>
      </c>
      <c r="H12" s="148" t="n">
        <v>0</v>
      </c>
      <c r="I12" s="170" t="n">
        <v>-1.8857162159</v>
      </c>
      <c r="J12" s="147" t="n">
        <v>0.17088332</v>
      </c>
      <c r="K12" s="147" t="n">
        <v>42.34700345</v>
      </c>
      <c r="L12" s="147" t="n">
        <v>27.93612375</v>
      </c>
      <c r="M12" s="147" t="n">
        <v>13.81039201</v>
      </c>
      <c r="N12" s="147" t="n">
        <v>6.86415256</v>
      </c>
      <c r="O12" s="147" t="n">
        <v>-6.77929346</v>
      </c>
      <c r="P12" s="147" t="n">
        <v>-13.47131057</v>
      </c>
      <c r="Q12" s="147" t="n">
        <v>-26.58548082</v>
      </c>
      <c r="R12" s="148" t="n">
        <v>-39.32939477</v>
      </c>
      <c r="S12" s="158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  <c r="ER12" s="159"/>
      <c r="ES12" s="159"/>
      <c r="ET12" s="159"/>
      <c r="EU12" s="159"/>
      <c r="EV12" s="159"/>
      <c r="EW12" s="159"/>
      <c r="EX12" s="159"/>
      <c r="EY12" s="159"/>
      <c r="EZ12" s="159"/>
      <c r="FA12" s="159"/>
      <c r="FB12" s="159"/>
      <c r="FC12" s="159"/>
      <c r="FD12" s="159"/>
      <c r="FE12" s="159"/>
      <c r="FF12" s="159"/>
      <c r="FG12" s="159"/>
      <c r="FH12" s="159"/>
      <c r="FI12" s="159"/>
      <c r="FJ12" s="159"/>
      <c r="FK12" s="159"/>
      <c r="FL12" s="159"/>
      <c r="FM12" s="159"/>
      <c r="FN12" s="159"/>
      <c r="FO12" s="159"/>
      <c r="FP12" s="159"/>
      <c r="FQ12" s="159"/>
      <c r="FR12" s="159"/>
      <c r="FS12" s="159"/>
      <c r="FT12" s="159"/>
      <c r="FU12" s="159"/>
      <c r="FV12" s="159"/>
      <c r="FW12" s="159"/>
      <c r="FX12" s="159"/>
      <c r="FY12" s="159"/>
      <c r="FZ12" s="159"/>
      <c r="GA12" s="159"/>
      <c r="GB12" s="159"/>
      <c r="GC12" s="159"/>
      <c r="GD12" s="159"/>
      <c r="GE12" s="159"/>
      <c r="GF12" s="159"/>
      <c r="GG12" s="159"/>
      <c r="GH12" s="159"/>
    </row>
    <row r="13" customFormat="false" ht="12.75" hidden="false" customHeight="false" outlineLevel="0" collapsed="false">
      <c r="A13" s="168" t="n">
        <v>36982</v>
      </c>
      <c r="B13" s="149" t="n">
        <v>-14.84429816</v>
      </c>
      <c r="C13" s="149" t="n">
        <v>0</v>
      </c>
      <c r="D13" s="149" t="n">
        <v>54.3113748</v>
      </c>
      <c r="E13" s="149" t="n">
        <v>-69.15567296</v>
      </c>
      <c r="F13" s="149" t="n">
        <v>-69.15567296</v>
      </c>
      <c r="G13" s="149" t="n">
        <v>0</v>
      </c>
      <c r="H13" s="148" t="n">
        <v>0</v>
      </c>
      <c r="I13" s="170" t="n">
        <v>-0.4950076768</v>
      </c>
      <c r="J13" s="147" t="n">
        <v>0.03057554</v>
      </c>
      <c r="K13" s="147" t="n">
        <v>2.66992128</v>
      </c>
      <c r="L13" s="147" t="n">
        <v>1.9223723</v>
      </c>
      <c r="M13" s="147" t="n">
        <v>1.02039209</v>
      </c>
      <c r="N13" s="147" t="n">
        <v>0.52300788</v>
      </c>
      <c r="O13" s="147" t="n">
        <v>-0.54500789</v>
      </c>
      <c r="P13" s="147" t="n">
        <v>-1.10857573</v>
      </c>
      <c r="Q13" s="147" t="n">
        <v>-2.27860872</v>
      </c>
      <c r="R13" s="148" t="n">
        <v>-3.48655608</v>
      </c>
      <c r="S13" s="158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  <c r="ER13" s="159"/>
      <c r="ES13" s="159"/>
      <c r="ET13" s="159"/>
      <c r="EU13" s="159"/>
      <c r="EV13" s="159"/>
      <c r="EW13" s="159"/>
      <c r="EX13" s="159"/>
      <c r="EY13" s="159"/>
      <c r="EZ13" s="159"/>
      <c r="FA13" s="159"/>
      <c r="FB13" s="159"/>
      <c r="FC13" s="159"/>
      <c r="FD13" s="159"/>
      <c r="FE13" s="159"/>
      <c r="FF13" s="159"/>
      <c r="FG13" s="159"/>
      <c r="FH13" s="159"/>
      <c r="FI13" s="159"/>
      <c r="FJ13" s="159"/>
      <c r="FK13" s="159"/>
      <c r="FL13" s="159"/>
      <c r="FM13" s="159"/>
      <c r="FN13" s="159"/>
      <c r="FO13" s="159"/>
      <c r="FP13" s="159"/>
      <c r="FQ13" s="159"/>
      <c r="FR13" s="159"/>
      <c r="FS13" s="159"/>
      <c r="FT13" s="159"/>
      <c r="FU13" s="159"/>
      <c r="FV13" s="159"/>
      <c r="FW13" s="159"/>
      <c r="FX13" s="159"/>
      <c r="FY13" s="159"/>
      <c r="FZ13" s="159"/>
      <c r="GA13" s="159"/>
      <c r="GB13" s="159"/>
      <c r="GC13" s="159"/>
      <c r="GD13" s="159"/>
      <c r="GE13" s="159"/>
      <c r="GF13" s="159"/>
      <c r="GG13" s="159"/>
      <c r="GH13" s="159"/>
    </row>
    <row r="14" customFormat="false" ht="12.75" hidden="false" customHeight="false" outlineLevel="0" collapsed="false">
      <c r="A14" s="168" t="n">
        <v>37012</v>
      </c>
      <c r="B14" s="149" t="n">
        <v>-11.32130785</v>
      </c>
      <c r="C14" s="149" t="n">
        <v>0</v>
      </c>
      <c r="D14" s="149" t="n">
        <v>53.88142077</v>
      </c>
      <c r="E14" s="149" t="n">
        <v>-65.20272862</v>
      </c>
      <c r="F14" s="149" t="n">
        <v>-65.20272862</v>
      </c>
      <c r="G14" s="149" t="n">
        <v>0</v>
      </c>
      <c r="H14" s="148" t="n">
        <v>0</v>
      </c>
      <c r="I14" s="170" t="n">
        <v>-0.6632181452</v>
      </c>
      <c r="J14" s="147" t="n">
        <v>0.03346144</v>
      </c>
      <c r="K14" s="147" t="n">
        <v>2.38654479</v>
      </c>
      <c r="L14" s="147" t="n">
        <v>1.83448752</v>
      </c>
      <c r="M14" s="147" t="n">
        <v>1.02310824</v>
      </c>
      <c r="N14" s="147" t="n">
        <v>0.53513743</v>
      </c>
      <c r="O14" s="147" t="n">
        <v>-0.57635071</v>
      </c>
      <c r="P14" s="147" t="n">
        <v>-1.18779293</v>
      </c>
      <c r="Q14" s="147" t="n">
        <v>-2.49614118</v>
      </c>
      <c r="R14" s="148" t="n">
        <v>-3.88789559</v>
      </c>
      <c r="S14" s="158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  <c r="ER14" s="159"/>
      <c r="ES14" s="159"/>
      <c r="ET14" s="159"/>
      <c r="EU14" s="159"/>
      <c r="EV14" s="159"/>
      <c r="EW14" s="159"/>
      <c r="EX14" s="159"/>
      <c r="EY14" s="159"/>
      <c r="EZ14" s="159"/>
      <c r="FA14" s="159"/>
      <c r="FB14" s="159"/>
      <c r="FC14" s="159"/>
      <c r="FD14" s="159"/>
      <c r="FE14" s="159"/>
      <c r="FF14" s="159"/>
      <c r="FG14" s="159"/>
      <c r="FH14" s="159"/>
      <c r="FI14" s="159"/>
      <c r="FJ14" s="159"/>
      <c r="FK14" s="159"/>
      <c r="FL14" s="159"/>
      <c r="FM14" s="159"/>
      <c r="FN14" s="159"/>
      <c r="FO14" s="159"/>
      <c r="FP14" s="159"/>
      <c r="FQ14" s="159"/>
      <c r="FR14" s="159"/>
      <c r="FS14" s="159"/>
      <c r="FT14" s="159"/>
      <c r="FU14" s="159"/>
      <c r="FV14" s="159"/>
      <c r="FW14" s="159"/>
      <c r="FX14" s="159"/>
      <c r="FY14" s="159"/>
      <c r="FZ14" s="159"/>
      <c r="GA14" s="159"/>
      <c r="GB14" s="159"/>
      <c r="GC14" s="159"/>
      <c r="GD14" s="159"/>
      <c r="GE14" s="159"/>
      <c r="GF14" s="159"/>
      <c r="GG14" s="159"/>
      <c r="GH14" s="159"/>
    </row>
    <row r="15" customFormat="false" ht="12.75" hidden="false" customHeight="false" outlineLevel="0" collapsed="false">
      <c r="A15" s="168" t="n">
        <v>37043</v>
      </c>
      <c r="B15" s="149" t="n">
        <v>-11.47490302</v>
      </c>
      <c r="C15" s="149" t="n">
        <v>0</v>
      </c>
      <c r="D15" s="149" t="n">
        <v>53.55769357</v>
      </c>
      <c r="E15" s="149" t="n">
        <v>-65.03259659</v>
      </c>
      <c r="F15" s="149" t="n">
        <v>-65.03259659</v>
      </c>
      <c r="G15" s="149" t="n">
        <v>0</v>
      </c>
      <c r="H15" s="148" t="n">
        <v>0</v>
      </c>
      <c r="I15" s="170" t="n">
        <v>-0.687306851</v>
      </c>
      <c r="J15" s="147" t="n">
        <v>0.02928929</v>
      </c>
      <c r="K15" s="147" t="n">
        <v>1.93460448</v>
      </c>
      <c r="L15" s="147" t="n">
        <v>1.53353612</v>
      </c>
      <c r="M15" s="147" t="n">
        <v>0.87400826</v>
      </c>
      <c r="N15" s="147" t="n">
        <v>0.46112753</v>
      </c>
      <c r="O15" s="147" t="n">
        <v>-0.50421819</v>
      </c>
      <c r="P15" s="147" t="n">
        <v>-1.04584603</v>
      </c>
      <c r="Q15" s="147" t="n">
        <v>-2.22100287</v>
      </c>
      <c r="R15" s="148" t="n">
        <v>-3.48968475</v>
      </c>
      <c r="S15" s="158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  <c r="ER15" s="159"/>
      <c r="ES15" s="159"/>
      <c r="ET15" s="159"/>
      <c r="EU15" s="159"/>
      <c r="EV15" s="159"/>
      <c r="EW15" s="159"/>
      <c r="EX15" s="159"/>
      <c r="EY15" s="159"/>
      <c r="EZ15" s="159"/>
      <c r="FA15" s="159"/>
      <c r="FB15" s="159"/>
      <c r="FC15" s="159"/>
      <c r="FD15" s="159"/>
      <c r="FE15" s="159"/>
      <c r="FF15" s="159"/>
      <c r="FG15" s="159"/>
      <c r="FH15" s="159"/>
      <c r="FI15" s="159"/>
      <c r="FJ15" s="159"/>
      <c r="FK15" s="159"/>
      <c r="FL15" s="159"/>
      <c r="FM15" s="159"/>
      <c r="FN15" s="159"/>
      <c r="FO15" s="159"/>
      <c r="FP15" s="159"/>
      <c r="FQ15" s="159"/>
      <c r="FR15" s="159"/>
      <c r="FS15" s="159"/>
      <c r="FT15" s="159"/>
      <c r="FU15" s="159"/>
      <c r="FV15" s="159"/>
      <c r="FW15" s="159"/>
      <c r="FX15" s="159"/>
      <c r="FY15" s="159"/>
      <c r="FZ15" s="159"/>
      <c r="GA15" s="159"/>
      <c r="GB15" s="159"/>
      <c r="GC15" s="159"/>
      <c r="GD15" s="159"/>
      <c r="GE15" s="159"/>
      <c r="GF15" s="159"/>
      <c r="GG15" s="159"/>
      <c r="GH15" s="159"/>
    </row>
    <row r="16" customFormat="false" ht="12.75" hidden="false" customHeight="false" outlineLevel="0" collapsed="false">
      <c r="A16" s="168" t="n">
        <v>37073</v>
      </c>
      <c r="B16" s="149" t="n">
        <v>-11.48213694</v>
      </c>
      <c r="C16" s="149" t="n">
        <v>0</v>
      </c>
      <c r="D16" s="149" t="n">
        <v>53.24582674</v>
      </c>
      <c r="E16" s="149" t="n">
        <v>-64.72796368</v>
      </c>
      <c r="F16" s="149" t="n">
        <v>-64.72796368</v>
      </c>
      <c r="G16" s="149" t="n">
        <v>0</v>
      </c>
      <c r="H16" s="148" t="n">
        <v>0</v>
      </c>
      <c r="I16" s="170" t="n">
        <v>-0.7107088704</v>
      </c>
      <c r="J16" s="147" t="n">
        <v>0.02594024</v>
      </c>
      <c r="K16" s="147" t="n">
        <v>1.76263931</v>
      </c>
      <c r="L16" s="147" t="n">
        <v>1.41931297</v>
      </c>
      <c r="M16" s="147" t="n">
        <v>0.81752695</v>
      </c>
      <c r="N16" s="147" t="n">
        <v>0.43311199</v>
      </c>
      <c r="O16" s="147" t="n">
        <v>-0.47675744</v>
      </c>
      <c r="P16" s="147" t="n">
        <v>-0.99197703</v>
      </c>
      <c r="Q16" s="147" t="n">
        <v>-2.11678387</v>
      </c>
      <c r="R16" s="148" t="n">
        <v>-3.33883306</v>
      </c>
      <c r="S16" s="158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  <c r="ER16" s="159"/>
      <c r="ES16" s="159"/>
      <c r="ET16" s="159"/>
      <c r="EU16" s="159"/>
      <c r="EV16" s="159"/>
      <c r="EW16" s="159"/>
      <c r="EX16" s="159"/>
      <c r="EY16" s="159"/>
      <c r="EZ16" s="159"/>
      <c r="FA16" s="159"/>
      <c r="FB16" s="159"/>
      <c r="FC16" s="159"/>
      <c r="FD16" s="159"/>
      <c r="FE16" s="159"/>
      <c r="FF16" s="159"/>
      <c r="FG16" s="159"/>
      <c r="FH16" s="159"/>
      <c r="FI16" s="159"/>
      <c r="FJ16" s="159"/>
      <c r="FK16" s="159"/>
      <c r="FL16" s="159"/>
      <c r="FM16" s="159"/>
      <c r="FN16" s="159"/>
      <c r="FO16" s="159"/>
      <c r="FP16" s="159"/>
      <c r="FQ16" s="159"/>
      <c r="FR16" s="159"/>
      <c r="FS16" s="159"/>
      <c r="FT16" s="159"/>
      <c r="FU16" s="159"/>
      <c r="FV16" s="159"/>
      <c r="FW16" s="159"/>
      <c r="FX16" s="159"/>
      <c r="FY16" s="159"/>
      <c r="FZ16" s="159"/>
      <c r="GA16" s="159"/>
      <c r="GB16" s="159"/>
      <c r="GC16" s="159"/>
      <c r="GD16" s="159"/>
      <c r="GE16" s="159"/>
      <c r="GF16" s="159"/>
      <c r="GG16" s="159"/>
      <c r="GH16" s="159"/>
    </row>
    <row r="17" customFormat="false" ht="12.75" hidden="false" customHeight="false" outlineLevel="0" collapsed="false">
      <c r="A17" s="168" t="n">
        <v>37104</v>
      </c>
      <c r="B17" s="149" t="n">
        <v>-12.35689323</v>
      </c>
      <c r="C17" s="149" t="n">
        <v>0</v>
      </c>
      <c r="D17" s="149" t="n">
        <v>52.9259431</v>
      </c>
      <c r="E17" s="149" t="n">
        <v>-65.28283633</v>
      </c>
      <c r="F17" s="149" t="n">
        <v>-65.28283633</v>
      </c>
      <c r="G17" s="149" t="n">
        <v>0</v>
      </c>
      <c r="H17" s="148" t="n">
        <v>0</v>
      </c>
      <c r="I17" s="170" t="n">
        <v>-0.6928352918</v>
      </c>
      <c r="J17" s="147" t="n">
        <v>0.02194841</v>
      </c>
      <c r="K17" s="147" t="n">
        <v>1.56447047</v>
      </c>
      <c r="L17" s="147" t="n">
        <v>1.26402254</v>
      </c>
      <c r="M17" s="147" t="n">
        <v>0.72996574</v>
      </c>
      <c r="N17" s="147" t="n">
        <v>0.38716616</v>
      </c>
      <c r="O17" s="147" t="n">
        <v>-0.42709228</v>
      </c>
      <c r="P17" s="147" t="n">
        <v>-0.88954877</v>
      </c>
      <c r="Q17" s="147" t="n">
        <v>-1.90193077</v>
      </c>
      <c r="R17" s="148" t="n">
        <v>-3.00579491</v>
      </c>
      <c r="S17" s="158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  <c r="ER17" s="159"/>
      <c r="ES17" s="159"/>
      <c r="ET17" s="159"/>
      <c r="EU17" s="159"/>
      <c r="EV17" s="159"/>
      <c r="EW17" s="159"/>
      <c r="EX17" s="159"/>
      <c r="EY17" s="159"/>
      <c r="EZ17" s="159"/>
      <c r="FA17" s="159"/>
      <c r="FB17" s="159"/>
      <c r="FC17" s="159"/>
      <c r="FD17" s="159"/>
      <c r="FE17" s="159"/>
      <c r="FF17" s="159"/>
      <c r="FG17" s="159"/>
      <c r="FH17" s="159"/>
      <c r="FI17" s="159"/>
      <c r="FJ17" s="159"/>
      <c r="FK17" s="159"/>
      <c r="FL17" s="159"/>
      <c r="FM17" s="159"/>
      <c r="FN17" s="159"/>
      <c r="FO17" s="159"/>
      <c r="FP17" s="159"/>
      <c r="FQ17" s="159"/>
      <c r="FR17" s="159"/>
      <c r="FS17" s="159"/>
      <c r="FT17" s="159"/>
      <c r="FU17" s="159"/>
      <c r="FV17" s="159"/>
      <c r="FW17" s="159"/>
      <c r="FX17" s="159"/>
      <c r="FY17" s="159"/>
      <c r="FZ17" s="159"/>
      <c r="GA17" s="159"/>
      <c r="GB17" s="159"/>
      <c r="GC17" s="159"/>
      <c r="GD17" s="159"/>
      <c r="GE17" s="159"/>
      <c r="GF17" s="159"/>
      <c r="GG17" s="159"/>
      <c r="GH17" s="159"/>
    </row>
    <row r="18" customFormat="false" ht="12.75" hidden="false" customHeight="false" outlineLevel="0" collapsed="false">
      <c r="A18" s="168" t="n">
        <v>37135</v>
      </c>
      <c r="B18" s="149" t="n">
        <v>-13.24951642</v>
      </c>
      <c r="C18" s="149" t="n">
        <v>0</v>
      </c>
      <c r="D18" s="149" t="n">
        <v>52.60740636</v>
      </c>
      <c r="E18" s="149" t="n">
        <v>-65.85692278</v>
      </c>
      <c r="F18" s="149" t="n">
        <v>-65.85692278</v>
      </c>
      <c r="G18" s="149" t="n">
        <v>0</v>
      </c>
      <c r="H18" s="148" t="n">
        <v>0</v>
      </c>
      <c r="I18" s="170" t="n">
        <v>-0.6706711793</v>
      </c>
      <c r="J18" s="147" t="n">
        <v>0.01809109</v>
      </c>
      <c r="K18" s="147" t="n">
        <v>1.44009776</v>
      </c>
      <c r="L18" s="147" t="n">
        <v>1.15658442</v>
      </c>
      <c r="M18" s="147" t="n">
        <v>0.6654973</v>
      </c>
      <c r="N18" s="147" t="n">
        <v>0.35253196</v>
      </c>
      <c r="O18" s="147" t="n">
        <v>-0.38822483</v>
      </c>
      <c r="P18" s="147" t="n">
        <v>-0.80799439</v>
      </c>
      <c r="Q18" s="147" t="n">
        <v>-1.72622872</v>
      </c>
      <c r="R18" s="148" t="n">
        <v>-2.72759739</v>
      </c>
      <c r="S18" s="158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  <c r="ER18" s="159"/>
      <c r="ES18" s="159"/>
      <c r="ET18" s="159"/>
      <c r="EU18" s="159"/>
      <c r="EV18" s="159"/>
      <c r="EW18" s="159"/>
      <c r="EX18" s="159"/>
      <c r="EY18" s="159"/>
      <c r="EZ18" s="159"/>
      <c r="FA18" s="159"/>
      <c r="FB18" s="159"/>
      <c r="FC18" s="159"/>
      <c r="FD18" s="159"/>
      <c r="FE18" s="159"/>
      <c r="FF18" s="159"/>
      <c r="FG18" s="159"/>
      <c r="FH18" s="159"/>
      <c r="FI18" s="159"/>
      <c r="FJ18" s="159"/>
      <c r="FK18" s="159"/>
      <c r="FL18" s="159"/>
      <c r="FM18" s="159"/>
      <c r="FN18" s="159"/>
      <c r="FO18" s="159"/>
      <c r="FP18" s="159"/>
      <c r="FQ18" s="159"/>
      <c r="FR18" s="159"/>
      <c r="FS18" s="159"/>
      <c r="FT18" s="159"/>
      <c r="FU18" s="159"/>
      <c r="FV18" s="159"/>
      <c r="FW18" s="159"/>
      <c r="FX18" s="159"/>
      <c r="FY18" s="159"/>
      <c r="FZ18" s="159"/>
      <c r="GA18" s="159"/>
      <c r="GB18" s="159"/>
      <c r="GC18" s="159"/>
      <c r="GD18" s="159"/>
      <c r="GE18" s="159"/>
      <c r="GF18" s="159"/>
      <c r="GG18" s="159"/>
      <c r="GH18" s="159"/>
    </row>
    <row r="19" customFormat="false" ht="12.75" hidden="false" customHeight="false" outlineLevel="0" collapsed="false">
      <c r="A19" s="168" t="n">
        <v>37165</v>
      </c>
      <c r="B19" s="149" t="n">
        <v>-14.08603422</v>
      </c>
      <c r="C19" s="149" t="n">
        <v>0</v>
      </c>
      <c r="D19" s="149" t="n">
        <v>52.30074031</v>
      </c>
      <c r="E19" s="149" t="n">
        <v>-66.38677453</v>
      </c>
      <c r="F19" s="149" t="n">
        <v>-66.38677453</v>
      </c>
      <c r="G19" s="149" t="n">
        <v>0</v>
      </c>
      <c r="H19" s="148" t="n">
        <v>0</v>
      </c>
      <c r="I19" s="170" t="n">
        <v>-0.6475044175</v>
      </c>
      <c r="J19" s="147" t="n">
        <v>0.0150559</v>
      </c>
      <c r="K19" s="147" t="n">
        <v>1.44476805</v>
      </c>
      <c r="L19" s="147" t="n">
        <v>1.13665022</v>
      </c>
      <c r="M19" s="147" t="n">
        <v>0.64514941</v>
      </c>
      <c r="N19" s="147" t="n">
        <v>0.33998487</v>
      </c>
      <c r="O19" s="147" t="n">
        <v>-0.3712945</v>
      </c>
      <c r="P19" s="147" t="n">
        <v>-0.7698504</v>
      </c>
      <c r="Q19" s="147" t="n">
        <v>-1.63594945</v>
      </c>
      <c r="R19" s="148" t="n">
        <v>-2.57481839</v>
      </c>
      <c r="S19" s="158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  <c r="ER19" s="159"/>
      <c r="ES19" s="159"/>
      <c r="ET19" s="159"/>
      <c r="EU19" s="159"/>
      <c r="EV19" s="159"/>
      <c r="EW19" s="159"/>
      <c r="EX19" s="159"/>
      <c r="EY19" s="159"/>
      <c r="EZ19" s="159"/>
      <c r="FA19" s="159"/>
      <c r="FB19" s="159"/>
      <c r="FC19" s="159"/>
      <c r="FD19" s="159"/>
      <c r="FE19" s="159"/>
      <c r="FF19" s="159"/>
      <c r="FG19" s="159"/>
      <c r="FH19" s="159"/>
      <c r="FI19" s="159"/>
      <c r="FJ19" s="159"/>
      <c r="FK19" s="159"/>
      <c r="FL19" s="159"/>
      <c r="FM19" s="159"/>
      <c r="FN19" s="159"/>
      <c r="FO19" s="159"/>
      <c r="FP19" s="159"/>
      <c r="FQ19" s="159"/>
      <c r="FR19" s="159"/>
      <c r="FS19" s="159"/>
      <c r="FT19" s="159"/>
      <c r="FU19" s="159"/>
      <c r="FV19" s="159"/>
      <c r="FW19" s="159"/>
      <c r="FX19" s="159"/>
      <c r="FY19" s="159"/>
      <c r="FZ19" s="159"/>
      <c r="GA19" s="159"/>
      <c r="GB19" s="159"/>
      <c r="GC19" s="159"/>
      <c r="GD19" s="159"/>
      <c r="GE19" s="159"/>
      <c r="GF19" s="159"/>
      <c r="GG19" s="159"/>
      <c r="GH19" s="159"/>
    </row>
    <row r="20" customFormat="false" ht="12.75" hidden="false" customHeight="false" outlineLevel="0" collapsed="false">
      <c r="A20" s="168" t="n">
        <v>37196</v>
      </c>
      <c r="B20" s="149" t="n">
        <v>-24.89875731</v>
      </c>
      <c r="C20" s="149" t="n">
        <v>0</v>
      </c>
      <c r="D20" s="149" t="n">
        <v>70.45962363</v>
      </c>
      <c r="E20" s="149" t="n">
        <v>-95.35838094</v>
      </c>
      <c r="F20" s="149" t="n">
        <v>-95.35838094</v>
      </c>
      <c r="G20" s="149" t="n">
        <v>0</v>
      </c>
      <c r="H20" s="148" t="n">
        <v>0</v>
      </c>
      <c r="I20" s="170" t="n">
        <v>-0.6460899986</v>
      </c>
      <c r="J20" s="147" t="n">
        <v>0.00779831</v>
      </c>
      <c r="K20" s="147" t="n">
        <v>6.31825584</v>
      </c>
      <c r="L20" s="147" t="n">
        <v>4.24965841</v>
      </c>
      <c r="M20" s="147" t="n">
        <v>2.13446692</v>
      </c>
      <c r="N20" s="147" t="n">
        <v>1.0681956</v>
      </c>
      <c r="O20" s="147" t="n">
        <v>-1.0674656</v>
      </c>
      <c r="P20" s="147" t="n">
        <v>-2.13174154</v>
      </c>
      <c r="Q20" s="147" t="n">
        <v>-4.24185029</v>
      </c>
      <c r="R20" s="148" t="n">
        <v>-6.31445218</v>
      </c>
      <c r="S20" s="158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  <c r="ER20" s="159"/>
      <c r="ES20" s="159"/>
      <c r="ET20" s="159"/>
      <c r="EU20" s="159"/>
      <c r="EV20" s="159"/>
      <c r="EW20" s="159"/>
      <c r="EX20" s="159"/>
      <c r="EY20" s="159"/>
      <c r="EZ20" s="159"/>
      <c r="FA20" s="159"/>
      <c r="FB20" s="159"/>
      <c r="FC20" s="159"/>
      <c r="FD20" s="159"/>
      <c r="FE20" s="159"/>
      <c r="FF20" s="159"/>
      <c r="FG20" s="159"/>
      <c r="FH20" s="159"/>
      <c r="FI20" s="159"/>
      <c r="FJ20" s="159"/>
      <c r="FK20" s="159"/>
      <c r="FL20" s="159"/>
      <c r="FM20" s="159"/>
      <c r="FN20" s="159"/>
      <c r="FO20" s="159"/>
      <c r="FP20" s="159"/>
      <c r="FQ20" s="159"/>
      <c r="FR20" s="159"/>
      <c r="FS20" s="159"/>
      <c r="FT20" s="159"/>
      <c r="FU20" s="159"/>
      <c r="FV20" s="159"/>
      <c r="FW20" s="159"/>
      <c r="FX20" s="159"/>
      <c r="FY20" s="159"/>
      <c r="FZ20" s="159"/>
      <c r="GA20" s="159"/>
      <c r="GB20" s="159"/>
      <c r="GC20" s="159"/>
      <c r="GD20" s="159"/>
      <c r="GE20" s="159"/>
      <c r="GF20" s="159"/>
      <c r="GG20" s="159"/>
      <c r="GH20" s="159"/>
    </row>
    <row r="21" customFormat="false" ht="12.75" hidden="false" customHeight="false" outlineLevel="0" collapsed="false">
      <c r="A21" s="168" t="n">
        <v>37226</v>
      </c>
      <c r="B21" s="149" t="n">
        <v>-27.76546196</v>
      </c>
      <c r="C21" s="149" t="n">
        <v>0</v>
      </c>
      <c r="D21" s="149" t="n">
        <v>69.70714435</v>
      </c>
      <c r="E21" s="149" t="n">
        <v>-97.47260631</v>
      </c>
      <c r="F21" s="149" t="n">
        <v>-97.47260631</v>
      </c>
      <c r="G21" s="149" t="n">
        <v>0</v>
      </c>
      <c r="H21" s="148" t="n">
        <v>0</v>
      </c>
      <c r="I21" s="170" t="n">
        <v>-0.5663573085</v>
      </c>
      <c r="J21" s="147" t="n">
        <v>0.00295478</v>
      </c>
      <c r="K21" s="147" t="n">
        <v>6.02547511</v>
      </c>
      <c r="L21" s="147" t="n">
        <v>4.02492962</v>
      </c>
      <c r="M21" s="147" t="n">
        <v>2.01004185</v>
      </c>
      <c r="N21" s="147" t="n">
        <v>1.00332239</v>
      </c>
      <c r="O21" s="147" t="n">
        <v>-0.99795147</v>
      </c>
      <c r="P21" s="147" t="n">
        <v>-1.988724</v>
      </c>
      <c r="Q21" s="147" t="n">
        <v>-3.94230016</v>
      </c>
      <c r="R21" s="148" t="n">
        <v>-5.84938119</v>
      </c>
      <c r="S21" s="158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  <c r="ER21" s="159"/>
      <c r="ES21" s="159"/>
      <c r="ET21" s="159"/>
      <c r="EU21" s="159"/>
      <c r="EV21" s="159"/>
      <c r="EW21" s="159"/>
      <c r="EX21" s="159"/>
      <c r="EY21" s="159"/>
      <c r="EZ21" s="159"/>
      <c r="FA21" s="159"/>
      <c r="FB21" s="159"/>
      <c r="FC21" s="159"/>
      <c r="FD21" s="159"/>
      <c r="FE21" s="159"/>
      <c r="FF21" s="159"/>
      <c r="FG21" s="159"/>
      <c r="FH21" s="159"/>
      <c r="FI21" s="159"/>
      <c r="FJ21" s="159"/>
      <c r="FK21" s="159"/>
      <c r="FL21" s="159"/>
      <c r="FM21" s="159"/>
      <c r="FN21" s="159"/>
      <c r="FO21" s="159"/>
      <c r="FP21" s="159"/>
      <c r="FQ21" s="159"/>
      <c r="FR21" s="159"/>
      <c r="FS21" s="159"/>
      <c r="FT21" s="159"/>
      <c r="FU21" s="159"/>
      <c r="FV21" s="159"/>
      <c r="FW21" s="159"/>
      <c r="FX21" s="159"/>
      <c r="FY21" s="159"/>
      <c r="FZ21" s="159"/>
      <c r="GA21" s="159"/>
      <c r="GB21" s="159"/>
      <c r="GC21" s="159"/>
      <c r="GD21" s="159"/>
      <c r="GE21" s="159"/>
      <c r="GF21" s="159"/>
      <c r="GG21" s="159"/>
      <c r="GH21" s="159"/>
    </row>
    <row r="22" customFormat="false" ht="12.75" hidden="false" customHeight="false" outlineLevel="0" collapsed="false">
      <c r="A22" s="168" t="n">
        <v>37257</v>
      </c>
      <c r="B22" s="149" t="n">
        <v>-10.68919521</v>
      </c>
      <c r="C22" s="149" t="n">
        <v>0</v>
      </c>
      <c r="D22" s="149" t="n">
        <v>17.22750568</v>
      </c>
      <c r="E22" s="149" t="n">
        <v>-27.91670089</v>
      </c>
      <c r="F22" s="149" t="n">
        <v>-27.91670089</v>
      </c>
      <c r="G22" s="149" t="n">
        <v>0</v>
      </c>
      <c r="H22" s="148" t="n">
        <v>0</v>
      </c>
      <c r="I22" s="170" t="n">
        <v>-0.0770853611</v>
      </c>
      <c r="J22" s="147" t="n">
        <v>-0.0025615</v>
      </c>
      <c r="K22" s="147" t="n">
        <v>3.70618614</v>
      </c>
      <c r="L22" s="147" t="n">
        <v>2.41152663</v>
      </c>
      <c r="M22" s="147" t="n">
        <v>1.17576745</v>
      </c>
      <c r="N22" s="147" t="n">
        <v>0.58034882</v>
      </c>
      <c r="O22" s="147" t="n">
        <v>-0.56526481</v>
      </c>
      <c r="P22" s="147" t="n">
        <v>-1.115473</v>
      </c>
      <c r="Q22" s="147" t="n">
        <v>-2.17101455</v>
      </c>
      <c r="R22" s="148" t="n">
        <v>-3.16753658</v>
      </c>
      <c r="S22" s="158"/>
      <c r="T22" s="159"/>
      <c r="U22" s="159"/>
      <c r="V22" s="159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59"/>
      <c r="AS22" s="159"/>
      <c r="AT22" s="159"/>
      <c r="AU22" s="159"/>
      <c r="AV22" s="159"/>
      <c r="AW22" s="159"/>
      <c r="AX22" s="159"/>
      <c r="AY22" s="159"/>
      <c r="AZ22" s="159"/>
      <c r="BA22" s="159"/>
      <c r="BB22" s="159"/>
      <c r="BC22" s="159"/>
      <c r="BD22" s="159"/>
      <c r="BE22" s="159"/>
      <c r="BF22" s="159"/>
      <c r="BG22" s="159"/>
      <c r="BH22" s="159"/>
      <c r="BI22" s="159"/>
      <c r="BJ22" s="159"/>
      <c r="BK22" s="159"/>
      <c r="BL22" s="159"/>
      <c r="BM22" s="159"/>
      <c r="BN22" s="159"/>
      <c r="BO22" s="159"/>
      <c r="BP22" s="159"/>
      <c r="BQ22" s="159"/>
      <c r="BR22" s="159"/>
      <c r="BS22" s="159"/>
      <c r="BT22" s="159"/>
      <c r="BU22" s="159"/>
      <c r="BV22" s="159"/>
      <c r="BW22" s="159"/>
      <c r="BX22" s="159"/>
      <c r="BY22" s="159"/>
      <c r="BZ22" s="159"/>
      <c r="CA22" s="159"/>
      <c r="CB22" s="159"/>
      <c r="CC22" s="159"/>
      <c r="CD22" s="159"/>
      <c r="CE22" s="159"/>
      <c r="CF22" s="159"/>
      <c r="CG22" s="159"/>
      <c r="CH22" s="159"/>
      <c r="CI22" s="159"/>
      <c r="CJ22" s="159"/>
      <c r="CK22" s="159"/>
      <c r="CL22" s="159"/>
      <c r="CM22" s="159"/>
      <c r="CN22" s="159"/>
      <c r="CO22" s="159"/>
      <c r="CP22" s="159"/>
      <c r="CQ22" s="159"/>
      <c r="CR22" s="159"/>
      <c r="CS22" s="159"/>
      <c r="CT22" s="159"/>
      <c r="CU22" s="159"/>
      <c r="CV22" s="159"/>
      <c r="CW22" s="159"/>
      <c r="CX22" s="159"/>
      <c r="CY22" s="159"/>
      <c r="CZ22" s="159"/>
      <c r="DA22" s="159"/>
      <c r="DB22" s="159"/>
      <c r="DC22" s="159"/>
      <c r="DD22" s="159"/>
      <c r="DE22" s="159"/>
      <c r="DF22" s="159"/>
      <c r="DG22" s="159"/>
      <c r="DH22" s="159"/>
      <c r="DI22" s="159"/>
      <c r="DJ22" s="159"/>
      <c r="DK22" s="159"/>
      <c r="DL22" s="159"/>
      <c r="DM22" s="159"/>
      <c r="DN22" s="159"/>
      <c r="DO22" s="159"/>
      <c r="DP22" s="159"/>
      <c r="DQ22" s="159"/>
      <c r="DR22" s="159"/>
      <c r="DS22" s="159"/>
      <c r="DT22" s="159"/>
      <c r="DU22" s="159"/>
      <c r="DV22" s="159"/>
      <c r="DW22" s="159"/>
      <c r="DX22" s="159"/>
      <c r="DY22" s="159"/>
      <c r="DZ22" s="159"/>
      <c r="EA22" s="159"/>
      <c r="EB22" s="159"/>
      <c r="EC22" s="159"/>
      <c r="ED22" s="159"/>
      <c r="EE22" s="159"/>
      <c r="EF22" s="159"/>
      <c r="EG22" s="159"/>
      <c r="EH22" s="159"/>
      <c r="EI22" s="159"/>
      <c r="EJ22" s="159"/>
      <c r="EK22" s="159"/>
      <c r="EL22" s="159"/>
      <c r="EM22" s="159"/>
      <c r="EN22" s="159"/>
      <c r="EO22" s="159"/>
      <c r="EP22" s="159"/>
      <c r="EQ22" s="159"/>
      <c r="ER22" s="159"/>
      <c r="ES22" s="159"/>
      <c r="ET22" s="159"/>
      <c r="EU22" s="159"/>
      <c r="EV22" s="159"/>
      <c r="EW22" s="159"/>
      <c r="EX22" s="159"/>
      <c r="EY22" s="159"/>
      <c r="EZ22" s="159"/>
      <c r="FA22" s="159"/>
      <c r="FB22" s="159"/>
      <c r="FC22" s="159"/>
      <c r="FD22" s="159"/>
      <c r="FE22" s="159"/>
      <c r="FF22" s="159"/>
      <c r="FG22" s="159"/>
      <c r="FH22" s="159"/>
      <c r="FI22" s="159"/>
      <c r="FJ22" s="159"/>
      <c r="FK22" s="159"/>
      <c r="FL22" s="159"/>
      <c r="FM22" s="159"/>
      <c r="FN22" s="159"/>
      <c r="FO22" s="159"/>
      <c r="FP22" s="159"/>
      <c r="FQ22" s="159"/>
      <c r="FR22" s="159"/>
      <c r="FS22" s="159"/>
      <c r="FT22" s="159"/>
      <c r="FU22" s="159"/>
      <c r="FV22" s="159"/>
      <c r="FW22" s="159"/>
      <c r="FX22" s="159"/>
      <c r="FY22" s="159"/>
      <c r="FZ22" s="159"/>
      <c r="GA22" s="159"/>
      <c r="GB22" s="159"/>
      <c r="GC22" s="159"/>
      <c r="GD22" s="159"/>
      <c r="GE22" s="159"/>
      <c r="GF22" s="159"/>
      <c r="GG22" s="159"/>
      <c r="GH22" s="159"/>
    </row>
    <row r="23" customFormat="false" ht="12.75" hidden="false" customHeight="false" outlineLevel="0" collapsed="false">
      <c r="A23" s="168" t="n">
        <v>37288</v>
      </c>
      <c r="B23" s="149" t="n">
        <v>-8.90914778</v>
      </c>
      <c r="C23" s="149" t="n">
        <v>0</v>
      </c>
      <c r="D23" s="149" t="n">
        <v>16.89166597</v>
      </c>
      <c r="E23" s="149" t="n">
        <v>-25.80081375</v>
      </c>
      <c r="F23" s="149" t="n">
        <v>-25.80081375</v>
      </c>
      <c r="G23" s="149" t="n">
        <v>0</v>
      </c>
      <c r="H23" s="148" t="n">
        <v>0</v>
      </c>
      <c r="I23" s="170" t="n">
        <v>-0.1327074628</v>
      </c>
      <c r="J23" s="147" t="n">
        <v>-0.00047768</v>
      </c>
      <c r="K23" s="147" t="n">
        <v>3.93255888</v>
      </c>
      <c r="L23" s="147" t="n">
        <v>2.56649213</v>
      </c>
      <c r="M23" s="147" t="n">
        <v>1.25477517</v>
      </c>
      <c r="N23" s="147" t="n">
        <v>0.62015329</v>
      </c>
      <c r="O23" s="147" t="n">
        <v>-0.60552225</v>
      </c>
      <c r="P23" s="147" t="n">
        <v>-1.19630307</v>
      </c>
      <c r="Q23" s="147" t="n">
        <v>-2.33343669</v>
      </c>
      <c r="R23" s="148" t="n">
        <v>-3.41141595</v>
      </c>
      <c r="S23" s="158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  <c r="ER23" s="159"/>
      <c r="ES23" s="159"/>
      <c r="ET23" s="159"/>
      <c r="EU23" s="159"/>
      <c r="EV23" s="159"/>
      <c r="EW23" s="159"/>
      <c r="EX23" s="159"/>
      <c r="EY23" s="159"/>
      <c r="EZ23" s="159"/>
      <c r="FA23" s="159"/>
      <c r="FB23" s="159"/>
      <c r="FC23" s="159"/>
      <c r="FD23" s="159"/>
      <c r="FE23" s="159"/>
      <c r="FF23" s="159"/>
      <c r="FG23" s="159"/>
      <c r="FH23" s="159"/>
      <c r="FI23" s="159"/>
      <c r="FJ23" s="159"/>
      <c r="FK23" s="159"/>
      <c r="FL23" s="159"/>
      <c r="FM23" s="159"/>
      <c r="FN23" s="159"/>
      <c r="FO23" s="159"/>
      <c r="FP23" s="159"/>
      <c r="FQ23" s="159"/>
      <c r="FR23" s="159"/>
      <c r="FS23" s="159"/>
      <c r="FT23" s="159"/>
      <c r="FU23" s="159"/>
      <c r="FV23" s="159"/>
      <c r="FW23" s="159"/>
      <c r="FX23" s="159"/>
      <c r="FY23" s="159"/>
      <c r="FZ23" s="159"/>
      <c r="GA23" s="159"/>
      <c r="GB23" s="159"/>
      <c r="GC23" s="159"/>
      <c r="GD23" s="159"/>
      <c r="GE23" s="159"/>
      <c r="GF23" s="159"/>
      <c r="GG23" s="159"/>
      <c r="GH23" s="159"/>
    </row>
    <row r="24" customFormat="false" ht="12.75" hidden="false" customHeight="false" outlineLevel="0" collapsed="false">
      <c r="A24" s="168" t="n">
        <v>37316</v>
      </c>
      <c r="B24" s="149" t="n">
        <v>-6.7582035</v>
      </c>
      <c r="C24" s="149" t="n">
        <v>0</v>
      </c>
      <c r="D24" s="149" t="n">
        <v>16.337185</v>
      </c>
      <c r="E24" s="149" t="n">
        <v>-23.0953885</v>
      </c>
      <c r="F24" s="149" t="n">
        <v>-23.0953885</v>
      </c>
      <c r="G24" s="149" t="n">
        <v>0</v>
      </c>
      <c r="H24" s="148" t="n">
        <v>0</v>
      </c>
      <c r="I24" s="170" t="n">
        <v>-0.2042730006</v>
      </c>
      <c r="J24" s="147" t="n">
        <v>0.00170106</v>
      </c>
      <c r="K24" s="147" t="n">
        <v>4.37764703</v>
      </c>
      <c r="L24" s="147" t="n">
        <v>2.87291901</v>
      </c>
      <c r="M24" s="147" t="n">
        <v>1.41150282</v>
      </c>
      <c r="N24" s="147" t="n">
        <v>0.69907297</v>
      </c>
      <c r="O24" s="147" t="n">
        <v>-0.68506701</v>
      </c>
      <c r="P24" s="147" t="n">
        <v>-1.35569848</v>
      </c>
      <c r="Q24" s="147" t="n">
        <v>-2.65229434</v>
      </c>
      <c r="R24" s="148" t="n">
        <v>-3.88773135</v>
      </c>
      <c r="S24" s="158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  <c r="ER24" s="159"/>
      <c r="ES24" s="159"/>
      <c r="ET24" s="159"/>
      <c r="EU24" s="159"/>
      <c r="EV24" s="159"/>
      <c r="EW24" s="159"/>
      <c r="EX24" s="159"/>
      <c r="EY24" s="159"/>
      <c r="EZ24" s="159"/>
      <c r="FA24" s="159"/>
      <c r="FB24" s="159"/>
      <c r="FC24" s="159"/>
      <c r="FD24" s="159"/>
      <c r="FE24" s="159"/>
      <c r="FF24" s="159"/>
      <c r="FG24" s="159"/>
      <c r="FH24" s="159"/>
      <c r="FI24" s="159"/>
      <c r="FJ24" s="159"/>
      <c r="FK24" s="159"/>
      <c r="FL24" s="159"/>
      <c r="FM24" s="159"/>
      <c r="FN24" s="159"/>
      <c r="FO24" s="159"/>
      <c r="FP24" s="159"/>
      <c r="FQ24" s="159"/>
      <c r="FR24" s="159"/>
      <c r="FS24" s="159"/>
      <c r="FT24" s="159"/>
      <c r="FU24" s="159"/>
      <c r="FV24" s="159"/>
      <c r="FW24" s="159"/>
      <c r="FX24" s="159"/>
      <c r="FY24" s="159"/>
      <c r="FZ24" s="159"/>
      <c r="GA24" s="159"/>
      <c r="GB24" s="159"/>
      <c r="GC24" s="159"/>
      <c r="GD24" s="159"/>
      <c r="GE24" s="159"/>
      <c r="GF24" s="159"/>
      <c r="GG24" s="159"/>
      <c r="GH24" s="159"/>
    </row>
    <row r="25" customFormat="false" ht="12.75" hidden="false" customHeight="false" outlineLevel="0" collapsed="false">
      <c r="A25" s="168" t="n">
        <v>37347</v>
      </c>
      <c r="B25" s="149" t="n">
        <v>-1.83201727</v>
      </c>
      <c r="C25" s="149" t="n">
        <v>0</v>
      </c>
      <c r="D25" s="149" t="n">
        <v>-1.83201727</v>
      </c>
      <c r="E25" s="149" t="n">
        <v>0</v>
      </c>
      <c r="F25" s="149" t="n">
        <v>0</v>
      </c>
      <c r="G25" s="149" t="n">
        <v>0</v>
      </c>
      <c r="H25" s="148" t="n">
        <v>0</v>
      </c>
      <c r="I25" s="170" t="n">
        <v>0</v>
      </c>
      <c r="J25" s="147" t="n">
        <v>0</v>
      </c>
      <c r="K25" s="147" t="n">
        <v>0</v>
      </c>
      <c r="L25" s="147" t="n">
        <v>0</v>
      </c>
      <c r="M25" s="147" t="n">
        <v>0</v>
      </c>
      <c r="N25" s="147" t="n">
        <v>0</v>
      </c>
      <c r="O25" s="147" t="n">
        <v>0</v>
      </c>
      <c r="P25" s="147" t="n">
        <v>0</v>
      </c>
      <c r="Q25" s="147" t="n">
        <v>0</v>
      </c>
      <c r="R25" s="148" t="n">
        <v>0</v>
      </c>
      <c r="S25" s="158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  <c r="ER25" s="159"/>
      <c r="ES25" s="159"/>
      <c r="ET25" s="159"/>
      <c r="EU25" s="159"/>
      <c r="EV25" s="159"/>
      <c r="EW25" s="159"/>
      <c r="EX25" s="159"/>
      <c r="EY25" s="159"/>
      <c r="EZ25" s="159"/>
      <c r="FA25" s="159"/>
      <c r="FB25" s="159"/>
      <c r="FC25" s="159"/>
      <c r="FD25" s="159"/>
      <c r="FE25" s="159"/>
      <c r="FF25" s="159"/>
      <c r="FG25" s="159"/>
      <c r="FH25" s="159"/>
      <c r="FI25" s="159"/>
      <c r="FJ25" s="159"/>
      <c r="FK25" s="159"/>
      <c r="FL25" s="159"/>
      <c r="FM25" s="159"/>
      <c r="FN25" s="159"/>
      <c r="FO25" s="159"/>
      <c r="FP25" s="159"/>
      <c r="FQ25" s="159"/>
      <c r="FR25" s="159"/>
      <c r="FS25" s="159"/>
      <c r="FT25" s="159"/>
      <c r="FU25" s="159"/>
      <c r="FV25" s="159"/>
      <c r="FW25" s="159"/>
      <c r="FX25" s="159"/>
      <c r="FY25" s="159"/>
      <c r="FZ25" s="159"/>
      <c r="GA25" s="159"/>
      <c r="GB25" s="159"/>
      <c r="GC25" s="159"/>
      <c r="GD25" s="159"/>
      <c r="GE25" s="159"/>
      <c r="GF25" s="159"/>
      <c r="GG25" s="159"/>
      <c r="GH25" s="159"/>
    </row>
    <row r="26" customFormat="false" ht="12.75" hidden="false" customHeight="false" outlineLevel="0" collapsed="false">
      <c r="A26" s="168" t="n">
        <v>37377</v>
      </c>
      <c r="B26" s="149" t="n">
        <v>-2.05951801</v>
      </c>
      <c r="C26" s="149" t="n">
        <v>0</v>
      </c>
      <c r="D26" s="149" t="n">
        <v>-2.05951801</v>
      </c>
      <c r="E26" s="149" t="n">
        <v>0</v>
      </c>
      <c r="F26" s="149" t="n">
        <v>0</v>
      </c>
      <c r="G26" s="149" t="n">
        <v>0</v>
      </c>
      <c r="H26" s="148" t="n">
        <v>0</v>
      </c>
      <c r="I26" s="170" t="n">
        <v>0</v>
      </c>
      <c r="J26" s="147" t="n">
        <v>0</v>
      </c>
      <c r="K26" s="147" t="n">
        <v>0</v>
      </c>
      <c r="L26" s="147" t="n">
        <v>0</v>
      </c>
      <c r="M26" s="147" t="n">
        <v>0</v>
      </c>
      <c r="N26" s="147" t="n">
        <v>0</v>
      </c>
      <c r="O26" s="147" t="n">
        <v>0</v>
      </c>
      <c r="P26" s="147" t="n">
        <v>0</v>
      </c>
      <c r="Q26" s="147" t="n">
        <v>0</v>
      </c>
      <c r="R26" s="148" t="n">
        <v>0</v>
      </c>
      <c r="S26" s="158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  <c r="ER26" s="159"/>
      <c r="ES26" s="159"/>
      <c r="ET26" s="159"/>
      <c r="EU26" s="159"/>
      <c r="EV26" s="159"/>
      <c r="EW26" s="159"/>
      <c r="EX26" s="159"/>
      <c r="EY26" s="159"/>
      <c r="EZ26" s="159"/>
      <c r="FA26" s="159"/>
      <c r="FB26" s="159"/>
      <c r="FC26" s="159"/>
      <c r="FD26" s="159"/>
      <c r="FE26" s="159"/>
      <c r="FF26" s="159"/>
      <c r="FG26" s="159"/>
      <c r="FH26" s="159"/>
      <c r="FI26" s="159"/>
      <c r="FJ26" s="159"/>
      <c r="FK26" s="159"/>
      <c r="FL26" s="159"/>
      <c r="FM26" s="159"/>
      <c r="FN26" s="159"/>
      <c r="FO26" s="159"/>
      <c r="FP26" s="159"/>
      <c r="FQ26" s="159"/>
      <c r="FR26" s="159"/>
      <c r="FS26" s="159"/>
      <c r="FT26" s="159"/>
      <c r="FU26" s="159"/>
      <c r="FV26" s="159"/>
      <c r="FW26" s="159"/>
      <c r="FX26" s="159"/>
      <c r="FY26" s="159"/>
      <c r="FZ26" s="159"/>
      <c r="GA26" s="159"/>
      <c r="GB26" s="159"/>
      <c r="GC26" s="159"/>
      <c r="GD26" s="159"/>
      <c r="GE26" s="159"/>
      <c r="GF26" s="159"/>
      <c r="GG26" s="159"/>
      <c r="GH26" s="159"/>
    </row>
    <row r="27" customFormat="false" ht="12.75" hidden="false" customHeight="false" outlineLevel="0" collapsed="false">
      <c r="A27" s="168" t="n">
        <v>37408</v>
      </c>
      <c r="B27" s="149" t="n">
        <v>-2.0577034</v>
      </c>
      <c r="C27" s="149" t="n">
        <v>0</v>
      </c>
      <c r="D27" s="149" t="n">
        <v>-2.0577034</v>
      </c>
      <c r="E27" s="149" t="n">
        <v>0</v>
      </c>
      <c r="F27" s="149" t="n">
        <v>0</v>
      </c>
      <c r="G27" s="149" t="n">
        <v>0</v>
      </c>
      <c r="H27" s="148" t="n">
        <v>0</v>
      </c>
      <c r="I27" s="170" t="n">
        <v>0</v>
      </c>
      <c r="J27" s="147" t="n">
        <v>0</v>
      </c>
      <c r="K27" s="147" t="n">
        <v>0</v>
      </c>
      <c r="L27" s="147" t="n">
        <v>0</v>
      </c>
      <c r="M27" s="147" t="n">
        <v>0</v>
      </c>
      <c r="N27" s="147" t="n">
        <v>0</v>
      </c>
      <c r="O27" s="147" t="n">
        <v>0</v>
      </c>
      <c r="P27" s="147" t="n">
        <v>0</v>
      </c>
      <c r="Q27" s="147" t="n">
        <v>0</v>
      </c>
      <c r="R27" s="148" t="n">
        <v>0</v>
      </c>
      <c r="S27" s="158"/>
      <c r="T27" s="159"/>
      <c r="U27" s="159"/>
      <c r="V27" s="159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59"/>
      <c r="AS27" s="159"/>
      <c r="AT27" s="159"/>
      <c r="AU27" s="159"/>
      <c r="AV27" s="159"/>
      <c r="AW27" s="159"/>
      <c r="AX27" s="159"/>
      <c r="AY27" s="159"/>
      <c r="AZ27" s="159"/>
      <c r="BA27" s="159"/>
      <c r="BB27" s="159"/>
      <c r="BC27" s="159"/>
      <c r="BD27" s="159"/>
      <c r="BE27" s="159"/>
      <c r="BF27" s="159"/>
      <c r="BG27" s="159"/>
      <c r="BH27" s="159"/>
      <c r="BI27" s="159"/>
      <c r="BJ27" s="159"/>
      <c r="BK27" s="159"/>
      <c r="BL27" s="159"/>
      <c r="BM27" s="159"/>
      <c r="BN27" s="159"/>
      <c r="BO27" s="159"/>
      <c r="BP27" s="159"/>
      <c r="BQ27" s="159"/>
      <c r="BR27" s="159"/>
      <c r="BS27" s="159"/>
      <c r="BT27" s="159"/>
      <c r="BU27" s="159"/>
      <c r="BV27" s="159"/>
      <c r="BW27" s="159"/>
      <c r="BX27" s="159"/>
      <c r="BY27" s="159"/>
      <c r="BZ27" s="159"/>
      <c r="CA27" s="159"/>
      <c r="CB27" s="159"/>
      <c r="CC27" s="159"/>
      <c r="CD27" s="159"/>
      <c r="CE27" s="159"/>
      <c r="CF27" s="159"/>
      <c r="CG27" s="159"/>
      <c r="CH27" s="159"/>
      <c r="CI27" s="159"/>
      <c r="CJ27" s="159"/>
      <c r="CK27" s="159"/>
      <c r="CL27" s="159"/>
      <c r="CM27" s="159"/>
      <c r="CN27" s="159"/>
      <c r="CO27" s="159"/>
      <c r="CP27" s="159"/>
      <c r="CQ27" s="159"/>
      <c r="CR27" s="159"/>
      <c r="CS27" s="159"/>
      <c r="CT27" s="159"/>
      <c r="CU27" s="159"/>
      <c r="CV27" s="159"/>
      <c r="CW27" s="159"/>
      <c r="CX27" s="159"/>
      <c r="CY27" s="159"/>
      <c r="CZ27" s="159"/>
      <c r="DA27" s="159"/>
      <c r="DB27" s="159"/>
      <c r="DC27" s="159"/>
      <c r="DD27" s="159"/>
      <c r="DE27" s="159"/>
      <c r="DF27" s="159"/>
      <c r="DG27" s="159"/>
      <c r="DH27" s="159"/>
      <c r="DI27" s="159"/>
      <c r="DJ27" s="159"/>
      <c r="DK27" s="159"/>
      <c r="DL27" s="159"/>
      <c r="DM27" s="159"/>
      <c r="DN27" s="159"/>
      <c r="DO27" s="159"/>
      <c r="DP27" s="159"/>
      <c r="DQ27" s="159"/>
      <c r="DR27" s="159"/>
      <c r="DS27" s="159"/>
      <c r="DT27" s="159"/>
      <c r="DU27" s="159"/>
      <c r="DV27" s="159"/>
      <c r="DW27" s="159"/>
      <c r="DX27" s="159"/>
      <c r="DY27" s="159"/>
      <c r="DZ27" s="159"/>
      <c r="EA27" s="159"/>
      <c r="EB27" s="159"/>
      <c r="EC27" s="159"/>
      <c r="ED27" s="159"/>
      <c r="EE27" s="159"/>
      <c r="EF27" s="159"/>
      <c r="EG27" s="159"/>
      <c r="EH27" s="159"/>
      <c r="EI27" s="159"/>
      <c r="EJ27" s="159"/>
      <c r="EK27" s="159"/>
      <c r="EL27" s="159"/>
      <c r="EM27" s="159"/>
      <c r="EN27" s="159"/>
      <c r="EO27" s="159"/>
      <c r="EP27" s="159"/>
      <c r="EQ27" s="159"/>
      <c r="ER27" s="159"/>
      <c r="ES27" s="159"/>
      <c r="ET27" s="159"/>
      <c r="EU27" s="159"/>
      <c r="EV27" s="159"/>
      <c r="EW27" s="159"/>
      <c r="EX27" s="159"/>
      <c r="EY27" s="159"/>
      <c r="EZ27" s="159"/>
      <c r="FA27" s="159"/>
      <c r="FB27" s="159"/>
      <c r="FC27" s="159"/>
      <c r="FD27" s="159"/>
      <c r="FE27" s="159"/>
      <c r="FF27" s="159"/>
      <c r="FG27" s="159"/>
      <c r="FH27" s="159"/>
      <c r="FI27" s="159"/>
      <c r="FJ27" s="159"/>
      <c r="FK27" s="159"/>
      <c r="FL27" s="159"/>
      <c r="FM27" s="159"/>
      <c r="FN27" s="159"/>
      <c r="FO27" s="159"/>
      <c r="FP27" s="159"/>
      <c r="FQ27" s="159"/>
      <c r="FR27" s="159"/>
      <c r="FS27" s="159"/>
      <c r="FT27" s="159"/>
      <c r="FU27" s="159"/>
      <c r="FV27" s="159"/>
      <c r="FW27" s="159"/>
      <c r="FX27" s="159"/>
      <c r="FY27" s="159"/>
      <c r="FZ27" s="159"/>
      <c r="GA27" s="159"/>
      <c r="GB27" s="159"/>
      <c r="GC27" s="159"/>
      <c r="GD27" s="159"/>
      <c r="GE27" s="159"/>
      <c r="GF27" s="159"/>
      <c r="GG27" s="159"/>
      <c r="GH27" s="159"/>
    </row>
    <row r="28" customFormat="false" ht="12.75" hidden="false" customHeight="false" outlineLevel="0" collapsed="false">
      <c r="A28" s="168" t="n">
        <v>37438</v>
      </c>
      <c r="B28" s="149" t="n">
        <v>-1.94206795</v>
      </c>
      <c r="C28" s="149" t="n">
        <v>0</v>
      </c>
      <c r="D28" s="149" t="n">
        <v>-1.94206795</v>
      </c>
      <c r="E28" s="149" t="n">
        <v>0</v>
      </c>
      <c r="F28" s="149" t="n">
        <v>0</v>
      </c>
      <c r="G28" s="149" t="n">
        <v>0</v>
      </c>
      <c r="H28" s="148" t="n">
        <v>0</v>
      </c>
      <c r="I28" s="170" t="n">
        <v>0</v>
      </c>
      <c r="J28" s="147" t="n">
        <v>0</v>
      </c>
      <c r="K28" s="147" t="n">
        <v>0</v>
      </c>
      <c r="L28" s="147" t="n">
        <v>0</v>
      </c>
      <c r="M28" s="147" t="n">
        <v>0</v>
      </c>
      <c r="N28" s="147" t="n">
        <v>0</v>
      </c>
      <c r="O28" s="147" t="n">
        <v>0</v>
      </c>
      <c r="P28" s="147" t="n">
        <v>0</v>
      </c>
      <c r="Q28" s="147" t="n">
        <v>0</v>
      </c>
      <c r="R28" s="148" t="n">
        <v>0</v>
      </c>
      <c r="S28" s="158"/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59"/>
      <c r="AS28" s="159"/>
      <c r="AT28" s="159"/>
      <c r="AU28" s="159"/>
      <c r="AV28" s="159"/>
      <c r="AW28" s="159"/>
      <c r="AX28" s="159"/>
      <c r="AY28" s="159"/>
      <c r="AZ28" s="159"/>
      <c r="BA28" s="159"/>
      <c r="BB28" s="159"/>
      <c r="BC28" s="159"/>
      <c r="BD28" s="159"/>
      <c r="BE28" s="159"/>
      <c r="BF28" s="159"/>
      <c r="BG28" s="159"/>
      <c r="BH28" s="159"/>
      <c r="BI28" s="159"/>
      <c r="BJ28" s="159"/>
      <c r="BK28" s="159"/>
      <c r="BL28" s="159"/>
      <c r="BM28" s="159"/>
      <c r="BN28" s="159"/>
      <c r="BO28" s="159"/>
      <c r="BP28" s="159"/>
      <c r="BQ28" s="159"/>
      <c r="BR28" s="159"/>
      <c r="BS28" s="159"/>
      <c r="BT28" s="159"/>
      <c r="BU28" s="159"/>
      <c r="BV28" s="159"/>
      <c r="BW28" s="159"/>
      <c r="BX28" s="159"/>
      <c r="BY28" s="159"/>
      <c r="BZ28" s="159"/>
      <c r="CA28" s="159"/>
      <c r="CB28" s="159"/>
      <c r="CC28" s="159"/>
      <c r="CD28" s="159"/>
      <c r="CE28" s="159"/>
      <c r="CF28" s="159"/>
      <c r="CG28" s="159"/>
      <c r="CH28" s="159"/>
      <c r="CI28" s="159"/>
      <c r="CJ28" s="159"/>
      <c r="CK28" s="159"/>
      <c r="CL28" s="159"/>
      <c r="CM28" s="159"/>
      <c r="CN28" s="159"/>
      <c r="CO28" s="159"/>
      <c r="CP28" s="159"/>
      <c r="CQ28" s="159"/>
      <c r="CR28" s="159"/>
      <c r="CS28" s="159"/>
      <c r="CT28" s="159"/>
      <c r="CU28" s="159"/>
      <c r="CV28" s="159"/>
      <c r="CW28" s="159"/>
      <c r="CX28" s="159"/>
      <c r="CY28" s="159"/>
      <c r="CZ28" s="159"/>
      <c r="DA28" s="159"/>
      <c r="DB28" s="159"/>
      <c r="DC28" s="159"/>
      <c r="DD28" s="159"/>
      <c r="DE28" s="159"/>
      <c r="DF28" s="159"/>
      <c r="DG28" s="159"/>
      <c r="DH28" s="159"/>
      <c r="DI28" s="159"/>
      <c r="DJ28" s="159"/>
      <c r="DK28" s="159"/>
      <c r="DL28" s="159"/>
      <c r="DM28" s="159"/>
      <c r="DN28" s="159"/>
      <c r="DO28" s="159"/>
      <c r="DP28" s="159"/>
      <c r="DQ28" s="159"/>
      <c r="DR28" s="159"/>
      <c r="DS28" s="159"/>
      <c r="DT28" s="159"/>
      <c r="DU28" s="159"/>
      <c r="DV28" s="159"/>
      <c r="DW28" s="159"/>
      <c r="DX28" s="159"/>
      <c r="DY28" s="159"/>
      <c r="DZ28" s="159"/>
      <c r="EA28" s="159"/>
      <c r="EB28" s="159"/>
      <c r="EC28" s="159"/>
      <c r="ED28" s="159"/>
      <c r="EE28" s="159"/>
      <c r="EF28" s="159"/>
      <c r="EG28" s="159"/>
      <c r="EH28" s="159"/>
      <c r="EI28" s="159"/>
      <c r="EJ28" s="159"/>
      <c r="EK28" s="159"/>
      <c r="EL28" s="159"/>
      <c r="EM28" s="159"/>
      <c r="EN28" s="159"/>
      <c r="EO28" s="159"/>
      <c r="EP28" s="159"/>
      <c r="EQ28" s="159"/>
      <c r="ER28" s="159"/>
      <c r="ES28" s="159"/>
      <c r="ET28" s="159"/>
      <c r="EU28" s="159"/>
      <c r="EV28" s="159"/>
      <c r="EW28" s="159"/>
      <c r="EX28" s="159"/>
      <c r="EY28" s="159"/>
      <c r="EZ28" s="159"/>
      <c r="FA28" s="159"/>
      <c r="FB28" s="159"/>
      <c r="FC28" s="159"/>
      <c r="FD28" s="159"/>
      <c r="FE28" s="159"/>
      <c r="FF28" s="159"/>
      <c r="FG28" s="159"/>
      <c r="FH28" s="159"/>
      <c r="FI28" s="159"/>
      <c r="FJ28" s="159"/>
      <c r="FK28" s="159"/>
      <c r="FL28" s="159"/>
      <c r="FM28" s="159"/>
      <c r="FN28" s="159"/>
      <c r="FO28" s="159"/>
      <c r="FP28" s="159"/>
      <c r="FQ28" s="159"/>
      <c r="FR28" s="159"/>
      <c r="FS28" s="159"/>
      <c r="FT28" s="159"/>
      <c r="FU28" s="159"/>
      <c r="FV28" s="159"/>
      <c r="FW28" s="159"/>
      <c r="FX28" s="159"/>
      <c r="FY28" s="159"/>
      <c r="FZ28" s="159"/>
      <c r="GA28" s="159"/>
      <c r="GB28" s="159"/>
      <c r="GC28" s="159"/>
      <c r="GD28" s="159"/>
      <c r="GE28" s="159"/>
      <c r="GF28" s="159"/>
      <c r="GG28" s="159"/>
      <c r="GH28" s="159"/>
    </row>
    <row r="29" customFormat="false" ht="12.75" hidden="false" customHeight="false" outlineLevel="0" collapsed="false">
      <c r="A29" s="168" t="n">
        <v>37469</v>
      </c>
      <c r="B29" s="149" t="n">
        <v>-1.94039363</v>
      </c>
      <c r="C29" s="149" t="n">
        <v>0</v>
      </c>
      <c r="D29" s="149" t="n">
        <v>-1.94039363</v>
      </c>
      <c r="E29" s="149" t="n">
        <v>0</v>
      </c>
      <c r="F29" s="149" t="n">
        <v>0</v>
      </c>
      <c r="G29" s="149" t="n">
        <v>0</v>
      </c>
      <c r="H29" s="148" t="n">
        <v>0</v>
      </c>
      <c r="I29" s="170" t="n">
        <v>0</v>
      </c>
      <c r="J29" s="147" t="n">
        <v>0</v>
      </c>
      <c r="K29" s="147" t="n">
        <v>0</v>
      </c>
      <c r="L29" s="147" t="n">
        <v>0</v>
      </c>
      <c r="M29" s="147" t="n">
        <v>0</v>
      </c>
      <c r="N29" s="147" t="n">
        <v>0</v>
      </c>
      <c r="O29" s="147" t="n">
        <v>0</v>
      </c>
      <c r="P29" s="147" t="n">
        <v>0</v>
      </c>
      <c r="Q29" s="147" t="n">
        <v>0</v>
      </c>
      <c r="R29" s="148" t="n">
        <v>0</v>
      </c>
      <c r="S29" s="158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  <c r="ER29" s="159"/>
      <c r="ES29" s="159"/>
      <c r="ET29" s="159"/>
      <c r="EU29" s="159"/>
      <c r="EV29" s="159"/>
      <c r="EW29" s="159"/>
      <c r="EX29" s="159"/>
      <c r="EY29" s="159"/>
      <c r="EZ29" s="159"/>
      <c r="FA29" s="159"/>
      <c r="FB29" s="159"/>
      <c r="FC29" s="159"/>
      <c r="FD29" s="159"/>
      <c r="FE29" s="159"/>
      <c r="FF29" s="159"/>
      <c r="FG29" s="159"/>
      <c r="FH29" s="159"/>
      <c r="FI29" s="159"/>
      <c r="FJ29" s="159"/>
      <c r="FK29" s="159"/>
      <c r="FL29" s="159"/>
      <c r="FM29" s="159"/>
      <c r="FN29" s="159"/>
      <c r="FO29" s="159"/>
      <c r="FP29" s="159"/>
      <c r="FQ29" s="159"/>
      <c r="FR29" s="159"/>
      <c r="FS29" s="159"/>
      <c r="FT29" s="159"/>
      <c r="FU29" s="159"/>
      <c r="FV29" s="159"/>
      <c r="FW29" s="159"/>
      <c r="FX29" s="159"/>
      <c r="FY29" s="159"/>
      <c r="FZ29" s="159"/>
      <c r="GA29" s="159"/>
      <c r="GB29" s="159"/>
      <c r="GC29" s="159"/>
      <c r="GD29" s="159"/>
      <c r="GE29" s="159"/>
      <c r="GF29" s="159"/>
      <c r="GG29" s="159"/>
      <c r="GH29" s="159"/>
    </row>
    <row r="30" customFormat="false" ht="12.75" hidden="false" customHeight="false" outlineLevel="0" collapsed="false">
      <c r="A30" s="168" t="n">
        <v>37500</v>
      </c>
      <c r="B30" s="149" t="n">
        <v>-1.82464574</v>
      </c>
      <c r="C30" s="149" t="n">
        <v>0</v>
      </c>
      <c r="D30" s="149" t="n">
        <v>-1.82464574</v>
      </c>
      <c r="E30" s="149" t="n">
        <v>0</v>
      </c>
      <c r="F30" s="149" t="n">
        <v>0</v>
      </c>
      <c r="G30" s="149" t="n">
        <v>0</v>
      </c>
      <c r="H30" s="148" t="n">
        <v>0</v>
      </c>
      <c r="I30" s="170" t="n">
        <v>0</v>
      </c>
      <c r="J30" s="147" t="n">
        <v>0</v>
      </c>
      <c r="K30" s="147" t="n">
        <v>0</v>
      </c>
      <c r="L30" s="147" t="n">
        <v>0</v>
      </c>
      <c r="M30" s="147" t="n">
        <v>0</v>
      </c>
      <c r="N30" s="147" t="n">
        <v>0</v>
      </c>
      <c r="O30" s="147" t="n">
        <v>0</v>
      </c>
      <c r="P30" s="147" t="n">
        <v>0</v>
      </c>
      <c r="Q30" s="147" t="n">
        <v>0</v>
      </c>
      <c r="R30" s="148" t="n">
        <v>0</v>
      </c>
      <c r="S30" s="158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  <c r="ER30" s="159"/>
      <c r="ES30" s="159"/>
      <c r="ET30" s="159"/>
      <c r="EU30" s="159"/>
      <c r="EV30" s="159"/>
      <c r="EW30" s="159"/>
      <c r="EX30" s="159"/>
      <c r="EY30" s="159"/>
      <c r="EZ30" s="159"/>
      <c r="FA30" s="159"/>
      <c r="FB30" s="159"/>
      <c r="FC30" s="159"/>
      <c r="FD30" s="159"/>
      <c r="FE30" s="159"/>
      <c r="FF30" s="159"/>
      <c r="FG30" s="159"/>
      <c r="FH30" s="159"/>
      <c r="FI30" s="159"/>
      <c r="FJ30" s="159"/>
      <c r="FK30" s="159"/>
      <c r="FL30" s="159"/>
      <c r="FM30" s="159"/>
      <c r="FN30" s="159"/>
      <c r="FO30" s="159"/>
      <c r="FP30" s="159"/>
      <c r="FQ30" s="159"/>
      <c r="FR30" s="159"/>
      <c r="FS30" s="159"/>
      <c r="FT30" s="159"/>
      <c r="FU30" s="159"/>
      <c r="FV30" s="159"/>
      <c r="FW30" s="159"/>
      <c r="FX30" s="159"/>
      <c r="FY30" s="159"/>
      <c r="FZ30" s="159"/>
      <c r="GA30" s="159"/>
      <c r="GB30" s="159"/>
      <c r="GC30" s="159"/>
      <c r="GD30" s="159"/>
      <c r="GE30" s="159"/>
      <c r="GF30" s="159"/>
      <c r="GG30" s="159"/>
      <c r="GH30" s="159"/>
    </row>
    <row r="31" customFormat="false" ht="12.75" hidden="false" customHeight="false" outlineLevel="0" collapsed="false">
      <c r="A31" s="168" t="n">
        <v>37530</v>
      </c>
      <c r="B31" s="149" t="n">
        <v>-1.9375284</v>
      </c>
      <c r="C31" s="149" t="n">
        <v>0</v>
      </c>
      <c r="D31" s="149" t="n">
        <v>-1.9375284</v>
      </c>
      <c r="E31" s="149" t="n">
        <v>0</v>
      </c>
      <c r="F31" s="149" t="n">
        <v>0</v>
      </c>
      <c r="G31" s="149" t="n">
        <v>0</v>
      </c>
      <c r="H31" s="148" t="n">
        <v>0</v>
      </c>
      <c r="I31" s="170" t="n">
        <v>0</v>
      </c>
      <c r="J31" s="147" t="n">
        <v>0</v>
      </c>
      <c r="K31" s="147" t="n">
        <v>0</v>
      </c>
      <c r="L31" s="147" t="n">
        <v>0</v>
      </c>
      <c r="M31" s="147" t="n">
        <v>0</v>
      </c>
      <c r="N31" s="147" t="n">
        <v>0</v>
      </c>
      <c r="O31" s="147" t="n">
        <v>0</v>
      </c>
      <c r="P31" s="147" t="n">
        <v>0</v>
      </c>
      <c r="Q31" s="147" t="n">
        <v>0</v>
      </c>
      <c r="R31" s="148" t="n">
        <v>0</v>
      </c>
      <c r="S31" s="158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  <c r="ER31" s="159"/>
      <c r="ES31" s="159"/>
      <c r="ET31" s="159"/>
      <c r="EU31" s="159"/>
      <c r="EV31" s="159"/>
      <c r="EW31" s="159"/>
      <c r="EX31" s="159"/>
      <c r="EY31" s="159"/>
      <c r="EZ31" s="159"/>
      <c r="FA31" s="159"/>
      <c r="FB31" s="159"/>
      <c r="FC31" s="159"/>
      <c r="FD31" s="159"/>
      <c r="FE31" s="159"/>
      <c r="FF31" s="159"/>
      <c r="FG31" s="159"/>
      <c r="FH31" s="159"/>
      <c r="FI31" s="159"/>
      <c r="FJ31" s="159"/>
      <c r="FK31" s="159"/>
      <c r="FL31" s="159"/>
      <c r="FM31" s="159"/>
      <c r="FN31" s="159"/>
      <c r="FO31" s="159"/>
      <c r="FP31" s="159"/>
      <c r="FQ31" s="159"/>
      <c r="FR31" s="159"/>
      <c r="FS31" s="159"/>
      <c r="FT31" s="159"/>
      <c r="FU31" s="159"/>
      <c r="FV31" s="159"/>
      <c r="FW31" s="159"/>
      <c r="FX31" s="159"/>
      <c r="FY31" s="159"/>
      <c r="FZ31" s="159"/>
      <c r="GA31" s="159"/>
      <c r="GB31" s="159"/>
      <c r="GC31" s="159"/>
      <c r="GD31" s="159"/>
      <c r="GE31" s="159"/>
      <c r="GF31" s="159"/>
      <c r="GG31" s="159"/>
      <c r="GH31" s="159"/>
    </row>
    <row r="32" customFormat="false" ht="12.75" hidden="false" customHeight="false" outlineLevel="0" collapsed="false">
      <c r="A32" s="168" t="n">
        <v>37561</v>
      </c>
      <c r="B32" s="149" t="n">
        <v>-1.48038948</v>
      </c>
      <c r="C32" s="149" t="n">
        <v>0</v>
      </c>
      <c r="D32" s="149" t="n">
        <v>-1.48038948</v>
      </c>
      <c r="E32" s="149" t="n">
        <v>0</v>
      </c>
      <c r="F32" s="149" t="n">
        <v>0</v>
      </c>
      <c r="G32" s="149" t="n">
        <v>0</v>
      </c>
      <c r="H32" s="148" t="n">
        <v>0</v>
      </c>
      <c r="I32" s="170" t="n">
        <v>0</v>
      </c>
      <c r="J32" s="147" t="n">
        <v>0</v>
      </c>
      <c r="K32" s="147" t="n">
        <v>0</v>
      </c>
      <c r="L32" s="147" t="n">
        <v>0</v>
      </c>
      <c r="M32" s="147" t="n">
        <v>0</v>
      </c>
      <c r="N32" s="147" t="n">
        <v>0</v>
      </c>
      <c r="O32" s="147" t="n">
        <v>0</v>
      </c>
      <c r="P32" s="147" t="n">
        <v>0</v>
      </c>
      <c r="Q32" s="147" t="n">
        <v>0</v>
      </c>
      <c r="R32" s="148" t="n">
        <v>0</v>
      </c>
      <c r="S32" s="158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  <c r="ER32" s="159"/>
      <c r="ES32" s="159"/>
      <c r="ET32" s="159"/>
      <c r="EU32" s="159"/>
      <c r="EV32" s="159"/>
      <c r="EW32" s="159"/>
      <c r="EX32" s="159"/>
      <c r="EY32" s="159"/>
      <c r="EZ32" s="159"/>
      <c r="FA32" s="159"/>
      <c r="FB32" s="159"/>
      <c r="FC32" s="159"/>
      <c r="FD32" s="159"/>
      <c r="FE32" s="159"/>
      <c r="FF32" s="159"/>
      <c r="FG32" s="159"/>
      <c r="FH32" s="159"/>
      <c r="FI32" s="159"/>
      <c r="FJ32" s="159"/>
      <c r="FK32" s="159"/>
      <c r="FL32" s="159"/>
      <c r="FM32" s="159"/>
      <c r="FN32" s="159"/>
      <c r="FO32" s="159"/>
      <c r="FP32" s="159"/>
      <c r="FQ32" s="159"/>
      <c r="FR32" s="159"/>
      <c r="FS32" s="159"/>
      <c r="FT32" s="159"/>
      <c r="FU32" s="159"/>
      <c r="FV32" s="159"/>
      <c r="FW32" s="159"/>
      <c r="FX32" s="159"/>
      <c r="FY32" s="159"/>
      <c r="FZ32" s="159"/>
      <c r="GA32" s="159"/>
      <c r="GB32" s="159"/>
      <c r="GC32" s="159"/>
      <c r="GD32" s="159"/>
      <c r="GE32" s="159"/>
      <c r="GF32" s="159"/>
      <c r="GG32" s="159"/>
      <c r="GH32" s="159"/>
    </row>
    <row r="33" customFormat="false" ht="12.75" hidden="false" customHeight="false" outlineLevel="0" collapsed="false">
      <c r="A33" s="168" t="n">
        <v>37591</v>
      </c>
      <c r="B33" s="149" t="n">
        <v>-1.25196253</v>
      </c>
      <c r="C33" s="149" t="n">
        <v>0</v>
      </c>
      <c r="D33" s="149" t="n">
        <v>-1.25196253</v>
      </c>
      <c r="E33" s="149" t="n">
        <v>0</v>
      </c>
      <c r="F33" s="149" t="n">
        <v>0</v>
      </c>
      <c r="G33" s="149" t="n">
        <v>0</v>
      </c>
      <c r="H33" s="148" t="n">
        <v>0</v>
      </c>
      <c r="I33" s="170" t="n">
        <v>0</v>
      </c>
      <c r="J33" s="147" t="n">
        <v>0</v>
      </c>
      <c r="K33" s="147" t="n">
        <v>0</v>
      </c>
      <c r="L33" s="147" t="n">
        <v>0</v>
      </c>
      <c r="M33" s="147" t="n">
        <v>0</v>
      </c>
      <c r="N33" s="147" t="n">
        <v>0</v>
      </c>
      <c r="O33" s="147" t="n">
        <v>0</v>
      </c>
      <c r="P33" s="147" t="n">
        <v>0</v>
      </c>
      <c r="Q33" s="147" t="n">
        <v>0</v>
      </c>
      <c r="R33" s="148" t="n">
        <v>0</v>
      </c>
      <c r="S33" s="158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</row>
    <row r="34" customFormat="false" ht="12.75" hidden="false" customHeight="false" outlineLevel="0" collapsed="false">
      <c r="A34" s="168" t="n">
        <v>37622</v>
      </c>
      <c r="B34" s="149" t="n">
        <v>-1.02352843</v>
      </c>
      <c r="C34" s="149" t="n">
        <v>0</v>
      </c>
      <c r="D34" s="149" t="n">
        <v>-1.02352843</v>
      </c>
      <c r="E34" s="149" t="n">
        <v>0</v>
      </c>
      <c r="F34" s="149" t="n">
        <v>0</v>
      </c>
      <c r="G34" s="149" t="n">
        <v>0</v>
      </c>
      <c r="H34" s="148" t="n">
        <v>0</v>
      </c>
      <c r="I34" s="170" t="n">
        <v>0</v>
      </c>
      <c r="J34" s="147" t="n">
        <v>0</v>
      </c>
      <c r="K34" s="147" t="n">
        <v>0</v>
      </c>
      <c r="L34" s="147" t="n">
        <v>0</v>
      </c>
      <c r="M34" s="147" t="n">
        <v>0</v>
      </c>
      <c r="N34" s="147" t="n">
        <v>0</v>
      </c>
      <c r="O34" s="147" t="n">
        <v>0</v>
      </c>
      <c r="P34" s="147" t="n">
        <v>0</v>
      </c>
      <c r="Q34" s="147" t="n">
        <v>0</v>
      </c>
      <c r="R34" s="148" t="n">
        <v>0</v>
      </c>
      <c r="S34" s="158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</row>
    <row r="35" customFormat="false" ht="12.75" hidden="false" customHeight="false" outlineLevel="0" collapsed="false">
      <c r="A35" s="168" t="n">
        <v>37653</v>
      </c>
      <c r="B35" s="149" t="n">
        <v>-1.24979862</v>
      </c>
      <c r="C35" s="149" t="n">
        <v>0</v>
      </c>
      <c r="D35" s="149" t="n">
        <v>-1.24979862</v>
      </c>
      <c r="E35" s="149" t="n">
        <v>0</v>
      </c>
      <c r="F35" s="149" t="n">
        <v>0</v>
      </c>
      <c r="G35" s="149" t="n">
        <v>0</v>
      </c>
      <c r="H35" s="148" t="n">
        <v>0</v>
      </c>
      <c r="I35" s="170" t="n">
        <v>0</v>
      </c>
      <c r="J35" s="147" t="n">
        <v>0</v>
      </c>
      <c r="K35" s="147" t="n">
        <v>0</v>
      </c>
      <c r="L35" s="147" t="n">
        <v>0</v>
      </c>
      <c r="M35" s="147" t="n">
        <v>0</v>
      </c>
      <c r="N35" s="147" t="n">
        <v>0</v>
      </c>
      <c r="O35" s="147" t="n">
        <v>0</v>
      </c>
      <c r="P35" s="147" t="n">
        <v>0</v>
      </c>
      <c r="Q35" s="147" t="n">
        <v>0</v>
      </c>
      <c r="R35" s="148" t="n">
        <v>0</v>
      </c>
      <c r="S35" s="158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  <c r="ER35" s="159"/>
      <c r="ES35" s="159"/>
      <c r="ET35" s="159"/>
      <c r="EU35" s="159"/>
      <c r="EV35" s="159"/>
      <c r="EW35" s="159"/>
      <c r="EX35" s="159"/>
      <c r="EY35" s="159"/>
      <c r="EZ35" s="159"/>
      <c r="FA35" s="159"/>
      <c r="FB35" s="159"/>
      <c r="FC35" s="159"/>
      <c r="FD35" s="159"/>
      <c r="FE35" s="159"/>
      <c r="FF35" s="159"/>
      <c r="FG35" s="159"/>
      <c r="FH35" s="159"/>
      <c r="FI35" s="159"/>
      <c r="FJ35" s="159"/>
      <c r="FK35" s="159"/>
      <c r="FL35" s="159"/>
      <c r="FM35" s="159"/>
      <c r="FN35" s="159"/>
      <c r="FO35" s="159"/>
      <c r="FP35" s="159"/>
      <c r="FQ35" s="159"/>
      <c r="FR35" s="159"/>
      <c r="FS35" s="159"/>
      <c r="FT35" s="159"/>
      <c r="FU35" s="159"/>
      <c r="FV35" s="159"/>
      <c r="FW35" s="159"/>
      <c r="FX35" s="159"/>
      <c r="FY35" s="159"/>
      <c r="FZ35" s="159"/>
      <c r="GA35" s="159"/>
      <c r="GB35" s="159"/>
      <c r="GC35" s="159"/>
      <c r="GD35" s="159"/>
      <c r="GE35" s="159"/>
      <c r="GF35" s="159"/>
      <c r="GG35" s="159"/>
      <c r="GH35" s="159"/>
    </row>
    <row r="36" customFormat="false" ht="12.75" hidden="false" customHeight="false" outlineLevel="0" collapsed="false">
      <c r="A36" s="168" t="n">
        <v>37681</v>
      </c>
      <c r="B36" s="149" t="n">
        <v>-1.70362697</v>
      </c>
      <c r="C36" s="149" t="n">
        <v>0</v>
      </c>
      <c r="D36" s="149" t="n">
        <v>-1.70362697</v>
      </c>
      <c r="E36" s="149" t="n">
        <v>0</v>
      </c>
      <c r="F36" s="149" t="n">
        <v>0</v>
      </c>
      <c r="G36" s="149" t="n">
        <v>0</v>
      </c>
      <c r="H36" s="148" t="n">
        <v>0</v>
      </c>
      <c r="I36" s="170" t="n">
        <v>0</v>
      </c>
      <c r="J36" s="147" t="n">
        <v>0</v>
      </c>
      <c r="K36" s="147" t="n">
        <v>0</v>
      </c>
      <c r="L36" s="147" t="n">
        <v>0</v>
      </c>
      <c r="M36" s="147" t="n">
        <v>0</v>
      </c>
      <c r="N36" s="147" t="n">
        <v>0</v>
      </c>
      <c r="O36" s="147" t="n">
        <v>0</v>
      </c>
      <c r="P36" s="147" t="n">
        <v>0</v>
      </c>
      <c r="Q36" s="147" t="n">
        <v>0</v>
      </c>
      <c r="R36" s="148" t="n">
        <v>0</v>
      </c>
      <c r="S36" s="158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  <c r="ER36" s="159"/>
      <c r="ES36" s="159"/>
      <c r="ET36" s="159"/>
      <c r="EU36" s="159"/>
      <c r="EV36" s="159"/>
      <c r="EW36" s="159"/>
      <c r="EX36" s="159"/>
      <c r="EY36" s="159"/>
      <c r="EZ36" s="159"/>
      <c r="FA36" s="159"/>
      <c r="FB36" s="159"/>
      <c r="FC36" s="159"/>
      <c r="FD36" s="159"/>
      <c r="FE36" s="159"/>
      <c r="FF36" s="159"/>
      <c r="FG36" s="159"/>
      <c r="FH36" s="159"/>
      <c r="FI36" s="159"/>
      <c r="FJ36" s="159"/>
      <c r="FK36" s="159"/>
      <c r="FL36" s="159"/>
      <c r="FM36" s="159"/>
      <c r="FN36" s="159"/>
      <c r="FO36" s="159"/>
      <c r="FP36" s="159"/>
      <c r="FQ36" s="159"/>
      <c r="FR36" s="159"/>
      <c r="FS36" s="159"/>
      <c r="FT36" s="159"/>
      <c r="FU36" s="159"/>
      <c r="FV36" s="159"/>
      <c r="FW36" s="159"/>
      <c r="FX36" s="159"/>
      <c r="FY36" s="159"/>
      <c r="FZ36" s="159"/>
      <c r="GA36" s="159"/>
      <c r="GB36" s="159"/>
      <c r="GC36" s="159"/>
      <c r="GD36" s="159"/>
      <c r="GE36" s="159"/>
      <c r="GF36" s="159"/>
      <c r="GG36" s="159"/>
      <c r="GH36" s="159"/>
    </row>
    <row r="37" customFormat="false" ht="12.75" hidden="false" customHeight="false" outlineLevel="0" collapsed="false">
      <c r="A37" s="168" t="n">
        <v>37712</v>
      </c>
      <c r="B37" s="149" t="n">
        <v>-2.04252941</v>
      </c>
      <c r="C37" s="149" t="n">
        <v>0</v>
      </c>
      <c r="D37" s="149" t="n">
        <v>-2.04252941</v>
      </c>
      <c r="E37" s="149" t="n">
        <v>0</v>
      </c>
      <c r="F37" s="149" t="n">
        <v>0</v>
      </c>
      <c r="G37" s="149" t="n">
        <v>0</v>
      </c>
      <c r="H37" s="148" t="n">
        <v>0</v>
      </c>
      <c r="I37" s="170" t="n">
        <v>0</v>
      </c>
      <c r="J37" s="147" t="n">
        <v>0</v>
      </c>
      <c r="K37" s="147" t="n">
        <v>0</v>
      </c>
      <c r="L37" s="147" t="n">
        <v>0</v>
      </c>
      <c r="M37" s="147" t="n">
        <v>0</v>
      </c>
      <c r="N37" s="147" t="n">
        <v>0</v>
      </c>
      <c r="O37" s="147" t="n">
        <v>0</v>
      </c>
      <c r="P37" s="147" t="n">
        <v>0</v>
      </c>
      <c r="Q37" s="147" t="n">
        <v>0</v>
      </c>
      <c r="R37" s="148" t="n">
        <v>0</v>
      </c>
      <c r="S37" s="158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  <c r="ER37" s="159"/>
      <c r="ES37" s="159"/>
      <c r="ET37" s="159"/>
      <c r="EU37" s="159"/>
      <c r="EV37" s="159"/>
      <c r="EW37" s="159"/>
      <c r="EX37" s="159"/>
      <c r="EY37" s="159"/>
      <c r="EZ37" s="159"/>
      <c r="FA37" s="159"/>
      <c r="FB37" s="159"/>
      <c r="FC37" s="159"/>
      <c r="FD37" s="159"/>
      <c r="FE37" s="159"/>
      <c r="FF37" s="159"/>
      <c r="FG37" s="159"/>
      <c r="FH37" s="159"/>
      <c r="FI37" s="159"/>
      <c r="FJ37" s="159"/>
      <c r="FK37" s="159"/>
      <c r="FL37" s="159"/>
      <c r="FM37" s="159"/>
      <c r="FN37" s="159"/>
      <c r="FO37" s="159"/>
      <c r="FP37" s="159"/>
      <c r="FQ37" s="159"/>
      <c r="FR37" s="159"/>
      <c r="FS37" s="159"/>
      <c r="FT37" s="159"/>
      <c r="FU37" s="159"/>
      <c r="FV37" s="159"/>
      <c r="FW37" s="159"/>
      <c r="FX37" s="159"/>
      <c r="FY37" s="159"/>
      <c r="FZ37" s="159"/>
      <c r="GA37" s="159"/>
      <c r="GB37" s="159"/>
      <c r="GC37" s="159"/>
      <c r="GD37" s="159"/>
      <c r="GE37" s="159"/>
      <c r="GF37" s="159"/>
      <c r="GG37" s="159"/>
      <c r="GH37" s="159"/>
    </row>
    <row r="38" customFormat="false" ht="12.75" hidden="false" customHeight="false" outlineLevel="0" collapsed="false">
      <c r="A38" s="168" t="n">
        <v>37742</v>
      </c>
      <c r="B38" s="149" t="n">
        <v>-2.26804171</v>
      </c>
      <c r="C38" s="149" t="n">
        <v>0</v>
      </c>
      <c r="D38" s="149" t="n">
        <v>-2.26804171</v>
      </c>
      <c r="E38" s="149" t="n">
        <v>0</v>
      </c>
      <c r="F38" s="149" t="n">
        <v>0</v>
      </c>
      <c r="G38" s="149" t="n">
        <v>0</v>
      </c>
      <c r="H38" s="148" t="n">
        <v>0</v>
      </c>
      <c r="I38" s="170" t="n">
        <v>0</v>
      </c>
      <c r="J38" s="147" t="n">
        <v>0</v>
      </c>
      <c r="K38" s="147" t="n">
        <v>0</v>
      </c>
      <c r="L38" s="147" t="n">
        <v>0</v>
      </c>
      <c r="M38" s="147" t="n">
        <v>0</v>
      </c>
      <c r="N38" s="147" t="n">
        <v>0</v>
      </c>
      <c r="O38" s="147" t="n">
        <v>0</v>
      </c>
      <c r="P38" s="147" t="n">
        <v>0</v>
      </c>
      <c r="Q38" s="147" t="n">
        <v>0</v>
      </c>
      <c r="R38" s="148" t="n">
        <v>0</v>
      </c>
      <c r="S38" s="158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</row>
    <row r="39" customFormat="false" ht="12.75" hidden="false" customHeight="false" outlineLevel="0" collapsed="false">
      <c r="A39" s="168" t="n">
        <v>37773</v>
      </c>
      <c r="B39" s="149" t="n">
        <v>-2.15293419</v>
      </c>
      <c r="C39" s="149" t="n">
        <v>0</v>
      </c>
      <c r="D39" s="149" t="n">
        <v>-2.15293419</v>
      </c>
      <c r="E39" s="149" t="n">
        <v>0</v>
      </c>
      <c r="F39" s="149" t="n">
        <v>0</v>
      </c>
      <c r="G39" s="149" t="n">
        <v>0</v>
      </c>
      <c r="H39" s="148" t="n">
        <v>0</v>
      </c>
      <c r="I39" s="170" t="n">
        <v>0</v>
      </c>
      <c r="J39" s="147" t="n">
        <v>0</v>
      </c>
      <c r="K39" s="147" t="n">
        <v>0</v>
      </c>
      <c r="L39" s="147" t="n">
        <v>0</v>
      </c>
      <c r="M39" s="147" t="n">
        <v>0</v>
      </c>
      <c r="N39" s="147" t="n">
        <v>0</v>
      </c>
      <c r="O39" s="147" t="n">
        <v>0</v>
      </c>
      <c r="P39" s="147" t="n">
        <v>0</v>
      </c>
      <c r="Q39" s="147" t="n">
        <v>0</v>
      </c>
      <c r="R39" s="148" t="n">
        <v>0</v>
      </c>
      <c r="S39" s="158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  <c r="ER39" s="159"/>
      <c r="ES39" s="159"/>
      <c r="ET39" s="159"/>
      <c r="EU39" s="159"/>
      <c r="EV39" s="159"/>
      <c r="EW39" s="159"/>
      <c r="EX39" s="159"/>
      <c r="EY39" s="159"/>
      <c r="EZ39" s="159"/>
      <c r="FA39" s="159"/>
      <c r="FB39" s="159"/>
      <c r="FC39" s="159"/>
      <c r="FD39" s="159"/>
      <c r="FE39" s="159"/>
      <c r="FF39" s="159"/>
      <c r="FG39" s="159"/>
      <c r="FH39" s="159"/>
      <c r="FI39" s="159"/>
      <c r="FJ39" s="159"/>
      <c r="FK39" s="159"/>
      <c r="FL39" s="159"/>
      <c r="FM39" s="159"/>
      <c r="FN39" s="159"/>
      <c r="FO39" s="159"/>
      <c r="FP39" s="159"/>
      <c r="FQ39" s="159"/>
      <c r="FR39" s="159"/>
      <c r="FS39" s="159"/>
      <c r="FT39" s="159"/>
      <c r="FU39" s="159"/>
      <c r="FV39" s="159"/>
      <c r="FW39" s="159"/>
      <c r="FX39" s="159"/>
      <c r="FY39" s="159"/>
      <c r="FZ39" s="159"/>
      <c r="GA39" s="159"/>
      <c r="GB39" s="159"/>
      <c r="GC39" s="159"/>
      <c r="GD39" s="159"/>
      <c r="GE39" s="159"/>
      <c r="GF39" s="159"/>
      <c r="GG39" s="159"/>
      <c r="GH39" s="159"/>
    </row>
    <row r="40" customFormat="false" ht="12.75" hidden="false" customHeight="false" outlineLevel="0" collapsed="false">
      <c r="A40" s="168" t="n">
        <v>37803</v>
      </c>
      <c r="B40" s="149" t="n">
        <v>-2.15165423</v>
      </c>
      <c r="C40" s="149" t="n">
        <v>0</v>
      </c>
      <c r="D40" s="149" t="n">
        <v>-2.15165423</v>
      </c>
      <c r="E40" s="149" t="n">
        <v>0</v>
      </c>
      <c r="F40" s="149" t="n">
        <v>0</v>
      </c>
      <c r="G40" s="149" t="n">
        <v>0</v>
      </c>
      <c r="H40" s="148" t="n">
        <v>0</v>
      </c>
      <c r="I40" s="170" t="n">
        <v>0</v>
      </c>
      <c r="J40" s="147" t="n">
        <v>0</v>
      </c>
      <c r="K40" s="147" t="n">
        <v>0</v>
      </c>
      <c r="L40" s="147" t="n">
        <v>0</v>
      </c>
      <c r="M40" s="147" t="n">
        <v>0</v>
      </c>
      <c r="N40" s="147" t="n">
        <v>0</v>
      </c>
      <c r="O40" s="147" t="n">
        <v>0</v>
      </c>
      <c r="P40" s="147" t="n">
        <v>0</v>
      </c>
      <c r="Q40" s="147" t="n">
        <v>0</v>
      </c>
      <c r="R40" s="148" t="n">
        <v>0</v>
      </c>
      <c r="S40" s="158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  <c r="ER40" s="159"/>
      <c r="ES40" s="159"/>
      <c r="ET40" s="159"/>
      <c r="EU40" s="159"/>
      <c r="EV40" s="159"/>
      <c r="EW40" s="159"/>
      <c r="EX40" s="159"/>
      <c r="EY40" s="159"/>
      <c r="EZ40" s="159"/>
      <c r="FA40" s="159"/>
      <c r="FB40" s="159"/>
      <c r="FC40" s="159"/>
      <c r="FD40" s="159"/>
      <c r="FE40" s="159"/>
      <c r="FF40" s="159"/>
      <c r="FG40" s="159"/>
      <c r="FH40" s="159"/>
      <c r="FI40" s="159"/>
      <c r="FJ40" s="159"/>
      <c r="FK40" s="159"/>
      <c r="FL40" s="159"/>
      <c r="FM40" s="159"/>
      <c r="FN40" s="159"/>
      <c r="FO40" s="159"/>
      <c r="FP40" s="159"/>
      <c r="FQ40" s="159"/>
      <c r="FR40" s="159"/>
      <c r="FS40" s="159"/>
      <c r="FT40" s="159"/>
      <c r="FU40" s="159"/>
      <c r="FV40" s="159"/>
      <c r="FW40" s="159"/>
      <c r="FX40" s="159"/>
      <c r="FY40" s="159"/>
      <c r="FZ40" s="159"/>
      <c r="GA40" s="159"/>
      <c r="GB40" s="159"/>
      <c r="GC40" s="159"/>
      <c r="GD40" s="159"/>
      <c r="GE40" s="159"/>
      <c r="GF40" s="159"/>
      <c r="GG40" s="159"/>
      <c r="GH40" s="159"/>
    </row>
    <row r="41" customFormat="false" ht="12.75" hidden="false" customHeight="false" outlineLevel="0" collapsed="false">
      <c r="A41" s="168" t="n">
        <v>37834</v>
      </c>
      <c r="B41" s="149" t="n">
        <v>-2.14999281</v>
      </c>
      <c r="C41" s="149" t="n">
        <v>0</v>
      </c>
      <c r="D41" s="149" t="n">
        <v>-2.14999281</v>
      </c>
      <c r="E41" s="149" t="n">
        <v>0</v>
      </c>
      <c r="F41" s="149" t="n">
        <v>0</v>
      </c>
      <c r="G41" s="149" t="n">
        <v>0</v>
      </c>
      <c r="H41" s="148" t="n">
        <v>0</v>
      </c>
      <c r="I41" s="170" t="n">
        <v>0</v>
      </c>
      <c r="J41" s="147" t="n">
        <v>0</v>
      </c>
      <c r="K41" s="147" t="n">
        <v>0</v>
      </c>
      <c r="L41" s="147" t="n">
        <v>0</v>
      </c>
      <c r="M41" s="147" t="n">
        <v>0</v>
      </c>
      <c r="N41" s="147" t="n">
        <v>0</v>
      </c>
      <c r="O41" s="147" t="n">
        <v>0</v>
      </c>
      <c r="P41" s="147" t="n">
        <v>0</v>
      </c>
      <c r="Q41" s="147" t="n">
        <v>0</v>
      </c>
      <c r="R41" s="148" t="n">
        <v>0</v>
      </c>
      <c r="S41" s="158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159"/>
      <c r="CA41" s="159"/>
      <c r="CB41" s="159"/>
      <c r="CC41" s="159"/>
      <c r="CD41" s="159"/>
      <c r="CE41" s="159"/>
      <c r="CF41" s="159"/>
      <c r="CG41" s="159"/>
      <c r="CH41" s="159"/>
      <c r="CI41" s="159"/>
      <c r="CJ41" s="159"/>
      <c r="CK41" s="159"/>
      <c r="CL41" s="159"/>
      <c r="CM41" s="159"/>
      <c r="CN41" s="159"/>
      <c r="CO41" s="159"/>
      <c r="CP41" s="159"/>
      <c r="CQ41" s="159"/>
      <c r="CR41" s="159"/>
      <c r="CS41" s="159"/>
      <c r="CT41" s="159"/>
      <c r="CU41" s="159"/>
      <c r="CV41" s="159"/>
      <c r="CW41" s="159"/>
      <c r="CX41" s="159"/>
      <c r="CY41" s="159"/>
      <c r="CZ41" s="159"/>
      <c r="DA41" s="159"/>
      <c r="DB41" s="159"/>
      <c r="DC41" s="159"/>
      <c r="DD41" s="159"/>
      <c r="DE41" s="159"/>
      <c r="DF41" s="159"/>
      <c r="DG41" s="159"/>
      <c r="DH41" s="159"/>
      <c r="DI41" s="159"/>
      <c r="DJ41" s="159"/>
      <c r="DK41" s="159"/>
      <c r="DL41" s="159"/>
      <c r="DM41" s="159"/>
      <c r="DN41" s="159"/>
      <c r="DO41" s="159"/>
      <c r="DP41" s="159"/>
      <c r="DQ41" s="159"/>
      <c r="DR41" s="159"/>
      <c r="DS41" s="159"/>
      <c r="DT41" s="159"/>
      <c r="DU41" s="159"/>
      <c r="DV41" s="159"/>
      <c r="DW41" s="159"/>
      <c r="DX41" s="159"/>
      <c r="DY41" s="159"/>
      <c r="DZ41" s="159"/>
      <c r="EA41" s="159"/>
      <c r="EB41" s="159"/>
      <c r="EC41" s="159"/>
      <c r="ED41" s="159"/>
      <c r="EE41" s="159"/>
      <c r="EF41" s="159"/>
      <c r="EG41" s="159"/>
      <c r="EH41" s="159"/>
      <c r="EI41" s="159"/>
      <c r="EJ41" s="159"/>
      <c r="EK41" s="159"/>
      <c r="EL41" s="159"/>
      <c r="EM41" s="159"/>
      <c r="EN41" s="159"/>
      <c r="EO41" s="159"/>
      <c r="EP41" s="159"/>
      <c r="EQ41" s="159"/>
      <c r="ER41" s="159"/>
      <c r="ES41" s="159"/>
      <c r="ET41" s="159"/>
      <c r="EU41" s="159"/>
      <c r="EV41" s="159"/>
      <c r="EW41" s="159"/>
      <c r="EX41" s="159"/>
      <c r="EY41" s="159"/>
      <c r="EZ41" s="159"/>
      <c r="FA41" s="159"/>
      <c r="FB41" s="159"/>
      <c r="FC41" s="159"/>
      <c r="FD41" s="159"/>
      <c r="FE41" s="159"/>
      <c r="FF41" s="159"/>
      <c r="FG41" s="159"/>
      <c r="FH41" s="159"/>
      <c r="FI41" s="159"/>
      <c r="FJ41" s="159"/>
      <c r="FK41" s="159"/>
      <c r="FL41" s="159"/>
      <c r="FM41" s="159"/>
      <c r="FN41" s="159"/>
      <c r="FO41" s="159"/>
      <c r="FP41" s="159"/>
      <c r="FQ41" s="159"/>
      <c r="FR41" s="159"/>
      <c r="FS41" s="159"/>
      <c r="FT41" s="159"/>
      <c r="FU41" s="159"/>
      <c r="FV41" s="159"/>
      <c r="FW41" s="159"/>
      <c r="FX41" s="159"/>
      <c r="FY41" s="159"/>
      <c r="FZ41" s="159"/>
      <c r="GA41" s="159"/>
      <c r="GB41" s="159"/>
      <c r="GC41" s="159"/>
      <c r="GD41" s="159"/>
      <c r="GE41" s="159"/>
      <c r="GF41" s="159"/>
      <c r="GG41" s="159"/>
      <c r="GH41" s="159"/>
    </row>
    <row r="42" customFormat="false" ht="12.75" hidden="false" customHeight="false" outlineLevel="0" collapsed="false">
      <c r="A42" s="168" t="n">
        <v>37865</v>
      </c>
      <c r="B42" s="149" t="n">
        <v>-2.03526214</v>
      </c>
      <c r="C42" s="149" t="n">
        <v>0</v>
      </c>
      <c r="D42" s="149" t="n">
        <v>-2.03526214</v>
      </c>
      <c r="E42" s="149" t="n">
        <v>0</v>
      </c>
      <c r="F42" s="149" t="n">
        <v>0</v>
      </c>
      <c r="G42" s="149" t="n">
        <v>0</v>
      </c>
      <c r="H42" s="148" t="n">
        <v>0</v>
      </c>
      <c r="I42" s="170" t="n">
        <v>0</v>
      </c>
      <c r="J42" s="147" t="n">
        <v>0</v>
      </c>
      <c r="K42" s="147" t="n">
        <v>0</v>
      </c>
      <c r="L42" s="147" t="n">
        <v>0</v>
      </c>
      <c r="M42" s="147" t="n">
        <v>0</v>
      </c>
      <c r="N42" s="147" t="n">
        <v>0</v>
      </c>
      <c r="O42" s="147" t="n">
        <v>0</v>
      </c>
      <c r="P42" s="147" t="n">
        <v>0</v>
      </c>
      <c r="Q42" s="147" t="n">
        <v>0</v>
      </c>
      <c r="R42" s="148" t="n">
        <v>0</v>
      </c>
      <c r="S42" s="158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  <c r="ER42" s="159"/>
      <c r="ES42" s="159"/>
      <c r="ET42" s="159"/>
      <c r="EU42" s="159"/>
      <c r="EV42" s="159"/>
      <c r="EW42" s="159"/>
      <c r="EX42" s="159"/>
      <c r="EY42" s="159"/>
      <c r="EZ42" s="159"/>
      <c r="FA42" s="159"/>
      <c r="FB42" s="159"/>
      <c r="FC42" s="159"/>
      <c r="FD42" s="159"/>
      <c r="FE42" s="159"/>
      <c r="FF42" s="159"/>
      <c r="FG42" s="159"/>
      <c r="FH42" s="159"/>
      <c r="FI42" s="159"/>
      <c r="FJ42" s="159"/>
      <c r="FK42" s="159"/>
      <c r="FL42" s="159"/>
      <c r="FM42" s="159"/>
      <c r="FN42" s="159"/>
      <c r="FO42" s="159"/>
      <c r="FP42" s="159"/>
      <c r="FQ42" s="159"/>
      <c r="FR42" s="159"/>
      <c r="FS42" s="159"/>
      <c r="FT42" s="159"/>
      <c r="FU42" s="159"/>
      <c r="FV42" s="159"/>
      <c r="FW42" s="159"/>
      <c r="FX42" s="159"/>
      <c r="FY42" s="159"/>
      <c r="FZ42" s="159"/>
      <c r="GA42" s="159"/>
      <c r="GB42" s="159"/>
      <c r="GC42" s="159"/>
      <c r="GD42" s="159"/>
      <c r="GE42" s="159"/>
      <c r="GF42" s="159"/>
      <c r="GG42" s="159"/>
      <c r="GH42" s="159"/>
    </row>
    <row r="43" customFormat="false" ht="12.75" hidden="false" customHeight="false" outlineLevel="0" collapsed="false">
      <c r="A43" s="168" t="n">
        <v>37895</v>
      </c>
      <c r="B43" s="149" t="n">
        <v>-2.03406261</v>
      </c>
      <c r="C43" s="149" t="n">
        <v>0</v>
      </c>
      <c r="D43" s="149" t="n">
        <v>-2.03406261</v>
      </c>
      <c r="E43" s="149" t="n">
        <v>0</v>
      </c>
      <c r="F43" s="149" t="n">
        <v>0</v>
      </c>
      <c r="G43" s="149" t="n">
        <v>0</v>
      </c>
      <c r="H43" s="148" t="n">
        <v>0</v>
      </c>
      <c r="I43" s="170" t="n">
        <v>0</v>
      </c>
      <c r="J43" s="147" t="n">
        <v>0</v>
      </c>
      <c r="K43" s="147" t="n">
        <v>0</v>
      </c>
      <c r="L43" s="147" t="n">
        <v>0</v>
      </c>
      <c r="M43" s="147" t="n">
        <v>0</v>
      </c>
      <c r="N43" s="147" t="n">
        <v>0</v>
      </c>
      <c r="O43" s="147" t="n">
        <v>0</v>
      </c>
      <c r="P43" s="147" t="n">
        <v>0</v>
      </c>
      <c r="Q43" s="147" t="n">
        <v>0</v>
      </c>
      <c r="R43" s="148" t="n">
        <v>0</v>
      </c>
      <c r="S43" s="158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  <c r="ER43" s="159"/>
      <c r="ES43" s="159"/>
      <c r="ET43" s="159"/>
      <c r="EU43" s="159"/>
      <c r="EV43" s="159"/>
      <c r="EW43" s="159"/>
      <c r="EX43" s="159"/>
      <c r="EY43" s="159"/>
      <c r="EZ43" s="159"/>
      <c r="FA43" s="159"/>
      <c r="FB43" s="159"/>
      <c r="FC43" s="159"/>
      <c r="FD43" s="159"/>
      <c r="FE43" s="159"/>
      <c r="FF43" s="159"/>
      <c r="FG43" s="159"/>
      <c r="FH43" s="159"/>
      <c r="FI43" s="159"/>
      <c r="FJ43" s="159"/>
      <c r="FK43" s="159"/>
      <c r="FL43" s="159"/>
      <c r="FM43" s="159"/>
      <c r="FN43" s="159"/>
      <c r="FO43" s="159"/>
      <c r="FP43" s="159"/>
      <c r="FQ43" s="159"/>
      <c r="FR43" s="159"/>
      <c r="FS43" s="159"/>
      <c r="FT43" s="159"/>
      <c r="FU43" s="159"/>
      <c r="FV43" s="159"/>
      <c r="FW43" s="159"/>
      <c r="FX43" s="159"/>
      <c r="FY43" s="159"/>
      <c r="FZ43" s="159"/>
      <c r="GA43" s="159"/>
      <c r="GB43" s="159"/>
      <c r="GC43" s="159"/>
      <c r="GD43" s="159"/>
      <c r="GE43" s="159"/>
      <c r="GF43" s="159"/>
      <c r="GG43" s="159"/>
      <c r="GH43" s="159"/>
    </row>
    <row r="44" customFormat="false" ht="12.75" hidden="false" customHeight="false" outlineLevel="0" collapsed="false">
      <c r="A44" s="168" t="n">
        <v>37926</v>
      </c>
      <c r="B44" s="149" t="n">
        <v>-1.58096481</v>
      </c>
      <c r="C44" s="149" t="n">
        <v>0</v>
      </c>
      <c r="D44" s="149" t="n">
        <v>-1.58096481</v>
      </c>
      <c r="E44" s="149" t="n">
        <v>0</v>
      </c>
      <c r="F44" s="149" t="n">
        <v>0</v>
      </c>
      <c r="G44" s="149" t="n">
        <v>0</v>
      </c>
      <c r="H44" s="148" t="n">
        <v>0</v>
      </c>
      <c r="I44" s="170" t="n">
        <v>0</v>
      </c>
      <c r="J44" s="147" t="n">
        <v>0</v>
      </c>
      <c r="K44" s="147" t="n">
        <v>0</v>
      </c>
      <c r="L44" s="147" t="n">
        <v>0</v>
      </c>
      <c r="M44" s="147" t="n">
        <v>0</v>
      </c>
      <c r="N44" s="147" t="n">
        <v>0</v>
      </c>
      <c r="O44" s="147" t="n">
        <v>0</v>
      </c>
      <c r="P44" s="147" t="n">
        <v>0</v>
      </c>
      <c r="Q44" s="147" t="n">
        <v>0</v>
      </c>
      <c r="R44" s="148" t="n">
        <v>0</v>
      </c>
      <c r="S44" s="158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  <c r="ER44" s="159"/>
      <c r="ES44" s="159"/>
      <c r="ET44" s="159"/>
      <c r="EU44" s="159"/>
      <c r="EV44" s="159"/>
      <c r="EW44" s="159"/>
      <c r="EX44" s="159"/>
      <c r="EY44" s="159"/>
      <c r="EZ44" s="159"/>
      <c r="FA44" s="159"/>
      <c r="FB44" s="159"/>
      <c r="FC44" s="159"/>
      <c r="FD44" s="159"/>
      <c r="FE44" s="159"/>
      <c r="FF44" s="159"/>
      <c r="FG44" s="159"/>
      <c r="FH44" s="159"/>
      <c r="FI44" s="159"/>
      <c r="FJ44" s="159"/>
      <c r="FK44" s="159"/>
      <c r="FL44" s="159"/>
      <c r="FM44" s="159"/>
      <c r="FN44" s="159"/>
      <c r="FO44" s="159"/>
      <c r="FP44" s="159"/>
      <c r="FQ44" s="159"/>
      <c r="FR44" s="159"/>
      <c r="FS44" s="159"/>
      <c r="FT44" s="159"/>
      <c r="FU44" s="159"/>
      <c r="FV44" s="159"/>
      <c r="FW44" s="159"/>
      <c r="FX44" s="159"/>
      <c r="FY44" s="159"/>
      <c r="FZ44" s="159"/>
      <c r="GA44" s="159"/>
      <c r="GB44" s="159"/>
      <c r="GC44" s="159"/>
      <c r="GD44" s="159"/>
      <c r="GE44" s="159"/>
      <c r="GF44" s="159"/>
      <c r="GG44" s="159"/>
      <c r="GH44" s="159"/>
    </row>
    <row r="45" customFormat="false" ht="12.75" hidden="false" customHeight="false" outlineLevel="0" collapsed="false">
      <c r="A45" s="168" t="n">
        <v>37956</v>
      </c>
      <c r="B45" s="149" t="n">
        <v>-0.90290113</v>
      </c>
      <c r="C45" s="149" t="n">
        <v>0</v>
      </c>
      <c r="D45" s="149" t="n">
        <v>-0.90290113</v>
      </c>
      <c r="E45" s="149" t="n">
        <v>0</v>
      </c>
      <c r="F45" s="149" t="n">
        <v>0</v>
      </c>
      <c r="G45" s="149" t="n">
        <v>0</v>
      </c>
      <c r="H45" s="148" t="n">
        <v>0</v>
      </c>
      <c r="I45" s="170" t="n">
        <v>0</v>
      </c>
      <c r="J45" s="147" t="n">
        <v>0</v>
      </c>
      <c r="K45" s="147" t="n">
        <v>0</v>
      </c>
      <c r="L45" s="147" t="n">
        <v>0</v>
      </c>
      <c r="M45" s="147" t="n">
        <v>0</v>
      </c>
      <c r="N45" s="147" t="n">
        <v>0</v>
      </c>
      <c r="O45" s="147" t="n">
        <v>0</v>
      </c>
      <c r="P45" s="147" t="n">
        <v>0</v>
      </c>
      <c r="Q45" s="147" t="n">
        <v>0</v>
      </c>
      <c r="R45" s="148" t="n">
        <v>0</v>
      </c>
      <c r="S45" s="158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  <c r="ER45" s="159"/>
      <c r="ES45" s="159"/>
      <c r="ET45" s="159"/>
      <c r="EU45" s="159"/>
      <c r="EV45" s="159"/>
      <c r="EW45" s="159"/>
      <c r="EX45" s="159"/>
      <c r="EY45" s="159"/>
      <c r="EZ45" s="159"/>
      <c r="FA45" s="159"/>
      <c r="FB45" s="159"/>
      <c r="FC45" s="159"/>
      <c r="FD45" s="159"/>
      <c r="FE45" s="159"/>
      <c r="FF45" s="159"/>
      <c r="FG45" s="159"/>
      <c r="FH45" s="159"/>
      <c r="FI45" s="159"/>
      <c r="FJ45" s="159"/>
      <c r="FK45" s="159"/>
      <c r="FL45" s="159"/>
      <c r="FM45" s="159"/>
      <c r="FN45" s="159"/>
      <c r="FO45" s="159"/>
      <c r="FP45" s="159"/>
      <c r="FQ45" s="159"/>
      <c r="FR45" s="159"/>
      <c r="FS45" s="159"/>
      <c r="FT45" s="159"/>
      <c r="FU45" s="159"/>
      <c r="FV45" s="159"/>
      <c r="FW45" s="159"/>
      <c r="FX45" s="159"/>
      <c r="FY45" s="159"/>
      <c r="FZ45" s="159"/>
      <c r="GA45" s="159"/>
      <c r="GB45" s="159"/>
      <c r="GC45" s="159"/>
      <c r="GD45" s="159"/>
      <c r="GE45" s="159"/>
      <c r="GF45" s="159"/>
      <c r="GG45" s="159"/>
      <c r="GH45" s="159"/>
    </row>
    <row r="46" customFormat="false" ht="12.75" hidden="false" customHeight="false" outlineLevel="0" collapsed="false">
      <c r="A46" s="168" t="n">
        <v>37987</v>
      </c>
      <c r="B46" s="149" t="n">
        <v>-0.78950589</v>
      </c>
      <c r="C46" s="149" t="n">
        <v>0</v>
      </c>
      <c r="D46" s="149" t="n">
        <v>-0.78950589</v>
      </c>
      <c r="E46" s="149" t="n">
        <v>0</v>
      </c>
      <c r="F46" s="149" t="n">
        <v>0</v>
      </c>
      <c r="G46" s="149" t="n">
        <v>0</v>
      </c>
      <c r="H46" s="148" t="n">
        <v>0</v>
      </c>
      <c r="I46" s="170" t="n">
        <v>0</v>
      </c>
      <c r="J46" s="147" t="n">
        <v>0</v>
      </c>
      <c r="K46" s="147" t="n">
        <v>0</v>
      </c>
      <c r="L46" s="147" t="n">
        <v>0</v>
      </c>
      <c r="M46" s="147" t="n">
        <v>0</v>
      </c>
      <c r="N46" s="147" t="n">
        <v>0</v>
      </c>
      <c r="O46" s="147" t="n">
        <v>0</v>
      </c>
      <c r="P46" s="147" t="n">
        <v>0</v>
      </c>
      <c r="Q46" s="147" t="n">
        <v>0</v>
      </c>
      <c r="R46" s="148" t="n">
        <v>0</v>
      </c>
      <c r="S46" s="158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59"/>
      <c r="BK46" s="159"/>
      <c r="BL46" s="159"/>
      <c r="BM46" s="159"/>
      <c r="BN46" s="159"/>
      <c r="BO46" s="159"/>
      <c r="BP46" s="159"/>
      <c r="BQ46" s="159"/>
      <c r="BR46" s="159"/>
      <c r="BS46" s="159"/>
      <c r="BT46" s="159"/>
      <c r="BU46" s="159"/>
      <c r="BV46" s="159"/>
      <c r="BW46" s="159"/>
      <c r="BX46" s="159"/>
      <c r="BY46" s="159"/>
      <c r="BZ46" s="159"/>
      <c r="CA46" s="159"/>
      <c r="CB46" s="159"/>
      <c r="CC46" s="159"/>
      <c r="CD46" s="159"/>
      <c r="CE46" s="159"/>
      <c r="CF46" s="159"/>
      <c r="CG46" s="159"/>
      <c r="CH46" s="159"/>
      <c r="CI46" s="159"/>
      <c r="CJ46" s="159"/>
      <c r="CK46" s="159"/>
      <c r="CL46" s="159"/>
      <c r="CM46" s="159"/>
      <c r="CN46" s="159"/>
      <c r="CO46" s="159"/>
      <c r="CP46" s="159"/>
      <c r="CQ46" s="159"/>
      <c r="CR46" s="159"/>
      <c r="CS46" s="159"/>
      <c r="CT46" s="159"/>
      <c r="CU46" s="159"/>
      <c r="CV46" s="159"/>
      <c r="CW46" s="159"/>
      <c r="CX46" s="159"/>
      <c r="CY46" s="159"/>
      <c r="CZ46" s="159"/>
      <c r="DA46" s="159"/>
      <c r="DB46" s="159"/>
      <c r="DC46" s="159"/>
      <c r="DD46" s="159"/>
      <c r="DE46" s="159"/>
      <c r="DF46" s="159"/>
      <c r="DG46" s="159"/>
      <c r="DH46" s="159"/>
      <c r="DI46" s="159"/>
      <c r="DJ46" s="159"/>
      <c r="DK46" s="159"/>
      <c r="DL46" s="159"/>
      <c r="DM46" s="159"/>
      <c r="DN46" s="159"/>
      <c r="DO46" s="159"/>
      <c r="DP46" s="159"/>
      <c r="DQ46" s="159"/>
      <c r="DR46" s="159"/>
      <c r="DS46" s="159"/>
      <c r="DT46" s="159"/>
      <c r="DU46" s="159"/>
      <c r="DV46" s="159"/>
      <c r="DW46" s="159"/>
      <c r="DX46" s="159"/>
      <c r="DY46" s="159"/>
      <c r="DZ46" s="159"/>
      <c r="EA46" s="159"/>
      <c r="EB46" s="159"/>
      <c r="EC46" s="159"/>
      <c r="ED46" s="159"/>
      <c r="EE46" s="159"/>
      <c r="EF46" s="159"/>
      <c r="EG46" s="159"/>
      <c r="EH46" s="159"/>
      <c r="EI46" s="159"/>
      <c r="EJ46" s="159"/>
      <c r="EK46" s="159"/>
      <c r="EL46" s="159"/>
      <c r="EM46" s="159"/>
      <c r="EN46" s="159"/>
      <c r="EO46" s="159"/>
      <c r="EP46" s="159"/>
      <c r="EQ46" s="159"/>
      <c r="ER46" s="159"/>
      <c r="ES46" s="159"/>
      <c r="ET46" s="159"/>
      <c r="EU46" s="159"/>
      <c r="EV46" s="159"/>
      <c r="EW46" s="159"/>
      <c r="EX46" s="159"/>
      <c r="EY46" s="159"/>
      <c r="EZ46" s="159"/>
      <c r="FA46" s="159"/>
      <c r="FB46" s="159"/>
      <c r="FC46" s="159"/>
      <c r="FD46" s="159"/>
      <c r="FE46" s="159"/>
      <c r="FF46" s="159"/>
      <c r="FG46" s="159"/>
      <c r="FH46" s="159"/>
      <c r="FI46" s="159"/>
      <c r="FJ46" s="159"/>
      <c r="FK46" s="159"/>
      <c r="FL46" s="159"/>
      <c r="FM46" s="159"/>
      <c r="FN46" s="159"/>
      <c r="FO46" s="159"/>
      <c r="FP46" s="159"/>
      <c r="FQ46" s="159"/>
      <c r="FR46" s="159"/>
      <c r="FS46" s="159"/>
      <c r="FT46" s="159"/>
      <c r="FU46" s="159"/>
      <c r="FV46" s="159"/>
      <c r="FW46" s="159"/>
      <c r="FX46" s="159"/>
      <c r="FY46" s="159"/>
      <c r="FZ46" s="159"/>
      <c r="GA46" s="159"/>
      <c r="GB46" s="159"/>
      <c r="GC46" s="159"/>
      <c r="GD46" s="159"/>
      <c r="GE46" s="159"/>
      <c r="GF46" s="159"/>
      <c r="GG46" s="159"/>
      <c r="GH46" s="159"/>
    </row>
    <row r="47" customFormat="false" ht="12.75" hidden="false" customHeight="false" outlineLevel="0" collapsed="false">
      <c r="A47" s="168" t="n">
        <v>38018</v>
      </c>
      <c r="B47" s="149" t="n">
        <v>-1.01419161</v>
      </c>
      <c r="C47" s="149" t="n">
        <v>0</v>
      </c>
      <c r="D47" s="149" t="n">
        <v>-1.01419161</v>
      </c>
      <c r="E47" s="149" t="n">
        <v>0</v>
      </c>
      <c r="F47" s="149" t="n">
        <v>0</v>
      </c>
      <c r="G47" s="149" t="n">
        <v>0</v>
      </c>
      <c r="H47" s="148" t="n">
        <v>0</v>
      </c>
      <c r="I47" s="170" t="n">
        <v>0</v>
      </c>
      <c r="J47" s="147" t="n">
        <v>0</v>
      </c>
      <c r="K47" s="147" t="n">
        <v>0</v>
      </c>
      <c r="L47" s="147" t="n">
        <v>0</v>
      </c>
      <c r="M47" s="147" t="n">
        <v>0</v>
      </c>
      <c r="N47" s="147" t="n">
        <v>0</v>
      </c>
      <c r="O47" s="147" t="n">
        <v>0</v>
      </c>
      <c r="P47" s="147" t="n">
        <v>0</v>
      </c>
      <c r="Q47" s="147" t="n">
        <v>0</v>
      </c>
      <c r="R47" s="148" t="n">
        <v>0</v>
      </c>
      <c r="S47" s="158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59"/>
      <c r="AS47" s="159"/>
      <c r="AT47" s="159"/>
      <c r="AU47" s="159"/>
      <c r="AV47" s="159"/>
      <c r="AW47" s="159"/>
      <c r="AX47" s="159"/>
      <c r="AY47" s="159"/>
      <c r="AZ47" s="159"/>
      <c r="BA47" s="159"/>
      <c r="BB47" s="159"/>
      <c r="BC47" s="159"/>
      <c r="BD47" s="159"/>
      <c r="BE47" s="159"/>
      <c r="BF47" s="159"/>
      <c r="BG47" s="159"/>
      <c r="BH47" s="159"/>
      <c r="BI47" s="159"/>
      <c r="BJ47" s="159"/>
      <c r="BK47" s="159"/>
      <c r="BL47" s="159"/>
      <c r="BM47" s="159"/>
      <c r="BN47" s="159"/>
      <c r="BO47" s="159"/>
      <c r="BP47" s="159"/>
      <c r="BQ47" s="159"/>
      <c r="BR47" s="159"/>
      <c r="BS47" s="159"/>
      <c r="BT47" s="159"/>
      <c r="BU47" s="159"/>
      <c r="BV47" s="159"/>
      <c r="BW47" s="159"/>
      <c r="BX47" s="159"/>
      <c r="BY47" s="159"/>
      <c r="BZ47" s="159"/>
      <c r="CA47" s="159"/>
      <c r="CB47" s="159"/>
      <c r="CC47" s="159"/>
      <c r="CD47" s="159"/>
      <c r="CE47" s="159"/>
      <c r="CF47" s="159"/>
      <c r="CG47" s="159"/>
      <c r="CH47" s="159"/>
      <c r="CI47" s="159"/>
      <c r="CJ47" s="159"/>
      <c r="CK47" s="159"/>
      <c r="CL47" s="159"/>
      <c r="CM47" s="159"/>
      <c r="CN47" s="159"/>
      <c r="CO47" s="159"/>
      <c r="CP47" s="159"/>
      <c r="CQ47" s="159"/>
      <c r="CR47" s="159"/>
      <c r="CS47" s="159"/>
      <c r="CT47" s="159"/>
      <c r="CU47" s="159"/>
      <c r="CV47" s="159"/>
      <c r="CW47" s="159"/>
      <c r="CX47" s="159"/>
      <c r="CY47" s="159"/>
      <c r="CZ47" s="159"/>
      <c r="DA47" s="159"/>
      <c r="DB47" s="159"/>
      <c r="DC47" s="159"/>
      <c r="DD47" s="159"/>
      <c r="DE47" s="159"/>
      <c r="DF47" s="159"/>
      <c r="DG47" s="159"/>
      <c r="DH47" s="159"/>
      <c r="DI47" s="159"/>
      <c r="DJ47" s="159"/>
      <c r="DK47" s="159"/>
      <c r="DL47" s="159"/>
      <c r="DM47" s="159"/>
      <c r="DN47" s="159"/>
      <c r="DO47" s="159"/>
      <c r="DP47" s="159"/>
      <c r="DQ47" s="159"/>
      <c r="DR47" s="159"/>
      <c r="DS47" s="159"/>
      <c r="DT47" s="159"/>
      <c r="DU47" s="159"/>
      <c r="DV47" s="159"/>
      <c r="DW47" s="159"/>
      <c r="DX47" s="159"/>
      <c r="DY47" s="159"/>
      <c r="DZ47" s="159"/>
      <c r="EA47" s="159"/>
      <c r="EB47" s="159"/>
      <c r="EC47" s="159"/>
      <c r="ED47" s="159"/>
      <c r="EE47" s="159"/>
      <c r="EF47" s="159"/>
      <c r="EG47" s="159"/>
      <c r="EH47" s="159"/>
      <c r="EI47" s="159"/>
      <c r="EJ47" s="159"/>
      <c r="EK47" s="159"/>
      <c r="EL47" s="159"/>
      <c r="EM47" s="159"/>
      <c r="EN47" s="159"/>
      <c r="EO47" s="159"/>
      <c r="EP47" s="159"/>
      <c r="EQ47" s="159"/>
      <c r="ER47" s="159"/>
      <c r="ES47" s="159"/>
      <c r="ET47" s="159"/>
      <c r="EU47" s="159"/>
      <c r="EV47" s="159"/>
      <c r="EW47" s="159"/>
      <c r="EX47" s="159"/>
      <c r="EY47" s="159"/>
      <c r="EZ47" s="159"/>
      <c r="FA47" s="159"/>
      <c r="FB47" s="159"/>
      <c r="FC47" s="159"/>
      <c r="FD47" s="159"/>
      <c r="FE47" s="159"/>
      <c r="FF47" s="159"/>
      <c r="FG47" s="159"/>
      <c r="FH47" s="159"/>
      <c r="FI47" s="159"/>
      <c r="FJ47" s="159"/>
      <c r="FK47" s="159"/>
      <c r="FL47" s="159"/>
      <c r="FM47" s="159"/>
      <c r="FN47" s="159"/>
      <c r="FO47" s="159"/>
      <c r="FP47" s="159"/>
      <c r="FQ47" s="159"/>
      <c r="FR47" s="159"/>
      <c r="FS47" s="159"/>
      <c r="FT47" s="159"/>
      <c r="FU47" s="159"/>
      <c r="FV47" s="159"/>
      <c r="FW47" s="159"/>
      <c r="FX47" s="159"/>
      <c r="FY47" s="159"/>
      <c r="FZ47" s="159"/>
      <c r="GA47" s="159"/>
      <c r="GB47" s="159"/>
      <c r="GC47" s="159"/>
      <c r="GD47" s="159"/>
      <c r="GE47" s="159"/>
      <c r="GF47" s="159"/>
      <c r="GG47" s="159"/>
      <c r="GH47" s="159"/>
    </row>
    <row r="48" customFormat="false" ht="12.75" hidden="false" customHeight="false" outlineLevel="0" collapsed="false">
      <c r="A48" s="168" t="n">
        <v>38047</v>
      </c>
      <c r="B48" s="149" t="n">
        <v>-1.23898682</v>
      </c>
      <c r="C48" s="149" t="n">
        <v>0</v>
      </c>
      <c r="D48" s="149" t="n">
        <v>-1.23898682</v>
      </c>
      <c r="E48" s="149" t="n">
        <v>0</v>
      </c>
      <c r="F48" s="149" t="n">
        <v>0</v>
      </c>
      <c r="G48" s="149" t="n">
        <v>0</v>
      </c>
      <c r="H48" s="148" t="n">
        <v>0</v>
      </c>
      <c r="I48" s="170" t="n">
        <v>0</v>
      </c>
      <c r="J48" s="147" t="n">
        <v>0</v>
      </c>
      <c r="K48" s="147" t="n">
        <v>0</v>
      </c>
      <c r="L48" s="147" t="n">
        <v>0</v>
      </c>
      <c r="M48" s="147" t="n">
        <v>0</v>
      </c>
      <c r="N48" s="147" t="n">
        <v>0</v>
      </c>
      <c r="O48" s="147" t="n">
        <v>0</v>
      </c>
      <c r="P48" s="147" t="n">
        <v>0</v>
      </c>
      <c r="Q48" s="147" t="n">
        <v>0</v>
      </c>
      <c r="R48" s="148" t="n">
        <v>0</v>
      </c>
      <c r="S48" s="158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  <c r="AH48" s="159"/>
      <c r="AI48" s="159"/>
      <c r="AJ48" s="159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59"/>
      <c r="AX48" s="159"/>
      <c r="AY48" s="159"/>
      <c r="AZ48" s="159"/>
      <c r="BA48" s="159"/>
      <c r="BB48" s="159"/>
      <c r="BC48" s="159"/>
      <c r="BD48" s="159"/>
      <c r="BE48" s="159"/>
      <c r="BF48" s="159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59"/>
      <c r="BT48" s="159"/>
      <c r="BU48" s="159"/>
      <c r="BV48" s="159"/>
      <c r="BW48" s="159"/>
      <c r="BX48" s="159"/>
      <c r="BY48" s="159"/>
      <c r="BZ48" s="159"/>
      <c r="CA48" s="159"/>
      <c r="CB48" s="159"/>
      <c r="CC48" s="159"/>
      <c r="CD48" s="159"/>
      <c r="CE48" s="159"/>
      <c r="CF48" s="159"/>
      <c r="CG48" s="159"/>
      <c r="CH48" s="159"/>
      <c r="CI48" s="159"/>
      <c r="CJ48" s="159"/>
      <c r="CK48" s="159"/>
      <c r="CL48" s="159"/>
      <c r="CM48" s="159"/>
      <c r="CN48" s="159"/>
      <c r="CO48" s="159"/>
      <c r="CP48" s="159"/>
      <c r="CQ48" s="159"/>
      <c r="CR48" s="159"/>
      <c r="CS48" s="159"/>
      <c r="CT48" s="159"/>
      <c r="CU48" s="159"/>
      <c r="CV48" s="159"/>
      <c r="CW48" s="159"/>
      <c r="CX48" s="159"/>
      <c r="CY48" s="159"/>
      <c r="CZ48" s="159"/>
      <c r="DA48" s="159"/>
      <c r="DB48" s="159"/>
      <c r="DC48" s="159"/>
      <c r="DD48" s="159"/>
      <c r="DE48" s="159"/>
      <c r="DF48" s="159"/>
      <c r="DG48" s="159"/>
      <c r="DH48" s="159"/>
      <c r="DI48" s="159"/>
      <c r="DJ48" s="159"/>
      <c r="DK48" s="159"/>
      <c r="DL48" s="159"/>
      <c r="DM48" s="159"/>
      <c r="DN48" s="159"/>
      <c r="DO48" s="159"/>
      <c r="DP48" s="159"/>
      <c r="DQ48" s="159"/>
      <c r="DR48" s="159"/>
      <c r="DS48" s="159"/>
      <c r="DT48" s="159"/>
      <c r="DU48" s="159"/>
      <c r="DV48" s="159"/>
      <c r="DW48" s="159"/>
      <c r="DX48" s="159"/>
      <c r="DY48" s="159"/>
      <c r="DZ48" s="159"/>
      <c r="EA48" s="159"/>
      <c r="EB48" s="159"/>
      <c r="EC48" s="159"/>
      <c r="ED48" s="159"/>
      <c r="EE48" s="159"/>
      <c r="EF48" s="159"/>
      <c r="EG48" s="159"/>
      <c r="EH48" s="159"/>
      <c r="EI48" s="159"/>
      <c r="EJ48" s="159"/>
      <c r="EK48" s="159"/>
      <c r="EL48" s="159"/>
      <c r="EM48" s="159"/>
      <c r="EN48" s="159"/>
      <c r="EO48" s="159"/>
      <c r="EP48" s="159"/>
      <c r="EQ48" s="159"/>
      <c r="ER48" s="159"/>
      <c r="ES48" s="159"/>
      <c r="ET48" s="159"/>
      <c r="EU48" s="159"/>
      <c r="EV48" s="159"/>
      <c r="EW48" s="159"/>
      <c r="EX48" s="159"/>
      <c r="EY48" s="159"/>
      <c r="EZ48" s="159"/>
      <c r="FA48" s="159"/>
      <c r="FB48" s="159"/>
      <c r="FC48" s="159"/>
      <c r="FD48" s="159"/>
      <c r="FE48" s="159"/>
      <c r="FF48" s="159"/>
      <c r="FG48" s="159"/>
      <c r="FH48" s="159"/>
      <c r="FI48" s="159"/>
      <c r="FJ48" s="159"/>
      <c r="FK48" s="159"/>
      <c r="FL48" s="159"/>
      <c r="FM48" s="159"/>
      <c r="FN48" s="159"/>
      <c r="FO48" s="159"/>
      <c r="FP48" s="159"/>
      <c r="FQ48" s="159"/>
      <c r="FR48" s="159"/>
      <c r="FS48" s="159"/>
      <c r="FT48" s="159"/>
      <c r="FU48" s="159"/>
      <c r="FV48" s="159"/>
      <c r="FW48" s="159"/>
      <c r="FX48" s="159"/>
      <c r="FY48" s="159"/>
      <c r="FZ48" s="159"/>
      <c r="GA48" s="159"/>
      <c r="GB48" s="159"/>
      <c r="GC48" s="159"/>
      <c r="GD48" s="159"/>
      <c r="GE48" s="159"/>
      <c r="GF48" s="159"/>
      <c r="GG48" s="159"/>
      <c r="GH48" s="159"/>
    </row>
    <row r="49" customFormat="false" ht="12.75" hidden="false" customHeight="false" outlineLevel="0" collapsed="false">
      <c r="A49" s="168" t="n">
        <v>38078</v>
      </c>
      <c r="B49" s="149" t="n">
        <v>-1.46304003</v>
      </c>
      <c r="C49" s="149" t="n">
        <v>0</v>
      </c>
      <c r="D49" s="149" t="n">
        <v>-1.46304003</v>
      </c>
      <c r="E49" s="149" t="n">
        <v>0</v>
      </c>
      <c r="F49" s="149" t="n">
        <v>0</v>
      </c>
      <c r="G49" s="149" t="n">
        <v>0</v>
      </c>
      <c r="H49" s="148" t="n">
        <v>0</v>
      </c>
      <c r="I49" s="170" t="n">
        <v>0</v>
      </c>
      <c r="J49" s="147" t="n">
        <v>0</v>
      </c>
      <c r="K49" s="147" t="n">
        <v>0</v>
      </c>
      <c r="L49" s="147" t="n">
        <v>0</v>
      </c>
      <c r="M49" s="147" t="n">
        <v>0</v>
      </c>
      <c r="N49" s="147" t="n">
        <v>0</v>
      </c>
      <c r="O49" s="147" t="n">
        <v>0</v>
      </c>
      <c r="P49" s="147" t="n">
        <v>0</v>
      </c>
      <c r="Q49" s="147" t="n">
        <v>0</v>
      </c>
      <c r="R49" s="148" t="n">
        <v>0</v>
      </c>
      <c r="S49" s="158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/>
      <c r="AI49" s="159"/>
      <c r="AJ49" s="159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  <c r="BF49" s="159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159"/>
      <c r="CJ49" s="159"/>
      <c r="CK49" s="159"/>
      <c r="CL49" s="159"/>
      <c r="CM49" s="159"/>
      <c r="CN49" s="159"/>
      <c r="CO49" s="159"/>
      <c r="CP49" s="159"/>
      <c r="CQ49" s="159"/>
      <c r="CR49" s="159"/>
      <c r="CS49" s="159"/>
      <c r="CT49" s="159"/>
      <c r="CU49" s="159"/>
      <c r="CV49" s="159"/>
      <c r="CW49" s="159"/>
      <c r="CX49" s="159"/>
      <c r="CY49" s="159"/>
      <c r="CZ49" s="159"/>
      <c r="DA49" s="159"/>
      <c r="DB49" s="159"/>
      <c r="DC49" s="159"/>
      <c r="DD49" s="159"/>
      <c r="DE49" s="159"/>
      <c r="DF49" s="159"/>
      <c r="DG49" s="159"/>
      <c r="DH49" s="159"/>
      <c r="DI49" s="159"/>
      <c r="DJ49" s="159"/>
      <c r="DK49" s="159"/>
      <c r="DL49" s="159"/>
      <c r="DM49" s="159"/>
      <c r="DN49" s="159"/>
      <c r="DO49" s="159"/>
      <c r="DP49" s="159"/>
      <c r="DQ49" s="159"/>
      <c r="DR49" s="159"/>
      <c r="DS49" s="159"/>
      <c r="DT49" s="159"/>
      <c r="DU49" s="159"/>
      <c r="DV49" s="159"/>
      <c r="DW49" s="159"/>
      <c r="DX49" s="159"/>
      <c r="DY49" s="159"/>
      <c r="DZ49" s="159"/>
      <c r="EA49" s="159"/>
      <c r="EB49" s="159"/>
      <c r="EC49" s="159"/>
      <c r="ED49" s="159"/>
      <c r="EE49" s="159"/>
      <c r="EF49" s="159"/>
      <c r="EG49" s="159"/>
      <c r="EH49" s="159"/>
      <c r="EI49" s="159"/>
      <c r="EJ49" s="159"/>
      <c r="EK49" s="159"/>
      <c r="EL49" s="159"/>
      <c r="EM49" s="159"/>
      <c r="EN49" s="159"/>
      <c r="EO49" s="159"/>
      <c r="EP49" s="159"/>
      <c r="EQ49" s="159"/>
      <c r="ER49" s="159"/>
      <c r="ES49" s="159"/>
      <c r="ET49" s="159"/>
      <c r="EU49" s="159"/>
      <c r="EV49" s="159"/>
      <c r="EW49" s="159"/>
      <c r="EX49" s="159"/>
      <c r="EY49" s="159"/>
      <c r="EZ49" s="159"/>
      <c r="FA49" s="159"/>
      <c r="FB49" s="159"/>
      <c r="FC49" s="159"/>
      <c r="FD49" s="159"/>
      <c r="FE49" s="159"/>
      <c r="FF49" s="159"/>
      <c r="FG49" s="159"/>
      <c r="FH49" s="159"/>
      <c r="FI49" s="159"/>
      <c r="FJ49" s="159"/>
      <c r="FK49" s="159"/>
      <c r="FL49" s="159"/>
      <c r="FM49" s="159"/>
      <c r="FN49" s="159"/>
      <c r="FO49" s="159"/>
      <c r="FP49" s="159"/>
      <c r="FQ49" s="159"/>
      <c r="FR49" s="159"/>
      <c r="FS49" s="159"/>
      <c r="FT49" s="159"/>
      <c r="FU49" s="159"/>
      <c r="FV49" s="159"/>
      <c r="FW49" s="159"/>
      <c r="FX49" s="159"/>
      <c r="FY49" s="159"/>
      <c r="FZ49" s="159"/>
      <c r="GA49" s="159"/>
      <c r="GB49" s="159"/>
      <c r="GC49" s="159"/>
      <c r="GD49" s="159"/>
      <c r="GE49" s="159"/>
      <c r="GF49" s="159"/>
      <c r="GG49" s="159"/>
      <c r="GH49" s="159"/>
    </row>
    <row r="50" customFormat="false" ht="12.75" hidden="false" customHeight="false" outlineLevel="0" collapsed="false">
      <c r="A50" s="168" t="n">
        <v>38108</v>
      </c>
      <c r="B50" s="149" t="n">
        <v>-1.57471858</v>
      </c>
      <c r="C50" s="149" t="n">
        <v>0</v>
      </c>
      <c r="D50" s="149" t="n">
        <v>-1.57471858</v>
      </c>
      <c r="E50" s="149" t="n">
        <v>0</v>
      </c>
      <c r="F50" s="149" t="n">
        <v>0</v>
      </c>
      <c r="G50" s="149" t="n">
        <v>0</v>
      </c>
      <c r="H50" s="148" t="n">
        <v>0</v>
      </c>
      <c r="I50" s="170" t="n">
        <v>0</v>
      </c>
      <c r="J50" s="147" t="n">
        <v>0</v>
      </c>
      <c r="K50" s="147" t="n">
        <v>0</v>
      </c>
      <c r="L50" s="147" t="n">
        <v>0</v>
      </c>
      <c r="M50" s="147" t="n">
        <v>0</v>
      </c>
      <c r="N50" s="147" t="n">
        <v>0</v>
      </c>
      <c r="O50" s="147" t="n">
        <v>0</v>
      </c>
      <c r="P50" s="147" t="n">
        <v>0</v>
      </c>
      <c r="Q50" s="147" t="n">
        <v>0</v>
      </c>
      <c r="R50" s="148" t="n">
        <v>0</v>
      </c>
      <c r="S50" s="158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159"/>
      <c r="CJ50" s="159"/>
      <c r="CK50" s="159"/>
      <c r="CL50" s="159"/>
      <c r="CM50" s="159"/>
      <c r="CN50" s="159"/>
      <c r="CO50" s="159"/>
      <c r="CP50" s="159"/>
      <c r="CQ50" s="159"/>
      <c r="CR50" s="159"/>
      <c r="CS50" s="159"/>
      <c r="CT50" s="159"/>
      <c r="CU50" s="159"/>
      <c r="CV50" s="159"/>
      <c r="CW50" s="159"/>
      <c r="CX50" s="159"/>
      <c r="CY50" s="159"/>
      <c r="CZ50" s="159"/>
      <c r="DA50" s="159"/>
      <c r="DB50" s="159"/>
      <c r="DC50" s="159"/>
      <c r="DD50" s="159"/>
      <c r="DE50" s="159"/>
      <c r="DF50" s="159"/>
      <c r="DG50" s="159"/>
      <c r="DH50" s="159"/>
      <c r="DI50" s="159"/>
      <c r="DJ50" s="159"/>
      <c r="DK50" s="159"/>
      <c r="DL50" s="159"/>
      <c r="DM50" s="159"/>
      <c r="DN50" s="159"/>
      <c r="DO50" s="159"/>
      <c r="DP50" s="159"/>
      <c r="DQ50" s="159"/>
      <c r="DR50" s="159"/>
      <c r="DS50" s="159"/>
      <c r="DT50" s="159"/>
      <c r="DU50" s="159"/>
      <c r="DV50" s="159"/>
      <c r="DW50" s="159"/>
      <c r="DX50" s="159"/>
      <c r="DY50" s="159"/>
      <c r="DZ50" s="159"/>
      <c r="EA50" s="159"/>
      <c r="EB50" s="159"/>
      <c r="EC50" s="159"/>
      <c r="ED50" s="159"/>
      <c r="EE50" s="159"/>
      <c r="EF50" s="159"/>
      <c r="EG50" s="159"/>
      <c r="EH50" s="159"/>
      <c r="EI50" s="159"/>
      <c r="EJ50" s="159"/>
      <c r="EK50" s="159"/>
      <c r="EL50" s="159"/>
      <c r="EM50" s="159"/>
      <c r="EN50" s="159"/>
      <c r="EO50" s="159"/>
      <c r="EP50" s="159"/>
      <c r="EQ50" s="159"/>
      <c r="ER50" s="159"/>
      <c r="ES50" s="159"/>
      <c r="ET50" s="159"/>
      <c r="EU50" s="159"/>
      <c r="EV50" s="159"/>
      <c r="EW50" s="159"/>
      <c r="EX50" s="159"/>
      <c r="EY50" s="159"/>
      <c r="EZ50" s="159"/>
      <c r="FA50" s="159"/>
      <c r="FB50" s="159"/>
      <c r="FC50" s="159"/>
      <c r="FD50" s="159"/>
      <c r="FE50" s="159"/>
      <c r="FF50" s="159"/>
      <c r="FG50" s="159"/>
      <c r="FH50" s="159"/>
      <c r="FI50" s="159"/>
      <c r="FJ50" s="159"/>
      <c r="FK50" s="159"/>
      <c r="FL50" s="159"/>
      <c r="FM50" s="159"/>
      <c r="FN50" s="159"/>
      <c r="FO50" s="159"/>
      <c r="FP50" s="159"/>
      <c r="FQ50" s="159"/>
      <c r="FR50" s="159"/>
      <c r="FS50" s="159"/>
      <c r="FT50" s="159"/>
      <c r="FU50" s="159"/>
      <c r="FV50" s="159"/>
      <c r="FW50" s="159"/>
      <c r="FX50" s="159"/>
      <c r="FY50" s="159"/>
      <c r="FZ50" s="159"/>
      <c r="GA50" s="159"/>
      <c r="GB50" s="159"/>
      <c r="GC50" s="159"/>
      <c r="GD50" s="159"/>
      <c r="GE50" s="159"/>
      <c r="GF50" s="159"/>
      <c r="GG50" s="159"/>
      <c r="GH50" s="159"/>
    </row>
    <row r="51" customFormat="false" ht="12.75" hidden="false" customHeight="false" outlineLevel="0" collapsed="false">
      <c r="A51" s="168" t="n">
        <v>38139</v>
      </c>
      <c r="B51" s="149" t="n">
        <v>-1.57353332</v>
      </c>
      <c r="C51" s="149" t="n">
        <v>0</v>
      </c>
      <c r="D51" s="149" t="n">
        <v>-1.57353332</v>
      </c>
      <c r="E51" s="149" t="n">
        <v>0</v>
      </c>
      <c r="F51" s="149" t="n">
        <v>0</v>
      </c>
      <c r="G51" s="149" t="n">
        <v>0</v>
      </c>
      <c r="H51" s="148" t="n">
        <v>0</v>
      </c>
      <c r="I51" s="170" t="n">
        <v>0</v>
      </c>
      <c r="J51" s="147" t="n">
        <v>0</v>
      </c>
      <c r="K51" s="147" t="n">
        <v>0</v>
      </c>
      <c r="L51" s="147" t="n">
        <v>0</v>
      </c>
      <c r="M51" s="147" t="n">
        <v>0</v>
      </c>
      <c r="N51" s="147" t="n">
        <v>0</v>
      </c>
      <c r="O51" s="147" t="n">
        <v>0</v>
      </c>
      <c r="P51" s="147" t="n">
        <v>0</v>
      </c>
      <c r="Q51" s="147" t="n">
        <v>0</v>
      </c>
      <c r="R51" s="148" t="n">
        <v>0</v>
      </c>
      <c r="S51" s="158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/>
      <c r="AI51" s="159"/>
      <c r="AJ51" s="159"/>
      <c r="AK51" s="159"/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59"/>
      <c r="BH51" s="159"/>
      <c r="BI51" s="159"/>
      <c r="BJ51" s="159"/>
      <c r="BK51" s="159"/>
      <c r="BL51" s="159"/>
      <c r="BM51" s="159"/>
      <c r="BN51" s="159"/>
      <c r="BO51" s="159"/>
      <c r="BP51" s="159"/>
      <c r="BQ51" s="159"/>
      <c r="BR51" s="159"/>
      <c r="BS51" s="159"/>
      <c r="BT51" s="159"/>
      <c r="BU51" s="159"/>
      <c r="BV51" s="159"/>
      <c r="BW51" s="159"/>
      <c r="BX51" s="159"/>
      <c r="BY51" s="159"/>
      <c r="BZ51" s="159"/>
      <c r="CA51" s="159"/>
      <c r="CB51" s="159"/>
      <c r="CC51" s="159"/>
      <c r="CD51" s="159"/>
      <c r="CE51" s="159"/>
      <c r="CF51" s="159"/>
      <c r="CG51" s="159"/>
      <c r="CH51" s="159"/>
      <c r="CI51" s="159"/>
      <c r="CJ51" s="159"/>
      <c r="CK51" s="159"/>
      <c r="CL51" s="159"/>
      <c r="CM51" s="159"/>
      <c r="CN51" s="159"/>
      <c r="CO51" s="159"/>
      <c r="CP51" s="159"/>
      <c r="CQ51" s="159"/>
      <c r="CR51" s="159"/>
      <c r="CS51" s="159"/>
      <c r="CT51" s="159"/>
      <c r="CU51" s="159"/>
      <c r="CV51" s="159"/>
      <c r="CW51" s="159"/>
      <c r="CX51" s="159"/>
      <c r="CY51" s="159"/>
      <c r="CZ51" s="159"/>
      <c r="DA51" s="159"/>
      <c r="DB51" s="159"/>
      <c r="DC51" s="159"/>
      <c r="DD51" s="159"/>
      <c r="DE51" s="159"/>
      <c r="DF51" s="159"/>
      <c r="DG51" s="159"/>
      <c r="DH51" s="159"/>
      <c r="DI51" s="159"/>
      <c r="DJ51" s="159"/>
      <c r="DK51" s="159"/>
      <c r="DL51" s="159"/>
      <c r="DM51" s="159"/>
      <c r="DN51" s="159"/>
      <c r="DO51" s="159"/>
      <c r="DP51" s="159"/>
      <c r="DQ51" s="159"/>
      <c r="DR51" s="159"/>
      <c r="DS51" s="159"/>
      <c r="DT51" s="159"/>
      <c r="DU51" s="159"/>
      <c r="DV51" s="159"/>
      <c r="DW51" s="159"/>
      <c r="DX51" s="159"/>
      <c r="DY51" s="159"/>
      <c r="DZ51" s="159"/>
      <c r="EA51" s="159"/>
      <c r="EB51" s="159"/>
      <c r="EC51" s="159"/>
      <c r="ED51" s="159"/>
      <c r="EE51" s="159"/>
      <c r="EF51" s="159"/>
      <c r="EG51" s="159"/>
      <c r="EH51" s="159"/>
      <c r="EI51" s="159"/>
      <c r="EJ51" s="159"/>
      <c r="EK51" s="159"/>
      <c r="EL51" s="159"/>
      <c r="EM51" s="159"/>
      <c r="EN51" s="159"/>
      <c r="EO51" s="159"/>
      <c r="EP51" s="159"/>
      <c r="EQ51" s="159"/>
      <c r="ER51" s="159"/>
      <c r="ES51" s="159"/>
      <c r="ET51" s="159"/>
      <c r="EU51" s="159"/>
      <c r="EV51" s="159"/>
      <c r="EW51" s="159"/>
      <c r="EX51" s="159"/>
      <c r="EY51" s="159"/>
      <c r="EZ51" s="159"/>
      <c r="FA51" s="159"/>
      <c r="FB51" s="159"/>
      <c r="FC51" s="159"/>
      <c r="FD51" s="159"/>
      <c r="FE51" s="159"/>
      <c r="FF51" s="159"/>
      <c r="FG51" s="159"/>
      <c r="FH51" s="159"/>
      <c r="FI51" s="159"/>
      <c r="FJ51" s="159"/>
      <c r="FK51" s="159"/>
      <c r="FL51" s="159"/>
      <c r="FM51" s="159"/>
      <c r="FN51" s="159"/>
      <c r="FO51" s="159"/>
      <c r="FP51" s="159"/>
      <c r="FQ51" s="159"/>
      <c r="FR51" s="159"/>
      <c r="FS51" s="159"/>
      <c r="FT51" s="159"/>
      <c r="FU51" s="159"/>
      <c r="FV51" s="159"/>
      <c r="FW51" s="159"/>
      <c r="FX51" s="159"/>
      <c r="FY51" s="159"/>
      <c r="FZ51" s="159"/>
      <c r="GA51" s="159"/>
      <c r="GB51" s="159"/>
      <c r="GC51" s="159"/>
      <c r="GD51" s="159"/>
      <c r="GE51" s="159"/>
      <c r="GF51" s="159"/>
      <c r="GG51" s="159"/>
      <c r="GH51" s="159"/>
    </row>
    <row r="52" customFormat="false" ht="12.75" hidden="false" customHeight="false" outlineLevel="0" collapsed="false">
      <c r="A52" s="168" t="n">
        <v>38169</v>
      </c>
      <c r="B52" s="149" t="n">
        <v>-1.57261787</v>
      </c>
      <c r="C52" s="149" t="n">
        <v>0</v>
      </c>
      <c r="D52" s="149" t="n">
        <v>-1.57261787</v>
      </c>
      <c r="E52" s="149" t="n">
        <v>0</v>
      </c>
      <c r="F52" s="149" t="n">
        <v>0</v>
      </c>
      <c r="G52" s="149" t="n">
        <v>0</v>
      </c>
      <c r="H52" s="148" t="n">
        <v>0</v>
      </c>
      <c r="I52" s="170" t="n">
        <v>0</v>
      </c>
      <c r="J52" s="147" t="n">
        <v>0</v>
      </c>
      <c r="K52" s="147" t="n">
        <v>0</v>
      </c>
      <c r="L52" s="147" t="n">
        <v>0</v>
      </c>
      <c r="M52" s="147" t="n">
        <v>0</v>
      </c>
      <c r="N52" s="147" t="n">
        <v>0</v>
      </c>
      <c r="O52" s="147" t="n">
        <v>0</v>
      </c>
      <c r="P52" s="147" t="n">
        <v>0</v>
      </c>
      <c r="Q52" s="147" t="n">
        <v>0</v>
      </c>
      <c r="R52" s="148" t="n">
        <v>0</v>
      </c>
      <c r="S52" s="158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/>
      <c r="AI52" s="159"/>
      <c r="AJ52" s="159"/>
      <c r="AK52" s="159"/>
      <c r="AL52" s="159"/>
      <c r="AM52" s="159"/>
      <c r="AN52" s="159"/>
      <c r="AO52" s="159"/>
      <c r="AP52" s="159"/>
      <c r="AQ52" s="159"/>
      <c r="AR52" s="159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159"/>
      <c r="BF52" s="159"/>
      <c r="BG52" s="159"/>
      <c r="BH52" s="159"/>
      <c r="BI52" s="159"/>
      <c r="BJ52" s="159"/>
      <c r="BK52" s="159"/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59"/>
      <c r="CY52" s="159"/>
      <c r="CZ52" s="159"/>
      <c r="DA52" s="159"/>
      <c r="DB52" s="159"/>
      <c r="DC52" s="159"/>
      <c r="DD52" s="159"/>
      <c r="DE52" s="159"/>
      <c r="DF52" s="159"/>
      <c r="DG52" s="159"/>
      <c r="DH52" s="159"/>
      <c r="DI52" s="159"/>
      <c r="DJ52" s="159"/>
      <c r="DK52" s="159"/>
      <c r="DL52" s="159"/>
      <c r="DM52" s="159"/>
      <c r="DN52" s="159"/>
      <c r="DO52" s="159"/>
      <c r="DP52" s="159"/>
      <c r="DQ52" s="159"/>
      <c r="DR52" s="159"/>
      <c r="DS52" s="159"/>
      <c r="DT52" s="159"/>
      <c r="DU52" s="159"/>
      <c r="DV52" s="159"/>
      <c r="DW52" s="159"/>
      <c r="DX52" s="159"/>
      <c r="DY52" s="159"/>
      <c r="DZ52" s="159"/>
      <c r="EA52" s="159"/>
      <c r="EB52" s="159"/>
      <c r="EC52" s="159"/>
      <c r="ED52" s="159"/>
      <c r="EE52" s="159"/>
      <c r="EF52" s="159"/>
      <c r="EG52" s="159"/>
      <c r="EH52" s="159"/>
      <c r="EI52" s="159"/>
      <c r="EJ52" s="159"/>
      <c r="EK52" s="159"/>
      <c r="EL52" s="159"/>
      <c r="EM52" s="159"/>
      <c r="EN52" s="159"/>
      <c r="EO52" s="159"/>
      <c r="EP52" s="159"/>
      <c r="EQ52" s="159"/>
      <c r="ER52" s="159"/>
      <c r="ES52" s="159"/>
      <c r="ET52" s="159"/>
      <c r="EU52" s="159"/>
      <c r="EV52" s="159"/>
      <c r="EW52" s="159"/>
      <c r="EX52" s="159"/>
      <c r="EY52" s="159"/>
      <c r="EZ52" s="159"/>
      <c r="FA52" s="159"/>
      <c r="FB52" s="159"/>
      <c r="FC52" s="159"/>
      <c r="FD52" s="159"/>
      <c r="FE52" s="159"/>
      <c r="FF52" s="159"/>
      <c r="FG52" s="159"/>
      <c r="FH52" s="159"/>
      <c r="FI52" s="159"/>
      <c r="FJ52" s="159"/>
      <c r="FK52" s="159"/>
      <c r="FL52" s="159"/>
      <c r="FM52" s="159"/>
      <c r="FN52" s="159"/>
      <c r="FO52" s="159"/>
      <c r="FP52" s="159"/>
      <c r="FQ52" s="159"/>
      <c r="FR52" s="159"/>
      <c r="FS52" s="159"/>
      <c r="FT52" s="159"/>
      <c r="FU52" s="159"/>
      <c r="FV52" s="159"/>
      <c r="FW52" s="159"/>
      <c r="FX52" s="159"/>
      <c r="FY52" s="159"/>
      <c r="FZ52" s="159"/>
      <c r="GA52" s="159"/>
      <c r="GB52" s="159"/>
      <c r="GC52" s="159"/>
      <c r="GD52" s="159"/>
      <c r="GE52" s="159"/>
      <c r="GF52" s="159"/>
      <c r="GG52" s="159"/>
      <c r="GH52" s="159"/>
    </row>
    <row r="53" customFormat="false" ht="12.75" hidden="false" customHeight="false" outlineLevel="0" collapsed="false">
      <c r="A53" s="168" t="n">
        <v>38200</v>
      </c>
      <c r="B53" s="149" t="n">
        <v>-1.45901813</v>
      </c>
      <c r="C53" s="149" t="n">
        <v>0</v>
      </c>
      <c r="D53" s="149" t="n">
        <v>-1.45901813</v>
      </c>
      <c r="E53" s="149" t="n">
        <v>0</v>
      </c>
      <c r="F53" s="149" t="n">
        <v>0</v>
      </c>
      <c r="G53" s="149" t="n">
        <v>0</v>
      </c>
      <c r="H53" s="148" t="n">
        <v>0</v>
      </c>
      <c r="I53" s="170" t="n">
        <v>0</v>
      </c>
      <c r="J53" s="147" t="n">
        <v>0</v>
      </c>
      <c r="K53" s="147" t="n">
        <v>0</v>
      </c>
      <c r="L53" s="147" t="n">
        <v>0</v>
      </c>
      <c r="M53" s="147" t="n">
        <v>0</v>
      </c>
      <c r="N53" s="147" t="n">
        <v>0</v>
      </c>
      <c r="O53" s="147" t="n">
        <v>0</v>
      </c>
      <c r="P53" s="147" t="n">
        <v>0</v>
      </c>
      <c r="Q53" s="147" t="n">
        <v>0</v>
      </c>
      <c r="R53" s="148" t="n">
        <v>0</v>
      </c>
      <c r="S53" s="158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59"/>
      <c r="BH53" s="159"/>
      <c r="BI53" s="159"/>
      <c r="BJ53" s="159"/>
      <c r="BK53" s="159"/>
      <c r="BL53" s="159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59"/>
      <c r="BX53" s="159"/>
      <c r="BY53" s="159"/>
      <c r="BZ53" s="159"/>
      <c r="CA53" s="159"/>
      <c r="CB53" s="159"/>
      <c r="CC53" s="159"/>
      <c r="CD53" s="159"/>
      <c r="CE53" s="159"/>
      <c r="CF53" s="159"/>
      <c r="CG53" s="159"/>
      <c r="CH53" s="159"/>
      <c r="CI53" s="159"/>
      <c r="CJ53" s="159"/>
      <c r="CK53" s="159"/>
      <c r="CL53" s="159"/>
      <c r="CM53" s="159"/>
      <c r="CN53" s="159"/>
      <c r="CO53" s="159"/>
      <c r="CP53" s="159"/>
      <c r="CQ53" s="159"/>
      <c r="CR53" s="159"/>
      <c r="CS53" s="159"/>
      <c r="CT53" s="159"/>
      <c r="CU53" s="159"/>
      <c r="CV53" s="159"/>
      <c r="CW53" s="159"/>
      <c r="CX53" s="159"/>
      <c r="CY53" s="159"/>
      <c r="CZ53" s="159"/>
      <c r="DA53" s="159"/>
      <c r="DB53" s="159"/>
      <c r="DC53" s="159"/>
      <c r="DD53" s="159"/>
      <c r="DE53" s="159"/>
      <c r="DF53" s="159"/>
      <c r="DG53" s="159"/>
      <c r="DH53" s="159"/>
      <c r="DI53" s="159"/>
      <c r="DJ53" s="159"/>
      <c r="DK53" s="159"/>
      <c r="DL53" s="159"/>
      <c r="DM53" s="159"/>
      <c r="DN53" s="159"/>
      <c r="DO53" s="159"/>
      <c r="DP53" s="159"/>
      <c r="DQ53" s="159"/>
      <c r="DR53" s="159"/>
      <c r="DS53" s="159"/>
      <c r="DT53" s="159"/>
      <c r="DU53" s="159"/>
      <c r="DV53" s="159"/>
      <c r="DW53" s="159"/>
      <c r="DX53" s="159"/>
      <c r="DY53" s="159"/>
      <c r="DZ53" s="159"/>
      <c r="EA53" s="159"/>
      <c r="EB53" s="159"/>
      <c r="EC53" s="159"/>
      <c r="ED53" s="159"/>
      <c r="EE53" s="159"/>
      <c r="EF53" s="159"/>
      <c r="EG53" s="159"/>
      <c r="EH53" s="159"/>
      <c r="EI53" s="159"/>
      <c r="EJ53" s="159"/>
      <c r="EK53" s="159"/>
      <c r="EL53" s="159"/>
      <c r="EM53" s="159"/>
      <c r="EN53" s="159"/>
      <c r="EO53" s="159"/>
      <c r="EP53" s="159"/>
      <c r="EQ53" s="159"/>
      <c r="ER53" s="159"/>
      <c r="ES53" s="159"/>
      <c r="ET53" s="159"/>
      <c r="EU53" s="159"/>
      <c r="EV53" s="159"/>
      <c r="EW53" s="159"/>
      <c r="EX53" s="159"/>
      <c r="EY53" s="159"/>
      <c r="EZ53" s="159"/>
      <c r="FA53" s="159"/>
      <c r="FB53" s="159"/>
      <c r="FC53" s="159"/>
      <c r="FD53" s="159"/>
      <c r="FE53" s="159"/>
      <c r="FF53" s="159"/>
      <c r="FG53" s="159"/>
      <c r="FH53" s="159"/>
      <c r="FI53" s="159"/>
      <c r="FJ53" s="159"/>
      <c r="FK53" s="159"/>
      <c r="FL53" s="159"/>
      <c r="FM53" s="159"/>
      <c r="FN53" s="159"/>
      <c r="FO53" s="159"/>
      <c r="FP53" s="159"/>
      <c r="FQ53" s="159"/>
      <c r="FR53" s="159"/>
      <c r="FS53" s="159"/>
      <c r="FT53" s="159"/>
      <c r="FU53" s="159"/>
      <c r="FV53" s="159"/>
      <c r="FW53" s="159"/>
      <c r="FX53" s="159"/>
      <c r="FY53" s="159"/>
      <c r="FZ53" s="159"/>
      <c r="GA53" s="159"/>
      <c r="GB53" s="159"/>
      <c r="GC53" s="159"/>
      <c r="GD53" s="159"/>
      <c r="GE53" s="159"/>
      <c r="GF53" s="159"/>
      <c r="GG53" s="159"/>
      <c r="GH53" s="159"/>
    </row>
    <row r="54" customFormat="false" ht="12.75" hidden="false" customHeight="false" outlineLevel="0" collapsed="false">
      <c r="A54" s="168" t="n">
        <v>38231</v>
      </c>
      <c r="B54" s="149" t="n">
        <v>-1.45785603</v>
      </c>
      <c r="C54" s="149" t="n">
        <v>0</v>
      </c>
      <c r="D54" s="149" t="n">
        <v>-1.45785603</v>
      </c>
      <c r="E54" s="149" t="n">
        <v>0</v>
      </c>
      <c r="F54" s="149" t="n">
        <v>0</v>
      </c>
      <c r="G54" s="149" t="n">
        <v>0</v>
      </c>
      <c r="H54" s="148" t="n">
        <v>0</v>
      </c>
      <c r="I54" s="170" t="n">
        <v>0</v>
      </c>
      <c r="J54" s="147" t="n">
        <v>0</v>
      </c>
      <c r="K54" s="147" t="n">
        <v>0</v>
      </c>
      <c r="L54" s="147" t="n">
        <v>0</v>
      </c>
      <c r="M54" s="147" t="n">
        <v>0</v>
      </c>
      <c r="N54" s="147" t="n">
        <v>0</v>
      </c>
      <c r="O54" s="147" t="n">
        <v>0</v>
      </c>
      <c r="P54" s="147" t="n">
        <v>0</v>
      </c>
      <c r="Q54" s="147" t="n">
        <v>0</v>
      </c>
      <c r="R54" s="148" t="n">
        <v>0</v>
      </c>
      <c r="S54" s="158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D54" s="159"/>
      <c r="AE54" s="159"/>
      <c r="AF54" s="159"/>
      <c r="AG54" s="159"/>
      <c r="AH54" s="159"/>
      <c r="AI54" s="159"/>
      <c r="AJ54" s="159"/>
      <c r="AK54" s="159"/>
      <c r="AL54" s="159"/>
      <c r="AM54" s="159"/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  <c r="BF54" s="159"/>
      <c r="BG54" s="159"/>
      <c r="BH54" s="159"/>
      <c r="BI54" s="159"/>
      <c r="BJ54" s="159"/>
      <c r="BK54" s="159"/>
      <c r="BL54" s="159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59"/>
      <c r="BX54" s="159"/>
      <c r="BY54" s="159"/>
      <c r="BZ54" s="159"/>
      <c r="CA54" s="159"/>
      <c r="CB54" s="159"/>
      <c r="CC54" s="159"/>
      <c r="CD54" s="159"/>
      <c r="CE54" s="159"/>
      <c r="CF54" s="159"/>
      <c r="CG54" s="159"/>
      <c r="CH54" s="159"/>
      <c r="CI54" s="159"/>
      <c r="CJ54" s="159"/>
      <c r="CK54" s="159"/>
      <c r="CL54" s="159"/>
      <c r="CM54" s="159"/>
      <c r="CN54" s="159"/>
      <c r="CO54" s="159"/>
      <c r="CP54" s="159"/>
      <c r="CQ54" s="159"/>
      <c r="CR54" s="159"/>
      <c r="CS54" s="159"/>
      <c r="CT54" s="159"/>
      <c r="CU54" s="159"/>
      <c r="CV54" s="159"/>
      <c r="CW54" s="159"/>
      <c r="CX54" s="159"/>
      <c r="CY54" s="159"/>
      <c r="CZ54" s="159"/>
      <c r="DA54" s="159"/>
      <c r="DB54" s="159"/>
      <c r="DC54" s="159"/>
      <c r="DD54" s="159"/>
      <c r="DE54" s="159"/>
      <c r="DF54" s="159"/>
      <c r="DG54" s="159"/>
      <c r="DH54" s="159"/>
      <c r="DI54" s="159"/>
      <c r="DJ54" s="159"/>
      <c r="DK54" s="159"/>
      <c r="DL54" s="159"/>
      <c r="DM54" s="159"/>
      <c r="DN54" s="159"/>
      <c r="DO54" s="159"/>
      <c r="DP54" s="159"/>
      <c r="DQ54" s="159"/>
      <c r="DR54" s="159"/>
      <c r="DS54" s="159"/>
      <c r="DT54" s="159"/>
      <c r="DU54" s="159"/>
      <c r="DV54" s="159"/>
      <c r="DW54" s="159"/>
      <c r="DX54" s="159"/>
      <c r="DY54" s="159"/>
      <c r="DZ54" s="159"/>
      <c r="EA54" s="159"/>
      <c r="EB54" s="159"/>
      <c r="EC54" s="159"/>
      <c r="ED54" s="159"/>
      <c r="EE54" s="159"/>
      <c r="EF54" s="159"/>
      <c r="EG54" s="159"/>
      <c r="EH54" s="159"/>
      <c r="EI54" s="159"/>
      <c r="EJ54" s="159"/>
      <c r="EK54" s="159"/>
      <c r="EL54" s="159"/>
      <c r="EM54" s="159"/>
      <c r="EN54" s="159"/>
      <c r="EO54" s="159"/>
      <c r="EP54" s="159"/>
      <c r="EQ54" s="159"/>
      <c r="ER54" s="159"/>
      <c r="ES54" s="159"/>
      <c r="ET54" s="159"/>
      <c r="EU54" s="159"/>
      <c r="EV54" s="159"/>
      <c r="EW54" s="159"/>
      <c r="EX54" s="159"/>
      <c r="EY54" s="159"/>
      <c r="EZ54" s="159"/>
      <c r="FA54" s="159"/>
      <c r="FB54" s="159"/>
      <c r="FC54" s="159"/>
      <c r="FD54" s="159"/>
      <c r="FE54" s="159"/>
      <c r="FF54" s="159"/>
      <c r="FG54" s="159"/>
      <c r="FH54" s="159"/>
      <c r="FI54" s="159"/>
      <c r="FJ54" s="159"/>
      <c r="FK54" s="159"/>
      <c r="FL54" s="159"/>
      <c r="FM54" s="159"/>
      <c r="FN54" s="159"/>
      <c r="FO54" s="159"/>
      <c r="FP54" s="159"/>
      <c r="FQ54" s="159"/>
      <c r="FR54" s="159"/>
      <c r="FS54" s="159"/>
      <c r="FT54" s="159"/>
      <c r="FU54" s="159"/>
      <c r="FV54" s="159"/>
      <c r="FW54" s="159"/>
      <c r="FX54" s="159"/>
      <c r="FY54" s="159"/>
      <c r="FZ54" s="159"/>
      <c r="GA54" s="159"/>
      <c r="GB54" s="159"/>
      <c r="GC54" s="159"/>
      <c r="GD54" s="159"/>
      <c r="GE54" s="159"/>
      <c r="GF54" s="159"/>
      <c r="GG54" s="159"/>
      <c r="GH54" s="159"/>
    </row>
    <row r="55" customFormat="false" ht="12.75" hidden="false" customHeight="false" outlineLevel="0" collapsed="false">
      <c r="A55" s="168" t="n">
        <v>38261</v>
      </c>
      <c r="B55" s="149" t="n">
        <v>-1.45693274</v>
      </c>
      <c r="C55" s="149" t="n">
        <v>0</v>
      </c>
      <c r="D55" s="149" t="n">
        <v>-1.45693274</v>
      </c>
      <c r="E55" s="149" t="n">
        <v>0</v>
      </c>
      <c r="F55" s="149" t="n">
        <v>0</v>
      </c>
      <c r="G55" s="149" t="n">
        <v>0</v>
      </c>
      <c r="H55" s="148" t="n">
        <v>0</v>
      </c>
      <c r="I55" s="170" t="n">
        <v>0</v>
      </c>
      <c r="J55" s="147" t="n">
        <v>0</v>
      </c>
      <c r="K55" s="147" t="n">
        <v>0</v>
      </c>
      <c r="L55" s="147" t="n">
        <v>0</v>
      </c>
      <c r="M55" s="147" t="n">
        <v>0</v>
      </c>
      <c r="N55" s="147" t="n">
        <v>0</v>
      </c>
      <c r="O55" s="147" t="n">
        <v>0</v>
      </c>
      <c r="P55" s="147" t="n">
        <v>0</v>
      </c>
      <c r="Q55" s="147" t="n">
        <v>0</v>
      </c>
      <c r="R55" s="148" t="n">
        <v>0</v>
      </c>
      <c r="S55" s="158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/>
      <c r="AI55" s="159"/>
      <c r="AJ55" s="159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  <c r="BF55" s="159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  <c r="BZ55" s="159"/>
      <c r="CA55" s="159"/>
      <c r="CB55" s="159"/>
      <c r="CC55" s="159"/>
      <c r="CD55" s="159"/>
      <c r="CE55" s="159"/>
      <c r="CF55" s="159"/>
      <c r="CG55" s="159"/>
      <c r="CH55" s="159"/>
      <c r="CI55" s="159"/>
      <c r="CJ55" s="159"/>
      <c r="CK55" s="159"/>
      <c r="CL55" s="159"/>
      <c r="CM55" s="159"/>
      <c r="CN55" s="159"/>
      <c r="CO55" s="159"/>
      <c r="CP55" s="159"/>
      <c r="CQ55" s="159"/>
      <c r="CR55" s="159"/>
      <c r="CS55" s="159"/>
      <c r="CT55" s="159"/>
      <c r="CU55" s="159"/>
      <c r="CV55" s="159"/>
      <c r="CW55" s="159"/>
      <c r="CX55" s="159"/>
      <c r="CY55" s="159"/>
      <c r="CZ55" s="159"/>
      <c r="DA55" s="159"/>
      <c r="DB55" s="159"/>
      <c r="DC55" s="159"/>
      <c r="DD55" s="159"/>
      <c r="DE55" s="159"/>
      <c r="DF55" s="159"/>
      <c r="DG55" s="159"/>
      <c r="DH55" s="159"/>
      <c r="DI55" s="159"/>
      <c r="DJ55" s="159"/>
      <c r="DK55" s="159"/>
      <c r="DL55" s="159"/>
      <c r="DM55" s="159"/>
      <c r="DN55" s="159"/>
      <c r="DO55" s="159"/>
      <c r="DP55" s="159"/>
      <c r="DQ55" s="159"/>
      <c r="DR55" s="159"/>
      <c r="DS55" s="159"/>
      <c r="DT55" s="159"/>
      <c r="DU55" s="159"/>
      <c r="DV55" s="159"/>
      <c r="DW55" s="159"/>
      <c r="DX55" s="159"/>
      <c r="DY55" s="159"/>
      <c r="DZ55" s="159"/>
      <c r="EA55" s="159"/>
      <c r="EB55" s="159"/>
      <c r="EC55" s="159"/>
      <c r="ED55" s="159"/>
      <c r="EE55" s="159"/>
      <c r="EF55" s="159"/>
      <c r="EG55" s="159"/>
      <c r="EH55" s="159"/>
      <c r="EI55" s="159"/>
      <c r="EJ55" s="159"/>
      <c r="EK55" s="159"/>
      <c r="EL55" s="159"/>
      <c r="EM55" s="159"/>
      <c r="EN55" s="159"/>
      <c r="EO55" s="159"/>
      <c r="EP55" s="159"/>
      <c r="EQ55" s="159"/>
      <c r="ER55" s="159"/>
      <c r="ES55" s="159"/>
      <c r="ET55" s="159"/>
      <c r="EU55" s="159"/>
      <c r="EV55" s="159"/>
      <c r="EW55" s="159"/>
      <c r="EX55" s="159"/>
      <c r="EY55" s="159"/>
      <c r="EZ55" s="159"/>
      <c r="FA55" s="159"/>
      <c r="FB55" s="159"/>
      <c r="FC55" s="159"/>
      <c r="FD55" s="159"/>
      <c r="FE55" s="159"/>
      <c r="FF55" s="159"/>
      <c r="FG55" s="159"/>
      <c r="FH55" s="159"/>
      <c r="FI55" s="159"/>
      <c r="FJ55" s="159"/>
      <c r="FK55" s="159"/>
      <c r="FL55" s="159"/>
      <c r="FM55" s="159"/>
      <c r="FN55" s="159"/>
      <c r="FO55" s="159"/>
      <c r="FP55" s="159"/>
      <c r="FQ55" s="159"/>
      <c r="FR55" s="159"/>
      <c r="FS55" s="159"/>
      <c r="FT55" s="159"/>
      <c r="FU55" s="159"/>
      <c r="FV55" s="159"/>
      <c r="FW55" s="159"/>
      <c r="FX55" s="159"/>
      <c r="FY55" s="159"/>
      <c r="FZ55" s="159"/>
      <c r="GA55" s="159"/>
      <c r="GB55" s="159"/>
      <c r="GC55" s="159"/>
      <c r="GD55" s="159"/>
      <c r="GE55" s="159"/>
      <c r="GF55" s="159"/>
      <c r="GG55" s="159"/>
      <c r="GH55" s="159"/>
    </row>
    <row r="56" customFormat="false" ht="12.75" hidden="false" customHeight="false" outlineLevel="0" collapsed="false">
      <c r="A56" s="168" t="n">
        <v>38292</v>
      </c>
      <c r="B56" s="149" t="n">
        <v>-1.11981437</v>
      </c>
      <c r="C56" s="149" t="n">
        <v>0</v>
      </c>
      <c r="D56" s="149" t="n">
        <v>-1.11981437</v>
      </c>
      <c r="E56" s="149" t="n">
        <v>0</v>
      </c>
      <c r="F56" s="149" t="n">
        <v>0</v>
      </c>
      <c r="G56" s="149" t="n">
        <v>0</v>
      </c>
      <c r="H56" s="148" t="n">
        <v>0</v>
      </c>
      <c r="I56" s="170" t="n">
        <v>0</v>
      </c>
      <c r="J56" s="147" t="n">
        <v>0</v>
      </c>
      <c r="K56" s="147" t="n">
        <v>0</v>
      </c>
      <c r="L56" s="147" t="n">
        <v>0</v>
      </c>
      <c r="M56" s="147" t="n">
        <v>0</v>
      </c>
      <c r="N56" s="147" t="n">
        <v>0</v>
      </c>
      <c r="O56" s="147" t="n">
        <v>0</v>
      </c>
      <c r="P56" s="147" t="n">
        <v>0</v>
      </c>
      <c r="Q56" s="147" t="n">
        <v>0</v>
      </c>
      <c r="R56" s="148" t="n">
        <v>0</v>
      </c>
      <c r="S56" s="158"/>
      <c r="T56" s="159"/>
      <c r="U56" s="159"/>
      <c r="V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  <c r="AH56" s="159"/>
      <c r="AI56" s="159"/>
      <c r="AJ56" s="159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  <c r="BF56" s="159"/>
      <c r="BG56" s="159"/>
      <c r="BH56" s="159"/>
      <c r="BI56" s="159"/>
      <c r="BJ56" s="159"/>
      <c r="BK56" s="159"/>
      <c r="BL56" s="159"/>
      <c r="BM56" s="159"/>
      <c r="BN56" s="159"/>
      <c r="BO56" s="159"/>
      <c r="BP56" s="159"/>
      <c r="BQ56" s="159"/>
      <c r="BR56" s="159"/>
      <c r="BS56" s="159"/>
      <c r="BT56" s="159"/>
      <c r="BU56" s="159"/>
      <c r="BV56" s="159"/>
      <c r="BW56" s="159"/>
      <c r="BX56" s="159"/>
      <c r="BY56" s="159"/>
      <c r="BZ56" s="159"/>
      <c r="CA56" s="159"/>
      <c r="CB56" s="159"/>
      <c r="CC56" s="159"/>
      <c r="CD56" s="159"/>
      <c r="CE56" s="159"/>
      <c r="CF56" s="159"/>
      <c r="CG56" s="159"/>
      <c r="CH56" s="159"/>
      <c r="CI56" s="159"/>
      <c r="CJ56" s="159"/>
      <c r="CK56" s="159"/>
      <c r="CL56" s="159"/>
      <c r="CM56" s="159"/>
      <c r="CN56" s="159"/>
      <c r="CO56" s="159"/>
      <c r="CP56" s="159"/>
      <c r="CQ56" s="159"/>
      <c r="CR56" s="159"/>
      <c r="CS56" s="159"/>
      <c r="CT56" s="159"/>
      <c r="CU56" s="159"/>
      <c r="CV56" s="159"/>
      <c r="CW56" s="159"/>
      <c r="CX56" s="159"/>
      <c r="CY56" s="159"/>
      <c r="CZ56" s="159"/>
      <c r="DA56" s="159"/>
      <c r="DB56" s="159"/>
      <c r="DC56" s="159"/>
      <c r="DD56" s="159"/>
      <c r="DE56" s="159"/>
      <c r="DF56" s="159"/>
      <c r="DG56" s="159"/>
      <c r="DH56" s="159"/>
      <c r="DI56" s="159"/>
      <c r="DJ56" s="159"/>
      <c r="DK56" s="159"/>
      <c r="DL56" s="159"/>
      <c r="DM56" s="159"/>
      <c r="DN56" s="159"/>
      <c r="DO56" s="159"/>
      <c r="DP56" s="159"/>
      <c r="DQ56" s="159"/>
      <c r="DR56" s="159"/>
      <c r="DS56" s="159"/>
      <c r="DT56" s="159"/>
      <c r="DU56" s="159"/>
      <c r="DV56" s="159"/>
      <c r="DW56" s="159"/>
      <c r="DX56" s="159"/>
      <c r="DY56" s="159"/>
      <c r="DZ56" s="159"/>
      <c r="EA56" s="159"/>
      <c r="EB56" s="159"/>
      <c r="EC56" s="159"/>
      <c r="ED56" s="159"/>
      <c r="EE56" s="159"/>
      <c r="EF56" s="159"/>
      <c r="EG56" s="159"/>
      <c r="EH56" s="159"/>
      <c r="EI56" s="159"/>
      <c r="EJ56" s="159"/>
      <c r="EK56" s="159"/>
      <c r="EL56" s="159"/>
      <c r="EM56" s="159"/>
      <c r="EN56" s="159"/>
      <c r="EO56" s="159"/>
      <c r="EP56" s="159"/>
      <c r="EQ56" s="159"/>
      <c r="ER56" s="159"/>
      <c r="ES56" s="159"/>
      <c r="ET56" s="159"/>
      <c r="EU56" s="159"/>
      <c r="EV56" s="159"/>
      <c r="EW56" s="159"/>
      <c r="EX56" s="159"/>
      <c r="EY56" s="159"/>
      <c r="EZ56" s="159"/>
      <c r="FA56" s="159"/>
      <c r="FB56" s="159"/>
      <c r="FC56" s="159"/>
      <c r="FD56" s="159"/>
      <c r="FE56" s="159"/>
      <c r="FF56" s="159"/>
      <c r="FG56" s="159"/>
      <c r="FH56" s="159"/>
      <c r="FI56" s="159"/>
      <c r="FJ56" s="159"/>
      <c r="FK56" s="159"/>
      <c r="FL56" s="159"/>
      <c r="FM56" s="159"/>
      <c r="FN56" s="159"/>
      <c r="FO56" s="159"/>
      <c r="FP56" s="159"/>
      <c r="FQ56" s="159"/>
      <c r="FR56" s="159"/>
      <c r="FS56" s="159"/>
      <c r="FT56" s="159"/>
      <c r="FU56" s="159"/>
      <c r="FV56" s="159"/>
      <c r="FW56" s="159"/>
      <c r="FX56" s="159"/>
      <c r="FY56" s="159"/>
      <c r="FZ56" s="159"/>
      <c r="GA56" s="159"/>
      <c r="GB56" s="159"/>
      <c r="GC56" s="159"/>
      <c r="GD56" s="159"/>
      <c r="GE56" s="159"/>
      <c r="GF56" s="159"/>
      <c r="GG56" s="159"/>
      <c r="GH56" s="159"/>
    </row>
    <row r="57" customFormat="false" ht="12.75" hidden="false" customHeight="false" outlineLevel="0" collapsed="false">
      <c r="A57" s="168" t="n">
        <v>38322</v>
      </c>
      <c r="B57" s="149" t="n">
        <v>-1.00728729</v>
      </c>
      <c r="C57" s="149" t="n">
        <v>0</v>
      </c>
      <c r="D57" s="149" t="n">
        <v>-1.00728729</v>
      </c>
      <c r="E57" s="149" t="n">
        <v>0</v>
      </c>
      <c r="F57" s="149" t="n">
        <v>0</v>
      </c>
      <c r="G57" s="149" t="n">
        <v>0</v>
      </c>
      <c r="H57" s="148" t="n">
        <v>0</v>
      </c>
      <c r="I57" s="170" t="n">
        <v>0</v>
      </c>
      <c r="J57" s="147" t="n">
        <v>0</v>
      </c>
      <c r="K57" s="147" t="n">
        <v>0</v>
      </c>
      <c r="L57" s="147" t="n">
        <v>0</v>
      </c>
      <c r="M57" s="147" t="n">
        <v>0</v>
      </c>
      <c r="N57" s="147" t="n">
        <v>0</v>
      </c>
      <c r="O57" s="147" t="n">
        <v>0</v>
      </c>
      <c r="P57" s="147" t="n">
        <v>0</v>
      </c>
      <c r="Q57" s="147" t="n">
        <v>0</v>
      </c>
      <c r="R57" s="148" t="n">
        <v>0</v>
      </c>
      <c r="S57" s="158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  <c r="CA57" s="159"/>
      <c r="CB57" s="159"/>
      <c r="CC57" s="159"/>
      <c r="CD57" s="159"/>
      <c r="CE57" s="159"/>
      <c r="CF57" s="159"/>
      <c r="CG57" s="159"/>
      <c r="CH57" s="159"/>
      <c r="CI57" s="159"/>
      <c r="CJ57" s="159"/>
      <c r="CK57" s="159"/>
      <c r="CL57" s="159"/>
      <c r="CM57" s="159"/>
      <c r="CN57" s="159"/>
      <c r="CO57" s="159"/>
      <c r="CP57" s="159"/>
      <c r="CQ57" s="159"/>
      <c r="CR57" s="159"/>
      <c r="CS57" s="159"/>
      <c r="CT57" s="159"/>
      <c r="CU57" s="159"/>
      <c r="CV57" s="159"/>
      <c r="CW57" s="159"/>
      <c r="CX57" s="159"/>
      <c r="CY57" s="159"/>
      <c r="CZ57" s="159"/>
      <c r="DA57" s="159"/>
      <c r="DB57" s="159"/>
      <c r="DC57" s="159"/>
      <c r="DD57" s="159"/>
      <c r="DE57" s="159"/>
      <c r="DF57" s="159"/>
      <c r="DG57" s="159"/>
      <c r="DH57" s="159"/>
      <c r="DI57" s="159"/>
      <c r="DJ57" s="159"/>
      <c r="DK57" s="159"/>
      <c r="DL57" s="159"/>
      <c r="DM57" s="159"/>
      <c r="DN57" s="159"/>
      <c r="DO57" s="159"/>
      <c r="DP57" s="159"/>
      <c r="DQ57" s="159"/>
      <c r="DR57" s="159"/>
      <c r="DS57" s="159"/>
      <c r="DT57" s="159"/>
      <c r="DU57" s="159"/>
      <c r="DV57" s="159"/>
      <c r="DW57" s="159"/>
      <c r="DX57" s="159"/>
      <c r="DY57" s="159"/>
      <c r="DZ57" s="159"/>
      <c r="EA57" s="159"/>
      <c r="EB57" s="159"/>
      <c r="EC57" s="159"/>
      <c r="ED57" s="159"/>
      <c r="EE57" s="159"/>
      <c r="EF57" s="159"/>
      <c r="EG57" s="159"/>
      <c r="EH57" s="159"/>
      <c r="EI57" s="159"/>
      <c r="EJ57" s="159"/>
      <c r="EK57" s="159"/>
      <c r="EL57" s="159"/>
      <c r="EM57" s="159"/>
      <c r="EN57" s="159"/>
      <c r="EO57" s="159"/>
      <c r="EP57" s="159"/>
      <c r="EQ57" s="159"/>
      <c r="ER57" s="159"/>
      <c r="ES57" s="159"/>
      <c r="ET57" s="159"/>
      <c r="EU57" s="159"/>
      <c r="EV57" s="159"/>
      <c r="EW57" s="159"/>
      <c r="EX57" s="159"/>
      <c r="EY57" s="159"/>
      <c r="EZ57" s="159"/>
      <c r="FA57" s="159"/>
      <c r="FB57" s="159"/>
      <c r="FC57" s="159"/>
      <c r="FD57" s="159"/>
      <c r="FE57" s="159"/>
      <c r="FF57" s="159"/>
      <c r="FG57" s="159"/>
      <c r="FH57" s="159"/>
      <c r="FI57" s="159"/>
      <c r="FJ57" s="159"/>
      <c r="FK57" s="159"/>
      <c r="FL57" s="159"/>
      <c r="FM57" s="159"/>
      <c r="FN57" s="159"/>
      <c r="FO57" s="159"/>
      <c r="FP57" s="159"/>
      <c r="FQ57" s="159"/>
      <c r="FR57" s="159"/>
      <c r="FS57" s="159"/>
      <c r="FT57" s="159"/>
      <c r="FU57" s="159"/>
      <c r="FV57" s="159"/>
      <c r="FW57" s="159"/>
      <c r="FX57" s="159"/>
      <c r="FY57" s="159"/>
      <c r="FZ57" s="159"/>
      <c r="GA57" s="159"/>
      <c r="GB57" s="159"/>
      <c r="GC57" s="159"/>
      <c r="GD57" s="159"/>
      <c r="GE57" s="159"/>
      <c r="GF57" s="159"/>
      <c r="GG57" s="159"/>
      <c r="GH57" s="159"/>
    </row>
    <row r="58" customFormat="false" ht="12.75" hidden="false" customHeight="false" outlineLevel="0" collapsed="false">
      <c r="A58" s="168" t="n">
        <v>38353</v>
      </c>
      <c r="B58" s="149" t="n">
        <v>-0.89468068</v>
      </c>
      <c r="C58" s="149" t="n">
        <v>0</v>
      </c>
      <c r="D58" s="149" t="n">
        <v>-0.89468068</v>
      </c>
      <c r="E58" s="149" t="n">
        <v>0</v>
      </c>
      <c r="F58" s="149" t="n">
        <v>0</v>
      </c>
      <c r="G58" s="149" t="n">
        <v>0</v>
      </c>
      <c r="H58" s="148" t="n">
        <v>0</v>
      </c>
      <c r="I58" s="170" t="n">
        <v>0</v>
      </c>
      <c r="J58" s="147" t="n">
        <v>0</v>
      </c>
      <c r="K58" s="147" t="n">
        <v>0</v>
      </c>
      <c r="L58" s="147" t="n">
        <v>0</v>
      </c>
      <c r="M58" s="147" t="n">
        <v>0</v>
      </c>
      <c r="N58" s="147" t="n">
        <v>0</v>
      </c>
      <c r="O58" s="147" t="n">
        <v>0</v>
      </c>
      <c r="P58" s="147" t="n">
        <v>0</v>
      </c>
      <c r="Q58" s="147" t="n">
        <v>0</v>
      </c>
      <c r="R58" s="148" t="n">
        <v>0</v>
      </c>
      <c r="S58" s="158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159"/>
      <c r="AI58" s="159"/>
      <c r="AJ58" s="159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  <c r="BG58" s="159"/>
      <c r="BH58" s="159"/>
      <c r="BI58" s="159"/>
      <c r="BJ58" s="159"/>
      <c r="BK58" s="159"/>
      <c r="BL58" s="159"/>
      <c r="BM58" s="159"/>
      <c r="BN58" s="159"/>
      <c r="BO58" s="159"/>
      <c r="BP58" s="159"/>
      <c r="BQ58" s="159"/>
      <c r="BR58" s="159"/>
      <c r="BS58" s="159"/>
      <c r="BT58" s="159"/>
      <c r="BU58" s="159"/>
      <c r="BV58" s="159"/>
      <c r="BW58" s="159"/>
      <c r="BX58" s="159"/>
      <c r="BY58" s="159"/>
      <c r="BZ58" s="159"/>
      <c r="CA58" s="159"/>
      <c r="CB58" s="159"/>
      <c r="CC58" s="159"/>
      <c r="CD58" s="159"/>
      <c r="CE58" s="159"/>
      <c r="CF58" s="159"/>
      <c r="CG58" s="159"/>
      <c r="CH58" s="159"/>
      <c r="CI58" s="159"/>
      <c r="CJ58" s="159"/>
      <c r="CK58" s="159"/>
      <c r="CL58" s="159"/>
      <c r="CM58" s="159"/>
      <c r="CN58" s="159"/>
      <c r="CO58" s="159"/>
      <c r="CP58" s="159"/>
      <c r="CQ58" s="159"/>
      <c r="CR58" s="159"/>
      <c r="CS58" s="159"/>
      <c r="CT58" s="159"/>
      <c r="CU58" s="159"/>
      <c r="CV58" s="159"/>
      <c r="CW58" s="159"/>
      <c r="CX58" s="159"/>
      <c r="CY58" s="159"/>
      <c r="CZ58" s="159"/>
      <c r="DA58" s="159"/>
      <c r="DB58" s="159"/>
      <c r="DC58" s="159"/>
      <c r="DD58" s="159"/>
      <c r="DE58" s="159"/>
      <c r="DF58" s="159"/>
      <c r="DG58" s="159"/>
      <c r="DH58" s="159"/>
      <c r="DI58" s="159"/>
      <c r="DJ58" s="159"/>
      <c r="DK58" s="159"/>
      <c r="DL58" s="159"/>
      <c r="DM58" s="159"/>
      <c r="DN58" s="159"/>
      <c r="DO58" s="159"/>
      <c r="DP58" s="159"/>
      <c r="DQ58" s="159"/>
      <c r="DR58" s="159"/>
      <c r="DS58" s="159"/>
      <c r="DT58" s="159"/>
      <c r="DU58" s="159"/>
      <c r="DV58" s="159"/>
      <c r="DW58" s="159"/>
      <c r="DX58" s="159"/>
      <c r="DY58" s="159"/>
      <c r="DZ58" s="159"/>
      <c r="EA58" s="159"/>
      <c r="EB58" s="159"/>
      <c r="EC58" s="159"/>
      <c r="ED58" s="159"/>
      <c r="EE58" s="159"/>
      <c r="EF58" s="159"/>
      <c r="EG58" s="159"/>
      <c r="EH58" s="159"/>
      <c r="EI58" s="159"/>
      <c r="EJ58" s="159"/>
      <c r="EK58" s="159"/>
      <c r="EL58" s="159"/>
      <c r="EM58" s="159"/>
      <c r="EN58" s="159"/>
      <c r="EO58" s="159"/>
      <c r="EP58" s="159"/>
      <c r="EQ58" s="159"/>
      <c r="ER58" s="159"/>
      <c r="ES58" s="159"/>
      <c r="ET58" s="159"/>
      <c r="EU58" s="159"/>
      <c r="EV58" s="159"/>
      <c r="EW58" s="159"/>
      <c r="EX58" s="159"/>
      <c r="EY58" s="159"/>
      <c r="EZ58" s="159"/>
      <c r="FA58" s="159"/>
      <c r="FB58" s="159"/>
      <c r="FC58" s="159"/>
      <c r="FD58" s="159"/>
      <c r="FE58" s="159"/>
      <c r="FF58" s="159"/>
      <c r="FG58" s="159"/>
      <c r="FH58" s="159"/>
      <c r="FI58" s="159"/>
      <c r="FJ58" s="159"/>
      <c r="FK58" s="159"/>
      <c r="FL58" s="159"/>
      <c r="FM58" s="159"/>
      <c r="FN58" s="159"/>
      <c r="FO58" s="159"/>
      <c r="FP58" s="159"/>
      <c r="FQ58" s="159"/>
      <c r="FR58" s="159"/>
      <c r="FS58" s="159"/>
      <c r="FT58" s="159"/>
      <c r="FU58" s="159"/>
      <c r="FV58" s="159"/>
      <c r="FW58" s="159"/>
      <c r="FX58" s="159"/>
      <c r="FY58" s="159"/>
      <c r="FZ58" s="159"/>
      <c r="GA58" s="159"/>
      <c r="GB58" s="159"/>
      <c r="GC58" s="159"/>
      <c r="GD58" s="159"/>
      <c r="GE58" s="159"/>
      <c r="GF58" s="159"/>
      <c r="GG58" s="159"/>
      <c r="GH58" s="159"/>
    </row>
    <row r="59" customFormat="false" ht="12.75" hidden="false" customHeight="false" outlineLevel="0" collapsed="false">
      <c r="A59" s="168" t="n">
        <v>38384</v>
      </c>
      <c r="B59" s="149" t="n">
        <v>-1.00556861</v>
      </c>
      <c r="C59" s="149" t="n">
        <v>0</v>
      </c>
      <c r="D59" s="149" t="n">
        <v>-1.00556861</v>
      </c>
      <c r="E59" s="149" t="n">
        <v>0</v>
      </c>
      <c r="F59" s="149" t="n">
        <v>0</v>
      </c>
      <c r="G59" s="149" t="n">
        <v>0</v>
      </c>
      <c r="H59" s="148" t="n">
        <v>0</v>
      </c>
      <c r="I59" s="170" t="n">
        <v>0</v>
      </c>
      <c r="J59" s="147" t="n">
        <v>0</v>
      </c>
      <c r="K59" s="147" t="n">
        <v>0</v>
      </c>
      <c r="L59" s="147" t="n">
        <v>0</v>
      </c>
      <c r="M59" s="147" t="n">
        <v>0</v>
      </c>
      <c r="N59" s="147" t="n">
        <v>0</v>
      </c>
      <c r="O59" s="147" t="n">
        <v>0</v>
      </c>
      <c r="P59" s="147" t="n">
        <v>0</v>
      </c>
      <c r="Q59" s="147" t="n">
        <v>0</v>
      </c>
      <c r="R59" s="148" t="n">
        <v>0</v>
      </c>
      <c r="S59" s="158"/>
      <c r="T59" s="159"/>
      <c r="U59" s="159"/>
      <c r="V59" s="159"/>
      <c r="W59" s="159"/>
      <c r="X59" s="159"/>
      <c r="Y59" s="159"/>
      <c r="Z59" s="159"/>
      <c r="AA59" s="159"/>
      <c r="AB59" s="159"/>
      <c r="AC59" s="159"/>
      <c r="AD59" s="159"/>
      <c r="AE59" s="159"/>
      <c r="AF59" s="159"/>
      <c r="AG59" s="159"/>
      <c r="AH59" s="159"/>
      <c r="AI59" s="159"/>
      <c r="AJ59" s="159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  <c r="BF59" s="159"/>
      <c r="BG59" s="159"/>
      <c r="BH59" s="159"/>
      <c r="BI59" s="159"/>
      <c r="BJ59" s="159"/>
      <c r="BK59" s="159"/>
      <c r="BL59" s="159"/>
      <c r="BM59" s="159"/>
      <c r="BN59" s="159"/>
      <c r="BO59" s="159"/>
      <c r="BP59" s="159"/>
      <c r="BQ59" s="159"/>
      <c r="BR59" s="159"/>
      <c r="BS59" s="159"/>
      <c r="BT59" s="159"/>
      <c r="BU59" s="159"/>
      <c r="BV59" s="159"/>
      <c r="BW59" s="159"/>
      <c r="BX59" s="159"/>
      <c r="BY59" s="159"/>
      <c r="BZ59" s="159"/>
      <c r="CA59" s="159"/>
      <c r="CB59" s="159"/>
      <c r="CC59" s="159"/>
      <c r="CD59" s="159"/>
      <c r="CE59" s="159"/>
      <c r="CF59" s="159"/>
      <c r="CG59" s="159"/>
      <c r="CH59" s="159"/>
      <c r="CI59" s="159"/>
      <c r="CJ59" s="159"/>
      <c r="CK59" s="159"/>
      <c r="CL59" s="159"/>
      <c r="CM59" s="159"/>
      <c r="CN59" s="159"/>
      <c r="CO59" s="159"/>
      <c r="CP59" s="159"/>
      <c r="CQ59" s="159"/>
      <c r="CR59" s="159"/>
      <c r="CS59" s="159"/>
      <c r="CT59" s="159"/>
      <c r="CU59" s="159"/>
      <c r="CV59" s="159"/>
      <c r="CW59" s="159"/>
      <c r="CX59" s="159"/>
      <c r="CY59" s="159"/>
      <c r="CZ59" s="159"/>
      <c r="DA59" s="159"/>
      <c r="DB59" s="159"/>
      <c r="DC59" s="159"/>
      <c r="DD59" s="159"/>
      <c r="DE59" s="159"/>
      <c r="DF59" s="159"/>
      <c r="DG59" s="159"/>
      <c r="DH59" s="159"/>
      <c r="DI59" s="159"/>
      <c r="DJ59" s="159"/>
      <c r="DK59" s="159"/>
      <c r="DL59" s="159"/>
      <c r="DM59" s="159"/>
      <c r="DN59" s="159"/>
      <c r="DO59" s="159"/>
      <c r="DP59" s="159"/>
      <c r="DQ59" s="159"/>
      <c r="DR59" s="159"/>
      <c r="DS59" s="159"/>
      <c r="DT59" s="159"/>
      <c r="DU59" s="159"/>
      <c r="DV59" s="159"/>
      <c r="DW59" s="159"/>
      <c r="DX59" s="159"/>
      <c r="DY59" s="159"/>
      <c r="DZ59" s="159"/>
      <c r="EA59" s="159"/>
      <c r="EB59" s="159"/>
      <c r="EC59" s="159"/>
      <c r="ED59" s="159"/>
      <c r="EE59" s="159"/>
      <c r="EF59" s="159"/>
      <c r="EG59" s="159"/>
      <c r="EH59" s="159"/>
      <c r="EI59" s="159"/>
      <c r="EJ59" s="159"/>
      <c r="EK59" s="159"/>
      <c r="EL59" s="159"/>
      <c r="EM59" s="159"/>
      <c r="EN59" s="159"/>
      <c r="EO59" s="159"/>
      <c r="EP59" s="159"/>
      <c r="EQ59" s="159"/>
      <c r="ER59" s="159"/>
      <c r="ES59" s="159"/>
      <c r="ET59" s="159"/>
      <c r="EU59" s="159"/>
      <c r="EV59" s="159"/>
      <c r="EW59" s="159"/>
      <c r="EX59" s="159"/>
      <c r="EY59" s="159"/>
      <c r="EZ59" s="159"/>
      <c r="FA59" s="159"/>
      <c r="FB59" s="159"/>
      <c r="FC59" s="159"/>
      <c r="FD59" s="159"/>
      <c r="FE59" s="159"/>
      <c r="FF59" s="159"/>
      <c r="FG59" s="159"/>
      <c r="FH59" s="159"/>
      <c r="FI59" s="159"/>
      <c r="FJ59" s="159"/>
      <c r="FK59" s="159"/>
      <c r="FL59" s="159"/>
      <c r="FM59" s="159"/>
      <c r="FN59" s="159"/>
      <c r="FO59" s="159"/>
      <c r="FP59" s="159"/>
      <c r="FQ59" s="159"/>
      <c r="FR59" s="159"/>
      <c r="FS59" s="159"/>
      <c r="FT59" s="159"/>
      <c r="FU59" s="159"/>
      <c r="FV59" s="159"/>
      <c r="FW59" s="159"/>
      <c r="FX59" s="159"/>
      <c r="FY59" s="159"/>
      <c r="FZ59" s="159"/>
      <c r="GA59" s="159"/>
      <c r="GB59" s="159"/>
      <c r="GC59" s="159"/>
      <c r="GD59" s="159"/>
      <c r="GE59" s="159"/>
      <c r="GF59" s="159"/>
      <c r="GG59" s="159"/>
      <c r="GH59" s="159"/>
    </row>
    <row r="60" customFormat="false" ht="12.75" hidden="false" customHeight="false" outlineLevel="0" collapsed="false">
      <c r="A60" s="168" t="n">
        <v>38412</v>
      </c>
      <c r="B60" s="149" t="n">
        <v>-1.34033418</v>
      </c>
      <c r="C60" s="149" t="n">
        <v>0</v>
      </c>
      <c r="D60" s="149" t="n">
        <v>-1.34033418</v>
      </c>
      <c r="E60" s="149" t="n">
        <v>0</v>
      </c>
      <c r="F60" s="149" t="n">
        <v>0</v>
      </c>
      <c r="G60" s="149" t="n">
        <v>0</v>
      </c>
      <c r="H60" s="148" t="n">
        <v>0</v>
      </c>
      <c r="I60" s="170" t="n">
        <v>0</v>
      </c>
      <c r="J60" s="147" t="n">
        <v>0</v>
      </c>
      <c r="K60" s="147" t="n">
        <v>0</v>
      </c>
      <c r="L60" s="147" t="n">
        <v>0</v>
      </c>
      <c r="M60" s="147" t="n">
        <v>0</v>
      </c>
      <c r="N60" s="147" t="n">
        <v>0</v>
      </c>
      <c r="O60" s="147" t="n">
        <v>0</v>
      </c>
      <c r="P60" s="147" t="n">
        <v>0</v>
      </c>
      <c r="Q60" s="147" t="n">
        <v>0</v>
      </c>
      <c r="R60" s="148" t="n">
        <v>0</v>
      </c>
      <c r="S60" s="158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  <c r="AH60" s="159"/>
      <c r="AI60" s="159"/>
      <c r="AJ60" s="159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  <c r="BF60" s="159"/>
      <c r="BG60" s="159"/>
      <c r="BH60" s="159"/>
      <c r="BI60" s="159"/>
      <c r="BJ60" s="159"/>
      <c r="BK60" s="159"/>
      <c r="BL60" s="159"/>
      <c r="BM60" s="159"/>
      <c r="BN60" s="159"/>
      <c r="BO60" s="159"/>
      <c r="BP60" s="159"/>
      <c r="BQ60" s="159"/>
      <c r="BR60" s="159"/>
      <c r="BS60" s="159"/>
      <c r="BT60" s="159"/>
      <c r="BU60" s="159"/>
      <c r="BV60" s="159"/>
      <c r="BW60" s="159"/>
      <c r="BX60" s="159"/>
      <c r="BY60" s="159"/>
      <c r="BZ60" s="159"/>
      <c r="CA60" s="159"/>
      <c r="CB60" s="159"/>
      <c r="CC60" s="159"/>
      <c r="CD60" s="159"/>
      <c r="CE60" s="159"/>
      <c r="CF60" s="159"/>
      <c r="CG60" s="159"/>
      <c r="CH60" s="159"/>
      <c r="CI60" s="159"/>
      <c r="CJ60" s="159"/>
      <c r="CK60" s="159"/>
      <c r="CL60" s="159"/>
      <c r="CM60" s="159"/>
      <c r="CN60" s="159"/>
      <c r="CO60" s="159"/>
      <c r="CP60" s="159"/>
      <c r="CQ60" s="159"/>
      <c r="CR60" s="159"/>
      <c r="CS60" s="159"/>
      <c r="CT60" s="159"/>
      <c r="CU60" s="159"/>
      <c r="CV60" s="159"/>
      <c r="CW60" s="159"/>
      <c r="CX60" s="159"/>
      <c r="CY60" s="159"/>
      <c r="CZ60" s="159"/>
      <c r="DA60" s="159"/>
      <c r="DB60" s="159"/>
      <c r="DC60" s="159"/>
      <c r="DD60" s="159"/>
      <c r="DE60" s="159"/>
      <c r="DF60" s="159"/>
      <c r="DG60" s="159"/>
      <c r="DH60" s="159"/>
      <c r="DI60" s="159"/>
      <c r="DJ60" s="159"/>
      <c r="DK60" s="159"/>
      <c r="DL60" s="159"/>
      <c r="DM60" s="159"/>
      <c r="DN60" s="159"/>
      <c r="DO60" s="159"/>
      <c r="DP60" s="159"/>
      <c r="DQ60" s="159"/>
      <c r="DR60" s="159"/>
      <c r="DS60" s="159"/>
      <c r="DT60" s="159"/>
      <c r="DU60" s="159"/>
      <c r="DV60" s="159"/>
      <c r="DW60" s="159"/>
      <c r="DX60" s="159"/>
      <c r="DY60" s="159"/>
      <c r="DZ60" s="159"/>
      <c r="EA60" s="159"/>
      <c r="EB60" s="159"/>
      <c r="EC60" s="159"/>
      <c r="ED60" s="159"/>
      <c r="EE60" s="159"/>
      <c r="EF60" s="159"/>
      <c r="EG60" s="159"/>
      <c r="EH60" s="159"/>
      <c r="EI60" s="159"/>
      <c r="EJ60" s="159"/>
      <c r="EK60" s="159"/>
      <c r="EL60" s="159"/>
      <c r="EM60" s="159"/>
      <c r="EN60" s="159"/>
      <c r="EO60" s="159"/>
      <c r="EP60" s="159"/>
      <c r="EQ60" s="159"/>
      <c r="ER60" s="159"/>
      <c r="ES60" s="159"/>
      <c r="ET60" s="159"/>
      <c r="EU60" s="159"/>
      <c r="EV60" s="159"/>
      <c r="EW60" s="159"/>
      <c r="EX60" s="159"/>
      <c r="EY60" s="159"/>
      <c r="EZ60" s="159"/>
      <c r="FA60" s="159"/>
      <c r="FB60" s="159"/>
      <c r="FC60" s="159"/>
      <c r="FD60" s="159"/>
      <c r="FE60" s="159"/>
      <c r="FF60" s="159"/>
      <c r="FG60" s="159"/>
      <c r="FH60" s="159"/>
      <c r="FI60" s="159"/>
      <c r="FJ60" s="159"/>
      <c r="FK60" s="159"/>
      <c r="FL60" s="159"/>
      <c r="FM60" s="159"/>
      <c r="FN60" s="159"/>
      <c r="FO60" s="159"/>
      <c r="FP60" s="159"/>
      <c r="FQ60" s="159"/>
      <c r="FR60" s="159"/>
      <c r="FS60" s="159"/>
      <c r="FT60" s="159"/>
      <c r="FU60" s="159"/>
      <c r="FV60" s="159"/>
      <c r="FW60" s="159"/>
      <c r="FX60" s="159"/>
      <c r="FY60" s="159"/>
      <c r="FZ60" s="159"/>
      <c r="GA60" s="159"/>
      <c r="GB60" s="159"/>
      <c r="GC60" s="159"/>
      <c r="GD60" s="159"/>
      <c r="GE60" s="159"/>
      <c r="GF60" s="159"/>
      <c r="GG60" s="159"/>
      <c r="GH60" s="159"/>
    </row>
    <row r="61" customFormat="false" ht="12.75" hidden="false" customHeight="false" outlineLevel="0" collapsed="false">
      <c r="A61" s="168" t="n">
        <v>38443</v>
      </c>
      <c r="B61" s="149" t="n">
        <v>-1.45066637</v>
      </c>
      <c r="C61" s="149" t="n">
        <v>0</v>
      </c>
      <c r="D61" s="149" t="n">
        <v>-1.45066637</v>
      </c>
      <c r="E61" s="149" t="n">
        <v>0</v>
      </c>
      <c r="F61" s="149" t="n">
        <v>0</v>
      </c>
      <c r="G61" s="149" t="n">
        <v>0</v>
      </c>
      <c r="H61" s="148" t="n">
        <v>0</v>
      </c>
      <c r="I61" s="170" t="n">
        <v>0</v>
      </c>
      <c r="J61" s="147" t="n">
        <v>0</v>
      </c>
      <c r="K61" s="147" t="n">
        <v>0</v>
      </c>
      <c r="L61" s="147" t="n">
        <v>0</v>
      </c>
      <c r="M61" s="147" t="n">
        <v>0</v>
      </c>
      <c r="N61" s="147" t="n">
        <v>0</v>
      </c>
      <c r="O61" s="147" t="n">
        <v>0</v>
      </c>
      <c r="P61" s="147" t="n">
        <v>0</v>
      </c>
      <c r="Q61" s="147" t="n">
        <v>0</v>
      </c>
      <c r="R61" s="148" t="n">
        <v>0</v>
      </c>
      <c r="S61" s="158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/>
      <c r="AI61" s="159"/>
      <c r="AJ61" s="159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  <c r="BH61" s="159"/>
      <c r="BI61" s="159"/>
      <c r="BJ61" s="159"/>
      <c r="BK61" s="159"/>
      <c r="BL61" s="159"/>
      <c r="BM61" s="159"/>
      <c r="BN61" s="159"/>
      <c r="BO61" s="159"/>
      <c r="BP61" s="159"/>
      <c r="BQ61" s="159"/>
      <c r="BR61" s="159"/>
      <c r="BS61" s="159"/>
      <c r="BT61" s="159"/>
      <c r="BU61" s="159"/>
      <c r="BV61" s="159"/>
      <c r="BW61" s="159"/>
      <c r="BX61" s="159"/>
      <c r="BY61" s="159"/>
      <c r="BZ61" s="159"/>
      <c r="CA61" s="159"/>
      <c r="CB61" s="159"/>
      <c r="CC61" s="159"/>
      <c r="CD61" s="159"/>
      <c r="CE61" s="159"/>
      <c r="CF61" s="159"/>
      <c r="CG61" s="159"/>
      <c r="CH61" s="159"/>
      <c r="CI61" s="159"/>
      <c r="CJ61" s="159"/>
      <c r="CK61" s="159"/>
      <c r="CL61" s="159"/>
      <c r="CM61" s="159"/>
      <c r="CN61" s="159"/>
      <c r="CO61" s="159"/>
      <c r="CP61" s="159"/>
      <c r="CQ61" s="159"/>
      <c r="CR61" s="159"/>
      <c r="CS61" s="159"/>
      <c r="CT61" s="159"/>
      <c r="CU61" s="159"/>
      <c r="CV61" s="159"/>
      <c r="CW61" s="159"/>
      <c r="CX61" s="159"/>
      <c r="CY61" s="159"/>
      <c r="CZ61" s="159"/>
      <c r="DA61" s="159"/>
      <c r="DB61" s="159"/>
      <c r="DC61" s="159"/>
      <c r="DD61" s="159"/>
      <c r="DE61" s="159"/>
      <c r="DF61" s="159"/>
      <c r="DG61" s="159"/>
      <c r="DH61" s="159"/>
      <c r="DI61" s="159"/>
      <c r="DJ61" s="159"/>
      <c r="DK61" s="159"/>
      <c r="DL61" s="159"/>
      <c r="DM61" s="159"/>
      <c r="DN61" s="159"/>
      <c r="DO61" s="159"/>
      <c r="DP61" s="159"/>
      <c r="DQ61" s="159"/>
      <c r="DR61" s="159"/>
      <c r="DS61" s="159"/>
      <c r="DT61" s="159"/>
      <c r="DU61" s="159"/>
      <c r="DV61" s="159"/>
      <c r="DW61" s="159"/>
      <c r="DX61" s="159"/>
      <c r="DY61" s="159"/>
      <c r="DZ61" s="159"/>
      <c r="EA61" s="159"/>
      <c r="EB61" s="159"/>
      <c r="EC61" s="159"/>
      <c r="ED61" s="159"/>
      <c r="EE61" s="159"/>
      <c r="EF61" s="159"/>
      <c r="EG61" s="159"/>
      <c r="EH61" s="159"/>
      <c r="EI61" s="159"/>
      <c r="EJ61" s="159"/>
      <c r="EK61" s="159"/>
      <c r="EL61" s="159"/>
      <c r="EM61" s="159"/>
      <c r="EN61" s="159"/>
      <c r="EO61" s="159"/>
      <c r="EP61" s="159"/>
      <c r="EQ61" s="159"/>
      <c r="ER61" s="159"/>
      <c r="ES61" s="159"/>
      <c r="ET61" s="159"/>
      <c r="EU61" s="159"/>
      <c r="EV61" s="159"/>
      <c r="EW61" s="159"/>
      <c r="EX61" s="159"/>
      <c r="EY61" s="159"/>
      <c r="EZ61" s="159"/>
      <c r="FA61" s="159"/>
      <c r="FB61" s="159"/>
      <c r="FC61" s="159"/>
      <c r="FD61" s="159"/>
      <c r="FE61" s="159"/>
      <c r="FF61" s="159"/>
      <c r="FG61" s="159"/>
      <c r="FH61" s="159"/>
      <c r="FI61" s="159"/>
      <c r="FJ61" s="159"/>
      <c r="FK61" s="159"/>
      <c r="FL61" s="159"/>
      <c r="FM61" s="159"/>
      <c r="FN61" s="159"/>
      <c r="FO61" s="159"/>
      <c r="FP61" s="159"/>
      <c r="FQ61" s="159"/>
      <c r="FR61" s="159"/>
      <c r="FS61" s="159"/>
      <c r="FT61" s="159"/>
      <c r="FU61" s="159"/>
      <c r="FV61" s="159"/>
      <c r="FW61" s="159"/>
      <c r="FX61" s="159"/>
      <c r="FY61" s="159"/>
      <c r="FZ61" s="159"/>
      <c r="GA61" s="159"/>
      <c r="GB61" s="159"/>
      <c r="GC61" s="159"/>
      <c r="GD61" s="159"/>
      <c r="GE61" s="159"/>
      <c r="GF61" s="159"/>
      <c r="GG61" s="159"/>
      <c r="GH61" s="159"/>
    </row>
    <row r="62" customFormat="false" ht="12.75" hidden="false" customHeight="false" outlineLevel="0" collapsed="false">
      <c r="A62" s="168" t="n">
        <v>38473</v>
      </c>
      <c r="B62" s="149" t="n">
        <v>-1.56120941</v>
      </c>
      <c r="C62" s="149" t="n">
        <v>0</v>
      </c>
      <c r="D62" s="149" t="n">
        <v>-1.56120941</v>
      </c>
      <c r="E62" s="149" t="n">
        <v>0</v>
      </c>
      <c r="F62" s="149" t="n">
        <v>0</v>
      </c>
      <c r="G62" s="149" t="n">
        <v>0</v>
      </c>
      <c r="H62" s="148" t="n">
        <v>0</v>
      </c>
      <c r="I62" s="170" t="n">
        <v>0</v>
      </c>
      <c r="J62" s="147" t="n">
        <v>0</v>
      </c>
      <c r="K62" s="147" t="n">
        <v>0</v>
      </c>
      <c r="L62" s="147" t="n">
        <v>0</v>
      </c>
      <c r="M62" s="147" t="n">
        <v>0</v>
      </c>
      <c r="N62" s="147" t="n">
        <v>0</v>
      </c>
      <c r="O62" s="147" t="n">
        <v>0</v>
      </c>
      <c r="P62" s="147" t="n">
        <v>0</v>
      </c>
      <c r="Q62" s="147" t="n">
        <v>0</v>
      </c>
      <c r="R62" s="148" t="n">
        <v>0</v>
      </c>
      <c r="S62" s="158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  <c r="AD62" s="159"/>
      <c r="AE62" s="159"/>
      <c r="AF62" s="159"/>
      <c r="AG62" s="159"/>
      <c r="AH62" s="159"/>
      <c r="AI62" s="159"/>
      <c r="AJ62" s="159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  <c r="BH62" s="159"/>
      <c r="BI62" s="159"/>
      <c r="BJ62" s="159"/>
      <c r="BK62" s="159"/>
      <c r="BL62" s="159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  <c r="BX62" s="159"/>
      <c r="BY62" s="159"/>
      <c r="BZ62" s="159"/>
      <c r="CA62" s="159"/>
      <c r="CB62" s="159"/>
      <c r="CC62" s="159"/>
      <c r="CD62" s="159"/>
      <c r="CE62" s="159"/>
      <c r="CF62" s="159"/>
      <c r="CG62" s="159"/>
      <c r="CH62" s="159"/>
      <c r="CI62" s="159"/>
      <c r="CJ62" s="159"/>
      <c r="CK62" s="159"/>
      <c r="CL62" s="159"/>
      <c r="CM62" s="159"/>
      <c r="CN62" s="159"/>
      <c r="CO62" s="159"/>
      <c r="CP62" s="159"/>
      <c r="CQ62" s="159"/>
      <c r="CR62" s="159"/>
      <c r="CS62" s="159"/>
      <c r="CT62" s="159"/>
      <c r="CU62" s="159"/>
      <c r="CV62" s="159"/>
      <c r="CW62" s="159"/>
      <c r="CX62" s="159"/>
      <c r="CY62" s="159"/>
      <c r="CZ62" s="159"/>
      <c r="DA62" s="159"/>
      <c r="DB62" s="159"/>
      <c r="DC62" s="159"/>
      <c r="DD62" s="159"/>
      <c r="DE62" s="159"/>
      <c r="DF62" s="159"/>
      <c r="DG62" s="159"/>
      <c r="DH62" s="159"/>
      <c r="DI62" s="159"/>
      <c r="DJ62" s="159"/>
      <c r="DK62" s="159"/>
      <c r="DL62" s="159"/>
      <c r="DM62" s="159"/>
      <c r="DN62" s="159"/>
      <c r="DO62" s="159"/>
      <c r="DP62" s="159"/>
      <c r="DQ62" s="159"/>
      <c r="DR62" s="159"/>
      <c r="DS62" s="159"/>
      <c r="DT62" s="159"/>
      <c r="DU62" s="159"/>
      <c r="DV62" s="159"/>
      <c r="DW62" s="159"/>
      <c r="DX62" s="159"/>
      <c r="DY62" s="159"/>
      <c r="DZ62" s="159"/>
      <c r="EA62" s="159"/>
      <c r="EB62" s="159"/>
      <c r="EC62" s="159"/>
      <c r="ED62" s="159"/>
      <c r="EE62" s="159"/>
      <c r="EF62" s="159"/>
      <c r="EG62" s="159"/>
      <c r="EH62" s="159"/>
      <c r="EI62" s="159"/>
      <c r="EJ62" s="159"/>
      <c r="EK62" s="159"/>
      <c r="EL62" s="159"/>
      <c r="EM62" s="159"/>
      <c r="EN62" s="159"/>
      <c r="EO62" s="159"/>
      <c r="EP62" s="159"/>
      <c r="EQ62" s="159"/>
      <c r="ER62" s="159"/>
      <c r="ES62" s="159"/>
      <c r="ET62" s="159"/>
      <c r="EU62" s="159"/>
      <c r="EV62" s="159"/>
      <c r="EW62" s="159"/>
      <c r="EX62" s="159"/>
      <c r="EY62" s="159"/>
      <c r="EZ62" s="159"/>
      <c r="FA62" s="159"/>
      <c r="FB62" s="159"/>
      <c r="FC62" s="159"/>
      <c r="FD62" s="159"/>
      <c r="FE62" s="159"/>
      <c r="FF62" s="159"/>
      <c r="FG62" s="159"/>
      <c r="FH62" s="159"/>
      <c r="FI62" s="159"/>
      <c r="FJ62" s="159"/>
      <c r="FK62" s="159"/>
      <c r="FL62" s="159"/>
      <c r="FM62" s="159"/>
      <c r="FN62" s="159"/>
      <c r="FO62" s="159"/>
      <c r="FP62" s="159"/>
      <c r="FQ62" s="159"/>
      <c r="FR62" s="159"/>
      <c r="FS62" s="159"/>
      <c r="FT62" s="159"/>
      <c r="FU62" s="159"/>
      <c r="FV62" s="159"/>
      <c r="FW62" s="159"/>
      <c r="FX62" s="159"/>
      <c r="FY62" s="159"/>
      <c r="FZ62" s="159"/>
      <c r="GA62" s="159"/>
      <c r="GB62" s="159"/>
      <c r="GC62" s="159"/>
      <c r="GD62" s="159"/>
      <c r="GE62" s="159"/>
      <c r="GF62" s="159"/>
      <c r="GG62" s="159"/>
      <c r="GH62" s="159"/>
    </row>
    <row r="63" customFormat="false" ht="12.75" hidden="false" customHeight="false" outlineLevel="0" collapsed="false">
      <c r="A63" s="168" t="n">
        <v>38504</v>
      </c>
      <c r="B63" s="149" t="n">
        <v>-1.55992312</v>
      </c>
      <c r="C63" s="149" t="n">
        <v>0</v>
      </c>
      <c r="D63" s="149" t="n">
        <v>-1.55992312</v>
      </c>
      <c r="E63" s="149" t="n">
        <v>0</v>
      </c>
      <c r="F63" s="149" t="n">
        <v>0</v>
      </c>
      <c r="G63" s="149" t="n">
        <v>0</v>
      </c>
      <c r="H63" s="148" t="n">
        <v>0</v>
      </c>
      <c r="I63" s="170" t="n">
        <v>0</v>
      </c>
      <c r="J63" s="147" t="n">
        <v>0</v>
      </c>
      <c r="K63" s="147" t="n">
        <v>0</v>
      </c>
      <c r="L63" s="147" t="n">
        <v>0</v>
      </c>
      <c r="M63" s="147" t="n">
        <v>0</v>
      </c>
      <c r="N63" s="147" t="n">
        <v>0</v>
      </c>
      <c r="O63" s="147" t="n">
        <v>0</v>
      </c>
      <c r="P63" s="147" t="n">
        <v>0</v>
      </c>
      <c r="Q63" s="147" t="n">
        <v>0</v>
      </c>
      <c r="R63" s="148" t="n">
        <v>0</v>
      </c>
      <c r="S63" s="158"/>
      <c r="T63" s="159"/>
      <c r="U63" s="159"/>
      <c r="V63" s="159"/>
      <c r="W63" s="159"/>
      <c r="X63" s="159"/>
      <c r="Y63" s="159"/>
      <c r="Z63" s="159"/>
      <c r="AA63" s="159"/>
      <c r="AB63" s="159"/>
      <c r="AC63" s="159"/>
      <c r="AD63" s="159"/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  <c r="BG63" s="159"/>
      <c r="BH63" s="159"/>
      <c r="BI63" s="159"/>
      <c r="BJ63" s="159"/>
      <c r="BK63" s="159"/>
      <c r="BL63" s="159"/>
      <c r="BM63" s="159"/>
      <c r="BN63" s="159"/>
      <c r="BO63" s="159"/>
      <c r="BP63" s="159"/>
      <c r="BQ63" s="159"/>
      <c r="BR63" s="159"/>
      <c r="BS63" s="159"/>
      <c r="BT63" s="159"/>
      <c r="BU63" s="159"/>
      <c r="BV63" s="159"/>
      <c r="BW63" s="159"/>
      <c r="BX63" s="159"/>
      <c r="BY63" s="159"/>
      <c r="BZ63" s="159"/>
      <c r="CA63" s="159"/>
      <c r="CB63" s="159"/>
      <c r="CC63" s="159"/>
      <c r="CD63" s="159"/>
      <c r="CE63" s="159"/>
      <c r="CF63" s="159"/>
      <c r="CG63" s="159"/>
      <c r="CH63" s="159"/>
      <c r="CI63" s="159"/>
      <c r="CJ63" s="159"/>
      <c r="CK63" s="159"/>
      <c r="CL63" s="159"/>
      <c r="CM63" s="159"/>
      <c r="CN63" s="159"/>
      <c r="CO63" s="159"/>
      <c r="CP63" s="159"/>
      <c r="CQ63" s="159"/>
      <c r="CR63" s="159"/>
      <c r="CS63" s="159"/>
      <c r="CT63" s="159"/>
      <c r="CU63" s="159"/>
      <c r="CV63" s="159"/>
      <c r="CW63" s="159"/>
      <c r="CX63" s="159"/>
      <c r="CY63" s="159"/>
      <c r="CZ63" s="159"/>
      <c r="DA63" s="159"/>
      <c r="DB63" s="159"/>
      <c r="DC63" s="159"/>
      <c r="DD63" s="159"/>
      <c r="DE63" s="159"/>
      <c r="DF63" s="159"/>
      <c r="DG63" s="159"/>
      <c r="DH63" s="159"/>
      <c r="DI63" s="159"/>
      <c r="DJ63" s="159"/>
      <c r="DK63" s="159"/>
      <c r="DL63" s="159"/>
      <c r="DM63" s="159"/>
      <c r="DN63" s="159"/>
      <c r="DO63" s="159"/>
      <c r="DP63" s="159"/>
      <c r="DQ63" s="159"/>
      <c r="DR63" s="159"/>
      <c r="DS63" s="159"/>
      <c r="DT63" s="159"/>
      <c r="DU63" s="159"/>
      <c r="DV63" s="159"/>
      <c r="DW63" s="159"/>
      <c r="DX63" s="159"/>
      <c r="DY63" s="159"/>
      <c r="DZ63" s="159"/>
      <c r="EA63" s="159"/>
      <c r="EB63" s="159"/>
      <c r="EC63" s="159"/>
      <c r="ED63" s="159"/>
      <c r="EE63" s="159"/>
      <c r="EF63" s="159"/>
      <c r="EG63" s="159"/>
      <c r="EH63" s="159"/>
      <c r="EI63" s="159"/>
      <c r="EJ63" s="159"/>
      <c r="EK63" s="159"/>
      <c r="EL63" s="159"/>
      <c r="EM63" s="159"/>
      <c r="EN63" s="159"/>
      <c r="EO63" s="159"/>
      <c r="EP63" s="159"/>
      <c r="EQ63" s="159"/>
      <c r="ER63" s="159"/>
      <c r="ES63" s="159"/>
      <c r="ET63" s="159"/>
      <c r="EU63" s="159"/>
      <c r="EV63" s="159"/>
      <c r="EW63" s="159"/>
      <c r="EX63" s="159"/>
      <c r="EY63" s="159"/>
      <c r="EZ63" s="159"/>
      <c r="FA63" s="159"/>
      <c r="FB63" s="159"/>
      <c r="FC63" s="159"/>
      <c r="FD63" s="159"/>
      <c r="FE63" s="159"/>
      <c r="FF63" s="159"/>
      <c r="FG63" s="159"/>
      <c r="FH63" s="159"/>
      <c r="FI63" s="159"/>
      <c r="FJ63" s="159"/>
      <c r="FK63" s="159"/>
      <c r="FL63" s="159"/>
      <c r="FM63" s="159"/>
      <c r="FN63" s="159"/>
      <c r="FO63" s="159"/>
      <c r="FP63" s="159"/>
      <c r="FQ63" s="159"/>
      <c r="FR63" s="159"/>
      <c r="FS63" s="159"/>
      <c r="FT63" s="159"/>
      <c r="FU63" s="159"/>
      <c r="FV63" s="159"/>
      <c r="FW63" s="159"/>
      <c r="FX63" s="159"/>
      <c r="FY63" s="159"/>
      <c r="FZ63" s="159"/>
      <c r="GA63" s="159"/>
      <c r="GB63" s="159"/>
      <c r="GC63" s="159"/>
      <c r="GD63" s="159"/>
      <c r="GE63" s="159"/>
      <c r="GF63" s="159"/>
      <c r="GG63" s="159"/>
      <c r="GH63" s="159"/>
    </row>
    <row r="64" customFormat="false" ht="12.75" hidden="false" customHeight="false" outlineLevel="0" collapsed="false">
      <c r="A64" s="168" t="n">
        <v>38534</v>
      </c>
      <c r="B64" s="149" t="n">
        <v>-1.55889387</v>
      </c>
      <c r="C64" s="149" t="n">
        <v>0</v>
      </c>
      <c r="D64" s="149" t="n">
        <v>-1.55889387</v>
      </c>
      <c r="E64" s="149" t="n">
        <v>0</v>
      </c>
      <c r="F64" s="149" t="n">
        <v>0</v>
      </c>
      <c r="G64" s="149" t="n">
        <v>0</v>
      </c>
      <c r="H64" s="148" t="n">
        <v>0</v>
      </c>
      <c r="I64" s="170" t="n">
        <v>0</v>
      </c>
      <c r="J64" s="147" t="n">
        <v>0</v>
      </c>
      <c r="K64" s="147" t="n">
        <v>0</v>
      </c>
      <c r="L64" s="147" t="n">
        <v>0</v>
      </c>
      <c r="M64" s="147" t="n">
        <v>0</v>
      </c>
      <c r="N64" s="147" t="n">
        <v>0</v>
      </c>
      <c r="O64" s="147" t="n">
        <v>0</v>
      </c>
      <c r="P64" s="147" t="n">
        <v>0</v>
      </c>
      <c r="Q64" s="147" t="n">
        <v>0</v>
      </c>
      <c r="R64" s="148" t="n">
        <v>0</v>
      </c>
      <c r="S64" s="158"/>
      <c r="T64" s="159"/>
      <c r="U64" s="159"/>
      <c r="V64" s="159"/>
      <c r="W64" s="159"/>
      <c r="X64" s="159"/>
      <c r="Y64" s="159"/>
      <c r="Z64" s="159"/>
      <c r="AA64" s="159"/>
      <c r="AB64" s="159"/>
      <c r="AC64" s="159"/>
      <c r="AD64" s="159"/>
      <c r="AE64" s="159"/>
      <c r="AF64" s="159"/>
      <c r="AG64" s="159"/>
      <c r="AH64" s="159"/>
      <c r="AI64" s="159"/>
      <c r="AJ64" s="159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  <c r="BF64" s="159"/>
      <c r="BG64" s="159"/>
      <c r="BH64" s="159"/>
      <c r="BI64" s="159"/>
      <c r="BJ64" s="159"/>
      <c r="BK64" s="159"/>
      <c r="BL64" s="159"/>
      <c r="BM64" s="159"/>
      <c r="BN64" s="159"/>
      <c r="BO64" s="159"/>
      <c r="BP64" s="159"/>
      <c r="BQ64" s="159"/>
      <c r="BR64" s="159"/>
      <c r="BS64" s="159"/>
      <c r="BT64" s="159"/>
      <c r="BU64" s="159"/>
      <c r="BV64" s="159"/>
      <c r="BW64" s="159"/>
      <c r="BX64" s="159"/>
      <c r="BY64" s="159"/>
      <c r="BZ64" s="159"/>
      <c r="CA64" s="159"/>
      <c r="CB64" s="159"/>
      <c r="CC64" s="159"/>
      <c r="CD64" s="159"/>
      <c r="CE64" s="159"/>
      <c r="CF64" s="159"/>
      <c r="CG64" s="159"/>
      <c r="CH64" s="159"/>
      <c r="CI64" s="159"/>
      <c r="CJ64" s="159"/>
      <c r="CK64" s="159"/>
      <c r="CL64" s="159"/>
      <c r="CM64" s="159"/>
      <c r="CN64" s="159"/>
      <c r="CO64" s="159"/>
      <c r="CP64" s="159"/>
      <c r="CQ64" s="159"/>
      <c r="CR64" s="159"/>
      <c r="CS64" s="159"/>
      <c r="CT64" s="159"/>
      <c r="CU64" s="159"/>
      <c r="CV64" s="159"/>
      <c r="CW64" s="159"/>
      <c r="CX64" s="159"/>
      <c r="CY64" s="159"/>
      <c r="CZ64" s="159"/>
      <c r="DA64" s="159"/>
      <c r="DB64" s="159"/>
      <c r="DC64" s="159"/>
      <c r="DD64" s="159"/>
      <c r="DE64" s="159"/>
      <c r="DF64" s="159"/>
      <c r="DG64" s="159"/>
      <c r="DH64" s="159"/>
      <c r="DI64" s="159"/>
      <c r="DJ64" s="159"/>
      <c r="DK64" s="159"/>
      <c r="DL64" s="159"/>
      <c r="DM64" s="159"/>
      <c r="DN64" s="159"/>
      <c r="DO64" s="159"/>
      <c r="DP64" s="159"/>
      <c r="DQ64" s="159"/>
      <c r="DR64" s="159"/>
      <c r="DS64" s="159"/>
      <c r="DT64" s="159"/>
      <c r="DU64" s="159"/>
      <c r="DV64" s="159"/>
      <c r="DW64" s="159"/>
      <c r="DX64" s="159"/>
      <c r="DY64" s="159"/>
      <c r="DZ64" s="159"/>
      <c r="EA64" s="159"/>
      <c r="EB64" s="159"/>
      <c r="EC64" s="159"/>
      <c r="ED64" s="159"/>
      <c r="EE64" s="159"/>
      <c r="EF64" s="159"/>
      <c r="EG64" s="159"/>
      <c r="EH64" s="159"/>
      <c r="EI64" s="159"/>
      <c r="EJ64" s="159"/>
      <c r="EK64" s="159"/>
      <c r="EL64" s="159"/>
      <c r="EM64" s="159"/>
      <c r="EN64" s="159"/>
      <c r="EO64" s="159"/>
      <c r="EP64" s="159"/>
      <c r="EQ64" s="159"/>
      <c r="ER64" s="159"/>
      <c r="ES64" s="159"/>
      <c r="ET64" s="159"/>
      <c r="EU64" s="159"/>
      <c r="EV64" s="159"/>
      <c r="EW64" s="159"/>
      <c r="EX64" s="159"/>
      <c r="EY64" s="159"/>
      <c r="EZ64" s="159"/>
      <c r="FA64" s="159"/>
      <c r="FB64" s="159"/>
      <c r="FC64" s="159"/>
      <c r="FD64" s="159"/>
      <c r="FE64" s="159"/>
      <c r="FF64" s="159"/>
      <c r="FG64" s="159"/>
      <c r="FH64" s="159"/>
      <c r="FI64" s="159"/>
      <c r="FJ64" s="159"/>
      <c r="FK64" s="159"/>
      <c r="FL64" s="159"/>
      <c r="FM64" s="159"/>
      <c r="FN64" s="159"/>
      <c r="FO64" s="159"/>
      <c r="FP64" s="159"/>
      <c r="FQ64" s="159"/>
      <c r="FR64" s="159"/>
      <c r="FS64" s="159"/>
      <c r="FT64" s="159"/>
      <c r="FU64" s="159"/>
      <c r="FV64" s="159"/>
      <c r="FW64" s="159"/>
      <c r="FX64" s="159"/>
      <c r="FY64" s="159"/>
      <c r="FZ64" s="159"/>
      <c r="GA64" s="159"/>
      <c r="GB64" s="159"/>
      <c r="GC64" s="159"/>
      <c r="GD64" s="159"/>
      <c r="GE64" s="159"/>
      <c r="GF64" s="159"/>
      <c r="GG64" s="159"/>
      <c r="GH64" s="159"/>
    </row>
    <row r="65" customFormat="false" ht="12.75" hidden="false" customHeight="false" outlineLevel="0" collapsed="false">
      <c r="A65" s="168" t="n">
        <v>38565</v>
      </c>
      <c r="B65" s="149" t="n">
        <v>-1.44637401</v>
      </c>
      <c r="C65" s="149" t="n">
        <v>0</v>
      </c>
      <c r="D65" s="149" t="n">
        <v>-1.44637401</v>
      </c>
      <c r="E65" s="149" t="n">
        <v>0</v>
      </c>
      <c r="F65" s="149" t="n">
        <v>0</v>
      </c>
      <c r="G65" s="149" t="n">
        <v>0</v>
      </c>
      <c r="H65" s="148" t="n">
        <v>0</v>
      </c>
      <c r="I65" s="170" t="n">
        <v>0</v>
      </c>
      <c r="J65" s="147" t="n">
        <v>0</v>
      </c>
      <c r="K65" s="147" t="n">
        <v>0</v>
      </c>
      <c r="L65" s="147" t="n">
        <v>0</v>
      </c>
      <c r="M65" s="147" t="n">
        <v>0</v>
      </c>
      <c r="N65" s="147" t="n">
        <v>0</v>
      </c>
      <c r="O65" s="147" t="n">
        <v>0</v>
      </c>
      <c r="P65" s="147" t="n">
        <v>0</v>
      </c>
      <c r="Q65" s="147" t="n">
        <v>0</v>
      </c>
      <c r="R65" s="148" t="n">
        <v>0</v>
      </c>
      <c r="S65" s="158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  <c r="BH65" s="159"/>
      <c r="BI65" s="159"/>
      <c r="BJ65" s="159"/>
      <c r="BK65" s="159"/>
      <c r="BL65" s="159"/>
      <c r="BM65" s="159"/>
      <c r="BN65" s="159"/>
      <c r="BO65" s="159"/>
      <c r="BP65" s="159"/>
      <c r="BQ65" s="159"/>
      <c r="BR65" s="159"/>
      <c r="BS65" s="159"/>
      <c r="BT65" s="159"/>
      <c r="BU65" s="159"/>
      <c r="BV65" s="159"/>
      <c r="BW65" s="159"/>
      <c r="BX65" s="159"/>
      <c r="BY65" s="159"/>
      <c r="BZ65" s="159"/>
      <c r="CA65" s="159"/>
      <c r="CB65" s="159"/>
      <c r="CC65" s="159"/>
      <c r="CD65" s="159"/>
      <c r="CE65" s="159"/>
      <c r="CF65" s="159"/>
      <c r="CG65" s="159"/>
      <c r="CH65" s="159"/>
      <c r="CI65" s="159"/>
      <c r="CJ65" s="159"/>
      <c r="CK65" s="159"/>
      <c r="CL65" s="159"/>
      <c r="CM65" s="159"/>
      <c r="CN65" s="159"/>
      <c r="CO65" s="159"/>
      <c r="CP65" s="159"/>
      <c r="CQ65" s="159"/>
      <c r="CR65" s="159"/>
      <c r="CS65" s="159"/>
      <c r="CT65" s="159"/>
      <c r="CU65" s="159"/>
      <c r="CV65" s="159"/>
      <c r="CW65" s="159"/>
      <c r="CX65" s="159"/>
      <c r="CY65" s="159"/>
      <c r="CZ65" s="159"/>
      <c r="DA65" s="159"/>
      <c r="DB65" s="159"/>
      <c r="DC65" s="159"/>
      <c r="DD65" s="159"/>
      <c r="DE65" s="159"/>
      <c r="DF65" s="159"/>
      <c r="DG65" s="159"/>
      <c r="DH65" s="159"/>
      <c r="DI65" s="159"/>
      <c r="DJ65" s="159"/>
      <c r="DK65" s="159"/>
      <c r="DL65" s="159"/>
      <c r="DM65" s="159"/>
      <c r="DN65" s="159"/>
      <c r="DO65" s="159"/>
      <c r="DP65" s="159"/>
      <c r="DQ65" s="159"/>
      <c r="DR65" s="159"/>
      <c r="DS65" s="159"/>
      <c r="DT65" s="159"/>
      <c r="DU65" s="159"/>
      <c r="DV65" s="159"/>
      <c r="DW65" s="159"/>
      <c r="DX65" s="159"/>
      <c r="DY65" s="159"/>
      <c r="DZ65" s="159"/>
      <c r="EA65" s="159"/>
      <c r="EB65" s="159"/>
      <c r="EC65" s="159"/>
      <c r="ED65" s="159"/>
      <c r="EE65" s="159"/>
      <c r="EF65" s="159"/>
      <c r="EG65" s="159"/>
      <c r="EH65" s="159"/>
      <c r="EI65" s="159"/>
      <c r="EJ65" s="159"/>
      <c r="EK65" s="159"/>
      <c r="EL65" s="159"/>
      <c r="EM65" s="159"/>
      <c r="EN65" s="159"/>
      <c r="EO65" s="159"/>
      <c r="EP65" s="159"/>
      <c r="EQ65" s="159"/>
      <c r="ER65" s="159"/>
      <c r="ES65" s="159"/>
      <c r="ET65" s="159"/>
      <c r="EU65" s="159"/>
      <c r="EV65" s="159"/>
      <c r="EW65" s="159"/>
      <c r="EX65" s="159"/>
      <c r="EY65" s="159"/>
      <c r="EZ65" s="159"/>
      <c r="FA65" s="159"/>
      <c r="FB65" s="159"/>
      <c r="FC65" s="159"/>
      <c r="FD65" s="159"/>
      <c r="FE65" s="159"/>
      <c r="FF65" s="159"/>
      <c r="FG65" s="159"/>
      <c r="FH65" s="159"/>
      <c r="FI65" s="159"/>
      <c r="FJ65" s="159"/>
      <c r="FK65" s="159"/>
      <c r="FL65" s="159"/>
      <c r="FM65" s="159"/>
      <c r="FN65" s="159"/>
      <c r="FO65" s="159"/>
      <c r="FP65" s="159"/>
      <c r="FQ65" s="159"/>
      <c r="FR65" s="159"/>
      <c r="FS65" s="159"/>
      <c r="FT65" s="159"/>
      <c r="FU65" s="159"/>
      <c r="FV65" s="159"/>
      <c r="FW65" s="159"/>
      <c r="FX65" s="159"/>
      <c r="FY65" s="159"/>
      <c r="FZ65" s="159"/>
      <c r="GA65" s="159"/>
      <c r="GB65" s="159"/>
      <c r="GC65" s="159"/>
      <c r="GD65" s="159"/>
      <c r="GE65" s="159"/>
      <c r="GF65" s="159"/>
      <c r="GG65" s="159"/>
      <c r="GH65" s="159"/>
    </row>
    <row r="66" customFormat="false" ht="12.75" hidden="false" customHeight="false" outlineLevel="0" collapsed="false">
      <c r="A66" s="168" t="n">
        <v>38596</v>
      </c>
      <c r="B66" s="149" t="n">
        <v>-1.4451818</v>
      </c>
      <c r="C66" s="149" t="n">
        <v>0</v>
      </c>
      <c r="D66" s="149" t="n">
        <v>-1.4451818</v>
      </c>
      <c r="E66" s="149" t="n">
        <v>0</v>
      </c>
      <c r="F66" s="149" t="n">
        <v>0</v>
      </c>
      <c r="G66" s="149" t="n">
        <v>0</v>
      </c>
      <c r="H66" s="148" t="n">
        <v>0</v>
      </c>
      <c r="I66" s="170" t="n">
        <v>0</v>
      </c>
      <c r="J66" s="147" t="n">
        <v>0</v>
      </c>
      <c r="K66" s="147" t="n">
        <v>0</v>
      </c>
      <c r="L66" s="147" t="n">
        <v>0</v>
      </c>
      <c r="M66" s="147" t="n">
        <v>0</v>
      </c>
      <c r="N66" s="147" t="n">
        <v>0</v>
      </c>
      <c r="O66" s="147" t="n">
        <v>0</v>
      </c>
      <c r="P66" s="147" t="n">
        <v>0</v>
      </c>
      <c r="Q66" s="147" t="n">
        <v>0</v>
      </c>
      <c r="R66" s="148" t="n">
        <v>0</v>
      </c>
      <c r="S66" s="158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  <c r="BF66" s="159"/>
      <c r="BG66" s="159"/>
      <c r="BH66" s="159"/>
      <c r="BI66" s="159"/>
      <c r="BJ66" s="159"/>
      <c r="BK66" s="159"/>
      <c r="BL66" s="159"/>
      <c r="BM66" s="159"/>
      <c r="BN66" s="159"/>
      <c r="BO66" s="159"/>
      <c r="BP66" s="159"/>
      <c r="BQ66" s="159"/>
      <c r="BR66" s="159"/>
      <c r="BS66" s="159"/>
      <c r="BT66" s="159"/>
      <c r="BU66" s="159"/>
      <c r="BV66" s="159"/>
      <c r="BW66" s="159"/>
      <c r="BX66" s="159"/>
      <c r="BY66" s="159"/>
      <c r="BZ66" s="159"/>
      <c r="CA66" s="159"/>
      <c r="CB66" s="159"/>
      <c r="CC66" s="159"/>
      <c r="CD66" s="159"/>
      <c r="CE66" s="159"/>
      <c r="CF66" s="159"/>
      <c r="CG66" s="159"/>
      <c r="CH66" s="159"/>
      <c r="CI66" s="159"/>
      <c r="CJ66" s="159"/>
      <c r="CK66" s="159"/>
      <c r="CL66" s="159"/>
      <c r="CM66" s="159"/>
      <c r="CN66" s="159"/>
      <c r="CO66" s="159"/>
      <c r="CP66" s="159"/>
      <c r="CQ66" s="159"/>
      <c r="CR66" s="159"/>
      <c r="CS66" s="159"/>
      <c r="CT66" s="159"/>
      <c r="CU66" s="159"/>
      <c r="CV66" s="159"/>
      <c r="CW66" s="159"/>
      <c r="CX66" s="159"/>
      <c r="CY66" s="159"/>
      <c r="CZ66" s="159"/>
      <c r="DA66" s="159"/>
      <c r="DB66" s="159"/>
      <c r="DC66" s="159"/>
      <c r="DD66" s="159"/>
      <c r="DE66" s="159"/>
      <c r="DF66" s="159"/>
      <c r="DG66" s="159"/>
      <c r="DH66" s="159"/>
      <c r="DI66" s="159"/>
      <c r="DJ66" s="159"/>
      <c r="DK66" s="159"/>
      <c r="DL66" s="159"/>
      <c r="DM66" s="159"/>
      <c r="DN66" s="159"/>
      <c r="DO66" s="159"/>
      <c r="DP66" s="159"/>
      <c r="DQ66" s="159"/>
      <c r="DR66" s="159"/>
      <c r="DS66" s="159"/>
      <c r="DT66" s="159"/>
      <c r="DU66" s="159"/>
      <c r="DV66" s="159"/>
      <c r="DW66" s="159"/>
      <c r="DX66" s="159"/>
      <c r="DY66" s="159"/>
      <c r="DZ66" s="159"/>
      <c r="EA66" s="159"/>
      <c r="EB66" s="159"/>
      <c r="EC66" s="159"/>
      <c r="ED66" s="159"/>
      <c r="EE66" s="159"/>
      <c r="EF66" s="159"/>
      <c r="EG66" s="159"/>
      <c r="EH66" s="159"/>
      <c r="EI66" s="159"/>
      <c r="EJ66" s="159"/>
      <c r="EK66" s="159"/>
      <c r="EL66" s="159"/>
      <c r="EM66" s="159"/>
      <c r="EN66" s="159"/>
      <c r="EO66" s="159"/>
      <c r="EP66" s="159"/>
      <c r="EQ66" s="159"/>
      <c r="ER66" s="159"/>
      <c r="ES66" s="159"/>
      <c r="ET66" s="159"/>
      <c r="EU66" s="159"/>
      <c r="EV66" s="159"/>
      <c r="EW66" s="159"/>
      <c r="EX66" s="159"/>
      <c r="EY66" s="159"/>
      <c r="EZ66" s="159"/>
      <c r="FA66" s="159"/>
      <c r="FB66" s="159"/>
      <c r="FC66" s="159"/>
      <c r="FD66" s="159"/>
      <c r="FE66" s="159"/>
      <c r="FF66" s="159"/>
      <c r="FG66" s="159"/>
      <c r="FH66" s="159"/>
      <c r="FI66" s="159"/>
      <c r="FJ66" s="159"/>
      <c r="FK66" s="159"/>
      <c r="FL66" s="159"/>
      <c r="FM66" s="159"/>
      <c r="FN66" s="159"/>
      <c r="FO66" s="159"/>
      <c r="FP66" s="159"/>
      <c r="FQ66" s="159"/>
      <c r="FR66" s="159"/>
      <c r="FS66" s="159"/>
      <c r="FT66" s="159"/>
      <c r="FU66" s="159"/>
      <c r="FV66" s="159"/>
      <c r="FW66" s="159"/>
      <c r="FX66" s="159"/>
      <c r="FY66" s="159"/>
      <c r="FZ66" s="159"/>
      <c r="GA66" s="159"/>
      <c r="GB66" s="159"/>
      <c r="GC66" s="159"/>
      <c r="GD66" s="159"/>
      <c r="GE66" s="159"/>
      <c r="GF66" s="159"/>
      <c r="GG66" s="159"/>
      <c r="GH66" s="159"/>
    </row>
    <row r="67" customFormat="false" ht="12.75" hidden="false" customHeight="false" outlineLevel="0" collapsed="false">
      <c r="A67" s="168" t="n">
        <v>38626</v>
      </c>
      <c r="B67" s="149" t="n">
        <v>-1.44436715</v>
      </c>
      <c r="C67" s="149" t="n">
        <v>0</v>
      </c>
      <c r="D67" s="149" t="n">
        <v>-1.44436715</v>
      </c>
      <c r="E67" s="149" t="n">
        <v>0</v>
      </c>
      <c r="F67" s="149" t="n">
        <v>0</v>
      </c>
      <c r="G67" s="149" t="n">
        <v>0</v>
      </c>
      <c r="H67" s="148" t="n">
        <v>0</v>
      </c>
      <c r="I67" s="170" t="n">
        <v>0</v>
      </c>
      <c r="J67" s="147" t="n">
        <v>0</v>
      </c>
      <c r="K67" s="147" t="n">
        <v>0</v>
      </c>
      <c r="L67" s="147" t="n">
        <v>0</v>
      </c>
      <c r="M67" s="147" t="n">
        <v>0</v>
      </c>
      <c r="N67" s="147" t="n">
        <v>0</v>
      </c>
      <c r="O67" s="147" t="n">
        <v>0</v>
      </c>
      <c r="P67" s="147" t="n">
        <v>0</v>
      </c>
      <c r="Q67" s="147" t="n">
        <v>0</v>
      </c>
      <c r="R67" s="148" t="n">
        <v>0</v>
      </c>
      <c r="S67" s="158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59"/>
      <c r="AI67" s="159"/>
      <c r="AJ67" s="159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  <c r="BF67" s="159"/>
      <c r="BG67" s="159"/>
      <c r="BH67" s="159"/>
      <c r="BI67" s="159"/>
      <c r="BJ67" s="159"/>
      <c r="BK67" s="159"/>
      <c r="BL67" s="159"/>
      <c r="BM67" s="159"/>
      <c r="BN67" s="159"/>
      <c r="BO67" s="159"/>
      <c r="BP67" s="159"/>
      <c r="BQ67" s="159"/>
      <c r="BR67" s="159"/>
      <c r="BS67" s="159"/>
      <c r="BT67" s="159"/>
      <c r="BU67" s="159"/>
      <c r="BV67" s="159"/>
      <c r="BW67" s="159"/>
      <c r="BX67" s="159"/>
      <c r="BY67" s="159"/>
      <c r="BZ67" s="159"/>
      <c r="CA67" s="159"/>
      <c r="CB67" s="159"/>
      <c r="CC67" s="159"/>
      <c r="CD67" s="159"/>
      <c r="CE67" s="159"/>
      <c r="CF67" s="159"/>
      <c r="CG67" s="159"/>
      <c r="CH67" s="159"/>
      <c r="CI67" s="159"/>
      <c r="CJ67" s="159"/>
      <c r="CK67" s="159"/>
      <c r="CL67" s="159"/>
      <c r="CM67" s="159"/>
      <c r="CN67" s="159"/>
      <c r="CO67" s="159"/>
      <c r="CP67" s="159"/>
      <c r="CQ67" s="159"/>
      <c r="CR67" s="159"/>
      <c r="CS67" s="159"/>
      <c r="CT67" s="159"/>
      <c r="CU67" s="159"/>
      <c r="CV67" s="159"/>
      <c r="CW67" s="159"/>
      <c r="CX67" s="159"/>
      <c r="CY67" s="159"/>
      <c r="CZ67" s="159"/>
      <c r="DA67" s="159"/>
      <c r="DB67" s="159"/>
      <c r="DC67" s="159"/>
      <c r="DD67" s="159"/>
      <c r="DE67" s="159"/>
      <c r="DF67" s="159"/>
      <c r="DG67" s="159"/>
      <c r="DH67" s="159"/>
      <c r="DI67" s="159"/>
      <c r="DJ67" s="159"/>
      <c r="DK67" s="159"/>
      <c r="DL67" s="159"/>
      <c r="DM67" s="159"/>
      <c r="DN67" s="159"/>
      <c r="DO67" s="159"/>
      <c r="DP67" s="159"/>
      <c r="DQ67" s="159"/>
      <c r="DR67" s="159"/>
      <c r="DS67" s="159"/>
      <c r="DT67" s="159"/>
      <c r="DU67" s="159"/>
      <c r="DV67" s="159"/>
      <c r="DW67" s="159"/>
      <c r="DX67" s="159"/>
      <c r="DY67" s="159"/>
      <c r="DZ67" s="159"/>
      <c r="EA67" s="159"/>
      <c r="EB67" s="159"/>
      <c r="EC67" s="159"/>
      <c r="ED67" s="159"/>
      <c r="EE67" s="159"/>
      <c r="EF67" s="159"/>
      <c r="EG67" s="159"/>
      <c r="EH67" s="159"/>
      <c r="EI67" s="159"/>
      <c r="EJ67" s="159"/>
      <c r="EK67" s="159"/>
      <c r="EL67" s="159"/>
      <c r="EM67" s="159"/>
      <c r="EN67" s="159"/>
      <c r="EO67" s="159"/>
      <c r="EP67" s="159"/>
      <c r="EQ67" s="159"/>
      <c r="ER67" s="159"/>
      <c r="ES67" s="159"/>
      <c r="ET67" s="159"/>
      <c r="EU67" s="159"/>
      <c r="EV67" s="159"/>
      <c r="EW67" s="159"/>
      <c r="EX67" s="159"/>
      <c r="EY67" s="159"/>
      <c r="EZ67" s="159"/>
      <c r="FA67" s="159"/>
      <c r="FB67" s="159"/>
      <c r="FC67" s="159"/>
      <c r="FD67" s="159"/>
      <c r="FE67" s="159"/>
      <c r="FF67" s="159"/>
      <c r="FG67" s="159"/>
      <c r="FH67" s="159"/>
      <c r="FI67" s="159"/>
      <c r="FJ67" s="159"/>
      <c r="FK67" s="159"/>
      <c r="FL67" s="159"/>
      <c r="FM67" s="159"/>
      <c r="FN67" s="159"/>
      <c r="FO67" s="159"/>
      <c r="FP67" s="159"/>
      <c r="FQ67" s="159"/>
      <c r="FR67" s="159"/>
      <c r="FS67" s="159"/>
      <c r="FT67" s="159"/>
      <c r="FU67" s="159"/>
      <c r="FV67" s="159"/>
      <c r="FW67" s="159"/>
      <c r="FX67" s="159"/>
      <c r="FY67" s="159"/>
      <c r="FZ67" s="159"/>
      <c r="GA67" s="159"/>
      <c r="GB67" s="159"/>
      <c r="GC67" s="159"/>
      <c r="GD67" s="159"/>
      <c r="GE67" s="159"/>
      <c r="GF67" s="159"/>
      <c r="GG67" s="159"/>
      <c r="GH67" s="159"/>
    </row>
    <row r="68" customFormat="false" ht="12.75" hidden="false" customHeight="false" outlineLevel="0" collapsed="false">
      <c r="A68" s="168" t="n">
        <v>38657</v>
      </c>
      <c r="B68" s="149" t="n">
        <v>-1.22127476</v>
      </c>
      <c r="C68" s="149" t="n">
        <v>0</v>
      </c>
      <c r="D68" s="149" t="n">
        <v>-1.22127476</v>
      </c>
      <c r="E68" s="149" t="n">
        <v>0</v>
      </c>
      <c r="F68" s="149" t="n">
        <v>0</v>
      </c>
      <c r="G68" s="149" t="n">
        <v>0</v>
      </c>
      <c r="H68" s="148" t="n">
        <v>0</v>
      </c>
      <c r="I68" s="170" t="n">
        <v>0</v>
      </c>
      <c r="J68" s="147" t="n">
        <v>0</v>
      </c>
      <c r="K68" s="147" t="n">
        <v>0</v>
      </c>
      <c r="L68" s="147" t="n">
        <v>0</v>
      </c>
      <c r="M68" s="147" t="n">
        <v>0</v>
      </c>
      <c r="N68" s="147" t="n">
        <v>0</v>
      </c>
      <c r="O68" s="147" t="n">
        <v>0</v>
      </c>
      <c r="P68" s="147" t="n">
        <v>0</v>
      </c>
      <c r="Q68" s="147" t="n">
        <v>0</v>
      </c>
      <c r="R68" s="148" t="n">
        <v>0</v>
      </c>
      <c r="S68" s="158"/>
      <c r="T68" s="159"/>
      <c r="U68" s="159"/>
      <c r="V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  <c r="BG68" s="159"/>
      <c r="BH68" s="159"/>
      <c r="BI68" s="159"/>
      <c r="BJ68" s="159"/>
      <c r="BK68" s="159"/>
      <c r="BL68" s="159"/>
      <c r="BM68" s="159"/>
      <c r="BN68" s="159"/>
      <c r="BO68" s="159"/>
      <c r="BP68" s="159"/>
      <c r="BQ68" s="159"/>
      <c r="BR68" s="159"/>
      <c r="BS68" s="159"/>
      <c r="BT68" s="159"/>
      <c r="BU68" s="159"/>
      <c r="BV68" s="159"/>
      <c r="BW68" s="159"/>
      <c r="BX68" s="159"/>
      <c r="BY68" s="159"/>
      <c r="BZ68" s="159"/>
      <c r="CA68" s="159"/>
      <c r="CB68" s="159"/>
      <c r="CC68" s="159"/>
      <c r="CD68" s="159"/>
      <c r="CE68" s="159"/>
      <c r="CF68" s="159"/>
      <c r="CG68" s="159"/>
      <c r="CH68" s="159"/>
      <c r="CI68" s="159"/>
      <c r="CJ68" s="159"/>
      <c r="CK68" s="159"/>
      <c r="CL68" s="159"/>
      <c r="CM68" s="159"/>
      <c r="CN68" s="159"/>
      <c r="CO68" s="159"/>
      <c r="CP68" s="159"/>
      <c r="CQ68" s="159"/>
      <c r="CR68" s="159"/>
      <c r="CS68" s="159"/>
      <c r="CT68" s="159"/>
      <c r="CU68" s="159"/>
      <c r="CV68" s="159"/>
      <c r="CW68" s="159"/>
      <c r="CX68" s="159"/>
      <c r="CY68" s="159"/>
      <c r="CZ68" s="159"/>
      <c r="DA68" s="159"/>
      <c r="DB68" s="159"/>
      <c r="DC68" s="159"/>
      <c r="DD68" s="159"/>
      <c r="DE68" s="159"/>
      <c r="DF68" s="159"/>
      <c r="DG68" s="159"/>
      <c r="DH68" s="159"/>
      <c r="DI68" s="159"/>
      <c r="DJ68" s="159"/>
      <c r="DK68" s="159"/>
      <c r="DL68" s="159"/>
      <c r="DM68" s="159"/>
      <c r="DN68" s="159"/>
      <c r="DO68" s="159"/>
      <c r="DP68" s="159"/>
      <c r="DQ68" s="159"/>
      <c r="DR68" s="159"/>
      <c r="DS68" s="159"/>
      <c r="DT68" s="159"/>
      <c r="DU68" s="159"/>
      <c r="DV68" s="159"/>
      <c r="DW68" s="159"/>
      <c r="DX68" s="159"/>
      <c r="DY68" s="159"/>
      <c r="DZ68" s="159"/>
      <c r="EA68" s="159"/>
      <c r="EB68" s="159"/>
      <c r="EC68" s="159"/>
      <c r="ED68" s="159"/>
      <c r="EE68" s="159"/>
      <c r="EF68" s="159"/>
      <c r="EG68" s="159"/>
      <c r="EH68" s="159"/>
      <c r="EI68" s="159"/>
      <c r="EJ68" s="159"/>
      <c r="EK68" s="159"/>
      <c r="EL68" s="159"/>
      <c r="EM68" s="159"/>
      <c r="EN68" s="159"/>
      <c r="EO68" s="159"/>
      <c r="EP68" s="159"/>
      <c r="EQ68" s="159"/>
      <c r="ER68" s="159"/>
      <c r="ES68" s="159"/>
      <c r="ET68" s="159"/>
      <c r="EU68" s="159"/>
      <c r="EV68" s="159"/>
      <c r="EW68" s="159"/>
      <c r="EX68" s="159"/>
      <c r="EY68" s="159"/>
      <c r="EZ68" s="159"/>
      <c r="FA68" s="159"/>
      <c r="FB68" s="159"/>
      <c r="FC68" s="159"/>
      <c r="FD68" s="159"/>
      <c r="FE68" s="159"/>
      <c r="FF68" s="159"/>
      <c r="FG68" s="159"/>
      <c r="FH68" s="159"/>
      <c r="FI68" s="159"/>
      <c r="FJ68" s="159"/>
      <c r="FK68" s="159"/>
      <c r="FL68" s="159"/>
      <c r="FM68" s="159"/>
      <c r="FN68" s="159"/>
      <c r="FO68" s="159"/>
      <c r="FP68" s="159"/>
      <c r="FQ68" s="159"/>
      <c r="FR68" s="159"/>
      <c r="FS68" s="159"/>
      <c r="FT68" s="159"/>
      <c r="FU68" s="159"/>
      <c r="FV68" s="159"/>
      <c r="FW68" s="159"/>
      <c r="FX68" s="159"/>
      <c r="FY68" s="159"/>
      <c r="FZ68" s="159"/>
      <c r="GA68" s="159"/>
      <c r="GB68" s="159"/>
      <c r="GC68" s="159"/>
      <c r="GD68" s="159"/>
      <c r="GE68" s="159"/>
      <c r="GF68" s="159"/>
      <c r="GG68" s="159"/>
      <c r="GH68" s="159"/>
    </row>
    <row r="69" customFormat="false" ht="12.75" hidden="false" customHeight="false" outlineLevel="0" collapsed="false">
      <c r="A69" s="168" t="n">
        <v>38687</v>
      </c>
      <c r="B69" s="149" t="n">
        <v>-0.99866432</v>
      </c>
      <c r="C69" s="149" t="n">
        <v>0</v>
      </c>
      <c r="D69" s="149" t="n">
        <v>-0.99866432</v>
      </c>
      <c r="E69" s="149" t="n">
        <v>0</v>
      </c>
      <c r="F69" s="149" t="n">
        <v>0</v>
      </c>
      <c r="G69" s="149" t="n">
        <v>0</v>
      </c>
      <c r="H69" s="148" t="n">
        <v>0</v>
      </c>
      <c r="I69" s="170" t="n">
        <v>0</v>
      </c>
      <c r="J69" s="147" t="n">
        <v>0</v>
      </c>
      <c r="K69" s="147" t="n">
        <v>0</v>
      </c>
      <c r="L69" s="147" t="n">
        <v>0</v>
      </c>
      <c r="M69" s="147" t="n">
        <v>0</v>
      </c>
      <c r="N69" s="147" t="n">
        <v>0</v>
      </c>
      <c r="O69" s="147" t="n">
        <v>0</v>
      </c>
      <c r="P69" s="147" t="n">
        <v>0</v>
      </c>
      <c r="Q69" s="147" t="n">
        <v>0</v>
      </c>
      <c r="R69" s="148" t="n">
        <v>0</v>
      </c>
      <c r="S69" s="158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  <c r="BD69" s="159"/>
      <c r="BE69" s="159"/>
      <c r="BF69" s="159"/>
      <c r="BG69" s="159"/>
      <c r="BH69" s="159"/>
      <c r="BI69" s="159"/>
      <c r="BJ69" s="159"/>
      <c r="BK69" s="159"/>
      <c r="BL69" s="159"/>
      <c r="BM69" s="159"/>
      <c r="BN69" s="159"/>
      <c r="BO69" s="159"/>
      <c r="BP69" s="159"/>
      <c r="BQ69" s="159"/>
      <c r="BR69" s="159"/>
      <c r="BS69" s="159"/>
      <c r="BT69" s="159"/>
      <c r="BU69" s="159"/>
      <c r="BV69" s="159"/>
      <c r="BW69" s="159"/>
      <c r="BX69" s="159"/>
      <c r="BY69" s="159"/>
      <c r="BZ69" s="159"/>
      <c r="CA69" s="159"/>
      <c r="CB69" s="159"/>
      <c r="CC69" s="159"/>
      <c r="CD69" s="159"/>
      <c r="CE69" s="159"/>
      <c r="CF69" s="159"/>
      <c r="CG69" s="159"/>
      <c r="CH69" s="159"/>
      <c r="CI69" s="159"/>
      <c r="CJ69" s="159"/>
      <c r="CK69" s="159"/>
      <c r="CL69" s="159"/>
      <c r="CM69" s="159"/>
      <c r="CN69" s="159"/>
      <c r="CO69" s="159"/>
      <c r="CP69" s="159"/>
      <c r="CQ69" s="159"/>
      <c r="CR69" s="159"/>
      <c r="CS69" s="159"/>
      <c r="CT69" s="159"/>
      <c r="CU69" s="159"/>
      <c r="CV69" s="159"/>
      <c r="CW69" s="159"/>
      <c r="CX69" s="159"/>
      <c r="CY69" s="159"/>
      <c r="CZ69" s="159"/>
      <c r="DA69" s="159"/>
      <c r="DB69" s="159"/>
      <c r="DC69" s="159"/>
      <c r="DD69" s="159"/>
      <c r="DE69" s="159"/>
      <c r="DF69" s="159"/>
      <c r="DG69" s="159"/>
      <c r="DH69" s="159"/>
      <c r="DI69" s="159"/>
      <c r="DJ69" s="159"/>
      <c r="DK69" s="159"/>
      <c r="DL69" s="159"/>
      <c r="DM69" s="159"/>
      <c r="DN69" s="159"/>
      <c r="DO69" s="159"/>
      <c r="DP69" s="159"/>
      <c r="DQ69" s="159"/>
      <c r="DR69" s="159"/>
      <c r="DS69" s="159"/>
      <c r="DT69" s="159"/>
      <c r="DU69" s="159"/>
      <c r="DV69" s="159"/>
      <c r="DW69" s="159"/>
      <c r="DX69" s="159"/>
      <c r="DY69" s="159"/>
      <c r="DZ69" s="159"/>
      <c r="EA69" s="159"/>
      <c r="EB69" s="159"/>
      <c r="EC69" s="159"/>
      <c r="ED69" s="159"/>
      <c r="EE69" s="159"/>
      <c r="EF69" s="159"/>
      <c r="EG69" s="159"/>
      <c r="EH69" s="159"/>
      <c r="EI69" s="159"/>
      <c r="EJ69" s="159"/>
      <c r="EK69" s="159"/>
      <c r="EL69" s="159"/>
      <c r="EM69" s="159"/>
      <c r="EN69" s="159"/>
      <c r="EO69" s="159"/>
      <c r="EP69" s="159"/>
      <c r="EQ69" s="159"/>
      <c r="ER69" s="159"/>
      <c r="ES69" s="159"/>
      <c r="ET69" s="159"/>
      <c r="EU69" s="159"/>
      <c r="EV69" s="159"/>
      <c r="EW69" s="159"/>
      <c r="EX69" s="159"/>
      <c r="EY69" s="159"/>
      <c r="EZ69" s="159"/>
      <c r="FA69" s="159"/>
      <c r="FB69" s="159"/>
      <c r="FC69" s="159"/>
      <c r="FD69" s="159"/>
      <c r="FE69" s="159"/>
      <c r="FF69" s="159"/>
      <c r="FG69" s="159"/>
      <c r="FH69" s="159"/>
      <c r="FI69" s="159"/>
      <c r="FJ69" s="159"/>
      <c r="FK69" s="159"/>
      <c r="FL69" s="159"/>
      <c r="FM69" s="159"/>
      <c r="FN69" s="159"/>
      <c r="FO69" s="159"/>
      <c r="FP69" s="159"/>
      <c r="FQ69" s="159"/>
      <c r="FR69" s="159"/>
      <c r="FS69" s="159"/>
      <c r="FT69" s="159"/>
      <c r="FU69" s="159"/>
      <c r="FV69" s="159"/>
      <c r="FW69" s="159"/>
      <c r="FX69" s="159"/>
      <c r="FY69" s="159"/>
      <c r="FZ69" s="159"/>
      <c r="GA69" s="159"/>
      <c r="GB69" s="159"/>
      <c r="GC69" s="159"/>
      <c r="GD69" s="159"/>
      <c r="GE69" s="159"/>
      <c r="GF69" s="159"/>
      <c r="GG69" s="159"/>
      <c r="GH69" s="159"/>
    </row>
    <row r="70" customFormat="false" ht="12.75" hidden="false" customHeight="false" outlineLevel="0" collapsed="false">
      <c r="A70" s="168" t="n">
        <v>38718</v>
      </c>
      <c r="B70" s="149" t="n">
        <v>-0.88712722</v>
      </c>
      <c r="C70" s="149" t="n">
        <v>0</v>
      </c>
      <c r="D70" s="149" t="n">
        <v>-0.88712722</v>
      </c>
      <c r="E70" s="149" t="n">
        <v>0</v>
      </c>
      <c r="F70" s="149" t="n">
        <v>0</v>
      </c>
      <c r="G70" s="149" t="n">
        <v>0</v>
      </c>
      <c r="H70" s="148" t="n">
        <v>0</v>
      </c>
      <c r="I70" s="170" t="n">
        <v>0</v>
      </c>
      <c r="J70" s="147" t="n">
        <v>0</v>
      </c>
      <c r="K70" s="147" t="n">
        <v>0</v>
      </c>
      <c r="L70" s="147" t="n">
        <v>0</v>
      </c>
      <c r="M70" s="147" t="n">
        <v>0</v>
      </c>
      <c r="N70" s="147" t="n">
        <v>0</v>
      </c>
      <c r="O70" s="147" t="n">
        <v>0</v>
      </c>
      <c r="P70" s="147" t="n">
        <v>0</v>
      </c>
      <c r="Q70" s="147" t="n">
        <v>0</v>
      </c>
      <c r="R70" s="148" t="n">
        <v>0</v>
      </c>
      <c r="S70" s="158"/>
      <c r="T70" s="159"/>
      <c r="U70" s="159"/>
      <c r="V70" s="159"/>
      <c r="W70" s="159"/>
      <c r="X70" s="159"/>
      <c r="Y70" s="159"/>
      <c r="Z70" s="159"/>
      <c r="AA70" s="159"/>
      <c r="AB70" s="159"/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/>
      <c r="AZ70" s="159"/>
      <c r="BA70" s="159"/>
      <c r="BB70" s="159"/>
      <c r="BC70" s="159"/>
      <c r="BD70" s="159"/>
      <c r="BE70" s="159"/>
      <c r="BF70" s="159"/>
      <c r="BG70" s="159"/>
      <c r="BH70" s="159"/>
      <c r="BI70" s="159"/>
      <c r="BJ70" s="159"/>
      <c r="BK70" s="159"/>
      <c r="BL70" s="159"/>
      <c r="BM70" s="159"/>
      <c r="BN70" s="159"/>
      <c r="BO70" s="159"/>
      <c r="BP70" s="159"/>
      <c r="BQ70" s="159"/>
      <c r="BR70" s="159"/>
      <c r="BS70" s="159"/>
      <c r="BT70" s="159"/>
      <c r="BU70" s="159"/>
      <c r="BV70" s="159"/>
      <c r="BW70" s="159"/>
      <c r="BX70" s="159"/>
      <c r="BY70" s="159"/>
      <c r="BZ70" s="159"/>
      <c r="CA70" s="159"/>
      <c r="CB70" s="159"/>
      <c r="CC70" s="159"/>
      <c r="CD70" s="159"/>
      <c r="CE70" s="159"/>
      <c r="CF70" s="159"/>
      <c r="CG70" s="159"/>
      <c r="CH70" s="159"/>
      <c r="CI70" s="159"/>
      <c r="CJ70" s="159"/>
      <c r="CK70" s="159"/>
      <c r="CL70" s="159"/>
      <c r="CM70" s="159"/>
      <c r="CN70" s="159"/>
      <c r="CO70" s="159"/>
      <c r="CP70" s="159"/>
      <c r="CQ70" s="159"/>
      <c r="CR70" s="159"/>
      <c r="CS70" s="159"/>
      <c r="CT70" s="159"/>
      <c r="CU70" s="159"/>
      <c r="CV70" s="159"/>
      <c r="CW70" s="159"/>
      <c r="CX70" s="159"/>
      <c r="CY70" s="159"/>
      <c r="CZ70" s="159"/>
      <c r="DA70" s="159"/>
      <c r="DB70" s="159"/>
      <c r="DC70" s="159"/>
      <c r="DD70" s="159"/>
      <c r="DE70" s="159"/>
      <c r="DF70" s="159"/>
      <c r="DG70" s="159"/>
      <c r="DH70" s="159"/>
      <c r="DI70" s="159"/>
      <c r="DJ70" s="159"/>
      <c r="DK70" s="159"/>
      <c r="DL70" s="159"/>
      <c r="DM70" s="159"/>
      <c r="DN70" s="159"/>
      <c r="DO70" s="159"/>
      <c r="DP70" s="159"/>
      <c r="DQ70" s="159"/>
      <c r="DR70" s="159"/>
      <c r="DS70" s="159"/>
      <c r="DT70" s="159"/>
      <c r="DU70" s="159"/>
      <c r="DV70" s="159"/>
      <c r="DW70" s="159"/>
      <c r="DX70" s="159"/>
      <c r="DY70" s="159"/>
      <c r="DZ70" s="159"/>
      <c r="EA70" s="159"/>
      <c r="EB70" s="159"/>
      <c r="EC70" s="159"/>
      <c r="ED70" s="159"/>
      <c r="EE70" s="159"/>
      <c r="EF70" s="159"/>
      <c r="EG70" s="159"/>
      <c r="EH70" s="159"/>
      <c r="EI70" s="159"/>
      <c r="EJ70" s="159"/>
      <c r="EK70" s="159"/>
      <c r="EL70" s="159"/>
      <c r="EM70" s="159"/>
      <c r="EN70" s="159"/>
      <c r="EO70" s="159"/>
      <c r="EP70" s="159"/>
      <c r="EQ70" s="159"/>
      <c r="ER70" s="159"/>
      <c r="ES70" s="159"/>
      <c r="ET70" s="159"/>
      <c r="EU70" s="159"/>
      <c r="EV70" s="159"/>
      <c r="EW70" s="159"/>
      <c r="EX70" s="159"/>
      <c r="EY70" s="159"/>
      <c r="EZ70" s="159"/>
      <c r="FA70" s="159"/>
      <c r="FB70" s="159"/>
      <c r="FC70" s="159"/>
      <c r="FD70" s="159"/>
      <c r="FE70" s="159"/>
      <c r="FF70" s="159"/>
      <c r="FG70" s="159"/>
      <c r="FH70" s="159"/>
      <c r="FI70" s="159"/>
      <c r="FJ70" s="159"/>
      <c r="FK70" s="159"/>
      <c r="FL70" s="159"/>
      <c r="FM70" s="159"/>
      <c r="FN70" s="159"/>
      <c r="FO70" s="159"/>
      <c r="FP70" s="159"/>
      <c r="FQ70" s="159"/>
      <c r="FR70" s="159"/>
      <c r="FS70" s="159"/>
      <c r="FT70" s="159"/>
      <c r="FU70" s="159"/>
      <c r="FV70" s="159"/>
      <c r="FW70" s="159"/>
      <c r="FX70" s="159"/>
      <c r="FY70" s="159"/>
      <c r="FZ70" s="159"/>
      <c r="GA70" s="159"/>
      <c r="GB70" s="159"/>
      <c r="GC70" s="159"/>
      <c r="GD70" s="159"/>
      <c r="GE70" s="159"/>
      <c r="GF70" s="159"/>
      <c r="GG70" s="159"/>
      <c r="GH70" s="159"/>
    </row>
    <row r="71" customFormat="false" ht="12.75" hidden="false" customHeight="false" outlineLevel="0" collapsed="false">
      <c r="A71" s="168" t="n">
        <v>38749</v>
      </c>
      <c r="B71" s="149" t="n">
        <v>-0.99708771</v>
      </c>
      <c r="C71" s="149" t="n">
        <v>0</v>
      </c>
      <c r="D71" s="149" t="n">
        <v>-0.99708771</v>
      </c>
      <c r="E71" s="149" t="n">
        <v>0</v>
      </c>
      <c r="F71" s="149" t="n">
        <v>0</v>
      </c>
      <c r="G71" s="149" t="n">
        <v>0</v>
      </c>
      <c r="H71" s="148" t="n">
        <v>0</v>
      </c>
      <c r="I71" s="170" t="n">
        <v>0</v>
      </c>
      <c r="J71" s="147" t="n">
        <v>0</v>
      </c>
      <c r="K71" s="147" t="n">
        <v>0</v>
      </c>
      <c r="L71" s="147" t="n">
        <v>0</v>
      </c>
      <c r="M71" s="147" t="n">
        <v>0</v>
      </c>
      <c r="N71" s="147" t="n">
        <v>0</v>
      </c>
      <c r="O71" s="147" t="n">
        <v>0</v>
      </c>
      <c r="P71" s="147" t="n">
        <v>0</v>
      </c>
      <c r="Q71" s="147" t="n">
        <v>0</v>
      </c>
      <c r="R71" s="148" t="n">
        <v>0</v>
      </c>
      <c r="S71" s="158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159"/>
      <c r="AZ71" s="159"/>
      <c r="BA71" s="159"/>
      <c r="BB71" s="159"/>
      <c r="BC71" s="159"/>
      <c r="BD71" s="159"/>
      <c r="BE71" s="159"/>
      <c r="BF71" s="159"/>
      <c r="BG71" s="159"/>
      <c r="BH71" s="159"/>
      <c r="BI71" s="159"/>
      <c r="BJ71" s="159"/>
      <c r="BK71" s="159"/>
      <c r="BL71" s="159"/>
      <c r="BM71" s="159"/>
      <c r="BN71" s="159"/>
      <c r="BO71" s="159"/>
      <c r="BP71" s="159"/>
      <c r="BQ71" s="159"/>
      <c r="BR71" s="159"/>
      <c r="BS71" s="159"/>
      <c r="BT71" s="159"/>
      <c r="BU71" s="159"/>
      <c r="BV71" s="159"/>
      <c r="BW71" s="159"/>
      <c r="BX71" s="159"/>
      <c r="BY71" s="159"/>
      <c r="BZ71" s="159"/>
      <c r="CA71" s="159"/>
      <c r="CB71" s="159"/>
      <c r="CC71" s="159"/>
      <c r="CD71" s="159"/>
      <c r="CE71" s="159"/>
      <c r="CF71" s="159"/>
      <c r="CG71" s="159"/>
      <c r="CH71" s="159"/>
      <c r="CI71" s="159"/>
      <c r="CJ71" s="159"/>
      <c r="CK71" s="159"/>
      <c r="CL71" s="159"/>
      <c r="CM71" s="159"/>
      <c r="CN71" s="159"/>
      <c r="CO71" s="159"/>
      <c r="CP71" s="159"/>
      <c r="CQ71" s="159"/>
      <c r="CR71" s="159"/>
      <c r="CS71" s="159"/>
      <c r="CT71" s="159"/>
      <c r="CU71" s="159"/>
      <c r="CV71" s="159"/>
      <c r="CW71" s="159"/>
      <c r="CX71" s="159"/>
      <c r="CY71" s="159"/>
      <c r="CZ71" s="159"/>
      <c r="DA71" s="159"/>
      <c r="DB71" s="159"/>
      <c r="DC71" s="159"/>
      <c r="DD71" s="159"/>
      <c r="DE71" s="159"/>
      <c r="DF71" s="159"/>
      <c r="DG71" s="159"/>
      <c r="DH71" s="159"/>
      <c r="DI71" s="159"/>
      <c r="DJ71" s="159"/>
      <c r="DK71" s="159"/>
      <c r="DL71" s="159"/>
      <c r="DM71" s="159"/>
      <c r="DN71" s="159"/>
      <c r="DO71" s="159"/>
      <c r="DP71" s="159"/>
      <c r="DQ71" s="159"/>
      <c r="DR71" s="159"/>
      <c r="DS71" s="159"/>
      <c r="DT71" s="159"/>
      <c r="DU71" s="159"/>
      <c r="DV71" s="159"/>
      <c r="DW71" s="159"/>
      <c r="DX71" s="159"/>
      <c r="DY71" s="159"/>
      <c r="DZ71" s="159"/>
      <c r="EA71" s="159"/>
      <c r="EB71" s="159"/>
      <c r="EC71" s="159"/>
      <c r="ED71" s="159"/>
      <c r="EE71" s="159"/>
      <c r="EF71" s="159"/>
      <c r="EG71" s="159"/>
      <c r="EH71" s="159"/>
      <c r="EI71" s="159"/>
      <c r="EJ71" s="159"/>
      <c r="EK71" s="159"/>
      <c r="EL71" s="159"/>
      <c r="EM71" s="159"/>
      <c r="EN71" s="159"/>
      <c r="EO71" s="159"/>
      <c r="EP71" s="159"/>
      <c r="EQ71" s="159"/>
      <c r="ER71" s="159"/>
      <c r="ES71" s="159"/>
      <c r="ET71" s="159"/>
      <c r="EU71" s="159"/>
      <c r="EV71" s="159"/>
      <c r="EW71" s="159"/>
      <c r="EX71" s="159"/>
      <c r="EY71" s="159"/>
      <c r="EZ71" s="159"/>
      <c r="FA71" s="159"/>
      <c r="FB71" s="159"/>
      <c r="FC71" s="159"/>
      <c r="FD71" s="159"/>
      <c r="FE71" s="159"/>
      <c r="FF71" s="159"/>
      <c r="FG71" s="159"/>
      <c r="FH71" s="159"/>
      <c r="FI71" s="159"/>
      <c r="FJ71" s="159"/>
      <c r="FK71" s="159"/>
      <c r="FL71" s="159"/>
      <c r="FM71" s="159"/>
      <c r="FN71" s="159"/>
      <c r="FO71" s="159"/>
      <c r="FP71" s="159"/>
      <c r="FQ71" s="159"/>
      <c r="FR71" s="159"/>
      <c r="FS71" s="159"/>
      <c r="FT71" s="159"/>
      <c r="FU71" s="159"/>
      <c r="FV71" s="159"/>
      <c r="FW71" s="159"/>
      <c r="FX71" s="159"/>
      <c r="FY71" s="159"/>
      <c r="FZ71" s="159"/>
      <c r="GA71" s="159"/>
      <c r="GB71" s="159"/>
      <c r="GC71" s="159"/>
      <c r="GD71" s="159"/>
      <c r="GE71" s="159"/>
      <c r="GF71" s="159"/>
      <c r="GG71" s="159"/>
      <c r="GH71" s="159"/>
    </row>
    <row r="72" customFormat="false" ht="12.75" hidden="false" customHeight="false" outlineLevel="0" collapsed="false">
      <c r="A72" s="168" t="n">
        <v>38777</v>
      </c>
      <c r="B72" s="149" t="n">
        <v>-1.32904815</v>
      </c>
      <c r="C72" s="149" t="n">
        <v>0</v>
      </c>
      <c r="D72" s="149" t="n">
        <v>-1.32904815</v>
      </c>
      <c r="E72" s="149" t="n">
        <v>0</v>
      </c>
      <c r="F72" s="149" t="n">
        <v>0</v>
      </c>
      <c r="G72" s="149" t="n">
        <v>0</v>
      </c>
      <c r="H72" s="148" t="n">
        <v>0</v>
      </c>
      <c r="I72" s="170" t="n">
        <v>0</v>
      </c>
      <c r="J72" s="147" t="n">
        <v>0</v>
      </c>
      <c r="K72" s="147" t="n">
        <v>0</v>
      </c>
      <c r="L72" s="147" t="n">
        <v>0</v>
      </c>
      <c r="M72" s="147" t="n">
        <v>0</v>
      </c>
      <c r="N72" s="147" t="n">
        <v>0</v>
      </c>
      <c r="O72" s="147" t="n">
        <v>0</v>
      </c>
      <c r="P72" s="147" t="n">
        <v>0</v>
      </c>
      <c r="Q72" s="147" t="n">
        <v>0</v>
      </c>
      <c r="R72" s="148" t="n">
        <v>0</v>
      </c>
      <c r="S72" s="158"/>
      <c r="T72" s="159"/>
      <c r="U72" s="159"/>
      <c r="V72" s="159"/>
      <c r="W72" s="159"/>
      <c r="X72" s="159"/>
      <c r="Y72" s="159"/>
      <c r="Z72" s="159"/>
      <c r="AA72" s="159"/>
      <c r="AB72" s="159"/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  <c r="BC72" s="159"/>
      <c r="BD72" s="159"/>
      <c r="BE72" s="159"/>
      <c r="BF72" s="159"/>
      <c r="BG72" s="159"/>
      <c r="BH72" s="159"/>
      <c r="BI72" s="159"/>
      <c r="BJ72" s="159"/>
      <c r="BK72" s="159"/>
      <c r="BL72" s="159"/>
      <c r="BM72" s="159"/>
      <c r="BN72" s="159"/>
      <c r="BO72" s="159"/>
      <c r="BP72" s="159"/>
      <c r="BQ72" s="159"/>
      <c r="BR72" s="159"/>
      <c r="BS72" s="159"/>
      <c r="BT72" s="159"/>
      <c r="BU72" s="159"/>
      <c r="BV72" s="159"/>
      <c r="BW72" s="159"/>
      <c r="BX72" s="159"/>
      <c r="BY72" s="159"/>
      <c r="BZ72" s="159"/>
      <c r="CA72" s="159"/>
      <c r="CB72" s="159"/>
      <c r="CC72" s="159"/>
      <c r="CD72" s="159"/>
      <c r="CE72" s="159"/>
      <c r="CF72" s="159"/>
      <c r="CG72" s="159"/>
      <c r="CH72" s="159"/>
      <c r="CI72" s="159"/>
      <c r="CJ72" s="159"/>
      <c r="CK72" s="159"/>
      <c r="CL72" s="159"/>
      <c r="CM72" s="159"/>
      <c r="CN72" s="159"/>
      <c r="CO72" s="159"/>
      <c r="CP72" s="159"/>
      <c r="CQ72" s="159"/>
      <c r="CR72" s="159"/>
      <c r="CS72" s="159"/>
      <c r="CT72" s="159"/>
      <c r="CU72" s="159"/>
      <c r="CV72" s="159"/>
      <c r="CW72" s="159"/>
      <c r="CX72" s="159"/>
      <c r="CY72" s="159"/>
      <c r="CZ72" s="159"/>
      <c r="DA72" s="159"/>
      <c r="DB72" s="159"/>
      <c r="DC72" s="159"/>
      <c r="DD72" s="159"/>
      <c r="DE72" s="159"/>
      <c r="DF72" s="159"/>
      <c r="DG72" s="159"/>
      <c r="DH72" s="159"/>
      <c r="DI72" s="159"/>
      <c r="DJ72" s="159"/>
      <c r="DK72" s="159"/>
      <c r="DL72" s="159"/>
      <c r="DM72" s="159"/>
      <c r="DN72" s="159"/>
      <c r="DO72" s="159"/>
      <c r="DP72" s="159"/>
      <c r="DQ72" s="159"/>
      <c r="DR72" s="159"/>
      <c r="DS72" s="159"/>
      <c r="DT72" s="159"/>
      <c r="DU72" s="159"/>
      <c r="DV72" s="159"/>
      <c r="DW72" s="159"/>
      <c r="DX72" s="159"/>
      <c r="DY72" s="159"/>
      <c r="DZ72" s="159"/>
      <c r="EA72" s="159"/>
      <c r="EB72" s="159"/>
      <c r="EC72" s="159"/>
      <c r="ED72" s="159"/>
      <c r="EE72" s="159"/>
      <c r="EF72" s="159"/>
      <c r="EG72" s="159"/>
      <c r="EH72" s="159"/>
      <c r="EI72" s="159"/>
      <c r="EJ72" s="159"/>
      <c r="EK72" s="159"/>
      <c r="EL72" s="159"/>
      <c r="EM72" s="159"/>
      <c r="EN72" s="159"/>
      <c r="EO72" s="159"/>
      <c r="EP72" s="159"/>
      <c r="EQ72" s="159"/>
      <c r="ER72" s="159"/>
      <c r="ES72" s="159"/>
      <c r="ET72" s="159"/>
      <c r="EU72" s="159"/>
      <c r="EV72" s="159"/>
      <c r="EW72" s="159"/>
      <c r="EX72" s="159"/>
      <c r="EY72" s="159"/>
      <c r="EZ72" s="159"/>
      <c r="FA72" s="159"/>
      <c r="FB72" s="159"/>
      <c r="FC72" s="159"/>
      <c r="FD72" s="159"/>
      <c r="FE72" s="159"/>
      <c r="FF72" s="159"/>
      <c r="FG72" s="159"/>
      <c r="FH72" s="159"/>
      <c r="FI72" s="159"/>
      <c r="FJ72" s="159"/>
      <c r="FK72" s="159"/>
      <c r="FL72" s="159"/>
      <c r="FM72" s="159"/>
      <c r="FN72" s="159"/>
      <c r="FO72" s="159"/>
      <c r="FP72" s="159"/>
      <c r="FQ72" s="159"/>
      <c r="FR72" s="159"/>
      <c r="FS72" s="159"/>
      <c r="FT72" s="159"/>
      <c r="FU72" s="159"/>
      <c r="FV72" s="159"/>
      <c r="FW72" s="159"/>
      <c r="FX72" s="159"/>
      <c r="FY72" s="159"/>
      <c r="FZ72" s="159"/>
      <c r="GA72" s="159"/>
      <c r="GB72" s="159"/>
      <c r="GC72" s="159"/>
      <c r="GD72" s="159"/>
      <c r="GE72" s="159"/>
      <c r="GF72" s="159"/>
      <c r="GG72" s="159"/>
      <c r="GH72" s="159"/>
    </row>
    <row r="73" customFormat="false" ht="12.75" hidden="false" customHeight="false" outlineLevel="0" collapsed="false">
      <c r="A73" s="168" t="n">
        <v>38808</v>
      </c>
      <c r="B73" s="149" t="n">
        <v>-1.43858881</v>
      </c>
      <c r="C73" s="149" t="n">
        <v>0</v>
      </c>
      <c r="D73" s="149" t="n">
        <v>-1.43858881</v>
      </c>
      <c r="E73" s="149" t="n">
        <v>0</v>
      </c>
      <c r="F73" s="149" t="n">
        <v>0</v>
      </c>
      <c r="G73" s="149" t="n">
        <v>0</v>
      </c>
      <c r="H73" s="148" t="n">
        <v>0</v>
      </c>
      <c r="I73" s="170" t="n">
        <v>0</v>
      </c>
      <c r="J73" s="147" t="n">
        <v>0</v>
      </c>
      <c r="K73" s="147" t="n">
        <v>0</v>
      </c>
      <c r="L73" s="147" t="n">
        <v>0</v>
      </c>
      <c r="M73" s="147" t="n">
        <v>0</v>
      </c>
      <c r="N73" s="147" t="n">
        <v>0</v>
      </c>
      <c r="O73" s="147" t="n">
        <v>0</v>
      </c>
      <c r="P73" s="147" t="n">
        <v>0</v>
      </c>
      <c r="Q73" s="147" t="n">
        <v>0</v>
      </c>
      <c r="R73" s="148" t="n">
        <v>0</v>
      </c>
      <c r="S73" s="158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  <c r="BD73" s="159"/>
      <c r="BE73" s="159"/>
      <c r="BF73" s="159"/>
      <c r="BG73" s="159"/>
      <c r="BH73" s="159"/>
      <c r="BI73" s="159"/>
      <c r="BJ73" s="159"/>
      <c r="BK73" s="159"/>
      <c r="BL73" s="159"/>
      <c r="BM73" s="159"/>
      <c r="BN73" s="159"/>
      <c r="BO73" s="159"/>
      <c r="BP73" s="159"/>
      <c r="BQ73" s="159"/>
      <c r="BR73" s="159"/>
      <c r="BS73" s="159"/>
      <c r="BT73" s="159"/>
      <c r="BU73" s="159"/>
      <c r="BV73" s="159"/>
      <c r="BW73" s="159"/>
      <c r="BX73" s="159"/>
      <c r="BY73" s="159"/>
      <c r="BZ73" s="159"/>
      <c r="CA73" s="159"/>
      <c r="CB73" s="159"/>
      <c r="CC73" s="159"/>
      <c r="CD73" s="159"/>
      <c r="CE73" s="159"/>
      <c r="CF73" s="159"/>
      <c r="CG73" s="159"/>
      <c r="CH73" s="159"/>
      <c r="CI73" s="159"/>
      <c r="CJ73" s="159"/>
      <c r="CK73" s="159"/>
      <c r="CL73" s="159"/>
      <c r="CM73" s="159"/>
      <c r="CN73" s="159"/>
      <c r="CO73" s="159"/>
      <c r="CP73" s="159"/>
      <c r="CQ73" s="159"/>
      <c r="CR73" s="159"/>
      <c r="CS73" s="159"/>
      <c r="CT73" s="159"/>
      <c r="CU73" s="159"/>
      <c r="CV73" s="159"/>
      <c r="CW73" s="159"/>
      <c r="CX73" s="159"/>
      <c r="CY73" s="159"/>
      <c r="CZ73" s="159"/>
      <c r="DA73" s="159"/>
      <c r="DB73" s="159"/>
      <c r="DC73" s="159"/>
      <c r="DD73" s="159"/>
      <c r="DE73" s="159"/>
      <c r="DF73" s="159"/>
      <c r="DG73" s="159"/>
      <c r="DH73" s="159"/>
      <c r="DI73" s="159"/>
      <c r="DJ73" s="159"/>
      <c r="DK73" s="159"/>
      <c r="DL73" s="159"/>
      <c r="DM73" s="159"/>
      <c r="DN73" s="159"/>
      <c r="DO73" s="159"/>
      <c r="DP73" s="159"/>
      <c r="DQ73" s="159"/>
      <c r="DR73" s="159"/>
      <c r="DS73" s="159"/>
      <c r="DT73" s="159"/>
      <c r="DU73" s="159"/>
      <c r="DV73" s="159"/>
      <c r="DW73" s="159"/>
      <c r="DX73" s="159"/>
      <c r="DY73" s="159"/>
      <c r="DZ73" s="159"/>
      <c r="EA73" s="159"/>
      <c r="EB73" s="159"/>
      <c r="EC73" s="159"/>
      <c r="ED73" s="159"/>
      <c r="EE73" s="159"/>
      <c r="EF73" s="159"/>
      <c r="EG73" s="159"/>
      <c r="EH73" s="159"/>
      <c r="EI73" s="159"/>
      <c r="EJ73" s="159"/>
      <c r="EK73" s="159"/>
      <c r="EL73" s="159"/>
      <c r="EM73" s="159"/>
      <c r="EN73" s="159"/>
      <c r="EO73" s="159"/>
      <c r="EP73" s="159"/>
      <c r="EQ73" s="159"/>
      <c r="ER73" s="159"/>
      <c r="ES73" s="159"/>
      <c r="ET73" s="159"/>
      <c r="EU73" s="159"/>
      <c r="EV73" s="159"/>
      <c r="EW73" s="159"/>
      <c r="EX73" s="159"/>
      <c r="EY73" s="159"/>
      <c r="EZ73" s="159"/>
      <c r="FA73" s="159"/>
      <c r="FB73" s="159"/>
      <c r="FC73" s="159"/>
      <c r="FD73" s="159"/>
      <c r="FE73" s="159"/>
      <c r="FF73" s="159"/>
      <c r="FG73" s="159"/>
      <c r="FH73" s="159"/>
      <c r="FI73" s="159"/>
      <c r="FJ73" s="159"/>
      <c r="FK73" s="159"/>
      <c r="FL73" s="159"/>
      <c r="FM73" s="159"/>
      <c r="FN73" s="159"/>
      <c r="FO73" s="159"/>
      <c r="FP73" s="159"/>
      <c r="FQ73" s="159"/>
      <c r="FR73" s="159"/>
      <c r="FS73" s="159"/>
      <c r="FT73" s="159"/>
      <c r="FU73" s="159"/>
      <c r="FV73" s="159"/>
      <c r="FW73" s="159"/>
      <c r="FX73" s="159"/>
      <c r="FY73" s="159"/>
      <c r="FZ73" s="159"/>
      <c r="GA73" s="159"/>
      <c r="GB73" s="159"/>
      <c r="GC73" s="159"/>
      <c r="GD73" s="159"/>
      <c r="GE73" s="159"/>
      <c r="GF73" s="159"/>
      <c r="GG73" s="159"/>
      <c r="GH73" s="159"/>
    </row>
    <row r="74" customFormat="false" ht="12.75" hidden="false" customHeight="false" outlineLevel="0" collapsed="false">
      <c r="A74" s="168" t="n">
        <v>38838</v>
      </c>
      <c r="B74" s="149" t="n">
        <v>-1.54826206</v>
      </c>
      <c r="C74" s="149" t="n">
        <v>0</v>
      </c>
      <c r="D74" s="149" t="n">
        <v>-1.54826206</v>
      </c>
      <c r="E74" s="149" t="n">
        <v>0</v>
      </c>
      <c r="F74" s="149" t="n">
        <v>0</v>
      </c>
      <c r="G74" s="149" t="n">
        <v>0</v>
      </c>
      <c r="H74" s="148" t="n">
        <v>0</v>
      </c>
      <c r="I74" s="170" t="n">
        <v>0</v>
      </c>
      <c r="J74" s="147" t="n">
        <v>0</v>
      </c>
      <c r="K74" s="147" t="n">
        <v>0</v>
      </c>
      <c r="L74" s="147" t="n">
        <v>0</v>
      </c>
      <c r="M74" s="147" t="n">
        <v>0</v>
      </c>
      <c r="N74" s="147" t="n">
        <v>0</v>
      </c>
      <c r="O74" s="147" t="n">
        <v>0</v>
      </c>
      <c r="P74" s="147" t="n">
        <v>0</v>
      </c>
      <c r="Q74" s="147" t="n">
        <v>0</v>
      </c>
      <c r="R74" s="148" t="n">
        <v>0</v>
      </c>
      <c r="S74" s="158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9"/>
      <c r="AF74" s="159"/>
      <c r="AG74" s="159"/>
      <c r="AH74" s="159"/>
      <c r="AI74" s="159"/>
      <c r="AJ74" s="159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  <c r="BA74" s="159"/>
      <c r="BB74" s="159"/>
      <c r="BC74" s="159"/>
      <c r="BD74" s="159"/>
      <c r="BE74" s="159"/>
      <c r="BF74" s="159"/>
      <c r="BG74" s="159"/>
      <c r="BH74" s="159"/>
      <c r="BI74" s="159"/>
      <c r="BJ74" s="159"/>
      <c r="BK74" s="159"/>
      <c r="BL74" s="159"/>
      <c r="BM74" s="159"/>
      <c r="BN74" s="159"/>
      <c r="BO74" s="159"/>
      <c r="BP74" s="159"/>
      <c r="BQ74" s="159"/>
      <c r="BR74" s="159"/>
      <c r="BS74" s="159"/>
      <c r="BT74" s="159"/>
      <c r="BU74" s="159"/>
      <c r="BV74" s="159"/>
      <c r="BW74" s="159"/>
      <c r="BX74" s="159"/>
      <c r="BY74" s="159"/>
      <c r="BZ74" s="159"/>
      <c r="CA74" s="159"/>
      <c r="CB74" s="159"/>
      <c r="CC74" s="159"/>
      <c r="CD74" s="159"/>
      <c r="CE74" s="159"/>
      <c r="CF74" s="159"/>
      <c r="CG74" s="159"/>
      <c r="CH74" s="159"/>
      <c r="CI74" s="159"/>
      <c r="CJ74" s="159"/>
      <c r="CK74" s="159"/>
      <c r="CL74" s="159"/>
      <c r="CM74" s="159"/>
      <c r="CN74" s="159"/>
      <c r="CO74" s="159"/>
      <c r="CP74" s="159"/>
      <c r="CQ74" s="159"/>
      <c r="CR74" s="159"/>
      <c r="CS74" s="159"/>
      <c r="CT74" s="159"/>
      <c r="CU74" s="159"/>
      <c r="CV74" s="159"/>
      <c r="CW74" s="159"/>
      <c r="CX74" s="159"/>
      <c r="CY74" s="159"/>
      <c r="CZ74" s="159"/>
      <c r="DA74" s="159"/>
      <c r="DB74" s="159"/>
      <c r="DC74" s="159"/>
      <c r="DD74" s="159"/>
      <c r="DE74" s="159"/>
      <c r="DF74" s="159"/>
      <c r="DG74" s="159"/>
      <c r="DH74" s="159"/>
      <c r="DI74" s="159"/>
      <c r="DJ74" s="159"/>
      <c r="DK74" s="159"/>
      <c r="DL74" s="159"/>
      <c r="DM74" s="159"/>
      <c r="DN74" s="159"/>
      <c r="DO74" s="159"/>
      <c r="DP74" s="159"/>
      <c r="DQ74" s="159"/>
      <c r="DR74" s="159"/>
      <c r="DS74" s="159"/>
      <c r="DT74" s="159"/>
      <c r="DU74" s="159"/>
      <c r="DV74" s="159"/>
      <c r="DW74" s="159"/>
      <c r="DX74" s="159"/>
      <c r="DY74" s="159"/>
      <c r="DZ74" s="159"/>
      <c r="EA74" s="159"/>
      <c r="EB74" s="159"/>
      <c r="EC74" s="159"/>
      <c r="ED74" s="159"/>
      <c r="EE74" s="159"/>
      <c r="EF74" s="159"/>
      <c r="EG74" s="159"/>
      <c r="EH74" s="159"/>
      <c r="EI74" s="159"/>
      <c r="EJ74" s="159"/>
      <c r="EK74" s="159"/>
      <c r="EL74" s="159"/>
      <c r="EM74" s="159"/>
      <c r="EN74" s="159"/>
      <c r="EO74" s="159"/>
      <c r="EP74" s="159"/>
      <c r="EQ74" s="159"/>
      <c r="ER74" s="159"/>
      <c r="ES74" s="159"/>
      <c r="ET74" s="159"/>
      <c r="EU74" s="159"/>
      <c r="EV74" s="159"/>
      <c r="EW74" s="159"/>
      <c r="EX74" s="159"/>
      <c r="EY74" s="159"/>
      <c r="EZ74" s="159"/>
      <c r="FA74" s="159"/>
      <c r="FB74" s="159"/>
      <c r="FC74" s="159"/>
      <c r="FD74" s="159"/>
      <c r="FE74" s="159"/>
      <c r="FF74" s="159"/>
      <c r="FG74" s="159"/>
      <c r="FH74" s="159"/>
      <c r="FI74" s="159"/>
      <c r="FJ74" s="159"/>
      <c r="FK74" s="159"/>
      <c r="FL74" s="159"/>
      <c r="FM74" s="159"/>
      <c r="FN74" s="159"/>
      <c r="FO74" s="159"/>
      <c r="FP74" s="159"/>
      <c r="FQ74" s="159"/>
      <c r="FR74" s="159"/>
      <c r="FS74" s="159"/>
      <c r="FT74" s="159"/>
      <c r="FU74" s="159"/>
      <c r="FV74" s="159"/>
      <c r="FW74" s="159"/>
      <c r="FX74" s="159"/>
      <c r="FY74" s="159"/>
      <c r="FZ74" s="159"/>
      <c r="GA74" s="159"/>
      <c r="GB74" s="159"/>
      <c r="GC74" s="159"/>
      <c r="GD74" s="159"/>
      <c r="GE74" s="159"/>
      <c r="GF74" s="159"/>
      <c r="GG74" s="159"/>
      <c r="GH74" s="159"/>
    </row>
    <row r="75" customFormat="false" ht="12.75" hidden="false" customHeight="false" outlineLevel="0" collapsed="false">
      <c r="A75" s="168" t="n">
        <v>38869</v>
      </c>
      <c r="B75" s="149" t="n">
        <v>-1.43652953</v>
      </c>
      <c r="C75" s="149" t="n">
        <v>0</v>
      </c>
      <c r="D75" s="149" t="n">
        <v>-1.43652953</v>
      </c>
      <c r="E75" s="149" t="n">
        <v>0</v>
      </c>
      <c r="F75" s="149" t="n">
        <v>0</v>
      </c>
      <c r="G75" s="149" t="n">
        <v>0</v>
      </c>
      <c r="H75" s="148" t="n">
        <v>0</v>
      </c>
      <c r="I75" s="170" t="n">
        <v>0</v>
      </c>
      <c r="J75" s="147" t="n">
        <v>0</v>
      </c>
      <c r="K75" s="147" t="n">
        <v>0</v>
      </c>
      <c r="L75" s="147" t="n">
        <v>0</v>
      </c>
      <c r="M75" s="147" t="n">
        <v>0</v>
      </c>
      <c r="N75" s="147" t="n">
        <v>0</v>
      </c>
      <c r="O75" s="147" t="n">
        <v>0</v>
      </c>
      <c r="P75" s="147" t="n">
        <v>0</v>
      </c>
      <c r="Q75" s="147" t="n">
        <v>0</v>
      </c>
      <c r="R75" s="148" t="n">
        <v>0</v>
      </c>
      <c r="S75" s="158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159"/>
      <c r="CA75" s="159"/>
      <c r="CB75" s="159"/>
      <c r="CC75" s="159"/>
      <c r="CD75" s="159"/>
      <c r="CE75" s="159"/>
      <c r="CF75" s="159"/>
      <c r="CG75" s="159"/>
      <c r="CH75" s="159"/>
      <c r="CI75" s="159"/>
      <c r="CJ75" s="159"/>
      <c r="CK75" s="159"/>
      <c r="CL75" s="159"/>
      <c r="CM75" s="159"/>
      <c r="CN75" s="159"/>
      <c r="CO75" s="159"/>
      <c r="CP75" s="159"/>
      <c r="CQ75" s="159"/>
      <c r="CR75" s="159"/>
      <c r="CS75" s="159"/>
      <c r="CT75" s="159"/>
      <c r="CU75" s="159"/>
      <c r="CV75" s="159"/>
      <c r="CW75" s="159"/>
      <c r="CX75" s="159"/>
      <c r="CY75" s="159"/>
      <c r="CZ75" s="159"/>
      <c r="DA75" s="159"/>
      <c r="DB75" s="159"/>
      <c r="DC75" s="159"/>
      <c r="DD75" s="159"/>
      <c r="DE75" s="159"/>
      <c r="DF75" s="159"/>
      <c r="DG75" s="159"/>
      <c r="DH75" s="159"/>
      <c r="DI75" s="159"/>
      <c r="DJ75" s="159"/>
      <c r="DK75" s="159"/>
      <c r="DL75" s="159"/>
      <c r="DM75" s="159"/>
      <c r="DN75" s="159"/>
      <c r="DO75" s="159"/>
      <c r="DP75" s="159"/>
      <c r="DQ75" s="159"/>
      <c r="DR75" s="159"/>
      <c r="DS75" s="159"/>
      <c r="DT75" s="159"/>
      <c r="DU75" s="159"/>
      <c r="DV75" s="159"/>
      <c r="DW75" s="159"/>
      <c r="DX75" s="159"/>
      <c r="DY75" s="159"/>
      <c r="DZ75" s="159"/>
      <c r="EA75" s="159"/>
      <c r="EB75" s="159"/>
      <c r="EC75" s="159"/>
      <c r="ED75" s="159"/>
      <c r="EE75" s="159"/>
      <c r="EF75" s="159"/>
      <c r="EG75" s="159"/>
      <c r="EH75" s="159"/>
      <c r="EI75" s="159"/>
      <c r="EJ75" s="159"/>
      <c r="EK75" s="159"/>
      <c r="EL75" s="159"/>
      <c r="EM75" s="159"/>
      <c r="EN75" s="159"/>
      <c r="EO75" s="159"/>
      <c r="EP75" s="159"/>
      <c r="EQ75" s="159"/>
      <c r="ER75" s="159"/>
      <c r="ES75" s="159"/>
      <c r="ET75" s="159"/>
      <c r="EU75" s="159"/>
      <c r="EV75" s="159"/>
      <c r="EW75" s="159"/>
      <c r="EX75" s="159"/>
      <c r="EY75" s="159"/>
      <c r="EZ75" s="159"/>
      <c r="FA75" s="159"/>
      <c r="FB75" s="159"/>
      <c r="FC75" s="159"/>
      <c r="FD75" s="159"/>
      <c r="FE75" s="159"/>
      <c r="FF75" s="159"/>
      <c r="FG75" s="159"/>
      <c r="FH75" s="159"/>
      <c r="FI75" s="159"/>
      <c r="FJ75" s="159"/>
      <c r="FK75" s="159"/>
      <c r="FL75" s="159"/>
      <c r="FM75" s="159"/>
      <c r="FN75" s="159"/>
      <c r="FO75" s="159"/>
      <c r="FP75" s="159"/>
      <c r="FQ75" s="159"/>
      <c r="FR75" s="159"/>
      <c r="FS75" s="159"/>
      <c r="FT75" s="159"/>
      <c r="FU75" s="159"/>
      <c r="FV75" s="159"/>
      <c r="FW75" s="159"/>
      <c r="FX75" s="159"/>
      <c r="FY75" s="159"/>
      <c r="FZ75" s="159"/>
      <c r="GA75" s="159"/>
      <c r="GB75" s="159"/>
      <c r="GC75" s="159"/>
      <c r="GD75" s="159"/>
      <c r="GE75" s="159"/>
      <c r="GF75" s="159"/>
      <c r="GG75" s="159"/>
      <c r="GH75" s="159"/>
    </row>
    <row r="76" customFormat="false" ht="12.75" hidden="false" customHeight="false" outlineLevel="0" collapsed="false">
      <c r="A76" s="168" t="n">
        <v>38899</v>
      </c>
      <c r="B76" s="149" t="n">
        <v>-1.43567641</v>
      </c>
      <c r="C76" s="149" t="n">
        <v>0</v>
      </c>
      <c r="D76" s="149" t="n">
        <v>-1.43567641</v>
      </c>
      <c r="E76" s="149" t="n">
        <v>0</v>
      </c>
      <c r="F76" s="149" t="n">
        <v>0</v>
      </c>
      <c r="G76" s="149" t="n">
        <v>0</v>
      </c>
      <c r="H76" s="148" t="n">
        <v>0</v>
      </c>
      <c r="I76" s="170" t="n">
        <v>0</v>
      </c>
      <c r="J76" s="147" t="n">
        <v>0</v>
      </c>
      <c r="K76" s="147" t="n">
        <v>0</v>
      </c>
      <c r="L76" s="147" t="n">
        <v>0</v>
      </c>
      <c r="M76" s="147" t="n">
        <v>0</v>
      </c>
      <c r="N76" s="147" t="n">
        <v>0</v>
      </c>
      <c r="O76" s="147" t="n">
        <v>0</v>
      </c>
      <c r="P76" s="147" t="n">
        <v>0</v>
      </c>
      <c r="Q76" s="147" t="n">
        <v>0</v>
      </c>
      <c r="R76" s="148" t="n">
        <v>0</v>
      </c>
      <c r="S76" s="158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159"/>
      <c r="AZ76" s="159"/>
      <c r="BA76" s="159"/>
      <c r="BB76" s="159"/>
      <c r="BC76" s="159"/>
      <c r="BD76" s="159"/>
      <c r="BE76" s="159"/>
      <c r="BF76" s="159"/>
      <c r="BG76" s="159"/>
      <c r="BH76" s="159"/>
      <c r="BI76" s="159"/>
      <c r="BJ76" s="159"/>
      <c r="BK76" s="159"/>
      <c r="BL76" s="159"/>
      <c r="BM76" s="159"/>
      <c r="BN76" s="159"/>
      <c r="BO76" s="159"/>
      <c r="BP76" s="159"/>
      <c r="BQ76" s="159"/>
      <c r="BR76" s="159"/>
      <c r="BS76" s="159"/>
      <c r="BT76" s="159"/>
      <c r="BU76" s="159"/>
      <c r="BV76" s="159"/>
      <c r="BW76" s="159"/>
      <c r="BX76" s="159"/>
      <c r="BY76" s="159"/>
      <c r="BZ76" s="159"/>
      <c r="CA76" s="159"/>
      <c r="CB76" s="159"/>
      <c r="CC76" s="159"/>
      <c r="CD76" s="159"/>
      <c r="CE76" s="159"/>
      <c r="CF76" s="159"/>
      <c r="CG76" s="159"/>
      <c r="CH76" s="159"/>
      <c r="CI76" s="159"/>
      <c r="CJ76" s="159"/>
      <c r="CK76" s="159"/>
      <c r="CL76" s="159"/>
      <c r="CM76" s="159"/>
      <c r="CN76" s="159"/>
      <c r="CO76" s="159"/>
      <c r="CP76" s="159"/>
      <c r="CQ76" s="159"/>
      <c r="CR76" s="159"/>
      <c r="CS76" s="159"/>
      <c r="CT76" s="159"/>
      <c r="CU76" s="159"/>
      <c r="CV76" s="159"/>
      <c r="CW76" s="159"/>
      <c r="CX76" s="159"/>
      <c r="CY76" s="159"/>
      <c r="CZ76" s="159"/>
      <c r="DA76" s="159"/>
      <c r="DB76" s="159"/>
      <c r="DC76" s="159"/>
      <c r="DD76" s="159"/>
      <c r="DE76" s="159"/>
      <c r="DF76" s="159"/>
      <c r="DG76" s="159"/>
      <c r="DH76" s="159"/>
      <c r="DI76" s="159"/>
      <c r="DJ76" s="159"/>
      <c r="DK76" s="159"/>
      <c r="DL76" s="159"/>
      <c r="DM76" s="159"/>
      <c r="DN76" s="159"/>
      <c r="DO76" s="159"/>
      <c r="DP76" s="159"/>
      <c r="DQ76" s="159"/>
      <c r="DR76" s="159"/>
      <c r="DS76" s="159"/>
      <c r="DT76" s="159"/>
      <c r="DU76" s="159"/>
      <c r="DV76" s="159"/>
      <c r="DW76" s="159"/>
      <c r="DX76" s="159"/>
      <c r="DY76" s="159"/>
      <c r="DZ76" s="159"/>
      <c r="EA76" s="159"/>
      <c r="EB76" s="159"/>
      <c r="EC76" s="159"/>
      <c r="ED76" s="159"/>
      <c r="EE76" s="159"/>
      <c r="EF76" s="159"/>
      <c r="EG76" s="159"/>
      <c r="EH76" s="159"/>
      <c r="EI76" s="159"/>
      <c r="EJ76" s="159"/>
      <c r="EK76" s="159"/>
      <c r="EL76" s="159"/>
      <c r="EM76" s="159"/>
      <c r="EN76" s="159"/>
      <c r="EO76" s="159"/>
      <c r="EP76" s="159"/>
      <c r="EQ76" s="159"/>
      <c r="ER76" s="159"/>
      <c r="ES76" s="159"/>
      <c r="ET76" s="159"/>
      <c r="EU76" s="159"/>
      <c r="EV76" s="159"/>
      <c r="EW76" s="159"/>
      <c r="EX76" s="159"/>
      <c r="EY76" s="159"/>
      <c r="EZ76" s="159"/>
      <c r="FA76" s="159"/>
      <c r="FB76" s="159"/>
      <c r="FC76" s="159"/>
      <c r="FD76" s="159"/>
      <c r="FE76" s="159"/>
      <c r="FF76" s="159"/>
      <c r="FG76" s="159"/>
      <c r="FH76" s="159"/>
      <c r="FI76" s="159"/>
      <c r="FJ76" s="159"/>
      <c r="FK76" s="159"/>
      <c r="FL76" s="159"/>
      <c r="FM76" s="159"/>
      <c r="FN76" s="159"/>
      <c r="FO76" s="159"/>
      <c r="FP76" s="159"/>
      <c r="FQ76" s="159"/>
      <c r="FR76" s="159"/>
      <c r="FS76" s="159"/>
      <c r="FT76" s="159"/>
      <c r="FU76" s="159"/>
      <c r="FV76" s="159"/>
      <c r="FW76" s="159"/>
      <c r="FX76" s="159"/>
      <c r="FY76" s="159"/>
      <c r="FZ76" s="159"/>
      <c r="GA76" s="159"/>
      <c r="GB76" s="159"/>
      <c r="GC76" s="159"/>
      <c r="GD76" s="159"/>
      <c r="GE76" s="159"/>
      <c r="GF76" s="159"/>
      <c r="GG76" s="159"/>
      <c r="GH76" s="159"/>
    </row>
    <row r="77" customFormat="false" ht="12.75" hidden="false" customHeight="false" outlineLevel="0" collapsed="false">
      <c r="A77" s="168" t="n">
        <v>38930</v>
      </c>
      <c r="B77" s="149" t="n">
        <v>-1.43450277</v>
      </c>
      <c r="C77" s="149" t="n">
        <v>0</v>
      </c>
      <c r="D77" s="149" t="n">
        <v>-1.43450277</v>
      </c>
      <c r="E77" s="149" t="n">
        <v>0</v>
      </c>
      <c r="F77" s="149" t="n">
        <v>0</v>
      </c>
      <c r="G77" s="149" t="n">
        <v>0</v>
      </c>
      <c r="H77" s="148" t="n">
        <v>0</v>
      </c>
      <c r="I77" s="170" t="n">
        <v>0</v>
      </c>
      <c r="J77" s="147" t="n">
        <v>0</v>
      </c>
      <c r="K77" s="147" t="n">
        <v>0</v>
      </c>
      <c r="L77" s="147" t="n">
        <v>0</v>
      </c>
      <c r="M77" s="147" t="n">
        <v>0</v>
      </c>
      <c r="N77" s="147" t="n">
        <v>0</v>
      </c>
      <c r="O77" s="147" t="n">
        <v>0</v>
      </c>
      <c r="P77" s="147" t="n">
        <v>0</v>
      </c>
      <c r="Q77" s="147" t="n">
        <v>0</v>
      </c>
      <c r="R77" s="148" t="n">
        <v>0</v>
      </c>
      <c r="S77" s="158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59"/>
      <c r="AI77" s="159"/>
      <c r="AJ77" s="159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  <c r="AU77" s="159"/>
      <c r="AV77" s="159"/>
      <c r="AW77" s="159"/>
      <c r="AX77" s="159"/>
      <c r="AY77" s="159"/>
      <c r="AZ77" s="159"/>
      <c r="BA77" s="159"/>
      <c r="BB77" s="159"/>
      <c r="BC77" s="159"/>
      <c r="BD77" s="159"/>
      <c r="BE77" s="159"/>
      <c r="BF77" s="159"/>
      <c r="BG77" s="159"/>
      <c r="BH77" s="159"/>
      <c r="BI77" s="159"/>
      <c r="BJ77" s="159"/>
      <c r="BK77" s="159"/>
      <c r="BL77" s="159"/>
      <c r="BM77" s="159"/>
      <c r="BN77" s="159"/>
      <c r="BO77" s="159"/>
      <c r="BP77" s="159"/>
      <c r="BQ77" s="159"/>
      <c r="BR77" s="159"/>
      <c r="BS77" s="159"/>
      <c r="BT77" s="159"/>
      <c r="BU77" s="159"/>
      <c r="BV77" s="159"/>
      <c r="BW77" s="159"/>
      <c r="BX77" s="159"/>
      <c r="BY77" s="159"/>
      <c r="BZ77" s="159"/>
      <c r="CA77" s="159"/>
      <c r="CB77" s="159"/>
      <c r="CC77" s="159"/>
      <c r="CD77" s="159"/>
      <c r="CE77" s="159"/>
      <c r="CF77" s="159"/>
      <c r="CG77" s="159"/>
      <c r="CH77" s="159"/>
      <c r="CI77" s="159"/>
      <c r="CJ77" s="159"/>
      <c r="CK77" s="159"/>
      <c r="CL77" s="159"/>
      <c r="CM77" s="159"/>
      <c r="CN77" s="159"/>
      <c r="CO77" s="159"/>
      <c r="CP77" s="159"/>
      <c r="CQ77" s="159"/>
      <c r="CR77" s="159"/>
      <c r="CS77" s="159"/>
      <c r="CT77" s="159"/>
      <c r="CU77" s="159"/>
      <c r="CV77" s="159"/>
      <c r="CW77" s="159"/>
      <c r="CX77" s="159"/>
      <c r="CY77" s="159"/>
      <c r="CZ77" s="159"/>
      <c r="DA77" s="159"/>
      <c r="DB77" s="159"/>
      <c r="DC77" s="159"/>
      <c r="DD77" s="159"/>
      <c r="DE77" s="159"/>
      <c r="DF77" s="159"/>
      <c r="DG77" s="159"/>
      <c r="DH77" s="159"/>
      <c r="DI77" s="159"/>
      <c r="DJ77" s="159"/>
      <c r="DK77" s="159"/>
      <c r="DL77" s="159"/>
      <c r="DM77" s="159"/>
      <c r="DN77" s="159"/>
      <c r="DO77" s="159"/>
      <c r="DP77" s="159"/>
      <c r="DQ77" s="159"/>
      <c r="DR77" s="159"/>
      <c r="DS77" s="159"/>
      <c r="DT77" s="159"/>
      <c r="DU77" s="159"/>
      <c r="DV77" s="159"/>
      <c r="DW77" s="159"/>
      <c r="DX77" s="159"/>
      <c r="DY77" s="159"/>
      <c r="DZ77" s="159"/>
      <c r="EA77" s="159"/>
      <c r="EB77" s="159"/>
      <c r="EC77" s="159"/>
      <c r="ED77" s="159"/>
      <c r="EE77" s="159"/>
      <c r="EF77" s="159"/>
      <c r="EG77" s="159"/>
      <c r="EH77" s="159"/>
      <c r="EI77" s="159"/>
      <c r="EJ77" s="159"/>
      <c r="EK77" s="159"/>
      <c r="EL77" s="159"/>
      <c r="EM77" s="159"/>
      <c r="EN77" s="159"/>
      <c r="EO77" s="159"/>
      <c r="EP77" s="159"/>
      <c r="EQ77" s="159"/>
      <c r="ER77" s="159"/>
      <c r="ES77" s="159"/>
      <c r="ET77" s="159"/>
      <c r="EU77" s="159"/>
      <c r="EV77" s="159"/>
      <c r="EW77" s="159"/>
      <c r="EX77" s="159"/>
      <c r="EY77" s="159"/>
      <c r="EZ77" s="159"/>
      <c r="FA77" s="159"/>
      <c r="FB77" s="159"/>
      <c r="FC77" s="159"/>
      <c r="FD77" s="159"/>
      <c r="FE77" s="159"/>
      <c r="FF77" s="159"/>
      <c r="FG77" s="159"/>
      <c r="FH77" s="159"/>
      <c r="FI77" s="159"/>
      <c r="FJ77" s="159"/>
      <c r="FK77" s="159"/>
      <c r="FL77" s="159"/>
      <c r="FM77" s="159"/>
      <c r="FN77" s="159"/>
      <c r="FO77" s="159"/>
      <c r="FP77" s="159"/>
      <c r="FQ77" s="159"/>
      <c r="FR77" s="159"/>
      <c r="FS77" s="159"/>
      <c r="FT77" s="159"/>
      <c r="FU77" s="159"/>
      <c r="FV77" s="159"/>
      <c r="FW77" s="159"/>
      <c r="FX77" s="159"/>
      <c r="FY77" s="159"/>
      <c r="FZ77" s="159"/>
      <c r="GA77" s="159"/>
      <c r="GB77" s="159"/>
      <c r="GC77" s="159"/>
      <c r="GD77" s="159"/>
      <c r="GE77" s="159"/>
      <c r="GF77" s="159"/>
      <c r="GG77" s="159"/>
      <c r="GH77" s="159"/>
    </row>
    <row r="78" customFormat="false" ht="12.75" hidden="false" customHeight="false" outlineLevel="0" collapsed="false">
      <c r="A78" s="168" t="n">
        <v>38961</v>
      </c>
      <c r="B78" s="149" t="n">
        <v>-1.43335315</v>
      </c>
      <c r="C78" s="149" t="n">
        <v>0</v>
      </c>
      <c r="D78" s="149" t="n">
        <v>-1.43335315</v>
      </c>
      <c r="E78" s="149" t="n">
        <v>0</v>
      </c>
      <c r="F78" s="149" t="n">
        <v>0</v>
      </c>
      <c r="G78" s="149" t="n">
        <v>0</v>
      </c>
      <c r="H78" s="148" t="n">
        <v>0</v>
      </c>
      <c r="I78" s="170" t="n">
        <v>0</v>
      </c>
      <c r="J78" s="147" t="n">
        <v>0</v>
      </c>
      <c r="K78" s="147" t="n">
        <v>0</v>
      </c>
      <c r="L78" s="147" t="n">
        <v>0</v>
      </c>
      <c r="M78" s="147" t="n">
        <v>0</v>
      </c>
      <c r="N78" s="147" t="n">
        <v>0</v>
      </c>
      <c r="O78" s="147" t="n">
        <v>0</v>
      </c>
      <c r="P78" s="147" t="n">
        <v>0</v>
      </c>
      <c r="Q78" s="147" t="n">
        <v>0</v>
      </c>
      <c r="R78" s="148" t="n">
        <v>0</v>
      </c>
      <c r="S78" s="158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59"/>
      <c r="BN78" s="159"/>
      <c r="BO78" s="159"/>
      <c r="BP78" s="159"/>
      <c r="BQ78" s="159"/>
      <c r="BR78" s="159"/>
      <c r="BS78" s="159"/>
      <c r="BT78" s="159"/>
      <c r="BU78" s="159"/>
      <c r="BV78" s="159"/>
      <c r="BW78" s="159"/>
      <c r="BX78" s="159"/>
      <c r="BY78" s="159"/>
      <c r="BZ78" s="159"/>
      <c r="CA78" s="159"/>
      <c r="CB78" s="159"/>
      <c r="CC78" s="159"/>
      <c r="CD78" s="159"/>
      <c r="CE78" s="159"/>
      <c r="CF78" s="159"/>
      <c r="CG78" s="159"/>
      <c r="CH78" s="159"/>
      <c r="CI78" s="159"/>
      <c r="CJ78" s="159"/>
      <c r="CK78" s="159"/>
      <c r="CL78" s="159"/>
      <c r="CM78" s="159"/>
      <c r="CN78" s="159"/>
      <c r="CO78" s="159"/>
      <c r="CP78" s="159"/>
      <c r="CQ78" s="159"/>
      <c r="CR78" s="159"/>
      <c r="CS78" s="159"/>
      <c r="CT78" s="159"/>
      <c r="CU78" s="159"/>
      <c r="CV78" s="159"/>
      <c r="CW78" s="159"/>
      <c r="CX78" s="159"/>
      <c r="CY78" s="159"/>
      <c r="CZ78" s="159"/>
      <c r="DA78" s="159"/>
      <c r="DB78" s="159"/>
      <c r="DC78" s="159"/>
      <c r="DD78" s="159"/>
      <c r="DE78" s="159"/>
      <c r="DF78" s="159"/>
      <c r="DG78" s="159"/>
      <c r="DH78" s="159"/>
      <c r="DI78" s="159"/>
      <c r="DJ78" s="159"/>
      <c r="DK78" s="159"/>
      <c r="DL78" s="159"/>
      <c r="DM78" s="159"/>
      <c r="DN78" s="159"/>
      <c r="DO78" s="159"/>
      <c r="DP78" s="159"/>
      <c r="DQ78" s="159"/>
      <c r="DR78" s="159"/>
      <c r="DS78" s="159"/>
      <c r="DT78" s="159"/>
      <c r="DU78" s="159"/>
      <c r="DV78" s="159"/>
      <c r="DW78" s="159"/>
      <c r="DX78" s="159"/>
      <c r="DY78" s="159"/>
      <c r="DZ78" s="159"/>
      <c r="EA78" s="159"/>
      <c r="EB78" s="159"/>
      <c r="EC78" s="159"/>
      <c r="ED78" s="159"/>
      <c r="EE78" s="159"/>
      <c r="EF78" s="159"/>
      <c r="EG78" s="159"/>
      <c r="EH78" s="159"/>
      <c r="EI78" s="159"/>
      <c r="EJ78" s="159"/>
      <c r="EK78" s="159"/>
      <c r="EL78" s="159"/>
      <c r="EM78" s="159"/>
      <c r="EN78" s="159"/>
      <c r="EO78" s="159"/>
      <c r="EP78" s="159"/>
      <c r="EQ78" s="159"/>
      <c r="ER78" s="159"/>
      <c r="ES78" s="159"/>
      <c r="ET78" s="159"/>
      <c r="EU78" s="159"/>
      <c r="EV78" s="159"/>
      <c r="EW78" s="159"/>
      <c r="EX78" s="159"/>
      <c r="EY78" s="159"/>
      <c r="EZ78" s="159"/>
      <c r="FA78" s="159"/>
      <c r="FB78" s="159"/>
      <c r="FC78" s="159"/>
      <c r="FD78" s="159"/>
      <c r="FE78" s="159"/>
      <c r="FF78" s="159"/>
      <c r="FG78" s="159"/>
      <c r="FH78" s="159"/>
      <c r="FI78" s="159"/>
      <c r="FJ78" s="159"/>
      <c r="FK78" s="159"/>
      <c r="FL78" s="159"/>
      <c r="FM78" s="159"/>
      <c r="FN78" s="159"/>
      <c r="FO78" s="159"/>
      <c r="FP78" s="159"/>
      <c r="FQ78" s="159"/>
      <c r="FR78" s="159"/>
      <c r="FS78" s="159"/>
      <c r="FT78" s="159"/>
      <c r="FU78" s="159"/>
      <c r="FV78" s="159"/>
      <c r="FW78" s="159"/>
      <c r="FX78" s="159"/>
      <c r="FY78" s="159"/>
      <c r="FZ78" s="159"/>
      <c r="GA78" s="159"/>
      <c r="GB78" s="159"/>
      <c r="GC78" s="159"/>
      <c r="GD78" s="159"/>
      <c r="GE78" s="159"/>
      <c r="GF78" s="159"/>
      <c r="GG78" s="159"/>
      <c r="GH78" s="159"/>
    </row>
    <row r="79" customFormat="false" ht="12.75" hidden="false" customHeight="false" outlineLevel="0" collapsed="false">
      <c r="A79" s="168" t="n">
        <v>38991</v>
      </c>
      <c r="B79" s="149" t="n">
        <v>-1.4325701</v>
      </c>
      <c r="C79" s="149" t="n">
        <v>0</v>
      </c>
      <c r="D79" s="149" t="n">
        <v>-1.4325701</v>
      </c>
      <c r="E79" s="149" t="n">
        <v>0</v>
      </c>
      <c r="F79" s="149" t="n">
        <v>0</v>
      </c>
      <c r="G79" s="149" t="n">
        <v>0</v>
      </c>
      <c r="H79" s="148" t="n">
        <v>0</v>
      </c>
      <c r="I79" s="170" t="n">
        <v>0</v>
      </c>
      <c r="J79" s="147" t="n">
        <v>0</v>
      </c>
      <c r="K79" s="147" t="n">
        <v>0</v>
      </c>
      <c r="L79" s="147" t="n">
        <v>0</v>
      </c>
      <c r="M79" s="147" t="n">
        <v>0</v>
      </c>
      <c r="N79" s="147" t="n">
        <v>0</v>
      </c>
      <c r="O79" s="147" t="n">
        <v>0</v>
      </c>
      <c r="P79" s="147" t="n">
        <v>0</v>
      </c>
      <c r="Q79" s="147" t="n">
        <v>0</v>
      </c>
      <c r="R79" s="148" t="n">
        <v>0</v>
      </c>
      <c r="S79" s="158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59"/>
      <c r="BN79" s="159"/>
      <c r="BO79" s="159"/>
      <c r="BP79" s="159"/>
      <c r="BQ79" s="159"/>
      <c r="BR79" s="159"/>
      <c r="BS79" s="159"/>
      <c r="BT79" s="159"/>
      <c r="BU79" s="159"/>
      <c r="BV79" s="159"/>
      <c r="BW79" s="159"/>
      <c r="BX79" s="159"/>
      <c r="BY79" s="159"/>
      <c r="BZ79" s="159"/>
      <c r="CA79" s="159"/>
      <c r="CB79" s="159"/>
      <c r="CC79" s="159"/>
      <c r="CD79" s="159"/>
      <c r="CE79" s="159"/>
      <c r="CF79" s="159"/>
      <c r="CG79" s="159"/>
      <c r="CH79" s="159"/>
      <c r="CI79" s="159"/>
      <c r="CJ79" s="159"/>
      <c r="CK79" s="159"/>
      <c r="CL79" s="159"/>
      <c r="CM79" s="159"/>
      <c r="CN79" s="159"/>
      <c r="CO79" s="159"/>
      <c r="CP79" s="159"/>
      <c r="CQ79" s="159"/>
      <c r="CR79" s="159"/>
      <c r="CS79" s="159"/>
      <c r="CT79" s="159"/>
      <c r="CU79" s="159"/>
      <c r="CV79" s="159"/>
      <c r="CW79" s="159"/>
      <c r="CX79" s="159"/>
      <c r="CY79" s="159"/>
      <c r="CZ79" s="159"/>
      <c r="DA79" s="159"/>
      <c r="DB79" s="159"/>
      <c r="DC79" s="159"/>
      <c r="DD79" s="159"/>
      <c r="DE79" s="159"/>
      <c r="DF79" s="159"/>
      <c r="DG79" s="159"/>
      <c r="DH79" s="159"/>
      <c r="DI79" s="159"/>
      <c r="DJ79" s="159"/>
      <c r="DK79" s="159"/>
      <c r="DL79" s="159"/>
      <c r="DM79" s="159"/>
      <c r="DN79" s="159"/>
      <c r="DO79" s="159"/>
      <c r="DP79" s="159"/>
      <c r="DQ79" s="159"/>
      <c r="DR79" s="159"/>
      <c r="DS79" s="159"/>
      <c r="DT79" s="159"/>
      <c r="DU79" s="159"/>
      <c r="DV79" s="159"/>
      <c r="DW79" s="159"/>
      <c r="DX79" s="159"/>
      <c r="DY79" s="159"/>
      <c r="DZ79" s="159"/>
      <c r="EA79" s="159"/>
      <c r="EB79" s="159"/>
      <c r="EC79" s="159"/>
      <c r="ED79" s="159"/>
      <c r="EE79" s="159"/>
      <c r="EF79" s="159"/>
      <c r="EG79" s="159"/>
      <c r="EH79" s="159"/>
      <c r="EI79" s="159"/>
      <c r="EJ79" s="159"/>
      <c r="EK79" s="159"/>
      <c r="EL79" s="159"/>
      <c r="EM79" s="159"/>
      <c r="EN79" s="159"/>
      <c r="EO79" s="159"/>
      <c r="EP79" s="159"/>
      <c r="EQ79" s="159"/>
      <c r="ER79" s="159"/>
      <c r="ES79" s="159"/>
      <c r="ET79" s="159"/>
      <c r="EU79" s="159"/>
      <c r="EV79" s="159"/>
      <c r="EW79" s="159"/>
      <c r="EX79" s="159"/>
      <c r="EY79" s="159"/>
      <c r="EZ79" s="159"/>
      <c r="FA79" s="159"/>
      <c r="FB79" s="159"/>
      <c r="FC79" s="159"/>
      <c r="FD79" s="159"/>
      <c r="FE79" s="159"/>
      <c r="FF79" s="159"/>
      <c r="FG79" s="159"/>
      <c r="FH79" s="159"/>
      <c r="FI79" s="159"/>
      <c r="FJ79" s="159"/>
      <c r="FK79" s="159"/>
      <c r="FL79" s="159"/>
      <c r="FM79" s="159"/>
      <c r="FN79" s="159"/>
      <c r="FO79" s="159"/>
      <c r="FP79" s="159"/>
      <c r="FQ79" s="159"/>
      <c r="FR79" s="159"/>
      <c r="FS79" s="159"/>
      <c r="FT79" s="159"/>
      <c r="FU79" s="159"/>
      <c r="FV79" s="159"/>
      <c r="FW79" s="159"/>
      <c r="FX79" s="159"/>
      <c r="FY79" s="159"/>
      <c r="FZ79" s="159"/>
      <c r="GA79" s="159"/>
      <c r="GB79" s="159"/>
      <c r="GC79" s="159"/>
      <c r="GD79" s="159"/>
      <c r="GE79" s="159"/>
      <c r="GF79" s="159"/>
      <c r="GG79" s="159"/>
      <c r="GH79" s="159"/>
    </row>
    <row r="80" customFormat="false" ht="12.75" hidden="false" customHeight="false" outlineLevel="0" collapsed="false">
      <c r="A80" s="168" t="n">
        <v>39022</v>
      </c>
      <c r="B80" s="149" t="n">
        <v>-1.21127997</v>
      </c>
      <c r="C80" s="149" t="n">
        <v>0</v>
      </c>
      <c r="D80" s="149" t="n">
        <v>-1.21127997</v>
      </c>
      <c r="E80" s="149" t="n">
        <v>0</v>
      </c>
      <c r="F80" s="149" t="n">
        <v>0</v>
      </c>
      <c r="G80" s="149" t="n">
        <v>0</v>
      </c>
      <c r="H80" s="148" t="n">
        <v>0</v>
      </c>
      <c r="I80" s="170" t="n">
        <v>0</v>
      </c>
      <c r="J80" s="147" t="n">
        <v>0</v>
      </c>
      <c r="K80" s="147" t="n">
        <v>0</v>
      </c>
      <c r="L80" s="147" t="n">
        <v>0</v>
      </c>
      <c r="M80" s="147" t="n">
        <v>0</v>
      </c>
      <c r="N80" s="147" t="n">
        <v>0</v>
      </c>
      <c r="O80" s="147" t="n">
        <v>0</v>
      </c>
      <c r="P80" s="147" t="n">
        <v>0</v>
      </c>
      <c r="Q80" s="147" t="n">
        <v>0</v>
      </c>
      <c r="R80" s="148" t="n">
        <v>0</v>
      </c>
      <c r="S80" s="158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59"/>
      <c r="BN80" s="159"/>
      <c r="BO80" s="159"/>
      <c r="BP80" s="159"/>
      <c r="BQ80" s="159"/>
      <c r="BR80" s="159"/>
      <c r="BS80" s="159"/>
      <c r="BT80" s="159"/>
      <c r="BU80" s="159"/>
      <c r="BV80" s="159"/>
      <c r="BW80" s="159"/>
      <c r="BX80" s="159"/>
      <c r="BY80" s="159"/>
      <c r="BZ80" s="159"/>
      <c r="CA80" s="159"/>
      <c r="CB80" s="159"/>
      <c r="CC80" s="159"/>
      <c r="CD80" s="159"/>
      <c r="CE80" s="159"/>
      <c r="CF80" s="159"/>
      <c r="CG80" s="159"/>
      <c r="CH80" s="159"/>
      <c r="CI80" s="159"/>
      <c r="CJ80" s="159"/>
      <c r="CK80" s="159"/>
      <c r="CL80" s="159"/>
      <c r="CM80" s="159"/>
      <c r="CN80" s="159"/>
      <c r="CO80" s="159"/>
      <c r="CP80" s="159"/>
      <c r="CQ80" s="159"/>
      <c r="CR80" s="159"/>
      <c r="CS80" s="159"/>
      <c r="CT80" s="159"/>
      <c r="CU80" s="159"/>
      <c r="CV80" s="159"/>
      <c r="CW80" s="159"/>
      <c r="CX80" s="159"/>
      <c r="CY80" s="159"/>
      <c r="CZ80" s="159"/>
      <c r="DA80" s="159"/>
      <c r="DB80" s="159"/>
      <c r="DC80" s="159"/>
      <c r="DD80" s="159"/>
      <c r="DE80" s="159"/>
      <c r="DF80" s="159"/>
      <c r="DG80" s="159"/>
      <c r="DH80" s="159"/>
      <c r="DI80" s="159"/>
      <c r="DJ80" s="159"/>
      <c r="DK80" s="159"/>
      <c r="DL80" s="159"/>
      <c r="DM80" s="159"/>
      <c r="DN80" s="159"/>
      <c r="DO80" s="159"/>
      <c r="DP80" s="159"/>
      <c r="DQ80" s="159"/>
      <c r="DR80" s="159"/>
      <c r="DS80" s="159"/>
      <c r="DT80" s="159"/>
      <c r="DU80" s="159"/>
      <c r="DV80" s="159"/>
      <c r="DW80" s="159"/>
      <c r="DX80" s="159"/>
      <c r="DY80" s="159"/>
      <c r="DZ80" s="159"/>
      <c r="EA80" s="159"/>
      <c r="EB80" s="159"/>
      <c r="EC80" s="159"/>
      <c r="ED80" s="159"/>
      <c r="EE80" s="159"/>
      <c r="EF80" s="159"/>
      <c r="EG80" s="159"/>
      <c r="EH80" s="159"/>
      <c r="EI80" s="159"/>
      <c r="EJ80" s="159"/>
      <c r="EK80" s="159"/>
      <c r="EL80" s="159"/>
      <c r="EM80" s="159"/>
      <c r="EN80" s="159"/>
      <c r="EO80" s="159"/>
      <c r="EP80" s="159"/>
      <c r="EQ80" s="159"/>
      <c r="ER80" s="159"/>
      <c r="ES80" s="159"/>
      <c r="ET80" s="159"/>
      <c r="EU80" s="159"/>
      <c r="EV80" s="159"/>
      <c r="EW80" s="159"/>
      <c r="EX80" s="159"/>
      <c r="EY80" s="159"/>
      <c r="EZ80" s="159"/>
      <c r="FA80" s="159"/>
      <c r="FB80" s="159"/>
      <c r="FC80" s="159"/>
      <c r="FD80" s="159"/>
      <c r="FE80" s="159"/>
      <c r="FF80" s="159"/>
      <c r="FG80" s="159"/>
      <c r="FH80" s="159"/>
      <c r="FI80" s="159"/>
      <c r="FJ80" s="159"/>
      <c r="FK80" s="159"/>
      <c r="FL80" s="159"/>
      <c r="FM80" s="159"/>
      <c r="FN80" s="159"/>
      <c r="FO80" s="159"/>
      <c r="FP80" s="159"/>
      <c r="FQ80" s="159"/>
      <c r="FR80" s="159"/>
      <c r="FS80" s="159"/>
      <c r="FT80" s="159"/>
      <c r="FU80" s="159"/>
      <c r="FV80" s="159"/>
      <c r="FW80" s="159"/>
      <c r="FX80" s="159"/>
      <c r="FY80" s="159"/>
      <c r="FZ80" s="159"/>
      <c r="GA80" s="159"/>
      <c r="GB80" s="159"/>
      <c r="GC80" s="159"/>
      <c r="GD80" s="159"/>
      <c r="GE80" s="159"/>
      <c r="GF80" s="159"/>
      <c r="GG80" s="159"/>
      <c r="GH80" s="159"/>
    </row>
    <row r="81" customFormat="false" ht="12.75" hidden="false" customHeight="false" outlineLevel="0" collapsed="false">
      <c r="A81" s="168"/>
      <c r="B81" s="149"/>
      <c r="C81" s="149"/>
      <c r="D81" s="149"/>
      <c r="E81" s="149"/>
      <c r="F81" s="149"/>
      <c r="G81" s="149"/>
      <c r="H81" s="148"/>
      <c r="I81" s="170"/>
      <c r="R81" s="148"/>
      <c r="S81" s="158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  <c r="BN81" s="159"/>
      <c r="BO81" s="159"/>
      <c r="BP81" s="159"/>
      <c r="BQ81" s="159"/>
      <c r="BR81" s="159"/>
      <c r="BS81" s="159"/>
      <c r="BT81" s="159"/>
      <c r="BU81" s="159"/>
      <c r="BV81" s="159"/>
      <c r="BW81" s="159"/>
      <c r="BX81" s="159"/>
      <c r="BY81" s="159"/>
      <c r="BZ81" s="159"/>
      <c r="CA81" s="159"/>
      <c r="CB81" s="159"/>
      <c r="CC81" s="159"/>
      <c r="CD81" s="159"/>
      <c r="CE81" s="159"/>
      <c r="CF81" s="159"/>
      <c r="CG81" s="159"/>
      <c r="CH81" s="159"/>
      <c r="CI81" s="159"/>
      <c r="CJ81" s="159"/>
      <c r="CK81" s="159"/>
      <c r="CL81" s="159"/>
      <c r="CM81" s="159"/>
      <c r="CN81" s="159"/>
      <c r="CO81" s="159"/>
      <c r="CP81" s="159"/>
      <c r="CQ81" s="159"/>
      <c r="CR81" s="159"/>
      <c r="CS81" s="159"/>
      <c r="CT81" s="159"/>
      <c r="CU81" s="159"/>
      <c r="CV81" s="159"/>
      <c r="CW81" s="159"/>
      <c r="CX81" s="159"/>
      <c r="CY81" s="159"/>
      <c r="CZ81" s="159"/>
      <c r="DA81" s="159"/>
      <c r="DB81" s="159"/>
      <c r="DC81" s="159"/>
      <c r="DD81" s="159"/>
      <c r="DE81" s="159"/>
      <c r="DF81" s="159"/>
      <c r="DG81" s="159"/>
      <c r="DH81" s="159"/>
      <c r="DI81" s="159"/>
      <c r="DJ81" s="159"/>
      <c r="DK81" s="159"/>
      <c r="DL81" s="159"/>
      <c r="DM81" s="159"/>
      <c r="DN81" s="159"/>
      <c r="DO81" s="159"/>
      <c r="DP81" s="159"/>
      <c r="DQ81" s="159"/>
      <c r="DR81" s="159"/>
      <c r="DS81" s="159"/>
      <c r="DT81" s="159"/>
      <c r="DU81" s="159"/>
      <c r="DV81" s="159"/>
      <c r="DW81" s="159"/>
      <c r="DX81" s="159"/>
      <c r="DY81" s="159"/>
      <c r="DZ81" s="159"/>
      <c r="EA81" s="159"/>
      <c r="EB81" s="159"/>
      <c r="EC81" s="159"/>
      <c r="ED81" s="159"/>
      <c r="EE81" s="159"/>
      <c r="EF81" s="159"/>
      <c r="EG81" s="159"/>
      <c r="EH81" s="159"/>
      <c r="EI81" s="159"/>
      <c r="EJ81" s="159"/>
      <c r="EK81" s="159"/>
      <c r="EL81" s="159"/>
      <c r="EM81" s="159"/>
      <c r="EN81" s="159"/>
      <c r="EO81" s="159"/>
      <c r="EP81" s="159"/>
      <c r="EQ81" s="159"/>
      <c r="ER81" s="159"/>
      <c r="ES81" s="159"/>
      <c r="ET81" s="159"/>
      <c r="EU81" s="159"/>
      <c r="EV81" s="159"/>
      <c r="EW81" s="159"/>
      <c r="EX81" s="159"/>
      <c r="EY81" s="159"/>
      <c r="EZ81" s="159"/>
      <c r="FA81" s="159"/>
      <c r="FB81" s="159"/>
      <c r="FC81" s="159"/>
      <c r="FD81" s="159"/>
      <c r="FE81" s="159"/>
      <c r="FF81" s="159"/>
      <c r="FG81" s="159"/>
      <c r="FH81" s="159"/>
      <c r="FI81" s="159"/>
      <c r="FJ81" s="159"/>
      <c r="FK81" s="159"/>
      <c r="FL81" s="159"/>
      <c r="FM81" s="159"/>
      <c r="FN81" s="159"/>
      <c r="FO81" s="159"/>
      <c r="FP81" s="159"/>
      <c r="FQ81" s="159"/>
      <c r="FR81" s="159"/>
      <c r="FS81" s="159"/>
      <c r="FT81" s="159"/>
      <c r="FU81" s="159"/>
      <c r="FV81" s="159"/>
      <c r="FW81" s="159"/>
      <c r="FX81" s="159"/>
      <c r="FY81" s="159"/>
      <c r="FZ81" s="159"/>
      <c r="GA81" s="159"/>
      <c r="GB81" s="159"/>
      <c r="GC81" s="159"/>
      <c r="GD81" s="159"/>
      <c r="GE81" s="159"/>
      <c r="GF81" s="159"/>
      <c r="GG81" s="159"/>
      <c r="GH81" s="159"/>
    </row>
    <row r="82" customFormat="false" ht="12.75" hidden="false" customHeight="false" outlineLevel="0" collapsed="false">
      <c r="A82" s="168"/>
      <c r="B82" s="149"/>
      <c r="C82" s="149"/>
      <c r="D82" s="149"/>
      <c r="E82" s="149"/>
      <c r="F82" s="149"/>
      <c r="G82" s="149"/>
      <c r="H82" s="148"/>
      <c r="I82" s="170"/>
      <c r="R82" s="148"/>
      <c r="S82" s="158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59"/>
      <c r="BN82" s="159"/>
      <c r="BO82" s="159"/>
      <c r="BP82" s="159"/>
      <c r="BQ82" s="159"/>
      <c r="BR82" s="159"/>
      <c r="BS82" s="159"/>
      <c r="BT82" s="159"/>
      <c r="BU82" s="159"/>
      <c r="BV82" s="159"/>
      <c r="BW82" s="159"/>
      <c r="BX82" s="159"/>
      <c r="BY82" s="159"/>
      <c r="BZ82" s="159"/>
      <c r="CA82" s="159"/>
      <c r="CB82" s="159"/>
      <c r="CC82" s="159"/>
      <c r="CD82" s="159"/>
      <c r="CE82" s="159"/>
      <c r="CF82" s="159"/>
      <c r="CG82" s="159"/>
      <c r="CH82" s="159"/>
      <c r="CI82" s="159"/>
      <c r="CJ82" s="159"/>
      <c r="CK82" s="159"/>
      <c r="CL82" s="159"/>
      <c r="CM82" s="159"/>
      <c r="CN82" s="159"/>
      <c r="CO82" s="159"/>
      <c r="CP82" s="159"/>
      <c r="CQ82" s="159"/>
      <c r="CR82" s="159"/>
      <c r="CS82" s="159"/>
      <c r="CT82" s="159"/>
      <c r="CU82" s="159"/>
      <c r="CV82" s="159"/>
      <c r="CW82" s="159"/>
      <c r="CX82" s="159"/>
      <c r="CY82" s="159"/>
      <c r="CZ82" s="159"/>
      <c r="DA82" s="159"/>
      <c r="DB82" s="159"/>
      <c r="DC82" s="159"/>
      <c r="DD82" s="159"/>
      <c r="DE82" s="159"/>
      <c r="DF82" s="159"/>
      <c r="DG82" s="159"/>
      <c r="DH82" s="159"/>
      <c r="DI82" s="159"/>
      <c r="DJ82" s="159"/>
      <c r="DK82" s="159"/>
      <c r="DL82" s="159"/>
      <c r="DM82" s="159"/>
      <c r="DN82" s="159"/>
      <c r="DO82" s="159"/>
      <c r="DP82" s="159"/>
      <c r="DQ82" s="159"/>
      <c r="DR82" s="159"/>
      <c r="DS82" s="159"/>
      <c r="DT82" s="159"/>
      <c r="DU82" s="159"/>
      <c r="DV82" s="159"/>
      <c r="DW82" s="159"/>
      <c r="DX82" s="159"/>
      <c r="DY82" s="159"/>
      <c r="DZ82" s="159"/>
      <c r="EA82" s="159"/>
      <c r="EB82" s="159"/>
      <c r="EC82" s="159"/>
      <c r="ED82" s="159"/>
      <c r="EE82" s="159"/>
      <c r="EF82" s="159"/>
      <c r="EG82" s="159"/>
      <c r="EH82" s="159"/>
      <c r="EI82" s="159"/>
      <c r="EJ82" s="159"/>
      <c r="EK82" s="159"/>
      <c r="EL82" s="159"/>
      <c r="EM82" s="159"/>
      <c r="EN82" s="159"/>
      <c r="EO82" s="159"/>
      <c r="EP82" s="159"/>
      <c r="EQ82" s="159"/>
      <c r="ER82" s="159"/>
      <c r="ES82" s="159"/>
      <c r="ET82" s="159"/>
      <c r="EU82" s="159"/>
      <c r="EV82" s="159"/>
      <c r="EW82" s="159"/>
      <c r="EX82" s="159"/>
      <c r="EY82" s="159"/>
      <c r="EZ82" s="159"/>
      <c r="FA82" s="159"/>
      <c r="FB82" s="159"/>
      <c r="FC82" s="159"/>
      <c r="FD82" s="159"/>
      <c r="FE82" s="159"/>
      <c r="FF82" s="159"/>
      <c r="FG82" s="159"/>
      <c r="FH82" s="159"/>
      <c r="FI82" s="159"/>
      <c r="FJ82" s="159"/>
      <c r="FK82" s="159"/>
      <c r="FL82" s="159"/>
      <c r="FM82" s="159"/>
      <c r="FN82" s="159"/>
      <c r="FO82" s="159"/>
      <c r="FP82" s="159"/>
      <c r="FQ82" s="159"/>
      <c r="FR82" s="159"/>
      <c r="FS82" s="159"/>
      <c r="FT82" s="159"/>
      <c r="FU82" s="159"/>
      <c r="FV82" s="159"/>
      <c r="FW82" s="159"/>
      <c r="FX82" s="159"/>
      <c r="FY82" s="159"/>
      <c r="FZ82" s="159"/>
      <c r="GA82" s="159"/>
      <c r="GB82" s="159"/>
      <c r="GC82" s="159"/>
      <c r="GD82" s="159"/>
      <c r="GE82" s="159"/>
      <c r="GF82" s="159"/>
      <c r="GG82" s="159"/>
      <c r="GH82" s="159"/>
    </row>
    <row r="83" customFormat="false" ht="12.75" hidden="false" customHeight="false" outlineLevel="0" collapsed="false">
      <c r="A83" s="168"/>
      <c r="B83" s="149"/>
      <c r="C83" s="149"/>
      <c r="D83" s="149"/>
      <c r="E83" s="149"/>
      <c r="F83" s="149"/>
      <c r="G83" s="149"/>
      <c r="H83" s="148"/>
      <c r="I83" s="170"/>
      <c r="R83" s="148"/>
      <c r="S83" s="158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159"/>
      <c r="BN83" s="159"/>
      <c r="BO83" s="159"/>
      <c r="BP83" s="159"/>
      <c r="BQ83" s="159"/>
      <c r="BR83" s="159"/>
      <c r="BS83" s="159"/>
      <c r="BT83" s="159"/>
      <c r="BU83" s="159"/>
      <c r="BV83" s="159"/>
      <c r="BW83" s="159"/>
      <c r="BX83" s="159"/>
      <c r="BY83" s="159"/>
      <c r="BZ83" s="159"/>
      <c r="CA83" s="159"/>
      <c r="CB83" s="159"/>
      <c r="CC83" s="159"/>
      <c r="CD83" s="159"/>
      <c r="CE83" s="159"/>
      <c r="CF83" s="159"/>
      <c r="CG83" s="159"/>
      <c r="CH83" s="159"/>
      <c r="CI83" s="159"/>
      <c r="CJ83" s="159"/>
      <c r="CK83" s="159"/>
      <c r="CL83" s="159"/>
      <c r="CM83" s="159"/>
      <c r="CN83" s="159"/>
      <c r="CO83" s="159"/>
      <c r="CP83" s="159"/>
      <c r="CQ83" s="159"/>
      <c r="CR83" s="159"/>
      <c r="CS83" s="159"/>
      <c r="CT83" s="159"/>
      <c r="CU83" s="159"/>
      <c r="CV83" s="159"/>
      <c r="CW83" s="159"/>
      <c r="CX83" s="159"/>
      <c r="CY83" s="159"/>
      <c r="CZ83" s="159"/>
      <c r="DA83" s="159"/>
      <c r="DB83" s="159"/>
      <c r="DC83" s="159"/>
      <c r="DD83" s="159"/>
      <c r="DE83" s="159"/>
      <c r="DF83" s="159"/>
      <c r="DG83" s="159"/>
      <c r="DH83" s="159"/>
      <c r="DI83" s="159"/>
      <c r="DJ83" s="159"/>
      <c r="DK83" s="159"/>
      <c r="DL83" s="159"/>
      <c r="DM83" s="159"/>
      <c r="DN83" s="159"/>
      <c r="DO83" s="159"/>
      <c r="DP83" s="159"/>
      <c r="DQ83" s="159"/>
      <c r="DR83" s="159"/>
      <c r="DS83" s="159"/>
      <c r="DT83" s="159"/>
      <c r="DU83" s="159"/>
      <c r="DV83" s="159"/>
      <c r="DW83" s="159"/>
      <c r="DX83" s="159"/>
      <c r="DY83" s="159"/>
      <c r="DZ83" s="159"/>
      <c r="EA83" s="159"/>
      <c r="EB83" s="159"/>
      <c r="EC83" s="159"/>
      <c r="ED83" s="159"/>
      <c r="EE83" s="159"/>
      <c r="EF83" s="159"/>
      <c r="EG83" s="159"/>
      <c r="EH83" s="159"/>
      <c r="EI83" s="159"/>
      <c r="EJ83" s="159"/>
      <c r="EK83" s="159"/>
      <c r="EL83" s="159"/>
      <c r="EM83" s="159"/>
      <c r="EN83" s="159"/>
      <c r="EO83" s="159"/>
      <c r="EP83" s="159"/>
      <c r="EQ83" s="159"/>
      <c r="ER83" s="159"/>
      <c r="ES83" s="159"/>
      <c r="ET83" s="159"/>
      <c r="EU83" s="159"/>
      <c r="EV83" s="159"/>
      <c r="EW83" s="159"/>
      <c r="EX83" s="159"/>
      <c r="EY83" s="159"/>
      <c r="EZ83" s="159"/>
      <c r="FA83" s="159"/>
      <c r="FB83" s="159"/>
      <c r="FC83" s="159"/>
      <c r="FD83" s="159"/>
      <c r="FE83" s="159"/>
      <c r="FF83" s="159"/>
      <c r="FG83" s="159"/>
      <c r="FH83" s="159"/>
      <c r="FI83" s="159"/>
      <c r="FJ83" s="159"/>
      <c r="FK83" s="159"/>
      <c r="FL83" s="159"/>
      <c r="FM83" s="159"/>
      <c r="FN83" s="159"/>
      <c r="FO83" s="159"/>
      <c r="FP83" s="159"/>
      <c r="FQ83" s="159"/>
      <c r="FR83" s="159"/>
      <c r="FS83" s="159"/>
      <c r="FT83" s="159"/>
      <c r="FU83" s="159"/>
      <c r="FV83" s="159"/>
      <c r="FW83" s="159"/>
      <c r="FX83" s="159"/>
      <c r="FY83" s="159"/>
      <c r="FZ83" s="159"/>
      <c r="GA83" s="159"/>
      <c r="GB83" s="159"/>
      <c r="GC83" s="159"/>
      <c r="GD83" s="159"/>
      <c r="GE83" s="159"/>
      <c r="GF83" s="159"/>
      <c r="GG83" s="159"/>
      <c r="GH83" s="159"/>
    </row>
    <row r="84" customFormat="false" ht="12.75" hidden="false" customHeight="false" outlineLevel="0" collapsed="false">
      <c r="A84" s="168"/>
      <c r="B84" s="149"/>
      <c r="C84" s="149"/>
      <c r="D84" s="149"/>
      <c r="E84" s="149"/>
      <c r="F84" s="149"/>
      <c r="G84" s="149"/>
      <c r="H84" s="148"/>
      <c r="I84" s="170"/>
      <c r="R84" s="148"/>
      <c r="S84" s="158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159"/>
      <c r="BN84" s="159"/>
      <c r="BO84" s="159"/>
      <c r="BP84" s="159"/>
      <c r="BQ84" s="159"/>
      <c r="BR84" s="159"/>
      <c r="BS84" s="159"/>
      <c r="BT84" s="159"/>
      <c r="BU84" s="159"/>
      <c r="BV84" s="159"/>
      <c r="BW84" s="159"/>
      <c r="BX84" s="159"/>
      <c r="BY84" s="159"/>
      <c r="BZ84" s="159"/>
      <c r="CA84" s="159"/>
      <c r="CB84" s="159"/>
      <c r="CC84" s="159"/>
      <c r="CD84" s="159"/>
      <c r="CE84" s="159"/>
      <c r="CF84" s="159"/>
      <c r="CG84" s="159"/>
      <c r="CH84" s="159"/>
      <c r="CI84" s="159"/>
      <c r="CJ84" s="159"/>
      <c r="CK84" s="159"/>
      <c r="CL84" s="159"/>
      <c r="CM84" s="159"/>
      <c r="CN84" s="159"/>
      <c r="CO84" s="159"/>
      <c r="CP84" s="159"/>
      <c r="CQ84" s="159"/>
      <c r="CR84" s="159"/>
      <c r="CS84" s="159"/>
      <c r="CT84" s="159"/>
      <c r="CU84" s="159"/>
      <c r="CV84" s="159"/>
      <c r="CW84" s="159"/>
      <c r="CX84" s="159"/>
      <c r="CY84" s="159"/>
      <c r="CZ84" s="159"/>
      <c r="DA84" s="159"/>
      <c r="DB84" s="159"/>
      <c r="DC84" s="159"/>
      <c r="DD84" s="159"/>
      <c r="DE84" s="159"/>
      <c r="DF84" s="159"/>
      <c r="DG84" s="159"/>
      <c r="DH84" s="159"/>
      <c r="DI84" s="159"/>
      <c r="DJ84" s="159"/>
      <c r="DK84" s="159"/>
      <c r="DL84" s="159"/>
      <c r="DM84" s="159"/>
      <c r="DN84" s="159"/>
      <c r="DO84" s="159"/>
      <c r="DP84" s="159"/>
      <c r="DQ84" s="159"/>
      <c r="DR84" s="159"/>
      <c r="DS84" s="159"/>
      <c r="DT84" s="159"/>
      <c r="DU84" s="159"/>
      <c r="DV84" s="159"/>
      <c r="DW84" s="159"/>
      <c r="DX84" s="159"/>
      <c r="DY84" s="159"/>
      <c r="DZ84" s="159"/>
      <c r="EA84" s="159"/>
      <c r="EB84" s="159"/>
      <c r="EC84" s="159"/>
      <c r="ED84" s="159"/>
      <c r="EE84" s="159"/>
      <c r="EF84" s="159"/>
      <c r="EG84" s="159"/>
      <c r="EH84" s="159"/>
      <c r="EI84" s="159"/>
      <c r="EJ84" s="159"/>
      <c r="EK84" s="159"/>
      <c r="EL84" s="159"/>
      <c r="EM84" s="159"/>
      <c r="EN84" s="159"/>
      <c r="EO84" s="159"/>
      <c r="EP84" s="159"/>
      <c r="EQ84" s="159"/>
      <c r="ER84" s="159"/>
      <c r="ES84" s="159"/>
      <c r="ET84" s="159"/>
      <c r="EU84" s="159"/>
      <c r="EV84" s="159"/>
      <c r="EW84" s="159"/>
      <c r="EX84" s="159"/>
      <c r="EY84" s="159"/>
      <c r="EZ84" s="159"/>
      <c r="FA84" s="159"/>
      <c r="FB84" s="159"/>
      <c r="FC84" s="159"/>
      <c r="FD84" s="159"/>
      <c r="FE84" s="159"/>
      <c r="FF84" s="159"/>
      <c r="FG84" s="159"/>
      <c r="FH84" s="159"/>
      <c r="FI84" s="159"/>
      <c r="FJ84" s="159"/>
      <c r="FK84" s="159"/>
      <c r="FL84" s="159"/>
      <c r="FM84" s="159"/>
      <c r="FN84" s="159"/>
      <c r="FO84" s="159"/>
      <c r="FP84" s="159"/>
      <c r="FQ84" s="159"/>
      <c r="FR84" s="159"/>
      <c r="FS84" s="159"/>
      <c r="FT84" s="159"/>
      <c r="FU84" s="159"/>
      <c r="FV84" s="159"/>
      <c r="FW84" s="159"/>
      <c r="FX84" s="159"/>
      <c r="FY84" s="159"/>
      <c r="FZ84" s="159"/>
      <c r="GA84" s="159"/>
      <c r="GB84" s="159"/>
      <c r="GC84" s="159"/>
      <c r="GD84" s="159"/>
      <c r="GE84" s="159"/>
      <c r="GF84" s="159"/>
      <c r="GG84" s="159"/>
      <c r="GH84" s="159"/>
    </row>
    <row r="85" customFormat="false" ht="12.75" hidden="false" customHeight="false" outlineLevel="0" collapsed="false">
      <c r="A85" s="168"/>
      <c r="B85" s="149"/>
      <c r="C85" s="149"/>
      <c r="D85" s="149"/>
      <c r="E85" s="149"/>
      <c r="F85" s="149"/>
      <c r="G85" s="149"/>
      <c r="H85" s="148"/>
      <c r="I85" s="170"/>
      <c r="R85" s="148"/>
      <c r="S85" s="158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159"/>
      <c r="BN85" s="159"/>
      <c r="BO85" s="159"/>
      <c r="BP85" s="159"/>
      <c r="BQ85" s="159"/>
      <c r="BR85" s="159"/>
      <c r="BS85" s="159"/>
      <c r="BT85" s="159"/>
      <c r="BU85" s="159"/>
      <c r="BV85" s="159"/>
      <c r="BW85" s="159"/>
      <c r="BX85" s="159"/>
      <c r="BY85" s="159"/>
      <c r="BZ85" s="159"/>
      <c r="CA85" s="159"/>
      <c r="CB85" s="159"/>
      <c r="CC85" s="159"/>
      <c r="CD85" s="159"/>
      <c r="CE85" s="159"/>
      <c r="CF85" s="159"/>
      <c r="CG85" s="159"/>
      <c r="CH85" s="159"/>
      <c r="CI85" s="159"/>
      <c r="CJ85" s="159"/>
      <c r="CK85" s="159"/>
      <c r="CL85" s="159"/>
      <c r="CM85" s="159"/>
      <c r="CN85" s="159"/>
      <c r="CO85" s="159"/>
      <c r="CP85" s="159"/>
      <c r="CQ85" s="159"/>
      <c r="CR85" s="159"/>
      <c r="CS85" s="159"/>
      <c r="CT85" s="159"/>
      <c r="CU85" s="159"/>
      <c r="CV85" s="159"/>
      <c r="CW85" s="159"/>
      <c r="CX85" s="159"/>
      <c r="CY85" s="159"/>
      <c r="CZ85" s="159"/>
      <c r="DA85" s="159"/>
      <c r="DB85" s="159"/>
      <c r="DC85" s="159"/>
      <c r="DD85" s="159"/>
      <c r="DE85" s="159"/>
      <c r="DF85" s="159"/>
      <c r="DG85" s="159"/>
      <c r="DH85" s="159"/>
      <c r="DI85" s="159"/>
      <c r="DJ85" s="159"/>
      <c r="DK85" s="159"/>
      <c r="DL85" s="159"/>
      <c r="DM85" s="159"/>
      <c r="DN85" s="159"/>
      <c r="DO85" s="159"/>
      <c r="DP85" s="159"/>
      <c r="DQ85" s="159"/>
      <c r="DR85" s="159"/>
      <c r="DS85" s="159"/>
      <c r="DT85" s="159"/>
      <c r="DU85" s="159"/>
      <c r="DV85" s="159"/>
      <c r="DW85" s="159"/>
      <c r="DX85" s="159"/>
      <c r="DY85" s="159"/>
      <c r="DZ85" s="159"/>
      <c r="EA85" s="159"/>
      <c r="EB85" s="159"/>
      <c r="EC85" s="159"/>
      <c r="ED85" s="159"/>
      <c r="EE85" s="159"/>
      <c r="EF85" s="159"/>
      <c r="EG85" s="159"/>
      <c r="EH85" s="159"/>
      <c r="EI85" s="159"/>
      <c r="EJ85" s="159"/>
      <c r="EK85" s="159"/>
      <c r="EL85" s="159"/>
      <c r="EM85" s="159"/>
      <c r="EN85" s="159"/>
      <c r="EO85" s="159"/>
      <c r="EP85" s="159"/>
      <c r="EQ85" s="159"/>
      <c r="ER85" s="159"/>
      <c r="ES85" s="159"/>
      <c r="ET85" s="159"/>
      <c r="EU85" s="159"/>
      <c r="EV85" s="159"/>
      <c r="EW85" s="159"/>
      <c r="EX85" s="159"/>
      <c r="EY85" s="159"/>
      <c r="EZ85" s="159"/>
      <c r="FA85" s="159"/>
      <c r="FB85" s="159"/>
      <c r="FC85" s="159"/>
      <c r="FD85" s="159"/>
      <c r="FE85" s="159"/>
      <c r="FF85" s="159"/>
      <c r="FG85" s="159"/>
      <c r="FH85" s="159"/>
      <c r="FI85" s="159"/>
      <c r="FJ85" s="159"/>
      <c r="FK85" s="159"/>
      <c r="FL85" s="159"/>
      <c r="FM85" s="159"/>
      <c r="FN85" s="159"/>
      <c r="FO85" s="159"/>
      <c r="FP85" s="159"/>
      <c r="FQ85" s="159"/>
      <c r="FR85" s="159"/>
      <c r="FS85" s="159"/>
      <c r="FT85" s="159"/>
      <c r="FU85" s="159"/>
      <c r="FV85" s="159"/>
      <c r="FW85" s="159"/>
      <c r="FX85" s="159"/>
      <c r="FY85" s="159"/>
      <c r="FZ85" s="159"/>
      <c r="GA85" s="159"/>
      <c r="GB85" s="159"/>
      <c r="GC85" s="159"/>
      <c r="GD85" s="159"/>
      <c r="GE85" s="159"/>
      <c r="GF85" s="159"/>
      <c r="GG85" s="159"/>
      <c r="GH85" s="159"/>
    </row>
    <row r="86" customFormat="false" ht="12.75" hidden="false" customHeight="false" outlineLevel="0" collapsed="false">
      <c r="A86" s="168"/>
      <c r="B86" s="149"/>
      <c r="C86" s="149"/>
      <c r="D86" s="149"/>
      <c r="E86" s="149"/>
      <c r="F86" s="149"/>
      <c r="G86" s="149"/>
      <c r="H86" s="148"/>
      <c r="I86" s="170"/>
      <c r="R86" s="148"/>
      <c r="S86" s="158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159"/>
      <c r="BN86" s="159"/>
      <c r="BO86" s="159"/>
      <c r="BP86" s="159"/>
      <c r="BQ86" s="159"/>
      <c r="BR86" s="159"/>
      <c r="BS86" s="159"/>
      <c r="BT86" s="159"/>
      <c r="BU86" s="159"/>
      <c r="BV86" s="159"/>
      <c r="BW86" s="159"/>
      <c r="BX86" s="159"/>
      <c r="BY86" s="159"/>
      <c r="BZ86" s="159"/>
      <c r="CA86" s="159"/>
      <c r="CB86" s="159"/>
      <c r="CC86" s="159"/>
      <c r="CD86" s="159"/>
      <c r="CE86" s="159"/>
      <c r="CF86" s="159"/>
      <c r="CG86" s="159"/>
      <c r="CH86" s="159"/>
      <c r="CI86" s="159"/>
      <c r="CJ86" s="159"/>
      <c r="CK86" s="159"/>
      <c r="CL86" s="159"/>
      <c r="CM86" s="159"/>
      <c r="CN86" s="159"/>
      <c r="CO86" s="159"/>
      <c r="CP86" s="159"/>
      <c r="CQ86" s="159"/>
      <c r="CR86" s="159"/>
      <c r="CS86" s="159"/>
      <c r="CT86" s="159"/>
      <c r="CU86" s="159"/>
      <c r="CV86" s="159"/>
      <c r="CW86" s="159"/>
      <c r="CX86" s="159"/>
      <c r="CY86" s="159"/>
      <c r="CZ86" s="159"/>
      <c r="DA86" s="159"/>
      <c r="DB86" s="159"/>
      <c r="DC86" s="159"/>
      <c r="DD86" s="159"/>
      <c r="DE86" s="159"/>
      <c r="DF86" s="159"/>
      <c r="DG86" s="159"/>
      <c r="DH86" s="159"/>
      <c r="DI86" s="159"/>
      <c r="DJ86" s="159"/>
      <c r="DK86" s="159"/>
      <c r="DL86" s="159"/>
      <c r="DM86" s="159"/>
      <c r="DN86" s="159"/>
      <c r="DO86" s="159"/>
      <c r="DP86" s="159"/>
      <c r="DQ86" s="159"/>
      <c r="DR86" s="159"/>
      <c r="DS86" s="159"/>
      <c r="DT86" s="159"/>
      <c r="DU86" s="159"/>
      <c r="DV86" s="159"/>
      <c r="DW86" s="159"/>
      <c r="DX86" s="159"/>
      <c r="DY86" s="159"/>
      <c r="DZ86" s="159"/>
      <c r="EA86" s="159"/>
      <c r="EB86" s="159"/>
      <c r="EC86" s="159"/>
      <c r="ED86" s="159"/>
      <c r="EE86" s="159"/>
      <c r="EF86" s="159"/>
      <c r="EG86" s="159"/>
      <c r="EH86" s="159"/>
      <c r="EI86" s="159"/>
      <c r="EJ86" s="159"/>
      <c r="EK86" s="159"/>
      <c r="EL86" s="159"/>
      <c r="EM86" s="159"/>
      <c r="EN86" s="159"/>
      <c r="EO86" s="159"/>
      <c r="EP86" s="159"/>
      <c r="EQ86" s="159"/>
      <c r="ER86" s="159"/>
      <c r="ES86" s="159"/>
      <c r="ET86" s="159"/>
      <c r="EU86" s="159"/>
      <c r="EV86" s="159"/>
      <c r="EW86" s="159"/>
      <c r="EX86" s="159"/>
      <c r="EY86" s="159"/>
      <c r="EZ86" s="159"/>
      <c r="FA86" s="159"/>
      <c r="FB86" s="159"/>
      <c r="FC86" s="159"/>
      <c r="FD86" s="159"/>
      <c r="FE86" s="159"/>
      <c r="FF86" s="159"/>
      <c r="FG86" s="159"/>
      <c r="FH86" s="159"/>
      <c r="FI86" s="159"/>
      <c r="FJ86" s="159"/>
      <c r="FK86" s="159"/>
      <c r="FL86" s="159"/>
      <c r="FM86" s="159"/>
      <c r="FN86" s="159"/>
      <c r="FO86" s="159"/>
      <c r="FP86" s="159"/>
      <c r="FQ86" s="159"/>
      <c r="FR86" s="159"/>
      <c r="FS86" s="159"/>
      <c r="FT86" s="159"/>
      <c r="FU86" s="159"/>
      <c r="FV86" s="159"/>
      <c r="FW86" s="159"/>
      <c r="FX86" s="159"/>
      <c r="FY86" s="159"/>
      <c r="FZ86" s="159"/>
      <c r="GA86" s="159"/>
      <c r="GB86" s="159"/>
      <c r="GC86" s="159"/>
      <c r="GD86" s="159"/>
      <c r="GE86" s="159"/>
      <c r="GF86" s="159"/>
      <c r="GG86" s="159"/>
      <c r="GH86" s="159"/>
    </row>
    <row r="87" customFormat="false" ht="12.75" hidden="false" customHeight="false" outlineLevel="0" collapsed="false">
      <c r="A87" s="168"/>
      <c r="B87" s="149"/>
      <c r="C87" s="149"/>
      <c r="D87" s="149"/>
      <c r="E87" s="149"/>
      <c r="F87" s="149"/>
      <c r="G87" s="149"/>
      <c r="H87" s="148"/>
      <c r="I87" s="170"/>
      <c r="R87" s="148"/>
      <c r="S87" s="158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9"/>
      <c r="AF87" s="159"/>
      <c r="AG87" s="159"/>
      <c r="AH87" s="159"/>
      <c r="AI87" s="159"/>
      <c r="AJ87" s="159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  <c r="BZ87" s="159"/>
      <c r="CA87" s="159"/>
      <c r="CB87" s="159"/>
      <c r="CC87" s="159"/>
      <c r="CD87" s="159"/>
      <c r="CE87" s="159"/>
      <c r="CF87" s="159"/>
      <c r="CG87" s="159"/>
      <c r="CH87" s="159"/>
      <c r="CI87" s="159"/>
      <c r="CJ87" s="159"/>
      <c r="CK87" s="159"/>
      <c r="CL87" s="159"/>
      <c r="CM87" s="159"/>
      <c r="CN87" s="159"/>
      <c r="CO87" s="159"/>
      <c r="CP87" s="159"/>
      <c r="CQ87" s="159"/>
      <c r="CR87" s="159"/>
      <c r="CS87" s="159"/>
      <c r="CT87" s="159"/>
      <c r="CU87" s="159"/>
      <c r="CV87" s="159"/>
      <c r="CW87" s="159"/>
      <c r="CX87" s="159"/>
      <c r="CY87" s="159"/>
      <c r="CZ87" s="159"/>
      <c r="DA87" s="159"/>
      <c r="DB87" s="159"/>
      <c r="DC87" s="159"/>
      <c r="DD87" s="159"/>
      <c r="DE87" s="159"/>
      <c r="DF87" s="159"/>
      <c r="DG87" s="159"/>
      <c r="DH87" s="159"/>
      <c r="DI87" s="159"/>
      <c r="DJ87" s="159"/>
      <c r="DK87" s="159"/>
      <c r="DL87" s="159"/>
      <c r="DM87" s="159"/>
      <c r="DN87" s="159"/>
      <c r="DO87" s="159"/>
      <c r="DP87" s="159"/>
      <c r="DQ87" s="159"/>
      <c r="DR87" s="159"/>
      <c r="DS87" s="159"/>
      <c r="DT87" s="159"/>
      <c r="DU87" s="159"/>
      <c r="DV87" s="159"/>
      <c r="DW87" s="159"/>
      <c r="DX87" s="159"/>
      <c r="DY87" s="159"/>
      <c r="DZ87" s="159"/>
      <c r="EA87" s="159"/>
      <c r="EB87" s="159"/>
      <c r="EC87" s="159"/>
      <c r="ED87" s="159"/>
      <c r="EE87" s="159"/>
      <c r="EF87" s="159"/>
      <c r="EG87" s="159"/>
      <c r="EH87" s="159"/>
      <c r="EI87" s="159"/>
      <c r="EJ87" s="159"/>
      <c r="EK87" s="159"/>
      <c r="EL87" s="159"/>
      <c r="EM87" s="159"/>
      <c r="EN87" s="159"/>
      <c r="EO87" s="159"/>
      <c r="EP87" s="159"/>
      <c r="EQ87" s="159"/>
      <c r="ER87" s="159"/>
      <c r="ES87" s="159"/>
      <c r="ET87" s="159"/>
      <c r="EU87" s="159"/>
      <c r="EV87" s="159"/>
      <c r="EW87" s="159"/>
      <c r="EX87" s="159"/>
      <c r="EY87" s="159"/>
      <c r="EZ87" s="159"/>
      <c r="FA87" s="159"/>
      <c r="FB87" s="159"/>
      <c r="FC87" s="159"/>
      <c r="FD87" s="159"/>
      <c r="FE87" s="159"/>
      <c r="FF87" s="159"/>
      <c r="FG87" s="159"/>
      <c r="FH87" s="159"/>
      <c r="FI87" s="159"/>
      <c r="FJ87" s="159"/>
      <c r="FK87" s="159"/>
      <c r="FL87" s="159"/>
      <c r="FM87" s="159"/>
      <c r="FN87" s="159"/>
      <c r="FO87" s="159"/>
      <c r="FP87" s="159"/>
      <c r="FQ87" s="159"/>
      <c r="FR87" s="159"/>
      <c r="FS87" s="159"/>
      <c r="FT87" s="159"/>
      <c r="FU87" s="159"/>
      <c r="FV87" s="159"/>
      <c r="FW87" s="159"/>
      <c r="FX87" s="159"/>
      <c r="FY87" s="159"/>
      <c r="FZ87" s="159"/>
      <c r="GA87" s="159"/>
      <c r="GB87" s="159"/>
      <c r="GC87" s="159"/>
      <c r="GD87" s="159"/>
      <c r="GE87" s="159"/>
      <c r="GF87" s="159"/>
      <c r="GG87" s="159"/>
      <c r="GH87" s="159"/>
    </row>
    <row r="88" customFormat="false" ht="12.75" hidden="false" customHeight="false" outlineLevel="0" collapsed="false">
      <c r="A88" s="168"/>
      <c r="B88" s="149"/>
      <c r="C88" s="149"/>
      <c r="D88" s="149"/>
      <c r="E88" s="149"/>
      <c r="F88" s="149"/>
      <c r="G88" s="149"/>
      <c r="H88" s="148"/>
      <c r="I88" s="170"/>
      <c r="R88" s="148"/>
      <c r="S88" s="158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9"/>
      <c r="AF88" s="159"/>
      <c r="AG88" s="159"/>
      <c r="AH88" s="159"/>
      <c r="AI88" s="159"/>
      <c r="AJ88" s="159"/>
      <c r="AK88" s="159"/>
      <c r="AL88" s="159"/>
      <c r="AM88" s="159"/>
      <c r="AN88" s="159"/>
      <c r="AO88" s="159"/>
      <c r="AP88" s="159"/>
      <c r="AQ88" s="159"/>
      <c r="AR88" s="159"/>
      <c r="AS88" s="159"/>
      <c r="AT88" s="159"/>
      <c r="AU88" s="159"/>
      <c r="AV88" s="159"/>
      <c r="AW88" s="159"/>
      <c r="AX88" s="159"/>
      <c r="AY88" s="159"/>
      <c r="AZ88" s="159"/>
      <c r="BA88" s="159"/>
      <c r="BB88" s="159"/>
      <c r="BC88" s="159"/>
      <c r="BD88" s="159"/>
      <c r="BE88" s="159"/>
      <c r="BF88" s="159"/>
      <c r="BG88" s="159"/>
      <c r="BH88" s="159"/>
      <c r="BI88" s="159"/>
      <c r="BJ88" s="159"/>
      <c r="BK88" s="159"/>
      <c r="BL88" s="159"/>
      <c r="BM88" s="159"/>
      <c r="BN88" s="159"/>
      <c r="BO88" s="159"/>
      <c r="BP88" s="159"/>
      <c r="BQ88" s="159"/>
      <c r="BR88" s="159"/>
      <c r="BS88" s="159"/>
      <c r="BT88" s="159"/>
      <c r="BU88" s="159"/>
      <c r="BV88" s="159"/>
      <c r="BW88" s="159"/>
      <c r="BX88" s="159"/>
      <c r="BY88" s="159"/>
      <c r="BZ88" s="159"/>
      <c r="CA88" s="159"/>
      <c r="CB88" s="159"/>
      <c r="CC88" s="159"/>
      <c r="CD88" s="159"/>
      <c r="CE88" s="159"/>
      <c r="CF88" s="159"/>
      <c r="CG88" s="159"/>
      <c r="CH88" s="159"/>
      <c r="CI88" s="159"/>
      <c r="CJ88" s="159"/>
      <c r="CK88" s="159"/>
      <c r="CL88" s="159"/>
      <c r="CM88" s="159"/>
      <c r="CN88" s="159"/>
      <c r="CO88" s="159"/>
      <c r="CP88" s="159"/>
      <c r="CQ88" s="159"/>
      <c r="CR88" s="159"/>
      <c r="CS88" s="159"/>
      <c r="CT88" s="159"/>
      <c r="CU88" s="159"/>
      <c r="CV88" s="159"/>
      <c r="CW88" s="159"/>
      <c r="CX88" s="159"/>
      <c r="CY88" s="159"/>
      <c r="CZ88" s="159"/>
      <c r="DA88" s="159"/>
      <c r="DB88" s="159"/>
      <c r="DC88" s="159"/>
      <c r="DD88" s="159"/>
      <c r="DE88" s="159"/>
      <c r="DF88" s="159"/>
      <c r="DG88" s="159"/>
      <c r="DH88" s="159"/>
      <c r="DI88" s="159"/>
      <c r="DJ88" s="159"/>
      <c r="DK88" s="159"/>
      <c r="DL88" s="159"/>
      <c r="DM88" s="159"/>
      <c r="DN88" s="159"/>
      <c r="DO88" s="159"/>
      <c r="DP88" s="159"/>
      <c r="DQ88" s="159"/>
      <c r="DR88" s="159"/>
      <c r="DS88" s="159"/>
      <c r="DT88" s="159"/>
      <c r="DU88" s="159"/>
      <c r="DV88" s="159"/>
      <c r="DW88" s="159"/>
      <c r="DX88" s="159"/>
      <c r="DY88" s="159"/>
      <c r="DZ88" s="159"/>
      <c r="EA88" s="159"/>
      <c r="EB88" s="159"/>
      <c r="EC88" s="159"/>
      <c r="ED88" s="159"/>
      <c r="EE88" s="159"/>
      <c r="EF88" s="159"/>
      <c r="EG88" s="159"/>
      <c r="EH88" s="159"/>
      <c r="EI88" s="159"/>
      <c r="EJ88" s="159"/>
      <c r="EK88" s="159"/>
      <c r="EL88" s="159"/>
      <c r="EM88" s="159"/>
      <c r="EN88" s="159"/>
      <c r="EO88" s="159"/>
      <c r="EP88" s="159"/>
      <c r="EQ88" s="159"/>
      <c r="ER88" s="159"/>
      <c r="ES88" s="159"/>
      <c r="ET88" s="159"/>
      <c r="EU88" s="159"/>
      <c r="EV88" s="159"/>
      <c r="EW88" s="159"/>
      <c r="EX88" s="159"/>
      <c r="EY88" s="159"/>
      <c r="EZ88" s="159"/>
      <c r="FA88" s="159"/>
      <c r="FB88" s="159"/>
      <c r="FC88" s="159"/>
      <c r="FD88" s="159"/>
      <c r="FE88" s="159"/>
      <c r="FF88" s="159"/>
      <c r="FG88" s="159"/>
      <c r="FH88" s="159"/>
      <c r="FI88" s="159"/>
      <c r="FJ88" s="159"/>
      <c r="FK88" s="159"/>
      <c r="FL88" s="159"/>
      <c r="FM88" s="159"/>
      <c r="FN88" s="159"/>
      <c r="FO88" s="159"/>
      <c r="FP88" s="159"/>
      <c r="FQ88" s="159"/>
      <c r="FR88" s="159"/>
      <c r="FS88" s="159"/>
      <c r="FT88" s="159"/>
      <c r="FU88" s="159"/>
      <c r="FV88" s="159"/>
      <c r="FW88" s="159"/>
      <c r="FX88" s="159"/>
      <c r="FY88" s="159"/>
      <c r="FZ88" s="159"/>
      <c r="GA88" s="159"/>
      <c r="GB88" s="159"/>
      <c r="GC88" s="159"/>
      <c r="GD88" s="159"/>
      <c r="GE88" s="159"/>
      <c r="GF88" s="159"/>
      <c r="GG88" s="159"/>
      <c r="GH88" s="159"/>
    </row>
    <row r="89" customFormat="false" ht="12.75" hidden="false" customHeight="false" outlineLevel="0" collapsed="false">
      <c r="A89" s="168"/>
      <c r="B89" s="149"/>
      <c r="C89" s="149"/>
      <c r="D89" s="149"/>
      <c r="E89" s="149"/>
      <c r="F89" s="149"/>
      <c r="G89" s="149"/>
      <c r="H89" s="148"/>
      <c r="I89" s="170"/>
      <c r="R89" s="148"/>
      <c r="S89" s="158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9"/>
      <c r="AF89" s="159"/>
      <c r="AG89" s="159"/>
      <c r="AH89" s="159"/>
      <c r="AI89" s="159"/>
      <c r="AJ89" s="159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  <c r="BD89" s="159"/>
      <c r="BE89" s="159"/>
      <c r="BF89" s="159"/>
      <c r="BG89" s="159"/>
      <c r="BH89" s="159"/>
      <c r="BI89" s="159"/>
      <c r="BJ89" s="159"/>
      <c r="BK89" s="159"/>
      <c r="BL89" s="159"/>
      <c r="BM89" s="159"/>
      <c r="BN89" s="159"/>
      <c r="BO89" s="159"/>
      <c r="BP89" s="159"/>
      <c r="BQ89" s="159"/>
      <c r="BR89" s="159"/>
      <c r="BS89" s="159"/>
      <c r="BT89" s="159"/>
      <c r="BU89" s="159"/>
      <c r="BV89" s="159"/>
      <c r="BW89" s="159"/>
      <c r="BX89" s="159"/>
      <c r="BY89" s="159"/>
      <c r="BZ89" s="159"/>
      <c r="CA89" s="159"/>
      <c r="CB89" s="159"/>
      <c r="CC89" s="159"/>
      <c r="CD89" s="159"/>
      <c r="CE89" s="159"/>
      <c r="CF89" s="159"/>
      <c r="CG89" s="159"/>
      <c r="CH89" s="159"/>
      <c r="CI89" s="159"/>
      <c r="CJ89" s="159"/>
      <c r="CK89" s="159"/>
      <c r="CL89" s="159"/>
      <c r="CM89" s="159"/>
      <c r="CN89" s="159"/>
      <c r="CO89" s="159"/>
      <c r="CP89" s="159"/>
      <c r="CQ89" s="159"/>
      <c r="CR89" s="159"/>
      <c r="CS89" s="159"/>
      <c r="CT89" s="159"/>
      <c r="CU89" s="159"/>
      <c r="CV89" s="159"/>
      <c r="CW89" s="159"/>
      <c r="CX89" s="159"/>
      <c r="CY89" s="159"/>
      <c r="CZ89" s="159"/>
      <c r="DA89" s="159"/>
      <c r="DB89" s="159"/>
      <c r="DC89" s="159"/>
      <c r="DD89" s="159"/>
      <c r="DE89" s="159"/>
      <c r="DF89" s="159"/>
      <c r="DG89" s="159"/>
      <c r="DH89" s="159"/>
      <c r="DI89" s="159"/>
      <c r="DJ89" s="159"/>
      <c r="DK89" s="159"/>
      <c r="DL89" s="159"/>
      <c r="DM89" s="159"/>
      <c r="DN89" s="159"/>
      <c r="DO89" s="159"/>
      <c r="DP89" s="159"/>
      <c r="DQ89" s="159"/>
      <c r="DR89" s="159"/>
      <c r="DS89" s="159"/>
      <c r="DT89" s="159"/>
      <c r="DU89" s="159"/>
      <c r="DV89" s="159"/>
      <c r="DW89" s="159"/>
      <c r="DX89" s="159"/>
      <c r="DY89" s="159"/>
      <c r="DZ89" s="159"/>
      <c r="EA89" s="159"/>
      <c r="EB89" s="159"/>
      <c r="EC89" s="159"/>
      <c r="ED89" s="159"/>
      <c r="EE89" s="159"/>
      <c r="EF89" s="159"/>
      <c r="EG89" s="159"/>
      <c r="EH89" s="159"/>
      <c r="EI89" s="159"/>
      <c r="EJ89" s="159"/>
      <c r="EK89" s="159"/>
      <c r="EL89" s="159"/>
      <c r="EM89" s="159"/>
      <c r="EN89" s="159"/>
      <c r="EO89" s="159"/>
      <c r="EP89" s="159"/>
      <c r="EQ89" s="159"/>
      <c r="ER89" s="159"/>
      <c r="ES89" s="159"/>
      <c r="ET89" s="159"/>
      <c r="EU89" s="159"/>
      <c r="EV89" s="159"/>
      <c r="EW89" s="159"/>
      <c r="EX89" s="159"/>
      <c r="EY89" s="159"/>
      <c r="EZ89" s="159"/>
      <c r="FA89" s="159"/>
      <c r="FB89" s="159"/>
      <c r="FC89" s="159"/>
      <c r="FD89" s="159"/>
      <c r="FE89" s="159"/>
      <c r="FF89" s="159"/>
      <c r="FG89" s="159"/>
      <c r="FH89" s="159"/>
      <c r="FI89" s="159"/>
      <c r="FJ89" s="159"/>
      <c r="FK89" s="159"/>
      <c r="FL89" s="159"/>
      <c r="FM89" s="159"/>
      <c r="FN89" s="159"/>
      <c r="FO89" s="159"/>
      <c r="FP89" s="159"/>
      <c r="FQ89" s="159"/>
      <c r="FR89" s="159"/>
      <c r="FS89" s="159"/>
      <c r="FT89" s="159"/>
      <c r="FU89" s="159"/>
      <c r="FV89" s="159"/>
      <c r="FW89" s="159"/>
      <c r="FX89" s="159"/>
      <c r="FY89" s="159"/>
      <c r="FZ89" s="159"/>
      <c r="GA89" s="159"/>
      <c r="GB89" s="159"/>
      <c r="GC89" s="159"/>
      <c r="GD89" s="159"/>
      <c r="GE89" s="159"/>
      <c r="GF89" s="159"/>
      <c r="GG89" s="159"/>
      <c r="GH89" s="159"/>
    </row>
    <row r="90" customFormat="false" ht="12.75" hidden="false" customHeight="false" outlineLevel="0" collapsed="false">
      <c r="A90" s="168"/>
      <c r="B90" s="149"/>
      <c r="C90" s="149"/>
      <c r="D90" s="149"/>
      <c r="E90" s="149"/>
      <c r="F90" s="149"/>
      <c r="G90" s="149"/>
      <c r="H90" s="148"/>
      <c r="I90" s="170"/>
      <c r="R90" s="148"/>
      <c r="S90" s="158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59"/>
      <c r="AI90" s="159"/>
      <c r="AJ90" s="159"/>
      <c r="AK90" s="159"/>
      <c r="AL90" s="159"/>
      <c r="AM90" s="159"/>
      <c r="AN90" s="159"/>
      <c r="AO90" s="159"/>
      <c r="AP90" s="159"/>
      <c r="AQ90" s="159"/>
      <c r="AR90" s="159"/>
      <c r="AS90" s="159"/>
      <c r="AT90" s="159"/>
      <c r="AU90" s="159"/>
      <c r="AV90" s="159"/>
      <c r="AW90" s="159"/>
      <c r="AX90" s="159"/>
      <c r="AY90" s="159"/>
      <c r="AZ90" s="159"/>
      <c r="BA90" s="159"/>
      <c r="BB90" s="159"/>
      <c r="BC90" s="159"/>
      <c r="BD90" s="159"/>
      <c r="BE90" s="159"/>
      <c r="BF90" s="159"/>
      <c r="BG90" s="159"/>
      <c r="BH90" s="159"/>
      <c r="BI90" s="159"/>
      <c r="BJ90" s="159"/>
      <c r="BK90" s="159"/>
      <c r="BL90" s="159"/>
      <c r="BM90" s="159"/>
      <c r="BN90" s="159"/>
      <c r="BO90" s="159"/>
      <c r="BP90" s="159"/>
      <c r="BQ90" s="159"/>
      <c r="BR90" s="159"/>
      <c r="BS90" s="159"/>
      <c r="BT90" s="159"/>
      <c r="BU90" s="159"/>
      <c r="BV90" s="159"/>
      <c r="BW90" s="159"/>
      <c r="BX90" s="159"/>
      <c r="BY90" s="159"/>
      <c r="BZ90" s="159"/>
      <c r="CA90" s="159"/>
      <c r="CB90" s="159"/>
      <c r="CC90" s="159"/>
      <c r="CD90" s="159"/>
      <c r="CE90" s="159"/>
      <c r="CF90" s="159"/>
      <c r="CG90" s="159"/>
      <c r="CH90" s="159"/>
      <c r="CI90" s="159"/>
      <c r="CJ90" s="159"/>
      <c r="CK90" s="159"/>
      <c r="CL90" s="159"/>
      <c r="CM90" s="159"/>
      <c r="CN90" s="159"/>
      <c r="CO90" s="159"/>
      <c r="CP90" s="159"/>
      <c r="CQ90" s="159"/>
      <c r="CR90" s="159"/>
      <c r="CS90" s="159"/>
      <c r="CT90" s="159"/>
      <c r="CU90" s="159"/>
      <c r="CV90" s="159"/>
      <c r="CW90" s="159"/>
      <c r="CX90" s="159"/>
      <c r="CY90" s="159"/>
      <c r="CZ90" s="159"/>
      <c r="DA90" s="159"/>
      <c r="DB90" s="159"/>
      <c r="DC90" s="159"/>
      <c r="DD90" s="159"/>
      <c r="DE90" s="159"/>
      <c r="DF90" s="159"/>
      <c r="DG90" s="159"/>
      <c r="DH90" s="159"/>
      <c r="DI90" s="159"/>
      <c r="DJ90" s="159"/>
      <c r="DK90" s="159"/>
      <c r="DL90" s="159"/>
      <c r="DM90" s="159"/>
      <c r="DN90" s="159"/>
      <c r="DO90" s="159"/>
      <c r="DP90" s="159"/>
      <c r="DQ90" s="159"/>
      <c r="DR90" s="159"/>
      <c r="DS90" s="159"/>
      <c r="DT90" s="159"/>
      <c r="DU90" s="159"/>
      <c r="DV90" s="159"/>
      <c r="DW90" s="159"/>
      <c r="DX90" s="159"/>
      <c r="DY90" s="159"/>
      <c r="DZ90" s="159"/>
      <c r="EA90" s="159"/>
      <c r="EB90" s="159"/>
      <c r="EC90" s="159"/>
      <c r="ED90" s="159"/>
      <c r="EE90" s="159"/>
      <c r="EF90" s="159"/>
      <c r="EG90" s="159"/>
      <c r="EH90" s="159"/>
      <c r="EI90" s="159"/>
      <c r="EJ90" s="159"/>
      <c r="EK90" s="159"/>
      <c r="EL90" s="159"/>
      <c r="EM90" s="159"/>
      <c r="EN90" s="159"/>
      <c r="EO90" s="159"/>
      <c r="EP90" s="159"/>
      <c r="EQ90" s="159"/>
      <c r="ER90" s="159"/>
      <c r="ES90" s="159"/>
      <c r="ET90" s="159"/>
      <c r="EU90" s="159"/>
      <c r="EV90" s="159"/>
      <c r="EW90" s="159"/>
      <c r="EX90" s="159"/>
      <c r="EY90" s="159"/>
      <c r="EZ90" s="159"/>
      <c r="FA90" s="159"/>
      <c r="FB90" s="159"/>
      <c r="FC90" s="159"/>
      <c r="FD90" s="159"/>
      <c r="FE90" s="159"/>
      <c r="FF90" s="159"/>
      <c r="FG90" s="159"/>
      <c r="FH90" s="159"/>
      <c r="FI90" s="159"/>
      <c r="FJ90" s="159"/>
      <c r="FK90" s="159"/>
      <c r="FL90" s="159"/>
      <c r="FM90" s="159"/>
      <c r="FN90" s="159"/>
      <c r="FO90" s="159"/>
      <c r="FP90" s="159"/>
      <c r="FQ90" s="159"/>
      <c r="FR90" s="159"/>
      <c r="FS90" s="159"/>
      <c r="FT90" s="159"/>
      <c r="FU90" s="159"/>
      <c r="FV90" s="159"/>
      <c r="FW90" s="159"/>
      <c r="FX90" s="159"/>
      <c r="FY90" s="159"/>
      <c r="FZ90" s="159"/>
      <c r="GA90" s="159"/>
      <c r="GB90" s="159"/>
      <c r="GC90" s="159"/>
      <c r="GD90" s="159"/>
      <c r="GE90" s="159"/>
      <c r="GF90" s="159"/>
      <c r="GG90" s="159"/>
      <c r="GH90" s="159"/>
    </row>
    <row r="91" customFormat="false" ht="12.75" hidden="false" customHeight="false" outlineLevel="0" collapsed="false">
      <c r="A91" s="168"/>
      <c r="B91" s="149"/>
      <c r="C91" s="149"/>
      <c r="D91" s="149"/>
      <c r="E91" s="149"/>
      <c r="F91" s="149"/>
      <c r="G91" s="149"/>
      <c r="H91" s="148"/>
      <c r="I91" s="170"/>
      <c r="R91" s="148"/>
      <c r="S91" s="158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9"/>
      <c r="AF91" s="159"/>
      <c r="AG91" s="159"/>
      <c r="AH91" s="159"/>
      <c r="AI91" s="159"/>
      <c r="AJ91" s="159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  <c r="BD91" s="159"/>
      <c r="BE91" s="159"/>
      <c r="BF91" s="159"/>
      <c r="BG91" s="159"/>
      <c r="BH91" s="159"/>
      <c r="BI91" s="159"/>
      <c r="BJ91" s="159"/>
      <c r="BK91" s="159"/>
      <c r="BL91" s="159"/>
      <c r="BM91" s="159"/>
      <c r="BN91" s="159"/>
      <c r="BO91" s="159"/>
      <c r="BP91" s="159"/>
      <c r="BQ91" s="159"/>
      <c r="BR91" s="159"/>
      <c r="BS91" s="159"/>
      <c r="BT91" s="159"/>
      <c r="BU91" s="159"/>
      <c r="BV91" s="159"/>
      <c r="BW91" s="159"/>
      <c r="BX91" s="159"/>
      <c r="BY91" s="159"/>
      <c r="BZ91" s="159"/>
      <c r="CA91" s="159"/>
      <c r="CB91" s="159"/>
      <c r="CC91" s="159"/>
      <c r="CD91" s="159"/>
      <c r="CE91" s="159"/>
      <c r="CF91" s="159"/>
      <c r="CG91" s="159"/>
      <c r="CH91" s="159"/>
      <c r="CI91" s="159"/>
      <c r="CJ91" s="159"/>
      <c r="CK91" s="159"/>
      <c r="CL91" s="159"/>
      <c r="CM91" s="159"/>
      <c r="CN91" s="159"/>
      <c r="CO91" s="159"/>
      <c r="CP91" s="159"/>
      <c r="CQ91" s="159"/>
      <c r="CR91" s="159"/>
      <c r="CS91" s="159"/>
      <c r="CT91" s="159"/>
      <c r="CU91" s="159"/>
      <c r="CV91" s="159"/>
      <c r="CW91" s="159"/>
      <c r="CX91" s="159"/>
      <c r="CY91" s="159"/>
      <c r="CZ91" s="159"/>
      <c r="DA91" s="159"/>
      <c r="DB91" s="159"/>
      <c r="DC91" s="159"/>
      <c r="DD91" s="159"/>
      <c r="DE91" s="159"/>
      <c r="DF91" s="159"/>
      <c r="DG91" s="159"/>
      <c r="DH91" s="159"/>
      <c r="DI91" s="159"/>
      <c r="DJ91" s="159"/>
      <c r="DK91" s="159"/>
      <c r="DL91" s="159"/>
      <c r="DM91" s="159"/>
      <c r="DN91" s="159"/>
      <c r="DO91" s="159"/>
      <c r="DP91" s="159"/>
      <c r="DQ91" s="159"/>
      <c r="DR91" s="159"/>
      <c r="DS91" s="159"/>
      <c r="DT91" s="159"/>
      <c r="DU91" s="159"/>
      <c r="DV91" s="159"/>
      <c r="DW91" s="159"/>
      <c r="DX91" s="159"/>
      <c r="DY91" s="159"/>
      <c r="DZ91" s="159"/>
      <c r="EA91" s="159"/>
      <c r="EB91" s="159"/>
      <c r="EC91" s="159"/>
      <c r="ED91" s="159"/>
      <c r="EE91" s="159"/>
      <c r="EF91" s="159"/>
      <c r="EG91" s="159"/>
      <c r="EH91" s="159"/>
      <c r="EI91" s="159"/>
      <c r="EJ91" s="159"/>
      <c r="EK91" s="159"/>
      <c r="EL91" s="159"/>
      <c r="EM91" s="159"/>
      <c r="EN91" s="159"/>
      <c r="EO91" s="159"/>
      <c r="EP91" s="159"/>
      <c r="EQ91" s="159"/>
      <c r="ER91" s="159"/>
      <c r="ES91" s="159"/>
      <c r="ET91" s="159"/>
      <c r="EU91" s="159"/>
      <c r="EV91" s="159"/>
      <c r="EW91" s="159"/>
      <c r="EX91" s="159"/>
      <c r="EY91" s="159"/>
      <c r="EZ91" s="159"/>
      <c r="FA91" s="159"/>
      <c r="FB91" s="159"/>
      <c r="FC91" s="159"/>
      <c r="FD91" s="159"/>
      <c r="FE91" s="159"/>
      <c r="FF91" s="159"/>
      <c r="FG91" s="159"/>
      <c r="FH91" s="159"/>
      <c r="FI91" s="159"/>
      <c r="FJ91" s="159"/>
      <c r="FK91" s="159"/>
      <c r="FL91" s="159"/>
      <c r="FM91" s="159"/>
      <c r="FN91" s="159"/>
      <c r="FO91" s="159"/>
      <c r="FP91" s="159"/>
      <c r="FQ91" s="159"/>
      <c r="FR91" s="159"/>
      <c r="FS91" s="159"/>
      <c r="FT91" s="159"/>
      <c r="FU91" s="159"/>
      <c r="FV91" s="159"/>
      <c r="FW91" s="159"/>
      <c r="FX91" s="159"/>
      <c r="FY91" s="159"/>
      <c r="FZ91" s="159"/>
      <c r="GA91" s="159"/>
      <c r="GB91" s="159"/>
      <c r="GC91" s="159"/>
      <c r="GD91" s="159"/>
      <c r="GE91" s="159"/>
      <c r="GF91" s="159"/>
      <c r="GG91" s="159"/>
      <c r="GH91" s="159"/>
    </row>
    <row r="92" customFormat="false" ht="12.75" hidden="false" customHeight="false" outlineLevel="0" collapsed="false">
      <c r="A92" s="168"/>
      <c r="B92" s="149"/>
      <c r="C92" s="149"/>
      <c r="D92" s="149"/>
      <c r="E92" s="149"/>
      <c r="F92" s="149"/>
      <c r="G92" s="149"/>
      <c r="H92" s="148"/>
      <c r="I92" s="170"/>
      <c r="R92" s="148"/>
      <c r="S92" s="158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59"/>
      <c r="AI92" s="159"/>
      <c r="AJ92" s="159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  <c r="BD92" s="159"/>
      <c r="BE92" s="159"/>
      <c r="BF92" s="159"/>
      <c r="BG92" s="159"/>
      <c r="BH92" s="159"/>
      <c r="BI92" s="159"/>
      <c r="BJ92" s="159"/>
      <c r="BK92" s="159"/>
      <c r="BL92" s="159"/>
      <c r="BM92" s="159"/>
      <c r="BN92" s="159"/>
      <c r="BO92" s="159"/>
      <c r="BP92" s="159"/>
      <c r="BQ92" s="159"/>
      <c r="BR92" s="159"/>
      <c r="BS92" s="159"/>
      <c r="BT92" s="159"/>
      <c r="BU92" s="159"/>
      <c r="BV92" s="159"/>
      <c r="BW92" s="159"/>
      <c r="BX92" s="159"/>
      <c r="BY92" s="159"/>
      <c r="BZ92" s="159"/>
      <c r="CA92" s="159"/>
      <c r="CB92" s="159"/>
      <c r="CC92" s="159"/>
      <c r="CD92" s="159"/>
      <c r="CE92" s="159"/>
      <c r="CF92" s="159"/>
      <c r="CG92" s="159"/>
      <c r="CH92" s="159"/>
      <c r="CI92" s="159"/>
      <c r="CJ92" s="159"/>
      <c r="CK92" s="159"/>
      <c r="CL92" s="159"/>
      <c r="CM92" s="159"/>
      <c r="CN92" s="159"/>
      <c r="CO92" s="159"/>
      <c r="CP92" s="159"/>
      <c r="CQ92" s="159"/>
      <c r="CR92" s="159"/>
      <c r="CS92" s="159"/>
      <c r="CT92" s="159"/>
      <c r="CU92" s="159"/>
      <c r="CV92" s="159"/>
      <c r="CW92" s="159"/>
      <c r="CX92" s="159"/>
      <c r="CY92" s="159"/>
      <c r="CZ92" s="159"/>
      <c r="DA92" s="159"/>
      <c r="DB92" s="159"/>
      <c r="DC92" s="159"/>
      <c r="DD92" s="159"/>
      <c r="DE92" s="159"/>
      <c r="DF92" s="159"/>
      <c r="DG92" s="159"/>
      <c r="DH92" s="159"/>
      <c r="DI92" s="159"/>
      <c r="DJ92" s="159"/>
      <c r="DK92" s="159"/>
      <c r="DL92" s="159"/>
      <c r="DM92" s="159"/>
      <c r="DN92" s="159"/>
      <c r="DO92" s="159"/>
      <c r="DP92" s="159"/>
      <c r="DQ92" s="159"/>
      <c r="DR92" s="159"/>
      <c r="DS92" s="159"/>
      <c r="DT92" s="159"/>
      <c r="DU92" s="159"/>
      <c r="DV92" s="159"/>
      <c r="DW92" s="159"/>
      <c r="DX92" s="159"/>
      <c r="DY92" s="159"/>
      <c r="DZ92" s="159"/>
      <c r="EA92" s="159"/>
      <c r="EB92" s="159"/>
      <c r="EC92" s="159"/>
      <c r="ED92" s="159"/>
      <c r="EE92" s="159"/>
      <c r="EF92" s="159"/>
      <c r="EG92" s="159"/>
      <c r="EH92" s="159"/>
      <c r="EI92" s="159"/>
      <c r="EJ92" s="159"/>
      <c r="EK92" s="159"/>
      <c r="EL92" s="159"/>
      <c r="EM92" s="159"/>
      <c r="EN92" s="159"/>
      <c r="EO92" s="159"/>
      <c r="EP92" s="159"/>
      <c r="EQ92" s="159"/>
      <c r="ER92" s="159"/>
      <c r="ES92" s="159"/>
      <c r="ET92" s="159"/>
      <c r="EU92" s="159"/>
      <c r="EV92" s="159"/>
      <c r="EW92" s="159"/>
      <c r="EX92" s="159"/>
      <c r="EY92" s="159"/>
      <c r="EZ92" s="159"/>
      <c r="FA92" s="159"/>
      <c r="FB92" s="159"/>
      <c r="FC92" s="159"/>
      <c r="FD92" s="159"/>
      <c r="FE92" s="159"/>
      <c r="FF92" s="159"/>
      <c r="FG92" s="159"/>
      <c r="FH92" s="159"/>
      <c r="FI92" s="159"/>
      <c r="FJ92" s="159"/>
      <c r="FK92" s="159"/>
      <c r="FL92" s="159"/>
      <c r="FM92" s="159"/>
      <c r="FN92" s="159"/>
      <c r="FO92" s="159"/>
      <c r="FP92" s="159"/>
      <c r="FQ92" s="159"/>
      <c r="FR92" s="159"/>
      <c r="FS92" s="159"/>
      <c r="FT92" s="159"/>
      <c r="FU92" s="159"/>
      <c r="FV92" s="159"/>
      <c r="FW92" s="159"/>
      <c r="FX92" s="159"/>
      <c r="FY92" s="159"/>
      <c r="FZ92" s="159"/>
      <c r="GA92" s="159"/>
      <c r="GB92" s="159"/>
      <c r="GC92" s="159"/>
      <c r="GD92" s="159"/>
      <c r="GE92" s="159"/>
      <c r="GF92" s="159"/>
      <c r="GG92" s="159"/>
      <c r="GH92" s="159"/>
    </row>
    <row r="93" customFormat="false" ht="12.75" hidden="false" customHeight="false" outlineLevel="0" collapsed="false">
      <c r="A93" s="168"/>
      <c r="B93" s="149"/>
      <c r="C93" s="149"/>
      <c r="D93" s="149"/>
      <c r="E93" s="149"/>
      <c r="F93" s="149"/>
      <c r="G93" s="149"/>
      <c r="H93" s="148"/>
      <c r="I93" s="170"/>
      <c r="R93" s="148"/>
      <c r="S93" s="158"/>
      <c r="T93" s="159"/>
      <c r="U93" s="159"/>
      <c r="V93" s="159"/>
      <c r="W93" s="159"/>
      <c r="X93" s="159"/>
      <c r="Y93" s="159"/>
      <c r="Z93" s="159"/>
      <c r="AA93" s="159"/>
      <c r="AB93" s="159"/>
      <c r="AC93" s="159"/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  <c r="BD93" s="159"/>
      <c r="BE93" s="159"/>
      <c r="BF93" s="159"/>
      <c r="BG93" s="159"/>
      <c r="BH93" s="159"/>
      <c r="BI93" s="159"/>
      <c r="BJ93" s="159"/>
      <c r="BK93" s="159"/>
      <c r="BL93" s="159"/>
      <c r="BM93" s="159"/>
      <c r="BN93" s="159"/>
      <c r="BO93" s="159"/>
      <c r="BP93" s="159"/>
      <c r="BQ93" s="159"/>
      <c r="BR93" s="159"/>
      <c r="BS93" s="159"/>
      <c r="BT93" s="159"/>
      <c r="BU93" s="159"/>
      <c r="BV93" s="159"/>
      <c r="BW93" s="159"/>
      <c r="BX93" s="159"/>
      <c r="BY93" s="159"/>
      <c r="BZ93" s="159"/>
      <c r="CA93" s="159"/>
      <c r="CB93" s="159"/>
      <c r="CC93" s="159"/>
      <c r="CD93" s="159"/>
      <c r="CE93" s="159"/>
      <c r="CF93" s="159"/>
      <c r="CG93" s="159"/>
      <c r="CH93" s="159"/>
      <c r="CI93" s="159"/>
      <c r="CJ93" s="159"/>
      <c r="CK93" s="159"/>
      <c r="CL93" s="159"/>
      <c r="CM93" s="159"/>
      <c r="CN93" s="159"/>
      <c r="CO93" s="159"/>
      <c r="CP93" s="159"/>
      <c r="CQ93" s="159"/>
      <c r="CR93" s="159"/>
      <c r="CS93" s="159"/>
      <c r="CT93" s="159"/>
      <c r="CU93" s="159"/>
      <c r="CV93" s="159"/>
      <c r="CW93" s="159"/>
      <c r="CX93" s="159"/>
      <c r="CY93" s="159"/>
      <c r="CZ93" s="159"/>
      <c r="DA93" s="159"/>
      <c r="DB93" s="159"/>
      <c r="DC93" s="159"/>
      <c r="DD93" s="159"/>
      <c r="DE93" s="159"/>
      <c r="DF93" s="159"/>
      <c r="DG93" s="159"/>
      <c r="DH93" s="159"/>
      <c r="DI93" s="159"/>
      <c r="DJ93" s="159"/>
      <c r="DK93" s="159"/>
      <c r="DL93" s="159"/>
      <c r="DM93" s="159"/>
      <c r="DN93" s="159"/>
      <c r="DO93" s="159"/>
      <c r="DP93" s="159"/>
      <c r="DQ93" s="159"/>
      <c r="DR93" s="159"/>
      <c r="DS93" s="159"/>
      <c r="DT93" s="159"/>
      <c r="DU93" s="159"/>
      <c r="DV93" s="159"/>
      <c r="DW93" s="159"/>
      <c r="DX93" s="159"/>
      <c r="DY93" s="159"/>
      <c r="DZ93" s="159"/>
      <c r="EA93" s="159"/>
      <c r="EB93" s="159"/>
      <c r="EC93" s="159"/>
      <c r="ED93" s="159"/>
      <c r="EE93" s="159"/>
      <c r="EF93" s="159"/>
      <c r="EG93" s="159"/>
      <c r="EH93" s="159"/>
      <c r="EI93" s="159"/>
      <c r="EJ93" s="159"/>
      <c r="EK93" s="159"/>
      <c r="EL93" s="159"/>
      <c r="EM93" s="159"/>
      <c r="EN93" s="159"/>
      <c r="EO93" s="159"/>
      <c r="EP93" s="159"/>
      <c r="EQ93" s="159"/>
      <c r="ER93" s="159"/>
      <c r="ES93" s="159"/>
      <c r="ET93" s="159"/>
      <c r="EU93" s="159"/>
      <c r="EV93" s="159"/>
      <c r="EW93" s="159"/>
      <c r="EX93" s="159"/>
      <c r="EY93" s="159"/>
      <c r="EZ93" s="159"/>
      <c r="FA93" s="159"/>
      <c r="FB93" s="159"/>
      <c r="FC93" s="159"/>
      <c r="FD93" s="159"/>
      <c r="FE93" s="159"/>
      <c r="FF93" s="159"/>
      <c r="FG93" s="159"/>
      <c r="FH93" s="159"/>
      <c r="FI93" s="159"/>
      <c r="FJ93" s="159"/>
      <c r="FK93" s="159"/>
      <c r="FL93" s="159"/>
      <c r="FM93" s="159"/>
      <c r="FN93" s="159"/>
      <c r="FO93" s="159"/>
      <c r="FP93" s="159"/>
      <c r="FQ93" s="159"/>
      <c r="FR93" s="159"/>
      <c r="FS93" s="159"/>
      <c r="FT93" s="159"/>
      <c r="FU93" s="159"/>
      <c r="FV93" s="159"/>
      <c r="FW93" s="159"/>
      <c r="FX93" s="159"/>
      <c r="FY93" s="159"/>
      <c r="FZ93" s="159"/>
      <c r="GA93" s="159"/>
      <c r="GB93" s="159"/>
      <c r="GC93" s="159"/>
      <c r="GD93" s="159"/>
      <c r="GE93" s="159"/>
      <c r="GF93" s="159"/>
      <c r="GG93" s="159"/>
      <c r="GH93" s="159"/>
    </row>
    <row r="94" customFormat="false" ht="12.75" hidden="false" customHeight="false" outlineLevel="0" collapsed="false">
      <c r="A94" s="168"/>
      <c r="B94" s="149"/>
      <c r="C94" s="149"/>
      <c r="D94" s="149"/>
      <c r="E94" s="149"/>
      <c r="F94" s="149"/>
      <c r="G94" s="149"/>
      <c r="H94" s="148"/>
      <c r="I94" s="170"/>
      <c r="R94" s="148"/>
      <c r="S94" s="158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59"/>
      <c r="AI94" s="159"/>
      <c r="AJ94" s="159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  <c r="BD94" s="159"/>
      <c r="BE94" s="159"/>
      <c r="BF94" s="159"/>
      <c r="BG94" s="159"/>
      <c r="BH94" s="159"/>
      <c r="BI94" s="159"/>
      <c r="BJ94" s="159"/>
      <c r="BK94" s="159"/>
      <c r="BL94" s="159"/>
      <c r="BM94" s="159"/>
      <c r="BN94" s="159"/>
      <c r="BO94" s="159"/>
      <c r="BP94" s="159"/>
      <c r="BQ94" s="159"/>
      <c r="BR94" s="159"/>
      <c r="BS94" s="159"/>
      <c r="BT94" s="159"/>
      <c r="BU94" s="159"/>
      <c r="BV94" s="159"/>
      <c r="BW94" s="159"/>
      <c r="BX94" s="159"/>
      <c r="BY94" s="159"/>
      <c r="BZ94" s="159"/>
      <c r="CA94" s="159"/>
      <c r="CB94" s="159"/>
      <c r="CC94" s="159"/>
      <c r="CD94" s="159"/>
      <c r="CE94" s="159"/>
      <c r="CF94" s="159"/>
      <c r="CG94" s="159"/>
      <c r="CH94" s="159"/>
      <c r="CI94" s="159"/>
      <c r="CJ94" s="159"/>
      <c r="CK94" s="159"/>
      <c r="CL94" s="159"/>
      <c r="CM94" s="159"/>
      <c r="CN94" s="159"/>
      <c r="CO94" s="159"/>
      <c r="CP94" s="159"/>
      <c r="CQ94" s="159"/>
      <c r="CR94" s="159"/>
      <c r="CS94" s="159"/>
      <c r="CT94" s="159"/>
      <c r="CU94" s="159"/>
      <c r="CV94" s="159"/>
      <c r="CW94" s="159"/>
      <c r="CX94" s="159"/>
      <c r="CY94" s="159"/>
      <c r="CZ94" s="159"/>
      <c r="DA94" s="159"/>
      <c r="DB94" s="159"/>
      <c r="DC94" s="159"/>
      <c r="DD94" s="159"/>
      <c r="DE94" s="159"/>
      <c r="DF94" s="159"/>
      <c r="DG94" s="159"/>
      <c r="DH94" s="159"/>
      <c r="DI94" s="159"/>
      <c r="DJ94" s="159"/>
      <c r="DK94" s="159"/>
      <c r="DL94" s="159"/>
      <c r="DM94" s="159"/>
      <c r="DN94" s="159"/>
      <c r="DO94" s="159"/>
      <c r="DP94" s="159"/>
      <c r="DQ94" s="159"/>
      <c r="DR94" s="159"/>
      <c r="DS94" s="159"/>
      <c r="DT94" s="159"/>
      <c r="DU94" s="159"/>
      <c r="DV94" s="159"/>
      <c r="DW94" s="159"/>
      <c r="DX94" s="159"/>
      <c r="DY94" s="159"/>
      <c r="DZ94" s="159"/>
      <c r="EA94" s="159"/>
      <c r="EB94" s="159"/>
      <c r="EC94" s="159"/>
      <c r="ED94" s="159"/>
      <c r="EE94" s="159"/>
      <c r="EF94" s="159"/>
      <c r="EG94" s="159"/>
      <c r="EH94" s="159"/>
      <c r="EI94" s="159"/>
      <c r="EJ94" s="159"/>
      <c r="EK94" s="159"/>
      <c r="EL94" s="159"/>
      <c r="EM94" s="159"/>
      <c r="EN94" s="159"/>
      <c r="EO94" s="159"/>
      <c r="EP94" s="159"/>
      <c r="EQ94" s="159"/>
      <c r="ER94" s="159"/>
      <c r="ES94" s="159"/>
      <c r="ET94" s="159"/>
      <c r="EU94" s="159"/>
      <c r="EV94" s="159"/>
      <c r="EW94" s="159"/>
      <c r="EX94" s="159"/>
      <c r="EY94" s="159"/>
      <c r="EZ94" s="159"/>
      <c r="FA94" s="159"/>
      <c r="FB94" s="159"/>
      <c r="FC94" s="159"/>
      <c r="FD94" s="159"/>
      <c r="FE94" s="159"/>
      <c r="FF94" s="159"/>
      <c r="FG94" s="159"/>
      <c r="FH94" s="159"/>
      <c r="FI94" s="159"/>
      <c r="FJ94" s="159"/>
      <c r="FK94" s="159"/>
      <c r="FL94" s="159"/>
      <c r="FM94" s="159"/>
      <c r="FN94" s="159"/>
      <c r="FO94" s="159"/>
      <c r="FP94" s="159"/>
      <c r="FQ94" s="159"/>
      <c r="FR94" s="159"/>
      <c r="FS94" s="159"/>
      <c r="FT94" s="159"/>
      <c r="FU94" s="159"/>
      <c r="FV94" s="159"/>
      <c r="FW94" s="159"/>
      <c r="FX94" s="159"/>
      <c r="FY94" s="159"/>
      <c r="FZ94" s="159"/>
      <c r="GA94" s="159"/>
      <c r="GB94" s="159"/>
      <c r="GC94" s="159"/>
      <c r="GD94" s="159"/>
      <c r="GE94" s="159"/>
      <c r="GF94" s="159"/>
      <c r="GG94" s="159"/>
      <c r="GH94" s="159"/>
    </row>
    <row r="95" customFormat="false" ht="12.75" hidden="false" customHeight="false" outlineLevel="0" collapsed="false">
      <c r="A95" s="168"/>
      <c r="B95" s="149"/>
      <c r="C95" s="149"/>
      <c r="D95" s="149"/>
      <c r="E95" s="149"/>
      <c r="F95" s="149"/>
      <c r="G95" s="149"/>
      <c r="H95" s="148"/>
      <c r="I95" s="170"/>
      <c r="R95" s="148"/>
      <c r="S95" s="158"/>
      <c r="T95" s="159"/>
      <c r="U95" s="159"/>
      <c r="V95" s="159"/>
      <c r="W95" s="159"/>
      <c r="X95" s="159"/>
      <c r="Y95" s="159"/>
      <c r="Z95" s="159"/>
      <c r="AA95" s="159"/>
      <c r="AB95" s="159"/>
      <c r="AC95" s="159"/>
      <c r="AD95" s="159"/>
      <c r="AE95" s="159"/>
      <c r="AF95" s="159"/>
      <c r="AG95" s="159"/>
      <c r="AH95" s="159"/>
      <c r="AI95" s="159"/>
      <c r="AJ95" s="159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  <c r="BD95" s="159"/>
      <c r="BE95" s="159"/>
      <c r="BF95" s="159"/>
      <c r="BG95" s="159"/>
      <c r="BH95" s="159"/>
      <c r="BI95" s="159"/>
      <c r="BJ95" s="159"/>
      <c r="BK95" s="159"/>
      <c r="BL95" s="159"/>
      <c r="BM95" s="159"/>
      <c r="BN95" s="159"/>
      <c r="BO95" s="159"/>
      <c r="BP95" s="159"/>
      <c r="BQ95" s="159"/>
      <c r="BR95" s="159"/>
      <c r="BS95" s="159"/>
      <c r="BT95" s="159"/>
      <c r="BU95" s="159"/>
      <c r="BV95" s="159"/>
      <c r="BW95" s="159"/>
      <c r="BX95" s="159"/>
      <c r="BY95" s="159"/>
      <c r="BZ95" s="159"/>
      <c r="CA95" s="159"/>
      <c r="CB95" s="159"/>
      <c r="CC95" s="159"/>
      <c r="CD95" s="159"/>
      <c r="CE95" s="159"/>
      <c r="CF95" s="159"/>
      <c r="CG95" s="159"/>
      <c r="CH95" s="159"/>
      <c r="CI95" s="159"/>
      <c r="CJ95" s="159"/>
      <c r="CK95" s="159"/>
      <c r="CL95" s="159"/>
      <c r="CM95" s="159"/>
      <c r="CN95" s="159"/>
      <c r="CO95" s="159"/>
      <c r="CP95" s="159"/>
      <c r="CQ95" s="159"/>
      <c r="CR95" s="159"/>
      <c r="CS95" s="159"/>
      <c r="CT95" s="159"/>
      <c r="CU95" s="159"/>
      <c r="CV95" s="159"/>
      <c r="CW95" s="159"/>
      <c r="CX95" s="159"/>
      <c r="CY95" s="159"/>
      <c r="CZ95" s="159"/>
      <c r="DA95" s="159"/>
      <c r="DB95" s="159"/>
      <c r="DC95" s="159"/>
      <c r="DD95" s="159"/>
      <c r="DE95" s="159"/>
      <c r="DF95" s="159"/>
      <c r="DG95" s="159"/>
      <c r="DH95" s="159"/>
      <c r="DI95" s="159"/>
      <c r="DJ95" s="159"/>
      <c r="DK95" s="159"/>
      <c r="DL95" s="159"/>
      <c r="DM95" s="159"/>
      <c r="DN95" s="159"/>
      <c r="DO95" s="159"/>
      <c r="DP95" s="159"/>
      <c r="DQ95" s="159"/>
      <c r="DR95" s="159"/>
      <c r="DS95" s="159"/>
      <c r="DT95" s="159"/>
      <c r="DU95" s="159"/>
      <c r="DV95" s="159"/>
      <c r="DW95" s="159"/>
      <c r="DX95" s="159"/>
      <c r="DY95" s="159"/>
      <c r="DZ95" s="159"/>
      <c r="EA95" s="159"/>
      <c r="EB95" s="159"/>
      <c r="EC95" s="159"/>
      <c r="ED95" s="159"/>
      <c r="EE95" s="159"/>
      <c r="EF95" s="159"/>
      <c r="EG95" s="159"/>
      <c r="EH95" s="159"/>
      <c r="EI95" s="159"/>
      <c r="EJ95" s="159"/>
      <c r="EK95" s="159"/>
      <c r="EL95" s="159"/>
      <c r="EM95" s="159"/>
      <c r="EN95" s="159"/>
      <c r="EO95" s="159"/>
      <c r="EP95" s="159"/>
      <c r="EQ95" s="159"/>
      <c r="ER95" s="159"/>
      <c r="ES95" s="159"/>
      <c r="ET95" s="159"/>
      <c r="EU95" s="159"/>
      <c r="EV95" s="159"/>
      <c r="EW95" s="159"/>
      <c r="EX95" s="159"/>
      <c r="EY95" s="159"/>
      <c r="EZ95" s="159"/>
      <c r="FA95" s="159"/>
      <c r="FB95" s="159"/>
      <c r="FC95" s="159"/>
      <c r="FD95" s="159"/>
      <c r="FE95" s="159"/>
      <c r="FF95" s="159"/>
      <c r="FG95" s="159"/>
      <c r="FH95" s="159"/>
      <c r="FI95" s="159"/>
      <c r="FJ95" s="159"/>
      <c r="FK95" s="159"/>
      <c r="FL95" s="159"/>
      <c r="FM95" s="159"/>
      <c r="FN95" s="159"/>
      <c r="FO95" s="159"/>
      <c r="FP95" s="159"/>
      <c r="FQ95" s="159"/>
      <c r="FR95" s="159"/>
      <c r="FS95" s="159"/>
      <c r="FT95" s="159"/>
      <c r="FU95" s="159"/>
      <c r="FV95" s="159"/>
      <c r="FW95" s="159"/>
      <c r="FX95" s="159"/>
      <c r="FY95" s="159"/>
      <c r="FZ95" s="159"/>
      <c r="GA95" s="159"/>
      <c r="GB95" s="159"/>
      <c r="GC95" s="159"/>
      <c r="GD95" s="159"/>
      <c r="GE95" s="159"/>
      <c r="GF95" s="159"/>
      <c r="GG95" s="159"/>
      <c r="GH95" s="159"/>
    </row>
    <row r="96" customFormat="false" ht="12.75" hidden="false" customHeight="false" outlineLevel="0" collapsed="false">
      <c r="A96" s="168"/>
      <c r="B96" s="149"/>
      <c r="C96" s="149"/>
      <c r="D96" s="149"/>
      <c r="E96" s="149"/>
      <c r="F96" s="149"/>
      <c r="G96" s="149"/>
      <c r="H96" s="148"/>
      <c r="I96" s="170"/>
      <c r="R96" s="148"/>
      <c r="S96" s="158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59"/>
      <c r="AI96" s="159"/>
      <c r="AJ96" s="159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59"/>
      <c r="BN96" s="159"/>
      <c r="BO96" s="159"/>
      <c r="BP96" s="159"/>
      <c r="BQ96" s="159"/>
      <c r="BR96" s="159"/>
      <c r="BS96" s="159"/>
      <c r="BT96" s="159"/>
      <c r="BU96" s="159"/>
      <c r="BV96" s="159"/>
      <c r="BW96" s="159"/>
      <c r="BX96" s="159"/>
      <c r="BY96" s="159"/>
      <c r="BZ96" s="159"/>
      <c r="CA96" s="159"/>
      <c r="CB96" s="159"/>
      <c r="CC96" s="159"/>
      <c r="CD96" s="159"/>
      <c r="CE96" s="159"/>
      <c r="CF96" s="159"/>
      <c r="CG96" s="159"/>
      <c r="CH96" s="159"/>
      <c r="CI96" s="159"/>
      <c r="CJ96" s="159"/>
      <c r="CK96" s="159"/>
      <c r="CL96" s="159"/>
      <c r="CM96" s="159"/>
      <c r="CN96" s="159"/>
      <c r="CO96" s="159"/>
      <c r="CP96" s="159"/>
      <c r="CQ96" s="159"/>
      <c r="CR96" s="159"/>
      <c r="CS96" s="159"/>
      <c r="CT96" s="159"/>
      <c r="CU96" s="159"/>
      <c r="CV96" s="159"/>
      <c r="CW96" s="159"/>
      <c r="CX96" s="159"/>
      <c r="CY96" s="159"/>
      <c r="CZ96" s="159"/>
      <c r="DA96" s="159"/>
      <c r="DB96" s="159"/>
      <c r="DC96" s="159"/>
      <c r="DD96" s="159"/>
      <c r="DE96" s="159"/>
      <c r="DF96" s="159"/>
      <c r="DG96" s="159"/>
      <c r="DH96" s="159"/>
      <c r="DI96" s="159"/>
      <c r="DJ96" s="159"/>
      <c r="DK96" s="159"/>
      <c r="DL96" s="159"/>
      <c r="DM96" s="159"/>
      <c r="DN96" s="159"/>
      <c r="DO96" s="159"/>
      <c r="DP96" s="159"/>
      <c r="DQ96" s="159"/>
      <c r="DR96" s="159"/>
      <c r="DS96" s="159"/>
      <c r="DT96" s="159"/>
      <c r="DU96" s="159"/>
      <c r="DV96" s="159"/>
      <c r="DW96" s="159"/>
      <c r="DX96" s="159"/>
      <c r="DY96" s="159"/>
      <c r="DZ96" s="159"/>
      <c r="EA96" s="159"/>
      <c r="EB96" s="159"/>
      <c r="EC96" s="159"/>
      <c r="ED96" s="159"/>
      <c r="EE96" s="159"/>
      <c r="EF96" s="159"/>
      <c r="EG96" s="159"/>
      <c r="EH96" s="159"/>
      <c r="EI96" s="159"/>
      <c r="EJ96" s="159"/>
      <c r="EK96" s="159"/>
      <c r="EL96" s="159"/>
      <c r="EM96" s="159"/>
      <c r="EN96" s="159"/>
      <c r="EO96" s="159"/>
      <c r="EP96" s="159"/>
      <c r="EQ96" s="159"/>
      <c r="ER96" s="159"/>
      <c r="ES96" s="159"/>
      <c r="ET96" s="159"/>
      <c r="EU96" s="159"/>
      <c r="EV96" s="159"/>
      <c r="EW96" s="159"/>
      <c r="EX96" s="159"/>
      <c r="EY96" s="159"/>
      <c r="EZ96" s="159"/>
      <c r="FA96" s="159"/>
      <c r="FB96" s="159"/>
      <c r="FC96" s="159"/>
      <c r="FD96" s="159"/>
      <c r="FE96" s="159"/>
      <c r="FF96" s="159"/>
      <c r="FG96" s="159"/>
      <c r="FH96" s="159"/>
      <c r="FI96" s="159"/>
      <c r="FJ96" s="159"/>
      <c r="FK96" s="159"/>
      <c r="FL96" s="159"/>
      <c r="FM96" s="159"/>
      <c r="FN96" s="159"/>
      <c r="FO96" s="159"/>
      <c r="FP96" s="159"/>
      <c r="FQ96" s="159"/>
      <c r="FR96" s="159"/>
      <c r="FS96" s="159"/>
      <c r="FT96" s="159"/>
      <c r="FU96" s="159"/>
      <c r="FV96" s="159"/>
      <c r="FW96" s="159"/>
      <c r="FX96" s="159"/>
      <c r="FY96" s="159"/>
      <c r="FZ96" s="159"/>
      <c r="GA96" s="159"/>
      <c r="GB96" s="159"/>
      <c r="GC96" s="159"/>
      <c r="GD96" s="159"/>
      <c r="GE96" s="159"/>
      <c r="GF96" s="159"/>
      <c r="GG96" s="159"/>
      <c r="GH96" s="159"/>
    </row>
    <row r="97" customFormat="false" ht="12.75" hidden="false" customHeight="false" outlineLevel="0" collapsed="false">
      <c r="A97" s="168"/>
      <c r="B97" s="149"/>
      <c r="C97" s="149"/>
      <c r="D97" s="149"/>
      <c r="E97" s="149"/>
      <c r="F97" s="149"/>
      <c r="G97" s="149"/>
      <c r="H97" s="148"/>
      <c r="I97" s="170"/>
      <c r="R97" s="148"/>
      <c r="S97" s="158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  <c r="AH97" s="159"/>
      <c r="AI97" s="159"/>
      <c r="AJ97" s="159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59"/>
      <c r="BK97" s="159"/>
      <c r="BL97" s="159"/>
      <c r="BM97" s="159"/>
      <c r="BN97" s="159"/>
      <c r="BO97" s="159"/>
      <c r="BP97" s="159"/>
      <c r="BQ97" s="159"/>
      <c r="BR97" s="159"/>
      <c r="BS97" s="159"/>
      <c r="BT97" s="159"/>
      <c r="BU97" s="159"/>
      <c r="BV97" s="159"/>
      <c r="BW97" s="159"/>
      <c r="BX97" s="159"/>
      <c r="BY97" s="159"/>
      <c r="BZ97" s="159"/>
      <c r="CA97" s="159"/>
      <c r="CB97" s="159"/>
      <c r="CC97" s="159"/>
      <c r="CD97" s="159"/>
      <c r="CE97" s="159"/>
      <c r="CF97" s="159"/>
      <c r="CG97" s="159"/>
      <c r="CH97" s="159"/>
      <c r="CI97" s="159"/>
      <c r="CJ97" s="159"/>
      <c r="CK97" s="159"/>
      <c r="CL97" s="159"/>
      <c r="CM97" s="159"/>
      <c r="CN97" s="159"/>
      <c r="CO97" s="159"/>
      <c r="CP97" s="159"/>
      <c r="CQ97" s="159"/>
      <c r="CR97" s="159"/>
      <c r="CS97" s="159"/>
      <c r="CT97" s="159"/>
      <c r="CU97" s="159"/>
      <c r="CV97" s="159"/>
      <c r="CW97" s="159"/>
      <c r="CX97" s="159"/>
      <c r="CY97" s="159"/>
      <c r="CZ97" s="159"/>
      <c r="DA97" s="159"/>
      <c r="DB97" s="159"/>
      <c r="DC97" s="159"/>
      <c r="DD97" s="159"/>
      <c r="DE97" s="159"/>
      <c r="DF97" s="159"/>
      <c r="DG97" s="159"/>
      <c r="DH97" s="159"/>
      <c r="DI97" s="159"/>
      <c r="DJ97" s="159"/>
      <c r="DK97" s="159"/>
      <c r="DL97" s="159"/>
      <c r="DM97" s="159"/>
      <c r="DN97" s="159"/>
      <c r="DO97" s="159"/>
      <c r="DP97" s="159"/>
      <c r="DQ97" s="159"/>
      <c r="DR97" s="159"/>
      <c r="DS97" s="159"/>
      <c r="DT97" s="159"/>
      <c r="DU97" s="159"/>
      <c r="DV97" s="159"/>
      <c r="DW97" s="159"/>
      <c r="DX97" s="159"/>
      <c r="DY97" s="159"/>
      <c r="DZ97" s="159"/>
      <c r="EA97" s="159"/>
      <c r="EB97" s="159"/>
      <c r="EC97" s="159"/>
      <c r="ED97" s="159"/>
      <c r="EE97" s="159"/>
      <c r="EF97" s="159"/>
      <c r="EG97" s="159"/>
      <c r="EH97" s="159"/>
      <c r="EI97" s="159"/>
      <c r="EJ97" s="159"/>
      <c r="EK97" s="159"/>
      <c r="EL97" s="159"/>
      <c r="EM97" s="159"/>
      <c r="EN97" s="159"/>
      <c r="EO97" s="159"/>
      <c r="EP97" s="159"/>
      <c r="EQ97" s="159"/>
      <c r="ER97" s="159"/>
      <c r="ES97" s="159"/>
      <c r="ET97" s="159"/>
      <c r="EU97" s="159"/>
      <c r="EV97" s="159"/>
      <c r="EW97" s="159"/>
      <c r="EX97" s="159"/>
      <c r="EY97" s="159"/>
      <c r="EZ97" s="159"/>
      <c r="FA97" s="159"/>
      <c r="FB97" s="159"/>
      <c r="FC97" s="159"/>
      <c r="FD97" s="159"/>
      <c r="FE97" s="159"/>
      <c r="FF97" s="159"/>
      <c r="FG97" s="159"/>
      <c r="FH97" s="159"/>
      <c r="FI97" s="159"/>
      <c r="FJ97" s="159"/>
      <c r="FK97" s="159"/>
      <c r="FL97" s="159"/>
      <c r="FM97" s="159"/>
      <c r="FN97" s="159"/>
      <c r="FO97" s="159"/>
      <c r="FP97" s="159"/>
      <c r="FQ97" s="159"/>
      <c r="FR97" s="159"/>
      <c r="FS97" s="159"/>
      <c r="FT97" s="159"/>
      <c r="FU97" s="159"/>
      <c r="FV97" s="159"/>
      <c r="FW97" s="159"/>
      <c r="FX97" s="159"/>
      <c r="FY97" s="159"/>
      <c r="FZ97" s="159"/>
      <c r="GA97" s="159"/>
      <c r="GB97" s="159"/>
      <c r="GC97" s="159"/>
      <c r="GD97" s="159"/>
      <c r="GE97" s="159"/>
      <c r="GF97" s="159"/>
      <c r="GG97" s="159"/>
      <c r="GH97" s="159"/>
    </row>
    <row r="98" customFormat="false" ht="12.75" hidden="false" customHeight="false" outlineLevel="0" collapsed="false">
      <c r="A98" s="168"/>
      <c r="B98" s="149"/>
      <c r="C98" s="149"/>
      <c r="D98" s="149"/>
      <c r="E98" s="149"/>
      <c r="F98" s="149"/>
      <c r="G98" s="149"/>
      <c r="H98" s="148"/>
      <c r="I98" s="170"/>
      <c r="R98" s="148"/>
      <c r="S98" s="158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59"/>
      <c r="AI98" s="159"/>
      <c r="AJ98" s="159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  <c r="BG98" s="159"/>
      <c r="BH98" s="159"/>
      <c r="BI98" s="159"/>
      <c r="BJ98" s="159"/>
      <c r="BK98" s="159"/>
      <c r="BL98" s="159"/>
      <c r="BM98" s="159"/>
      <c r="BN98" s="159"/>
      <c r="BO98" s="159"/>
      <c r="BP98" s="159"/>
      <c r="BQ98" s="159"/>
      <c r="BR98" s="159"/>
      <c r="BS98" s="159"/>
      <c r="BT98" s="159"/>
      <c r="BU98" s="159"/>
      <c r="BV98" s="159"/>
      <c r="BW98" s="159"/>
      <c r="BX98" s="159"/>
      <c r="BY98" s="159"/>
      <c r="BZ98" s="159"/>
      <c r="CA98" s="159"/>
      <c r="CB98" s="159"/>
      <c r="CC98" s="159"/>
      <c r="CD98" s="159"/>
      <c r="CE98" s="159"/>
      <c r="CF98" s="159"/>
      <c r="CG98" s="159"/>
      <c r="CH98" s="159"/>
      <c r="CI98" s="159"/>
      <c r="CJ98" s="159"/>
      <c r="CK98" s="159"/>
      <c r="CL98" s="159"/>
      <c r="CM98" s="159"/>
      <c r="CN98" s="159"/>
      <c r="CO98" s="159"/>
      <c r="CP98" s="159"/>
      <c r="CQ98" s="159"/>
      <c r="CR98" s="159"/>
      <c r="CS98" s="159"/>
      <c r="CT98" s="159"/>
      <c r="CU98" s="159"/>
      <c r="CV98" s="159"/>
      <c r="CW98" s="159"/>
      <c r="CX98" s="159"/>
      <c r="CY98" s="159"/>
      <c r="CZ98" s="159"/>
      <c r="DA98" s="159"/>
      <c r="DB98" s="159"/>
      <c r="DC98" s="159"/>
      <c r="DD98" s="159"/>
      <c r="DE98" s="159"/>
      <c r="DF98" s="159"/>
      <c r="DG98" s="159"/>
      <c r="DH98" s="159"/>
      <c r="DI98" s="159"/>
      <c r="DJ98" s="159"/>
      <c r="DK98" s="159"/>
      <c r="DL98" s="159"/>
      <c r="DM98" s="159"/>
      <c r="DN98" s="159"/>
      <c r="DO98" s="159"/>
      <c r="DP98" s="159"/>
      <c r="DQ98" s="159"/>
      <c r="DR98" s="159"/>
      <c r="DS98" s="159"/>
      <c r="DT98" s="159"/>
      <c r="DU98" s="159"/>
      <c r="DV98" s="159"/>
      <c r="DW98" s="159"/>
      <c r="DX98" s="159"/>
      <c r="DY98" s="159"/>
      <c r="DZ98" s="159"/>
      <c r="EA98" s="159"/>
      <c r="EB98" s="159"/>
      <c r="EC98" s="159"/>
      <c r="ED98" s="159"/>
      <c r="EE98" s="159"/>
      <c r="EF98" s="159"/>
      <c r="EG98" s="159"/>
      <c r="EH98" s="159"/>
      <c r="EI98" s="159"/>
      <c r="EJ98" s="159"/>
      <c r="EK98" s="159"/>
      <c r="EL98" s="159"/>
      <c r="EM98" s="159"/>
      <c r="EN98" s="159"/>
      <c r="EO98" s="159"/>
      <c r="EP98" s="159"/>
      <c r="EQ98" s="159"/>
      <c r="ER98" s="159"/>
      <c r="ES98" s="159"/>
      <c r="ET98" s="159"/>
      <c r="EU98" s="159"/>
      <c r="EV98" s="159"/>
      <c r="EW98" s="159"/>
      <c r="EX98" s="159"/>
      <c r="EY98" s="159"/>
      <c r="EZ98" s="159"/>
      <c r="FA98" s="159"/>
      <c r="FB98" s="159"/>
      <c r="FC98" s="159"/>
      <c r="FD98" s="159"/>
      <c r="FE98" s="159"/>
      <c r="FF98" s="159"/>
      <c r="FG98" s="159"/>
      <c r="FH98" s="159"/>
      <c r="FI98" s="159"/>
      <c r="FJ98" s="159"/>
      <c r="FK98" s="159"/>
      <c r="FL98" s="159"/>
      <c r="FM98" s="159"/>
      <c r="FN98" s="159"/>
      <c r="FO98" s="159"/>
      <c r="FP98" s="159"/>
      <c r="FQ98" s="159"/>
      <c r="FR98" s="159"/>
      <c r="FS98" s="159"/>
      <c r="FT98" s="159"/>
      <c r="FU98" s="159"/>
      <c r="FV98" s="159"/>
      <c r="FW98" s="159"/>
      <c r="FX98" s="159"/>
      <c r="FY98" s="159"/>
      <c r="FZ98" s="159"/>
      <c r="GA98" s="159"/>
      <c r="GB98" s="159"/>
      <c r="GC98" s="159"/>
      <c r="GD98" s="159"/>
      <c r="GE98" s="159"/>
      <c r="GF98" s="159"/>
      <c r="GG98" s="159"/>
      <c r="GH98" s="159"/>
    </row>
    <row r="99" customFormat="false" ht="12.75" hidden="false" customHeight="false" outlineLevel="0" collapsed="false">
      <c r="A99" s="168"/>
      <c r="B99" s="149"/>
      <c r="C99" s="149"/>
      <c r="D99" s="149"/>
      <c r="E99" s="149"/>
      <c r="F99" s="149"/>
      <c r="G99" s="149"/>
      <c r="H99" s="148"/>
      <c r="I99" s="170"/>
      <c r="R99" s="148"/>
      <c r="S99" s="158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59"/>
      <c r="AI99" s="159"/>
      <c r="AJ99" s="159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  <c r="BG99" s="159"/>
      <c r="BH99" s="159"/>
      <c r="BI99" s="159"/>
      <c r="BJ99" s="159"/>
      <c r="BK99" s="159"/>
      <c r="BL99" s="159"/>
      <c r="BM99" s="159"/>
      <c r="BN99" s="159"/>
      <c r="BO99" s="159"/>
      <c r="BP99" s="159"/>
      <c r="BQ99" s="159"/>
      <c r="BR99" s="159"/>
      <c r="BS99" s="159"/>
      <c r="BT99" s="159"/>
      <c r="BU99" s="159"/>
      <c r="BV99" s="159"/>
      <c r="BW99" s="159"/>
      <c r="BX99" s="159"/>
      <c r="BY99" s="159"/>
      <c r="BZ99" s="159"/>
      <c r="CA99" s="159"/>
      <c r="CB99" s="159"/>
      <c r="CC99" s="159"/>
      <c r="CD99" s="159"/>
      <c r="CE99" s="159"/>
      <c r="CF99" s="159"/>
      <c r="CG99" s="159"/>
      <c r="CH99" s="159"/>
      <c r="CI99" s="159"/>
      <c r="CJ99" s="159"/>
      <c r="CK99" s="159"/>
      <c r="CL99" s="159"/>
      <c r="CM99" s="159"/>
      <c r="CN99" s="159"/>
      <c r="CO99" s="159"/>
      <c r="CP99" s="159"/>
      <c r="CQ99" s="159"/>
      <c r="CR99" s="159"/>
      <c r="CS99" s="159"/>
      <c r="CT99" s="159"/>
      <c r="CU99" s="159"/>
      <c r="CV99" s="159"/>
      <c r="CW99" s="159"/>
      <c r="CX99" s="159"/>
      <c r="CY99" s="159"/>
      <c r="CZ99" s="159"/>
      <c r="DA99" s="159"/>
      <c r="DB99" s="159"/>
      <c r="DC99" s="159"/>
      <c r="DD99" s="159"/>
      <c r="DE99" s="159"/>
      <c r="DF99" s="159"/>
      <c r="DG99" s="159"/>
      <c r="DH99" s="159"/>
      <c r="DI99" s="159"/>
      <c r="DJ99" s="159"/>
      <c r="DK99" s="159"/>
      <c r="DL99" s="159"/>
      <c r="DM99" s="159"/>
      <c r="DN99" s="159"/>
      <c r="DO99" s="159"/>
      <c r="DP99" s="159"/>
      <c r="DQ99" s="159"/>
      <c r="DR99" s="159"/>
      <c r="DS99" s="159"/>
      <c r="DT99" s="159"/>
      <c r="DU99" s="159"/>
      <c r="DV99" s="159"/>
      <c r="DW99" s="159"/>
      <c r="DX99" s="159"/>
      <c r="DY99" s="159"/>
      <c r="DZ99" s="159"/>
      <c r="EA99" s="159"/>
      <c r="EB99" s="159"/>
      <c r="EC99" s="159"/>
      <c r="ED99" s="159"/>
      <c r="EE99" s="159"/>
      <c r="EF99" s="159"/>
      <c r="EG99" s="159"/>
      <c r="EH99" s="159"/>
      <c r="EI99" s="159"/>
      <c r="EJ99" s="159"/>
      <c r="EK99" s="159"/>
      <c r="EL99" s="159"/>
      <c r="EM99" s="159"/>
      <c r="EN99" s="159"/>
      <c r="EO99" s="159"/>
      <c r="EP99" s="159"/>
      <c r="EQ99" s="159"/>
      <c r="ER99" s="159"/>
      <c r="ES99" s="159"/>
      <c r="ET99" s="159"/>
      <c r="EU99" s="159"/>
      <c r="EV99" s="159"/>
      <c r="EW99" s="159"/>
      <c r="EX99" s="159"/>
      <c r="EY99" s="159"/>
      <c r="EZ99" s="159"/>
      <c r="FA99" s="159"/>
      <c r="FB99" s="159"/>
      <c r="FC99" s="159"/>
      <c r="FD99" s="159"/>
      <c r="FE99" s="159"/>
      <c r="FF99" s="159"/>
      <c r="FG99" s="159"/>
      <c r="FH99" s="159"/>
      <c r="FI99" s="159"/>
      <c r="FJ99" s="159"/>
      <c r="FK99" s="159"/>
      <c r="FL99" s="159"/>
      <c r="FM99" s="159"/>
      <c r="FN99" s="159"/>
      <c r="FO99" s="159"/>
      <c r="FP99" s="159"/>
      <c r="FQ99" s="159"/>
      <c r="FR99" s="159"/>
      <c r="FS99" s="159"/>
      <c r="FT99" s="159"/>
      <c r="FU99" s="159"/>
      <c r="FV99" s="159"/>
      <c r="FW99" s="159"/>
      <c r="FX99" s="159"/>
      <c r="FY99" s="159"/>
      <c r="FZ99" s="159"/>
      <c r="GA99" s="159"/>
      <c r="GB99" s="159"/>
      <c r="GC99" s="159"/>
      <c r="GD99" s="159"/>
      <c r="GE99" s="159"/>
      <c r="GF99" s="159"/>
      <c r="GG99" s="159"/>
      <c r="GH99" s="159"/>
    </row>
    <row r="100" customFormat="false" ht="12.75" hidden="false" customHeight="false" outlineLevel="0" collapsed="false">
      <c r="A100" s="168"/>
      <c r="B100" s="149"/>
      <c r="C100" s="149"/>
      <c r="D100" s="149"/>
      <c r="E100" s="149"/>
      <c r="F100" s="149"/>
      <c r="G100" s="149"/>
      <c r="H100" s="148"/>
      <c r="I100" s="170"/>
      <c r="R100" s="148"/>
      <c r="S100" s="158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59"/>
      <c r="AI100" s="159"/>
      <c r="AJ100" s="159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59"/>
      <c r="BK100" s="159"/>
      <c r="BL100" s="159"/>
      <c r="BM100" s="159"/>
      <c r="BN100" s="159"/>
      <c r="BO100" s="159"/>
      <c r="BP100" s="159"/>
      <c r="BQ100" s="159"/>
      <c r="BR100" s="159"/>
      <c r="BS100" s="159"/>
      <c r="BT100" s="159"/>
      <c r="BU100" s="159"/>
      <c r="BV100" s="159"/>
      <c r="BW100" s="159"/>
      <c r="BX100" s="159"/>
      <c r="BY100" s="159"/>
      <c r="BZ100" s="159"/>
      <c r="CA100" s="159"/>
      <c r="CB100" s="159"/>
      <c r="CC100" s="159"/>
      <c r="CD100" s="159"/>
      <c r="CE100" s="159"/>
      <c r="CF100" s="159"/>
      <c r="CG100" s="159"/>
      <c r="CH100" s="159"/>
      <c r="CI100" s="159"/>
      <c r="CJ100" s="159"/>
      <c r="CK100" s="159"/>
      <c r="CL100" s="159"/>
      <c r="CM100" s="159"/>
      <c r="CN100" s="159"/>
      <c r="CO100" s="159"/>
      <c r="CP100" s="159"/>
      <c r="CQ100" s="159"/>
      <c r="CR100" s="159"/>
      <c r="CS100" s="159"/>
      <c r="CT100" s="159"/>
      <c r="CU100" s="159"/>
      <c r="CV100" s="159"/>
      <c r="CW100" s="159"/>
      <c r="CX100" s="159"/>
      <c r="CY100" s="159"/>
      <c r="CZ100" s="159"/>
      <c r="DA100" s="159"/>
      <c r="DB100" s="159"/>
      <c r="DC100" s="159"/>
      <c r="DD100" s="159"/>
      <c r="DE100" s="159"/>
      <c r="DF100" s="159"/>
      <c r="DG100" s="159"/>
      <c r="DH100" s="159"/>
      <c r="DI100" s="159"/>
      <c r="DJ100" s="159"/>
      <c r="DK100" s="159"/>
      <c r="DL100" s="159"/>
      <c r="DM100" s="159"/>
      <c r="DN100" s="159"/>
      <c r="DO100" s="159"/>
      <c r="DP100" s="159"/>
      <c r="DQ100" s="159"/>
      <c r="DR100" s="159"/>
      <c r="DS100" s="159"/>
      <c r="DT100" s="159"/>
      <c r="DU100" s="159"/>
      <c r="DV100" s="159"/>
      <c r="DW100" s="159"/>
      <c r="DX100" s="159"/>
      <c r="DY100" s="159"/>
      <c r="DZ100" s="159"/>
      <c r="EA100" s="159"/>
      <c r="EB100" s="159"/>
      <c r="EC100" s="159"/>
      <c r="ED100" s="159"/>
      <c r="EE100" s="159"/>
      <c r="EF100" s="159"/>
      <c r="EG100" s="159"/>
      <c r="EH100" s="159"/>
      <c r="EI100" s="159"/>
      <c r="EJ100" s="159"/>
      <c r="EK100" s="159"/>
      <c r="EL100" s="159"/>
      <c r="EM100" s="159"/>
      <c r="EN100" s="159"/>
      <c r="EO100" s="159"/>
      <c r="EP100" s="159"/>
      <c r="EQ100" s="159"/>
      <c r="ER100" s="159"/>
      <c r="ES100" s="159"/>
      <c r="ET100" s="159"/>
      <c r="EU100" s="159"/>
      <c r="EV100" s="159"/>
      <c r="EW100" s="159"/>
      <c r="EX100" s="159"/>
      <c r="EY100" s="159"/>
      <c r="EZ100" s="159"/>
      <c r="FA100" s="159"/>
      <c r="FB100" s="159"/>
      <c r="FC100" s="159"/>
      <c r="FD100" s="159"/>
      <c r="FE100" s="159"/>
      <c r="FF100" s="159"/>
      <c r="FG100" s="159"/>
      <c r="FH100" s="159"/>
      <c r="FI100" s="159"/>
      <c r="FJ100" s="159"/>
      <c r="FK100" s="159"/>
      <c r="FL100" s="159"/>
      <c r="FM100" s="159"/>
      <c r="FN100" s="159"/>
      <c r="FO100" s="159"/>
      <c r="FP100" s="159"/>
      <c r="FQ100" s="159"/>
      <c r="FR100" s="159"/>
      <c r="FS100" s="159"/>
      <c r="FT100" s="159"/>
      <c r="FU100" s="159"/>
      <c r="FV100" s="159"/>
      <c r="FW100" s="159"/>
      <c r="FX100" s="159"/>
      <c r="FY100" s="159"/>
      <c r="FZ100" s="159"/>
      <c r="GA100" s="159"/>
      <c r="GB100" s="159"/>
      <c r="GC100" s="159"/>
      <c r="GD100" s="159"/>
      <c r="GE100" s="159"/>
      <c r="GF100" s="159"/>
      <c r="GG100" s="159"/>
      <c r="GH100" s="159"/>
    </row>
    <row r="101" customFormat="false" ht="12.75" hidden="false" customHeight="false" outlineLevel="0" collapsed="false">
      <c r="A101" s="168"/>
      <c r="B101" s="149"/>
      <c r="C101" s="149"/>
      <c r="D101" s="149"/>
      <c r="E101" s="149"/>
      <c r="F101" s="149"/>
      <c r="G101" s="149"/>
      <c r="H101" s="148"/>
      <c r="I101" s="170"/>
      <c r="R101" s="148"/>
      <c r="S101" s="158"/>
      <c r="T101" s="159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  <c r="AH101" s="159"/>
      <c r="AI101" s="159"/>
      <c r="AJ101" s="159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159"/>
      <c r="BN101" s="159"/>
      <c r="BO101" s="159"/>
      <c r="BP101" s="159"/>
      <c r="BQ101" s="159"/>
      <c r="BR101" s="159"/>
      <c r="BS101" s="159"/>
      <c r="BT101" s="159"/>
      <c r="BU101" s="159"/>
      <c r="BV101" s="159"/>
      <c r="BW101" s="159"/>
      <c r="BX101" s="159"/>
      <c r="BY101" s="159"/>
      <c r="BZ101" s="159"/>
      <c r="CA101" s="159"/>
      <c r="CB101" s="159"/>
      <c r="CC101" s="159"/>
      <c r="CD101" s="159"/>
      <c r="CE101" s="159"/>
      <c r="CF101" s="159"/>
      <c r="CG101" s="159"/>
      <c r="CH101" s="159"/>
      <c r="CI101" s="159"/>
      <c r="CJ101" s="159"/>
      <c r="CK101" s="159"/>
      <c r="CL101" s="159"/>
      <c r="CM101" s="159"/>
      <c r="CN101" s="159"/>
      <c r="CO101" s="159"/>
      <c r="CP101" s="159"/>
      <c r="CQ101" s="159"/>
      <c r="CR101" s="159"/>
      <c r="CS101" s="159"/>
      <c r="CT101" s="159"/>
      <c r="CU101" s="159"/>
      <c r="CV101" s="159"/>
      <c r="CW101" s="159"/>
      <c r="CX101" s="159"/>
      <c r="CY101" s="159"/>
      <c r="CZ101" s="159"/>
      <c r="DA101" s="159"/>
      <c r="DB101" s="159"/>
      <c r="DC101" s="159"/>
      <c r="DD101" s="159"/>
      <c r="DE101" s="159"/>
      <c r="DF101" s="159"/>
      <c r="DG101" s="159"/>
      <c r="DH101" s="159"/>
      <c r="DI101" s="159"/>
      <c r="DJ101" s="159"/>
      <c r="DK101" s="159"/>
      <c r="DL101" s="159"/>
      <c r="DM101" s="159"/>
      <c r="DN101" s="159"/>
      <c r="DO101" s="159"/>
      <c r="DP101" s="159"/>
      <c r="DQ101" s="159"/>
      <c r="DR101" s="159"/>
      <c r="DS101" s="159"/>
      <c r="DT101" s="159"/>
      <c r="DU101" s="159"/>
      <c r="DV101" s="159"/>
      <c r="DW101" s="159"/>
      <c r="DX101" s="159"/>
      <c r="DY101" s="159"/>
      <c r="DZ101" s="159"/>
      <c r="EA101" s="159"/>
      <c r="EB101" s="159"/>
      <c r="EC101" s="159"/>
      <c r="ED101" s="159"/>
      <c r="EE101" s="159"/>
      <c r="EF101" s="159"/>
      <c r="EG101" s="159"/>
      <c r="EH101" s="159"/>
      <c r="EI101" s="159"/>
      <c r="EJ101" s="159"/>
      <c r="EK101" s="159"/>
      <c r="EL101" s="159"/>
      <c r="EM101" s="159"/>
      <c r="EN101" s="159"/>
      <c r="EO101" s="159"/>
      <c r="EP101" s="159"/>
      <c r="EQ101" s="159"/>
      <c r="ER101" s="159"/>
      <c r="ES101" s="159"/>
      <c r="ET101" s="159"/>
      <c r="EU101" s="159"/>
      <c r="EV101" s="159"/>
      <c r="EW101" s="159"/>
      <c r="EX101" s="159"/>
      <c r="EY101" s="159"/>
      <c r="EZ101" s="159"/>
      <c r="FA101" s="159"/>
      <c r="FB101" s="159"/>
      <c r="FC101" s="159"/>
      <c r="FD101" s="159"/>
      <c r="FE101" s="159"/>
      <c r="FF101" s="159"/>
      <c r="FG101" s="159"/>
      <c r="FH101" s="159"/>
      <c r="FI101" s="159"/>
      <c r="FJ101" s="159"/>
      <c r="FK101" s="159"/>
      <c r="FL101" s="159"/>
      <c r="FM101" s="159"/>
      <c r="FN101" s="159"/>
      <c r="FO101" s="159"/>
      <c r="FP101" s="159"/>
      <c r="FQ101" s="159"/>
      <c r="FR101" s="159"/>
      <c r="FS101" s="159"/>
      <c r="FT101" s="159"/>
      <c r="FU101" s="159"/>
      <c r="FV101" s="159"/>
      <c r="FW101" s="159"/>
      <c r="FX101" s="159"/>
      <c r="FY101" s="159"/>
      <c r="FZ101" s="159"/>
      <c r="GA101" s="159"/>
      <c r="GB101" s="159"/>
      <c r="GC101" s="159"/>
      <c r="GD101" s="159"/>
      <c r="GE101" s="159"/>
      <c r="GF101" s="159"/>
      <c r="GG101" s="159"/>
      <c r="GH101" s="159"/>
    </row>
    <row r="102" customFormat="false" ht="12.75" hidden="false" customHeight="false" outlineLevel="0" collapsed="false">
      <c r="A102" s="168"/>
      <c r="B102" s="149"/>
      <c r="C102" s="149"/>
      <c r="D102" s="149"/>
      <c r="E102" s="149"/>
      <c r="F102" s="149"/>
      <c r="G102" s="149"/>
      <c r="H102" s="148"/>
      <c r="I102" s="170"/>
      <c r="R102" s="148"/>
      <c r="S102" s="158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159"/>
      <c r="BL102" s="159"/>
      <c r="BM102" s="159"/>
      <c r="BN102" s="159"/>
      <c r="BO102" s="159"/>
      <c r="BP102" s="159"/>
      <c r="BQ102" s="159"/>
      <c r="BR102" s="159"/>
      <c r="BS102" s="159"/>
      <c r="BT102" s="159"/>
      <c r="BU102" s="159"/>
      <c r="BV102" s="159"/>
      <c r="BW102" s="159"/>
      <c r="BX102" s="159"/>
      <c r="BY102" s="159"/>
      <c r="BZ102" s="159"/>
      <c r="CA102" s="159"/>
      <c r="CB102" s="159"/>
      <c r="CC102" s="159"/>
      <c r="CD102" s="159"/>
      <c r="CE102" s="159"/>
      <c r="CF102" s="159"/>
      <c r="CG102" s="159"/>
      <c r="CH102" s="159"/>
      <c r="CI102" s="159"/>
      <c r="CJ102" s="159"/>
      <c r="CK102" s="159"/>
      <c r="CL102" s="159"/>
      <c r="CM102" s="159"/>
      <c r="CN102" s="159"/>
      <c r="CO102" s="159"/>
      <c r="CP102" s="159"/>
      <c r="CQ102" s="159"/>
      <c r="CR102" s="159"/>
      <c r="CS102" s="159"/>
      <c r="CT102" s="159"/>
      <c r="CU102" s="159"/>
      <c r="CV102" s="159"/>
      <c r="CW102" s="159"/>
      <c r="CX102" s="159"/>
      <c r="CY102" s="159"/>
      <c r="CZ102" s="159"/>
      <c r="DA102" s="159"/>
      <c r="DB102" s="159"/>
      <c r="DC102" s="159"/>
      <c r="DD102" s="159"/>
      <c r="DE102" s="159"/>
      <c r="DF102" s="159"/>
      <c r="DG102" s="159"/>
      <c r="DH102" s="159"/>
      <c r="DI102" s="159"/>
      <c r="DJ102" s="159"/>
      <c r="DK102" s="159"/>
      <c r="DL102" s="159"/>
      <c r="DM102" s="159"/>
      <c r="DN102" s="159"/>
      <c r="DO102" s="159"/>
      <c r="DP102" s="159"/>
      <c r="DQ102" s="159"/>
      <c r="DR102" s="159"/>
      <c r="DS102" s="159"/>
      <c r="DT102" s="159"/>
      <c r="DU102" s="159"/>
      <c r="DV102" s="159"/>
      <c r="DW102" s="159"/>
      <c r="DX102" s="159"/>
      <c r="DY102" s="159"/>
      <c r="DZ102" s="159"/>
      <c r="EA102" s="159"/>
      <c r="EB102" s="159"/>
      <c r="EC102" s="159"/>
      <c r="ED102" s="159"/>
      <c r="EE102" s="159"/>
      <c r="EF102" s="159"/>
      <c r="EG102" s="159"/>
      <c r="EH102" s="159"/>
      <c r="EI102" s="159"/>
      <c r="EJ102" s="159"/>
      <c r="EK102" s="159"/>
      <c r="EL102" s="159"/>
      <c r="EM102" s="159"/>
      <c r="EN102" s="159"/>
      <c r="EO102" s="159"/>
      <c r="EP102" s="159"/>
      <c r="EQ102" s="159"/>
      <c r="ER102" s="159"/>
      <c r="ES102" s="159"/>
      <c r="ET102" s="159"/>
      <c r="EU102" s="159"/>
      <c r="EV102" s="159"/>
      <c r="EW102" s="159"/>
      <c r="EX102" s="159"/>
      <c r="EY102" s="159"/>
      <c r="EZ102" s="159"/>
      <c r="FA102" s="159"/>
      <c r="FB102" s="159"/>
      <c r="FC102" s="159"/>
      <c r="FD102" s="159"/>
      <c r="FE102" s="159"/>
      <c r="FF102" s="159"/>
      <c r="FG102" s="159"/>
      <c r="FH102" s="159"/>
      <c r="FI102" s="159"/>
      <c r="FJ102" s="159"/>
      <c r="FK102" s="159"/>
      <c r="FL102" s="159"/>
      <c r="FM102" s="159"/>
      <c r="FN102" s="159"/>
      <c r="FO102" s="159"/>
      <c r="FP102" s="159"/>
      <c r="FQ102" s="159"/>
      <c r="FR102" s="159"/>
      <c r="FS102" s="159"/>
      <c r="FT102" s="159"/>
      <c r="FU102" s="159"/>
      <c r="FV102" s="159"/>
      <c r="FW102" s="159"/>
      <c r="FX102" s="159"/>
      <c r="FY102" s="159"/>
      <c r="FZ102" s="159"/>
      <c r="GA102" s="159"/>
      <c r="GB102" s="159"/>
      <c r="GC102" s="159"/>
      <c r="GD102" s="159"/>
      <c r="GE102" s="159"/>
      <c r="GF102" s="159"/>
      <c r="GG102" s="159"/>
      <c r="GH102" s="159"/>
    </row>
    <row r="103" customFormat="false" ht="12.75" hidden="false" customHeight="false" outlineLevel="0" collapsed="false">
      <c r="A103" s="168"/>
      <c r="B103" s="149"/>
      <c r="C103" s="149"/>
      <c r="D103" s="149"/>
      <c r="E103" s="149"/>
      <c r="F103" s="149"/>
      <c r="G103" s="149"/>
      <c r="H103" s="148"/>
      <c r="I103" s="170"/>
      <c r="R103" s="148"/>
      <c r="S103" s="158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159"/>
      <c r="BL103" s="159"/>
      <c r="BM103" s="159"/>
      <c r="BN103" s="159"/>
      <c r="BO103" s="159"/>
      <c r="BP103" s="159"/>
      <c r="BQ103" s="159"/>
      <c r="BR103" s="159"/>
      <c r="BS103" s="159"/>
      <c r="BT103" s="159"/>
      <c r="BU103" s="159"/>
      <c r="BV103" s="159"/>
      <c r="BW103" s="159"/>
      <c r="BX103" s="159"/>
      <c r="BY103" s="159"/>
      <c r="BZ103" s="159"/>
      <c r="CA103" s="159"/>
      <c r="CB103" s="159"/>
      <c r="CC103" s="159"/>
      <c r="CD103" s="159"/>
      <c r="CE103" s="159"/>
      <c r="CF103" s="159"/>
      <c r="CG103" s="159"/>
      <c r="CH103" s="159"/>
      <c r="CI103" s="159"/>
      <c r="CJ103" s="159"/>
      <c r="CK103" s="159"/>
      <c r="CL103" s="159"/>
      <c r="CM103" s="159"/>
      <c r="CN103" s="159"/>
      <c r="CO103" s="159"/>
      <c r="CP103" s="159"/>
      <c r="CQ103" s="159"/>
      <c r="CR103" s="159"/>
      <c r="CS103" s="159"/>
      <c r="CT103" s="159"/>
      <c r="CU103" s="159"/>
      <c r="CV103" s="159"/>
      <c r="CW103" s="159"/>
      <c r="CX103" s="159"/>
      <c r="CY103" s="159"/>
      <c r="CZ103" s="159"/>
      <c r="DA103" s="159"/>
      <c r="DB103" s="159"/>
      <c r="DC103" s="159"/>
      <c r="DD103" s="159"/>
      <c r="DE103" s="159"/>
      <c r="DF103" s="159"/>
      <c r="DG103" s="159"/>
      <c r="DH103" s="159"/>
      <c r="DI103" s="159"/>
      <c r="DJ103" s="159"/>
      <c r="DK103" s="159"/>
      <c r="DL103" s="159"/>
      <c r="DM103" s="159"/>
      <c r="DN103" s="159"/>
      <c r="DO103" s="159"/>
      <c r="DP103" s="159"/>
      <c r="DQ103" s="159"/>
      <c r="DR103" s="159"/>
      <c r="DS103" s="159"/>
      <c r="DT103" s="159"/>
      <c r="DU103" s="159"/>
      <c r="DV103" s="159"/>
      <c r="DW103" s="159"/>
      <c r="DX103" s="159"/>
      <c r="DY103" s="159"/>
      <c r="DZ103" s="159"/>
      <c r="EA103" s="159"/>
      <c r="EB103" s="159"/>
      <c r="EC103" s="159"/>
      <c r="ED103" s="159"/>
      <c r="EE103" s="159"/>
      <c r="EF103" s="159"/>
      <c r="EG103" s="159"/>
      <c r="EH103" s="159"/>
      <c r="EI103" s="159"/>
      <c r="EJ103" s="159"/>
      <c r="EK103" s="159"/>
      <c r="EL103" s="159"/>
      <c r="EM103" s="159"/>
      <c r="EN103" s="159"/>
      <c r="EO103" s="159"/>
      <c r="EP103" s="159"/>
      <c r="EQ103" s="159"/>
      <c r="ER103" s="159"/>
      <c r="ES103" s="159"/>
      <c r="ET103" s="159"/>
      <c r="EU103" s="159"/>
      <c r="EV103" s="159"/>
      <c r="EW103" s="159"/>
      <c r="EX103" s="159"/>
      <c r="EY103" s="159"/>
      <c r="EZ103" s="159"/>
      <c r="FA103" s="159"/>
      <c r="FB103" s="159"/>
      <c r="FC103" s="159"/>
      <c r="FD103" s="159"/>
      <c r="FE103" s="159"/>
      <c r="FF103" s="159"/>
      <c r="FG103" s="159"/>
      <c r="FH103" s="159"/>
      <c r="FI103" s="159"/>
      <c r="FJ103" s="159"/>
      <c r="FK103" s="159"/>
      <c r="FL103" s="159"/>
      <c r="FM103" s="159"/>
      <c r="FN103" s="159"/>
      <c r="FO103" s="159"/>
      <c r="FP103" s="159"/>
      <c r="FQ103" s="159"/>
      <c r="FR103" s="159"/>
      <c r="FS103" s="159"/>
      <c r="FT103" s="159"/>
      <c r="FU103" s="159"/>
      <c r="FV103" s="159"/>
      <c r="FW103" s="159"/>
      <c r="FX103" s="159"/>
      <c r="FY103" s="159"/>
      <c r="FZ103" s="159"/>
      <c r="GA103" s="159"/>
      <c r="GB103" s="159"/>
      <c r="GC103" s="159"/>
      <c r="GD103" s="159"/>
      <c r="GE103" s="159"/>
      <c r="GF103" s="159"/>
      <c r="GG103" s="159"/>
      <c r="GH103" s="159"/>
    </row>
    <row r="104" customFormat="false" ht="12.75" hidden="false" customHeight="false" outlineLevel="0" collapsed="false">
      <c r="A104" s="168"/>
      <c r="B104" s="149"/>
      <c r="C104" s="149"/>
      <c r="D104" s="149"/>
      <c r="E104" s="149"/>
      <c r="F104" s="149"/>
      <c r="G104" s="149"/>
      <c r="H104" s="148"/>
      <c r="I104" s="170"/>
      <c r="R104" s="148"/>
      <c r="S104" s="158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  <c r="AH104" s="159"/>
      <c r="AI104" s="159"/>
      <c r="AJ104" s="159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59"/>
      <c r="BK104" s="159"/>
      <c r="BL104" s="159"/>
      <c r="BM104" s="159"/>
      <c r="BN104" s="159"/>
      <c r="BO104" s="159"/>
      <c r="BP104" s="159"/>
      <c r="BQ104" s="159"/>
      <c r="BR104" s="159"/>
      <c r="BS104" s="159"/>
      <c r="BT104" s="159"/>
      <c r="BU104" s="159"/>
      <c r="BV104" s="159"/>
      <c r="BW104" s="159"/>
      <c r="BX104" s="159"/>
      <c r="BY104" s="159"/>
      <c r="BZ104" s="159"/>
      <c r="CA104" s="159"/>
      <c r="CB104" s="159"/>
      <c r="CC104" s="159"/>
      <c r="CD104" s="159"/>
      <c r="CE104" s="159"/>
      <c r="CF104" s="159"/>
      <c r="CG104" s="159"/>
      <c r="CH104" s="159"/>
      <c r="CI104" s="159"/>
      <c r="CJ104" s="159"/>
      <c r="CK104" s="159"/>
      <c r="CL104" s="159"/>
      <c r="CM104" s="159"/>
      <c r="CN104" s="159"/>
      <c r="CO104" s="159"/>
      <c r="CP104" s="159"/>
      <c r="CQ104" s="159"/>
      <c r="CR104" s="159"/>
      <c r="CS104" s="159"/>
      <c r="CT104" s="159"/>
      <c r="CU104" s="159"/>
      <c r="CV104" s="159"/>
      <c r="CW104" s="159"/>
      <c r="CX104" s="159"/>
      <c r="CY104" s="159"/>
      <c r="CZ104" s="159"/>
      <c r="DA104" s="159"/>
      <c r="DB104" s="159"/>
      <c r="DC104" s="159"/>
      <c r="DD104" s="159"/>
      <c r="DE104" s="159"/>
      <c r="DF104" s="159"/>
      <c r="DG104" s="159"/>
      <c r="DH104" s="159"/>
      <c r="DI104" s="159"/>
      <c r="DJ104" s="159"/>
      <c r="DK104" s="159"/>
      <c r="DL104" s="159"/>
      <c r="DM104" s="159"/>
      <c r="DN104" s="159"/>
      <c r="DO104" s="159"/>
      <c r="DP104" s="159"/>
      <c r="DQ104" s="159"/>
      <c r="DR104" s="159"/>
      <c r="DS104" s="159"/>
      <c r="DT104" s="159"/>
      <c r="DU104" s="159"/>
      <c r="DV104" s="159"/>
      <c r="DW104" s="159"/>
      <c r="DX104" s="159"/>
      <c r="DY104" s="159"/>
      <c r="DZ104" s="159"/>
      <c r="EA104" s="159"/>
      <c r="EB104" s="159"/>
      <c r="EC104" s="159"/>
      <c r="ED104" s="159"/>
      <c r="EE104" s="159"/>
      <c r="EF104" s="159"/>
      <c r="EG104" s="159"/>
      <c r="EH104" s="159"/>
      <c r="EI104" s="159"/>
      <c r="EJ104" s="159"/>
      <c r="EK104" s="159"/>
      <c r="EL104" s="159"/>
      <c r="EM104" s="159"/>
      <c r="EN104" s="159"/>
      <c r="EO104" s="159"/>
      <c r="EP104" s="159"/>
      <c r="EQ104" s="159"/>
      <c r="ER104" s="159"/>
      <c r="ES104" s="159"/>
      <c r="ET104" s="159"/>
      <c r="EU104" s="159"/>
      <c r="EV104" s="159"/>
      <c r="EW104" s="159"/>
      <c r="EX104" s="159"/>
      <c r="EY104" s="159"/>
      <c r="EZ104" s="159"/>
      <c r="FA104" s="159"/>
      <c r="FB104" s="159"/>
      <c r="FC104" s="159"/>
      <c r="FD104" s="159"/>
      <c r="FE104" s="159"/>
      <c r="FF104" s="159"/>
      <c r="FG104" s="159"/>
      <c r="FH104" s="159"/>
      <c r="FI104" s="159"/>
      <c r="FJ104" s="159"/>
      <c r="FK104" s="159"/>
      <c r="FL104" s="159"/>
      <c r="FM104" s="159"/>
      <c r="FN104" s="159"/>
      <c r="FO104" s="159"/>
      <c r="FP104" s="159"/>
      <c r="FQ104" s="159"/>
      <c r="FR104" s="159"/>
      <c r="FS104" s="159"/>
      <c r="FT104" s="159"/>
      <c r="FU104" s="159"/>
      <c r="FV104" s="159"/>
      <c r="FW104" s="159"/>
      <c r="FX104" s="159"/>
      <c r="FY104" s="159"/>
      <c r="FZ104" s="159"/>
      <c r="GA104" s="159"/>
      <c r="GB104" s="159"/>
      <c r="GC104" s="159"/>
      <c r="GD104" s="159"/>
      <c r="GE104" s="159"/>
      <c r="GF104" s="159"/>
      <c r="GG104" s="159"/>
      <c r="GH104" s="159"/>
    </row>
    <row r="105" customFormat="false" ht="12.75" hidden="false" customHeight="false" outlineLevel="0" collapsed="false">
      <c r="A105" s="168"/>
      <c r="B105" s="149"/>
      <c r="C105" s="149"/>
      <c r="D105" s="149"/>
      <c r="E105" s="149"/>
      <c r="F105" s="149"/>
      <c r="G105" s="149"/>
      <c r="H105" s="148"/>
      <c r="I105" s="170"/>
      <c r="R105" s="148"/>
      <c r="S105" s="158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59"/>
      <c r="AI105" s="159"/>
      <c r="AJ105" s="159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  <c r="BD105" s="159"/>
      <c r="BE105" s="159"/>
      <c r="BF105" s="159"/>
      <c r="BG105" s="159"/>
      <c r="BH105" s="159"/>
      <c r="BI105" s="159"/>
      <c r="BJ105" s="159"/>
      <c r="BK105" s="159"/>
      <c r="BL105" s="159"/>
      <c r="BM105" s="159"/>
      <c r="BN105" s="159"/>
      <c r="BO105" s="159"/>
      <c r="BP105" s="159"/>
      <c r="BQ105" s="159"/>
      <c r="BR105" s="159"/>
      <c r="BS105" s="159"/>
      <c r="BT105" s="159"/>
      <c r="BU105" s="159"/>
      <c r="BV105" s="159"/>
      <c r="BW105" s="159"/>
      <c r="BX105" s="159"/>
      <c r="BY105" s="159"/>
      <c r="BZ105" s="159"/>
      <c r="CA105" s="159"/>
      <c r="CB105" s="159"/>
      <c r="CC105" s="159"/>
      <c r="CD105" s="159"/>
      <c r="CE105" s="159"/>
      <c r="CF105" s="159"/>
      <c r="CG105" s="159"/>
      <c r="CH105" s="159"/>
      <c r="CI105" s="159"/>
      <c r="CJ105" s="159"/>
      <c r="CK105" s="159"/>
      <c r="CL105" s="159"/>
      <c r="CM105" s="159"/>
      <c r="CN105" s="159"/>
      <c r="CO105" s="159"/>
      <c r="CP105" s="159"/>
      <c r="CQ105" s="159"/>
      <c r="CR105" s="159"/>
      <c r="CS105" s="159"/>
      <c r="CT105" s="159"/>
      <c r="CU105" s="159"/>
      <c r="CV105" s="159"/>
      <c r="CW105" s="159"/>
      <c r="CX105" s="159"/>
      <c r="CY105" s="159"/>
      <c r="CZ105" s="159"/>
      <c r="DA105" s="159"/>
      <c r="DB105" s="159"/>
      <c r="DC105" s="159"/>
      <c r="DD105" s="159"/>
      <c r="DE105" s="159"/>
      <c r="DF105" s="159"/>
      <c r="DG105" s="159"/>
      <c r="DH105" s="159"/>
      <c r="DI105" s="159"/>
      <c r="DJ105" s="159"/>
      <c r="DK105" s="159"/>
      <c r="DL105" s="159"/>
      <c r="DM105" s="159"/>
      <c r="DN105" s="159"/>
      <c r="DO105" s="159"/>
      <c r="DP105" s="159"/>
      <c r="DQ105" s="159"/>
      <c r="DR105" s="159"/>
      <c r="DS105" s="159"/>
      <c r="DT105" s="159"/>
      <c r="DU105" s="159"/>
      <c r="DV105" s="159"/>
      <c r="DW105" s="159"/>
      <c r="DX105" s="159"/>
      <c r="DY105" s="159"/>
      <c r="DZ105" s="159"/>
      <c r="EA105" s="159"/>
      <c r="EB105" s="159"/>
      <c r="EC105" s="159"/>
      <c r="ED105" s="159"/>
      <c r="EE105" s="159"/>
      <c r="EF105" s="159"/>
      <c r="EG105" s="159"/>
      <c r="EH105" s="159"/>
      <c r="EI105" s="159"/>
      <c r="EJ105" s="159"/>
      <c r="EK105" s="159"/>
      <c r="EL105" s="159"/>
      <c r="EM105" s="159"/>
      <c r="EN105" s="159"/>
      <c r="EO105" s="159"/>
      <c r="EP105" s="159"/>
      <c r="EQ105" s="159"/>
      <c r="ER105" s="159"/>
      <c r="ES105" s="159"/>
      <c r="ET105" s="159"/>
      <c r="EU105" s="159"/>
      <c r="EV105" s="159"/>
      <c r="EW105" s="159"/>
      <c r="EX105" s="159"/>
      <c r="EY105" s="159"/>
      <c r="EZ105" s="159"/>
      <c r="FA105" s="159"/>
      <c r="FB105" s="159"/>
      <c r="FC105" s="159"/>
      <c r="FD105" s="159"/>
      <c r="FE105" s="159"/>
      <c r="FF105" s="159"/>
      <c r="FG105" s="159"/>
      <c r="FH105" s="159"/>
      <c r="FI105" s="159"/>
      <c r="FJ105" s="159"/>
      <c r="FK105" s="159"/>
      <c r="FL105" s="159"/>
      <c r="FM105" s="159"/>
      <c r="FN105" s="159"/>
      <c r="FO105" s="159"/>
      <c r="FP105" s="159"/>
      <c r="FQ105" s="159"/>
      <c r="FR105" s="159"/>
      <c r="FS105" s="159"/>
      <c r="FT105" s="159"/>
      <c r="FU105" s="159"/>
      <c r="FV105" s="159"/>
      <c r="FW105" s="159"/>
      <c r="FX105" s="159"/>
      <c r="FY105" s="159"/>
      <c r="FZ105" s="159"/>
      <c r="GA105" s="159"/>
      <c r="GB105" s="159"/>
      <c r="GC105" s="159"/>
      <c r="GD105" s="159"/>
      <c r="GE105" s="159"/>
      <c r="GF105" s="159"/>
      <c r="GG105" s="159"/>
      <c r="GH105" s="159"/>
    </row>
    <row r="106" customFormat="false" ht="12.75" hidden="false" customHeight="false" outlineLevel="0" collapsed="false">
      <c r="A106" s="168"/>
      <c r="B106" s="149"/>
      <c r="C106" s="149"/>
      <c r="D106" s="149"/>
      <c r="E106" s="149"/>
      <c r="F106" s="149"/>
      <c r="G106" s="149"/>
      <c r="H106" s="148"/>
      <c r="I106" s="170"/>
      <c r="R106" s="148"/>
      <c r="S106" s="158"/>
      <c r="T106" s="159"/>
      <c r="U106" s="159"/>
      <c r="V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  <c r="AH106" s="159"/>
      <c r="AI106" s="159"/>
      <c r="AJ106" s="159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  <c r="BD106" s="159"/>
      <c r="BE106" s="159"/>
      <c r="BF106" s="159"/>
      <c r="BG106" s="159"/>
      <c r="BH106" s="159"/>
      <c r="BI106" s="159"/>
      <c r="BJ106" s="159"/>
      <c r="BK106" s="159"/>
      <c r="BL106" s="159"/>
      <c r="BM106" s="159"/>
      <c r="BN106" s="159"/>
      <c r="BO106" s="159"/>
      <c r="BP106" s="159"/>
      <c r="BQ106" s="159"/>
      <c r="BR106" s="159"/>
      <c r="BS106" s="159"/>
      <c r="BT106" s="159"/>
      <c r="BU106" s="159"/>
      <c r="BV106" s="159"/>
      <c r="BW106" s="159"/>
      <c r="BX106" s="159"/>
      <c r="BY106" s="159"/>
      <c r="BZ106" s="159"/>
      <c r="CA106" s="159"/>
      <c r="CB106" s="159"/>
      <c r="CC106" s="159"/>
      <c r="CD106" s="159"/>
      <c r="CE106" s="159"/>
      <c r="CF106" s="159"/>
      <c r="CG106" s="159"/>
      <c r="CH106" s="159"/>
      <c r="CI106" s="159"/>
      <c r="CJ106" s="159"/>
      <c r="CK106" s="159"/>
      <c r="CL106" s="159"/>
      <c r="CM106" s="159"/>
      <c r="CN106" s="159"/>
      <c r="CO106" s="159"/>
      <c r="CP106" s="159"/>
      <c r="CQ106" s="159"/>
      <c r="CR106" s="159"/>
      <c r="CS106" s="159"/>
      <c r="CT106" s="159"/>
      <c r="CU106" s="159"/>
      <c r="CV106" s="159"/>
      <c r="CW106" s="159"/>
      <c r="CX106" s="159"/>
      <c r="CY106" s="159"/>
      <c r="CZ106" s="159"/>
      <c r="DA106" s="159"/>
      <c r="DB106" s="159"/>
      <c r="DC106" s="159"/>
      <c r="DD106" s="159"/>
      <c r="DE106" s="159"/>
      <c r="DF106" s="159"/>
      <c r="DG106" s="159"/>
      <c r="DH106" s="159"/>
      <c r="DI106" s="159"/>
      <c r="DJ106" s="159"/>
      <c r="DK106" s="159"/>
      <c r="DL106" s="159"/>
      <c r="DM106" s="159"/>
      <c r="DN106" s="159"/>
      <c r="DO106" s="159"/>
      <c r="DP106" s="159"/>
      <c r="DQ106" s="159"/>
      <c r="DR106" s="159"/>
      <c r="DS106" s="159"/>
      <c r="DT106" s="159"/>
      <c r="DU106" s="159"/>
      <c r="DV106" s="159"/>
      <c r="DW106" s="159"/>
      <c r="DX106" s="159"/>
      <c r="DY106" s="159"/>
      <c r="DZ106" s="159"/>
      <c r="EA106" s="159"/>
      <c r="EB106" s="159"/>
      <c r="EC106" s="159"/>
      <c r="ED106" s="159"/>
      <c r="EE106" s="159"/>
      <c r="EF106" s="159"/>
      <c r="EG106" s="159"/>
      <c r="EH106" s="159"/>
      <c r="EI106" s="159"/>
      <c r="EJ106" s="159"/>
      <c r="EK106" s="159"/>
      <c r="EL106" s="159"/>
      <c r="EM106" s="159"/>
      <c r="EN106" s="159"/>
      <c r="EO106" s="159"/>
      <c r="EP106" s="159"/>
      <c r="EQ106" s="159"/>
      <c r="ER106" s="159"/>
      <c r="ES106" s="159"/>
      <c r="ET106" s="159"/>
      <c r="EU106" s="159"/>
      <c r="EV106" s="159"/>
      <c r="EW106" s="159"/>
      <c r="EX106" s="159"/>
      <c r="EY106" s="159"/>
      <c r="EZ106" s="159"/>
      <c r="FA106" s="159"/>
      <c r="FB106" s="159"/>
      <c r="FC106" s="159"/>
      <c r="FD106" s="159"/>
      <c r="FE106" s="159"/>
      <c r="FF106" s="159"/>
      <c r="FG106" s="159"/>
      <c r="FH106" s="159"/>
      <c r="FI106" s="159"/>
      <c r="FJ106" s="159"/>
      <c r="FK106" s="159"/>
      <c r="FL106" s="159"/>
      <c r="FM106" s="159"/>
      <c r="FN106" s="159"/>
      <c r="FO106" s="159"/>
      <c r="FP106" s="159"/>
      <c r="FQ106" s="159"/>
      <c r="FR106" s="159"/>
      <c r="FS106" s="159"/>
      <c r="FT106" s="159"/>
      <c r="FU106" s="159"/>
      <c r="FV106" s="159"/>
      <c r="FW106" s="159"/>
      <c r="FX106" s="159"/>
      <c r="FY106" s="159"/>
      <c r="FZ106" s="159"/>
      <c r="GA106" s="159"/>
      <c r="GB106" s="159"/>
      <c r="GC106" s="159"/>
      <c r="GD106" s="159"/>
      <c r="GE106" s="159"/>
      <c r="GF106" s="159"/>
      <c r="GG106" s="159"/>
      <c r="GH106" s="159"/>
    </row>
    <row r="107" customFormat="false" ht="12.75" hidden="false" customHeight="false" outlineLevel="0" collapsed="false">
      <c r="A107" s="168"/>
      <c r="B107" s="149"/>
      <c r="C107" s="149"/>
      <c r="D107" s="149"/>
      <c r="E107" s="149"/>
      <c r="F107" s="149"/>
      <c r="G107" s="149"/>
      <c r="H107" s="148"/>
      <c r="I107" s="170"/>
      <c r="R107" s="148"/>
      <c r="S107" s="158"/>
      <c r="T107" s="159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59"/>
      <c r="AI107" s="159"/>
      <c r="AJ107" s="159"/>
      <c r="AK107" s="159"/>
      <c r="AL107" s="159"/>
      <c r="AM107" s="159"/>
      <c r="AN107" s="159"/>
      <c r="AO107" s="159"/>
      <c r="AP107" s="159"/>
      <c r="AQ107" s="159"/>
      <c r="AR107" s="159"/>
      <c r="AS107" s="159"/>
      <c r="AT107" s="159"/>
      <c r="AU107" s="159"/>
      <c r="AV107" s="159"/>
      <c r="AW107" s="159"/>
      <c r="AX107" s="159"/>
      <c r="AY107" s="159"/>
      <c r="AZ107" s="159"/>
      <c r="BA107" s="159"/>
      <c r="BB107" s="159"/>
      <c r="BC107" s="159"/>
      <c r="BD107" s="159"/>
      <c r="BE107" s="159"/>
      <c r="BF107" s="159"/>
      <c r="BG107" s="159"/>
      <c r="BH107" s="159"/>
      <c r="BI107" s="159"/>
      <c r="BJ107" s="159"/>
      <c r="BK107" s="159"/>
      <c r="BL107" s="159"/>
      <c r="BM107" s="159"/>
      <c r="BN107" s="159"/>
      <c r="BO107" s="159"/>
      <c r="BP107" s="159"/>
      <c r="BQ107" s="159"/>
      <c r="BR107" s="159"/>
      <c r="BS107" s="159"/>
      <c r="BT107" s="159"/>
      <c r="BU107" s="159"/>
      <c r="BV107" s="159"/>
      <c r="BW107" s="159"/>
      <c r="BX107" s="159"/>
      <c r="BY107" s="159"/>
      <c r="BZ107" s="159"/>
      <c r="CA107" s="159"/>
      <c r="CB107" s="159"/>
      <c r="CC107" s="159"/>
      <c r="CD107" s="159"/>
      <c r="CE107" s="159"/>
      <c r="CF107" s="159"/>
      <c r="CG107" s="159"/>
      <c r="CH107" s="159"/>
      <c r="CI107" s="159"/>
      <c r="CJ107" s="159"/>
      <c r="CK107" s="159"/>
      <c r="CL107" s="159"/>
      <c r="CM107" s="159"/>
      <c r="CN107" s="159"/>
      <c r="CO107" s="159"/>
      <c r="CP107" s="159"/>
      <c r="CQ107" s="159"/>
      <c r="CR107" s="159"/>
      <c r="CS107" s="159"/>
      <c r="CT107" s="159"/>
      <c r="CU107" s="159"/>
      <c r="CV107" s="159"/>
      <c r="CW107" s="159"/>
      <c r="CX107" s="159"/>
      <c r="CY107" s="159"/>
      <c r="CZ107" s="159"/>
      <c r="DA107" s="159"/>
      <c r="DB107" s="159"/>
      <c r="DC107" s="159"/>
      <c r="DD107" s="159"/>
      <c r="DE107" s="159"/>
      <c r="DF107" s="159"/>
      <c r="DG107" s="159"/>
      <c r="DH107" s="159"/>
      <c r="DI107" s="159"/>
      <c r="DJ107" s="159"/>
      <c r="DK107" s="159"/>
      <c r="DL107" s="159"/>
      <c r="DM107" s="159"/>
      <c r="DN107" s="159"/>
      <c r="DO107" s="159"/>
      <c r="DP107" s="159"/>
      <c r="DQ107" s="159"/>
      <c r="DR107" s="159"/>
      <c r="DS107" s="159"/>
      <c r="DT107" s="159"/>
      <c r="DU107" s="159"/>
      <c r="DV107" s="159"/>
      <c r="DW107" s="159"/>
      <c r="DX107" s="159"/>
      <c r="DY107" s="159"/>
      <c r="DZ107" s="159"/>
      <c r="EA107" s="159"/>
      <c r="EB107" s="159"/>
      <c r="EC107" s="159"/>
      <c r="ED107" s="159"/>
      <c r="EE107" s="159"/>
      <c r="EF107" s="159"/>
      <c r="EG107" s="159"/>
      <c r="EH107" s="159"/>
      <c r="EI107" s="159"/>
      <c r="EJ107" s="159"/>
      <c r="EK107" s="159"/>
      <c r="EL107" s="159"/>
      <c r="EM107" s="159"/>
      <c r="EN107" s="159"/>
      <c r="EO107" s="159"/>
      <c r="EP107" s="159"/>
      <c r="EQ107" s="159"/>
      <c r="ER107" s="159"/>
      <c r="ES107" s="159"/>
      <c r="ET107" s="159"/>
      <c r="EU107" s="159"/>
      <c r="EV107" s="159"/>
      <c r="EW107" s="159"/>
      <c r="EX107" s="159"/>
      <c r="EY107" s="159"/>
      <c r="EZ107" s="159"/>
      <c r="FA107" s="159"/>
      <c r="FB107" s="159"/>
      <c r="FC107" s="159"/>
      <c r="FD107" s="159"/>
      <c r="FE107" s="159"/>
      <c r="FF107" s="159"/>
      <c r="FG107" s="159"/>
      <c r="FH107" s="159"/>
      <c r="FI107" s="159"/>
      <c r="FJ107" s="159"/>
      <c r="FK107" s="159"/>
      <c r="FL107" s="159"/>
      <c r="FM107" s="159"/>
      <c r="FN107" s="159"/>
      <c r="FO107" s="159"/>
      <c r="FP107" s="159"/>
      <c r="FQ107" s="159"/>
      <c r="FR107" s="159"/>
      <c r="FS107" s="159"/>
      <c r="FT107" s="159"/>
      <c r="FU107" s="159"/>
      <c r="FV107" s="159"/>
      <c r="FW107" s="159"/>
      <c r="FX107" s="159"/>
      <c r="FY107" s="159"/>
      <c r="FZ107" s="159"/>
      <c r="GA107" s="159"/>
      <c r="GB107" s="159"/>
      <c r="GC107" s="159"/>
      <c r="GD107" s="159"/>
      <c r="GE107" s="159"/>
      <c r="GF107" s="159"/>
      <c r="GG107" s="159"/>
      <c r="GH107" s="159"/>
    </row>
    <row r="108" customFormat="false" ht="12.75" hidden="false" customHeight="false" outlineLevel="0" collapsed="false">
      <c r="A108" s="168"/>
      <c r="B108" s="149"/>
      <c r="C108" s="149"/>
      <c r="D108" s="149"/>
      <c r="E108" s="149"/>
      <c r="F108" s="149"/>
      <c r="G108" s="149"/>
      <c r="H108" s="148"/>
      <c r="I108" s="170"/>
      <c r="R108" s="148"/>
      <c r="S108" s="158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159"/>
      <c r="CA108" s="159"/>
      <c r="CB108" s="159"/>
      <c r="CC108" s="159"/>
      <c r="CD108" s="159"/>
      <c r="CE108" s="159"/>
      <c r="CF108" s="159"/>
      <c r="CG108" s="159"/>
      <c r="CH108" s="159"/>
      <c r="CI108" s="159"/>
      <c r="CJ108" s="159"/>
      <c r="CK108" s="159"/>
      <c r="CL108" s="159"/>
      <c r="CM108" s="159"/>
      <c r="CN108" s="159"/>
      <c r="CO108" s="159"/>
      <c r="CP108" s="159"/>
      <c r="CQ108" s="159"/>
      <c r="CR108" s="159"/>
      <c r="CS108" s="159"/>
      <c r="CT108" s="159"/>
      <c r="CU108" s="159"/>
      <c r="CV108" s="159"/>
      <c r="CW108" s="159"/>
      <c r="CX108" s="159"/>
      <c r="CY108" s="159"/>
      <c r="CZ108" s="159"/>
      <c r="DA108" s="159"/>
      <c r="DB108" s="159"/>
      <c r="DC108" s="159"/>
      <c r="DD108" s="159"/>
      <c r="DE108" s="159"/>
      <c r="DF108" s="159"/>
      <c r="DG108" s="159"/>
      <c r="DH108" s="159"/>
      <c r="DI108" s="159"/>
      <c r="DJ108" s="159"/>
      <c r="DK108" s="159"/>
      <c r="DL108" s="159"/>
      <c r="DM108" s="159"/>
      <c r="DN108" s="159"/>
      <c r="DO108" s="159"/>
      <c r="DP108" s="159"/>
      <c r="DQ108" s="159"/>
      <c r="DR108" s="159"/>
      <c r="DS108" s="159"/>
      <c r="DT108" s="159"/>
      <c r="DU108" s="159"/>
      <c r="DV108" s="159"/>
      <c r="DW108" s="159"/>
      <c r="DX108" s="159"/>
      <c r="DY108" s="159"/>
      <c r="DZ108" s="159"/>
      <c r="EA108" s="159"/>
      <c r="EB108" s="159"/>
      <c r="EC108" s="159"/>
      <c r="ED108" s="159"/>
      <c r="EE108" s="159"/>
      <c r="EF108" s="159"/>
      <c r="EG108" s="159"/>
      <c r="EH108" s="159"/>
      <c r="EI108" s="159"/>
      <c r="EJ108" s="159"/>
      <c r="EK108" s="159"/>
      <c r="EL108" s="159"/>
      <c r="EM108" s="159"/>
      <c r="EN108" s="159"/>
      <c r="EO108" s="159"/>
      <c r="EP108" s="159"/>
      <c r="EQ108" s="159"/>
      <c r="ER108" s="159"/>
      <c r="ES108" s="159"/>
      <c r="ET108" s="159"/>
      <c r="EU108" s="159"/>
      <c r="EV108" s="159"/>
      <c r="EW108" s="159"/>
      <c r="EX108" s="159"/>
      <c r="EY108" s="159"/>
      <c r="EZ108" s="159"/>
      <c r="FA108" s="159"/>
      <c r="FB108" s="159"/>
      <c r="FC108" s="159"/>
      <c r="FD108" s="159"/>
      <c r="FE108" s="159"/>
      <c r="FF108" s="159"/>
      <c r="FG108" s="159"/>
      <c r="FH108" s="159"/>
      <c r="FI108" s="159"/>
      <c r="FJ108" s="159"/>
      <c r="FK108" s="159"/>
      <c r="FL108" s="159"/>
      <c r="FM108" s="159"/>
      <c r="FN108" s="159"/>
      <c r="FO108" s="159"/>
      <c r="FP108" s="159"/>
      <c r="FQ108" s="159"/>
      <c r="FR108" s="159"/>
      <c r="FS108" s="159"/>
      <c r="FT108" s="159"/>
      <c r="FU108" s="159"/>
      <c r="FV108" s="159"/>
      <c r="FW108" s="159"/>
      <c r="FX108" s="159"/>
      <c r="FY108" s="159"/>
      <c r="FZ108" s="159"/>
      <c r="GA108" s="159"/>
      <c r="GB108" s="159"/>
      <c r="GC108" s="159"/>
      <c r="GD108" s="159"/>
      <c r="GE108" s="159"/>
      <c r="GF108" s="159"/>
      <c r="GG108" s="159"/>
      <c r="GH108" s="159"/>
    </row>
    <row r="109" customFormat="false" ht="12.75" hidden="false" customHeight="false" outlineLevel="0" collapsed="false">
      <c r="A109" s="168"/>
      <c r="B109" s="149"/>
      <c r="C109" s="149"/>
      <c r="D109" s="149"/>
      <c r="E109" s="149"/>
      <c r="F109" s="149"/>
      <c r="G109" s="149"/>
      <c r="H109" s="148"/>
      <c r="I109" s="170"/>
      <c r="R109" s="148"/>
      <c r="S109" s="158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59"/>
      <c r="AI109" s="159"/>
      <c r="AJ109" s="159"/>
      <c r="AK109" s="159"/>
      <c r="AL109" s="159"/>
      <c r="AM109" s="159"/>
      <c r="AN109" s="159"/>
      <c r="AO109" s="159"/>
      <c r="AP109" s="159"/>
      <c r="AQ109" s="159"/>
      <c r="AR109" s="159"/>
      <c r="AS109" s="159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  <c r="BD109" s="159"/>
      <c r="BE109" s="159"/>
      <c r="BF109" s="159"/>
      <c r="BG109" s="159"/>
      <c r="BH109" s="159"/>
      <c r="BI109" s="159"/>
      <c r="BJ109" s="159"/>
      <c r="BK109" s="159"/>
      <c r="BL109" s="159"/>
      <c r="BM109" s="159"/>
      <c r="BN109" s="159"/>
      <c r="BO109" s="159"/>
      <c r="BP109" s="159"/>
      <c r="BQ109" s="159"/>
      <c r="BR109" s="159"/>
      <c r="BS109" s="159"/>
      <c r="BT109" s="159"/>
      <c r="BU109" s="159"/>
      <c r="BV109" s="159"/>
      <c r="BW109" s="159"/>
      <c r="BX109" s="159"/>
      <c r="BY109" s="159"/>
      <c r="BZ109" s="159"/>
      <c r="CA109" s="159"/>
      <c r="CB109" s="159"/>
      <c r="CC109" s="159"/>
      <c r="CD109" s="159"/>
      <c r="CE109" s="159"/>
      <c r="CF109" s="159"/>
      <c r="CG109" s="159"/>
      <c r="CH109" s="159"/>
      <c r="CI109" s="159"/>
      <c r="CJ109" s="159"/>
      <c r="CK109" s="159"/>
      <c r="CL109" s="159"/>
      <c r="CM109" s="159"/>
      <c r="CN109" s="159"/>
      <c r="CO109" s="159"/>
      <c r="CP109" s="159"/>
      <c r="CQ109" s="159"/>
      <c r="CR109" s="159"/>
      <c r="CS109" s="159"/>
      <c r="CT109" s="159"/>
      <c r="CU109" s="159"/>
      <c r="CV109" s="159"/>
      <c r="CW109" s="159"/>
      <c r="CX109" s="159"/>
      <c r="CY109" s="159"/>
      <c r="CZ109" s="159"/>
      <c r="DA109" s="159"/>
      <c r="DB109" s="159"/>
      <c r="DC109" s="159"/>
      <c r="DD109" s="159"/>
      <c r="DE109" s="159"/>
      <c r="DF109" s="159"/>
      <c r="DG109" s="159"/>
      <c r="DH109" s="159"/>
      <c r="DI109" s="159"/>
      <c r="DJ109" s="159"/>
      <c r="DK109" s="159"/>
      <c r="DL109" s="159"/>
      <c r="DM109" s="159"/>
      <c r="DN109" s="159"/>
      <c r="DO109" s="159"/>
      <c r="DP109" s="159"/>
      <c r="DQ109" s="159"/>
      <c r="DR109" s="159"/>
      <c r="DS109" s="159"/>
      <c r="DT109" s="159"/>
      <c r="DU109" s="159"/>
      <c r="DV109" s="159"/>
      <c r="DW109" s="159"/>
      <c r="DX109" s="159"/>
      <c r="DY109" s="159"/>
      <c r="DZ109" s="159"/>
      <c r="EA109" s="159"/>
      <c r="EB109" s="159"/>
      <c r="EC109" s="159"/>
      <c r="ED109" s="159"/>
      <c r="EE109" s="159"/>
      <c r="EF109" s="159"/>
      <c r="EG109" s="159"/>
      <c r="EH109" s="159"/>
      <c r="EI109" s="159"/>
      <c r="EJ109" s="159"/>
      <c r="EK109" s="159"/>
      <c r="EL109" s="159"/>
      <c r="EM109" s="159"/>
      <c r="EN109" s="159"/>
      <c r="EO109" s="159"/>
      <c r="EP109" s="159"/>
      <c r="EQ109" s="159"/>
      <c r="ER109" s="159"/>
      <c r="ES109" s="159"/>
      <c r="ET109" s="159"/>
      <c r="EU109" s="159"/>
      <c r="EV109" s="159"/>
      <c r="EW109" s="159"/>
      <c r="EX109" s="159"/>
      <c r="EY109" s="159"/>
      <c r="EZ109" s="159"/>
      <c r="FA109" s="159"/>
      <c r="FB109" s="159"/>
      <c r="FC109" s="159"/>
      <c r="FD109" s="159"/>
      <c r="FE109" s="159"/>
      <c r="FF109" s="159"/>
      <c r="FG109" s="159"/>
      <c r="FH109" s="159"/>
      <c r="FI109" s="159"/>
      <c r="FJ109" s="159"/>
      <c r="FK109" s="159"/>
      <c r="FL109" s="159"/>
      <c r="FM109" s="159"/>
      <c r="FN109" s="159"/>
      <c r="FO109" s="159"/>
      <c r="FP109" s="159"/>
      <c r="FQ109" s="159"/>
      <c r="FR109" s="159"/>
      <c r="FS109" s="159"/>
      <c r="FT109" s="159"/>
      <c r="FU109" s="159"/>
      <c r="FV109" s="159"/>
      <c r="FW109" s="159"/>
      <c r="FX109" s="159"/>
      <c r="FY109" s="159"/>
      <c r="FZ109" s="159"/>
      <c r="GA109" s="159"/>
      <c r="GB109" s="159"/>
      <c r="GC109" s="159"/>
      <c r="GD109" s="159"/>
      <c r="GE109" s="159"/>
      <c r="GF109" s="159"/>
      <c r="GG109" s="159"/>
      <c r="GH109" s="159"/>
    </row>
    <row r="110" customFormat="false" ht="12.75" hidden="false" customHeight="false" outlineLevel="0" collapsed="false">
      <c r="A110" s="168"/>
      <c r="B110" s="149"/>
      <c r="C110" s="149"/>
      <c r="D110" s="149"/>
      <c r="E110" s="149"/>
      <c r="F110" s="149"/>
      <c r="G110" s="149"/>
      <c r="H110" s="148"/>
      <c r="I110" s="170"/>
      <c r="R110" s="148"/>
      <c r="S110" s="158"/>
      <c r="T110" s="159"/>
      <c r="U110" s="159"/>
      <c r="V110" s="159"/>
      <c r="W110" s="159"/>
      <c r="X110" s="159"/>
      <c r="Y110" s="159"/>
      <c r="Z110" s="159"/>
      <c r="AA110" s="159"/>
      <c r="AB110" s="159"/>
      <c r="AC110" s="159"/>
      <c r="AD110" s="159"/>
      <c r="AE110" s="159"/>
      <c r="AF110" s="159"/>
      <c r="AG110" s="159"/>
      <c r="AH110" s="159"/>
      <c r="AI110" s="159"/>
      <c r="AJ110" s="159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159"/>
      <c r="BE110" s="159"/>
      <c r="BF110" s="159"/>
      <c r="BG110" s="159"/>
      <c r="BH110" s="159"/>
      <c r="BI110" s="159"/>
      <c r="BJ110" s="159"/>
      <c r="BK110" s="159"/>
      <c r="BL110" s="159"/>
      <c r="BM110" s="159"/>
      <c r="BN110" s="159"/>
      <c r="BO110" s="159"/>
      <c r="BP110" s="159"/>
      <c r="BQ110" s="159"/>
      <c r="BR110" s="159"/>
      <c r="BS110" s="159"/>
      <c r="BT110" s="159"/>
      <c r="BU110" s="159"/>
      <c r="BV110" s="159"/>
      <c r="BW110" s="159"/>
      <c r="BX110" s="159"/>
      <c r="BY110" s="159"/>
      <c r="BZ110" s="159"/>
      <c r="CA110" s="159"/>
      <c r="CB110" s="159"/>
      <c r="CC110" s="159"/>
      <c r="CD110" s="159"/>
      <c r="CE110" s="159"/>
      <c r="CF110" s="159"/>
      <c r="CG110" s="159"/>
      <c r="CH110" s="159"/>
      <c r="CI110" s="159"/>
      <c r="CJ110" s="159"/>
      <c r="CK110" s="159"/>
      <c r="CL110" s="159"/>
      <c r="CM110" s="159"/>
      <c r="CN110" s="159"/>
      <c r="CO110" s="159"/>
      <c r="CP110" s="159"/>
      <c r="CQ110" s="159"/>
      <c r="CR110" s="159"/>
      <c r="CS110" s="159"/>
      <c r="CT110" s="159"/>
      <c r="CU110" s="159"/>
      <c r="CV110" s="159"/>
      <c r="CW110" s="159"/>
      <c r="CX110" s="159"/>
      <c r="CY110" s="159"/>
      <c r="CZ110" s="159"/>
      <c r="DA110" s="159"/>
      <c r="DB110" s="159"/>
      <c r="DC110" s="159"/>
      <c r="DD110" s="159"/>
      <c r="DE110" s="159"/>
      <c r="DF110" s="159"/>
      <c r="DG110" s="159"/>
      <c r="DH110" s="159"/>
      <c r="DI110" s="159"/>
      <c r="DJ110" s="159"/>
      <c r="DK110" s="159"/>
      <c r="DL110" s="159"/>
      <c r="DM110" s="159"/>
      <c r="DN110" s="159"/>
      <c r="DO110" s="159"/>
      <c r="DP110" s="159"/>
      <c r="DQ110" s="159"/>
      <c r="DR110" s="159"/>
      <c r="DS110" s="159"/>
      <c r="DT110" s="159"/>
      <c r="DU110" s="159"/>
      <c r="DV110" s="159"/>
      <c r="DW110" s="159"/>
      <c r="DX110" s="159"/>
      <c r="DY110" s="159"/>
      <c r="DZ110" s="159"/>
      <c r="EA110" s="159"/>
      <c r="EB110" s="159"/>
      <c r="EC110" s="159"/>
      <c r="ED110" s="159"/>
      <c r="EE110" s="159"/>
      <c r="EF110" s="159"/>
      <c r="EG110" s="159"/>
      <c r="EH110" s="159"/>
      <c r="EI110" s="159"/>
      <c r="EJ110" s="159"/>
      <c r="EK110" s="159"/>
      <c r="EL110" s="159"/>
      <c r="EM110" s="159"/>
      <c r="EN110" s="159"/>
      <c r="EO110" s="159"/>
      <c r="EP110" s="159"/>
      <c r="EQ110" s="159"/>
      <c r="ER110" s="159"/>
      <c r="ES110" s="159"/>
      <c r="ET110" s="159"/>
      <c r="EU110" s="159"/>
      <c r="EV110" s="159"/>
      <c r="EW110" s="159"/>
      <c r="EX110" s="159"/>
      <c r="EY110" s="159"/>
      <c r="EZ110" s="159"/>
      <c r="FA110" s="159"/>
      <c r="FB110" s="159"/>
      <c r="FC110" s="159"/>
      <c r="FD110" s="159"/>
      <c r="FE110" s="159"/>
      <c r="FF110" s="159"/>
      <c r="FG110" s="159"/>
      <c r="FH110" s="159"/>
      <c r="FI110" s="159"/>
      <c r="FJ110" s="159"/>
      <c r="FK110" s="159"/>
      <c r="FL110" s="159"/>
      <c r="FM110" s="159"/>
      <c r="FN110" s="159"/>
      <c r="FO110" s="159"/>
      <c r="FP110" s="159"/>
      <c r="FQ110" s="159"/>
      <c r="FR110" s="159"/>
      <c r="FS110" s="159"/>
      <c r="FT110" s="159"/>
      <c r="FU110" s="159"/>
      <c r="FV110" s="159"/>
      <c r="FW110" s="159"/>
      <c r="FX110" s="159"/>
      <c r="FY110" s="159"/>
      <c r="FZ110" s="159"/>
      <c r="GA110" s="159"/>
      <c r="GB110" s="159"/>
      <c r="GC110" s="159"/>
      <c r="GD110" s="159"/>
      <c r="GE110" s="159"/>
      <c r="GF110" s="159"/>
      <c r="GG110" s="159"/>
      <c r="GH110" s="159"/>
    </row>
    <row r="111" customFormat="false" ht="12.75" hidden="false" customHeight="false" outlineLevel="0" collapsed="false">
      <c r="A111" s="168"/>
      <c r="B111" s="149"/>
      <c r="C111" s="149"/>
      <c r="D111" s="149"/>
      <c r="E111" s="149"/>
      <c r="F111" s="149"/>
      <c r="G111" s="149"/>
      <c r="H111" s="148"/>
      <c r="I111" s="170"/>
      <c r="R111" s="148"/>
      <c r="S111" s="158"/>
      <c r="T111" s="159"/>
      <c r="U111" s="159"/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  <c r="AH111" s="159"/>
      <c r="AI111" s="159"/>
      <c r="AJ111" s="159"/>
      <c r="AK111" s="159"/>
      <c r="AL111" s="159"/>
      <c r="AM111" s="159"/>
      <c r="AN111" s="159"/>
      <c r="AO111" s="159"/>
      <c r="AP111" s="159"/>
      <c r="AQ111" s="159"/>
      <c r="AR111" s="159"/>
      <c r="AS111" s="159"/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59"/>
      <c r="EV111" s="159"/>
      <c r="EW111" s="159"/>
      <c r="EX111" s="159"/>
      <c r="EY111" s="159"/>
      <c r="EZ111" s="159"/>
      <c r="FA111" s="159"/>
      <c r="FB111" s="159"/>
      <c r="FC111" s="159"/>
      <c r="FD111" s="159"/>
      <c r="FE111" s="159"/>
      <c r="FF111" s="159"/>
      <c r="FG111" s="159"/>
      <c r="FH111" s="159"/>
      <c r="FI111" s="159"/>
      <c r="FJ111" s="159"/>
      <c r="FK111" s="159"/>
      <c r="FL111" s="159"/>
      <c r="FM111" s="159"/>
      <c r="FN111" s="159"/>
      <c r="FO111" s="159"/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</row>
    <row r="112" customFormat="false" ht="12.75" hidden="false" customHeight="false" outlineLevel="0" collapsed="false">
      <c r="A112" s="168"/>
      <c r="B112" s="149"/>
      <c r="C112" s="149"/>
      <c r="D112" s="149"/>
      <c r="E112" s="149"/>
      <c r="F112" s="149"/>
      <c r="G112" s="149"/>
      <c r="H112" s="148"/>
      <c r="I112" s="170"/>
      <c r="R112" s="148"/>
      <c r="S112" s="158"/>
      <c r="T112" s="159"/>
      <c r="U112" s="159"/>
      <c r="V112" s="159"/>
      <c r="W112" s="159"/>
      <c r="X112" s="159"/>
      <c r="Y112" s="159"/>
      <c r="Z112" s="159"/>
      <c r="AA112" s="159"/>
      <c r="AB112" s="159"/>
      <c r="AC112" s="159"/>
      <c r="AD112" s="159"/>
      <c r="AE112" s="159"/>
      <c r="AF112" s="159"/>
      <c r="AG112" s="159"/>
      <c r="AH112" s="159"/>
      <c r="AI112" s="159"/>
      <c r="AJ112" s="159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59"/>
      <c r="EV112" s="159"/>
      <c r="EW112" s="159"/>
      <c r="EX112" s="159"/>
      <c r="EY112" s="159"/>
      <c r="EZ112" s="159"/>
      <c r="FA112" s="159"/>
      <c r="FB112" s="159"/>
      <c r="FC112" s="159"/>
      <c r="FD112" s="159"/>
      <c r="FE112" s="159"/>
      <c r="FF112" s="159"/>
      <c r="FG112" s="159"/>
      <c r="FH112" s="159"/>
      <c r="FI112" s="159"/>
      <c r="FJ112" s="159"/>
      <c r="FK112" s="159"/>
      <c r="FL112" s="159"/>
      <c r="FM112" s="159"/>
      <c r="FN112" s="159"/>
      <c r="FO112" s="159"/>
      <c r="FP112" s="159"/>
      <c r="FQ112" s="159"/>
      <c r="FR112" s="159"/>
      <c r="FS112" s="159"/>
      <c r="FT112" s="159"/>
      <c r="FU112" s="159"/>
      <c r="FV112" s="159"/>
      <c r="FW112" s="159"/>
      <c r="FX112" s="159"/>
      <c r="FY112" s="159"/>
      <c r="FZ112" s="159"/>
      <c r="GA112" s="159"/>
      <c r="GB112" s="159"/>
      <c r="GC112" s="159"/>
      <c r="GD112" s="159"/>
      <c r="GE112" s="159"/>
      <c r="GF112" s="159"/>
      <c r="GG112" s="159"/>
      <c r="GH112" s="159"/>
    </row>
    <row r="113" customFormat="false" ht="12.75" hidden="false" customHeight="false" outlineLevel="0" collapsed="false">
      <c r="A113" s="168"/>
      <c r="B113" s="149"/>
      <c r="C113" s="149"/>
      <c r="D113" s="149"/>
      <c r="E113" s="149"/>
      <c r="F113" s="149"/>
      <c r="G113" s="149"/>
      <c r="H113" s="148"/>
      <c r="I113" s="170"/>
      <c r="R113" s="148"/>
      <c r="S113" s="158"/>
      <c r="T113" s="159"/>
      <c r="U113" s="159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59"/>
      <c r="AI113" s="159"/>
      <c r="AJ113" s="159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</row>
    <row r="114" customFormat="false" ht="12.75" hidden="false" customHeight="false" outlineLevel="0" collapsed="false">
      <c r="A114" s="168"/>
      <c r="B114" s="149"/>
      <c r="C114" s="149"/>
      <c r="D114" s="149"/>
      <c r="E114" s="149"/>
      <c r="F114" s="149"/>
      <c r="G114" s="149"/>
      <c r="H114" s="148"/>
      <c r="I114" s="170"/>
      <c r="R114" s="148"/>
      <c r="S114" s="158"/>
      <c r="T114" s="159"/>
      <c r="U114" s="159"/>
      <c r="V114" s="159"/>
      <c r="W114" s="159"/>
      <c r="X114" s="159"/>
      <c r="Y114" s="159"/>
      <c r="Z114" s="159"/>
      <c r="AA114" s="159"/>
      <c r="AB114" s="159"/>
      <c r="AC114" s="159"/>
      <c r="AD114" s="159"/>
      <c r="AE114" s="159"/>
      <c r="AF114" s="159"/>
      <c r="AG114" s="159"/>
      <c r="AH114" s="159"/>
      <c r="AI114" s="159"/>
      <c r="AJ114" s="159"/>
      <c r="AK114" s="159"/>
      <c r="AL114" s="159"/>
      <c r="AM114" s="159"/>
      <c r="AN114" s="159"/>
      <c r="AO114" s="159"/>
      <c r="AP114" s="159"/>
      <c r="AQ114" s="159"/>
      <c r="AR114" s="159"/>
      <c r="AS114" s="159"/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59"/>
      <c r="EV114" s="159"/>
      <c r="EW114" s="159"/>
      <c r="EX114" s="159"/>
      <c r="EY114" s="159"/>
      <c r="EZ114" s="159"/>
      <c r="FA114" s="159"/>
      <c r="FB114" s="159"/>
      <c r="FC114" s="159"/>
      <c r="FD114" s="159"/>
      <c r="FE114" s="159"/>
      <c r="FF114" s="159"/>
      <c r="FG114" s="159"/>
      <c r="FH114" s="159"/>
      <c r="FI114" s="159"/>
      <c r="FJ114" s="159"/>
      <c r="FK114" s="159"/>
      <c r="FL114" s="159"/>
      <c r="FM114" s="159"/>
      <c r="FN114" s="159"/>
      <c r="FO114" s="159"/>
      <c r="FP114" s="159"/>
      <c r="FQ114" s="159"/>
      <c r="FR114" s="159"/>
      <c r="FS114" s="159"/>
      <c r="FT114" s="159"/>
      <c r="FU114" s="159"/>
      <c r="FV114" s="159"/>
      <c r="FW114" s="159"/>
      <c r="FX114" s="159"/>
      <c r="FY114" s="159"/>
      <c r="FZ114" s="159"/>
      <c r="GA114" s="159"/>
      <c r="GB114" s="159"/>
      <c r="GC114" s="159"/>
      <c r="GD114" s="159"/>
      <c r="GE114" s="159"/>
      <c r="GF114" s="159"/>
      <c r="GG114" s="159"/>
      <c r="GH114" s="159"/>
    </row>
    <row r="115" customFormat="false" ht="12.75" hidden="false" customHeight="false" outlineLevel="0" collapsed="false">
      <c r="A115" s="168"/>
      <c r="B115" s="149"/>
      <c r="C115" s="149"/>
      <c r="D115" s="149"/>
      <c r="E115" s="149"/>
      <c r="F115" s="149"/>
      <c r="G115" s="149"/>
      <c r="H115" s="148"/>
      <c r="I115" s="170"/>
      <c r="R115" s="148"/>
      <c r="S115" s="158"/>
      <c r="T115" s="159"/>
      <c r="U115" s="159"/>
      <c r="V115" s="159"/>
      <c r="W115" s="159"/>
      <c r="X115" s="159"/>
      <c r="Y115" s="159"/>
      <c r="Z115" s="159"/>
      <c r="AA115" s="159"/>
      <c r="AB115" s="159"/>
      <c r="AC115" s="159"/>
      <c r="AD115" s="159"/>
      <c r="AE115" s="159"/>
      <c r="AF115" s="159"/>
      <c r="AG115" s="159"/>
      <c r="AH115" s="159"/>
      <c r="AI115" s="159"/>
      <c r="AJ115" s="159"/>
      <c r="AK115" s="159"/>
      <c r="AL115" s="159"/>
      <c r="AM115" s="159"/>
      <c r="AN115" s="159"/>
      <c r="AO115" s="159"/>
      <c r="AP115" s="159"/>
      <c r="AQ115" s="159"/>
      <c r="AR115" s="159"/>
      <c r="AS115" s="159"/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59"/>
      <c r="EV115" s="159"/>
      <c r="EW115" s="159"/>
      <c r="EX115" s="159"/>
      <c r="EY115" s="159"/>
      <c r="EZ115" s="159"/>
      <c r="FA115" s="159"/>
      <c r="FB115" s="159"/>
      <c r="FC115" s="159"/>
      <c r="FD115" s="159"/>
      <c r="FE115" s="159"/>
      <c r="FF115" s="159"/>
      <c r="FG115" s="159"/>
      <c r="FH115" s="159"/>
      <c r="FI115" s="159"/>
      <c r="FJ115" s="159"/>
      <c r="FK115" s="159"/>
      <c r="FL115" s="159"/>
      <c r="FM115" s="159"/>
      <c r="FN115" s="159"/>
      <c r="FO115" s="159"/>
      <c r="FP115" s="159"/>
      <c r="FQ115" s="159"/>
      <c r="FR115" s="159"/>
      <c r="FS115" s="159"/>
      <c r="FT115" s="159"/>
      <c r="FU115" s="159"/>
      <c r="FV115" s="159"/>
      <c r="FW115" s="159"/>
      <c r="FX115" s="159"/>
      <c r="FY115" s="159"/>
      <c r="FZ115" s="159"/>
      <c r="GA115" s="159"/>
      <c r="GB115" s="159"/>
      <c r="GC115" s="159"/>
      <c r="GD115" s="159"/>
      <c r="GE115" s="159"/>
      <c r="GF115" s="159"/>
      <c r="GG115" s="159"/>
      <c r="GH115" s="159"/>
    </row>
    <row r="116" customFormat="false" ht="12.75" hidden="false" customHeight="false" outlineLevel="0" collapsed="false">
      <c r="A116" s="168"/>
      <c r="B116" s="149"/>
      <c r="C116" s="149"/>
      <c r="D116" s="149"/>
      <c r="E116" s="149"/>
      <c r="F116" s="149"/>
      <c r="G116" s="149"/>
      <c r="H116" s="148"/>
      <c r="I116" s="170"/>
      <c r="R116" s="148"/>
      <c r="S116" s="158"/>
      <c r="T116" s="159"/>
      <c r="U116" s="159"/>
      <c r="V116" s="159"/>
      <c r="W116" s="159"/>
      <c r="X116" s="159"/>
      <c r="Y116" s="159"/>
      <c r="Z116" s="159"/>
      <c r="AA116" s="159"/>
      <c r="AB116" s="159"/>
      <c r="AC116" s="159"/>
      <c r="AD116" s="159"/>
      <c r="AE116" s="159"/>
      <c r="AF116" s="159"/>
      <c r="AG116" s="159"/>
      <c r="AH116" s="159"/>
      <c r="AI116" s="159"/>
      <c r="AJ116" s="159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59"/>
      <c r="EV116" s="159"/>
      <c r="EW116" s="159"/>
      <c r="EX116" s="159"/>
      <c r="EY116" s="159"/>
      <c r="EZ116" s="159"/>
      <c r="FA116" s="159"/>
      <c r="FB116" s="159"/>
      <c r="FC116" s="159"/>
      <c r="FD116" s="159"/>
      <c r="FE116" s="159"/>
      <c r="FF116" s="159"/>
      <c r="FG116" s="159"/>
      <c r="FH116" s="159"/>
      <c r="FI116" s="159"/>
      <c r="FJ116" s="159"/>
      <c r="FK116" s="159"/>
      <c r="FL116" s="159"/>
      <c r="FM116" s="159"/>
      <c r="FN116" s="159"/>
      <c r="FO116" s="159"/>
      <c r="FP116" s="159"/>
      <c r="FQ116" s="159"/>
      <c r="FR116" s="159"/>
      <c r="FS116" s="159"/>
      <c r="FT116" s="159"/>
      <c r="FU116" s="159"/>
      <c r="FV116" s="159"/>
      <c r="FW116" s="159"/>
      <c r="FX116" s="159"/>
      <c r="FY116" s="159"/>
      <c r="FZ116" s="159"/>
      <c r="GA116" s="159"/>
      <c r="GB116" s="159"/>
      <c r="GC116" s="159"/>
      <c r="GD116" s="159"/>
      <c r="GE116" s="159"/>
      <c r="GF116" s="159"/>
      <c r="GG116" s="159"/>
      <c r="GH116" s="159"/>
    </row>
    <row r="117" customFormat="false" ht="12.75" hidden="false" customHeight="false" outlineLevel="0" collapsed="false">
      <c r="A117" s="168"/>
      <c r="B117" s="149"/>
      <c r="C117" s="149"/>
      <c r="D117" s="149"/>
      <c r="E117" s="149"/>
      <c r="F117" s="149"/>
      <c r="G117" s="149"/>
      <c r="H117" s="148"/>
      <c r="I117" s="170"/>
      <c r="R117" s="148"/>
      <c r="S117" s="158"/>
      <c r="T117" s="159"/>
      <c r="U117" s="159"/>
      <c r="V117" s="159"/>
      <c r="W117" s="159"/>
      <c r="X117" s="159"/>
      <c r="Y117" s="159"/>
      <c r="Z117" s="159"/>
      <c r="AA117" s="159"/>
      <c r="AB117" s="159"/>
      <c r="AC117" s="159"/>
      <c r="AD117" s="159"/>
      <c r="AE117" s="159"/>
      <c r="AF117" s="159"/>
      <c r="AG117" s="159"/>
      <c r="AH117" s="159"/>
      <c r="AI117" s="159"/>
      <c r="AJ117" s="159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59"/>
      <c r="EV117" s="159"/>
      <c r="EW117" s="159"/>
      <c r="EX117" s="159"/>
      <c r="EY117" s="159"/>
      <c r="EZ117" s="159"/>
      <c r="FA117" s="159"/>
      <c r="FB117" s="159"/>
      <c r="FC117" s="159"/>
      <c r="FD117" s="159"/>
      <c r="FE117" s="159"/>
      <c r="FF117" s="159"/>
      <c r="FG117" s="159"/>
      <c r="FH117" s="159"/>
      <c r="FI117" s="159"/>
      <c r="FJ117" s="159"/>
      <c r="FK117" s="159"/>
      <c r="FL117" s="159"/>
      <c r="FM117" s="159"/>
      <c r="FN117" s="159"/>
      <c r="FO117" s="159"/>
      <c r="FP117" s="159"/>
      <c r="FQ117" s="159"/>
      <c r="FR117" s="159"/>
      <c r="FS117" s="159"/>
      <c r="FT117" s="159"/>
      <c r="FU117" s="159"/>
      <c r="FV117" s="159"/>
      <c r="FW117" s="159"/>
      <c r="FX117" s="159"/>
      <c r="FY117" s="159"/>
      <c r="FZ117" s="159"/>
      <c r="GA117" s="159"/>
      <c r="GB117" s="159"/>
      <c r="GC117" s="159"/>
      <c r="GD117" s="159"/>
      <c r="GE117" s="159"/>
      <c r="GF117" s="159"/>
      <c r="GG117" s="159"/>
      <c r="GH117" s="159"/>
    </row>
    <row r="118" customFormat="false" ht="12.75" hidden="false" customHeight="false" outlineLevel="0" collapsed="false">
      <c r="A118" s="168"/>
      <c r="B118" s="149"/>
      <c r="C118" s="149"/>
      <c r="D118" s="149"/>
      <c r="E118" s="149"/>
      <c r="F118" s="149"/>
      <c r="G118" s="149"/>
      <c r="H118" s="148"/>
      <c r="I118" s="170"/>
      <c r="R118" s="148"/>
      <c r="S118" s="158"/>
      <c r="T118" s="159"/>
      <c r="U118" s="159"/>
      <c r="V118" s="159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  <c r="AH118" s="159"/>
      <c r="AI118" s="159"/>
      <c r="AJ118" s="159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59"/>
      <c r="EV118" s="159"/>
      <c r="EW118" s="159"/>
      <c r="EX118" s="159"/>
      <c r="EY118" s="159"/>
      <c r="EZ118" s="159"/>
      <c r="FA118" s="159"/>
      <c r="FB118" s="159"/>
      <c r="FC118" s="159"/>
      <c r="FD118" s="159"/>
      <c r="FE118" s="159"/>
      <c r="FF118" s="159"/>
      <c r="FG118" s="159"/>
      <c r="FH118" s="159"/>
      <c r="FI118" s="159"/>
      <c r="FJ118" s="159"/>
      <c r="FK118" s="159"/>
      <c r="FL118" s="159"/>
      <c r="FM118" s="159"/>
      <c r="FN118" s="159"/>
      <c r="FO118" s="159"/>
      <c r="FP118" s="159"/>
      <c r="FQ118" s="159"/>
      <c r="FR118" s="159"/>
      <c r="FS118" s="159"/>
      <c r="FT118" s="159"/>
      <c r="FU118" s="159"/>
      <c r="FV118" s="159"/>
      <c r="FW118" s="159"/>
      <c r="FX118" s="159"/>
      <c r="FY118" s="159"/>
      <c r="FZ118" s="159"/>
      <c r="GA118" s="159"/>
      <c r="GB118" s="159"/>
      <c r="GC118" s="159"/>
      <c r="GD118" s="159"/>
      <c r="GE118" s="159"/>
      <c r="GF118" s="159"/>
      <c r="GG118" s="159"/>
      <c r="GH118" s="159"/>
    </row>
    <row r="119" customFormat="false" ht="12.75" hidden="false" customHeight="false" outlineLevel="0" collapsed="false">
      <c r="A119" s="168"/>
      <c r="B119" s="149"/>
      <c r="C119" s="149"/>
      <c r="D119" s="149"/>
      <c r="E119" s="149"/>
      <c r="F119" s="149"/>
      <c r="G119" s="149"/>
      <c r="H119" s="148"/>
      <c r="I119" s="170"/>
      <c r="R119" s="148"/>
      <c r="S119" s="158"/>
      <c r="T119" s="159"/>
      <c r="U119" s="159"/>
      <c r="V119" s="159"/>
      <c r="W119" s="159"/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  <c r="AH119" s="159"/>
      <c r="AI119" s="159"/>
      <c r="AJ119" s="159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59"/>
      <c r="EV119" s="159"/>
      <c r="EW119" s="159"/>
      <c r="EX119" s="159"/>
      <c r="EY119" s="159"/>
      <c r="EZ119" s="159"/>
      <c r="FA119" s="159"/>
      <c r="FB119" s="159"/>
      <c r="FC119" s="159"/>
      <c r="FD119" s="159"/>
      <c r="FE119" s="159"/>
      <c r="FF119" s="159"/>
      <c r="FG119" s="159"/>
      <c r="FH119" s="159"/>
      <c r="FI119" s="159"/>
      <c r="FJ119" s="159"/>
      <c r="FK119" s="159"/>
      <c r="FL119" s="159"/>
      <c r="FM119" s="159"/>
      <c r="FN119" s="159"/>
      <c r="FO119" s="159"/>
      <c r="FP119" s="159"/>
      <c r="FQ119" s="159"/>
      <c r="FR119" s="159"/>
      <c r="FS119" s="159"/>
      <c r="FT119" s="159"/>
      <c r="FU119" s="159"/>
      <c r="FV119" s="159"/>
      <c r="FW119" s="159"/>
      <c r="FX119" s="159"/>
      <c r="FY119" s="159"/>
      <c r="FZ119" s="159"/>
      <c r="GA119" s="159"/>
      <c r="GB119" s="159"/>
      <c r="GC119" s="159"/>
      <c r="GD119" s="159"/>
      <c r="GE119" s="159"/>
      <c r="GF119" s="159"/>
      <c r="GG119" s="159"/>
      <c r="GH119" s="159"/>
    </row>
    <row r="120" customFormat="false" ht="12.75" hidden="false" customHeight="false" outlineLevel="0" collapsed="false">
      <c r="A120" s="168"/>
      <c r="B120" s="149"/>
      <c r="C120" s="149"/>
      <c r="D120" s="149"/>
      <c r="E120" s="149"/>
      <c r="F120" s="149"/>
      <c r="G120" s="149"/>
      <c r="H120" s="148"/>
      <c r="I120" s="170"/>
      <c r="R120" s="148"/>
      <c r="S120" s="158"/>
      <c r="T120" s="159"/>
      <c r="U120" s="159"/>
      <c r="V120" s="159"/>
      <c r="W120" s="159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59"/>
      <c r="EV120" s="159"/>
      <c r="EW120" s="159"/>
      <c r="EX120" s="159"/>
      <c r="EY120" s="159"/>
      <c r="EZ120" s="159"/>
      <c r="FA120" s="159"/>
      <c r="FB120" s="159"/>
      <c r="FC120" s="159"/>
      <c r="FD120" s="159"/>
      <c r="FE120" s="159"/>
      <c r="FF120" s="159"/>
      <c r="FG120" s="159"/>
      <c r="FH120" s="159"/>
      <c r="FI120" s="159"/>
      <c r="FJ120" s="159"/>
      <c r="FK120" s="159"/>
      <c r="FL120" s="159"/>
      <c r="FM120" s="159"/>
      <c r="FN120" s="159"/>
      <c r="FO120" s="159"/>
      <c r="FP120" s="159"/>
      <c r="FQ120" s="159"/>
      <c r="FR120" s="159"/>
      <c r="FS120" s="159"/>
      <c r="FT120" s="159"/>
      <c r="FU120" s="159"/>
      <c r="FV120" s="159"/>
      <c r="FW120" s="159"/>
      <c r="FX120" s="159"/>
      <c r="FY120" s="159"/>
      <c r="FZ120" s="159"/>
      <c r="GA120" s="159"/>
      <c r="GB120" s="159"/>
      <c r="GC120" s="159"/>
      <c r="GD120" s="159"/>
      <c r="GE120" s="159"/>
      <c r="GF120" s="159"/>
      <c r="GG120" s="159"/>
      <c r="GH120" s="159"/>
    </row>
    <row r="121" customFormat="false" ht="12.75" hidden="false" customHeight="false" outlineLevel="0" collapsed="false">
      <c r="A121" s="168"/>
      <c r="B121" s="149"/>
      <c r="C121" s="149"/>
      <c r="D121" s="149"/>
      <c r="E121" s="149"/>
      <c r="F121" s="149"/>
      <c r="G121" s="149"/>
      <c r="H121" s="148"/>
      <c r="I121" s="170"/>
      <c r="R121" s="148"/>
      <c r="S121" s="158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59"/>
      <c r="EV121" s="159"/>
      <c r="EW121" s="159"/>
      <c r="EX121" s="159"/>
      <c r="EY121" s="159"/>
      <c r="EZ121" s="159"/>
      <c r="FA121" s="159"/>
      <c r="FB121" s="159"/>
      <c r="FC121" s="159"/>
      <c r="FD121" s="159"/>
      <c r="FE121" s="159"/>
      <c r="FF121" s="159"/>
      <c r="FG121" s="159"/>
      <c r="FH121" s="159"/>
      <c r="FI121" s="159"/>
      <c r="FJ121" s="159"/>
      <c r="FK121" s="159"/>
      <c r="FL121" s="159"/>
      <c r="FM121" s="159"/>
      <c r="FN121" s="159"/>
      <c r="FO121" s="159"/>
      <c r="FP121" s="159"/>
      <c r="FQ121" s="159"/>
      <c r="FR121" s="159"/>
      <c r="FS121" s="159"/>
      <c r="FT121" s="159"/>
      <c r="FU121" s="159"/>
      <c r="FV121" s="159"/>
      <c r="FW121" s="159"/>
      <c r="FX121" s="159"/>
      <c r="FY121" s="159"/>
      <c r="FZ121" s="159"/>
      <c r="GA121" s="159"/>
      <c r="GB121" s="159"/>
      <c r="GC121" s="159"/>
      <c r="GD121" s="159"/>
      <c r="GE121" s="159"/>
      <c r="GF121" s="159"/>
      <c r="GG121" s="159"/>
      <c r="GH121" s="159"/>
    </row>
    <row r="122" customFormat="false" ht="12.75" hidden="false" customHeight="false" outlineLevel="0" collapsed="false">
      <c r="A122" s="168"/>
      <c r="B122" s="149"/>
      <c r="C122" s="149"/>
      <c r="D122" s="149"/>
      <c r="E122" s="149"/>
      <c r="F122" s="149"/>
      <c r="G122" s="149"/>
      <c r="H122" s="148"/>
      <c r="I122" s="170"/>
      <c r="R122" s="148"/>
      <c r="S122" s="158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59"/>
      <c r="EV122" s="159"/>
      <c r="EW122" s="159"/>
      <c r="EX122" s="159"/>
      <c r="EY122" s="159"/>
      <c r="EZ122" s="159"/>
      <c r="FA122" s="159"/>
      <c r="FB122" s="159"/>
      <c r="FC122" s="159"/>
      <c r="FD122" s="159"/>
      <c r="FE122" s="159"/>
      <c r="FF122" s="159"/>
      <c r="FG122" s="159"/>
      <c r="FH122" s="159"/>
      <c r="FI122" s="159"/>
      <c r="FJ122" s="159"/>
      <c r="FK122" s="159"/>
      <c r="FL122" s="159"/>
      <c r="FM122" s="159"/>
      <c r="FN122" s="159"/>
      <c r="FO122" s="159"/>
      <c r="FP122" s="159"/>
      <c r="FQ122" s="159"/>
      <c r="FR122" s="159"/>
      <c r="FS122" s="159"/>
      <c r="FT122" s="159"/>
      <c r="FU122" s="159"/>
      <c r="FV122" s="159"/>
      <c r="FW122" s="159"/>
      <c r="FX122" s="159"/>
      <c r="FY122" s="159"/>
      <c r="FZ122" s="159"/>
      <c r="GA122" s="159"/>
      <c r="GB122" s="159"/>
      <c r="GC122" s="159"/>
      <c r="GD122" s="159"/>
      <c r="GE122" s="159"/>
      <c r="GF122" s="159"/>
      <c r="GG122" s="159"/>
      <c r="GH122" s="159"/>
    </row>
    <row r="123" customFormat="false" ht="12.75" hidden="false" customHeight="false" outlineLevel="0" collapsed="false">
      <c r="A123" s="168"/>
      <c r="B123" s="149"/>
      <c r="C123" s="149"/>
      <c r="D123" s="149"/>
      <c r="E123" s="149"/>
      <c r="F123" s="149"/>
      <c r="G123" s="149"/>
      <c r="H123" s="148"/>
      <c r="I123" s="170"/>
      <c r="R123" s="148"/>
      <c r="S123" s="158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59"/>
      <c r="EV123" s="159"/>
      <c r="EW123" s="159"/>
      <c r="EX123" s="159"/>
      <c r="EY123" s="159"/>
      <c r="EZ123" s="159"/>
      <c r="FA123" s="159"/>
      <c r="FB123" s="159"/>
      <c r="FC123" s="159"/>
      <c r="FD123" s="159"/>
      <c r="FE123" s="159"/>
      <c r="FF123" s="159"/>
      <c r="FG123" s="159"/>
      <c r="FH123" s="159"/>
      <c r="FI123" s="159"/>
      <c r="FJ123" s="159"/>
      <c r="FK123" s="159"/>
      <c r="FL123" s="159"/>
      <c r="FM123" s="159"/>
      <c r="FN123" s="159"/>
      <c r="FO123" s="159"/>
      <c r="FP123" s="159"/>
      <c r="FQ123" s="159"/>
      <c r="FR123" s="159"/>
      <c r="FS123" s="159"/>
      <c r="FT123" s="159"/>
      <c r="FU123" s="159"/>
      <c r="FV123" s="159"/>
      <c r="FW123" s="159"/>
      <c r="FX123" s="159"/>
      <c r="FY123" s="159"/>
      <c r="FZ123" s="159"/>
      <c r="GA123" s="159"/>
      <c r="GB123" s="159"/>
      <c r="GC123" s="159"/>
      <c r="GD123" s="159"/>
      <c r="GE123" s="159"/>
      <c r="GF123" s="159"/>
      <c r="GG123" s="159"/>
      <c r="GH123" s="159"/>
    </row>
    <row r="124" customFormat="false" ht="12.75" hidden="false" customHeight="false" outlineLevel="0" collapsed="false">
      <c r="A124" s="168"/>
      <c r="B124" s="149"/>
      <c r="C124" s="149"/>
      <c r="D124" s="149"/>
      <c r="E124" s="149"/>
      <c r="F124" s="149"/>
      <c r="G124" s="149"/>
      <c r="H124" s="148"/>
      <c r="I124" s="170"/>
      <c r="R124" s="148"/>
      <c r="S124" s="158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59"/>
      <c r="EV124" s="159"/>
      <c r="EW124" s="159"/>
      <c r="EX124" s="159"/>
      <c r="EY124" s="159"/>
      <c r="EZ124" s="159"/>
      <c r="FA124" s="159"/>
      <c r="FB124" s="159"/>
      <c r="FC124" s="159"/>
      <c r="FD124" s="159"/>
      <c r="FE124" s="159"/>
      <c r="FF124" s="159"/>
      <c r="FG124" s="159"/>
      <c r="FH124" s="159"/>
      <c r="FI124" s="159"/>
      <c r="FJ124" s="159"/>
      <c r="FK124" s="159"/>
      <c r="FL124" s="159"/>
      <c r="FM124" s="159"/>
      <c r="FN124" s="159"/>
      <c r="FO124" s="159"/>
      <c r="FP124" s="159"/>
      <c r="FQ124" s="159"/>
      <c r="FR124" s="159"/>
      <c r="FS124" s="159"/>
      <c r="FT124" s="159"/>
      <c r="FU124" s="159"/>
      <c r="FV124" s="159"/>
      <c r="FW124" s="159"/>
      <c r="FX124" s="159"/>
      <c r="FY124" s="159"/>
      <c r="FZ124" s="159"/>
      <c r="GA124" s="159"/>
      <c r="GB124" s="159"/>
      <c r="GC124" s="159"/>
      <c r="GD124" s="159"/>
      <c r="GE124" s="159"/>
      <c r="GF124" s="159"/>
      <c r="GG124" s="159"/>
      <c r="GH124" s="159"/>
    </row>
    <row r="125" customFormat="false" ht="12.75" hidden="false" customHeight="false" outlineLevel="0" collapsed="false">
      <c r="A125" s="168"/>
      <c r="B125" s="149"/>
      <c r="C125" s="149"/>
      <c r="D125" s="149"/>
      <c r="E125" s="149"/>
      <c r="F125" s="149"/>
      <c r="G125" s="149"/>
      <c r="H125" s="148"/>
      <c r="I125" s="170"/>
      <c r="R125" s="148"/>
      <c r="S125" s="158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59"/>
      <c r="EV125" s="159"/>
      <c r="EW125" s="159"/>
      <c r="EX125" s="159"/>
      <c r="EY125" s="159"/>
      <c r="EZ125" s="159"/>
      <c r="FA125" s="159"/>
      <c r="FB125" s="159"/>
      <c r="FC125" s="159"/>
      <c r="FD125" s="159"/>
      <c r="FE125" s="159"/>
      <c r="FF125" s="159"/>
      <c r="FG125" s="159"/>
      <c r="FH125" s="159"/>
      <c r="FI125" s="159"/>
      <c r="FJ125" s="159"/>
      <c r="FK125" s="159"/>
      <c r="FL125" s="159"/>
      <c r="FM125" s="159"/>
      <c r="FN125" s="159"/>
      <c r="FO125" s="159"/>
      <c r="FP125" s="159"/>
      <c r="FQ125" s="159"/>
      <c r="FR125" s="159"/>
      <c r="FS125" s="159"/>
      <c r="FT125" s="159"/>
      <c r="FU125" s="159"/>
      <c r="FV125" s="159"/>
      <c r="FW125" s="159"/>
      <c r="FX125" s="159"/>
      <c r="FY125" s="159"/>
      <c r="FZ125" s="159"/>
      <c r="GA125" s="159"/>
      <c r="GB125" s="159"/>
      <c r="GC125" s="159"/>
      <c r="GD125" s="159"/>
      <c r="GE125" s="159"/>
      <c r="GF125" s="159"/>
      <c r="GG125" s="159"/>
      <c r="GH125" s="159"/>
    </row>
    <row r="126" customFormat="false" ht="12.75" hidden="false" customHeight="false" outlineLevel="0" collapsed="false">
      <c r="A126" s="168"/>
      <c r="B126" s="149"/>
      <c r="C126" s="149"/>
      <c r="D126" s="149"/>
      <c r="E126" s="149"/>
      <c r="F126" s="149"/>
      <c r="G126" s="149"/>
      <c r="H126" s="148"/>
      <c r="I126" s="170"/>
      <c r="R126" s="148"/>
      <c r="S126" s="158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59"/>
      <c r="EV126" s="159"/>
      <c r="EW126" s="159"/>
      <c r="EX126" s="159"/>
      <c r="EY126" s="159"/>
      <c r="EZ126" s="159"/>
      <c r="FA126" s="159"/>
      <c r="FB126" s="159"/>
      <c r="FC126" s="159"/>
      <c r="FD126" s="159"/>
      <c r="FE126" s="159"/>
      <c r="FF126" s="159"/>
      <c r="FG126" s="159"/>
      <c r="FH126" s="159"/>
      <c r="FI126" s="159"/>
      <c r="FJ126" s="159"/>
      <c r="FK126" s="159"/>
      <c r="FL126" s="159"/>
      <c r="FM126" s="159"/>
      <c r="FN126" s="159"/>
      <c r="FO126" s="159"/>
      <c r="FP126" s="159"/>
      <c r="FQ126" s="159"/>
      <c r="FR126" s="159"/>
      <c r="FS126" s="159"/>
      <c r="FT126" s="159"/>
      <c r="FU126" s="159"/>
      <c r="FV126" s="159"/>
      <c r="FW126" s="159"/>
      <c r="FX126" s="159"/>
      <c r="FY126" s="159"/>
      <c r="FZ126" s="159"/>
      <c r="GA126" s="159"/>
      <c r="GB126" s="159"/>
      <c r="GC126" s="159"/>
      <c r="GD126" s="159"/>
      <c r="GE126" s="159"/>
      <c r="GF126" s="159"/>
      <c r="GG126" s="159"/>
      <c r="GH126" s="159"/>
    </row>
    <row r="127" customFormat="false" ht="12.75" hidden="false" customHeight="false" outlineLevel="0" collapsed="false">
      <c r="A127" s="168"/>
      <c r="B127" s="149"/>
      <c r="C127" s="149"/>
      <c r="D127" s="149"/>
      <c r="E127" s="149"/>
      <c r="F127" s="149"/>
      <c r="G127" s="149"/>
      <c r="H127" s="148"/>
      <c r="I127" s="170"/>
      <c r="R127" s="148"/>
      <c r="S127" s="158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59"/>
      <c r="EV127" s="159"/>
      <c r="EW127" s="159"/>
      <c r="EX127" s="159"/>
      <c r="EY127" s="159"/>
      <c r="EZ127" s="159"/>
      <c r="FA127" s="159"/>
      <c r="FB127" s="159"/>
      <c r="FC127" s="159"/>
      <c r="FD127" s="159"/>
      <c r="FE127" s="159"/>
      <c r="FF127" s="159"/>
      <c r="FG127" s="159"/>
      <c r="FH127" s="159"/>
      <c r="FI127" s="159"/>
      <c r="FJ127" s="159"/>
      <c r="FK127" s="159"/>
      <c r="FL127" s="159"/>
      <c r="FM127" s="159"/>
      <c r="FN127" s="159"/>
      <c r="FO127" s="159"/>
      <c r="FP127" s="159"/>
      <c r="FQ127" s="159"/>
      <c r="FR127" s="159"/>
      <c r="FS127" s="159"/>
      <c r="FT127" s="159"/>
      <c r="FU127" s="159"/>
      <c r="FV127" s="159"/>
      <c r="FW127" s="159"/>
      <c r="FX127" s="159"/>
      <c r="FY127" s="159"/>
      <c r="FZ127" s="159"/>
      <c r="GA127" s="159"/>
      <c r="GB127" s="159"/>
      <c r="GC127" s="159"/>
      <c r="GD127" s="159"/>
      <c r="GE127" s="159"/>
      <c r="GF127" s="159"/>
      <c r="GG127" s="159"/>
      <c r="GH127" s="159"/>
    </row>
    <row r="128" customFormat="false" ht="12.75" hidden="false" customHeight="false" outlineLevel="0" collapsed="false">
      <c r="A128" s="168"/>
      <c r="B128" s="149"/>
      <c r="C128" s="149"/>
      <c r="D128" s="149"/>
      <c r="E128" s="149"/>
      <c r="F128" s="149"/>
      <c r="G128" s="149"/>
      <c r="H128" s="148"/>
      <c r="I128" s="170"/>
      <c r="R128" s="148"/>
      <c r="S128" s="158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  <c r="BN128" s="159"/>
      <c r="BO128" s="159"/>
      <c r="BP128" s="159"/>
      <c r="BQ128" s="159"/>
      <c r="BR128" s="159"/>
      <c r="BS128" s="159"/>
      <c r="BT128" s="159"/>
      <c r="BU128" s="159"/>
      <c r="BV128" s="159"/>
      <c r="BW128" s="159"/>
      <c r="BX128" s="159"/>
      <c r="BY128" s="159"/>
      <c r="BZ128" s="159"/>
      <c r="CA128" s="159"/>
      <c r="CB128" s="159"/>
      <c r="CC128" s="159"/>
      <c r="CD128" s="159"/>
      <c r="CE128" s="159"/>
      <c r="CF128" s="159"/>
      <c r="CG128" s="159"/>
      <c r="CH128" s="159"/>
      <c r="CI128" s="159"/>
      <c r="CJ128" s="159"/>
      <c r="CK128" s="159"/>
      <c r="CL128" s="159"/>
      <c r="CM128" s="159"/>
      <c r="CN128" s="159"/>
      <c r="CO128" s="159"/>
      <c r="CP128" s="159"/>
      <c r="CQ128" s="159"/>
      <c r="CR128" s="159"/>
      <c r="CS128" s="159"/>
      <c r="CT128" s="159"/>
      <c r="CU128" s="159"/>
      <c r="CV128" s="159"/>
      <c r="CW128" s="159"/>
      <c r="CX128" s="159"/>
      <c r="CY128" s="159"/>
      <c r="CZ128" s="159"/>
      <c r="DA128" s="159"/>
      <c r="DB128" s="159"/>
      <c r="DC128" s="159"/>
      <c r="DD128" s="159"/>
      <c r="DE128" s="159"/>
      <c r="DF128" s="159"/>
      <c r="DG128" s="159"/>
      <c r="DH128" s="159"/>
      <c r="DI128" s="159"/>
      <c r="DJ128" s="159"/>
      <c r="DK128" s="159"/>
      <c r="DL128" s="159"/>
      <c r="DM128" s="159"/>
      <c r="DN128" s="159"/>
      <c r="DO128" s="159"/>
      <c r="DP128" s="159"/>
      <c r="DQ128" s="159"/>
      <c r="DR128" s="159"/>
      <c r="DS128" s="159"/>
      <c r="DT128" s="159"/>
      <c r="DU128" s="159"/>
      <c r="DV128" s="159"/>
      <c r="DW128" s="159"/>
      <c r="DX128" s="159"/>
      <c r="DY128" s="159"/>
      <c r="DZ128" s="159"/>
      <c r="EA128" s="159"/>
      <c r="EB128" s="159"/>
      <c r="EC128" s="159"/>
      <c r="ED128" s="159"/>
      <c r="EE128" s="159"/>
      <c r="EF128" s="159"/>
      <c r="EG128" s="159"/>
      <c r="EH128" s="159"/>
      <c r="EI128" s="159"/>
      <c r="EJ128" s="159"/>
      <c r="EK128" s="159"/>
      <c r="EL128" s="159"/>
      <c r="EM128" s="159"/>
      <c r="EN128" s="159"/>
      <c r="EO128" s="159"/>
      <c r="EP128" s="159"/>
      <c r="EQ128" s="159"/>
      <c r="ER128" s="159"/>
      <c r="ES128" s="159"/>
      <c r="ET128" s="159"/>
      <c r="EU128" s="159"/>
      <c r="EV128" s="159"/>
      <c r="EW128" s="159"/>
      <c r="EX128" s="159"/>
      <c r="EY128" s="159"/>
      <c r="EZ128" s="159"/>
      <c r="FA128" s="159"/>
      <c r="FB128" s="159"/>
      <c r="FC128" s="159"/>
      <c r="FD128" s="159"/>
      <c r="FE128" s="159"/>
      <c r="FF128" s="159"/>
      <c r="FG128" s="159"/>
      <c r="FH128" s="159"/>
      <c r="FI128" s="159"/>
      <c r="FJ128" s="159"/>
      <c r="FK128" s="159"/>
      <c r="FL128" s="159"/>
      <c r="FM128" s="159"/>
      <c r="FN128" s="159"/>
      <c r="FO128" s="159"/>
      <c r="FP128" s="159"/>
      <c r="FQ128" s="159"/>
      <c r="FR128" s="159"/>
      <c r="FS128" s="159"/>
      <c r="FT128" s="159"/>
      <c r="FU128" s="159"/>
      <c r="FV128" s="159"/>
      <c r="FW128" s="159"/>
      <c r="FX128" s="159"/>
      <c r="FY128" s="159"/>
      <c r="FZ128" s="159"/>
      <c r="GA128" s="159"/>
      <c r="GB128" s="159"/>
      <c r="GC128" s="159"/>
      <c r="GD128" s="159"/>
      <c r="GE128" s="159"/>
      <c r="GF128" s="159"/>
      <c r="GG128" s="159"/>
      <c r="GH128" s="159"/>
    </row>
    <row r="129" customFormat="false" ht="12.75" hidden="false" customHeight="false" outlineLevel="0" collapsed="false">
      <c r="A129" s="168"/>
      <c r="B129" s="149"/>
      <c r="C129" s="149"/>
      <c r="D129" s="149"/>
      <c r="E129" s="149"/>
      <c r="F129" s="149"/>
      <c r="G129" s="149"/>
      <c r="H129" s="148"/>
      <c r="I129" s="170"/>
      <c r="R129" s="148"/>
      <c r="S129" s="158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59"/>
      <c r="BO129" s="159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59"/>
      <c r="CJ129" s="159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59"/>
      <c r="DE129" s="159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59"/>
      <c r="DZ129" s="159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59"/>
      <c r="EU129" s="159"/>
      <c r="EV129" s="159"/>
      <c r="EW129" s="159"/>
      <c r="EX129" s="159"/>
      <c r="EY129" s="159"/>
      <c r="EZ129" s="159"/>
      <c r="FA129" s="159"/>
      <c r="FB129" s="159"/>
      <c r="FC129" s="159"/>
      <c r="FD129" s="159"/>
      <c r="FE129" s="159"/>
      <c r="FF129" s="159"/>
      <c r="FG129" s="159"/>
      <c r="FH129" s="159"/>
      <c r="FI129" s="159"/>
      <c r="FJ129" s="159"/>
      <c r="FK129" s="159"/>
      <c r="FL129" s="159"/>
      <c r="FM129" s="159"/>
      <c r="FN129" s="159"/>
      <c r="FO129" s="159"/>
      <c r="FP129" s="159"/>
      <c r="FQ129" s="159"/>
      <c r="FR129" s="159"/>
      <c r="FS129" s="159"/>
      <c r="FT129" s="159"/>
      <c r="FU129" s="159"/>
      <c r="FV129" s="159"/>
      <c r="FW129" s="159"/>
      <c r="FX129" s="159"/>
      <c r="FY129" s="159"/>
      <c r="FZ129" s="159"/>
      <c r="GA129" s="159"/>
      <c r="GB129" s="159"/>
      <c r="GC129" s="159"/>
      <c r="GD129" s="159"/>
      <c r="GE129" s="159"/>
      <c r="GF129" s="159"/>
      <c r="GG129" s="159"/>
      <c r="GH129" s="159"/>
    </row>
    <row r="130" customFormat="false" ht="12.75" hidden="false" customHeight="false" outlineLevel="0" collapsed="false">
      <c r="A130" s="168"/>
      <c r="B130" s="149"/>
      <c r="C130" s="149"/>
      <c r="D130" s="149"/>
      <c r="E130" s="149"/>
      <c r="F130" s="149"/>
      <c r="G130" s="149"/>
      <c r="H130" s="148"/>
      <c r="I130" s="170"/>
      <c r="R130" s="148"/>
      <c r="S130" s="158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59"/>
      <c r="BO130" s="159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59"/>
      <c r="CJ130" s="159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59"/>
      <c r="DE130" s="159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59"/>
      <c r="DZ130" s="159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59"/>
      <c r="EU130" s="159"/>
      <c r="EV130" s="159"/>
      <c r="EW130" s="159"/>
      <c r="EX130" s="159"/>
      <c r="EY130" s="159"/>
      <c r="EZ130" s="159"/>
      <c r="FA130" s="159"/>
      <c r="FB130" s="159"/>
      <c r="FC130" s="159"/>
      <c r="FD130" s="159"/>
      <c r="FE130" s="159"/>
      <c r="FF130" s="159"/>
      <c r="FG130" s="159"/>
      <c r="FH130" s="159"/>
      <c r="FI130" s="159"/>
      <c r="FJ130" s="159"/>
      <c r="FK130" s="159"/>
      <c r="FL130" s="159"/>
      <c r="FM130" s="159"/>
      <c r="FN130" s="159"/>
      <c r="FO130" s="159"/>
      <c r="FP130" s="159"/>
      <c r="FQ130" s="159"/>
      <c r="FR130" s="159"/>
      <c r="FS130" s="159"/>
      <c r="FT130" s="159"/>
      <c r="FU130" s="159"/>
      <c r="FV130" s="159"/>
      <c r="FW130" s="159"/>
      <c r="FX130" s="159"/>
      <c r="FY130" s="159"/>
      <c r="FZ130" s="159"/>
      <c r="GA130" s="159"/>
      <c r="GB130" s="159"/>
      <c r="GC130" s="159"/>
      <c r="GD130" s="159"/>
      <c r="GE130" s="159"/>
      <c r="GF130" s="159"/>
      <c r="GG130" s="159"/>
      <c r="GH130" s="159"/>
    </row>
    <row r="131" customFormat="false" ht="12.75" hidden="false" customHeight="false" outlineLevel="0" collapsed="false">
      <c r="A131" s="168"/>
      <c r="B131" s="149"/>
      <c r="C131" s="149"/>
      <c r="D131" s="149"/>
      <c r="E131" s="149"/>
      <c r="F131" s="149"/>
      <c r="G131" s="149"/>
      <c r="H131" s="148"/>
      <c r="I131" s="170"/>
      <c r="R131" s="148"/>
      <c r="S131" s="158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59"/>
      <c r="BO131" s="159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59"/>
      <c r="CJ131" s="159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59"/>
      <c r="DE131" s="159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59"/>
      <c r="DZ131" s="159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59"/>
      <c r="EU131" s="159"/>
      <c r="EV131" s="159"/>
      <c r="EW131" s="159"/>
      <c r="EX131" s="159"/>
      <c r="EY131" s="159"/>
      <c r="EZ131" s="159"/>
      <c r="FA131" s="159"/>
      <c r="FB131" s="159"/>
      <c r="FC131" s="159"/>
      <c r="FD131" s="159"/>
      <c r="FE131" s="159"/>
      <c r="FF131" s="159"/>
      <c r="FG131" s="159"/>
      <c r="FH131" s="159"/>
      <c r="FI131" s="159"/>
      <c r="FJ131" s="159"/>
      <c r="FK131" s="159"/>
      <c r="FL131" s="159"/>
      <c r="FM131" s="159"/>
      <c r="FN131" s="159"/>
      <c r="FO131" s="159"/>
      <c r="FP131" s="159"/>
      <c r="FQ131" s="159"/>
      <c r="FR131" s="159"/>
      <c r="FS131" s="159"/>
      <c r="FT131" s="159"/>
      <c r="FU131" s="159"/>
      <c r="FV131" s="159"/>
      <c r="FW131" s="159"/>
      <c r="FX131" s="159"/>
      <c r="FY131" s="159"/>
      <c r="FZ131" s="159"/>
      <c r="GA131" s="159"/>
      <c r="GB131" s="159"/>
      <c r="GC131" s="159"/>
      <c r="GD131" s="159"/>
      <c r="GE131" s="159"/>
      <c r="GF131" s="159"/>
      <c r="GG131" s="159"/>
      <c r="GH131" s="159"/>
    </row>
    <row r="132" customFormat="false" ht="12.75" hidden="false" customHeight="false" outlineLevel="0" collapsed="false">
      <c r="A132" s="168"/>
      <c r="B132" s="149"/>
      <c r="C132" s="149"/>
      <c r="D132" s="149"/>
      <c r="E132" s="149"/>
      <c r="F132" s="149"/>
      <c r="G132" s="149"/>
      <c r="H132" s="148"/>
      <c r="I132" s="170"/>
      <c r="R132" s="148"/>
      <c r="S132" s="158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59"/>
      <c r="AT132" s="159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59"/>
      <c r="BO132" s="159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59"/>
      <c r="CJ132" s="159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59"/>
      <c r="DE132" s="159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59"/>
      <c r="DZ132" s="159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59"/>
      <c r="EU132" s="159"/>
      <c r="EV132" s="159"/>
      <c r="EW132" s="159"/>
      <c r="EX132" s="159"/>
      <c r="EY132" s="159"/>
      <c r="EZ132" s="159"/>
      <c r="FA132" s="159"/>
      <c r="FB132" s="159"/>
      <c r="FC132" s="159"/>
      <c r="FD132" s="159"/>
      <c r="FE132" s="159"/>
      <c r="FF132" s="159"/>
      <c r="FG132" s="159"/>
      <c r="FH132" s="159"/>
      <c r="FI132" s="159"/>
      <c r="FJ132" s="159"/>
      <c r="FK132" s="159"/>
      <c r="FL132" s="159"/>
      <c r="FM132" s="159"/>
      <c r="FN132" s="159"/>
      <c r="FO132" s="159"/>
      <c r="FP132" s="159"/>
      <c r="FQ132" s="159"/>
      <c r="FR132" s="159"/>
      <c r="FS132" s="159"/>
      <c r="FT132" s="159"/>
      <c r="FU132" s="159"/>
      <c r="FV132" s="159"/>
      <c r="FW132" s="159"/>
      <c r="FX132" s="159"/>
      <c r="FY132" s="159"/>
      <c r="FZ132" s="159"/>
      <c r="GA132" s="159"/>
      <c r="GB132" s="159"/>
      <c r="GC132" s="159"/>
      <c r="GD132" s="159"/>
      <c r="GE132" s="159"/>
      <c r="GF132" s="159"/>
      <c r="GG132" s="159"/>
      <c r="GH132" s="159"/>
    </row>
    <row r="133" customFormat="false" ht="12.75" hidden="false" customHeight="false" outlineLevel="0" collapsed="false">
      <c r="A133" s="168"/>
      <c r="B133" s="149"/>
      <c r="C133" s="149"/>
      <c r="D133" s="149"/>
      <c r="E133" s="149"/>
      <c r="F133" s="149"/>
      <c r="G133" s="149"/>
      <c r="H133" s="148"/>
      <c r="I133" s="170"/>
      <c r="R133" s="148"/>
      <c r="S133" s="158"/>
      <c r="T133" s="159"/>
      <c r="U133" s="159"/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  <c r="AH133" s="159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59"/>
      <c r="AT133" s="159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59"/>
      <c r="BO133" s="159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59"/>
      <c r="CJ133" s="159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59"/>
      <c r="DE133" s="159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59"/>
      <c r="DZ133" s="159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59"/>
      <c r="EU133" s="159"/>
      <c r="EV133" s="159"/>
      <c r="EW133" s="159"/>
      <c r="EX133" s="159"/>
      <c r="EY133" s="159"/>
      <c r="EZ133" s="159"/>
      <c r="FA133" s="159"/>
      <c r="FB133" s="159"/>
      <c r="FC133" s="159"/>
      <c r="FD133" s="159"/>
      <c r="FE133" s="159"/>
      <c r="FF133" s="159"/>
      <c r="FG133" s="159"/>
      <c r="FH133" s="159"/>
      <c r="FI133" s="159"/>
      <c r="FJ133" s="159"/>
      <c r="FK133" s="159"/>
      <c r="FL133" s="159"/>
      <c r="FM133" s="159"/>
      <c r="FN133" s="159"/>
      <c r="FO133" s="159"/>
      <c r="FP133" s="159"/>
      <c r="FQ133" s="159"/>
      <c r="FR133" s="159"/>
      <c r="FS133" s="159"/>
      <c r="FT133" s="159"/>
      <c r="FU133" s="159"/>
      <c r="FV133" s="159"/>
      <c r="FW133" s="159"/>
      <c r="FX133" s="159"/>
      <c r="FY133" s="159"/>
      <c r="FZ133" s="159"/>
      <c r="GA133" s="159"/>
      <c r="GB133" s="159"/>
      <c r="GC133" s="159"/>
      <c r="GD133" s="159"/>
      <c r="GE133" s="159"/>
      <c r="GF133" s="159"/>
      <c r="GG133" s="159"/>
      <c r="GH133" s="159"/>
    </row>
    <row r="134" customFormat="false" ht="12.75" hidden="false" customHeight="false" outlineLevel="0" collapsed="false">
      <c r="A134" s="168"/>
      <c r="B134" s="149"/>
      <c r="C134" s="149"/>
      <c r="D134" s="149"/>
      <c r="E134" s="149"/>
      <c r="F134" s="149"/>
      <c r="G134" s="149"/>
      <c r="H134" s="148"/>
      <c r="I134" s="170"/>
      <c r="R134" s="148"/>
      <c r="S134" s="158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59"/>
      <c r="EV134" s="159"/>
      <c r="EW134" s="159"/>
      <c r="EX134" s="159"/>
      <c r="EY134" s="159"/>
      <c r="EZ134" s="159"/>
      <c r="FA134" s="159"/>
      <c r="FB134" s="159"/>
      <c r="FC134" s="159"/>
      <c r="FD134" s="159"/>
      <c r="FE134" s="159"/>
      <c r="FF134" s="159"/>
      <c r="FG134" s="159"/>
      <c r="FH134" s="159"/>
      <c r="FI134" s="159"/>
      <c r="FJ134" s="159"/>
      <c r="FK134" s="159"/>
      <c r="FL134" s="159"/>
      <c r="FM134" s="159"/>
      <c r="FN134" s="159"/>
      <c r="FO134" s="159"/>
      <c r="FP134" s="159"/>
      <c r="FQ134" s="159"/>
      <c r="FR134" s="159"/>
      <c r="FS134" s="159"/>
      <c r="FT134" s="159"/>
      <c r="FU134" s="159"/>
      <c r="FV134" s="159"/>
      <c r="FW134" s="159"/>
      <c r="FX134" s="159"/>
      <c r="FY134" s="159"/>
      <c r="FZ134" s="159"/>
      <c r="GA134" s="159"/>
      <c r="GB134" s="159"/>
      <c r="GC134" s="159"/>
      <c r="GD134" s="159"/>
      <c r="GE134" s="159"/>
      <c r="GF134" s="159"/>
      <c r="GG134" s="159"/>
      <c r="GH134" s="159"/>
    </row>
    <row r="135" customFormat="false" ht="12.75" hidden="false" customHeight="false" outlineLevel="0" collapsed="false">
      <c r="A135" s="168"/>
      <c r="B135" s="149"/>
      <c r="C135" s="149"/>
      <c r="D135" s="149"/>
      <c r="E135" s="149"/>
      <c r="F135" s="149"/>
      <c r="G135" s="149"/>
      <c r="H135" s="148"/>
      <c r="I135" s="170"/>
      <c r="R135" s="148"/>
      <c r="S135" s="158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59"/>
      <c r="EV135" s="159"/>
      <c r="EW135" s="159"/>
      <c r="EX135" s="159"/>
      <c r="EY135" s="159"/>
      <c r="EZ135" s="159"/>
      <c r="FA135" s="159"/>
      <c r="FB135" s="159"/>
      <c r="FC135" s="159"/>
      <c r="FD135" s="159"/>
      <c r="FE135" s="159"/>
      <c r="FF135" s="159"/>
      <c r="FG135" s="159"/>
      <c r="FH135" s="159"/>
      <c r="FI135" s="159"/>
      <c r="FJ135" s="159"/>
      <c r="FK135" s="159"/>
      <c r="FL135" s="159"/>
      <c r="FM135" s="159"/>
      <c r="FN135" s="159"/>
      <c r="FO135" s="159"/>
      <c r="FP135" s="159"/>
      <c r="FQ135" s="159"/>
      <c r="FR135" s="159"/>
      <c r="FS135" s="159"/>
      <c r="FT135" s="159"/>
      <c r="FU135" s="159"/>
      <c r="FV135" s="159"/>
      <c r="FW135" s="159"/>
      <c r="FX135" s="159"/>
      <c r="FY135" s="159"/>
      <c r="FZ135" s="159"/>
      <c r="GA135" s="159"/>
      <c r="GB135" s="159"/>
      <c r="GC135" s="159"/>
      <c r="GD135" s="159"/>
      <c r="GE135" s="159"/>
      <c r="GF135" s="159"/>
      <c r="GG135" s="159"/>
      <c r="GH135" s="159"/>
    </row>
    <row r="136" customFormat="false" ht="12.75" hidden="false" customHeight="false" outlineLevel="0" collapsed="false">
      <c r="A136" s="168"/>
      <c r="B136" s="149"/>
      <c r="C136" s="149"/>
      <c r="D136" s="149"/>
      <c r="E136" s="149"/>
      <c r="F136" s="149"/>
      <c r="G136" s="149"/>
      <c r="H136" s="148"/>
      <c r="I136" s="170"/>
      <c r="R136" s="148"/>
      <c r="S136" s="158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59"/>
      <c r="EV136" s="159"/>
      <c r="EW136" s="159"/>
      <c r="EX136" s="159"/>
      <c r="EY136" s="159"/>
      <c r="EZ136" s="159"/>
      <c r="FA136" s="159"/>
      <c r="FB136" s="159"/>
      <c r="FC136" s="159"/>
      <c r="FD136" s="159"/>
      <c r="FE136" s="159"/>
      <c r="FF136" s="159"/>
      <c r="FG136" s="159"/>
      <c r="FH136" s="159"/>
      <c r="FI136" s="159"/>
      <c r="FJ136" s="159"/>
      <c r="FK136" s="159"/>
      <c r="FL136" s="159"/>
      <c r="FM136" s="159"/>
      <c r="FN136" s="159"/>
      <c r="FO136" s="159"/>
      <c r="FP136" s="159"/>
      <c r="FQ136" s="159"/>
      <c r="FR136" s="159"/>
      <c r="FS136" s="159"/>
      <c r="FT136" s="159"/>
      <c r="FU136" s="159"/>
      <c r="FV136" s="159"/>
      <c r="FW136" s="159"/>
      <c r="FX136" s="159"/>
      <c r="FY136" s="159"/>
      <c r="FZ136" s="159"/>
      <c r="GA136" s="159"/>
      <c r="GB136" s="159"/>
      <c r="GC136" s="159"/>
      <c r="GD136" s="159"/>
      <c r="GE136" s="159"/>
      <c r="GF136" s="159"/>
      <c r="GG136" s="159"/>
      <c r="GH136" s="159"/>
    </row>
    <row r="137" customFormat="false" ht="12.75" hidden="false" customHeight="false" outlineLevel="0" collapsed="false">
      <c r="A137" s="168"/>
      <c r="B137" s="149"/>
      <c r="C137" s="149"/>
      <c r="D137" s="149"/>
      <c r="E137" s="149"/>
      <c r="F137" s="149"/>
      <c r="G137" s="149"/>
      <c r="H137" s="148"/>
      <c r="I137" s="170"/>
      <c r="R137" s="148"/>
      <c r="S137" s="158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59"/>
      <c r="EV137" s="159"/>
      <c r="EW137" s="159"/>
      <c r="EX137" s="159"/>
      <c r="EY137" s="159"/>
      <c r="EZ137" s="159"/>
      <c r="FA137" s="159"/>
      <c r="FB137" s="159"/>
      <c r="FC137" s="159"/>
      <c r="FD137" s="159"/>
      <c r="FE137" s="159"/>
      <c r="FF137" s="159"/>
      <c r="FG137" s="159"/>
      <c r="FH137" s="159"/>
      <c r="FI137" s="159"/>
      <c r="FJ137" s="159"/>
      <c r="FK137" s="159"/>
      <c r="FL137" s="159"/>
      <c r="FM137" s="159"/>
      <c r="FN137" s="159"/>
      <c r="FO137" s="159"/>
      <c r="FP137" s="159"/>
      <c r="FQ137" s="159"/>
      <c r="FR137" s="159"/>
      <c r="FS137" s="159"/>
      <c r="FT137" s="159"/>
      <c r="FU137" s="159"/>
      <c r="FV137" s="159"/>
      <c r="FW137" s="159"/>
      <c r="FX137" s="159"/>
      <c r="FY137" s="159"/>
      <c r="FZ137" s="159"/>
      <c r="GA137" s="159"/>
      <c r="GB137" s="159"/>
      <c r="GC137" s="159"/>
      <c r="GD137" s="159"/>
      <c r="GE137" s="159"/>
      <c r="GF137" s="159"/>
      <c r="GG137" s="159"/>
      <c r="GH137" s="159"/>
    </row>
    <row r="138" customFormat="false" ht="12.75" hidden="false" customHeight="false" outlineLevel="0" collapsed="false">
      <c r="A138" s="168"/>
      <c r="B138" s="149"/>
      <c r="C138" s="149"/>
      <c r="D138" s="149"/>
      <c r="E138" s="149"/>
      <c r="F138" s="149"/>
      <c r="G138" s="149"/>
      <c r="H138" s="148"/>
      <c r="I138" s="170"/>
      <c r="R138" s="148"/>
      <c r="S138" s="158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59"/>
      <c r="EV138" s="159"/>
      <c r="EW138" s="159"/>
      <c r="EX138" s="159"/>
      <c r="EY138" s="159"/>
      <c r="EZ138" s="159"/>
      <c r="FA138" s="159"/>
      <c r="FB138" s="159"/>
      <c r="FC138" s="159"/>
      <c r="FD138" s="159"/>
      <c r="FE138" s="159"/>
      <c r="FF138" s="159"/>
      <c r="FG138" s="159"/>
      <c r="FH138" s="159"/>
      <c r="FI138" s="159"/>
      <c r="FJ138" s="159"/>
      <c r="FK138" s="159"/>
      <c r="FL138" s="159"/>
      <c r="FM138" s="159"/>
      <c r="FN138" s="159"/>
      <c r="FO138" s="159"/>
      <c r="FP138" s="159"/>
      <c r="FQ138" s="159"/>
      <c r="FR138" s="159"/>
      <c r="FS138" s="159"/>
      <c r="FT138" s="159"/>
      <c r="FU138" s="159"/>
      <c r="FV138" s="159"/>
      <c r="FW138" s="159"/>
      <c r="FX138" s="159"/>
      <c r="FY138" s="159"/>
      <c r="FZ138" s="159"/>
      <c r="GA138" s="159"/>
      <c r="GB138" s="159"/>
      <c r="GC138" s="159"/>
      <c r="GD138" s="159"/>
      <c r="GE138" s="159"/>
      <c r="GF138" s="159"/>
      <c r="GG138" s="159"/>
      <c r="GH138" s="159"/>
    </row>
    <row r="139" customFormat="false" ht="12.75" hidden="false" customHeight="false" outlineLevel="0" collapsed="false">
      <c r="A139" s="168"/>
      <c r="B139" s="149"/>
      <c r="C139" s="149"/>
      <c r="D139" s="149"/>
      <c r="E139" s="149"/>
      <c r="F139" s="149"/>
      <c r="G139" s="149"/>
      <c r="H139" s="148"/>
      <c r="I139" s="170"/>
      <c r="R139" s="148"/>
      <c r="S139" s="158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59"/>
      <c r="EV139" s="159"/>
      <c r="EW139" s="159"/>
      <c r="EX139" s="159"/>
      <c r="EY139" s="159"/>
      <c r="EZ139" s="159"/>
      <c r="FA139" s="159"/>
      <c r="FB139" s="159"/>
      <c r="FC139" s="159"/>
      <c r="FD139" s="159"/>
      <c r="FE139" s="159"/>
      <c r="FF139" s="159"/>
      <c r="FG139" s="159"/>
      <c r="FH139" s="159"/>
      <c r="FI139" s="159"/>
      <c r="FJ139" s="159"/>
      <c r="FK139" s="159"/>
      <c r="FL139" s="159"/>
      <c r="FM139" s="159"/>
      <c r="FN139" s="159"/>
      <c r="FO139" s="159"/>
      <c r="FP139" s="159"/>
      <c r="FQ139" s="159"/>
      <c r="FR139" s="159"/>
      <c r="FS139" s="159"/>
      <c r="FT139" s="159"/>
      <c r="FU139" s="159"/>
      <c r="FV139" s="159"/>
      <c r="FW139" s="159"/>
      <c r="FX139" s="159"/>
      <c r="FY139" s="159"/>
      <c r="FZ139" s="159"/>
      <c r="GA139" s="159"/>
      <c r="GB139" s="159"/>
      <c r="GC139" s="159"/>
      <c r="GD139" s="159"/>
      <c r="GE139" s="159"/>
      <c r="GF139" s="159"/>
      <c r="GG139" s="159"/>
      <c r="GH139" s="159"/>
    </row>
    <row r="140" customFormat="false" ht="12.75" hidden="false" customHeight="false" outlineLevel="0" collapsed="false">
      <c r="A140" s="168"/>
      <c r="B140" s="149"/>
      <c r="C140" s="149"/>
      <c r="D140" s="149"/>
      <c r="E140" s="149"/>
      <c r="F140" s="149"/>
      <c r="G140" s="149"/>
      <c r="H140" s="148"/>
      <c r="I140" s="170"/>
      <c r="R140" s="148"/>
      <c r="S140" s="158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59"/>
      <c r="EV140" s="159"/>
      <c r="EW140" s="159"/>
      <c r="EX140" s="159"/>
      <c r="EY140" s="159"/>
      <c r="EZ140" s="159"/>
      <c r="FA140" s="159"/>
      <c r="FB140" s="159"/>
      <c r="FC140" s="159"/>
      <c r="FD140" s="159"/>
      <c r="FE140" s="159"/>
      <c r="FF140" s="159"/>
      <c r="FG140" s="159"/>
      <c r="FH140" s="159"/>
      <c r="FI140" s="159"/>
      <c r="FJ140" s="159"/>
      <c r="FK140" s="159"/>
      <c r="FL140" s="159"/>
      <c r="FM140" s="159"/>
      <c r="FN140" s="159"/>
      <c r="FO140" s="159"/>
      <c r="FP140" s="159"/>
      <c r="FQ140" s="159"/>
      <c r="FR140" s="159"/>
      <c r="FS140" s="159"/>
      <c r="FT140" s="159"/>
      <c r="FU140" s="159"/>
      <c r="FV140" s="159"/>
      <c r="FW140" s="159"/>
      <c r="FX140" s="159"/>
      <c r="FY140" s="159"/>
      <c r="FZ140" s="159"/>
      <c r="GA140" s="159"/>
      <c r="GB140" s="159"/>
      <c r="GC140" s="159"/>
      <c r="GD140" s="159"/>
      <c r="GE140" s="159"/>
      <c r="GF140" s="159"/>
      <c r="GG140" s="159"/>
      <c r="GH140" s="159"/>
    </row>
    <row r="141" customFormat="false" ht="12.75" hidden="false" customHeight="false" outlineLevel="0" collapsed="false">
      <c r="A141" s="168"/>
      <c r="B141" s="149"/>
      <c r="C141" s="149"/>
      <c r="D141" s="149"/>
      <c r="E141" s="149"/>
      <c r="F141" s="149"/>
      <c r="G141" s="149"/>
      <c r="H141" s="148"/>
      <c r="I141" s="170"/>
      <c r="R141" s="148"/>
      <c r="S141" s="158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59"/>
      <c r="EV141" s="159"/>
      <c r="EW141" s="159"/>
      <c r="EX141" s="159"/>
      <c r="EY141" s="159"/>
      <c r="EZ141" s="159"/>
      <c r="FA141" s="159"/>
      <c r="FB141" s="159"/>
      <c r="FC141" s="159"/>
      <c r="FD141" s="159"/>
      <c r="FE141" s="159"/>
      <c r="FF141" s="159"/>
      <c r="FG141" s="159"/>
      <c r="FH141" s="159"/>
      <c r="FI141" s="159"/>
      <c r="FJ141" s="159"/>
      <c r="FK141" s="159"/>
      <c r="FL141" s="159"/>
      <c r="FM141" s="159"/>
      <c r="FN141" s="159"/>
      <c r="FO141" s="159"/>
      <c r="FP141" s="159"/>
      <c r="FQ141" s="159"/>
      <c r="FR141" s="159"/>
      <c r="FS141" s="159"/>
      <c r="FT141" s="159"/>
      <c r="FU141" s="159"/>
      <c r="FV141" s="159"/>
      <c r="FW141" s="159"/>
      <c r="FX141" s="159"/>
      <c r="FY141" s="159"/>
      <c r="FZ141" s="159"/>
      <c r="GA141" s="159"/>
      <c r="GB141" s="159"/>
      <c r="GC141" s="159"/>
      <c r="GD141" s="159"/>
      <c r="GE141" s="159"/>
      <c r="GF141" s="159"/>
      <c r="GG141" s="159"/>
      <c r="GH141" s="159"/>
    </row>
    <row r="142" customFormat="false" ht="12.75" hidden="false" customHeight="false" outlineLevel="0" collapsed="false">
      <c r="A142" s="168"/>
      <c r="B142" s="149"/>
      <c r="C142" s="149"/>
      <c r="D142" s="149"/>
      <c r="E142" s="149"/>
      <c r="F142" s="149"/>
      <c r="G142" s="149"/>
      <c r="H142" s="148"/>
      <c r="I142" s="170"/>
      <c r="R142" s="148"/>
      <c r="S142" s="158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59"/>
      <c r="EV142" s="159"/>
      <c r="EW142" s="159"/>
      <c r="EX142" s="159"/>
      <c r="EY142" s="159"/>
      <c r="EZ142" s="159"/>
      <c r="FA142" s="159"/>
      <c r="FB142" s="159"/>
      <c r="FC142" s="159"/>
      <c r="FD142" s="159"/>
      <c r="FE142" s="159"/>
      <c r="FF142" s="159"/>
      <c r="FG142" s="159"/>
      <c r="FH142" s="159"/>
      <c r="FI142" s="159"/>
      <c r="FJ142" s="159"/>
      <c r="FK142" s="159"/>
      <c r="FL142" s="159"/>
      <c r="FM142" s="159"/>
      <c r="FN142" s="159"/>
      <c r="FO142" s="159"/>
      <c r="FP142" s="159"/>
      <c r="FQ142" s="159"/>
      <c r="FR142" s="159"/>
      <c r="FS142" s="159"/>
      <c r="FT142" s="159"/>
      <c r="FU142" s="159"/>
      <c r="FV142" s="159"/>
      <c r="FW142" s="159"/>
      <c r="FX142" s="159"/>
      <c r="FY142" s="159"/>
      <c r="FZ142" s="159"/>
      <c r="GA142" s="159"/>
      <c r="GB142" s="159"/>
      <c r="GC142" s="159"/>
      <c r="GD142" s="159"/>
      <c r="GE142" s="159"/>
      <c r="GF142" s="159"/>
      <c r="GG142" s="159"/>
      <c r="GH142" s="159"/>
    </row>
    <row r="143" customFormat="false" ht="12.75" hidden="false" customHeight="false" outlineLevel="0" collapsed="false">
      <c r="A143" s="168"/>
      <c r="B143" s="149"/>
      <c r="C143" s="149"/>
      <c r="D143" s="149"/>
      <c r="E143" s="149"/>
      <c r="F143" s="149"/>
      <c r="G143" s="149"/>
      <c r="H143" s="148"/>
      <c r="I143" s="170"/>
      <c r="R143" s="148"/>
      <c r="S143" s="158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59"/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59"/>
      <c r="EV143" s="159"/>
      <c r="EW143" s="159"/>
      <c r="EX143" s="159"/>
      <c r="EY143" s="159"/>
      <c r="EZ143" s="159"/>
      <c r="FA143" s="159"/>
      <c r="FB143" s="159"/>
      <c r="FC143" s="159"/>
      <c r="FD143" s="159"/>
      <c r="FE143" s="159"/>
      <c r="FF143" s="159"/>
      <c r="FG143" s="159"/>
      <c r="FH143" s="159"/>
      <c r="FI143" s="159"/>
      <c r="FJ143" s="159"/>
      <c r="FK143" s="159"/>
      <c r="FL143" s="159"/>
      <c r="FM143" s="159"/>
      <c r="FN143" s="159"/>
      <c r="FO143" s="159"/>
      <c r="FP143" s="159"/>
      <c r="FQ143" s="159"/>
      <c r="FR143" s="159"/>
      <c r="FS143" s="159"/>
      <c r="FT143" s="159"/>
      <c r="FU143" s="159"/>
      <c r="FV143" s="159"/>
      <c r="FW143" s="159"/>
      <c r="FX143" s="159"/>
      <c r="FY143" s="159"/>
      <c r="FZ143" s="159"/>
      <c r="GA143" s="159"/>
      <c r="GB143" s="159"/>
      <c r="GC143" s="159"/>
      <c r="GD143" s="159"/>
      <c r="GE143" s="159"/>
      <c r="GF143" s="159"/>
      <c r="GG143" s="159"/>
      <c r="GH143" s="159"/>
    </row>
    <row r="144" customFormat="false" ht="12.75" hidden="false" customHeight="false" outlineLevel="0" collapsed="false">
      <c r="A144" s="168"/>
      <c r="B144" s="149"/>
      <c r="C144" s="149"/>
      <c r="D144" s="149"/>
      <c r="E144" s="149"/>
      <c r="F144" s="149"/>
      <c r="G144" s="149"/>
      <c r="H144" s="148"/>
      <c r="I144" s="170"/>
      <c r="R144" s="148"/>
      <c r="S144" s="158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59"/>
      <c r="AI144" s="159"/>
      <c r="AJ144" s="159"/>
      <c r="AK144" s="159"/>
      <c r="AL144" s="159"/>
      <c r="AM144" s="159"/>
      <c r="AN144" s="159"/>
      <c r="AO144" s="159"/>
      <c r="AP144" s="159"/>
      <c r="AQ144" s="159"/>
      <c r="AR144" s="159"/>
      <c r="AS144" s="159"/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59"/>
      <c r="EV144" s="159"/>
      <c r="EW144" s="159"/>
      <c r="EX144" s="159"/>
      <c r="EY144" s="159"/>
      <c r="EZ144" s="159"/>
      <c r="FA144" s="159"/>
      <c r="FB144" s="159"/>
      <c r="FC144" s="159"/>
      <c r="FD144" s="159"/>
      <c r="FE144" s="159"/>
      <c r="FF144" s="159"/>
      <c r="FG144" s="159"/>
      <c r="FH144" s="159"/>
      <c r="FI144" s="159"/>
      <c r="FJ144" s="159"/>
      <c r="FK144" s="159"/>
      <c r="FL144" s="159"/>
      <c r="FM144" s="159"/>
      <c r="FN144" s="159"/>
      <c r="FO144" s="159"/>
      <c r="FP144" s="159"/>
      <c r="FQ144" s="159"/>
      <c r="FR144" s="159"/>
      <c r="FS144" s="159"/>
      <c r="FT144" s="159"/>
      <c r="FU144" s="159"/>
      <c r="FV144" s="159"/>
      <c r="FW144" s="159"/>
      <c r="FX144" s="159"/>
      <c r="FY144" s="159"/>
      <c r="FZ144" s="159"/>
      <c r="GA144" s="159"/>
      <c r="GB144" s="159"/>
      <c r="GC144" s="159"/>
      <c r="GD144" s="159"/>
      <c r="GE144" s="159"/>
      <c r="GF144" s="159"/>
      <c r="GG144" s="159"/>
      <c r="GH144" s="159"/>
    </row>
    <row r="145" customFormat="false" ht="12.75" hidden="false" customHeight="false" outlineLevel="0" collapsed="false">
      <c r="A145" s="168"/>
      <c r="B145" s="149"/>
      <c r="C145" s="149"/>
      <c r="D145" s="149"/>
      <c r="E145" s="149"/>
      <c r="F145" s="149"/>
      <c r="G145" s="149"/>
      <c r="H145" s="148"/>
      <c r="I145" s="170"/>
      <c r="R145" s="148"/>
      <c r="S145" s="158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59"/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59"/>
      <c r="EV145" s="159"/>
      <c r="EW145" s="159"/>
      <c r="EX145" s="159"/>
      <c r="EY145" s="159"/>
      <c r="EZ145" s="159"/>
      <c r="FA145" s="159"/>
      <c r="FB145" s="159"/>
      <c r="FC145" s="159"/>
      <c r="FD145" s="159"/>
      <c r="FE145" s="159"/>
      <c r="FF145" s="159"/>
      <c r="FG145" s="159"/>
      <c r="FH145" s="159"/>
      <c r="FI145" s="159"/>
      <c r="FJ145" s="159"/>
      <c r="FK145" s="159"/>
      <c r="FL145" s="159"/>
      <c r="FM145" s="159"/>
      <c r="FN145" s="159"/>
      <c r="FO145" s="159"/>
      <c r="FP145" s="159"/>
      <c r="FQ145" s="159"/>
      <c r="FR145" s="159"/>
      <c r="FS145" s="159"/>
      <c r="FT145" s="159"/>
      <c r="FU145" s="159"/>
      <c r="FV145" s="159"/>
      <c r="FW145" s="159"/>
      <c r="FX145" s="159"/>
      <c r="FY145" s="159"/>
      <c r="FZ145" s="159"/>
      <c r="GA145" s="159"/>
      <c r="GB145" s="159"/>
      <c r="GC145" s="159"/>
      <c r="GD145" s="159"/>
      <c r="GE145" s="159"/>
      <c r="GF145" s="159"/>
      <c r="GG145" s="159"/>
      <c r="GH145" s="159"/>
    </row>
    <row r="146" customFormat="false" ht="12.75" hidden="false" customHeight="false" outlineLevel="0" collapsed="false">
      <c r="A146" s="168"/>
      <c r="B146" s="149"/>
      <c r="C146" s="149"/>
      <c r="D146" s="149"/>
      <c r="E146" s="149"/>
      <c r="F146" s="149"/>
      <c r="G146" s="149"/>
      <c r="H146" s="148"/>
      <c r="I146" s="170"/>
      <c r="R146" s="148"/>
      <c r="S146" s="158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59"/>
      <c r="EV146" s="159"/>
      <c r="EW146" s="159"/>
      <c r="EX146" s="159"/>
      <c r="EY146" s="159"/>
      <c r="EZ146" s="159"/>
      <c r="FA146" s="159"/>
      <c r="FB146" s="159"/>
      <c r="FC146" s="159"/>
      <c r="FD146" s="159"/>
      <c r="FE146" s="159"/>
      <c r="FF146" s="159"/>
      <c r="FG146" s="159"/>
      <c r="FH146" s="159"/>
      <c r="FI146" s="159"/>
      <c r="FJ146" s="159"/>
      <c r="FK146" s="159"/>
      <c r="FL146" s="159"/>
      <c r="FM146" s="159"/>
      <c r="FN146" s="159"/>
      <c r="FO146" s="159"/>
      <c r="FP146" s="159"/>
      <c r="FQ146" s="159"/>
      <c r="FR146" s="159"/>
      <c r="FS146" s="159"/>
      <c r="FT146" s="159"/>
      <c r="FU146" s="159"/>
      <c r="FV146" s="159"/>
      <c r="FW146" s="159"/>
      <c r="FX146" s="159"/>
      <c r="FY146" s="159"/>
      <c r="FZ146" s="159"/>
      <c r="GA146" s="159"/>
      <c r="GB146" s="159"/>
      <c r="GC146" s="159"/>
      <c r="GD146" s="159"/>
      <c r="GE146" s="159"/>
      <c r="GF146" s="159"/>
      <c r="GG146" s="159"/>
      <c r="GH146" s="159"/>
    </row>
    <row r="147" customFormat="false" ht="12.75" hidden="false" customHeight="false" outlineLevel="0" collapsed="false">
      <c r="A147" s="168"/>
      <c r="B147" s="149"/>
      <c r="C147" s="149"/>
      <c r="D147" s="149"/>
      <c r="E147" s="149"/>
      <c r="F147" s="149"/>
      <c r="G147" s="149"/>
      <c r="H147" s="148"/>
      <c r="I147" s="170"/>
      <c r="R147" s="148"/>
      <c r="S147" s="158"/>
      <c r="T147" s="159"/>
      <c r="U147" s="159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  <c r="AH147" s="159"/>
      <c r="AI147" s="159"/>
      <c r="AJ147" s="159"/>
      <c r="AK147" s="159"/>
      <c r="AL147" s="159"/>
      <c r="AM147" s="159"/>
      <c r="AN147" s="159"/>
      <c r="AO147" s="159"/>
      <c r="AP147" s="159"/>
      <c r="AQ147" s="159"/>
      <c r="AR147" s="159"/>
      <c r="AS147" s="159"/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59"/>
      <c r="EV147" s="159"/>
      <c r="EW147" s="159"/>
      <c r="EX147" s="159"/>
      <c r="EY147" s="159"/>
      <c r="EZ147" s="159"/>
      <c r="FA147" s="159"/>
      <c r="FB147" s="159"/>
      <c r="FC147" s="159"/>
      <c r="FD147" s="159"/>
      <c r="FE147" s="159"/>
      <c r="FF147" s="159"/>
      <c r="FG147" s="159"/>
      <c r="FH147" s="159"/>
      <c r="FI147" s="159"/>
      <c r="FJ147" s="159"/>
      <c r="FK147" s="159"/>
      <c r="FL147" s="159"/>
      <c r="FM147" s="159"/>
      <c r="FN147" s="159"/>
      <c r="FO147" s="159"/>
      <c r="FP147" s="159"/>
      <c r="FQ147" s="159"/>
      <c r="FR147" s="159"/>
      <c r="FS147" s="159"/>
      <c r="FT147" s="159"/>
      <c r="FU147" s="159"/>
      <c r="FV147" s="159"/>
      <c r="FW147" s="159"/>
      <c r="FX147" s="159"/>
      <c r="FY147" s="159"/>
      <c r="FZ147" s="159"/>
      <c r="GA147" s="159"/>
      <c r="GB147" s="159"/>
      <c r="GC147" s="159"/>
      <c r="GD147" s="159"/>
      <c r="GE147" s="159"/>
      <c r="GF147" s="159"/>
      <c r="GG147" s="159"/>
      <c r="GH147" s="159"/>
    </row>
    <row r="148" customFormat="false" ht="12.75" hidden="false" customHeight="false" outlineLevel="0" collapsed="false">
      <c r="A148" s="168"/>
      <c r="B148" s="149"/>
      <c r="C148" s="149"/>
      <c r="D148" s="149"/>
      <c r="E148" s="149"/>
      <c r="F148" s="149"/>
      <c r="G148" s="149"/>
      <c r="H148" s="148"/>
      <c r="I148" s="170"/>
      <c r="R148" s="148"/>
      <c r="S148" s="158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59"/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59"/>
      <c r="EV148" s="159"/>
      <c r="EW148" s="159"/>
      <c r="EX148" s="159"/>
      <c r="EY148" s="159"/>
      <c r="EZ148" s="159"/>
      <c r="FA148" s="159"/>
      <c r="FB148" s="159"/>
      <c r="FC148" s="159"/>
      <c r="FD148" s="159"/>
      <c r="FE148" s="159"/>
      <c r="FF148" s="159"/>
      <c r="FG148" s="159"/>
      <c r="FH148" s="159"/>
      <c r="FI148" s="159"/>
      <c r="FJ148" s="159"/>
      <c r="FK148" s="159"/>
      <c r="FL148" s="159"/>
      <c r="FM148" s="159"/>
      <c r="FN148" s="159"/>
      <c r="FO148" s="159"/>
      <c r="FP148" s="159"/>
      <c r="FQ148" s="159"/>
      <c r="FR148" s="159"/>
      <c r="FS148" s="159"/>
      <c r="FT148" s="159"/>
      <c r="FU148" s="159"/>
      <c r="FV148" s="159"/>
      <c r="FW148" s="159"/>
      <c r="FX148" s="159"/>
      <c r="FY148" s="159"/>
      <c r="FZ148" s="159"/>
      <c r="GA148" s="159"/>
      <c r="GB148" s="159"/>
      <c r="GC148" s="159"/>
      <c r="GD148" s="159"/>
      <c r="GE148" s="159"/>
      <c r="GF148" s="159"/>
      <c r="GG148" s="159"/>
      <c r="GH148" s="159"/>
    </row>
    <row r="149" customFormat="false" ht="12.75" hidden="false" customHeight="false" outlineLevel="0" collapsed="false">
      <c r="A149" s="168"/>
      <c r="B149" s="149"/>
      <c r="C149" s="149"/>
      <c r="D149" s="149"/>
      <c r="E149" s="149"/>
      <c r="F149" s="149"/>
      <c r="G149" s="149"/>
      <c r="H149" s="148"/>
      <c r="I149" s="170"/>
      <c r="R149" s="148"/>
      <c r="S149" s="158"/>
      <c r="T149" s="159"/>
      <c r="U149" s="159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  <c r="AH149" s="159"/>
      <c r="AI149" s="159"/>
      <c r="AJ149" s="159"/>
      <c r="AK149" s="159"/>
      <c r="AL149" s="159"/>
      <c r="AM149" s="159"/>
      <c r="AN149" s="159"/>
      <c r="AO149" s="159"/>
      <c r="AP149" s="159"/>
      <c r="AQ149" s="159"/>
      <c r="AR149" s="159"/>
      <c r="AS149" s="159"/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59"/>
      <c r="EV149" s="159"/>
      <c r="EW149" s="159"/>
      <c r="EX149" s="159"/>
      <c r="EY149" s="159"/>
      <c r="EZ149" s="159"/>
      <c r="FA149" s="159"/>
      <c r="FB149" s="159"/>
      <c r="FC149" s="159"/>
      <c r="FD149" s="159"/>
      <c r="FE149" s="159"/>
      <c r="FF149" s="159"/>
      <c r="FG149" s="159"/>
      <c r="FH149" s="159"/>
      <c r="FI149" s="159"/>
      <c r="FJ149" s="159"/>
      <c r="FK149" s="159"/>
      <c r="FL149" s="159"/>
      <c r="FM149" s="159"/>
      <c r="FN149" s="159"/>
      <c r="FO149" s="159"/>
      <c r="FP149" s="159"/>
      <c r="FQ149" s="159"/>
      <c r="FR149" s="159"/>
      <c r="FS149" s="159"/>
      <c r="FT149" s="159"/>
      <c r="FU149" s="159"/>
      <c r="FV149" s="159"/>
      <c r="FW149" s="159"/>
      <c r="FX149" s="159"/>
      <c r="FY149" s="159"/>
      <c r="FZ149" s="159"/>
      <c r="GA149" s="159"/>
      <c r="GB149" s="159"/>
      <c r="GC149" s="159"/>
      <c r="GD149" s="159"/>
      <c r="GE149" s="159"/>
      <c r="GF149" s="159"/>
      <c r="GG149" s="159"/>
      <c r="GH149" s="159"/>
    </row>
    <row r="150" customFormat="false" ht="12.75" hidden="false" customHeight="false" outlineLevel="0" collapsed="false">
      <c r="A150" s="168"/>
      <c r="B150" s="149"/>
      <c r="C150" s="149"/>
      <c r="D150" s="149"/>
      <c r="E150" s="149"/>
      <c r="F150" s="149"/>
      <c r="G150" s="149"/>
      <c r="H150" s="148"/>
      <c r="I150" s="170"/>
      <c r="R150" s="148"/>
      <c r="S150" s="158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59"/>
      <c r="AI150" s="159"/>
      <c r="AJ150" s="159"/>
      <c r="AK150" s="159"/>
      <c r="AL150" s="159"/>
      <c r="AM150" s="159"/>
      <c r="AN150" s="159"/>
      <c r="AO150" s="159"/>
      <c r="AP150" s="159"/>
      <c r="AQ150" s="159"/>
      <c r="AR150" s="159"/>
      <c r="AS150" s="159"/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59"/>
      <c r="EV150" s="159"/>
      <c r="EW150" s="159"/>
      <c r="EX150" s="159"/>
      <c r="EY150" s="159"/>
      <c r="EZ150" s="159"/>
      <c r="FA150" s="159"/>
      <c r="FB150" s="159"/>
      <c r="FC150" s="159"/>
      <c r="FD150" s="159"/>
      <c r="FE150" s="159"/>
      <c r="FF150" s="159"/>
      <c r="FG150" s="159"/>
      <c r="FH150" s="159"/>
      <c r="FI150" s="159"/>
      <c r="FJ150" s="159"/>
      <c r="FK150" s="159"/>
      <c r="FL150" s="159"/>
      <c r="FM150" s="159"/>
      <c r="FN150" s="159"/>
      <c r="FO150" s="159"/>
      <c r="FP150" s="159"/>
      <c r="FQ150" s="159"/>
      <c r="FR150" s="159"/>
      <c r="FS150" s="159"/>
      <c r="FT150" s="159"/>
      <c r="FU150" s="159"/>
      <c r="FV150" s="159"/>
      <c r="FW150" s="159"/>
      <c r="FX150" s="159"/>
      <c r="FY150" s="159"/>
      <c r="FZ150" s="159"/>
      <c r="GA150" s="159"/>
      <c r="GB150" s="159"/>
      <c r="GC150" s="159"/>
      <c r="GD150" s="159"/>
      <c r="GE150" s="159"/>
      <c r="GF150" s="159"/>
      <c r="GG150" s="159"/>
      <c r="GH150" s="159"/>
    </row>
    <row r="151" customFormat="false" ht="12.75" hidden="false" customHeight="false" outlineLevel="0" collapsed="false">
      <c r="A151" s="168"/>
      <c r="B151" s="149"/>
      <c r="C151" s="149"/>
      <c r="D151" s="149"/>
      <c r="E151" s="149"/>
      <c r="F151" s="149"/>
      <c r="G151" s="149"/>
      <c r="H151" s="148"/>
      <c r="I151" s="170"/>
      <c r="R151" s="148"/>
      <c r="S151" s="158"/>
      <c r="T151" s="159"/>
      <c r="U151" s="159"/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59"/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59"/>
      <c r="AS151" s="159"/>
      <c r="AT151" s="159"/>
      <c r="AU151" s="159"/>
      <c r="AV151" s="159"/>
      <c r="AW151" s="159"/>
      <c r="AX151" s="159"/>
      <c r="AY151" s="159"/>
      <c r="AZ151" s="159"/>
      <c r="BA151" s="159"/>
      <c r="BB151" s="159"/>
      <c r="BC151" s="159"/>
      <c r="BD151" s="159"/>
      <c r="BE151" s="159"/>
      <c r="BF151" s="159"/>
      <c r="BG151" s="159"/>
      <c r="BH151" s="159"/>
      <c r="BI151" s="159"/>
      <c r="BJ151" s="159"/>
      <c r="BK151" s="159"/>
      <c r="BL151" s="159"/>
      <c r="BM151" s="159"/>
      <c r="BN151" s="159"/>
      <c r="BO151" s="159"/>
      <c r="BP151" s="159"/>
      <c r="BQ151" s="159"/>
      <c r="BR151" s="159"/>
      <c r="BS151" s="159"/>
      <c r="BT151" s="159"/>
      <c r="BU151" s="159"/>
      <c r="BV151" s="159"/>
      <c r="BW151" s="159"/>
      <c r="BX151" s="159"/>
      <c r="BY151" s="159"/>
      <c r="BZ151" s="159"/>
      <c r="CA151" s="159"/>
      <c r="CB151" s="159"/>
      <c r="CC151" s="159"/>
      <c r="CD151" s="159"/>
      <c r="CE151" s="159"/>
      <c r="CF151" s="159"/>
      <c r="CG151" s="159"/>
      <c r="CH151" s="159"/>
      <c r="CI151" s="159"/>
      <c r="CJ151" s="159"/>
      <c r="CK151" s="159"/>
      <c r="CL151" s="159"/>
      <c r="CM151" s="159"/>
      <c r="CN151" s="159"/>
      <c r="CO151" s="159"/>
      <c r="CP151" s="159"/>
      <c r="CQ151" s="159"/>
      <c r="CR151" s="159"/>
      <c r="CS151" s="159"/>
      <c r="CT151" s="159"/>
      <c r="CU151" s="159"/>
      <c r="CV151" s="159"/>
      <c r="CW151" s="159"/>
      <c r="CX151" s="159"/>
      <c r="CY151" s="159"/>
      <c r="CZ151" s="159"/>
      <c r="DA151" s="159"/>
      <c r="DB151" s="159"/>
      <c r="DC151" s="159"/>
      <c r="DD151" s="159"/>
      <c r="DE151" s="159"/>
      <c r="DF151" s="159"/>
      <c r="DG151" s="159"/>
      <c r="DH151" s="159"/>
      <c r="DI151" s="159"/>
      <c r="DJ151" s="159"/>
      <c r="DK151" s="159"/>
      <c r="DL151" s="159"/>
      <c r="DM151" s="159"/>
      <c r="DN151" s="159"/>
      <c r="DO151" s="159"/>
      <c r="DP151" s="159"/>
      <c r="DQ151" s="159"/>
      <c r="DR151" s="159"/>
      <c r="DS151" s="159"/>
      <c r="DT151" s="159"/>
      <c r="DU151" s="159"/>
      <c r="DV151" s="159"/>
      <c r="DW151" s="159"/>
      <c r="DX151" s="159"/>
      <c r="DY151" s="159"/>
      <c r="DZ151" s="159"/>
      <c r="EA151" s="159"/>
      <c r="EB151" s="159"/>
      <c r="EC151" s="159"/>
      <c r="ED151" s="159"/>
      <c r="EE151" s="159"/>
      <c r="EF151" s="159"/>
      <c r="EG151" s="159"/>
      <c r="EH151" s="159"/>
      <c r="EI151" s="159"/>
      <c r="EJ151" s="159"/>
      <c r="EK151" s="159"/>
      <c r="EL151" s="159"/>
      <c r="EM151" s="159"/>
      <c r="EN151" s="159"/>
      <c r="EO151" s="159"/>
      <c r="EP151" s="159"/>
      <c r="EQ151" s="159"/>
      <c r="ER151" s="159"/>
      <c r="ES151" s="159"/>
      <c r="ET151" s="159"/>
      <c r="EU151" s="159"/>
      <c r="EV151" s="159"/>
      <c r="EW151" s="159"/>
      <c r="EX151" s="159"/>
      <c r="EY151" s="159"/>
      <c r="EZ151" s="159"/>
      <c r="FA151" s="159"/>
      <c r="FB151" s="159"/>
      <c r="FC151" s="159"/>
      <c r="FD151" s="159"/>
      <c r="FE151" s="159"/>
      <c r="FF151" s="159"/>
      <c r="FG151" s="159"/>
      <c r="FH151" s="159"/>
      <c r="FI151" s="159"/>
      <c r="FJ151" s="159"/>
      <c r="FK151" s="159"/>
      <c r="FL151" s="159"/>
      <c r="FM151" s="159"/>
      <c r="FN151" s="159"/>
      <c r="FO151" s="159"/>
      <c r="FP151" s="159"/>
      <c r="FQ151" s="159"/>
      <c r="FR151" s="159"/>
      <c r="FS151" s="159"/>
      <c r="FT151" s="159"/>
      <c r="FU151" s="159"/>
      <c r="FV151" s="159"/>
      <c r="FW151" s="159"/>
      <c r="FX151" s="159"/>
      <c r="FY151" s="159"/>
      <c r="FZ151" s="159"/>
      <c r="GA151" s="159"/>
      <c r="GB151" s="159"/>
      <c r="GC151" s="159"/>
      <c r="GD151" s="159"/>
      <c r="GE151" s="159"/>
      <c r="GF151" s="159"/>
      <c r="GG151" s="159"/>
      <c r="GH151" s="159"/>
    </row>
    <row r="152" customFormat="false" ht="12.75" hidden="false" customHeight="false" outlineLevel="0" collapsed="false">
      <c r="A152" s="168"/>
      <c r="B152" s="149"/>
      <c r="C152" s="149"/>
      <c r="D152" s="149"/>
      <c r="E152" s="149"/>
      <c r="F152" s="149"/>
      <c r="G152" s="149"/>
      <c r="H152" s="148"/>
      <c r="I152" s="170"/>
      <c r="R152" s="148"/>
      <c r="S152" s="158"/>
      <c r="T152" s="159"/>
      <c r="U152" s="159"/>
      <c r="V152" s="159"/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59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  <c r="AU152" s="159"/>
      <c r="AV152" s="159"/>
      <c r="AW152" s="159"/>
      <c r="AX152" s="159"/>
      <c r="AY152" s="159"/>
      <c r="AZ152" s="159"/>
      <c r="BA152" s="159"/>
      <c r="BB152" s="159"/>
      <c r="BC152" s="159"/>
      <c r="BD152" s="159"/>
      <c r="BE152" s="159"/>
      <c r="BF152" s="159"/>
      <c r="BG152" s="159"/>
      <c r="BH152" s="159"/>
      <c r="BI152" s="159"/>
      <c r="BJ152" s="159"/>
      <c r="BK152" s="159"/>
      <c r="BL152" s="159"/>
      <c r="BM152" s="159"/>
      <c r="BN152" s="159"/>
      <c r="BO152" s="159"/>
      <c r="BP152" s="159"/>
      <c r="BQ152" s="159"/>
      <c r="BR152" s="159"/>
      <c r="BS152" s="159"/>
      <c r="BT152" s="159"/>
      <c r="BU152" s="159"/>
      <c r="BV152" s="159"/>
      <c r="BW152" s="159"/>
      <c r="BX152" s="159"/>
      <c r="BY152" s="159"/>
      <c r="BZ152" s="159"/>
      <c r="CA152" s="159"/>
      <c r="CB152" s="159"/>
      <c r="CC152" s="159"/>
      <c r="CD152" s="159"/>
      <c r="CE152" s="159"/>
      <c r="CF152" s="159"/>
      <c r="CG152" s="159"/>
      <c r="CH152" s="159"/>
      <c r="CI152" s="159"/>
      <c r="CJ152" s="159"/>
      <c r="CK152" s="159"/>
      <c r="CL152" s="159"/>
      <c r="CM152" s="159"/>
      <c r="CN152" s="159"/>
      <c r="CO152" s="159"/>
      <c r="CP152" s="159"/>
      <c r="CQ152" s="159"/>
      <c r="CR152" s="159"/>
      <c r="CS152" s="159"/>
      <c r="CT152" s="159"/>
      <c r="CU152" s="159"/>
      <c r="CV152" s="159"/>
      <c r="CW152" s="159"/>
      <c r="CX152" s="159"/>
      <c r="CY152" s="159"/>
      <c r="CZ152" s="159"/>
      <c r="DA152" s="159"/>
      <c r="DB152" s="159"/>
      <c r="DC152" s="159"/>
      <c r="DD152" s="159"/>
      <c r="DE152" s="159"/>
      <c r="DF152" s="159"/>
      <c r="DG152" s="159"/>
      <c r="DH152" s="159"/>
      <c r="DI152" s="159"/>
      <c r="DJ152" s="159"/>
      <c r="DK152" s="159"/>
      <c r="DL152" s="159"/>
      <c r="DM152" s="159"/>
      <c r="DN152" s="159"/>
      <c r="DO152" s="159"/>
      <c r="DP152" s="159"/>
      <c r="DQ152" s="159"/>
      <c r="DR152" s="159"/>
      <c r="DS152" s="159"/>
      <c r="DT152" s="159"/>
      <c r="DU152" s="159"/>
      <c r="DV152" s="159"/>
      <c r="DW152" s="159"/>
      <c r="DX152" s="159"/>
      <c r="DY152" s="159"/>
      <c r="DZ152" s="159"/>
      <c r="EA152" s="159"/>
      <c r="EB152" s="159"/>
      <c r="EC152" s="159"/>
      <c r="ED152" s="159"/>
      <c r="EE152" s="159"/>
      <c r="EF152" s="159"/>
      <c r="EG152" s="159"/>
      <c r="EH152" s="159"/>
      <c r="EI152" s="159"/>
      <c r="EJ152" s="159"/>
      <c r="EK152" s="159"/>
      <c r="EL152" s="159"/>
      <c r="EM152" s="159"/>
      <c r="EN152" s="159"/>
      <c r="EO152" s="159"/>
      <c r="EP152" s="159"/>
      <c r="EQ152" s="159"/>
      <c r="ER152" s="159"/>
      <c r="ES152" s="159"/>
      <c r="ET152" s="159"/>
      <c r="EU152" s="159"/>
      <c r="EV152" s="159"/>
      <c r="EW152" s="159"/>
      <c r="EX152" s="159"/>
      <c r="EY152" s="159"/>
      <c r="EZ152" s="159"/>
      <c r="FA152" s="159"/>
      <c r="FB152" s="159"/>
      <c r="FC152" s="159"/>
      <c r="FD152" s="159"/>
      <c r="FE152" s="159"/>
      <c r="FF152" s="159"/>
      <c r="FG152" s="159"/>
      <c r="FH152" s="159"/>
      <c r="FI152" s="159"/>
      <c r="FJ152" s="159"/>
      <c r="FK152" s="159"/>
      <c r="FL152" s="159"/>
      <c r="FM152" s="159"/>
      <c r="FN152" s="159"/>
      <c r="FO152" s="159"/>
      <c r="FP152" s="159"/>
      <c r="FQ152" s="159"/>
      <c r="FR152" s="159"/>
      <c r="FS152" s="159"/>
      <c r="FT152" s="159"/>
      <c r="FU152" s="159"/>
      <c r="FV152" s="159"/>
      <c r="FW152" s="159"/>
      <c r="FX152" s="159"/>
      <c r="FY152" s="159"/>
      <c r="FZ152" s="159"/>
      <c r="GA152" s="159"/>
      <c r="GB152" s="159"/>
      <c r="GC152" s="159"/>
      <c r="GD152" s="159"/>
      <c r="GE152" s="159"/>
      <c r="GF152" s="159"/>
      <c r="GG152" s="159"/>
      <c r="GH152" s="159"/>
    </row>
    <row r="153" customFormat="false" ht="12.75" hidden="false" customHeight="false" outlineLevel="0" collapsed="false">
      <c r="A153" s="168"/>
      <c r="B153" s="149"/>
      <c r="C153" s="149"/>
      <c r="D153" s="149"/>
      <c r="E153" s="149"/>
      <c r="F153" s="149"/>
      <c r="G153" s="149"/>
      <c r="H153" s="148"/>
      <c r="I153" s="170"/>
      <c r="R153" s="148"/>
      <c r="S153" s="158"/>
      <c r="T153" s="159"/>
      <c r="U153" s="159"/>
      <c r="V153" s="159"/>
      <c r="W153" s="159"/>
      <c r="X153" s="159"/>
      <c r="Y153" s="159"/>
      <c r="Z153" s="159"/>
      <c r="AA153" s="159"/>
      <c r="AB153" s="159"/>
      <c r="AC153" s="159"/>
      <c r="AD153" s="159"/>
      <c r="AE153" s="159"/>
      <c r="AF153" s="159"/>
      <c r="AG153" s="159"/>
      <c r="AH153" s="159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59"/>
      <c r="AU153" s="159"/>
      <c r="AV153" s="159"/>
      <c r="AW153" s="159"/>
      <c r="AX153" s="159"/>
      <c r="AY153" s="159"/>
      <c r="AZ153" s="159"/>
      <c r="BA153" s="159"/>
      <c r="BB153" s="159"/>
      <c r="BC153" s="159"/>
      <c r="BD153" s="159"/>
      <c r="BE153" s="159"/>
      <c r="BF153" s="159"/>
      <c r="BG153" s="159"/>
      <c r="BH153" s="159"/>
      <c r="BI153" s="159"/>
      <c r="BJ153" s="159"/>
      <c r="BK153" s="159"/>
      <c r="BL153" s="159"/>
      <c r="BM153" s="159"/>
      <c r="BN153" s="159"/>
      <c r="BO153" s="159"/>
      <c r="BP153" s="159"/>
      <c r="BQ153" s="159"/>
      <c r="BR153" s="159"/>
      <c r="BS153" s="159"/>
      <c r="BT153" s="159"/>
      <c r="BU153" s="159"/>
      <c r="BV153" s="159"/>
      <c r="BW153" s="159"/>
      <c r="BX153" s="159"/>
      <c r="BY153" s="159"/>
      <c r="BZ153" s="159"/>
      <c r="CA153" s="159"/>
      <c r="CB153" s="159"/>
      <c r="CC153" s="159"/>
      <c r="CD153" s="159"/>
      <c r="CE153" s="159"/>
      <c r="CF153" s="159"/>
      <c r="CG153" s="159"/>
      <c r="CH153" s="159"/>
      <c r="CI153" s="159"/>
      <c r="CJ153" s="159"/>
      <c r="CK153" s="159"/>
      <c r="CL153" s="159"/>
      <c r="CM153" s="159"/>
      <c r="CN153" s="159"/>
      <c r="CO153" s="159"/>
      <c r="CP153" s="159"/>
      <c r="CQ153" s="159"/>
      <c r="CR153" s="159"/>
      <c r="CS153" s="159"/>
      <c r="CT153" s="159"/>
      <c r="CU153" s="159"/>
      <c r="CV153" s="159"/>
      <c r="CW153" s="159"/>
      <c r="CX153" s="159"/>
      <c r="CY153" s="159"/>
      <c r="CZ153" s="159"/>
      <c r="DA153" s="159"/>
      <c r="DB153" s="159"/>
      <c r="DC153" s="159"/>
      <c r="DD153" s="159"/>
      <c r="DE153" s="159"/>
      <c r="DF153" s="159"/>
      <c r="DG153" s="159"/>
      <c r="DH153" s="159"/>
      <c r="DI153" s="159"/>
      <c r="DJ153" s="159"/>
      <c r="DK153" s="159"/>
      <c r="DL153" s="159"/>
      <c r="DM153" s="159"/>
      <c r="DN153" s="159"/>
      <c r="DO153" s="159"/>
      <c r="DP153" s="159"/>
      <c r="DQ153" s="159"/>
      <c r="DR153" s="159"/>
      <c r="DS153" s="159"/>
      <c r="DT153" s="159"/>
      <c r="DU153" s="159"/>
      <c r="DV153" s="159"/>
      <c r="DW153" s="159"/>
      <c r="DX153" s="159"/>
      <c r="DY153" s="159"/>
      <c r="DZ153" s="159"/>
      <c r="EA153" s="159"/>
      <c r="EB153" s="159"/>
      <c r="EC153" s="159"/>
      <c r="ED153" s="159"/>
      <c r="EE153" s="159"/>
      <c r="EF153" s="159"/>
      <c r="EG153" s="159"/>
      <c r="EH153" s="159"/>
      <c r="EI153" s="159"/>
      <c r="EJ153" s="159"/>
      <c r="EK153" s="159"/>
      <c r="EL153" s="159"/>
      <c r="EM153" s="159"/>
      <c r="EN153" s="159"/>
      <c r="EO153" s="159"/>
      <c r="EP153" s="159"/>
      <c r="EQ153" s="159"/>
      <c r="ER153" s="159"/>
      <c r="ES153" s="159"/>
      <c r="ET153" s="159"/>
      <c r="EU153" s="159"/>
      <c r="EV153" s="159"/>
      <c r="EW153" s="159"/>
      <c r="EX153" s="159"/>
      <c r="EY153" s="159"/>
      <c r="EZ153" s="159"/>
      <c r="FA153" s="159"/>
      <c r="FB153" s="159"/>
      <c r="FC153" s="159"/>
      <c r="FD153" s="159"/>
      <c r="FE153" s="159"/>
      <c r="FF153" s="159"/>
      <c r="FG153" s="159"/>
      <c r="FH153" s="159"/>
      <c r="FI153" s="159"/>
      <c r="FJ153" s="159"/>
      <c r="FK153" s="159"/>
      <c r="FL153" s="159"/>
      <c r="FM153" s="159"/>
      <c r="FN153" s="159"/>
      <c r="FO153" s="159"/>
      <c r="FP153" s="159"/>
      <c r="FQ153" s="159"/>
      <c r="FR153" s="159"/>
      <c r="FS153" s="159"/>
      <c r="FT153" s="159"/>
      <c r="FU153" s="159"/>
      <c r="FV153" s="159"/>
      <c r="FW153" s="159"/>
      <c r="FX153" s="159"/>
      <c r="FY153" s="159"/>
      <c r="FZ153" s="159"/>
      <c r="GA153" s="159"/>
      <c r="GB153" s="159"/>
      <c r="GC153" s="159"/>
      <c r="GD153" s="159"/>
      <c r="GE153" s="159"/>
      <c r="GF153" s="159"/>
      <c r="GG153" s="159"/>
      <c r="GH153" s="159"/>
    </row>
    <row r="154" customFormat="false" ht="12.75" hidden="false" customHeight="false" outlineLevel="0" collapsed="false">
      <c r="A154" s="168"/>
      <c r="B154" s="149"/>
      <c r="C154" s="149"/>
      <c r="D154" s="149"/>
      <c r="E154" s="149"/>
      <c r="F154" s="149"/>
      <c r="G154" s="149"/>
      <c r="H154" s="148"/>
      <c r="I154" s="170"/>
      <c r="R154" s="148"/>
      <c r="S154" s="158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  <c r="AU154" s="159"/>
      <c r="AV154" s="159"/>
      <c r="AW154" s="159"/>
      <c r="AX154" s="159"/>
      <c r="AY154" s="159"/>
      <c r="AZ154" s="159"/>
      <c r="BA154" s="159"/>
      <c r="BB154" s="159"/>
      <c r="BC154" s="159"/>
      <c r="BD154" s="159"/>
      <c r="BE154" s="159"/>
      <c r="BF154" s="159"/>
      <c r="BG154" s="159"/>
      <c r="BH154" s="159"/>
      <c r="BI154" s="159"/>
      <c r="BJ154" s="159"/>
      <c r="BK154" s="159"/>
      <c r="BL154" s="159"/>
      <c r="BM154" s="159"/>
      <c r="BN154" s="159"/>
      <c r="BO154" s="159"/>
      <c r="BP154" s="159"/>
      <c r="BQ154" s="159"/>
      <c r="BR154" s="159"/>
      <c r="BS154" s="159"/>
      <c r="BT154" s="159"/>
      <c r="BU154" s="159"/>
      <c r="BV154" s="159"/>
      <c r="BW154" s="159"/>
      <c r="BX154" s="159"/>
      <c r="BY154" s="159"/>
      <c r="BZ154" s="159"/>
      <c r="CA154" s="159"/>
      <c r="CB154" s="159"/>
      <c r="CC154" s="159"/>
      <c r="CD154" s="159"/>
      <c r="CE154" s="159"/>
      <c r="CF154" s="159"/>
      <c r="CG154" s="159"/>
      <c r="CH154" s="159"/>
      <c r="CI154" s="159"/>
      <c r="CJ154" s="159"/>
      <c r="CK154" s="159"/>
      <c r="CL154" s="159"/>
      <c r="CM154" s="159"/>
      <c r="CN154" s="159"/>
      <c r="CO154" s="159"/>
      <c r="CP154" s="159"/>
      <c r="CQ154" s="159"/>
      <c r="CR154" s="159"/>
      <c r="CS154" s="159"/>
      <c r="CT154" s="159"/>
      <c r="CU154" s="159"/>
      <c r="CV154" s="159"/>
      <c r="CW154" s="159"/>
      <c r="CX154" s="159"/>
      <c r="CY154" s="159"/>
      <c r="CZ154" s="159"/>
      <c r="DA154" s="159"/>
      <c r="DB154" s="159"/>
      <c r="DC154" s="159"/>
      <c r="DD154" s="159"/>
      <c r="DE154" s="159"/>
      <c r="DF154" s="159"/>
      <c r="DG154" s="159"/>
      <c r="DH154" s="159"/>
      <c r="DI154" s="159"/>
      <c r="DJ154" s="159"/>
      <c r="DK154" s="159"/>
      <c r="DL154" s="159"/>
      <c r="DM154" s="159"/>
      <c r="DN154" s="159"/>
      <c r="DO154" s="159"/>
      <c r="DP154" s="159"/>
      <c r="DQ154" s="159"/>
      <c r="DR154" s="159"/>
      <c r="DS154" s="159"/>
      <c r="DT154" s="159"/>
      <c r="DU154" s="159"/>
      <c r="DV154" s="159"/>
      <c r="DW154" s="159"/>
      <c r="DX154" s="159"/>
      <c r="DY154" s="159"/>
      <c r="DZ154" s="159"/>
      <c r="EA154" s="159"/>
      <c r="EB154" s="159"/>
      <c r="EC154" s="159"/>
      <c r="ED154" s="159"/>
      <c r="EE154" s="159"/>
      <c r="EF154" s="159"/>
      <c r="EG154" s="159"/>
      <c r="EH154" s="159"/>
      <c r="EI154" s="159"/>
      <c r="EJ154" s="159"/>
      <c r="EK154" s="159"/>
      <c r="EL154" s="159"/>
      <c r="EM154" s="159"/>
      <c r="EN154" s="159"/>
      <c r="EO154" s="159"/>
      <c r="EP154" s="159"/>
      <c r="EQ154" s="159"/>
      <c r="ER154" s="159"/>
      <c r="ES154" s="159"/>
      <c r="ET154" s="159"/>
      <c r="EU154" s="159"/>
      <c r="EV154" s="159"/>
      <c r="EW154" s="159"/>
      <c r="EX154" s="159"/>
      <c r="EY154" s="159"/>
      <c r="EZ154" s="159"/>
      <c r="FA154" s="159"/>
      <c r="FB154" s="159"/>
      <c r="FC154" s="159"/>
      <c r="FD154" s="159"/>
      <c r="FE154" s="159"/>
      <c r="FF154" s="159"/>
      <c r="FG154" s="159"/>
      <c r="FH154" s="159"/>
      <c r="FI154" s="159"/>
      <c r="FJ154" s="159"/>
      <c r="FK154" s="159"/>
      <c r="FL154" s="159"/>
      <c r="FM154" s="159"/>
      <c r="FN154" s="159"/>
      <c r="FO154" s="159"/>
      <c r="FP154" s="159"/>
      <c r="FQ154" s="159"/>
      <c r="FR154" s="159"/>
      <c r="FS154" s="159"/>
      <c r="FT154" s="159"/>
      <c r="FU154" s="159"/>
      <c r="FV154" s="159"/>
      <c r="FW154" s="159"/>
      <c r="FX154" s="159"/>
      <c r="FY154" s="159"/>
      <c r="FZ154" s="159"/>
      <c r="GA154" s="159"/>
      <c r="GB154" s="159"/>
      <c r="GC154" s="159"/>
      <c r="GD154" s="159"/>
      <c r="GE154" s="159"/>
      <c r="GF154" s="159"/>
      <c r="GG154" s="159"/>
      <c r="GH154" s="159"/>
    </row>
    <row r="155" customFormat="false" ht="12.75" hidden="false" customHeight="false" outlineLevel="0" collapsed="false">
      <c r="A155" s="168"/>
      <c r="B155" s="149"/>
      <c r="C155" s="149"/>
      <c r="D155" s="149"/>
      <c r="E155" s="149"/>
      <c r="F155" s="149"/>
      <c r="G155" s="149"/>
      <c r="H155" s="148"/>
      <c r="I155" s="170"/>
      <c r="R155" s="148"/>
      <c r="S155" s="158"/>
      <c r="T155" s="159"/>
      <c r="U155" s="159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  <c r="AU155" s="159"/>
      <c r="AV155" s="159"/>
      <c r="AW155" s="159"/>
      <c r="AX155" s="159"/>
      <c r="AY155" s="159"/>
      <c r="AZ155" s="159"/>
      <c r="BA155" s="159"/>
      <c r="BB155" s="159"/>
      <c r="BC155" s="159"/>
      <c r="BD155" s="159"/>
      <c r="BE155" s="159"/>
      <c r="BF155" s="159"/>
      <c r="BG155" s="159"/>
      <c r="BH155" s="159"/>
      <c r="BI155" s="159"/>
      <c r="BJ155" s="159"/>
      <c r="BK155" s="159"/>
      <c r="BL155" s="159"/>
      <c r="BM155" s="159"/>
      <c r="BN155" s="159"/>
      <c r="BO155" s="159"/>
      <c r="BP155" s="159"/>
      <c r="BQ155" s="159"/>
      <c r="BR155" s="159"/>
      <c r="BS155" s="159"/>
      <c r="BT155" s="159"/>
      <c r="BU155" s="159"/>
      <c r="BV155" s="159"/>
      <c r="BW155" s="159"/>
      <c r="BX155" s="159"/>
      <c r="BY155" s="159"/>
      <c r="BZ155" s="159"/>
      <c r="CA155" s="159"/>
      <c r="CB155" s="159"/>
      <c r="CC155" s="159"/>
      <c r="CD155" s="159"/>
      <c r="CE155" s="159"/>
      <c r="CF155" s="159"/>
      <c r="CG155" s="159"/>
      <c r="CH155" s="159"/>
      <c r="CI155" s="159"/>
      <c r="CJ155" s="159"/>
      <c r="CK155" s="159"/>
      <c r="CL155" s="159"/>
      <c r="CM155" s="159"/>
      <c r="CN155" s="159"/>
      <c r="CO155" s="159"/>
      <c r="CP155" s="159"/>
      <c r="CQ155" s="159"/>
      <c r="CR155" s="159"/>
      <c r="CS155" s="159"/>
      <c r="CT155" s="159"/>
      <c r="CU155" s="159"/>
      <c r="CV155" s="159"/>
      <c r="CW155" s="159"/>
      <c r="CX155" s="159"/>
      <c r="CY155" s="159"/>
      <c r="CZ155" s="159"/>
      <c r="DA155" s="159"/>
      <c r="DB155" s="159"/>
      <c r="DC155" s="159"/>
      <c r="DD155" s="159"/>
      <c r="DE155" s="159"/>
      <c r="DF155" s="159"/>
      <c r="DG155" s="159"/>
      <c r="DH155" s="159"/>
      <c r="DI155" s="159"/>
      <c r="DJ155" s="159"/>
      <c r="DK155" s="159"/>
      <c r="DL155" s="159"/>
      <c r="DM155" s="159"/>
      <c r="DN155" s="159"/>
      <c r="DO155" s="159"/>
      <c r="DP155" s="159"/>
      <c r="DQ155" s="159"/>
      <c r="DR155" s="159"/>
      <c r="DS155" s="159"/>
      <c r="DT155" s="159"/>
      <c r="DU155" s="159"/>
      <c r="DV155" s="159"/>
      <c r="DW155" s="159"/>
      <c r="DX155" s="159"/>
      <c r="DY155" s="159"/>
      <c r="DZ155" s="159"/>
      <c r="EA155" s="159"/>
      <c r="EB155" s="159"/>
      <c r="EC155" s="159"/>
      <c r="ED155" s="159"/>
      <c r="EE155" s="159"/>
      <c r="EF155" s="159"/>
      <c r="EG155" s="159"/>
      <c r="EH155" s="159"/>
      <c r="EI155" s="159"/>
      <c r="EJ155" s="159"/>
      <c r="EK155" s="159"/>
      <c r="EL155" s="159"/>
      <c r="EM155" s="159"/>
      <c r="EN155" s="159"/>
      <c r="EO155" s="159"/>
      <c r="EP155" s="159"/>
      <c r="EQ155" s="159"/>
      <c r="ER155" s="159"/>
      <c r="ES155" s="159"/>
      <c r="ET155" s="159"/>
      <c r="EU155" s="159"/>
      <c r="EV155" s="159"/>
      <c r="EW155" s="159"/>
      <c r="EX155" s="159"/>
      <c r="EY155" s="159"/>
      <c r="EZ155" s="159"/>
      <c r="FA155" s="159"/>
      <c r="FB155" s="159"/>
      <c r="FC155" s="159"/>
      <c r="FD155" s="159"/>
      <c r="FE155" s="159"/>
      <c r="FF155" s="159"/>
      <c r="FG155" s="159"/>
      <c r="FH155" s="159"/>
      <c r="FI155" s="159"/>
      <c r="FJ155" s="159"/>
      <c r="FK155" s="159"/>
      <c r="FL155" s="159"/>
      <c r="FM155" s="159"/>
      <c r="FN155" s="159"/>
      <c r="FO155" s="159"/>
      <c r="FP155" s="159"/>
      <c r="FQ155" s="159"/>
      <c r="FR155" s="159"/>
      <c r="FS155" s="159"/>
      <c r="FT155" s="159"/>
      <c r="FU155" s="159"/>
      <c r="FV155" s="159"/>
      <c r="FW155" s="159"/>
      <c r="FX155" s="159"/>
      <c r="FY155" s="159"/>
      <c r="FZ155" s="159"/>
      <c r="GA155" s="159"/>
      <c r="GB155" s="159"/>
      <c r="GC155" s="159"/>
      <c r="GD155" s="159"/>
      <c r="GE155" s="159"/>
      <c r="GF155" s="159"/>
      <c r="GG155" s="159"/>
      <c r="GH155" s="159"/>
    </row>
    <row r="156" customFormat="false" ht="12.75" hidden="false" customHeight="false" outlineLevel="0" collapsed="false">
      <c r="A156" s="168"/>
      <c r="B156" s="149"/>
      <c r="C156" s="149"/>
      <c r="D156" s="149"/>
      <c r="E156" s="149"/>
      <c r="F156" s="149"/>
      <c r="G156" s="149"/>
      <c r="H156" s="148"/>
      <c r="I156" s="170"/>
      <c r="R156" s="148"/>
      <c r="S156" s="158"/>
      <c r="T156" s="159"/>
      <c r="U156" s="159"/>
      <c r="V156" s="159"/>
      <c r="W156" s="159"/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59"/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59"/>
      <c r="AS156" s="159"/>
      <c r="AT156" s="159"/>
      <c r="AU156" s="159"/>
      <c r="AV156" s="159"/>
      <c r="AW156" s="159"/>
      <c r="AX156" s="159"/>
      <c r="AY156" s="159"/>
      <c r="AZ156" s="159"/>
      <c r="BA156" s="159"/>
      <c r="BB156" s="159"/>
      <c r="BC156" s="159"/>
      <c r="BD156" s="159"/>
      <c r="BE156" s="159"/>
      <c r="BF156" s="159"/>
      <c r="BG156" s="159"/>
      <c r="BH156" s="159"/>
      <c r="BI156" s="159"/>
      <c r="BJ156" s="159"/>
      <c r="BK156" s="159"/>
      <c r="BL156" s="159"/>
      <c r="BM156" s="159"/>
      <c r="BN156" s="159"/>
      <c r="BO156" s="159"/>
      <c r="BP156" s="159"/>
      <c r="BQ156" s="159"/>
      <c r="BR156" s="159"/>
      <c r="BS156" s="159"/>
      <c r="BT156" s="159"/>
      <c r="BU156" s="159"/>
      <c r="BV156" s="159"/>
      <c r="BW156" s="159"/>
      <c r="BX156" s="159"/>
      <c r="BY156" s="159"/>
      <c r="BZ156" s="159"/>
      <c r="CA156" s="159"/>
      <c r="CB156" s="159"/>
      <c r="CC156" s="159"/>
      <c r="CD156" s="159"/>
      <c r="CE156" s="159"/>
      <c r="CF156" s="159"/>
      <c r="CG156" s="159"/>
      <c r="CH156" s="159"/>
      <c r="CI156" s="159"/>
      <c r="CJ156" s="159"/>
      <c r="CK156" s="159"/>
      <c r="CL156" s="159"/>
      <c r="CM156" s="159"/>
      <c r="CN156" s="159"/>
      <c r="CO156" s="159"/>
      <c r="CP156" s="159"/>
      <c r="CQ156" s="159"/>
      <c r="CR156" s="159"/>
      <c r="CS156" s="159"/>
      <c r="CT156" s="159"/>
      <c r="CU156" s="159"/>
      <c r="CV156" s="159"/>
      <c r="CW156" s="159"/>
      <c r="CX156" s="159"/>
      <c r="CY156" s="159"/>
      <c r="CZ156" s="159"/>
      <c r="DA156" s="159"/>
      <c r="DB156" s="159"/>
      <c r="DC156" s="159"/>
      <c r="DD156" s="159"/>
      <c r="DE156" s="159"/>
      <c r="DF156" s="159"/>
      <c r="DG156" s="159"/>
      <c r="DH156" s="159"/>
      <c r="DI156" s="159"/>
      <c r="DJ156" s="159"/>
      <c r="DK156" s="159"/>
      <c r="DL156" s="159"/>
      <c r="DM156" s="159"/>
      <c r="DN156" s="159"/>
      <c r="DO156" s="159"/>
      <c r="DP156" s="159"/>
      <c r="DQ156" s="159"/>
      <c r="DR156" s="159"/>
      <c r="DS156" s="159"/>
      <c r="DT156" s="159"/>
      <c r="DU156" s="159"/>
      <c r="DV156" s="159"/>
      <c r="DW156" s="159"/>
      <c r="DX156" s="159"/>
      <c r="DY156" s="159"/>
      <c r="DZ156" s="159"/>
      <c r="EA156" s="159"/>
      <c r="EB156" s="159"/>
      <c r="EC156" s="159"/>
      <c r="ED156" s="159"/>
      <c r="EE156" s="159"/>
      <c r="EF156" s="159"/>
      <c r="EG156" s="159"/>
      <c r="EH156" s="159"/>
      <c r="EI156" s="159"/>
      <c r="EJ156" s="159"/>
      <c r="EK156" s="159"/>
      <c r="EL156" s="159"/>
      <c r="EM156" s="159"/>
      <c r="EN156" s="159"/>
      <c r="EO156" s="159"/>
      <c r="EP156" s="159"/>
      <c r="EQ156" s="159"/>
      <c r="ER156" s="159"/>
      <c r="ES156" s="159"/>
      <c r="ET156" s="159"/>
      <c r="EU156" s="159"/>
      <c r="EV156" s="159"/>
      <c r="EW156" s="159"/>
      <c r="EX156" s="159"/>
      <c r="EY156" s="159"/>
      <c r="EZ156" s="159"/>
      <c r="FA156" s="159"/>
      <c r="FB156" s="159"/>
      <c r="FC156" s="159"/>
      <c r="FD156" s="159"/>
      <c r="FE156" s="159"/>
      <c r="FF156" s="159"/>
      <c r="FG156" s="159"/>
      <c r="FH156" s="159"/>
      <c r="FI156" s="159"/>
      <c r="FJ156" s="159"/>
      <c r="FK156" s="159"/>
      <c r="FL156" s="159"/>
      <c r="FM156" s="159"/>
      <c r="FN156" s="159"/>
      <c r="FO156" s="159"/>
      <c r="FP156" s="159"/>
      <c r="FQ156" s="159"/>
      <c r="FR156" s="159"/>
      <c r="FS156" s="159"/>
      <c r="FT156" s="159"/>
      <c r="FU156" s="159"/>
      <c r="FV156" s="159"/>
      <c r="FW156" s="159"/>
      <c r="FX156" s="159"/>
      <c r="FY156" s="159"/>
      <c r="FZ156" s="159"/>
      <c r="GA156" s="159"/>
      <c r="GB156" s="159"/>
      <c r="GC156" s="159"/>
      <c r="GD156" s="159"/>
      <c r="GE156" s="159"/>
      <c r="GF156" s="159"/>
      <c r="GG156" s="159"/>
      <c r="GH156" s="159"/>
    </row>
    <row r="157" customFormat="false" ht="12.75" hidden="false" customHeight="false" outlineLevel="0" collapsed="false">
      <c r="A157" s="168"/>
      <c r="B157" s="149"/>
      <c r="C157" s="149"/>
      <c r="D157" s="149"/>
      <c r="E157" s="149"/>
      <c r="F157" s="149"/>
      <c r="G157" s="149"/>
      <c r="H157" s="148"/>
      <c r="I157" s="170"/>
      <c r="R157" s="148"/>
      <c r="S157" s="158"/>
      <c r="T157" s="159"/>
      <c r="U157" s="159"/>
      <c r="V157" s="159"/>
      <c r="W157" s="159"/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59"/>
      <c r="AS157" s="159"/>
      <c r="AT157" s="159"/>
      <c r="AU157" s="159"/>
      <c r="AV157" s="159"/>
      <c r="AW157" s="159"/>
      <c r="AX157" s="159"/>
      <c r="AY157" s="159"/>
      <c r="AZ157" s="159"/>
      <c r="BA157" s="159"/>
      <c r="BB157" s="159"/>
      <c r="BC157" s="159"/>
      <c r="BD157" s="159"/>
      <c r="BE157" s="159"/>
      <c r="BF157" s="159"/>
      <c r="BG157" s="159"/>
      <c r="BH157" s="159"/>
      <c r="BI157" s="159"/>
      <c r="BJ157" s="159"/>
      <c r="BK157" s="159"/>
      <c r="BL157" s="159"/>
      <c r="BM157" s="159"/>
      <c r="BN157" s="159"/>
      <c r="BO157" s="159"/>
      <c r="BP157" s="159"/>
      <c r="BQ157" s="159"/>
      <c r="BR157" s="159"/>
      <c r="BS157" s="159"/>
      <c r="BT157" s="159"/>
      <c r="BU157" s="159"/>
      <c r="BV157" s="159"/>
      <c r="BW157" s="159"/>
      <c r="BX157" s="159"/>
      <c r="BY157" s="159"/>
      <c r="BZ157" s="159"/>
      <c r="CA157" s="159"/>
      <c r="CB157" s="159"/>
      <c r="CC157" s="159"/>
      <c r="CD157" s="159"/>
      <c r="CE157" s="159"/>
      <c r="CF157" s="159"/>
      <c r="CG157" s="159"/>
      <c r="CH157" s="159"/>
      <c r="CI157" s="159"/>
      <c r="CJ157" s="159"/>
      <c r="CK157" s="159"/>
      <c r="CL157" s="159"/>
      <c r="CM157" s="159"/>
      <c r="CN157" s="159"/>
      <c r="CO157" s="159"/>
      <c r="CP157" s="159"/>
      <c r="CQ157" s="159"/>
      <c r="CR157" s="159"/>
      <c r="CS157" s="159"/>
      <c r="CT157" s="159"/>
      <c r="CU157" s="159"/>
      <c r="CV157" s="159"/>
      <c r="CW157" s="159"/>
      <c r="CX157" s="159"/>
      <c r="CY157" s="159"/>
      <c r="CZ157" s="159"/>
      <c r="DA157" s="159"/>
      <c r="DB157" s="159"/>
      <c r="DC157" s="159"/>
      <c r="DD157" s="159"/>
      <c r="DE157" s="159"/>
      <c r="DF157" s="159"/>
      <c r="DG157" s="159"/>
      <c r="DH157" s="159"/>
      <c r="DI157" s="159"/>
      <c r="DJ157" s="159"/>
      <c r="DK157" s="159"/>
      <c r="DL157" s="159"/>
      <c r="DM157" s="159"/>
      <c r="DN157" s="159"/>
      <c r="DO157" s="159"/>
      <c r="DP157" s="159"/>
      <c r="DQ157" s="159"/>
      <c r="DR157" s="159"/>
      <c r="DS157" s="159"/>
      <c r="DT157" s="159"/>
      <c r="DU157" s="159"/>
      <c r="DV157" s="159"/>
      <c r="DW157" s="159"/>
      <c r="DX157" s="159"/>
      <c r="DY157" s="159"/>
      <c r="DZ157" s="159"/>
      <c r="EA157" s="159"/>
      <c r="EB157" s="159"/>
      <c r="EC157" s="159"/>
      <c r="ED157" s="159"/>
      <c r="EE157" s="159"/>
      <c r="EF157" s="159"/>
      <c r="EG157" s="159"/>
      <c r="EH157" s="159"/>
      <c r="EI157" s="159"/>
      <c r="EJ157" s="159"/>
      <c r="EK157" s="159"/>
      <c r="EL157" s="159"/>
      <c r="EM157" s="159"/>
      <c r="EN157" s="159"/>
      <c r="EO157" s="159"/>
      <c r="EP157" s="159"/>
      <c r="EQ157" s="159"/>
      <c r="ER157" s="159"/>
      <c r="ES157" s="159"/>
      <c r="ET157" s="159"/>
      <c r="EU157" s="159"/>
      <c r="EV157" s="159"/>
      <c r="EW157" s="159"/>
      <c r="EX157" s="159"/>
      <c r="EY157" s="159"/>
      <c r="EZ157" s="159"/>
      <c r="FA157" s="159"/>
      <c r="FB157" s="159"/>
      <c r="FC157" s="159"/>
      <c r="FD157" s="159"/>
      <c r="FE157" s="159"/>
      <c r="FF157" s="159"/>
      <c r="FG157" s="159"/>
      <c r="FH157" s="159"/>
      <c r="FI157" s="159"/>
      <c r="FJ157" s="159"/>
      <c r="FK157" s="159"/>
      <c r="FL157" s="159"/>
      <c r="FM157" s="159"/>
      <c r="FN157" s="159"/>
      <c r="FO157" s="159"/>
      <c r="FP157" s="159"/>
      <c r="FQ157" s="159"/>
      <c r="FR157" s="159"/>
      <c r="FS157" s="159"/>
      <c r="FT157" s="159"/>
      <c r="FU157" s="159"/>
      <c r="FV157" s="159"/>
      <c r="FW157" s="159"/>
      <c r="FX157" s="159"/>
      <c r="FY157" s="159"/>
      <c r="FZ157" s="159"/>
      <c r="GA157" s="159"/>
      <c r="GB157" s="159"/>
      <c r="GC157" s="159"/>
      <c r="GD157" s="159"/>
      <c r="GE157" s="159"/>
      <c r="GF157" s="159"/>
      <c r="GG157" s="159"/>
      <c r="GH157" s="159"/>
    </row>
    <row r="158" customFormat="false" ht="12.75" hidden="false" customHeight="false" outlineLevel="0" collapsed="false">
      <c r="A158" s="168"/>
      <c r="B158" s="149"/>
      <c r="C158" s="149"/>
      <c r="D158" s="149"/>
      <c r="E158" s="149"/>
      <c r="F158" s="149"/>
      <c r="G158" s="149"/>
      <c r="H158" s="148"/>
      <c r="I158" s="170"/>
      <c r="R158" s="148"/>
      <c r="S158" s="158"/>
      <c r="T158" s="159"/>
      <c r="U158" s="159"/>
      <c r="V158" s="159"/>
      <c r="W158" s="159"/>
      <c r="X158" s="159"/>
      <c r="Y158" s="159"/>
      <c r="Z158" s="159"/>
      <c r="AA158" s="159"/>
      <c r="AB158" s="159"/>
      <c r="AC158" s="159"/>
      <c r="AD158" s="159"/>
      <c r="AE158" s="159"/>
      <c r="AF158" s="159"/>
      <c r="AG158" s="159"/>
      <c r="AH158" s="159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59"/>
      <c r="AS158" s="159"/>
      <c r="AT158" s="159"/>
      <c r="AU158" s="159"/>
      <c r="AV158" s="159"/>
      <c r="AW158" s="159"/>
      <c r="AX158" s="159"/>
      <c r="AY158" s="159"/>
      <c r="AZ158" s="159"/>
      <c r="BA158" s="159"/>
      <c r="BB158" s="159"/>
      <c r="BC158" s="159"/>
      <c r="BD158" s="159"/>
      <c r="BE158" s="159"/>
      <c r="BF158" s="159"/>
      <c r="BG158" s="159"/>
      <c r="BH158" s="159"/>
      <c r="BI158" s="159"/>
      <c r="BJ158" s="159"/>
      <c r="BK158" s="159"/>
      <c r="BL158" s="159"/>
      <c r="BM158" s="159"/>
      <c r="BN158" s="159"/>
      <c r="BO158" s="159"/>
      <c r="BP158" s="159"/>
      <c r="BQ158" s="159"/>
      <c r="BR158" s="159"/>
      <c r="BS158" s="159"/>
      <c r="BT158" s="159"/>
      <c r="BU158" s="159"/>
      <c r="BV158" s="159"/>
      <c r="BW158" s="159"/>
      <c r="BX158" s="159"/>
      <c r="BY158" s="159"/>
      <c r="BZ158" s="159"/>
      <c r="CA158" s="159"/>
      <c r="CB158" s="159"/>
      <c r="CC158" s="159"/>
      <c r="CD158" s="159"/>
      <c r="CE158" s="159"/>
      <c r="CF158" s="159"/>
      <c r="CG158" s="159"/>
      <c r="CH158" s="159"/>
      <c r="CI158" s="159"/>
      <c r="CJ158" s="159"/>
      <c r="CK158" s="159"/>
      <c r="CL158" s="159"/>
      <c r="CM158" s="159"/>
      <c r="CN158" s="159"/>
      <c r="CO158" s="159"/>
      <c r="CP158" s="159"/>
      <c r="CQ158" s="159"/>
      <c r="CR158" s="159"/>
      <c r="CS158" s="159"/>
      <c r="CT158" s="159"/>
      <c r="CU158" s="159"/>
      <c r="CV158" s="159"/>
      <c r="CW158" s="159"/>
      <c r="CX158" s="159"/>
      <c r="CY158" s="159"/>
      <c r="CZ158" s="159"/>
      <c r="DA158" s="159"/>
      <c r="DB158" s="159"/>
      <c r="DC158" s="159"/>
      <c r="DD158" s="159"/>
      <c r="DE158" s="159"/>
      <c r="DF158" s="159"/>
      <c r="DG158" s="159"/>
      <c r="DH158" s="159"/>
      <c r="DI158" s="159"/>
      <c r="DJ158" s="159"/>
      <c r="DK158" s="159"/>
      <c r="DL158" s="159"/>
      <c r="DM158" s="159"/>
      <c r="DN158" s="159"/>
      <c r="DO158" s="159"/>
      <c r="DP158" s="159"/>
      <c r="DQ158" s="159"/>
      <c r="DR158" s="159"/>
      <c r="DS158" s="159"/>
      <c r="DT158" s="159"/>
      <c r="DU158" s="159"/>
      <c r="DV158" s="159"/>
      <c r="DW158" s="159"/>
      <c r="DX158" s="159"/>
      <c r="DY158" s="159"/>
      <c r="DZ158" s="159"/>
      <c r="EA158" s="159"/>
      <c r="EB158" s="159"/>
      <c r="EC158" s="159"/>
      <c r="ED158" s="159"/>
      <c r="EE158" s="159"/>
      <c r="EF158" s="159"/>
      <c r="EG158" s="159"/>
      <c r="EH158" s="159"/>
      <c r="EI158" s="159"/>
      <c r="EJ158" s="159"/>
      <c r="EK158" s="159"/>
      <c r="EL158" s="159"/>
      <c r="EM158" s="159"/>
      <c r="EN158" s="159"/>
      <c r="EO158" s="159"/>
      <c r="EP158" s="159"/>
      <c r="EQ158" s="159"/>
      <c r="ER158" s="159"/>
      <c r="ES158" s="159"/>
      <c r="ET158" s="159"/>
      <c r="EU158" s="159"/>
      <c r="EV158" s="159"/>
      <c r="EW158" s="159"/>
      <c r="EX158" s="159"/>
      <c r="EY158" s="159"/>
      <c r="EZ158" s="159"/>
      <c r="FA158" s="159"/>
      <c r="FB158" s="159"/>
      <c r="FC158" s="159"/>
      <c r="FD158" s="159"/>
      <c r="FE158" s="159"/>
      <c r="FF158" s="159"/>
      <c r="FG158" s="159"/>
      <c r="FH158" s="159"/>
      <c r="FI158" s="159"/>
      <c r="FJ158" s="159"/>
      <c r="FK158" s="159"/>
      <c r="FL158" s="159"/>
      <c r="FM158" s="159"/>
      <c r="FN158" s="159"/>
      <c r="FO158" s="159"/>
      <c r="FP158" s="159"/>
      <c r="FQ158" s="159"/>
      <c r="FR158" s="159"/>
      <c r="FS158" s="159"/>
      <c r="FT158" s="159"/>
      <c r="FU158" s="159"/>
      <c r="FV158" s="159"/>
      <c r="FW158" s="159"/>
      <c r="FX158" s="159"/>
      <c r="FY158" s="159"/>
      <c r="FZ158" s="159"/>
      <c r="GA158" s="159"/>
      <c r="GB158" s="159"/>
      <c r="GC158" s="159"/>
      <c r="GD158" s="159"/>
      <c r="GE158" s="159"/>
      <c r="GF158" s="159"/>
      <c r="GG158" s="159"/>
      <c r="GH158" s="159"/>
    </row>
    <row r="159" customFormat="false" ht="12.75" hidden="false" customHeight="false" outlineLevel="0" collapsed="false">
      <c r="A159" s="168"/>
      <c r="B159" s="149"/>
      <c r="C159" s="149"/>
      <c r="D159" s="149"/>
      <c r="E159" s="149"/>
      <c r="F159" s="149"/>
      <c r="G159" s="149"/>
      <c r="H159" s="148"/>
      <c r="I159" s="170"/>
      <c r="R159" s="148"/>
      <c r="S159" s="158"/>
      <c r="T159" s="159"/>
      <c r="U159" s="159"/>
      <c r="V159" s="159"/>
      <c r="W159" s="159"/>
      <c r="X159" s="159"/>
      <c r="Y159" s="159"/>
      <c r="Z159" s="159"/>
      <c r="AA159" s="159"/>
      <c r="AB159" s="159"/>
      <c r="AC159" s="159"/>
      <c r="AD159" s="159"/>
      <c r="AE159" s="159"/>
      <c r="AF159" s="159"/>
      <c r="AG159" s="159"/>
      <c r="AH159" s="159"/>
      <c r="AI159" s="159"/>
      <c r="AJ159" s="159"/>
      <c r="AK159" s="159"/>
      <c r="AL159" s="159"/>
      <c r="AM159" s="159"/>
      <c r="AN159" s="159"/>
      <c r="AO159" s="159"/>
      <c r="AP159" s="159"/>
      <c r="AQ159" s="159"/>
      <c r="AR159" s="159"/>
      <c r="AS159" s="159"/>
      <c r="AT159" s="159"/>
      <c r="AU159" s="159"/>
      <c r="AV159" s="159"/>
      <c r="AW159" s="159"/>
      <c r="AX159" s="159"/>
      <c r="AY159" s="159"/>
      <c r="AZ159" s="159"/>
      <c r="BA159" s="159"/>
      <c r="BB159" s="159"/>
      <c r="BC159" s="159"/>
      <c r="BD159" s="159"/>
      <c r="BE159" s="159"/>
      <c r="BF159" s="159"/>
      <c r="BG159" s="159"/>
      <c r="BH159" s="159"/>
      <c r="BI159" s="159"/>
      <c r="BJ159" s="159"/>
      <c r="BK159" s="159"/>
      <c r="BL159" s="159"/>
      <c r="BM159" s="159"/>
      <c r="BN159" s="159"/>
      <c r="BO159" s="159"/>
      <c r="BP159" s="159"/>
      <c r="BQ159" s="159"/>
      <c r="BR159" s="159"/>
      <c r="BS159" s="159"/>
      <c r="BT159" s="159"/>
      <c r="BU159" s="159"/>
      <c r="BV159" s="159"/>
      <c r="BW159" s="159"/>
      <c r="BX159" s="159"/>
      <c r="BY159" s="159"/>
      <c r="BZ159" s="159"/>
      <c r="CA159" s="159"/>
      <c r="CB159" s="159"/>
      <c r="CC159" s="159"/>
      <c r="CD159" s="159"/>
      <c r="CE159" s="159"/>
      <c r="CF159" s="159"/>
      <c r="CG159" s="159"/>
      <c r="CH159" s="159"/>
      <c r="CI159" s="159"/>
      <c r="CJ159" s="159"/>
      <c r="CK159" s="159"/>
      <c r="CL159" s="159"/>
      <c r="CM159" s="159"/>
      <c r="CN159" s="159"/>
      <c r="CO159" s="159"/>
      <c r="CP159" s="159"/>
      <c r="CQ159" s="159"/>
      <c r="CR159" s="159"/>
      <c r="CS159" s="159"/>
      <c r="CT159" s="159"/>
      <c r="CU159" s="159"/>
      <c r="CV159" s="159"/>
      <c r="CW159" s="159"/>
      <c r="CX159" s="159"/>
      <c r="CY159" s="159"/>
      <c r="CZ159" s="159"/>
      <c r="DA159" s="159"/>
      <c r="DB159" s="159"/>
      <c r="DC159" s="159"/>
      <c r="DD159" s="159"/>
      <c r="DE159" s="159"/>
      <c r="DF159" s="159"/>
      <c r="DG159" s="159"/>
      <c r="DH159" s="159"/>
      <c r="DI159" s="159"/>
      <c r="DJ159" s="159"/>
      <c r="DK159" s="159"/>
      <c r="DL159" s="159"/>
      <c r="DM159" s="159"/>
      <c r="DN159" s="159"/>
      <c r="DO159" s="159"/>
      <c r="DP159" s="159"/>
      <c r="DQ159" s="159"/>
      <c r="DR159" s="159"/>
      <c r="DS159" s="159"/>
      <c r="DT159" s="159"/>
      <c r="DU159" s="159"/>
      <c r="DV159" s="159"/>
      <c r="DW159" s="159"/>
      <c r="DX159" s="159"/>
      <c r="DY159" s="159"/>
      <c r="DZ159" s="159"/>
      <c r="EA159" s="159"/>
      <c r="EB159" s="159"/>
      <c r="EC159" s="159"/>
      <c r="ED159" s="159"/>
      <c r="EE159" s="159"/>
      <c r="EF159" s="159"/>
      <c r="EG159" s="159"/>
      <c r="EH159" s="159"/>
      <c r="EI159" s="159"/>
      <c r="EJ159" s="159"/>
      <c r="EK159" s="159"/>
      <c r="EL159" s="159"/>
      <c r="EM159" s="159"/>
      <c r="EN159" s="159"/>
      <c r="EO159" s="159"/>
      <c r="EP159" s="159"/>
      <c r="EQ159" s="159"/>
      <c r="ER159" s="159"/>
      <c r="ES159" s="159"/>
      <c r="ET159" s="159"/>
      <c r="EU159" s="159"/>
      <c r="EV159" s="159"/>
      <c r="EW159" s="159"/>
      <c r="EX159" s="159"/>
      <c r="EY159" s="159"/>
      <c r="EZ159" s="159"/>
      <c r="FA159" s="159"/>
      <c r="FB159" s="159"/>
      <c r="FC159" s="159"/>
      <c r="FD159" s="159"/>
      <c r="FE159" s="159"/>
      <c r="FF159" s="159"/>
      <c r="FG159" s="159"/>
      <c r="FH159" s="159"/>
      <c r="FI159" s="159"/>
      <c r="FJ159" s="159"/>
      <c r="FK159" s="159"/>
      <c r="FL159" s="159"/>
      <c r="FM159" s="159"/>
      <c r="FN159" s="159"/>
      <c r="FO159" s="159"/>
      <c r="FP159" s="159"/>
      <c r="FQ159" s="159"/>
      <c r="FR159" s="159"/>
      <c r="FS159" s="159"/>
      <c r="FT159" s="159"/>
      <c r="FU159" s="159"/>
      <c r="FV159" s="159"/>
      <c r="FW159" s="159"/>
      <c r="FX159" s="159"/>
      <c r="FY159" s="159"/>
      <c r="FZ159" s="159"/>
      <c r="GA159" s="159"/>
      <c r="GB159" s="159"/>
      <c r="GC159" s="159"/>
      <c r="GD159" s="159"/>
      <c r="GE159" s="159"/>
      <c r="GF159" s="159"/>
      <c r="GG159" s="159"/>
      <c r="GH159" s="159"/>
    </row>
    <row r="160" customFormat="false" ht="12.75" hidden="false" customHeight="false" outlineLevel="0" collapsed="false">
      <c r="A160" s="168"/>
      <c r="B160" s="149"/>
      <c r="C160" s="149"/>
      <c r="D160" s="149"/>
      <c r="E160" s="149"/>
      <c r="F160" s="149"/>
      <c r="G160" s="149"/>
      <c r="H160" s="148"/>
      <c r="I160" s="170"/>
      <c r="R160" s="148"/>
      <c r="S160" s="158"/>
      <c r="T160" s="159"/>
      <c r="U160" s="159"/>
      <c r="V160" s="159"/>
      <c r="W160" s="159"/>
      <c r="X160" s="159"/>
      <c r="Y160" s="159"/>
      <c r="Z160" s="159"/>
      <c r="AA160" s="159"/>
      <c r="AB160" s="159"/>
      <c r="AC160" s="159"/>
      <c r="AD160" s="159"/>
      <c r="AE160" s="159"/>
      <c r="AF160" s="159"/>
      <c r="AG160" s="159"/>
      <c r="AH160" s="159"/>
      <c r="AI160" s="159"/>
      <c r="AJ160" s="159"/>
      <c r="AK160" s="159"/>
      <c r="AL160" s="159"/>
      <c r="AM160" s="159"/>
      <c r="AN160" s="159"/>
      <c r="AO160" s="159"/>
      <c r="AP160" s="159"/>
      <c r="AQ160" s="159"/>
      <c r="AR160" s="159"/>
      <c r="AS160" s="159"/>
      <c r="AT160" s="159"/>
      <c r="AU160" s="159"/>
      <c r="AV160" s="159"/>
      <c r="AW160" s="159"/>
      <c r="AX160" s="159"/>
      <c r="AY160" s="159"/>
      <c r="AZ160" s="159"/>
      <c r="BA160" s="159"/>
      <c r="BB160" s="159"/>
      <c r="BC160" s="159"/>
      <c r="BD160" s="159"/>
      <c r="BE160" s="159"/>
      <c r="BF160" s="159"/>
      <c r="BG160" s="159"/>
      <c r="BH160" s="159"/>
      <c r="BI160" s="159"/>
      <c r="BJ160" s="159"/>
      <c r="BK160" s="159"/>
      <c r="BL160" s="159"/>
      <c r="BM160" s="159"/>
      <c r="BN160" s="159"/>
      <c r="BO160" s="159"/>
      <c r="BP160" s="159"/>
      <c r="BQ160" s="159"/>
      <c r="BR160" s="159"/>
      <c r="BS160" s="159"/>
      <c r="BT160" s="159"/>
      <c r="BU160" s="159"/>
      <c r="BV160" s="159"/>
      <c r="BW160" s="159"/>
      <c r="BX160" s="159"/>
      <c r="BY160" s="159"/>
      <c r="BZ160" s="159"/>
      <c r="CA160" s="159"/>
      <c r="CB160" s="159"/>
      <c r="CC160" s="159"/>
      <c r="CD160" s="159"/>
      <c r="CE160" s="159"/>
      <c r="CF160" s="159"/>
      <c r="CG160" s="159"/>
      <c r="CH160" s="159"/>
      <c r="CI160" s="159"/>
      <c r="CJ160" s="159"/>
      <c r="CK160" s="159"/>
      <c r="CL160" s="159"/>
      <c r="CM160" s="159"/>
      <c r="CN160" s="159"/>
      <c r="CO160" s="159"/>
      <c r="CP160" s="159"/>
      <c r="CQ160" s="159"/>
      <c r="CR160" s="159"/>
      <c r="CS160" s="159"/>
      <c r="CT160" s="159"/>
      <c r="CU160" s="159"/>
      <c r="CV160" s="159"/>
      <c r="CW160" s="159"/>
      <c r="CX160" s="159"/>
      <c r="CY160" s="159"/>
      <c r="CZ160" s="159"/>
      <c r="DA160" s="159"/>
      <c r="DB160" s="159"/>
      <c r="DC160" s="159"/>
      <c r="DD160" s="159"/>
      <c r="DE160" s="159"/>
      <c r="DF160" s="159"/>
      <c r="DG160" s="159"/>
      <c r="DH160" s="159"/>
      <c r="DI160" s="159"/>
      <c r="DJ160" s="159"/>
      <c r="DK160" s="159"/>
      <c r="DL160" s="159"/>
      <c r="DM160" s="159"/>
      <c r="DN160" s="159"/>
      <c r="DO160" s="159"/>
      <c r="DP160" s="159"/>
      <c r="DQ160" s="159"/>
      <c r="DR160" s="159"/>
      <c r="DS160" s="159"/>
      <c r="DT160" s="159"/>
      <c r="DU160" s="159"/>
      <c r="DV160" s="159"/>
      <c r="DW160" s="159"/>
      <c r="DX160" s="159"/>
      <c r="DY160" s="159"/>
      <c r="DZ160" s="159"/>
      <c r="EA160" s="159"/>
      <c r="EB160" s="159"/>
      <c r="EC160" s="159"/>
      <c r="ED160" s="159"/>
      <c r="EE160" s="159"/>
      <c r="EF160" s="159"/>
      <c r="EG160" s="159"/>
      <c r="EH160" s="159"/>
      <c r="EI160" s="159"/>
      <c r="EJ160" s="159"/>
      <c r="EK160" s="159"/>
      <c r="EL160" s="159"/>
      <c r="EM160" s="159"/>
      <c r="EN160" s="159"/>
      <c r="EO160" s="159"/>
      <c r="EP160" s="159"/>
      <c r="EQ160" s="159"/>
      <c r="ER160" s="159"/>
      <c r="ES160" s="159"/>
      <c r="ET160" s="159"/>
      <c r="EU160" s="159"/>
      <c r="EV160" s="159"/>
      <c r="EW160" s="159"/>
      <c r="EX160" s="159"/>
      <c r="EY160" s="159"/>
      <c r="EZ160" s="159"/>
      <c r="FA160" s="159"/>
      <c r="FB160" s="159"/>
      <c r="FC160" s="159"/>
      <c r="FD160" s="159"/>
      <c r="FE160" s="159"/>
      <c r="FF160" s="159"/>
      <c r="FG160" s="159"/>
      <c r="FH160" s="159"/>
      <c r="FI160" s="159"/>
      <c r="FJ160" s="159"/>
      <c r="FK160" s="159"/>
      <c r="FL160" s="159"/>
      <c r="FM160" s="159"/>
      <c r="FN160" s="159"/>
      <c r="FO160" s="159"/>
      <c r="FP160" s="159"/>
      <c r="FQ160" s="159"/>
      <c r="FR160" s="159"/>
      <c r="FS160" s="159"/>
      <c r="FT160" s="159"/>
      <c r="FU160" s="159"/>
      <c r="FV160" s="159"/>
      <c r="FW160" s="159"/>
      <c r="FX160" s="159"/>
      <c r="FY160" s="159"/>
      <c r="FZ160" s="159"/>
      <c r="GA160" s="159"/>
      <c r="GB160" s="159"/>
      <c r="GC160" s="159"/>
      <c r="GD160" s="159"/>
      <c r="GE160" s="159"/>
      <c r="GF160" s="159"/>
      <c r="GG160" s="159"/>
      <c r="GH160" s="159"/>
    </row>
    <row r="161" customFormat="false" ht="12.75" hidden="false" customHeight="false" outlineLevel="0" collapsed="false">
      <c r="A161" s="168"/>
      <c r="B161" s="149"/>
      <c r="C161" s="149"/>
      <c r="D161" s="149"/>
      <c r="E161" s="149"/>
      <c r="F161" s="149"/>
      <c r="G161" s="149"/>
      <c r="H161" s="148"/>
      <c r="I161" s="170"/>
      <c r="R161" s="148"/>
      <c r="S161" s="158"/>
      <c r="T161" s="159"/>
      <c r="U161" s="159"/>
      <c r="V161" s="159"/>
      <c r="W161" s="159"/>
      <c r="X161" s="159"/>
      <c r="Y161" s="159"/>
      <c r="Z161" s="159"/>
      <c r="AA161" s="159"/>
      <c r="AB161" s="159"/>
      <c r="AC161" s="159"/>
      <c r="AD161" s="159"/>
      <c r="AE161" s="159"/>
      <c r="AF161" s="159"/>
      <c r="AG161" s="159"/>
      <c r="AH161" s="159"/>
      <c r="AI161" s="159"/>
      <c r="AJ161" s="159"/>
      <c r="AK161" s="159"/>
      <c r="AL161" s="159"/>
      <c r="AM161" s="159"/>
      <c r="AN161" s="159"/>
      <c r="AO161" s="159"/>
      <c r="AP161" s="159"/>
      <c r="AQ161" s="159"/>
      <c r="AR161" s="159"/>
      <c r="AS161" s="159"/>
      <c r="AT161" s="159"/>
      <c r="AU161" s="159"/>
      <c r="AV161" s="159"/>
      <c r="AW161" s="159"/>
      <c r="AX161" s="159"/>
      <c r="AY161" s="159"/>
      <c r="AZ161" s="159"/>
      <c r="BA161" s="159"/>
      <c r="BB161" s="159"/>
      <c r="BC161" s="159"/>
      <c r="BD161" s="159"/>
      <c r="BE161" s="159"/>
      <c r="BF161" s="159"/>
      <c r="BG161" s="159"/>
      <c r="BH161" s="159"/>
      <c r="BI161" s="159"/>
      <c r="BJ161" s="159"/>
      <c r="BK161" s="159"/>
      <c r="BL161" s="159"/>
      <c r="BM161" s="159"/>
      <c r="BN161" s="159"/>
      <c r="BO161" s="159"/>
      <c r="BP161" s="159"/>
      <c r="BQ161" s="159"/>
      <c r="BR161" s="159"/>
      <c r="BS161" s="159"/>
      <c r="BT161" s="159"/>
      <c r="BU161" s="159"/>
      <c r="BV161" s="159"/>
      <c r="BW161" s="159"/>
      <c r="BX161" s="159"/>
      <c r="BY161" s="159"/>
      <c r="BZ161" s="159"/>
      <c r="CA161" s="159"/>
      <c r="CB161" s="159"/>
      <c r="CC161" s="159"/>
      <c r="CD161" s="159"/>
      <c r="CE161" s="159"/>
      <c r="CF161" s="159"/>
      <c r="CG161" s="159"/>
      <c r="CH161" s="159"/>
      <c r="CI161" s="159"/>
      <c r="CJ161" s="159"/>
      <c r="CK161" s="159"/>
      <c r="CL161" s="159"/>
      <c r="CM161" s="159"/>
      <c r="CN161" s="159"/>
      <c r="CO161" s="159"/>
      <c r="CP161" s="159"/>
      <c r="CQ161" s="159"/>
      <c r="CR161" s="159"/>
      <c r="CS161" s="159"/>
      <c r="CT161" s="159"/>
      <c r="CU161" s="159"/>
      <c r="CV161" s="159"/>
      <c r="CW161" s="159"/>
      <c r="CX161" s="159"/>
      <c r="CY161" s="159"/>
      <c r="CZ161" s="159"/>
      <c r="DA161" s="159"/>
      <c r="DB161" s="159"/>
      <c r="DC161" s="159"/>
      <c r="DD161" s="159"/>
      <c r="DE161" s="159"/>
      <c r="DF161" s="159"/>
      <c r="DG161" s="159"/>
      <c r="DH161" s="159"/>
      <c r="DI161" s="159"/>
      <c r="DJ161" s="159"/>
      <c r="DK161" s="159"/>
      <c r="DL161" s="159"/>
      <c r="DM161" s="159"/>
      <c r="DN161" s="159"/>
      <c r="DO161" s="159"/>
      <c r="DP161" s="159"/>
      <c r="DQ161" s="159"/>
      <c r="DR161" s="159"/>
      <c r="DS161" s="159"/>
      <c r="DT161" s="159"/>
      <c r="DU161" s="159"/>
      <c r="DV161" s="159"/>
      <c r="DW161" s="159"/>
      <c r="DX161" s="159"/>
      <c r="DY161" s="159"/>
      <c r="DZ161" s="159"/>
      <c r="EA161" s="159"/>
      <c r="EB161" s="159"/>
      <c r="EC161" s="159"/>
      <c r="ED161" s="159"/>
      <c r="EE161" s="159"/>
      <c r="EF161" s="159"/>
      <c r="EG161" s="159"/>
      <c r="EH161" s="159"/>
      <c r="EI161" s="159"/>
      <c r="EJ161" s="159"/>
      <c r="EK161" s="159"/>
      <c r="EL161" s="159"/>
      <c r="EM161" s="159"/>
      <c r="EN161" s="159"/>
      <c r="EO161" s="159"/>
      <c r="EP161" s="159"/>
      <c r="EQ161" s="159"/>
      <c r="ER161" s="159"/>
      <c r="ES161" s="159"/>
      <c r="ET161" s="159"/>
      <c r="EU161" s="159"/>
      <c r="EV161" s="159"/>
      <c r="EW161" s="159"/>
      <c r="EX161" s="159"/>
      <c r="EY161" s="159"/>
      <c r="EZ161" s="159"/>
      <c r="FA161" s="159"/>
      <c r="FB161" s="159"/>
      <c r="FC161" s="159"/>
      <c r="FD161" s="159"/>
      <c r="FE161" s="159"/>
      <c r="FF161" s="159"/>
      <c r="FG161" s="159"/>
      <c r="FH161" s="159"/>
      <c r="FI161" s="159"/>
      <c r="FJ161" s="159"/>
      <c r="FK161" s="159"/>
      <c r="FL161" s="159"/>
      <c r="FM161" s="159"/>
      <c r="FN161" s="159"/>
      <c r="FO161" s="159"/>
      <c r="FP161" s="159"/>
      <c r="FQ161" s="159"/>
      <c r="FR161" s="159"/>
      <c r="FS161" s="159"/>
      <c r="FT161" s="159"/>
      <c r="FU161" s="159"/>
      <c r="FV161" s="159"/>
      <c r="FW161" s="159"/>
      <c r="FX161" s="159"/>
      <c r="FY161" s="159"/>
      <c r="FZ161" s="159"/>
      <c r="GA161" s="159"/>
      <c r="GB161" s="159"/>
      <c r="GC161" s="159"/>
      <c r="GD161" s="159"/>
      <c r="GE161" s="159"/>
      <c r="GF161" s="159"/>
      <c r="GG161" s="159"/>
      <c r="GH161" s="159"/>
    </row>
    <row r="162" customFormat="false" ht="12.75" hidden="false" customHeight="false" outlineLevel="0" collapsed="false">
      <c r="A162" s="168"/>
      <c r="B162" s="149"/>
      <c r="C162" s="149"/>
      <c r="D162" s="149"/>
      <c r="E162" s="149"/>
      <c r="F162" s="149"/>
      <c r="G162" s="149"/>
      <c r="H162" s="148"/>
      <c r="I162" s="170"/>
      <c r="R162" s="148"/>
      <c r="S162" s="158"/>
      <c r="T162" s="159"/>
      <c r="U162" s="159"/>
      <c r="V162" s="159"/>
      <c r="W162" s="159"/>
      <c r="X162" s="159"/>
      <c r="Y162" s="159"/>
      <c r="Z162" s="159"/>
      <c r="AA162" s="159"/>
      <c r="AB162" s="159"/>
      <c r="AC162" s="159"/>
      <c r="AD162" s="159"/>
      <c r="AE162" s="159"/>
      <c r="AF162" s="159"/>
      <c r="AG162" s="159"/>
      <c r="AH162" s="159"/>
      <c r="AI162" s="159"/>
      <c r="AJ162" s="159"/>
      <c r="AK162" s="159"/>
      <c r="AL162" s="159"/>
      <c r="AM162" s="159"/>
      <c r="AN162" s="159"/>
      <c r="AO162" s="159"/>
      <c r="AP162" s="159"/>
      <c r="AQ162" s="159"/>
      <c r="AR162" s="159"/>
      <c r="AS162" s="159"/>
      <c r="AT162" s="159"/>
      <c r="AU162" s="159"/>
      <c r="AV162" s="159"/>
      <c r="AW162" s="159"/>
      <c r="AX162" s="159"/>
      <c r="AY162" s="159"/>
      <c r="AZ162" s="159"/>
      <c r="BA162" s="159"/>
      <c r="BB162" s="159"/>
      <c r="BC162" s="159"/>
      <c r="BD162" s="159"/>
      <c r="BE162" s="159"/>
      <c r="BF162" s="159"/>
      <c r="BG162" s="159"/>
      <c r="BH162" s="159"/>
      <c r="BI162" s="159"/>
      <c r="BJ162" s="159"/>
      <c r="BK162" s="159"/>
      <c r="BL162" s="159"/>
      <c r="BM162" s="159"/>
      <c r="BN162" s="159"/>
      <c r="BO162" s="159"/>
      <c r="BP162" s="159"/>
      <c r="BQ162" s="159"/>
      <c r="BR162" s="159"/>
      <c r="BS162" s="159"/>
      <c r="BT162" s="159"/>
      <c r="BU162" s="159"/>
      <c r="BV162" s="159"/>
      <c r="BW162" s="159"/>
      <c r="BX162" s="159"/>
      <c r="BY162" s="159"/>
      <c r="BZ162" s="159"/>
      <c r="CA162" s="159"/>
      <c r="CB162" s="159"/>
      <c r="CC162" s="159"/>
      <c r="CD162" s="159"/>
      <c r="CE162" s="159"/>
      <c r="CF162" s="159"/>
      <c r="CG162" s="159"/>
      <c r="CH162" s="159"/>
      <c r="CI162" s="159"/>
      <c r="CJ162" s="159"/>
      <c r="CK162" s="159"/>
      <c r="CL162" s="159"/>
      <c r="CM162" s="159"/>
      <c r="CN162" s="159"/>
      <c r="CO162" s="159"/>
      <c r="CP162" s="159"/>
      <c r="CQ162" s="159"/>
      <c r="CR162" s="159"/>
      <c r="CS162" s="159"/>
      <c r="CT162" s="159"/>
      <c r="CU162" s="159"/>
      <c r="CV162" s="159"/>
      <c r="CW162" s="159"/>
      <c r="CX162" s="159"/>
      <c r="CY162" s="159"/>
      <c r="CZ162" s="159"/>
      <c r="DA162" s="159"/>
      <c r="DB162" s="159"/>
      <c r="DC162" s="159"/>
      <c r="DD162" s="159"/>
      <c r="DE162" s="159"/>
      <c r="DF162" s="159"/>
      <c r="DG162" s="159"/>
      <c r="DH162" s="159"/>
      <c r="DI162" s="159"/>
      <c r="DJ162" s="159"/>
      <c r="DK162" s="159"/>
      <c r="DL162" s="159"/>
      <c r="DM162" s="159"/>
      <c r="DN162" s="159"/>
      <c r="DO162" s="159"/>
      <c r="DP162" s="159"/>
      <c r="DQ162" s="159"/>
      <c r="DR162" s="159"/>
      <c r="DS162" s="159"/>
      <c r="DT162" s="159"/>
      <c r="DU162" s="159"/>
      <c r="DV162" s="159"/>
      <c r="DW162" s="159"/>
      <c r="DX162" s="159"/>
      <c r="DY162" s="159"/>
      <c r="DZ162" s="159"/>
      <c r="EA162" s="159"/>
      <c r="EB162" s="159"/>
      <c r="EC162" s="159"/>
      <c r="ED162" s="159"/>
      <c r="EE162" s="159"/>
      <c r="EF162" s="159"/>
      <c r="EG162" s="159"/>
      <c r="EH162" s="159"/>
      <c r="EI162" s="159"/>
      <c r="EJ162" s="159"/>
      <c r="EK162" s="159"/>
      <c r="EL162" s="159"/>
      <c r="EM162" s="159"/>
      <c r="EN162" s="159"/>
      <c r="EO162" s="159"/>
      <c r="EP162" s="159"/>
      <c r="EQ162" s="159"/>
      <c r="ER162" s="159"/>
      <c r="ES162" s="159"/>
      <c r="ET162" s="159"/>
      <c r="EU162" s="159"/>
      <c r="EV162" s="159"/>
      <c r="EW162" s="159"/>
      <c r="EX162" s="159"/>
      <c r="EY162" s="159"/>
      <c r="EZ162" s="159"/>
      <c r="FA162" s="159"/>
      <c r="FB162" s="159"/>
      <c r="FC162" s="159"/>
      <c r="FD162" s="159"/>
      <c r="FE162" s="159"/>
      <c r="FF162" s="159"/>
      <c r="FG162" s="159"/>
      <c r="FH162" s="159"/>
      <c r="FI162" s="159"/>
      <c r="FJ162" s="159"/>
      <c r="FK162" s="159"/>
      <c r="FL162" s="159"/>
      <c r="FM162" s="159"/>
      <c r="FN162" s="159"/>
      <c r="FO162" s="159"/>
      <c r="FP162" s="159"/>
      <c r="FQ162" s="159"/>
      <c r="FR162" s="159"/>
      <c r="FS162" s="159"/>
      <c r="FT162" s="159"/>
      <c r="FU162" s="159"/>
      <c r="FV162" s="159"/>
      <c r="FW162" s="159"/>
      <c r="FX162" s="159"/>
      <c r="FY162" s="159"/>
      <c r="FZ162" s="159"/>
      <c r="GA162" s="159"/>
      <c r="GB162" s="159"/>
      <c r="GC162" s="159"/>
      <c r="GD162" s="159"/>
      <c r="GE162" s="159"/>
      <c r="GF162" s="159"/>
      <c r="GG162" s="159"/>
      <c r="GH162" s="159"/>
    </row>
    <row r="163" customFormat="false" ht="12.75" hidden="false" customHeight="false" outlineLevel="0" collapsed="false">
      <c r="A163" s="168"/>
      <c r="B163" s="149"/>
      <c r="C163" s="149"/>
      <c r="D163" s="149"/>
      <c r="E163" s="149"/>
      <c r="F163" s="149"/>
      <c r="G163" s="149"/>
      <c r="H163" s="148"/>
      <c r="I163" s="170"/>
      <c r="R163" s="148"/>
      <c r="S163" s="158"/>
      <c r="T163" s="159"/>
      <c r="U163" s="159"/>
      <c r="V163" s="159"/>
      <c r="W163" s="159"/>
      <c r="X163" s="159"/>
      <c r="Y163" s="159"/>
      <c r="Z163" s="159"/>
      <c r="AA163" s="159"/>
      <c r="AB163" s="159"/>
      <c r="AC163" s="159"/>
      <c r="AD163" s="159"/>
      <c r="AE163" s="159"/>
      <c r="AF163" s="159"/>
      <c r="AG163" s="159"/>
      <c r="AH163" s="159"/>
      <c r="AI163" s="159"/>
      <c r="AJ163" s="159"/>
      <c r="AK163" s="159"/>
      <c r="AL163" s="159"/>
      <c r="AM163" s="159"/>
      <c r="AN163" s="159"/>
      <c r="AO163" s="159"/>
      <c r="AP163" s="159"/>
      <c r="AQ163" s="159"/>
      <c r="AR163" s="159"/>
      <c r="AS163" s="159"/>
      <c r="AT163" s="159"/>
      <c r="AU163" s="159"/>
      <c r="AV163" s="159"/>
      <c r="AW163" s="159"/>
      <c r="AX163" s="159"/>
      <c r="AY163" s="159"/>
      <c r="AZ163" s="159"/>
      <c r="BA163" s="159"/>
      <c r="BB163" s="159"/>
      <c r="BC163" s="159"/>
      <c r="BD163" s="159"/>
      <c r="BE163" s="159"/>
      <c r="BF163" s="159"/>
      <c r="BG163" s="159"/>
      <c r="BH163" s="159"/>
      <c r="BI163" s="159"/>
      <c r="BJ163" s="159"/>
      <c r="BK163" s="159"/>
      <c r="BL163" s="159"/>
      <c r="BM163" s="159"/>
      <c r="BN163" s="159"/>
      <c r="BO163" s="159"/>
      <c r="BP163" s="159"/>
      <c r="BQ163" s="159"/>
      <c r="BR163" s="159"/>
      <c r="BS163" s="159"/>
      <c r="BT163" s="159"/>
      <c r="BU163" s="159"/>
      <c r="BV163" s="159"/>
      <c r="BW163" s="159"/>
      <c r="BX163" s="159"/>
      <c r="BY163" s="159"/>
      <c r="BZ163" s="159"/>
      <c r="CA163" s="159"/>
      <c r="CB163" s="159"/>
      <c r="CC163" s="159"/>
      <c r="CD163" s="159"/>
      <c r="CE163" s="159"/>
      <c r="CF163" s="159"/>
      <c r="CG163" s="159"/>
      <c r="CH163" s="159"/>
      <c r="CI163" s="159"/>
      <c r="CJ163" s="159"/>
      <c r="CK163" s="159"/>
      <c r="CL163" s="159"/>
      <c r="CM163" s="159"/>
      <c r="CN163" s="159"/>
      <c r="CO163" s="159"/>
      <c r="CP163" s="159"/>
      <c r="CQ163" s="159"/>
      <c r="CR163" s="159"/>
      <c r="CS163" s="159"/>
      <c r="CT163" s="159"/>
      <c r="CU163" s="159"/>
      <c r="CV163" s="159"/>
      <c r="CW163" s="159"/>
      <c r="CX163" s="159"/>
      <c r="CY163" s="159"/>
      <c r="CZ163" s="159"/>
      <c r="DA163" s="159"/>
      <c r="DB163" s="159"/>
      <c r="DC163" s="159"/>
      <c r="DD163" s="159"/>
      <c r="DE163" s="159"/>
      <c r="DF163" s="159"/>
      <c r="DG163" s="159"/>
      <c r="DH163" s="159"/>
      <c r="DI163" s="159"/>
      <c r="DJ163" s="159"/>
      <c r="DK163" s="159"/>
      <c r="DL163" s="159"/>
      <c r="DM163" s="159"/>
      <c r="DN163" s="159"/>
      <c r="DO163" s="159"/>
      <c r="DP163" s="159"/>
      <c r="DQ163" s="159"/>
      <c r="DR163" s="159"/>
      <c r="DS163" s="159"/>
      <c r="DT163" s="159"/>
      <c r="DU163" s="159"/>
      <c r="DV163" s="159"/>
      <c r="DW163" s="159"/>
      <c r="DX163" s="159"/>
      <c r="DY163" s="159"/>
      <c r="DZ163" s="159"/>
      <c r="EA163" s="159"/>
      <c r="EB163" s="159"/>
      <c r="EC163" s="159"/>
      <c r="ED163" s="159"/>
      <c r="EE163" s="159"/>
      <c r="EF163" s="159"/>
      <c r="EG163" s="159"/>
      <c r="EH163" s="159"/>
      <c r="EI163" s="159"/>
      <c r="EJ163" s="159"/>
      <c r="EK163" s="159"/>
      <c r="EL163" s="159"/>
      <c r="EM163" s="159"/>
      <c r="EN163" s="159"/>
      <c r="EO163" s="159"/>
      <c r="EP163" s="159"/>
      <c r="EQ163" s="159"/>
      <c r="ER163" s="159"/>
      <c r="ES163" s="159"/>
      <c r="ET163" s="159"/>
      <c r="EU163" s="159"/>
      <c r="EV163" s="159"/>
      <c r="EW163" s="159"/>
      <c r="EX163" s="159"/>
      <c r="EY163" s="159"/>
      <c r="EZ163" s="159"/>
      <c r="FA163" s="159"/>
      <c r="FB163" s="159"/>
      <c r="FC163" s="159"/>
      <c r="FD163" s="159"/>
      <c r="FE163" s="159"/>
      <c r="FF163" s="159"/>
      <c r="FG163" s="159"/>
      <c r="FH163" s="159"/>
      <c r="FI163" s="159"/>
      <c r="FJ163" s="159"/>
      <c r="FK163" s="159"/>
      <c r="FL163" s="159"/>
      <c r="FM163" s="159"/>
      <c r="FN163" s="159"/>
      <c r="FO163" s="159"/>
      <c r="FP163" s="159"/>
      <c r="FQ163" s="159"/>
      <c r="FR163" s="159"/>
      <c r="FS163" s="159"/>
      <c r="FT163" s="159"/>
      <c r="FU163" s="159"/>
      <c r="FV163" s="159"/>
      <c r="FW163" s="159"/>
      <c r="FX163" s="159"/>
      <c r="FY163" s="159"/>
      <c r="FZ163" s="159"/>
      <c r="GA163" s="159"/>
      <c r="GB163" s="159"/>
      <c r="GC163" s="159"/>
      <c r="GD163" s="159"/>
      <c r="GE163" s="159"/>
      <c r="GF163" s="159"/>
      <c r="GG163" s="159"/>
      <c r="GH163" s="159"/>
    </row>
    <row r="164" customFormat="false" ht="12.75" hidden="false" customHeight="false" outlineLevel="0" collapsed="false">
      <c r="A164" s="168"/>
      <c r="B164" s="149"/>
      <c r="C164" s="149"/>
      <c r="D164" s="149"/>
      <c r="E164" s="149"/>
      <c r="F164" s="149"/>
      <c r="G164" s="149"/>
      <c r="H164" s="148"/>
      <c r="I164" s="170"/>
      <c r="R164" s="148"/>
      <c r="S164" s="158"/>
      <c r="T164" s="159"/>
      <c r="U164" s="159"/>
      <c r="V164" s="159"/>
      <c r="W164" s="159"/>
      <c r="X164" s="159"/>
      <c r="Y164" s="159"/>
      <c r="Z164" s="159"/>
      <c r="AA164" s="159"/>
      <c r="AB164" s="159"/>
      <c r="AC164" s="159"/>
      <c r="AD164" s="159"/>
      <c r="AE164" s="159"/>
      <c r="AF164" s="159"/>
      <c r="AG164" s="159"/>
      <c r="AH164" s="159"/>
      <c r="AI164" s="159"/>
      <c r="AJ164" s="159"/>
      <c r="AK164" s="159"/>
      <c r="AL164" s="159"/>
      <c r="AM164" s="159"/>
      <c r="AN164" s="159"/>
      <c r="AO164" s="159"/>
      <c r="AP164" s="159"/>
      <c r="AQ164" s="159"/>
      <c r="AR164" s="159"/>
      <c r="AS164" s="159"/>
      <c r="AT164" s="159"/>
      <c r="AU164" s="159"/>
      <c r="AV164" s="159"/>
      <c r="AW164" s="159"/>
      <c r="AX164" s="159"/>
      <c r="AY164" s="159"/>
      <c r="AZ164" s="159"/>
      <c r="BA164" s="159"/>
      <c r="BB164" s="159"/>
      <c r="BC164" s="159"/>
      <c r="BD164" s="159"/>
      <c r="BE164" s="159"/>
      <c r="BF164" s="159"/>
      <c r="BG164" s="159"/>
      <c r="BH164" s="159"/>
      <c r="BI164" s="159"/>
      <c r="BJ164" s="159"/>
      <c r="BK164" s="159"/>
      <c r="BL164" s="159"/>
      <c r="BM164" s="159"/>
      <c r="BN164" s="159"/>
      <c r="BO164" s="159"/>
      <c r="BP164" s="159"/>
      <c r="BQ164" s="159"/>
      <c r="BR164" s="159"/>
      <c r="BS164" s="159"/>
      <c r="BT164" s="159"/>
      <c r="BU164" s="159"/>
      <c r="BV164" s="159"/>
      <c r="BW164" s="159"/>
      <c r="BX164" s="159"/>
      <c r="BY164" s="159"/>
      <c r="BZ164" s="159"/>
      <c r="CA164" s="159"/>
      <c r="CB164" s="159"/>
      <c r="CC164" s="159"/>
      <c r="CD164" s="159"/>
      <c r="CE164" s="159"/>
      <c r="CF164" s="159"/>
      <c r="CG164" s="159"/>
      <c r="CH164" s="159"/>
      <c r="CI164" s="159"/>
      <c r="CJ164" s="159"/>
      <c r="CK164" s="159"/>
      <c r="CL164" s="159"/>
      <c r="CM164" s="159"/>
      <c r="CN164" s="159"/>
      <c r="CO164" s="159"/>
      <c r="CP164" s="159"/>
      <c r="CQ164" s="159"/>
      <c r="CR164" s="159"/>
      <c r="CS164" s="159"/>
      <c r="CT164" s="159"/>
      <c r="CU164" s="159"/>
      <c r="CV164" s="159"/>
      <c r="CW164" s="159"/>
      <c r="CX164" s="159"/>
      <c r="CY164" s="159"/>
      <c r="CZ164" s="159"/>
      <c r="DA164" s="159"/>
      <c r="DB164" s="159"/>
      <c r="DC164" s="159"/>
      <c r="DD164" s="159"/>
      <c r="DE164" s="159"/>
      <c r="DF164" s="159"/>
      <c r="DG164" s="159"/>
      <c r="DH164" s="159"/>
      <c r="DI164" s="159"/>
      <c r="DJ164" s="159"/>
      <c r="DK164" s="159"/>
      <c r="DL164" s="159"/>
      <c r="DM164" s="159"/>
      <c r="DN164" s="159"/>
      <c r="DO164" s="159"/>
      <c r="DP164" s="159"/>
      <c r="DQ164" s="159"/>
      <c r="DR164" s="159"/>
      <c r="DS164" s="159"/>
      <c r="DT164" s="159"/>
      <c r="DU164" s="159"/>
      <c r="DV164" s="159"/>
      <c r="DW164" s="159"/>
      <c r="DX164" s="159"/>
      <c r="DY164" s="159"/>
      <c r="DZ164" s="159"/>
      <c r="EA164" s="159"/>
      <c r="EB164" s="159"/>
      <c r="EC164" s="159"/>
      <c r="ED164" s="159"/>
      <c r="EE164" s="159"/>
      <c r="EF164" s="159"/>
      <c r="EG164" s="159"/>
      <c r="EH164" s="159"/>
      <c r="EI164" s="159"/>
      <c r="EJ164" s="159"/>
      <c r="EK164" s="159"/>
      <c r="EL164" s="159"/>
      <c r="EM164" s="159"/>
      <c r="EN164" s="159"/>
      <c r="EO164" s="159"/>
      <c r="EP164" s="159"/>
      <c r="EQ164" s="159"/>
      <c r="ER164" s="159"/>
      <c r="ES164" s="159"/>
      <c r="ET164" s="159"/>
      <c r="EU164" s="159"/>
      <c r="EV164" s="159"/>
      <c r="EW164" s="159"/>
      <c r="EX164" s="159"/>
      <c r="EY164" s="159"/>
      <c r="EZ164" s="159"/>
      <c r="FA164" s="159"/>
      <c r="FB164" s="159"/>
      <c r="FC164" s="159"/>
      <c r="FD164" s="159"/>
      <c r="FE164" s="159"/>
      <c r="FF164" s="159"/>
      <c r="FG164" s="159"/>
      <c r="FH164" s="159"/>
      <c r="FI164" s="159"/>
      <c r="FJ164" s="159"/>
      <c r="FK164" s="159"/>
      <c r="FL164" s="159"/>
      <c r="FM164" s="159"/>
      <c r="FN164" s="159"/>
      <c r="FO164" s="159"/>
      <c r="FP164" s="159"/>
      <c r="FQ164" s="159"/>
      <c r="FR164" s="159"/>
      <c r="FS164" s="159"/>
      <c r="FT164" s="159"/>
      <c r="FU164" s="159"/>
      <c r="FV164" s="159"/>
      <c r="FW164" s="159"/>
      <c r="FX164" s="159"/>
      <c r="FY164" s="159"/>
      <c r="FZ164" s="159"/>
      <c r="GA164" s="159"/>
      <c r="GB164" s="159"/>
      <c r="GC164" s="159"/>
      <c r="GD164" s="159"/>
      <c r="GE164" s="159"/>
      <c r="GF164" s="159"/>
      <c r="GG164" s="159"/>
      <c r="GH164" s="159"/>
    </row>
    <row r="165" customFormat="false" ht="12.75" hidden="false" customHeight="false" outlineLevel="0" collapsed="false">
      <c r="A165" s="168"/>
      <c r="B165" s="149"/>
      <c r="C165" s="149"/>
      <c r="D165" s="149"/>
      <c r="E165" s="149"/>
      <c r="F165" s="149"/>
      <c r="G165" s="149"/>
      <c r="H165" s="148"/>
      <c r="I165" s="170"/>
      <c r="R165" s="148"/>
      <c r="S165" s="158"/>
      <c r="T165" s="159"/>
      <c r="U165" s="159"/>
      <c r="V165" s="159"/>
      <c r="W165" s="159"/>
      <c r="X165" s="159"/>
      <c r="Y165" s="159"/>
      <c r="Z165" s="159"/>
      <c r="AA165" s="159"/>
      <c r="AB165" s="159"/>
      <c r="AC165" s="159"/>
      <c r="AD165" s="159"/>
      <c r="AE165" s="159"/>
      <c r="AF165" s="159"/>
      <c r="AG165" s="159"/>
      <c r="AH165" s="159"/>
      <c r="AI165" s="159"/>
      <c r="AJ165" s="159"/>
      <c r="AK165" s="159"/>
      <c r="AL165" s="159"/>
      <c r="AM165" s="159"/>
      <c r="AN165" s="159"/>
      <c r="AO165" s="159"/>
      <c r="AP165" s="159"/>
      <c r="AQ165" s="159"/>
      <c r="AR165" s="159"/>
      <c r="AS165" s="159"/>
      <c r="AT165" s="159"/>
      <c r="AU165" s="159"/>
      <c r="AV165" s="159"/>
      <c r="AW165" s="159"/>
      <c r="AX165" s="159"/>
      <c r="AY165" s="159"/>
      <c r="AZ165" s="159"/>
      <c r="BA165" s="159"/>
      <c r="BB165" s="159"/>
      <c r="BC165" s="159"/>
      <c r="BD165" s="159"/>
      <c r="BE165" s="159"/>
      <c r="BF165" s="159"/>
      <c r="BG165" s="159"/>
      <c r="BH165" s="159"/>
      <c r="BI165" s="159"/>
      <c r="BJ165" s="159"/>
      <c r="BK165" s="159"/>
      <c r="BL165" s="159"/>
      <c r="BM165" s="159"/>
      <c r="BN165" s="159"/>
      <c r="BO165" s="159"/>
      <c r="BP165" s="159"/>
      <c r="BQ165" s="159"/>
      <c r="BR165" s="159"/>
      <c r="BS165" s="159"/>
      <c r="BT165" s="159"/>
      <c r="BU165" s="159"/>
      <c r="BV165" s="159"/>
      <c r="BW165" s="159"/>
      <c r="BX165" s="159"/>
      <c r="BY165" s="159"/>
      <c r="BZ165" s="159"/>
      <c r="CA165" s="159"/>
      <c r="CB165" s="159"/>
      <c r="CC165" s="159"/>
      <c r="CD165" s="159"/>
      <c r="CE165" s="159"/>
      <c r="CF165" s="159"/>
      <c r="CG165" s="159"/>
      <c r="CH165" s="159"/>
      <c r="CI165" s="159"/>
      <c r="CJ165" s="159"/>
      <c r="CK165" s="159"/>
      <c r="CL165" s="159"/>
      <c r="CM165" s="159"/>
      <c r="CN165" s="159"/>
      <c r="CO165" s="159"/>
      <c r="CP165" s="159"/>
      <c r="CQ165" s="159"/>
      <c r="CR165" s="159"/>
      <c r="CS165" s="159"/>
      <c r="CT165" s="159"/>
      <c r="CU165" s="159"/>
      <c r="CV165" s="159"/>
      <c r="CW165" s="159"/>
      <c r="CX165" s="159"/>
      <c r="CY165" s="159"/>
      <c r="CZ165" s="159"/>
      <c r="DA165" s="159"/>
      <c r="DB165" s="159"/>
      <c r="DC165" s="159"/>
      <c r="DD165" s="159"/>
      <c r="DE165" s="159"/>
      <c r="DF165" s="159"/>
      <c r="DG165" s="159"/>
      <c r="DH165" s="159"/>
      <c r="DI165" s="159"/>
      <c r="DJ165" s="159"/>
      <c r="DK165" s="159"/>
      <c r="DL165" s="159"/>
      <c r="DM165" s="159"/>
      <c r="DN165" s="159"/>
      <c r="DO165" s="159"/>
      <c r="DP165" s="159"/>
      <c r="DQ165" s="159"/>
      <c r="DR165" s="159"/>
      <c r="DS165" s="159"/>
      <c r="DT165" s="159"/>
      <c r="DU165" s="159"/>
      <c r="DV165" s="159"/>
      <c r="DW165" s="159"/>
      <c r="DX165" s="159"/>
      <c r="DY165" s="159"/>
      <c r="DZ165" s="159"/>
      <c r="EA165" s="159"/>
      <c r="EB165" s="159"/>
      <c r="EC165" s="159"/>
      <c r="ED165" s="159"/>
      <c r="EE165" s="159"/>
      <c r="EF165" s="159"/>
      <c r="EG165" s="159"/>
      <c r="EH165" s="159"/>
      <c r="EI165" s="159"/>
      <c r="EJ165" s="159"/>
      <c r="EK165" s="159"/>
      <c r="EL165" s="159"/>
      <c r="EM165" s="159"/>
      <c r="EN165" s="159"/>
      <c r="EO165" s="159"/>
      <c r="EP165" s="159"/>
      <c r="EQ165" s="159"/>
      <c r="ER165" s="159"/>
      <c r="ES165" s="159"/>
      <c r="ET165" s="159"/>
      <c r="EU165" s="159"/>
      <c r="EV165" s="159"/>
      <c r="EW165" s="159"/>
      <c r="EX165" s="159"/>
      <c r="EY165" s="159"/>
      <c r="EZ165" s="159"/>
      <c r="FA165" s="159"/>
      <c r="FB165" s="159"/>
      <c r="FC165" s="159"/>
      <c r="FD165" s="159"/>
      <c r="FE165" s="159"/>
      <c r="FF165" s="159"/>
      <c r="FG165" s="159"/>
      <c r="FH165" s="159"/>
      <c r="FI165" s="159"/>
      <c r="FJ165" s="159"/>
      <c r="FK165" s="159"/>
      <c r="FL165" s="159"/>
      <c r="FM165" s="159"/>
      <c r="FN165" s="159"/>
      <c r="FO165" s="159"/>
      <c r="FP165" s="159"/>
      <c r="FQ165" s="159"/>
      <c r="FR165" s="159"/>
      <c r="FS165" s="159"/>
      <c r="FT165" s="159"/>
      <c r="FU165" s="159"/>
      <c r="FV165" s="159"/>
      <c r="FW165" s="159"/>
      <c r="FX165" s="159"/>
      <c r="FY165" s="159"/>
      <c r="FZ165" s="159"/>
      <c r="GA165" s="159"/>
      <c r="GB165" s="159"/>
      <c r="GC165" s="159"/>
      <c r="GD165" s="159"/>
      <c r="GE165" s="159"/>
      <c r="GF165" s="159"/>
      <c r="GG165" s="159"/>
      <c r="GH165" s="159"/>
    </row>
    <row r="166" customFormat="false" ht="12.75" hidden="false" customHeight="false" outlineLevel="0" collapsed="false">
      <c r="A166" s="168"/>
      <c r="B166" s="149"/>
      <c r="C166" s="149"/>
      <c r="D166" s="149"/>
      <c r="E166" s="149"/>
      <c r="F166" s="149"/>
      <c r="G166" s="149"/>
      <c r="H166" s="148"/>
      <c r="I166" s="170"/>
      <c r="R166" s="148"/>
      <c r="S166" s="158"/>
      <c r="T166" s="159"/>
      <c r="U166" s="159"/>
      <c r="V166" s="159"/>
      <c r="W166" s="159"/>
      <c r="X166" s="159"/>
      <c r="Y166" s="159"/>
      <c r="Z166" s="159"/>
      <c r="AA166" s="159"/>
      <c r="AB166" s="159"/>
      <c r="AC166" s="159"/>
      <c r="AD166" s="159"/>
      <c r="AE166" s="159"/>
      <c r="AF166" s="159"/>
      <c r="AG166" s="159"/>
      <c r="AH166" s="159"/>
      <c r="AI166" s="159"/>
      <c r="AJ166" s="159"/>
      <c r="AK166" s="159"/>
      <c r="AL166" s="159"/>
      <c r="AM166" s="159"/>
      <c r="AN166" s="159"/>
      <c r="AO166" s="159"/>
      <c r="AP166" s="159"/>
      <c r="AQ166" s="159"/>
      <c r="AR166" s="159"/>
      <c r="AS166" s="159"/>
      <c r="AT166" s="159"/>
      <c r="AU166" s="159"/>
      <c r="AV166" s="159"/>
      <c r="AW166" s="159"/>
      <c r="AX166" s="159"/>
      <c r="AY166" s="159"/>
      <c r="AZ166" s="159"/>
      <c r="BA166" s="159"/>
      <c r="BB166" s="159"/>
      <c r="BC166" s="159"/>
      <c r="BD166" s="159"/>
      <c r="BE166" s="159"/>
      <c r="BF166" s="159"/>
      <c r="BG166" s="159"/>
      <c r="BH166" s="159"/>
      <c r="BI166" s="159"/>
      <c r="BJ166" s="159"/>
      <c r="BK166" s="159"/>
      <c r="BL166" s="159"/>
      <c r="BM166" s="159"/>
      <c r="BN166" s="159"/>
      <c r="BO166" s="159"/>
      <c r="BP166" s="159"/>
      <c r="BQ166" s="159"/>
      <c r="BR166" s="159"/>
      <c r="BS166" s="159"/>
      <c r="BT166" s="159"/>
      <c r="BU166" s="159"/>
      <c r="BV166" s="159"/>
      <c r="BW166" s="159"/>
      <c r="BX166" s="159"/>
      <c r="BY166" s="159"/>
      <c r="BZ166" s="159"/>
      <c r="CA166" s="159"/>
      <c r="CB166" s="159"/>
      <c r="CC166" s="159"/>
      <c r="CD166" s="159"/>
      <c r="CE166" s="159"/>
      <c r="CF166" s="159"/>
      <c r="CG166" s="159"/>
      <c r="CH166" s="159"/>
      <c r="CI166" s="159"/>
      <c r="CJ166" s="159"/>
      <c r="CK166" s="159"/>
      <c r="CL166" s="159"/>
      <c r="CM166" s="159"/>
      <c r="CN166" s="159"/>
      <c r="CO166" s="159"/>
      <c r="CP166" s="159"/>
      <c r="CQ166" s="159"/>
      <c r="CR166" s="159"/>
      <c r="CS166" s="159"/>
      <c r="CT166" s="159"/>
      <c r="CU166" s="159"/>
      <c r="CV166" s="159"/>
      <c r="CW166" s="159"/>
      <c r="CX166" s="159"/>
      <c r="CY166" s="159"/>
      <c r="CZ166" s="159"/>
      <c r="DA166" s="159"/>
      <c r="DB166" s="159"/>
      <c r="DC166" s="159"/>
      <c r="DD166" s="159"/>
      <c r="DE166" s="159"/>
      <c r="DF166" s="159"/>
      <c r="DG166" s="159"/>
      <c r="DH166" s="159"/>
      <c r="DI166" s="159"/>
      <c r="DJ166" s="159"/>
      <c r="DK166" s="159"/>
      <c r="DL166" s="159"/>
      <c r="DM166" s="159"/>
      <c r="DN166" s="159"/>
      <c r="DO166" s="159"/>
      <c r="DP166" s="159"/>
      <c r="DQ166" s="159"/>
      <c r="DR166" s="159"/>
      <c r="DS166" s="159"/>
      <c r="DT166" s="159"/>
      <c r="DU166" s="159"/>
      <c r="DV166" s="159"/>
      <c r="DW166" s="159"/>
      <c r="DX166" s="159"/>
      <c r="DY166" s="159"/>
      <c r="DZ166" s="159"/>
      <c r="EA166" s="159"/>
      <c r="EB166" s="159"/>
      <c r="EC166" s="159"/>
      <c r="ED166" s="159"/>
      <c r="EE166" s="159"/>
      <c r="EF166" s="159"/>
      <c r="EG166" s="159"/>
      <c r="EH166" s="159"/>
      <c r="EI166" s="159"/>
      <c r="EJ166" s="159"/>
      <c r="EK166" s="159"/>
      <c r="EL166" s="159"/>
      <c r="EM166" s="159"/>
      <c r="EN166" s="159"/>
      <c r="EO166" s="159"/>
      <c r="EP166" s="159"/>
      <c r="EQ166" s="159"/>
      <c r="ER166" s="159"/>
      <c r="ES166" s="159"/>
      <c r="ET166" s="159"/>
      <c r="EU166" s="159"/>
      <c r="EV166" s="159"/>
      <c r="EW166" s="159"/>
      <c r="EX166" s="159"/>
      <c r="EY166" s="159"/>
      <c r="EZ166" s="159"/>
      <c r="FA166" s="159"/>
      <c r="FB166" s="159"/>
      <c r="FC166" s="159"/>
      <c r="FD166" s="159"/>
      <c r="FE166" s="159"/>
      <c r="FF166" s="159"/>
      <c r="FG166" s="159"/>
      <c r="FH166" s="159"/>
      <c r="FI166" s="159"/>
      <c r="FJ166" s="159"/>
      <c r="FK166" s="159"/>
      <c r="FL166" s="159"/>
      <c r="FM166" s="159"/>
      <c r="FN166" s="159"/>
      <c r="FO166" s="159"/>
      <c r="FP166" s="159"/>
      <c r="FQ166" s="159"/>
      <c r="FR166" s="159"/>
      <c r="FS166" s="159"/>
      <c r="FT166" s="159"/>
      <c r="FU166" s="159"/>
      <c r="FV166" s="159"/>
      <c r="FW166" s="159"/>
      <c r="FX166" s="159"/>
      <c r="FY166" s="159"/>
      <c r="FZ166" s="159"/>
      <c r="GA166" s="159"/>
      <c r="GB166" s="159"/>
      <c r="GC166" s="159"/>
      <c r="GD166" s="159"/>
      <c r="GE166" s="159"/>
      <c r="GF166" s="159"/>
      <c r="GG166" s="159"/>
      <c r="GH166" s="159"/>
    </row>
    <row r="167" customFormat="false" ht="12.75" hidden="false" customHeight="false" outlineLevel="0" collapsed="false">
      <c r="A167" s="168"/>
      <c r="B167" s="149"/>
      <c r="C167" s="149"/>
      <c r="D167" s="149"/>
      <c r="E167" s="149"/>
      <c r="F167" s="149"/>
      <c r="G167" s="149"/>
      <c r="H167" s="148"/>
      <c r="I167" s="170"/>
      <c r="R167" s="148"/>
      <c r="S167" s="158"/>
      <c r="T167" s="159"/>
      <c r="U167" s="159"/>
      <c r="V167" s="159"/>
      <c r="W167" s="159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  <c r="AH167" s="159"/>
      <c r="AI167" s="159"/>
      <c r="AJ167" s="159"/>
      <c r="AK167" s="159"/>
      <c r="AL167" s="159"/>
      <c r="AM167" s="159"/>
      <c r="AN167" s="159"/>
      <c r="AO167" s="159"/>
      <c r="AP167" s="159"/>
      <c r="AQ167" s="159"/>
      <c r="AR167" s="159"/>
      <c r="AS167" s="159"/>
      <c r="AT167" s="159"/>
      <c r="AU167" s="159"/>
      <c r="AV167" s="159"/>
      <c r="AW167" s="159"/>
      <c r="AX167" s="159"/>
      <c r="AY167" s="159"/>
      <c r="AZ167" s="159"/>
      <c r="BA167" s="159"/>
      <c r="BB167" s="159"/>
      <c r="BC167" s="159"/>
      <c r="BD167" s="159"/>
      <c r="BE167" s="159"/>
      <c r="BF167" s="159"/>
      <c r="BG167" s="159"/>
      <c r="BH167" s="159"/>
      <c r="BI167" s="159"/>
      <c r="BJ167" s="159"/>
      <c r="BK167" s="159"/>
      <c r="BL167" s="159"/>
      <c r="BM167" s="159"/>
      <c r="BN167" s="159"/>
      <c r="BO167" s="159"/>
      <c r="BP167" s="159"/>
      <c r="BQ167" s="159"/>
      <c r="BR167" s="159"/>
      <c r="BS167" s="159"/>
      <c r="BT167" s="159"/>
      <c r="BU167" s="159"/>
      <c r="BV167" s="159"/>
      <c r="BW167" s="159"/>
      <c r="BX167" s="159"/>
      <c r="BY167" s="159"/>
      <c r="BZ167" s="159"/>
      <c r="CA167" s="159"/>
      <c r="CB167" s="159"/>
      <c r="CC167" s="159"/>
      <c r="CD167" s="159"/>
      <c r="CE167" s="159"/>
      <c r="CF167" s="159"/>
      <c r="CG167" s="159"/>
      <c r="CH167" s="159"/>
      <c r="CI167" s="159"/>
      <c r="CJ167" s="159"/>
      <c r="CK167" s="159"/>
      <c r="CL167" s="159"/>
      <c r="CM167" s="159"/>
      <c r="CN167" s="159"/>
      <c r="CO167" s="159"/>
      <c r="CP167" s="159"/>
      <c r="CQ167" s="159"/>
      <c r="CR167" s="159"/>
      <c r="CS167" s="159"/>
      <c r="CT167" s="159"/>
      <c r="CU167" s="159"/>
      <c r="CV167" s="159"/>
      <c r="CW167" s="159"/>
      <c r="CX167" s="159"/>
      <c r="CY167" s="159"/>
      <c r="CZ167" s="159"/>
      <c r="DA167" s="159"/>
      <c r="DB167" s="159"/>
      <c r="DC167" s="159"/>
      <c r="DD167" s="159"/>
      <c r="DE167" s="159"/>
      <c r="DF167" s="159"/>
      <c r="DG167" s="159"/>
      <c r="DH167" s="159"/>
      <c r="DI167" s="159"/>
      <c r="DJ167" s="159"/>
      <c r="DK167" s="159"/>
      <c r="DL167" s="159"/>
      <c r="DM167" s="159"/>
      <c r="DN167" s="159"/>
      <c r="DO167" s="159"/>
      <c r="DP167" s="159"/>
      <c r="DQ167" s="159"/>
      <c r="DR167" s="159"/>
      <c r="DS167" s="159"/>
      <c r="DT167" s="159"/>
      <c r="DU167" s="159"/>
      <c r="DV167" s="159"/>
      <c r="DW167" s="159"/>
      <c r="DX167" s="159"/>
      <c r="DY167" s="159"/>
      <c r="DZ167" s="159"/>
      <c r="EA167" s="159"/>
      <c r="EB167" s="159"/>
      <c r="EC167" s="159"/>
      <c r="ED167" s="159"/>
      <c r="EE167" s="159"/>
      <c r="EF167" s="159"/>
      <c r="EG167" s="159"/>
      <c r="EH167" s="159"/>
      <c r="EI167" s="159"/>
      <c r="EJ167" s="159"/>
      <c r="EK167" s="159"/>
      <c r="EL167" s="159"/>
      <c r="EM167" s="159"/>
      <c r="EN167" s="159"/>
      <c r="EO167" s="159"/>
      <c r="EP167" s="159"/>
      <c r="EQ167" s="159"/>
      <c r="ER167" s="159"/>
      <c r="ES167" s="159"/>
      <c r="ET167" s="159"/>
      <c r="EU167" s="159"/>
      <c r="EV167" s="159"/>
      <c r="EW167" s="159"/>
      <c r="EX167" s="159"/>
      <c r="EY167" s="159"/>
      <c r="EZ167" s="159"/>
      <c r="FA167" s="159"/>
      <c r="FB167" s="159"/>
      <c r="FC167" s="159"/>
      <c r="FD167" s="159"/>
      <c r="FE167" s="159"/>
      <c r="FF167" s="159"/>
      <c r="FG167" s="159"/>
      <c r="FH167" s="159"/>
      <c r="FI167" s="159"/>
      <c r="FJ167" s="159"/>
      <c r="FK167" s="159"/>
      <c r="FL167" s="159"/>
      <c r="FM167" s="159"/>
      <c r="FN167" s="159"/>
      <c r="FO167" s="159"/>
      <c r="FP167" s="159"/>
      <c r="FQ167" s="159"/>
      <c r="FR167" s="159"/>
      <c r="FS167" s="159"/>
      <c r="FT167" s="159"/>
      <c r="FU167" s="159"/>
      <c r="FV167" s="159"/>
      <c r="FW167" s="159"/>
      <c r="FX167" s="159"/>
      <c r="FY167" s="159"/>
      <c r="FZ167" s="159"/>
      <c r="GA167" s="159"/>
      <c r="GB167" s="159"/>
      <c r="GC167" s="159"/>
      <c r="GD167" s="159"/>
      <c r="GE167" s="159"/>
      <c r="GF167" s="159"/>
      <c r="GG167" s="159"/>
      <c r="GH167" s="159"/>
    </row>
    <row r="168" customFormat="false" ht="12.75" hidden="false" customHeight="false" outlineLevel="0" collapsed="false">
      <c r="A168" s="168"/>
      <c r="B168" s="149"/>
      <c r="C168" s="149"/>
      <c r="D168" s="149"/>
      <c r="E168" s="149"/>
      <c r="F168" s="149"/>
      <c r="G168" s="149"/>
      <c r="H168" s="148"/>
      <c r="I168" s="170"/>
      <c r="R168" s="148"/>
      <c r="S168" s="158"/>
      <c r="T168" s="159"/>
      <c r="U168" s="159"/>
      <c r="V168" s="159"/>
      <c r="W168" s="159"/>
      <c r="X168" s="159"/>
      <c r="Y168" s="159"/>
      <c r="Z168" s="159"/>
      <c r="AA168" s="159"/>
      <c r="AB168" s="159"/>
      <c r="AC168" s="159"/>
      <c r="AD168" s="159"/>
      <c r="AE168" s="159"/>
      <c r="AF168" s="159"/>
      <c r="AG168" s="159"/>
      <c r="AH168" s="159"/>
      <c r="AI168" s="159"/>
      <c r="AJ168" s="159"/>
      <c r="AK168" s="159"/>
      <c r="AL168" s="159"/>
      <c r="AM168" s="159"/>
      <c r="AN168" s="159"/>
      <c r="AO168" s="159"/>
      <c r="AP168" s="159"/>
      <c r="AQ168" s="159"/>
      <c r="AR168" s="159"/>
      <c r="AS168" s="159"/>
      <c r="AT168" s="159"/>
      <c r="AU168" s="159"/>
      <c r="AV168" s="159"/>
      <c r="AW168" s="159"/>
      <c r="AX168" s="159"/>
      <c r="AY168" s="159"/>
      <c r="AZ168" s="159"/>
      <c r="BA168" s="159"/>
      <c r="BB168" s="159"/>
      <c r="BC168" s="159"/>
      <c r="BD168" s="159"/>
      <c r="BE168" s="159"/>
      <c r="BF168" s="159"/>
      <c r="BG168" s="159"/>
      <c r="BH168" s="159"/>
      <c r="BI168" s="159"/>
      <c r="BJ168" s="159"/>
      <c r="BK168" s="159"/>
      <c r="BL168" s="159"/>
      <c r="BM168" s="159"/>
      <c r="BN168" s="159"/>
      <c r="BO168" s="159"/>
      <c r="BP168" s="159"/>
      <c r="BQ168" s="159"/>
      <c r="BR168" s="159"/>
      <c r="BS168" s="159"/>
      <c r="BT168" s="159"/>
      <c r="BU168" s="159"/>
      <c r="BV168" s="159"/>
      <c r="BW168" s="159"/>
      <c r="BX168" s="159"/>
      <c r="BY168" s="159"/>
      <c r="BZ168" s="159"/>
      <c r="CA168" s="159"/>
      <c r="CB168" s="159"/>
      <c r="CC168" s="159"/>
      <c r="CD168" s="159"/>
      <c r="CE168" s="159"/>
      <c r="CF168" s="159"/>
      <c r="CG168" s="159"/>
      <c r="CH168" s="159"/>
      <c r="CI168" s="159"/>
      <c r="CJ168" s="159"/>
      <c r="CK168" s="159"/>
      <c r="CL168" s="159"/>
      <c r="CM168" s="159"/>
      <c r="CN168" s="159"/>
      <c r="CO168" s="159"/>
      <c r="CP168" s="159"/>
      <c r="CQ168" s="159"/>
      <c r="CR168" s="159"/>
      <c r="CS168" s="159"/>
      <c r="CT168" s="159"/>
      <c r="CU168" s="159"/>
      <c r="CV168" s="159"/>
      <c r="CW168" s="159"/>
      <c r="CX168" s="159"/>
      <c r="CY168" s="159"/>
      <c r="CZ168" s="159"/>
      <c r="DA168" s="159"/>
      <c r="DB168" s="159"/>
      <c r="DC168" s="159"/>
      <c r="DD168" s="159"/>
      <c r="DE168" s="159"/>
      <c r="DF168" s="159"/>
      <c r="DG168" s="159"/>
      <c r="DH168" s="159"/>
      <c r="DI168" s="159"/>
      <c r="DJ168" s="159"/>
      <c r="DK168" s="159"/>
      <c r="DL168" s="159"/>
      <c r="DM168" s="159"/>
      <c r="DN168" s="159"/>
      <c r="DO168" s="159"/>
      <c r="DP168" s="159"/>
      <c r="DQ168" s="159"/>
      <c r="DR168" s="159"/>
      <c r="DS168" s="159"/>
      <c r="DT168" s="159"/>
      <c r="DU168" s="159"/>
      <c r="DV168" s="159"/>
      <c r="DW168" s="159"/>
      <c r="DX168" s="159"/>
      <c r="DY168" s="159"/>
      <c r="DZ168" s="159"/>
      <c r="EA168" s="159"/>
      <c r="EB168" s="159"/>
      <c r="EC168" s="159"/>
      <c r="ED168" s="159"/>
      <c r="EE168" s="159"/>
      <c r="EF168" s="159"/>
      <c r="EG168" s="159"/>
      <c r="EH168" s="159"/>
      <c r="EI168" s="159"/>
      <c r="EJ168" s="159"/>
      <c r="EK168" s="159"/>
      <c r="EL168" s="159"/>
      <c r="EM168" s="159"/>
      <c r="EN168" s="159"/>
      <c r="EO168" s="159"/>
      <c r="EP168" s="159"/>
      <c r="EQ168" s="159"/>
      <c r="ER168" s="159"/>
      <c r="ES168" s="159"/>
      <c r="ET168" s="159"/>
      <c r="EU168" s="159"/>
      <c r="EV168" s="159"/>
      <c r="EW168" s="159"/>
      <c r="EX168" s="159"/>
      <c r="EY168" s="159"/>
      <c r="EZ168" s="159"/>
      <c r="FA168" s="159"/>
      <c r="FB168" s="159"/>
      <c r="FC168" s="159"/>
      <c r="FD168" s="159"/>
      <c r="FE168" s="159"/>
      <c r="FF168" s="159"/>
      <c r="FG168" s="159"/>
      <c r="FH168" s="159"/>
      <c r="FI168" s="159"/>
      <c r="FJ168" s="159"/>
      <c r="FK168" s="159"/>
      <c r="FL168" s="159"/>
      <c r="FM168" s="159"/>
      <c r="FN168" s="159"/>
      <c r="FO168" s="159"/>
      <c r="FP168" s="159"/>
      <c r="FQ168" s="159"/>
      <c r="FR168" s="159"/>
      <c r="FS168" s="159"/>
      <c r="FT168" s="159"/>
      <c r="FU168" s="159"/>
      <c r="FV168" s="159"/>
      <c r="FW168" s="159"/>
      <c r="FX168" s="159"/>
      <c r="FY168" s="159"/>
      <c r="FZ168" s="159"/>
      <c r="GA168" s="159"/>
      <c r="GB168" s="159"/>
      <c r="GC168" s="159"/>
      <c r="GD168" s="159"/>
      <c r="GE168" s="159"/>
      <c r="GF168" s="159"/>
      <c r="GG168" s="159"/>
      <c r="GH168" s="159"/>
    </row>
    <row r="169" customFormat="false" ht="12.75" hidden="false" customHeight="false" outlineLevel="0" collapsed="false">
      <c r="A169" s="168"/>
      <c r="B169" s="149"/>
      <c r="C169" s="149"/>
      <c r="D169" s="149"/>
      <c r="E169" s="149"/>
      <c r="F169" s="149"/>
      <c r="G169" s="149"/>
      <c r="H169" s="148"/>
      <c r="I169" s="170"/>
      <c r="R169" s="148"/>
      <c r="S169" s="158"/>
      <c r="T169" s="159"/>
      <c r="U169" s="159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  <c r="AH169" s="159"/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59"/>
      <c r="AT169" s="159"/>
      <c r="AU169" s="159"/>
      <c r="AV169" s="159"/>
      <c r="AW169" s="159"/>
      <c r="AX169" s="159"/>
      <c r="AY169" s="159"/>
      <c r="AZ169" s="159"/>
      <c r="BA169" s="159"/>
      <c r="BB169" s="159"/>
      <c r="BC169" s="159"/>
      <c r="BD169" s="159"/>
      <c r="BE169" s="159"/>
      <c r="BF169" s="159"/>
      <c r="BG169" s="159"/>
      <c r="BH169" s="159"/>
      <c r="BI169" s="159"/>
      <c r="BJ169" s="159"/>
      <c r="BK169" s="159"/>
      <c r="BL169" s="159"/>
      <c r="BM169" s="159"/>
      <c r="BN169" s="159"/>
      <c r="BO169" s="159"/>
      <c r="BP169" s="159"/>
      <c r="BQ169" s="159"/>
      <c r="BR169" s="159"/>
      <c r="BS169" s="159"/>
      <c r="BT169" s="159"/>
      <c r="BU169" s="159"/>
      <c r="BV169" s="159"/>
      <c r="BW169" s="159"/>
      <c r="BX169" s="159"/>
      <c r="BY169" s="159"/>
      <c r="BZ169" s="159"/>
      <c r="CA169" s="159"/>
      <c r="CB169" s="159"/>
      <c r="CC169" s="159"/>
      <c r="CD169" s="159"/>
      <c r="CE169" s="159"/>
      <c r="CF169" s="159"/>
      <c r="CG169" s="159"/>
      <c r="CH169" s="159"/>
      <c r="CI169" s="159"/>
      <c r="CJ169" s="159"/>
      <c r="CK169" s="159"/>
      <c r="CL169" s="159"/>
      <c r="CM169" s="159"/>
      <c r="CN169" s="159"/>
      <c r="CO169" s="159"/>
      <c r="CP169" s="159"/>
      <c r="CQ169" s="159"/>
      <c r="CR169" s="159"/>
      <c r="CS169" s="159"/>
      <c r="CT169" s="159"/>
      <c r="CU169" s="159"/>
      <c r="CV169" s="159"/>
      <c r="CW169" s="159"/>
      <c r="CX169" s="159"/>
      <c r="CY169" s="159"/>
      <c r="CZ169" s="159"/>
      <c r="DA169" s="159"/>
      <c r="DB169" s="159"/>
      <c r="DC169" s="159"/>
      <c r="DD169" s="159"/>
      <c r="DE169" s="159"/>
      <c r="DF169" s="159"/>
      <c r="DG169" s="159"/>
      <c r="DH169" s="159"/>
      <c r="DI169" s="159"/>
      <c r="DJ169" s="159"/>
      <c r="DK169" s="159"/>
      <c r="DL169" s="159"/>
      <c r="DM169" s="159"/>
      <c r="DN169" s="159"/>
      <c r="DO169" s="159"/>
      <c r="DP169" s="159"/>
      <c r="DQ169" s="159"/>
      <c r="DR169" s="159"/>
      <c r="DS169" s="159"/>
      <c r="DT169" s="159"/>
      <c r="DU169" s="159"/>
      <c r="DV169" s="159"/>
      <c r="DW169" s="159"/>
      <c r="DX169" s="159"/>
      <c r="DY169" s="159"/>
      <c r="DZ169" s="159"/>
      <c r="EA169" s="159"/>
      <c r="EB169" s="159"/>
      <c r="EC169" s="159"/>
      <c r="ED169" s="159"/>
      <c r="EE169" s="159"/>
      <c r="EF169" s="159"/>
      <c r="EG169" s="159"/>
      <c r="EH169" s="159"/>
      <c r="EI169" s="159"/>
      <c r="EJ169" s="159"/>
      <c r="EK169" s="159"/>
      <c r="EL169" s="159"/>
      <c r="EM169" s="159"/>
      <c r="EN169" s="159"/>
      <c r="EO169" s="159"/>
      <c r="EP169" s="159"/>
      <c r="EQ169" s="159"/>
      <c r="ER169" s="159"/>
      <c r="ES169" s="159"/>
      <c r="ET169" s="159"/>
      <c r="EU169" s="159"/>
      <c r="EV169" s="159"/>
      <c r="EW169" s="159"/>
      <c r="EX169" s="159"/>
      <c r="EY169" s="159"/>
      <c r="EZ169" s="159"/>
      <c r="FA169" s="159"/>
      <c r="FB169" s="159"/>
      <c r="FC169" s="159"/>
      <c r="FD169" s="159"/>
      <c r="FE169" s="159"/>
      <c r="FF169" s="159"/>
      <c r="FG169" s="159"/>
      <c r="FH169" s="159"/>
      <c r="FI169" s="159"/>
      <c r="FJ169" s="159"/>
      <c r="FK169" s="159"/>
      <c r="FL169" s="159"/>
      <c r="FM169" s="159"/>
      <c r="FN169" s="159"/>
      <c r="FO169" s="159"/>
      <c r="FP169" s="159"/>
      <c r="FQ169" s="159"/>
      <c r="FR169" s="159"/>
      <c r="FS169" s="159"/>
      <c r="FT169" s="159"/>
      <c r="FU169" s="159"/>
      <c r="FV169" s="159"/>
      <c r="FW169" s="159"/>
      <c r="FX169" s="159"/>
      <c r="FY169" s="159"/>
      <c r="FZ169" s="159"/>
      <c r="GA169" s="159"/>
      <c r="GB169" s="159"/>
      <c r="GC169" s="159"/>
      <c r="GD169" s="159"/>
      <c r="GE169" s="159"/>
      <c r="GF169" s="159"/>
      <c r="GG169" s="159"/>
      <c r="GH169" s="159"/>
    </row>
    <row r="170" customFormat="false" ht="12.75" hidden="false" customHeight="false" outlineLevel="0" collapsed="false">
      <c r="A170" s="168"/>
      <c r="B170" s="149"/>
      <c r="C170" s="149"/>
      <c r="D170" s="149"/>
      <c r="E170" s="149"/>
      <c r="F170" s="149"/>
      <c r="G170" s="149"/>
      <c r="H170" s="148"/>
      <c r="I170" s="170"/>
      <c r="R170" s="148"/>
      <c r="S170" s="158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  <c r="AU170" s="159"/>
      <c r="AV170" s="159"/>
      <c r="AW170" s="159"/>
      <c r="AX170" s="159"/>
      <c r="AY170" s="159"/>
      <c r="AZ170" s="159"/>
      <c r="BA170" s="159"/>
      <c r="BB170" s="159"/>
      <c r="BC170" s="159"/>
      <c r="BD170" s="159"/>
      <c r="BE170" s="159"/>
      <c r="BF170" s="159"/>
      <c r="BG170" s="159"/>
      <c r="BH170" s="159"/>
      <c r="BI170" s="159"/>
      <c r="BJ170" s="159"/>
      <c r="BK170" s="159"/>
      <c r="BL170" s="159"/>
      <c r="BM170" s="159"/>
      <c r="BN170" s="159"/>
      <c r="BO170" s="159"/>
      <c r="BP170" s="159"/>
      <c r="BQ170" s="159"/>
      <c r="BR170" s="159"/>
      <c r="BS170" s="159"/>
      <c r="BT170" s="159"/>
      <c r="BU170" s="159"/>
      <c r="BV170" s="159"/>
      <c r="BW170" s="159"/>
      <c r="BX170" s="159"/>
      <c r="BY170" s="159"/>
      <c r="BZ170" s="159"/>
      <c r="CA170" s="159"/>
      <c r="CB170" s="159"/>
      <c r="CC170" s="159"/>
      <c r="CD170" s="159"/>
      <c r="CE170" s="159"/>
      <c r="CF170" s="159"/>
      <c r="CG170" s="159"/>
      <c r="CH170" s="159"/>
      <c r="CI170" s="159"/>
      <c r="CJ170" s="159"/>
      <c r="CK170" s="159"/>
      <c r="CL170" s="159"/>
      <c r="CM170" s="159"/>
      <c r="CN170" s="159"/>
      <c r="CO170" s="159"/>
      <c r="CP170" s="159"/>
      <c r="CQ170" s="159"/>
      <c r="CR170" s="159"/>
      <c r="CS170" s="159"/>
      <c r="CT170" s="159"/>
      <c r="CU170" s="159"/>
      <c r="CV170" s="159"/>
      <c r="CW170" s="159"/>
      <c r="CX170" s="159"/>
      <c r="CY170" s="159"/>
      <c r="CZ170" s="159"/>
      <c r="DA170" s="159"/>
      <c r="DB170" s="159"/>
      <c r="DC170" s="159"/>
      <c r="DD170" s="159"/>
      <c r="DE170" s="159"/>
      <c r="DF170" s="159"/>
      <c r="DG170" s="159"/>
      <c r="DH170" s="159"/>
      <c r="DI170" s="159"/>
      <c r="DJ170" s="159"/>
      <c r="DK170" s="159"/>
      <c r="DL170" s="159"/>
      <c r="DM170" s="159"/>
      <c r="DN170" s="159"/>
      <c r="DO170" s="159"/>
      <c r="DP170" s="159"/>
      <c r="DQ170" s="159"/>
      <c r="DR170" s="159"/>
      <c r="DS170" s="159"/>
      <c r="DT170" s="159"/>
      <c r="DU170" s="159"/>
      <c r="DV170" s="159"/>
      <c r="DW170" s="159"/>
      <c r="DX170" s="159"/>
      <c r="DY170" s="159"/>
      <c r="DZ170" s="159"/>
      <c r="EA170" s="159"/>
      <c r="EB170" s="159"/>
      <c r="EC170" s="159"/>
      <c r="ED170" s="159"/>
      <c r="EE170" s="159"/>
      <c r="EF170" s="159"/>
      <c r="EG170" s="159"/>
      <c r="EH170" s="159"/>
      <c r="EI170" s="159"/>
      <c r="EJ170" s="159"/>
      <c r="EK170" s="159"/>
      <c r="EL170" s="159"/>
      <c r="EM170" s="159"/>
      <c r="EN170" s="159"/>
      <c r="EO170" s="159"/>
      <c r="EP170" s="159"/>
      <c r="EQ170" s="159"/>
      <c r="ER170" s="159"/>
      <c r="ES170" s="159"/>
      <c r="ET170" s="159"/>
      <c r="EU170" s="159"/>
      <c r="EV170" s="159"/>
      <c r="EW170" s="159"/>
      <c r="EX170" s="159"/>
      <c r="EY170" s="159"/>
      <c r="EZ170" s="159"/>
      <c r="FA170" s="159"/>
      <c r="FB170" s="159"/>
      <c r="FC170" s="159"/>
      <c r="FD170" s="159"/>
      <c r="FE170" s="159"/>
      <c r="FF170" s="159"/>
      <c r="FG170" s="159"/>
      <c r="FH170" s="159"/>
      <c r="FI170" s="159"/>
      <c r="FJ170" s="159"/>
      <c r="FK170" s="159"/>
      <c r="FL170" s="159"/>
      <c r="FM170" s="159"/>
      <c r="FN170" s="159"/>
      <c r="FO170" s="159"/>
      <c r="FP170" s="159"/>
      <c r="FQ170" s="159"/>
      <c r="FR170" s="159"/>
      <c r="FS170" s="159"/>
      <c r="FT170" s="159"/>
      <c r="FU170" s="159"/>
      <c r="FV170" s="159"/>
      <c r="FW170" s="159"/>
      <c r="FX170" s="159"/>
      <c r="FY170" s="159"/>
      <c r="FZ170" s="159"/>
      <c r="GA170" s="159"/>
      <c r="GB170" s="159"/>
      <c r="GC170" s="159"/>
      <c r="GD170" s="159"/>
      <c r="GE170" s="159"/>
      <c r="GF170" s="159"/>
      <c r="GG170" s="159"/>
      <c r="GH170" s="159"/>
    </row>
    <row r="171" customFormat="false" ht="12.75" hidden="false" customHeight="false" outlineLevel="0" collapsed="false">
      <c r="A171" s="168"/>
      <c r="B171" s="149"/>
      <c r="C171" s="149"/>
      <c r="D171" s="149"/>
      <c r="E171" s="149"/>
      <c r="F171" s="149"/>
      <c r="G171" s="149"/>
      <c r="H171" s="148"/>
      <c r="I171" s="170"/>
      <c r="R171" s="148"/>
      <c r="S171" s="158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  <c r="AU171" s="159"/>
      <c r="AV171" s="159"/>
      <c r="AW171" s="159"/>
      <c r="AX171" s="159"/>
      <c r="AY171" s="159"/>
      <c r="AZ171" s="159"/>
      <c r="BA171" s="159"/>
      <c r="BB171" s="159"/>
      <c r="BC171" s="159"/>
      <c r="BD171" s="159"/>
      <c r="BE171" s="159"/>
      <c r="BF171" s="159"/>
      <c r="BG171" s="159"/>
      <c r="BH171" s="159"/>
      <c r="BI171" s="159"/>
      <c r="BJ171" s="159"/>
      <c r="BK171" s="159"/>
      <c r="BL171" s="159"/>
      <c r="BM171" s="159"/>
      <c r="BN171" s="159"/>
      <c r="BO171" s="159"/>
      <c r="BP171" s="159"/>
      <c r="BQ171" s="159"/>
      <c r="BR171" s="159"/>
      <c r="BS171" s="159"/>
      <c r="BT171" s="159"/>
      <c r="BU171" s="159"/>
      <c r="BV171" s="159"/>
      <c r="BW171" s="159"/>
      <c r="BX171" s="159"/>
      <c r="BY171" s="159"/>
      <c r="BZ171" s="159"/>
      <c r="CA171" s="159"/>
      <c r="CB171" s="159"/>
      <c r="CC171" s="159"/>
      <c r="CD171" s="159"/>
      <c r="CE171" s="159"/>
      <c r="CF171" s="159"/>
      <c r="CG171" s="159"/>
      <c r="CH171" s="159"/>
      <c r="CI171" s="159"/>
      <c r="CJ171" s="159"/>
      <c r="CK171" s="159"/>
      <c r="CL171" s="159"/>
      <c r="CM171" s="159"/>
      <c r="CN171" s="159"/>
      <c r="CO171" s="159"/>
      <c r="CP171" s="159"/>
      <c r="CQ171" s="159"/>
      <c r="CR171" s="159"/>
      <c r="CS171" s="159"/>
      <c r="CT171" s="159"/>
      <c r="CU171" s="159"/>
      <c r="CV171" s="159"/>
      <c r="CW171" s="159"/>
      <c r="CX171" s="159"/>
      <c r="CY171" s="159"/>
      <c r="CZ171" s="159"/>
      <c r="DA171" s="159"/>
      <c r="DB171" s="159"/>
      <c r="DC171" s="159"/>
      <c r="DD171" s="159"/>
      <c r="DE171" s="159"/>
      <c r="DF171" s="159"/>
      <c r="DG171" s="159"/>
      <c r="DH171" s="159"/>
      <c r="DI171" s="159"/>
      <c r="DJ171" s="159"/>
      <c r="DK171" s="159"/>
      <c r="DL171" s="159"/>
      <c r="DM171" s="159"/>
      <c r="DN171" s="159"/>
      <c r="DO171" s="159"/>
      <c r="DP171" s="159"/>
      <c r="DQ171" s="159"/>
      <c r="DR171" s="159"/>
      <c r="DS171" s="159"/>
      <c r="DT171" s="159"/>
      <c r="DU171" s="159"/>
      <c r="DV171" s="159"/>
      <c r="DW171" s="159"/>
      <c r="DX171" s="159"/>
      <c r="DY171" s="159"/>
      <c r="DZ171" s="159"/>
      <c r="EA171" s="159"/>
      <c r="EB171" s="159"/>
      <c r="EC171" s="159"/>
      <c r="ED171" s="159"/>
      <c r="EE171" s="159"/>
      <c r="EF171" s="159"/>
      <c r="EG171" s="159"/>
      <c r="EH171" s="159"/>
      <c r="EI171" s="159"/>
      <c r="EJ171" s="159"/>
      <c r="EK171" s="159"/>
      <c r="EL171" s="159"/>
      <c r="EM171" s="159"/>
      <c r="EN171" s="159"/>
      <c r="EO171" s="159"/>
      <c r="EP171" s="159"/>
      <c r="EQ171" s="159"/>
      <c r="ER171" s="159"/>
      <c r="ES171" s="159"/>
      <c r="ET171" s="159"/>
      <c r="EU171" s="159"/>
      <c r="EV171" s="159"/>
      <c r="EW171" s="159"/>
      <c r="EX171" s="159"/>
      <c r="EY171" s="159"/>
      <c r="EZ171" s="159"/>
      <c r="FA171" s="159"/>
      <c r="FB171" s="159"/>
      <c r="FC171" s="159"/>
      <c r="FD171" s="159"/>
      <c r="FE171" s="159"/>
      <c r="FF171" s="159"/>
      <c r="FG171" s="159"/>
      <c r="FH171" s="159"/>
      <c r="FI171" s="159"/>
      <c r="FJ171" s="159"/>
      <c r="FK171" s="159"/>
      <c r="FL171" s="159"/>
      <c r="FM171" s="159"/>
      <c r="FN171" s="159"/>
      <c r="FO171" s="159"/>
      <c r="FP171" s="159"/>
      <c r="FQ171" s="159"/>
      <c r="FR171" s="159"/>
      <c r="FS171" s="159"/>
      <c r="FT171" s="159"/>
      <c r="FU171" s="159"/>
      <c r="FV171" s="159"/>
      <c r="FW171" s="159"/>
      <c r="FX171" s="159"/>
      <c r="FY171" s="159"/>
      <c r="FZ171" s="159"/>
      <c r="GA171" s="159"/>
      <c r="GB171" s="159"/>
      <c r="GC171" s="159"/>
      <c r="GD171" s="159"/>
      <c r="GE171" s="159"/>
      <c r="GF171" s="159"/>
      <c r="GG171" s="159"/>
      <c r="GH171" s="159"/>
    </row>
    <row r="172" customFormat="false" ht="12.75" hidden="false" customHeight="false" outlineLevel="0" collapsed="false">
      <c r="A172" s="168"/>
      <c r="B172" s="149"/>
      <c r="C172" s="149"/>
      <c r="D172" s="149"/>
      <c r="E172" s="149"/>
      <c r="F172" s="149"/>
      <c r="G172" s="149"/>
      <c r="H172" s="148"/>
      <c r="I172" s="170"/>
      <c r="R172" s="148"/>
      <c r="S172" s="158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  <c r="AU172" s="159"/>
      <c r="AV172" s="159"/>
      <c r="AW172" s="159"/>
      <c r="AX172" s="159"/>
      <c r="AY172" s="159"/>
      <c r="AZ172" s="159"/>
      <c r="BA172" s="159"/>
      <c r="BB172" s="159"/>
      <c r="BC172" s="159"/>
      <c r="BD172" s="159"/>
      <c r="BE172" s="159"/>
      <c r="BF172" s="159"/>
      <c r="BG172" s="159"/>
      <c r="BH172" s="159"/>
      <c r="BI172" s="159"/>
      <c r="BJ172" s="159"/>
      <c r="BK172" s="159"/>
      <c r="BL172" s="159"/>
      <c r="BM172" s="159"/>
      <c r="BN172" s="159"/>
      <c r="BO172" s="159"/>
      <c r="BP172" s="159"/>
      <c r="BQ172" s="159"/>
      <c r="BR172" s="159"/>
      <c r="BS172" s="159"/>
      <c r="BT172" s="159"/>
      <c r="BU172" s="159"/>
      <c r="BV172" s="159"/>
      <c r="BW172" s="159"/>
      <c r="BX172" s="159"/>
      <c r="BY172" s="159"/>
      <c r="BZ172" s="159"/>
      <c r="CA172" s="159"/>
      <c r="CB172" s="159"/>
      <c r="CC172" s="159"/>
      <c r="CD172" s="159"/>
      <c r="CE172" s="159"/>
      <c r="CF172" s="159"/>
      <c r="CG172" s="159"/>
      <c r="CH172" s="159"/>
      <c r="CI172" s="159"/>
      <c r="CJ172" s="159"/>
      <c r="CK172" s="159"/>
      <c r="CL172" s="159"/>
      <c r="CM172" s="159"/>
      <c r="CN172" s="159"/>
      <c r="CO172" s="159"/>
      <c r="CP172" s="159"/>
      <c r="CQ172" s="159"/>
      <c r="CR172" s="159"/>
      <c r="CS172" s="159"/>
      <c r="CT172" s="159"/>
      <c r="CU172" s="159"/>
      <c r="CV172" s="159"/>
      <c r="CW172" s="159"/>
      <c r="CX172" s="159"/>
      <c r="CY172" s="159"/>
      <c r="CZ172" s="159"/>
      <c r="DA172" s="159"/>
      <c r="DB172" s="159"/>
      <c r="DC172" s="159"/>
      <c r="DD172" s="159"/>
      <c r="DE172" s="159"/>
      <c r="DF172" s="159"/>
      <c r="DG172" s="159"/>
      <c r="DH172" s="159"/>
      <c r="DI172" s="159"/>
      <c r="DJ172" s="159"/>
      <c r="DK172" s="159"/>
      <c r="DL172" s="159"/>
      <c r="DM172" s="159"/>
      <c r="DN172" s="159"/>
      <c r="DO172" s="159"/>
      <c r="DP172" s="159"/>
      <c r="DQ172" s="159"/>
      <c r="DR172" s="159"/>
      <c r="DS172" s="159"/>
      <c r="DT172" s="159"/>
      <c r="DU172" s="159"/>
      <c r="DV172" s="159"/>
      <c r="DW172" s="159"/>
      <c r="DX172" s="159"/>
      <c r="DY172" s="159"/>
      <c r="DZ172" s="159"/>
      <c r="EA172" s="159"/>
      <c r="EB172" s="159"/>
      <c r="EC172" s="159"/>
      <c r="ED172" s="159"/>
      <c r="EE172" s="159"/>
      <c r="EF172" s="159"/>
      <c r="EG172" s="159"/>
      <c r="EH172" s="159"/>
      <c r="EI172" s="159"/>
      <c r="EJ172" s="159"/>
      <c r="EK172" s="159"/>
      <c r="EL172" s="159"/>
      <c r="EM172" s="159"/>
      <c r="EN172" s="159"/>
      <c r="EO172" s="159"/>
      <c r="EP172" s="159"/>
      <c r="EQ172" s="159"/>
      <c r="ER172" s="159"/>
      <c r="ES172" s="159"/>
      <c r="ET172" s="159"/>
      <c r="EU172" s="159"/>
      <c r="EV172" s="159"/>
      <c r="EW172" s="159"/>
      <c r="EX172" s="159"/>
      <c r="EY172" s="159"/>
      <c r="EZ172" s="159"/>
      <c r="FA172" s="159"/>
      <c r="FB172" s="159"/>
      <c r="FC172" s="159"/>
      <c r="FD172" s="159"/>
      <c r="FE172" s="159"/>
      <c r="FF172" s="159"/>
      <c r="FG172" s="159"/>
      <c r="FH172" s="159"/>
      <c r="FI172" s="159"/>
      <c r="FJ172" s="159"/>
      <c r="FK172" s="159"/>
      <c r="FL172" s="159"/>
      <c r="FM172" s="159"/>
      <c r="FN172" s="159"/>
      <c r="FO172" s="159"/>
      <c r="FP172" s="159"/>
      <c r="FQ172" s="159"/>
      <c r="FR172" s="159"/>
      <c r="FS172" s="159"/>
      <c r="FT172" s="159"/>
      <c r="FU172" s="159"/>
      <c r="FV172" s="159"/>
      <c r="FW172" s="159"/>
      <c r="FX172" s="159"/>
      <c r="FY172" s="159"/>
      <c r="FZ172" s="159"/>
      <c r="GA172" s="159"/>
      <c r="GB172" s="159"/>
      <c r="GC172" s="159"/>
      <c r="GD172" s="159"/>
      <c r="GE172" s="159"/>
      <c r="GF172" s="159"/>
      <c r="GG172" s="159"/>
      <c r="GH172" s="159"/>
    </row>
    <row r="173" customFormat="false" ht="12.75" hidden="false" customHeight="false" outlineLevel="0" collapsed="false">
      <c r="A173" s="168"/>
      <c r="B173" s="149"/>
      <c r="C173" s="149"/>
      <c r="D173" s="149"/>
      <c r="E173" s="149"/>
      <c r="F173" s="149"/>
      <c r="G173" s="149"/>
      <c r="H173" s="148"/>
      <c r="I173" s="170"/>
      <c r="R173" s="148"/>
      <c r="S173" s="158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  <c r="AU173" s="159"/>
      <c r="AV173" s="159"/>
      <c r="AW173" s="159"/>
      <c r="AX173" s="159"/>
      <c r="AY173" s="159"/>
      <c r="AZ173" s="159"/>
      <c r="BA173" s="159"/>
      <c r="BB173" s="159"/>
      <c r="BC173" s="159"/>
      <c r="BD173" s="159"/>
      <c r="BE173" s="159"/>
      <c r="BF173" s="159"/>
      <c r="BG173" s="159"/>
      <c r="BH173" s="159"/>
      <c r="BI173" s="159"/>
      <c r="BJ173" s="159"/>
      <c r="BK173" s="159"/>
      <c r="BL173" s="159"/>
      <c r="BM173" s="159"/>
      <c r="BN173" s="159"/>
      <c r="BO173" s="159"/>
      <c r="BP173" s="159"/>
      <c r="BQ173" s="159"/>
      <c r="BR173" s="159"/>
      <c r="BS173" s="159"/>
      <c r="BT173" s="159"/>
      <c r="BU173" s="159"/>
      <c r="BV173" s="159"/>
      <c r="BW173" s="159"/>
      <c r="BX173" s="159"/>
      <c r="BY173" s="159"/>
      <c r="BZ173" s="159"/>
      <c r="CA173" s="159"/>
      <c r="CB173" s="159"/>
      <c r="CC173" s="159"/>
      <c r="CD173" s="159"/>
      <c r="CE173" s="159"/>
      <c r="CF173" s="159"/>
      <c r="CG173" s="159"/>
      <c r="CH173" s="159"/>
      <c r="CI173" s="159"/>
      <c r="CJ173" s="159"/>
      <c r="CK173" s="159"/>
      <c r="CL173" s="159"/>
      <c r="CM173" s="159"/>
      <c r="CN173" s="159"/>
      <c r="CO173" s="159"/>
      <c r="CP173" s="159"/>
      <c r="CQ173" s="159"/>
      <c r="CR173" s="159"/>
      <c r="CS173" s="159"/>
      <c r="CT173" s="159"/>
      <c r="CU173" s="159"/>
      <c r="CV173" s="159"/>
      <c r="CW173" s="159"/>
      <c r="CX173" s="159"/>
      <c r="CY173" s="159"/>
      <c r="CZ173" s="159"/>
      <c r="DA173" s="159"/>
      <c r="DB173" s="159"/>
      <c r="DC173" s="159"/>
      <c r="DD173" s="159"/>
      <c r="DE173" s="159"/>
      <c r="DF173" s="159"/>
      <c r="DG173" s="159"/>
      <c r="DH173" s="159"/>
      <c r="DI173" s="159"/>
      <c r="DJ173" s="159"/>
      <c r="DK173" s="159"/>
      <c r="DL173" s="159"/>
      <c r="DM173" s="159"/>
      <c r="DN173" s="159"/>
      <c r="DO173" s="159"/>
      <c r="DP173" s="159"/>
      <c r="DQ173" s="159"/>
      <c r="DR173" s="159"/>
      <c r="DS173" s="159"/>
      <c r="DT173" s="159"/>
      <c r="DU173" s="159"/>
      <c r="DV173" s="159"/>
      <c r="DW173" s="159"/>
      <c r="DX173" s="159"/>
      <c r="DY173" s="159"/>
      <c r="DZ173" s="159"/>
      <c r="EA173" s="159"/>
      <c r="EB173" s="159"/>
      <c r="EC173" s="159"/>
      <c r="ED173" s="159"/>
      <c r="EE173" s="159"/>
      <c r="EF173" s="159"/>
      <c r="EG173" s="159"/>
      <c r="EH173" s="159"/>
      <c r="EI173" s="159"/>
      <c r="EJ173" s="159"/>
      <c r="EK173" s="159"/>
      <c r="EL173" s="159"/>
      <c r="EM173" s="159"/>
      <c r="EN173" s="159"/>
      <c r="EO173" s="159"/>
      <c r="EP173" s="159"/>
      <c r="EQ173" s="159"/>
      <c r="ER173" s="159"/>
      <c r="ES173" s="159"/>
      <c r="ET173" s="159"/>
      <c r="EU173" s="159"/>
      <c r="EV173" s="159"/>
      <c r="EW173" s="159"/>
      <c r="EX173" s="159"/>
      <c r="EY173" s="159"/>
      <c r="EZ173" s="159"/>
      <c r="FA173" s="159"/>
      <c r="FB173" s="159"/>
      <c r="FC173" s="159"/>
      <c r="FD173" s="159"/>
      <c r="FE173" s="159"/>
      <c r="FF173" s="159"/>
      <c r="FG173" s="159"/>
      <c r="FH173" s="159"/>
      <c r="FI173" s="159"/>
      <c r="FJ173" s="159"/>
      <c r="FK173" s="159"/>
      <c r="FL173" s="159"/>
      <c r="FM173" s="159"/>
      <c r="FN173" s="159"/>
      <c r="FO173" s="159"/>
      <c r="FP173" s="159"/>
      <c r="FQ173" s="159"/>
      <c r="FR173" s="159"/>
      <c r="FS173" s="159"/>
      <c r="FT173" s="159"/>
      <c r="FU173" s="159"/>
      <c r="FV173" s="159"/>
      <c r="FW173" s="159"/>
      <c r="FX173" s="159"/>
      <c r="FY173" s="159"/>
      <c r="FZ173" s="159"/>
      <c r="GA173" s="159"/>
      <c r="GB173" s="159"/>
      <c r="GC173" s="159"/>
      <c r="GD173" s="159"/>
      <c r="GE173" s="159"/>
      <c r="GF173" s="159"/>
      <c r="GG173" s="159"/>
      <c r="GH173" s="159"/>
    </row>
    <row r="174" customFormat="false" ht="12.75" hidden="false" customHeight="false" outlineLevel="0" collapsed="false">
      <c r="A174" s="168"/>
      <c r="B174" s="149"/>
      <c r="C174" s="149"/>
      <c r="D174" s="149"/>
      <c r="E174" s="149"/>
      <c r="F174" s="149"/>
      <c r="G174" s="149"/>
      <c r="H174" s="148"/>
      <c r="I174" s="170"/>
      <c r="R174" s="148"/>
      <c r="S174" s="158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  <c r="AU174" s="159"/>
      <c r="AV174" s="159"/>
      <c r="AW174" s="159"/>
      <c r="AX174" s="159"/>
      <c r="AY174" s="159"/>
      <c r="AZ174" s="159"/>
      <c r="BA174" s="159"/>
      <c r="BB174" s="159"/>
      <c r="BC174" s="159"/>
      <c r="BD174" s="159"/>
      <c r="BE174" s="159"/>
      <c r="BF174" s="159"/>
      <c r="BG174" s="159"/>
      <c r="BH174" s="159"/>
      <c r="BI174" s="159"/>
      <c r="BJ174" s="159"/>
      <c r="BK174" s="159"/>
      <c r="BL174" s="159"/>
      <c r="BM174" s="159"/>
      <c r="BN174" s="159"/>
      <c r="BO174" s="159"/>
      <c r="BP174" s="159"/>
      <c r="BQ174" s="159"/>
      <c r="BR174" s="159"/>
      <c r="BS174" s="159"/>
      <c r="BT174" s="159"/>
      <c r="BU174" s="159"/>
      <c r="BV174" s="159"/>
      <c r="BW174" s="159"/>
      <c r="BX174" s="159"/>
      <c r="BY174" s="159"/>
      <c r="BZ174" s="159"/>
      <c r="CA174" s="159"/>
      <c r="CB174" s="159"/>
      <c r="CC174" s="159"/>
      <c r="CD174" s="159"/>
      <c r="CE174" s="159"/>
      <c r="CF174" s="159"/>
      <c r="CG174" s="159"/>
      <c r="CH174" s="159"/>
      <c r="CI174" s="159"/>
      <c r="CJ174" s="159"/>
      <c r="CK174" s="159"/>
      <c r="CL174" s="159"/>
      <c r="CM174" s="159"/>
      <c r="CN174" s="159"/>
      <c r="CO174" s="159"/>
      <c r="CP174" s="159"/>
      <c r="CQ174" s="159"/>
      <c r="CR174" s="159"/>
      <c r="CS174" s="159"/>
      <c r="CT174" s="159"/>
      <c r="CU174" s="159"/>
      <c r="CV174" s="159"/>
      <c r="CW174" s="159"/>
      <c r="CX174" s="159"/>
      <c r="CY174" s="159"/>
      <c r="CZ174" s="159"/>
      <c r="DA174" s="159"/>
      <c r="DB174" s="159"/>
      <c r="DC174" s="159"/>
      <c r="DD174" s="159"/>
      <c r="DE174" s="159"/>
      <c r="DF174" s="159"/>
      <c r="DG174" s="159"/>
      <c r="DH174" s="159"/>
      <c r="DI174" s="159"/>
      <c r="DJ174" s="159"/>
      <c r="DK174" s="159"/>
      <c r="DL174" s="159"/>
      <c r="DM174" s="159"/>
      <c r="DN174" s="159"/>
      <c r="DO174" s="159"/>
      <c r="DP174" s="159"/>
      <c r="DQ174" s="159"/>
      <c r="DR174" s="159"/>
      <c r="DS174" s="159"/>
      <c r="DT174" s="159"/>
      <c r="DU174" s="159"/>
      <c r="DV174" s="159"/>
      <c r="DW174" s="159"/>
      <c r="DX174" s="159"/>
      <c r="DY174" s="159"/>
      <c r="DZ174" s="159"/>
      <c r="EA174" s="159"/>
      <c r="EB174" s="159"/>
      <c r="EC174" s="159"/>
      <c r="ED174" s="159"/>
      <c r="EE174" s="159"/>
      <c r="EF174" s="159"/>
      <c r="EG174" s="159"/>
      <c r="EH174" s="159"/>
      <c r="EI174" s="159"/>
      <c r="EJ174" s="159"/>
      <c r="EK174" s="159"/>
      <c r="EL174" s="159"/>
      <c r="EM174" s="159"/>
      <c r="EN174" s="159"/>
      <c r="EO174" s="159"/>
      <c r="EP174" s="159"/>
      <c r="EQ174" s="159"/>
      <c r="ER174" s="159"/>
      <c r="ES174" s="159"/>
      <c r="ET174" s="159"/>
      <c r="EU174" s="159"/>
      <c r="EV174" s="159"/>
      <c r="EW174" s="159"/>
      <c r="EX174" s="159"/>
      <c r="EY174" s="159"/>
      <c r="EZ174" s="159"/>
      <c r="FA174" s="159"/>
      <c r="FB174" s="159"/>
      <c r="FC174" s="159"/>
      <c r="FD174" s="159"/>
      <c r="FE174" s="159"/>
      <c r="FF174" s="159"/>
      <c r="FG174" s="159"/>
      <c r="FH174" s="159"/>
      <c r="FI174" s="159"/>
      <c r="FJ174" s="159"/>
      <c r="FK174" s="159"/>
      <c r="FL174" s="159"/>
      <c r="FM174" s="159"/>
      <c r="FN174" s="159"/>
      <c r="FO174" s="159"/>
      <c r="FP174" s="159"/>
      <c r="FQ174" s="159"/>
      <c r="FR174" s="159"/>
      <c r="FS174" s="159"/>
      <c r="FT174" s="159"/>
      <c r="FU174" s="159"/>
      <c r="FV174" s="159"/>
      <c r="FW174" s="159"/>
      <c r="FX174" s="159"/>
      <c r="FY174" s="159"/>
      <c r="FZ174" s="159"/>
      <c r="GA174" s="159"/>
      <c r="GB174" s="159"/>
      <c r="GC174" s="159"/>
      <c r="GD174" s="159"/>
      <c r="GE174" s="159"/>
      <c r="GF174" s="159"/>
      <c r="GG174" s="159"/>
      <c r="GH174" s="159"/>
    </row>
    <row r="175" customFormat="false" ht="12.75" hidden="false" customHeight="false" outlineLevel="0" collapsed="false">
      <c r="A175" s="168"/>
      <c r="B175" s="149"/>
      <c r="C175" s="149"/>
      <c r="D175" s="149"/>
      <c r="E175" s="149"/>
      <c r="F175" s="149"/>
      <c r="G175" s="149"/>
      <c r="H175" s="148"/>
      <c r="I175" s="170"/>
      <c r="R175" s="148"/>
      <c r="S175" s="158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  <c r="AU175" s="159"/>
      <c r="AV175" s="159"/>
      <c r="AW175" s="159"/>
      <c r="AX175" s="159"/>
      <c r="AY175" s="159"/>
      <c r="AZ175" s="159"/>
      <c r="BA175" s="159"/>
      <c r="BB175" s="159"/>
      <c r="BC175" s="159"/>
      <c r="BD175" s="159"/>
      <c r="BE175" s="159"/>
      <c r="BF175" s="159"/>
      <c r="BG175" s="159"/>
      <c r="BH175" s="159"/>
      <c r="BI175" s="159"/>
      <c r="BJ175" s="159"/>
      <c r="BK175" s="159"/>
      <c r="BL175" s="159"/>
      <c r="BM175" s="159"/>
      <c r="BN175" s="159"/>
      <c r="BO175" s="159"/>
      <c r="BP175" s="159"/>
      <c r="BQ175" s="159"/>
      <c r="BR175" s="159"/>
      <c r="BS175" s="159"/>
      <c r="BT175" s="159"/>
      <c r="BU175" s="159"/>
      <c r="BV175" s="159"/>
      <c r="BW175" s="159"/>
      <c r="BX175" s="159"/>
      <c r="BY175" s="159"/>
      <c r="BZ175" s="159"/>
      <c r="CA175" s="159"/>
      <c r="CB175" s="159"/>
      <c r="CC175" s="159"/>
      <c r="CD175" s="159"/>
      <c r="CE175" s="159"/>
      <c r="CF175" s="159"/>
      <c r="CG175" s="159"/>
      <c r="CH175" s="159"/>
      <c r="CI175" s="159"/>
      <c r="CJ175" s="159"/>
      <c r="CK175" s="159"/>
      <c r="CL175" s="159"/>
      <c r="CM175" s="159"/>
      <c r="CN175" s="159"/>
      <c r="CO175" s="159"/>
      <c r="CP175" s="159"/>
      <c r="CQ175" s="159"/>
      <c r="CR175" s="159"/>
      <c r="CS175" s="159"/>
      <c r="CT175" s="159"/>
      <c r="CU175" s="159"/>
      <c r="CV175" s="159"/>
      <c r="CW175" s="159"/>
      <c r="CX175" s="159"/>
      <c r="CY175" s="159"/>
      <c r="CZ175" s="159"/>
      <c r="DA175" s="159"/>
      <c r="DB175" s="159"/>
      <c r="DC175" s="159"/>
      <c r="DD175" s="159"/>
      <c r="DE175" s="159"/>
      <c r="DF175" s="159"/>
      <c r="DG175" s="159"/>
      <c r="DH175" s="159"/>
      <c r="DI175" s="159"/>
      <c r="DJ175" s="159"/>
      <c r="DK175" s="159"/>
      <c r="DL175" s="159"/>
      <c r="DM175" s="159"/>
      <c r="DN175" s="159"/>
      <c r="DO175" s="159"/>
      <c r="DP175" s="159"/>
      <c r="DQ175" s="159"/>
      <c r="DR175" s="159"/>
      <c r="DS175" s="159"/>
      <c r="DT175" s="159"/>
      <c r="DU175" s="159"/>
      <c r="DV175" s="159"/>
      <c r="DW175" s="159"/>
      <c r="DX175" s="159"/>
      <c r="DY175" s="159"/>
      <c r="DZ175" s="159"/>
      <c r="EA175" s="159"/>
      <c r="EB175" s="159"/>
      <c r="EC175" s="159"/>
      <c r="ED175" s="159"/>
      <c r="EE175" s="159"/>
      <c r="EF175" s="159"/>
      <c r="EG175" s="159"/>
      <c r="EH175" s="159"/>
      <c r="EI175" s="159"/>
      <c r="EJ175" s="159"/>
      <c r="EK175" s="159"/>
      <c r="EL175" s="159"/>
      <c r="EM175" s="159"/>
      <c r="EN175" s="159"/>
      <c r="EO175" s="159"/>
      <c r="EP175" s="159"/>
      <c r="EQ175" s="159"/>
      <c r="ER175" s="159"/>
      <c r="ES175" s="159"/>
      <c r="ET175" s="159"/>
      <c r="EU175" s="159"/>
      <c r="EV175" s="159"/>
      <c r="EW175" s="159"/>
      <c r="EX175" s="159"/>
      <c r="EY175" s="159"/>
      <c r="EZ175" s="159"/>
      <c r="FA175" s="159"/>
      <c r="FB175" s="159"/>
      <c r="FC175" s="159"/>
      <c r="FD175" s="159"/>
      <c r="FE175" s="159"/>
      <c r="FF175" s="159"/>
      <c r="FG175" s="159"/>
      <c r="FH175" s="159"/>
      <c r="FI175" s="159"/>
      <c r="FJ175" s="159"/>
      <c r="FK175" s="159"/>
      <c r="FL175" s="159"/>
      <c r="FM175" s="159"/>
      <c r="FN175" s="159"/>
      <c r="FO175" s="159"/>
      <c r="FP175" s="159"/>
      <c r="FQ175" s="159"/>
      <c r="FR175" s="159"/>
      <c r="FS175" s="159"/>
      <c r="FT175" s="159"/>
      <c r="FU175" s="159"/>
      <c r="FV175" s="159"/>
      <c r="FW175" s="159"/>
      <c r="FX175" s="159"/>
      <c r="FY175" s="159"/>
      <c r="FZ175" s="159"/>
      <c r="GA175" s="159"/>
      <c r="GB175" s="159"/>
      <c r="GC175" s="159"/>
      <c r="GD175" s="159"/>
      <c r="GE175" s="159"/>
      <c r="GF175" s="159"/>
      <c r="GG175" s="159"/>
      <c r="GH175" s="159"/>
    </row>
    <row r="176" customFormat="false" ht="12.75" hidden="false" customHeight="false" outlineLevel="0" collapsed="false">
      <c r="A176" s="168"/>
      <c r="B176" s="149"/>
      <c r="C176" s="149"/>
      <c r="D176" s="149"/>
      <c r="E176" s="149"/>
      <c r="F176" s="149"/>
      <c r="G176" s="149"/>
      <c r="H176" s="148"/>
      <c r="I176" s="170"/>
      <c r="R176" s="148"/>
      <c r="S176" s="158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  <c r="AU176" s="159"/>
      <c r="AV176" s="159"/>
      <c r="AW176" s="159"/>
      <c r="AX176" s="159"/>
      <c r="AY176" s="159"/>
      <c r="AZ176" s="159"/>
      <c r="BA176" s="159"/>
      <c r="BB176" s="159"/>
      <c r="BC176" s="159"/>
      <c r="BD176" s="159"/>
      <c r="BE176" s="159"/>
      <c r="BF176" s="159"/>
      <c r="BG176" s="159"/>
      <c r="BH176" s="159"/>
      <c r="BI176" s="159"/>
      <c r="BJ176" s="159"/>
      <c r="BK176" s="159"/>
      <c r="BL176" s="159"/>
      <c r="BM176" s="159"/>
      <c r="BN176" s="159"/>
      <c r="BO176" s="159"/>
      <c r="BP176" s="159"/>
      <c r="BQ176" s="159"/>
      <c r="BR176" s="159"/>
      <c r="BS176" s="159"/>
      <c r="BT176" s="159"/>
      <c r="BU176" s="159"/>
      <c r="BV176" s="159"/>
      <c r="BW176" s="159"/>
      <c r="BX176" s="159"/>
      <c r="BY176" s="159"/>
      <c r="BZ176" s="159"/>
      <c r="CA176" s="159"/>
      <c r="CB176" s="159"/>
      <c r="CC176" s="159"/>
      <c r="CD176" s="159"/>
      <c r="CE176" s="159"/>
      <c r="CF176" s="159"/>
      <c r="CG176" s="159"/>
      <c r="CH176" s="159"/>
      <c r="CI176" s="159"/>
      <c r="CJ176" s="159"/>
      <c r="CK176" s="159"/>
      <c r="CL176" s="159"/>
      <c r="CM176" s="159"/>
      <c r="CN176" s="159"/>
      <c r="CO176" s="159"/>
      <c r="CP176" s="159"/>
      <c r="CQ176" s="159"/>
      <c r="CR176" s="159"/>
      <c r="CS176" s="159"/>
      <c r="CT176" s="159"/>
      <c r="CU176" s="159"/>
      <c r="CV176" s="159"/>
      <c r="CW176" s="159"/>
      <c r="CX176" s="159"/>
      <c r="CY176" s="159"/>
      <c r="CZ176" s="159"/>
      <c r="DA176" s="159"/>
      <c r="DB176" s="159"/>
      <c r="DC176" s="159"/>
      <c r="DD176" s="159"/>
      <c r="DE176" s="159"/>
      <c r="DF176" s="159"/>
      <c r="DG176" s="159"/>
      <c r="DH176" s="159"/>
      <c r="DI176" s="159"/>
      <c r="DJ176" s="159"/>
      <c r="DK176" s="159"/>
      <c r="DL176" s="159"/>
      <c r="DM176" s="159"/>
      <c r="DN176" s="159"/>
      <c r="DO176" s="159"/>
      <c r="DP176" s="159"/>
      <c r="DQ176" s="159"/>
      <c r="DR176" s="159"/>
      <c r="DS176" s="159"/>
      <c r="DT176" s="159"/>
      <c r="DU176" s="159"/>
      <c r="DV176" s="159"/>
      <c r="DW176" s="159"/>
      <c r="DX176" s="159"/>
      <c r="DY176" s="159"/>
      <c r="DZ176" s="159"/>
      <c r="EA176" s="159"/>
      <c r="EB176" s="159"/>
      <c r="EC176" s="159"/>
      <c r="ED176" s="159"/>
      <c r="EE176" s="159"/>
      <c r="EF176" s="159"/>
      <c r="EG176" s="159"/>
      <c r="EH176" s="159"/>
      <c r="EI176" s="159"/>
      <c r="EJ176" s="159"/>
      <c r="EK176" s="159"/>
      <c r="EL176" s="159"/>
      <c r="EM176" s="159"/>
      <c r="EN176" s="159"/>
      <c r="EO176" s="159"/>
      <c r="EP176" s="159"/>
      <c r="EQ176" s="159"/>
      <c r="ER176" s="159"/>
      <c r="ES176" s="159"/>
      <c r="ET176" s="159"/>
      <c r="EU176" s="159"/>
      <c r="EV176" s="159"/>
      <c r="EW176" s="159"/>
      <c r="EX176" s="159"/>
      <c r="EY176" s="159"/>
      <c r="EZ176" s="159"/>
      <c r="FA176" s="159"/>
      <c r="FB176" s="159"/>
      <c r="FC176" s="159"/>
      <c r="FD176" s="159"/>
      <c r="FE176" s="159"/>
      <c r="FF176" s="159"/>
      <c r="FG176" s="159"/>
      <c r="FH176" s="159"/>
      <c r="FI176" s="159"/>
      <c r="FJ176" s="159"/>
      <c r="FK176" s="159"/>
      <c r="FL176" s="159"/>
      <c r="FM176" s="159"/>
      <c r="FN176" s="159"/>
      <c r="FO176" s="159"/>
      <c r="FP176" s="159"/>
      <c r="FQ176" s="159"/>
      <c r="FR176" s="159"/>
      <c r="FS176" s="159"/>
      <c r="FT176" s="159"/>
      <c r="FU176" s="159"/>
      <c r="FV176" s="159"/>
      <c r="FW176" s="159"/>
      <c r="FX176" s="159"/>
      <c r="FY176" s="159"/>
      <c r="FZ176" s="159"/>
      <c r="GA176" s="159"/>
      <c r="GB176" s="159"/>
      <c r="GC176" s="159"/>
      <c r="GD176" s="159"/>
      <c r="GE176" s="159"/>
      <c r="GF176" s="159"/>
      <c r="GG176" s="159"/>
      <c r="GH176" s="159"/>
    </row>
    <row r="177" customFormat="false" ht="12.75" hidden="false" customHeight="false" outlineLevel="0" collapsed="false">
      <c r="A177" s="168"/>
      <c r="B177" s="149"/>
      <c r="C177" s="149"/>
      <c r="D177" s="149"/>
      <c r="E177" s="149"/>
      <c r="F177" s="149"/>
      <c r="G177" s="149"/>
      <c r="H177" s="148"/>
      <c r="I177" s="170"/>
      <c r="R177" s="148"/>
      <c r="S177" s="158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  <c r="AV177" s="159"/>
      <c r="AW177" s="159"/>
      <c r="AX177" s="159"/>
      <c r="AY177" s="159"/>
      <c r="AZ177" s="159"/>
      <c r="BA177" s="159"/>
      <c r="BB177" s="159"/>
      <c r="BC177" s="159"/>
      <c r="BD177" s="159"/>
      <c r="BE177" s="159"/>
      <c r="BF177" s="159"/>
      <c r="BG177" s="159"/>
      <c r="BH177" s="159"/>
      <c r="BI177" s="159"/>
      <c r="BJ177" s="159"/>
      <c r="BK177" s="159"/>
      <c r="BL177" s="159"/>
      <c r="BM177" s="159"/>
      <c r="BN177" s="159"/>
      <c r="BO177" s="159"/>
      <c r="BP177" s="159"/>
      <c r="BQ177" s="159"/>
      <c r="BR177" s="159"/>
      <c r="BS177" s="159"/>
      <c r="BT177" s="159"/>
      <c r="BU177" s="159"/>
      <c r="BV177" s="159"/>
      <c r="BW177" s="159"/>
      <c r="BX177" s="159"/>
      <c r="BY177" s="159"/>
      <c r="BZ177" s="159"/>
      <c r="CA177" s="159"/>
      <c r="CB177" s="159"/>
      <c r="CC177" s="159"/>
      <c r="CD177" s="159"/>
      <c r="CE177" s="159"/>
      <c r="CF177" s="159"/>
      <c r="CG177" s="159"/>
      <c r="CH177" s="159"/>
      <c r="CI177" s="159"/>
      <c r="CJ177" s="159"/>
      <c r="CK177" s="159"/>
      <c r="CL177" s="159"/>
      <c r="CM177" s="159"/>
      <c r="CN177" s="159"/>
      <c r="CO177" s="159"/>
      <c r="CP177" s="159"/>
      <c r="CQ177" s="159"/>
      <c r="CR177" s="159"/>
      <c r="CS177" s="159"/>
      <c r="CT177" s="159"/>
      <c r="CU177" s="159"/>
      <c r="CV177" s="159"/>
      <c r="CW177" s="159"/>
      <c r="CX177" s="159"/>
      <c r="CY177" s="159"/>
      <c r="CZ177" s="159"/>
      <c r="DA177" s="159"/>
      <c r="DB177" s="159"/>
      <c r="DC177" s="159"/>
      <c r="DD177" s="159"/>
      <c r="DE177" s="159"/>
      <c r="DF177" s="159"/>
      <c r="DG177" s="159"/>
      <c r="DH177" s="159"/>
      <c r="DI177" s="159"/>
      <c r="DJ177" s="159"/>
      <c r="DK177" s="159"/>
      <c r="DL177" s="159"/>
      <c r="DM177" s="159"/>
      <c r="DN177" s="159"/>
      <c r="DO177" s="159"/>
      <c r="DP177" s="159"/>
      <c r="DQ177" s="159"/>
      <c r="DR177" s="159"/>
      <c r="DS177" s="159"/>
      <c r="DT177" s="159"/>
      <c r="DU177" s="159"/>
      <c r="DV177" s="159"/>
      <c r="DW177" s="159"/>
      <c r="DX177" s="159"/>
      <c r="DY177" s="159"/>
      <c r="DZ177" s="159"/>
      <c r="EA177" s="159"/>
      <c r="EB177" s="159"/>
      <c r="EC177" s="159"/>
      <c r="ED177" s="159"/>
      <c r="EE177" s="159"/>
      <c r="EF177" s="159"/>
      <c r="EG177" s="159"/>
      <c r="EH177" s="159"/>
      <c r="EI177" s="159"/>
      <c r="EJ177" s="159"/>
      <c r="EK177" s="159"/>
      <c r="EL177" s="159"/>
      <c r="EM177" s="159"/>
      <c r="EN177" s="159"/>
      <c r="EO177" s="159"/>
      <c r="EP177" s="159"/>
      <c r="EQ177" s="159"/>
      <c r="ER177" s="159"/>
      <c r="ES177" s="159"/>
      <c r="ET177" s="159"/>
      <c r="EU177" s="159"/>
      <c r="EV177" s="159"/>
      <c r="EW177" s="159"/>
      <c r="EX177" s="159"/>
      <c r="EY177" s="159"/>
      <c r="EZ177" s="159"/>
      <c r="FA177" s="159"/>
      <c r="FB177" s="159"/>
      <c r="FC177" s="159"/>
      <c r="FD177" s="159"/>
      <c r="FE177" s="159"/>
      <c r="FF177" s="159"/>
      <c r="FG177" s="159"/>
      <c r="FH177" s="159"/>
      <c r="FI177" s="159"/>
      <c r="FJ177" s="159"/>
      <c r="FK177" s="159"/>
      <c r="FL177" s="159"/>
      <c r="FM177" s="159"/>
      <c r="FN177" s="159"/>
      <c r="FO177" s="159"/>
      <c r="FP177" s="159"/>
      <c r="FQ177" s="159"/>
      <c r="FR177" s="159"/>
      <c r="FS177" s="159"/>
      <c r="FT177" s="159"/>
      <c r="FU177" s="159"/>
      <c r="FV177" s="159"/>
      <c r="FW177" s="159"/>
      <c r="FX177" s="159"/>
      <c r="FY177" s="159"/>
      <c r="FZ177" s="159"/>
      <c r="GA177" s="159"/>
      <c r="GB177" s="159"/>
      <c r="GC177" s="159"/>
      <c r="GD177" s="159"/>
      <c r="GE177" s="159"/>
      <c r="GF177" s="159"/>
      <c r="GG177" s="159"/>
      <c r="GH177" s="159"/>
    </row>
    <row r="178" customFormat="false" ht="12.75" hidden="false" customHeight="false" outlineLevel="0" collapsed="false">
      <c r="A178" s="168"/>
      <c r="B178" s="149"/>
      <c r="C178" s="149"/>
      <c r="D178" s="149"/>
      <c r="E178" s="149"/>
      <c r="F178" s="149"/>
      <c r="G178" s="149"/>
      <c r="H178" s="148"/>
      <c r="I178" s="170"/>
      <c r="R178" s="148"/>
      <c r="S178" s="158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  <c r="AV178" s="159"/>
      <c r="AW178" s="159"/>
      <c r="AX178" s="159"/>
      <c r="AY178" s="159"/>
      <c r="AZ178" s="159"/>
      <c r="BA178" s="159"/>
      <c r="BB178" s="159"/>
      <c r="BC178" s="159"/>
      <c r="BD178" s="159"/>
      <c r="BE178" s="159"/>
      <c r="BF178" s="159"/>
      <c r="BG178" s="159"/>
      <c r="BH178" s="159"/>
      <c r="BI178" s="159"/>
      <c r="BJ178" s="159"/>
      <c r="BK178" s="159"/>
      <c r="BL178" s="159"/>
      <c r="BM178" s="159"/>
      <c r="BN178" s="159"/>
      <c r="BO178" s="159"/>
      <c r="BP178" s="159"/>
      <c r="BQ178" s="159"/>
      <c r="BR178" s="159"/>
      <c r="BS178" s="159"/>
      <c r="BT178" s="159"/>
      <c r="BU178" s="159"/>
      <c r="BV178" s="159"/>
      <c r="BW178" s="159"/>
      <c r="BX178" s="159"/>
      <c r="BY178" s="159"/>
      <c r="BZ178" s="159"/>
      <c r="CA178" s="159"/>
      <c r="CB178" s="159"/>
      <c r="CC178" s="159"/>
      <c r="CD178" s="159"/>
      <c r="CE178" s="159"/>
      <c r="CF178" s="159"/>
      <c r="CG178" s="159"/>
      <c r="CH178" s="159"/>
      <c r="CI178" s="159"/>
      <c r="CJ178" s="159"/>
      <c r="CK178" s="159"/>
      <c r="CL178" s="159"/>
      <c r="CM178" s="159"/>
      <c r="CN178" s="159"/>
      <c r="CO178" s="159"/>
      <c r="CP178" s="159"/>
      <c r="CQ178" s="159"/>
      <c r="CR178" s="159"/>
      <c r="CS178" s="159"/>
      <c r="CT178" s="159"/>
      <c r="CU178" s="159"/>
      <c r="CV178" s="159"/>
      <c r="CW178" s="159"/>
      <c r="CX178" s="159"/>
      <c r="CY178" s="159"/>
      <c r="CZ178" s="159"/>
      <c r="DA178" s="159"/>
      <c r="DB178" s="159"/>
      <c r="DC178" s="159"/>
      <c r="DD178" s="159"/>
      <c r="DE178" s="159"/>
      <c r="DF178" s="159"/>
      <c r="DG178" s="159"/>
      <c r="DH178" s="159"/>
      <c r="DI178" s="159"/>
      <c r="DJ178" s="159"/>
      <c r="DK178" s="159"/>
      <c r="DL178" s="159"/>
      <c r="DM178" s="159"/>
      <c r="DN178" s="159"/>
      <c r="DO178" s="159"/>
      <c r="DP178" s="159"/>
      <c r="DQ178" s="159"/>
      <c r="DR178" s="159"/>
      <c r="DS178" s="159"/>
      <c r="DT178" s="159"/>
      <c r="DU178" s="159"/>
      <c r="DV178" s="159"/>
      <c r="DW178" s="159"/>
      <c r="DX178" s="159"/>
      <c r="DY178" s="159"/>
      <c r="DZ178" s="159"/>
      <c r="EA178" s="159"/>
      <c r="EB178" s="159"/>
      <c r="EC178" s="159"/>
      <c r="ED178" s="159"/>
      <c r="EE178" s="159"/>
      <c r="EF178" s="159"/>
      <c r="EG178" s="159"/>
      <c r="EH178" s="159"/>
      <c r="EI178" s="159"/>
      <c r="EJ178" s="159"/>
      <c r="EK178" s="159"/>
      <c r="EL178" s="159"/>
      <c r="EM178" s="159"/>
      <c r="EN178" s="159"/>
      <c r="EO178" s="159"/>
      <c r="EP178" s="159"/>
      <c r="EQ178" s="159"/>
      <c r="ER178" s="159"/>
      <c r="ES178" s="159"/>
      <c r="ET178" s="159"/>
      <c r="EU178" s="159"/>
      <c r="EV178" s="159"/>
      <c r="EW178" s="159"/>
      <c r="EX178" s="159"/>
      <c r="EY178" s="159"/>
      <c r="EZ178" s="159"/>
      <c r="FA178" s="159"/>
      <c r="FB178" s="159"/>
      <c r="FC178" s="159"/>
      <c r="FD178" s="159"/>
      <c r="FE178" s="159"/>
      <c r="FF178" s="159"/>
      <c r="FG178" s="159"/>
      <c r="FH178" s="159"/>
      <c r="FI178" s="159"/>
      <c r="FJ178" s="159"/>
      <c r="FK178" s="159"/>
      <c r="FL178" s="159"/>
      <c r="FM178" s="159"/>
      <c r="FN178" s="159"/>
      <c r="FO178" s="159"/>
      <c r="FP178" s="159"/>
      <c r="FQ178" s="159"/>
      <c r="FR178" s="159"/>
      <c r="FS178" s="159"/>
      <c r="FT178" s="159"/>
      <c r="FU178" s="159"/>
      <c r="FV178" s="159"/>
      <c r="FW178" s="159"/>
      <c r="FX178" s="159"/>
      <c r="FY178" s="159"/>
      <c r="FZ178" s="159"/>
      <c r="GA178" s="159"/>
      <c r="GB178" s="159"/>
      <c r="GC178" s="159"/>
      <c r="GD178" s="159"/>
      <c r="GE178" s="159"/>
      <c r="GF178" s="159"/>
      <c r="GG178" s="159"/>
      <c r="GH178" s="159"/>
    </row>
    <row r="179" customFormat="false" ht="12.75" hidden="false" customHeight="false" outlineLevel="0" collapsed="false">
      <c r="A179" s="168"/>
      <c r="B179" s="149"/>
      <c r="C179" s="149"/>
      <c r="D179" s="149"/>
      <c r="E179" s="149"/>
      <c r="F179" s="149"/>
      <c r="G179" s="149"/>
      <c r="H179" s="148"/>
      <c r="I179" s="170"/>
      <c r="R179" s="148"/>
      <c r="S179" s="158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  <c r="AU179" s="159"/>
      <c r="AV179" s="159"/>
      <c r="AW179" s="159"/>
      <c r="AX179" s="159"/>
      <c r="AY179" s="159"/>
      <c r="AZ179" s="159"/>
      <c r="BA179" s="159"/>
      <c r="BB179" s="159"/>
      <c r="BC179" s="159"/>
      <c r="BD179" s="159"/>
      <c r="BE179" s="159"/>
      <c r="BF179" s="159"/>
      <c r="BG179" s="159"/>
      <c r="BH179" s="159"/>
      <c r="BI179" s="159"/>
      <c r="BJ179" s="159"/>
      <c r="BK179" s="159"/>
      <c r="BL179" s="159"/>
      <c r="BM179" s="159"/>
      <c r="BN179" s="159"/>
      <c r="BO179" s="159"/>
      <c r="BP179" s="159"/>
      <c r="BQ179" s="159"/>
      <c r="BR179" s="159"/>
      <c r="BS179" s="159"/>
      <c r="BT179" s="159"/>
      <c r="BU179" s="159"/>
      <c r="BV179" s="159"/>
      <c r="BW179" s="159"/>
      <c r="BX179" s="159"/>
      <c r="BY179" s="159"/>
      <c r="BZ179" s="159"/>
      <c r="CA179" s="159"/>
      <c r="CB179" s="159"/>
      <c r="CC179" s="159"/>
      <c r="CD179" s="159"/>
      <c r="CE179" s="159"/>
      <c r="CF179" s="159"/>
      <c r="CG179" s="159"/>
      <c r="CH179" s="159"/>
      <c r="CI179" s="159"/>
      <c r="CJ179" s="159"/>
      <c r="CK179" s="159"/>
      <c r="CL179" s="159"/>
      <c r="CM179" s="159"/>
      <c r="CN179" s="159"/>
      <c r="CO179" s="159"/>
      <c r="CP179" s="159"/>
      <c r="CQ179" s="159"/>
      <c r="CR179" s="159"/>
      <c r="CS179" s="159"/>
      <c r="CT179" s="159"/>
      <c r="CU179" s="159"/>
      <c r="CV179" s="159"/>
      <c r="CW179" s="159"/>
      <c r="CX179" s="159"/>
      <c r="CY179" s="159"/>
      <c r="CZ179" s="159"/>
      <c r="DA179" s="159"/>
      <c r="DB179" s="159"/>
      <c r="DC179" s="159"/>
      <c r="DD179" s="159"/>
      <c r="DE179" s="159"/>
      <c r="DF179" s="159"/>
      <c r="DG179" s="159"/>
      <c r="DH179" s="159"/>
      <c r="DI179" s="159"/>
      <c r="DJ179" s="159"/>
      <c r="DK179" s="159"/>
      <c r="DL179" s="159"/>
      <c r="DM179" s="159"/>
      <c r="DN179" s="159"/>
      <c r="DO179" s="159"/>
      <c r="DP179" s="159"/>
      <c r="DQ179" s="159"/>
      <c r="DR179" s="159"/>
      <c r="DS179" s="159"/>
      <c r="DT179" s="159"/>
      <c r="DU179" s="159"/>
      <c r="DV179" s="159"/>
      <c r="DW179" s="159"/>
      <c r="DX179" s="159"/>
      <c r="DY179" s="159"/>
      <c r="DZ179" s="159"/>
      <c r="EA179" s="159"/>
      <c r="EB179" s="159"/>
      <c r="EC179" s="159"/>
      <c r="ED179" s="159"/>
      <c r="EE179" s="159"/>
      <c r="EF179" s="159"/>
      <c r="EG179" s="159"/>
      <c r="EH179" s="159"/>
      <c r="EI179" s="159"/>
      <c r="EJ179" s="159"/>
      <c r="EK179" s="159"/>
      <c r="EL179" s="159"/>
      <c r="EM179" s="159"/>
      <c r="EN179" s="159"/>
      <c r="EO179" s="159"/>
      <c r="EP179" s="159"/>
      <c r="EQ179" s="159"/>
      <c r="ER179" s="159"/>
      <c r="ES179" s="159"/>
      <c r="ET179" s="159"/>
      <c r="EU179" s="159"/>
      <c r="EV179" s="159"/>
      <c r="EW179" s="159"/>
      <c r="EX179" s="159"/>
      <c r="EY179" s="159"/>
      <c r="EZ179" s="159"/>
      <c r="FA179" s="159"/>
      <c r="FB179" s="159"/>
      <c r="FC179" s="159"/>
      <c r="FD179" s="159"/>
      <c r="FE179" s="159"/>
      <c r="FF179" s="159"/>
      <c r="FG179" s="159"/>
      <c r="FH179" s="159"/>
      <c r="FI179" s="159"/>
      <c r="FJ179" s="159"/>
      <c r="FK179" s="159"/>
      <c r="FL179" s="159"/>
      <c r="FM179" s="159"/>
      <c r="FN179" s="159"/>
      <c r="FO179" s="159"/>
      <c r="FP179" s="159"/>
      <c r="FQ179" s="159"/>
      <c r="FR179" s="159"/>
      <c r="FS179" s="159"/>
      <c r="FT179" s="159"/>
      <c r="FU179" s="159"/>
      <c r="FV179" s="159"/>
      <c r="FW179" s="159"/>
      <c r="FX179" s="159"/>
      <c r="FY179" s="159"/>
      <c r="FZ179" s="159"/>
      <c r="GA179" s="159"/>
      <c r="GB179" s="159"/>
      <c r="GC179" s="159"/>
      <c r="GD179" s="159"/>
      <c r="GE179" s="159"/>
      <c r="GF179" s="159"/>
      <c r="GG179" s="159"/>
      <c r="GH179" s="159"/>
    </row>
    <row r="180" customFormat="false" ht="12.75" hidden="false" customHeight="false" outlineLevel="0" collapsed="false">
      <c r="A180" s="168"/>
      <c r="B180" s="149"/>
      <c r="C180" s="149"/>
      <c r="D180" s="149"/>
      <c r="E180" s="149"/>
      <c r="F180" s="149"/>
      <c r="G180" s="149"/>
      <c r="H180" s="148"/>
      <c r="I180" s="170"/>
      <c r="R180" s="148"/>
      <c r="S180" s="158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  <c r="AU180" s="159"/>
      <c r="AV180" s="159"/>
      <c r="AW180" s="159"/>
      <c r="AX180" s="159"/>
      <c r="AY180" s="159"/>
      <c r="AZ180" s="159"/>
      <c r="BA180" s="159"/>
      <c r="BB180" s="159"/>
      <c r="BC180" s="159"/>
      <c r="BD180" s="159"/>
      <c r="BE180" s="159"/>
      <c r="BF180" s="159"/>
      <c r="BG180" s="159"/>
      <c r="BH180" s="159"/>
      <c r="BI180" s="159"/>
      <c r="BJ180" s="159"/>
      <c r="BK180" s="159"/>
      <c r="BL180" s="159"/>
      <c r="BM180" s="159"/>
      <c r="BN180" s="159"/>
      <c r="BO180" s="159"/>
      <c r="BP180" s="159"/>
      <c r="BQ180" s="159"/>
      <c r="BR180" s="159"/>
      <c r="BS180" s="159"/>
      <c r="BT180" s="159"/>
      <c r="BU180" s="159"/>
      <c r="BV180" s="159"/>
      <c r="BW180" s="159"/>
      <c r="BX180" s="159"/>
      <c r="BY180" s="159"/>
      <c r="BZ180" s="159"/>
      <c r="CA180" s="159"/>
      <c r="CB180" s="159"/>
      <c r="CC180" s="159"/>
      <c r="CD180" s="159"/>
      <c r="CE180" s="159"/>
      <c r="CF180" s="159"/>
      <c r="CG180" s="159"/>
      <c r="CH180" s="159"/>
      <c r="CI180" s="159"/>
      <c r="CJ180" s="159"/>
      <c r="CK180" s="159"/>
      <c r="CL180" s="159"/>
      <c r="CM180" s="159"/>
      <c r="CN180" s="159"/>
      <c r="CO180" s="159"/>
      <c r="CP180" s="159"/>
      <c r="CQ180" s="159"/>
      <c r="CR180" s="159"/>
      <c r="CS180" s="159"/>
      <c r="CT180" s="159"/>
      <c r="CU180" s="159"/>
      <c r="CV180" s="159"/>
      <c r="CW180" s="159"/>
      <c r="CX180" s="159"/>
      <c r="CY180" s="159"/>
      <c r="CZ180" s="159"/>
      <c r="DA180" s="159"/>
      <c r="DB180" s="159"/>
      <c r="DC180" s="159"/>
      <c r="DD180" s="159"/>
      <c r="DE180" s="159"/>
      <c r="DF180" s="159"/>
      <c r="DG180" s="159"/>
      <c r="DH180" s="159"/>
      <c r="DI180" s="159"/>
      <c r="DJ180" s="159"/>
      <c r="DK180" s="159"/>
      <c r="DL180" s="159"/>
      <c r="DM180" s="159"/>
      <c r="DN180" s="159"/>
      <c r="DO180" s="159"/>
      <c r="DP180" s="159"/>
      <c r="DQ180" s="159"/>
      <c r="DR180" s="159"/>
      <c r="DS180" s="159"/>
      <c r="DT180" s="159"/>
      <c r="DU180" s="159"/>
      <c r="DV180" s="159"/>
      <c r="DW180" s="159"/>
      <c r="DX180" s="159"/>
      <c r="DY180" s="159"/>
      <c r="DZ180" s="159"/>
      <c r="EA180" s="159"/>
      <c r="EB180" s="159"/>
      <c r="EC180" s="159"/>
      <c r="ED180" s="159"/>
      <c r="EE180" s="159"/>
      <c r="EF180" s="159"/>
      <c r="EG180" s="159"/>
      <c r="EH180" s="159"/>
      <c r="EI180" s="159"/>
      <c r="EJ180" s="159"/>
      <c r="EK180" s="159"/>
      <c r="EL180" s="159"/>
      <c r="EM180" s="159"/>
      <c r="EN180" s="159"/>
      <c r="EO180" s="159"/>
      <c r="EP180" s="159"/>
      <c r="EQ180" s="159"/>
      <c r="ER180" s="159"/>
      <c r="ES180" s="159"/>
      <c r="ET180" s="159"/>
      <c r="EU180" s="159"/>
      <c r="EV180" s="159"/>
      <c r="EW180" s="159"/>
      <c r="EX180" s="159"/>
      <c r="EY180" s="159"/>
      <c r="EZ180" s="159"/>
      <c r="FA180" s="159"/>
      <c r="FB180" s="159"/>
      <c r="FC180" s="159"/>
      <c r="FD180" s="159"/>
      <c r="FE180" s="159"/>
      <c r="FF180" s="159"/>
      <c r="FG180" s="159"/>
      <c r="FH180" s="159"/>
      <c r="FI180" s="159"/>
      <c r="FJ180" s="159"/>
      <c r="FK180" s="159"/>
      <c r="FL180" s="159"/>
      <c r="FM180" s="159"/>
      <c r="FN180" s="159"/>
      <c r="FO180" s="159"/>
      <c r="FP180" s="159"/>
      <c r="FQ180" s="159"/>
      <c r="FR180" s="159"/>
      <c r="FS180" s="159"/>
      <c r="FT180" s="159"/>
      <c r="FU180" s="159"/>
      <c r="FV180" s="159"/>
      <c r="FW180" s="159"/>
      <c r="FX180" s="159"/>
      <c r="FY180" s="159"/>
      <c r="FZ180" s="159"/>
      <c r="GA180" s="159"/>
      <c r="GB180" s="159"/>
      <c r="GC180" s="159"/>
      <c r="GD180" s="159"/>
      <c r="GE180" s="159"/>
      <c r="GF180" s="159"/>
      <c r="GG180" s="159"/>
      <c r="GH180" s="159"/>
    </row>
    <row r="181" customFormat="false" ht="12.75" hidden="false" customHeight="false" outlineLevel="0" collapsed="false">
      <c r="A181" s="168"/>
      <c r="B181" s="149"/>
      <c r="C181" s="149"/>
      <c r="D181" s="149"/>
      <c r="E181" s="149"/>
      <c r="F181" s="149"/>
      <c r="G181" s="149"/>
      <c r="H181" s="148"/>
      <c r="I181" s="170"/>
      <c r="R181" s="148"/>
      <c r="S181" s="158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  <c r="AV181" s="159"/>
      <c r="AW181" s="159"/>
      <c r="AX181" s="159"/>
      <c r="AY181" s="159"/>
      <c r="AZ181" s="159"/>
      <c r="BA181" s="159"/>
      <c r="BB181" s="159"/>
      <c r="BC181" s="159"/>
      <c r="BD181" s="159"/>
      <c r="BE181" s="159"/>
      <c r="BF181" s="159"/>
      <c r="BG181" s="159"/>
      <c r="BH181" s="159"/>
      <c r="BI181" s="159"/>
      <c r="BJ181" s="159"/>
      <c r="BK181" s="159"/>
      <c r="BL181" s="159"/>
      <c r="BM181" s="159"/>
      <c r="BN181" s="159"/>
      <c r="BO181" s="159"/>
      <c r="BP181" s="159"/>
      <c r="BQ181" s="159"/>
      <c r="BR181" s="159"/>
      <c r="BS181" s="159"/>
      <c r="BT181" s="159"/>
      <c r="BU181" s="159"/>
      <c r="BV181" s="159"/>
      <c r="BW181" s="159"/>
      <c r="BX181" s="159"/>
      <c r="BY181" s="159"/>
      <c r="BZ181" s="159"/>
      <c r="CA181" s="159"/>
      <c r="CB181" s="159"/>
      <c r="CC181" s="159"/>
      <c r="CD181" s="159"/>
      <c r="CE181" s="159"/>
      <c r="CF181" s="159"/>
      <c r="CG181" s="159"/>
      <c r="CH181" s="159"/>
      <c r="CI181" s="159"/>
      <c r="CJ181" s="159"/>
      <c r="CK181" s="159"/>
      <c r="CL181" s="159"/>
      <c r="CM181" s="159"/>
      <c r="CN181" s="159"/>
      <c r="CO181" s="159"/>
      <c r="CP181" s="159"/>
      <c r="CQ181" s="159"/>
      <c r="CR181" s="159"/>
      <c r="CS181" s="159"/>
      <c r="CT181" s="159"/>
      <c r="CU181" s="159"/>
      <c r="CV181" s="159"/>
      <c r="CW181" s="159"/>
      <c r="CX181" s="159"/>
      <c r="CY181" s="159"/>
      <c r="CZ181" s="159"/>
      <c r="DA181" s="159"/>
      <c r="DB181" s="159"/>
      <c r="DC181" s="159"/>
      <c r="DD181" s="159"/>
      <c r="DE181" s="159"/>
      <c r="DF181" s="159"/>
      <c r="DG181" s="159"/>
      <c r="DH181" s="159"/>
      <c r="DI181" s="159"/>
      <c r="DJ181" s="159"/>
      <c r="DK181" s="159"/>
      <c r="DL181" s="159"/>
      <c r="DM181" s="159"/>
      <c r="DN181" s="159"/>
      <c r="DO181" s="159"/>
      <c r="DP181" s="159"/>
      <c r="DQ181" s="159"/>
      <c r="DR181" s="159"/>
      <c r="DS181" s="159"/>
      <c r="DT181" s="159"/>
      <c r="DU181" s="159"/>
      <c r="DV181" s="159"/>
      <c r="DW181" s="159"/>
      <c r="DX181" s="159"/>
      <c r="DY181" s="159"/>
      <c r="DZ181" s="159"/>
      <c r="EA181" s="159"/>
      <c r="EB181" s="159"/>
      <c r="EC181" s="159"/>
      <c r="ED181" s="159"/>
      <c r="EE181" s="159"/>
      <c r="EF181" s="159"/>
      <c r="EG181" s="159"/>
      <c r="EH181" s="159"/>
      <c r="EI181" s="159"/>
      <c r="EJ181" s="159"/>
      <c r="EK181" s="159"/>
      <c r="EL181" s="159"/>
      <c r="EM181" s="159"/>
      <c r="EN181" s="159"/>
      <c r="EO181" s="159"/>
      <c r="EP181" s="159"/>
      <c r="EQ181" s="159"/>
      <c r="ER181" s="159"/>
      <c r="ES181" s="159"/>
      <c r="ET181" s="159"/>
      <c r="EU181" s="159"/>
      <c r="EV181" s="159"/>
      <c r="EW181" s="159"/>
      <c r="EX181" s="159"/>
      <c r="EY181" s="159"/>
      <c r="EZ181" s="159"/>
      <c r="FA181" s="159"/>
      <c r="FB181" s="159"/>
      <c r="FC181" s="159"/>
      <c r="FD181" s="159"/>
      <c r="FE181" s="159"/>
      <c r="FF181" s="159"/>
      <c r="FG181" s="159"/>
      <c r="FH181" s="159"/>
      <c r="FI181" s="159"/>
      <c r="FJ181" s="159"/>
      <c r="FK181" s="159"/>
      <c r="FL181" s="159"/>
      <c r="FM181" s="159"/>
      <c r="FN181" s="159"/>
      <c r="FO181" s="159"/>
      <c r="FP181" s="159"/>
      <c r="FQ181" s="159"/>
      <c r="FR181" s="159"/>
      <c r="FS181" s="159"/>
      <c r="FT181" s="159"/>
      <c r="FU181" s="159"/>
      <c r="FV181" s="159"/>
      <c r="FW181" s="159"/>
      <c r="FX181" s="159"/>
      <c r="FY181" s="159"/>
      <c r="FZ181" s="159"/>
      <c r="GA181" s="159"/>
      <c r="GB181" s="159"/>
      <c r="GC181" s="159"/>
      <c r="GD181" s="159"/>
      <c r="GE181" s="159"/>
      <c r="GF181" s="159"/>
      <c r="GG181" s="159"/>
      <c r="GH181" s="159"/>
    </row>
    <row r="182" customFormat="false" ht="12.75" hidden="false" customHeight="false" outlineLevel="0" collapsed="false">
      <c r="A182" s="168"/>
      <c r="B182" s="149"/>
      <c r="C182" s="149"/>
      <c r="D182" s="149"/>
      <c r="E182" s="149"/>
      <c r="F182" s="149"/>
      <c r="G182" s="149"/>
      <c r="H182" s="148"/>
      <c r="I182" s="170"/>
      <c r="R182" s="148"/>
      <c r="S182" s="158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  <c r="AV182" s="159"/>
      <c r="AW182" s="159"/>
      <c r="AX182" s="159"/>
      <c r="AY182" s="159"/>
      <c r="AZ182" s="159"/>
      <c r="BA182" s="159"/>
      <c r="BB182" s="159"/>
      <c r="BC182" s="159"/>
      <c r="BD182" s="159"/>
      <c r="BE182" s="159"/>
      <c r="BF182" s="159"/>
      <c r="BG182" s="159"/>
      <c r="BH182" s="159"/>
      <c r="BI182" s="159"/>
      <c r="BJ182" s="159"/>
      <c r="BK182" s="159"/>
      <c r="BL182" s="159"/>
      <c r="BM182" s="159"/>
      <c r="BN182" s="159"/>
      <c r="BO182" s="159"/>
      <c r="BP182" s="159"/>
      <c r="BQ182" s="159"/>
      <c r="BR182" s="159"/>
      <c r="BS182" s="159"/>
      <c r="BT182" s="159"/>
      <c r="BU182" s="159"/>
      <c r="BV182" s="159"/>
      <c r="BW182" s="159"/>
      <c r="BX182" s="159"/>
      <c r="BY182" s="159"/>
      <c r="BZ182" s="159"/>
      <c r="CA182" s="159"/>
      <c r="CB182" s="159"/>
      <c r="CC182" s="159"/>
      <c r="CD182" s="159"/>
      <c r="CE182" s="159"/>
      <c r="CF182" s="159"/>
      <c r="CG182" s="159"/>
      <c r="CH182" s="159"/>
      <c r="CI182" s="159"/>
      <c r="CJ182" s="159"/>
      <c r="CK182" s="159"/>
      <c r="CL182" s="159"/>
      <c r="CM182" s="159"/>
      <c r="CN182" s="159"/>
      <c r="CO182" s="159"/>
      <c r="CP182" s="159"/>
      <c r="CQ182" s="159"/>
      <c r="CR182" s="159"/>
      <c r="CS182" s="159"/>
      <c r="CT182" s="159"/>
      <c r="CU182" s="159"/>
      <c r="CV182" s="159"/>
      <c r="CW182" s="159"/>
      <c r="CX182" s="159"/>
      <c r="CY182" s="159"/>
      <c r="CZ182" s="159"/>
      <c r="DA182" s="159"/>
      <c r="DB182" s="159"/>
      <c r="DC182" s="159"/>
      <c r="DD182" s="159"/>
      <c r="DE182" s="159"/>
      <c r="DF182" s="159"/>
      <c r="DG182" s="159"/>
      <c r="DH182" s="159"/>
      <c r="DI182" s="159"/>
      <c r="DJ182" s="159"/>
      <c r="DK182" s="159"/>
      <c r="DL182" s="159"/>
      <c r="DM182" s="159"/>
      <c r="DN182" s="159"/>
      <c r="DO182" s="159"/>
      <c r="DP182" s="159"/>
      <c r="DQ182" s="159"/>
      <c r="DR182" s="159"/>
      <c r="DS182" s="159"/>
      <c r="DT182" s="159"/>
      <c r="DU182" s="159"/>
      <c r="DV182" s="159"/>
      <c r="DW182" s="159"/>
      <c r="DX182" s="159"/>
      <c r="DY182" s="159"/>
      <c r="DZ182" s="159"/>
      <c r="EA182" s="159"/>
      <c r="EB182" s="159"/>
      <c r="EC182" s="159"/>
      <c r="ED182" s="159"/>
      <c r="EE182" s="159"/>
      <c r="EF182" s="159"/>
      <c r="EG182" s="159"/>
      <c r="EH182" s="159"/>
      <c r="EI182" s="159"/>
      <c r="EJ182" s="159"/>
      <c r="EK182" s="159"/>
      <c r="EL182" s="159"/>
      <c r="EM182" s="159"/>
      <c r="EN182" s="159"/>
      <c r="EO182" s="159"/>
      <c r="EP182" s="159"/>
      <c r="EQ182" s="159"/>
      <c r="ER182" s="159"/>
      <c r="ES182" s="159"/>
      <c r="ET182" s="159"/>
      <c r="EU182" s="159"/>
      <c r="EV182" s="159"/>
      <c r="EW182" s="159"/>
      <c r="EX182" s="159"/>
      <c r="EY182" s="159"/>
      <c r="EZ182" s="159"/>
      <c r="FA182" s="159"/>
      <c r="FB182" s="159"/>
      <c r="FC182" s="159"/>
      <c r="FD182" s="159"/>
      <c r="FE182" s="159"/>
      <c r="FF182" s="159"/>
      <c r="FG182" s="159"/>
      <c r="FH182" s="159"/>
      <c r="FI182" s="159"/>
      <c r="FJ182" s="159"/>
      <c r="FK182" s="159"/>
      <c r="FL182" s="159"/>
      <c r="FM182" s="159"/>
      <c r="FN182" s="159"/>
      <c r="FO182" s="159"/>
      <c r="FP182" s="159"/>
      <c r="FQ182" s="159"/>
      <c r="FR182" s="159"/>
      <c r="FS182" s="159"/>
      <c r="FT182" s="159"/>
      <c r="FU182" s="159"/>
      <c r="FV182" s="159"/>
      <c r="FW182" s="159"/>
      <c r="FX182" s="159"/>
      <c r="FY182" s="159"/>
      <c r="FZ182" s="159"/>
      <c r="GA182" s="159"/>
      <c r="GB182" s="159"/>
      <c r="GC182" s="159"/>
      <c r="GD182" s="159"/>
      <c r="GE182" s="159"/>
      <c r="GF182" s="159"/>
      <c r="GG182" s="159"/>
      <c r="GH182" s="159"/>
    </row>
    <row r="183" customFormat="false" ht="12.75" hidden="false" customHeight="false" outlineLevel="0" collapsed="false">
      <c r="A183" s="168"/>
      <c r="B183" s="149"/>
      <c r="C183" s="149"/>
      <c r="D183" s="149"/>
      <c r="E183" s="149"/>
      <c r="F183" s="149"/>
      <c r="G183" s="149"/>
      <c r="H183" s="148"/>
      <c r="I183" s="170"/>
      <c r="R183" s="148"/>
      <c r="S183" s="158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  <c r="AU183" s="159"/>
      <c r="AV183" s="159"/>
      <c r="AW183" s="159"/>
      <c r="AX183" s="159"/>
      <c r="AY183" s="159"/>
      <c r="AZ183" s="159"/>
      <c r="BA183" s="159"/>
      <c r="BB183" s="159"/>
      <c r="BC183" s="159"/>
      <c r="BD183" s="159"/>
      <c r="BE183" s="159"/>
      <c r="BF183" s="159"/>
      <c r="BG183" s="159"/>
      <c r="BH183" s="159"/>
      <c r="BI183" s="159"/>
      <c r="BJ183" s="159"/>
      <c r="BK183" s="159"/>
      <c r="BL183" s="159"/>
      <c r="BM183" s="159"/>
      <c r="BN183" s="159"/>
      <c r="BO183" s="159"/>
      <c r="BP183" s="159"/>
      <c r="BQ183" s="159"/>
      <c r="BR183" s="159"/>
      <c r="BS183" s="159"/>
      <c r="BT183" s="159"/>
      <c r="BU183" s="159"/>
      <c r="BV183" s="159"/>
      <c r="BW183" s="159"/>
      <c r="BX183" s="159"/>
      <c r="BY183" s="159"/>
      <c r="BZ183" s="159"/>
      <c r="CA183" s="159"/>
      <c r="CB183" s="159"/>
      <c r="CC183" s="159"/>
      <c r="CD183" s="159"/>
      <c r="CE183" s="159"/>
      <c r="CF183" s="159"/>
      <c r="CG183" s="159"/>
      <c r="CH183" s="159"/>
      <c r="CI183" s="159"/>
      <c r="CJ183" s="159"/>
      <c r="CK183" s="159"/>
      <c r="CL183" s="159"/>
      <c r="CM183" s="159"/>
      <c r="CN183" s="159"/>
      <c r="CO183" s="159"/>
      <c r="CP183" s="159"/>
      <c r="CQ183" s="159"/>
      <c r="CR183" s="159"/>
      <c r="CS183" s="159"/>
      <c r="CT183" s="159"/>
      <c r="CU183" s="159"/>
      <c r="CV183" s="159"/>
      <c r="CW183" s="159"/>
      <c r="CX183" s="159"/>
      <c r="CY183" s="159"/>
      <c r="CZ183" s="159"/>
      <c r="DA183" s="159"/>
      <c r="DB183" s="159"/>
      <c r="DC183" s="159"/>
      <c r="DD183" s="159"/>
      <c r="DE183" s="159"/>
      <c r="DF183" s="159"/>
      <c r="DG183" s="159"/>
      <c r="DH183" s="159"/>
      <c r="DI183" s="159"/>
      <c r="DJ183" s="159"/>
      <c r="DK183" s="159"/>
      <c r="DL183" s="159"/>
      <c r="DM183" s="159"/>
      <c r="DN183" s="159"/>
      <c r="DO183" s="159"/>
      <c r="DP183" s="159"/>
      <c r="DQ183" s="159"/>
      <c r="DR183" s="159"/>
      <c r="DS183" s="159"/>
      <c r="DT183" s="159"/>
      <c r="DU183" s="159"/>
      <c r="DV183" s="159"/>
      <c r="DW183" s="159"/>
      <c r="DX183" s="159"/>
      <c r="DY183" s="159"/>
      <c r="DZ183" s="159"/>
      <c r="EA183" s="159"/>
      <c r="EB183" s="159"/>
      <c r="EC183" s="159"/>
      <c r="ED183" s="159"/>
      <c r="EE183" s="159"/>
      <c r="EF183" s="159"/>
      <c r="EG183" s="159"/>
      <c r="EH183" s="159"/>
      <c r="EI183" s="159"/>
      <c r="EJ183" s="159"/>
      <c r="EK183" s="159"/>
      <c r="EL183" s="159"/>
      <c r="EM183" s="159"/>
      <c r="EN183" s="159"/>
      <c r="EO183" s="159"/>
      <c r="EP183" s="159"/>
      <c r="EQ183" s="159"/>
      <c r="ER183" s="159"/>
      <c r="ES183" s="159"/>
      <c r="ET183" s="159"/>
      <c r="EU183" s="159"/>
      <c r="EV183" s="159"/>
      <c r="EW183" s="159"/>
      <c r="EX183" s="159"/>
      <c r="EY183" s="159"/>
      <c r="EZ183" s="159"/>
      <c r="FA183" s="159"/>
      <c r="FB183" s="159"/>
      <c r="FC183" s="159"/>
      <c r="FD183" s="159"/>
      <c r="FE183" s="159"/>
      <c r="FF183" s="159"/>
      <c r="FG183" s="159"/>
      <c r="FH183" s="159"/>
      <c r="FI183" s="159"/>
      <c r="FJ183" s="159"/>
      <c r="FK183" s="159"/>
      <c r="FL183" s="159"/>
      <c r="FM183" s="159"/>
      <c r="FN183" s="159"/>
      <c r="FO183" s="159"/>
      <c r="FP183" s="159"/>
      <c r="FQ183" s="159"/>
      <c r="FR183" s="159"/>
      <c r="FS183" s="159"/>
      <c r="FT183" s="159"/>
      <c r="FU183" s="159"/>
      <c r="FV183" s="159"/>
      <c r="FW183" s="159"/>
      <c r="FX183" s="159"/>
      <c r="FY183" s="159"/>
      <c r="FZ183" s="159"/>
      <c r="GA183" s="159"/>
      <c r="GB183" s="159"/>
      <c r="GC183" s="159"/>
      <c r="GD183" s="159"/>
      <c r="GE183" s="159"/>
      <c r="GF183" s="159"/>
      <c r="GG183" s="159"/>
      <c r="GH183" s="159"/>
    </row>
    <row r="184" customFormat="false" ht="12.75" hidden="false" customHeight="false" outlineLevel="0" collapsed="false">
      <c r="A184" s="168"/>
      <c r="B184" s="149"/>
      <c r="C184" s="149"/>
      <c r="D184" s="149"/>
      <c r="E184" s="149"/>
      <c r="F184" s="149"/>
      <c r="G184" s="149"/>
      <c r="H184" s="148"/>
      <c r="I184" s="170"/>
      <c r="R184" s="148"/>
      <c r="S184" s="158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  <c r="AU184" s="159"/>
      <c r="AV184" s="159"/>
      <c r="AW184" s="159"/>
      <c r="AX184" s="159"/>
      <c r="AY184" s="159"/>
      <c r="AZ184" s="159"/>
      <c r="BA184" s="159"/>
      <c r="BB184" s="159"/>
      <c r="BC184" s="159"/>
      <c r="BD184" s="159"/>
      <c r="BE184" s="159"/>
      <c r="BF184" s="159"/>
      <c r="BG184" s="159"/>
      <c r="BH184" s="159"/>
      <c r="BI184" s="159"/>
      <c r="BJ184" s="159"/>
      <c r="BK184" s="159"/>
      <c r="BL184" s="159"/>
      <c r="BM184" s="159"/>
      <c r="BN184" s="159"/>
      <c r="BO184" s="159"/>
      <c r="BP184" s="159"/>
      <c r="BQ184" s="159"/>
      <c r="BR184" s="159"/>
      <c r="BS184" s="159"/>
      <c r="BT184" s="159"/>
      <c r="BU184" s="159"/>
      <c r="BV184" s="159"/>
      <c r="BW184" s="159"/>
      <c r="BX184" s="159"/>
      <c r="BY184" s="159"/>
      <c r="BZ184" s="159"/>
      <c r="CA184" s="159"/>
      <c r="CB184" s="159"/>
      <c r="CC184" s="159"/>
      <c r="CD184" s="159"/>
      <c r="CE184" s="159"/>
      <c r="CF184" s="159"/>
      <c r="CG184" s="159"/>
      <c r="CH184" s="159"/>
      <c r="CI184" s="159"/>
      <c r="CJ184" s="159"/>
      <c r="CK184" s="159"/>
      <c r="CL184" s="159"/>
      <c r="CM184" s="159"/>
      <c r="CN184" s="159"/>
      <c r="CO184" s="159"/>
      <c r="CP184" s="159"/>
      <c r="CQ184" s="159"/>
      <c r="CR184" s="159"/>
      <c r="CS184" s="159"/>
      <c r="CT184" s="159"/>
      <c r="CU184" s="159"/>
      <c r="CV184" s="159"/>
      <c r="CW184" s="159"/>
      <c r="CX184" s="159"/>
      <c r="CY184" s="159"/>
      <c r="CZ184" s="159"/>
      <c r="DA184" s="159"/>
      <c r="DB184" s="159"/>
      <c r="DC184" s="159"/>
      <c r="DD184" s="159"/>
      <c r="DE184" s="159"/>
      <c r="DF184" s="159"/>
      <c r="DG184" s="159"/>
      <c r="DH184" s="159"/>
      <c r="DI184" s="159"/>
      <c r="DJ184" s="159"/>
      <c r="DK184" s="159"/>
      <c r="DL184" s="159"/>
      <c r="DM184" s="159"/>
      <c r="DN184" s="159"/>
      <c r="DO184" s="159"/>
      <c r="DP184" s="159"/>
      <c r="DQ184" s="159"/>
      <c r="DR184" s="159"/>
      <c r="DS184" s="159"/>
      <c r="DT184" s="159"/>
      <c r="DU184" s="159"/>
      <c r="DV184" s="159"/>
      <c r="DW184" s="159"/>
      <c r="DX184" s="159"/>
      <c r="DY184" s="159"/>
      <c r="DZ184" s="159"/>
      <c r="EA184" s="159"/>
      <c r="EB184" s="159"/>
      <c r="EC184" s="159"/>
      <c r="ED184" s="159"/>
      <c r="EE184" s="159"/>
      <c r="EF184" s="159"/>
      <c r="EG184" s="159"/>
      <c r="EH184" s="159"/>
      <c r="EI184" s="159"/>
      <c r="EJ184" s="159"/>
      <c r="EK184" s="159"/>
      <c r="EL184" s="159"/>
      <c r="EM184" s="159"/>
      <c r="EN184" s="159"/>
      <c r="EO184" s="159"/>
      <c r="EP184" s="159"/>
      <c r="EQ184" s="159"/>
      <c r="ER184" s="159"/>
      <c r="ES184" s="159"/>
      <c r="ET184" s="159"/>
      <c r="EU184" s="159"/>
      <c r="EV184" s="159"/>
      <c r="EW184" s="159"/>
      <c r="EX184" s="159"/>
      <c r="EY184" s="159"/>
      <c r="EZ184" s="159"/>
      <c r="FA184" s="159"/>
      <c r="FB184" s="159"/>
      <c r="FC184" s="159"/>
      <c r="FD184" s="159"/>
      <c r="FE184" s="159"/>
      <c r="FF184" s="159"/>
      <c r="FG184" s="159"/>
      <c r="FH184" s="159"/>
      <c r="FI184" s="159"/>
      <c r="FJ184" s="159"/>
      <c r="FK184" s="159"/>
      <c r="FL184" s="159"/>
      <c r="FM184" s="159"/>
      <c r="FN184" s="159"/>
      <c r="FO184" s="159"/>
      <c r="FP184" s="159"/>
      <c r="FQ184" s="159"/>
      <c r="FR184" s="159"/>
      <c r="FS184" s="159"/>
      <c r="FT184" s="159"/>
      <c r="FU184" s="159"/>
      <c r="FV184" s="159"/>
      <c r="FW184" s="159"/>
      <c r="FX184" s="159"/>
      <c r="FY184" s="159"/>
      <c r="FZ184" s="159"/>
      <c r="GA184" s="159"/>
      <c r="GB184" s="159"/>
      <c r="GC184" s="159"/>
      <c r="GD184" s="159"/>
      <c r="GE184" s="159"/>
      <c r="GF184" s="159"/>
      <c r="GG184" s="159"/>
      <c r="GH184" s="159"/>
    </row>
    <row r="185" customFormat="false" ht="12.75" hidden="false" customHeight="false" outlineLevel="0" collapsed="false">
      <c r="A185" s="168"/>
      <c r="B185" s="149"/>
      <c r="C185" s="149"/>
      <c r="D185" s="149"/>
      <c r="E185" s="149"/>
      <c r="F185" s="149"/>
      <c r="G185" s="149"/>
      <c r="H185" s="148"/>
      <c r="I185" s="170"/>
      <c r="R185" s="148"/>
      <c r="S185" s="158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  <c r="AU185" s="159"/>
      <c r="AV185" s="159"/>
      <c r="AW185" s="159"/>
      <c r="AX185" s="159"/>
      <c r="AY185" s="159"/>
      <c r="AZ185" s="159"/>
      <c r="BA185" s="159"/>
      <c r="BB185" s="159"/>
      <c r="BC185" s="159"/>
      <c r="BD185" s="159"/>
      <c r="BE185" s="159"/>
      <c r="BF185" s="159"/>
      <c r="BG185" s="159"/>
      <c r="BH185" s="159"/>
      <c r="BI185" s="159"/>
      <c r="BJ185" s="159"/>
      <c r="BK185" s="159"/>
      <c r="BL185" s="159"/>
      <c r="BM185" s="159"/>
      <c r="BN185" s="159"/>
      <c r="BO185" s="159"/>
      <c r="BP185" s="159"/>
      <c r="BQ185" s="159"/>
      <c r="BR185" s="159"/>
      <c r="BS185" s="159"/>
      <c r="BT185" s="159"/>
      <c r="BU185" s="159"/>
      <c r="BV185" s="159"/>
      <c r="BW185" s="159"/>
      <c r="BX185" s="159"/>
      <c r="BY185" s="159"/>
      <c r="BZ185" s="159"/>
      <c r="CA185" s="159"/>
      <c r="CB185" s="159"/>
      <c r="CC185" s="159"/>
      <c r="CD185" s="159"/>
      <c r="CE185" s="159"/>
      <c r="CF185" s="159"/>
      <c r="CG185" s="159"/>
      <c r="CH185" s="159"/>
      <c r="CI185" s="159"/>
      <c r="CJ185" s="159"/>
      <c r="CK185" s="159"/>
      <c r="CL185" s="159"/>
      <c r="CM185" s="159"/>
      <c r="CN185" s="159"/>
      <c r="CO185" s="159"/>
      <c r="CP185" s="159"/>
      <c r="CQ185" s="159"/>
      <c r="CR185" s="159"/>
      <c r="CS185" s="159"/>
      <c r="CT185" s="159"/>
      <c r="CU185" s="159"/>
      <c r="CV185" s="159"/>
      <c r="CW185" s="159"/>
      <c r="CX185" s="159"/>
      <c r="CY185" s="159"/>
      <c r="CZ185" s="159"/>
      <c r="DA185" s="159"/>
      <c r="DB185" s="159"/>
      <c r="DC185" s="159"/>
      <c r="DD185" s="159"/>
      <c r="DE185" s="159"/>
      <c r="DF185" s="159"/>
      <c r="DG185" s="159"/>
      <c r="DH185" s="159"/>
      <c r="DI185" s="159"/>
      <c r="DJ185" s="159"/>
      <c r="DK185" s="159"/>
      <c r="DL185" s="159"/>
      <c r="DM185" s="159"/>
      <c r="DN185" s="159"/>
      <c r="DO185" s="159"/>
      <c r="DP185" s="159"/>
      <c r="DQ185" s="159"/>
      <c r="DR185" s="159"/>
      <c r="DS185" s="159"/>
      <c r="DT185" s="159"/>
      <c r="DU185" s="159"/>
      <c r="DV185" s="159"/>
      <c r="DW185" s="159"/>
      <c r="DX185" s="159"/>
      <c r="DY185" s="159"/>
      <c r="DZ185" s="159"/>
      <c r="EA185" s="159"/>
      <c r="EB185" s="159"/>
      <c r="EC185" s="159"/>
      <c r="ED185" s="159"/>
      <c r="EE185" s="159"/>
      <c r="EF185" s="159"/>
      <c r="EG185" s="159"/>
      <c r="EH185" s="159"/>
      <c r="EI185" s="159"/>
      <c r="EJ185" s="159"/>
      <c r="EK185" s="159"/>
      <c r="EL185" s="159"/>
      <c r="EM185" s="159"/>
      <c r="EN185" s="159"/>
      <c r="EO185" s="159"/>
      <c r="EP185" s="159"/>
      <c r="EQ185" s="159"/>
      <c r="ER185" s="159"/>
      <c r="ES185" s="159"/>
      <c r="ET185" s="159"/>
      <c r="EU185" s="159"/>
      <c r="EV185" s="159"/>
      <c r="EW185" s="159"/>
      <c r="EX185" s="159"/>
      <c r="EY185" s="159"/>
      <c r="EZ185" s="159"/>
      <c r="FA185" s="159"/>
      <c r="FB185" s="159"/>
      <c r="FC185" s="159"/>
      <c r="FD185" s="159"/>
      <c r="FE185" s="159"/>
      <c r="FF185" s="159"/>
      <c r="FG185" s="159"/>
      <c r="FH185" s="159"/>
      <c r="FI185" s="159"/>
      <c r="FJ185" s="159"/>
      <c r="FK185" s="159"/>
      <c r="FL185" s="159"/>
      <c r="FM185" s="159"/>
      <c r="FN185" s="159"/>
      <c r="FO185" s="159"/>
      <c r="FP185" s="159"/>
      <c r="FQ185" s="159"/>
      <c r="FR185" s="159"/>
      <c r="FS185" s="159"/>
      <c r="FT185" s="159"/>
      <c r="FU185" s="159"/>
      <c r="FV185" s="159"/>
      <c r="FW185" s="159"/>
      <c r="FX185" s="159"/>
      <c r="FY185" s="159"/>
      <c r="FZ185" s="159"/>
      <c r="GA185" s="159"/>
      <c r="GB185" s="159"/>
      <c r="GC185" s="159"/>
      <c r="GD185" s="159"/>
      <c r="GE185" s="159"/>
      <c r="GF185" s="159"/>
      <c r="GG185" s="159"/>
      <c r="GH185" s="159"/>
    </row>
    <row r="186" customFormat="false" ht="12.75" hidden="false" customHeight="false" outlineLevel="0" collapsed="false">
      <c r="A186" s="168"/>
      <c r="B186" s="149"/>
      <c r="C186" s="149"/>
      <c r="D186" s="149"/>
      <c r="E186" s="149"/>
      <c r="F186" s="149"/>
      <c r="G186" s="149"/>
      <c r="H186" s="148"/>
      <c r="I186" s="170"/>
      <c r="R186" s="148"/>
      <c r="S186" s="158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  <c r="AU186" s="159"/>
      <c r="AV186" s="159"/>
      <c r="AW186" s="159"/>
      <c r="AX186" s="159"/>
      <c r="AY186" s="159"/>
      <c r="AZ186" s="159"/>
      <c r="BA186" s="159"/>
      <c r="BB186" s="159"/>
      <c r="BC186" s="159"/>
      <c r="BD186" s="159"/>
      <c r="BE186" s="159"/>
      <c r="BF186" s="159"/>
      <c r="BG186" s="159"/>
      <c r="BH186" s="159"/>
      <c r="BI186" s="159"/>
      <c r="BJ186" s="159"/>
      <c r="BK186" s="159"/>
      <c r="BL186" s="159"/>
      <c r="BM186" s="159"/>
      <c r="BN186" s="159"/>
      <c r="BO186" s="159"/>
      <c r="BP186" s="159"/>
      <c r="BQ186" s="159"/>
      <c r="BR186" s="159"/>
      <c r="BS186" s="159"/>
      <c r="BT186" s="159"/>
      <c r="BU186" s="159"/>
      <c r="BV186" s="159"/>
      <c r="BW186" s="159"/>
      <c r="BX186" s="159"/>
      <c r="BY186" s="159"/>
      <c r="BZ186" s="159"/>
      <c r="CA186" s="159"/>
      <c r="CB186" s="159"/>
      <c r="CC186" s="159"/>
      <c r="CD186" s="159"/>
      <c r="CE186" s="159"/>
      <c r="CF186" s="159"/>
      <c r="CG186" s="159"/>
      <c r="CH186" s="159"/>
      <c r="CI186" s="159"/>
      <c r="CJ186" s="159"/>
      <c r="CK186" s="159"/>
      <c r="CL186" s="159"/>
      <c r="CM186" s="159"/>
      <c r="CN186" s="159"/>
      <c r="CO186" s="159"/>
      <c r="CP186" s="159"/>
      <c r="CQ186" s="159"/>
      <c r="CR186" s="159"/>
      <c r="CS186" s="159"/>
      <c r="CT186" s="159"/>
      <c r="CU186" s="159"/>
      <c r="CV186" s="159"/>
      <c r="CW186" s="159"/>
      <c r="CX186" s="159"/>
      <c r="CY186" s="159"/>
      <c r="CZ186" s="159"/>
      <c r="DA186" s="159"/>
      <c r="DB186" s="159"/>
      <c r="DC186" s="159"/>
      <c r="DD186" s="159"/>
      <c r="DE186" s="159"/>
      <c r="DF186" s="159"/>
      <c r="DG186" s="159"/>
      <c r="DH186" s="159"/>
      <c r="DI186" s="159"/>
      <c r="DJ186" s="159"/>
      <c r="DK186" s="159"/>
      <c r="DL186" s="159"/>
      <c r="DM186" s="159"/>
      <c r="DN186" s="159"/>
      <c r="DO186" s="159"/>
      <c r="DP186" s="159"/>
      <c r="DQ186" s="159"/>
      <c r="DR186" s="159"/>
      <c r="DS186" s="159"/>
      <c r="DT186" s="159"/>
      <c r="DU186" s="159"/>
      <c r="DV186" s="159"/>
      <c r="DW186" s="159"/>
      <c r="DX186" s="159"/>
      <c r="DY186" s="159"/>
      <c r="DZ186" s="159"/>
      <c r="EA186" s="159"/>
      <c r="EB186" s="159"/>
      <c r="EC186" s="159"/>
      <c r="ED186" s="159"/>
      <c r="EE186" s="159"/>
      <c r="EF186" s="159"/>
      <c r="EG186" s="159"/>
      <c r="EH186" s="159"/>
      <c r="EI186" s="159"/>
      <c r="EJ186" s="159"/>
      <c r="EK186" s="159"/>
      <c r="EL186" s="159"/>
      <c r="EM186" s="159"/>
      <c r="EN186" s="159"/>
      <c r="EO186" s="159"/>
      <c r="EP186" s="159"/>
      <c r="EQ186" s="159"/>
      <c r="ER186" s="159"/>
      <c r="ES186" s="159"/>
      <c r="ET186" s="159"/>
      <c r="EU186" s="159"/>
      <c r="EV186" s="159"/>
      <c r="EW186" s="159"/>
      <c r="EX186" s="159"/>
      <c r="EY186" s="159"/>
      <c r="EZ186" s="159"/>
      <c r="FA186" s="159"/>
      <c r="FB186" s="159"/>
      <c r="FC186" s="159"/>
      <c r="FD186" s="159"/>
      <c r="FE186" s="159"/>
      <c r="FF186" s="159"/>
      <c r="FG186" s="159"/>
      <c r="FH186" s="159"/>
      <c r="FI186" s="159"/>
      <c r="FJ186" s="159"/>
      <c r="FK186" s="159"/>
      <c r="FL186" s="159"/>
      <c r="FM186" s="159"/>
      <c r="FN186" s="159"/>
      <c r="FO186" s="159"/>
      <c r="FP186" s="159"/>
      <c r="FQ186" s="159"/>
      <c r="FR186" s="159"/>
      <c r="FS186" s="159"/>
      <c r="FT186" s="159"/>
      <c r="FU186" s="159"/>
      <c r="FV186" s="159"/>
      <c r="FW186" s="159"/>
      <c r="FX186" s="159"/>
      <c r="FY186" s="159"/>
      <c r="FZ186" s="159"/>
      <c r="GA186" s="159"/>
      <c r="GB186" s="159"/>
      <c r="GC186" s="159"/>
      <c r="GD186" s="159"/>
      <c r="GE186" s="159"/>
      <c r="GF186" s="159"/>
      <c r="GG186" s="159"/>
      <c r="GH186" s="159"/>
    </row>
    <row r="187" customFormat="false" ht="12.75" hidden="false" customHeight="false" outlineLevel="0" collapsed="false">
      <c r="A187" s="168"/>
      <c r="B187" s="149"/>
      <c r="C187" s="149"/>
      <c r="D187" s="149"/>
      <c r="E187" s="149"/>
      <c r="F187" s="149"/>
      <c r="G187" s="149"/>
      <c r="H187" s="148"/>
      <c r="I187" s="170"/>
      <c r="R187" s="148"/>
      <c r="S187" s="158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  <c r="AV187" s="159"/>
      <c r="AW187" s="159"/>
      <c r="AX187" s="159"/>
      <c r="AY187" s="159"/>
      <c r="AZ187" s="159"/>
      <c r="BA187" s="159"/>
      <c r="BB187" s="159"/>
      <c r="BC187" s="159"/>
      <c r="BD187" s="159"/>
      <c r="BE187" s="159"/>
      <c r="BF187" s="159"/>
      <c r="BG187" s="159"/>
      <c r="BH187" s="159"/>
      <c r="BI187" s="159"/>
      <c r="BJ187" s="159"/>
      <c r="BK187" s="159"/>
      <c r="BL187" s="159"/>
      <c r="BM187" s="159"/>
      <c r="BN187" s="159"/>
      <c r="BO187" s="159"/>
      <c r="BP187" s="159"/>
      <c r="BQ187" s="159"/>
      <c r="BR187" s="159"/>
      <c r="BS187" s="159"/>
      <c r="BT187" s="159"/>
      <c r="BU187" s="159"/>
      <c r="BV187" s="159"/>
      <c r="BW187" s="159"/>
      <c r="BX187" s="159"/>
      <c r="BY187" s="159"/>
      <c r="BZ187" s="159"/>
      <c r="CA187" s="159"/>
      <c r="CB187" s="159"/>
      <c r="CC187" s="159"/>
      <c r="CD187" s="159"/>
      <c r="CE187" s="159"/>
      <c r="CF187" s="159"/>
      <c r="CG187" s="159"/>
      <c r="CH187" s="159"/>
      <c r="CI187" s="159"/>
      <c r="CJ187" s="159"/>
      <c r="CK187" s="159"/>
      <c r="CL187" s="159"/>
      <c r="CM187" s="159"/>
      <c r="CN187" s="159"/>
      <c r="CO187" s="159"/>
      <c r="CP187" s="159"/>
      <c r="CQ187" s="159"/>
      <c r="CR187" s="159"/>
      <c r="CS187" s="159"/>
      <c r="CT187" s="159"/>
      <c r="CU187" s="159"/>
      <c r="CV187" s="159"/>
      <c r="CW187" s="159"/>
      <c r="CX187" s="159"/>
      <c r="CY187" s="159"/>
      <c r="CZ187" s="159"/>
      <c r="DA187" s="159"/>
      <c r="DB187" s="159"/>
      <c r="DC187" s="159"/>
      <c r="DD187" s="159"/>
      <c r="DE187" s="159"/>
      <c r="DF187" s="159"/>
      <c r="DG187" s="159"/>
      <c r="DH187" s="159"/>
      <c r="DI187" s="159"/>
      <c r="DJ187" s="159"/>
      <c r="DK187" s="159"/>
      <c r="DL187" s="159"/>
      <c r="DM187" s="159"/>
      <c r="DN187" s="159"/>
      <c r="DO187" s="159"/>
      <c r="DP187" s="159"/>
      <c r="DQ187" s="159"/>
      <c r="DR187" s="159"/>
      <c r="DS187" s="159"/>
      <c r="DT187" s="159"/>
      <c r="DU187" s="159"/>
      <c r="DV187" s="159"/>
      <c r="DW187" s="159"/>
      <c r="DX187" s="159"/>
      <c r="DY187" s="159"/>
      <c r="DZ187" s="159"/>
      <c r="EA187" s="159"/>
      <c r="EB187" s="159"/>
      <c r="EC187" s="159"/>
      <c r="ED187" s="159"/>
      <c r="EE187" s="159"/>
      <c r="EF187" s="159"/>
      <c r="EG187" s="159"/>
      <c r="EH187" s="159"/>
      <c r="EI187" s="159"/>
      <c r="EJ187" s="159"/>
      <c r="EK187" s="159"/>
      <c r="EL187" s="159"/>
      <c r="EM187" s="159"/>
      <c r="EN187" s="159"/>
      <c r="EO187" s="159"/>
      <c r="EP187" s="159"/>
      <c r="EQ187" s="159"/>
      <c r="ER187" s="159"/>
      <c r="ES187" s="159"/>
      <c r="ET187" s="159"/>
      <c r="EU187" s="159"/>
      <c r="EV187" s="159"/>
      <c r="EW187" s="159"/>
      <c r="EX187" s="159"/>
      <c r="EY187" s="159"/>
      <c r="EZ187" s="159"/>
      <c r="FA187" s="159"/>
      <c r="FB187" s="159"/>
      <c r="FC187" s="159"/>
      <c r="FD187" s="159"/>
      <c r="FE187" s="159"/>
      <c r="FF187" s="159"/>
      <c r="FG187" s="159"/>
      <c r="FH187" s="159"/>
      <c r="FI187" s="159"/>
      <c r="FJ187" s="159"/>
      <c r="FK187" s="159"/>
      <c r="FL187" s="159"/>
      <c r="FM187" s="159"/>
      <c r="FN187" s="159"/>
      <c r="FO187" s="159"/>
      <c r="FP187" s="159"/>
      <c r="FQ187" s="159"/>
      <c r="FR187" s="159"/>
      <c r="FS187" s="159"/>
      <c r="FT187" s="159"/>
      <c r="FU187" s="159"/>
      <c r="FV187" s="159"/>
      <c r="FW187" s="159"/>
      <c r="FX187" s="159"/>
      <c r="FY187" s="159"/>
      <c r="FZ187" s="159"/>
      <c r="GA187" s="159"/>
      <c r="GB187" s="159"/>
      <c r="GC187" s="159"/>
      <c r="GD187" s="159"/>
      <c r="GE187" s="159"/>
      <c r="GF187" s="159"/>
      <c r="GG187" s="159"/>
      <c r="GH187" s="159"/>
    </row>
    <row r="188" customFormat="false" ht="12.75" hidden="false" customHeight="false" outlineLevel="0" collapsed="false">
      <c r="A188" s="168"/>
      <c r="B188" s="149"/>
      <c r="C188" s="149"/>
      <c r="D188" s="149"/>
      <c r="E188" s="149"/>
      <c r="F188" s="149"/>
      <c r="G188" s="149"/>
      <c r="H188" s="148"/>
      <c r="I188" s="170"/>
      <c r="R188" s="148"/>
      <c r="S188" s="158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  <c r="AV188" s="159"/>
      <c r="AW188" s="159"/>
      <c r="AX188" s="159"/>
      <c r="AY188" s="159"/>
      <c r="AZ188" s="159"/>
      <c r="BA188" s="159"/>
      <c r="BB188" s="159"/>
      <c r="BC188" s="159"/>
      <c r="BD188" s="159"/>
      <c r="BE188" s="159"/>
      <c r="BF188" s="159"/>
      <c r="BG188" s="159"/>
      <c r="BH188" s="159"/>
      <c r="BI188" s="159"/>
      <c r="BJ188" s="159"/>
      <c r="BK188" s="159"/>
      <c r="BL188" s="159"/>
      <c r="BM188" s="159"/>
      <c r="BN188" s="159"/>
      <c r="BO188" s="159"/>
      <c r="BP188" s="159"/>
      <c r="BQ188" s="159"/>
      <c r="BR188" s="159"/>
      <c r="BS188" s="159"/>
      <c r="BT188" s="159"/>
      <c r="BU188" s="159"/>
      <c r="BV188" s="159"/>
      <c r="BW188" s="159"/>
      <c r="BX188" s="159"/>
      <c r="BY188" s="159"/>
      <c r="BZ188" s="159"/>
      <c r="CA188" s="159"/>
      <c r="CB188" s="159"/>
      <c r="CC188" s="159"/>
      <c r="CD188" s="159"/>
      <c r="CE188" s="159"/>
      <c r="CF188" s="159"/>
      <c r="CG188" s="159"/>
      <c r="CH188" s="159"/>
      <c r="CI188" s="159"/>
      <c r="CJ188" s="159"/>
      <c r="CK188" s="159"/>
      <c r="CL188" s="159"/>
      <c r="CM188" s="159"/>
      <c r="CN188" s="159"/>
      <c r="CO188" s="159"/>
      <c r="CP188" s="159"/>
      <c r="CQ188" s="159"/>
      <c r="CR188" s="159"/>
      <c r="CS188" s="159"/>
      <c r="CT188" s="159"/>
      <c r="CU188" s="159"/>
      <c r="CV188" s="159"/>
      <c r="CW188" s="159"/>
      <c r="CX188" s="159"/>
      <c r="CY188" s="159"/>
      <c r="CZ188" s="159"/>
      <c r="DA188" s="159"/>
      <c r="DB188" s="159"/>
      <c r="DC188" s="159"/>
      <c r="DD188" s="159"/>
      <c r="DE188" s="159"/>
      <c r="DF188" s="159"/>
      <c r="DG188" s="159"/>
      <c r="DH188" s="159"/>
      <c r="DI188" s="159"/>
      <c r="DJ188" s="159"/>
      <c r="DK188" s="159"/>
      <c r="DL188" s="159"/>
      <c r="DM188" s="159"/>
      <c r="DN188" s="159"/>
      <c r="DO188" s="159"/>
      <c r="DP188" s="159"/>
      <c r="DQ188" s="159"/>
      <c r="DR188" s="159"/>
      <c r="DS188" s="159"/>
      <c r="DT188" s="159"/>
      <c r="DU188" s="159"/>
      <c r="DV188" s="159"/>
      <c r="DW188" s="159"/>
      <c r="DX188" s="159"/>
      <c r="DY188" s="159"/>
      <c r="DZ188" s="159"/>
      <c r="EA188" s="159"/>
      <c r="EB188" s="159"/>
      <c r="EC188" s="159"/>
      <c r="ED188" s="159"/>
      <c r="EE188" s="159"/>
      <c r="EF188" s="159"/>
      <c r="EG188" s="159"/>
      <c r="EH188" s="159"/>
      <c r="EI188" s="159"/>
      <c r="EJ188" s="159"/>
      <c r="EK188" s="159"/>
      <c r="EL188" s="159"/>
      <c r="EM188" s="159"/>
      <c r="EN188" s="159"/>
      <c r="EO188" s="159"/>
      <c r="EP188" s="159"/>
      <c r="EQ188" s="159"/>
      <c r="ER188" s="159"/>
      <c r="ES188" s="159"/>
      <c r="ET188" s="159"/>
      <c r="EU188" s="159"/>
      <c r="EV188" s="159"/>
      <c r="EW188" s="159"/>
      <c r="EX188" s="159"/>
      <c r="EY188" s="159"/>
      <c r="EZ188" s="159"/>
      <c r="FA188" s="159"/>
      <c r="FB188" s="159"/>
      <c r="FC188" s="159"/>
      <c r="FD188" s="159"/>
      <c r="FE188" s="159"/>
      <c r="FF188" s="159"/>
      <c r="FG188" s="159"/>
      <c r="FH188" s="159"/>
      <c r="FI188" s="159"/>
      <c r="FJ188" s="159"/>
      <c r="FK188" s="159"/>
      <c r="FL188" s="159"/>
      <c r="FM188" s="159"/>
      <c r="FN188" s="159"/>
      <c r="FO188" s="159"/>
      <c r="FP188" s="159"/>
      <c r="FQ188" s="159"/>
      <c r="FR188" s="159"/>
      <c r="FS188" s="159"/>
      <c r="FT188" s="159"/>
      <c r="FU188" s="159"/>
      <c r="FV188" s="159"/>
      <c r="FW188" s="159"/>
      <c r="FX188" s="159"/>
      <c r="FY188" s="159"/>
      <c r="FZ188" s="159"/>
      <c r="GA188" s="159"/>
      <c r="GB188" s="159"/>
      <c r="GC188" s="159"/>
      <c r="GD188" s="159"/>
      <c r="GE188" s="159"/>
      <c r="GF188" s="159"/>
      <c r="GG188" s="159"/>
      <c r="GH188" s="159"/>
    </row>
    <row r="189" customFormat="false" ht="12.75" hidden="false" customHeight="false" outlineLevel="0" collapsed="false">
      <c r="A189" s="168"/>
      <c r="B189" s="149"/>
      <c r="C189" s="149"/>
      <c r="D189" s="149"/>
      <c r="E189" s="149"/>
      <c r="F189" s="149"/>
      <c r="G189" s="149"/>
      <c r="H189" s="148"/>
      <c r="I189" s="170"/>
      <c r="R189" s="148"/>
      <c r="S189" s="158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  <c r="AV189" s="159"/>
      <c r="AW189" s="159"/>
      <c r="AX189" s="159"/>
      <c r="AY189" s="159"/>
      <c r="AZ189" s="159"/>
      <c r="BA189" s="159"/>
      <c r="BB189" s="159"/>
      <c r="BC189" s="159"/>
      <c r="BD189" s="159"/>
      <c r="BE189" s="159"/>
      <c r="BF189" s="159"/>
      <c r="BG189" s="159"/>
      <c r="BH189" s="159"/>
      <c r="BI189" s="159"/>
      <c r="BJ189" s="159"/>
      <c r="BK189" s="159"/>
      <c r="BL189" s="159"/>
      <c r="BM189" s="159"/>
      <c r="BN189" s="159"/>
      <c r="BO189" s="159"/>
      <c r="BP189" s="159"/>
      <c r="BQ189" s="159"/>
      <c r="BR189" s="159"/>
      <c r="BS189" s="159"/>
      <c r="BT189" s="159"/>
      <c r="BU189" s="159"/>
      <c r="BV189" s="159"/>
      <c r="BW189" s="159"/>
      <c r="BX189" s="159"/>
      <c r="BY189" s="159"/>
      <c r="BZ189" s="159"/>
      <c r="CA189" s="159"/>
      <c r="CB189" s="159"/>
      <c r="CC189" s="159"/>
      <c r="CD189" s="159"/>
      <c r="CE189" s="159"/>
      <c r="CF189" s="159"/>
      <c r="CG189" s="159"/>
      <c r="CH189" s="159"/>
      <c r="CI189" s="159"/>
      <c r="CJ189" s="159"/>
      <c r="CK189" s="159"/>
      <c r="CL189" s="159"/>
      <c r="CM189" s="159"/>
      <c r="CN189" s="159"/>
      <c r="CO189" s="159"/>
      <c r="CP189" s="159"/>
      <c r="CQ189" s="159"/>
      <c r="CR189" s="159"/>
      <c r="CS189" s="159"/>
      <c r="CT189" s="159"/>
      <c r="CU189" s="159"/>
      <c r="CV189" s="159"/>
      <c r="CW189" s="159"/>
      <c r="CX189" s="159"/>
      <c r="CY189" s="159"/>
      <c r="CZ189" s="159"/>
      <c r="DA189" s="159"/>
      <c r="DB189" s="159"/>
      <c r="DC189" s="159"/>
      <c r="DD189" s="159"/>
      <c r="DE189" s="159"/>
      <c r="DF189" s="159"/>
      <c r="DG189" s="159"/>
      <c r="DH189" s="159"/>
      <c r="DI189" s="159"/>
      <c r="DJ189" s="159"/>
      <c r="DK189" s="159"/>
      <c r="DL189" s="159"/>
      <c r="DM189" s="159"/>
      <c r="DN189" s="159"/>
      <c r="DO189" s="159"/>
      <c r="DP189" s="159"/>
      <c r="DQ189" s="159"/>
      <c r="DR189" s="159"/>
      <c r="DS189" s="159"/>
      <c r="DT189" s="159"/>
      <c r="DU189" s="159"/>
      <c r="DV189" s="159"/>
      <c r="DW189" s="159"/>
      <c r="DX189" s="159"/>
      <c r="DY189" s="159"/>
      <c r="DZ189" s="159"/>
      <c r="EA189" s="159"/>
      <c r="EB189" s="159"/>
      <c r="EC189" s="159"/>
      <c r="ED189" s="159"/>
      <c r="EE189" s="159"/>
      <c r="EF189" s="159"/>
      <c r="EG189" s="159"/>
      <c r="EH189" s="159"/>
      <c r="EI189" s="159"/>
      <c r="EJ189" s="159"/>
      <c r="EK189" s="159"/>
      <c r="EL189" s="159"/>
      <c r="EM189" s="159"/>
      <c r="EN189" s="159"/>
      <c r="EO189" s="159"/>
      <c r="EP189" s="159"/>
      <c r="EQ189" s="159"/>
      <c r="ER189" s="159"/>
      <c r="ES189" s="159"/>
      <c r="ET189" s="159"/>
      <c r="EU189" s="159"/>
      <c r="EV189" s="159"/>
      <c r="EW189" s="159"/>
      <c r="EX189" s="159"/>
      <c r="EY189" s="159"/>
      <c r="EZ189" s="159"/>
      <c r="FA189" s="159"/>
      <c r="FB189" s="159"/>
      <c r="FC189" s="159"/>
      <c r="FD189" s="159"/>
      <c r="FE189" s="159"/>
      <c r="FF189" s="159"/>
      <c r="FG189" s="159"/>
      <c r="FH189" s="159"/>
      <c r="FI189" s="159"/>
      <c r="FJ189" s="159"/>
      <c r="FK189" s="159"/>
      <c r="FL189" s="159"/>
      <c r="FM189" s="159"/>
      <c r="FN189" s="159"/>
      <c r="FO189" s="159"/>
      <c r="FP189" s="159"/>
      <c r="FQ189" s="159"/>
      <c r="FR189" s="159"/>
      <c r="FS189" s="159"/>
      <c r="FT189" s="159"/>
      <c r="FU189" s="159"/>
      <c r="FV189" s="159"/>
      <c r="FW189" s="159"/>
      <c r="FX189" s="159"/>
      <c r="FY189" s="159"/>
      <c r="FZ189" s="159"/>
      <c r="GA189" s="159"/>
      <c r="GB189" s="159"/>
      <c r="GC189" s="159"/>
      <c r="GD189" s="159"/>
      <c r="GE189" s="159"/>
      <c r="GF189" s="159"/>
      <c r="GG189" s="159"/>
      <c r="GH189" s="159"/>
    </row>
    <row r="190" customFormat="false" ht="12.75" hidden="false" customHeight="false" outlineLevel="0" collapsed="false">
      <c r="A190" s="168"/>
      <c r="B190" s="149"/>
      <c r="C190" s="149"/>
      <c r="D190" s="149"/>
      <c r="E190" s="149"/>
      <c r="F190" s="149"/>
      <c r="G190" s="149"/>
      <c r="H190" s="148"/>
      <c r="I190" s="170"/>
      <c r="R190" s="148"/>
      <c r="S190" s="158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  <c r="AV190" s="159"/>
      <c r="AW190" s="159"/>
      <c r="AX190" s="159"/>
      <c r="AY190" s="159"/>
      <c r="AZ190" s="159"/>
      <c r="BA190" s="159"/>
      <c r="BB190" s="159"/>
      <c r="BC190" s="159"/>
      <c r="BD190" s="159"/>
      <c r="BE190" s="159"/>
      <c r="BF190" s="159"/>
      <c r="BG190" s="159"/>
      <c r="BH190" s="159"/>
      <c r="BI190" s="159"/>
      <c r="BJ190" s="159"/>
      <c r="BK190" s="159"/>
      <c r="BL190" s="159"/>
      <c r="BM190" s="159"/>
      <c r="BN190" s="159"/>
      <c r="BO190" s="159"/>
      <c r="BP190" s="159"/>
      <c r="BQ190" s="159"/>
      <c r="BR190" s="159"/>
      <c r="BS190" s="159"/>
      <c r="BT190" s="159"/>
      <c r="BU190" s="159"/>
      <c r="BV190" s="159"/>
      <c r="BW190" s="159"/>
      <c r="BX190" s="159"/>
      <c r="BY190" s="159"/>
      <c r="BZ190" s="159"/>
      <c r="CA190" s="159"/>
      <c r="CB190" s="159"/>
      <c r="CC190" s="159"/>
      <c r="CD190" s="159"/>
      <c r="CE190" s="159"/>
      <c r="CF190" s="159"/>
      <c r="CG190" s="159"/>
      <c r="CH190" s="159"/>
      <c r="CI190" s="159"/>
      <c r="CJ190" s="159"/>
      <c r="CK190" s="159"/>
      <c r="CL190" s="159"/>
      <c r="CM190" s="159"/>
      <c r="CN190" s="159"/>
      <c r="CO190" s="159"/>
      <c r="CP190" s="159"/>
      <c r="CQ190" s="159"/>
      <c r="CR190" s="159"/>
      <c r="CS190" s="159"/>
      <c r="CT190" s="159"/>
      <c r="CU190" s="159"/>
      <c r="CV190" s="159"/>
      <c r="CW190" s="159"/>
      <c r="CX190" s="159"/>
      <c r="CY190" s="159"/>
      <c r="CZ190" s="159"/>
      <c r="DA190" s="159"/>
      <c r="DB190" s="159"/>
      <c r="DC190" s="159"/>
      <c r="DD190" s="159"/>
      <c r="DE190" s="159"/>
      <c r="DF190" s="159"/>
      <c r="DG190" s="159"/>
      <c r="DH190" s="159"/>
      <c r="DI190" s="159"/>
      <c r="DJ190" s="159"/>
      <c r="DK190" s="159"/>
      <c r="DL190" s="159"/>
      <c r="DM190" s="159"/>
      <c r="DN190" s="159"/>
      <c r="DO190" s="159"/>
      <c r="DP190" s="159"/>
      <c r="DQ190" s="159"/>
      <c r="DR190" s="159"/>
      <c r="DS190" s="159"/>
      <c r="DT190" s="159"/>
      <c r="DU190" s="159"/>
      <c r="DV190" s="159"/>
      <c r="DW190" s="159"/>
      <c r="DX190" s="159"/>
      <c r="DY190" s="159"/>
      <c r="DZ190" s="159"/>
      <c r="EA190" s="159"/>
      <c r="EB190" s="159"/>
      <c r="EC190" s="159"/>
      <c r="ED190" s="159"/>
      <c r="EE190" s="159"/>
      <c r="EF190" s="159"/>
      <c r="EG190" s="159"/>
      <c r="EH190" s="159"/>
      <c r="EI190" s="159"/>
      <c r="EJ190" s="159"/>
      <c r="EK190" s="159"/>
      <c r="EL190" s="159"/>
      <c r="EM190" s="159"/>
      <c r="EN190" s="159"/>
      <c r="EO190" s="159"/>
      <c r="EP190" s="159"/>
      <c r="EQ190" s="159"/>
      <c r="ER190" s="159"/>
      <c r="ES190" s="159"/>
      <c r="ET190" s="159"/>
      <c r="EU190" s="159"/>
      <c r="EV190" s="159"/>
      <c r="EW190" s="159"/>
      <c r="EX190" s="159"/>
      <c r="EY190" s="159"/>
      <c r="EZ190" s="159"/>
      <c r="FA190" s="159"/>
      <c r="FB190" s="159"/>
      <c r="FC190" s="159"/>
      <c r="FD190" s="159"/>
      <c r="FE190" s="159"/>
      <c r="FF190" s="159"/>
      <c r="FG190" s="159"/>
      <c r="FH190" s="159"/>
      <c r="FI190" s="159"/>
      <c r="FJ190" s="159"/>
      <c r="FK190" s="159"/>
      <c r="FL190" s="159"/>
      <c r="FM190" s="159"/>
      <c r="FN190" s="159"/>
      <c r="FO190" s="159"/>
      <c r="FP190" s="159"/>
      <c r="FQ190" s="159"/>
      <c r="FR190" s="159"/>
      <c r="FS190" s="159"/>
      <c r="FT190" s="159"/>
      <c r="FU190" s="159"/>
      <c r="FV190" s="159"/>
      <c r="FW190" s="159"/>
      <c r="FX190" s="159"/>
      <c r="FY190" s="159"/>
      <c r="FZ190" s="159"/>
      <c r="GA190" s="159"/>
      <c r="GB190" s="159"/>
      <c r="GC190" s="159"/>
      <c r="GD190" s="159"/>
      <c r="GE190" s="159"/>
      <c r="GF190" s="159"/>
      <c r="GG190" s="159"/>
      <c r="GH190" s="159"/>
    </row>
    <row r="191" customFormat="false" ht="12.75" hidden="false" customHeight="false" outlineLevel="0" collapsed="false">
      <c r="A191" s="168"/>
      <c r="B191" s="149"/>
      <c r="C191" s="149"/>
      <c r="D191" s="149"/>
      <c r="E191" s="149"/>
      <c r="F191" s="149"/>
      <c r="G191" s="149"/>
      <c r="H191" s="148"/>
      <c r="I191" s="170"/>
      <c r="R191" s="148"/>
      <c r="S191" s="158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  <c r="AV191" s="159"/>
      <c r="AW191" s="159"/>
      <c r="AX191" s="159"/>
      <c r="AY191" s="159"/>
      <c r="AZ191" s="159"/>
      <c r="BA191" s="159"/>
      <c r="BB191" s="159"/>
      <c r="BC191" s="159"/>
      <c r="BD191" s="159"/>
      <c r="BE191" s="159"/>
      <c r="BF191" s="159"/>
      <c r="BG191" s="159"/>
      <c r="BH191" s="159"/>
      <c r="BI191" s="159"/>
      <c r="BJ191" s="159"/>
      <c r="BK191" s="159"/>
      <c r="BL191" s="159"/>
      <c r="BM191" s="159"/>
      <c r="BN191" s="159"/>
      <c r="BO191" s="159"/>
      <c r="BP191" s="159"/>
      <c r="BQ191" s="159"/>
      <c r="BR191" s="159"/>
      <c r="BS191" s="159"/>
      <c r="BT191" s="159"/>
      <c r="BU191" s="159"/>
      <c r="BV191" s="159"/>
      <c r="BW191" s="159"/>
      <c r="BX191" s="159"/>
      <c r="BY191" s="159"/>
      <c r="BZ191" s="159"/>
      <c r="CA191" s="159"/>
      <c r="CB191" s="159"/>
      <c r="CC191" s="159"/>
      <c r="CD191" s="159"/>
      <c r="CE191" s="159"/>
      <c r="CF191" s="159"/>
      <c r="CG191" s="159"/>
      <c r="CH191" s="159"/>
      <c r="CI191" s="159"/>
      <c r="CJ191" s="159"/>
      <c r="CK191" s="159"/>
      <c r="CL191" s="159"/>
      <c r="CM191" s="159"/>
      <c r="CN191" s="159"/>
      <c r="CO191" s="159"/>
      <c r="CP191" s="159"/>
      <c r="CQ191" s="159"/>
      <c r="CR191" s="159"/>
      <c r="CS191" s="159"/>
      <c r="CT191" s="159"/>
      <c r="CU191" s="159"/>
      <c r="CV191" s="159"/>
      <c r="CW191" s="159"/>
      <c r="CX191" s="159"/>
      <c r="CY191" s="159"/>
      <c r="CZ191" s="159"/>
      <c r="DA191" s="159"/>
      <c r="DB191" s="159"/>
      <c r="DC191" s="159"/>
      <c r="DD191" s="159"/>
      <c r="DE191" s="159"/>
      <c r="DF191" s="159"/>
      <c r="DG191" s="159"/>
      <c r="DH191" s="159"/>
      <c r="DI191" s="159"/>
      <c r="DJ191" s="159"/>
      <c r="DK191" s="159"/>
      <c r="DL191" s="159"/>
      <c r="DM191" s="159"/>
      <c r="DN191" s="159"/>
      <c r="DO191" s="159"/>
      <c r="DP191" s="159"/>
      <c r="DQ191" s="159"/>
      <c r="DR191" s="159"/>
      <c r="DS191" s="159"/>
      <c r="DT191" s="159"/>
      <c r="DU191" s="159"/>
      <c r="DV191" s="159"/>
      <c r="DW191" s="159"/>
      <c r="DX191" s="159"/>
      <c r="DY191" s="159"/>
      <c r="DZ191" s="159"/>
      <c r="EA191" s="159"/>
      <c r="EB191" s="159"/>
      <c r="EC191" s="159"/>
      <c r="ED191" s="159"/>
      <c r="EE191" s="159"/>
      <c r="EF191" s="159"/>
      <c r="EG191" s="159"/>
      <c r="EH191" s="159"/>
      <c r="EI191" s="159"/>
      <c r="EJ191" s="159"/>
      <c r="EK191" s="159"/>
      <c r="EL191" s="159"/>
      <c r="EM191" s="159"/>
      <c r="EN191" s="159"/>
      <c r="EO191" s="159"/>
      <c r="EP191" s="159"/>
      <c r="EQ191" s="159"/>
      <c r="ER191" s="159"/>
      <c r="ES191" s="159"/>
      <c r="ET191" s="159"/>
      <c r="EU191" s="159"/>
      <c r="EV191" s="159"/>
      <c r="EW191" s="159"/>
      <c r="EX191" s="159"/>
      <c r="EY191" s="159"/>
      <c r="EZ191" s="159"/>
      <c r="FA191" s="159"/>
      <c r="FB191" s="159"/>
      <c r="FC191" s="159"/>
      <c r="FD191" s="159"/>
      <c r="FE191" s="159"/>
      <c r="FF191" s="159"/>
      <c r="FG191" s="159"/>
      <c r="FH191" s="159"/>
      <c r="FI191" s="159"/>
      <c r="FJ191" s="159"/>
      <c r="FK191" s="159"/>
      <c r="FL191" s="159"/>
      <c r="FM191" s="159"/>
      <c r="FN191" s="159"/>
      <c r="FO191" s="159"/>
      <c r="FP191" s="159"/>
      <c r="FQ191" s="159"/>
      <c r="FR191" s="159"/>
      <c r="FS191" s="159"/>
      <c r="FT191" s="159"/>
      <c r="FU191" s="159"/>
      <c r="FV191" s="159"/>
      <c r="FW191" s="159"/>
      <c r="FX191" s="159"/>
      <c r="FY191" s="159"/>
      <c r="FZ191" s="159"/>
      <c r="GA191" s="159"/>
      <c r="GB191" s="159"/>
      <c r="GC191" s="159"/>
      <c r="GD191" s="159"/>
      <c r="GE191" s="159"/>
      <c r="GF191" s="159"/>
      <c r="GG191" s="159"/>
      <c r="GH191" s="159"/>
    </row>
    <row r="192" customFormat="false" ht="12.75" hidden="false" customHeight="false" outlineLevel="0" collapsed="false">
      <c r="A192" s="168"/>
      <c r="B192" s="149"/>
      <c r="C192" s="149"/>
      <c r="D192" s="149"/>
      <c r="E192" s="149"/>
      <c r="F192" s="149"/>
      <c r="G192" s="149"/>
      <c r="H192" s="148"/>
      <c r="I192" s="170"/>
      <c r="R192" s="148"/>
      <c r="S192" s="158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  <c r="AV192" s="159"/>
      <c r="AW192" s="159"/>
      <c r="AX192" s="159"/>
      <c r="AY192" s="159"/>
      <c r="AZ192" s="159"/>
      <c r="BA192" s="159"/>
      <c r="BB192" s="159"/>
      <c r="BC192" s="159"/>
      <c r="BD192" s="159"/>
      <c r="BE192" s="159"/>
      <c r="BF192" s="159"/>
      <c r="BG192" s="159"/>
      <c r="BH192" s="159"/>
      <c r="BI192" s="159"/>
      <c r="BJ192" s="159"/>
      <c r="BK192" s="159"/>
      <c r="BL192" s="159"/>
      <c r="BM192" s="159"/>
      <c r="BN192" s="159"/>
      <c r="BO192" s="159"/>
      <c r="BP192" s="159"/>
      <c r="BQ192" s="159"/>
      <c r="BR192" s="159"/>
      <c r="BS192" s="159"/>
      <c r="BT192" s="159"/>
      <c r="BU192" s="159"/>
      <c r="BV192" s="159"/>
      <c r="BW192" s="159"/>
      <c r="BX192" s="159"/>
      <c r="BY192" s="159"/>
      <c r="BZ192" s="159"/>
      <c r="CA192" s="159"/>
      <c r="CB192" s="159"/>
      <c r="CC192" s="159"/>
      <c r="CD192" s="159"/>
      <c r="CE192" s="159"/>
      <c r="CF192" s="159"/>
      <c r="CG192" s="159"/>
      <c r="CH192" s="159"/>
      <c r="CI192" s="159"/>
      <c r="CJ192" s="159"/>
      <c r="CK192" s="159"/>
      <c r="CL192" s="159"/>
      <c r="CM192" s="159"/>
      <c r="CN192" s="159"/>
      <c r="CO192" s="159"/>
      <c r="CP192" s="159"/>
      <c r="CQ192" s="159"/>
      <c r="CR192" s="159"/>
      <c r="CS192" s="159"/>
      <c r="CT192" s="159"/>
      <c r="CU192" s="159"/>
      <c r="CV192" s="159"/>
      <c r="CW192" s="159"/>
      <c r="CX192" s="159"/>
      <c r="CY192" s="159"/>
      <c r="CZ192" s="159"/>
      <c r="DA192" s="159"/>
      <c r="DB192" s="159"/>
      <c r="DC192" s="159"/>
      <c r="DD192" s="159"/>
      <c r="DE192" s="159"/>
      <c r="DF192" s="159"/>
      <c r="DG192" s="159"/>
      <c r="DH192" s="159"/>
      <c r="DI192" s="159"/>
      <c r="DJ192" s="159"/>
      <c r="DK192" s="159"/>
      <c r="DL192" s="159"/>
      <c r="DM192" s="159"/>
      <c r="DN192" s="159"/>
      <c r="DO192" s="159"/>
      <c r="DP192" s="159"/>
      <c r="DQ192" s="159"/>
      <c r="DR192" s="159"/>
      <c r="DS192" s="159"/>
      <c r="DT192" s="159"/>
      <c r="DU192" s="159"/>
      <c r="DV192" s="159"/>
      <c r="DW192" s="159"/>
      <c r="DX192" s="159"/>
      <c r="DY192" s="159"/>
      <c r="DZ192" s="159"/>
      <c r="EA192" s="159"/>
      <c r="EB192" s="159"/>
      <c r="EC192" s="159"/>
      <c r="ED192" s="159"/>
      <c r="EE192" s="159"/>
      <c r="EF192" s="159"/>
      <c r="EG192" s="159"/>
      <c r="EH192" s="159"/>
      <c r="EI192" s="159"/>
      <c r="EJ192" s="159"/>
      <c r="EK192" s="159"/>
      <c r="EL192" s="159"/>
      <c r="EM192" s="159"/>
      <c r="EN192" s="159"/>
      <c r="EO192" s="159"/>
      <c r="EP192" s="159"/>
      <c r="EQ192" s="159"/>
      <c r="ER192" s="159"/>
      <c r="ES192" s="159"/>
      <c r="ET192" s="159"/>
      <c r="EU192" s="159"/>
      <c r="EV192" s="159"/>
      <c r="EW192" s="159"/>
      <c r="EX192" s="159"/>
      <c r="EY192" s="159"/>
      <c r="EZ192" s="159"/>
      <c r="FA192" s="159"/>
      <c r="FB192" s="159"/>
      <c r="FC192" s="159"/>
      <c r="FD192" s="159"/>
      <c r="FE192" s="159"/>
      <c r="FF192" s="159"/>
      <c r="FG192" s="159"/>
      <c r="FH192" s="159"/>
      <c r="FI192" s="159"/>
      <c r="FJ192" s="159"/>
      <c r="FK192" s="159"/>
      <c r="FL192" s="159"/>
      <c r="FM192" s="159"/>
      <c r="FN192" s="159"/>
      <c r="FO192" s="159"/>
      <c r="FP192" s="159"/>
      <c r="FQ192" s="159"/>
      <c r="FR192" s="159"/>
      <c r="FS192" s="159"/>
      <c r="FT192" s="159"/>
      <c r="FU192" s="159"/>
      <c r="FV192" s="159"/>
      <c r="FW192" s="159"/>
      <c r="FX192" s="159"/>
      <c r="FY192" s="159"/>
      <c r="FZ192" s="159"/>
      <c r="GA192" s="159"/>
      <c r="GB192" s="159"/>
      <c r="GC192" s="159"/>
      <c r="GD192" s="159"/>
      <c r="GE192" s="159"/>
      <c r="GF192" s="159"/>
      <c r="GG192" s="159"/>
      <c r="GH192" s="159"/>
    </row>
    <row r="193" customFormat="false" ht="12.75" hidden="false" customHeight="false" outlineLevel="0" collapsed="false">
      <c r="A193" s="168"/>
      <c r="B193" s="149"/>
      <c r="C193" s="149"/>
      <c r="D193" s="149"/>
      <c r="E193" s="149"/>
      <c r="F193" s="149"/>
      <c r="G193" s="149"/>
      <c r="H193" s="148"/>
      <c r="I193" s="170"/>
      <c r="R193" s="148"/>
      <c r="S193" s="158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  <c r="AV193" s="159"/>
      <c r="AW193" s="159"/>
      <c r="AX193" s="159"/>
      <c r="AY193" s="159"/>
      <c r="AZ193" s="159"/>
      <c r="BA193" s="159"/>
      <c r="BB193" s="159"/>
      <c r="BC193" s="159"/>
      <c r="BD193" s="159"/>
      <c r="BE193" s="159"/>
      <c r="BF193" s="159"/>
      <c r="BG193" s="159"/>
      <c r="BH193" s="159"/>
      <c r="BI193" s="159"/>
      <c r="BJ193" s="159"/>
      <c r="BK193" s="159"/>
      <c r="BL193" s="159"/>
      <c r="BM193" s="159"/>
      <c r="BN193" s="159"/>
      <c r="BO193" s="159"/>
      <c r="BP193" s="159"/>
      <c r="BQ193" s="159"/>
      <c r="BR193" s="159"/>
      <c r="BS193" s="159"/>
      <c r="BT193" s="159"/>
      <c r="BU193" s="159"/>
      <c r="BV193" s="159"/>
      <c r="BW193" s="159"/>
      <c r="BX193" s="159"/>
      <c r="BY193" s="159"/>
      <c r="BZ193" s="159"/>
      <c r="CA193" s="159"/>
      <c r="CB193" s="159"/>
      <c r="CC193" s="159"/>
      <c r="CD193" s="159"/>
      <c r="CE193" s="159"/>
      <c r="CF193" s="159"/>
      <c r="CG193" s="159"/>
      <c r="CH193" s="159"/>
      <c r="CI193" s="159"/>
      <c r="CJ193" s="159"/>
      <c r="CK193" s="159"/>
      <c r="CL193" s="159"/>
      <c r="CM193" s="159"/>
      <c r="CN193" s="159"/>
      <c r="CO193" s="159"/>
      <c r="CP193" s="159"/>
      <c r="CQ193" s="159"/>
      <c r="CR193" s="159"/>
      <c r="CS193" s="159"/>
      <c r="CT193" s="159"/>
      <c r="CU193" s="159"/>
      <c r="CV193" s="159"/>
      <c r="CW193" s="159"/>
      <c r="CX193" s="159"/>
      <c r="CY193" s="159"/>
      <c r="CZ193" s="159"/>
      <c r="DA193" s="159"/>
      <c r="DB193" s="159"/>
      <c r="DC193" s="159"/>
      <c r="DD193" s="159"/>
      <c r="DE193" s="159"/>
      <c r="DF193" s="159"/>
      <c r="DG193" s="159"/>
      <c r="DH193" s="159"/>
      <c r="DI193" s="159"/>
      <c r="DJ193" s="159"/>
      <c r="DK193" s="159"/>
      <c r="DL193" s="159"/>
      <c r="DM193" s="159"/>
      <c r="DN193" s="159"/>
      <c r="DO193" s="159"/>
      <c r="DP193" s="159"/>
      <c r="DQ193" s="159"/>
      <c r="DR193" s="159"/>
      <c r="DS193" s="159"/>
      <c r="DT193" s="159"/>
      <c r="DU193" s="159"/>
      <c r="DV193" s="159"/>
      <c r="DW193" s="159"/>
      <c r="DX193" s="159"/>
      <c r="DY193" s="159"/>
      <c r="DZ193" s="159"/>
      <c r="EA193" s="159"/>
      <c r="EB193" s="159"/>
      <c r="EC193" s="159"/>
      <c r="ED193" s="159"/>
      <c r="EE193" s="159"/>
      <c r="EF193" s="159"/>
      <c r="EG193" s="159"/>
      <c r="EH193" s="159"/>
      <c r="EI193" s="159"/>
      <c r="EJ193" s="159"/>
      <c r="EK193" s="159"/>
      <c r="EL193" s="159"/>
      <c r="EM193" s="159"/>
      <c r="EN193" s="159"/>
      <c r="EO193" s="159"/>
      <c r="EP193" s="159"/>
      <c r="EQ193" s="159"/>
      <c r="ER193" s="159"/>
      <c r="ES193" s="159"/>
      <c r="ET193" s="159"/>
      <c r="EU193" s="159"/>
      <c r="EV193" s="159"/>
      <c r="EW193" s="159"/>
      <c r="EX193" s="159"/>
      <c r="EY193" s="159"/>
      <c r="EZ193" s="159"/>
      <c r="FA193" s="159"/>
      <c r="FB193" s="159"/>
      <c r="FC193" s="159"/>
      <c r="FD193" s="159"/>
      <c r="FE193" s="159"/>
      <c r="FF193" s="159"/>
      <c r="FG193" s="159"/>
      <c r="FH193" s="159"/>
      <c r="FI193" s="159"/>
      <c r="FJ193" s="159"/>
      <c r="FK193" s="159"/>
      <c r="FL193" s="159"/>
      <c r="FM193" s="159"/>
      <c r="FN193" s="159"/>
      <c r="FO193" s="159"/>
      <c r="FP193" s="159"/>
      <c r="FQ193" s="159"/>
      <c r="FR193" s="159"/>
      <c r="FS193" s="159"/>
      <c r="FT193" s="159"/>
      <c r="FU193" s="159"/>
      <c r="FV193" s="159"/>
      <c r="FW193" s="159"/>
      <c r="FX193" s="159"/>
      <c r="FY193" s="159"/>
      <c r="FZ193" s="159"/>
      <c r="GA193" s="159"/>
      <c r="GB193" s="159"/>
      <c r="GC193" s="159"/>
      <c r="GD193" s="159"/>
      <c r="GE193" s="159"/>
      <c r="GF193" s="159"/>
      <c r="GG193" s="159"/>
      <c r="GH193" s="159"/>
    </row>
    <row r="194" customFormat="false" ht="12.75" hidden="false" customHeight="false" outlineLevel="0" collapsed="false">
      <c r="A194" s="168"/>
      <c r="B194" s="149"/>
      <c r="C194" s="149"/>
      <c r="D194" s="149"/>
      <c r="E194" s="149"/>
      <c r="F194" s="149"/>
      <c r="G194" s="149"/>
      <c r="H194" s="148"/>
      <c r="I194" s="170"/>
      <c r="R194" s="148"/>
      <c r="S194" s="158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  <c r="AV194" s="159"/>
      <c r="AW194" s="159"/>
      <c r="AX194" s="159"/>
      <c r="AY194" s="159"/>
      <c r="AZ194" s="159"/>
      <c r="BA194" s="159"/>
      <c r="BB194" s="159"/>
      <c r="BC194" s="159"/>
      <c r="BD194" s="159"/>
      <c r="BE194" s="159"/>
      <c r="BF194" s="159"/>
      <c r="BG194" s="159"/>
      <c r="BH194" s="159"/>
      <c r="BI194" s="159"/>
      <c r="BJ194" s="159"/>
      <c r="BK194" s="159"/>
      <c r="BL194" s="159"/>
      <c r="BM194" s="159"/>
      <c r="BN194" s="159"/>
      <c r="BO194" s="159"/>
      <c r="BP194" s="159"/>
      <c r="BQ194" s="159"/>
      <c r="BR194" s="159"/>
      <c r="BS194" s="159"/>
      <c r="BT194" s="159"/>
      <c r="BU194" s="159"/>
      <c r="BV194" s="159"/>
      <c r="BW194" s="159"/>
      <c r="BX194" s="159"/>
      <c r="BY194" s="159"/>
      <c r="BZ194" s="159"/>
      <c r="CA194" s="159"/>
      <c r="CB194" s="159"/>
      <c r="CC194" s="159"/>
      <c r="CD194" s="159"/>
      <c r="CE194" s="159"/>
      <c r="CF194" s="159"/>
      <c r="CG194" s="159"/>
      <c r="CH194" s="159"/>
      <c r="CI194" s="159"/>
      <c r="CJ194" s="159"/>
      <c r="CK194" s="159"/>
      <c r="CL194" s="159"/>
      <c r="CM194" s="159"/>
      <c r="CN194" s="159"/>
      <c r="CO194" s="159"/>
      <c r="CP194" s="159"/>
      <c r="CQ194" s="159"/>
      <c r="CR194" s="159"/>
      <c r="CS194" s="159"/>
      <c r="CT194" s="159"/>
      <c r="CU194" s="159"/>
      <c r="CV194" s="159"/>
      <c r="CW194" s="159"/>
      <c r="CX194" s="159"/>
      <c r="CY194" s="159"/>
      <c r="CZ194" s="159"/>
      <c r="DA194" s="159"/>
      <c r="DB194" s="159"/>
      <c r="DC194" s="159"/>
      <c r="DD194" s="159"/>
      <c r="DE194" s="159"/>
      <c r="DF194" s="159"/>
      <c r="DG194" s="159"/>
      <c r="DH194" s="159"/>
      <c r="DI194" s="159"/>
      <c r="DJ194" s="159"/>
      <c r="DK194" s="159"/>
      <c r="DL194" s="159"/>
      <c r="DM194" s="159"/>
      <c r="DN194" s="159"/>
      <c r="DO194" s="159"/>
      <c r="DP194" s="159"/>
      <c r="DQ194" s="159"/>
      <c r="DR194" s="159"/>
      <c r="DS194" s="159"/>
      <c r="DT194" s="159"/>
      <c r="DU194" s="159"/>
      <c r="DV194" s="159"/>
      <c r="DW194" s="159"/>
      <c r="DX194" s="159"/>
      <c r="DY194" s="159"/>
      <c r="DZ194" s="159"/>
      <c r="EA194" s="159"/>
      <c r="EB194" s="159"/>
      <c r="EC194" s="159"/>
      <c r="ED194" s="159"/>
      <c r="EE194" s="159"/>
      <c r="EF194" s="159"/>
      <c r="EG194" s="159"/>
      <c r="EH194" s="159"/>
      <c r="EI194" s="159"/>
      <c r="EJ194" s="159"/>
      <c r="EK194" s="159"/>
      <c r="EL194" s="159"/>
      <c r="EM194" s="159"/>
      <c r="EN194" s="159"/>
      <c r="EO194" s="159"/>
      <c r="EP194" s="159"/>
      <c r="EQ194" s="159"/>
      <c r="ER194" s="159"/>
      <c r="ES194" s="159"/>
      <c r="ET194" s="159"/>
      <c r="EU194" s="159"/>
      <c r="EV194" s="159"/>
      <c r="EW194" s="159"/>
      <c r="EX194" s="159"/>
      <c r="EY194" s="159"/>
      <c r="EZ194" s="159"/>
      <c r="FA194" s="159"/>
      <c r="FB194" s="159"/>
      <c r="FC194" s="159"/>
      <c r="FD194" s="159"/>
      <c r="FE194" s="159"/>
      <c r="FF194" s="159"/>
      <c r="FG194" s="159"/>
      <c r="FH194" s="159"/>
      <c r="FI194" s="159"/>
      <c r="FJ194" s="159"/>
      <c r="FK194" s="159"/>
      <c r="FL194" s="159"/>
      <c r="FM194" s="159"/>
      <c r="FN194" s="159"/>
      <c r="FO194" s="159"/>
      <c r="FP194" s="159"/>
      <c r="FQ194" s="159"/>
      <c r="FR194" s="159"/>
      <c r="FS194" s="159"/>
      <c r="FT194" s="159"/>
      <c r="FU194" s="159"/>
      <c r="FV194" s="159"/>
      <c r="FW194" s="159"/>
      <c r="FX194" s="159"/>
      <c r="FY194" s="159"/>
      <c r="FZ194" s="159"/>
      <c r="GA194" s="159"/>
      <c r="GB194" s="159"/>
      <c r="GC194" s="159"/>
      <c r="GD194" s="159"/>
      <c r="GE194" s="159"/>
      <c r="GF194" s="159"/>
      <c r="GG194" s="159"/>
      <c r="GH194" s="159"/>
    </row>
    <row r="195" customFormat="false" ht="12.75" hidden="false" customHeight="false" outlineLevel="0" collapsed="false">
      <c r="A195" s="168"/>
      <c r="B195" s="149"/>
      <c r="C195" s="149"/>
      <c r="D195" s="149"/>
      <c r="E195" s="149"/>
      <c r="F195" s="149"/>
      <c r="G195" s="149"/>
      <c r="H195" s="148"/>
      <c r="I195" s="170"/>
      <c r="R195" s="148"/>
      <c r="S195" s="158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  <c r="AV195" s="159"/>
      <c r="AW195" s="159"/>
      <c r="AX195" s="159"/>
      <c r="AY195" s="159"/>
      <c r="AZ195" s="159"/>
      <c r="BA195" s="159"/>
      <c r="BB195" s="159"/>
      <c r="BC195" s="159"/>
      <c r="BD195" s="159"/>
      <c r="BE195" s="159"/>
      <c r="BF195" s="159"/>
      <c r="BG195" s="159"/>
      <c r="BH195" s="159"/>
      <c r="BI195" s="159"/>
      <c r="BJ195" s="159"/>
      <c r="BK195" s="159"/>
      <c r="BL195" s="159"/>
      <c r="BM195" s="159"/>
      <c r="BN195" s="159"/>
      <c r="BO195" s="159"/>
      <c r="BP195" s="159"/>
      <c r="BQ195" s="159"/>
      <c r="BR195" s="159"/>
      <c r="BS195" s="159"/>
      <c r="BT195" s="159"/>
      <c r="BU195" s="159"/>
      <c r="BV195" s="159"/>
      <c r="BW195" s="159"/>
      <c r="BX195" s="159"/>
      <c r="BY195" s="159"/>
      <c r="BZ195" s="159"/>
      <c r="CA195" s="159"/>
      <c r="CB195" s="159"/>
      <c r="CC195" s="159"/>
      <c r="CD195" s="159"/>
      <c r="CE195" s="159"/>
      <c r="CF195" s="159"/>
      <c r="CG195" s="159"/>
      <c r="CH195" s="159"/>
      <c r="CI195" s="159"/>
      <c r="CJ195" s="159"/>
      <c r="CK195" s="159"/>
      <c r="CL195" s="159"/>
      <c r="CM195" s="159"/>
      <c r="CN195" s="159"/>
      <c r="CO195" s="159"/>
      <c r="CP195" s="159"/>
      <c r="CQ195" s="159"/>
      <c r="CR195" s="159"/>
      <c r="CS195" s="159"/>
      <c r="CT195" s="159"/>
      <c r="CU195" s="159"/>
      <c r="CV195" s="159"/>
      <c r="CW195" s="159"/>
      <c r="CX195" s="159"/>
      <c r="CY195" s="159"/>
      <c r="CZ195" s="159"/>
      <c r="DA195" s="159"/>
      <c r="DB195" s="159"/>
      <c r="DC195" s="159"/>
      <c r="DD195" s="159"/>
      <c r="DE195" s="159"/>
      <c r="DF195" s="159"/>
      <c r="DG195" s="159"/>
      <c r="DH195" s="159"/>
      <c r="DI195" s="159"/>
      <c r="DJ195" s="159"/>
      <c r="DK195" s="159"/>
      <c r="DL195" s="159"/>
      <c r="DM195" s="159"/>
      <c r="DN195" s="159"/>
      <c r="DO195" s="159"/>
      <c r="DP195" s="159"/>
      <c r="DQ195" s="159"/>
      <c r="DR195" s="159"/>
      <c r="DS195" s="159"/>
      <c r="DT195" s="159"/>
      <c r="DU195" s="159"/>
      <c r="DV195" s="159"/>
      <c r="DW195" s="159"/>
      <c r="DX195" s="159"/>
      <c r="DY195" s="159"/>
      <c r="DZ195" s="159"/>
      <c r="EA195" s="159"/>
      <c r="EB195" s="159"/>
      <c r="EC195" s="159"/>
      <c r="ED195" s="159"/>
      <c r="EE195" s="159"/>
      <c r="EF195" s="159"/>
      <c r="EG195" s="159"/>
      <c r="EH195" s="159"/>
      <c r="EI195" s="159"/>
      <c r="EJ195" s="159"/>
      <c r="EK195" s="159"/>
      <c r="EL195" s="159"/>
      <c r="EM195" s="159"/>
      <c r="EN195" s="159"/>
      <c r="EO195" s="159"/>
      <c r="EP195" s="159"/>
      <c r="EQ195" s="159"/>
      <c r="ER195" s="159"/>
      <c r="ES195" s="159"/>
      <c r="ET195" s="159"/>
      <c r="EU195" s="159"/>
      <c r="EV195" s="159"/>
      <c r="EW195" s="159"/>
      <c r="EX195" s="159"/>
      <c r="EY195" s="159"/>
      <c r="EZ195" s="159"/>
      <c r="FA195" s="159"/>
      <c r="FB195" s="159"/>
      <c r="FC195" s="159"/>
      <c r="FD195" s="159"/>
      <c r="FE195" s="159"/>
      <c r="FF195" s="159"/>
      <c r="FG195" s="159"/>
      <c r="FH195" s="159"/>
      <c r="FI195" s="159"/>
      <c r="FJ195" s="159"/>
      <c r="FK195" s="159"/>
      <c r="FL195" s="159"/>
      <c r="FM195" s="159"/>
      <c r="FN195" s="159"/>
      <c r="FO195" s="159"/>
      <c r="FP195" s="159"/>
      <c r="FQ195" s="159"/>
      <c r="FR195" s="159"/>
      <c r="FS195" s="159"/>
      <c r="FT195" s="159"/>
      <c r="FU195" s="159"/>
      <c r="FV195" s="159"/>
      <c r="FW195" s="159"/>
      <c r="FX195" s="159"/>
      <c r="FY195" s="159"/>
      <c r="FZ195" s="159"/>
      <c r="GA195" s="159"/>
      <c r="GB195" s="159"/>
      <c r="GC195" s="159"/>
      <c r="GD195" s="159"/>
      <c r="GE195" s="159"/>
      <c r="GF195" s="159"/>
      <c r="GG195" s="159"/>
      <c r="GH195" s="159"/>
    </row>
    <row r="196" customFormat="false" ht="12.75" hidden="false" customHeight="false" outlineLevel="0" collapsed="false">
      <c r="A196" s="168"/>
      <c r="B196" s="149"/>
      <c r="C196" s="149"/>
      <c r="D196" s="149"/>
      <c r="E196" s="149"/>
      <c r="F196" s="149"/>
      <c r="G196" s="149"/>
      <c r="H196" s="148"/>
      <c r="I196" s="170"/>
      <c r="R196" s="148"/>
      <c r="S196" s="158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  <c r="AV196" s="159"/>
      <c r="AW196" s="159"/>
      <c r="AX196" s="159"/>
      <c r="AY196" s="159"/>
      <c r="AZ196" s="159"/>
      <c r="BA196" s="159"/>
      <c r="BB196" s="159"/>
      <c r="BC196" s="159"/>
      <c r="BD196" s="159"/>
      <c r="BE196" s="159"/>
      <c r="BF196" s="159"/>
      <c r="BG196" s="159"/>
      <c r="BH196" s="159"/>
      <c r="BI196" s="159"/>
      <c r="BJ196" s="159"/>
      <c r="BK196" s="159"/>
      <c r="BL196" s="159"/>
      <c r="BM196" s="159"/>
      <c r="BN196" s="159"/>
      <c r="BO196" s="159"/>
      <c r="BP196" s="159"/>
      <c r="BQ196" s="159"/>
      <c r="BR196" s="159"/>
      <c r="BS196" s="159"/>
      <c r="BT196" s="159"/>
      <c r="BU196" s="159"/>
      <c r="BV196" s="159"/>
      <c r="BW196" s="159"/>
      <c r="BX196" s="159"/>
      <c r="BY196" s="159"/>
      <c r="BZ196" s="159"/>
      <c r="CA196" s="159"/>
      <c r="CB196" s="159"/>
      <c r="CC196" s="159"/>
      <c r="CD196" s="159"/>
      <c r="CE196" s="159"/>
      <c r="CF196" s="159"/>
      <c r="CG196" s="159"/>
      <c r="CH196" s="159"/>
      <c r="CI196" s="159"/>
      <c r="CJ196" s="159"/>
      <c r="CK196" s="159"/>
      <c r="CL196" s="159"/>
      <c r="CM196" s="159"/>
      <c r="CN196" s="159"/>
      <c r="CO196" s="159"/>
      <c r="CP196" s="159"/>
      <c r="CQ196" s="159"/>
      <c r="CR196" s="159"/>
      <c r="CS196" s="159"/>
      <c r="CT196" s="159"/>
      <c r="CU196" s="159"/>
      <c r="CV196" s="159"/>
      <c r="CW196" s="159"/>
      <c r="CX196" s="159"/>
      <c r="CY196" s="159"/>
      <c r="CZ196" s="159"/>
      <c r="DA196" s="159"/>
      <c r="DB196" s="159"/>
      <c r="DC196" s="159"/>
      <c r="DD196" s="159"/>
      <c r="DE196" s="159"/>
      <c r="DF196" s="159"/>
      <c r="DG196" s="159"/>
      <c r="DH196" s="159"/>
      <c r="DI196" s="159"/>
      <c r="DJ196" s="159"/>
      <c r="DK196" s="159"/>
      <c r="DL196" s="159"/>
      <c r="DM196" s="159"/>
      <c r="DN196" s="159"/>
      <c r="DO196" s="159"/>
      <c r="DP196" s="159"/>
      <c r="DQ196" s="159"/>
      <c r="DR196" s="159"/>
      <c r="DS196" s="159"/>
      <c r="DT196" s="159"/>
      <c r="DU196" s="159"/>
      <c r="DV196" s="159"/>
      <c r="DW196" s="159"/>
      <c r="DX196" s="159"/>
      <c r="DY196" s="159"/>
      <c r="DZ196" s="159"/>
      <c r="EA196" s="159"/>
      <c r="EB196" s="159"/>
      <c r="EC196" s="159"/>
      <c r="ED196" s="159"/>
      <c r="EE196" s="159"/>
      <c r="EF196" s="159"/>
      <c r="EG196" s="159"/>
      <c r="EH196" s="159"/>
      <c r="EI196" s="159"/>
      <c r="EJ196" s="159"/>
      <c r="EK196" s="159"/>
      <c r="EL196" s="159"/>
      <c r="EM196" s="159"/>
      <c r="EN196" s="159"/>
      <c r="EO196" s="159"/>
      <c r="EP196" s="159"/>
      <c r="EQ196" s="159"/>
      <c r="ER196" s="159"/>
      <c r="ES196" s="159"/>
      <c r="ET196" s="159"/>
      <c r="EU196" s="159"/>
      <c r="EV196" s="159"/>
      <c r="EW196" s="159"/>
      <c r="EX196" s="159"/>
      <c r="EY196" s="159"/>
      <c r="EZ196" s="159"/>
      <c r="FA196" s="159"/>
      <c r="FB196" s="159"/>
      <c r="FC196" s="159"/>
      <c r="FD196" s="159"/>
      <c r="FE196" s="159"/>
      <c r="FF196" s="159"/>
      <c r="FG196" s="159"/>
      <c r="FH196" s="159"/>
      <c r="FI196" s="159"/>
      <c r="FJ196" s="159"/>
      <c r="FK196" s="159"/>
      <c r="FL196" s="159"/>
      <c r="FM196" s="159"/>
      <c r="FN196" s="159"/>
      <c r="FO196" s="159"/>
      <c r="FP196" s="159"/>
      <c r="FQ196" s="159"/>
      <c r="FR196" s="159"/>
      <c r="FS196" s="159"/>
      <c r="FT196" s="159"/>
      <c r="FU196" s="159"/>
      <c r="FV196" s="159"/>
      <c r="FW196" s="159"/>
      <c r="FX196" s="159"/>
      <c r="FY196" s="159"/>
      <c r="FZ196" s="159"/>
      <c r="GA196" s="159"/>
      <c r="GB196" s="159"/>
      <c r="GC196" s="159"/>
      <c r="GD196" s="159"/>
      <c r="GE196" s="159"/>
      <c r="GF196" s="159"/>
      <c r="GG196" s="159"/>
      <c r="GH196" s="159"/>
    </row>
    <row r="197" customFormat="false" ht="12.75" hidden="false" customHeight="false" outlineLevel="0" collapsed="false">
      <c r="A197" s="168"/>
      <c r="B197" s="149"/>
      <c r="C197" s="149"/>
      <c r="D197" s="149"/>
      <c r="E197" s="149"/>
      <c r="F197" s="149"/>
      <c r="G197" s="149"/>
      <c r="H197" s="148"/>
      <c r="I197" s="170"/>
      <c r="R197" s="148"/>
      <c r="S197" s="158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  <c r="AV197" s="159"/>
      <c r="AW197" s="159"/>
      <c r="AX197" s="159"/>
      <c r="AY197" s="159"/>
      <c r="AZ197" s="159"/>
      <c r="BA197" s="159"/>
      <c r="BB197" s="159"/>
      <c r="BC197" s="159"/>
      <c r="BD197" s="159"/>
      <c r="BE197" s="159"/>
      <c r="BF197" s="159"/>
      <c r="BG197" s="159"/>
      <c r="BH197" s="159"/>
      <c r="BI197" s="159"/>
      <c r="BJ197" s="159"/>
      <c r="BK197" s="159"/>
      <c r="BL197" s="159"/>
      <c r="BM197" s="159"/>
      <c r="BN197" s="159"/>
      <c r="BO197" s="159"/>
      <c r="BP197" s="159"/>
      <c r="BQ197" s="159"/>
      <c r="BR197" s="159"/>
      <c r="BS197" s="159"/>
      <c r="BT197" s="159"/>
      <c r="BU197" s="159"/>
      <c r="BV197" s="159"/>
      <c r="BW197" s="159"/>
      <c r="BX197" s="159"/>
      <c r="BY197" s="159"/>
      <c r="BZ197" s="159"/>
      <c r="CA197" s="159"/>
      <c r="CB197" s="159"/>
      <c r="CC197" s="159"/>
      <c r="CD197" s="159"/>
      <c r="CE197" s="159"/>
      <c r="CF197" s="159"/>
      <c r="CG197" s="159"/>
      <c r="CH197" s="159"/>
      <c r="CI197" s="159"/>
      <c r="CJ197" s="159"/>
      <c r="CK197" s="159"/>
      <c r="CL197" s="159"/>
      <c r="CM197" s="159"/>
      <c r="CN197" s="159"/>
      <c r="CO197" s="159"/>
      <c r="CP197" s="159"/>
      <c r="CQ197" s="159"/>
      <c r="CR197" s="159"/>
      <c r="CS197" s="159"/>
      <c r="CT197" s="159"/>
      <c r="CU197" s="159"/>
      <c r="CV197" s="159"/>
      <c r="CW197" s="159"/>
      <c r="CX197" s="159"/>
      <c r="CY197" s="159"/>
      <c r="CZ197" s="159"/>
      <c r="DA197" s="159"/>
      <c r="DB197" s="159"/>
      <c r="DC197" s="159"/>
      <c r="DD197" s="159"/>
      <c r="DE197" s="159"/>
      <c r="DF197" s="159"/>
      <c r="DG197" s="159"/>
      <c r="DH197" s="159"/>
      <c r="DI197" s="159"/>
      <c r="DJ197" s="159"/>
      <c r="DK197" s="159"/>
      <c r="DL197" s="159"/>
      <c r="DM197" s="159"/>
      <c r="DN197" s="159"/>
      <c r="DO197" s="159"/>
      <c r="DP197" s="159"/>
      <c r="DQ197" s="159"/>
      <c r="DR197" s="159"/>
      <c r="DS197" s="159"/>
      <c r="DT197" s="159"/>
      <c r="DU197" s="159"/>
      <c r="DV197" s="159"/>
      <c r="DW197" s="159"/>
      <c r="DX197" s="159"/>
      <c r="DY197" s="159"/>
      <c r="DZ197" s="159"/>
      <c r="EA197" s="159"/>
      <c r="EB197" s="159"/>
      <c r="EC197" s="159"/>
      <c r="ED197" s="159"/>
      <c r="EE197" s="159"/>
      <c r="EF197" s="159"/>
      <c r="EG197" s="159"/>
      <c r="EH197" s="159"/>
      <c r="EI197" s="159"/>
      <c r="EJ197" s="159"/>
      <c r="EK197" s="159"/>
      <c r="EL197" s="159"/>
      <c r="EM197" s="159"/>
      <c r="EN197" s="159"/>
      <c r="EO197" s="159"/>
      <c r="EP197" s="159"/>
      <c r="EQ197" s="159"/>
      <c r="ER197" s="159"/>
      <c r="ES197" s="159"/>
      <c r="ET197" s="159"/>
      <c r="EU197" s="159"/>
      <c r="EV197" s="159"/>
      <c r="EW197" s="159"/>
      <c r="EX197" s="159"/>
      <c r="EY197" s="159"/>
      <c r="EZ197" s="159"/>
      <c r="FA197" s="159"/>
      <c r="FB197" s="159"/>
      <c r="FC197" s="159"/>
      <c r="FD197" s="159"/>
      <c r="FE197" s="159"/>
      <c r="FF197" s="159"/>
      <c r="FG197" s="159"/>
      <c r="FH197" s="159"/>
      <c r="FI197" s="159"/>
      <c r="FJ197" s="159"/>
      <c r="FK197" s="159"/>
      <c r="FL197" s="159"/>
      <c r="FM197" s="159"/>
      <c r="FN197" s="159"/>
      <c r="FO197" s="159"/>
      <c r="FP197" s="159"/>
      <c r="FQ197" s="159"/>
      <c r="FR197" s="159"/>
      <c r="FS197" s="159"/>
      <c r="FT197" s="159"/>
      <c r="FU197" s="159"/>
      <c r="FV197" s="159"/>
      <c r="FW197" s="159"/>
      <c r="FX197" s="159"/>
      <c r="FY197" s="159"/>
      <c r="FZ197" s="159"/>
      <c r="GA197" s="159"/>
      <c r="GB197" s="159"/>
      <c r="GC197" s="159"/>
      <c r="GD197" s="159"/>
      <c r="GE197" s="159"/>
      <c r="GF197" s="159"/>
      <c r="GG197" s="159"/>
      <c r="GH197" s="159"/>
    </row>
    <row r="198" customFormat="false" ht="12.75" hidden="false" customHeight="false" outlineLevel="0" collapsed="false">
      <c r="A198" s="168"/>
      <c r="B198" s="149"/>
      <c r="C198" s="149"/>
      <c r="D198" s="149"/>
      <c r="E198" s="149"/>
      <c r="F198" s="149"/>
      <c r="G198" s="149"/>
      <c r="H198" s="148"/>
      <c r="I198" s="170"/>
      <c r="R198" s="148"/>
      <c r="S198" s="158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  <c r="AU198" s="159"/>
      <c r="AV198" s="159"/>
      <c r="AW198" s="159"/>
      <c r="AX198" s="159"/>
      <c r="AY198" s="159"/>
      <c r="AZ198" s="159"/>
      <c r="BA198" s="159"/>
      <c r="BB198" s="159"/>
      <c r="BC198" s="159"/>
      <c r="BD198" s="159"/>
      <c r="BE198" s="159"/>
      <c r="BF198" s="159"/>
      <c r="BG198" s="159"/>
      <c r="BH198" s="159"/>
      <c r="BI198" s="159"/>
      <c r="BJ198" s="159"/>
      <c r="BK198" s="159"/>
      <c r="BL198" s="159"/>
      <c r="BM198" s="159"/>
      <c r="BN198" s="159"/>
      <c r="BO198" s="159"/>
      <c r="BP198" s="159"/>
      <c r="BQ198" s="159"/>
      <c r="BR198" s="159"/>
      <c r="BS198" s="159"/>
      <c r="BT198" s="159"/>
      <c r="BU198" s="159"/>
      <c r="BV198" s="159"/>
      <c r="BW198" s="159"/>
      <c r="BX198" s="159"/>
      <c r="BY198" s="159"/>
      <c r="BZ198" s="159"/>
      <c r="CA198" s="159"/>
      <c r="CB198" s="159"/>
      <c r="CC198" s="159"/>
      <c r="CD198" s="159"/>
      <c r="CE198" s="159"/>
      <c r="CF198" s="159"/>
      <c r="CG198" s="159"/>
      <c r="CH198" s="159"/>
      <c r="CI198" s="159"/>
      <c r="CJ198" s="159"/>
      <c r="CK198" s="159"/>
      <c r="CL198" s="159"/>
      <c r="CM198" s="159"/>
      <c r="CN198" s="159"/>
      <c r="CO198" s="159"/>
      <c r="CP198" s="159"/>
      <c r="CQ198" s="159"/>
      <c r="CR198" s="159"/>
      <c r="CS198" s="159"/>
      <c r="CT198" s="159"/>
      <c r="CU198" s="159"/>
      <c r="CV198" s="159"/>
      <c r="CW198" s="159"/>
      <c r="CX198" s="159"/>
      <c r="CY198" s="159"/>
      <c r="CZ198" s="159"/>
      <c r="DA198" s="159"/>
      <c r="DB198" s="159"/>
      <c r="DC198" s="159"/>
      <c r="DD198" s="159"/>
      <c r="DE198" s="159"/>
      <c r="DF198" s="159"/>
      <c r="DG198" s="159"/>
      <c r="DH198" s="159"/>
      <c r="DI198" s="159"/>
      <c r="DJ198" s="159"/>
      <c r="DK198" s="159"/>
      <c r="DL198" s="159"/>
      <c r="DM198" s="159"/>
      <c r="DN198" s="159"/>
      <c r="DO198" s="159"/>
      <c r="DP198" s="159"/>
      <c r="DQ198" s="159"/>
      <c r="DR198" s="159"/>
      <c r="DS198" s="159"/>
      <c r="DT198" s="159"/>
      <c r="DU198" s="159"/>
      <c r="DV198" s="159"/>
      <c r="DW198" s="159"/>
      <c r="DX198" s="159"/>
      <c r="DY198" s="159"/>
      <c r="DZ198" s="159"/>
      <c r="EA198" s="159"/>
      <c r="EB198" s="159"/>
      <c r="EC198" s="159"/>
      <c r="ED198" s="159"/>
      <c r="EE198" s="159"/>
      <c r="EF198" s="159"/>
      <c r="EG198" s="159"/>
      <c r="EH198" s="159"/>
      <c r="EI198" s="159"/>
      <c r="EJ198" s="159"/>
      <c r="EK198" s="159"/>
      <c r="EL198" s="159"/>
      <c r="EM198" s="159"/>
      <c r="EN198" s="159"/>
      <c r="EO198" s="159"/>
      <c r="EP198" s="159"/>
      <c r="EQ198" s="159"/>
      <c r="ER198" s="159"/>
      <c r="ES198" s="159"/>
      <c r="ET198" s="159"/>
      <c r="EU198" s="159"/>
      <c r="EV198" s="159"/>
      <c r="EW198" s="159"/>
      <c r="EX198" s="159"/>
      <c r="EY198" s="159"/>
      <c r="EZ198" s="159"/>
      <c r="FA198" s="159"/>
      <c r="FB198" s="159"/>
      <c r="FC198" s="159"/>
      <c r="FD198" s="159"/>
      <c r="FE198" s="159"/>
      <c r="FF198" s="159"/>
      <c r="FG198" s="159"/>
      <c r="FH198" s="159"/>
      <c r="FI198" s="159"/>
      <c r="FJ198" s="159"/>
      <c r="FK198" s="159"/>
      <c r="FL198" s="159"/>
      <c r="FM198" s="159"/>
      <c r="FN198" s="159"/>
      <c r="FO198" s="159"/>
      <c r="FP198" s="159"/>
      <c r="FQ198" s="159"/>
      <c r="FR198" s="159"/>
      <c r="FS198" s="159"/>
      <c r="FT198" s="159"/>
      <c r="FU198" s="159"/>
      <c r="FV198" s="159"/>
      <c r="FW198" s="159"/>
      <c r="FX198" s="159"/>
      <c r="FY198" s="159"/>
      <c r="FZ198" s="159"/>
      <c r="GA198" s="159"/>
      <c r="GB198" s="159"/>
      <c r="GC198" s="159"/>
      <c r="GD198" s="159"/>
      <c r="GE198" s="159"/>
      <c r="GF198" s="159"/>
      <c r="GG198" s="159"/>
      <c r="GH198" s="159"/>
    </row>
    <row r="199" customFormat="false" ht="12.75" hidden="false" customHeight="false" outlineLevel="0" collapsed="false">
      <c r="A199" s="168"/>
      <c r="B199" s="149"/>
      <c r="C199" s="149"/>
      <c r="D199" s="149"/>
      <c r="E199" s="149"/>
      <c r="F199" s="149"/>
      <c r="G199" s="149"/>
      <c r="H199" s="148"/>
      <c r="I199" s="170"/>
      <c r="R199" s="148"/>
      <c r="S199" s="158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  <c r="AU199" s="159"/>
      <c r="AV199" s="159"/>
      <c r="AW199" s="159"/>
      <c r="AX199" s="159"/>
      <c r="AY199" s="159"/>
      <c r="AZ199" s="159"/>
      <c r="BA199" s="159"/>
      <c r="BB199" s="159"/>
      <c r="BC199" s="159"/>
      <c r="BD199" s="159"/>
      <c r="BE199" s="159"/>
      <c r="BF199" s="159"/>
      <c r="BG199" s="159"/>
      <c r="BH199" s="159"/>
      <c r="BI199" s="159"/>
      <c r="BJ199" s="159"/>
      <c r="BK199" s="159"/>
      <c r="BL199" s="159"/>
      <c r="BM199" s="159"/>
      <c r="BN199" s="159"/>
      <c r="BO199" s="159"/>
      <c r="BP199" s="159"/>
      <c r="BQ199" s="159"/>
      <c r="BR199" s="159"/>
      <c r="BS199" s="159"/>
      <c r="BT199" s="159"/>
      <c r="BU199" s="159"/>
      <c r="BV199" s="159"/>
      <c r="BW199" s="159"/>
      <c r="BX199" s="159"/>
      <c r="BY199" s="159"/>
      <c r="BZ199" s="159"/>
      <c r="CA199" s="159"/>
      <c r="CB199" s="159"/>
      <c r="CC199" s="159"/>
      <c r="CD199" s="159"/>
      <c r="CE199" s="159"/>
      <c r="CF199" s="159"/>
      <c r="CG199" s="159"/>
      <c r="CH199" s="159"/>
      <c r="CI199" s="159"/>
      <c r="CJ199" s="159"/>
      <c r="CK199" s="159"/>
      <c r="CL199" s="159"/>
      <c r="CM199" s="159"/>
      <c r="CN199" s="159"/>
      <c r="CO199" s="159"/>
      <c r="CP199" s="159"/>
      <c r="CQ199" s="159"/>
      <c r="CR199" s="159"/>
      <c r="CS199" s="159"/>
      <c r="CT199" s="159"/>
      <c r="CU199" s="159"/>
      <c r="CV199" s="159"/>
      <c r="CW199" s="159"/>
      <c r="CX199" s="159"/>
      <c r="CY199" s="159"/>
      <c r="CZ199" s="159"/>
      <c r="DA199" s="159"/>
      <c r="DB199" s="159"/>
      <c r="DC199" s="159"/>
      <c r="DD199" s="159"/>
      <c r="DE199" s="159"/>
      <c r="DF199" s="159"/>
      <c r="DG199" s="159"/>
      <c r="DH199" s="159"/>
      <c r="DI199" s="159"/>
      <c r="DJ199" s="159"/>
      <c r="DK199" s="159"/>
      <c r="DL199" s="159"/>
      <c r="DM199" s="159"/>
      <c r="DN199" s="159"/>
      <c r="DO199" s="159"/>
      <c r="DP199" s="159"/>
      <c r="DQ199" s="159"/>
      <c r="DR199" s="159"/>
      <c r="DS199" s="159"/>
      <c r="DT199" s="159"/>
      <c r="DU199" s="159"/>
      <c r="DV199" s="159"/>
      <c r="DW199" s="159"/>
      <c r="DX199" s="159"/>
      <c r="DY199" s="159"/>
      <c r="DZ199" s="159"/>
      <c r="EA199" s="159"/>
      <c r="EB199" s="159"/>
      <c r="EC199" s="159"/>
      <c r="ED199" s="159"/>
      <c r="EE199" s="159"/>
      <c r="EF199" s="159"/>
      <c r="EG199" s="159"/>
      <c r="EH199" s="159"/>
      <c r="EI199" s="159"/>
      <c r="EJ199" s="159"/>
      <c r="EK199" s="159"/>
      <c r="EL199" s="159"/>
      <c r="EM199" s="159"/>
      <c r="EN199" s="159"/>
      <c r="EO199" s="159"/>
      <c r="EP199" s="159"/>
      <c r="EQ199" s="159"/>
      <c r="ER199" s="159"/>
      <c r="ES199" s="159"/>
      <c r="ET199" s="159"/>
      <c r="EU199" s="159"/>
      <c r="EV199" s="159"/>
      <c r="EW199" s="159"/>
      <c r="EX199" s="159"/>
      <c r="EY199" s="159"/>
      <c r="EZ199" s="159"/>
      <c r="FA199" s="159"/>
      <c r="FB199" s="159"/>
      <c r="FC199" s="159"/>
      <c r="FD199" s="159"/>
      <c r="FE199" s="159"/>
      <c r="FF199" s="159"/>
      <c r="FG199" s="159"/>
      <c r="FH199" s="159"/>
      <c r="FI199" s="159"/>
      <c r="FJ199" s="159"/>
      <c r="FK199" s="159"/>
      <c r="FL199" s="159"/>
      <c r="FM199" s="159"/>
      <c r="FN199" s="159"/>
      <c r="FO199" s="159"/>
      <c r="FP199" s="159"/>
      <c r="FQ199" s="159"/>
      <c r="FR199" s="159"/>
      <c r="FS199" s="159"/>
      <c r="FT199" s="159"/>
      <c r="FU199" s="159"/>
      <c r="FV199" s="159"/>
      <c r="FW199" s="159"/>
      <c r="FX199" s="159"/>
      <c r="FY199" s="159"/>
      <c r="FZ199" s="159"/>
      <c r="GA199" s="159"/>
      <c r="GB199" s="159"/>
      <c r="GC199" s="159"/>
      <c r="GD199" s="159"/>
      <c r="GE199" s="159"/>
      <c r="GF199" s="159"/>
      <c r="GG199" s="159"/>
      <c r="GH199" s="159"/>
    </row>
    <row r="200" customFormat="false" ht="12.75" hidden="false" customHeight="false" outlineLevel="0" collapsed="false">
      <c r="A200" s="168"/>
      <c r="B200" s="149"/>
      <c r="C200" s="149"/>
      <c r="D200" s="149"/>
      <c r="E200" s="149"/>
      <c r="F200" s="149"/>
      <c r="G200" s="149"/>
      <c r="H200" s="148"/>
      <c r="I200" s="170"/>
      <c r="R200" s="148"/>
      <c r="S200" s="158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  <c r="AU200" s="159"/>
      <c r="AV200" s="159"/>
      <c r="AW200" s="159"/>
      <c r="AX200" s="159"/>
      <c r="AY200" s="159"/>
      <c r="AZ200" s="159"/>
      <c r="BA200" s="159"/>
      <c r="BB200" s="159"/>
      <c r="BC200" s="159"/>
      <c r="BD200" s="159"/>
      <c r="BE200" s="159"/>
      <c r="BF200" s="159"/>
      <c r="BG200" s="159"/>
      <c r="BH200" s="159"/>
      <c r="BI200" s="159"/>
      <c r="BJ200" s="159"/>
      <c r="BK200" s="159"/>
      <c r="BL200" s="159"/>
      <c r="BM200" s="159"/>
      <c r="BN200" s="159"/>
      <c r="BO200" s="159"/>
      <c r="BP200" s="159"/>
      <c r="BQ200" s="159"/>
      <c r="BR200" s="159"/>
      <c r="BS200" s="159"/>
      <c r="BT200" s="159"/>
      <c r="BU200" s="159"/>
      <c r="BV200" s="159"/>
      <c r="BW200" s="159"/>
      <c r="BX200" s="159"/>
      <c r="BY200" s="159"/>
      <c r="BZ200" s="159"/>
      <c r="CA200" s="159"/>
      <c r="CB200" s="159"/>
      <c r="CC200" s="159"/>
      <c r="CD200" s="159"/>
      <c r="CE200" s="159"/>
      <c r="CF200" s="159"/>
      <c r="CG200" s="159"/>
      <c r="CH200" s="159"/>
      <c r="CI200" s="159"/>
      <c r="CJ200" s="159"/>
      <c r="CK200" s="159"/>
      <c r="CL200" s="159"/>
      <c r="CM200" s="159"/>
      <c r="CN200" s="159"/>
      <c r="CO200" s="159"/>
      <c r="CP200" s="159"/>
      <c r="CQ200" s="159"/>
      <c r="CR200" s="159"/>
      <c r="CS200" s="159"/>
      <c r="CT200" s="159"/>
      <c r="CU200" s="159"/>
      <c r="CV200" s="159"/>
      <c r="CW200" s="159"/>
      <c r="CX200" s="159"/>
      <c r="CY200" s="159"/>
      <c r="CZ200" s="159"/>
      <c r="DA200" s="159"/>
      <c r="DB200" s="159"/>
      <c r="DC200" s="159"/>
      <c r="DD200" s="159"/>
      <c r="DE200" s="159"/>
      <c r="DF200" s="159"/>
      <c r="DG200" s="159"/>
      <c r="DH200" s="159"/>
      <c r="DI200" s="159"/>
      <c r="DJ200" s="159"/>
      <c r="DK200" s="159"/>
      <c r="DL200" s="159"/>
      <c r="DM200" s="159"/>
      <c r="DN200" s="159"/>
      <c r="DO200" s="159"/>
      <c r="DP200" s="159"/>
      <c r="DQ200" s="159"/>
      <c r="DR200" s="159"/>
      <c r="DS200" s="159"/>
      <c r="DT200" s="159"/>
      <c r="DU200" s="159"/>
      <c r="DV200" s="159"/>
      <c r="DW200" s="159"/>
      <c r="DX200" s="159"/>
      <c r="DY200" s="159"/>
      <c r="DZ200" s="159"/>
      <c r="EA200" s="159"/>
      <c r="EB200" s="159"/>
      <c r="EC200" s="159"/>
      <c r="ED200" s="159"/>
      <c r="EE200" s="159"/>
      <c r="EF200" s="159"/>
      <c r="EG200" s="159"/>
      <c r="EH200" s="159"/>
      <c r="EI200" s="159"/>
      <c r="EJ200" s="159"/>
      <c r="EK200" s="159"/>
      <c r="EL200" s="159"/>
      <c r="EM200" s="159"/>
      <c r="EN200" s="159"/>
      <c r="EO200" s="159"/>
      <c r="EP200" s="159"/>
      <c r="EQ200" s="159"/>
      <c r="ER200" s="159"/>
      <c r="ES200" s="159"/>
      <c r="ET200" s="159"/>
      <c r="EU200" s="159"/>
      <c r="EV200" s="159"/>
      <c r="EW200" s="159"/>
      <c r="EX200" s="159"/>
      <c r="EY200" s="159"/>
      <c r="EZ200" s="159"/>
      <c r="FA200" s="159"/>
      <c r="FB200" s="159"/>
      <c r="FC200" s="159"/>
      <c r="FD200" s="159"/>
      <c r="FE200" s="159"/>
      <c r="FF200" s="159"/>
      <c r="FG200" s="159"/>
      <c r="FH200" s="159"/>
      <c r="FI200" s="159"/>
      <c r="FJ200" s="159"/>
      <c r="FK200" s="159"/>
      <c r="FL200" s="159"/>
      <c r="FM200" s="159"/>
      <c r="FN200" s="159"/>
      <c r="FO200" s="159"/>
      <c r="FP200" s="159"/>
      <c r="FQ200" s="159"/>
      <c r="FR200" s="159"/>
      <c r="FS200" s="159"/>
      <c r="FT200" s="159"/>
      <c r="FU200" s="159"/>
      <c r="FV200" s="159"/>
      <c r="FW200" s="159"/>
      <c r="FX200" s="159"/>
      <c r="FY200" s="159"/>
      <c r="FZ200" s="159"/>
      <c r="GA200" s="159"/>
      <c r="GB200" s="159"/>
      <c r="GC200" s="159"/>
      <c r="GD200" s="159"/>
      <c r="GE200" s="159"/>
      <c r="GF200" s="159"/>
      <c r="GG200" s="159"/>
      <c r="GH200" s="159"/>
    </row>
    <row r="201" customFormat="false" ht="12.75" hidden="false" customHeight="false" outlineLevel="0" collapsed="false">
      <c r="A201" s="168"/>
      <c r="B201" s="149"/>
      <c r="C201" s="149"/>
      <c r="D201" s="149"/>
      <c r="E201" s="149"/>
      <c r="F201" s="149"/>
      <c r="G201" s="149"/>
      <c r="H201" s="148"/>
      <c r="I201" s="170"/>
      <c r="R201" s="148"/>
      <c r="S201" s="158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  <c r="AU201" s="159"/>
      <c r="AV201" s="159"/>
      <c r="AW201" s="159"/>
      <c r="AX201" s="159"/>
      <c r="AY201" s="159"/>
      <c r="AZ201" s="159"/>
      <c r="BA201" s="159"/>
      <c r="BB201" s="159"/>
      <c r="BC201" s="159"/>
      <c r="BD201" s="159"/>
      <c r="BE201" s="159"/>
      <c r="BF201" s="159"/>
      <c r="BG201" s="159"/>
      <c r="BH201" s="159"/>
      <c r="BI201" s="159"/>
      <c r="BJ201" s="159"/>
      <c r="BK201" s="159"/>
      <c r="BL201" s="159"/>
      <c r="BM201" s="159"/>
      <c r="BN201" s="159"/>
      <c r="BO201" s="159"/>
      <c r="BP201" s="159"/>
      <c r="BQ201" s="159"/>
      <c r="BR201" s="159"/>
      <c r="BS201" s="159"/>
      <c r="BT201" s="159"/>
      <c r="BU201" s="159"/>
      <c r="BV201" s="159"/>
      <c r="BW201" s="159"/>
      <c r="BX201" s="159"/>
      <c r="BY201" s="159"/>
      <c r="BZ201" s="159"/>
      <c r="CA201" s="159"/>
      <c r="CB201" s="159"/>
      <c r="CC201" s="159"/>
      <c r="CD201" s="159"/>
      <c r="CE201" s="159"/>
      <c r="CF201" s="159"/>
      <c r="CG201" s="159"/>
      <c r="CH201" s="159"/>
      <c r="CI201" s="159"/>
      <c r="CJ201" s="159"/>
      <c r="CK201" s="159"/>
      <c r="CL201" s="159"/>
      <c r="CM201" s="159"/>
      <c r="CN201" s="159"/>
      <c r="CO201" s="159"/>
      <c r="CP201" s="159"/>
      <c r="CQ201" s="159"/>
      <c r="CR201" s="159"/>
      <c r="CS201" s="159"/>
      <c r="CT201" s="159"/>
      <c r="CU201" s="159"/>
      <c r="CV201" s="159"/>
      <c r="CW201" s="159"/>
      <c r="CX201" s="159"/>
      <c r="CY201" s="159"/>
      <c r="CZ201" s="159"/>
      <c r="DA201" s="159"/>
      <c r="DB201" s="159"/>
      <c r="DC201" s="159"/>
      <c r="DD201" s="159"/>
      <c r="DE201" s="159"/>
      <c r="DF201" s="159"/>
      <c r="DG201" s="159"/>
      <c r="DH201" s="159"/>
      <c r="DI201" s="159"/>
      <c r="DJ201" s="159"/>
      <c r="DK201" s="159"/>
      <c r="DL201" s="159"/>
      <c r="DM201" s="159"/>
      <c r="DN201" s="159"/>
      <c r="DO201" s="159"/>
      <c r="DP201" s="159"/>
      <c r="DQ201" s="159"/>
      <c r="DR201" s="159"/>
      <c r="DS201" s="159"/>
      <c r="DT201" s="159"/>
      <c r="DU201" s="159"/>
      <c r="DV201" s="159"/>
      <c r="DW201" s="159"/>
      <c r="DX201" s="159"/>
      <c r="DY201" s="159"/>
      <c r="DZ201" s="159"/>
      <c r="EA201" s="159"/>
      <c r="EB201" s="159"/>
      <c r="EC201" s="159"/>
      <c r="ED201" s="159"/>
      <c r="EE201" s="159"/>
      <c r="EF201" s="159"/>
      <c r="EG201" s="159"/>
      <c r="EH201" s="159"/>
      <c r="EI201" s="159"/>
      <c r="EJ201" s="159"/>
      <c r="EK201" s="159"/>
      <c r="EL201" s="159"/>
      <c r="EM201" s="159"/>
      <c r="EN201" s="159"/>
      <c r="EO201" s="159"/>
      <c r="EP201" s="159"/>
      <c r="EQ201" s="159"/>
      <c r="ER201" s="159"/>
      <c r="ES201" s="159"/>
      <c r="ET201" s="159"/>
      <c r="EU201" s="159"/>
      <c r="EV201" s="159"/>
      <c r="EW201" s="159"/>
      <c r="EX201" s="159"/>
      <c r="EY201" s="159"/>
      <c r="EZ201" s="159"/>
      <c r="FA201" s="159"/>
      <c r="FB201" s="159"/>
      <c r="FC201" s="159"/>
      <c r="FD201" s="159"/>
      <c r="FE201" s="159"/>
      <c r="FF201" s="159"/>
      <c r="FG201" s="159"/>
      <c r="FH201" s="159"/>
      <c r="FI201" s="159"/>
      <c r="FJ201" s="159"/>
      <c r="FK201" s="159"/>
      <c r="FL201" s="159"/>
      <c r="FM201" s="159"/>
      <c r="FN201" s="159"/>
      <c r="FO201" s="159"/>
      <c r="FP201" s="159"/>
      <c r="FQ201" s="159"/>
      <c r="FR201" s="159"/>
      <c r="FS201" s="159"/>
      <c r="FT201" s="159"/>
      <c r="FU201" s="159"/>
      <c r="FV201" s="159"/>
      <c r="FW201" s="159"/>
      <c r="FX201" s="159"/>
      <c r="FY201" s="159"/>
      <c r="FZ201" s="159"/>
      <c r="GA201" s="159"/>
      <c r="GB201" s="159"/>
      <c r="GC201" s="159"/>
      <c r="GD201" s="159"/>
      <c r="GE201" s="159"/>
      <c r="GF201" s="159"/>
      <c r="GG201" s="159"/>
      <c r="GH201" s="159"/>
    </row>
    <row r="202" customFormat="false" ht="12.75" hidden="false" customHeight="false" outlineLevel="0" collapsed="false">
      <c r="A202" s="168"/>
      <c r="B202" s="149"/>
      <c r="C202" s="149"/>
      <c r="D202" s="149"/>
      <c r="E202" s="149"/>
      <c r="F202" s="149"/>
      <c r="G202" s="149"/>
      <c r="H202" s="148"/>
      <c r="I202" s="170"/>
      <c r="R202" s="148"/>
      <c r="S202" s="158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  <c r="AU202" s="159"/>
      <c r="AV202" s="159"/>
      <c r="AW202" s="159"/>
      <c r="AX202" s="159"/>
      <c r="AY202" s="159"/>
      <c r="AZ202" s="159"/>
      <c r="BA202" s="159"/>
      <c r="BB202" s="159"/>
      <c r="BC202" s="159"/>
      <c r="BD202" s="159"/>
      <c r="BE202" s="159"/>
      <c r="BF202" s="159"/>
      <c r="BG202" s="159"/>
      <c r="BH202" s="159"/>
      <c r="BI202" s="159"/>
      <c r="BJ202" s="159"/>
      <c r="BK202" s="159"/>
      <c r="BL202" s="159"/>
      <c r="BM202" s="159"/>
      <c r="BN202" s="159"/>
      <c r="BO202" s="159"/>
      <c r="BP202" s="159"/>
      <c r="BQ202" s="159"/>
      <c r="BR202" s="159"/>
      <c r="BS202" s="159"/>
      <c r="BT202" s="159"/>
      <c r="BU202" s="159"/>
      <c r="BV202" s="159"/>
      <c r="BW202" s="159"/>
      <c r="BX202" s="159"/>
      <c r="BY202" s="159"/>
      <c r="BZ202" s="159"/>
      <c r="CA202" s="159"/>
      <c r="CB202" s="159"/>
      <c r="CC202" s="159"/>
      <c r="CD202" s="159"/>
      <c r="CE202" s="159"/>
      <c r="CF202" s="159"/>
      <c r="CG202" s="159"/>
      <c r="CH202" s="159"/>
      <c r="CI202" s="159"/>
      <c r="CJ202" s="159"/>
      <c r="CK202" s="159"/>
      <c r="CL202" s="159"/>
      <c r="CM202" s="159"/>
      <c r="CN202" s="159"/>
      <c r="CO202" s="159"/>
      <c r="CP202" s="159"/>
      <c r="CQ202" s="159"/>
      <c r="CR202" s="159"/>
      <c r="CS202" s="159"/>
      <c r="CT202" s="159"/>
      <c r="CU202" s="159"/>
      <c r="CV202" s="159"/>
      <c r="CW202" s="159"/>
      <c r="CX202" s="159"/>
      <c r="CY202" s="159"/>
      <c r="CZ202" s="159"/>
      <c r="DA202" s="159"/>
      <c r="DB202" s="159"/>
      <c r="DC202" s="159"/>
      <c r="DD202" s="159"/>
      <c r="DE202" s="159"/>
      <c r="DF202" s="159"/>
      <c r="DG202" s="159"/>
      <c r="DH202" s="159"/>
      <c r="DI202" s="159"/>
      <c r="DJ202" s="159"/>
      <c r="DK202" s="159"/>
      <c r="DL202" s="159"/>
      <c r="DM202" s="159"/>
      <c r="DN202" s="159"/>
      <c r="DO202" s="159"/>
      <c r="DP202" s="159"/>
      <c r="DQ202" s="159"/>
      <c r="DR202" s="159"/>
      <c r="DS202" s="159"/>
      <c r="DT202" s="159"/>
      <c r="DU202" s="159"/>
      <c r="DV202" s="159"/>
      <c r="DW202" s="159"/>
      <c r="DX202" s="159"/>
      <c r="DY202" s="159"/>
      <c r="DZ202" s="159"/>
      <c r="EA202" s="159"/>
      <c r="EB202" s="159"/>
      <c r="EC202" s="159"/>
      <c r="ED202" s="159"/>
      <c r="EE202" s="159"/>
      <c r="EF202" s="159"/>
      <c r="EG202" s="159"/>
      <c r="EH202" s="159"/>
      <c r="EI202" s="159"/>
      <c r="EJ202" s="159"/>
      <c r="EK202" s="159"/>
      <c r="EL202" s="159"/>
      <c r="EM202" s="159"/>
      <c r="EN202" s="159"/>
      <c r="EO202" s="159"/>
      <c r="EP202" s="159"/>
      <c r="EQ202" s="159"/>
      <c r="ER202" s="159"/>
      <c r="ES202" s="159"/>
      <c r="ET202" s="159"/>
      <c r="EU202" s="159"/>
      <c r="EV202" s="159"/>
      <c r="EW202" s="159"/>
      <c r="EX202" s="159"/>
      <c r="EY202" s="159"/>
      <c r="EZ202" s="159"/>
      <c r="FA202" s="159"/>
      <c r="FB202" s="159"/>
      <c r="FC202" s="159"/>
      <c r="FD202" s="159"/>
      <c r="FE202" s="159"/>
      <c r="FF202" s="159"/>
      <c r="FG202" s="159"/>
      <c r="FH202" s="159"/>
      <c r="FI202" s="159"/>
      <c r="FJ202" s="159"/>
      <c r="FK202" s="159"/>
      <c r="FL202" s="159"/>
      <c r="FM202" s="159"/>
      <c r="FN202" s="159"/>
      <c r="FO202" s="159"/>
      <c r="FP202" s="159"/>
      <c r="FQ202" s="159"/>
      <c r="FR202" s="159"/>
      <c r="FS202" s="159"/>
      <c r="FT202" s="159"/>
      <c r="FU202" s="159"/>
      <c r="FV202" s="159"/>
      <c r="FW202" s="159"/>
      <c r="FX202" s="159"/>
      <c r="FY202" s="159"/>
      <c r="FZ202" s="159"/>
      <c r="GA202" s="159"/>
      <c r="GB202" s="159"/>
      <c r="GC202" s="159"/>
      <c r="GD202" s="159"/>
      <c r="GE202" s="159"/>
      <c r="GF202" s="159"/>
      <c r="GG202" s="159"/>
      <c r="GH202" s="159"/>
    </row>
    <row r="203" customFormat="false" ht="12.75" hidden="false" customHeight="false" outlineLevel="0" collapsed="false">
      <c r="A203" s="168"/>
      <c r="B203" s="149"/>
      <c r="C203" s="149"/>
      <c r="D203" s="149"/>
      <c r="E203" s="149"/>
      <c r="F203" s="149"/>
      <c r="G203" s="149"/>
      <c r="H203" s="148"/>
      <c r="I203" s="170"/>
      <c r="R203" s="148"/>
      <c r="S203" s="158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  <c r="AU203" s="159"/>
      <c r="AV203" s="159"/>
      <c r="AW203" s="159"/>
      <c r="AX203" s="159"/>
      <c r="AY203" s="159"/>
      <c r="AZ203" s="159"/>
      <c r="BA203" s="159"/>
      <c r="BB203" s="159"/>
      <c r="BC203" s="159"/>
      <c r="BD203" s="159"/>
      <c r="BE203" s="159"/>
      <c r="BF203" s="159"/>
      <c r="BG203" s="159"/>
      <c r="BH203" s="159"/>
      <c r="BI203" s="159"/>
      <c r="BJ203" s="159"/>
      <c r="BK203" s="159"/>
      <c r="BL203" s="159"/>
      <c r="BM203" s="159"/>
      <c r="BN203" s="159"/>
      <c r="BO203" s="159"/>
      <c r="BP203" s="159"/>
      <c r="BQ203" s="159"/>
      <c r="BR203" s="159"/>
      <c r="BS203" s="159"/>
      <c r="BT203" s="159"/>
      <c r="BU203" s="159"/>
      <c r="BV203" s="159"/>
      <c r="BW203" s="159"/>
      <c r="BX203" s="159"/>
      <c r="BY203" s="159"/>
      <c r="BZ203" s="159"/>
      <c r="CA203" s="159"/>
      <c r="CB203" s="159"/>
      <c r="CC203" s="159"/>
      <c r="CD203" s="159"/>
      <c r="CE203" s="159"/>
      <c r="CF203" s="159"/>
      <c r="CG203" s="159"/>
      <c r="CH203" s="159"/>
      <c r="CI203" s="159"/>
      <c r="CJ203" s="159"/>
      <c r="CK203" s="159"/>
      <c r="CL203" s="159"/>
      <c r="CM203" s="159"/>
      <c r="CN203" s="159"/>
      <c r="CO203" s="159"/>
      <c r="CP203" s="159"/>
      <c r="CQ203" s="159"/>
      <c r="CR203" s="159"/>
      <c r="CS203" s="159"/>
      <c r="CT203" s="159"/>
      <c r="CU203" s="159"/>
      <c r="CV203" s="159"/>
      <c r="CW203" s="159"/>
      <c r="CX203" s="159"/>
      <c r="CY203" s="159"/>
      <c r="CZ203" s="159"/>
      <c r="DA203" s="159"/>
      <c r="DB203" s="159"/>
      <c r="DC203" s="159"/>
      <c r="DD203" s="159"/>
      <c r="DE203" s="159"/>
      <c r="DF203" s="159"/>
      <c r="DG203" s="159"/>
      <c r="DH203" s="159"/>
      <c r="DI203" s="159"/>
      <c r="DJ203" s="159"/>
      <c r="DK203" s="159"/>
      <c r="DL203" s="159"/>
      <c r="DM203" s="159"/>
      <c r="DN203" s="159"/>
      <c r="DO203" s="159"/>
      <c r="DP203" s="159"/>
      <c r="DQ203" s="159"/>
      <c r="DR203" s="159"/>
      <c r="DS203" s="159"/>
      <c r="DT203" s="159"/>
      <c r="DU203" s="159"/>
      <c r="DV203" s="159"/>
      <c r="DW203" s="159"/>
      <c r="DX203" s="159"/>
      <c r="DY203" s="159"/>
      <c r="DZ203" s="159"/>
      <c r="EA203" s="159"/>
      <c r="EB203" s="159"/>
      <c r="EC203" s="159"/>
      <c r="ED203" s="159"/>
      <c r="EE203" s="159"/>
      <c r="EF203" s="159"/>
      <c r="EG203" s="159"/>
      <c r="EH203" s="159"/>
      <c r="EI203" s="159"/>
      <c r="EJ203" s="159"/>
      <c r="EK203" s="159"/>
      <c r="EL203" s="159"/>
      <c r="EM203" s="159"/>
      <c r="EN203" s="159"/>
      <c r="EO203" s="159"/>
      <c r="EP203" s="159"/>
      <c r="EQ203" s="159"/>
      <c r="ER203" s="159"/>
      <c r="ES203" s="159"/>
      <c r="ET203" s="159"/>
      <c r="EU203" s="159"/>
      <c r="EV203" s="159"/>
      <c r="EW203" s="159"/>
      <c r="EX203" s="159"/>
      <c r="EY203" s="159"/>
      <c r="EZ203" s="159"/>
      <c r="FA203" s="159"/>
      <c r="FB203" s="159"/>
      <c r="FC203" s="159"/>
      <c r="FD203" s="159"/>
      <c r="FE203" s="159"/>
      <c r="FF203" s="159"/>
      <c r="FG203" s="159"/>
      <c r="FH203" s="159"/>
      <c r="FI203" s="159"/>
      <c r="FJ203" s="159"/>
      <c r="FK203" s="159"/>
      <c r="FL203" s="159"/>
      <c r="FM203" s="159"/>
      <c r="FN203" s="159"/>
      <c r="FO203" s="159"/>
      <c r="FP203" s="159"/>
      <c r="FQ203" s="159"/>
      <c r="FR203" s="159"/>
      <c r="FS203" s="159"/>
      <c r="FT203" s="159"/>
      <c r="FU203" s="159"/>
      <c r="FV203" s="159"/>
      <c r="FW203" s="159"/>
      <c r="FX203" s="159"/>
      <c r="FY203" s="159"/>
      <c r="FZ203" s="159"/>
      <c r="GA203" s="159"/>
      <c r="GB203" s="159"/>
      <c r="GC203" s="159"/>
      <c r="GD203" s="159"/>
      <c r="GE203" s="159"/>
      <c r="GF203" s="159"/>
      <c r="GG203" s="159"/>
      <c r="GH203" s="159"/>
    </row>
    <row r="204" customFormat="false" ht="12.75" hidden="false" customHeight="false" outlineLevel="0" collapsed="false">
      <c r="A204" s="168"/>
      <c r="B204" s="149"/>
      <c r="C204" s="149"/>
      <c r="D204" s="149"/>
      <c r="E204" s="149"/>
      <c r="F204" s="149"/>
      <c r="G204" s="149"/>
      <c r="H204" s="148"/>
      <c r="I204" s="170"/>
      <c r="R204" s="148"/>
      <c r="S204" s="158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  <c r="AU204" s="159"/>
      <c r="AV204" s="159"/>
      <c r="AW204" s="159"/>
      <c r="AX204" s="159"/>
      <c r="AY204" s="159"/>
      <c r="AZ204" s="159"/>
      <c r="BA204" s="159"/>
      <c r="BB204" s="159"/>
      <c r="BC204" s="159"/>
      <c r="BD204" s="159"/>
      <c r="BE204" s="159"/>
      <c r="BF204" s="159"/>
      <c r="BG204" s="159"/>
      <c r="BH204" s="159"/>
      <c r="BI204" s="159"/>
      <c r="BJ204" s="159"/>
      <c r="BK204" s="159"/>
      <c r="BL204" s="159"/>
      <c r="BM204" s="159"/>
      <c r="BN204" s="159"/>
      <c r="BO204" s="159"/>
      <c r="BP204" s="159"/>
      <c r="BQ204" s="159"/>
      <c r="BR204" s="159"/>
      <c r="BS204" s="159"/>
      <c r="BT204" s="159"/>
      <c r="BU204" s="159"/>
      <c r="BV204" s="159"/>
      <c r="BW204" s="159"/>
      <c r="BX204" s="159"/>
      <c r="BY204" s="159"/>
      <c r="BZ204" s="159"/>
      <c r="CA204" s="159"/>
      <c r="CB204" s="159"/>
      <c r="CC204" s="159"/>
      <c r="CD204" s="159"/>
      <c r="CE204" s="159"/>
      <c r="CF204" s="159"/>
      <c r="CG204" s="159"/>
      <c r="CH204" s="159"/>
      <c r="CI204" s="159"/>
      <c r="CJ204" s="159"/>
      <c r="CK204" s="159"/>
      <c r="CL204" s="159"/>
      <c r="CM204" s="159"/>
      <c r="CN204" s="159"/>
      <c r="CO204" s="159"/>
      <c r="CP204" s="159"/>
      <c r="CQ204" s="159"/>
      <c r="CR204" s="159"/>
      <c r="CS204" s="159"/>
      <c r="CT204" s="159"/>
      <c r="CU204" s="159"/>
      <c r="CV204" s="159"/>
      <c r="CW204" s="159"/>
      <c r="CX204" s="159"/>
      <c r="CY204" s="159"/>
      <c r="CZ204" s="159"/>
      <c r="DA204" s="159"/>
      <c r="DB204" s="159"/>
      <c r="DC204" s="159"/>
      <c r="DD204" s="159"/>
      <c r="DE204" s="159"/>
      <c r="DF204" s="159"/>
      <c r="DG204" s="159"/>
      <c r="DH204" s="159"/>
      <c r="DI204" s="159"/>
      <c r="DJ204" s="159"/>
      <c r="DK204" s="159"/>
      <c r="DL204" s="159"/>
      <c r="DM204" s="159"/>
      <c r="DN204" s="159"/>
      <c r="DO204" s="159"/>
      <c r="DP204" s="159"/>
      <c r="DQ204" s="159"/>
      <c r="DR204" s="159"/>
      <c r="DS204" s="159"/>
      <c r="DT204" s="159"/>
      <c r="DU204" s="159"/>
      <c r="DV204" s="159"/>
      <c r="DW204" s="159"/>
      <c r="DX204" s="159"/>
      <c r="DY204" s="159"/>
      <c r="DZ204" s="159"/>
      <c r="EA204" s="159"/>
      <c r="EB204" s="159"/>
      <c r="EC204" s="159"/>
      <c r="ED204" s="159"/>
      <c r="EE204" s="159"/>
      <c r="EF204" s="159"/>
      <c r="EG204" s="159"/>
      <c r="EH204" s="159"/>
      <c r="EI204" s="159"/>
      <c r="EJ204" s="159"/>
      <c r="EK204" s="159"/>
      <c r="EL204" s="159"/>
      <c r="EM204" s="159"/>
      <c r="EN204" s="159"/>
      <c r="EO204" s="159"/>
      <c r="EP204" s="159"/>
      <c r="EQ204" s="159"/>
      <c r="ER204" s="159"/>
      <c r="ES204" s="159"/>
      <c r="ET204" s="159"/>
      <c r="EU204" s="159"/>
      <c r="EV204" s="159"/>
      <c r="EW204" s="159"/>
      <c r="EX204" s="159"/>
      <c r="EY204" s="159"/>
      <c r="EZ204" s="159"/>
      <c r="FA204" s="159"/>
      <c r="FB204" s="159"/>
      <c r="FC204" s="159"/>
      <c r="FD204" s="159"/>
      <c r="FE204" s="159"/>
      <c r="FF204" s="159"/>
      <c r="FG204" s="159"/>
      <c r="FH204" s="159"/>
      <c r="FI204" s="159"/>
      <c r="FJ204" s="159"/>
      <c r="FK204" s="159"/>
      <c r="FL204" s="159"/>
      <c r="FM204" s="159"/>
      <c r="FN204" s="159"/>
      <c r="FO204" s="159"/>
      <c r="FP204" s="159"/>
      <c r="FQ204" s="159"/>
      <c r="FR204" s="159"/>
      <c r="FS204" s="159"/>
      <c r="FT204" s="159"/>
      <c r="FU204" s="159"/>
      <c r="FV204" s="159"/>
      <c r="FW204" s="159"/>
      <c r="FX204" s="159"/>
      <c r="FY204" s="159"/>
      <c r="FZ204" s="159"/>
      <c r="GA204" s="159"/>
      <c r="GB204" s="159"/>
      <c r="GC204" s="159"/>
      <c r="GD204" s="159"/>
      <c r="GE204" s="159"/>
      <c r="GF204" s="159"/>
      <c r="GG204" s="159"/>
      <c r="GH204" s="159"/>
    </row>
    <row r="205" customFormat="false" ht="12.75" hidden="false" customHeight="false" outlineLevel="0" collapsed="false">
      <c r="A205" s="168"/>
      <c r="B205" s="149"/>
      <c r="C205" s="149"/>
      <c r="D205" s="149"/>
      <c r="E205" s="149"/>
      <c r="F205" s="149"/>
      <c r="G205" s="149"/>
      <c r="H205" s="148"/>
      <c r="I205" s="170"/>
      <c r="R205" s="148"/>
      <c r="S205" s="158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  <c r="AU205" s="159"/>
      <c r="AV205" s="159"/>
      <c r="AW205" s="159"/>
      <c r="AX205" s="159"/>
      <c r="AY205" s="159"/>
      <c r="AZ205" s="159"/>
      <c r="BA205" s="159"/>
      <c r="BB205" s="159"/>
      <c r="BC205" s="159"/>
      <c r="BD205" s="159"/>
      <c r="BE205" s="159"/>
      <c r="BF205" s="159"/>
      <c r="BG205" s="159"/>
      <c r="BH205" s="159"/>
      <c r="BI205" s="159"/>
      <c r="BJ205" s="159"/>
      <c r="BK205" s="159"/>
      <c r="BL205" s="159"/>
      <c r="BM205" s="159"/>
      <c r="BN205" s="159"/>
      <c r="BO205" s="159"/>
      <c r="BP205" s="159"/>
      <c r="BQ205" s="159"/>
      <c r="BR205" s="159"/>
      <c r="BS205" s="159"/>
      <c r="BT205" s="159"/>
      <c r="BU205" s="159"/>
      <c r="BV205" s="159"/>
      <c r="BW205" s="159"/>
      <c r="BX205" s="159"/>
      <c r="BY205" s="159"/>
      <c r="BZ205" s="159"/>
      <c r="CA205" s="159"/>
      <c r="CB205" s="159"/>
      <c r="CC205" s="159"/>
      <c r="CD205" s="159"/>
      <c r="CE205" s="159"/>
      <c r="CF205" s="159"/>
      <c r="CG205" s="159"/>
      <c r="CH205" s="159"/>
      <c r="CI205" s="159"/>
      <c r="CJ205" s="159"/>
      <c r="CK205" s="159"/>
      <c r="CL205" s="159"/>
      <c r="CM205" s="159"/>
      <c r="CN205" s="159"/>
      <c r="CO205" s="159"/>
      <c r="CP205" s="159"/>
      <c r="CQ205" s="159"/>
      <c r="CR205" s="159"/>
      <c r="CS205" s="159"/>
      <c r="CT205" s="159"/>
      <c r="CU205" s="159"/>
      <c r="CV205" s="159"/>
      <c r="CW205" s="159"/>
      <c r="CX205" s="159"/>
      <c r="CY205" s="159"/>
      <c r="CZ205" s="159"/>
      <c r="DA205" s="159"/>
      <c r="DB205" s="159"/>
      <c r="DC205" s="159"/>
      <c r="DD205" s="159"/>
      <c r="DE205" s="159"/>
      <c r="DF205" s="159"/>
      <c r="DG205" s="159"/>
      <c r="DH205" s="159"/>
      <c r="DI205" s="159"/>
      <c r="DJ205" s="159"/>
      <c r="DK205" s="159"/>
      <c r="DL205" s="159"/>
      <c r="DM205" s="159"/>
      <c r="DN205" s="159"/>
      <c r="DO205" s="159"/>
      <c r="DP205" s="159"/>
      <c r="DQ205" s="159"/>
      <c r="DR205" s="159"/>
      <c r="DS205" s="159"/>
      <c r="DT205" s="159"/>
      <c r="DU205" s="159"/>
      <c r="DV205" s="159"/>
      <c r="DW205" s="159"/>
      <c r="DX205" s="159"/>
      <c r="DY205" s="159"/>
      <c r="DZ205" s="159"/>
      <c r="EA205" s="159"/>
      <c r="EB205" s="159"/>
      <c r="EC205" s="159"/>
      <c r="ED205" s="159"/>
      <c r="EE205" s="159"/>
      <c r="EF205" s="159"/>
      <c r="EG205" s="159"/>
      <c r="EH205" s="159"/>
      <c r="EI205" s="159"/>
      <c r="EJ205" s="159"/>
      <c r="EK205" s="159"/>
      <c r="EL205" s="159"/>
      <c r="EM205" s="159"/>
      <c r="EN205" s="159"/>
      <c r="EO205" s="159"/>
      <c r="EP205" s="159"/>
      <c r="EQ205" s="159"/>
      <c r="ER205" s="159"/>
      <c r="ES205" s="159"/>
      <c r="ET205" s="159"/>
      <c r="EU205" s="159"/>
      <c r="EV205" s="159"/>
      <c r="EW205" s="159"/>
      <c r="EX205" s="159"/>
      <c r="EY205" s="159"/>
      <c r="EZ205" s="159"/>
      <c r="FA205" s="159"/>
      <c r="FB205" s="159"/>
      <c r="FC205" s="159"/>
      <c r="FD205" s="159"/>
      <c r="FE205" s="159"/>
      <c r="FF205" s="159"/>
      <c r="FG205" s="159"/>
      <c r="FH205" s="159"/>
      <c r="FI205" s="159"/>
      <c r="FJ205" s="159"/>
      <c r="FK205" s="159"/>
      <c r="FL205" s="159"/>
      <c r="FM205" s="159"/>
      <c r="FN205" s="159"/>
      <c r="FO205" s="159"/>
      <c r="FP205" s="159"/>
      <c r="FQ205" s="159"/>
      <c r="FR205" s="159"/>
      <c r="FS205" s="159"/>
      <c r="FT205" s="159"/>
      <c r="FU205" s="159"/>
      <c r="FV205" s="159"/>
      <c r="FW205" s="159"/>
      <c r="FX205" s="159"/>
      <c r="FY205" s="159"/>
      <c r="FZ205" s="159"/>
      <c r="GA205" s="159"/>
      <c r="GB205" s="159"/>
      <c r="GC205" s="159"/>
      <c r="GD205" s="159"/>
      <c r="GE205" s="159"/>
      <c r="GF205" s="159"/>
      <c r="GG205" s="159"/>
      <c r="GH205" s="159"/>
    </row>
    <row r="206" customFormat="false" ht="12.75" hidden="false" customHeight="false" outlineLevel="0" collapsed="false">
      <c r="A206" s="168"/>
      <c r="B206" s="149"/>
      <c r="C206" s="149"/>
      <c r="D206" s="149"/>
      <c r="E206" s="149"/>
      <c r="F206" s="149"/>
      <c r="G206" s="149"/>
      <c r="H206" s="148"/>
      <c r="I206" s="170"/>
      <c r="R206" s="148"/>
      <c r="S206" s="158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  <c r="AU206" s="159"/>
      <c r="AV206" s="159"/>
      <c r="AW206" s="159"/>
      <c r="AX206" s="159"/>
      <c r="AY206" s="159"/>
      <c r="AZ206" s="159"/>
      <c r="BA206" s="159"/>
      <c r="BB206" s="159"/>
      <c r="BC206" s="159"/>
      <c r="BD206" s="159"/>
      <c r="BE206" s="159"/>
      <c r="BF206" s="159"/>
      <c r="BG206" s="159"/>
      <c r="BH206" s="159"/>
      <c r="BI206" s="159"/>
      <c r="BJ206" s="159"/>
      <c r="BK206" s="159"/>
      <c r="BL206" s="159"/>
      <c r="BM206" s="159"/>
      <c r="BN206" s="159"/>
      <c r="BO206" s="159"/>
      <c r="BP206" s="159"/>
      <c r="BQ206" s="159"/>
      <c r="BR206" s="159"/>
      <c r="BS206" s="159"/>
      <c r="BT206" s="159"/>
      <c r="BU206" s="159"/>
      <c r="BV206" s="159"/>
      <c r="BW206" s="159"/>
      <c r="BX206" s="159"/>
      <c r="BY206" s="159"/>
      <c r="BZ206" s="159"/>
      <c r="CA206" s="159"/>
      <c r="CB206" s="159"/>
      <c r="CC206" s="159"/>
      <c r="CD206" s="159"/>
      <c r="CE206" s="159"/>
      <c r="CF206" s="159"/>
      <c r="CG206" s="159"/>
      <c r="CH206" s="159"/>
      <c r="CI206" s="159"/>
      <c r="CJ206" s="159"/>
      <c r="CK206" s="159"/>
      <c r="CL206" s="159"/>
      <c r="CM206" s="159"/>
      <c r="CN206" s="159"/>
      <c r="CO206" s="159"/>
      <c r="CP206" s="159"/>
      <c r="CQ206" s="159"/>
      <c r="CR206" s="159"/>
      <c r="CS206" s="159"/>
      <c r="CT206" s="159"/>
      <c r="CU206" s="159"/>
      <c r="CV206" s="159"/>
      <c r="CW206" s="159"/>
      <c r="CX206" s="159"/>
      <c r="CY206" s="159"/>
      <c r="CZ206" s="159"/>
      <c r="DA206" s="159"/>
      <c r="DB206" s="159"/>
      <c r="DC206" s="159"/>
      <c r="DD206" s="159"/>
      <c r="DE206" s="159"/>
      <c r="DF206" s="159"/>
      <c r="DG206" s="159"/>
      <c r="DH206" s="159"/>
      <c r="DI206" s="159"/>
      <c r="DJ206" s="159"/>
      <c r="DK206" s="159"/>
      <c r="DL206" s="159"/>
      <c r="DM206" s="159"/>
      <c r="DN206" s="159"/>
      <c r="DO206" s="159"/>
      <c r="DP206" s="159"/>
      <c r="DQ206" s="159"/>
      <c r="DR206" s="159"/>
      <c r="DS206" s="159"/>
      <c r="DT206" s="159"/>
      <c r="DU206" s="159"/>
      <c r="DV206" s="159"/>
      <c r="DW206" s="159"/>
      <c r="DX206" s="159"/>
      <c r="DY206" s="159"/>
      <c r="DZ206" s="159"/>
      <c r="EA206" s="159"/>
      <c r="EB206" s="159"/>
      <c r="EC206" s="159"/>
      <c r="ED206" s="159"/>
      <c r="EE206" s="159"/>
      <c r="EF206" s="159"/>
      <c r="EG206" s="159"/>
      <c r="EH206" s="159"/>
      <c r="EI206" s="159"/>
      <c r="EJ206" s="159"/>
      <c r="EK206" s="159"/>
      <c r="EL206" s="159"/>
      <c r="EM206" s="159"/>
      <c r="EN206" s="159"/>
      <c r="EO206" s="159"/>
      <c r="EP206" s="159"/>
      <c r="EQ206" s="159"/>
      <c r="ER206" s="159"/>
      <c r="ES206" s="159"/>
      <c r="ET206" s="159"/>
      <c r="EU206" s="159"/>
      <c r="EV206" s="159"/>
      <c r="EW206" s="159"/>
      <c r="EX206" s="159"/>
      <c r="EY206" s="159"/>
      <c r="EZ206" s="159"/>
      <c r="FA206" s="159"/>
      <c r="FB206" s="159"/>
      <c r="FC206" s="159"/>
      <c r="FD206" s="159"/>
      <c r="FE206" s="159"/>
      <c r="FF206" s="159"/>
      <c r="FG206" s="159"/>
      <c r="FH206" s="159"/>
      <c r="FI206" s="159"/>
      <c r="FJ206" s="159"/>
      <c r="FK206" s="159"/>
      <c r="FL206" s="159"/>
      <c r="FM206" s="159"/>
      <c r="FN206" s="159"/>
      <c r="FO206" s="159"/>
      <c r="FP206" s="159"/>
      <c r="FQ206" s="159"/>
      <c r="FR206" s="159"/>
      <c r="FS206" s="159"/>
      <c r="FT206" s="159"/>
      <c r="FU206" s="159"/>
      <c r="FV206" s="159"/>
      <c r="FW206" s="159"/>
      <c r="FX206" s="159"/>
      <c r="FY206" s="159"/>
      <c r="FZ206" s="159"/>
      <c r="GA206" s="159"/>
      <c r="GB206" s="159"/>
      <c r="GC206" s="159"/>
      <c r="GD206" s="159"/>
      <c r="GE206" s="159"/>
      <c r="GF206" s="159"/>
      <c r="GG206" s="159"/>
      <c r="GH206" s="159"/>
    </row>
    <row r="207" customFormat="false" ht="12.75" hidden="false" customHeight="false" outlineLevel="0" collapsed="false">
      <c r="A207" s="168"/>
      <c r="B207" s="149"/>
      <c r="C207" s="149"/>
      <c r="D207" s="149"/>
      <c r="E207" s="149"/>
      <c r="F207" s="149"/>
      <c r="G207" s="149"/>
      <c r="H207" s="148"/>
      <c r="I207" s="170"/>
      <c r="R207" s="148"/>
      <c r="S207" s="158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  <c r="AU207" s="159"/>
      <c r="AV207" s="159"/>
      <c r="AW207" s="159"/>
      <c r="AX207" s="159"/>
      <c r="AY207" s="159"/>
      <c r="AZ207" s="159"/>
      <c r="BA207" s="159"/>
      <c r="BB207" s="159"/>
      <c r="BC207" s="159"/>
      <c r="BD207" s="159"/>
      <c r="BE207" s="159"/>
      <c r="BF207" s="159"/>
      <c r="BG207" s="159"/>
      <c r="BH207" s="159"/>
      <c r="BI207" s="159"/>
      <c r="BJ207" s="159"/>
      <c r="BK207" s="159"/>
      <c r="BL207" s="159"/>
      <c r="BM207" s="159"/>
      <c r="BN207" s="159"/>
      <c r="BO207" s="159"/>
      <c r="BP207" s="159"/>
      <c r="BQ207" s="159"/>
      <c r="BR207" s="159"/>
      <c r="BS207" s="159"/>
      <c r="BT207" s="159"/>
      <c r="BU207" s="159"/>
      <c r="BV207" s="159"/>
      <c r="BW207" s="159"/>
      <c r="BX207" s="159"/>
      <c r="BY207" s="159"/>
      <c r="BZ207" s="159"/>
      <c r="CA207" s="159"/>
      <c r="CB207" s="159"/>
      <c r="CC207" s="159"/>
      <c r="CD207" s="159"/>
      <c r="CE207" s="159"/>
      <c r="CF207" s="159"/>
      <c r="CG207" s="159"/>
      <c r="CH207" s="159"/>
      <c r="CI207" s="159"/>
      <c r="CJ207" s="159"/>
      <c r="CK207" s="159"/>
      <c r="CL207" s="159"/>
      <c r="CM207" s="159"/>
      <c r="CN207" s="159"/>
      <c r="CO207" s="159"/>
      <c r="CP207" s="159"/>
      <c r="CQ207" s="159"/>
      <c r="CR207" s="159"/>
      <c r="CS207" s="159"/>
      <c r="CT207" s="159"/>
      <c r="CU207" s="159"/>
      <c r="CV207" s="159"/>
      <c r="CW207" s="159"/>
      <c r="CX207" s="159"/>
      <c r="CY207" s="159"/>
      <c r="CZ207" s="159"/>
      <c r="DA207" s="159"/>
      <c r="DB207" s="159"/>
      <c r="DC207" s="159"/>
      <c r="DD207" s="159"/>
      <c r="DE207" s="159"/>
      <c r="DF207" s="159"/>
      <c r="DG207" s="159"/>
      <c r="DH207" s="159"/>
      <c r="DI207" s="159"/>
      <c r="DJ207" s="159"/>
      <c r="DK207" s="159"/>
      <c r="DL207" s="159"/>
      <c r="DM207" s="159"/>
      <c r="DN207" s="159"/>
      <c r="DO207" s="159"/>
      <c r="DP207" s="159"/>
      <c r="DQ207" s="159"/>
      <c r="DR207" s="159"/>
      <c r="DS207" s="159"/>
      <c r="DT207" s="159"/>
      <c r="DU207" s="159"/>
      <c r="DV207" s="159"/>
      <c r="DW207" s="159"/>
      <c r="DX207" s="159"/>
      <c r="DY207" s="159"/>
      <c r="DZ207" s="159"/>
      <c r="EA207" s="159"/>
      <c r="EB207" s="159"/>
      <c r="EC207" s="159"/>
      <c r="ED207" s="159"/>
      <c r="EE207" s="159"/>
      <c r="EF207" s="159"/>
      <c r="EG207" s="159"/>
      <c r="EH207" s="159"/>
      <c r="EI207" s="159"/>
      <c r="EJ207" s="159"/>
      <c r="EK207" s="159"/>
      <c r="EL207" s="159"/>
      <c r="EM207" s="159"/>
      <c r="EN207" s="159"/>
      <c r="EO207" s="159"/>
      <c r="EP207" s="159"/>
      <c r="EQ207" s="159"/>
      <c r="ER207" s="159"/>
      <c r="ES207" s="159"/>
      <c r="ET207" s="159"/>
      <c r="EU207" s="159"/>
      <c r="EV207" s="159"/>
      <c r="EW207" s="159"/>
      <c r="EX207" s="159"/>
      <c r="EY207" s="159"/>
      <c r="EZ207" s="159"/>
      <c r="FA207" s="159"/>
      <c r="FB207" s="159"/>
      <c r="FC207" s="159"/>
      <c r="FD207" s="159"/>
      <c r="FE207" s="159"/>
      <c r="FF207" s="159"/>
      <c r="FG207" s="159"/>
      <c r="FH207" s="159"/>
      <c r="FI207" s="159"/>
      <c r="FJ207" s="159"/>
      <c r="FK207" s="159"/>
      <c r="FL207" s="159"/>
      <c r="FM207" s="159"/>
      <c r="FN207" s="159"/>
      <c r="FO207" s="159"/>
      <c r="FP207" s="159"/>
      <c r="FQ207" s="159"/>
      <c r="FR207" s="159"/>
      <c r="FS207" s="159"/>
      <c r="FT207" s="159"/>
      <c r="FU207" s="159"/>
      <c r="FV207" s="159"/>
      <c r="FW207" s="159"/>
      <c r="FX207" s="159"/>
      <c r="FY207" s="159"/>
      <c r="FZ207" s="159"/>
      <c r="GA207" s="159"/>
      <c r="GB207" s="159"/>
      <c r="GC207" s="159"/>
      <c r="GD207" s="159"/>
      <c r="GE207" s="159"/>
      <c r="GF207" s="159"/>
      <c r="GG207" s="159"/>
      <c r="GH207" s="159"/>
    </row>
    <row r="208" customFormat="false" ht="12.75" hidden="false" customHeight="false" outlineLevel="0" collapsed="false">
      <c r="A208" s="168"/>
      <c r="B208" s="149"/>
      <c r="C208" s="149"/>
      <c r="D208" s="149"/>
      <c r="E208" s="149"/>
      <c r="F208" s="149"/>
      <c r="G208" s="149"/>
      <c r="H208" s="148"/>
      <c r="I208" s="170"/>
      <c r="R208" s="148"/>
      <c r="S208" s="158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  <c r="AU208" s="159"/>
      <c r="AV208" s="159"/>
      <c r="AW208" s="159"/>
      <c r="AX208" s="159"/>
      <c r="AY208" s="159"/>
      <c r="AZ208" s="159"/>
      <c r="BA208" s="159"/>
      <c r="BB208" s="159"/>
      <c r="BC208" s="159"/>
      <c r="BD208" s="159"/>
      <c r="BE208" s="159"/>
      <c r="BF208" s="159"/>
      <c r="BG208" s="159"/>
      <c r="BH208" s="159"/>
      <c r="BI208" s="159"/>
      <c r="BJ208" s="159"/>
      <c r="BK208" s="159"/>
      <c r="BL208" s="159"/>
      <c r="BM208" s="159"/>
      <c r="BN208" s="159"/>
      <c r="BO208" s="159"/>
      <c r="BP208" s="159"/>
      <c r="BQ208" s="159"/>
      <c r="BR208" s="159"/>
      <c r="BS208" s="159"/>
      <c r="BT208" s="159"/>
      <c r="BU208" s="159"/>
      <c r="BV208" s="159"/>
      <c r="BW208" s="159"/>
      <c r="BX208" s="159"/>
      <c r="BY208" s="159"/>
      <c r="BZ208" s="159"/>
      <c r="CA208" s="159"/>
      <c r="CB208" s="159"/>
      <c r="CC208" s="159"/>
      <c r="CD208" s="159"/>
      <c r="CE208" s="159"/>
      <c r="CF208" s="159"/>
      <c r="CG208" s="159"/>
      <c r="CH208" s="159"/>
      <c r="CI208" s="159"/>
      <c r="CJ208" s="159"/>
      <c r="CK208" s="159"/>
      <c r="CL208" s="159"/>
      <c r="CM208" s="159"/>
      <c r="CN208" s="159"/>
      <c r="CO208" s="159"/>
      <c r="CP208" s="159"/>
      <c r="CQ208" s="159"/>
      <c r="CR208" s="159"/>
      <c r="CS208" s="159"/>
      <c r="CT208" s="159"/>
      <c r="CU208" s="159"/>
      <c r="CV208" s="159"/>
      <c r="CW208" s="159"/>
      <c r="CX208" s="159"/>
      <c r="CY208" s="159"/>
      <c r="CZ208" s="159"/>
      <c r="DA208" s="159"/>
      <c r="DB208" s="159"/>
      <c r="DC208" s="159"/>
      <c r="DD208" s="159"/>
      <c r="DE208" s="159"/>
      <c r="DF208" s="159"/>
      <c r="DG208" s="159"/>
      <c r="DH208" s="159"/>
      <c r="DI208" s="159"/>
      <c r="DJ208" s="159"/>
      <c r="DK208" s="159"/>
      <c r="DL208" s="159"/>
      <c r="DM208" s="159"/>
      <c r="DN208" s="159"/>
      <c r="DO208" s="159"/>
      <c r="DP208" s="159"/>
      <c r="DQ208" s="159"/>
      <c r="DR208" s="159"/>
      <c r="DS208" s="159"/>
      <c r="DT208" s="159"/>
      <c r="DU208" s="159"/>
      <c r="DV208" s="159"/>
      <c r="DW208" s="159"/>
      <c r="DX208" s="159"/>
      <c r="DY208" s="159"/>
      <c r="DZ208" s="159"/>
      <c r="EA208" s="159"/>
      <c r="EB208" s="159"/>
      <c r="EC208" s="159"/>
      <c r="ED208" s="159"/>
      <c r="EE208" s="159"/>
      <c r="EF208" s="159"/>
      <c r="EG208" s="159"/>
      <c r="EH208" s="159"/>
      <c r="EI208" s="159"/>
      <c r="EJ208" s="159"/>
      <c r="EK208" s="159"/>
      <c r="EL208" s="159"/>
      <c r="EM208" s="159"/>
      <c r="EN208" s="159"/>
      <c r="EO208" s="159"/>
      <c r="EP208" s="159"/>
      <c r="EQ208" s="159"/>
      <c r="ER208" s="159"/>
      <c r="ES208" s="159"/>
      <c r="ET208" s="159"/>
      <c r="EU208" s="159"/>
      <c r="EV208" s="159"/>
      <c r="EW208" s="159"/>
      <c r="EX208" s="159"/>
      <c r="EY208" s="159"/>
      <c r="EZ208" s="159"/>
      <c r="FA208" s="159"/>
      <c r="FB208" s="159"/>
      <c r="FC208" s="159"/>
      <c r="FD208" s="159"/>
      <c r="FE208" s="159"/>
      <c r="FF208" s="159"/>
      <c r="FG208" s="159"/>
      <c r="FH208" s="159"/>
      <c r="FI208" s="159"/>
      <c r="FJ208" s="159"/>
      <c r="FK208" s="159"/>
      <c r="FL208" s="159"/>
      <c r="FM208" s="159"/>
      <c r="FN208" s="159"/>
      <c r="FO208" s="159"/>
      <c r="FP208" s="159"/>
      <c r="FQ208" s="159"/>
      <c r="FR208" s="159"/>
      <c r="FS208" s="159"/>
      <c r="FT208" s="159"/>
      <c r="FU208" s="159"/>
      <c r="FV208" s="159"/>
      <c r="FW208" s="159"/>
      <c r="FX208" s="159"/>
      <c r="FY208" s="159"/>
      <c r="FZ208" s="159"/>
      <c r="GA208" s="159"/>
      <c r="GB208" s="159"/>
      <c r="GC208" s="159"/>
      <c r="GD208" s="159"/>
      <c r="GE208" s="159"/>
      <c r="GF208" s="159"/>
      <c r="GG208" s="159"/>
      <c r="GH208" s="159"/>
    </row>
    <row r="209" customFormat="false" ht="12.75" hidden="false" customHeight="false" outlineLevel="0" collapsed="false">
      <c r="A209" s="168"/>
      <c r="B209" s="149"/>
      <c r="C209" s="149"/>
      <c r="D209" s="149"/>
      <c r="E209" s="149"/>
      <c r="F209" s="149"/>
      <c r="G209" s="149"/>
      <c r="H209" s="148"/>
      <c r="I209" s="170"/>
      <c r="R209" s="148"/>
      <c r="S209" s="158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  <c r="AU209" s="159"/>
      <c r="AV209" s="159"/>
      <c r="AW209" s="159"/>
      <c r="AX209" s="159"/>
      <c r="AY209" s="159"/>
      <c r="AZ209" s="159"/>
      <c r="BA209" s="159"/>
      <c r="BB209" s="159"/>
      <c r="BC209" s="159"/>
      <c r="BD209" s="159"/>
      <c r="BE209" s="159"/>
      <c r="BF209" s="159"/>
      <c r="BG209" s="159"/>
      <c r="BH209" s="159"/>
      <c r="BI209" s="159"/>
      <c r="BJ209" s="159"/>
      <c r="BK209" s="159"/>
      <c r="BL209" s="159"/>
      <c r="BM209" s="159"/>
      <c r="BN209" s="159"/>
      <c r="BO209" s="159"/>
      <c r="BP209" s="159"/>
      <c r="BQ209" s="159"/>
      <c r="BR209" s="159"/>
      <c r="BS209" s="159"/>
      <c r="BT209" s="159"/>
      <c r="BU209" s="159"/>
      <c r="BV209" s="159"/>
      <c r="BW209" s="159"/>
      <c r="BX209" s="159"/>
      <c r="BY209" s="159"/>
      <c r="BZ209" s="159"/>
      <c r="CA209" s="159"/>
      <c r="CB209" s="159"/>
      <c r="CC209" s="159"/>
      <c r="CD209" s="159"/>
      <c r="CE209" s="159"/>
      <c r="CF209" s="159"/>
      <c r="CG209" s="159"/>
      <c r="CH209" s="159"/>
      <c r="CI209" s="159"/>
      <c r="CJ209" s="159"/>
      <c r="CK209" s="159"/>
      <c r="CL209" s="159"/>
      <c r="CM209" s="159"/>
      <c r="CN209" s="159"/>
      <c r="CO209" s="159"/>
      <c r="CP209" s="159"/>
      <c r="CQ209" s="159"/>
      <c r="CR209" s="159"/>
      <c r="CS209" s="159"/>
      <c r="CT209" s="159"/>
      <c r="CU209" s="159"/>
      <c r="CV209" s="159"/>
      <c r="CW209" s="159"/>
      <c r="CX209" s="159"/>
      <c r="CY209" s="159"/>
      <c r="CZ209" s="159"/>
      <c r="DA209" s="159"/>
      <c r="DB209" s="159"/>
      <c r="DC209" s="159"/>
      <c r="DD209" s="159"/>
      <c r="DE209" s="159"/>
      <c r="DF209" s="159"/>
      <c r="DG209" s="159"/>
      <c r="DH209" s="159"/>
      <c r="DI209" s="159"/>
      <c r="DJ209" s="159"/>
      <c r="DK209" s="159"/>
      <c r="DL209" s="159"/>
      <c r="DM209" s="159"/>
      <c r="DN209" s="159"/>
      <c r="DO209" s="159"/>
      <c r="DP209" s="159"/>
      <c r="DQ209" s="159"/>
      <c r="DR209" s="159"/>
      <c r="DS209" s="159"/>
      <c r="DT209" s="159"/>
      <c r="DU209" s="159"/>
      <c r="DV209" s="159"/>
      <c r="DW209" s="159"/>
      <c r="DX209" s="159"/>
      <c r="DY209" s="159"/>
      <c r="DZ209" s="159"/>
      <c r="EA209" s="159"/>
      <c r="EB209" s="159"/>
      <c r="EC209" s="159"/>
      <c r="ED209" s="159"/>
      <c r="EE209" s="159"/>
      <c r="EF209" s="159"/>
      <c r="EG209" s="159"/>
      <c r="EH209" s="159"/>
      <c r="EI209" s="159"/>
      <c r="EJ209" s="159"/>
      <c r="EK209" s="159"/>
      <c r="EL209" s="159"/>
      <c r="EM209" s="159"/>
      <c r="EN209" s="159"/>
      <c r="EO209" s="159"/>
      <c r="EP209" s="159"/>
      <c r="EQ209" s="159"/>
      <c r="ER209" s="159"/>
      <c r="ES209" s="159"/>
      <c r="ET209" s="159"/>
      <c r="EU209" s="159"/>
      <c r="EV209" s="159"/>
      <c r="EW209" s="159"/>
      <c r="EX209" s="159"/>
      <c r="EY209" s="159"/>
      <c r="EZ209" s="159"/>
      <c r="FA209" s="159"/>
      <c r="FB209" s="159"/>
      <c r="FC209" s="159"/>
      <c r="FD209" s="159"/>
      <c r="FE209" s="159"/>
      <c r="FF209" s="159"/>
      <c r="FG209" s="159"/>
      <c r="FH209" s="159"/>
      <c r="FI209" s="159"/>
      <c r="FJ209" s="159"/>
      <c r="FK209" s="159"/>
      <c r="FL209" s="159"/>
      <c r="FM209" s="159"/>
      <c r="FN209" s="159"/>
      <c r="FO209" s="159"/>
      <c r="FP209" s="159"/>
      <c r="FQ209" s="159"/>
      <c r="FR209" s="159"/>
      <c r="FS209" s="159"/>
      <c r="FT209" s="159"/>
      <c r="FU209" s="159"/>
      <c r="FV209" s="159"/>
      <c r="FW209" s="159"/>
      <c r="FX209" s="159"/>
      <c r="FY209" s="159"/>
      <c r="FZ209" s="159"/>
      <c r="GA209" s="159"/>
      <c r="GB209" s="159"/>
      <c r="GC209" s="159"/>
      <c r="GD209" s="159"/>
      <c r="GE209" s="159"/>
      <c r="GF209" s="159"/>
      <c r="GG209" s="159"/>
      <c r="GH209" s="159"/>
    </row>
    <row r="210" customFormat="false" ht="12.75" hidden="false" customHeight="false" outlineLevel="0" collapsed="false">
      <c r="A210" s="168"/>
      <c r="B210" s="149"/>
      <c r="C210" s="149"/>
      <c r="D210" s="149"/>
      <c r="E210" s="149"/>
      <c r="F210" s="149"/>
      <c r="G210" s="149"/>
      <c r="H210" s="148"/>
      <c r="I210" s="170"/>
      <c r="R210" s="148"/>
      <c r="S210" s="158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  <c r="AU210" s="159"/>
      <c r="AV210" s="159"/>
      <c r="AW210" s="159"/>
      <c r="AX210" s="159"/>
      <c r="AY210" s="159"/>
      <c r="AZ210" s="159"/>
      <c r="BA210" s="159"/>
      <c r="BB210" s="159"/>
      <c r="BC210" s="159"/>
      <c r="BD210" s="159"/>
      <c r="BE210" s="159"/>
      <c r="BF210" s="159"/>
      <c r="BG210" s="159"/>
      <c r="BH210" s="159"/>
      <c r="BI210" s="159"/>
      <c r="BJ210" s="159"/>
      <c r="BK210" s="159"/>
      <c r="BL210" s="159"/>
      <c r="BM210" s="159"/>
      <c r="BN210" s="159"/>
      <c r="BO210" s="159"/>
      <c r="BP210" s="159"/>
      <c r="BQ210" s="159"/>
      <c r="BR210" s="159"/>
      <c r="BS210" s="159"/>
      <c r="BT210" s="159"/>
      <c r="BU210" s="159"/>
      <c r="BV210" s="159"/>
      <c r="BW210" s="159"/>
      <c r="BX210" s="159"/>
      <c r="BY210" s="159"/>
      <c r="BZ210" s="159"/>
      <c r="CA210" s="159"/>
      <c r="CB210" s="159"/>
      <c r="CC210" s="159"/>
      <c r="CD210" s="159"/>
      <c r="CE210" s="159"/>
      <c r="CF210" s="159"/>
      <c r="CG210" s="159"/>
      <c r="CH210" s="159"/>
      <c r="CI210" s="159"/>
      <c r="CJ210" s="159"/>
      <c r="CK210" s="159"/>
      <c r="CL210" s="159"/>
      <c r="CM210" s="159"/>
      <c r="CN210" s="159"/>
      <c r="CO210" s="159"/>
      <c r="CP210" s="159"/>
      <c r="CQ210" s="159"/>
      <c r="CR210" s="159"/>
      <c r="CS210" s="159"/>
      <c r="CT210" s="159"/>
      <c r="CU210" s="159"/>
      <c r="CV210" s="159"/>
      <c r="CW210" s="159"/>
      <c r="CX210" s="159"/>
      <c r="CY210" s="159"/>
      <c r="CZ210" s="159"/>
      <c r="DA210" s="159"/>
      <c r="DB210" s="159"/>
      <c r="DC210" s="159"/>
      <c r="DD210" s="159"/>
      <c r="DE210" s="159"/>
      <c r="DF210" s="159"/>
      <c r="DG210" s="159"/>
      <c r="DH210" s="159"/>
      <c r="DI210" s="159"/>
      <c r="DJ210" s="159"/>
      <c r="DK210" s="159"/>
      <c r="DL210" s="159"/>
      <c r="DM210" s="159"/>
      <c r="DN210" s="159"/>
      <c r="DO210" s="159"/>
      <c r="DP210" s="159"/>
      <c r="DQ210" s="159"/>
      <c r="DR210" s="159"/>
      <c r="DS210" s="159"/>
      <c r="DT210" s="159"/>
      <c r="DU210" s="159"/>
      <c r="DV210" s="159"/>
      <c r="DW210" s="159"/>
      <c r="DX210" s="159"/>
      <c r="DY210" s="159"/>
      <c r="DZ210" s="159"/>
      <c r="EA210" s="159"/>
      <c r="EB210" s="159"/>
      <c r="EC210" s="159"/>
      <c r="ED210" s="159"/>
      <c r="EE210" s="159"/>
      <c r="EF210" s="159"/>
      <c r="EG210" s="159"/>
      <c r="EH210" s="159"/>
      <c r="EI210" s="159"/>
      <c r="EJ210" s="159"/>
      <c r="EK210" s="159"/>
      <c r="EL210" s="159"/>
      <c r="EM210" s="159"/>
      <c r="EN210" s="159"/>
      <c r="EO210" s="159"/>
      <c r="EP210" s="159"/>
      <c r="EQ210" s="159"/>
      <c r="ER210" s="159"/>
      <c r="ES210" s="159"/>
      <c r="ET210" s="159"/>
      <c r="EU210" s="159"/>
      <c r="EV210" s="159"/>
      <c r="EW210" s="159"/>
      <c r="EX210" s="159"/>
      <c r="EY210" s="159"/>
      <c r="EZ210" s="159"/>
      <c r="FA210" s="159"/>
      <c r="FB210" s="159"/>
      <c r="FC210" s="159"/>
      <c r="FD210" s="159"/>
      <c r="FE210" s="159"/>
      <c r="FF210" s="159"/>
      <c r="FG210" s="159"/>
      <c r="FH210" s="159"/>
      <c r="FI210" s="159"/>
      <c r="FJ210" s="159"/>
      <c r="FK210" s="159"/>
      <c r="FL210" s="159"/>
      <c r="FM210" s="159"/>
      <c r="FN210" s="159"/>
      <c r="FO210" s="159"/>
      <c r="FP210" s="159"/>
      <c r="FQ210" s="159"/>
      <c r="FR210" s="159"/>
      <c r="FS210" s="159"/>
      <c r="FT210" s="159"/>
      <c r="FU210" s="159"/>
      <c r="FV210" s="159"/>
      <c r="FW210" s="159"/>
      <c r="FX210" s="159"/>
      <c r="FY210" s="159"/>
      <c r="FZ210" s="159"/>
      <c r="GA210" s="159"/>
      <c r="GB210" s="159"/>
      <c r="GC210" s="159"/>
      <c r="GD210" s="159"/>
      <c r="GE210" s="159"/>
      <c r="GF210" s="159"/>
      <c r="GG210" s="159"/>
      <c r="GH210" s="159"/>
    </row>
    <row r="211" customFormat="false" ht="12.75" hidden="false" customHeight="false" outlineLevel="0" collapsed="false">
      <c r="A211" s="168"/>
      <c r="B211" s="149"/>
      <c r="C211" s="149"/>
      <c r="D211" s="149"/>
      <c r="E211" s="149"/>
      <c r="F211" s="149"/>
      <c r="G211" s="149"/>
      <c r="H211" s="148"/>
      <c r="I211" s="170"/>
      <c r="R211" s="148"/>
      <c r="S211" s="158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  <c r="AU211" s="159"/>
      <c r="AV211" s="159"/>
      <c r="AW211" s="159"/>
      <c r="AX211" s="159"/>
      <c r="AY211" s="159"/>
      <c r="AZ211" s="159"/>
      <c r="BA211" s="159"/>
      <c r="BB211" s="159"/>
      <c r="BC211" s="159"/>
      <c r="BD211" s="159"/>
      <c r="BE211" s="159"/>
      <c r="BF211" s="159"/>
      <c r="BG211" s="159"/>
      <c r="BH211" s="159"/>
      <c r="BI211" s="159"/>
      <c r="BJ211" s="159"/>
      <c r="BK211" s="159"/>
      <c r="BL211" s="159"/>
      <c r="BM211" s="159"/>
      <c r="BN211" s="159"/>
      <c r="BO211" s="159"/>
      <c r="BP211" s="159"/>
      <c r="BQ211" s="159"/>
      <c r="BR211" s="159"/>
      <c r="BS211" s="159"/>
      <c r="BT211" s="159"/>
      <c r="BU211" s="159"/>
      <c r="BV211" s="159"/>
      <c r="BW211" s="159"/>
      <c r="BX211" s="159"/>
      <c r="BY211" s="159"/>
      <c r="BZ211" s="159"/>
      <c r="CA211" s="159"/>
      <c r="CB211" s="159"/>
      <c r="CC211" s="159"/>
      <c r="CD211" s="159"/>
      <c r="CE211" s="159"/>
      <c r="CF211" s="159"/>
      <c r="CG211" s="159"/>
      <c r="CH211" s="159"/>
      <c r="CI211" s="159"/>
      <c r="CJ211" s="159"/>
      <c r="CK211" s="159"/>
      <c r="CL211" s="159"/>
      <c r="CM211" s="159"/>
      <c r="CN211" s="159"/>
      <c r="CO211" s="159"/>
      <c r="CP211" s="159"/>
      <c r="CQ211" s="159"/>
      <c r="CR211" s="159"/>
      <c r="CS211" s="159"/>
      <c r="CT211" s="159"/>
      <c r="CU211" s="159"/>
      <c r="CV211" s="159"/>
      <c r="CW211" s="159"/>
      <c r="CX211" s="159"/>
      <c r="CY211" s="159"/>
      <c r="CZ211" s="159"/>
      <c r="DA211" s="159"/>
      <c r="DB211" s="159"/>
      <c r="DC211" s="159"/>
      <c r="DD211" s="159"/>
      <c r="DE211" s="159"/>
      <c r="DF211" s="159"/>
      <c r="DG211" s="159"/>
      <c r="DH211" s="159"/>
      <c r="DI211" s="159"/>
      <c r="DJ211" s="159"/>
      <c r="DK211" s="159"/>
      <c r="DL211" s="159"/>
      <c r="DM211" s="159"/>
      <c r="DN211" s="159"/>
      <c r="DO211" s="159"/>
      <c r="DP211" s="159"/>
      <c r="DQ211" s="159"/>
      <c r="DR211" s="159"/>
      <c r="DS211" s="159"/>
      <c r="DT211" s="159"/>
      <c r="DU211" s="159"/>
      <c r="DV211" s="159"/>
      <c r="DW211" s="159"/>
      <c r="DX211" s="159"/>
      <c r="DY211" s="159"/>
      <c r="DZ211" s="159"/>
      <c r="EA211" s="159"/>
      <c r="EB211" s="159"/>
      <c r="EC211" s="159"/>
      <c r="ED211" s="159"/>
      <c r="EE211" s="159"/>
      <c r="EF211" s="159"/>
      <c r="EG211" s="159"/>
      <c r="EH211" s="159"/>
      <c r="EI211" s="159"/>
      <c r="EJ211" s="159"/>
      <c r="EK211" s="159"/>
      <c r="EL211" s="159"/>
      <c r="EM211" s="159"/>
      <c r="EN211" s="159"/>
      <c r="EO211" s="159"/>
      <c r="EP211" s="159"/>
      <c r="EQ211" s="159"/>
      <c r="ER211" s="159"/>
      <c r="ES211" s="159"/>
      <c r="ET211" s="159"/>
      <c r="EU211" s="159"/>
      <c r="EV211" s="159"/>
      <c r="EW211" s="159"/>
      <c r="EX211" s="159"/>
      <c r="EY211" s="159"/>
      <c r="EZ211" s="159"/>
      <c r="FA211" s="159"/>
      <c r="FB211" s="159"/>
      <c r="FC211" s="159"/>
      <c r="FD211" s="159"/>
      <c r="FE211" s="159"/>
      <c r="FF211" s="159"/>
      <c r="FG211" s="159"/>
      <c r="FH211" s="159"/>
      <c r="FI211" s="159"/>
      <c r="FJ211" s="159"/>
      <c r="FK211" s="159"/>
      <c r="FL211" s="159"/>
      <c r="FM211" s="159"/>
      <c r="FN211" s="159"/>
      <c r="FO211" s="159"/>
      <c r="FP211" s="159"/>
      <c r="FQ211" s="159"/>
      <c r="FR211" s="159"/>
      <c r="FS211" s="159"/>
      <c r="FT211" s="159"/>
      <c r="FU211" s="159"/>
      <c r="FV211" s="159"/>
      <c r="FW211" s="159"/>
      <c r="FX211" s="159"/>
      <c r="FY211" s="159"/>
      <c r="FZ211" s="159"/>
      <c r="GA211" s="159"/>
      <c r="GB211" s="159"/>
      <c r="GC211" s="159"/>
      <c r="GD211" s="159"/>
      <c r="GE211" s="159"/>
      <c r="GF211" s="159"/>
      <c r="GG211" s="159"/>
      <c r="GH211" s="159"/>
    </row>
    <row r="212" customFormat="false" ht="12.75" hidden="false" customHeight="false" outlineLevel="0" collapsed="false">
      <c r="A212" s="168"/>
      <c r="B212" s="149"/>
      <c r="C212" s="149"/>
      <c r="D212" s="149"/>
      <c r="E212" s="149"/>
      <c r="F212" s="149"/>
      <c r="G212" s="149"/>
      <c r="H212" s="148"/>
      <c r="I212" s="170"/>
      <c r="R212" s="148"/>
      <c r="S212" s="158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  <c r="AU212" s="159"/>
      <c r="AV212" s="159"/>
      <c r="AW212" s="159"/>
      <c r="AX212" s="159"/>
      <c r="AY212" s="159"/>
      <c r="AZ212" s="159"/>
      <c r="BA212" s="159"/>
      <c r="BB212" s="159"/>
      <c r="BC212" s="159"/>
      <c r="BD212" s="159"/>
      <c r="BE212" s="159"/>
      <c r="BF212" s="159"/>
      <c r="BG212" s="159"/>
      <c r="BH212" s="159"/>
      <c r="BI212" s="159"/>
      <c r="BJ212" s="159"/>
      <c r="BK212" s="159"/>
      <c r="BL212" s="159"/>
      <c r="BM212" s="159"/>
      <c r="BN212" s="159"/>
      <c r="BO212" s="159"/>
      <c r="BP212" s="159"/>
      <c r="BQ212" s="159"/>
      <c r="BR212" s="159"/>
      <c r="BS212" s="159"/>
      <c r="BT212" s="159"/>
      <c r="BU212" s="159"/>
      <c r="BV212" s="159"/>
      <c r="BW212" s="159"/>
      <c r="BX212" s="159"/>
      <c r="BY212" s="159"/>
      <c r="BZ212" s="159"/>
      <c r="CA212" s="159"/>
      <c r="CB212" s="159"/>
      <c r="CC212" s="159"/>
      <c r="CD212" s="159"/>
      <c r="CE212" s="159"/>
      <c r="CF212" s="159"/>
      <c r="CG212" s="159"/>
      <c r="CH212" s="159"/>
      <c r="CI212" s="159"/>
      <c r="CJ212" s="159"/>
      <c r="CK212" s="159"/>
      <c r="CL212" s="159"/>
      <c r="CM212" s="159"/>
      <c r="CN212" s="159"/>
      <c r="CO212" s="159"/>
      <c r="CP212" s="159"/>
      <c r="CQ212" s="159"/>
      <c r="CR212" s="159"/>
      <c r="CS212" s="159"/>
      <c r="CT212" s="159"/>
      <c r="CU212" s="159"/>
      <c r="CV212" s="159"/>
      <c r="CW212" s="159"/>
      <c r="CX212" s="159"/>
      <c r="CY212" s="159"/>
      <c r="CZ212" s="159"/>
      <c r="DA212" s="159"/>
      <c r="DB212" s="159"/>
      <c r="DC212" s="159"/>
      <c r="DD212" s="159"/>
      <c r="DE212" s="159"/>
      <c r="DF212" s="159"/>
      <c r="DG212" s="159"/>
      <c r="DH212" s="159"/>
      <c r="DI212" s="159"/>
      <c r="DJ212" s="159"/>
      <c r="DK212" s="159"/>
      <c r="DL212" s="159"/>
      <c r="DM212" s="159"/>
      <c r="DN212" s="159"/>
      <c r="DO212" s="159"/>
      <c r="DP212" s="159"/>
      <c r="DQ212" s="159"/>
      <c r="DR212" s="159"/>
      <c r="DS212" s="159"/>
      <c r="DT212" s="159"/>
      <c r="DU212" s="159"/>
      <c r="DV212" s="159"/>
      <c r="DW212" s="159"/>
      <c r="DX212" s="159"/>
      <c r="DY212" s="159"/>
      <c r="DZ212" s="159"/>
      <c r="EA212" s="159"/>
      <c r="EB212" s="159"/>
      <c r="EC212" s="159"/>
      <c r="ED212" s="159"/>
      <c r="EE212" s="159"/>
      <c r="EF212" s="159"/>
      <c r="EG212" s="159"/>
      <c r="EH212" s="159"/>
      <c r="EI212" s="159"/>
      <c r="EJ212" s="159"/>
      <c r="EK212" s="159"/>
      <c r="EL212" s="159"/>
      <c r="EM212" s="159"/>
      <c r="EN212" s="159"/>
      <c r="EO212" s="159"/>
      <c r="EP212" s="159"/>
      <c r="EQ212" s="159"/>
      <c r="ER212" s="159"/>
      <c r="ES212" s="159"/>
      <c r="ET212" s="159"/>
      <c r="EU212" s="159"/>
      <c r="EV212" s="159"/>
      <c r="EW212" s="159"/>
      <c r="EX212" s="159"/>
      <c r="EY212" s="159"/>
      <c r="EZ212" s="159"/>
      <c r="FA212" s="159"/>
      <c r="FB212" s="159"/>
      <c r="FC212" s="159"/>
      <c r="FD212" s="159"/>
      <c r="FE212" s="159"/>
      <c r="FF212" s="159"/>
      <c r="FG212" s="159"/>
      <c r="FH212" s="159"/>
      <c r="FI212" s="159"/>
      <c r="FJ212" s="159"/>
      <c r="FK212" s="159"/>
      <c r="FL212" s="159"/>
      <c r="FM212" s="159"/>
      <c r="FN212" s="159"/>
      <c r="FO212" s="159"/>
      <c r="FP212" s="159"/>
      <c r="FQ212" s="159"/>
      <c r="FR212" s="159"/>
      <c r="FS212" s="159"/>
      <c r="FT212" s="159"/>
      <c r="FU212" s="159"/>
      <c r="FV212" s="159"/>
      <c r="FW212" s="159"/>
      <c r="FX212" s="159"/>
      <c r="FY212" s="159"/>
      <c r="FZ212" s="159"/>
      <c r="GA212" s="159"/>
      <c r="GB212" s="159"/>
      <c r="GC212" s="159"/>
      <c r="GD212" s="159"/>
      <c r="GE212" s="159"/>
      <c r="GF212" s="159"/>
      <c r="GG212" s="159"/>
      <c r="GH212" s="159"/>
    </row>
    <row r="213" customFormat="false" ht="12.75" hidden="false" customHeight="false" outlineLevel="0" collapsed="false">
      <c r="A213" s="168"/>
      <c r="B213" s="149"/>
      <c r="C213" s="149"/>
      <c r="D213" s="149"/>
      <c r="E213" s="149"/>
      <c r="F213" s="149"/>
      <c r="G213" s="149"/>
      <c r="H213" s="148"/>
      <c r="I213" s="170"/>
      <c r="R213" s="148"/>
      <c r="S213" s="158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  <c r="AU213" s="159"/>
      <c r="AV213" s="159"/>
      <c r="AW213" s="159"/>
      <c r="AX213" s="159"/>
      <c r="AY213" s="159"/>
      <c r="AZ213" s="159"/>
      <c r="BA213" s="159"/>
      <c r="BB213" s="159"/>
      <c r="BC213" s="159"/>
      <c r="BD213" s="159"/>
      <c r="BE213" s="159"/>
      <c r="BF213" s="159"/>
      <c r="BG213" s="159"/>
      <c r="BH213" s="159"/>
      <c r="BI213" s="159"/>
      <c r="BJ213" s="159"/>
      <c r="BK213" s="159"/>
      <c r="BL213" s="159"/>
      <c r="BM213" s="159"/>
      <c r="BN213" s="159"/>
      <c r="BO213" s="159"/>
      <c r="BP213" s="159"/>
      <c r="BQ213" s="159"/>
      <c r="BR213" s="159"/>
      <c r="BS213" s="159"/>
      <c r="BT213" s="159"/>
      <c r="BU213" s="159"/>
      <c r="BV213" s="159"/>
      <c r="BW213" s="159"/>
      <c r="BX213" s="159"/>
      <c r="BY213" s="159"/>
      <c r="BZ213" s="159"/>
      <c r="CA213" s="159"/>
      <c r="CB213" s="159"/>
      <c r="CC213" s="159"/>
      <c r="CD213" s="159"/>
      <c r="CE213" s="159"/>
      <c r="CF213" s="159"/>
      <c r="CG213" s="159"/>
      <c r="CH213" s="159"/>
      <c r="CI213" s="159"/>
      <c r="CJ213" s="159"/>
      <c r="CK213" s="159"/>
      <c r="CL213" s="159"/>
      <c r="CM213" s="159"/>
      <c r="CN213" s="159"/>
      <c r="CO213" s="159"/>
      <c r="CP213" s="159"/>
      <c r="CQ213" s="159"/>
      <c r="CR213" s="159"/>
      <c r="CS213" s="159"/>
      <c r="CT213" s="159"/>
      <c r="CU213" s="159"/>
      <c r="CV213" s="159"/>
      <c r="CW213" s="159"/>
      <c r="CX213" s="159"/>
      <c r="CY213" s="159"/>
      <c r="CZ213" s="159"/>
      <c r="DA213" s="159"/>
      <c r="DB213" s="159"/>
      <c r="DC213" s="159"/>
      <c r="DD213" s="159"/>
      <c r="DE213" s="159"/>
      <c r="DF213" s="159"/>
      <c r="DG213" s="159"/>
      <c r="DH213" s="159"/>
      <c r="DI213" s="159"/>
      <c r="DJ213" s="159"/>
      <c r="DK213" s="159"/>
      <c r="DL213" s="159"/>
      <c r="DM213" s="159"/>
      <c r="DN213" s="159"/>
      <c r="DO213" s="159"/>
      <c r="DP213" s="159"/>
      <c r="DQ213" s="159"/>
      <c r="DR213" s="159"/>
      <c r="DS213" s="159"/>
      <c r="DT213" s="159"/>
      <c r="DU213" s="159"/>
      <c r="DV213" s="159"/>
      <c r="DW213" s="159"/>
      <c r="DX213" s="159"/>
      <c r="DY213" s="159"/>
      <c r="DZ213" s="159"/>
      <c r="EA213" s="159"/>
      <c r="EB213" s="159"/>
      <c r="EC213" s="159"/>
      <c r="ED213" s="159"/>
      <c r="EE213" s="159"/>
      <c r="EF213" s="159"/>
      <c r="EG213" s="159"/>
      <c r="EH213" s="159"/>
      <c r="EI213" s="159"/>
      <c r="EJ213" s="159"/>
      <c r="EK213" s="159"/>
      <c r="EL213" s="159"/>
      <c r="EM213" s="159"/>
      <c r="EN213" s="159"/>
      <c r="EO213" s="159"/>
      <c r="EP213" s="159"/>
      <c r="EQ213" s="159"/>
      <c r="ER213" s="159"/>
      <c r="ES213" s="159"/>
      <c r="ET213" s="159"/>
      <c r="EU213" s="159"/>
      <c r="EV213" s="159"/>
      <c r="EW213" s="159"/>
      <c r="EX213" s="159"/>
      <c r="EY213" s="159"/>
      <c r="EZ213" s="159"/>
      <c r="FA213" s="159"/>
      <c r="FB213" s="159"/>
      <c r="FC213" s="159"/>
      <c r="FD213" s="159"/>
      <c r="FE213" s="159"/>
      <c r="FF213" s="159"/>
      <c r="FG213" s="159"/>
      <c r="FH213" s="159"/>
      <c r="FI213" s="159"/>
      <c r="FJ213" s="159"/>
      <c r="FK213" s="159"/>
      <c r="FL213" s="159"/>
      <c r="FM213" s="159"/>
      <c r="FN213" s="159"/>
      <c r="FO213" s="159"/>
      <c r="FP213" s="159"/>
      <c r="FQ213" s="159"/>
      <c r="FR213" s="159"/>
      <c r="FS213" s="159"/>
      <c r="FT213" s="159"/>
      <c r="FU213" s="159"/>
      <c r="FV213" s="159"/>
      <c r="FW213" s="159"/>
      <c r="FX213" s="159"/>
      <c r="FY213" s="159"/>
      <c r="FZ213" s="159"/>
      <c r="GA213" s="159"/>
      <c r="GB213" s="159"/>
      <c r="GC213" s="159"/>
      <c r="GD213" s="159"/>
      <c r="GE213" s="159"/>
      <c r="GF213" s="159"/>
      <c r="GG213" s="159"/>
      <c r="GH213" s="159"/>
    </row>
    <row r="214" customFormat="false" ht="12.75" hidden="false" customHeight="false" outlineLevel="0" collapsed="false">
      <c r="A214" s="168"/>
      <c r="B214" s="149"/>
      <c r="C214" s="149"/>
      <c r="D214" s="149"/>
      <c r="E214" s="149"/>
      <c r="F214" s="149"/>
      <c r="G214" s="149"/>
      <c r="H214" s="148"/>
      <c r="I214" s="170"/>
      <c r="R214" s="148"/>
      <c r="S214" s="158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  <c r="AU214" s="159"/>
      <c r="AV214" s="159"/>
      <c r="AW214" s="159"/>
      <c r="AX214" s="159"/>
      <c r="AY214" s="159"/>
      <c r="AZ214" s="159"/>
      <c r="BA214" s="159"/>
      <c r="BB214" s="159"/>
      <c r="BC214" s="159"/>
      <c r="BD214" s="159"/>
      <c r="BE214" s="159"/>
      <c r="BF214" s="159"/>
      <c r="BG214" s="159"/>
      <c r="BH214" s="159"/>
      <c r="BI214" s="159"/>
      <c r="BJ214" s="159"/>
      <c r="BK214" s="159"/>
      <c r="BL214" s="159"/>
      <c r="BM214" s="159"/>
      <c r="BN214" s="159"/>
      <c r="BO214" s="159"/>
      <c r="BP214" s="159"/>
      <c r="BQ214" s="159"/>
      <c r="BR214" s="159"/>
      <c r="BS214" s="159"/>
      <c r="BT214" s="159"/>
      <c r="BU214" s="159"/>
      <c r="BV214" s="159"/>
      <c r="BW214" s="159"/>
      <c r="BX214" s="159"/>
      <c r="BY214" s="159"/>
      <c r="BZ214" s="159"/>
      <c r="CA214" s="159"/>
      <c r="CB214" s="159"/>
      <c r="CC214" s="159"/>
      <c r="CD214" s="159"/>
      <c r="CE214" s="159"/>
      <c r="CF214" s="159"/>
      <c r="CG214" s="159"/>
      <c r="CH214" s="159"/>
      <c r="CI214" s="159"/>
      <c r="CJ214" s="159"/>
      <c r="CK214" s="159"/>
      <c r="CL214" s="159"/>
      <c r="CM214" s="159"/>
      <c r="CN214" s="159"/>
      <c r="CO214" s="159"/>
      <c r="CP214" s="159"/>
      <c r="CQ214" s="159"/>
      <c r="CR214" s="159"/>
      <c r="CS214" s="159"/>
      <c r="CT214" s="159"/>
      <c r="CU214" s="159"/>
      <c r="CV214" s="159"/>
      <c r="CW214" s="159"/>
      <c r="CX214" s="159"/>
      <c r="CY214" s="159"/>
      <c r="CZ214" s="159"/>
      <c r="DA214" s="159"/>
      <c r="DB214" s="159"/>
      <c r="DC214" s="159"/>
      <c r="DD214" s="159"/>
      <c r="DE214" s="159"/>
      <c r="DF214" s="159"/>
      <c r="DG214" s="159"/>
      <c r="DH214" s="159"/>
      <c r="DI214" s="159"/>
      <c r="DJ214" s="159"/>
      <c r="DK214" s="159"/>
      <c r="DL214" s="159"/>
      <c r="DM214" s="159"/>
      <c r="DN214" s="159"/>
      <c r="DO214" s="159"/>
      <c r="DP214" s="159"/>
      <c r="DQ214" s="159"/>
      <c r="DR214" s="159"/>
      <c r="DS214" s="159"/>
      <c r="DT214" s="159"/>
      <c r="DU214" s="159"/>
      <c r="DV214" s="159"/>
      <c r="DW214" s="159"/>
      <c r="DX214" s="159"/>
      <c r="DY214" s="159"/>
      <c r="DZ214" s="159"/>
      <c r="EA214" s="159"/>
      <c r="EB214" s="159"/>
      <c r="EC214" s="159"/>
      <c r="ED214" s="159"/>
      <c r="EE214" s="159"/>
      <c r="EF214" s="159"/>
      <c r="EG214" s="159"/>
      <c r="EH214" s="159"/>
      <c r="EI214" s="159"/>
      <c r="EJ214" s="159"/>
      <c r="EK214" s="159"/>
      <c r="EL214" s="159"/>
      <c r="EM214" s="159"/>
      <c r="EN214" s="159"/>
      <c r="EO214" s="159"/>
      <c r="EP214" s="159"/>
      <c r="EQ214" s="159"/>
      <c r="ER214" s="159"/>
      <c r="ES214" s="159"/>
      <c r="ET214" s="159"/>
      <c r="EU214" s="159"/>
      <c r="EV214" s="159"/>
      <c r="EW214" s="159"/>
      <c r="EX214" s="159"/>
      <c r="EY214" s="159"/>
      <c r="EZ214" s="159"/>
      <c r="FA214" s="159"/>
      <c r="FB214" s="159"/>
      <c r="FC214" s="159"/>
      <c r="FD214" s="159"/>
      <c r="FE214" s="159"/>
      <c r="FF214" s="159"/>
      <c r="FG214" s="159"/>
      <c r="FH214" s="159"/>
      <c r="FI214" s="159"/>
      <c r="FJ214" s="159"/>
      <c r="FK214" s="159"/>
      <c r="FL214" s="159"/>
      <c r="FM214" s="159"/>
      <c r="FN214" s="159"/>
      <c r="FO214" s="159"/>
      <c r="FP214" s="159"/>
      <c r="FQ214" s="159"/>
      <c r="FR214" s="159"/>
      <c r="FS214" s="159"/>
      <c r="FT214" s="159"/>
      <c r="FU214" s="159"/>
      <c r="FV214" s="159"/>
      <c r="FW214" s="159"/>
      <c r="FX214" s="159"/>
      <c r="FY214" s="159"/>
      <c r="FZ214" s="159"/>
      <c r="GA214" s="159"/>
      <c r="GB214" s="159"/>
      <c r="GC214" s="159"/>
      <c r="GD214" s="159"/>
      <c r="GE214" s="159"/>
      <c r="GF214" s="159"/>
      <c r="GG214" s="159"/>
      <c r="GH214" s="159"/>
    </row>
    <row r="215" customFormat="false" ht="12.75" hidden="false" customHeight="false" outlineLevel="0" collapsed="false">
      <c r="A215" s="168"/>
      <c r="B215" s="149"/>
      <c r="C215" s="149"/>
      <c r="D215" s="149"/>
      <c r="E215" s="149"/>
      <c r="F215" s="149"/>
      <c r="G215" s="149"/>
      <c r="H215" s="148"/>
      <c r="I215" s="170"/>
      <c r="R215" s="148"/>
      <c r="S215" s="158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  <c r="AV215" s="159"/>
      <c r="AW215" s="159"/>
      <c r="AX215" s="159"/>
      <c r="AY215" s="159"/>
      <c r="AZ215" s="159"/>
      <c r="BA215" s="159"/>
      <c r="BB215" s="159"/>
      <c r="BC215" s="159"/>
      <c r="BD215" s="159"/>
      <c r="BE215" s="159"/>
      <c r="BF215" s="159"/>
      <c r="BG215" s="159"/>
      <c r="BH215" s="159"/>
      <c r="BI215" s="159"/>
      <c r="BJ215" s="159"/>
      <c r="BK215" s="159"/>
      <c r="BL215" s="159"/>
      <c r="BM215" s="159"/>
      <c r="BN215" s="159"/>
      <c r="BO215" s="159"/>
      <c r="BP215" s="159"/>
      <c r="BQ215" s="159"/>
      <c r="BR215" s="159"/>
      <c r="BS215" s="159"/>
      <c r="BT215" s="159"/>
      <c r="BU215" s="159"/>
      <c r="BV215" s="159"/>
      <c r="BW215" s="159"/>
      <c r="BX215" s="159"/>
      <c r="BY215" s="159"/>
      <c r="BZ215" s="159"/>
      <c r="CA215" s="159"/>
      <c r="CB215" s="159"/>
      <c r="CC215" s="159"/>
      <c r="CD215" s="159"/>
      <c r="CE215" s="159"/>
      <c r="CF215" s="159"/>
      <c r="CG215" s="159"/>
      <c r="CH215" s="159"/>
      <c r="CI215" s="159"/>
      <c r="CJ215" s="159"/>
      <c r="CK215" s="159"/>
      <c r="CL215" s="159"/>
      <c r="CM215" s="159"/>
      <c r="CN215" s="159"/>
      <c r="CO215" s="159"/>
      <c r="CP215" s="159"/>
      <c r="CQ215" s="159"/>
      <c r="CR215" s="159"/>
      <c r="CS215" s="159"/>
      <c r="CT215" s="159"/>
      <c r="CU215" s="159"/>
      <c r="CV215" s="159"/>
      <c r="CW215" s="159"/>
      <c r="CX215" s="159"/>
      <c r="CY215" s="159"/>
      <c r="CZ215" s="159"/>
      <c r="DA215" s="159"/>
      <c r="DB215" s="159"/>
      <c r="DC215" s="159"/>
      <c r="DD215" s="159"/>
      <c r="DE215" s="159"/>
      <c r="DF215" s="159"/>
      <c r="DG215" s="159"/>
      <c r="DH215" s="159"/>
      <c r="DI215" s="159"/>
      <c r="DJ215" s="159"/>
      <c r="DK215" s="159"/>
      <c r="DL215" s="159"/>
      <c r="DM215" s="159"/>
      <c r="DN215" s="159"/>
      <c r="DO215" s="159"/>
      <c r="DP215" s="159"/>
      <c r="DQ215" s="159"/>
      <c r="DR215" s="159"/>
      <c r="DS215" s="159"/>
      <c r="DT215" s="159"/>
      <c r="DU215" s="159"/>
      <c r="DV215" s="159"/>
      <c r="DW215" s="159"/>
      <c r="DX215" s="159"/>
      <c r="DY215" s="159"/>
      <c r="DZ215" s="159"/>
      <c r="EA215" s="159"/>
      <c r="EB215" s="159"/>
      <c r="EC215" s="159"/>
      <c r="ED215" s="159"/>
      <c r="EE215" s="159"/>
      <c r="EF215" s="159"/>
      <c r="EG215" s="159"/>
      <c r="EH215" s="159"/>
      <c r="EI215" s="159"/>
      <c r="EJ215" s="159"/>
      <c r="EK215" s="159"/>
      <c r="EL215" s="159"/>
      <c r="EM215" s="159"/>
      <c r="EN215" s="159"/>
      <c r="EO215" s="159"/>
      <c r="EP215" s="159"/>
      <c r="EQ215" s="159"/>
      <c r="ER215" s="159"/>
      <c r="ES215" s="159"/>
      <c r="ET215" s="159"/>
      <c r="EU215" s="159"/>
      <c r="EV215" s="159"/>
      <c r="EW215" s="159"/>
      <c r="EX215" s="159"/>
      <c r="EY215" s="159"/>
      <c r="EZ215" s="159"/>
      <c r="FA215" s="159"/>
      <c r="FB215" s="159"/>
      <c r="FC215" s="159"/>
      <c r="FD215" s="159"/>
      <c r="FE215" s="159"/>
      <c r="FF215" s="159"/>
      <c r="FG215" s="159"/>
      <c r="FH215" s="159"/>
      <c r="FI215" s="159"/>
      <c r="FJ215" s="159"/>
      <c r="FK215" s="159"/>
      <c r="FL215" s="159"/>
      <c r="FM215" s="159"/>
      <c r="FN215" s="159"/>
      <c r="FO215" s="159"/>
      <c r="FP215" s="159"/>
      <c r="FQ215" s="159"/>
      <c r="FR215" s="159"/>
      <c r="FS215" s="159"/>
      <c r="FT215" s="159"/>
      <c r="FU215" s="159"/>
      <c r="FV215" s="159"/>
      <c r="FW215" s="159"/>
      <c r="FX215" s="159"/>
      <c r="FY215" s="159"/>
      <c r="FZ215" s="159"/>
      <c r="GA215" s="159"/>
      <c r="GB215" s="159"/>
      <c r="GC215" s="159"/>
      <c r="GD215" s="159"/>
      <c r="GE215" s="159"/>
      <c r="GF215" s="159"/>
      <c r="GG215" s="159"/>
      <c r="GH215" s="159"/>
    </row>
    <row r="216" customFormat="false" ht="12.75" hidden="false" customHeight="false" outlineLevel="0" collapsed="false">
      <c r="A216" s="168"/>
      <c r="B216" s="149"/>
      <c r="C216" s="149"/>
      <c r="D216" s="149"/>
      <c r="E216" s="149"/>
      <c r="F216" s="149"/>
      <c r="G216" s="149"/>
      <c r="H216" s="148"/>
      <c r="I216" s="170"/>
      <c r="R216" s="148"/>
      <c r="S216" s="158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  <c r="AU216" s="159"/>
      <c r="AV216" s="159"/>
      <c r="AW216" s="159"/>
      <c r="AX216" s="159"/>
      <c r="AY216" s="159"/>
      <c r="AZ216" s="159"/>
      <c r="BA216" s="159"/>
      <c r="BB216" s="159"/>
      <c r="BC216" s="159"/>
      <c r="BD216" s="159"/>
      <c r="BE216" s="159"/>
      <c r="BF216" s="159"/>
      <c r="BG216" s="159"/>
      <c r="BH216" s="159"/>
      <c r="BI216" s="159"/>
      <c r="BJ216" s="159"/>
      <c r="BK216" s="159"/>
      <c r="BL216" s="159"/>
      <c r="BM216" s="159"/>
      <c r="BN216" s="159"/>
      <c r="BO216" s="159"/>
      <c r="BP216" s="159"/>
      <c r="BQ216" s="159"/>
      <c r="BR216" s="159"/>
      <c r="BS216" s="159"/>
      <c r="BT216" s="159"/>
      <c r="BU216" s="159"/>
      <c r="BV216" s="159"/>
      <c r="BW216" s="159"/>
      <c r="BX216" s="159"/>
      <c r="BY216" s="159"/>
      <c r="BZ216" s="159"/>
      <c r="CA216" s="159"/>
      <c r="CB216" s="159"/>
      <c r="CC216" s="159"/>
      <c r="CD216" s="159"/>
      <c r="CE216" s="159"/>
      <c r="CF216" s="159"/>
      <c r="CG216" s="159"/>
      <c r="CH216" s="159"/>
      <c r="CI216" s="159"/>
      <c r="CJ216" s="159"/>
      <c r="CK216" s="159"/>
      <c r="CL216" s="159"/>
      <c r="CM216" s="159"/>
      <c r="CN216" s="159"/>
      <c r="CO216" s="159"/>
      <c r="CP216" s="159"/>
      <c r="CQ216" s="159"/>
      <c r="CR216" s="159"/>
      <c r="CS216" s="159"/>
      <c r="CT216" s="159"/>
      <c r="CU216" s="159"/>
      <c r="CV216" s="159"/>
      <c r="CW216" s="159"/>
      <c r="CX216" s="159"/>
      <c r="CY216" s="159"/>
      <c r="CZ216" s="159"/>
      <c r="DA216" s="159"/>
      <c r="DB216" s="159"/>
      <c r="DC216" s="159"/>
      <c r="DD216" s="159"/>
      <c r="DE216" s="159"/>
      <c r="DF216" s="159"/>
      <c r="DG216" s="159"/>
      <c r="DH216" s="159"/>
      <c r="DI216" s="159"/>
      <c r="DJ216" s="159"/>
      <c r="DK216" s="159"/>
      <c r="DL216" s="159"/>
      <c r="DM216" s="159"/>
      <c r="DN216" s="159"/>
      <c r="DO216" s="159"/>
      <c r="DP216" s="159"/>
      <c r="DQ216" s="159"/>
      <c r="DR216" s="159"/>
      <c r="DS216" s="159"/>
      <c r="DT216" s="159"/>
      <c r="DU216" s="159"/>
      <c r="DV216" s="159"/>
      <c r="DW216" s="159"/>
      <c r="DX216" s="159"/>
      <c r="DY216" s="159"/>
      <c r="DZ216" s="159"/>
      <c r="EA216" s="159"/>
      <c r="EB216" s="159"/>
      <c r="EC216" s="159"/>
      <c r="ED216" s="159"/>
      <c r="EE216" s="159"/>
      <c r="EF216" s="159"/>
      <c r="EG216" s="159"/>
      <c r="EH216" s="159"/>
      <c r="EI216" s="159"/>
      <c r="EJ216" s="159"/>
      <c r="EK216" s="159"/>
      <c r="EL216" s="159"/>
      <c r="EM216" s="159"/>
      <c r="EN216" s="159"/>
      <c r="EO216" s="159"/>
      <c r="EP216" s="159"/>
      <c r="EQ216" s="159"/>
      <c r="ER216" s="159"/>
      <c r="ES216" s="159"/>
      <c r="ET216" s="159"/>
      <c r="EU216" s="159"/>
      <c r="EV216" s="159"/>
      <c r="EW216" s="159"/>
      <c r="EX216" s="159"/>
      <c r="EY216" s="159"/>
      <c r="EZ216" s="159"/>
      <c r="FA216" s="159"/>
      <c r="FB216" s="159"/>
      <c r="FC216" s="159"/>
      <c r="FD216" s="159"/>
      <c r="FE216" s="159"/>
      <c r="FF216" s="159"/>
      <c r="FG216" s="159"/>
      <c r="FH216" s="159"/>
      <c r="FI216" s="159"/>
      <c r="FJ216" s="159"/>
      <c r="FK216" s="159"/>
      <c r="FL216" s="159"/>
      <c r="FM216" s="159"/>
      <c r="FN216" s="159"/>
      <c r="FO216" s="159"/>
      <c r="FP216" s="159"/>
      <c r="FQ216" s="159"/>
      <c r="FR216" s="159"/>
      <c r="FS216" s="159"/>
      <c r="FT216" s="159"/>
      <c r="FU216" s="159"/>
      <c r="FV216" s="159"/>
      <c r="FW216" s="159"/>
      <c r="FX216" s="159"/>
      <c r="FY216" s="159"/>
      <c r="FZ216" s="159"/>
      <c r="GA216" s="159"/>
      <c r="GB216" s="159"/>
      <c r="GC216" s="159"/>
      <c r="GD216" s="159"/>
      <c r="GE216" s="159"/>
      <c r="GF216" s="159"/>
      <c r="GG216" s="159"/>
      <c r="GH216" s="159"/>
    </row>
    <row r="217" customFormat="false" ht="12.75" hidden="false" customHeight="false" outlineLevel="0" collapsed="false">
      <c r="A217" s="168"/>
      <c r="B217" s="149"/>
      <c r="C217" s="149"/>
      <c r="D217" s="149"/>
      <c r="E217" s="149"/>
      <c r="F217" s="149"/>
      <c r="G217" s="149"/>
      <c r="H217" s="148"/>
      <c r="I217" s="170"/>
      <c r="R217" s="148"/>
      <c r="S217" s="158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  <c r="AU217" s="159"/>
      <c r="AV217" s="159"/>
      <c r="AW217" s="159"/>
      <c r="AX217" s="159"/>
      <c r="AY217" s="159"/>
      <c r="AZ217" s="159"/>
      <c r="BA217" s="159"/>
      <c r="BB217" s="159"/>
      <c r="BC217" s="159"/>
      <c r="BD217" s="159"/>
      <c r="BE217" s="159"/>
      <c r="BF217" s="159"/>
      <c r="BG217" s="159"/>
      <c r="BH217" s="159"/>
      <c r="BI217" s="159"/>
      <c r="BJ217" s="159"/>
      <c r="BK217" s="159"/>
      <c r="BL217" s="159"/>
      <c r="BM217" s="159"/>
      <c r="BN217" s="159"/>
      <c r="BO217" s="159"/>
      <c r="BP217" s="159"/>
      <c r="BQ217" s="159"/>
      <c r="BR217" s="159"/>
      <c r="BS217" s="159"/>
      <c r="BT217" s="159"/>
      <c r="BU217" s="159"/>
      <c r="BV217" s="159"/>
      <c r="BW217" s="159"/>
      <c r="BX217" s="159"/>
      <c r="BY217" s="159"/>
      <c r="BZ217" s="159"/>
      <c r="CA217" s="159"/>
      <c r="CB217" s="159"/>
      <c r="CC217" s="159"/>
      <c r="CD217" s="159"/>
      <c r="CE217" s="159"/>
      <c r="CF217" s="159"/>
      <c r="CG217" s="159"/>
      <c r="CH217" s="159"/>
      <c r="CI217" s="159"/>
      <c r="CJ217" s="159"/>
      <c r="CK217" s="159"/>
      <c r="CL217" s="159"/>
      <c r="CM217" s="159"/>
      <c r="CN217" s="159"/>
      <c r="CO217" s="159"/>
      <c r="CP217" s="159"/>
      <c r="CQ217" s="159"/>
      <c r="CR217" s="159"/>
      <c r="CS217" s="159"/>
      <c r="CT217" s="159"/>
      <c r="CU217" s="159"/>
      <c r="CV217" s="159"/>
      <c r="CW217" s="159"/>
      <c r="CX217" s="159"/>
      <c r="CY217" s="159"/>
      <c r="CZ217" s="159"/>
      <c r="DA217" s="159"/>
      <c r="DB217" s="159"/>
      <c r="DC217" s="159"/>
      <c r="DD217" s="159"/>
      <c r="DE217" s="159"/>
      <c r="DF217" s="159"/>
      <c r="DG217" s="159"/>
      <c r="DH217" s="159"/>
      <c r="DI217" s="159"/>
      <c r="DJ217" s="159"/>
      <c r="DK217" s="159"/>
      <c r="DL217" s="159"/>
      <c r="DM217" s="159"/>
      <c r="DN217" s="159"/>
      <c r="DO217" s="159"/>
      <c r="DP217" s="159"/>
      <c r="DQ217" s="159"/>
      <c r="DR217" s="159"/>
      <c r="DS217" s="159"/>
      <c r="DT217" s="159"/>
      <c r="DU217" s="159"/>
      <c r="DV217" s="159"/>
      <c r="DW217" s="159"/>
      <c r="DX217" s="159"/>
      <c r="DY217" s="159"/>
      <c r="DZ217" s="159"/>
      <c r="EA217" s="159"/>
      <c r="EB217" s="159"/>
      <c r="EC217" s="159"/>
      <c r="ED217" s="159"/>
      <c r="EE217" s="159"/>
      <c r="EF217" s="159"/>
      <c r="EG217" s="159"/>
      <c r="EH217" s="159"/>
      <c r="EI217" s="159"/>
      <c r="EJ217" s="159"/>
      <c r="EK217" s="159"/>
      <c r="EL217" s="159"/>
      <c r="EM217" s="159"/>
      <c r="EN217" s="159"/>
      <c r="EO217" s="159"/>
      <c r="EP217" s="159"/>
      <c r="EQ217" s="159"/>
      <c r="ER217" s="159"/>
      <c r="ES217" s="159"/>
      <c r="ET217" s="159"/>
      <c r="EU217" s="159"/>
      <c r="EV217" s="159"/>
      <c r="EW217" s="159"/>
      <c r="EX217" s="159"/>
      <c r="EY217" s="159"/>
      <c r="EZ217" s="159"/>
      <c r="FA217" s="159"/>
      <c r="FB217" s="159"/>
      <c r="FC217" s="159"/>
      <c r="FD217" s="159"/>
      <c r="FE217" s="159"/>
      <c r="FF217" s="159"/>
      <c r="FG217" s="159"/>
      <c r="FH217" s="159"/>
      <c r="FI217" s="159"/>
      <c r="FJ217" s="159"/>
      <c r="FK217" s="159"/>
      <c r="FL217" s="159"/>
      <c r="FM217" s="159"/>
      <c r="FN217" s="159"/>
      <c r="FO217" s="159"/>
      <c r="FP217" s="159"/>
      <c r="FQ217" s="159"/>
      <c r="FR217" s="159"/>
      <c r="FS217" s="159"/>
      <c r="FT217" s="159"/>
      <c r="FU217" s="159"/>
      <c r="FV217" s="159"/>
      <c r="FW217" s="159"/>
      <c r="FX217" s="159"/>
      <c r="FY217" s="159"/>
      <c r="FZ217" s="159"/>
      <c r="GA217" s="159"/>
      <c r="GB217" s="159"/>
      <c r="GC217" s="159"/>
      <c r="GD217" s="159"/>
      <c r="GE217" s="159"/>
      <c r="GF217" s="159"/>
      <c r="GG217" s="159"/>
      <c r="GH217" s="159"/>
    </row>
    <row r="218" customFormat="false" ht="12.75" hidden="false" customHeight="false" outlineLevel="0" collapsed="false">
      <c r="A218" s="168"/>
      <c r="B218" s="149"/>
      <c r="C218" s="149"/>
      <c r="D218" s="149"/>
      <c r="E218" s="149"/>
      <c r="F218" s="149"/>
      <c r="G218" s="149"/>
      <c r="H218" s="148"/>
      <c r="I218" s="170"/>
      <c r="R218" s="148"/>
      <c r="S218" s="158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  <c r="AV218" s="159"/>
      <c r="AW218" s="159"/>
      <c r="AX218" s="159"/>
      <c r="AY218" s="159"/>
      <c r="AZ218" s="159"/>
      <c r="BA218" s="159"/>
      <c r="BB218" s="159"/>
      <c r="BC218" s="159"/>
      <c r="BD218" s="159"/>
      <c r="BE218" s="159"/>
      <c r="BF218" s="159"/>
      <c r="BG218" s="159"/>
      <c r="BH218" s="159"/>
      <c r="BI218" s="159"/>
      <c r="BJ218" s="159"/>
      <c r="BK218" s="159"/>
      <c r="BL218" s="159"/>
      <c r="BM218" s="159"/>
      <c r="BN218" s="159"/>
      <c r="BO218" s="159"/>
      <c r="BP218" s="159"/>
      <c r="BQ218" s="159"/>
      <c r="BR218" s="159"/>
      <c r="BS218" s="159"/>
      <c r="BT218" s="159"/>
      <c r="BU218" s="159"/>
      <c r="BV218" s="159"/>
      <c r="BW218" s="159"/>
      <c r="BX218" s="159"/>
      <c r="BY218" s="159"/>
      <c r="BZ218" s="159"/>
      <c r="CA218" s="159"/>
      <c r="CB218" s="159"/>
      <c r="CC218" s="159"/>
      <c r="CD218" s="159"/>
      <c r="CE218" s="159"/>
      <c r="CF218" s="159"/>
      <c r="CG218" s="159"/>
      <c r="CH218" s="159"/>
      <c r="CI218" s="159"/>
      <c r="CJ218" s="159"/>
      <c r="CK218" s="159"/>
      <c r="CL218" s="159"/>
      <c r="CM218" s="159"/>
      <c r="CN218" s="159"/>
      <c r="CO218" s="159"/>
      <c r="CP218" s="159"/>
      <c r="CQ218" s="159"/>
      <c r="CR218" s="159"/>
      <c r="CS218" s="159"/>
      <c r="CT218" s="159"/>
      <c r="CU218" s="159"/>
      <c r="CV218" s="159"/>
      <c r="CW218" s="159"/>
      <c r="CX218" s="159"/>
      <c r="CY218" s="159"/>
      <c r="CZ218" s="159"/>
      <c r="DA218" s="159"/>
      <c r="DB218" s="159"/>
      <c r="DC218" s="159"/>
      <c r="DD218" s="159"/>
      <c r="DE218" s="159"/>
      <c r="DF218" s="159"/>
      <c r="DG218" s="159"/>
      <c r="DH218" s="159"/>
      <c r="DI218" s="159"/>
      <c r="DJ218" s="159"/>
      <c r="DK218" s="159"/>
      <c r="DL218" s="159"/>
      <c r="DM218" s="159"/>
      <c r="DN218" s="159"/>
      <c r="DO218" s="159"/>
      <c r="DP218" s="159"/>
      <c r="DQ218" s="159"/>
      <c r="DR218" s="159"/>
      <c r="DS218" s="159"/>
      <c r="DT218" s="159"/>
      <c r="DU218" s="159"/>
      <c r="DV218" s="159"/>
      <c r="DW218" s="159"/>
      <c r="DX218" s="159"/>
      <c r="DY218" s="159"/>
      <c r="DZ218" s="159"/>
      <c r="EA218" s="159"/>
      <c r="EB218" s="159"/>
      <c r="EC218" s="159"/>
      <c r="ED218" s="159"/>
      <c r="EE218" s="159"/>
      <c r="EF218" s="159"/>
      <c r="EG218" s="159"/>
      <c r="EH218" s="159"/>
      <c r="EI218" s="159"/>
      <c r="EJ218" s="159"/>
      <c r="EK218" s="159"/>
      <c r="EL218" s="159"/>
      <c r="EM218" s="159"/>
      <c r="EN218" s="159"/>
      <c r="EO218" s="159"/>
      <c r="EP218" s="159"/>
      <c r="EQ218" s="159"/>
      <c r="ER218" s="159"/>
      <c r="ES218" s="159"/>
      <c r="ET218" s="159"/>
      <c r="EU218" s="159"/>
      <c r="EV218" s="159"/>
      <c r="EW218" s="159"/>
      <c r="EX218" s="159"/>
      <c r="EY218" s="159"/>
      <c r="EZ218" s="159"/>
      <c r="FA218" s="159"/>
      <c r="FB218" s="159"/>
      <c r="FC218" s="159"/>
      <c r="FD218" s="159"/>
      <c r="FE218" s="159"/>
      <c r="FF218" s="159"/>
      <c r="FG218" s="159"/>
      <c r="FH218" s="159"/>
      <c r="FI218" s="159"/>
      <c r="FJ218" s="159"/>
      <c r="FK218" s="159"/>
      <c r="FL218" s="159"/>
      <c r="FM218" s="159"/>
      <c r="FN218" s="159"/>
      <c r="FO218" s="159"/>
      <c r="FP218" s="159"/>
      <c r="FQ218" s="159"/>
      <c r="FR218" s="159"/>
      <c r="FS218" s="159"/>
      <c r="FT218" s="159"/>
      <c r="FU218" s="159"/>
      <c r="FV218" s="159"/>
      <c r="FW218" s="159"/>
      <c r="FX218" s="159"/>
      <c r="FY218" s="159"/>
      <c r="FZ218" s="159"/>
      <c r="GA218" s="159"/>
      <c r="GB218" s="159"/>
      <c r="GC218" s="159"/>
      <c r="GD218" s="159"/>
      <c r="GE218" s="159"/>
      <c r="GF218" s="159"/>
      <c r="GG218" s="159"/>
      <c r="GH218" s="159"/>
    </row>
    <row r="219" customFormat="false" ht="12.75" hidden="false" customHeight="false" outlineLevel="0" collapsed="false">
      <c r="A219" s="168"/>
      <c r="B219" s="149"/>
      <c r="C219" s="149"/>
      <c r="D219" s="149"/>
      <c r="E219" s="149"/>
      <c r="F219" s="149"/>
      <c r="G219" s="149"/>
      <c r="H219" s="148"/>
      <c r="I219" s="170"/>
      <c r="R219" s="148"/>
      <c r="S219" s="158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  <c r="AV219" s="159"/>
      <c r="AW219" s="159"/>
      <c r="AX219" s="159"/>
      <c r="AY219" s="159"/>
      <c r="AZ219" s="159"/>
      <c r="BA219" s="159"/>
      <c r="BB219" s="159"/>
      <c r="BC219" s="159"/>
      <c r="BD219" s="159"/>
      <c r="BE219" s="159"/>
      <c r="BF219" s="159"/>
      <c r="BG219" s="159"/>
      <c r="BH219" s="159"/>
      <c r="BI219" s="159"/>
      <c r="BJ219" s="159"/>
      <c r="BK219" s="159"/>
      <c r="BL219" s="159"/>
      <c r="BM219" s="159"/>
      <c r="BN219" s="159"/>
      <c r="BO219" s="159"/>
      <c r="BP219" s="159"/>
      <c r="BQ219" s="159"/>
      <c r="BR219" s="159"/>
      <c r="BS219" s="159"/>
      <c r="BT219" s="159"/>
      <c r="BU219" s="159"/>
      <c r="BV219" s="159"/>
      <c r="BW219" s="159"/>
      <c r="BX219" s="159"/>
      <c r="BY219" s="159"/>
      <c r="BZ219" s="159"/>
      <c r="CA219" s="159"/>
      <c r="CB219" s="159"/>
      <c r="CC219" s="159"/>
      <c r="CD219" s="159"/>
      <c r="CE219" s="159"/>
      <c r="CF219" s="159"/>
      <c r="CG219" s="159"/>
      <c r="CH219" s="159"/>
      <c r="CI219" s="159"/>
      <c r="CJ219" s="159"/>
      <c r="CK219" s="159"/>
      <c r="CL219" s="159"/>
      <c r="CM219" s="159"/>
      <c r="CN219" s="159"/>
      <c r="CO219" s="159"/>
      <c r="CP219" s="159"/>
      <c r="CQ219" s="159"/>
      <c r="CR219" s="159"/>
      <c r="CS219" s="159"/>
      <c r="CT219" s="159"/>
      <c r="CU219" s="159"/>
      <c r="CV219" s="159"/>
      <c r="CW219" s="159"/>
      <c r="CX219" s="159"/>
      <c r="CY219" s="159"/>
      <c r="CZ219" s="159"/>
      <c r="DA219" s="159"/>
      <c r="DB219" s="159"/>
      <c r="DC219" s="159"/>
      <c r="DD219" s="159"/>
      <c r="DE219" s="159"/>
      <c r="DF219" s="159"/>
      <c r="DG219" s="159"/>
      <c r="DH219" s="159"/>
      <c r="DI219" s="159"/>
      <c r="DJ219" s="159"/>
      <c r="DK219" s="159"/>
      <c r="DL219" s="159"/>
      <c r="DM219" s="159"/>
      <c r="DN219" s="159"/>
      <c r="DO219" s="159"/>
      <c r="DP219" s="159"/>
      <c r="DQ219" s="159"/>
      <c r="DR219" s="159"/>
      <c r="DS219" s="159"/>
      <c r="DT219" s="159"/>
      <c r="DU219" s="159"/>
      <c r="DV219" s="159"/>
      <c r="DW219" s="159"/>
      <c r="DX219" s="159"/>
      <c r="DY219" s="159"/>
      <c r="DZ219" s="159"/>
      <c r="EA219" s="159"/>
      <c r="EB219" s="159"/>
      <c r="EC219" s="159"/>
      <c r="ED219" s="159"/>
      <c r="EE219" s="159"/>
      <c r="EF219" s="159"/>
      <c r="EG219" s="159"/>
      <c r="EH219" s="159"/>
      <c r="EI219" s="159"/>
      <c r="EJ219" s="159"/>
      <c r="EK219" s="159"/>
      <c r="EL219" s="159"/>
      <c r="EM219" s="159"/>
      <c r="EN219" s="159"/>
      <c r="EO219" s="159"/>
      <c r="EP219" s="159"/>
      <c r="EQ219" s="159"/>
      <c r="ER219" s="159"/>
      <c r="ES219" s="159"/>
      <c r="ET219" s="159"/>
      <c r="EU219" s="159"/>
      <c r="EV219" s="159"/>
      <c r="EW219" s="159"/>
      <c r="EX219" s="159"/>
      <c r="EY219" s="159"/>
      <c r="EZ219" s="159"/>
      <c r="FA219" s="159"/>
      <c r="FB219" s="159"/>
      <c r="FC219" s="159"/>
      <c r="FD219" s="159"/>
      <c r="FE219" s="159"/>
      <c r="FF219" s="159"/>
      <c r="FG219" s="159"/>
      <c r="FH219" s="159"/>
      <c r="FI219" s="159"/>
      <c r="FJ219" s="159"/>
      <c r="FK219" s="159"/>
      <c r="FL219" s="159"/>
      <c r="FM219" s="159"/>
      <c r="FN219" s="159"/>
      <c r="FO219" s="159"/>
      <c r="FP219" s="159"/>
      <c r="FQ219" s="159"/>
      <c r="FR219" s="159"/>
      <c r="FS219" s="159"/>
      <c r="FT219" s="159"/>
      <c r="FU219" s="159"/>
      <c r="FV219" s="159"/>
      <c r="FW219" s="159"/>
      <c r="FX219" s="159"/>
      <c r="FY219" s="159"/>
      <c r="FZ219" s="159"/>
      <c r="GA219" s="159"/>
      <c r="GB219" s="159"/>
      <c r="GC219" s="159"/>
      <c r="GD219" s="159"/>
      <c r="GE219" s="159"/>
      <c r="GF219" s="159"/>
      <c r="GG219" s="159"/>
      <c r="GH219" s="159"/>
    </row>
    <row r="220" customFormat="false" ht="12.75" hidden="false" customHeight="false" outlineLevel="0" collapsed="false">
      <c r="A220" s="168"/>
      <c r="B220" s="149"/>
      <c r="C220" s="149"/>
      <c r="D220" s="149"/>
      <c r="E220" s="149"/>
      <c r="F220" s="149"/>
      <c r="G220" s="149"/>
      <c r="H220" s="148"/>
      <c r="I220" s="170"/>
      <c r="R220" s="148"/>
      <c r="S220" s="158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  <c r="AV220" s="159"/>
      <c r="AW220" s="159"/>
      <c r="AX220" s="159"/>
      <c r="AY220" s="159"/>
      <c r="AZ220" s="159"/>
      <c r="BA220" s="159"/>
      <c r="BB220" s="159"/>
      <c r="BC220" s="159"/>
      <c r="BD220" s="159"/>
      <c r="BE220" s="159"/>
      <c r="BF220" s="159"/>
      <c r="BG220" s="159"/>
      <c r="BH220" s="159"/>
      <c r="BI220" s="159"/>
      <c r="BJ220" s="159"/>
      <c r="BK220" s="159"/>
      <c r="BL220" s="159"/>
      <c r="BM220" s="159"/>
      <c r="BN220" s="159"/>
      <c r="BO220" s="159"/>
      <c r="BP220" s="159"/>
      <c r="BQ220" s="159"/>
      <c r="BR220" s="159"/>
      <c r="BS220" s="159"/>
      <c r="BT220" s="159"/>
      <c r="BU220" s="159"/>
      <c r="BV220" s="159"/>
      <c r="BW220" s="159"/>
      <c r="BX220" s="159"/>
      <c r="BY220" s="159"/>
      <c r="BZ220" s="159"/>
      <c r="CA220" s="159"/>
      <c r="CB220" s="159"/>
      <c r="CC220" s="159"/>
      <c r="CD220" s="159"/>
      <c r="CE220" s="159"/>
      <c r="CF220" s="159"/>
      <c r="CG220" s="159"/>
      <c r="CH220" s="159"/>
      <c r="CI220" s="159"/>
      <c r="CJ220" s="159"/>
      <c r="CK220" s="159"/>
      <c r="CL220" s="159"/>
      <c r="CM220" s="159"/>
      <c r="CN220" s="159"/>
      <c r="CO220" s="159"/>
      <c r="CP220" s="159"/>
      <c r="CQ220" s="159"/>
      <c r="CR220" s="159"/>
      <c r="CS220" s="159"/>
      <c r="CT220" s="159"/>
      <c r="CU220" s="159"/>
      <c r="CV220" s="159"/>
      <c r="CW220" s="159"/>
      <c r="CX220" s="159"/>
      <c r="CY220" s="159"/>
      <c r="CZ220" s="159"/>
      <c r="DA220" s="159"/>
      <c r="DB220" s="159"/>
      <c r="DC220" s="159"/>
      <c r="DD220" s="159"/>
      <c r="DE220" s="159"/>
      <c r="DF220" s="159"/>
      <c r="DG220" s="159"/>
      <c r="DH220" s="159"/>
      <c r="DI220" s="159"/>
      <c r="DJ220" s="159"/>
      <c r="DK220" s="159"/>
      <c r="DL220" s="159"/>
      <c r="DM220" s="159"/>
      <c r="DN220" s="159"/>
      <c r="DO220" s="159"/>
      <c r="DP220" s="159"/>
      <c r="DQ220" s="159"/>
      <c r="DR220" s="159"/>
      <c r="DS220" s="159"/>
      <c r="DT220" s="159"/>
      <c r="DU220" s="159"/>
      <c r="DV220" s="159"/>
      <c r="DW220" s="159"/>
      <c r="DX220" s="159"/>
      <c r="DY220" s="159"/>
      <c r="DZ220" s="159"/>
      <c r="EA220" s="159"/>
      <c r="EB220" s="159"/>
      <c r="EC220" s="159"/>
      <c r="ED220" s="159"/>
      <c r="EE220" s="159"/>
      <c r="EF220" s="159"/>
      <c r="EG220" s="159"/>
      <c r="EH220" s="159"/>
      <c r="EI220" s="159"/>
      <c r="EJ220" s="159"/>
      <c r="EK220" s="159"/>
      <c r="EL220" s="159"/>
      <c r="EM220" s="159"/>
      <c r="EN220" s="159"/>
      <c r="EO220" s="159"/>
      <c r="EP220" s="159"/>
      <c r="EQ220" s="159"/>
      <c r="ER220" s="159"/>
      <c r="ES220" s="159"/>
      <c r="ET220" s="159"/>
      <c r="EU220" s="159"/>
      <c r="EV220" s="159"/>
      <c r="EW220" s="159"/>
      <c r="EX220" s="159"/>
      <c r="EY220" s="159"/>
      <c r="EZ220" s="159"/>
      <c r="FA220" s="159"/>
      <c r="FB220" s="159"/>
      <c r="FC220" s="159"/>
      <c r="FD220" s="159"/>
      <c r="FE220" s="159"/>
      <c r="FF220" s="159"/>
      <c r="FG220" s="159"/>
      <c r="FH220" s="159"/>
      <c r="FI220" s="159"/>
      <c r="FJ220" s="159"/>
      <c r="FK220" s="159"/>
      <c r="FL220" s="159"/>
      <c r="FM220" s="159"/>
      <c r="FN220" s="159"/>
      <c r="FO220" s="159"/>
      <c r="FP220" s="159"/>
      <c r="FQ220" s="159"/>
      <c r="FR220" s="159"/>
      <c r="FS220" s="159"/>
      <c r="FT220" s="159"/>
      <c r="FU220" s="159"/>
      <c r="FV220" s="159"/>
      <c r="FW220" s="159"/>
      <c r="FX220" s="159"/>
      <c r="FY220" s="159"/>
      <c r="FZ220" s="159"/>
      <c r="GA220" s="159"/>
      <c r="GB220" s="159"/>
      <c r="GC220" s="159"/>
      <c r="GD220" s="159"/>
      <c r="GE220" s="159"/>
      <c r="GF220" s="159"/>
      <c r="GG220" s="159"/>
      <c r="GH220" s="159"/>
    </row>
    <row r="221" customFormat="false" ht="12.75" hidden="false" customHeight="false" outlineLevel="0" collapsed="false">
      <c r="A221" s="168"/>
      <c r="B221" s="149"/>
      <c r="C221" s="149"/>
      <c r="D221" s="149"/>
      <c r="E221" s="149"/>
      <c r="F221" s="149"/>
      <c r="G221" s="149"/>
      <c r="H221" s="148"/>
      <c r="I221" s="170"/>
      <c r="R221" s="148"/>
      <c r="S221" s="158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  <c r="AV221" s="159"/>
      <c r="AW221" s="159"/>
      <c r="AX221" s="159"/>
      <c r="AY221" s="159"/>
      <c r="AZ221" s="159"/>
      <c r="BA221" s="159"/>
      <c r="BB221" s="159"/>
      <c r="BC221" s="159"/>
      <c r="BD221" s="159"/>
      <c r="BE221" s="159"/>
      <c r="BF221" s="159"/>
      <c r="BG221" s="159"/>
      <c r="BH221" s="159"/>
      <c r="BI221" s="159"/>
      <c r="BJ221" s="159"/>
      <c r="BK221" s="159"/>
      <c r="BL221" s="159"/>
      <c r="BM221" s="159"/>
      <c r="BN221" s="159"/>
      <c r="BO221" s="159"/>
      <c r="BP221" s="159"/>
      <c r="BQ221" s="159"/>
      <c r="BR221" s="159"/>
      <c r="BS221" s="159"/>
      <c r="BT221" s="159"/>
      <c r="BU221" s="159"/>
      <c r="BV221" s="159"/>
      <c r="BW221" s="159"/>
      <c r="BX221" s="159"/>
      <c r="BY221" s="159"/>
      <c r="BZ221" s="159"/>
      <c r="CA221" s="159"/>
      <c r="CB221" s="159"/>
      <c r="CC221" s="159"/>
      <c r="CD221" s="159"/>
      <c r="CE221" s="159"/>
      <c r="CF221" s="159"/>
      <c r="CG221" s="159"/>
      <c r="CH221" s="159"/>
      <c r="CI221" s="159"/>
      <c r="CJ221" s="159"/>
      <c r="CK221" s="159"/>
      <c r="CL221" s="159"/>
      <c r="CM221" s="159"/>
      <c r="CN221" s="159"/>
      <c r="CO221" s="159"/>
      <c r="CP221" s="159"/>
      <c r="CQ221" s="159"/>
      <c r="CR221" s="159"/>
      <c r="CS221" s="159"/>
      <c r="CT221" s="159"/>
      <c r="CU221" s="159"/>
      <c r="CV221" s="159"/>
      <c r="CW221" s="159"/>
      <c r="CX221" s="159"/>
      <c r="CY221" s="159"/>
      <c r="CZ221" s="159"/>
      <c r="DA221" s="159"/>
      <c r="DB221" s="159"/>
      <c r="DC221" s="159"/>
      <c r="DD221" s="159"/>
      <c r="DE221" s="159"/>
      <c r="DF221" s="159"/>
      <c r="DG221" s="159"/>
      <c r="DH221" s="159"/>
      <c r="DI221" s="159"/>
      <c r="DJ221" s="159"/>
      <c r="DK221" s="159"/>
      <c r="DL221" s="159"/>
      <c r="DM221" s="159"/>
      <c r="DN221" s="159"/>
      <c r="DO221" s="159"/>
      <c r="DP221" s="159"/>
      <c r="DQ221" s="159"/>
      <c r="DR221" s="159"/>
      <c r="DS221" s="159"/>
      <c r="DT221" s="159"/>
      <c r="DU221" s="159"/>
      <c r="DV221" s="159"/>
      <c r="DW221" s="159"/>
      <c r="DX221" s="159"/>
      <c r="DY221" s="159"/>
      <c r="DZ221" s="159"/>
      <c r="EA221" s="159"/>
      <c r="EB221" s="159"/>
      <c r="EC221" s="159"/>
      <c r="ED221" s="159"/>
      <c r="EE221" s="159"/>
      <c r="EF221" s="159"/>
      <c r="EG221" s="159"/>
      <c r="EH221" s="159"/>
      <c r="EI221" s="159"/>
      <c r="EJ221" s="159"/>
      <c r="EK221" s="159"/>
      <c r="EL221" s="159"/>
      <c r="EM221" s="159"/>
      <c r="EN221" s="159"/>
      <c r="EO221" s="159"/>
      <c r="EP221" s="159"/>
      <c r="EQ221" s="159"/>
      <c r="ER221" s="159"/>
      <c r="ES221" s="159"/>
      <c r="ET221" s="159"/>
      <c r="EU221" s="159"/>
      <c r="EV221" s="159"/>
      <c r="EW221" s="159"/>
      <c r="EX221" s="159"/>
      <c r="EY221" s="159"/>
      <c r="EZ221" s="159"/>
      <c r="FA221" s="159"/>
      <c r="FB221" s="159"/>
      <c r="FC221" s="159"/>
      <c r="FD221" s="159"/>
      <c r="FE221" s="159"/>
      <c r="FF221" s="159"/>
      <c r="FG221" s="159"/>
      <c r="FH221" s="159"/>
      <c r="FI221" s="159"/>
      <c r="FJ221" s="159"/>
      <c r="FK221" s="159"/>
      <c r="FL221" s="159"/>
      <c r="FM221" s="159"/>
      <c r="FN221" s="159"/>
      <c r="FO221" s="159"/>
      <c r="FP221" s="159"/>
      <c r="FQ221" s="159"/>
      <c r="FR221" s="159"/>
      <c r="FS221" s="159"/>
      <c r="FT221" s="159"/>
      <c r="FU221" s="159"/>
      <c r="FV221" s="159"/>
      <c r="FW221" s="159"/>
      <c r="FX221" s="159"/>
      <c r="FY221" s="159"/>
      <c r="FZ221" s="159"/>
      <c r="GA221" s="159"/>
      <c r="GB221" s="159"/>
      <c r="GC221" s="159"/>
      <c r="GD221" s="159"/>
      <c r="GE221" s="159"/>
      <c r="GF221" s="159"/>
      <c r="GG221" s="159"/>
      <c r="GH221" s="159"/>
    </row>
    <row r="222" customFormat="false" ht="12.75" hidden="false" customHeight="false" outlineLevel="0" collapsed="false">
      <c r="A222" s="168"/>
      <c r="B222" s="149"/>
      <c r="C222" s="149"/>
      <c r="D222" s="149"/>
      <c r="E222" s="149"/>
      <c r="F222" s="149"/>
      <c r="G222" s="149"/>
      <c r="H222" s="148"/>
      <c r="I222" s="170"/>
      <c r="R222" s="148"/>
      <c r="S222" s="158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  <c r="AV222" s="159"/>
      <c r="AW222" s="159"/>
      <c r="AX222" s="159"/>
      <c r="AY222" s="159"/>
      <c r="AZ222" s="159"/>
      <c r="BA222" s="159"/>
      <c r="BB222" s="159"/>
      <c r="BC222" s="159"/>
      <c r="BD222" s="159"/>
      <c r="BE222" s="159"/>
      <c r="BF222" s="159"/>
      <c r="BG222" s="159"/>
      <c r="BH222" s="159"/>
      <c r="BI222" s="159"/>
      <c r="BJ222" s="159"/>
      <c r="BK222" s="159"/>
      <c r="BL222" s="159"/>
      <c r="BM222" s="159"/>
      <c r="BN222" s="159"/>
      <c r="BO222" s="159"/>
      <c r="BP222" s="159"/>
      <c r="BQ222" s="159"/>
      <c r="BR222" s="159"/>
      <c r="BS222" s="159"/>
      <c r="BT222" s="159"/>
      <c r="BU222" s="159"/>
      <c r="BV222" s="159"/>
      <c r="BW222" s="159"/>
      <c r="BX222" s="159"/>
      <c r="BY222" s="159"/>
      <c r="BZ222" s="159"/>
      <c r="CA222" s="159"/>
      <c r="CB222" s="159"/>
      <c r="CC222" s="159"/>
      <c r="CD222" s="159"/>
      <c r="CE222" s="159"/>
      <c r="CF222" s="159"/>
      <c r="CG222" s="159"/>
      <c r="CH222" s="159"/>
      <c r="CI222" s="159"/>
      <c r="CJ222" s="159"/>
      <c r="CK222" s="159"/>
      <c r="CL222" s="159"/>
      <c r="CM222" s="159"/>
      <c r="CN222" s="159"/>
      <c r="CO222" s="159"/>
      <c r="CP222" s="159"/>
      <c r="CQ222" s="159"/>
      <c r="CR222" s="159"/>
      <c r="CS222" s="159"/>
      <c r="CT222" s="159"/>
      <c r="CU222" s="159"/>
      <c r="CV222" s="159"/>
      <c r="CW222" s="159"/>
      <c r="CX222" s="159"/>
      <c r="CY222" s="159"/>
      <c r="CZ222" s="159"/>
      <c r="DA222" s="159"/>
      <c r="DB222" s="159"/>
      <c r="DC222" s="159"/>
      <c r="DD222" s="159"/>
      <c r="DE222" s="159"/>
      <c r="DF222" s="159"/>
      <c r="DG222" s="159"/>
      <c r="DH222" s="159"/>
      <c r="DI222" s="159"/>
      <c r="DJ222" s="159"/>
      <c r="DK222" s="159"/>
      <c r="DL222" s="159"/>
      <c r="DM222" s="159"/>
      <c r="DN222" s="159"/>
      <c r="DO222" s="159"/>
      <c r="DP222" s="159"/>
      <c r="DQ222" s="159"/>
      <c r="DR222" s="159"/>
      <c r="DS222" s="159"/>
      <c r="DT222" s="159"/>
      <c r="DU222" s="159"/>
      <c r="DV222" s="159"/>
      <c r="DW222" s="159"/>
      <c r="DX222" s="159"/>
      <c r="DY222" s="159"/>
      <c r="DZ222" s="159"/>
      <c r="EA222" s="159"/>
      <c r="EB222" s="159"/>
      <c r="EC222" s="159"/>
      <c r="ED222" s="159"/>
      <c r="EE222" s="159"/>
      <c r="EF222" s="159"/>
      <c r="EG222" s="159"/>
      <c r="EH222" s="159"/>
      <c r="EI222" s="159"/>
      <c r="EJ222" s="159"/>
      <c r="EK222" s="159"/>
      <c r="EL222" s="159"/>
      <c r="EM222" s="159"/>
      <c r="EN222" s="159"/>
      <c r="EO222" s="159"/>
      <c r="EP222" s="159"/>
      <c r="EQ222" s="159"/>
      <c r="ER222" s="159"/>
      <c r="ES222" s="159"/>
      <c r="ET222" s="159"/>
      <c r="EU222" s="159"/>
      <c r="EV222" s="159"/>
      <c r="EW222" s="159"/>
      <c r="EX222" s="159"/>
      <c r="EY222" s="159"/>
      <c r="EZ222" s="159"/>
      <c r="FA222" s="159"/>
      <c r="FB222" s="159"/>
      <c r="FC222" s="159"/>
      <c r="FD222" s="159"/>
      <c r="FE222" s="159"/>
      <c r="FF222" s="159"/>
      <c r="FG222" s="159"/>
      <c r="FH222" s="159"/>
      <c r="FI222" s="159"/>
      <c r="FJ222" s="159"/>
      <c r="FK222" s="159"/>
      <c r="FL222" s="159"/>
      <c r="FM222" s="159"/>
      <c r="FN222" s="159"/>
      <c r="FO222" s="159"/>
      <c r="FP222" s="159"/>
      <c r="FQ222" s="159"/>
      <c r="FR222" s="159"/>
      <c r="FS222" s="159"/>
      <c r="FT222" s="159"/>
      <c r="FU222" s="159"/>
      <c r="FV222" s="159"/>
      <c r="FW222" s="159"/>
      <c r="FX222" s="159"/>
      <c r="FY222" s="159"/>
      <c r="FZ222" s="159"/>
      <c r="GA222" s="159"/>
      <c r="GB222" s="159"/>
      <c r="GC222" s="159"/>
      <c r="GD222" s="159"/>
      <c r="GE222" s="159"/>
      <c r="GF222" s="159"/>
      <c r="GG222" s="159"/>
      <c r="GH222" s="159"/>
    </row>
    <row r="223" customFormat="false" ht="12.75" hidden="false" customHeight="false" outlineLevel="0" collapsed="false">
      <c r="A223" s="168"/>
      <c r="B223" s="149"/>
      <c r="C223" s="149"/>
      <c r="D223" s="149"/>
      <c r="E223" s="149"/>
      <c r="F223" s="149"/>
      <c r="G223" s="149"/>
      <c r="H223" s="148"/>
      <c r="I223" s="170"/>
      <c r="R223" s="148"/>
      <c r="S223" s="158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  <c r="AV223" s="159"/>
      <c r="AW223" s="159"/>
      <c r="AX223" s="159"/>
      <c r="AY223" s="159"/>
      <c r="AZ223" s="159"/>
      <c r="BA223" s="159"/>
      <c r="BB223" s="159"/>
      <c r="BC223" s="159"/>
      <c r="BD223" s="159"/>
      <c r="BE223" s="159"/>
      <c r="BF223" s="159"/>
      <c r="BG223" s="159"/>
      <c r="BH223" s="159"/>
      <c r="BI223" s="159"/>
      <c r="BJ223" s="159"/>
      <c r="BK223" s="159"/>
      <c r="BL223" s="159"/>
      <c r="BM223" s="159"/>
      <c r="BN223" s="159"/>
      <c r="BO223" s="159"/>
      <c r="BP223" s="159"/>
      <c r="BQ223" s="159"/>
      <c r="BR223" s="159"/>
      <c r="BS223" s="159"/>
      <c r="BT223" s="159"/>
      <c r="BU223" s="159"/>
      <c r="BV223" s="159"/>
      <c r="BW223" s="159"/>
      <c r="BX223" s="159"/>
      <c r="BY223" s="159"/>
      <c r="BZ223" s="159"/>
      <c r="CA223" s="159"/>
      <c r="CB223" s="159"/>
      <c r="CC223" s="159"/>
      <c r="CD223" s="159"/>
      <c r="CE223" s="159"/>
      <c r="CF223" s="159"/>
      <c r="CG223" s="159"/>
      <c r="CH223" s="159"/>
      <c r="CI223" s="159"/>
      <c r="CJ223" s="159"/>
      <c r="CK223" s="159"/>
      <c r="CL223" s="159"/>
      <c r="CM223" s="159"/>
      <c r="CN223" s="159"/>
      <c r="CO223" s="159"/>
      <c r="CP223" s="159"/>
      <c r="CQ223" s="159"/>
      <c r="CR223" s="159"/>
      <c r="CS223" s="159"/>
      <c r="CT223" s="159"/>
      <c r="CU223" s="159"/>
      <c r="CV223" s="159"/>
      <c r="CW223" s="159"/>
      <c r="CX223" s="159"/>
      <c r="CY223" s="159"/>
      <c r="CZ223" s="159"/>
      <c r="DA223" s="159"/>
      <c r="DB223" s="159"/>
      <c r="DC223" s="159"/>
      <c r="DD223" s="159"/>
      <c r="DE223" s="159"/>
      <c r="DF223" s="159"/>
      <c r="DG223" s="159"/>
      <c r="DH223" s="159"/>
      <c r="DI223" s="159"/>
      <c r="DJ223" s="159"/>
      <c r="DK223" s="159"/>
      <c r="DL223" s="159"/>
      <c r="DM223" s="159"/>
      <c r="DN223" s="159"/>
      <c r="DO223" s="159"/>
      <c r="DP223" s="159"/>
      <c r="DQ223" s="159"/>
      <c r="DR223" s="159"/>
      <c r="DS223" s="159"/>
      <c r="DT223" s="159"/>
      <c r="DU223" s="159"/>
      <c r="DV223" s="159"/>
      <c r="DW223" s="159"/>
      <c r="DX223" s="159"/>
      <c r="DY223" s="159"/>
      <c r="DZ223" s="159"/>
      <c r="EA223" s="159"/>
      <c r="EB223" s="159"/>
      <c r="EC223" s="159"/>
      <c r="ED223" s="159"/>
      <c r="EE223" s="159"/>
      <c r="EF223" s="159"/>
      <c r="EG223" s="159"/>
      <c r="EH223" s="159"/>
      <c r="EI223" s="159"/>
      <c r="EJ223" s="159"/>
      <c r="EK223" s="159"/>
      <c r="EL223" s="159"/>
      <c r="EM223" s="159"/>
      <c r="EN223" s="159"/>
      <c r="EO223" s="159"/>
      <c r="EP223" s="159"/>
      <c r="EQ223" s="159"/>
      <c r="ER223" s="159"/>
      <c r="ES223" s="159"/>
      <c r="ET223" s="159"/>
      <c r="EU223" s="159"/>
      <c r="EV223" s="159"/>
      <c r="EW223" s="159"/>
      <c r="EX223" s="159"/>
      <c r="EY223" s="159"/>
      <c r="EZ223" s="159"/>
      <c r="FA223" s="159"/>
      <c r="FB223" s="159"/>
      <c r="FC223" s="159"/>
      <c r="FD223" s="159"/>
      <c r="FE223" s="159"/>
      <c r="FF223" s="159"/>
      <c r="FG223" s="159"/>
      <c r="FH223" s="159"/>
      <c r="FI223" s="159"/>
      <c r="FJ223" s="159"/>
      <c r="FK223" s="159"/>
      <c r="FL223" s="159"/>
      <c r="FM223" s="159"/>
      <c r="FN223" s="159"/>
      <c r="FO223" s="159"/>
      <c r="FP223" s="159"/>
      <c r="FQ223" s="159"/>
      <c r="FR223" s="159"/>
      <c r="FS223" s="159"/>
      <c r="FT223" s="159"/>
      <c r="FU223" s="159"/>
      <c r="FV223" s="159"/>
      <c r="FW223" s="159"/>
      <c r="FX223" s="159"/>
      <c r="FY223" s="159"/>
      <c r="FZ223" s="159"/>
      <c r="GA223" s="159"/>
      <c r="GB223" s="159"/>
      <c r="GC223" s="159"/>
      <c r="GD223" s="159"/>
      <c r="GE223" s="159"/>
      <c r="GF223" s="159"/>
      <c r="GG223" s="159"/>
      <c r="GH223" s="159"/>
    </row>
    <row r="224" customFormat="false" ht="12.75" hidden="false" customHeight="false" outlineLevel="0" collapsed="false">
      <c r="A224" s="168"/>
      <c r="B224" s="149"/>
      <c r="C224" s="149"/>
      <c r="D224" s="149"/>
      <c r="E224" s="149"/>
      <c r="F224" s="149"/>
      <c r="G224" s="149"/>
      <c r="H224" s="148"/>
      <c r="I224" s="170"/>
      <c r="R224" s="148"/>
      <c r="S224" s="158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  <c r="AV224" s="159"/>
      <c r="AW224" s="159"/>
      <c r="AX224" s="159"/>
      <c r="AY224" s="159"/>
      <c r="AZ224" s="159"/>
      <c r="BA224" s="159"/>
      <c r="BB224" s="159"/>
      <c r="BC224" s="159"/>
      <c r="BD224" s="159"/>
      <c r="BE224" s="159"/>
      <c r="BF224" s="159"/>
      <c r="BG224" s="159"/>
      <c r="BH224" s="159"/>
      <c r="BI224" s="159"/>
      <c r="BJ224" s="159"/>
      <c r="BK224" s="159"/>
      <c r="BL224" s="159"/>
      <c r="BM224" s="159"/>
      <c r="BN224" s="159"/>
      <c r="BO224" s="159"/>
      <c r="BP224" s="159"/>
      <c r="BQ224" s="159"/>
      <c r="BR224" s="159"/>
      <c r="BS224" s="159"/>
      <c r="BT224" s="159"/>
      <c r="BU224" s="159"/>
      <c r="BV224" s="159"/>
      <c r="BW224" s="159"/>
      <c r="BX224" s="159"/>
      <c r="BY224" s="159"/>
      <c r="BZ224" s="159"/>
      <c r="CA224" s="159"/>
      <c r="CB224" s="159"/>
      <c r="CC224" s="159"/>
      <c r="CD224" s="159"/>
      <c r="CE224" s="159"/>
      <c r="CF224" s="159"/>
      <c r="CG224" s="159"/>
      <c r="CH224" s="159"/>
      <c r="CI224" s="159"/>
      <c r="CJ224" s="159"/>
      <c r="CK224" s="159"/>
      <c r="CL224" s="159"/>
      <c r="CM224" s="159"/>
      <c r="CN224" s="159"/>
      <c r="CO224" s="159"/>
      <c r="CP224" s="159"/>
      <c r="CQ224" s="159"/>
      <c r="CR224" s="159"/>
      <c r="CS224" s="159"/>
      <c r="CT224" s="159"/>
      <c r="CU224" s="159"/>
      <c r="CV224" s="159"/>
      <c r="CW224" s="159"/>
      <c r="CX224" s="159"/>
      <c r="CY224" s="159"/>
      <c r="CZ224" s="159"/>
      <c r="DA224" s="159"/>
      <c r="DB224" s="159"/>
      <c r="DC224" s="159"/>
      <c r="DD224" s="159"/>
      <c r="DE224" s="159"/>
      <c r="DF224" s="159"/>
      <c r="DG224" s="159"/>
      <c r="DH224" s="159"/>
      <c r="DI224" s="159"/>
      <c r="DJ224" s="159"/>
      <c r="DK224" s="159"/>
      <c r="DL224" s="159"/>
      <c r="DM224" s="159"/>
      <c r="DN224" s="159"/>
      <c r="DO224" s="159"/>
      <c r="DP224" s="159"/>
      <c r="DQ224" s="159"/>
      <c r="DR224" s="159"/>
      <c r="DS224" s="159"/>
      <c r="DT224" s="159"/>
      <c r="DU224" s="159"/>
      <c r="DV224" s="159"/>
      <c r="DW224" s="159"/>
      <c r="DX224" s="159"/>
      <c r="DY224" s="159"/>
      <c r="DZ224" s="159"/>
      <c r="EA224" s="159"/>
      <c r="EB224" s="159"/>
      <c r="EC224" s="159"/>
      <c r="ED224" s="159"/>
      <c r="EE224" s="159"/>
      <c r="EF224" s="159"/>
      <c r="EG224" s="159"/>
      <c r="EH224" s="159"/>
      <c r="EI224" s="159"/>
      <c r="EJ224" s="159"/>
      <c r="EK224" s="159"/>
      <c r="EL224" s="159"/>
      <c r="EM224" s="159"/>
      <c r="EN224" s="159"/>
      <c r="EO224" s="159"/>
      <c r="EP224" s="159"/>
      <c r="EQ224" s="159"/>
      <c r="ER224" s="159"/>
      <c r="ES224" s="159"/>
      <c r="ET224" s="159"/>
      <c r="EU224" s="159"/>
      <c r="EV224" s="159"/>
      <c r="EW224" s="159"/>
      <c r="EX224" s="159"/>
      <c r="EY224" s="159"/>
      <c r="EZ224" s="159"/>
      <c r="FA224" s="159"/>
      <c r="FB224" s="159"/>
      <c r="FC224" s="159"/>
      <c r="FD224" s="159"/>
      <c r="FE224" s="159"/>
      <c r="FF224" s="159"/>
      <c r="FG224" s="159"/>
      <c r="FH224" s="159"/>
      <c r="FI224" s="159"/>
      <c r="FJ224" s="159"/>
      <c r="FK224" s="159"/>
      <c r="FL224" s="159"/>
      <c r="FM224" s="159"/>
      <c r="FN224" s="159"/>
      <c r="FO224" s="159"/>
      <c r="FP224" s="159"/>
      <c r="FQ224" s="159"/>
      <c r="FR224" s="159"/>
      <c r="FS224" s="159"/>
      <c r="FT224" s="159"/>
      <c r="FU224" s="159"/>
      <c r="FV224" s="159"/>
      <c r="FW224" s="159"/>
      <c r="FX224" s="159"/>
      <c r="FY224" s="159"/>
      <c r="FZ224" s="159"/>
      <c r="GA224" s="159"/>
      <c r="GB224" s="159"/>
      <c r="GC224" s="159"/>
      <c r="GD224" s="159"/>
      <c r="GE224" s="159"/>
      <c r="GF224" s="159"/>
      <c r="GG224" s="159"/>
      <c r="GH224" s="159"/>
    </row>
    <row r="225" customFormat="false" ht="12.75" hidden="false" customHeight="false" outlineLevel="0" collapsed="false">
      <c r="A225" s="168"/>
      <c r="B225" s="149"/>
      <c r="C225" s="149"/>
      <c r="D225" s="149"/>
      <c r="E225" s="149"/>
      <c r="F225" s="149"/>
      <c r="G225" s="149"/>
      <c r="H225" s="148"/>
      <c r="I225" s="170"/>
      <c r="R225" s="148"/>
      <c r="S225" s="158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  <c r="BD225" s="159"/>
      <c r="BE225" s="159"/>
      <c r="BF225" s="159"/>
      <c r="BG225" s="159"/>
      <c r="BH225" s="159"/>
      <c r="BI225" s="159"/>
      <c r="BJ225" s="159"/>
      <c r="BK225" s="159"/>
      <c r="BL225" s="159"/>
      <c r="BM225" s="159"/>
      <c r="BN225" s="159"/>
      <c r="BO225" s="159"/>
      <c r="BP225" s="159"/>
      <c r="BQ225" s="159"/>
      <c r="BR225" s="159"/>
      <c r="BS225" s="159"/>
      <c r="BT225" s="159"/>
      <c r="BU225" s="159"/>
      <c r="BV225" s="159"/>
      <c r="BW225" s="159"/>
      <c r="BX225" s="159"/>
      <c r="BY225" s="159"/>
      <c r="BZ225" s="159"/>
      <c r="CA225" s="159"/>
      <c r="CB225" s="159"/>
      <c r="CC225" s="159"/>
      <c r="CD225" s="159"/>
      <c r="CE225" s="159"/>
      <c r="CF225" s="159"/>
      <c r="CG225" s="159"/>
      <c r="CH225" s="159"/>
      <c r="CI225" s="159"/>
      <c r="CJ225" s="159"/>
      <c r="CK225" s="159"/>
      <c r="CL225" s="159"/>
      <c r="CM225" s="159"/>
      <c r="CN225" s="159"/>
      <c r="CO225" s="159"/>
      <c r="CP225" s="159"/>
      <c r="CQ225" s="159"/>
      <c r="CR225" s="159"/>
      <c r="CS225" s="159"/>
      <c r="CT225" s="159"/>
      <c r="CU225" s="159"/>
      <c r="CV225" s="159"/>
      <c r="CW225" s="159"/>
      <c r="CX225" s="159"/>
      <c r="CY225" s="159"/>
      <c r="CZ225" s="159"/>
      <c r="DA225" s="159"/>
      <c r="DB225" s="159"/>
      <c r="DC225" s="159"/>
      <c r="DD225" s="159"/>
      <c r="DE225" s="159"/>
      <c r="DF225" s="159"/>
      <c r="DG225" s="159"/>
      <c r="DH225" s="159"/>
      <c r="DI225" s="159"/>
      <c r="DJ225" s="159"/>
      <c r="DK225" s="159"/>
      <c r="DL225" s="159"/>
      <c r="DM225" s="159"/>
      <c r="DN225" s="159"/>
      <c r="DO225" s="159"/>
      <c r="DP225" s="159"/>
      <c r="DQ225" s="159"/>
      <c r="DR225" s="159"/>
      <c r="DS225" s="159"/>
      <c r="DT225" s="159"/>
      <c r="DU225" s="159"/>
      <c r="DV225" s="159"/>
      <c r="DW225" s="159"/>
      <c r="DX225" s="159"/>
      <c r="DY225" s="159"/>
      <c r="DZ225" s="159"/>
      <c r="EA225" s="159"/>
      <c r="EB225" s="159"/>
      <c r="EC225" s="159"/>
      <c r="ED225" s="159"/>
      <c r="EE225" s="159"/>
      <c r="EF225" s="159"/>
      <c r="EG225" s="159"/>
      <c r="EH225" s="159"/>
      <c r="EI225" s="159"/>
      <c r="EJ225" s="159"/>
      <c r="EK225" s="159"/>
      <c r="EL225" s="159"/>
      <c r="EM225" s="159"/>
      <c r="EN225" s="159"/>
      <c r="EO225" s="159"/>
      <c r="EP225" s="159"/>
      <c r="EQ225" s="159"/>
      <c r="ER225" s="159"/>
      <c r="ES225" s="159"/>
      <c r="ET225" s="159"/>
      <c r="EU225" s="159"/>
      <c r="EV225" s="159"/>
      <c r="EW225" s="159"/>
      <c r="EX225" s="159"/>
      <c r="EY225" s="159"/>
      <c r="EZ225" s="159"/>
      <c r="FA225" s="159"/>
      <c r="FB225" s="159"/>
      <c r="FC225" s="159"/>
      <c r="FD225" s="159"/>
      <c r="FE225" s="159"/>
      <c r="FF225" s="159"/>
      <c r="FG225" s="159"/>
      <c r="FH225" s="159"/>
      <c r="FI225" s="159"/>
      <c r="FJ225" s="159"/>
      <c r="FK225" s="159"/>
      <c r="FL225" s="159"/>
      <c r="FM225" s="159"/>
      <c r="FN225" s="159"/>
      <c r="FO225" s="159"/>
      <c r="FP225" s="159"/>
      <c r="FQ225" s="159"/>
      <c r="FR225" s="159"/>
      <c r="FS225" s="159"/>
      <c r="FT225" s="159"/>
      <c r="FU225" s="159"/>
      <c r="FV225" s="159"/>
      <c r="FW225" s="159"/>
      <c r="FX225" s="159"/>
      <c r="FY225" s="159"/>
      <c r="FZ225" s="159"/>
      <c r="GA225" s="159"/>
      <c r="GB225" s="159"/>
      <c r="GC225" s="159"/>
      <c r="GD225" s="159"/>
      <c r="GE225" s="159"/>
      <c r="GF225" s="159"/>
      <c r="GG225" s="159"/>
      <c r="GH225" s="159"/>
    </row>
    <row r="226" customFormat="false" ht="12.75" hidden="false" customHeight="false" outlineLevel="0" collapsed="false">
      <c r="A226" s="168"/>
      <c r="B226" s="149"/>
      <c r="C226" s="149"/>
      <c r="D226" s="149"/>
      <c r="E226" s="149"/>
      <c r="F226" s="149"/>
      <c r="G226" s="149"/>
      <c r="H226" s="148"/>
      <c r="I226" s="170"/>
      <c r="R226" s="148"/>
      <c r="S226" s="158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159"/>
      <c r="BL226" s="159"/>
      <c r="BM226" s="159"/>
      <c r="BN226" s="159"/>
      <c r="BO226" s="159"/>
      <c r="BP226" s="159"/>
      <c r="BQ226" s="159"/>
      <c r="BR226" s="159"/>
      <c r="BS226" s="159"/>
      <c r="BT226" s="159"/>
      <c r="BU226" s="159"/>
      <c r="BV226" s="159"/>
      <c r="BW226" s="159"/>
      <c r="BX226" s="159"/>
      <c r="BY226" s="159"/>
      <c r="BZ226" s="159"/>
      <c r="CA226" s="159"/>
      <c r="CB226" s="159"/>
      <c r="CC226" s="159"/>
      <c r="CD226" s="159"/>
      <c r="CE226" s="159"/>
      <c r="CF226" s="159"/>
      <c r="CG226" s="159"/>
      <c r="CH226" s="159"/>
      <c r="CI226" s="159"/>
      <c r="CJ226" s="159"/>
      <c r="CK226" s="159"/>
      <c r="CL226" s="159"/>
      <c r="CM226" s="159"/>
      <c r="CN226" s="159"/>
      <c r="CO226" s="159"/>
      <c r="CP226" s="159"/>
      <c r="CQ226" s="159"/>
      <c r="CR226" s="159"/>
      <c r="CS226" s="159"/>
      <c r="CT226" s="159"/>
      <c r="CU226" s="159"/>
      <c r="CV226" s="159"/>
      <c r="CW226" s="159"/>
      <c r="CX226" s="159"/>
      <c r="CY226" s="159"/>
      <c r="CZ226" s="159"/>
      <c r="DA226" s="159"/>
      <c r="DB226" s="159"/>
      <c r="DC226" s="159"/>
      <c r="DD226" s="159"/>
      <c r="DE226" s="159"/>
      <c r="DF226" s="159"/>
      <c r="DG226" s="159"/>
      <c r="DH226" s="159"/>
      <c r="DI226" s="159"/>
      <c r="DJ226" s="159"/>
      <c r="DK226" s="159"/>
      <c r="DL226" s="159"/>
      <c r="DM226" s="159"/>
      <c r="DN226" s="159"/>
      <c r="DO226" s="159"/>
      <c r="DP226" s="159"/>
      <c r="DQ226" s="159"/>
      <c r="DR226" s="159"/>
      <c r="DS226" s="159"/>
      <c r="DT226" s="159"/>
      <c r="DU226" s="159"/>
      <c r="DV226" s="159"/>
      <c r="DW226" s="159"/>
      <c r="DX226" s="159"/>
      <c r="DY226" s="159"/>
      <c r="DZ226" s="159"/>
      <c r="EA226" s="159"/>
      <c r="EB226" s="159"/>
      <c r="EC226" s="159"/>
      <c r="ED226" s="159"/>
      <c r="EE226" s="159"/>
      <c r="EF226" s="159"/>
      <c r="EG226" s="159"/>
      <c r="EH226" s="159"/>
      <c r="EI226" s="159"/>
      <c r="EJ226" s="159"/>
      <c r="EK226" s="159"/>
      <c r="EL226" s="159"/>
      <c r="EM226" s="159"/>
      <c r="EN226" s="159"/>
      <c r="EO226" s="159"/>
      <c r="EP226" s="159"/>
      <c r="EQ226" s="159"/>
      <c r="ER226" s="159"/>
      <c r="ES226" s="159"/>
      <c r="ET226" s="159"/>
      <c r="EU226" s="159"/>
      <c r="EV226" s="159"/>
      <c r="EW226" s="159"/>
      <c r="EX226" s="159"/>
      <c r="EY226" s="159"/>
      <c r="EZ226" s="159"/>
      <c r="FA226" s="159"/>
      <c r="FB226" s="159"/>
      <c r="FC226" s="159"/>
      <c r="FD226" s="159"/>
      <c r="FE226" s="159"/>
      <c r="FF226" s="159"/>
      <c r="FG226" s="159"/>
      <c r="FH226" s="159"/>
      <c r="FI226" s="159"/>
      <c r="FJ226" s="159"/>
      <c r="FK226" s="159"/>
      <c r="FL226" s="159"/>
      <c r="FM226" s="159"/>
      <c r="FN226" s="159"/>
      <c r="FO226" s="159"/>
      <c r="FP226" s="159"/>
      <c r="FQ226" s="159"/>
      <c r="FR226" s="159"/>
      <c r="FS226" s="159"/>
      <c r="FT226" s="159"/>
      <c r="FU226" s="159"/>
      <c r="FV226" s="159"/>
      <c r="FW226" s="159"/>
      <c r="FX226" s="159"/>
      <c r="FY226" s="159"/>
      <c r="FZ226" s="159"/>
      <c r="GA226" s="159"/>
      <c r="GB226" s="159"/>
      <c r="GC226" s="159"/>
      <c r="GD226" s="159"/>
      <c r="GE226" s="159"/>
      <c r="GF226" s="159"/>
      <c r="GG226" s="159"/>
      <c r="GH226" s="159"/>
    </row>
    <row r="227" customFormat="false" ht="12.75" hidden="false" customHeight="false" outlineLevel="0" collapsed="false">
      <c r="A227" s="168"/>
      <c r="B227" s="149"/>
      <c r="C227" s="149"/>
      <c r="D227" s="149"/>
      <c r="E227" s="149"/>
      <c r="F227" s="149"/>
      <c r="G227" s="149"/>
      <c r="H227" s="148"/>
      <c r="I227" s="170"/>
      <c r="R227" s="148"/>
      <c r="S227" s="158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159"/>
      <c r="BL227" s="159"/>
      <c r="BM227" s="159"/>
      <c r="BN227" s="159"/>
      <c r="BO227" s="159"/>
      <c r="BP227" s="159"/>
      <c r="BQ227" s="159"/>
      <c r="BR227" s="159"/>
      <c r="BS227" s="159"/>
      <c r="BT227" s="159"/>
      <c r="BU227" s="159"/>
      <c r="BV227" s="159"/>
      <c r="BW227" s="159"/>
      <c r="BX227" s="159"/>
      <c r="BY227" s="159"/>
      <c r="BZ227" s="159"/>
      <c r="CA227" s="159"/>
      <c r="CB227" s="159"/>
      <c r="CC227" s="159"/>
      <c r="CD227" s="159"/>
      <c r="CE227" s="159"/>
      <c r="CF227" s="159"/>
      <c r="CG227" s="159"/>
      <c r="CH227" s="159"/>
      <c r="CI227" s="159"/>
      <c r="CJ227" s="159"/>
      <c r="CK227" s="159"/>
      <c r="CL227" s="159"/>
      <c r="CM227" s="159"/>
      <c r="CN227" s="159"/>
      <c r="CO227" s="159"/>
      <c r="CP227" s="159"/>
      <c r="CQ227" s="159"/>
      <c r="CR227" s="159"/>
      <c r="CS227" s="159"/>
      <c r="CT227" s="159"/>
      <c r="CU227" s="159"/>
      <c r="CV227" s="159"/>
      <c r="CW227" s="159"/>
      <c r="CX227" s="159"/>
      <c r="CY227" s="159"/>
      <c r="CZ227" s="159"/>
      <c r="DA227" s="159"/>
      <c r="DB227" s="159"/>
      <c r="DC227" s="159"/>
      <c r="DD227" s="159"/>
      <c r="DE227" s="159"/>
      <c r="DF227" s="159"/>
      <c r="DG227" s="159"/>
      <c r="DH227" s="159"/>
      <c r="DI227" s="159"/>
      <c r="DJ227" s="159"/>
      <c r="DK227" s="159"/>
      <c r="DL227" s="159"/>
      <c r="DM227" s="159"/>
      <c r="DN227" s="159"/>
      <c r="DO227" s="159"/>
      <c r="DP227" s="159"/>
      <c r="DQ227" s="159"/>
      <c r="DR227" s="159"/>
      <c r="DS227" s="159"/>
      <c r="DT227" s="159"/>
      <c r="DU227" s="159"/>
      <c r="DV227" s="159"/>
      <c r="DW227" s="159"/>
      <c r="DX227" s="159"/>
      <c r="DY227" s="159"/>
      <c r="DZ227" s="159"/>
      <c r="EA227" s="159"/>
      <c r="EB227" s="159"/>
      <c r="EC227" s="159"/>
      <c r="ED227" s="159"/>
      <c r="EE227" s="159"/>
      <c r="EF227" s="159"/>
      <c r="EG227" s="159"/>
      <c r="EH227" s="159"/>
      <c r="EI227" s="159"/>
      <c r="EJ227" s="159"/>
      <c r="EK227" s="159"/>
      <c r="EL227" s="159"/>
      <c r="EM227" s="159"/>
      <c r="EN227" s="159"/>
      <c r="EO227" s="159"/>
      <c r="EP227" s="159"/>
      <c r="EQ227" s="159"/>
      <c r="ER227" s="159"/>
      <c r="ES227" s="159"/>
      <c r="ET227" s="159"/>
      <c r="EU227" s="159"/>
      <c r="EV227" s="159"/>
      <c r="EW227" s="159"/>
      <c r="EX227" s="159"/>
      <c r="EY227" s="159"/>
      <c r="EZ227" s="159"/>
      <c r="FA227" s="159"/>
      <c r="FB227" s="159"/>
      <c r="FC227" s="159"/>
      <c r="FD227" s="159"/>
      <c r="FE227" s="159"/>
      <c r="FF227" s="159"/>
      <c r="FG227" s="159"/>
      <c r="FH227" s="159"/>
      <c r="FI227" s="159"/>
      <c r="FJ227" s="159"/>
      <c r="FK227" s="159"/>
      <c r="FL227" s="159"/>
      <c r="FM227" s="159"/>
      <c r="FN227" s="159"/>
      <c r="FO227" s="159"/>
      <c r="FP227" s="159"/>
      <c r="FQ227" s="159"/>
      <c r="FR227" s="159"/>
      <c r="FS227" s="159"/>
      <c r="FT227" s="159"/>
      <c r="FU227" s="159"/>
      <c r="FV227" s="159"/>
      <c r="FW227" s="159"/>
      <c r="FX227" s="159"/>
      <c r="FY227" s="159"/>
      <c r="FZ227" s="159"/>
      <c r="GA227" s="159"/>
      <c r="GB227" s="159"/>
      <c r="GC227" s="159"/>
      <c r="GD227" s="159"/>
      <c r="GE227" s="159"/>
      <c r="GF227" s="159"/>
      <c r="GG227" s="159"/>
      <c r="GH227" s="159"/>
    </row>
    <row r="228" customFormat="false" ht="12.75" hidden="false" customHeight="false" outlineLevel="0" collapsed="false">
      <c r="A228" s="168"/>
      <c r="B228" s="149"/>
      <c r="C228" s="149"/>
      <c r="D228" s="149"/>
      <c r="E228" s="149"/>
      <c r="F228" s="149"/>
      <c r="G228" s="149"/>
      <c r="H228" s="148"/>
      <c r="I228" s="170"/>
      <c r="R228" s="148"/>
      <c r="S228" s="158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159"/>
      <c r="BL228" s="159"/>
      <c r="BM228" s="159"/>
      <c r="BN228" s="159"/>
      <c r="BO228" s="159"/>
      <c r="BP228" s="159"/>
      <c r="BQ228" s="159"/>
      <c r="BR228" s="159"/>
      <c r="BS228" s="159"/>
      <c r="BT228" s="159"/>
      <c r="BU228" s="159"/>
      <c r="BV228" s="159"/>
      <c r="BW228" s="159"/>
      <c r="BX228" s="159"/>
      <c r="BY228" s="159"/>
      <c r="BZ228" s="159"/>
      <c r="CA228" s="159"/>
      <c r="CB228" s="159"/>
      <c r="CC228" s="159"/>
      <c r="CD228" s="159"/>
      <c r="CE228" s="159"/>
      <c r="CF228" s="159"/>
      <c r="CG228" s="159"/>
      <c r="CH228" s="159"/>
      <c r="CI228" s="159"/>
      <c r="CJ228" s="159"/>
      <c r="CK228" s="159"/>
      <c r="CL228" s="159"/>
      <c r="CM228" s="159"/>
      <c r="CN228" s="159"/>
      <c r="CO228" s="159"/>
      <c r="CP228" s="159"/>
      <c r="CQ228" s="159"/>
      <c r="CR228" s="159"/>
      <c r="CS228" s="159"/>
      <c r="CT228" s="159"/>
      <c r="CU228" s="159"/>
      <c r="CV228" s="159"/>
      <c r="CW228" s="159"/>
      <c r="CX228" s="159"/>
      <c r="CY228" s="159"/>
      <c r="CZ228" s="159"/>
      <c r="DA228" s="159"/>
      <c r="DB228" s="159"/>
      <c r="DC228" s="159"/>
      <c r="DD228" s="159"/>
      <c r="DE228" s="159"/>
      <c r="DF228" s="159"/>
      <c r="DG228" s="159"/>
      <c r="DH228" s="159"/>
      <c r="DI228" s="159"/>
      <c r="DJ228" s="159"/>
      <c r="DK228" s="159"/>
      <c r="DL228" s="159"/>
      <c r="DM228" s="159"/>
      <c r="DN228" s="159"/>
      <c r="DO228" s="159"/>
      <c r="DP228" s="159"/>
      <c r="DQ228" s="159"/>
      <c r="DR228" s="159"/>
      <c r="DS228" s="159"/>
      <c r="DT228" s="159"/>
      <c r="DU228" s="159"/>
      <c r="DV228" s="159"/>
      <c r="DW228" s="159"/>
      <c r="DX228" s="159"/>
      <c r="DY228" s="159"/>
      <c r="DZ228" s="159"/>
      <c r="EA228" s="159"/>
      <c r="EB228" s="159"/>
      <c r="EC228" s="159"/>
      <c r="ED228" s="159"/>
      <c r="EE228" s="159"/>
      <c r="EF228" s="159"/>
      <c r="EG228" s="159"/>
      <c r="EH228" s="159"/>
      <c r="EI228" s="159"/>
      <c r="EJ228" s="159"/>
      <c r="EK228" s="159"/>
      <c r="EL228" s="159"/>
      <c r="EM228" s="159"/>
      <c r="EN228" s="159"/>
      <c r="EO228" s="159"/>
      <c r="EP228" s="159"/>
      <c r="EQ228" s="159"/>
      <c r="ER228" s="159"/>
      <c r="ES228" s="159"/>
      <c r="ET228" s="159"/>
      <c r="EU228" s="159"/>
      <c r="EV228" s="159"/>
      <c r="EW228" s="159"/>
      <c r="EX228" s="159"/>
      <c r="EY228" s="159"/>
      <c r="EZ228" s="159"/>
      <c r="FA228" s="159"/>
      <c r="FB228" s="159"/>
      <c r="FC228" s="159"/>
      <c r="FD228" s="159"/>
      <c r="FE228" s="159"/>
      <c r="FF228" s="159"/>
      <c r="FG228" s="159"/>
      <c r="FH228" s="159"/>
      <c r="FI228" s="159"/>
      <c r="FJ228" s="159"/>
      <c r="FK228" s="159"/>
      <c r="FL228" s="159"/>
      <c r="FM228" s="159"/>
      <c r="FN228" s="159"/>
      <c r="FO228" s="159"/>
      <c r="FP228" s="159"/>
      <c r="FQ228" s="159"/>
      <c r="FR228" s="159"/>
      <c r="FS228" s="159"/>
      <c r="FT228" s="159"/>
      <c r="FU228" s="159"/>
      <c r="FV228" s="159"/>
      <c r="FW228" s="159"/>
      <c r="FX228" s="159"/>
      <c r="FY228" s="159"/>
      <c r="FZ228" s="159"/>
      <c r="GA228" s="159"/>
      <c r="GB228" s="159"/>
      <c r="GC228" s="159"/>
      <c r="GD228" s="159"/>
      <c r="GE228" s="159"/>
      <c r="GF228" s="159"/>
      <c r="GG228" s="159"/>
      <c r="GH228" s="159"/>
    </row>
    <row r="229" customFormat="false" ht="12.75" hidden="false" customHeight="false" outlineLevel="0" collapsed="false">
      <c r="A229" s="168"/>
      <c r="B229" s="149"/>
      <c r="C229" s="149"/>
      <c r="D229" s="149"/>
      <c r="E229" s="149"/>
      <c r="F229" s="149"/>
      <c r="G229" s="149"/>
      <c r="H229" s="148"/>
      <c r="I229" s="170"/>
      <c r="R229" s="148"/>
      <c r="S229" s="158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159"/>
      <c r="BL229" s="159"/>
      <c r="BM229" s="159"/>
      <c r="BN229" s="159"/>
      <c r="BO229" s="159"/>
      <c r="BP229" s="159"/>
      <c r="BQ229" s="159"/>
      <c r="BR229" s="159"/>
      <c r="BS229" s="159"/>
      <c r="BT229" s="159"/>
      <c r="BU229" s="159"/>
      <c r="BV229" s="159"/>
      <c r="BW229" s="159"/>
      <c r="BX229" s="159"/>
      <c r="BY229" s="159"/>
      <c r="BZ229" s="159"/>
      <c r="CA229" s="159"/>
      <c r="CB229" s="159"/>
      <c r="CC229" s="159"/>
      <c r="CD229" s="159"/>
      <c r="CE229" s="159"/>
      <c r="CF229" s="159"/>
      <c r="CG229" s="159"/>
      <c r="CH229" s="159"/>
      <c r="CI229" s="159"/>
      <c r="CJ229" s="159"/>
      <c r="CK229" s="159"/>
      <c r="CL229" s="159"/>
      <c r="CM229" s="159"/>
      <c r="CN229" s="159"/>
      <c r="CO229" s="159"/>
      <c r="CP229" s="159"/>
      <c r="CQ229" s="159"/>
      <c r="CR229" s="159"/>
      <c r="CS229" s="159"/>
      <c r="CT229" s="159"/>
      <c r="CU229" s="159"/>
      <c r="CV229" s="159"/>
      <c r="CW229" s="159"/>
      <c r="CX229" s="159"/>
      <c r="CY229" s="159"/>
      <c r="CZ229" s="159"/>
      <c r="DA229" s="159"/>
      <c r="DB229" s="159"/>
      <c r="DC229" s="159"/>
      <c r="DD229" s="159"/>
      <c r="DE229" s="159"/>
      <c r="DF229" s="159"/>
      <c r="DG229" s="159"/>
      <c r="DH229" s="159"/>
      <c r="DI229" s="159"/>
      <c r="DJ229" s="159"/>
      <c r="DK229" s="159"/>
      <c r="DL229" s="159"/>
      <c r="DM229" s="159"/>
      <c r="DN229" s="159"/>
      <c r="DO229" s="159"/>
      <c r="DP229" s="159"/>
      <c r="DQ229" s="159"/>
      <c r="DR229" s="159"/>
      <c r="DS229" s="159"/>
      <c r="DT229" s="159"/>
      <c r="DU229" s="159"/>
      <c r="DV229" s="159"/>
      <c r="DW229" s="159"/>
      <c r="DX229" s="159"/>
      <c r="DY229" s="159"/>
      <c r="DZ229" s="159"/>
      <c r="EA229" s="159"/>
      <c r="EB229" s="159"/>
      <c r="EC229" s="159"/>
      <c r="ED229" s="159"/>
      <c r="EE229" s="159"/>
      <c r="EF229" s="159"/>
      <c r="EG229" s="159"/>
      <c r="EH229" s="159"/>
      <c r="EI229" s="159"/>
      <c r="EJ229" s="159"/>
      <c r="EK229" s="159"/>
      <c r="EL229" s="159"/>
      <c r="EM229" s="159"/>
      <c r="EN229" s="159"/>
      <c r="EO229" s="159"/>
      <c r="EP229" s="159"/>
      <c r="EQ229" s="159"/>
      <c r="ER229" s="159"/>
      <c r="ES229" s="159"/>
      <c r="ET229" s="159"/>
      <c r="EU229" s="159"/>
      <c r="EV229" s="159"/>
      <c r="EW229" s="159"/>
      <c r="EX229" s="159"/>
      <c r="EY229" s="159"/>
      <c r="EZ229" s="159"/>
      <c r="FA229" s="159"/>
      <c r="FB229" s="159"/>
      <c r="FC229" s="159"/>
      <c r="FD229" s="159"/>
      <c r="FE229" s="159"/>
      <c r="FF229" s="159"/>
      <c r="FG229" s="159"/>
      <c r="FH229" s="159"/>
      <c r="FI229" s="159"/>
      <c r="FJ229" s="159"/>
      <c r="FK229" s="159"/>
      <c r="FL229" s="159"/>
      <c r="FM229" s="159"/>
      <c r="FN229" s="159"/>
      <c r="FO229" s="159"/>
      <c r="FP229" s="159"/>
      <c r="FQ229" s="159"/>
      <c r="FR229" s="159"/>
      <c r="FS229" s="159"/>
      <c r="FT229" s="159"/>
      <c r="FU229" s="159"/>
      <c r="FV229" s="159"/>
      <c r="FW229" s="159"/>
      <c r="FX229" s="159"/>
      <c r="FY229" s="159"/>
      <c r="FZ229" s="159"/>
      <c r="GA229" s="159"/>
      <c r="GB229" s="159"/>
      <c r="GC229" s="159"/>
      <c r="GD229" s="159"/>
      <c r="GE229" s="159"/>
      <c r="GF229" s="159"/>
      <c r="GG229" s="159"/>
      <c r="GH229" s="159"/>
    </row>
    <row r="230" customFormat="false" ht="12.75" hidden="false" customHeight="false" outlineLevel="0" collapsed="false">
      <c r="A230" s="168"/>
      <c r="B230" s="149"/>
      <c r="C230" s="149"/>
      <c r="D230" s="149"/>
      <c r="E230" s="149"/>
      <c r="F230" s="149"/>
      <c r="G230" s="149"/>
      <c r="H230" s="148"/>
      <c r="I230" s="170"/>
      <c r="R230" s="148"/>
      <c r="S230" s="158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59"/>
      <c r="BN230" s="159"/>
      <c r="BO230" s="159"/>
      <c r="BP230" s="159"/>
      <c r="BQ230" s="159"/>
      <c r="BR230" s="159"/>
      <c r="BS230" s="159"/>
      <c r="BT230" s="159"/>
      <c r="BU230" s="159"/>
      <c r="BV230" s="159"/>
      <c r="BW230" s="159"/>
      <c r="BX230" s="159"/>
      <c r="BY230" s="159"/>
      <c r="BZ230" s="159"/>
      <c r="CA230" s="159"/>
      <c r="CB230" s="159"/>
      <c r="CC230" s="159"/>
      <c r="CD230" s="159"/>
      <c r="CE230" s="159"/>
      <c r="CF230" s="159"/>
      <c r="CG230" s="159"/>
      <c r="CH230" s="159"/>
      <c r="CI230" s="159"/>
      <c r="CJ230" s="159"/>
      <c r="CK230" s="159"/>
      <c r="CL230" s="159"/>
      <c r="CM230" s="159"/>
      <c r="CN230" s="159"/>
      <c r="CO230" s="159"/>
      <c r="CP230" s="159"/>
      <c r="CQ230" s="159"/>
      <c r="CR230" s="159"/>
      <c r="CS230" s="159"/>
      <c r="CT230" s="159"/>
      <c r="CU230" s="159"/>
      <c r="CV230" s="159"/>
      <c r="CW230" s="159"/>
      <c r="CX230" s="159"/>
      <c r="CY230" s="159"/>
      <c r="CZ230" s="159"/>
      <c r="DA230" s="159"/>
      <c r="DB230" s="159"/>
      <c r="DC230" s="159"/>
      <c r="DD230" s="159"/>
      <c r="DE230" s="159"/>
      <c r="DF230" s="159"/>
      <c r="DG230" s="159"/>
      <c r="DH230" s="159"/>
      <c r="DI230" s="159"/>
      <c r="DJ230" s="159"/>
      <c r="DK230" s="159"/>
      <c r="DL230" s="159"/>
      <c r="DM230" s="159"/>
      <c r="DN230" s="159"/>
      <c r="DO230" s="159"/>
      <c r="DP230" s="159"/>
      <c r="DQ230" s="159"/>
      <c r="DR230" s="159"/>
      <c r="DS230" s="159"/>
      <c r="DT230" s="159"/>
      <c r="DU230" s="159"/>
      <c r="DV230" s="159"/>
      <c r="DW230" s="159"/>
      <c r="DX230" s="159"/>
      <c r="DY230" s="159"/>
      <c r="DZ230" s="159"/>
      <c r="EA230" s="159"/>
      <c r="EB230" s="159"/>
      <c r="EC230" s="159"/>
      <c r="ED230" s="159"/>
      <c r="EE230" s="159"/>
      <c r="EF230" s="159"/>
      <c r="EG230" s="159"/>
      <c r="EH230" s="159"/>
      <c r="EI230" s="159"/>
      <c r="EJ230" s="159"/>
      <c r="EK230" s="159"/>
      <c r="EL230" s="159"/>
      <c r="EM230" s="159"/>
      <c r="EN230" s="159"/>
      <c r="EO230" s="159"/>
      <c r="EP230" s="159"/>
      <c r="EQ230" s="159"/>
      <c r="ER230" s="159"/>
      <c r="ES230" s="159"/>
      <c r="ET230" s="159"/>
      <c r="EU230" s="159"/>
      <c r="EV230" s="159"/>
      <c r="EW230" s="159"/>
      <c r="EX230" s="159"/>
      <c r="EY230" s="159"/>
      <c r="EZ230" s="159"/>
      <c r="FA230" s="159"/>
      <c r="FB230" s="159"/>
      <c r="FC230" s="159"/>
      <c r="FD230" s="159"/>
      <c r="FE230" s="159"/>
      <c r="FF230" s="159"/>
      <c r="FG230" s="159"/>
      <c r="FH230" s="159"/>
      <c r="FI230" s="159"/>
      <c r="FJ230" s="159"/>
      <c r="FK230" s="159"/>
      <c r="FL230" s="159"/>
      <c r="FM230" s="159"/>
      <c r="FN230" s="159"/>
      <c r="FO230" s="159"/>
      <c r="FP230" s="159"/>
      <c r="FQ230" s="159"/>
      <c r="FR230" s="159"/>
      <c r="FS230" s="159"/>
      <c r="FT230" s="159"/>
      <c r="FU230" s="159"/>
      <c r="FV230" s="159"/>
      <c r="FW230" s="159"/>
      <c r="FX230" s="159"/>
      <c r="FY230" s="159"/>
      <c r="FZ230" s="159"/>
      <c r="GA230" s="159"/>
      <c r="GB230" s="159"/>
      <c r="GC230" s="159"/>
      <c r="GD230" s="159"/>
      <c r="GE230" s="159"/>
      <c r="GF230" s="159"/>
      <c r="GG230" s="159"/>
      <c r="GH230" s="159"/>
    </row>
    <row r="231" customFormat="false" ht="12.75" hidden="false" customHeight="false" outlineLevel="0" collapsed="false">
      <c r="A231" s="168"/>
      <c r="B231" s="149"/>
      <c r="C231" s="149"/>
      <c r="D231" s="149"/>
      <c r="E231" s="149"/>
      <c r="F231" s="149"/>
      <c r="G231" s="149"/>
      <c r="H231" s="148"/>
      <c r="I231" s="170"/>
      <c r="R231" s="148"/>
      <c r="S231" s="158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  <c r="BD231" s="159"/>
      <c r="BE231" s="159"/>
      <c r="BF231" s="159"/>
      <c r="BG231" s="159"/>
      <c r="BH231" s="159"/>
      <c r="BI231" s="159"/>
      <c r="BJ231" s="159"/>
      <c r="BK231" s="159"/>
      <c r="BL231" s="159"/>
      <c r="BM231" s="159"/>
      <c r="BN231" s="159"/>
      <c r="BO231" s="159"/>
      <c r="BP231" s="159"/>
      <c r="BQ231" s="159"/>
      <c r="BR231" s="159"/>
      <c r="BS231" s="159"/>
      <c r="BT231" s="159"/>
      <c r="BU231" s="159"/>
      <c r="BV231" s="159"/>
      <c r="BW231" s="159"/>
      <c r="BX231" s="159"/>
      <c r="BY231" s="159"/>
      <c r="BZ231" s="159"/>
      <c r="CA231" s="159"/>
      <c r="CB231" s="159"/>
      <c r="CC231" s="159"/>
      <c r="CD231" s="159"/>
      <c r="CE231" s="159"/>
      <c r="CF231" s="159"/>
      <c r="CG231" s="159"/>
      <c r="CH231" s="159"/>
      <c r="CI231" s="159"/>
      <c r="CJ231" s="159"/>
      <c r="CK231" s="159"/>
      <c r="CL231" s="159"/>
      <c r="CM231" s="159"/>
      <c r="CN231" s="159"/>
      <c r="CO231" s="159"/>
      <c r="CP231" s="159"/>
      <c r="CQ231" s="159"/>
      <c r="CR231" s="159"/>
      <c r="CS231" s="159"/>
      <c r="CT231" s="159"/>
      <c r="CU231" s="159"/>
      <c r="CV231" s="159"/>
      <c r="CW231" s="159"/>
      <c r="CX231" s="159"/>
      <c r="CY231" s="159"/>
      <c r="CZ231" s="159"/>
      <c r="DA231" s="159"/>
      <c r="DB231" s="159"/>
      <c r="DC231" s="159"/>
      <c r="DD231" s="159"/>
      <c r="DE231" s="159"/>
      <c r="DF231" s="159"/>
      <c r="DG231" s="159"/>
      <c r="DH231" s="159"/>
      <c r="DI231" s="159"/>
      <c r="DJ231" s="159"/>
      <c r="DK231" s="159"/>
      <c r="DL231" s="159"/>
      <c r="DM231" s="159"/>
      <c r="DN231" s="159"/>
      <c r="DO231" s="159"/>
      <c r="DP231" s="159"/>
      <c r="DQ231" s="159"/>
      <c r="DR231" s="159"/>
      <c r="DS231" s="159"/>
      <c r="DT231" s="159"/>
      <c r="DU231" s="159"/>
      <c r="DV231" s="159"/>
      <c r="DW231" s="159"/>
      <c r="DX231" s="159"/>
      <c r="DY231" s="159"/>
      <c r="DZ231" s="159"/>
      <c r="EA231" s="159"/>
      <c r="EB231" s="159"/>
      <c r="EC231" s="159"/>
      <c r="ED231" s="159"/>
      <c r="EE231" s="159"/>
      <c r="EF231" s="159"/>
      <c r="EG231" s="159"/>
      <c r="EH231" s="159"/>
      <c r="EI231" s="159"/>
      <c r="EJ231" s="159"/>
      <c r="EK231" s="159"/>
      <c r="EL231" s="159"/>
      <c r="EM231" s="159"/>
      <c r="EN231" s="159"/>
      <c r="EO231" s="159"/>
      <c r="EP231" s="159"/>
      <c r="EQ231" s="159"/>
      <c r="ER231" s="159"/>
      <c r="ES231" s="159"/>
      <c r="ET231" s="159"/>
      <c r="EU231" s="159"/>
      <c r="EV231" s="159"/>
      <c r="EW231" s="159"/>
      <c r="EX231" s="159"/>
      <c r="EY231" s="159"/>
      <c r="EZ231" s="159"/>
      <c r="FA231" s="159"/>
      <c r="FB231" s="159"/>
      <c r="FC231" s="159"/>
      <c r="FD231" s="159"/>
      <c r="FE231" s="159"/>
      <c r="FF231" s="159"/>
      <c r="FG231" s="159"/>
      <c r="FH231" s="159"/>
      <c r="FI231" s="159"/>
      <c r="FJ231" s="159"/>
      <c r="FK231" s="159"/>
      <c r="FL231" s="159"/>
      <c r="FM231" s="159"/>
      <c r="FN231" s="159"/>
      <c r="FO231" s="159"/>
      <c r="FP231" s="159"/>
      <c r="FQ231" s="159"/>
      <c r="FR231" s="159"/>
      <c r="FS231" s="159"/>
      <c r="FT231" s="159"/>
      <c r="FU231" s="159"/>
      <c r="FV231" s="159"/>
      <c r="FW231" s="159"/>
      <c r="FX231" s="159"/>
      <c r="FY231" s="159"/>
      <c r="FZ231" s="159"/>
      <c r="GA231" s="159"/>
      <c r="GB231" s="159"/>
      <c r="GC231" s="159"/>
      <c r="GD231" s="159"/>
      <c r="GE231" s="159"/>
      <c r="GF231" s="159"/>
      <c r="GG231" s="159"/>
      <c r="GH231" s="159"/>
    </row>
    <row r="232" customFormat="false" ht="12.75" hidden="false" customHeight="false" outlineLevel="0" collapsed="false">
      <c r="A232" s="168"/>
      <c r="B232" s="149"/>
      <c r="C232" s="149"/>
      <c r="D232" s="149"/>
      <c r="E232" s="149"/>
      <c r="F232" s="149"/>
      <c r="G232" s="149"/>
      <c r="H232" s="148"/>
      <c r="I232" s="170"/>
      <c r="R232" s="148"/>
      <c r="S232" s="158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59"/>
      <c r="BK232" s="159"/>
      <c r="BL232" s="159"/>
      <c r="BM232" s="159"/>
      <c r="BN232" s="159"/>
      <c r="BO232" s="159"/>
      <c r="BP232" s="159"/>
      <c r="BQ232" s="159"/>
      <c r="BR232" s="159"/>
      <c r="BS232" s="159"/>
      <c r="BT232" s="159"/>
      <c r="BU232" s="159"/>
      <c r="BV232" s="159"/>
      <c r="BW232" s="159"/>
      <c r="BX232" s="159"/>
      <c r="BY232" s="159"/>
      <c r="BZ232" s="159"/>
      <c r="CA232" s="159"/>
      <c r="CB232" s="159"/>
      <c r="CC232" s="159"/>
      <c r="CD232" s="159"/>
      <c r="CE232" s="159"/>
      <c r="CF232" s="159"/>
      <c r="CG232" s="159"/>
      <c r="CH232" s="159"/>
      <c r="CI232" s="159"/>
      <c r="CJ232" s="159"/>
      <c r="CK232" s="159"/>
      <c r="CL232" s="159"/>
      <c r="CM232" s="159"/>
      <c r="CN232" s="159"/>
      <c r="CO232" s="159"/>
      <c r="CP232" s="159"/>
      <c r="CQ232" s="159"/>
      <c r="CR232" s="159"/>
      <c r="CS232" s="159"/>
      <c r="CT232" s="159"/>
      <c r="CU232" s="159"/>
      <c r="CV232" s="159"/>
      <c r="CW232" s="159"/>
      <c r="CX232" s="159"/>
      <c r="CY232" s="159"/>
      <c r="CZ232" s="159"/>
      <c r="DA232" s="159"/>
      <c r="DB232" s="159"/>
      <c r="DC232" s="159"/>
      <c r="DD232" s="159"/>
      <c r="DE232" s="159"/>
      <c r="DF232" s="159"/>
      <c r="DG232" s="159"/>
      <c r="DH232" s="159"/>
      <c r="DI232" s="159"/>
      <c r="DJ232" s="159"/>
      <c r="DK232" s="159"/>
      <c r="DL232" s="159"/>
      <c r="DM232" s="159"/>
      <c r="DN232" s="159"/>
      <c r="DO232" s="159"/>
      <c r="DP232" s="159"/>
      <c r="DQ232" s="159"/>
      <c r="DR232" s="159"/>
      <c r="DS232" s="159"/>
      <c r="DT232" s="159"/>
      <c r="DU232" s="159"/>
      <c r="DV232" s="159"/>
      <c r="DW232" s="159"/>
      <c r="DX232" s="159"/>
      <c r="DY232" s="159"/>
      <c r="DZ232" s="159"/>
      <c r="EA232" s="159"/>
      <c r="EB232" s="159"/>
      <c r="EC232" s="159"/>
      <c r="ED232" s="159"/>
      <c r="EE232" s="159"/>
      <c r="EF232" s="159"/>
      <c r="EG232" s="159"/>
      <c r="EH232" s="159"/>
      <c r="EI232" s="159"/>
      <c r="EJ232" s="159"/>
      <c r="EK232" s="159"/>
      <c r="EL232" s="159"/>
      <c r="EM232" s="159"/>
      <c r="EN232" s="159"/>
      <c r="EO232" s="159"/>
      <c r="EP232" s="159"/>
      <c r="EQ232" s="159"/>
      <c r="ER232" s="159"/>
      <c r="ES232" s="159"/>
      <c r="ET232" s="159"/>
      <c r="EU232" s="159"/>
      <c r="EV232" s="159"/>
      <c r="EW232" s="159"/>
      <c r="EX232" s="159"/>
      <c r="EY232" s="159"/>
      <c r="EZ232" s="159"/>
      <c r="FA232" s="159"/>
      <c r="FB232" s="159"/>
      <c r="FC232" s="159"/>
      <c r="FD232" s="159"/>
      <c r="FE232" s="159"/>
      <c r="FF232" s="159"/>
      <c r="FG232" s="159"/>
      <c r="FH232" s="159"/>
      <c r="FI232" s="159"/>
      <c r="FJ232" s="159"/>
      <c r="FK232" s="159"/>
      <c r="FL232" s="159"/>
      <c r="FM232" s="159"/>
      <c r="FN232" s="159"/>
      <c r="FO232" s="159"/>
      <c r="FP232" s="159"/>
      <c r="FQ232" s="159"/>
      <c r="FR232" s="159"/>
      <c r="FS232" s="159"/>
      <c r="FT232" s="159"/>
      <c r="FU232" s="159"/>
      <c r="FV232" s="159"/>
      <c r="FW232" s="159"/>
      <c r="FX232" s="159"/>
      <c r="FY232" s="159"/>
      <c r="FZ232" s="159"/>
      <c r="GA232" s="159"/>
      <c r="GB232" s="159"/>
      <c r="GC232" s="159"/>
      <c r="GD232" s="159"/>
      <c r="GE232" s="159"/>
      <c r="GF232" s="159"/>
      <c r="GG232" s="159"/>
      <c r="GH232" s="159"/>
    </row>
    <row r="233" customFormat="false" ht="12.75" hidden="false" customHeight="false" outlineLevel="0" collapsed="false">
      <c r="A233" s="168"/>
      <c r="B233" s="149"/>
      <c r="C233" s="149"/>
      <c r="D233" s="149"/>
      <c r="E233" s="149"/>
      <c r="F233" s="149"/>
      <c r="G233" s="149"/>
      <c r="H233" s="148"/>
      <c r="I233" s="170"/>
      <c r="R233" s="148"/>
      <c r="S233" s="158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59"/>
      <c r="BK233" s="159"/>
      <c r="BL233" s="159"/>
      <c r="BM233" s="159"/>
      <c r="BN233" s="159"/>
      <c r="BO233" s="159"/>
      <c r="BP233" s="159"/>
      <c r="BQ233" s="159"/>
      <c r="BR233" s="159"/>
      <c r="BS233" s="159"/>
      <c r="BT233" s="159"/>
      <c r="BU233" s="159"/>
      <c r="BV233" s="159"/>
      <c r="BW233" s="159"/>
      <c r="BX233" s="159"/>
      <c r="BY233" s="159"/>
      <c r="BZ233" s="159"/>
      <c r="CA233" s="159"/>
      <c r="CB233" s="159"/>
      <c r="CC233" s="159"/>
      <c r="CD233" s="159"/>
      <c r="CE233" s="159"/>
      <c r="CF233" s="159"/>
      <c r="CG233" s="159"/>
      <c r="CH233" s="159"/>
      <c r="CI233" s="159"/>
      <c r="CJ233" s="159"/>
      <c r="CK233" s="159"/>
      <c r="CL233" s="159"/>
      <c r="CM233" s="159"/>
      <c r="CN233" s="159"/>
      <c r="CO233" s="159"/>
      <c r="CP233" s="159"/>
      <c r="CQ233" s="159"/>
      <c r="CR233" s="159"/>
      <c r="CS233" s="159"/>
      <c r="CT233" s="159"/>
      <c r="CU233" s="159"/>
      <c r="CV233" s="159"/>
      <c r="CW233" s="159"/>
      <c r="CX233" s="159"/>
      <c r="CY233" s="159"/>
      <c r="CZ233" s="159"/>
      <c r="DA233" s="159"/>
      <c r="DB233" s="159"/>
      <c r="DC233" s="159"/>
      <c r="DD233" s="159"/>
      <c r="DE233" s="159"/>
      <c r="DF233" s="159"/>
      <c r="DG233" s="159"/>
      <c r="DH233" s="159"/>
      <c r="DI233" s="159"/>
      <c r="DJ233" s="159"/>
      <c r="DK233" s="159"/>
      <c r="DL233" s="159"/>
      <c r="DM233" s="159"/>
      <c r="DN233" s="159"/>
      <c r="DO233" s="159"/>
      <c r="DP233" s="159"/>
      <c r="DQ233" s="159"/>
      <c r="DR233" s="159"/>
      <c r="DS233" s="159"/>
      <c r="DT233" s="159"/>
      <c r="DU233" s="159"/>
      <c r="DV233" s="159"/>
      <c r="DW233" s="159"/>
      <c r="DX233" s="159"/>
      <c r="DY233" s="159"/>
      <c r="DZ233" s="159"/>
      <c r="EA233" s="159"/>
      <c r="EB233" s="159"/>
      <c r="EC233" s="159"/>
      <c r="ED233" s="159"/>
      <c r="EE233" s="159"/>
      <c r="EF233" s="159"/>
      <c r="EG233" s="159"/>
      <c r="EH233" s="159"/>
      <c r="EI233" s="159"/>
      <c r="EJ233" s="159"/>
      <c r="EK233" s="159"/>
      <c r="EL233" s="159"/>
      <c r="EM233" s="159"/>
      <c r="EN233" s="159"/>
      <c r="EO233" s="159"/>
      <c r="EP233" s="159"/>
      <c r="EQ233" s="159"/>
      <c r="ER233" s="159"/>
      <c r="ES233" s="159"/>
      <c r="ET233" s="159"/>
      <c r="EU233" s="159"/>
      <c r="EV233" s="159"/>
      <c r="EW233" s="159"/>
      <c r="EX233" s="159"/>
      <c r="EY233" s="159"/>
      <c r="EZ233" s="159"/>
      <c r="FA233" s="159"/>
      <c r="FB233" s="159"/>
      <c r="FC233" s="159"/>
      <c r="FD233" s="159"/>
      <c r="FE233" s="159"/>
      <c r="FF233" s="159"/>
      <c r="FG233" s="159"/>
      <c r="FH233" s="159"/>
      <c r="FI233" s="159"/>
      <c r="FJ233" s="159"/>
      <c r="FK233" s="159"/>
      <c r="FL233" s="159"/>
      <c r="FM233" s="159"/>
      <c r="FN233" s="159"/>
      <c r="FO233" s="159"/>
      <c r="FP233" s="159"/>
      <c r="FQ233" s="159"/>
      <c r="FR233" s="159"/>
      <c r="FS233" s="159"/>
      <c r="FT233" s="159"/>
      <c r="FU233" s="159"/>
      <c r="FV233" s="159"/>
      <c r="FW233" s="159"/>
      <c r="FX233" s="159"/>
      <c r="FY233" s="159"/>
      <c r="FZ233" s="159"/>
      <c r="GA233" s="159"/>
      <c r="GB233" s="159"/>
      <c r="GC233" s="159"/>
      <c r="GD233" s="159"/>
      <c r="GE233" s="159"/>
      <c r="GF233" s="159"/>
      <c r="GG233" s="159"/>
      <c r="GH233" s="159"/>
    </row>
    <row r="234" customFormat="false" ht="12.75" hidden="false" customHeight="false" outlineLevel="0" collapsed="false">
      <c r="A234" s="168"/>
      <c r="B234" s="149"/>
      <c r="C234" s="149"/>
      <c r="D234" s="149"/>
      <c r="E234" s="149"/>
      <c r="F234" s="149"/>
      <c r="G234" s="149"/>
      <c r="H234" s="148"/>
      <c r="I234" s="170"/>
      <c r="R234" s="148"/>
      <c r="S234" s="158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  <c r="BD234" s="159"/>
      <c r="BE234" s="159"/>
      <c r="BF234" s="159"/>
      <c r="BG234" s="159"/>
      <c r="BH234" s="159"/>
      <c r="BI234" s="159"/>
      <c r="BJ234" s="159"/>
      <c r="BK234" s="159"/>
      <c r="BL234" s="159"/>
      <c r="BM234" s="159"/>
      <c r="BN234" s="159"/>
      <c r="BO234" s="159"/>
      <c r="BP234" s="159"/>
      <c r="BQ234" s="159"/>
      <c r="BR234" s="159"/>
      <c r="BS234" s="159"/>
      <c r="BT234" s="159"/>
      <c r="BU234" s="159"/>
      <c r="BV234" s="159"/>
      <c r="BW234" s="159"/>
      <c r="BX234" s="159"/>
      <c r="BY234" s="159"/>
      <c r="BZ234" s="159"/>
      <c r="CA234" s="159"/>
      <c r="CB234" s="159"/>
      <c r="CC234" s="159"/>
      <c r="CD234" s="159"/>
      <c r="CE234" s="159"/>
      <c r="CF234" s="159"/>
      <c r="CG234" s="159"/>
      <c r="CH234" s="159"/>
      <c r="CI234" s="159"/>
      <c r="CJ234" s="159"/>
      <c r="CK234" s="159"/>
      <c r="CL234" s="159"/>
      <c r="CM234" s="159"/>
      <c r="CN234" s="159"/>
      <c r="CO234" s="159"/>
      <c r="CP234" s="159"/>
      <c r="CQ234" s="159"/>
      <c r="CR234" s="159"/>
      <c r="CS234" s="159"/>
      <c r="CT234" s="159"/>
      <c r="CU234" s="159"/>
      <c r="CV234" s="159"/>
      <c r="CW234" s="159"/>
      <c r="CX234" s="159"/>
      <c r="CY234" s="159"/>
      <c r="CZ234" s="159"/>
      <c r="DA234" s="159"/>
      <c r="DB234" s="159"/>
      <c r="DC234" s="159"/>
      <c r="DD234" s="159"/>
      <c r="DE234" s="159"/>
      <c r="DF234" s="159"/>
      <c r="DG234" s="159"/>
      <c r="DH234" s="159"/>
      <c r="DI234" s="159"/>
      <c r="DJ234" s="159"/>
      <c r="DK234" s="159"/>
      <c r="DL234" s="159"/>
      <c r="DM234" s="159"/>
      <c r="DN234" s="159"/>
      <c r="DO234" s="159"/>
      <c r="DP234" s="159"/>
      <c r="DQ234" s="159"/>
      <c r="DR234" s="159"/>
      <c r="DS234" s="159"/>
      <c r="DT234" s="159"/>
      <c r="DU234" s="159"/>
      <c r="DV234" s="159"/>
      <c r="DW234" s="159"/>
      <c r="DX234" s="159"/>
      <c r="DY234" s="159"/>
      <c r="DZ234" s="159"/>
      <c r="EA234" s="159"/>
      <c r="EB234" s="159"/>
      <c r="EC234" s="159"/>
      <c r="ED234" s="159"/>
      <c r="EE234" s="159"/>
      <c r="EF234" s="159"/>
      <c r="EG234" s="159"/>
      <c r="EH234" s="159"/>
      <c r="EI234" s="159"/>
      <c r="EJ234" s="159"/>
      <c r="EK234" s="159"/>
      <c r="EL234" s="159"/>
      <c r="EM234" s="159"/>
      <c r="EN234" s="159"/>
      <c r="EO234" s="159"/>
      <c r="EP234" s="159"/>
      <c r="EQ234" s="159"/>
      <c r="ER234" s="159"/>
      <c r="ES234" s="159"/>
      <c r="ET234" s="159"/>
      <c r="EU234" s="159"/>
      <c r="EV234" s="159"/>
      <c r="EW234" s="159"/>
      <c r="EX234" s="159"/>
      <c r="EY234" s="159"/>
      <c r="EZ234" s="159"/>
      <c r="FA234" s="159"/>
      <c r="FB234" s="159"/>
      <c r="FC234" s="159"/>
      <c r="FD234" s="159"/>
      <c r="FE234" s="159"/>
      <c r="FF234" s="159"/>
      <c r="FG234" s="159"/>
      <c r="FH234" s="159"/>
      <c r="FI234" s="159"/>
      <c r="FJ234" s="159"/>
      <c r="FK234" s="159"/>
      <c r="FL234" s="159"/>
      <c r="FM234" s="159"/>
      <c r="FN234" s="159"/>
      <c r="FO234" s="159"/>
      <c r="FP234" s="159"/>
      <c r="FQ234" s="159"/>
      <c r="FR234" s="159"/>
      <c r="FS234" s="159"/>
      <c r="FT234" s="159"/>
      <c r="FU234" s="159"/>
      <c r="FV234" s="159"/>
      <c r="FW234" s="159"/>
      <c r="FX234" s="159"/>
      <c r="FY234" s="159"/>
      <c r="FZ234" s="159"/>
      <c r="GA234" s="159"/>
      <c r="GB234" s="159"/>
      <c r="GC234" s="159"/>
      <c r="GD234" s="159"/>
      <c r="GE234" s="159"/>
      <c r="GF234" s="159"/>
      <c r="GG234" s="159"/>
      <c r="GH234" s="159"/>
    </row>
    <row r="235" customFormat="false" ht="12.75" hidden="false" customHeight="false" outlineLevel="0" collapsed="false">
      <c r="A235" s="168"/>
      <c r="B235" s="149"/>
      <c r="C235" s="149"/>
      <c r="D235" s="149"/>
      <c r="E235" s="149"/>
      <c r="F235" s="149"/>
      <c r="G235" s="149"/>
      <c r="H235" s="148"/>
      <c r="I235" s="170"/>
      <c r="R235" s="148"/>
      <c r="S235" s="158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  <c r="AV235" s="159"/>
      <c r="AW235" s="159"/>
      <c r="AX235" s="159"/>
      <c r="AY235" s="159"/>
      <c r="AZ235" s="159"/>
      <c r="BA235" s="159"/>
      <c r="BB235" s="159"/>
      <c r="BC235" s="159"/>
      <c r="BD235" s="159"/>
      <c r="BE235" s="159"/>
      <c r="BF235" s="159"/>
      <c r="BG235" s="159"/>
      <c r="BH235" s="159"/>
      <c r="BI235" s="159"/>
      <c r="BJ235" s="159"/>
      <c r="BK235" s="159"/>
      <c r="BL235" s="159"/>
      <c r="BM235" s="159"/>
      <c r="BN235" s="159"/>
      <c r="BO235" s="159"/>
      <c r="BP235" s="159"/>
      <c r="BQ235" s="159"/>
      <c r="BR235" s="159"/>
      <c r="BS235" s="159"/>
      <c r="BT235" s="159"/>
      <c r="BU235" s="159"/>
      <c r="BV235" s="159"/>
      <c r="BW235" s="159"/>
      <c r="BX235" s="159"/>
      <c r="BY235" s="159"/>
      <c r="BZ235" s="159"/>
      <c r="CA235" s="159"/>
      <c r="CB235" s="159"/>
      <c r="CC235" s="159"/>
      <c r="CD235" s="159"/>
      <c r="CE235" s="159"/>
      <c r="CF235" s="159"/>
      <c r="CG235" s="159"/>
      <c r="CH235" s="159"/>
      <c r="CI235" s="159"/>
      <c r="CJ235" s="159"/>
      <c r="CK235" s="159"/>
      <c r="CL235" s="159"/>
      <c r="CM235" s="159"/>
      <c r="CN235" s="159"/>
      <c r="CO235" s="159"/>
      <c r="CP235" s="159"/>
      <c r="CQ235" s="159"/>
      <c r="CR235" s="159"/>
      <c r="CS235" s="159"/>
      <c r="CT235" s="159"/>
      <c r="CU235" s="159"/>
      <c r="CV235" s="159"/>
      <c r="CW235" s="159"/>
      <c r="CX235" s="159"/>
      <c r="CY235" s="159"/>
      <c r="CZ235" s="159"/>
      <c r="DA235" s="159"/>
      <c r="DB235" s="159"/>
      <c r="DC235" s="159"/>
      <c r="DD235" s="159"/>
      <c r="DE235" s="159"/>
      <c r="DF235" s="159"/>
      <c r="DG235" s="159"/>
      <c r="DH235" s="159"/>
      <c r="DI235" s="159"/>
      <c r="DJ235" s="159"/>
      <c r="DK235" s="159"/>
      <c r="DL235" s="159"/>
      <c r="DM235" s="159"/>
      <c r="DN235" s="159"/>
      <c r="DO235" s="159"/>
      <c r="DP235" s="159"/>
      <c r="DQ235" s="159"/>
      <c r="DR235" s="159"/>
      <c r="DS235" s="159"/>
      <c r="DT235" s="159"/>
      <c r="DU235" s="159"/>
      <c r="DV235" s="159"/>
      <c r="DW235" s="159"/>
      <c r="DX235" s="159"/>
      <c r="DY235" s="159"/>
      <c r="DZ235" s="159"/>
      <c r="EA235" s="159"/>
      <c r="EB235" s="159"/>
      <c r="EC235" s="159"/>
      <c r="ED235" s="159"/>
      <c r="EE235" s="159"/>
      <c r="EF235" s="159"/>
      <c r="EG235" s="159"/>
      <c r="EH235" s="159"/>
      <c r="EI235" s="159"/>
      <c r="EJ235" s="159"/>
      <c r="EK235" s="159"/>
      <c r="EL235" s="159"/>
      <c r="EM235" s="159"/>
      <c r="EN235" s="159"/>
      <c r="EO235" s="159"/>
      <c r="EP235" s="159"/>
      <c r="EQ235" s="159"/>
      <c r="ER235" s="159"/>
      <c r="ES235" s="159"/>
      <c r="ET235" s="159"/>
      <c r="EU235" s="159"/>
      <c r="EV235" s="159"/>
      <c r="EW235" s="159"/>
      <c r="EX235" s="159"/>
      <c r="EY235" s="159"/>
      <c r="EZ235" s="159"/>
      <c r="FA235" s="159"/>
      <c r="FB235" s="159"/>
      <c r="FC235" s="159"/>
      <c r="FD235" s="159"/>
      <c r="FE235" s="159"/>
      <c r="FF235" s="159"/>
      <c r="FG235" s="159"/>
      <c r="FH235" s="159"/>
      <c r="FI235" s="159"/>
      <c r="FJ235" s="159"/>
      <c r="FK235" s="159"/>
      <c r="FL235" s="159"/>
      <c r="FM235" s="159"/>
      <c r="FN235" s="159"/>
      <c r="FO235" s="159"/>
      <c r="FP235" s="159"/>
      <c r="FQ235" s="159"/>
      <c r="FR235" s="159"/>
      <c r="FS235" s="159"/>
      <c r="FT235" s="159"/>
      <c r="FU235" s="159"/>
      <c r="FV235" s="159"/>
      <c r="FW235" s="159"/>
      <c r="FX235" s="159"/>
      <c r="FY235" s="159"/>
      <c r="FZ235" s="159"/>
      <c r="GA235" s="159"/>
      <c r="GB235" s="159"/>
      <c r="GC235" s="159"/>
      <c r="GD235" s="159"/>
      <c r="GE235" s="159"/>
      <c r="GF235" s="159"/>
      <c r="GG235" s="159"/>
      <c r="GH235" s="159"/>
    </row>
    <row r="236" customFormat="false" ht="12.75" hidden="false" customHeight="false" outlineLevel="0" collapsed="false">
      <c r="A236" s="168"/>
      <c r="B236" s="149"/>
      <c r="C236" s="149"/>
      <c r="D236" s="149"/>
      <c r="E236" s="149"/>
      <c r="F236" s="149"/>
      <c r="G236" s="149"/>
      <c r="H236" s="148"/>
      <c r="I236" s="170"/>
      <c r="R236" s="148"/>
      <c r="S236" s="158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  <c r="AV236" s="159"/>
      <c r="AW236" s="159"/>
      <c r="AX236" s="159"/>
      <c r="AY236" s="159"/>
      <c r="AZ236" s="159"/>
      <c r="BA236" s="159"/>
      <c r="BB236" s="159"/>
      <c r="BC236" s="159"/>
      <c r="BD236" s="159"/>
      <c r="BE236" s="159"/>
      <c r="BF236" s="159"/>
      <c r="BG236" s="159"/>
      <c r="BH236" s="159"/>
      <c r="BI236" s="159"/>
      <c r="BJ236" s="159"/>
      <c r="BK236" s="159"/>
      <c r="BL236" s="159"/>
      <c r="BM236" s="159"/>
      <c r="BN236" s="159"/>
      <c r="BO236" s="159"/>
      <c r="BP236" s="159"/>
      <c r="BQ236" s="159"/>
      <c r="BR236" s="159"/>
      <c r="BS236" s="159"/>
      <c r="BT236" s="159"/>
      <c r="BU236" s="159"/>
      <c r="BV236" s="159"/>
      <c r="BW236" s="159"/>
      <c r="BX236" s="159"/>
      <c r="BY236" s="159"/>
      <c r="BZ236" s="159"/>
      <c r="CA236" s="159"/>
      <c r="CB236" s="159"/>
      <c r="CC236" s="159"/>
      <c r="CD236" s="159"/>
      <c r="CE236" s="159"/>
      <c r="CF236" s="159"/>
      <c r="CG236" s="159"/>
      <c r="CH236" s="159"/>
      <c r="CI236" s="159"/>
      <c r="CJ236" s="159"/>
      <c r="CK236" s="159"/>
      <c r="CL236" s="159"/>
      <c r="CM236" s="159"/>
      <c r="CN236" s="159"/>
      <c r="CO236" s="159"/>
      <c r="CP236" s="159"/>
      <c r="CQ236" s="159"/>
      <c r="CR236" s="159"/>
      <c r="CS236" s="159"/>
      <c r="CT236" s="159"/>
      <c r="CU236" s="159"/>
      <c r="CV236" s="159"/>
      <c r="CW236" s="159"/>
      <c r="CX236" s="159"/>
      <c r="CY236" s="159"/>
      <c r="CZ236" s="159"/>
      <c r="DA236" s="159"/>
      <c r="DB236" s="159"/>
      <c r="DC236" s="159"/>
      <c r="DD236" s="159"/>
      <c r="DE236" s="159"/>
      <c r="DF236" s="159"/>
      <c r="DG236" s="159"/>
      <c r="DH236" s="159"/>
      <c r="DI236" s="159"/>
      <c r="DJ236" s="159"/>
      <c r="DK236" s="159"/>
      <c r="DL236" s="159"/>
      <c r="DM236" s="159"/>
      <c r="DN236" s="159"/>
      <c r="DO236" s="159"/>
      <c r="DP236" s="159"/>
      <c r="DQ236" s="159"/>
      <c r="DR236" s="159"/>
      <c r="DS236" s="159"/>
      <c r="DT236" s="159"/>
      <c r="DU236" s="159"/>
      <c r="DV236" s="159"/>
      <c r="DW236" s="159"/>
      <c r="DX236" s="159"/>
      <c r="DY236" s="159"/>
      <c r="DZ236" s="159"/>
      <c r="EA236" s="159"/>
      <c r="EB236" s="159"/>
      <c r="EC236" s="159"/>
      <c r="ED236" s="159"/>
      <c r="EE236" s="159"/>
      <c r="EF236" s="159"/>
      <c r="EG236" s="159"/>
      <c r="EH236" s="159"/>
      <c r="EI236" s="159"/>
      <c r="EJ236" s="159"/>
      <c r="EK236" s="159"/>
      <c r="EL236" s="159"/>
      <c r="EM236" s="159"/>
      <c r="EN236" s="159"/>
      <c r="EO236" s="159"/>
      <c r="EP236" s="159"/>
      <c r="EQ236" s="159"/>
      <c r="ER236" s="159"/>
      <c r="ES236" s="159"/>
      <c r="ET236" s="159"/>
      <c r="EU236" s="159"/>
      <c r="EV236" s="159"/>
      <c r="EW236" s="159"/>
      <c r="EX236" s="159"/>
      <c r="EY236" s="159"/>
      <c r="EZ236" s="159"/>
      <c r="FA236" s="159"/>
      <c r="FB236" s="159"/>
      <c r="FC236" s="159"/>
      <c r="FD236" s="159"/>
      <c r="FE236" s="159"/>
      <c r="FF236" s="159"/>
      <c r="FG236" s="159"/>
      <c r="FH236" s="159"/>
      <c r="FI236" s="159"/>
      <c r="FJ236" s="159"/>
      <c r="FK236" s="159"/>
      <c r="FL236" s="159"/>
      <c r="FM236" s="159"/>
      <c r="FN236" s="159"/>
      <c r="FO236" s="159"/>
      <c r="FP236" s="159"/>
      <c r="FQ236" s="159"/>
      <c r="FR236" s="159"/>
      <c r="FS236" s="159"/>
      <c r="FT236" s="159"/>
      <c r="FU236" s="159"/>
      <c r="FV236" s="159"/>
      <c r="FW236" s="159"/>
      <c r="FX236" s="159"/>
      <c r="FY236" s="159"/>
      <c r="FZ236" s="159"/>
      <c r="GA236" s="159"/>
      <c r="GB236" s="159"/>
      <c r="GC236" s="159"/>
      <c r="GD236" s="159"/>
      <c r="GE236" s="159"/>
      <c r="GF236" s="159"/>
      <c r="GG236" s="159"/>
      <c r="GH236" s="159"/>
    </row>
    <row r="237" customFormat="false" ht="12.75" hidden="false" customHeight="false" outlineLevel="0" collapsed="false">
      <c r="A237" s="168"/>
      <c r="B237" s="149"/>
      <c r="C237" s="149"/>
      <c r="D237" s="149"/>
      <c r="E237" s="149"/>
      <c r="F237" s="149"/>
      <c r="G237" s="149"/>
      <c r="H237" s="148"/>
      <c r="I237" s="170"/>
      <c r="R237" s="148"/>
      <c r="S237" s="158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  <c r="AV237" s="159"/>
      <c r="AW237" s="159"/>
      <c r="AX237" s="159"/>
      <c r="AY237" s="159"/>
      <c r="AZ237" s="159"/>
      <c r="BA237" s="159"/>
      <c r="BB237" s="159"/>
      <c r="BC237" s="159"/>
      <c r="BD237" s="159"/>
      <c r="BE237" s="159"/>
      <c r="BF237" s="159"/>
      <c r="BG237" s="159"/>
      <c r="BH237" s="159"/>
      <c r="BI237" s="159"/>
      <c r="BJ237" s="159"/>
      <c r="BK237" s="159"/>
      <c r="BL237" s="159"/>
      <c r="BM237" s="159"/>
      <c r="BN237" s="159"/>
      <c r="BO237" s="159"/>
      <c r="BP237" s="159"/>
      <c r="BQ237" s="159"/>
      <c r="BR237" s="159"/>
      <c r="BS237" s="159"/>
      <c r="BT237" s="159"/>
      <c r="BU237" s="159"/>
      <c r="BV237" s="159"/>
      <c r="BW237" s="159"/>
      <c r="BX237" s="159"/>
      <c r="BY237" s="159"/>
      <c r="BZ237" s="159"/>
      <c r="CA237" s="159"/>
      <c r="CB237" s="159"/>
      <c r="CC237" s="159"/>
      <c r="CD237" s="159"/>
      <c r="CE237" s="159"/>
      <c r="CF237" s="159"/>
      <c r="CG237" s="159"/>
      <c r="CH237" s="159"/>
      <c r="CI237" s="159"/>
      <c r="CJ237" s="159"/>
      <c r="CK237" s="159"/>
      <c r="CL237" s="159"/>
      <c r="CM237" s="159"/>
      <c r="CN237" s="159"/>
      <c r="CO237" s="159"/>
      <c r="CP237" s="159"/>
      <c r="CQ237" s="159"/>
      <c r="CR237" s="159"/>
      <c r="CS237" s="159"/>
      <c r="CT237" s="159"/>
      <c r="CU237" s="159"/>
      <c r="CV237" s="159"/>
      <c r="CW237" s="159"/>
      <c r="CX237" s="159"/>
      <c r="CY237" s="159"/>
      <c r="CZ237" s="159"/>
      <c r="DA237" s="159"/>
      <c r="DB237" s="159"/>
      <c r="DC237" s="159"/>
      <c r="DD237" s="159"/>
      <c r="DE237" s="159"/>
      <c r="DF237" s="159"/>
      <c r="DG237" s="159"/>
      <c r="DH237" s="159"/>
      <c r="DI237" s="159"/>
      <c r="DJ237" s="159"/>
      <c r="DK237" s="159"/>
      <c r="DL237" s="159"/>
      <c r="DM237" s="159"/>
      <c r="DN237" s="159"/>
      <c r="DO237" s="159"/>
      <c r="DP237" s="159"/>
      <c r="DQ237" s="159"/>
      <c r="DR237" s="159"/>
      <c r="DS237" s="159"/>
      <c r="DT237" s="159"/>
      <c r="DU237" s="159"/>
      <c r="DV237" s="159"/>
      <c r="DW237" s="159"/>
      <c r="DX237" s="159"/>
      <c r="DY237" s="159"/>
      <c r="DZ237" s="159"/>
      <c r="EA237" s="159"/>
      <c r="EB237" s="159"/>
      <c r="EC237" s="159"/>
      <c r="ED237" s="159"/>
      <c r="EE237" s="159"/>
      <c r="EF237" s="159"/>
      <c r="EG237" s="159"/>
      <c r="EH237" s="159"/>
      <c r="EI237" s="159"/>
      <c r="EJ237" s="159"/>
      <c r="EK237" s="159"/>
      <c r="EL237" s="159"/>
      <c r="EM237" s="159"/>
      <c r="EN237" s="159"/>
      <c r="EO237" s="159"/>
      <c r="EP237" s="159"/>
      <c r="EQ237" s="159"/>
      <c r="ER237" s="159"/>
      <c r="ES237" s="159"/>
      <c r="ET237" s="159"/>
      <c r="EU237" s="159"/>
      <c r="EV237" s="159"/>
      <c r="EW237" s="159"/>
      <c r="EX237" s="159"/>
      <c r="EY237" s="159"/>
      <c r="EZ237" s="159"/>
      <c r="FA237" s="159"/>
      <c r="FB237" s="159"/>
      <c r="FC237" s="159"/>
      <c r="FD237" s="159"/>
      <c r="FE237" s="159"/>
      <c r="FF237" s="159"/>
      <c r="FG237" s="159"/>
      <c r="FH237" s="159"/>
      <c r="FI237" s="159"/>
      <c r="FJ237" s="159"/>
      <c r="FK237" s="159"/>
      <c r="FL237" s="159"/>
      <c r="FM237" s="159"/>
      <c r="FN237" s="159"/>
      <c r="FO237" s="159"/>
      <c r="FP237" s="159"/>
      <c r="FQ237" s="159"/>
      <c r="FR237" s="159"/>
      <c r="FS237" s="159"/>
      <c r="FT237" s="159"/>
      <c r="FU237" s="159"/>
      <c r="FV237" s="159"/>
      <c r="FW237" s="159"/>
      <c r="FX237" s="159"/>
      <c r="FY237" s="159"/>
      <c r="FZ237" s="159"/>
      <c r="GA237" s="159"/>
      <c r="GB237" s="159"/>
      <c r="GC237" s="159"/>
      <c r="GD237" s="159"/>
      <c r="GE237" s="159"/>
      <c r="GF237" s="159"/>
      <c r="GG237" s="159"/>
      <c r="GH237" s="159"/>
    </row>
    <row r="238" customFormat="false" ht="12.75" hidden="false" customHeight="false" outlineLevel="0" collapsed="false">
      <c r="A238" s="168"/>
      <c r="B238" s="149"/>
      <c r="C238" s="149"/>
      <c r="D238" s="149"/>
      <c r="E238" s="149"/>
      <c r="F238" s="149"/>
      <c r="G238" s="149"/>
      <c r="H238" s="148"/>
      <c r="I238" s="170"/>
      <c r="R238" s="148"/>
      <c r="S238" s="158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  <c r="AV238" s="159"/>
      <c r="AW238" s="159"/>
      <c r="AX238" s="159"/>
      <c r="AY238" s="159"/>
      <c r="AZ238" s="159"/>
      <c r="BA238" s="159"/>
      <c r="BB238" s="159"/>
      <c r="BC238" s="159"/>
      <c r="BD238" s="159"/>
      <c r="BE238" s="159"/>
      <c r="BF238" s="159"/>
      <c r="BG238" s="159"/>
      <c r="BH238" s="159"/>
      <c r="BI238" s="159"/>
      <c r="BJ238" s="159"/>
      <c r="BK238" s="159"/>
      <c r="BL238" s="159"/>
      <c r="BM238" s="159"/>
      <c r="BN238" s="159"/>
      <c r="BO238" s="159"/>
      <c r="BP238" s="159"/>
      <c r="BQ238" s="159"/>
      <c r="BR238" s="159"/>
      <c r="BS238" s="159"/>
      <c r="BT238" s="159"/>
      <c r="BU238" s="159"/>
      <c r="BV238" s="159"/>
      <c r="BW238" s="159"/>
      <c r="BX238" s="159"/>
      <c r="BY238" s="159"/>
      <c r="BZ238" s="159"/>
      <c r="CA238" s="159"/>
      <c r="CB238" s="159"/>
      <c r="CC238" s="159"/>
      <c r="CD238" s="159"/>
      <c r="CE238" s="159"/>
      <c r="CF238" s="159"/>
      <c r="CG238" s="159"/>
      <c r="CH238" s="159"/>
      <c r="CI238" s="159"/>
      <c r="CJ238" s="159"/>
      <c r="CK238" s="159"/>
      <c r="CL238" s="159"/>
      <c r="CM238" s="159"/>
      <c r="CN238" s="159"/>
      <c r="CO238" s="159"/>
      <c r="CP238" s="159"/>
      <c r="CQ238" s="159"/>
      <c r="CR238" s="159"/>
      <c r="CS238" s="159"/>
      <c r="CT238" s="159"/>
      <c r="CU238" s="159"/>
      <c r="CV238" s="159"/>
      <c r="CW238" s="159"/>
      <c r="CX238" s="159"/>
      <c r="CY238" s="159"/>
      <c r="CZ238" s="159"/>
      <c r="DA238" s="159"/>
      <c r="DB238" s="159"/>
      <c r="DC238" s="159"/>
      <c r="DD238" s="159"/>
      <c r="DE238" s="159"/>
      <c r="DF238" s="159"/>
      <c r="DG238" s="159"/>
      <c r="DH238" s="159"/>
      <c r="DI238" s="159"/>
      <c r="DJ238" s="159"/>
      <c r="DK238" s="159"/>
      <c r="DL238" s="159"/>
      <c r="DM238" s="159"/>
      <c r="DN238" s="159"/>
      <c r="DO238" s="159"/>
      <c r="DP238" s="159"/>
      <c r="DQ238" s="159"/>
      <c r="DR238" s="159"/>
      <c r="DS238" s="159"/>
      <c r="DT238" s="159"/>
      <c r="DU238" s="159"/>
      <c r="DV238" s="159"/>
      <c r="DW238" s="159"/>
      <c r="DX238" s="159"/>
      <c r="DY238" s="159"/>
      <c r="DZ238" s="159"/>
      <c r="EA238" s="159"/>
      <c r="EB238" s="159"/>
      <c r="EC238" s="159"/>
      <c r="ED238" s="159"/>
      <c r="EE238" s="159"/>
      <c r="EF238" s="159"/>
      <c r="EG238" s="159"/>
      <c r="EH238" s="159"/>
      <c r="EI238" s="159"/>
      <c r="EJ238" s="159"/>
      <c r="EK238" s="159"/>
      <c r="EL238" s="159"/>
      <c r="EM238" s="159"/>
      <c r="EN238" s="159"/>
      <c r="EO238" s="159"/>
      <c r="EP238" s="159"/>
      <c r="EQ238" s="159"/>
      <c r="ER238" s="159"/>
      <c r="ES238" s="159"/>
      <c r="ET238" s="159"/>
      <c r="EU238" s="159"/>
      <c r="EV238" s="159"/>
      <c r="EW238" s="159"/>
      <c r="EX238" s="159"/>
      <c r="EY238" s="159"/>
      <c r="EZ238" s="159"/>
      <c r="FA238" s="159"/>
      <c r="FB238" s="159"/>
      <c r="FC238" s="159"/>
      <c r="FD238" s="159"/>
      <c r="FE238" s="159"/>
      <c r="FF238" s="159"/>
      <c r="FG238" s="159"/>
      <c r="FH238" s="159"/>
      <c r="FI238" s="159"/>
      <c r="FJ238" s="159"/>
      <c r="FK238" s="159"/>
      <c r="FL238" s="159"/>
      <c r="FM238" s="159"/>
      <c r="FN238" s="159"/>
      <c r="FO238" s="159"/>
      <c r="FP238" s="159"/>
      <c r="FQ238" s="159"/>
      <c r="FR238" s="159"/>
      <c r="FS238" s="159"/>
      <c r="FT238" s="159"/>
      <c r="FU238" s="159"/>
      <c r="FV238" s="159"/>
      <c r="FW238" s="159"/>
      <c r="FX238" s="159"/>
      <c r="FY238" s="159"/>
      <c r="FZ238" s="159"/>
      <c r="GA238" s="159"/>
      <c r="GB238" s="159"/>
      <c r="GC238" s="159"/>
      <c r="GD238" s="159"/>
      <c r="GE238" s="159"/>
      <c r="GF238" s="159"/>
      <c r="GG238" s="159"/>
      <c r="GH238" s="159"/>
    </row>
    <row r="239" customFormat="false" ht="12.75" hidden="false" customHeight="false" outlineLevel="0" collapsed="false">
      <c r="A239" s="168"/>
      <c r="B239" s="149"/>
      <c r="C239" s="149"/>
      <c r="D239" s="149"/>
      <c r="E239" s="149"/>
      <c r="F239" s="149"/>
      <c r="G239" s="149"/>
      <c r="H239" s="148"/>
      <c r="I239" s="170"/>
      <c r="R239" s="148"/>
      <c r="S239" s="158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  <c r="AV239" s="159"/>
      <c r="AW239" s="159"/>
      <c r="AX239" s="159"/>
      <c r="AY239" s="159"/>
      <c r="AZ239" s="159"/>
      <c r="BA239" s="159"/>
      <c r="BB239" s="159"/>
      <c r="BC239" s="159"/>
      <c r="BD239" s="159"/>
      <c r="BE239" s="159"/>
      <c r="BF239" s="159"/>
      <c r="BG239" s="159"/>
      <c r="BH239" s="159"/>
      <c r="BI239" s="159"/>
      <c r="BJ239" s="159"/>
      <c r="BK239" s="159"/>
      <c r="BL239" s="159"/>
      <c r="BM239" s="159"/>
      <c r="BN239" s="159"/>
      <c r="BO239" s="159"/>
      <c r="BP239" s="159"/>
      <c r="BQ239" s="159"/>
      <c r="BR239" s="159"/>
      <c r="BS239" s="159"/>
      <c r="BT239" s="159"/>
      <c r="BU239" s="159"/>
      <c r="BV239" s="159"/>
      <c r="BW239" s="159"/>
      <c r="BX239" s="159"/>
      <c r="BY239" s="159"/>
      <c r="BZ239" s="159"/>
      <c r="CA239" s="159"/>
      <c r="CB239" s="159"/>
      <c r="CC239" s="159"/>
      <c r="CD239" s="159"/>
      <c r="CE239" s="159"/>
      <c r="CF239" s="159"/>
      <c r="CG239" s="159"/>
      <c r="CH239" s="159"/>
      <c r="CI239" s="159"/>
      <c r="CJ239" s="159"/>
      <c r="CK239" s="159"/>
      <c r="CL239" s="159"/>
      <c r="CM239" s="159"/>
      <c r="CN239" s="159"/>
      <c r="CO239" s="159"/>
      <c r="CP239" s="159"/>
      <c r="CQ239" s="159"/>
      <c r="CR239" s="159"/>
      <c r="CS239" s="159"/>
      <c r="CT239" s="159"/>
      <c r="CU239" s="159"/>
      <c r="CV239" s="159"/>
      <c r="CW239" s="159"/>
      <c r="CX239" s="159"/>
      <c r="CY239" s="159"/>
      <c r="CZ239" s="159"/>
      <c r="DA239" s="159"/>
      <c r="DB239" s="159"/>
      <c r="DC239" s="159"/>
      <c r="DD239" s="159"/>
      <c r="DE239" s="159"/>
      <c r="DF239" s="159"/>
      <c r="DG239" s="159"/>
      <c r="DH239" s="159"/>
      <c r="DI239" s="159"/>
      <c r="DJ239" s="159"/>
      <c r="DK239" s="159"/>
      <c r="DL239" s="159"/>
      <c r="DM239" s="159"/>
      <c r="DN239" s="159"/>
      <c r="DO239" s="159"/>
      <c r="DP239" s="159"/>
      <c r="DQ239" s="159"/>
      <c r="DR239" s="159"/>
      <c r="DS239" s="159"/>
      <c r="DT239" s="159"/>
      <c r="DU239" s="159"/>
      <c r="DV239" s="159"/>
      <c r="DW239" s="159"/>
      <c r="DX239" s="159"/>
      <c r="DY239" s="159"/>
      <c r="DZ239" s="159"/>
      <c r="EA239" s="159"/>
      <c r="EB239" s="159"/>
      <c r="EC239" s="159"/>
      <c r="ED239" s="159"/>
      <c r="EE239" s="159"/>
      <c r="EF239" s="159"/>
      <c r="EG239" s="159"/>
      <c r="EH239" s="159"/>
      <c r="EI239" s="159"/>
      <c r="EJ239" s="159"/>
      <c r="EK239" s="159"/>
      <c r="EL239" s="159"/>
      <c r="EM239" s="159"/>
      <c r="EN239" s="159"/>
      <c r="EO239" s="159"/>
      <c r="EP239" s="159"/>
      <c r="EQ239" s="159"/>
      <c r="ER239" s="159"/>
      <c r="ES239" s="159"/>
      <c r="ET239" s="159"/>
      <c r="EU239" s="159"/>
      <c r="EV239" s="159"/>
      <c r="EW239" s="159"/>
      <c r="EX239" s="159"/>
      <c r="EY239" s="159"/>
      <c r="EZ239" s="159"/>
      <c r="FA239" s="159"/>
      <c r="FB239" s="159"/>
      <c r="FC239" s="159"/>
      <c r="FD239" s="159"/>
      <c r="FE239" s="159"/>
      <c r="FF239" s="159"/>
      <c r="FG239" s="159"/>
      <c r="FH239" s="159"/>
      <c r="FI239" s="159"/>
      <c r="FJ239" s="159"/>
      <c r="FK239" s="159"/>
      <c r="FL239" s="159"/>
      <c r="FM239" s="159"/>
      <c r="FN239" s="159"/>
      <c r="FO239" s="159"/>
      <c r="FP239" s="159"/>
      <c r="FQ239" s="159"/>
      <c r="FR239" s="159"/>
      <c r="FS239" s="159"/>
      <c r="FT239" s="159"/>
      <c r="FU239" s="159"/>
      <c r="FV239" s="159"/>
      <c r="FW239" s="159"/>
      <c r="FX239" s="159"/>
      <c r="FY239" s="159"/>
      <c r="FZ239" s="159"/>
      <c r="GA239" s="159"/>
      <c r="GB239" s="159"/>
      <c r="GC239" s="159"/>
      <c r="GD239" s="159"/>
      <c r="GE239" s="159"/>
      <c r="GF239" s="159"/>
      <c r="GG239" s="159"/>
      <c r="GH239" s="159"/>
    </row>
    <row r="240" customFormat="false" ht="12.75" hidden="false" customHeight="false" outlineLevel="0" collapsed="false">
      <c r="A240" s="168"/>
      <c r="B240" s="149"/>
      <c r="C240" s="149"/>
      <c r="D240" s="149"/>
      <c r="E240" s="149"/>
      <c r="F240" s="149"/>
      <c r="G240" s="149"/>
      <c r="H240" s="148"/>
      <c r="I240" s="170"/>
      <c r="R240" s="148"/>
      <c r="S240" s="158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  <c r="AV240" s="159"/>
      <c r="AW240" s="159"/>
      <c r="AX240" s="159"/>
      <c r="AY240" s="159"/>
      <c r="AZ240" s="159"/>
      <c r="BA240" s="159"/>
      <c r="BB240" s="159"/>
      <c r="BC240" s="159"/>
      <c r="BD240" s="159"/>
      <c r="BE240" s="159"/>
      <c r="BF240" s="159"/>
      <c r="BG240" s="159"/>
      <c r="BH240" s="159"/>
      <c r="BI240" s="159"/>
      <c r="BJ240" s="159"/>
      <c r="BK240" s="159"/>
      <c r="BL240" s="159"/>
      <c r="BM240" s="159"/>
      <c r="BN240" s="159"/>
      <c r="BO240" s="159"/>
      <c r="BP240" s="159"/>
      <c r="BQ240" s="159"/>
      <c r="BR240" s="159"/>
      <c r="BS240" s="159"/>
      <c r="BT240" s="159"/>
      <c r="BU240" s="159"/>
      <c r="BV240" s="159"/>
      <c r="BW240" s="159"/>
      <c r="BX240" s="159"/>
      <c r="BY240" s="159"/>
      <c r="BZ240" s="159"/>
      <c r="CA240" s="159"/>
      <c r="CB240" s="159"/>
      <c r="CC240" s="159"/>
      <c r="CD240" s="159"/>
      <c r="CE240" s="159"/>
      <c r="CF240" s="159"/>
      <c r="CG240" s="159"/>
      <c r="CH240" s="159"/>
      <c r="CI240" s="159"/>
      <c r="CJ240" s="159"/>
      <c r="CK240" s="159"/>
      <c r="CL240" s="159"/>
      <c r="CM240" s="159"/>
      <c r="CN240" s="159"/>
      <c r="CO240" s="159"/>
      <c r="CP240" s="159"/>
      <c r="CQ240" s="159"/>
      <c r="CR240" s="159"/>
      <c r="CS240" s="159"/>
      <c r="CT240" s="159"/>
      <c r="CU240" s="159"/>
      <c r="CV240" s="159"/>
      <c r="CW240" s="159"/>
      <c r="CX240" s="159"/>
      <c r="CY240" s="159"/>
      <c r="CZ240" s="159"/>
      <c r="DA240" s="159"/>
      <c r="DB240" s="159"/>
      <c r="DC240" s="159"/>
      <c r="DD240" s="159"/>
      <c r="DE240" s="159"/>
      <c r="DF240" s="159"/>
      <c r="DG240" s="159"/>
      <c r="DH240" s="159"/>
      <c r="DI240" s="159"/>
      <c r="DJ240" s="159"/>
      <c r="DK240" s="159"/>
      <c r="DL240" s="159"/>
      <c r="DM240" s="159"/>
      <c r="DN240" s="159"/>
      <c r="DO240" s="159"/>
      <c r="DP240" s="159"/>
      <c r="DQ240" s="159"/>
      <c r="DR240" s="159"/>
      <c r="DS240" s="159"/>
      <c r="DT240" s="159"/>
      <c r="DU240" s="159"/>
      <c r="DV240" s="159"/>
      <c r="DW240" s="159"/>
      <c r="DX240" s="159"/>
      <c r="DY240" s="159"/>
      <c r="DZ240" s="159"/>
      <c r="EA240" s="159"/>
      <c r="EB240" s="159"/>
      <c r="EC240" s="159"/>
      <c r="ED240" s="159"/>
      <c r="EE240" s="159"/>
      <c r="EF240" s="159"/>
      <c r="EG240" s="159"/>
      <c r="EH240" s="159"/>
      <c r="EI240" s="159"/>
      <c r="EJ240" s="159"/>
      <c r="EK240" s="159"/>
      <c r="EL240" s="159"/>
      <c r="EM240" s="159"/>
      <c r="EN240" s="159"/>
      <c r="EO240" s="159"/>
      <c r="EP240" s="159"/>
      <c r="EQ240" s="159"/>
      <c r="ER240" s="159"/>
      <c r="ES240" s="159"/>
      <c r="ET240" s="159"/>
      <c r="EU240" s="159"/>
      <c r="EV240" s="159"/>
      <c r="EW240" s="159"/>
      <c r="EX240" s="159"/>
      <c r="EY240" s="159"/>
      <c r="EZ240" s="159"/>
      <c r="FA240" s="159"/>
      <c r="FB240" s="159"/>
      <c r="FC240" s="159"/>
      <c r="FD240" s="159"/>
      <c r="FE240" s="159"/>
      <c r="FF240" s="159"/>
      <c r="FG240" s="159"/>
      <c r="FH240" s="159"/>
      <c r="FI240" s="159"/>
      <c r="FJ240" s="159"/>
      <c r="FK240" s="159"/>
      <c r="FL240" s="159"/>
      <c r="FM240" s="159"/>
      <c r="FN240" s="159"/>
      <c r="FO240" s="159"/>
      <c r="FP240" s="159"/>
      <c r="FQ240" s="159"/>
      <c r="FR240" s="159"/>
      <c r="FS240" s="159"/>
      <c r="FT240" s="159"/>
      <c r="FU240" s="159"/>
      <c r="FV240" s="159"/>
      <c r="FW240" s="159"/>
      <c r="FX240" s="159"/>
      <c r="FY240" s="159"/>
      <c r="FZ240" s="159"/>
      <c r="GA240" s="159"/>
      <c r="GB240" s="159"/>
      <c r="GC240" s="159"/>
      <c r="GD240" s="159"/>
      <c r="GE240" s="159"/>
      <c r="GF240" s="159"/>
      <c r="GG240" s="159"/>
      <c r="GH240" s="159"/>
    </row>
    <row r="241" customFormat="false" ht="12.75" hidden="false" customHeight="false" outlineLevel="0" collapsed="false">
      <c r="A241" s="168"/>
      <c r="B241" s="149"/>
      <c r="C241" s="149"/>
      <c r="D241" s="149"/>
      <c r="E241" s="149"/>
      <c r="F241" s="149"/>
      <c r="G241" s="149"/>
      <c r="H241" s="148"/>
      <c r="I241" s="170"/>
      <c r="R241" s="148"/>
      <c r="S241" s="158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  <c r="AV241" s="159"/>
      <c r="AW241" s="159"/>
      <c r="AX241" s="159"/>
      <c r="AY241" s="159"/>
      <c r="AZ241" s="159"/>
      <c r="BA241" s="159"/>
      <c r="BB241" s="159"/>
      <c r="BC241" s="159"/>
      <c r="BD241" s="159"/>
      <c r="BE241" s="159"/>
      <c r="BF241" s="159"/>
      <c r="BG241" s="159"/>
      <c r="BH241" s="159"/>
      <c r="BI241" s="159"/>
      <c r="BJ241" s="159"/>
      <c r="BK241" s="159"/>
      <c r="BL241" s="159"/>
      <c r="BM241" s="159"/>
      <c r="BN241" s="159"/>
      <c r="BO241" s="159"/>
      <c r="BP241" s="159"/>
      <c r="BQ241" s="159"/>
      <c r="BR241" s="159"/>
      <c r="BS241" s="159"/>
      <c r="BT241" s="159"/>
      <c r="BU241" s="159"/>
      <c r="BV241" s="159"/>
      <c r="BW241" s="159"/>
      <c r="BX241" s="159"/>
      <c r="BY241" s="159"/>
      <c r="BZ241" s="159"/>
      <c r="CA241" s="159"/>
      <c r="CB241" s="159"/>
      <c r="CC241" s="159"/>
      <c r="CD241" s="159"/>
      <c r="CE241" s="159"/>
      <c r="CF241" s="159"/>
      <c r="CG241" s="159"/>
      <c r="CH241" s="159"/>
      <c r="CI241" s="159"/>
      <c r="CJ241" s="159"/>
      <c r="CK241" s="159"/>
      <c r="CL241" s="159"/>
      <c r="CM241" s="159"/>
      <c r="CN241" s="159"/>
      <c r="CO241" s="159"/>
      <c r="CP241" s="159"/>
      <c r="CQ241" s="159"/>
      <c r="CR241" s="159"/>
      <c r="CS241" s="159"/>
      <c r="CT241" s="159"/>
      <c r="CU241" s="159"/>
      <c r="CV241" s="159"/>
      <c r="CW241" s="159"/>
      <c r="CX241" s="159"/>
      <c r="CY241" s="159"/>
      <c r="CZ241" s="159"/>
      <c r="DA241" s="159"/>
      <c r="DB241" s="159"/>
      <c r="DC241" s="159"/>
      <c r="DD241" s="159"/>
      <c r="DE241" s="159"/>
      <c r="DF241" s="159"/>
      <c r="DG241" s="159"/>
      <c r="DH241" s="159"/>
      <c r="DI241" s="159"/>
      <c r="DJ241" s="159"/>
      <c r="DK241" s="159"/>
      <c r="DL241" s="159"/>
      <c r="DM241" s="159"/>
      <c r="DN241" s="159"/>
      <c r="DO241" s="159"/>
      <c r="DP241" s="159"/>
      <c r="DQ241" s="159"/>
      <c r="DR241" s="159"/>
      <c r="DS241" s="159"/>
      <c r="DT241" s="159"/>
      <c r="DU241" s="159"/>
      <c r="DV241" s="159"/>
      <c r="DW241" s="159"/>
      <c r="DX241" s="159"/>
      <c r="DY241" s="159"/>
      <c r="DZ241" s="159"/>
      <c r="EA241" s="159"/>
      <c r="EB241" s="159"/>
      <c r="EC241" s="159"/>
      <c r="ED241" s="159"/>
      <c r="EE241" s="159"/>
      <c r="EF241" s="159"/>
      <c r="EG241" s="159"/>
      <c r="EH241" s="159"/>
      <c r="EI241" s="159"/>
      <c r="EJ241" s="159"/>
      <c r="EK241" s="159"/>
      <c r="EL241" s="159"/>
      <c r="EM241" s="159"/>
      <c r="EN241" s="159"/>
      <c r="EO241" s="159"/>
      <c r="EP241" s="159"/>
      <c r="EQ241" s="159"/>
      <c r="ER241" s="159"/>
      <c r="ES241" s="159"/>
      <c r="ET241" s="159"/>
      <c r="EU241" s="159"/>
      <c r="EV241" s="159"/>
      <c r="EW241" s="159"/>
      <c r="EX241" s="159"/>
      <c r="EY241" s="159"/>
      <c r="EZ241" s="159"/>
      <c r="FA241" s="159"/>
      <c r="FB241" s="159"/>
      <c r="FC241" s="159"/>
      <c r="FD241" s="159"/>
      <c r="FE241" s="159"/>
      <c r="FF241" s="159"/>
      <c r="FG241" s="159"/>
      <c r="FH241" s="159"/>
      <c r="FI241" s="159"/>
      <c r="FJ241" s="159"/>
      <c r="FK241" s="159"/>
      <c r="FL241" s="159"/>
      <c r="FM241" s="159"/>
      <c r="FN241" s="159"/>
      <c r="FO241" s="159"/>
      <c r="FP241" s="159"/>
      <c r="FQ241" s="159"/>
      <c r="FR241" s="159"/>
      <c r="FS241" s="159"/>
      <c r="FT241" s="159"/>
      <c r="FU241" s="159"/>
      <c r="FV241" s="159"/>
      <c r="FW241" s="159"/>
      <c r="FX241" s="159"/>
      <c r="FY241" s="159"/>
      <c r="FZ241" s="159"/>
      <c r="GA241" s="159"/>
      <c r="GB241" s="159"/>
      <c r="GC241" s="159"/>
      <c r="GD241" s="159"/>
      <c r="GE241" s="159"/>
      <c r="GF241" s="159"/>
      <c r="GG241" s="159"/>
      <c r="GH241" s="159"/>
    </row>
    <row r="242" customFormat="false" ht="12.75" hidden="false" customHeight="false" outlineLevel="0" collapsed="false">
      <c r="A242" s="168"/>
      <c r="B242" s="149"/>
      <c r="C242" s="149"/>
      <c r="D242" s="149"/>
      <c r="E242" s="149"/>
      <c r="F242" s="149"/>
      <c r="G242" s="149"/>
      <c r="H242" s="148"/>
      <c r="I242" s="170"/>
      <c r="R242" s="148"/>
      <c r="S242" s="158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  <c r="AY242" s="159"/>
      <c r="AZ242" s="159"/>
      <c r="BA242" s="159"/>
      <c r="BB242" s="159"/>
      <c r="BC242" s="159"/>
      <c r="BD242" s="159"/>
      <c r="BE242" s="159"/>
      <c r="BF242" s="159"/>
      <c r="BG242" s="159"/>
      <c r="BH242" s="159"/>
      <c r="BI242" s="159"/>
      <c r="BJ242" s="159"/>
      <c r="BK242" s="159"/>
      <c r="BL242" s="159"/>
      <c r="BM242" s="159"/>
      <c r="BN242" s="159"/>
      <c r="BO242" s="159"/>
      <c r="BP242" s="159"/>
      <c r="BQ242" s="159"/>
      <c r="BR242" s="159"/>
      <c r="BS242" s="159"/>
      <c r="BT242" s="159"/>
      <c r="BU242" s="159"/>
      <c r="BV242" s="159"/>
      <c r="BW242" s="159"/>
      <c r="BX242" s="159"/>
      <c r="BY242" s="159"/>
      <c r="BZ242" s="159"/>
      <c r="CA242" s="159"/>
      <c r="CB242" s="159"/>
      <c r="CC242" s="159"/>
      <c r="CD242" s="159"/>
      <c r="CE242" s="159"/>
      <c r="CF242" s="159"/>
      <c r="CG242" s="159"/>
      <c r="CH242" s="159"/>
      <c r="CI242" s="159"/>
      <c r="CJ242" s="159"/>
      <c r="CK242" s="159"/>
      <c r="CL242" s="159"/>
      <c r="CM242" s="159"/>
      <c r="CN242" s="159"/>
      <c r="CO242" s="159"/>
      <c r="CP242" s="159"/>
      <c r="CQ242" s="159"/>
      <c r="CR242" s="159"/>
      <c r="CS242" s="159"/>
      <c r="CT242" s="159"/>
      <c r="CU242" s="159"/>
      <c r="CV242" s="159"/>
      <c r="CW242" s="159"/>
      <c r="CX242" s="159"/>
      <c r="CY242" s="159"/>
      <c r="CZ242" s="159"/>
      <c r="DA242" s="159"/>
      <c r="DB242" s="159"/>
      <c r="DC242" s="159"/>
      <c r="DD242" s="159"/>
      <c r="DE242" s="159"/>
      <c r="DF242" s="159"/>
      <c r="DG242" s="159"/>
      <c r="DH242" s="159"/>
      <c r="DI242" s="159"/>
      <c r="DJ242" s="159"/>
      <c r="DK242" s="159"/>
      <c r="DL242" s="159"/>
      <c r="DM242" s="159"/>
      <c r="DN242" s="159"/>
      <c r="DO242" s="159"/>
      <c r="DP242" s="159"/>
      <c r="DQ242" s="159"/>
      <c r="DR242" s="159"/>
      <c r="DS242" s="159"/>
      <c r="DT242" s="159"/>
      <c r="DU242" s="159"/>
      <c r="DV242" s="159"/>
      <c r="DW242" s="159"/>
      <c r="DX242" s="159"/>
      <c r="DY242" s="159"/>
      <c r="DZ242" s="159"/>
      <c r="EA242" s="159"/>
      <c r="EB242" s="159"/>
      <c r="EC242" s="159"/>
      <c r="ED242" s="159"/>
      <c r="EE242" s="159"/>
      <c r="EF242" s="159"/>
      <c r="EG242" s="159"/>
      <c r="EH242" s="159"/>
      <c r="EI242" s="159"/>
      <c r="EJ242" s="159"/>
      <c r="EK242" s="159"/>
      <c r="EL242" s="159"/>
      <c r="EM242" s="159"/>
      <c r="EN242" s="159"/>
      <c r="EO242" s="159"/>
      <c r="EP242" s="159"/>
      <c r="EQ242" s="159"/>
      <c r="ER242" s="159"/>
      <c r="ES242" s="159"/>
      <c r="ET242" s="159"/>
      <c r="EU242" s="159"/>
      <c r="EV242" s="159"/>
      <c r="EW242" s="159"/>
      <c r="EX242" s="159"/>
      <c r="EY242" s="159"/>
      <c r="EZ242" s="159"/>
      <c r="FA242" s="159"/>
      <c r="FB242" s="159"/>
      <c r="FC242" s="159"/>
      <c r="FD242" s="159"/>
      <c r="FE242" s="159"/>
      <c r="FF242" s="159"/>
      <c r="FG242" s="159"/>
      <c r="FH242" s="159"/>
      <c r="FI242" s="159"/>
      <c r="FJ242" s="159"/>
      <c r="FK242" s="159"/>
      <c r="FL242" s="159"/>
      <c r="FM242" s="159"/>
      <c r="FN242" s="159"/>
      <c r="FO242" s="159"/>
      <c r="FP242" s="159"/>
      <c r="FQ242" s="159"/>
      <c r="FR242" s="159"/>
      <c r="FS242" s="159"/>
      <c r="FT242" s="159"/>
      <c r="FU242" s="159"/>
      <c r="FV242" s="159"/>
      <c r="FW242" s="159"/>
      <c r="FX242" s="159"/>
      <c r="FY242" s="159"/>
      <c r="FZ242" s="159"/>
      <c r="GA242" s="159"/>
      <c r="GB242" s="159"/>
      <c r="GC242" s="159"/>
      <c r="GD242" s="159"/>
      <c r="GE242" s="159"/>
      <c r="GF242" s="159"/>
      <c r="GG242" s="159"/>
      <c r="GH242" s="159"/>
    </row>
    <row r="243" customFormat="false" ht="12.75" hidden="false" customHeight="false" outlineLevel="0" collapsed="false">
      <c r="A243" s="168"/>
      <c r="B243" s="149"/>
      <c r="C243" s="149"/>
      <c r="D243" s="149"/>
      <c r="E243" s="149"/>
      <c r="F243" s="149"/>
      <c r="G243" s="149"/>
      <c r="H243" s="148"/>
      <c r="I243" s="170"/>
      <c r="R243" s="148"/>
      <c r="S243" s="158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  <c r="AV243" s="159"/>
      <c r="AW243" s="159"/>
      <c r="AX243" s="159"/>
      <c r="AY243" s="159"/>
      <c r="AZ243" s="159"/>
      <c r="BA243" s="159"/>
      <c r="BB243" s="159"/>
      <c r="BC243" s="159"/>
      <c r="BD243" s="159"/>
      <c r="BE243" s="159"/>
      <c r="BF243" s="159"/>
      <c r="BG243" s="159"/>
      <c r="BH243" s="159"/>
      <c r="BI243" s="159"/>
      <c r="BJ243" s="159"/>
      <c r="BK243" s="159"/>
      <c r="BL243" s="159"/>
      <c r="BM243" s="159"/>
      <c r="BN243" s="159"/>
      <c r="BO243" s="159"/>
      <c r="BP243" s="159"/>
      <c r="BQ243" s="159"/>
      <c r="BR243" s="159"/>
      <c r="BS243" s="159"/>
      <c r="BT243" s="159"/>
      <c r="BU243" s="159"/>
      <c r="BV243" s="159"/>
      <c r="BW243" s="159"/>
      <c r="BX243" s="159"/>
      <c r="BY243" s="159"/>
      <c r="BZ243" s="159"/>
      <c r="CA243" s="159"/>
      <c r="CB243" s="159"/>
      <c r="CC243" s="159"/>
      <c r="CD243" s="159"/>
      <c r="CE243" s="159"/>
      <c r="CF243" s="159"/>
      <c r="CG243" s="159"/>
      <c r="CH243" s="159"/>
      <c r="CI243" s="159"/>
      <c r="CJ243" s="159"/>
      <c r="CK243" s="159"/>
      <c r="CL243" s="159"/>
      <c r="CM243" s="159"/>
      <c r="CN243" s="159"/>
      <c r="CO243" s="159"/>
      <c r="CP243" s="159"/>
      <c r="CQ243" s="159"/>
      <c r="CR243" s="159"/>
      <c r="CS243" s="159"/>
      <c r="CT243" s="159"/>
      <c r="CU243" s="159"/>
      <c r="CV243" s="159"/>
      <c r="CW243" s="159"/>
      <c r="CX243" s="159"/>
      <c r="CY243" s="159"/>
      <c r="CZ243" s="159"/>
      <c r="DA243" s="159"/>
      <c r="DB243" s="159"/>
      <c r="DC243" s="159"/>
      <c r="DD243" s="159"/>
      <c r="DE243" s="159"/>
      <c r="DF243" s="159"/>
      <c r="DG243" s="159"/>
      <c r="DH243" s="159"/>
      <c r="DI243" s="159"/>
      <c r="DJ243" s="159"/>
      <c r="DK243" s="159"/>
      <c r="DL243" s="159"/>
      <c r="DM243" s="159"/>
      <c r="DN243" s="159"/>
      <c r="DO243" s="159"/>
      <c r="DP243" s="159"/>
      <c r="DQ243" s="159"/>
      <c r="DR243" s="159"/>
      <c r="DS243" s="159"/>
      <c r="DT243" s="159"/>
      <c r="DU243" s="159"/>
      <c r="DV243" s="159"/>
      <c r="DW243" s="159"/>
      <c r="DX243" s="159"/>
      <c r="DY243" s="159"/>
      <c r="DZ243" s="159"/>
      <c r="EA243" s="159"/>
      <c r="EB243" s="159"/>
      <c r="EC243" s="159"/>
      <c r="ED243" s="159"/>
      <c r="EE243" s="159"/>
      <c r="EF243" s="159"/>
      <c r="EG243" s="159"/>
      <c r="EH243" s="159"/>
      <c r="EI243" s="159"/>
      <c r="EJ243" s="159"/>
      <c r="EK243" s="159"/>
      <c r="EL243" s="159"/>
      <c r="EM243" s="159"/>
      <c r="EN243" s="159"/>
      <c r="EO243" s="159"/>
      <c r="EP243" s="159"/>
      <c r="EQ243" s="159"/>
      <c r="ER243" s="159"/>
      <c r="ES243" s="159"/>
      <c r="ET243" s="159"/>
      <c r="EU243" s="159"/>
      <c r="EV243" s="159"/>
      <c r="EW243" s="159"/>
      <c r="EX243" s="159"/>
      <c r="EY243" s="159"/>
      <c r="EZ243" s="159"/>
      <c r="FA243" s="159"/>
      <c r="FB243" s="159"/>
      <c r="FC243" s="159"/>
      <c r="FD243" s="159"/>
      <c r="FE243" s="159"/>
      <c r="FF243" s="159"/>
      <c r="FG243" s="159"/>
      <c r="FH243" s="159"/>
      <c r="FI243" s="159"/>
      <c r="FJ243" s="159"/>
      <c r="FK243" s="159"/>
      <c r="FL243" s="159"/>
      <c r="FM243" s="159"/>
      <c r="FN243" s="159"/>
      <c r="FO243" s="159"/>
      <c r="FP243" s="159"/>
      <c r="FQ243" s="159"/>
      <c r="FR243" s="159"/>
      <c r="FS243" s="159"/>
      <c r="FT243" s="159"/>
      <c r="FU243" s="159"/>
      <c r="FV243" s="159"/>
      <c r="FW243" s="159"/>
      <c r="FX243" s="159"/>
      <c r="FY243" s="159"/>
      <c r="FZ243" s="159"/>
      <c r="GA243" s="159"/>
      <c r="GB243" s="159"/>
      <c r="GC243" s="159"/>
      <c r="GD243" s="159"/>
      <c r="GE243" s="159"/>
      <c r="GF243" s="159"/>
      <c r="GG243" s="159"/>
      <c r="GH243" s="159"/>
    </row>
    <row r="244" customFormat="false" ht="12.75" hidden="false" customHeight="false" outlineLevel="0" collapsed="false">
      <c r="A244" s="168"/>
      <c r="B244" s="149"/>
      <c r="C244" s="149"/>
      <c r="D244" s="149"/>
      <c r="E244" s="149"/>
      <c r="F244" s="149"/>
      <c r="G244" s="149"/>
      <c r="H244" s="148"/>
      <c r="I244" s="170"/>
      <c r="R244" s="148"/>
      <c r="S244" s="158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  <c r="BE244" s="159"/>
      <c r="BF244" s="159"/>
      <c r="BG244" s="159"/>
      <c r="BH244" s="159"/>
      <c r="BI244" s="159"/>
      <c r="BJ244" s="159"/>
      <c r="BK244" s="159"/>
      <c r="BL244" s="159"/>
      <c r="BM244" s="159"/>
      <c r="BN244" s="159"/>
      <c r="BO244" s="159"/>
      <c r="BP244" s="159"/>
      <c r="BQ244" s="159"/>
      <c r="BR244" s="159"/>
      <c r="BS244" s="159"/>
      <c r="BT244" s="159"/>
      <c r="BU244" s="159"/>
      <c r="BV244" s="159"/>
      <c r="BW244" s="159"/>
      <c r="BX244" s="159"/>
      <c r="BY244" s="159"/>
      <c r="BZ244" s="159"/>
      <c r="CA244" s="159"/>
      <c r="CB244" s="159"/>
      <c r="CC244" s="159"/>
      <c r="CD244" s="159"/>
      <c r="CE244" s="159"/>
      <c r="CF244" s="159"/>
      <c r="CG244" s="159"/>
      <c r="CH244" s="159"/>
      <c r="CI244" s="159"/>
      <c r="CJ244" s="159"/>
      <c r="CK244" s="159"/>
      <c r="CL244" s="159"/>
      <c r="CM244" s="159"/>
      <c r="CN244" s="159"/>
      <c r="CO244" s="159"/>
      <c r="CP244" s="159"/>
      <c r="CQ244" s="159"/>
      <c r="CR244" s="159"/>
      <c r="CS244" s="159"/>
      <c r="CT244" s="159"/>
      <c r="CU244" s="159"/>
      <c r="CV244" s="159"/>
      <c r="CW244" s="159"/>
      <c r="CX244" s="159"/>
      <c r="CY244" s="159"/>
      <c r="CZ244" s="159"/>
      <c r="DA244" s="159"/>
      <c r="DB244" s="159"/>
      <c r="DC244" s="159"/>
      <c r="DD244" s="159"/>
      <c r="DE244" s="159"/>
      <c r="DF244" s="159"/>
      <c r="DG244" s="159"/>
      <c r="DH244" s="159"/>
      <c r="DI244" s="159"/>
      <c r="DJ244" s="159"/>
      <c r="DK244" s="159"/>
      <c r="DL244" s="159"/>
      <c r="DM244" s="159"/>
      <c r="DN244" s="159"/>
      <c r="DO244" s="159"/>
      <c r="DP244" s="159"/>
      <c r="DQ244" s="159"/>
      <c r="DR244" s="159"/>
      <c r="DS244" s="159"/>
      <c r="DT244" s="159"/>
      <c r="DU244" s="159"/>
      <c r="DV244" s="159"/>
      <c r="DW244" s="159"/>
      <c r="DX244" s="159"/>
      <c r="DY244" s="159"/>
      <c r="DZ244" s="159"/>
      <c r="EA244" s="159"/>
      <c r="EB244" s="159"/>
      <c r="EC244" s="159"/>
      <c r="ED244" s="159"/>
      <c r="EE244" s="159"/>
      <c r="EF244" s="159"/>
      <c r="EG244" s="159"/>
      <c r="EH244" s="159"/>
      <c r="EI244" s="159"/>
      <c r="EJ244" s="159"/>
      <c r="EK244" s="159"/>
      <c r="EL244" s="159"/>
      <c r="EM244" s="159"/>
      <c r="EN244" s="159"/>
      <c r="EO244" s="159"/>
      <c r="EP244" s="159"/>
      <c r="EQ244" s="159"/>
      <c r="ER244" s="159"/>
      <c r="ES244" s="159"/>
      <c r="ET244" s="159"/>
      <c r="EU244" s="159"/>
      <c r="EV244" s="159"/>
      <c r="EW244" s="159"/>
      <c r="EX244" s="159"/>
      <c r="EY244" s="159"/>
      <c r="EZ244" s="159"/>
      <c r="FA244" s="159"/>
      <c r="FB244" s="159"/>
      <c r="FC244" s="159"/>
      <c r="FD244" s="159"/>
      <c r="FE244" s="159"/>
      <c r="FF244" s="159"/>
      <c r="FG244" s="159"/>
      <c r="FH244" s="159"/>
      <c r="FI244" s="159"/>
      <c r="FJ244" s="159"/>
      <c r="FK244" s="159"/>
      <c r="FL244" s="159"/>
      <c r="FM244" s="159"/>
      <c r="FN244" s="159"/>
      <c r="FO244" s="159"/>
      <c r="FP244" s="159"/>
      <c r="FQ244" s="159"/>
      <c r="FR244" s="159"/>
      <c r="FS244" s="159"/>
      <c r="FT244" s="159"/>
      <c r="FU244" s="159"/>
      <c r="FV244" s="159"/>
      <c r="FW244" s="159"/>
      <c r="FX244" s="159"/>
      <c r="FY244" s="159"/>
      <c r="FZ244" s="159"/>
      <c r="GA244" s="159"/>
      <c r="GB244" s="159"/>
      <c r="GC244" s="159"/>
      <c r="GD244" s="159"/>
      <c r="GE244" s="159"/>
      <c r="GF244" s="159"/>
      <c r="GG244" s="159"/>
      <c r="GH244" s="159"/>
    </row>
    <row r="245" customFormat="false" ht="12.75" hidden="false" customHeight="false" outlineLevel="0" collapsed="false">
      <c r="A245" s="168"/>
      <c r="B245" s="149"/>
      <c r="C245" s="149"/>
      <c r="D245" s="149"/>
      <c r="E245" s="149"/>
      <c r="F245" s="149"/>
      <c r="G245" s="149"/>
      <c r="H245" s="148"/>
      <c r="I245" s="170"/>
      <c r="R245" s="148"/>
      <c r="S245" s="158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  <c r="BD245" s="159"/>
      <c r="BE245" s="159"/>
      <c r="BF245" s="159"/>
      <c r="BG245" s="159"/>
      <c r="BH245" s="159"/>
      <c r="BI245" s="159"/>
      <c r="BJ245" s="159"/>
      <c r="BK245" s="159"/>
      <c r="BL245" s="159"/>
      <c r="BM245" s="159"/>
      <c r="BN245" s="159"/>
      <c r="BO245" s="159"/>
      <c r="BP245" s="159"/>
      <c r="BQ245" s="159"/>
      <c r="BR245" s="159"/>
      <c r="BS245" s="159"/>
      <c r="BT245" s="159"/>
      <c r="BU245" s="159"/>
      <c r="BV245" s="159"/>
      <c r="BW245" s="159"/>
      <c r="BX245" s="159"/>
      <c r="BY245" s="159"/>
      <c r="BZ245" s="159"/>
      <c r="CA245" s="159"/>
      <c r="CB245" s="159"/>
      <c r="CC245" s="159"/>
      <c r="CD245" s="159"/>
      <c r="CE245" s="159"/>
      <c r="CF245" s="159"/>
      <c r="CG245" s="159"/>
      <c r="CH245" s="159"/>
      <c r="CI245" s="159"/>
      <c r="CJ245" s="159"/>
      <c r="CK245" s="159"/>
      <c r="CL245" s="159"/>
      <c r="CM245" s="159"/>
      <c r="CN245" s="159"/>
      <c r="CO245" s="159"/>
      <c r="CP245" s="159"/>
      <c r="CQ245" s="159"/>
      <c r="CR245" s="159"/>
      <c r="CS245" s="159"/>
      <c r="CT245" s="159"/>
      <c r="CU245" s="159"/>
      <c r="CV245" s="159"/>
      <c r="CW245" s="159"/>
      <c r="CX245" s="159"/>
      <c r="CY245" s="159"/>
      <c r="CZ245" s="159"/>
      <c r="DA245" s="159"/>
      <c r="DB245" s="159"/>
      <c r="DC245" s="159"/>
      <c r="DD245" s="159"/>
      <c r="DE245" s="159"/>
      <c r="DF245" s="159"/>
      <c r="DG245" s="159"/>
      <c r="DH245" s="159"/>
      <c r="DI245" s="159"/>
      <c r="DJ245" s="159"/>
      <c r="DK245" s="159"/>
      <c r="DL245" s="159"/>
      <c r="DM245" s="159"/>
      <c r="DN245" s="159"/>
      <c r="DO245" s="159"/>
      <c r="DP245" s="159"/>
      <c r="DQ245" s="159"/>
      <c r="DR245" s="159"/>
      <c r="DS245" s="159"/>
      <c r="DT245" s="159"/>
      <c r="DU245" s="159"/>
      <c r="DV245" s="159"/>
      <c r="DW245" s="159"/>
      <c r="DX245" s="159"/>
      <c r="DY245" s="159"/>
      <c r="DZ245" s="159"/>
      <c r="EA245" s="159"/>
      <c r="EB245" s="159"/>
      <c r="EC245" s="159"/>
      <c r="ED245" s="159"/>
      <c r="EE245" s="159"/>
      <c r="EF245" s="159"/>
      <c r="EG245" s="159"/>
      <c r="EH245" s="159"/>
      <c r="EI245" s="159"/>
      <c r="EJ245" s="159"/>
      <c r="EK245" s="159"/>
      <c r="EL245" s="159"/>
      <c r="EM245" s="159"/>
      <c r="EN245" s="159"/>
      <c r="EO245" s="159"/>
      <c r="EP245" s="159"/>
      <c r="EQ245" s="159"/>
      <c r="ER245" s="159"/>
      <c r="ES245" s="159"/>
      <c r="ET245" s="159"/>
      <c r="EU245" s="159"/>
      <c r="EV245" s="159"/>
      <c r="EW245" s="159"/>
      <c r="EX245" s="159"/>
      <c r="EY245" s="159"/>
      <c r="EZ245" s="159"/>
      <c r="FA245" s="159"/>
      <c r="FB245" s="159"/>
      <c r="FC245" s="159"/>
      <c r="FD245" s="159"/>
      <c r="FE245" s="159"/>
      <c r="FF245" s="159"/>
      <c r="FG245" s="159"/>
      <c r="FH245" s="159"/>
      <c r="FI245" s="159"/>
      <c r="FJ245" s="159"/>
      <c r="FK245" s="159"/>
      <c r="FL245" s="159"/>
      <c r="FM245" s="159"/>
      <c r="FN245" s="159"/>
      <c r="FO245" s="159"/>
      <c r="FP245" s="159"/>
      <c r="FQ245" s="159"/>
      <c r="FR245" s="159"/>
      <c r="FS245" s="159"/>
      <c r="FT245" s="159"/>
      <c r="FU245" s="159"/>
      <c r="FV245" s="159"/>
      <c r="FW245" s="159"/>
      <c r="FX245" s="159"/>
      <c r="FY245" s="159"/>
      <c r="FZ245" s="159"/>
      <c r="GA245" s="159"/>
      <c r="GB245" s="159"/>
      <c r="GC245" s="159"/>
      <c r="GD245" s="159"/>
      <c r="GE245" s="159"/>
      <c r="GF245" s="159"/>
      <c r="GG245" s="159"/>
      <c r="GH245" s="159"/>
    </row>
    <row r="246" customFormat="false" ht="12.75" hidden="false" customHeight="false" outlineLevel="0" collapsed="false">
      <c r="A246" s="168"/>
      <c r="B246" s="149"/>
      <c r="C246" s="149"/>
      <c r="D246" s="149"/>
      <c r="E246" s="149"/>
      <c r="F246" s="149"/>
      <c r="G246" s="149"/>
      <c r="H246" s="148"/>
      <c r="I246" s="170"/>
      <c r="R246" s="148"/>
      <c r="S246" s="158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  <c r="BD246" s="159"/>
      <c r="BE246" s="159"/>
      <c r="BF246" s="159"/>
      <c r="BG246" s="159"/>
      <c r="BH246" s="159"/>
      <c r="BI246" s="159"/>
      <c r="BJ246" s="159"/>
      <c r="BK246" s="159"/>
      <c r="BL246" s="159"/>
      <c r="BM246" s="159"/>
      <c r="BN246" s="159"/>
      <c r="BO246" s="159"/>
      <c r="BP246" s="159"/>
      <c r="BQ246" s="159"/>
      <c r="BR246" s="159"/>
      <c r="BS246" s="159"/>
      <c r="BT246" s="159"/>
      <c r="BU246" s="159"/>
      <c r="BV246" s="159"/>
      <c r="BW246" s="159"/>
      <c r="BX246" s="159"/>
      <c r="BY246" s="159"/>
      <c r="BZ246" s="159"/>
      <c r="CA246" s="159"/>
      <c r="CB246" s="159"/>
      <c r="CC246" s="159"/>
      <c r="CD246" s="159"/>
      <c r="CE246" s="159"/>
      <c r="CF246" s="159"/>
      <c r="CG246" s="159"/>
      <c r="CH246" s="159"/>
      <c r="CI246" s="159"/>
      <c r="CJ246" s="159"/>
      <c r="CK246" s="159"/>
      <c r="CL246" s="159"/>
      <c r="CM246" s="159"/>
      <c r="CN246" s="159"/>
      <c r="CO246" s="159"/>
      <c r="CP246" s="159"/>
      <c r="CQ246" s="159"/>
      <c r="CR246" s="159"/>
      <c r="CS246" s="159"/>
      <c r="CT246" s="159"/>
      <c r="CU246" s="159"/>
      <c r="CV246" s="159"/>
      <c r="CW246" s="159"/>
      <c r="CX246" s="159"/>
      <c r="CY246" s="159"/>
      <c r="CZ246" s="159"/>
      <c r="DA246" s="159"/>
      <c r="DB246" s="159"/>
      <c r="DC246" s="159"/>
      <c r="DD246" s="159"/>
      <c r="DE246" s="159"/>
      <c r="DF246" s="159"/>
      <c r="DG246" s="159"/>
      <c r="DH246" s="159"/>
      <c r="DI246" s="159"/>
      <c r="DJ246" s="159"/>
      <c r="DK246" s="159"/>
      <c r="DL246" s="159"/>
      <c r="DM246" s="159"/>
      <c r="DN246" s="159"/>
      <c r="DO246" s="159"/>
      <c r="DP246" s="159"/>
      <c r="DQ246" s="159"/>
      <c r="DR246" s="159"/>
      <c r="DS246" s="159"/>
      <c r="DT246" s="159"/>
      <c r="DU246" s="159"/>
      <c r="DV246" s="159"/>
      <c r="DW246" s="159"/>
      <c r="DX246" s="159"/>
      <c r="DY246" s="159"/>
      <c r="DZ246" s="159"/>
      <c r="EA246" s="159"/>
      <c r="EB246" s="159"/>
      <c r="EC246" s="159"/>
      <c r="ED246" s="159"/>
      <c r="EE246" s="159"/>
      <c r="EF246" s="159"/>
      <c r="EG246" s="159"/>
      <c r="EH246" s="159"/>
      <c r="EI246" s="159"/>
      <c r="EJ246" s="159"/>
      <c r="EK246" s="159"/>
      <c r="EL246" s="159"/>
      <c r="EM246" s="159"/>
      <c r="EN246" s="159"/>
      <c r="EO246" s="159"/>
      <c r="EP246" s="159"/>
      <c r="EQ246" s="159"/>
      <c r="ER246" s="159"/>
      <c r="ES246" s="159"/>
      <c r="ET246" s="159"/>
      <c r="EU246" s="159"/>
      <c r="EV246" s="159"/>
      <c r="EW246" s="159"/>
      <c r="EX246" s="159"/>
      <c r="EY246" s="159"/>
      <c r="EZ246" s="159"/>
      <c r="FA246" s="159"/>
      <c r="FB246" s="159"/>
      <c r="FC246" s="159"/>
      <c r="FD246" s="159"/>
      <c r="FE246" s="159"/>
      <c r="FF246" s="159"/>
      <c r="FG246" s="159"/>
      <c r="FH246" s="159"/>
      <c r="FI246" s="159"/>
      <c r="FJ246" s="159"/>
      <c r="FK246" s="159"/>
      <c r="FL246" s="159"/>
      <c r="FM246" s="159"/>
      <c r="FN246" s="159"/>
      <c r="FO246" s="159"/>
      <c r="FP246" s="159"/>
      <c r="FQ246" s="159"/>
      <c r="FR246" s="159"/>
      <c r="FS246" s="159"/>
      <c r="FT246" s="159"/>
      <c r="FU246" s="159"/>
      <c r="FV246" s="159"/>
      <c r="FW246" s="159"/>
      <c r="FX246" s="159"/>
      <c r="FY246" s="159"/>
      <c r="FZ246" s="159"/>
      <c r="GA246" s="159"/>
      <c r="GB246" s="159"/>
      <c r="GC246" s="159"/>
      <c r="GD246" s="159"/>
      <c r="GE246" s="159"/>
      <c r="GF246" s="159"/>
      <c r="GG246" s="159"/>
      <c r="GH246" s="159"/>
    </row>
    <row r="247" customFormat="false" ht="12.75" hidden="false" customHeight="false" outlineLevel="0" collapsed="false">
      <c r="A247" s="168"/>
      <c r="B247" s="149"/>
      <c r="C247" s="149"/>
      <c r="D247" s="149"/>
      <c r="E247" s="149"/>
      <c r="F247" s="149"/>
      <c r="G247" s="149"/>
      <c r="H247" s="148"/>
      <c r="I247" s="170"/>
      <c r="R247" s="148"/>
      <c r="S247" s="158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  <c r="BD247" s="159"/>
      <c r="BE247" s="159"/>
      <c r="BF247" s="159"/>
      <c r="BG247" s="159"/>
      <c r="BH247" s="159"/>
      <c r="BI247" s="159"/>
      <c r="BJ247" s="159"/>
      <c r="BK247" s="159"/>
      <c r="BL247" s="159"/>
      <c r="BM247" s="159"/>
      <c r="BN247" s="159"/>
      <c r="BO247" s="159"/>
      <c r="BP247" s="159"/>
      <c r="BQ247" s="159"/>
      <c r="BR247" s="159"/>
      <c r="BS247" s="159"/>
      <c r="BT247" s="159"/>
      <c r="BU247" s="159"/>
      <c r="BV247" s="159"/>
      <c r="BW247" s="159"/>
      <c r="BX247" s="159"/>
      <c r="BY247" s="159"/>
      <c r="BZ247" s="159"/>
      <c r="CA247" s="159"/>
      <c r="CB247" s="159"/>
      <c r="CC247" s="159"/>
      <c r="CD247" s="159"/>
      <c r="CE247" s="159"/>
      <c r="CF247" s="159"/>
      <c r="CG247" s="159"/>
      <c r="CH247" s="159"/>
      <c r="CI247" s="159"/>
      <c r="CJ247" s="159"/>
      <c r="CK247" s="159"/>
      <c r="CL247" s="159"/>
      <c r="CM247" s="159"/>
      <c r="CN247" s="159"/>
      <c r="CO247" s="159"/>
      <c r="CP247" s="159"/>
      <c r="CQ247" s="159"/>
      <c r="CR247" s="159"/>
      <c r="CS247" s="159"/>
      <c r="CT247" s="159"/>
      <c r="CU247" s="159"/>
      <c r="CV247" s="159"/>
      <c r="CW247" s="159"/>
      <c r="CX247" s="159"/>
      <c r="CY247" s="159"/>
      <c r="CZ247" s="159"/>
      <c r="DA247" s="159"/>
      <c r="DB247" s="159"/>
      <c r="DC247" s="159"/>
      <c r="DD247" s="159"/>
      <c r="DE247" s="159"/>
      <c r="DF247" s="159"/>
      <c r="DG247" s="159"/>
      <c r="DH247" s="159"/>
      <c r="DI247" s="159"/>
      <c r="DJ247" s="159"/>
      <c r="DK247" s="159"/>
      <c r="DL247" s="159"/>
      <c r="DM247" s="159"/>
      <c r="DN247" s="159"/>
      <c r="DO247" s="159"/>
      <c r="DP247" s="159"/>
      <c r="DQ247" s="159"/>
      <c r="DR247" s="159"/>
      <c r="DS247" s="159"/>
      <c r="DT247" s="159"/>
      <c r="DU247" s="159"/>
      <c r="DV247" s="159"/>
      <c r="DW247" s="159"/>
      <c r="DX247" s="159"/>
      <c r="DY247" s="159"/>
      <c r="DZ247" s="159"/>
      <c r="EA247" s="159"/>
      <c r="EB247" s="159"/>
      <c r="EC247" s="159"/>
      <c r="ED247" s="159"/>
      <c r="EE247" s="159"/>
      <c r="EF247" s="159"/>
      <c r="EG247" s="159"/>
      <c r="EH247" s="159"/>
      <c r="EI247" s="159"/>
      <c r="EJ247" s="159"/>
      <c r="EK247" s="159"/>
      <c r="EL247" s="159"/>
      <c r="EM247" s="159"/>
      <c r="EN247" s="159"/>
      <c r="EO247" s="159"/>
      <c r="EP247" s="159"/>
      <c r="EQ247" s="159"/>
      <c r="ER247" s="159"/>
      <c r="ES247" s="159"/>
      <c r="ET247" s="159"/>
      <c r="EU247" s="159"/>
      <c r="EV247" s="159"/>
      <c r="EW247" s="159"/>
      <c r="EX247" s="159"/>
      <c r="EY247" s="159"/>
      <c r="EZ247" s="159"/>
      <c r="FA247" s="159"/>
      <c r="FB247" s="159"/>
      <c r="FC247" s="159"/>
      <c r="FD247" s="159"/>
      <c r="FE247" s="159"/>
      <c r="FF247" s="159"/>
      <c r="FG247" s="159"/>
      <c r="FH247" s="159"/>
      <c r="FI247" s="159"/>
      <c r="FJ247" s="159"/>
      <c r="FK247" s="159"/>
      <c r="FL247" s="159"/>
      <c r="FM247" s="159"/>
      <c r="FN247" s="159"/>
      <c r="FO247" s="159"/>
      <c r="FP247" s="159"/>
      <c r="FQ247" s="159"/>
      <c r="FR247" s="159"/>
      <c r="FS247" s="159"/>
      <c r="FT247" s="159"/>
      <c r="FU247" s="159"/>
      <c r="FV247" s="159"/>
      <c r="FW247" s="159"/>
      <c r="FX247" s="159"/>
      <c r="FY247" s="159"/>
      <c r="FZ247" s="159"/>
      <c r="GA247" s="159"/>
      <c r="GB247" s="159"/>
      <c r="GC247" s="159"/>
      <c r="GD247" s="159"/>
      <c r="GE247" s="159"/>
      <c r="GF247" s="159"/>
      <c r="GG247" s="159"/>
      <c r="GH247" s="159"/>
    </row>
    <row r="248" customFormat="false" ht="12.75" hidden="false" customHeight="false" outlineLevel="0" collapsed="false">
      <c r="A248" s="168"/>
      <c r="B248" s="149"/>
      <c r="C248" s="149"/>
      <c r="D248" s="149"/>
      <c r="E248" s="149"/>
      <c r="F248" s="149"/>
      <c r="G248" s="149"/>
      <c r="H248" s="148"/>
      <c r="I248" s="170"/>
      <c r="R248" s="148"/>
      <c r="S248" s="158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  <c r="BD248" s="159"/>
      <c r="BE248" s="159"/>
      <c r="BF248" s="159"/>
      <c r="BG248" s="159"/>
      <c r="BH248" s="159"/>
      <c r="BI248" s="159"/>
      <c r="BJ248" s="159"/>
      <c r="BK248" s="159"/>
      <c r="BL248" s="159"/>
      <c r="BM248" s="159"/>
      <c r="BN248" s="159"/>
      <c r="BO248" s="159"/>
      <c r="BP248" s="159"/>
      <c r="BQ248" s="159"/>
      <c r="BR248" s="159"/>
      <c r="BS248" s="159"/>
      <c r="BT248" s="159"/>
      <c r="BU248" s="159"/>
      <c r="BV248" s="159"/>
      <c r="BW248" s="159"/>
      <c r="BX248" s="159"/>
      <c r="BY248" s="159"/>
      <c r="BZ248" s="159"/>
      <c r="CA248" s="159"/>
      <c r="CB248" s="159"/>
      <c r="CC248" s="159"/>
      <c r="CD248" s="159"/>
      <c r="CE248" s="159"/>
      <c r="CF248" s="159"/>
      <c r="CG248" s="159"/>
      <c r="CH248" s="159"/>
      <c r="CI248" s="159"/>
      <c r="CJ248" s="159"/>
      <c r="CK248" s="159"/>
      <c r="CL248" s="159"/>
      <c r="CM248" s="159"/>
      <c r="CN248" s="159"/>
      <c r="CO248" s="159"/>
      <c r="CP248" s="159"/>
      <c r="CQ248" s="159"/>
      <c r="CR248" s="159"/>
      <c r="CS248" s="159"/>
      <c r="CT248" s="159"/>
      <c r="CU248" s="159"/>
      <c r="CV248" s="159"/>
      <c r="CW248" s="159"/>
      <c r="CX248" s="159"/>
      <c r="CY248" s="159"/>
      <c r="CZ248" s="159"/>
      <c r="DA248" s="159"/>
      <c r="DB248" s="159"/>
      <c r="DC248" s="159"/>
      <c r="DD248" s="159"/>
      <c r="DE248" s="159"/>
      <c r="DF248" s="159"/>
      <c r="DG248" s="159"/>
      <c r="DH248" s="159"/>
      <c r="DI248" s="159"/>
      <c r="DJ248" s="159"/>
      <c r="DK248" s="159"/>
      <c r="DL248" s="159"/>
      <c r="DM248" s="159"/>
      <c r="DN248" s="159"/>
      <c r="DO248" s="159"/>
      <c r="DP248" s="159"/>
      <c r="DQ248" s="159"/>
      <c r="DR248" s="159"/>
      <c r="DS248" s="159"/>
      <c r="DT248" s="159"/>
      <c r="DU248" s="159"/>
      <c r="DV248" s="159"/>
      <c r="DW248" s="159"/>
      <c r="DX248" s="159"/>
      <c r="DY248" s="159"/>
      <c r="DZ248" s="159"/>
      <c r="EA248" s="159"/>
      <c r="EB248" s="159"/>
      <c r="EC248" s="159"/>
      <c r="ED248" s="159"/>
      <c r="EE248" s="159"/>
      <c r="EF248" s="159"/>
      <c r="EG248" s="159"/>
      <c r="EH248" s="159"/>
      <c r="EI248" s="159"/>
      <c r="EJ248" s="159"/>
      <c r="EK248" s="159"/>
      <c r="EL248" s="159"/>
      <c r="EM248" s="159"/>
      <c r="EN248" s="159"/>
      <c r="EO248" s="159"/>
      <c r="EP248" s="159"/>
      <c r="EQ248" s="159"/>
      <c r="ER248" s="159"/>
      <c r="ES248" s="159"/>
      <c r="ET248" s="159"/>
      <c r="EU248" s="159"/>
      <c r="EV248" s="159"/>
      <c r="EW248" s="159"/>
      <c r="EX248" s="159"/>
      <c r="EY248" s="159"/>
      <c r="EZ248" s="159"/>
      <c r="FA248" s="159"/>
      <c r="FB248" s="159"/>
      <c r="FC248" s="159"/>
      <c r="FD248" s="159"/>
      <c r="FE248" s="159"/>
      <c r="FF248" s="159"/>
      <c r="FG248" s="159"/>
      <c r="FH248" s="159"/>
      <c r="FI248" s="159"/>
      <c r="FJ248" s="159"/>
      <c r="FK248" s="159"/>
      <c r="FL248" s="159"/>
      <c r="FM248" s="159"/>
      <c r="FN248" s="159"/>
      <c r="FO248" s="159"/>
      <c r="FP248" s="159"/>
      <c r="FQ248" s="159"/>
      <c r="FR248" s="159"/>
      <c r="FS248" s="159"/>
      <c r="FT248" s="159"/>
      <c r="FU248" s="159"/>
      <c r="FV248" s="159"/>
      <c r="FW248" s="159"/>
      <c r="FX248" s="159"/>
      <c r="FY248" s="159"/>
      <c r="FZ248" s="159"/>
      <c r="GA248" s="159"/>
      <c r="GB248" s="159"/>
      <c r="GC248" s="159"/>
      <c r="GD248" s="159"/>
      <c r="GE248" s="159"/>
      <c r="GF248" s="159"/>
      <c r="GG248" s="159"/>
      <c r="GH248" s="159"/>
    </row>
    <row r="249" customFormat="false" ht="12.75" hidden="false" customHeight="false" outlineLevel="0" collapsed="false">
      <c r="A249" s="168"/>
      <c r="B249" s="149"/>
      <c r="C249" s="149"/>
      <c r="D249" s="149"/>
      <c r="E249" s="149"/>
      <c r="F249" s="149"/>
      <c r="G249" s="149"/>
      <c r="H249" s="148"/>
      <c r="I249" s="170"/>
      <c r="R249" s="148"/>
      <c r="S249" s="158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  <c r="BD249" s="159"/>
      <c r="BE249" s="159"/>
      <c r="BF249" s="159"/>
      <c r="BG249" s="159"/>
      <c r="BH249" s="159"/>
      <c r="BI249" s="159"/>
      <c r="BJ249" s="159"/>
      <c r="BK249" s="159"/>
      <c r="BL249" s="159"/>
      <c r="BM249" s="159"/>
      <c r="BN249" s="159"/>
      <c r="BO249" s="159"/>
      <c r="BP249" s="159"/>
      <c r="BQ249" s="159"/>
      <c r="BR249" s="159"/>
      <c r="BS249" s="159"/>
      <c r="BT249" s="159"/>
      <c r="BU249" s="159"/>
      <c r="BV249" s="159"/>
      <c r="BW249" s="159"/>
      <c r="BX249" s="159"/>
      <c r="BY249" s="159"/>
      <c r="BZ249" s="159"/>
      <c r="CA249" s="159"/>
      <c r="CB249" s="159"/>
      <c r="CC249" s="159"/>
      <c r="CD249" s="159"/>
      <c r="CE249" s="159"/>
      <c r="CF249" s="159"/>
      <c r="CG249" s="159"/>
      <c r="CH249" s="159"/>
      <c r="CI249" s="159"/>
      <c r="CJ249" s="159"/>
      <c r="CK249" s="159"/>
      <c r="CL249" s="159"/>
      <c r="CM249" s="159"/>
      <c r="CN249" s="159"/>
      <c r="CO249" s="159"/>
      <c r="CP249" s="159"/>
      <c r="CQ249" s="159"/>
      <c r="CR249" s="159"/>
      <c r="CS249" s="159"/>
      <c r="CT249" s="159"/>
      <c r="CU249" s="159"/>
      <c r="CV249" s="159"/>
      <c r="CW249" s="159"/>
      <c r="CX249" s="159"/>
      <c r="CY249" s="159"/>
      <c r="CZ249" s="159"/>
      <c r="DA249" s="159"/>
      <c r="DB249" s="159"/>
      <c r="DC249" s="159"/>
      <c r="DD249" s="159"/>
      <c r="DE249" s="159"/>
      <c r="DF249" s="159"/>
      <c r="DG249" s="159"/>
      <c r="DH249" s="159"/>
      <c r="DI249" s="159"/>
      <c r="DJ249" s="159"/>
      <c r="DK249" s="159"/>
      <c r="DL249" s="159"/>
      <c r="DM249" s="159"/>
      <c r="DN249" s="159"/>
      <c r="DO249" s="159"/>
      <c r="DP249" s="159"/>
      <c r="DQ249" s="159"/>
      <c r="DR249" s="159"/>
      <c r="DS249" s="159"/>
      <c r="DT249" s="159"/>
      <c r="DU249" s="159"/>
      <c r="DV249" s="159"/>
      <c r="DW249" s="159"/>
      <c r="DX249" s="159"/>
      <c r="DY249" s="159"/>
      <c r="DZ249" s="159"/>
      <c r="EA249" s="159"/>
      <c r="EB249" s="159"/>
      <c r="EC249" s="159"/>
      <c r="ED249" s="159"/>
      <c r="EE249" s="159"/>
      <c r="EF249" s="159"/>
      <c r="EG249" s="159"/>
      <c r="EH249" s="159"/>
      <c r="EI249" s="159"/>
      <c r="EJ249" s="159"/>
      <c r="EK249" s="159"/>
      <c r="EL249" s="159"/>
      <c r="EM249" s="159"/>
      <c r="EN249" s="159"/>
      <c r="EO249" s="159"/>
      <c r="EP249" s="159"/>
      <c r="EQ249" s="159"/>
      <c r="ER249" s="159"/>
      <c r="ES249" s="159"/>
      <c r="ET249" s="159"/>
      <c r="EU249" s="159"/>
      <c r="EV249" s="159"/>
      <c r="EW249" s="159"/>
      <c r="EX249" s="159"/>
      <c r="EY249" s="159"/>
      <c r="EZ249" s="159"/>
      <c r="FA249" s="159"/>
      <c r="FB249" s="159"/>
      <c r="FC249" s="159"/>
      <c r="FD249" s="159"/>
      <c r="FE249" s="159"/>
      <c r="FF249" s="159"/>
      <c r="FG249" s="159"/>
      <c r="FH249" s="159"/>
      <c r="FI249" s="159"/>
      <c r="FJ249" s="159"/>
      <c r="FK249" s="159"/>
      <c r="FL249" s="159"/>
      <c r="FM249" s="159"/>
      <c r="FN249" s="159"/>
      <c r="FO249" s="159"/>
      <c r="FP249" s="159"/>
      <c r="FQ249" s="159"/>
      <c r="FR249" s="159"/>
      <c r="FS249" s="159"/>
      <c r="FT249" s="159"/>
      <c r="FU249" s="159"/>
      <c r="FV249" s="159"/>
      <c r="FW249" s="159"/>
      <c r="FX249" s="159"/>
      <c r="FY249" s="159"/>
      <c r="FZ249" s="159"/>
      <c r="GA249" s="159"/>
      <c r="GB249" s="159"/>
      <c r="GC249" s="159"/>
      <c r="GD249" s="159"/>
      <c r="GE249" s="159"/>
      <c r="GF249" s="159"/>
      <c r="GG249" s="159"/>
      <c r="GH249" s="159"/>
    </row>
    <row r="250" customFormat="false" ht="12.75" hidden="false" customHeight="false" outlineLevel="0" collapsed="false">
      <c r="A250" s="168"/>
      <c r="B250" s="149"/>
      <c r="C250" s="149"/>
      <c r="D250" s="149"/>
      <c r="E250" s="149"/>
      <c r="F250" s="149"/>
      <c r="G250" s="149"/>
      <c r="H250" s="148"/>
      <c r="I250" s="170"/>
      <c r="R250" s="148"/>
      <c r="S250" s="158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  <c r="BD250" s="159"/>
      <c r="BE250" s="159"/>
      <c r="BF250" s="159"/>
      <c r="BG250" s="159"/>
      <c r="BH250" s="159"/>
      <c r="BI250" s="159"/>
      <c r="BJ250" s="159"/>
      <c r="BK250" s="159"/>
      <c r="BL250" s="159"/>
      <c r="BM250" s="159"/>
      <c r="BN250" s="159"/>
      <c r="BO250" s="159"/>
      <c r="BP250" s="159"/>
      <c r="BQ250" s="159"/>
      <c r="BR250" s="159"/>
      <c r="BS250" s="159"/>
      <c r="BT250" s="159"/>
      <c r="BU250" s="159"/>
      <c r="BV250" s="159"/>
      <c r="BW250" s="159"/>
      <c r="BX250" s="159"/>
      <c r="BY250" s="159"/>
      <c r="BZ250" s="159"/>
      <c r="CA250" s="159"/>
      <c r="CB250" s="159"/>
      <c r="CC250" s="159"/>
      <c r="CD250" s="159"/>
      <c r="CE250" s="159"/>
      <c r="CF250" s="159"/>
      <c r="CG250" s="159"/>
      <c r="CH250" s="159"/>
      <c r="CI250" s="159"/>
      <c r="CJ250" s="159"/>
      <c r="CK250" s="159"/>
      <c r="CL250" s="159"/>
      <c r="CM250" s="159"/>
      <c r="CN250" s="159"/>
      <c r="CO250" s="159"/>
      <c r="CP250" s="159"/>
      <c r="CQ250" s="159"/>
      <c r="CR250" s="159"/>
      <c r="CS250" s="159"/>
      <c r="CT250" s="159"/>
      <c r="CU250" s="159"/>
      <c r="CV250" s="159"/>
      <c r="CW250" s="159"/>
      <c r="CX250" s="159"/>
      <c r="CY250" s="159"/>
      <c r="CZ250" s="159"/>
      <c r="DA250" s="159"/>
      <c r="DB250" s="159"/>
      <c r="DC250" s="159"/>
      <c r="DD250" s="159"/>
      <c r="DE250" s="159"/>
      <c r="DF250" s="159"/>
      <c r="DG250" s="159"/>
      <c r="DH250" s="159"/>
      <c r="DI250" s="159"/>
      <c r="DJ250" s="159"/>
      <c r="DK250" s="159"/>
      <c r="DL250" s="159"/>
      <c r="DM250" s="159"/>
      <c r="DN250" s="159"/>
      <c r="DO250" s="159"/>
      <c r="DP250" s="159"/>
      <c r="DQ250" s="159"/>
      <c r="DR250" s="159"/>
      <c r="DS250" s="159"/>
      <c r="DT250" s="159"/>
      <c r="DU250" s="159"/>
      <c r="DV250" s="159"/>
      <c r="DW250" s="159"/>
      <c r="DX250" s="159"/>
      <c r="DY250" s="159"/>
      <c r="DZ250" s="159"/>
      <c r="EA250" s="159"/>
      <c r="EB250" s="159"/>
      <c r="EC250" s="159"/>
      <c r="ED250" s="159"/>
      <c r="EE250" s="159"/>
      <c r="EF250" s="159"/>
      <c r="EG250" s="159"/>
      <c r="EH250" s="159"/>
      <c r="EI250" s="159"/>
      <c r="EJ250" s="159"/>
      <c r="EK250" s="159"/>
      <c r="EL250" s="159"/>
      <c r="EM250" s="159"/>
      <c r="EN250" s="159"/>
      <c r="EO250" s="159"/>
      <c r="EP250" s="159"/>
      <c r="EQ250" s="159"/>
      <c r="ER250" s="159"/>
      <c r="ES250" s="159"/>
      <c r="ET250" s="159"/>
      <c r="EU250" s="159"/>
      <c r="EV250" s="159"/>
      <c r="EW250" s="159"/>
      <c r="EX250" s="159"/>
      <c r="EY250" s="159"/>
      <c r="EZ250" s="159"/>
      <c r="FA250" s="159"/>
      <c r="FB250" s="159"/>
      <c r="FC250" s="159"/>
      <c r="FD250" s="159"/>
      <c r="FE250" s="159"/>
      <c r="FF250" s="159"/>
      <c r="FG250" s="159"/>
      <c r="FH250" s="159"/>
      <c r="FI250" s="159"/>
      <c r="FJ250" s="159"/>
      <c r="FK250" s="159"/>
      <c r="FL250" s="159"/>
      <c r="FM250" s="159"/>
      <c r="FN250" s="159"/>
      <c r="FO250" s="159"/>
      <c r="FP250" s="159"/>
      <c r="FQ250" s="159"/>
      <c r="FR250" s="159"/>
      <c r="FS250" s="159"/>
      <c r="FT250" s="159"/>
      <c r="FU250" s="159"/>
      <c r="FV250" s="159"/>
      <c r="FW250" s="159"/>
      <c r="FX250" s="159"/>
      <c r="FY250" s="159"/>
      <c r="FZ250" s="159"/>
      <c r="GA250" s="159"/>
      <c r="GB250" s="159"/>
      <c r="GC250" s="159"/>
      <c r="GD250" s="159"/>
      <c r="GE250" s="159"/>
      <c r="GF250" s="159"/>
      <c r="GG250" s="159"/>
      <c r="GH250" s="159"/>
    </row>
    <row r="251" customFormat="false" ht="12.75" hidden="false" customHeight="false" outlineLevel="0" collapsed="false">
      <c r="A251" s="168"/>
      <c r="B251" s="149"/>
      <c r="C251" s="149"/>
      <c r="D251" s="149"/>
      <c r="E251" s="149"/>
      <c r="F251" s="149"/>
      <c r="G251" s="149"/>
      <c r="H251" s="148"/>
      <c r="I251" s="170"/>
      <c r="R251" s="148"/>
      <c r="S251" s="158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  <c r="BD251" s="159"/>
      <c r="BE251" s="159"/>
      <c r="BF251" s="159"/>
      <c r="BG251" s="159"/>
      <c r="BH251" s="159"/>
      <c r="BI251" s="159"/>
      <c r="BJ251" s="159"/>
      <c r="BK251" s="159"/>
      <c r="BL251" s="159"/>
      <c r="BM251" s="159"/>
      <c r="BN251" s="159"/>
      <c r="BO251" s="159"/>
      <c r="BP251" s="159"/>
      <c r="BQ251" s="159"/>
      <c r="BR251" s="159"/>
      <c r="BS251" s="159"/>
      <c r="BT251" s="159"/>
      <c r="BU251" s="159"/>
      <c r="BV251" s="159"/>
      <c r="BW251" s="159"/>
      <c r="BX251" s="159"/>
      <c r="BY251" s="159"/>
      <c r="BZ251" s="159"/>
      <c r="CA251" s="159"/>
      <c r="CB251" s="159"/>
      <c r="CC251" s="159"/>
      <c r="CD251" s="159"/>
      <c r="CE251" s="159"/>
      <c r="CF251" s="159"/>
      <c r="CG251" s="159"/>
      <c r="CH251" s="159"/>
      <c r="CI251" s="159"/>
      <c r="CJ251" s="159"/>
      <c r="CK251" s="159"/>
      <c r="CL251" s="159"/>
      <c r="CM251" s="159"/>
      <c r="CN251" s="159"/>
      <c r="CO251" s="159"/>
      <c r="CP251" s="159"/>
      <c r="CQ251" s="159"/>
      <c r="CR251" s="159"/>
      <c r="CS251" s="159"/>
      <c r="CT251" s="159"/>
      <c r="CU251" s="159"/>
      <c r="CV251" s="159"/>
      <c r="CW251" s="159"/>
      <c r="CX251" s="159"/>
      <c r="CY251" s="159"/>
      <c r="CZ251" s="159"/>
      <c r="DA251" s="159"/>
      <c r="DB251" s="159"/>
      <c r="DC251" s="159"/>
      <c r="DD251" s="159"/>
      <c r="DE251" s="159"/>
      <c r="DF251" s="159"/>
      <c r="DG251" s="159"/>
      <c r="DH251" s="159"/>
      <c r="DI251" s="159"/>
      <c r="DJ251" s="159"/>
      <c r="DK251" s="159"/>
      <c r="DL251" s="159"/>
      <c r="DM251" s="159"/>
      <c r="DN251" s="159"/>
      <c r="DO251" s="159"/>
      <c r="DP251" s="159"/>
      <c r="DQ251" s="159"/>
      <c r="DR251" s="159"/>
      <c r="DS251" s="159"/>
      <c r="DT251" s="159"/>
      <c r="DU251" s="159"/>
      <c r="DV251" s="159"/>
      <c r="DW251" s="159"/>
      <c r="DX251" s="159"/>
      <c r="DY251" s="159"/>
      <c r="DZ251" s="159"/>
      <c r="EA251" s="159"/>
      <c r="EB251" s="159"/>
      <c r="EC251" s="159"/>
      <c r="ED251" s="159"/>
      <c r="EE251" s="159"/>
      <c r="EF251" s="159"/>
      <c r="EG251" s="159"/>
      <c r="EH251" s="159"/>
      <c r="EI251" s="159"/>
      <c r="EJ251" s="159"/>
      <c r="EK251" s="159"/>
      <c r="EL251" s="159"/>
      <c r="EM251" s="159"/>
      <c r="EN251" s="159"/>
      <c r="EO251" s="159"/>
      <c r="EP251" s="159"/>
      <c r="EQ251" s="159"/>
      <c r="ER251" s="159"/>
      <c r="ES251" s="159"/>
      <c r="ET251" s="159"/>
      <c r="EU251" s="159"/>
      <c r="EV251" s="159"/>
      <c r="EW251" s="159"/>
      <c r="EX251" s="159"/>
      <c r="EY251" s="159"/>
      <c r="EZ251" s="159"/>
      <c r="FA251" s="159"/>
      <c r="FB251" s="159"/>
      <c r="FC251" s="159"/>
      <c r="FD251" s="159"/>
      <c r="FE251" s="159"/>
      <c r="FF251" s="159"/>
      <c r="FG251" s="159"/>
      <c r="FH251" s="159"/>
      <c r="FI251" s="159"/>
      <c r="FJ251" s="159"/>
      <c r="FK251" s="159"/>
      <c r="FL251" s="159"/>
      <c r="FM251" s="159"/>
      <c r="FN251" s="159"/>
      <c r="FO251" s="159"/>
      <c r="FP251" s="159"/>
      <c r="FQ251" s="159"/>
      <c r="FR251" s="159"/>
      <c r="FS251" s="159"/>
      <c r="FT251" s="159"/>
      <c r="FU251" s="159"/>
      <c r="FV251" s="159"/>
      <c r="FW251" s="159"/>
      <c r="FX251" s="159"/>
      <c r="FY251" s="159"/>
      <c r="FZ251" s="159"/>
      <c r="GA251" s="159"/>
      <c r="GB251" s="159"/>
      <c r="GC251" s="159"/>
      <c r="GD251" s="159"/>
      <c r="GE251" s="159"/>
      <c r="GF251" s="159"/>
      <c r="GG251" s="159"/>
      <c r="GH251" s="159"/>
    </row>
    <row r="252" customFormat="false" ht="12.75" hidden="false" customHeight="false" outlineLevel="0" collapsed="false">
      <c r="A252" s="168"/>
      <c r="B252" s="149"/>
      <c r="C252" s="149"/>
      <c r="D252" s="149"/>
      <c r="E252" s="149"/>
      <c r="F252" s="149"/>
      <c r="G252" s="149"/>
      <c r="H252" s="148"/>
      <c r="I252" s="170"/>
      <c r="R252" s="148"/>
      <c r="S252" s="158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59"/>
      <c r="BK252" s="159"/>
      <c r="BL252" s="159"/>
      <c r="BM252" s="159"/>
      <c r="BN252" s="159"/>
      <c r="BO252" s="159"/>
      <c r="BP252" s="159"/>
      <c r="BQ252" s="159"/>
      <c r="BR252" s="159"/>
      <c r="BS252" s="159"/>
      <c r="BT252" s="159"/>
      <c r="BU252" s="159"/>
      <c r="BV252" s="159"/>
      <c r="BW252" s="159"/>
      <c r="BX252" s="159"/>
      <c r="BY252" s="159"/>
      <c r="BZ252" s="159"/>
      <c r="CA252" s="159"/>
      <c r="CB252" s="159"/>
      <c r="CC252" s="159"/>
      <c r="CD252" s="159"/>
      <c r="CE252" s="159"/>
      <c r="CF252" s="159"/>
      <c r="CG252" s="159"/>
      <c r="CH252" s="159"/>
      <c r="CI252" s="159"/>
      <c r="CJ252" s="159"/>
      <c r="CK252" s="159"/>
      <c r="CL252" s="159"/>
      <c r="CM252" s="159"/>
      <c r="CN252" s="159"/>
      <c r="CO252" s="159"/>
      <c r="CP252" s="159"/>
      <c r="CQ252" s="159"/>
      <c r="CR252" s="159"/>
      <c r="CS252" s="159"/>
      <c r="CT252" s="159"/>
      <c r="CU252" s="159"/>
      <c r="CV252" s="159"/>
      <c r="CW252" s="159"/>
      <c r="CX252" s="159"/>
      <c r="CY252" s="159"/>
      <c r="CZ252" s="159"/>
      <c r="DA252" s="159"/>
      <c r="DB252" s="159"/>
      <c r="DC252" s="159"/>
      <c r="DD252" s="159"/>
      <c r="DE252" s="159"/>
      <c r="DF252" s="159"/>
      <c r="DG252" s="159"/>
      <c r="DH252" s="159"/>
      <c r="DI252" s="159"/>
      <c r="DJ252" s="159"/>
      <c r="DK252" s="159"/>
      <c r="DL252" s="159"/>
      <c r="DM252" s="159"/>
      <c r="DN252" s="159"/>
      <c r="DO252" s="159"/>
      <c r="DP252" s="159"/>
      <c r="DQ252" s="159"/>
      <c r="DR252" s="159"/>
      <c r="DS252" s="159"/>
      <c r="DT252" s="159"/>
      <c r="DU252" s="159"/>
      <c r="DV252" s="159"/>
      <c r="DW252" s="159"/>
      <c r="DX252" s="159"/>
      <c r="DY252" s="159"/>
      <c r="DZ252" s="159"/>
      <c r="EA252" s="159"/>
      <c r="EB252" s="159"/>
      <c r="EC252" s="159"/>
      <c r="ED252" s="159"/>
      <c r="EE252" s="159"/>
      <c r="EF252" s="159"/>
      <c r="EG252" s="159"/>
      <c r="EH252" s="159"/>
      <c r="EI252" s="159"/>
      <c r="EJ252" s="159"/>
      <c r="EK252" s="159"/>
      <c r="EL252" s="159"/>
      <c r="EM252" s="159"/>
      <c r="EN252" s="159"/>
      <c r="EO252" s="159"/>
      <c r="EP252" s="159"/>
      <c r="EQ252" s="159"/>
      <c r="ER252" s="159"/>
      <c r="ES252" s="159"/>
      <c r="ET252" s="159"/>
      <c r="EU252" s="159"/>
      <c r="EV252" s="159"/>
      <c r="EW252" s="159"/>
      <c r="EX252" s="159"/>
      <c r="EY252" s="159"/>
      <c r="EZ252" s="159"/>
      <c r="FA252" s="159"/>
      <c r="FB252" s="159"/>
      <c r="FC252" s="159"/>
      <c r="FD252" s="159"/>
      <c r="FE252" s="159"/>
      <c r="FF252" s="159"/>
      <c r="FG252" s="159"/>
      <c r="FH252" s="159"/>
      <c r="FI252" s="159"/>
      <c r="FJ252" s="159"/>
      <c r="FK252" s="159"/>
      <c r="FL252" s="159"/>
      <c r="FM252" s="159"/>
      <c r="FN252" s="159"/>
      <c r="FO252" s="159"/>
      <c r="FP252" s="159"/>
      <c r="FQ252" s="159"/>
      <c r="FR252" s="159"/>
      <c r="FS252" s="159"/>
      <c r="FT252" s="159"/>
      <c r="FU252" s="159"/>
      <c r="FV252" s="159"/>
      <c r="FW252" s="159"/>
      <c r="FX252" s="159"/>
      <c r="FY252" s="159"/>
      <c r="FZ252" s="159"/>
      <c r="GA252" s="159"/>
      <c r="GB252" s="159"/>
      <c r="GC252" s="159"/>
      <c r="GD252" s="159"/>
      <c r="GE252" s="159"/>
      <c r="GF252" s="159"/>
      <c r="GG252" s="159"/>
      <c r="GH252" s="159"/>
    </row>
    <row r="253" customFormat="false" ht="12.75" hidden="false" customHeight="false" outlineLevel="0" collapsed="false">
      <c r="A253" s="168"/>
      <c r="B253" s="149"/>
      <c r="C253" s="149"/>
      <c r="D253" s="149"/>
      <c r="E253" s="149"/>
      <c r="F253" s="149"/>
      <c r="G253" s="149"/>
      <c r="H253" s="148"/>
      <c r="I253" s="170"/>
      <c r="R253" s="148"/>
      <c r="S253" s="158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  <c r="AV253" s="159"/>
      <c r="AW253" s="159"/>
      <c r="AX253" s="159"/>
      <c r="AY253" s="159"/>
      <c r="AZ253" s="159"/>
      <c r="BA253" s="159"/>
      <c r="BB253" s="159"/>
      <c r="BC253" s="159"/>
      <c r="BD253" s="159"/>
      <c r="BE253" s="159"/>
      <c r="BF253" s="159"/>
      <c r="BG253" s="159"/>
      <c r="BH253" s="159"/>
      <c r="BI253" s="159"/>
      <c r="BJ253" s="159"/>
      <c r="BK253" s="159"/>
      <c r="BL253" s="159"/>
      <c r="BM253" s="159"/>
      <c r="BN253" s="159"/>
      <c r="BO253" s="159"/>
      <c r="BP253" s="159"/>
      <c r="BQ253" s="159"/>
      <c r="BR253" s="159"/>
      <c r="BS253" s="159"/>
      <c r="BT253" s="159"/>
      <c r="BU253" s="159"/>
      <c r="BV253" s="159"/>
      <c r="BW253" s="159"/>
      <c r="BX253" s="159"/>
      <c r="BY253" s="159"/>
      <c r="BZ253" s="159"/>
      <c r="CA253" s="159"/>
      <c r="CB253" s="159"/>
      <c r="CC253" s="159"/>
      <c r="CD253" s="159"/>
      <c r="CE253" s="159"/>
      <c r="CF253" s="159"/>
      <c r="CG253" s="159"/>
      <c r="CH253" s="159"/>
      <c r="CI253" s="159"/>
      <c r="CJ253" s="159"/>
      <c r="CK253" s="159"/>
      <c r="CL253" s="159"/>
      <c r="CM253" s="159"/>
      <c r="CN253" s="159"/>
      <c r="CO253" s="159"/>
      <c r="CP253" s="159"/>
      <c r="CQ253" s="159"/>
      <c r="CR253" s="159"/>
      <c r="CS253" s="159"/>
      <c r="CT253" s="159"/>
      <c r="CU253" s="159"/>
      <c r="CV253" s="159"/>
      <c r="CW253" s="159"/>
      <c r="CX253" s="159"/>
      <c r="CY253" s="159"/>
      <c r="CZ253" s="159"/>
      <c r="DA253" s="159"/>
      <c r="DB253" s="159"/>
      <c r="DC253" s="159"/>
      <c r="DD253" s="159"/>
      <c r="DE253" s="159"/>
      <c r="DF253" s="159"/>
      <c r="DG253" s="159"/>
      <c r="DH253" s="159"/>
      <c r="DI253" s="159"/>
      <c r="DJ253" s="159"/>
      <c r="DK253" s="159"/>
      <c r="DL253" s="159"/>
      <c r="DM253" s="159"/>
      <c r="DN253" s="159"/>
      <c r="DO253" s="159"/>
      <c r="DP253" s="159"/>
      <c r="DQ253" s="159"/>
      <c r="DR253" s="159"/>
      <c r="DS253" s="159"/>
      <c r="DT253" s="159"/>
      <c r="DU253" s="159"/>
      <c r="DV253" s="159"/>
      <c r="DW253" s="159"/>
      <c r="DX253" s="159"/>
      <c r="DY253" s="159"/>
      <c r="DZ253" s="159"/>
      <c r="EA253" s="159"/>
      <c r="EB253" s="159"/>
      <c r="EC253" s="159"/>
      <c r="ED253" s="159"/>
      <c r="EE253" s="159"/>
      <c r="EF253" s="159"/>
      <c r="EG253" s="159"/>
      <c r="EH253" s="159"/>
      <c r="EI253" s="159"/>
      <c r="EJ253" s="159"/>
      <c r="EK253" s="159"/>
      <c r="EL253" s="159"/>
      <c r="EM253" s="159"/>
      <c r="EN253" s="159"/>
      <c r="EO253" s="159"/>
      <c r="EP253" s="159"/>
      <c r="EQ253" s="159"/>
      <c r="ER253" s="159"/>
      <c r="ES253" s="159"/>
      <c r="ET253" s="159"/>
      <c r="EU253" s="159"/>
      <c r="EV253" s="159"/>
      <c r="EW253" s="159"/>
      <c r="EX253" s="159"/>
      <c r="EY253" s="159"/>
      <c r="EZ253" s="159"/>
      <c r="FA253" s="159"/>
      <c r="FB253" s="159"/>
      <c r="FC253" s="159"/>
      <c r="FD253" s="159"/>
      <c r="FE253" s="159"/>
      <c r="FF253" s="159"/>
      <c r="FG253" s="159"/>
      <c r="FH253" s="159"/>
      <c r="FI253" s="159"/>
      <c r="FJ253" s="159"/>
      <c r="FK253" s="159"/>
      <c r="FL253" s="159"/>
      <c r="FM253" s="159"/>
      <c r="FN253" s="159"/>
      <c r="FO253" s="159"/>
      <c r="FP253" s="159"/>
      <c r="FQ253" s="159"/>
      <c r="FR253" s="159"/>
      <c r="FS253" s="159"/>
      <c r="FT253" s="159"/>
      <c r="FU253" s="159"/>
      <c r="FV253" s="159"/>
      <c r="FW253" s="159"/>
      <c r="FX253" s="159"/>
      <c r="FY253" s="159"/>
      <c r="FZ253" s="159"/>
      <c r="GA253" s="159"/>
      <c r="GB253" s="159"/>
      <c r="GC253" s="159"/>
      <c r="GD253" s="159"/>
      <c r="GE253" s="159"/>
      <c r="GF253" s="159"/>
      <c r="GG253" s="159"/>
      <c r="GH253" s="159"/>
    </row>
    <row r="254" customFormat="false" ht="12.75" hidden="false" customHeight="false" outlineLevel="0" collapsed="false">
      <c r="A254" s="168"/>
      <c r="B254" s="149"/>
      <c r="C254" s="149"/>
      <c r="D254" s="149"/>
      <c r="E254" s="149"/>
      <c r="F254" s="149"/>
      <c r="G254" s="149"/>
      <c r="H254" s="148"/>
      <c r="I254" s="170"/>
      <c r="R254" s="148"/>
      <c r="S254" s="158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  <c r="AV254" s="159"/>
      <c r="AW254" s="159"/>
      <c r="AX254" s="159"/>
      <c r="AY254" s="159"/>
      <c r="AZ254" s="159"/>
      <c r="BA254" s="159"/>
      <c r="BB254" s="159"/>
      <c r="BC254" s="159"/>
      <c r="BD254" s="159"/>
      <c r="BE254" s="159"/>
      <c r="BF254" s="159"/>
      <c r="BG254" s="159"/>
      <c r="BH254" s="159"/>
      <c r="BI254" s="159"/>
      <c r="BJ254" s="159"/>
      <c r="BK254" s="159"/>
      <c r="BL254" s="159"/>
      <c r="BM254" s="159"/>
      <c r="BN254" s="159"/>
      <c r="BO254" s="159"/>
      <c r="BP254" s="159"/>
      <c r="BQ254" s="159"/>
      <c r="BR254" s="159"/>
      <c r="BS254" s="159"/>
      <c r="BT254" s="159"/>
      <c r="BU254" s="159"/>
      <c r="BV254" s="159"/>
      <c r="BW254" s="159"/>
      <c r="BX254" s="159"/>
      <c r="BY254" s="159"/>
      <c r="BZ254" s="159"/>
      <c r="CA254" s="159"/>
      <c r="CB254" s="159"/>
      <c r="CC254" s="159"/>
      <c r="CD254" s="159"/>
      <c r="CE254" s="159"/>
      <c r="CF254" s="159"/>
      <c r="CG254" s="159"/>
      <c r="CH254" s="159"/>
      <c r="CI254" s="159"/>
      <c r="CJ254" s="159"/>
      <c r="CK254" s="159"/>
      <c r="CL254" s="159"/>
      <c r="CM254" s="159"/>
      <c r="CN254" s="159"/>
      <c r="CO254" s="159"/>
      <c r="CP254" s="159"/>
      <c r="CQ254" s="159"/>
      <c r="CR254" s="159"/>
      <c r="CS254" s="159"/>
      <c r="CT254" s="159"/>
      <c r="CU254" s="159"/>
      <c r="CV254" s="159"/>
      <c r="CW254" s="159"/>
      <c r="CX254" s="159"/>
      <c r="CY254" s="159"/>
      <c r="CZ254" s="159"/>
      <c r="DA254" s="159"/>
      <c r="DB254" s="159"/>
      <c r="DC254" s="159"/>
      <c r="DD254" s="159"/>
      <c r="DE254" s="159"/>
      <c r="DF254" s="159"/>
      <c r="DG254" s="159"/>
      <c r="DH254" s="159"/>
      <c r="DI254" s="159"/>
      <c r="DJ254" s="159"/>
      <c r="DK254" s="159"/>
      <c r="DL254" s="159"/>
      <c r="DM254" s="159"/>
      <c r="DN254" s="159"/>
      <c r="DO254" s="159"/>
      <c r="DP254" s="159"/>
      <c r="DQ254" s="159"/>
      <c r="DR254" s="159"/>
      <c r="DS254" s="159"/>
      <c r="DT254" s="159"/>
      <c r="DU254" s="159"/>
      <c r="DV254" s="159"/>
      <c r="DW254" s="159"/>
      <c r="DX254" s="159"/>
      <c r="DY254" s="159"/>
      <c r="DZ254" s="159"/>
      <c r="EA254" s="159"/>
      <c r="EB254" s="159"/>
      <c r="EC254" s="159"/>
      <c r="ED254" s="159"/>
      <c r="EE254" s="159"/>
      <c r="EF254" s="159"/>
      <c r="EG254" s="159"/>
      <c r="EH254" s="159"/>
      <c r="EI254" s="159"/>
      <c r="EJ254" s="159"/>
      <c r="EK254" s="159"/>
      <c r="EL254" s="159"/>
      <c r="EM254" s="159"/>
      <c r="EN254" s="159"/>
      <c r="EO254" s="159"/>
      <c r="EP254" s="159"/>
      <c r="EQ254" s="159"/>
      <c r="ER254" s="159"/>
      <c r="ES254" s="159"/>
      <c r="ET254" s="159"/>
      <c r="EU254" s="159"/>
      <c r="EV254" s="159"/>
      <c r="EW254" s="159"/>
      <c r="EX254" s="159"/>
      <c r="EY254" s="159"/>
      <c r="EZ254" s="159"/>
      <c r="FA254" s="159"/>
      <c r="FB254" s="159"/>
      <c r="FC254" s="159"/>
      <c r="FD254" s="159"/>
      <c r="FE254" s="159"/>
      <c r="FF254" s="159"/>
      <c r="FG254" s="159"/>
      <c r="FH254" s="159"/>
      <c r="FI254" s="159"/>
      <c r="FJ254" s="159"/>
      <c r="FK254" s="159"/>
      <c r="FL254" s="159"/>
      <c r="FM254" s="159"/>
      <c r="FN254" s="159"/>
      <c r="FO254" s="159"/>
      <c r="FP254" s="159"/>
      <c r="FQ254" s="159"/>
      <c r="FR254" s="159"/>
      <c r="FS254" s="159"/>
      <c r="FT254" s="159"/>
      <c r="FU254" s="159"/>
      <c r="FV254" s="159"/>
      <c r="FW254" s="159"/>
      <c r="FX254" s="159"/>
      <c r="FY254" s="159"/>
      <c r="FZ254" s="159"/>
      <c r="GA254" s="159"/>
      <c r="GB254" s="159"/>
      <c r="GC254" s="159"/>
      <c r="GD254" s="159"/>
      <c r="GE254" s="159"/>
      <c r="GF254" s="159"/>
      <c r="GG254" s="159"/>
      <c r="GH254" s="159"/>
    </row>
    <row r="255" customFormat="false" ht="12.75" hidden="false" customHeight="false" outlineLevel="0" collapsed="false">
      <c r="A255" s="168"/>
      <c r="B255" s="149"/>
      <c r="C255" s="149"/>
      <c r="D255" s="149"/>
      <c r="E255" s="149"/>
      <c r="F255" s="149"/>
      <c r="G255" s="149"/>
      <c r="H255" s="148"/>
      <c r="I255" s="170"/>
      <c r="R255" s="148"/>
      <c r="S255" s="158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  <c r="AV255" s="159"/>
      <c r="AW255" s="159"/>
      <c r="AX255" s="159"/>
      <c r="AY255" s="159"/>
      <c r="AZ255" s="159"/>
      <c r="BA255" s="159"/>
      <c r="BB255" s="159"/>
      <c r="BC255" s="159"/>
      <c r="BD255" s="159"/>
      <c r="BE255" s="159"/>
      <c r="BF255" s="159"/>
      <c r="BG255" s="159"/>
      <c r="BH255" s="159"/>
      <c r="BI255" s="159"/>
      <c r="BJ255" s="159"/>
      <c r="BK255" s="159"/>
      <c r="BL255" s="159"/>
      <c r="BM255" s="159"/>
      <c r="BN255" s="159"/>
      <c r="BO255" s="159"/>
      <c r="BP255" s="159"/>
      <c r="BQ255" s="159"/>
      <c r="BR255" s="159"/>
      <c r="BS255" s="159"/>
      <c r="BT255" s="159"/>
      <c r="BU255" s="159"/>
      <c r="BV255" s="159"/>
      <c r="BW255" s="159"/>
      <c r="BX255" s="159"/>
      <c r="BY255" s="159"/>
      <c r="BZ255" s="159"/>
      <c r="CA255" s="159"/>
      <c r="CB255" s="159"/>
      <c r="CC255" s="159"/>
      <c r="CD255" s="159"/>
      <c r="CE255" s="159"/>
      <c r="CF255" s="159"/>
      <c r="CG255" s="159"/>
      <c r="CH255" s="159"/>
      <c r="CI255" s="159"/>
      <c r="CJ255" s="159"/>
      <c r="CK255" s="159"/>
      <c r="CL255" s="159"/>
      <c r="CM255" s="159"/>
      <c r="CN255" s="159"/>
      <c r="CO255" s="159"/>
      <c r="CP255" s="159"/>
      <c r="CQ255" s="159"/>
      <c r="CR255" s="159"/>
      <c r="CS255" s="159"/>
      <c r="CT255" s="159"/>
      <c r="CU255" s="159"/>
      <c r="CV255" s="159"/>
      <c r="CW255" s="159"/>
      <c r="CX255" s="159"/>
      <c r="CY255" s="159"/>
      <c r="CZ255" s="159"/>
      <c r="DA255" s="159"/>
      <c r="DB255" s="159"/>
      <c r="DC255" s="159"/>
      <c r="DD255" s="159"/>
      <c r="DE255" s="159"/>
      <c r="DF255" s="159"/>
      <c r="DG255" s="159"/>
      <c r="DH255" s="159"/>
      <c r="DI255" s="159"/>
      <c r="DJ255" s="159"/>
      <c r="DK255" s="159"/>
      <c r="DL255" s="159"/>
      <c r="DM255" s="159"/>
      <c r="DN255" s="159"/>
      <c r="DO255" s="159"/>
      <c r="DP255" s="159"/>
      <c r="DQ255" s="159"/>
      <c r="DR255" s="159"/>
      <c r="DS255" s="159"/>
      <c r="DT255" s="159"/>
      <c r="DU255" s="159"/>
      <c r="DV255" s="159"/>
      <c r="DW255" s="159"/>
      <c r="DX255" s="159"/>
      <c r="DY255" s="159"/>
      <c r="DZ255" s="159"/>
      <c r="EA255" s="159"/>
      <c r="EB255" s="159"/>
      <c r="EC255" s="159"/>
      <c r="ED255" s="159"/>
      <c r="EE255" s="159"/>
      <c r="EF255" s="159"/>
      <c r="EG255" s="159"/>
      <c r="EH255" s="159"/>
      <c r="EI255" s="159"/>
      <c r="EJ255" s="159"/>
      <c r="EK255" s="159"/>
      <c r="EL255" s="159"/>
      <c r="EM255" s="159"/>
      <c r="EN255" s="159"/>
      <c r="EO255" s="159"/>
      <c r="EP255" s="159"/>
      <c r="EQ255" s="159"/>
      <c r="ER255" s="159"/>
      <c r="ES255" s="159"/>
      <c r="ET255" s="159"/>
      <c r="EU255" s="159"/>
      <c r="EV255" s="159"/>
      <c r="EW255" s="159"/>
      <c r="EX255" s="159"/>
      <c r="EY255" s="159"/>
      <c r="EZ255" s="159"/>
      <c r="FA255" s="159"/>
      <c r="FB255" s="159"/>
      <c r="FC255" s="159"/>
      <c r="FD255" s="159"/>
      <c r="FE255" s="159"/>
      <c r="FF255" s="159"/>
      <c r="FG255" s="159"/>
      <c r="FH255" s="159"/>
      <c r="FI255" s="159"/>
      <c r="FJ255" s="159"/>
      <c r="FK255" s="159"/>
      <c r="FL255" s="159"/>
      <c r="FM255" s="159"/>
      <c r="FN255" s="159"/>
      <c r="FO255" s="159"/>
      <c r="FP255" s="159"/>
      <c r="FQ255" s="159"/>
      <c r="FR255" s="159"/>
      <c r="FS255" s="159"/>
      <c r="FT255" s="159"/>
      <c r="FU255" s="159"/>
      <c r="FV255" s="159"/>
      <c r="FW255" s="159"/>
      <c r="FX255" s="159"/>
      <c r="FY255" s="159"/>
      <c r="FZ255" s="159"/>
      <c r="GA255" s="159"/>
      <c r="GB255" s="159"/>
      <c r="GC255" s="159"/>
      <c r="GD255" s="159"/>
      <c r="GE255" s="159"/>
      <c r="GF255" s="159"/>
      <c r="GG255" s="159"/>
      <c r="GH255" s="159"/>
    </row>
    <row r="256" customFormat="false" ht="12.75" hidden="false" customHeight="false" outlineLevel="0" collapsed="false">
      <c r="A256" s="168"/>
      <c r="B256" s="149"/>
      <c r="C256" s="149"/>
      <c r="D256" s="149"/>
      <c r="E256" s="149"/>
      <c r="F256" s="149"/>
      <c r="G256" s="149"/>
      <c r="H256" s="148"/>
      <c r="I256" s="170"/>
      <c r="R256" s="148"/>
      <c r="S256" s="158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  <c r="AV256" s="159"/>
      <c r="AW256" s="159"/>
      <c r="AX256" s="159"/>
      <c r="AY256" s="159"/>
      <c r="AZ256" s="159"/>
      <c r="BA256" s="159"/>
      <c r="BB256" s="159"/>
      <c r="BC256" s="159"/>
      <c r="BD256" s="159"/>
      <c r="BE256" s="159"/>
      <c r="BF256" s="159"/>
      <c r="BG256" s="159"/>
      <c r="BH256" s="159"/>
      <c r="BI256" s="159"/>
      <c r="BJ256" s="159"/>
      <c r="BK256" s="159"/>
      <c r="BL256" s="159"/>
      <c r="BM256" s="159"/>
      <c r="BN256" s="159"/>
      <c r="BO256" s="159"/>
      <c r="BP256" s="159"/>
      <c r="BQ256" s="159"/>
      <c r="BR256" s="159"/>
      <c r="BS256" s="159"/>
      <c r="BT256" s="159"/>
      <c r="BU256" s="159"/>
      <c r="BV256" s="159"/>
      <c r="BW256" s="159"/>
      <c r="BX256" s="159"/>
      <c r="BY256" s="159"/>
      <c r="BZ256" s="159"/>
      <c r="CA256" s="159"/>
      <c r="CB256" s="159"/>
      <c r="CC256" s="159"/>
      <c r="CD256" s="159"/>
      <c r="CE256" s="159"/>
      <c r="CF256" s="159"/>
      <c r="CG256" s="159"/>
      <c r="CH256" s="159"/>
      <c r="CI256" s="159"/>
      <c r="CJ256" s="159"/>
      <c r="CK256" s="159"/>
      <c r="CL256" s="159"/>
      <c r="CM256" s="159"/>
      <c r="CN256" s="159"/>
      <c r="CO256" s="159"/>
      <c r="CP256" s="159"/>
      <c r="CQ256" s="159"/>
      <c r="CR256" s="159"/>
      <c r="CS256" s="159"/>
      <c r="CT256" s="159"/>
      <c r="CU256" s="159"/>
      <c r="CV256" s="159"/>
      <c r="CW256" s="159"/>
      <c r="CX256" s="159"/>
      <c r="CY256" s="159"/>
      <c r="CZ256" s="159"/>
      <c r="DA256" s="159"/>
      <c r="DB256" s="159"/>
      <c r="DC256" s="159"/>
      <c r="DD256" s="159"/>
      <c r="DE256" s="159"/>
      <c r="DF256" s="159"/>
      <c r="DG256" s="159"/>
      <c r="DH256" s="159"/>
      <c r="DI256" s="159"/>
      <c r="DJ256" s="159"/>
      <c r="DK256" s="159"/>
      <c r="DL256" s="159"/>
      <c r="DM256" s="159"/>
      <c r="DN256" s="159"/>
      <c r="DO256" s="159"/>
      <c r="DP256" s="159"/>
      <c r="DQ256" s="159"/>
      <c r="DR256" s="159"/>
      <c r="DS256" s="159"/>
      <c r="DT256" s="159"/>
      <c r="DU256" s="159"/>
      <c r="DV256" s="159"/>
      <c r="DW256" s="159"/>
      <c r="DX256" s="159"/>
      <c r="DY256" s="159"/>
      <c r="DZ256" s="159"/>
      <c r="EA256" s="159"/>
      <c r="EB256" s="159"/>
      <c r="EC256" s="159"/>
      <c r="ED256" s="159"/>
      <c r="EE256" s="159"/>
      <c r="EF256" s="159"/>
      <c r="EG256" s="159"/>
      <c r="EH256" s="159"/>
      <c r="EI256" s="159"/>
      <c r="EJ256" s="159"/>
      <c r="EK256" s="159"/>
      <c r="EL256" s="159"/>
      <c r="EM256" s="159"/>
      <c r="EN256" s="159"/>
      <c r="EO256" s="159"/>
      <c r="EP256" s="159"/>
      <c r="EQ256" s="159"/>
      <c r="ER256" s="159"/>
      <c r="ES256" s="159"/>
      <c r="ET256" s="159"/>
      <c r="EU256" s="159"/>
      <c r="EV256" s="159"/>
      <c r="EW256" s="159"/>
      <c r="EX256" s="159"/>
      <c r="EY256" s="159"/>
      <c r="EZ256" s="159"/>
      <c r="FA256" s="159"/>
      <c r="FB256" s="159"/>
      <c r="FC256" s="159"/>
      <c r="FD256" s="159"/>
      <c r="FE256" s="159"/>
      <c r="FF256" s="159"/>
      <c r="FG256" s="159"/>
      <c r="FH256" s="159"/>
      <c r="FI256" s="159"/>
      <c r="FJ256" s="159"/>
      <c r="FK256" s="159"/>
      <c r="FL256" s="159"/>
      <c r="FM256" s="159"/>
      <c r="FN256" s="159"/>
      <c r="FO256" s="159"/>
      <c r="FP256" s="159"/>
      <c r="FQ256" s="159"/>
      <c r="FR256" s="159"/>
      <c r="FS256" s="159"/>
      <c r="FT256" s="159"/>
      <c r="FU256" s="159"/>
      <c r="FV256" s="159"/>
      <c r="FW256" s="159"/>
      <c r="FX256" s="159"/>
      <c r="FY256" s="159"/>
      <c r="FZ256" s="159"/>
      <c r="GA256" s="159"/>
      <c r="GB256" s="159"/>
      <c r="GC256" s="159"/>
      <c r="GD256" s="159"/>
      <c r="GE256" s="159"/>
      <c r="GF256" s="159"/>
      <c r="GG256" s="159"/>
      <c r="GH256" s="159"/>
    </row>
    <row r="257" customFormat="false" ht="12.75" hidden="false" customHeight="false" outlineLevel="0" collapsed="false">
      <c r="A257" s="168"/>
      <c r="B257" s="149"/>
      <c r="C257" s="149"/>
      <c r="D257" s="149"/>
      <c r="E257" s="149"/>
      <c r="F257" s="149"/>
      <c r="G257" s="149"/>
      <c r="H257" s="148"/>
      <c r="I257" s="170"/>
      <c r="R257" s="148"/>
      <c r="S257" s="158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  <c r="AV257" s="159"/>
      <c r="AW257" s="159"/>
      <c r="AX257" s="159"/>
      <c r="AY257" s="159"/>
      <c r="AZ257" s="159"/>
      <c r="BA257" s="159"/>
      <c r="BB257" s="159"/>
      <c r="BC257" s="159"/>
      <c r="BD257" s="159"/>
      <c r="BE257" s="159"/>
      <c r="BF257" s="159"/>
      <c r="BG257" s="159"/>
      <c r="BH257" s="159"/>
      <c r="BI257" s="159"/>
      <c r="BJ257" s="159"/>
      <c r="BK257" s="159"/>
      <c r="BL257" s="159"/>
      <c r="BM257" s="159"/>
      <c r="BN257" s="159"/>
      <c r="BO257" s="159"/>
      <c r="BP257" s="159"/>
      <c r="BQ257" s="159"/>
      <c r="BR257" s="159"/>
      <c r="BS257" s="159"/>
      <c r="BT257" s="159"/>
      <c r="BU257" s="159"/>
      <c r="BV257" s="159"/>
      <c r="BW257" s="159"/>
      <c r="BX257" s="159"/>
      <c r="BY257" s="159"/>
      <c r="BZ257" s="159"/>
      <c r="CA257" s="159"/>
      <c r="CB257" s="159"/>
      <c r="CC257" s="159"/>
      <c r="CD257" s="159"/>
      <c r="CE257" s="159"/>
      <c r="CF257" s="159"/>
      <c r="CG257" s="159"/>
      <c r="CH257" s="159"/>
      <c r="CI257" s="159"/>
      <c r="CJ257" s="159"/>
      <c r="CK257" s="159"/>
      <c r="CL257" s="159"/>
      <c r="CM257" s="159"/>
      <c r="CN257" s="159"/>
      <c r="CO257" s="159"/>
      <c r="CP257" s="159"/>
      <c r="CQ257" s="159"/>
      <c r="CR257" s="159"/>
      <c r="CS257" s="159"/>
      <c r="CT257" s="159"/>
      <c r="CU257" s="159"/>
      <c r="CV257" s="159"/>
      <c r="CW257" s="159"/>
      <c r="CX257" s="159"/>
      <c r="CY257" s="159"/>
      <c r="CZ257" s="159"/>
      <c r="DA257" s="159"/>
      <c r="DB257" s="159"/>
      <c r="DC257" s="159"/>
      <c r="DD257" s="159"/>
      <c r="DE257" s="159"/>
      <c r="DF257" s="159"/>
      <c r="DG257" s="159"/>
      <c r="DH257" s="159"/>
      <c r="DI257" s="159"/>
      <c r="DJ257" s="159"/>
      <c r="DK257" s="159"/>
      <c r="DL257" s="159"/>
      <c r="DM257" s="159"/>
      <c r="DN257" s="159"/>
      <c r="DO257" s="159"/>
      <c r="DP257" s="159"/>
      <c r="DQ257" s="159"/>
      <c r="DR257" s="159"/>
      <c r="DS257" s="159"/>
      <c r="DT257" s="159"/>
      <c r="DU257" s="159"/>
      <c r="DV257" s="159"/>
      <c r="DW257" s="159"/>
      <c r="DX257" s="159"/>
      <c r="DY257" s="159"/>
      <c r="DZ257" s="159"/>
      <c r="EA257" s="159"/>
      <c r="EB257" s="159"/>
      <c r="EC257" s="159"/>
      <c r="ED257" s="159"/>
      <c r="EE257" s="159"/>
      <c r="EF257" s="159"/>
      <c r="EG257" s="159"/>
      <c r="EH257" s="159"/>
      <c r="EI257" s="159"/>
      <c r="EJ257" s="159"/>
      <c r="EK257" s="159"/>
      <c r="EL257" s="159"/>
      <c r="EM257" s="159"/>
      <c r="EN257" s="159"/>
      <c r="EO257" s="159"/>
      <c r="EP257" s="159"/>
      <c r="EQ257" s="159"/>
      <c r="ER257" s="159"/>
      <c r="ES257" s="159"/>
      <c r="ET257" s="159"/>
      <c r="EU257" s="159"/>
      <c r="EV257" s="159"/>
      <c r="EW257" s="159"/>
      <c r="EX257" s="159"/>
      <c r="EY257" s="159"/>
      <c r="EZ257" s="159"/>
      <c r="FA257" s="159"/>
      <c r="FB257" s="159"/>
      <c r="FC257" s="159"/>
      <c r="FD257" s="159"/>
      <c r="FE257" s="159"/>
      <c r="FF257" s="159"/>
      <c r="FG257" s="159"/>
      <c r="FH257" s="159"/>
      <c r="FI257" s="159"/>
      <c r="FJ257" s="159"/>
      <c r="FK257" s="159"/>
      <c r="FL257" s="159"/>
      <c r="FM257" s="159"/>
      <c r="FN257" s="159"/>
      <c r="FO257" s="159"/>
      <c r="FP257" s="159"/>
      <c r="FQ257" s="159"/>
      <c r="FR257" s="159"/>
      <c r="FS257" s="159"/>
      <c r="FT257" s="159"/>
      <c r="FU257" s="159"/>
      <c r="FV257" s="159"/>
      <c r="FW257" s="159"/>
      <c r="FX257" s="159"/>
      <c r="FY257" s="159"/>
      <c r="FZ257" s="159"/>
      <c r="GA257" s="159"/>
      <c r="GB257" s="159"/>
      <c r="GC257" s="159"/>
      <c r="GD257" s="159"/>
      <c r="GE257" s="159"/>
      <c r="GF257" s="159"/>
      <c r="GG257" s="159"/>
      <c r="GH257" s="159"/>
    </row>
    <row r="258" customFormat="false" ht="12.75" hidden="false" customHeight="false" outlineLevel="0" collapsed="false">
      <c r="A258" s="168"/>
      <c r="B258" s="149"/>
      <c r="C258" s="149"/>
      <c r="D258" s="149"/>
      <c r="E258" s="149"/>
      <c r="F258" s="149"/>
      <c r="G258" s="149"/>
      <c r="H258" s="148"/>
      <c r="I258" s="170"/>
      <c r="R258" s="148"/>
      <c r="S258" s="158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  <c r="AV258" s="159"/>
      <c r="AW258" s="159"/>
      <c r="AX258" s="159"/>
      <c r="AY258" s="159"/>
      <c r="AZ258" s="159"/>
      <c r="BA258" s="159"/>
      <c r="BB258" s="159"/>
      <c r="BC258" s="159"/>
      <c r="BD258" s="159"/>
      <c r="BE258" s="159"/>
      <c r="BF258" s="159"/>
      <c r="BG258" s="159"/>
      <c r="BH258" s="159"/>
      <c r="BI258" s="159"/>
      <c r="BJ258" s="159"/>
      <c r="BK258" s="159"/>
      <c r="BL258" s="159"/>
      <c r="BM258" s="159"/>
      <c r="BN258" s="159"/>
      <c r="BO258" s="159"/>
      <c r="BP258" s="159"/>
      <c r="BQ258" s="159"/>
      <c r="BR258" s="159"/>
      <c r="BS258" s="159"/>
      <c r="BT258" s="159"/>
      <c r="BU258" s="159"/>
      <c r="BV258" s="159"/>
      <c r="BW258" s="159"/>
      <c r="BX258" s="159"/>
      <c r="BY258" s="159"/>
      <c r="BZ258" s="159"/>
      <c r="CA258" s="159"/>
      <c r="CB258" s="159"/>
      <c r="CC258" s="159"/>
      <c r="CD258" s="159"/>
      <c r="CE258" s="159"/>
      <c r="CF258" s="159"/>
      <c r="CG258" s="159"/>
      <c r="CH258" s="159"/>
      <c r="CI258" s="159"/>
      <c r="CJ258" s="159"/>
      <c r="CK258" s="159"/>
      <c r="CL258" s="159"/>
      <c r="CM258" s="159"/>
      <c r="CN258" s="159"/>
      <c r="CO258" s="159"/>
      <c r="CP258" s="159"/>
      <c r="CQ258" s="159"/>
      <c r="CR258" s="159"/>
      <c r="CS258" s="159"/>
      <c r="CT258" s="159"/>
      <c r="CU258" s="159"/>
      <c r="CV258" s="159"/>
      <c r="CW258" s="159"/>
      <c r="CX258" s="159"/>
      <c r="CY258" s="159"/>
      <c r="CZ258" s="159"/>
      <c r="DA258" s="159"/>
      <c r="DB258" s="159"/>
      <c r="DC258" s="159"/>
      <c r="DD258" s="159"/>
      <c r="DE258" s="159"/>
      <c r="DF258" s="159"/>
      <c r="DG258" s="159"/>
      <c r="DH258" s="159"/>
      <c r="DI258" s="159"/>
      <c r="DJ258" s="159"/>
      <c r="DK258" s="159"/>
      <c r="DL258" s="159"/>
      <c r="DM258" s="159"/>
      <c r="DN258" s="159"/>
      <c r="DO258" s="159"/>
      <c r="DP258" s="159"/>
      <c r="DQ258" s="159"/>
      <c r="DR258" s="159"/>
      <c r="DS258" s="159"/>
      <c r="DT258" s="159"/>
      <c r="DU258" s="159"/>
      <c r="DV258" s="159"/>
      <c r="DW258" s="159"/>
      <c r="DX258" s="159"/>
      <c r="DY258" s="159"/>
      <c r="DZ258" s="159"/>
      <c r="EA258" s="159"/>
      <c r="EB258" s="159"/>
      <c r="EC258" s="159"/>
      <c r="ED258" s="159"/>
      <c r="EE258" s="159"/>
      <c r="EF258" s="159"/>
      <c r="EG258" s="159"/>
      <c r="EH258" s="159"/>
      <c r="EI258" s="159"/>
      <c r="EJ258" s="159"/>
      <c r="EK258" s="159"/>
      <c r="EL258" s="159"/>
      <c r="EM258" s="159"/>
      <c r="EN258" s="159"/>
      <c r="EO258" s="159"/>
      <c r="EP258" s="159"/>
      <c r="EQ258" s="159"/>
      <c r="ER258" s="159"/>
      <c r="ES258" s="159"/>
      <c r="ET258" s="159"/>
      <c r="EU258" s="159"/>
      <c r="EV258" s="159"/>
      <c r="EW258" s="159"/>
      <c r="EX258" s="159"/>
      <c r="EY258" s="159"/>
      <c r="EZ258" s="159"/>
      <c r="FA258" s="159"/>
      <c r="FB258" s="159"/>
      <c r="FC258" s="159"/>
      <c r="FD258" s="159"/>
      <c r="FE258" s="159"/>
      <c r="FF258" s="159"/>
      <c r="FG258" s="159"/>
      <c r="FH258" s="159"/>
      <c r="FI258" s="159"/>
      <c r="FJ258" s="159"/>
      <c r="FK258" s="159"/>
      <c r="FL258" s="159"/>
      <c r="FM258" s="159"/>
      <c r="FN258" s="159"/>
      <c r="FO258" s="159"/>
      <c r="FP258" s="159"/>
      <c r="FQ258" s="159"/>
      <c r="FR258" s="159"/>
      <c r="FS258" s="159"/>
      <c r="FT258" s="159"/>
      <c r="FU258" s="159"/>
      <c r="FV258" s="159"/>
      <c r="FW258" s="159"/>
      <c r="FX258" s="159"/>
      <c r="FY258" s="159"/>
      <c r="FZ258" s="159"/>
      <c r="GA258" s="159"/>
      <c r="GB258" s="159"/>
      <c r="GC258" s="159"/>
      <c r="GD258" s="159"/>
      <c r="GE258" s="159"/>
      <c r="GF258" s="159"/>
      <c r="GG258" s="159"/>
      <c r="GH258" s="159"/>
    </row>
    <row r="259" customFormat="false" ht="12.75" hidden="false" customHeight="false" outlineLevel="0" collapsed="false">
      <c r="A259" s="168"/>
      <c r="B259" s="149"/>
      <c r="C259" s="149"/>
      <c r="D259" s="149"/>
      <c r="E259" s="149"/>
      <c r="F259" s="149"/>
      <c r="G259" s="149"/>
      <c r="H259" s="148"/>
      <c r="I259" s="170"/>
      <c r="R259" s="148"/>
      <c r="S259" s="158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  <c r="AV259" s="159"/>
      <c r="AW259" s="159"/>
      <c r="AX259" s="159"/>
      <c r="AY259" s="159"/>
      <c r="AZ259" s="159"/>
      <c r="BA259" s="159"/>
      <c r="BB259" s="159"/>
      <c r="BC259" s="159"/>
      <c r="BD259" s="159"/>
      <c r="BE259" s="159"/>
      <c r="BF259" s="159"/>
      <c r="BG259" s="159"/>
      <c r="BH259" s="159"/>
      <c r="BI259" s="159"/>
      <c r="BJ259" s="159"/>
      <c r="BK259" s="159"/>
      <c r="BL259" s="159"/>
      <c r="BM259" s="159"/>
      <c r="BN259" s="159"/>
      <c r="BO259" s="159"/>
      <c r="BP259" s="159"/>
      <c r="BQ259" s="159"/>
      <c r="BR259" s="159"/>
      <c r="BS259" s="159"/>
      <c r="BT259" s="159"/>
      <c r="BU259" s="159"/>
      <c r="BV259" s="159"/>
      <c r="BW259" s="159"/>
      <c r="BX259" s="159"/>
      <c r="BY259" s="159"/>
      <c r="BZ259" s="159"/>
      <c r="CA259" s="159"/>
      <c r="CB259" s="159"/>
      <c r="CC259" s="159"/>
      <c r="CD259" s="159"/>
      <c r="CE259" s="159"/>
      <c r="CF259" s="159"/>
      <c r="CG259" s="159"/>
      <c r="CH259" s="159"/>
      <c r="CI259" s="159"/>
      <c r="CJ259" s="159"/>
      <c r="CK259" s="159"/>
      <c r="CL259" s="159"/>
      <c r="CM259" s="159"/>
      <c r="CN259" s="159"/>
      <c r="CO259" s="159"/>
      <c r="CP259" s="159"/>
      <c r="CQ259" s="159"/>
      <c r="CR259" s="159"/>
      <c r="CS259" s="159"/>
      <c r="CT259" s="159"/>
      <c r="CU259" s="159"/>
      <c r="CV259" s="159"/>
      <c r="CW259" s="159"/>
      <c r="CX259" s="159"/>
      <c r="CY259" s="159"/>
      <c r="CZ259" s="159"/>
      <c r="DA259" s="159"/>
      <c r="DB259" s="159"/>
      <c r="DC259" s="159"/>
      <c r="DD259" s="159"/>
      <c r="DE259" s="159"/>
      <c r="DF259" s="159"/>
      <c r="DG259" s="159"/>
      <c r="DH259" s="159"/>
      <c r="DI259" s="159"/>
      <c r="DJ259" s="159"/>
      <c r="DK259" s="159"/>
      <c r="DL259" s="159"/>
      <c r="DM259" s="159"/>
      <c r="DN259" s="159"/>
      <c r="DO259" s="159"/>
      <c r="DP259" s="159"/>
      <c r="DQ259" s="159"/>
      <c r="DR259" s="159"/>
      <c r="DS259" s="159"/>
      <c r="DT259" s="159"/>
      <c r="DU259" s="159"/>
      <c r="DV259" s="159"/>
      <c r="DW259" s="159"/>
      <c r="DX259" s="159"/>
      <c r="DY259" s="159"/>
      <c r="DZ259" s="159"/>
      <c r="EA259" s="159"/>
      <c r="EB259" s="159"/>
      <c r="EC259" s="159"/>
      <c r="ED259" s="159"/>
      <c r="EE259" s="159"/>
      <c r="EF259" s="159"/>
      <c r="EG259" s="159"/>
      <c r="EH259" s="159"/>
      <c r="EI259" s="159"/>
      <c r="EJ259" s="159"/>
      <c r="EK259" s="159"/>
      <c r="EL259" s="159"/>
      <c r="EM259" s="159"/>
      <c r="EN259" s="159"/>
      <c r="EO259" s="159"/>
      <c r="EP259" s="159"/>
      <c r="EQ259" s="159"/>
      <c r="ER259" s="159"/>
      <c r="ES259" s="159"/>
      <c r="ET259" s="159"/>
      <c r="EU259" s="159"/>
      <c r="EV259" s="159"/>
      <c r="EW259" s="159"/>
      <c r="EX259" s="159"/>
      <c r="EY259" s="159"/>
      <c r="EZ259" s="159"/>
      <c r="FA259" s="159"/>
      <c r="FB259" s="159"/>
      <c r="FC259" s="159"/>
      <c r="FD259" s="159"/>
      <c r="FE259" s="159"/>
      <c r="FF259" s="159"/>
      <c r="FG259" s="159"/>
      <c r="FH259" s="159"/>
      <c r="FI259" s="159"/>
      <c r="FJ259" s="159"/>
      <c r="FK259" s="159"/>
      <c r="FL259" s="159"/>
      <c r="FM259" s="159"/>
      <c r="FN259" s="159"/>
      <c r="FO259" s="159"/>
      <c r="FP259" s="159"/>
      <c r="FQ259" s="159"/>
      <c r="FR259" s="159"/>
      <c r="FS259" s="159"/>
      <c r="FT259" s="159"/>
      <c r="FU259" s="159"/>
      <c r="FV259" s="159"/>
      <c r="FW259" s="159"/>
      <c r="FX259" s="159"/>
      <c r="FY259" s="159"/>
      <c r="FZ259" s="159"/>
      <c r="GA259" s="159"/>
      <c r="GB259" s="159"/>
      <c r="GC259" s="159"/>
      <c r="GD259" s="159"/>
      <c r="GE259" s="159"/>
      <c r="GF259" s="159"/>
      <c r="GG259" s="159"/>
      <c r="GH259" s="159"/>
    </row>
    <row r="260" customFormat="false" ht="12.75" hidden="false" customHeight="false" outlineLevel="0" collapsed="false">
      <c r="A260" s="168"/>
      <c r="B260" s="149"/>
      <c r="C260" s="149"/>
      <c r="D260" s="149"/>
      <c r="E260" s="149"/>
      <c r="F260" s="149"/>
      <c r="G260" s="149"/>
      <c r="H260" s="148"/>
      <c r="I260" s="170"/>
      <c r="R260" s="148"/>
      <c r="S260" s="158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  <c r="AV260" s="159"/>
      <c r="AW260" s="159"/>
      <c r="AX260" s="159"/>
      <c r="AY260" s="159"/>
      <c r="AZ260" s="159"/>
      <c r="BA260" s="159"/>
      <c r="BB260" s="159"/>
      <c r="BC260" s="159"/>
      <c r="BD260" s="159"/>
      <c r="BE260" s="159"/>
      <c r="BF260" s="159"/>
      <c r="BG260" s="159"/>
      <c r="BH260" s="159"/>
      <c r="BI260" s="159"/>
      <c r="BJ260" s="159"/>
      <c r="BK260" s="159"/>
      <c r="BL260" s="159"/>
      <c r="BM260" s="159"/>
      <c r="BN260" s="159"/>
      <c r="BO260" s="159"/>
      <c r="BP260" s="159"/>
      <c r="BQ260" s="159"/>
      <c r="BR260" s="159"/>
      <c r="BS260" s="159"/>
      <c r="BT260" s="159"/>
      <c r="BU260" s="159"/>
      <c r="BV260" s="159"/>
      <c r="BW260" s="159"/>
      <c r="BX260" s="159"/>
      <c r="BY260" s="159"/>
      <c r="BZ260" s="159"/>
      <c r="CA260" s="159"/>
      <c r="CB260" s="159"/>
      <c r="CC260" s="159"/>
      <c r="CD260" s="159"/>
      <c r="CE260" s="159"/>
      <c r="CF260" s="159"/>
      <c r="CG260" s="159"/>
      <c r="CH260" s="159"/>
      <c r="CI260" s="159"/>
      <c r="CJ260" s="159"/>
      <c r="CK260" s="159"/>
      <c r="CL260" s="159"/>
      <c r="CM260" s="159"/>
      <c r="CN260" s="159"/>
      <c r="CO260" s="159"/>
      <c r="CP260" s="159"/>
      <c r="CQ260" s="159"/>
      <c r="CR260" s="159"/>
      <c r="CS260" s="159"/>
      <c r="CT260" s="159"/>
      <c r="CU260" s="159"/>
      <c r="CV260" s="159"/>
      <c r="CW260" s="159"/>
      <c r="CX260" s="159"/>
      <c r="CY260" s="159"/>
      <c r="CZ260" s="159"/>
      <c r="DA260" s="159"/>
      <c r="DB260" s="159"/>
      <c r="DC260" s="159"/>
      <c r="DD260" s="159"/>
      <c r="DE260" s="159"/>
      <c r="DF260" s="159"/>
      <c r="DG260" s="159"/>
      <c r="DH260" s="159"/>
      <c r="DI260" s="159"/>
      <c r="DJ260" s="159"/>
      <c r="DK260" s="159"/>
      <c r="DL260" s="159"/>
      <c r="DM260" s="159"/>
      <c r="DN260" s="159"/>
      <c r="DO260" s="159"/>
      <c r="DP260" s="159"/>
      <c r="DQ260" s="159"/>
      <c r="DR260" s="159"/>
      <c r="DS260" s="159"/>
      <c r="DT260" s="159"/>
      <c r="DU260" s="159"/>
      <c r="DV260" s="159"/>
      <c r="DW260" s="159"/>
      <c r="DX260" s="159"/>
      <c r="DY260" s="159"/>
      <c r="DZ260" s="159"/>
      <c r="EA260" s="159"/>
      <c r="EB260" s="159"/>
      <c r="EC260" s="159"/>
      <c r="ED260" s="159"/>
      <c r="EE260" s="159"/>
      <c r="EF260" s="159"/>
      <c r="EG260" s="159"/>
      <c r="EH260" s="159"/>
      <c r="EI260" s="159"/>
      <c r="EJ260" s="159"/>
      <c r="EK260" s="159"/>
      <c r="EL260" s="159"/>
      <c r="EM260" s="159"/>
      <c r="EN260" s="159"/>
      <c r="EO260" s="159"/>
      <c r="EP260" s="159"/>
      <c r="EQ260" s="159"/>
      <c r="ER260" s="159"/>
      <c r="ES260" s="159"/>
      <c r="ET260" s="159"/>
      <c r="EU260" s="159"/>
      <c r="EV260" s="159"/>
      <c r="EW260" s="159"/>
      <c r="EX260" s="159"/>
      <c r="EY260" s="159"/>
      <c r="EZ260" s="159"/>
      <c r="FA260" s="159"/>
      <c r="FB260" s="159"/>
      <c r="FC260" s="159"/>
      <c r="FD260" s="159"/>
      <c r="FE260" s="159"/>
      <c r="FF260" s="159"/>
      <c r="FG260" s="159"/>
      <c r="FH260" s="159"/>
      <c r="FI260" s="159"/>
      <c r="FJ260" s="159"/>
      <c r="FK260" s="159"/>
      <c r="FL260" s="159"/>
      <c r="FM260" s="159"/>
      <c r="FN260" s="159"/>
      <c r="FO260" s="159"/>
      <c r="FP260" s="159"/>
      <c r="FQ260" s="159"/>
      <c r="FR260" s="159"/>
      <c r="FS260" s="159"/>
      <c r="FT260" s="159"/>
      <c r="FU260" s="159"/>
      <c r="FV260" s="159"/>
      <c r="FW260" s="159"/>
      <c r="FX260" s="159"/>
      <c r="FY260" s="159"/>
      <c r="FZ260" s="159"/>
      <c r="GA260" s="159"/>
      <c r="GB260" s="159"/>
      <c r="GC260" s="159"/>
      <c r="GD260" s="159"/>
      <c r="GE260" s="159"/>
      <c r="GF260" s="159"/>
      <c r="GG260" s="159"/>
      <c r="GH260" s="159"/>
    </row>
    <row r="261" customFormat="false" ht="12.75" hidden="false" customHeight="false" outlineLevel="0" collapsed="false">
      <c r="A261" s="168"/>
      <c r="B261" s="149"/>
      <c r="C261" s="149"/>
      <c r="D261" s="149"/>
      <c r="E261" s="149"/>
      <c r="F261" s="149"/>
      <c r="G261" s="149"/>
      <c r="H261" s="148"/>
      <c r="I261" s="170"/>
      <c r="R261" s="148"/>
      <c r="S261" s="158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  <c r="AV261" s="159"/>
      <c r="AW261" s="159"/>
      <c r="AX261" s="159"/>
      <c r="AY261" s="159"/>
      <c r="AZ261" s="159"/>
      <c r="BA261" s="159"/>
      <c r="BB261" s="159"/>
      <c r="BC261" s="159"/>
      <c r="BD261" s="159"/>
      <c r="BE261" s="159"/>
      <c r="BF261" s="159"/>
      <c r="BG261" s="159"/>
      <c r="BH261" s="159"/>
      <c r="BI261" s="159"/>
      <c r="BJ261" s="159"/>
      <c r="BK261" s="159"/>
      <c r="BL261" s="159"/>
      <c r="BM261" s="159"/>
      <c r="BN261" s="159"/>
      <c r="BO261" s="159"/>
      <c r="BP261" s="159"/>
      <c r="BQ261" s="159"/>
      <c r="BR261" s="159"/>
      <c r="BS261" s="159"/>
      <c r="BT261" s="159"/>
      <c r="BU261" s="159"/>
      <c r="BV261" s="159"/>
      <c r="BW261" s="159"/>
      <c r="BX261" s="159"/>
      <c r="BY261" s="159"/>
      <c r="BZ261" s="159"/>
      <c r="CA261" s="159"/>
      <c r="CB261" s="159"/>
      <c r="CC261" s="159"/>
      <c r="CD261" s="159"/>
      <c r="CE261" s="159"/>
      <c r="CF261" s="159"/>
      <c r="CG261" s="159"/>
      <c r="CH261" s="159"/>
      <c r="CI261" s="159"/>
      <c r="CJ261" s="159"/>
      <c r="CK261" s="159"/>
      <c r="CL261" s="159"/>
      <c r="CM261" s="159"/>
      <c r="CN261" s="159"/>
      <c r="CO261" s="159"/>
      <c r="CP261" s="159"/>
      <c r="CQ261" s="159"/>
      <c r="CR261" s="159"/>
      <c r="CS261" s="159"/>
      <c r="CT261" s="159"/>
      <c r="CU261" s="159"/>
      <c r="CV261" s="159"/>
      <c r="CW261" s="159"/>
      <c r="CX261" s="159"/>
      <c r="CY261" s="159"/>
      <c r="CZ261" s="159"/>
      <c r="DA261" s="159"/>
      <c r="DB261" s="159"/>
      <c r="DC261" s="159"/>
      <c r="DD261" s="159"/>
      <c r="DE261" s="159"/>
      <c r="DF261" s="159"/>
      <c r="DG261" s="159"/>
      <c r="DH261" s="159"/>
      <c r="DI261" s="159"/>
      <c r="DJ261" s="159"/>
      <c r="DK261" s="159"/>
      <c r="DL261" s="159"/>
      <c r="DM261" s="159"/>
      <c r="DN261" s="159"/>
      <c r="DO261" s="159"/>
      <c r="DP261" s="159"/>
      <c r="DQ261" s="159"/>
      <c r="DR261" s="159"/>
      <c r="DS261" s="159"/>
      <c r="DT261" s="159"/>
      <c r="DU261" s="159"/>
      <c r="DV261" s="159"/>
      <c r="DW261" s="159"/>
      <c r="DX261" s="159"/>
      <c r="DY261" s="159"/>
      <c r="DZ261" s="159"/>
      <c r="EA261" s="159"/>
      <c r="EB261" s="159"/>
      <c r="EC261" s="159"/>
      <c r="ED261" s="159"/>
      <c r="EE261" s="159"/>
      <c r="EF261" s="159"/>
      <c r="EG261" s="159"/>
      <c r="EH261" s="159"/>
      <c r="EI261" s="159"/>
      <c r="EJ261" s="159"/>
      <c r="EK261" s="159"/>
      <c r="EL261" s="159"/>
      <c r="EM261" s="159"/>
      <c r="EN261" s="159"/>
      <c r="EO261" s="159"/>
      <c r="EP261" s="159"/>
      <c r="EQ261" s="159"/>
      <c r="ER261" s="159"/>
      <c r="ES261" s="159"/>
      <c r="ET261" s="159"/>
      <c r="EU261" s="159"/>
      <c r="EV261" s="159"/>
      <c r="EW261" s="159"/>
      <c r="EX261" s="159"/>
      <c r="EY261" s="159"/>
      <c r="EZ261" s="159"/>
      <c r="FA261" s="159"/>
      <c r="FB261" s="159"/>
      <c r="FC261" s="159"/>
      <c r="FD261" s="159"/>
      <c r="FE261" s="159"/>
      <c r="FF261" s="159"/>
      <c r="FG261" s="159"/>
      <c r="FH261" s="159"/>
      <c r="FI261" s="159"/>
      <c r="FJ261" s="159"/>
      <c r="FK261" s="159"/>
      <c r="FL261" s="159"/>
      <c r="FM261" s="159"/>
      <c r="FN261" s="159"/>
      <c r="FO261" s="159"/>
      <c r="FP261" s="159"/>
      <c r="FQ261" s="159"/>
      <c r="FR261" s="159"/>
      <c r="FS261" s="159"/>
      <c r="FT261" s="159"/>
      <c r="FU261" s="159"/>
      <c r="FV261" s="159"/>
      <c r="FW261" s="159"/>
      <c r="FX261" s="159"/>
      <c r="FY261" s="159"/>
      <c r="FZ261" s="159"/>
      <c r="GA261" s="159"/>
      <c r="GB261" s="159"/>
      <c r="GC261" s="159"/>
      <c r="GD261" s="159"/>
      <c r="GE261" s="159"/>
      <c r="GF261" s="159"/>
      <c r="GG261" s="159"/>
      <c r="GH261" s="159"/>
    </row>
    <row r="262" customFormat="false" ht="12.75" hidden="false" customHeight="false" outlineLevel="0" collapsed="false">
      <c r="A262" s="168"/>
      <c r="B262" s="149"/>
      <c r="C262" s="149"/>
      <c r="D262" s="149"/>
      <c r="E262" s="149"/>
      <c r="F262" s="149"/>
      <c r="G262" s="149"/>
      <c r="H262" s="148"/>
      <c r="I262" s="170"/>
      <c r="R262" s="148"/>
      <c r="S262" s="158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  <c r="AV262" s="159"/>
      <c r="AW262" s="159"/>
      <c r="AX262" s="159"/>
      <c r="AY262" s="159"/>
      <c r="AZ262" s="159"/>
      <c r="BA262" s="159"/>
      <c r="BB262" s="159"/>
      <c r="BC262" s="159"/>
      <c r="BD262" s="159"/>
      <c r="BE262" s="159"/>
      <c r="BF262" s="159"/>
      <c r="BG262" s="159"/>
      <c r="BH262" s="159"/>
      <c r="BI262" s="159"/>
      <c r="BJ262" s="159"/>
      <c r="BK262" s="159"/>
      <c r="BL262" s="159"/>
      <c r="BM262" s="159"/>
      <c r="BN262" s="159"/>
      <c r="BO262" s="159"/>
      <c r="BP262" s="159"/>
      <c r="BQ262" s="159"/>
      <c r="BR262" s="159"/>
      <c r="BS262" s="159"/>
      <c r="BT262" s="159"/>
      <c r="BU262" s="159"/>
      <c r="BV262" s="159"/>
      <c r="BW262" s="159"/>
      <c r="BX262" s="159"/>
      <c r="BY262" s="159"/>
      <c r="BZ262" s="159"/>
      <c r="CA262" s="159"/>
      <c r="CB262" s="159"/>
      <c r="CC262" s="159"/>
      <c r="CD262" s="159"/>
      <c r="CE262" s="159"/>
      <c r="CF262" s="159"/>
      <c r="CG262" s="159"/>
      <c r="CH262" s="159"/>
      <c r="CI262" s="159"/>
      <c r="CJ262" s="159"/>
      <c r="CK262" s="159"/>
      <c r="CL262" s="159"/>
      <c r="CM262" s="159"/>
      <c r="CN262" s="159"/>
      <c r="CO262" s="159"/>
      <c r="CP262" s="159"/>
      <c r="CQ262" s="159"/>
      <c r="CR262" s="159"/>
      <c r="CS262" s="159"/>
      <c r="CT262" s="159"/>
      <c r="CU262" s="159"/>
      <c r="CV262" s="159"/>
      <c r="CW262" s="159"/>
      <c r="CX262" s="159"/>
      <c r="CY262" s="159"/>
      <c r="CZ262" s="159"/>
      <c r="DA262" s="159"/>
      <c r="DB262" s="159"/>
      <c r="DC262" s="159"/>
      <c r="DD262" s="159"/>
      <c r="DE262" s="159"/>
      <c r="DF262" s="159"/>
      <c r="DG262" s="159"/>
      <c r="DH262" s="159"/>
      <c r="DI262" s="159"/>
      <c r="DJ262" s="159"/>
      <c r="DK262" s="159"/>
      <c r="DL262" s="159"/>
      <c r="DM262" s="159"/>
      <c r="DN262" s="159"/>
      <c r="DO262" s="159"/>
      <c r="DP262" s="159"/>
      <c r="DQ262" s="159"/>
      <c r="DR262" s="159"/>
      <c r="DS262" s="159"/>
      <c r="DT262" s="159"/>
      <c r="DU262" s="159"/>
      <c r="DV262" s="159"/>
      <c r="DW262" s="159"/>
      <c r="DX262" s="159"/>
      <c r="DY262" s="159"/>
      <c r="DZ262" s="159"/>
      <c r="EA262" s="159"/>
      <c r="EB262" s="159"/>
      <c r="EC262" s="159"/>
      <c r="ED262" s="159"/>
      <c r="EE262" s="159"/>
      <c r="EF262" s="159"/>
      <c r="EG262" s="159"/>
      <c r="EH262" s="159"/>
      <c r="EI262" s="159"/>
      <c r="EJ262" s="159"/>
      <c r="EK262" s="159"/>
      <c r="EL262" s="159"/>
      <c r="EM262" s="159"/>
      <c r="EN262" s="159"/>
      <c r="EO262" s="159"/>
      <c r="EP262" s="159"/>
      <c r="EQ262" s="159"/>
      <c r="ER262" s="159"/>
      <c r="ES262" s="159"/>
      <c r="ET262" s="159"/>
      <c r="EU262" s="159"/>
      <c r="EV262" s="159"/>
      <c r="EW262" s="159"/>
      <c r="EX262" s="159"/>
      <c r="EY262" s="159"/>
      <c r="EZ262" s="159"/>
      <c r="FA262" s="159"/>
      <c r="FB262" s="159"/>
      <c r="FC262" s="159"/>
      <c r="FD262" s="159"/>
      <c r="FE262" s="159"/>
      <c r="FF262" s="159"/>
      <c r="FG262" s="159"/>
      <c r="FH262" s="159"/>
      <c r="FI262" s="159"/>
      <c r="FJ262" s="159"/>
      <c r="FK262" s="159"/>
      <c r="FL262" s="159"/>
      <c r="FM262" s="159"/>
      <c r="FN262" s="159"/>
      <c r="FO262" s="159"/>
      <c r="FP262" s="159"/>
      <c r="FQ262" s="159"/>
      <c r="FR262" s="159"/>
      <c r="FS262" s="159"/>
      <c r="FT262" s="159"/>
      <c r="FU262" s="159"/>
      <c r="FV262" s="159"/>
      <c r="FW262" s="159"/>
      <c r="FX262" s="159"/>
      <c r="FY262" s="159"/>
      <c r="FZ262" s="159"/>
      <c r="GA262" s="159"/>
      <c r="GB262" s="159"/>
      <c r="GC262" s="159"/>
      <c r="GD262" s="159"/>
      <c r="GE262" s="159"/>
      <c r="GF262" s="159"/>
      <c r="GG262" s="159"/>
      <c r="GH262" s="159"/>
    </row>
    <row r="263" customFormat="false" ht="12.75" hidden="false" customHeight="false" outlineLevel="0" collapsed="false">
      <c r="A263" s="168"/>
      <c r="B263" s="149"/>
      <c r="C263" s="149"/>
      <c r="D263" s="149"/>
      <c r="E263" s="149"/>
      <c r="F263" s="149"/>
      <c r="G263" s="149"/>
      <c r="H263" s="148"/>
      <c r="I263" s="170"/>
      <c r="R263" s="148"/>
      <c r="S263" s="158"/>
      <c r="T263" s="159"/>
      <c r="U263" s="159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  <c r="AH263" s="159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  <c r="AV263" s="159"/>
      <c r="AW263" s="159"/>
      <c r="AX263" s="159"/>
      <c r="AY263" s="159"/>
      <c r="AZ263" s="159"/>
      <c r="BA263" s="159"/>
      <c r="BB263" s="159"/>
      <c r="BC263" s="159"/>
      <c r="BD263" s="159"/>
      <c r="BE263" s="159"/>
      <c r="BF263" s="159"/>
      <c r="BG263" s="159"/>
      <c r="BH263" s="159"/>
      <c r="BI263" s="159"/>
      <c r="BJ263" s="159"/>
      <c r="BK263" s="159"/>
      <c r="BL263" s="159"/>
      <c r="BM263" s="159"/>
      <c r="BN263" s="159"/>
      <c r="BO263" s="159"/>
      <c r="BP263" s="159"/>
      <c r="BQ263" s="159"/>
      <c r="BR263" s="159"/>
      <c r="BS263" s="159"/>
      <c r="BT263" s="159"/>
      <c r="BU263" s="159"/>
      <c r="BV263" s="159"/>
      <c r="BW263" s="159"/>
      <c r="BX263" s="159"/>
      <c r="BY263" s="159"/>
      <c r="BZ263" s="159"/>
      <c r="CA263" s="159"/>
      <c r="CB263" s="159"/>
      <c r="CC263" s="159"/>
      <c r="CD263" s="159"/>
      <c r="CE263" s="159"/>
      <c r="CF263" s="159"/>
      <c r="CG263" s="159"/>
      <c r="CH263" s="159"/>
      <c r="CI263" s="159"/>
      <c r="CJ263" s="159"/>
      <c r="CK263" s="159"/>
      <c r="CL263" s="159"/>
      <c r="CM263" s="159"/>
      <c r="CN263" s="159"/>
      <c r="CO263" s="159"/>
      <c r="CP263" s="159"/>
      <c r="CQ263" s="159"/>
      <c r="CR263" s="159"/>
      <c r="CS263" s="159"/>
      <c r="CT263" s="159"/>
      <c r="CU263" s="159"/>
      <c r="CV263" s="159"/>
      <c r="CW263" s="159"/>
      <c r="CX263" s="159"/>
      <c r="CY263" s="159"/>
      <c r="CZ263" s="159"/>
      <c r="DA263" s="159"/>
      <c r="DB263" s="159"/>
      <c r="DC263" s="159"/>
      <c r="DD263" s="159"/>
      <c r="DE263" s="159"/>
      <c r="DF263" s="159"/>
      <c r="DG263" s="159"/>
      <c r="DH263" s="159"/>
      <c r="DI263" s="159"/>
      <c r="DJ263" s="159"/>
      <c r="DK263" s="159"/>
      <c r="DL263" s="159"/>
      <c r="DM263" s="159"/>
      <c r="DN263" s="159"/>
      <c r="DO263" s="159"/>
      <c r="DP263" s="159"/>
      <c r="DQ263" s="159"/>
      <c r="DR263" s="159"/>
      <c r="DS263" s="159"/>
      <c r="DT263" s="159"/>
      <c r="DU263" s="159"/>
      <c r="DV263" s="159"/>
      <c r="DW263" s="159"/>
      <c r="DX263" s="159"/>
      <c r="DY263" s="159"/>
      <c r="DZ263" s="159"/>
      <c r="EA263" s="159"/>
      <c r="EB263" s="159"/>
      <c r="EC263" s="159"/>
      <c r="ED263" s="159"/>
      <c r="EE263" s="159"/>
      <c r="EF263" s="159"/>
      <c r="EG263" s="159"/>
      <c r="EH263" s="159"/>
      <c r="EI263" s="159"/>
      <c r="EJ263" s="159"/>
      <c r="EK263" s="159"/>
      <c r="EL263" s="159"/>
      <c r="EM263" s="159"/>
      <c r="EN263" s="159"/>
      <c r="EO263" s="159"/>
      <c r="EP263" s="159"/>
      <c r="EQ263" s="159"/>
      <c r="ER263" s="159"/>
      <c r="ES263" s="159"/>
      <c r="ET263" s="159"/>
      <c r="EU263" s="159"/>
      <c r="EV263" s="159"/>
      <c r="EW263" s="159"/>
      <c r="EX263" s="159"/>
      <c r="EY263" s="159"/>
      <c r="EZ263" s="159"/>
      <c r="FA263" s="159"/>
      <c r="FB263" s="159"/>
      <c r="FC263" s="159"/>
      <c r="FD263" s="159"/>
      <c r="FE263" s="159"/>
      <c r="FF263" s="159"/>
      <c r="FG263" s="159"/>
      <c r="FH263" s="159"/>
      <c r="FI263" s="159"/>
      <c r="FJ263" s="159"/>
      <c r="FK263" s="159"/>
      <c r="FL263" s="159"/>
      <c r="FM263" s="159"/>
      <c r="FN263" s="159"/>
      <c r="FO263" s="159"/>
      <c r="FP263" s="159"/>
      <c r="FQ263" s="159"/>
      <c r="FR263" s="159"/>
      <c r="FS263" s="159"/>
      <c r="FT263" s="159"/>
      <c r="FU263" s="159"/>
      <c r="FV263" s="159"/>
      <c r="FW263" s="159"/>
      <c r="FX263" s="159"/>
      <c r="FY263" s="159"/>
      <c r="FZ263" s="159"/>
      <c r="GA263" s="159"/>
      <c r="GB263" s="159"/>
      <c r="GC263" s="159"/>
      <c r="GD263" s="159"/>
      <c r="GE263" s="159"/>
      <c r="GF263" s="159"/>
      <c r="GG263" s="159"/>
      <c r="GH263" s="159"/>
    </row>
    <row r="264" customFormat="false" ht="12.75" hidden="false" customHeight="false" outlineLevel="0" collapsed="false">
      <c r="A264" s="168"/>
      <c r="B264" s="149"/>
      <c r="C264" s="149"/>
      <c r="D264" s="149"/>
      <c r="E264" s="149"/>
      <c r="F264" s="149"/>
      <c r="G264" s="149"/>
      <c r="H264" s="148"/>
      <c r="I264" s="170"/>
      <c r="R264" s="148"/>
      <c r="S264" s="158"/>
      <c r="T264" s="159"/>
      <c r="U264" s="159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  <c r="AH264" s="159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  <c r="AV264" s="159"/>
      <c r="AW264" s="159"/>
      <c r="AX264" s="159"/>
      <c r="AY264" s="159"/>
      <c r="AZ264" s="159"/>
      <c r="BA264" s="159"/>
      <c r="BB264" s="159"/>
      <c r="BC264" s="159"/>
      <c r="BD264" s="159"/>
      <c r="BE264" s="159"/>
      <c r="BF264" s="159"/>
      <c r="BG264" s="159"/>
      <c r="BH264" s="159"/>
      <c r="BI264" s="159"/>
      <c r="BJ264" s="159"/>
      <c r="BK264" s="159"/>
      <c r="BL264" s="159"/>
      <c r="BM264" s="159"/>
      <c r="BN264" s="159"/>
      <c r="BO264" s="159"/>
      <c r="BP264" s="159"/>
      <c r="BQ264" s="159"/>
      <c r="BR264" s="159"/>
      <c r="BS264" s="159"/>
      <c r="BT264" s="159"/>
      <c r="BU264" s="159"/>
      <c r="BV264" s="159"/>
      <c r="BW264" s="159"/>
      <c r="BX264" s="159"/>
      <c r="BY264" s="159"/>
      <c r="BZ264" s="159"/>
      <c r="CA264" s="159"/>
      <c r="CB264" s="159"/>
      <c r="CC264" s="159"/>
      <c r="CD264" s="159"/>
      <c r="CE264" s="159"/>
      <c r="CF264" s="159"/>
      <c r="CG264" s="159"/>
      <c r="CH264" s="159"/>
      <c r="CI264" s="159"/>
      <c r="CJ264" s="159"/>
      <c r="CK264" s="159"/>
      <c r="CL264" s="159"/>
      <c r="CM264" s="159"/>
      <c r="CN264" s="159"/>
      <c r="CO264" s="159"/>
      <c r="CP264" s="159"/>
      <c r="CQ264" s="159"/>
      <c r="CR264" s="159"/>
      <c r="CS264" s="159"/>
      <c r="CT264" s="159"/>
      <c r="CU264" s="159"/>
      <c r="CV264" s="159"/>
      <c r="CW264" s="159"/>
      <c r="CX264" s="159"/>
      <c r="CY264" s="159"/>
      <c r="CZ264" s="159"/>
      <c r="DA264" s="159"/>
      <c r="DB264" s="159"/>
      <c r="DC264" s="159"/>
      <c r="DD264" s="159"/>
      <c r="DE264" s="159"/>
      <c r="DF264" s="159"/>
      <c r="DG264" s="159"/>
      <c r="DH264" s="159"/>
      <c r="DI264" s="159"/>
      <c r="DJ264" s="159"/>
      <c r="DK264" s="159"/>
      <c r="DL264" s="159"/>
      <c r="DM264" s="159"/>
      <c r="DN264" s="159"/>
      <c r="DO264" s="159"/>
      <c r="DP264" s="159"/>
      <c r="DQ264" s="159"/>
      <c r="DR264" s="159"/>
      <c r="DS264" s="159"/>
      <c r="DT264" s="159"/>
      <c r="DU264" s="159"/>
      <c r="DV264" s="159"/>
      <c r="DW264" s="159"/>
      <c r="DX264" s="159"/>
      <c r="DY264" s="159"/>
      <c r="DZ264" s="159"/>
      <c r="EA264" s="159"/>
      <c r="EB264" s="159"/>
      <c r="EC264" s="159"/>
      <c r="ED264" s="159"/>
      <c r="EE264" s="159"/>
      <c r="EF264" s="159"/>
      <c r="EG264" s="159"/>
      <c r="EH264" s="159"/>
      <c r="EI264" s="159"/>
      <c r="EJ264" s="159"/>
      <c r="EK264" s="159"/>
      <c r="EL264" s="159"/>
      <c r="EM264" s="159"/>
      <c r="EN264" s="159"/>
      <c r="EO264" s="159"/>
      <c r="EP264" s="159"/>
      <c r="EQ264" s="159"/>
      <c r="ER264" s="159"/>
      <c r="ES264" s="159"/>
      <c r="ET264" s="159"/>
      <c r="EU264" s="159"/>
      <c r="EV264" s="159"/>
      <c r="EW264" s="159"/>
      <c r="EX264" s="159"/>
      <c r="EY264" s="159"/>
      <c r="EZ264" s="159"/>
      <c r="FA264" s="159"/>
      <c r="FB264" s="159"/>
      <c r="FC264" s="159"/>
      <c r="FD264" s="159"/>
      <c r="FE264" s="159"/>
      <c r="FF264" s="159"/>
      <c r="FG264" s="159"/>
      <c r="FH264" s="159"/>
      <c r="FI264" s="159"/>
      <c r="FJ264" s="159"/>
      <c r="FK264" s="159"/>
      <c r="FL264" s="159"/>
      <c r="FM264" s="159"/>
      <c r="FN264" s="159"/>
      <c r="FO264" s="159"/>
      <c r="FP264" s="159"/>
      <c r="FQ264" s="159"/>
      <c r="FR264" s="159"/>
      <c r="FS264" s="159"/>
      <c r="FT264" s="159"/>
      <c r="FU264" s="159"/>
      <c r="FV264" s="159"/>
      <c r="FW264" s="159"/>
      <c r="FX264" s="159"/>
      <c r="FY264" s="159"/>
      <c r="FZ264" s="159"/>
      <c r="GA264" s="159"/>
      <c r="GB264" s="159"/>
      <c r="GC264" s="159"/>
      <c r="GD264" s="159"/>
      <c r="GE264" s="159"/>
      <c r="GF264" s="159"/>
      <c r="GG264" s="159"/>
      <c r="GH264" s="159"/>
    </row>
    <row r="265" customFormat="false" ht="12.75" hidden="false" customHeight="false" outlineLevel="0" collapsed="false">
      <c r="A265" s="168"/>
      <c r="B265" s="149"/>
      <c r="C265" s="149"/>
      <c r="D265" s="149"/>
      <c r="E265" s="149"/>
      <c r="F265" s="149"/>
      <c r="G265" s="149"/>
      <c r="H265" s="148"/>
      <c r="I265" s="170"/>
      <c r="R265" s="148"/>
      <c r="S265" s="158"/>
      <c r="T265" s="159"/>
      <c r="U265" s="159"/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  <c r="AH265" s="159"/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59"/>
      <c r="AU265" s="159"/>
      <c r="AV265" s="159"/>
      <c r="AW265" s="159"/>
      <c r="AX265" s="159"/>
      <c r="AY265" s="159"/>
      <c r="AZ265" s="159"/>
      <c r="BA265" s="159"/>
      <c r="BB265" s="159"/>
      <c r="BC265" s="159"/>
      <c r="BD265" s="159"/>
      <c r="BE265" s="159"/>
      <c r="BF265" s="159"/>
      <c r="BG265" s="159"/>
      <c r="BH265" s="159"/>
      <c r="BI265" s="159"/>
      <c r="BJ265" s="159"/>
      <c r="BK265" s="159"/>
      <c r="BL265" s="159"/>
      <c r="BM265" s="159"/>
      <c r="BN265" s="159"/>
      <c r="BO265" s="159"/>
      <c r="BP265" s="159"/>
      <c r="BQ265" s="159"/>
      <c r="BR265" s="159"/>
      <c r="BS265" s="159"/>
      <c r="BT265" s="159"/>
      <c r="BU265" s="159"/>
      <c r="BV265" s="159"/>
      <c r="BW265" s="159"/>
      <c r="BX265" s="159"/>
      <c r="BY265" s="159"/>
      <c r="BZ265" s="159"/>
      <c r="CA265" s="159"/>
      <c r="CB265" s="159"/>
      <c r="CC265" s="159"/>
      <c r="CD265" s="159"/>
      <c r="CE265" s="159"/>
      <c r="CF265" s="159"/>
      <c r="CG265" s="159"/>
      <c r="CH265" s="159"/>
      <c r="CI265" s="159"/>
      <c r="CJ265" s="159"/>
      <c r="CK265" s="159"/>
      <c r="CL265" s="159"/>
      <c r="CM265" s="159"/>
      <c r="CN265" s="159"/>
      <c r="CO265" s="159"/>
      <c r="CP265" s="159"/>
      <c r="CQ265" s="159"/>
      <c r="CR265" s="159"/>
      <c r="CS265" s="159"/>
      <c r="CT265" s="159"/>
      <c r="CU265" s="159"/>
      <c r="CV265" s="159"/>
      <c r="CW265" s="159"/>
      <c r="CX265" s="159"/>
      <c r="CY265" s="159"/>
      <c r="CZ265" s="159"/>
      <c r="DA265" s="159"/>
      <c r="DB265" s="159"/>
      <c r="DC265" s="159"/>
      <c r="DD265" s="159"/>
      <c r="DE265" s="159"/>
      <c r="DF265" s="159"/>
      <c r="DG265" s="159"/>
      <c r="DH265" s="159"/>
      <c r="DI265" s="159"/>
      <c r="DJ265" s="159"/>
      <c r="DK265" s="159"/>
      <c r="DL265" s="159"/>
      <c r="DM265" s="159"/>
      <c r="DN265" s="159"/>
      <c r="DO265" s="159"/>
      <c r="DP265" s="159"/>
      <c r="DQ265" s="159"/>
      <c r="DR265" s="159"/>
      <c r="DS265" s="159"/>
      <c r="DT265" s="159"/>
      <c r="DU265" s="159"/>
      <c r="DV265" s="159"/>
      <c r="DW265" s="159"/>
      <c r="DX265" s="159"/>
      <c r="DY265" s="159"/>
      <c r="DZ265" s="159"/>
      <c r="EA265" s="159"/>
      <c r="EB265" s="159"/>
      <c r="EC265" s="159"/>
      <c r="ED265" s="159"/>
      <c r="EE265" s="159"/>
      <c r="EF265" s="159"/>
      <c r="EG265" s="159"/>
      <c r="EH265" s="159"/>
      <c r="EI265" s="159"/>
      <c r="EJ265" s="159"/>
      <c r="EK265" s="159"/>
      <c r="EL265" s="159"/>
      <c r="EM265" s="159"/>
      <c r="EN265" s="159"/>
      <c r="EO265" s="159"/>
      <c r="EP265" s="159"/>
      <c r="EQ265" s="159"/>
      <c r="ER265" s="159"/>
      <c r="ES265" s="159"/>
      <c r="ET265" s="159"/>
      <c r="EU265" s="159"/>
      <c r="EV265" s="159"/>
      <c r="EW265" s="159"/>
      <c r="EX265" s="159"/>
      <c r="EY265" s="159"/>
      <c r="EZ265" s="159"/>
      <c r="FA265" s="159"/>
      <c r="FB265" s="159"/>
      <c r="FC265" s="159"/>
      <c r="FD265" s="159"/>
      <c r="FE265" s="159"/>
      <c r="FF265" s="159"/>
      <c r="FG265" s="159"/>
      <c r="FH265" s="159"/>
      <c r="FI265" s="159"/>
      <c r="FJ265" s="159"/>
      <c r="FK265" s="159"/>
      <c r="FL265" s="159"/>
      <c r="FM265" s="159"/>
      <c r="FN265" s="159"/>
      <c r="FO265" s="159"/>
      <c r="FP265" s="159"/>
      <c r="FQ265" s="159"/>
      <c r="FR265" s="159"/>
      <c r="FS265" s="159"/>
      <c r="FT265" s="159"/>
      <c r="FU265" s="159"/>
      <c r="FV265" s="159"/>
      <c r="FW265" s="159"/>
      <c r="FX265" s="159"/>
      <c r="FY265" s="159"/>
      <c r="FZ265" s="159"/>
      <c r="GA265" s="159"/>
      <c r="GB265" s="159"/>
      <c r="GC265" s="159"/>
      <c r="GD265" s="159"/>
      <c r="GE265" s="159"/>
      <c r="GF265" s="159"/>
      <c r="GG265" s="159"/>
      <c r="GH265" s="159"/>
    </row>
    <row r="266" customFormat="false" ht="12.75" hidden="false" customHeight="false" outlineLevel="0" collapsed="false">
      <c r="A266" s="168"/>
      <c r="B266" s="149"/>
      <c r="C266" s="149"/>
      <c r="D266" s="149"/>
      <c r="E266" s="149"/>
      <c r="F266" s="149"/>
      <c r="G266" s="149"/>
      <c r="H266" s="148"/>
      <c r="I266" s="170"/>
      <c r="R266" s="148"/>
      <c r="S266" s="158"/>
      <c r="T266" s="159"/>
      <c r="U266" s="159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  <c r="AH266" s="159"/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59"/>
      <c r="AU266" s="159"/>
      <c r="AV266" s="159"/>
      <c r="AW266" s="159"/>
      <c r="AX266" s="159"/>
      <c r="AY266" s="159"/>
      <c r="AZ266" s="159"/>
      <c r="BA266" s="159"/>
      <c r="BB266" s="159"/>
      <c r="BC266" s="159"/>
      <c r="BD266" s="159"/>
      <c r="BE266" s="159"/>
      <c r="BF266" s="159"/>
      <c r="BG266" s="159"/>
      <c r="BH266" s="159"/>
      <c r="BI266" s="159"/>
      <c r="BJ266" s="159"/>
      <c r="BK266" s="159"/>
      <c r="BL266" s="159"/>
      <c r="BM266" s="159"/>
      <c r="BN266" s="159"/>
      <c r="BO266" s="159"/>
      <c r="BP266" s="159"/>
      <c r="BQ266" s="159"/>
      <c r="BR266" s="159"/>
      <c r="BS266" s="159"/>
      <c r="BT266" s="159"/>
      <c r="BU266" s="159"/>
      <c r="BV266" s="159"/>
      <c r="BW266" s="159"/>
      <c r="BX266" s="159"/>
      <c r="BY266" s="159"/>
      <c r="BZ266" s="159"/>
      <c r="CA266" s="159"/>
      <c r="CB266" s="159"/>
      <c r="CC266" s="159"/>
      <c r="CD266" s="159"/>
      <c r="CE266" s="159"/>
      <c r="CF266" s="159"/>
      <c r="CG266" s="159"/>
      <c r="CH266" s="159"/>
      <c r="CI266" s="159"/>
      <c r="CJ266" s="159"/>
      <c r="CK266" s="159"/>
      <c r="CL266" s="159"/>
      <c r="CM266" s="159"/>
      <c r="CN266" s="159"/>
      <c r="CO266" s="159"/>
      <c r="CP266" s="159"/>
      <c r="CQ266" s="159"/>
      <c r="CR266" s="159"/>
      <c r="CS266" s="159"/>
      <c r="CT266" s="159"/>
      <c r="CU266" s="159"/>
      <c r="CV266" s="159"/>
      <c r="CW266" s="159"/>
      <c r="CX266" s="159"/>
      <c r="CY266" s="159"/>
      <c r="CZ266" s="159"/>
      <c r="DA266" s="159"/>
      <c r="DB266" s="159"/>
      <c r="DC266" s="159"/>
      <c r="DD266" s="159"/>
      <c r="DE266" s="159"/>
      <c r="DF266" s="159"/>
      <c r="DG266" s="159"/>
      <c r="DH266" s="159"/>
      <c r="DI266" s="159"/>
      <c r="DJ266" s="159"/>
      <c r="DK266" s="159"/>
      <c r="DL266" s="159"/>
      <c r="DM266" s="159"/>
      <c r="DN266" s="159"/>
      <c r="DO266" s="159"/>
      <c r="DP266" s="159"/>
      <c r="DQ266" s="159"/>
      <c r="DR266" s="159"/>
      <c r="DS266" s="159"/>
      <c r="DT266" s="159"/>
      <c r="DU266" s="159"/>
      <c r="DV266" s="159"/>
      <c r="DW266" s="159"/>
      <c r="DX266" s="159"/>
      <c r="DY266" s="159"/>
      <c r="DZ266" s="159"/>
      <c r="EA266" s="159"/>
      <c r="EB266" s="159"/>
      <c r="EC266" s="159"/>
      <c r="ED266" s="159"/>
      <c r="EE266" s="159"/>
      <c r="EF266" s="159"/>
      <c r="EG266" s="159"/>
      <c r="EH266" s="159"/>
      <c r="EI266" s="159"/>
      <c r="EJ266" s="159"/>
      <c r="EK266" s="159"/>
      <c r="EL266" s="159"/>
      <c r="EM266" s="159"/>
      <c r="EN266" s="159"/>
      <c r="EO266" s="159"/>
      <c r="EP266" s="159"/>
      <c r="EQ266" s="159"/>
      <c r="ER266" s="159"/>
      <c r="ES266" s="159"/>
      <c r="ET266" s="159"/>
      <c r="EU266" s="159"/>
      <c r="EV266" s="159"/>
      <c r="EW266" s="159"/>
      <c r="EX266" s="159"/>
      <c r="EY266" s="159"/>
      <c r="EZ266" s="159"/>
      <c r="FA266" s="159"/>
      <c r="FB266" s="159"/>
      <c r="FC266" s="159"/>
      <c r="FD266" s="159"/>
      <c r="FE266" s="159"/>
      <c r="FF266" s="159"/>
      <c r="FG266" s="159"/>
      <c r="FH266" s="159"/>
      <c r="FI266" s="159"/>
      <c r="FJ266" s="159"/>
      <c r="FK266" s="159"/>
      <c r="FL266" s="159"/>
      <c r="FM266" s="159"/>
      <c r="FN266" s="159"/>
      <c r="FO266" s="159"/>
      <c r="FP266" s="159"/>
      <c r="FQ266" s="159"/>
      <c r="FR266" s="159"/>
      <c r="FS266" s="159"/>
      <c r="FT266" s="159"/>
      <c r="FU266" s="159"/>
      <c r="FV266" s="159"/>
      <c r="FW266" s="159"/>
      <c r="FX266" s="159"/>
      <c r="FY266" s="159"/>
      <c r="FZ266" s="159"/>
      <c r="GA266" s="159"/>
      <c r="GB266" s="159"/>
      <c r="GC266" s="159"/>
      <c r="GD266" s="159"/>
      <c r="GE266" s="159"/>
      <c r="GF266" s="159"/>
      <c r="GG266" s="159"/>
      <c r="GH266" s="159"/>
    </row>
    <row r="267" customFormat="false" ht="12.75" hidden="false" customHeight="false" outlineLevel="0" collapsed="false">
      <c r="A267" s="168"/>
      <c r="B267" s="149"/>
      <c r="C267" s="149"/>
      <c r="D267" s="149"/>
      <c r="E267" s="149"/>
      <c r="F267" s="149"/>
      <c r="G267" s="149"/>
      <c r="H267" s="148"/>
      <c r="I267" s="170"/>
      <c r="R267" s="148"/>
      <c r="S267" s="158"/>
      <c r="T267" s="159"/>
      <c r="U267" s="159"/>
      <c r="V267" s="159"/>
      <c r="W267" s="159"/>
      <c r="X267" s="159"/>
      <c r="Y267" s="159"/>
      <c r="Z267" s="159"/>
      <c r="AA267" s="159"/>
      <c r="AB267" s="159"/>
      <c r="AC267" s="159"/>
      <c r="AD267" s="159"/>
      <c r="AE267" s="159"/>
      <c r="AF267" s="159"/>
      <c r="AG267" s="159"/>
      <c r="AH267" s="159"/>
      <c r="AI267" s="159"/>
      <c r="AJ267" s="159"/>
      <c r="AK267" s="159"/>
      <c r="AL267" s="159"/>
      <c r="AM267" s="159"/>
      <c r="AN267" s="159"/>
      <c r="AO267" s="159"/>
      <c r="AP267" s="159"/>
      <c r="AQ267" s="159"/>
      <c r="AR267" s="159"/>
      <c r="AS267" s="159"/>
      <c r="AT267" s="159"/>
      <c r="AU267" s="159"/>
      <c r="AV267" s="159"/>
      <c r="AW267" s="159"/>
      <c r="AX267" s="159"/>
      <c r="AY267" s="159"/>
      <c r="AZ267" s="159"/>
      <c r="BA267" s="159"/>
      <c r="BB267" s="159"/>
      <c r="BC267" s="159"/>
      <c r="BD267" s="159"/>
      <c r="BE267" s="159"/>
      <c r="BF267" s="159"/>
      <c r="BG267" s="159"/>
      <c r="BH267" s="159"/>
      <c r="BI267" s="159"/>
      <c r="BJ267" s="159"/>
      <c r="BK267" s="159"/>
      <c r="BL267" s="159"/>
      <c r="BM267" s="159"/>
      <c r="BN267" s="159"/>
      <c r="BO267" s="159"/>
      <c r="BP267" s="159"/>
      <c r="BQ267" s="159"/>
      <c r="BR267" s="159"/>
      <c r="BS267" s="159"/>
      <c r="BT267" s="159"/>
      <c r="BU267" s="159"/>
      <c r="BV267" s="159"/>
      <c r="BW267" s="159"/>
      <c r="BX267" s="159"/>
      <c r="BY267" s="159"/>
      <c r="BZ267" s="159"/>
      <c r="CA267" s="159"/>
      <c r="CB267" s="159"/>
      <c r="CC267" s="159"/>
      <c r="CD267" s="159"/>
      <c r="CE267" s="159"/>
      <c r="CF267" s="159"/>
      <c r="CG267" s="159"/>
      <c r="CH267" s="159"/>
      <c r="CI267" s="159"/>
      <c r="CJ267" s="159"/>
      <c r="CK267" s="159"/>
      <c r="CL267" s="159"/>
      <c r="CM267" s="159"/>
      <c r="CN267" s="159"/>
      <c r="CO267" s="159"/>
      <c r="CP267" s="159"/>
      <c r="CQ267" s="159"/>
      <c r="CR267" s="159"/>
      <c r="CS267" s="159"/>
      <c r="CT267" s="159"/>
      <c r="CU267" s="159"/>
      <c r="CV267" s="159"/>
      <c r="CW267" s="159"/>
      <c r="CX267" s="159"/>
      <c r="CY267" s="159"/>
      <c r="CZ267" s="159"/>
      <c r="DA267" s="159"/>
      <c r="DB267" s="159"/>
      <c r="DC267" s="159"/>
      <c r="DD267" s="159"/>
      <c r="DE267" s="159"/>
      <c r="DF267" s="159"/>
      <c r="DG267" s="159"/>
      <c r="DH267" s="159"/>
      <c r="DI267" s="159"/>
      <c r="DJ267" s="159"/>
      <c r="DK267" s="159"/>
      <c r="DL267" s="159"/>
      <c r="DM267" s="159"/>
      <c r="DN267" s="159"/>
      <c r="DO267" s="159"/>
      <c r="DP267" s="159"/>
      <c r="DQ267" s="159"/>
      <c r="DR267" s="159"/>
      <c r="DS267" s="159"/>
      <c r="DT267" s="159"/>
      <c r="DU267" s="159"/>
      <c r="DV267" s="159"/>
      <c r="DW267" s="159"/>
      <c r="DX267" s="159"/>
      <c r="DY267" s="159"/>
      <c r="DZ267" s="159"/>
      <c r="EA267" s="159"/>
      <c r="EB267" s="159"/>
      <c r="EC267" s="159"/>
      <c r="ED267" s="159"/>
      <c r="EE267" s="159"/>
      <c r="EF267" s="159"/>
      <c r="EG267" s="159"/>
      <c r="EH267" s="159"/>
      <c r="EI267" s="159"/>
      <c r="EJ267" s="159"/>
      <c r="EK267" s="159"/>
      <c r="EL267" s="159"/>
      <c r="EM267" s="159"/>
      <c r="EN267" s="159"/>
      <c r="EO267" s="159"/>
      <c r="EP267" s="159"/>
      <c r="EQ267" s="159"/>
      <c r="ER267" s="159"/>
      <c r="ES267" s="159"/>
      <c r="ET267" s="159"/>
      <c r="EU267" s="159"/>
      <c r="EV267" s="159"/>
      <c r="EW267" s="159"/>
      <c r="EX267" s="159"/>
      <c r="EY267" s="159"/>
      <c r="EZ267" s="159"/>
      <c r="FA267" s="159"/>
      <c r="FB267" s="159"/>
      <c r="FC267" s="159"/>
      <c r="FD267" s="159"/>
      <c r="FE267" s="159"/>
      <c r="FF267" s="159"/>
      <c r="FG267" s="159"/>
      <c r="FH267" s="159"/>
      <c r="FI267" s="159"/>
      <c r="FJ267" s="159"/>
      <c r="FK267" s="159"/>
      <c r="FL267" s="159"/>
      <c r="FM267" s="159"/>
      <c r="FN267" s="159"/>
      <c r="FO267" s="159"/>
      <c r="FP267" s="159"/>
      <c r="FQ267" s="159"/>
      <c r="FR267" s="159"/>
      <c r="FS267" s="159"/>
      <c r="FT267" s="159"/>
      <c r="FU267" s="159"/>
      <c r="FV267" s="159"/>
      <c r="FW267" s="159"/>
      <c r="FX267" s="159"/>
      <c r="FY267" s="159"/>
      <c r="FZ267" s="159"/>
      <c r="GA267" s="159"/>
      <c r="GB267" s="159"/>
      <c r="GC267" s="159"/>
      <c r="GD267" s="159"/>
      <c r="GE267" s="159"/>
      <c r="GF267" s="159"/>
      <c r="GG267" s="159"/>
      <c r="GH267" s="159"/>
    </row>
    <row r="268" customFormat="false" ht="12.75" hidden="false" customHeight="false" outlineLevel="0" collapsed="false">
      <c r="A268" s="168"/>
      <c r="B268" s="149"/>
      <c r="C268" s="149"/>
      <c r="D268" s="149"/>
      <c r="E268" s="149"/>
      <c r="F268" s="149"/>
      <c r="G268" s="149"/>
      <c r="H268" s="148"/>
      <c r="I268" s="170"/>
      <c r="R268" s="148"/>
      <c r="S268" s="158"/>
      <c r="T268" s="159"/>
      <c r="U268" s="159"/>
      <c r="V268" s="159"/>
      <c r="W268" s="159"/>
      <c r="X268" s="159"/>
      <c r="Y268" s="159"/>
      <c r="Z268" s="159"/>
      <c r="AA268" s="159"/>
      <c r="AB268" s="159"/>
      <c r="AC268" s="159"/>
      <c r="AD268" s="159"/>
      <c r="AE268" s="159"/>
      <c r="AF268" s="159"/>
      <c r="AG268" s="159"/>
      <c r="AH268" s="159"/>
      <c r="AI268" s="159"/>
      <c r="AJ268" s="159"/>
      <c r="AK268" s="159"/>
      <c r="AL268" s="159"/>
      <c r="AM268" s="159"/>
      <c r="AN268" s="159"/>
      <c r="AO268" s="159"/>
      <c r="AP268" s="159"/>
      <c r="AQ268" s="159"/>
      <c r="AR268" s="159"/>
      <c r="AS268" s="159"/>
      <c r="AT268" s="159"/>
      <c r="AU268" s="159"/>
      <c r="AV268" s="159"/>
      <c r="AW268" s="159"/>
      <c r="AX268" s="159"/>
      <c r="AY268" s="159"/>
      <c r="AZ268" s="159"/>
      <c r="BA268" s="159"/>
      <c r="BB268" s="159"/>
      <c r="BC268" s="159"/>
      <c r="BD268" s="159"/>
      <c r="BE268" s="159"/>
      <c r="BF268" s="159"/>
      <c r="BG268" s="159"/>
      <c r="BH268" s="159"/>
      <c r="BI268" s="159"/>
      <c r="BJ268" s="159"/>
      <c r="BK268" s="159"/>
      <c r="BL268" s="159"/>
      <c r="BM268" s="159"/>
      <c r="BN268" s="159"/>
      <c r="BO268" s="159"/>
      <c r="BP268" s="159"/>
      <c r="BQ268" s="159"/>
      <c r="BR268" s="159"/>
      <c r="BS268" s="159"/>
      <c r="BT268" s="159"/>
      <c r="BU268" s="159"/>
      <c r="BV268" s="159"/>
      <c r="BW268" s="159"/>
      <c r="BX268" s="159"/>
      <c r="BY268" s="159"/>
      <c r="BZ268" s="159"/>
      <c r="CA268" s="159"/>
      <c r="CB268" s="159"/>
      <c r="CC268" s="159"/>
      <c r="CD268" s="159"/>
      <c r="CE268" s="159"/>
      <c r="CF268" s="159"/>
      <c r="CG268" s="159"/>
      <c r="CH268" s="159"/>
      <c r="CI268" s="159"/>
      <c r="CJ268" s="159"/>
      <c r="CK268" s="159"/>
      <c r="CL268" s="159"/>
      <c r="CM268" s="159"/>
      <c r="CN268" s="159"/>
      <c r="CO268" s="159"/>
      <c r="CP268" s="159"/>
      <c r="CQ268" s="159"/>
      <c r="CR268" s="159"/>
      <c r="CS268" s="159"/>
      <c r="CT268" s="159"/>
      <c r="CU268" s="159"/>
      <c r="CV268" s="159"/>
      <c r="CW268" s="159"/>
      <c r="CX268" s="159"/>
      <c r="CY268" s="159"/>
      <c r="CZ268" s="159"/>
      <c r="DA268" s="159"/>
      <c r="DB268" s="159"/>
      <c r="DC268" s="159"/>
      <c r="DD268" s="159"/>
      <c r="DE268" s="159"/>
      <c r="DF268" s="159"/>
      <c r="DG268" s="159"/>
      <c r="DH268" s="159"/>
      <c r="DI268" s="159"/>
      <c r="DJ268" s="159"/>
      <c r="DK268" s="159"/>
      <c r="DL268" s="159"/>
      <c r="DM268" s="159"/>
      <c r="DN268" s="159"/>
      <c r="DO268" s="159"/>
      <c r="DP268" s="159"/>
      <c r="DQ268" s="159"/>
      <c r="DR268" s="159"/>
      <c r="DS268" s="159"/>
      <c r="DT268" s="159"/>
      <c r="DU268" s="159"/>
      <c r="DV268" s="159"/>
      <c r="DW268" s="159"/>
      <c r="DX268" s="159"/>
      <c r="DY268" s="159"/>
      <c r="DZ268" s="159"/>
      <c r="EA268" s="159"/>
      <c r="EB268" s="159"/>
      <c r="EC268" s="159"/>
      <c r="ED268" s="159"/>
      <c r="EE268" s="159"/>
      <c r="EF268" s="159"/>
      <c r="EG268" s="159"/>
      <c r="EH268" s="159"/>
      <c r="EI268" s="159"/>
      <c r="EJ268" s="159"/>
      <c r="EK268" s="159"/>
      <c r="EL268" s="159"/>
      <c r="EM268" s="159"/>
      <c r="EN268" s="159"/>
      <c r="EO268" s="159"/>
      <c r="EP268" s="159"/>
      <c r="EQ268" s="159"/>
      <c r="ER268" s="159"/>
      <c r="ES268" s="159"/>
      <c r="ET268" s="159"/>
      <c r="EU268" s="159"/>
      <c r="EV268" s="159"/>
      <c r="EW268" s="159"/>
      <c r="EX268" s="159"/>
      <c r="EY268" s="159"/>
      <c r="EZ268" s="159"/>
      <c r="FA268" s="159"/>
      <c r="FB268" s="159"/>
      <c r="FC268" s="159"/>
      <c r="FD268" s="159"/>
      <c r="FE268" s="159"/>
      <c r="FF268" s="159"/>
      <c r="FG268" s="159"/>
      <c r="FH268" s="159"/>
      <c r="FI268" s="159"/>
      <c r="FJ268" s="159"/>
      <c r="FK268" s="159"/>
      <c r="FL268" s="159"/>
      <c r="FM268" s="159"/>
      <c r="FN268" s="159"/>
      <c r="FO268" s="159"/>
      <c r="FP268" s="159"/>
      <c r="FQ268" s="159"/>
      <c r="FR268" s="159"/>
      <c r="FS268" s="159"/>
      <c r="FT268" s="159"/>
      <c r="FU268" s="159"/>
      <c r="FV268" s="159"/>
      <c r="FW268" s="159"/>
      <c r="FX268" s="159"/>
      <c r="FY268" s="159"/>
      <c r="FZ268" s="159"/>
      <c r="GA268" s="159"/>
      <c r="GB268" s="159"/>
      <c r="GC268" s="159"/>
      <c r="GD268" s="159"/>
      <c r="GE268" s="159"/>
      <c r="GF268" s="159"/>
      <c r="GG268" s="159"/>
      <c r="GH268" s="159"/>
    </row>
    <row r="269" customFormat="false" ht="12.75" hidden="false" customHeight="false" outlineLevel="0" collapsed="false">
      <c r="A269" s="168"/>
      <c r="B269" s="149"/>
      <c r="C269" s="149"/>
      <c r="D269" s="149"/>
      <c r="E269" s="149"/>
      <c r="F269" s="149"/>
      <c r="G269" s="149"/>
      <c r="H269" s="148"/>
      <c r="I269" s="170"/>
      <c r="R269" s="148"/>
      <c r="S269" s="158"/>
      <c r="T269" s="159"/>
      <c r="U269" s="159"/>
      <c r="V269" s="159"/>
      <c r="W269" s="159"/>
      <c r="X269" s="159"/>
      <c r="Y269" s="159"/>
      <c r="Z269" s="159"/>
      <c r="AA269" s="159"/>
      <c r="AB269" s="159"/>
      <c r="AC269" s="159"/>
      <c r="AD269" s="159"/>
      <c r="AE269" s="159"/>
      <c r="AF269" s="159"/>
      <c r="AG269" s="159"/>
      <c r="AH269" s="159"/>
      <c r="AI269" s="159"/>
      <c r="AJ269" s="159"/>
      <c r="AK269" s="159"/>
      <c r="AL269" s="159"/>
      <c r="AM269" s="159"/>
      <c r="AN269" s="159"/>
      <c r="AO269" s="159"/>
      <c r="AP269" s="159"/>
      <c r="AQ269" s="159"/>
      <c r="AR269" s="159"/>
      <c r="AS269" s="159"/>
      <c r="AT269" s="159"/>
      <c r="AU269" s="159"/>
      <c r="AV269" s="159"/>
      <c r="AW269" s="159"/>
      <c r="AX269" s="159"/>
      <c r="AY269" s="159"/>
      <c r="AZ269" s="159"/>
      <c r="BA269" s="159"/>
      <c r="BB269" s="159"/>
      <c r="BC269" s="159"/>
      <c r="BD269" s="159"/>
      <c r="BE269" s="159"/>
      <c r="BF269" s="159"/>
      <c r="BG269" s="159"/>
      <c r="BH269" s="159"/>
      <c r="BI269" s="159"/>
      <c r="BJ269" s="159"/>
      <c r="BK269" s="159"/>
      <c r="BL269" s="159"/>
      <c r="BM269" s="159"/>
      <c r="BN269" s="159"/>
      <c r="BO269" s="159"/>
      <c r="BP269" s="159"/>
      <c r="BQ269" s="159"/>
      <c r="BR269" s="159"/>
      <c r="BS269" s="159"/>
      <c r="BT269" s="159"/>
      <c r="BU269" s="159"/>
      <c r="BV269" s="159"/>
      <c r="BW269" s="159"/>
      <c r="BX269" s="159"/>
      <c r="BY269" s="159"/>
      <c r="BZ269" s="159"/>
      <c r="CA269" s="159"/>
      <c r="CB269" s="159"/>
      <c r="CC269" s="159"/>
      <c r="CD269" s="159"/>
      <c r="CE269" s="159"/>
      <c r="CF269" s="159"/>
      <c r="CG269" s="159"/>
      <c r="CH269" s="159"/>
      <c r="CI269" s="159"/>
      <c r="CJ269" s="159"/>
      <c r="CK269" s="159"/>
      <c r="CL269" s="159"/>
      <c r="CM269" s="159"/>
      <c r="CN269" s="159"/>
      <c r="CO269" s="159"/>
      <c r="CP269" s="159"/>
      <c r="CQ269" s="159"/>
      <c r="CR269" s="159"/>
      <c r="CS269" s="159"/>
      <c r="CT269" s="159"/>
      <c r="CU269" s="159"/>
      <c r="CV269" s="159"/>
      <c r="CW269" s="159"/>
      <c r="CX269" s="159"/>
      <c r="CY269" s="159"/>
      <c r="CZ269" s="159"/>
      <c r="DA269" s="159"/>
      <c r="DB269" s="159"/>
      <c r="DC269" s="159"/>
      <c r="DD269" s="159"/>
      <c r="DE269" s="159"/>
      <c r="DF269" s="159"/>
      <c r="DG269" s="159"/>
      <c r="DH269" s="159"/>
      <c r="DI269" s="159"/>
      <c r="DJ269" s="159"/>
      <c r="DK269" s="159"/>
      <c r="DL269" s="159"/>
      <c r="DM269" s="159"/>
      <c r="DN269" s="159"/>
      <c r="DO269" s="159"/>
      <c r="DP269" s="159"/>
      <c r="DQ269" s="159"/>
      <c r="DR269" s="159"/>
      <c r="DS269" s="159"/>
      <c r="DT269" s="159"/>
      <c r="DU269" s="159"/>
      <c r="DV269" s="159"/>
      <c r="DW269" s="159"/>
      <c r="DX269" s="159"/>
      <c r="DY269" s="159"/>
      <c r="DZ269" s="159"/>
      <c r="EA269" s="159"/>
      <c r="EB269" s="159"/>
      <c r="EC269" s="159"/>
      <c r="ED269" s="159"/>
      <c r="EE269" s="159"/>
      <c r="EF269" s="159"/>
      <c r="EG269" s="159"/>
      <c r="EH269" s="159"/>
      <c r="EI269" s="159"/>
      <c r="EJ269" s="159"/>
      <c r="EK269" s="159"/>
      <c r="EL269" s="159"/>
      <c r="EM269" s="159"/>
      <c r="EN269" s="159"/>
      <c r="EO269" s="159"/>
      <c r="EP269" s="159"/>
      <c r="EQ269" s="159"/>
      <c r="ER269" s="159"/>
      <c r="ES269" s="159"/>
      <c r="ET269" s="159"/>
      <c r="EU269" s="159"/>
      <c r="EV269" s="159"/>
      <c r="EW269" s="159"/>
      <c r="EX269" s="159"/>
      <c r="EY269" s="159"/>
      <c r="EZ269" s="159"/>
      <c r="FA269" s="159"/>
      <c r="FB269" s="159"/>
      <c r="FC269" s="159"/>
      <c r="FD269" s="159"/>
      <c r="FE269" s="159"/>
      <c r="FF269" s="159"/>
      <c r="FG269" s="159"/>
      <c r="FH269" s="159"/>
      <c r="FI269" s="159"/>
      <c r="FJ269" s="159"/>
      <c r="FK269" s="159"/>
      <c r="FL269" s="159"/>
      <c r="FM269" s="159"/>
      <c r="FN269" s="159"/>
      <c r="FO269" s="159"/>
      <c r="FP269" s="159"/>
      <c r="FQ269" s="159"/>
      <c r="FR269" s="159"/>
      <c r="FS269" s="159"/>
      <c r="FT269" s="159"/>
      <c r="FU269" s="159"/>
      <c r="FV269" s="159"/>
      <c r="FW269" s="159"/>
      <c r="FX269" s="159"/>
      <c r="FY269" s="159"/>
      <c r="FZ269" s="159"/>
      <c r="GA269" s="159"/>
      <c r="GB269" s="159"/>
      <c r="GC269" s="159"/>
      <c r="GD269" s="159"/>
      <c r="GE269" s="159"/>
      <c r="GF269" s="159"/>
      <c r="GG269" s="159"/>
      <c r="GH269" s="159"/>
    </row>
    <row r="270" customFormat="false" ht="12.75" hidden="false" customHeight="false" outlineLevel="0" collapsed="false">
      <c r="A270" s="168"/>
      <c r="B270" s="149"/>
      <c r="C270" s="149"/>
      <c r="D270" s="149"/>
      <c r="E270" s="149"/>
      <c r="F270" s="149"/>
      <c r="G270" s="149"/>
      <c r="H270" s="148"/>
      <c r="I270" s="170"/>
      <c r="R270" s="148"/>
      <c r="S270" s="158"/>
      <c r="T270" s="159"/>
      <c r="U270" s="159"/>
      <c r="V270" s="159"/>
      <c r="W270" s="159"/>
      <c r="X270" s="159"/>
      <c r="Y270" s="159"/>
      <c r="Z270" s="159"/>
      <c r="AA270" s="159"/>
      <c r="AB270" s="159"/>
      <c r="AC270" s="159"/>
      <c r="AD270" s="159"/>
      <c r="AE270" s="159"/>
      <c r="AF270" s="159"/>
      <c r="AG270" s="159"/>
      <c r="AH270" s="159"/>
      <c r="AI270" s="159"/>
      <c r="AJ270" s="159"/>
      <c r="AK270" s="159"/>
      <c r="AL270" s="159"/>
      <c r="AM270" s="159"/>
      <c r="AN270" s="159"/>
      <c r="AO270" s="159"/>
      <c r="AP270" s="159"/>
      <c r="AQ270" s="159"/>
      <c r="AR270" s="159"/>
      <c r="AS270" s="159"/>
      <c r="AT270" s="159"/>
      <c r="AU270" s="159"/>
      <c r="AV270" s="159"/>
      <c r="AW270" s="159"/>
      <c r="AX270" s="159"/>
      <c r="AY270" s="159"/>
      <c r="AZ270" s="159"/>
      <c r="BA270" s="159"/>
      <c r="BB270" s="159"/>
      <c r="BC270" s="159"/>
      <c r="BD270" s="159"/>
      <c r="BE270" s="159"/>
      <c r="BF270" s="159"/>
      <c r="BG270" s="159"/>
      <c r="BH270" s="159"/>
      <c r="BI270" s="159"/>
      <c r="BJ270" s="159"/>
      <c r="BK270" s="159"/>
      <c r="BL270" s="159"/>
      <c r="BM270" s="159"/>
      <c r="BN270" s="159"/>
      <c r="BO270" s="159"/>
      <c r="BP270" s="159"/>
      <c r="BQ270" s="159"/>
      <c r="BR270" s="159"/>
      <c r="BS270" s="159"/>
      <c r="BT270" s="159"/>
      <c r="BU270" s="159"/>
      <c r="BV270" s="159"/>
      <c r="BW270" s="159"/>
      <c r="BX270" s="159"/>
      <c r="BY270" s="159"/>
      <c r="BZ270" s="159"/>
      <c r="CA270" s="159"/>
      <c r="CB270" s="159"/>
      <c r="CC270" s="159"/>
      <c r="CD270" s="159"/>
      <c r="CE270" s="159"/>
      <c r="CF270" s="159"/>
      <c r="CG270" s="159"/>
      <c r="CH270" s="159"/>
      <c r="CI270" s="159"/>
      <c r="CJ270" s="159"/>
      <c r="CK270" s="159"/>
      <c r="CL270" s="159"/>
      <c r="CM270" s="159"/>
      <c r="CN270" s="159"/>
      <c r="CO270" s="159"/>
      <c r="CP270" s="159"/>
      <c r="CQ270" s="159"/>
      <c r="CR270" s="159"/>
      <c r="CS270" s="159"/>
      <c r="CT270" s="159"/>
      <c r="CU270" s="159"/>
      <c r="CV270" s="159"/>
      <c r="CW270" s="159"/>
      <c r="CX270" s="159"/>
      <c r="CY270" s="159"/>
      <c r="CZ270" s="159"/>
      <c r="DA270" s="159"/>
      <c r="DB270" s="159"/>
      <c r="DC270" s="159"/>
      <c r="DD270" s="159"/>
      <c r="DE270" s="159"/>
      <c r="DF270" s="159"/>
      <c r="DG270" s="159"/>
      <c r="DH270" s="159"/>
      <c r="DI270" s="159"/>
      <c r="DJ270" s="159"/>
      <c r="DK270" s="159"/>
      <c r="DL270" s="159"/>
      <c r="DM270" s="159"/>
      <c r="DN270" s="159"/>
      <c r="DO270" s="159"/>
      <c r="DP270" s="159"/>
      <c r="DQ270" s="159"/>
      <c r="DR270" s="159"/>
      <c r="DS270" s="159"/>
      <c r="DT270" s="159"/>
      <c r="DU270" s="159"/>
      <c r="DV270" s="159"/>
      <c r="DW270" s="159"/>
      <c r="DX270" s="159"/>
      <c r="DY270" s="159"/>
      <c r="DZ270" s="159"/>
      <c r="EA270" s="159"/>
      <c r="EB270" s="159"/>
      <c r="EC270" s="159"/>
      <c r="ED270" s="159"/>
      <c r="EE270" s="159"/>
      <c r="EF270" s="159"/>
      <c r="EG270" s="159"/>
      <c r="EH270" s="159"/>
      <c r="EI270" s="159"/>
      <c r="EJ270" s="159"/>
      <c r="EK270" s="159"/>
      <c r="EL270" s="159"/>
      <c r="EM270" s="159"/>
      <c r="EN270" s="159"/>
      <c r="EO270" s="159"/>
      <c r="EP270" s="159"/>
      <c r="EQ270" s="159"/>
      <c r="ER270" s="159"/>
      <c r="ES270" s="159"/>
      <c r="ET270" s="159"/>
      <c r="EU270" s="159"/>
      <c r="EV270" s="159"/>
      <c r="EW270" s="159"/>
      <c r="EX270" s="159"/>
      <c r="EY270" s="159"/>
      <c r="EZ270" s="159"/>
      <c r="FA270" s="159"/>
      <c r="FB270" s="159"/>
      <c r="FC270" s="159"/>
      <c r="FD270" s="159"/>
      <c r="FE270" s="159"/>
      <c r="FF270" s="159"/>
      <c r="FG270" s="159"/>
      <c r="FH270" s="159"/>
      <c r="FI270" s="159"/>
      <c r="FJ270" s="159"/>
      <c r="FK270" s="159"/>
      <c r="FL270" s="159"/>
      <c r="FM270" s="159"/>
      <c r="FN270" s="159"/>
      <c r="FO270" s="159"/>
      <c r="FP270" s="159"/>
      <c r="FQ270" s="159"/>
      <c r="FR270" s="159"/>
      <c r="FS270" s="159"/>
      <c r="FT270" s="159"/>
      <c r="FU270" s="159"/>
      <c r="FV270" s="159"/>
      <c r="FW270" s="159"/>
      <c r="FX270" s="159"/>
      <c r="FY270" s="159"/>
      <c r="FZ270" s="159"/>
      <c r="GA270" s="159"/>
      <c r="GB270" s="159"/>
      <c r="GC270" s="159"/>
      <c r="GD270" s="159"/>
      <c r="GE270" s="159"/>
      <c r="GF270" s="159"/>
      <c r="GG270" s="159"/>
      <c r="GH270" s="159"/>
    </row>
    <row r="271" customFormat="false" ht="12.75" hidden="false" customHeight="false" outlineLevel="0" collapsed="false">
      <c r="A271" s="168"/>
      <c r="B271" s="149"/>
      <c r="C271" s="149"/>
      <c r="D271" s="149"/>
      <c r="E271" s="149"/>
      <c r="F271" s="149"/>
      <c r="G271" s="149"/>
      <c r="H271" s="148"/>
      <c r="I271" s="170"/>
      <c r="R271" s="148"/>
      <c r="S271" s="158"/>
      <c r="T271" s="159"/>
      <c r="U271" s="159"/>
      <c r="V271" s="159"/>
      <c r="W271" s="159"/>
      <c r="X271" s="159"/>
      <c r="Y271" s="159"/>
      <c r="Z271" s="159"/>
      <c r="AA271" s="159"/>
      <c r="AB271" s="159"/>
      <c r="AC271" s="159"/>
      <c r="AD271" s="159"/>
      <c r="AE271" s="159"/>
      <c r="AF271" s="159"/>
      <c r="AG271" s="159"/>
      <c r="AH271" s="159"/>
      <c r="AI271" s="159"/>
      <c r="AJ271" s="159"/>
      <c r="AK271" s="159"/>
      <c r="AL271" s="159"/>
      <c r="AM271" s="159"/>
      <c r="AN271" s="159"/>
      <c r="AO271" s="159"/>
      <c r="AP271" s="159"/>
      <c r="AQ271" s="159"/>
      <c r="AR271" s="159"/>
      <c r="AS271" s="159"/>
      <c r="AT271" s="159"/>
      <c r="AU271" s="159"/>
      <c r="AV271" s="159"/>
      <c r="AW271" s="159"/>
      <c r="AX271" s="159"/>
      <c r="AY271" s="159"/>
      <c r="AZ271" s="159"/>
      <c r="BA271" s="159"/>
      <c r="BB271" s="159"/>
      <c r="BC271" s="159"/>
      <c r="BD271" s="159"/>
      <c r="BE271" s="159"/>
      <c r="BF271" s="159"/>
      <c r="BG271" s="159"/>
      <c r="BH271" s="159"/>
      <c r="BI271" s="159"/>
      <c r="BJ271" s="159"/>
      <c r="BK271" s="159"/>
      <c r="BL271" s="159"/>
      <c r="BM271" s="159"/>
      <c r="BN271" s="159"/>
      <c r="BO271" s="159"/>
      <c r="BP271" s="159"/>
      <c r="BQ271" s="159"/>
      <c r="BR271" s="159"/>
      <c r="BS271" s="159"/>
      <c r="BT271" s="159"/>
      <c r="BU271" s="159"/>
      <c r="BV271" s="159"/>
      <c r="BW271" s="159"/>
      <c r="BX271" s="159"/>
      <c r="BY271" s="159"/>
      <c r="BZ271" s="159"/>
      <c r="CA271" s="159"/>
      <c r="CB271" s="159"/>
      <c r="CC271" s="159"/>
      <c r="CD271" s="159"/>
      <c r="CE271" s="159"/>
      <c r="CF271" s="159"/>
      <c r="CG271" s="159"/>
      <c r="CH271" s="159"/>
      <c r="CI271" s="159"/>
      <c r="CJ271" s="159"/>
      <c r="CK271" s="159"/>
      <c r="CL271" s="159"/>
      <c r="CM271" s="159"/>
      <c r="CN271" s="159"/>
      <c r="CO271" s="159"/>
      <c r="CP271" s="159"/>
      <c r="CQ271" s="159"/>
      <c r="CR271" s="159"/>
      <c r="CS271" s="159"/>
      <c r="CT271" s="159"/>
      <c r="CU271" s="159"/>
      <c r="CV271" s="159"/>
      <c r="CW271" s="159"/>
      <c r="CX271" s="159"/>
      <c r="CY271" s="159"/>
      <c r="CZ271" s="159"/>
      <c r="DA271" s="159"/>
      <c r="DB271" s="159"/>
      <c r="DC271" s="159"/>
      <c r="DD271" s="159"/>
      <c r="DE271" s="159"/>
      <c r="DF271" s="159"/>
      <c r="DG271" s="159"/>
      <c r="DH271" s="159"/>
      <c r="DI271" s="159"/>
      <c r="DJ271" s="159"/>
      <c r="DK271" s="159"/>
      <c r="DL271" s="159"/>
      <c r="DM271" s="159"/>
      <c r="DN271" s="159"/>
      <c r="DO271" s="159"/>
      <c r="DP271" s="159"/>
      <c r="DQ271" s="159"/>
      <c r="DR271" s="159"/>
      <c r="DS271" s="159"/>
      <c r="DT271" s="159"/>
      <c r="DU271" s="159"/>
      <c r="DV271" s="159"/>
      <c r="DW271" s="159"/>
      <c r="DX271" s="159"/>
      <c r="DY271" s="159"/>
      <c r="DZ271" s="159"/>
      <c r="EA271" s="159"/>
      <c r="EB271" s="159"/>
      <c r="EC271" s="159"/>
      <c r="ED271" s="159"/>
      <c r="EE271" s="159"/>
      <c r="EF271" s="159"/>
      <c r="EG271" s="159"/>
      <c r="EH271" s="159"/>
      <c r="EI271" s="159"/>
      <c r="EJ271" s="159"/>
      <c r="EK271" s="159"/>
      <c r="EL271" s="159"/>
      <c r="EM271" s="159"/>
      <c r="EN271" s="159"/>
      <c r="EO271" s="159"/>
      <c r="EP271" s="159"/>
      <c r="EQ271" s="159"/>
      <c r="ER271" s="159"/>
      <c r="ES271" s="159"/>
      <c r="ET271" s="159"/>
      <c r="EU271" s="159"/>
      <c r="EV271" s="159"/>
      <c r="EW271" s="159"/>
      <c r="EX271" s="159"/>
      <c r="EY271" s="159"/>
      <c r="EZ271" s="159"/>
      <c r="FA271" s="159"/>
      <c r="FB271" s="159"/>
      <c r="FC271" s="159"/>
      <c r="FD271" s="159"/>
      <c r="FE271" s="159"/>
      <c r="FF271" s="159"/>
      <c r="FG271" s="159"/>
      <c r="FH271" s="159"/>
      <c r="FI271" s="159"/>
      <c r="FJ271" s="159"/>
      <c r="FK271" s="159"/>
      <c r="FL271" s="159"/>
      <c r="FM271" s="159"/>
      <c r="FN271" s="159"/>
      <c r="FO271" s="159"/>
      <c r="FP271" s="159"/>
      <c r="FQ271" s="159"/>
      <c r="FR271" s="159"/>
      <c r="FS271" s="159"/>
      <c r="FT271" s="159"/>
      <c r="FU271" s="159"/>
      <c r="FV271" s="159"/>
      <c r="FW271" s="159"/>
      <c r="FX271" s="159"/>
      <c r="FY271" s="159"/>
      <c r="FZ271" s="159"/>
      <c r="GA271" s="159"/>
      <c r="GB271" s="159"/>
      <c r="GC271" s="159"/>
      <c r="GD271" s="159"/>
      <c r="GE271" s="159"/>
      <c r="GF271" s="159"/>
      <c r="GG271" s="159"/>
      <c r="GH271" s="159"/>
    </row>
    <row r="272" customFormat="false" ht="12.75" hidden="false" customHeight="false" outlineLevel="0" collapsed="false">
      <c r="A272" s="168"/>
      <c r="B272" s="149"/>
      <c r="C272" s="149"/>
      <c r="D272" s="149"/>
      <c r="E272" s="149"/>
      <c r="F272" s="149"/>
      <c r="G272" s="149"/>
      <c r="H272" s="148"/>
      <c r="I272" s="170"/>
      <c r="R272" s="148"/>
      <c r="S272" s="158"/>
      <c r="T272" s="159"/>
      <c r="U272" s="159"/>
      <c r="V272" s="159"/>
      <c r="W272" s="159"/>
      <c r="X272" s="159"/>
      <c r="Y272" s="159"/>
      <c r="Z272" s="159"/>
      <c r="AA272" s="159"/>
      <c r="AB272" s="159"/>
      <c r="AC272" s="159"/>
      <c r="AD272" s="159"/>
      <c r="AE272" s="159"/>
      <c r="AF272" s="159"/>
      <c r="AG272" s="159"/>
      <c r="AH272" s="159"/>
      <c r="AI272" s="159"/>
      <c r="AJ272" s="159"/>
      <c r="AK272" s="159"/>
      <c r="AL272" s="159"/>
      <c r="AM272" s="159"/>
      <c r="AN272" s="159"/>
      <c r="AO272" s="159"/>
      <c r="AP272" s="159"/>
      <c r="AQ272" s="159"/>
      <c r="AR272" s="159"/>
      <c r="AS272" s="159"/>
      <c r="AT272" s="159"/>
      <c r="AU272" s="159"/>
      <c r="AV272" s="159"/>
      <c r="AW272" s="159"/>
      <c r="AX272" s="159"/>
      <c r="AY272" s="159"/>
      <c r="AZ272" s="159"/>
      <c r="BA272" s="159"/>
      <c r="BB272" s="159"/>
      <c r="BC272" s="159"/>
      <c r="BD272" s="159"/>
      <c r="BE272" s="159"/>
      <c r="BF272" s="159"/>
      <c r="BG272" s="159"/>
      <c r="BH272" s="159"/>
      <c r="BI272" s="159"/>
      <c r="BJ272" s="159"/>
      <c r="BK272" s="159"/>
      <c r="BL272" s="159"/>
      <c r="BM272" s="159"/>
      <c r="BN272" s="159"/>
      <c r="BO272" s="159"/>
      <c r="BP272" s="159"/>
      <c r="BQ272" s="159"/>
      <c r="BR272" s="159"/>
      <c r="BS272" s="159"/>
      <c r="BT272" s="159"/>
      <c r="BU272" s="159"/>
      <c r="BV272" s="159"/>
      <c r="BW272" s="159"/>
      <c r="BX272" s="159"/>
      <c r="BY272" s="159"/>
      <c r="BZ272" s="159"/>
      <c r="CA272" s="159"/>
      <c r="CB272" s="159"/>
      <c r="CC272" s="159"/>
      <c r="CD272" s="159"/>
      <c r="CE272" s="159"/>
      <c r="CF272" s="159"/>
      <c r="CG272" s="159"/>
      <c r="CH272" s="159"/>
      <c r="CI272" s="159"/>
      <c r="CJ272" s="159"/>
      <c r="CK272" s="159"/>
      <c r="CL272" s="159"/>
      <c r="CM272" s="159"/>
      <c r="CN272" s="159"/>
      <c r="CO272" s="159"/>
      <c r="CP272" s="159"/>
      <c r="CQ272" s="159"/>
      <c r="CR272" s="159"/>
      <c r="CS272" s="159"/>
      <c r="CT272" s="159"/>
      <c r="CU272" s="159"/>
      <c r="CV272" s="159"/>
      <c r="CW272" s="159"/>
      <c r="CX272" s="159"/>
      <c r="CY272" s="159"/>
      <c r="CZ272" s="159"/>
      <c r="DA272" s="159"/>
      <c r="DB272" s="159"/>
      <c r="DC272" s="159"/>
      <c r="DD272" s="159"/>
      <c r="DE272" s="159"/>
      <c r="DF272" s="159"/>
      <c r="DG272" s="159"/>
      <c r="DH272" s="159"/>
      <c r="DI272" s="159"/>
      <c r="DJ272" s="159"/>
      <c r="DK272" s="159"/>
      <c r="DL272" s="159"/>
      <c r="DM272" s="159"/>
      <c r="DN272" s="159"/>
      <c r="DO272" s="159"/>
      <c r="DP272" s="159"/>
      <c r="DQ272" s="159"/>
      <c r="DR272" s="159"/>
      <c r="DS272" s="159"/>
      <c r="DT272" s="159"/>
      <c r="DU272" s="159"/>
      <c r="DV272" s="159"/>
      <c r="DW272" s="159"/>
      <c r="DX272" s="159"/>
      <c r="DY272" s="159"/>
      <c r="DZ272" s="159"/>
      <c r="EA272" s="159"/>
      <c r="EB272" s="159"/>
      <c r="EC272" s="159"/>
      <c r="ED272" s="159"/>
      <c r="EE272" s="159"/>
      <c r="EF272" s="159"/>
      <c r="EG272" s="159"/>
      <c r="EH272" s="159"/>
      <c r="EI272" s="159"/>
      <c r="EJ272" s="159"/>
      <c r="EK272" s="159"/>
      <c r="EL272" s="159"/>
      <c r="EM272" s="159"/>
      <c r="EN272" s="159"/>
      <c r="EO272" s="159"/>
      <c r="EP272" s="159"/>
      <c r="EQ272" s="159"/>
      <c r="ER272" s="159"/>
      <c r="ES272" s="159"/>
      <c r="ET272" s="159"/>
      <c r="EU272" s="159"/>
      <c r="EV272" s="159"/>
      <c r="EW272" s="159"/>
      <c r="EX272" s="159"/>
      <c r="EY272" s="159"/>
      <c r="EZ272" s="159"/>
      <c r="FA272" s="159"/>
      <c r="FB272" s="159"/>
      <c r="FC272" s="159"/>
      <c r="FD272" s="159"/>
      <c r="FE272" s="159"/>
      <c r="FF272" s="159"/>
      <c r="FG272" s="159"/>
      <c r="FH272" s="159"/>
      <c r="FI272" s="159"/>
      <c r="FJ272" s="159"/>
      <c r="FK272" s="159"/>
      <c r="FL272" s="159"/>
      <c r="FM272" s="159"/>
      <c r="FN272" s="159"/>
      <c r="FO272" s="159"/>
      <c r="FP272" s="159"/>
      <c r="FQ272" s="159"/>
      <c r="FR272" s="159"/>
      <c r="FS272" s="159"/>
      <c r="FT272" s="159"/>
      <c r="FU272" s="159"/>
      <c r="FV272" s="159"/>
      <c r="FW272" s="159"/>
      <c r="FX272" s="159"/>
      <c r="FY272" s="159"/>
      <c r="FZ272" s="159"/>
      <c r="GA272" s="159"/>
      <c r="GB272" s="159"/>
      <c r="GC272" s="159"/>
      <c r="GD272" s="159"/>
      <c r="GE272" s="159"/>
      <c r="GF272" s="159"/>
      <c r="GG272" s="159"/>
      <c r="GH272" s="159"/>
    </row>
    <row r="273" customFormat="false" ht="12.75" hidden="false" customHeight="false" outlineLevel="0" collapsed="false">
      <c r="A273" s="168"/>
      <c r="B273" s="149"/>
      <c r="C273" s="149"/>
      <c r="D273" s="149"/>
      <c r="E273" s="149"/>
      <c r="F273" s="149"/>
      <c r="G273" s="149"/>
      <c r="H273" s="148"/>
      <c r="I273" s="170"/>
      <c r="R273" s="148"/>
      <c r="S273" s="158"/>
      <c r="T273" s="159"/>
      <c r="U273" s="159"/>
      <c r="V273" s="159"/>
      <c r="W273" s="159"/>
      <c r="X273" s="159"/>
      <c r="Y273" s="159"/>
      <c r="Z273" s="159"/>
      <c r="AA273" s="159"/>
      <c r="AB273" s="159"/>
      <c r="AC273" s="159"/>
      <c r="AD273" s="159"/>
      <c r="AE273" s="159"/>
      <c r="AF273" s="159"/>
      <c r="AG273" s="159"/>
      <c r="AH273" s="159"/>
      <c r="AI273" s="159"/>
      <c r="AJ273" s="159"/>
      <c r="AK273" s="159"/>
      <c r="AL273" s="159"/>
      <c r="AM273" s="159"/>
      <c r="AN273" s="159"/>
      <c r="AO273" s="159"/>
      <c r="AP273" s="159"/>
      <c r="AQ273" s="159"/>
      <c r="AR273" s="159"/>
      <c r="AS273" s="159"/>
      <c r="AT273" s="159"/>
      <c r="AU273" s="159"/>
      <c r="AV273" s="159"/>
      <c r="AW273" s="159"/>
      <c r="AX273" s="159"/>
      <c r="AY273" s="159"/>
      <c r="AZ273" s="159"/>
      <c r="BA273" s="159"/>
      <c r="BB273" s="159"/>
      <c r="BC273" s="159"/>
      <c r="BD273" s="159"/>
      <c r="BE273" s="159"/>
      <c r="BF273" s="159"/>
      <c r="BG273" s="159"/>
      <c r="BH273" s="159"/>
      <c r="BI273" s="159"/>
      <c r="BJ273" s="159"/>
      <c r="BK273" s="159"/>
      <c r="BL273" s="159"/>
      <c r="BM273" s="159"/>
      <c r="BN273" s="159"/>
      <c r="BO273" s="159"/>
      <c r="BP273" s="159"/>
      <c r="BQ273" s="159"/>
      <c r="BR273" s="159"/>
      <c r="BS273" s="159"/>
      <c r="BT273" s="159"/>
      <c r="BU273" s="159"/>
      <c r="BV273" s="159"/>
      <c r="BW273" s="159"/>
      <c r="BX273" s="159"/>
      <c r="BY273" s="159"/>
      <c r="BZ273" s="159"/>
      <c r="CA273" s="159"/>
      <c r="CB273" s="159"/>
      <c r="CC273" s="159"/>
      <c r="CD273" s="159"/>
      <c r="CE273" s="159"/>
      <c r="CF273" s="159"/>
      <c r="CG273" s="159"/>
      <c r="CH273" s="159"/>
      <c r="CI273" s="159"/>
      <c r="CJ273" s="159"/>
      <c r="CK273" s="159"/>
      <c r="CL273" s="159"/>
      <c r="CM273" s="159"/>
      <c r="CN273" s="159"/>
      <c r="CO273" s="159"/>
      <c r="CP273" s="159"/>
      <c r="CQ273" s="159"/>
      <c r="CR273" s="159"/>
      <c r="CS273" s="159"/>
      <c r="CT273" s="159"/>
      <c r="CU273" s="159"/>
      <c r="CV273" s="159"/>
      <c r="CW273" s="159"/>
      <c r="CX273" s="159"/>
      <c r="CY273" s="159"/>
      <c r="CZ273" s="159"/>
      <c r="DA273" s="159"/>
      <c r="DB273" s="159"/>
      <c r="DC273" s="159"/>
      <c r="DD273" s="159"/>
      <c r="DE273" s="159"/>
      <c r="DF273" s="159"/>
      <c r="DG273" s="159"/>
      <c r="DH273" s="159"/>
      <c r="DI273" s="159"/>
      <c r="DJ273" s="159"/>
      <c r="DK273" s="159"/>
      <c r="DL273" s="159"/>
      <c r="DM273" s="159"/>
      <c r="DN273" s="159"/>
      <c r="DO273" s="159"/>
      <c r="DP273" s="159"/>
      <c r="DQ273" s="159"/>
      <c r="DR273" s="159"/>
      <c r="DS273" s="159"/>
      <c r="DT273" s="159"/>
      <c r="DU273" s="159"/>
      <c r="DV273" s="159"/>
      <c r="DW273" s="159"/>
      <c r="DX273" s="159"/>
      <c r="DY273" s="159"/>
      <c r="DZ273" s="159"/>
      <c r="EA273" s="159"/>
      <c r="EB273" s="159"/>
      <c r="EC273" s="159"/>
      <c r="ED273" s="159"/>
      <c r="EE273" s="159"/>
      <c r="EF273" s="159"/>
      <c r="EG273" s="159"/>
      <c r="EH273" s="159"/>
      <c r="EI273" s="159"/>
      <c r="EJ273" s="159"/>
      <c r="EK273" s="159"/>
      <c r="EL273" s="159"/>
      <c r="EM273" s="159"/>
      <c r="EN273" s="159"/>
      <c r="EO273" s="159"/>
      <c r="EP273" s="159"/>
      <c r="EQ273" s="159"/>
      <c r="ER273" s="159"/>
      <c r="ES273" s="159"/>
      <c r="ET273" s="159"/>
      <c r="EU273" s="159"/>
      <c r="EV273" s="159"/>
      <c r="EW273" s="159"/>
      <c r="EX273" s="159"/>
      <c r="EY273" s="159"/>
      <c r="EZ273" s="159"/>
      <c r="FA273" s="159"/>
      <c r="FB273" s="159"/>
      <c r="FC273" s="159"/>
      <c r="FD273" s="159"/>
      <c r="FE273" s="159"/>
      <c r="FF273" s="159"/>
      <c r="FG273" s="159"/>
      <c r="FH273" s="159"/>
      <c r="FI273" s="159"/>
      <c r="FJ273" s="159"/>
      <c r="FK273" s="159"/>
      <c r="FL273" s="159"/>
      <c r="FM273" s="159"/>
      <c r="FN273" s="159"/>
      <c r="FO273" s="159"/>
      <c r="FP273" s="159"/>
      <c r="FQ273" s="159"/>
      <c r="FR273" s="159"/>
      <c r="FS273" s="159"/>
      <c r="FT273" s="159"/>
      <c r="FU273" s="159"/>
      <c r="FV273" s="159"/>
      <c r="FW273" s="159"/>
      <c r="FX273" s="159"/>
      <c r="FY273" s="159"/>
      <c r="FZ273" s="159"/>
      <c r="GA273" s="159"/>
      <c r="GB273" s="159"/>
      <c r="GC273" s="159"/>
      <c r="GD273" s="159"/>
      <c r="GE273" s="159"/>
      <c r="GF273" s="159"/>
      <c r="GG273" s="159"/>
      <c r="GH273" s="159"/>
    </row>
    <row r="274" customFormat="false" ht="12.75" hidden="false" customHeight="false" outlineLevel="0" collapsed="false">
      <c r="A274" s="168"/>
      <c r="B274" s="149"/>
      <c r="C274" s="149"/>
      <c r="D274" s="149"/>
      <c r="E274" s="149"/>
      <c r="F274" s="149"/>
      <c r="G274" s="149"/>
      <c r="H274" s="148"/>
      <c r="I274" s="170"/>
      <c r="R274" s="148"/>
      <c r="S274" s="158"/>
      <c r="T274" s="159"/>
      <c r="U274" s="159"/>
      <c r="V274" s="159"/>
      <c r="W274" s="159"/>
      <c r="X274" s="159"/>
      <c r="Y274" s="159"/>
      <c r="Z274" s="159"/>
      <c r="AA274" s="159"/>
      <c r="AB274" s="159"/>
      <c r="AC274" s="159"/>
      <c r="AD274" s="159"/>
      <c r="AE274" s="159"/>
      <c r="AF274" s="159"/>
      <c r="AG274" s="159"/>
      <c r="AH274" s="159"/>
      <c r="AI274" s="159"/>
      <c r="AJ274" s="159"/>
      <c r="AK274" s="159"/>
      <c r="AL274" s="159"/>
      <c r="AM274" s="159"/>
      <c r="AN274" s="159"/>
      <c r="AO274" s="159"/>
      <c r="AP274" s="159"/>
      <c r="AQ274" s="159"/>
      <c r="AR274" s="159"/>
      <c r="AS274" s="159"/>
      <c r="AT274" s="159"/>
      <c r="AU274" s="159"/>
      <c r="AV274" s="159"/>
      <c r="AW274" s="159"/>
      <c r="AX274" s="159"/>
      <c r="AY274" s="159"/>
      <c r="AZ274" s="159"/>
      <c r="BA274" s="159"/>
      <c r="BB274" s="159"/>
      <c r="BC274" s="159"/>
      <c r="BD274" s="159"/>
      <c r="BE274" s="159"/>
      <c r="BF274" s="159"/>
      <c r="BG274" s="159"/>
      <c r="BH274" s="159"/>
      <c r="BI274" s="159"/>
      <c r="BJ274" s="159"/>
      <c r="BK274" s="159"/>
      <c r="BL274" s="159"/>
      <c r="BM274" s="159"/>
      <c r="BN274" s="159"/>
      <c r="BO274" s="159"/>
      <c r="BP274" s="159"/>
      <c r="BQ274" s="159"/>
      <c r="BR274" s="159"/>
      <c r="BS274" s="159"/>
      <c r="BT274" s="159"/>
      <c r="BU274" s="159"/>
      <c r="BV274" s="159"/>
      <c r="BW274" s="159"/>
      <c r="BX274" s="159"/>
      <c r="BY274" s="159"/>
      <c r="BZ274" s="159"/>
      <c r="CA274" s="159"/>
      <c r="CB274" s="159"/>
      <c r="CC274" s="159"/>
      <c r="CD274" s="159"/>
      <c r="CE274" s="159"/>
      <c r="CF274" s="159"/>
      <c r="CG274" s="159"/>
      <c r="CH274" s="159"/>
      <c r="CI274" s="159"/>
      <c r="CJ274" s="159"/>
      <c r="CK274" s="159"/>
      <c r="CL274" s="159"/>
      <c r="CM274" s="159"/>
      <c r="CN274" s="159"/>
      <c r="CO274" s="159"/>
      <c r="CP274" s="159"/>
      <c r="CQ274" s="159"/>
      <c r="CR274" s="159"/>
      <c r="CS274" s="159"/>
      <c r="CT274" s="159"/>
      <c r="CU274" s="159"/>
      <c r="CV274" s="159"/>
      <c r="CW274" s="159"/>
      <c r="CX274" s="159"/>
      <c r="CY274" s="159"/>
      <c r="CZ274" s="159"/>
      <c r="DA274" s="159"/>
      <c r="DB274" s="159"/>
      <c r="DC274" s="159"/>
      <c r="DD274" s="159"/>
      <c r="DE274" s="159"/>
      <c r="DF274" s="159"/>
      <c r="DG274" s="159"/>
      <c r="DH274" s="159"/>
      <c r="DI274" s="159"/>
      <c r="DJ274" s="159"/>
      <c r="DK274" s="159"/>
      <c r="DL274" s="159"/>
      <c r="DM274" s="159"/>
      <c r="DN274" s="159"/>
      <c r="DO274" s="159"/>
      <c r="DP274" s="159"/>
      <c r="DQ274" s="159"/>
      <c r="DR274" s="159"/>
      <c r="DS274" s="159"/>
      <c r="DT274" s="159"/>
      <c r="DU274" s="159"/>
      <c r="DV274" s="159"/>
      <c r="DW274" s="159"/>
      <c r="DX274" s="159"/>
      <c r="DY274" s="159"/>
      <c r="DZ274" s="159"/>
      <c r="EA274" s="159"/>
      <c r="EB274" s="159"/>
      <c r="EC274" s="159"/>
      <c r="ED274" s="159"/>
      <c r="EE274" s="159"/>
      <c r="EF274" s="159"/>
      <c r="EG274" s="159"/>
      <c r="EH274" s="159"/>
      <c r="EI274" s="159"/>
      <c r="EJ274" s="159"/>
      <c r="EK274" s="159"/>
      <c r="EL274" s="159"/>
      <c r="EM274" s="159"/>
      <c r="EN274" s="159"/>
      <c r="EO274" s="159"/>
      <c r="EP274" s="159"/>
      <c r="EQ274" s="159"/>
      <c r="ER274" s="159"/>
      <c r="ES274" s="159"/>
      <c r="ET274" s="159"/>
      <c r="EU274" s="159"/>
      <c r="EV274" s="159"/>
      <c r="EW274" s="159"/>
      <c r="EX274" s="159"/>
      <c r="EY274" s="159"/>
      <c r="EZ274" s="159"/>
      <c r="FA274" s="159"/>
      <c r="FB274" s="159"/>
      <c r="FC274" s="159"/>
      <c r="FD274" s="159"/>
      <c r="FE274" s="159"/>
      <c r="FF274" s="159"/>
      <c r="FG274" s="159"/>
      <c r="FH274" s="159"/>
      <c r="FI274" s="159"/>
      <c r="FJ274" s="159"/>
      <c r="FK274" s="159"/>
      <c r="FL274" s="159"/>
      <c r="FM274" s="159"/>
      <c r="FN274" s="159"/>
      <c r="FO274" s="159"/>
      <c r="FP274" s="159"/>
      <c r="FQ274" s="159"/>
      <c r="FR274" s="159"/>
      <c r="FS274" s="159"/>
      <c r="FT274" s="159"/>
      <c r="FU274" s="159"/>
      <c r="FV274" s="159"/>
      <c r="FW274" s="159"/>
      <c r="FX274" s="159"/>
      <c r="FY274" s="159"/>
      <c r="FZ274" s="159"/>
      <c r="GA274" s="159"/>
      <c r="GB274" s="159"/>
      <c r="GC274" s="159"/>
      <c r="GD274" s="159"/>
      <c r="GE274" s="159"/>
      <c r="GF274" s="159"/>
      <c r="GG274" s="159"/>
      <c r="GH274" s="159"/>
    </row>
    <row r="275" customFormat="false" ht="12.75" hidden="false" customHeight="false" outlineLevel="0" collapsed="false">
      <c r="A275" s="168"/>
      <c r="B275" s="149"/>
      <c r="C275" s="149"/>
      <c r="D275" s="149"/>
      <c r="E275" s="149"/>
      <c r="F275" s="149"/>
      <c r="G275" s="149"/>
      <c r="H275" s="148"/>
      <c r="I275" s="170"/>
      <c r="R275" s="148"/>
      <c r="S275" s="158"/>
      <c r="T275" s="159"/>
      <c r="U275" s="159"/>
      <c r="V275" s="159"/>
      <c r="W275" s="159"/>
      <c r="X275" s="159"/>
      <c r="Y275" s="159"/>
      <c r="Z275" s="159"/>
      <c r="AA275" s="159"/>
      <c r="AB275" s="159"/>
      <c r="AC275" s="159"/>
      <c r="AD275" s="159"/>
      <c r="AE275" s="159"/>
      <c r="AF275" s="159"/>
      <c r="AG275" s="159"/>
      <c r="AH275" s="159"/>
      <c r="AI275" s="159"/>
      <c r="AJ275" s="159"/>
      <c r="AK275" s="159"/>
      <c r="AL275" s="159"/>
      <c r="AM275" s="159"/>
      <c r="AN275" s="159"/>
      <c r="AO275" s="159"/>
      <c r="AP275" s="159"/>
      <c r="AQ275" s="159"/>
      <c r="AR275" s="159"/>
      <c r="AS275" s="159"/>
      <c r="AT275" s="159"/>
      <c r="AU275" s="159"/>
      <c r="AV275" s="159"/>
      <c r="AW275" s="159"/>
      <c r="AX275" s="159"/>
      <c r="AY275" s="159"/>
      <c r="AZ275" s="159"/>
      <c r="BA275" s="159"/>
      <c r="BB275" s="159"/>
      <c r="BC275" s="159"/>
      <c r="BD275" s="159"/>
      <c r="BE275" s="159"/>
      <c r="BF275" s="159"/>
      <c r="BG275" s="159"/>
      <c r="BH275" s="159"/>
      <c r="BI275" s="159"/>
      <c r="BJ275" s="159"/>
      <c r="BK275" s="159"/>
      <c r="BL275" s="159"/>
      <c r="BM275" s="159"/>
      <c r="BN275" s="159"/>
      <c r="BO275" s="159"/>
      <c r="BP275" s="159"/>
      <c r="BQ275" s="159"/>
      <c r="BR275" s="159"/>
      <c r="BS275" s="159"/>
      <c r="BT275" s="159"/>
      <c r="BU275" s="159"/>
      <c r="BV275" s="159"/>
      <c r="BW275" s="159"/>
      <c r="BX275" s="159"/>
      <c r="BY275" s="159"/>
      <c r="BZ275" s="159"/>
      <c r="CA275" s="159"/>
      <c r="CB275" s="159"/>
      <c r="CC275" s="159"/>
      <c r="CD275" s="159"/>
      <c r="CE275" s="159"/>
      <c r="CF275" s="159"/>
      <c r="CG275" s="159"/>
      <c r="CH275" s="159"/>
      <c r="CI275" s="159"/>
      <c r="CJ275" s="159"/>
      <c r="CK275" s="159"/>
      <c r="CL275" s="159"/>
      <c r="CM275" s="159"/>
      <c r="CN275" s="159"/>
      <c r="CO275" s="159"/>
      <c r="CP275" s="159"/>
      <c r="CQ275" s="159"/>
      <c r="CR275" s="159"/>
      <c r="CS275" s="159"/>
      <c r="CT275" s="159"/>
      <c r="CU275" s="159"/>
      <c r="CV275" s="159"/>
      <c r="CW275" s="159"/>
      <c r="CX275" s="159"/>
      <c r="CY275" s="159"/>
      <c r="CZ275" s="159"/>
      <c r="DA275" s="159"/>
      <c r="DB275" s="159"/>
      <c r="DC275" s="159"/>
      <c r="DD275" s="159"/>
      <c r="DE275" s="159"/>
      <c r="DF275" s="159"/>
      <c r="DG275" s="159"/>
      <c r="DH275" s="159"/>
      <c r="DI275" s="159"/>
      <c r="DJ275" s="159"/>
      <c r="DK275" s="159"/>
      <c r="DL275" s="159"/>
      <c r="DM275" s="159"/>
      <c r="DN275" s="159"/>
      <c r="DO275" s="159"/>
      <c r="DP275" s="159"/>
      <c r="DQ275" s="159"/>
      <c r="DR275" s="159"/>
      <c r="DS275" s="159"/>
      <c r="DT275" s="159"/>
      <c r="DU275" s="159"/>
      <c r="DV275" s="159"/>
      <c r="DW275" s="159"/>
      <c r="DX275" s="159"/>
      <c r="DY275" s="159"/>
      <c r="DZ275" s="159"/>
      <c r="EA275" s="159"/>
      <c r="EB275" s="159"/>
      <c r="EC275" s="159"/>
      <c r="ED275" s="159"/>
      <c r="EE275" s="159"/>
      <c r="EF275" s="159"/>
      <c r="EG275" s="159"/>
      <c r="EH275" s="159"/>
      <c r="EI275" s="159"/>
      <c r="EJ275" s="159"/>
      <c r="EK275" s="159"/>
      <c r="EL275" s="159"/>
      <c r="EM275" s="159"/>
      <c r="EN275" s="159"/>
      <c r="EO275" s="159"/>
      <c r="EP275" s="159"/>
      <c r="EQ275" s="159"/>
      <c r="ER275" s="159"/>
      <c r="ES275" s="159"/>
      <c r="ET275" s="159"/>
      <c r="EU275" s="159"/>
      <c r="EV275" s="159"/>
      <c r="EW275" s="159"/>
      <c r="EX275" s="159"/>
      <c r="EY275" s="159"/>
      <c r="EZ275" s="159"/>
      <c r="FA275" s="159"/>
      <c r="FB275" s="159"/>
      <c r="FC275" s="159"/>
      <c r="FD275" s="159"/>
      <c r="FE275" s="159"/>
      <c r="FF275" s="159"/>
      <c r="FG275" s="159"/>
      <c r="FH275" s="159"/>
      <c r="FI275" s="159"/>
      <c r="FJ275" s="159"/>
      <c r="FK275" s="159"/>
      <c r="FL275" s="159"/>
      <c r="FM275" s="159"/>
      <c r="FN275" s="159"/>
      <c r="FO275" s="159"/>
      <c r="FP275" s="159"/>
      <c r="FQ275" s="159"/>
      <c r="FR275" s="159"/>
      <c r="FS275" s="159"/>
      <c r="FT275" s="159"/>
      <c r="FU275" s="159"/>
      <c r="FV275" s="159"/>
      <c r="FW275" s="159"/>
      <c r="FX275" s="159"/>
      <c r="FY275" s="159"/>
      <c r="FZ275" s="159"/>
      <c r="GA275" s="159"/>
      <c r="GB275" s="159"/>
      <c r="GC275" s="159"/>
      <c r="GD275" s="159"/>
      <c r="GE275" s="159"/>
      <c r="GF275" s="159"/>
      <c r="GG275" s="159"/>
      <c r="GH275" s="159"/>
    </row>
    <row r="276" customFormat="false" ht="12.75" hidden="false" customHeight="false" outlineLevel="0" collapsed="false">
      <c r="A276" s="168"/>
      <c r="B276" s="149"/>
      <c r="C276" s="149"/>
      <c r="D276" s="149"/>
      <c r="E276" s="149"/>
      <c r="F276" s="149"/>
      <c r="G276" s="149"/>
      <c r="H276" s="148"/>
      <c r="I276" s="170"/>
      <c r="R276" s="148"/>
      <c r="S276" s="158"/>
      <c r="T276" s="159"/>
      <c r="U276" s="159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  <c r="AH276" s="159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  <c r="AV276" s="159"/>
      <c r="AW276" s="159"/>
      <c r="AX276" s="159"/>
      <c r="AY276" s="159"/>
      <c r="AZ276" s="159"/>
      <c r="BA276" s="159"/>
      <c r="BB276" s="159"/>
      <c r="BC276" s="159"/>
      <c r="BD276" s="159"/>
      <c r="BE276" s="159"/>
      <c r="BF276" s="159"/>
      <c r="BG276" s="159"/>
      <c r="BH276" s="159"/>
      <c r="BI276" s="159"/>
      <c r="BJ276" s="159"/>
      <c r="BK276" s="159"/>
      <c r="BL276" s="159"/>
      <c r="BM276" s="159"/>
      <c r="BN276" s="159"/>
      <c r="BO276" s="159"/>
      <c r="BP276" s="159"/>
      <c r="BQ276" s="159"/>
      <c r="BR276" s="159"/>
      <c r="BS276" s="159"/>
      <c r="BT276" s="159"/>
      <c r="BU276" s="159"/>
      <c r="BV276" s="159"/>
      <c r="BW276" s="159"/>
      <c r="BX276" s="159"/>
      <c r="BY276" s="159"/>
      <c r="BZ276" s="159"/>
      <c r="CA276" s="159"/>
      <c r="CB276" s="159"/>
      <c r="CC276" s="159"/>
      <c r="CD276" s="159"/>
      <c r="CE276" s="159"/>
      <c r="CF276" s="159"/>
      <c r="CG276" s="159"/>
      <c r="CH276" s="159"/>
      <c r="CI276" s="159"/>
      <c r="CJ276" s="159"/>
      <c r="CK276" s="159"/>
      <c r="CL276" s="159"/>
      <c r="CM276" s="159"/>
      <c r="CN276" s="159"/>
      <c r="CO276" s="159"/>
      <c r="CP276" s="159"/>
      <c r="CQ276" s="159"/>
      <c r="CR276" s="159"/>
      <c r="CS276" s="159"/>
      <c r="CT276" s="159"/>
      <c r="CU276" s="159"/>
      <c r="CV276" s="159"/>
      <c r="CW276" s="159"/>
      <c r="CX276" s="159"/>
      <c r="CY276" s="159"/>
      <c r="CZ276" s="159"/>
      <c r="DA276" s="159"/>
      <c r="DB276" s="159"/>
      <c r="DC276" s="159"/>
      <c r="DD276" s="159"/>
      <c r="DE276" s="159"/>
      <c r="DF276" s="159"/>
      <c r="DG276" s="159"/>
      <c r="DH276" s="159"/>
      <c r="DI276" s="159"/>
      <c r="DJ276" s="159"/>
      <c r="DK276" s="159"/>
      <c r="DL276" s="159"/>
      <c r="DM276" s="159"/>
      <c r="DN276" s="159"/>
      <c r="DO276" s="159"/>
      <c r="DP276" s="159"/>
      <c r="DQ276" s="159"/>
      <c r="DR276" s="159"/>
      <c r="DS276" s="159"/>
      <c r="DT276" s="159"/>
      <c r="DU276" s="159"/>
      <c r="DV276" s="159"/>
      <c r="DW276" s="159"/>
      <c r="DX276" s="159"/>
      <c r="DY276" s="159"/>
      <c r="DZ276" s="159"/>
      <c r="EA276" s="159"/>
      <c r="EB276" s="159"/>
      <c r="EC276" s="159"/>
      <c r="ED276" s="159"/>
      <c r="EE276" s="159"/>
      <c r="EF276" s="159"/>
      <c r="EG276" s="159"/>
      <c r="EH276" s="159"/>
      <c r="EI276" s="159"/>
      <c r="EJ276" s="159"/>
      <c r="EK276" s="159"/>
      <c r="EL276" s="159"/>
      <c r="EM276" s="159"/>
      <c r="EN276" s="159"/>
      <c r="EO276" s="159"/>
      <c r="EP276" s="159"/>
      <c r="EQ276" s="159"/>
      <c r="ER276" s="159"/>
      <c r="ES276" s="159"/>
      <c r="ET276" s="159"/>
      <c r="EU276" s="159"/>
      <c r="EV276" s="159"/>
      <c r="EW276" s="159"/>
      <c r="EX276" s="159"/>
      <c r="EY276" s="159"/>
      <c r="EZ276" s="159"/>
      <c r="FA276" s="159"/>
      <c r="FB276" s="159"/>
      <c r="FC276" s="159"/>
      <c r="FD276" s="159"/>
      <c r="FE276" s="159"/>
      <c r="FF276" s="159"/>
      <c r="FG276" s="159"/>
      <c r="FH276" s="159"/>
      <c r="FI276" s="159"/>
      <c r="FJ276" s="159"/>
      <c r="FK276" s="159"/>
      <c r="FL276" s="159"/>
      <c r="FM276" s="159"/>
      <c r="FN276" s="159"/>
      <c r="FO276" s="159"/>
      <c r="FP276" s="159"/>
      <c r="FQ276" s="159"/>
      <c r="FR276" s="159"/>
      <c r="FS276" s="159"/>
      <c r="FT276" s="159"/>
      <c r="FU276" s="159"/>
      <c r="FV276" s="159"/>
      <c r="FW276" s="159"/>
      <c r="FX276" s="159"/>
      <c r="FY276" s="159"/>
      <c r="FZ276" s="159"/>
      <c r="GA276" s="159"/>
      <c r="GB276" s="159"/>
      <c r="GC276" s="159"/>
      <c r="GD276" s="159"/>
      <c r="GE276" s="159"/>
      <c r="GF276" s="159"/>
      <c r="GG276" s="159"/>
      <c r="GH276" s="159"/>
    </row>
    <row r="277" customFormat="false" ht="12.75" hidden="false" customHeight="false" outlineLevel="0" collapsed="false">
      <c r="A277" s="168"/>
      <c r="B277" s="149"/>
      <c r="C277" s="149"/>
      <c r="D277" s="149"/>
      <c r="E277" s="149"/>
      <c r="F277" s="149"/>
      <c r="G277" s="149"/>
      <c r="H277" s="148"/>
      <c r="I277" s="170"/>
      <c r="R277" s="148"/>
      <c r="S277" s="158"/>
      <c r="T277" s="159"/>
      <c r="U277" s="159"/>
      <c r="V277" s="159"/>
      <c r="W277" s="159"/>
      <c r="X277" s="159"/>
      <c r="Y277" s="159"/>
      <c r="Z277" s="159"/>
      <c r="AA277" s="159"/>
      <c r="AB277" s="159"/>
      <c r="AC277" s="159"/>
      <c r="AD277" s="159"/>
      <c r="AE277" s="159"/>
      <c r="AF277" s="159"/>
      <c r="AG277" s="159"/>
      <c r="AH277" s="159"/>
      <c r="AI277" s="159"/>
      <c r="AJ277" s="159"/>
      <c r="AK277" s="159"/>
      <c r="AL277" s="159"/>
      <c r="AM277" s="159"/>
      <c r="AN277" s="159"/>
      <c r="AO277" s="159"/>
      <c r="AP277" s="159"/>
      <c r="AQ277" s="159"/>
      <c r="AR277" s="159"/>
      <c r="AS277" s="159"/>
      <c r="AT277" s="159"/>
      <c r="AU277" s="159"/>
      <c r="AV277" s="159"/>
      <c r="AW277" s="159"/>
      <c r="AX277" s="159"/>
      <c r="AY277" s="159"/>
      <c r="AZ277" s="159"/>
      <c r="BA277" s="159"/>
      <c r="BB277" s="159"/>
      <c r="BC277" s="159"/>
      <c r="BD277" s="159"/>
      <c r="BE277" s="159"/>
      <c r="BF277" s="159"/>
      <c r="BG277" s="159"/>
      <c r="BH277" s="159"/>
      <c r="BI277" s="159"/>
      <c r="BJ277" s="159"/>
      <c r="BK277" s="159"/>
      <c r="BL277" s="159"/>
      <c r="BM277" s="159"/>
      <c r="BN277" s="159"/>
      <c r="BO277" s="159"/>
      <c r="BP277" s="159"/>
      <c r="BQ277" s="159"/>
      <c r="BR277" s="159"/>
      <c r="BS277" s="159"/>
      <c r="BT277" s="159"/>
      <c r="BU277" s="159"/>
      <c r="BV277" s="159"/>
      <c r="BW277" s="159"/>
      <c r="BX277" s="159"/>
      <c r="BY277" s="159"/>
      <c r="BZ277" s="159"/>
      <c r="CA277" s="159"/>
      <c r="CB277" s="159"/>
      <c r="CC277" s="159"/>
      <c r="CD277" s="159"/>
      <c r="CE277" s="159"/>
      <c r="CF277" s="159"/>
      <c r="CG277" s="159"/>
      <c r="CH277" s="159"/>
      <c r="CI277" s="159"/>
      <c r="CJ277" s="159"/>
      <c r="CK277" s="159"/>
      <c r="CL277" s="159"/>
      <c r="CM277" s="159"/>
      <c r="CN277" s="159"/>
      <c r="CO277" s="159"/>
      <c r="CP277" s="159"/>
      <c r="CQ277" s="159"/>
      <c r="CR277" s="159"/>
      <c r="CS277" s="159"/>
      <c r="CT277" s="159"/>
      <c r="CU277" s="159"/>
      <c r="CV277" s="159"/>
      <c r="CW277" s="159"/>
      <c r="CX277" s="159"/>
      <c r="CY277" s="159"/>
      <c r="CZ277" s="159"/>
      <c r="DA277" s="159"/>
      <c r="DB277" s="159"/>
      <c r="DC277" s="159"/>
      <c r="DD277" s="159"/>
      <c r="DE277" s="159"/>
      <c r="DF277" s="159"/>
      <c r="DG277" s="159"/>
      <c r="DH277" s="159"/>
      <c r="DI277" s="159"/>
      <c r="DJ277" s="159"/>
      <c r="DK277" s="159"/>
      <c r="DL277" s="159"/>
      <c r="DM277" s="159"/>
      <c r="DN277" s="159"/>
      <c r="DO277" s="159"/>
      <c r="DP277" s="159"/>
      <c r="DQ277" s="159"/>
      <c r="DR277" s="159"/>
      <c r="DS277" s="159"/>
      <c r="DT277" s="159"/>
      <c r="DU277" s="159"/>
      <c r="DV277" s="159"/>
      <c r="DW277" s="159"/>
      <c r="DX277" s="159"/>
      <c r="DY277" s="159"/>
      <c r="DZ277" s="159"/>
      <c r="EA277" s="159"/>
      <c r="EB277" s="159"/>
      <c r="EC277" s="159"/>
      <c r="ED277" s="159"/>
      <c r="EE277" s="159"/>
      <c r="EF277" s="159"/>
      <c r="EG277" s="159"/>
      <c r="EH277" s="159"/>
      <c r="EI277" s="159"/>
      <c r="EJ277" s="159"/>
      <c r="EK277" s="159"/>
      <c r="EL277" s="159"/>
      <c r="EM277" s="159"/>
      <c r="EN277" s="159"/>
      <c r="EO277" s="159"/>
      <c r="EP277" s="159"/>
      <c r="EQ277" s="159"/>
      <c r="ER277" s="159"/>
      <c r="ES277" s="159"/>
      <c r="ET277" s="159"/>
      <c r="EU277" s="159"/>
      <c r="EV277" s="159"/>
      <c r="EW277" s="159"/>
      <c r="EX277" s="159"/>
      <c r="EY277" s="159"/>
      <c r="EZ277" s="159"/>
      <c r="FA277" s="159"/>
      <c r="FB277" s="159"/>
      <c r="FC277" s="159"/>
      <c r="FD277" s="159"/>
      <c r="FE277" s="159"/>
      <c r="FF277" s="159"/>
      <c r="FG277" s="159"/>
      <c r="FH277" s="159"/>
      <c r="FI277" s="159"/>
      <c r="FJ277" s="159"/>
      <c r="FK277" s="159"/>
      <c r="FL277" s="159"/>
      <c r="FM277" s="159"/>
      <c r="FN277" s="159"/>
      <c r="FO277" s="159"/>
      <c r="FP277" s="159"/>
      <c r="FQ277" s="159"/>
      <c r="FR277" s="159"/>
      <c r="FS277" s="159"/>
      <c r="FT277" s="159"/>
      <c r="FU277" s="159"/>
      <c r="FV277" s="159"/>
      <c r="FW277" s="159"/>
      <c r="FX277" s="159"/>
      <c r="FY277" s="159"/>
      <c r="FZ277" s="159"/>
      <c r="GA277" s="159"/>
      <c r="GB277" s="159"/>
      <c r="GC277" s="159"/>
      <c r="GD277" s="159"/>
      <c r="GE277" s="159"/>
      <c r="GF277" s="159"/>
      <c r="GG277" s="159"/>
      <c r="GH277" s="159"/>
    </row>
    <row r="278" customFormat="false" ht="12.75" hidden="false" customHeight="false" outlineLevel="0" collapsed="false">
      <c r="A278" s="168"/>
      <c r="B278" s="149"/>
      <c r="C278" s="149"/>
      <c r="D278" s="149"/>
      <c r="E278" s="149"/>
      <c r="F278" s="149"/>
      <c r="G278" s="149"/>
      <c r="H278" s="148"/>
      <c r="I278" s="170"/>
      <c r="R278" s="148"/>
      <c r="S278" s="158"/>
      <c r="T278" s="159"/>
      <c r="U278" s="159"/>
      <c r="V278" s="159"/>
      <c r="W278" s="159"/>
      <c r="X278" s="159"/>
      <c r="Y278" s="159"/>
      <c r="Z278" s="159"/>
      <c r="AA278" s="159"/>
      <c r="AB278" s="159"/>
      <c r="AC278" s="159"/>
      <c r="AD278" s="159"/>
      <c r="AE278" s="159"/>
      <c r="AF278" s="159"/>
      <c r="AG278" s="159"/>
      <c r="AH278" s="159"/>
      <c r="AI278" s="159"/>
      <c r="AJ278" s="159"/>
      <c r="AK278" s="159"/>
      <c r="AL278" s="159"/>
      <c r="AM278" s="159"/>
      <c r="AN278" s="159"/>
      <c r="AO278" s="159"/>
      <c r="AP278" s="159"/>
      <c r="AQ278" s="159"/>
      <c r="AR278" s="159"/>
      <c r="AS278" s="159"/>
      <c r="AT278" s="159"/>
      <c r="AU278" s="159"/>
      <c r="AV278" s="159"/>
      <c r="AW278" s="159"/>
      <c r="AX278" s="159"/>
      <c r="AY278" s="159"/>
      <c r="AZ278" s="159"/>
      <c r="BA278" s="159"/>
      <c r="BB278" s="159"/>
      <c r="BC278" s="159"/>
      <c r="BD278" s="159"/>
      <c r="BE278" s="159"/>
      <c r="BF278" s="159"/>
      <c r="BG278" s="159"/>
      <c r="BH278" s="159"/>
      <c r="BI278" s="159"/>
      <c r="BJ278" s="159"/>
      <c r="BK278" s="159"/>
      <c r="BL278" s="159"/>
      <c r="BM278" s="159"/>
      <c r="BN278" s="159"/>
      <c r="BO278" s="159"/>
      <c r="BP278" s="159"/>
      <c r="BQ278" s="159"/>
      <c r="BR278" s="159"/>
      <c r="BS278" s="159"/>
      <c r="BT278" s="159"/>
      <c r="BU278" s="159"/>
      <c r="BV278" s="159"/>
      <c r="BW278" s="159"/>
      <c r="BX278" s="159"/>
      <c r="BY278" s="159"/>
      <c r="BZ278" s="159"/>
      <c r="CA278" s="159"/>
      <c r="CB278" s="159"/>
      <c r="CC278" s="159"/>
      <c r="CD278" s="159"/>
      <c r="CE278" s="159"/>
      <c r="CF278" s="159"/>
      <c r="CG278" s="159"/>
      <c r="CH278" s="159"/>
      <c r="CI278" s="159"/>
      <c r="CJ278" s="159"/>
      <c r="CK278" s="159"/>
      <c r="CL278" s="159"/>
      <c r="CM278" s="159"/>
      <c r="CN278" s="159"/>
      <c r="CO278" s="159"/>
      <c r="CP278" s="159"/>
      <c r="CQ278" s="159"/>
      <c r="CR278" s="159"/>
      <c r="CS278" s="159"/>
      <c r="CT278" s="159"/>
      <c r="CU278" s="159"/>
      <c r="CV278" s="159"/>
      <c r="CW278" s="159"/>
      <c r="CX278" s="159"/>
      <c r="CY278" s="159"/>
      <c r="CZ278" s="159"/>
      <c r="DA278" s="159"/>
      <c r="DB278" s="159"/>
      <c r="DC278" s="159"/>
      <c r="DD278" s="159"/>
      <c r="DE278" s="159"/>
      <c r="DF278" s="159"/>
      <c r="DG278" s="159"/>
      <c r="DH278" s="159"/>
      <c r="DI278" s="159"/>
      <c r="DJ278" s="159"/>
      <c r="DK278" s="159"/>
      <c r="DL278" s="159"/>
      <c r="DM278" s="159"/>
      <c r="DN278" s="159"/>
      <c r="DO278" s="159"/>
      <c r="DP278" s="159"/>
      <c r="DQ278" s="159"/>
      <c r="DR278" s="159"/>
      <c r="DS278" s="159"/>
      <c r="DT278" s="159"/>
      <c r="DU278" s="159"/>
      <c r="DV278" s="159"/>
      <c r="DW278" s="159"/>
      <c r="DX278" s="159"/>
      <c r="DY278" s="159"/>
      <c r="DZ278" s="159"/>
      <c r="EA278" s="159"/>
      <c r="EB278" s="159"/>
      <c r="EC278" s="159"/>
      <c r="ED278" s="159"/>
      <c r="EE278" s="159"/>
      <c r="EF278" s="159"/>
      <c r="EG278" s="159"/>
      <c r="EH278" s="159"/>
      <c r="EI278" s="159"/>
      <c r="EJ278" s="159"/>
      <c r="EK278" s="159"/>
      <c r="EL278" s="159"/>
      <c r="EM278" s="159"/>
      <c r="EN278" s="159"/>
      <c r="EO278" s="159"/>
      <c r="EP278" s="159"/>
      <c r="EQ278" s="159"/>
      <c r="ER278" s="159"/>
      <c r="ES278" s="159"/>
      <c r="ET278" s="159"/>
      <c r="EU278" s="159"/>
      <c r="EV278" s="159"/>
      <c r="EW278" s="159"/>
      <c r="EX278" s="159"/>
      <c r="EY278" s="159"/>
      <c r="EZ278" s="159"/>
      <c r="FA278" s="159"/>
      <c r="FB278" s="159"/>
      <c r="FC278" s="159"/>
      <c r="FD278" s="159"/>
      <c r="FE278" s="159"/>
      <c r="FF278" s="159"/>
      <c r="FG278" s="159"/>
      <c r="FH278" s="159"/>
      <c r="FI278" s="159"/>
      <c r="FJ278" s="159"/>
      <c r="FK278" s="159"/>
      <c r="FL278" s="159"/>
      <c r="FM278" s="159"/>
      <c r="FN278" s="159"/>
      <c r="FO278" s="159"/>
      <c r="FP278" s="159"/>
      <c r="FQ278" s="159"/>
      <c r="FR278" s="159"/>
      <c r="FS278" s="159"/>
      <c r="FT278" s="159"/>
      <c r="FU278" s="159"/>
      <c r="FV278" s="159"/>
      <c r="FW278" s="159"/>
      <c r="FX278" s="159"/>
      <c r="FY278" s="159"/>
      <c r="FZ278" s="159"/>
      <c r="GA278" s="159"/>
      <c r="GB278" s="159"/>
      <c r="GC278" s="159"/>
      <c r="GD278" s="159"/>
      <c r="GE278" s="159"/>
      <c r="GF278" s="159"/>
      <c r="GG278" s="159"/>
      <c r="GH278" s="159"/>
    </row>
    <row r="279" customFormat="false" ht="12.75" hidden="false" customHeight="false" outlineLevel="0" collapsed="false">
      <c r="A279" s="168"/>
      <c r="B279" s="149"/>
      <c r="C279" s="149"/>
      <c r="D279" s="149"/>
      <c r="E279" s="149"/>
      <c r="F279" s="149"/>
      <c r="G279" s="149"/>
      <c r="H279" s="148"/>
      <c r="I279" s="170"/>
      <c r="R279" s="148"/>
      <c r="S279" s="158"/>
      <c r="T279" s="159"/>
      <c r="U279" s="159"/>
      <c r="V279" s="159"/>
      <c r="W279" s="159"/>
      <c r="X279" s="159"/>
      <c r="Y279" s="159"/>
      <c r="Z279" s="159"/>
      <c r="AA279" s="159"/>
      <c r="AB279" s="159"/>
      <c r="AC279" s="159"/>
      <c r="AD279" s="159"/>
      <c r="AE279" s="159"/>
      <c r="AF279" s="159"/>
      <c r="AG279" s="159"/>
      <c r="AH279" s="159"/>
      <c r="AI279" s="159"/>
      <c r="AJ279" s="159"/>
      <c r="AK279" s="159"/>
      <c r="AL279" s="159"/>
      <c r="AM279" s="159"/>
      <c r="AN279" s="159"/>
      <c r="AO279" s="159"/>
      <c r="AP279" s="159"/>
      <c r="AQ279" s="159"/>
      <c r="AR279" s="159"/>
      <c r="AS279" s="159"/>
      <c r="AT279" s="159"/>
      <c r="AU279" s="159"/>
      <c r="AV279" s="159"/>
      <c r="AW279" s="159"/>
      <c r="AX279" s="159"/>
      <c r="AY279" s="159"/>
      <c r="AZ279" s="159"/>
      <c r="BA279" s="159"/>
      <c r="BB279" s="159"/>
      <c r="BC279" s="159"/>
      <c r="BD279" s="159"/>
      <c r="BE279" s="159"/>
      <c r="BF279" s="159"/>
      <c r="BG279" s="159"/>
      <c r="BH279" s="159"/>
      <c r="BI279" s="159"/>
      <c r="BJ279" s="159"/>
      <c r="BK279" s="159"/>
      <c r="BL279" s="159"/>
      <c r="BM279" s="159"/>
      <c r="BN279" s="159"/>
      <c r="BO279" s="159"/>
      <c r="BP279" s="159"/>
      <c r="BQ279" s="159"/>
      <c r="BR279" s="159"/>
      <c r="BS279" s="159"/>
      <c r="BT279" s="159"/>
      <c r="BU279" s="159"/>
      <c r="BV279" s="159"/>
      <c r="BW279" s="159"/>
      <c r="BX279" s="159"/>
      <c r="BY279" s="159"/>
      <c r="BZ279" s="159"/>
      <c r="CA279" s="159"/>
      <c r="CB279" s="159"/>
      <c r="CC279" s="159"/>
      <c r="CD279" s="159"/>
      <c r="CE279" s="159"/>
      <c r="CF279" s="159"/>
      <c r="CG279" s="159"/>
      <c r="CH279" s="159"/>
      <c r="CI279" s="159"/>
      <c r="CJ279" s="159"/>
      <c r="CK279" s="159"/>
      <c r="CL279" s="159"/>
      <c r="CM279" s="159"/>
      <c r="CN279" s="159"/>
      <c r="CO279" s="159"/>
      <c r="CP279" s="159"/>
      <c r="CQ279" s="159"/>
      <c r="CR279" s="159"/>
      <c r="CS279" s="159"/>
      <c r="CT279" s="159"/>
      <c r="CU279" s="159"/>
      <c r="CV279" s="159"/>
      <c r="CW279" s="159"/>
      <c r="CX279" s="159"/>
      <c r="CY279" s="159"/>
      <c r="CZ279" s="159"/>
      <c r="DA279" s="159"/>
      <c r="DB279" s="159"/>
      <c r="DC279" s="159"/>
      <c r="DD279" s="159"/>
      <c r="DE279" s="159"/>
      <c r="DF279" s="159"/>
      <c r="DG279" s="159"/>
      <c r="DH279" s="159"/>
      <c r="DI279" s="159"/>
      <c r="DJ279" s="159"/>
      <c r="DK279" s="159"/>
      <c r="DL279" s="159"/>
      <c r="DM279" s="159"/>
      <c r="DN279" s="159"/>
      <c r="DO279" s="159"/>
      <c r="DP279" s="159"/>
      <c r="DQ279" s="159"/>
      <c r="DR279" s="159"/>
      <c r="DS279" s="159"/>
      <c r="DT279" s="159"/>
      <c r="DU279" s="159"/>
      <c r="DV279" s="159"/>
      <c r="DW279" s="159"/>
      <c r="DX279" s="159"/>
      <c r="DY279" s="159"/>
      <c r="DZ279" s="159"/>
      <c r="EA279" s="159"/>
      <c r="EB279" s="159"/>
      <c r="EC279" s="159"/>
      <c r="ED279" s="159"/>
      <c r="EE279" s="159"/>
      <c r="EF279" s="159"/>
      <c r="EG279" s="159"/>
      <c r="EH279" s="159"/>
      <c r="EI279" s="159"/>
      <c r="EJ279" s="159"/>
      <c r="EK279" s="159"/>
      <c r="EL279" s="159"/>
      <c r="EM279" s="159"/>
      <c r="EN279" s="159"/>
      <c r="EO279" s="159"/>
      <c r="EP279" s="159"/>
      <c r="EQ279" s="159"/>
      <c r="ER279" s="159"/>
      <c r="ES279" s="159"/>
      <c r="ET279" s="159"/>
      <c r="EU279" s="159"/>
      <c r="EV279" s="159"/>
      <c r="EW279" s="159"/>
      <c r="EX279" s="159"/>
      <c r="EY279" s="159"/>
      <c r="EZ279" s="159"/>
      <c r="FA279" s="159"/>
      <c r="FB279" s="159"/>
      <c r="FC279" s="159"/>
      <c r="FD279" s="159"/>
      <c r="FE279" s="159"/>
      <c r="FF279" s="159"/>
      <c r="FG279" s="159"/>
      <c r="FH279" s="159"/>
      <c r="FI279" s="159"/>
      <c r="FJ279" s="159"/>
      <c r="FK279" s="159"/>
      <c r="FL279" s="159"/>
      <c r="FM279" s="159"/>
      <c r="FN279" s="159"/>
      <c r="FO279" s="159"/>
      <c r="FP279" s="159"/>
      <c r="FQ279" s="159"/>
      <c r="FR279" s="159"/>
      <c r="FS279" s="159"/>
      <c r="FT279" s="159"/>
      <c r="FU279" s="159"/>
      <c r="FV279" s="159"/>
      <c r="FW279" s="159"/>
      <c r="FX279" s="159"/>
      <c r="FY279" s="159"/>
      <c r="FZ279" s="159"/>
      <c r="GA279" s="159"/>
      <c r="GB279" s="159"/>
      <c r="GC279" s="159"/>
      <c r="GD279" s="159"/>
      <c r="GE279" s="159"/>
      <c r="GF279" s="159"/>
      <c r="GG279" s="159"/>
      <c r="GH279" s="159"/>
    </row>
    <row r="280" customFormat="false" ht="12.75" hidden="false" customHeight="false" outlineLevel="0" collapsed="false">
      <c r="A280" s="168"/>
      <c r="B280" s="149"/>
      <c r="C280" s="149"/>
      <c r="D280" s="149"/>
      <c r="E280" s="149"/>
      <c r="F280" s="149"/>
      <c r="G280" s="149"/>
      <c r="H280" s="148"/>
      <c r="I280" s="170"/>
      <c r="R280" s="148"/>
      <c r="S280" s="158"/>
      <c r="T280" s="159"/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  <c r="AH280" s="159"/>
      <c r="AI280" s="159"/>
      <c r="AJ280" s="159"/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59"/>
      <c r="AU280" s="159"/>
      <c r="AV280" s="159"/>
      <c r="AW280" s="159"/>
      <c r="AX280" s="159"/>
      <c r="AY280" s="159"/>
      <c r="AZ280" s="159"/>
      <c r="BA280" s="159"/>
      <c r="BB280" s="159"/>
      <c r="BC280" s="159"/>
      <c r="BD280" s="159"/>
      <c r="BE280" s="159"/>
      <c r="BF280" s="159"/>
      <c r="BG280" s="159"/>
      <c r="BH280" s="159"/>
      <c r="BI280" s="159"/>
      <c r="BJ280" s="159"/>
      <c r="BK280" s="159"/>
      <c r="BL280" s="159"/>
      <c r="BM280" s="159"/>
      <c r="BN280" s="159"/>
      <c r="BO280" s="159"/>
      <c r="BP280" s="159"/>
      <c r="BQ280" s="159"/>
      <c r="BR280" s="159"/>
      <c r="BS280" s="159"/>
      <c r="BT280" s="159"/>
      <c r="BU280" s="159"/>
      <c r="BV280" s="159"/>
      <c r="BW280" s="159"/>
      <c r="BX280" s="159"/>
      <c r="BY280" s="159"/>
      <c r="BZ280" s="159"/>
      <c r="CA280" s="159"/>
      <c r="CB280" s="159"/>
      <c r="CC280" s="159"/>
      <c r="CD280" s="159"/>
      <c r="CE280" s="159"/>
      <c r="CF280" s="159"/>
      <c r="CG280" s="159"/>
      <c r="CH280" s="159"/>
      <c r="CI280" s="159"/>
      <c r="CJ280" s="159"/>
      <c r="CK280" s="159"/>
      <c r="CL280" s="159"/>
      <c r="CM280" s="159"/>
      <c r="CN280" s="159"/>
      <c r="CO280" s="159"/>
      <c r="CP280" s="159"/>
      <c r="CQ280" s="159"/>
      <c r="CR280" s="159"/>
      <c r="CS280" s="159"/>
      <c r="CT280" s="159"/>
      <c r="CU280" s="159"/>
      <c r="CV280" s="159"/>
      <c r="CW280" s="159"/>
      <c r="CX280" s="159"/>
      <c r="CY280" s="159"/>
      <c r="CZ280" s="159"/>
      <c r="DA280" s="159"/>
      <c r="DB280" s="159"/>
      <c r="DC280" s="159"/>
      <c r="DD280" s="159"/>
      <c r="DE280" s="159"/>
      <c r="DF280" s="159"/>
      <c r="DG280" s="159"/>
      <c r="DH280" s="159"/>
      <c r="DI280" s="159"/>
      <c r="DJ280" s="159"/>
      <c r="DK280" s="159"/>
      <c r="DL280" s="159"/>
      <c r="DM280" s="159"/>
      <c r="DN280" s="159"/>
      <c r="DO280" s="159"/>
      <c r="DP280" s="159"/>
      <c r="DQ280" s="159"/>
      <c r="DR280" s="159"/>
      <c r="DS280" s="159"/>
      <c r="DT280" s="159"/>
      <c r="DU280" s="159"/>
      <c r="DV280" s="159"/>
      <c r="DW280" s="159"/>
      <c r="DX280" s="159"/>
      <c r="DY280" s="159"/>
      <c r="DZ280" s="159"/>
      <c r="EA280" s="159"/>
      <c r="EB280" s="159"/>
      <c r="EC280" s="159"/>
      <c r="ED280" s="159"/>
      <c r="EE280" s="159"/>
      <c r="EF280" s="159"/>
      <c r="EG280" s="159"/>
      <c r="EH280" s="159"/>
      <c r="EI280" s="159"/>
      <c r="EJ280" s="159"/>
      <c r="EK280" s="159"/>
      <c r="EL280" s="159"/>
      <c r="EM280" s="159"/>
      <c r="EN280" s="159"/>
      <c r="EO280" s="159"/>
      <c r="EP280" s="159"/>
      <c r="EQ280" s="159"/>
      <c r="ER280" s="159"/>
      <c r="ES280" s="159"/>
      <c r="ET280" s="159"/>
      <c r="EU280" s="159"/>
      <c r="EV280" s="159"/>
      <c r="EW280" s="159"/>
      <c r="EX280" s="159"/>
      <c r="EY280" s="159"/>
      <c r="EZ280" s="159"/>
      <c r="FA280" s="159"/>
      <c r="FB280" s="159"/>
      <c r="FC280" s="159"/>
      <c r="FD280" s="159"/>
      <c r="FE280" s="159"/>
      <c r="FF280" s="159"/>
      <c r="FG280" s="159"/>
      <c r="FH280" s="159"/>
      <c r="FI280" s="159"/>
      <c r="FJ280" s="159"/>
      <c r="FK280" s="159"/>
      <c r="FL280" s="159"/>
      <c r="FM280" s="159"/>
      <c r="FN280" s="159"/>
      <c r="FO280" s="159"/>
      <c r="FP280" s="159"/>
      <c r="FQ280" s="159"/>
      <c r="FR280" s="159"/>
      <c r="FS280" s="159"/>
      <c r="FT280" s="159"/>
      <c r="FU280" s="159"/>
      <c r="FV280" s="159"/>
      <c r="FW280" s="159"/>
      <c r="FX280" s="159"/>
      <c r="FY280" s="159"/>
      <c r="FZ280" s="159"/>
      <c r="GA280" s="159"/>
      <c r="GB280" s="159"/>
      <c r="GC280" s="159"/>
      <c r="GD280" s="159"/>
      <c r="GE280" s="159"/>
      <c r="GF280" s="159"/>
      <c r="GG280" s="159"/>
      <c r="GH280" s="159"/>
    </row>
    <row r="281" customFormat="false" ht="12.75" hidden="false" customHeight="false" outlineLevel="0" collapsed="false">
      <c r="A281" s="168"/>
      <c r="B281" s="149"/>
      <c r="C281" s="149"/>
      <c r="D281" s="149"/>
      <c r="E281" s="149"/>
      <c r="F281" s="149"/>
      <c r="G281" s="149"/>
      <c r="H281" s="148"/>
      <c r="I281" s="170"/>
      <c r="R281" s="148"/>
      <c r="S281" s="158"/>
      <c r="T281" s="159"/>
      <c r="U281" s="159"/>
      <c r="V281" s="159"/>
      <c r="W281" s="159"/>
      <c r="X281" s="159"/>
      <c r="Y281" s="159"/>
      <c r="Z281" s="159"/>
      <c r="AA281" s="159"/>
      <c r="AB281" s="159"/>
      <c r="AC281" s="159"/>
      <c r="AD281" s="159"/>
      <c r="AE281" s="159"/>
      <c r="AF281" s="159"/>
      <c r="AG281" s="159"/>
      <c r="AH281" s="159"/>
      <c r="AI281" s="159"/>
      <c r="AJ281" s="159"/>
      <c r="AK281" s="159"/>
      <c r="AL281" s="159"/>
      <c r="AM281" s="159"/>
      <c r="AN281" s="159"/>
      <c r="AO281" s="159"/>
      <c r="AP281" s="159"/>
      <c r="AQ281" s="159"/>
      <c r="AR281" s="159"/>
      <c r="AS281" s="159"/>
      <c r="AT281" s="159"/>
      <c r="AU281" s="159"/>
      <c r="AV281" s="159"/>
      <c r="AW281" s="159"/>
      <c r="AX281" s="159"/>
      <c r="AY281" s="159"/>
      <c r="AZ281" s="159"/>
      <c r="BA281" s="159"/>
      <c r="BB281" s="159"/>
      <c r="BC281" s="159"/>
      <c r="BD281" s="159"/>
      <c r="BE281" s="159"/>
      <c r="BF281" s="159"/>
      <c r="BG281" s="159"/>
      <c r="BH281" s="159"/>
      <c r="BI281" s="159"/>
      <c r="BJ281" s="159"/>
      <c r="BK281" s="159"/>
      <c r="BL281" s="159"/>
      <c r="BM281" s="159"/>
      <c r="BN281" s="159"/>
      <c r="BO281" s="159"/>
      <c r="BP281" s="159"/>
      <c r="BQ281" s="159"/>
      <c r="BR281" s="159"/>
      <c r="BS281" s="159"/>
      <c r="BT281" s="159"/>
      <c r="BU281" s="159"/>
      <c r="BV281" s="159"/>
      <c r="BW281" s="159"/>
      <c r="BX281" s="159"/>
      <c r="BY281" s="159"/>
      <c r="BZ281" s="159"/>
      <c r="CA281" s="159"/>
      <c r="CB281" s="159"/>
      <c r="CC281" s="159"/>
      <c r="CD281" s="159"/>
      <c r="CE281" s="159"/>
      <c r="CF281" s="159"/>
      <c r="CG281" s="159"/>
      <c r="CH281" s="159"/>
      <c r="CI281" s="159"/>
      <c r="CJ281" s="159"/>
      <c r="CK281" s="159"/>
      <c r="CL281" s="159"/>
      <c r="CM281" s="159"/>
      <c r="CN281" s="159"/>
      <c r="CO281" s="159"/>
      <c r="CP281" s="159"/>
      <c r="CQ281" s="159"/>
      <c r="CR281" s="159"/>
      <c r="CS281" s="159"/>
      <c r="CT281" s="159"/>
      <c r="CU281" s="159"/>
      <c r="CV281" s="159"/>
      <c r="CW281" s="159"/>
      <c r="CX281" s="159"/>
      <c r="CY281" s="159"/>
      <c r="CZ281" s="159"/>
      <c r="DA281" s="159"/>
      <c r="DB281" s="159"/>
      <c r="DC281" s="159"/>
      <c r="DD281" s="159"/>
      <c r="DE281" s="159"/>
      <c r="DF281" s="159"/>
      <c r="DG281" s="159"/>
      <c r="DH281" s="159"/>
      <c r="DI281" s="159"/>
      <c r="DJ281" s="159"/>
      <c r="DK281" s="159"/>
      <c r="DL281" s="159"/>
      <c r="DM281" s="159"/>
      <c r="DN281" s="159"/>
      <c r="DO281" s="159"/>
      <c r="DP281" s="159"/>
      <c r="DQ281" s="159"/>
      <c r="DR281" s="159"/>
      <c r="DS281" s="159"/>
      <c r="DT281" s="159"/>
      <c r="DU281" s="159"/>
      <c r="DV281" s="159"/>
      <c r="DW281" s="159"/>
      <c r="DX281" s="159"/>
      <c r="DY281" s="159"/>
      <c r="DZ281" s="159"/>
      <c r="EA281" s="159"/>
      <c r="EB281" s="159"/>
      <c r="EC281" s="159"/>
      <c r="ED281" s="159"/>
      <c r="EE281" s="159"/>
      <c r="EF281" s="159"/>
      <c r="EG281" s="159"/>
      <c r="EH281" s="159"/>
      <c r="EI281" s="159"/>
      <c r="EJ281" s="159"/>
      <c r="EK281" s="159"/>
      <c r="EL281" s="159"/>
      <c r="EM281" s="159"/>
      <c r="EN281" s="159"/>
      <c r="EO281" s="159"/>
      <c r="EP281" s="159"/>
      <c r="EQ281" s="159"/>
      <c r="ER281" s="159"/>
      <c r="ES281" s="159"/>
      <c r="ET281" s="159"/>
      <c r="EU281" s="159"/>
      <c r="EV281" s="159"/>
      <c r="EW281" s="159"/>
      <c r="EX281" s="159"/>
      <c r="EY281" s="159"/>
      <c r="EZ281" s="159"/>
      <c r="FA281" s="159"/>
      <c r="FB281" s="159"/>
      <c r="FC281" s="159"/>
      <c r="FD281" s="159"/>
      <c r="FE281" s="159"/>
      <c r="FF281" s="159"/>
      <c r="FG281" s="159"/>
      <c r="FH281" s="159"/>
      <c r="FI281" s="159"/>
      <c r="FJ281" s="159"/>
      <c r="FK281" s="159"/>
      <c r="FL281" s="159"/>
      <c r="FM281" s="159"/>
      <c r="FN281" s="159"/>
      <c r="FO281" s="159"/>
      <c r="FP281" s="159"/>
      <c r="FQ281" s="159"/>
      <c r="FR281" s="159"/>
      <c r="FS281" s="159"/>
      <c r="FT281" s="159"/>
      <c r="FU281" s="159"/>
      <c r="FV281" s="159"/>
      <c r="FW281" s="159"/>
      <c r="FX281" s="159"/>
      <c r="FY281" s="159"/>
      <c r="FZ281" s="159"/>
      <c r="GA281" s="159"/>
      <c r="GB281" s="159"/>
      <c r="GC281" s="159"/>
      <c r="GD281" s="159"/>
      <c r="GE281" s="159"/>
      <c r="GF281" s="159"/>
      <c r="GG281" s="159"/>
      <c r="GH281" s="159"/>
    </row>
    <row r="282" customFormat="false" ht="12.75" hidden="false" customHeight="false" outlineLevel="0" collapsed="false">
      <c r="A282" s="168"/>
      <c r="B282" s="149"/>
      <c r="C282" s="149"/>
      <c r="D282" s="149"/>
      <c r="E282" s="149"/>
      <c r="F282" s="149"/>
      <c r="G282" s="149"/>
      <c r="H282" s="148"/>
      <c r="I282" s="170"/>
      <c r="R282" s="148"/>
      <c r="S282" s="158"/>
      <c r="T282" s="159"/>
      <c r="U282" s="159"/>
      <c r="V282" s="159"/>
      <c r="W282" s="159"/>
      <c r="X282" s="159"/>
      <c r="Y282" s="159"/>
      <c r="Z282" s="159"/>
      <c r="AA282" s="159"/>
      <c r="AB282" s="159"/>
      <c r="AC282" s="159"/>
      <c r="AD282" s="159"/>
      <c r="AE282" s="159"/>
      <c r="AF282" s="159"/>
      <c r="AG282" s="159"/>
      <c r="AH282" s="159"/>
      <c r="AI282" s="159"/>
      <c r="AJ282" s="159"/>
      <c r="AK282" s="159"/>
      <c r="AL282" s="159"/>
      <c r="AM282" s="159"/>
      <c r="AN282" s="159"/>
      <c r="AO282" s="159"/>
      <c r="AP282" s="159"/>
      <c r="AQ282" s="159"/>
      <c r="AR282" s="159"/>
      <c r="AS282" s="159"/>
      <c r="AT282" s="159"/>
      <c r="AU282" s="159"/>
      <c r="AV282" s="159"/>
      <c r="AW282" s="159"/>
      <c r="AX282" s="159"/>
      <c r="AY282" s="159"/>
      <c r="AZ282" s="159"/>
      <c r="BA282" s="159"/>
      <c r="BB282" s="159"/>
      <c r="BC282" s="159"/>
      <c r="BD282" s="159"/>
      <c r="BE282" s="159"/>
      <c r="BF282" s="159"/>
      <c r="BG282" s="159"/>
      <c r="BH282" s="159"/>
      <c r="BI282" s="159"/>
      <c r="BJ282" s="159"/>
      <c r="BK282" s="159"/>
      <c r="BL282" s="159"/>
      <c r="BM282" s="159"/>
      <c r="BN282" s="159"/>
      <c r="BO282" s="159"/>
      <c r="BP282" s="159"/>
      <c r="BQ282" s="159"/>
      <c r="BR282" s="159"/>
      <c r="BS282" s="159"/>
      <c r="BT282" s="159"/>
      <c r="BU282" s="159"/>
      <c r="BV282" s="159"/>
      <c r="BW282" s="159"/>
      <c r="BX282" s="159"/>
      <c r="BY282" s="159"/>
      <c r="BZ282" s="159"/>
      <c r="CA282" s="159"/>
      <c r="CB282" s="159"/>
      <c r="CC282" s="159"/>
      <c r="CD282" s="159"/>
      <c r="CE282" s="159"/>
      <c r="CF282" s="159"/>
      <c r="CG282" s="159"/>
      <c r="CH282" s="159"/>
      <c r="CI282" s="159"/>
      <c r="CJ282" s="159"/>
      <c r="CK282" s="159"/>
      <c r="CL282" s="159"/>
      <c r="CM282" s="159"/>
      <c r="CN282" s="159"/>
      <c r="CO282" s="159"/>
      <c r="CP282" s="159"/>
      <c r="CQ282" s="159"/>
      <c r="CR282" s="159"/>
      <c r="CS282" s="159"/>
      <c r="CT282" s="159"/>
      <c r="CU282" s="159"/>
      <c r="CV282" s="159"/>
      <c r="CW282" s="159"/>
      <c r="CX282" s="159"/>
      <c r="CY282" s="159"/>
      <c r="CZ282" s="159"/>
      <c r="DA282" s="159"/>
      <c r="DB282" s="159"/>
      <c r="DC282" s="159"/>
      <c r="DD282" s="159"/>
      <c r="DE282" s="159"/>
      <c r="DF282" s="159"/>
      <c r="DG282" s="159"/>
      <c r="DH282" s="159"/>
      <c r="DI282" s="159"/>
      <c r="DJ282" s="159"/>
      <c r="DK282" s="159"/>
      <c r="DL282" s="159"/>
      <c r="DM282" s="159"/>
      <c r="DN282" s="159"/>
      <c r="DO282" s="159"/>
      <c r="DP282" s="159"/>
      <c r="DQ282" s="159"/>
      <c r="DR282" s="159"/>
      <c r="DS282" s="159"/>
      <c r="DT282" s="159"/>
      <c r="DU282" s="159"/>
      <c r="DV282" s="159"/>
      <c r="DW282" s="159"/>
      <c r="DX282" s="159"/>
      <c r="DY282" s="159"/>
      <c r="DZ282" s="159"/>
      <c r="EA282" s="159"/>
      <c r="EB282" s="159"/>
      <c r="EC282" s="159"/>
      <c r="ED282" s="159"/>
      <c r="EE282" s="159"/>
      <c r="EF282" s="159"/>
      <c r="EG282" s="159"/>
      <c r="EH282" s="159"/>
      <c r="EI282" s="159"/>
      <c r="EJ282" s="159"/>
      <c r="EK282" s="159"/>
      <c r="EL282" s="159"/>
      <c r="EM282" s="159"/>
      <c r="EN282" s="159"/>
      <c r="EO282" s="159"/>
      <c r="EP282" s="159"/>
      <c r="EQ282" s="159"/>
      <c r="ER282" s="159"/>
      <c r="ES282" s="159"/>
      <c r="ET282" s="159"/>
      <c r="EU282" s="159"/>
      <c r="EV282" s="159"/>
      <c r="EW282" s="159"/>
      <c r="EX282" s="159"/>
      <c r="EY282" s="159"/>
      <c r="EZ282" s="159"/>
      <c r="FA282" s="159"/>
      <c r="FB282" s="159"/>
      <c r="FC282" s="159"/>
      <c r="FD282" s="159"/>
      <c r="FE282" s="159"/>
      <c r="FF282" s="159"/>
      <c r="FG282" s="159"/>
      <c r="FH282" s="159"/>
      <c r="FI282" s="159"/>
      <c r="FJ282" s="159"/>
      <c r="FK282" s="159"/>
      <c r="FL282" s="159"/>
      <c r="FM282" s="159"/>
      <c r="FN282" s="159"/>
      <c r="FO282" s="159"/>
      <c r="FP282" s="159"/>
      <c r="FQ282" s="159"/>
      <c r="FR282" s="159"/>
      <c r="FS282" s="159"/>
      <c r="FT282" s="159"/>
      <c r="FU282" s="159"/>
      <c r="FV282" s="159"/>
      <c r="FW282" s="159"/>
      <c r="FX282" s="159"/>
      <c r="FY282" s="159"/>
      <c r="FZ282" s="159"/>
      <c r="GA282" s="159"/>
      <c r="GB282" s="159"/>
      <c r="GC282" s="159"/>
      <c r="GD282" s="159"/>
      <c r="GE282" s="159"/>
      <c r="GF282" s="159"/>
      <c r="GG282" s="159"/>
      <c r="GH282" s="159"/>
    </row>
    <row r="283" customFormat="false" ht="12.75" hidden="false" customHeight="false" outlineLevel="0" collapsed="false">
      <c r="A283" s="168"/>
      <c r="B283" s="149"/>
      <c r="C283" s="149"/>
      <c r="D283" s="149"/>
      <c r="E283" s="149"/>
      <c r="F283" s="149"/>
      <c r="G283" s="149"/>
      <c r="H283" s="148"/>
      <c r="I283" s="170"/>
      <c r="R283" s="148"/>
      <c r="S283" s="158"/>
      <c r="T283" s="159"/>
      <c r="U283" s="159"/>
      <c r="V283" s="159"/>
      <c r="W283" s="159"/>
      <c r="X283" s="159"/>
      <c r="Y283" s="159"/>
      <c r="Z283" s="159"/>
      <c r="AA283" s="159"/>
      <c r="AB283" s="159"/>
      <c r="AC283" s="159"/>
      <c r="AD283" s="159"/>
      <c r="AE283" s="159"/>
      <c r="AF283" s="159"/>
      <c r="AG283" s="159"/>
      <c r="AH283" s="159"/>
      <c r="AI283" s="159"/>
      <c r="AJ283" s="159"/>
      <c r="AK283" s="159"/>
      <c r="AL283" s="159"/>
      <c r="AM283" s="159"/>
      <c r="AN283" s="159"/>
      <c r="AO283" s="159"/>
      <c r="AP283" s="159"/>
      <c r="AQ283" s="159"/>
      <c r="AR283" s="159"/>
      <c r="AS283" s="159"/>
      <c r="AT283" s="159"/>
      <c r="AU283" s="159"/>
      <c r="AV283" s="159"/>
      <c r="AW283" s="159"/>
      <c r="AX283" s="159"/>
      <c r="AY283" s="159"/>
      <c r="AZ283" s="159"/>
      <c r="BA283" s="159"/>
      <c r="BB283" s="159"/>
      <c r="BC283" s="159"/>
      <c r="BD283" s="159"/>
      <c r="BE283" s="159"/>
      <c r="BF283" s="159"/>
      <c r="BG283" s="159"/>
      <c r="BH283" s="159"/>
      <c r="BI283" s="159"/>
      <c r="BJ283" s="159"/>
      <c r="BK283" s="159"/>
      <c r="BL283" s="159"/>
      <c r="BM283" s="159"/>
      <c r="BN283" s="159"/>
      <c r="BO283" s="159"/>
      <c r="BP283" s="159"/>
      <c r="BQ283" s="159"/>
      <c r="BR283" s="159"/>
      <c r="BS283" s="159"/>
      <c r="BT283" s="159"/>
      <c r="BU283" s="159"/>
      <c r="BV283" s="159"/>
      <c r="BW283" s="159"/>
      <c r="BX283" s="159"/>
      <c r="BY283" s="159"/>
      <c r="BZ283" s="159"/>
      <c r="CA283" s="159"/>
      <c r="CB283" s="159"/>
      <c r="CC283" s="159"/>
      <c r="CD283" s="159"/>
      <c r="CE283" s="159"/>
      <c r="CF283" s="159"/>
      <c r="CG283" s="159"/>
      <c r="CH283" s="159"/>
      <c r="CI283" s="159"/>
      <c r="CJ283" s="159"/>
      <c r="CK283" s="159"/>
      <c r="CL283" s="159"/>
      <c r="CM283" s="159"/>
      <c r="CN283" s="159"/>
      <c r="CO283" s="159"/>
      <c r="CP283" s="159"/>
      <c r="CQ283" s="159"/>
      <c r="CR283" s="159"/>
      <c r="CS283" s="159"/>
      <c r="CT283" s="159"/>
      <c r="CU283" s="159"/>
      <c r="CV283" s="159"/>
      <c r="CW283" s="159"/>
      <c r="CX283" s="159"/>
      <c r="CY283" s="159"/>
      <c r="CZ283" s="159"/>
      <c r="DA283" s="159"/>
      <c r="DB283" s="159"/>
      <c r="DC283" s="159"/>
      <c r="DD283" s="159"/>
      <c r="DE283" s="159"/>
      <c r="DF283" s="159"/>
      <c r="DG283" s="159"/>
      <c r="DH283" s="159"/>
      <c r="DI283" s="159"/>
      <c r="DJ283" s="159"/>
      <c r="DK283" s="159"/>
      <c r="DL283" s="159"/>
      <c r="DM283" s="159"/>
      <c r="DN283" s="159"/>
      <c r="DO283" s="159"/>
      <c r="DP283" s="159"/>
      <c r="DQ283" s="159"/>
      <c r="DR283" s="159"/>
      <c r="DS283" s="159"/>
      <c r="DT283" s="159"/>
      <c r="DU283" s="159"/>
      <c r="DV283" s="159"/>
      <c r="DW283" s="159"/>
      <c r="DX283" s="159"/>
      <c r="DY283" s="159"/>
      <c r="DZ283" s="159"/>
      <c r="EA283" s="159"/>
      <c r="EB283" s="159"/>
      <c r="EC283" s="159"/>
      <c r="ED283" s="159"/>
      <c r="EE283" s="159"/>
      <c r="EF283" s="159"/>
      <c r="EG283" s="159"/>
      <c r="EH283" s="159"/>
      <c r="EI283" s="159"/>
      <c r="EJ283" s="159"/>
      <c r="EK283" s="159"/>
      <c r="EL283" s="159"/>
      <c r="EM283" s="159"/>
      <c r="EN283" s="159"/>
      <c r="EO283" s="159"/>
      <c r="EP283" s="159"/>
      <c r="EQ283" s="159"/>
      <c r="ER283" s="159"/>
      <c r="ES283" s="159"/>
      <c r="ET283" s="159"/>
      <c r="EU283" s="159"/>
      <c r="EV283" s="159"/>
      <c r="EW283" s="159"/>
      <c r="EX283" s="159"/>
      <c r="EY283" s="159"/>
      <c r="EZ283" s="159"/>
      <c r="FA283" s="159"/>
      <c r="FB283" s="159"/>
      <c r="FC283" s="159"/>
      <c r="FD283" s="159"/>
      <c r="FE283" s="159"/>
      <c r="FF283" s="159"/>
      <c r="FG283" s="159"/>
      <c r="FH283" s="159"/>
      <c r="FI283" s="159"/>
      <c r="FJ283" s="159"/>
      <c r="FK283" s="159"/>
      <c r="FL283" s="159"/>
      <c r="FM283" s="159"/>
      <c r="FN283" s="159"/>
      <c r="FO283" s="159"/>
      <c r="FP283" s="159"/>
      <c r="FQ283" s="159"/>
      <c r="FR283" s="159"/>
      <c r="FS283" s="159"/>
      <c r="FT283" s="159"/>
      <c r="FU283" s="159"/>
      <c r="FV283" s="159"/>
      <c r="FW283" s="159"/>
      <c r="FX283" s="159"/>
      <c r="FY283" s="159"/>
      <c r="FZ283" s="159"/>
      <c r="GA283" s="159"/>
      <c r="GB283" s="159"/>
      <c r="GC283" s="159"/>
      <c r="GD283" s="159"/>
      <c r="GE283" s="159"/>
      <c r="GF283" s="159"/>
      <c r="GG283" s="159"/>
      <c r="GH283" s="159"/>
    </row>
    <row r="284" customFormat="false" ht="12.75" hidden="false" customHeight="false" outlineLevel="0" collapsed="false">
      <c r="A284" s="168"/>
      <c r="B284" s="149"/>
      <c r="C284" s="149"/>
      <c r="D284" s="149"/>
      <c r="E284" s="149"/>
      <c r="F284" s="149"/>
      <c r="G284" s="149"/>
      <c r="H284" s="148"/>
      <c r="I284" s="170"/>
      <c r="R284" s="148"/>
      <c r="S284" s="158"/>
      <c r="T284" s="159"/>
      <c r="U284" s="159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  <c r="AH284" s="159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  <c r="AV284" s="159"/>
      <c r="AW284" s="159"/>
      <c r="AX284" s="159"/>
      <c r="AY284" s="159"/>
      <c r="AZ284" s="159"/>
      <c r="BA284" s="159"/>
      <c r="BB284" s="159"/>
      <c r="BC284" s="159"/>
      <c r="BD284" s="159"/>
      <c r="BE284" s="159"/>
      <c r="BF284" s="159"/>
      <c r="BG284" s="159"/>
      <c r="BH284" s="159"/>
      <c r="BI284" s="159"/>
      <c r="BJ284" s="159"/>
      <c r="BK284" s="159"/>
      <c r="BL284" s="159"/>
      <c r="BM284" s="159"/>
      <c r="BN284" s="159"/>
      <c r="BO284" s="159"/>
      <c r="BP284" s="159"/>
      <c r="BQ284" s="159"/>
      <c r="BR284" s="159"/>
      <c r="BS284" s="159"/>
      <c r="BT284" s="159"/>
      <c r="BU284" s="159"/>
      <c r="BV284" s="159"/>
      <c r="BW284" s="159"/>
      <c r="BX284" s="159"/>
      <c r="BY284" s="159"/>
      <c r="BZ284" s="159"/>
      <c r="CA284" s="159"/>
      <c r="CB284" s="159"/>
      <c r="CC284" s="159"/>
      <c r="CD284" s="159"/>
      <c r="CE284" s="159"/>
      <c r="CF284" s="159"/>
      <c r="CG284" s="159"/>
      <c r="CH284" s="159"/>
      <c r="CI284" s="159"/>
      <c r="CJ284" s="159"/>
      <c r="CK284" s="159"/>
      <c r="CL284" s="159"/>
      <c r="CM284" s="159"/>
      <c r="CN284" s="159"/>
      <c r="CO284" s="159"/>
      <c r="CP284" s="159"/>
      <c r="CQ284" s="159"/>
      <c r="CR284" s="159"/>
      <c r="CS284" s="159"/>
      <c r="CT284" s="159"/>
      <c r="CU284" s="159"/>
      <c r="CV284" s="159"/>
      <c r="CW284" s="159"/>
      <c r="CX284" s="159"/>
      <c r="CY284" s="159"/>
      <c r="CZ284" s="159"/>
      <c r="DA284" s="159"/>
      <c r="DB284" s="159"/>
      <c r="DC284" s="159"/>
      <c r="DD284" s="159"/>
      <c r="DE284" s="159"/>
      <c r="DF284" s="159"/>
      <c r="DG284" s="159"/>
      <c r="DH284" s="159"/>
      <c r="DI284" s="159"/>
      <c r="DJ284" s="159"/>
      <c r="DK284" s="159"/>
      <c r="DL284" s="159"/>
      <c r="DM284" s="159"/>
      <c r="DN284" s="159"/>
      <c r="DO284" s="159"/>
      <c r="DP284" s="159"/>
      <c r="DQ284" s="159"/>
      <c r="DR284" s="159"/>
      <c r="DS284" s="159"/>
      <c r="DT284" s="159"/>
      <c r="DU284" s="159"/>
      <c r="DV284" s="159"/>
      <c r="DW284" s="159"/>
      <c r="DX284" s="159"/>
      <c r="DY284" s="159"/>
      <c r="DZ284" s="159"/>
      <c r="EA284" s="159"/>
      <c r="EB284" s="159"/>
      <c r="EC284" s="159"/>
      <c r="ED284" s="159"/>
      <c r="EE284" s="159"/>
      <c r="EF284" s="159"/>
      <c r="EG284" s="159"/>
      <c r="EH284" s="159"/>
      <c r="EI284" s="159"/>
      <c r="EJ284" s="159"/>
      <c r="EK284" s="159"/>
      <c r="EL284" s="159"/>
      <c r="EM284" s="159"/>
      <c r="EN284" s="159"/>
      <c r="EO284" s="159"/>
      <c r="EP284" s="159"/>
      <c r="EQ284" s="159"/>
      <c r="ER284" s="159"/>
      <c r="ES284" s="159"/>
      <c r="ET284" s="159"/>
      <c r="EU284" s="159"/>
      <c r="EV284" s="159"/>
      <c r="EW284" s="159"/>
      <c r="EX284" s="159"/>
      <c r="EY284" s="159"/>
      <c r="EZ284" s="159"/>
      <c r="FA284" s="159"/>
      <c r="FB284" s="159"/>
      <c r="FC284" s="159"/>
      <c r="FD284" s="159"/>
      <c r="FE284" s="159"/>
      <c r="FF284" s="159"/>
      <c r="FG284" s="159"/>
      <c r="FH284" s="159"/>
      <c r="FI284" s="159"/>
      <c r="FJ284" s="159"/>
      <c r="FK284" s="159"/>
      <c r="FL284" s="159"/>
      <c r="FM284" s="159"/>
      <c r="FN284" s="159"/>
      <c r="FO284" s="159"/>
      <c r="FP284" s="159"/>
      <c r="FQ284" s="159"/>
      <c r="FR284" s="159"/>
      <c r="FS284" s="159"/>
      <c r="FT284" s="159"/>
      <c r="FU284" s="159"/>
      <c r="FV284" s="159"/>
      <c r="FW284" s="159"/>
      <c r="FX284" s="159"/>
      <c r="FY284" s="159"/>
      <c r="FZ284" s="159"/>
      <c r="GA284" s="159"/>
      <c r="GB284" s="159"/>
      <c r="GC284" s="159"/>
      <c r="GD284" s="159"/>
      <c r="GE284" s="159"/>
      <c r="GF284" s="159"/>
      <c r="GG284" s="159"/>
      <c r="GH284" s="159"/>
    </row>
    <row r="285" customFormat="false" ht="12.75" hidden="false" customHeight="false" outlineLevel="0" collapsed="false">
      <c r="A285" s="168"/>
      <c r="B285" s="149"/>
      <c r="C285" s="149"/>
      <c r="D285" s="149"/>
      <c r="E285" s="149"/>
      <c r="F285" s="149"/>
      <c r="G285" s="149"/>
      <c r="H285" s="148"/>
      <c r="I285" s="170"/>
      <c r="R285" s="148"/>
      <c r="S285" s="158"/>
      <c r="T285" s="159"/>
      <c r="U285" s="159"/>
      <c r="V285" s="159"/>
      <c r="W285" s="159"/>
      <c r="X285" s="159"/>
      <c r="Y285" s="159"/>
      <c r="Z285" s="159"/>
      <c r="AA285" s="159"/>
      <c r="AB285" s="159"/>
      <c r="AC285" s="159"/>
      <c r="AD285" s="159"/>
      <c r="AE285" s="159"/>
      <c r="AF285" s="159"/>
      <c r="AG285" s="159"/>
      <c r="AH285" s="159"/>
      <c r="AI285" s="159"/>
      <c r="AJ285" s="159"/>
      <c r="AK285" s="159"/>
      <c r="AL285" s="159"/>
      <c r="AM285" s="159"/>
      <c r="AN285" s="159"/>
      <c r="AO285" s="159"/>
      <c r="AP285" s="159"/>
      <c r="AQ285" s="159"/>
      <c r="AR285" s="159"/>
      <c r="AS285" s="159"/>
      <c r="AT285" s="159"/>
      <c r="AU285" s="159"/>
      <c r="AV285" s="159"/>
      <c r="AW285" s="159"/>
      <c r="AX285" s="159"/>
      <c r="AY285" s="159"/>
      <c r="AZ285" s="159"/>
      <c r="BA285" s="159"/>
      <c r="BB285" s="159"/>
      <c r="BC285" s="159"/>
      <c r="BD285" s="159"/>
      <c r="BE285" s="159"/>
      <c r="BF285" s="159"/>
      <c r="BG285" s="159"/>
      <c r="BH285" s="159"/>
      <c r="BI285" s="159"/>
      <c r="BJ285" s="159"/>
      <c r="BK285" s="159"/>
      <c r="BL285" s="159"/>
      <c r="BM285" s="159"/>
      <c r="BN285" s="159"/>
      <c r="BO285" s="159"/>
      <c r="BP285" s="159"/>
      <c r="BQ285" s="159"/>
      <c r="BR285" s="159"/>
      <c r="BS285" s="159"/>
      <c r="BT285" s="159"/>
      <c r="BU285" s="159"/>
      <c r="BV285" s="159"/>
      <c r="BW285" s="159"/>
      <c r="BX285" s="159"/>
      <c r="BY285" s="159"/>
      <c r="BZ285" s="159"/>
      <c r="CA285" s="159"/>
      <c r="CB285" s="159"/>
      <c r="CC285" s="159"/>
      <c r="CD285" s="159"/>
      <c r="CE285" s="159"/>
      <c r="CF285" s="159"/>
      <c r="CG285" s="159"/>
      <c r="CH285" s="159"/>
      <c r="CI285" s="159"/>
      <c r="CJ285" s="159"/>
      <c r="CK285" s="159"/>
      <c r="CL285" s="159"/>
      <c r="CM285" s="159"/>
      <c r="CN285" s="159"/>
      <c r="CO285" s="159"/>
      <c r="CP285" s="159"/>
      <c r="CQ285" s="159"/>
      <c r="CR285" s="159"/>
      <c r="CS285" s="159"/>
      <c r="CT285" s="159"/>
      <c r="CU285" s="159"/>
      <c r="CV285" s="159"/>
      <c r="CW285" s="159"/>
      <c r="CX285" s="159"/>
      <c r="CY285" s="159"/>
      <c r="CZ285" s="159"/>
      <c r="DA285" s="159"/>
      <c r="DB285" s="159"/>
      <c r="DC285" s="159"/>
      <c r="DD285" s="159"/>
      <c r="DE285" s="159"/>
      <c r="DF285" s="159"/>
      <c r="DG285" s="159"/>
      <c r="DH285" s="159"/>
      <c r="DI285" s="159"/>
      <c r="DJ285" s="159"/>
      <c r="DK285" s="159"/>
      <c r="DL285" s="159"/>
      <c r="DM285" s="159"/>
      <c r="DN285" s="159"/>
      <c r="DO285" s="159"/>
      <c r="DP285" s="159"/>
      <c r="DQ285" s="159"/>
      <c r="DR285" s="159"/>
      <c r="DS285" s="159"/>
      <c r="DT285" s="159"/>
      <c r="DU285" s="159"/>
      <c r="DV285" s="159"/>
      <c r="DW285" s="159"/>
      <c r="DX285" s="159"/>
      <c r="DY285" s="159"/>
      <c r="DZ285" s="159"/>
      <c r="EA285" s="159"/>
      <c r="EB285" s="159"/>
      <c r="EC285" s="159"/>
      <c r="ED285" s="159"/>
      <c r="EE285" s="159"/>
      <c r="EF285" s="159"/>
      <c r="EG285" s="159"/>
      <c r="EH285" s="159"/>
      <c r="EI285" s="159"/>
      <c r="EJ285" s="159"/>
      <c r="EK285" s="159"/>
      <c r="EL285" s="159"/>
      <c r="EM285" s="159"/>
      <c r="EN285" s="159"/>
      <c r="EO285" s="159"/>
      <c r="EP285" s="159"/>
      <c r="EQ285" s="159"/>
      <c r="ER285" s="159"/>
      <c r="ES285" s="159"/>
      <c r="ET285" s="159"/>
      <c r="EU285" s="159"/>
      <c r="EV285" s="159"/>
      <c r="EW285" s="159"/>
      <c r="EX285" s="159"/>
      <c r="EY285" s="159"/>
      <c r="EZ285" s="159"/>
      <c r="FA285" s="159"/>
      <c r="FB285" s="159"/>
      <c r="FC285" s="159"/>
      <c r="FD285" s="159"/>
      <c r="FE285" s="159"/>
      <c r="FF285" s="159"/>
      <c r="FG285" s="159"/>
      <c r="FH285" s="159"/>
      <c r="FI285" s="159"/>
      <c r="FJ285" s="159"/>
      <c r="FK285" s="159"/>
      <c r="FL285" s="159"/>
      <c r="FM285" s="159"/>
      <c r="FN285" s="159"/>
      <c r="FO285" s="159"/>
      <c r="FP285" s="159"/>
      <c r="FQ285" s="159"/>
      <c r="FR285" s="159"/>
      <c r="FS285" s="159"/>
      <c r="FT285" s="159"/>
      <c r="FU285" s="159"/>
      <c r="FV285" s="159"/>
      <c r="FW285" s="159"/>
      <c r="FX285" s="159"/>
      <c r="FY285" s="159"/>
      <c r="FZ285" s="159"/>
      <c r="GA285" s="159"/>
      <c r="GB285" s="159"/>
      <c r="GC285" s="159"/>
      <c r="GD285" s="159"/>
      <c r="GE285" s="159"/>
      <c r="GF285" s="159"/>
      <c r="GG285" s="159"/>
      <c r="GH285" s="159"/>
    </row>
    <row r="286" customFormat="false" ht="12.75" hidden="false" customHeight="false" outlineLevel="0" collapsed="false">
      <c r="A286" s="168"/>
      <c r="B286" s="149"/>
      <c r="C286" s="149"/>
      <c r="D286" s="149"/>
      <c r="E286" s="149"/>
      <c r="F286" s="149"/>
      <c r="G286" s="149"/>
      <c r="H286" s="148"/>
      <c r="I286" s="170"/>
      <c r="R286" s="148"/>
      <c r="S286" s="158"/>
      <c r="T286" s="159"/>
      <c r="U286" s="159"/>
      <c r="V286" s="159"/>
      <c r="W286" s="159"/>
      <c r="X286" s="159"/>
      <c r="Y286" s="159"/>
      <c r="Z286" s="159"/>
      <c r="AA286" s="159"/>
      <c r="AB286" s="159"/>
      <c r="AC286" s="159"/>
      <c r="AD286" s="159"/>
      <c r="AE286" s="159"/>
      <c r="AF286" s="159"/>
      <c r="AG286" s="159"/>
      <c r="AH286" s="159"/>
      <c r="AI286" s="159"/>
      <c r="AJ286" s="159"/>
      <c r="AK286" s="159"/>
      <c r="AL286" s="159"/>
      <c r="AM286" s="159"/>
      <c r="AN286" s="159"/>
      <c r="AO286" s="159"/>
      <c r="AP286" s="159"/>
      <c r="AQ286" s="159"/>
      <c r="AR286" s="159"/>
      <c r="AS286" s="159"/>
      <c r="AT286" s="159"/>
      <c r="AU286" s="159"/>
      <c r="AV286" s="159"/>
      <c r="AW286" s="159"/>
      <c r="AX286" s="159"/>
      <c r="AY286" s="159"/>
      <c r="AZ286" s="159"/>
      <c r="BA286" s="159"/>
      <c r="BB286" s="159"/>
      <c r="BC286" s="159"/>
      <c r="BD286" s="159"/>
      <c r="BE286" s="159"/>
      <c r="BF286" s="159"/>
      <c r="BG286" s="159"/>
      <c r="BH286" s="159"/>
      <c r="BI286" s="159"/>
      <c r="BJ286" s="159"/>
      <c r="BK286" s="159"/>
      <c r="BL286" s="159"/>
      <c r="BM286" s="159"/>
      <c r="BN286" s="159"/>
      <c r="BO286" s="159"/>
      <c r="BP286" s="159"/>
      <c r="BQ286" s="159"/>
      <c r="BR286" s="159"/>
      <c r="BS286" s="159"/>
      <c r="BT286" s="159"/>
      <c r="BU286" s="159"/>
      <c r="BV286" s="159"/>
      <c r="BW286" s="159"/>
      <c r="BX286" s="159"/>
      <c r="BY286" s="159"/>
      <c r="BZ286" s="159"/>
      <c r="CA286" s="159"/>
      <c r="CB286" s="159"/>
      <c r="CC286" s="159"/>
      <c r="CD286" s="159"/>
      <c r="CE286" s="159"/>
      <c r="CF286" s="159"/>
      <c r="CG286" s="159"/>
      <c r="CH286" s="159"/>
      <c r="CI286" s="159"/>
      <c r="CJ286" s="159"/>
      <c r="CK286" s="159"/>
      <c r="CL286" s="159"/>
      <c r="CM286" s="159"/>
      <c r="CN286" s="159"/>
      <c r="CO286" s="159"/>
      <c r="CP286" s="159"/>
      <c r="CQ286" s="159"/>
      <c r="CR286" s="159"/>
      <c r="CS286" s="159"/>
      <c r="CT286" s="159"/>
      <c r="CU286" s="159"/>
      <c r="CV286" s="159"/>
      <c r="CW286" s="159"/>
      <c r="CX286" s="159"/>
      <c r="CY286" s="159"/>
      <c r="CZ286" s="159"/>
      <c r="DA286" s="159"/>
      <c r="DB286" s="159"/>
      <c r="DC286" s="159"/>
      <c r="DD286" s="159"/>
      <c r="DE286" s="159"/>
      <c r="DF286" s="159"/>
      <c r="DG286" s="159"/>
      <c r="DH286" s="159"/>
      <c r="DI286" s="159"/>
      <c r="DJ286" s="159"/>
      <c r="DK286" s="159"/>
      <c r="DL286" s="159"/>
      <c r="DM286" s="159"/>
      <c r="DN286" s="159"/>
      <c r="DO286" s="159"/>
      <c r="DP286" s="159"/>
      <c r="DQ286" s="159"/>
      <c r="DR286" s="159"/>
      <c r="DS286" s="159"/>
      <c r="DT286" s="159"/>
      <c r="DU286" s="159"/>
      <c r="DV286" s="159"/>
      <c r="DW286" s="159"/>
      <c r="DX286" s="159"/>
      <c r="DY286" s="159"/>
      <c r="DZ286" s="159"/>
      <c r="EA286" s="159"/>
      <c r="EB286" s="159"/>
      <c r="EC286" s="159"/>
      <c r="ED286" s="159"/>
      <c r="EE286" s="159"/>
      <c r="EF286" s="159"/>
      <c r="EG286" s="159"/>
      <c r="EH286" s="159"/>
      <c r="EI286" s="159"/>
      <c r="EJ286" s="159"/>
      <c r="EK286" s="159"/>
      <c r="EL286" s="159"/>
      <c r="EM286" s="159"/>
      <c r="EN286" s="159"/>
      <c r="EO286" s="159"/>
      <c r="EP286" s="159"/>
      <c r="EQ286" s="159"/>
      <c r="ER286" s="159"/>
      <c r="ES286" s="159"/>
      <c r="ET286" s="159"/>
      <c r="EU286" s="159"/>
      <c r="EV286" s="159"/>
      <c r="EW286" s="159"/>
      <c r="EX286" s="159"/>
      <c r="EY286" s="159"/>
      <c r="EZ286" s="159"/>
      <c r="FA286" s="159"/>
      <c r="FB286" s="159"/>
      <c r="FC286" s="159"/>
      <c r="FD286" s="159"/>
      <c r="FE286" s="159"/>
      <c r="FF286" s="159"/>
      <c r="FG286" s="159"/>
      <c r="FH286" s="159"/>
      <c r="FI286" s="159"/>
      <c r="FJ286" s="159"/>
      <c r="FK286" s="159"/>
      <c r="FL286" s="159"/>
      <c r="FM286" s="159"/>
      <c r="FN286" s="159"/>
      <c r="FO286" s="159"/>
      <c r="FP286" s="159"/>
      <c r="FQ286" s="159"/>
      <c r="FR286" s="159"/>
      <c r="FS286" s="159"/>
      <c r="FT286" s="159"/>
      <c r="FU286" s="159"/>
      <c r="FV286" s="159"/>
      <c r="FW286" s="159"/>
      <c r="FX286" s="159"/>
      <c r="FY286" s="159"/>
      <c r="FZ286" s="159"/>
      <c r="GA286" s="159"/>
      <c r="GB286" s="159"/>
      <c r="GC286" s="159"/>
      <c r="GD286" s="159"/>
      <c r="GE286" s="159"/>
      <c r="GF286" s="159"/>
      <c r="GG286" s="159"/>
      <c r="GH286" s="159"/>
    </row>
    <row r="287" customFormat="false" ht="12.75" hidden="false" customHeight="false" outlineLevel="0" collapsed="false">
      <c r="A287" s="168"/>
      <c r="B287" s="149"/>
      <c r="C287" s="149"/>
      <c r="D287" s="149"/>
      <c r="E287" s="149"/>
      <c r="F287" s="149"/>
      <c r="G287" s="149"/>
      <c r="H287" s="148"/>
      <c r="I287" s="170"/>
      <c r="R287" s="148"/>
      <c r="S287" s="158"/>
      <c r="T287" s="159"/>
      <c r="U287" s="159"/>
      <c r="V287" s="159"/>
      <c r="W287" s="159"/>
      <c r="X287" s="159"/>
      <c r="Y287" s="159"/>
      <c r="Z287" s="159"/>
      <c r="AA287" s="159"/>
      <c r="AB287" s="159"/>
      <c r="AC287" s="159"/>
      <c r="AD287" s="159"/>
      <c r="AE287" s="159"/>
      <c r="AF287" s="159"/>
      <c r="AG287" s="159"/>
      <c r="AH287" s="159"/>
      <c r="AI287" s="159"/>
      <c r="AJ287" s="159"/>
      <c r="AK287" s="159"/>
      <c r="AL287" s="159"/>
      <c r="AM287" s="159"/>
      <c r="AN287" s="159"/>
      <c r="AO287" s="159"/>
      <c r="AP287" s="159"/>
      <c r="AQ287" s="159"/>
      <c r="AR287" s="159"/>
      <c r="AS287" s="159"/>
      <c r="AT287" s="159"/>
      <c r="AU287" s="159"/>
      <c r="AV287" s="159"/>
      <c r="AW287" s="159"/>
      <c r="AX287" s="159"/>
      <c r="AY287" s="159"/>
      <c r="AZ287" s="159"/>
      <c r="BA287" s="159"/>
      <c r="BB287" s="159"/>
      <c r="BC287" s="159"/>
      <c r="BD287" s="159"/>
      <c r="BE287" s="159"/>
      <c r="BF287" s="159"/>
      <c r="BG287" s="159"/>
      <c r="BH287" s="159"/>
      <c r="BI287" s="159"/>
      <c r="BJ287" s="159"/>
      <c r="BK287" s="159"/>
      <c r="BL287" s="159"/>
      <c r="BM287" s="159"/>
      <c r="BN287" s="159"/>
      <c r="BO287" s="159"/>
      <c r="BP287" s="159"/>
      <c r="BQ287" s="159"/>
      <c r="BR287" s="159"/>
      <c r="BS287" s="159"/>
      <c r="BT287" s="159"/>
      <c r="BU287" s="159"/>
      <c r="BV287" s="159"/>
      <c r="BW287" s="159"/>
      <c r="BX287" s="159"/>
      <c r="BY287" s="159"/>
      <c r="BZ287" s="159"/>
      <c r="CA287" s="159"/>
      <c r="CB287" s="159"/>
      <c r="CC287" s="159"/>
      <c r="CD287" s="159"/>
      <c r="CE287" s="159"/>
      <c r="CF287" s="159"/>
      <c r="CG287" s="159"/>
      <c r="CH287" s="159"/>
      <c r="CI287" s="159"/>
      <c r="CJ287" s="159"/>
      <c r="CK287" s="159"/>
      <c r="CL287" s="159"/>
      <c r="CM287" s="159"/>
      <c r="CN287" s="159"/>
      <c r="CO287" s="159"/>
      <c r="CP287" s="159"/>
      <c r="CQ287" s="159"/>
      <c r="CR287" s="159"/>
      <c r="CS287" s="159"/>
      <c r="CT287" s="159"/>
      <c r="CU287" s="159"/>
      <c r="CV287" s="159"/>
      <c r="CW287" s="159"/>
      <c r="CX287" s="159"/>
      <c r="CY287" s="159"/>
      <c r="CZ287" s="159"/>
      <c r="DA287" s="159"/>
      <c r="DB287" s="159"/>
      <c r="DC287" s="159"/>
      <c r="DD287" s="159"/>
      <c r="DE287" s="159"/>
      <c r="DF287" s="159"/>
      <c r="DG287" s="159"/>
      <c r="DH287" s="159"/>
      <c r="DI287" s="159"/>
      <c r="DJ287" s="159"/>
      <c r="DK287" s="159"/>
      <c r="DL287" s="159"/>
      <c r="DM287" s="159"/>
      <c r="DN287" s="159"/>
      <c r="DO287" s="159"/>
      <c r="DP287" s="159"/>
      <c r="DQ287" s="159"/>
      <c r="DR287" s="159"/>
      <c r="DS287" s="159"/>
      <c r="DT287" s="159"/>
      <c r="DU287" s="159"/>
      <c r="DV287" s="159"/>
      <c r="DW287" s="159"/>
      <c r="DX287" s="159"/>
      <c r="DY287" s="159"/>
      <c r="DZ287" s="159"/>
      <c r="EA287" s="159"/>
      <c r="EB287" s="159"/>
      <c r="EC287" s="159"/>
      <c r="ED287" s="159"/>
      <c r="EE287" s="159"/>
      <c r="EF287" s="159"/>
      <c r="EG287" s="159"/>
      <c r="EH287" s="159"/>
      <c r="EI287" s="159"/>
      <c r="EJ287" s="159"/>
      <c r="EK287" s="159"/>
      <c r="EL287" s="159"/>
      <c r="EM287" s="159"/>
      <c r="EN287" s="159"/>
      <c r="EO287" s="159"/>
      <c r="EP287" s="159"/>
      <c r="EQ287" s="159"/>
      <c r="ER287" s="159"/>
      <c r="ES287" s="159"/>
      <c r="ET287" s="159"/>
      <c r="EU287" s="159"/>
      <c r="EV287" s="159"/>
      <c r="EW287" s="159"/>
      <c r="EX287" s="159"/>
      <c r="EY287" s="159"/>
      <c r="EZ287" s="159"/>
      <c r="FA287" s="159"/>
      <c r="FB287" s="159"/>
      <c r="FC287" s="159"/>
      <c r="FD287" s="159"/>
      <c r="FE287" s="159"/>
      <c r="FF287" s="159"/>
      <c r="FG287" s="159"/>
      <c r="FH287" s="159"/>
      <c r="FI287" s="159"/>
      <c r="FJ287" s="159"/>
      <c r="FK287" s="159"/>
      <c r="FL287" s="159"/>
      <c r="FM287" s="159"/>
      <c r="FN287" s="159"/>
      <c r="FO287" s="159"/>
      <c r="FP287" s="159"/>
      <c r="FQ287" s="159"/>
      <c r="FR287" s="159"/>
      <c r="FS287" s="159"/>
      <c r="FT287" s="159"/>
      <c r="FU287" s="159"/>
      <c r="FV287" s="159"/>
      <c r="FW287" s="159"/>
      <c r="FX287" s="159"/>
      <c r="FY287" s="159"/>
      <c r="FZ287" s="159"/>
      <c r="GA287" s="159"/>
      <c r="GB287" s="159"/>
      <c r="GC287" s="159"/>
      <c r="GD287" s="159"/>
      <c r="GE287" s="159"/>
      <c r="GF287" s="159"/>
      <c r="GG287" s="159"/>
      <c r="GH287" s="159"/>
    </row>
    <row r="288" customFormat="false" ht="12.75" hidden="false" customHeight="false" outlineLevel="0" collapsed="false">
      <c r="A288" s="168"/>
      <c r="B288" s="149"/>
      <c r="C288" s="149"/>
      <c r="D288" s="149"/>
      <c r="E288" s="149"/>
      <c r="F288" s="149"/>
      <c r="G288" s="149"/>
      <c r="H288" s="148"/>
      <c r="I288" s="170"/>
      <c r="R288" s="148"/>
      <c r="S288" s="158"/>
      <c r="T288" s="159"/>
      <c r="U288" s="159"/>
      <c r="V288" s="159"/>
      <c r="W288" s="159"/>
      <c r="X288" s="159"/>
      <c r="Y288" s="159"/>
      <c r="Z288" s="159"/>
      <c r="AA288" s="159"/>
      <c r="AB288" s="159"/>
      <c r="AC288" s="159"/>
      <c r="AD288" s="159"/>
      <c r="AE288" s="159"/>
      <c r="AF288" s="159"/>
      <c r="AG288" s="159"/>
      <c r="AH288" s="159"/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59"/>
      <c r="AU288" s="159"/>
      <c r="AV288" s="159"/>
      <c r="AW288" s="159"/>
      <c r="AX288" s="159"/>
      <c r="AY288" s="159"/>
      <c r="AZ288" s="159"/>
      <c r="BA288" s="159"/>
      <c r="BB288" s="159"/>
      <c r="BC288" s="159"/>
      <c r="BD288" s="159"/>
      <c r="BE288" s="159"/>
      <c r="BF288" s="159"/>
      <c r="BG288" s="159"/>
      <c r="BH288" s="159"/>
      <c r="BI288" s="159"/>
      <c r="BJ288" s="159"/>
      <c r="BK288" s="159"/>
      <c r="BL288" s="159"/>
      <c r="BM288" s="159"/>
      <c r="BN288" s="159"/>
      <c r="BO288" s="159"/>
      <c r="BP288" s="159"/>
      <c r="BQ288" s="159"/>
      <c r="BR288" s="159"/>
      <c r="BS288" s="159"/>
      <c r="BT288" s="159"/>
      <c r="BU288" s="159"/>
      <c r="BV288" s="159"/>
      <c r="BW288" s="159"/>
      <c r="BX288" s="159"/>
      <c r="BY288" s="159"/>
      <c r="BZ288" s="159"/>
      <c r="CA288" s="159"/>
      <c r="CB288" s="159"/>
      <c r="CC288" s="159"/>
      <c r="CD288" s="159"/>
      <c r="CE288" s="159"/>
      <c r="CF288" s="159"/>
      <c r="CG288" s="159"/>
      <c r="CH288" s="159"/>
      <c r="CI288" s="159"/>
      <c r="CJ288" s="159"/>
      <c r="CK288" s="159"/>
      <c r="CL288" s="159"/>
      <c r="CM288" s="159"/>
      <c r="CN288" s="159"/>
      <c r="CO288" s="159"/>
      <c r="CP288" s="159"/>
      <c r="CQ288" s="159"/>
      <c r="CR288" s="159"/>
      <c r="CS288" s="159"/>
      <c r="CT288" s="159"/>
      <c r="CU288" s="159"/>
      <c r="CV288" s="159"/>
      <c r="CW288" s="159"/>
      <c r="CX288" s="159"/>
      <c r="CY288" s="159"/>
      <c r="CZ288" s="159"/>
      <c r="DA288" s="159"/>
      <c r="DB288" s="159"/>
      <c r="DC288" s="159"/>
      <c r="DD288" s="159"/>
      <c r="DE288" s="159"/>
      <c r="DF288" s="159"/>
      <c r="DG288" s="159"/>
      <c r="DH288" s="159"/>
      <c r="DI288" s="159"/>
      <c r="DJ288" s="159"/>
      <c r="DK288" s="159"/>
      <c r="DL288" s="159"/>
      <c r="DM288" s="159"/>
      <c r="DN288" s="159"/>
      <c r="DO288" s="159"/>
      <c r="DP288" s="159"/>
      <c r="DQ288" s="159"/>
      <c r="DR288" s="159"/>
      <c r="DS288" s="159"/>
      <c r="DT288" s="159"/>
      <c r="DU288" s="159"/>
      <c r="DV288" s="159"/>
      <c r="DW288" s="159"/>
      <c r="DX288" s="159"/>
      <c r="DY288" s="159"/>
      <c r="DZ288" s="159"/>
      <c r="EA288" s="159"/>
      <c r="EB288" s="159"/>
      <c r="EC288" s="159"/>
      <c r="ED288" s="159"/>
      <c r="EE288" s="159"/>
      <c r="EF288" s="159"/>
      <c r="EG288" s="159"/>
      <c r="EH288" s="159"/>
      <c r="EI288" s="159"/>
      <c r="EJ288" s="159"/>
      <c r="EK288" s="159"/>
      <c r="EL288" s="159"/>
      <c r="EM288" s="159"/>
      <c r="EN288" s="159"/>
      <c r="EO288" s="159"/>
      <c r="EP288" s="159"/>
      <c r="EQ288" s="159"/>
      <c r="ER288" s="159"/>
      <c r="ES288" s="159"/>
      <c r="ET288" s="159"/>
      <c r="EU288" s="159"/>
      <c r="EV288" s="159"/>
      <c r="EW288" s="159"/>
      <c r="EX288" s="159"/>
      <c r="EY288" s="159"/>
      <c r="EZ288" s="159"/>
      <c r="FA288" s="159"/>
      <c r="FB288" s="159"/>
      <c r="FC288" s="159"/>
      <c r="FD288" s="159"/>
      <c r="FE288" s="159"/>
      <c r="FF288" s="159"/>
      <c r="FG288" s="159"/>
      <c r="FH288" s="159"/>
      <c r="FI288" s="159"/>
      <c r="FJ288" s="159"/>
      <c r="FK288" s="159"/>
      <c r="FL288" s="159"/>
      <c r="FM288" s="159"/>
      <c r="FN288" s="159"/>
      <c r="FO288" s="159"/>
      <c r="FP288" s="159"/>
      <c r="FQ288" s="159"/>
      <c r="FR288" s="159"/>
      <c r="FS288" s="159"/>
      <c r="FT288" s="159"/>
      <c r="FU288" s="159"/>
      <c r="FV288" s="159"/>
      <c r="FW288" s="159"/>
      <c r="FX288" s="159"/>
      <c r="FY288" s="159"/>
      <c r="FZ288" s="159"/>
      <c r="GA288" s="159"/>
      <c r="GB288" s="159"/>
      <c r="GC288" s="159"/>
      <c r="GD288" s="159"/>
      <c r="GE288" s="159"/>
      <c r="GF288" s="159"/>
      <c r="GG288" s="159"/>
      <c r="GH288" s="159"/>
    </row>
    <row r="289" customFormat="false" ht="12.75" hidden="false" customHeight="false" outlineLevel="0" collapsed="false">
      <c r="A289" s="168"/>
      <c r="B289" s="149"/>
      <c r="C289" s="149"/>
      <c r="D289" s="149"/>
      <c r="E289" s="149"/>
      <c r="F289" s="149"/>
      <c r="G289" s="149"/>
      <c r="H289" s="148"/>
      <c r="I289" s="170"/>
      <c r="R289" s="148"/>
      <c r="S289" s="158"/>
      <c r="T289" s="159"/>
      <c r="U289" s="159"/>
      <c r="V289" s="159"/>
      <c r="W289" s="159"/>
      <c r="X289" s="159"/>
      <c r="Y289" s="159"/>
      <c r="Z289" s="159"/>
      <c r="AA289" s="159"/>
      <c r="AB289" s="159"/>
      <c r="AC289" s="159"/>
      <c r="AD289" s="159"/>
      <c r="AE289" s="159"/>
      <c r="AF289" s="159"/>
      <c r="AG289" s="159"/>
      <c r="AH289" s="159"/>
      <c r="AI289" s="159"/>
      <c r="AJ289" s="159"/>
      <c r="AK289" s="159"/>
      <c r="AL289" s="159"/>
      <c r="AM289" s="159"/>
      <c r="AN289" s="159"/>
      <c r="AO289" s="159"/>
      <c r="AP289" s="159"/>
      <c r="AQ289" s="159"/>
      <c r="AR289" s="159"/>
      <c r="AS289" s="159"/>
      <c r="AT289" s="159"/>
      <c r="AU289" s="159"/>
      <c r="AV289" s="159"/>
      <c r="AW289" s="159"/>
      <c r="AX289" s="159"/>
      <c r="AY289" s="159"/>
      <c r="AZ289" s="159"/>
      <c r="BA289" s="159"/>
      <c r="BB289" s="159"/>
      <c r="BC289" s="159"/>
      <c r="BD289" s="159"/>
      <c r="BE289" s="159"/>
      <c r="BF289" s="159"/>
      <c r="BG289" s="159"/>
      <c r="BH289" s="159"/>
      <c r="BI289" s="159"/>
      <c r="BJ289" s="159"/>
      <c r="BK289" s="159"/>
      <c r="BL289" s="159"/>
      <c r="BM289" s="159"/>
      <c r="BN289" s="159"/>
      <c r="BO289" s="159"/>
      <c r="BP289" s="159"/>
      <c r="BQ289" s="159"/>
      <c r="BR289" s="159"/>
      <c r="BS289" s="159"/>
      <c r="BT289" s="159"/>
      <c r="BU289" s="159"/>
      <c r="BV289" s="159"/>
      <c r="BW289" s="159"/>
      <c r="BX289" s="159"/>
      <c r="BY289" s="159"/>
      <c r="BZ289" s="159"/>
      <c r="CA289" s="159"/>
      <c r="CB289" s="159"/>
      <c r="CC289" s="159"/>
      <c r="CD289" s="159"/>
      <c r="CE289" s="159"/>
      <c r="CF289" s="159"/>
      <c r="CG289" s="159"/>
      <c r="CH289" s="159"/>
      <c r="CI289" s="159"/>
      <c r="CJ289" s="159"/>
      <c r="CK289" s="159"/>
      <c r="CL289" s="159"/>
      <c r="CM289" s="159"/>
      <c r="CN289" s="159"/>
      <c r="CO289" s="159"/>
      <c r="CP289" s="159"/>
      <c r="CQ289" s="159"/>
      <c r="CR289" s="159"/>
      <c r="CS289" s="159"/>
      <c r="CT289" s="159"/>
      <c r="CU289" s="159"/>
      <c r="CV289" s="159"/>
      <c r="CW289" s="159"/>
      <c r="CX289" s="159"/>
      <c r="CY289" s="159"/>
      <c r="CZ289" s="159"/>
      <c r="DA289" s="159"/>
      <c r="DB289" s="159"/>
      <c r="DC289" s="159"/>
      <c r="DD289" s="159"/>
      <c r="DE289" s="159"/>
      <c r="DF289" s="159"/>
      <c r="DG289" s="159"/>
      <c r="DH289" s="159"/>
      <c r="DI289" s="159"/>
      <c r="DJ289" s="159"/>
      <c r="DK289" s="159"/>
      <c r="DL289" s="159"/>
      <c r="DM289" s="159"/>
      <c r="DN289" s="159"/>
      <c r="DO289" s="159"/>
      <c r="DP289" s="159"/>
      <c r="DQ289" s="159"/>
      <c r="DR289" s="159"/>
      <c r="DS289" s="159"/>
      <c r="DT289" s="159"/>
      <c r="DU289" s="159"/>
      <c r="DV289" s="159"/>
      <c r="DW289" s="159"/>
      <c r="DX289" s="159"/>
      <c r="DY289" s="159"/>
      <c r="DZ289" s="159"/>
      <c r="EA289" s="159"/>
      <c r="EB289" s="159"/>
      <c r="EC289" s="159"/>
      <c r="ED289" s="159"/>
      <c r="EE289" s="159"/>
      <c r="EF289" s="159"/>
      <c r="EG289" s="159"/>
      <c r="EH289" s="159"/>
      <c r="EI289" s="159"/>
      <c r="EJ289" s="159"/>
      <c r="EK289" s="159"/>
      <c r="EL289" s="159"/>
      <c r="EM289" s="159"/>
      <c r="EN289" s="159"/>
      <c r="EO289" s="159"/>
      <c r="EP289" s="159"/>
      <c r="EQ289" s="159"/>
      <c r="ER289" s="159"/>
      <c r="ES289" s="159"/>
      <c r="ET289" s="159"/>
      <c r="EU289" s="159"/>
      <c r="EV289" s="159"/>
      <c r="EW289" s="159"/>
      <c r="EX289" s="159"/>
      <c r="EY289" s="159"/>
      <c r="EZ289" s="159"/>
      <c r="FA289" s="159"/>
      <c r="FB289" s="159"/>
      <c r="FC289" s="159"/>
      <c r="FD289" s="159"/>
      <c r="FE289" s="159"/>
      <c r="FF289" s="159"/>
      <c r="FG289" s="159"/>
      <c r="FH289" s="159"/>
      <c r="FI289" s="159"/>
      <c r="FJ289" s="159"/>
      <c r="FK289" s="159"/>
      <c r="FL289" s="159"/>
      <c r="FM289" s="159"/>
      <c r="FN289" s="159"/>
      <c r="FO289" s="159"/>
      <c r="FP289" s="159"/>
      <c r="FQ289" s="159"/>
      <c r="FR289" s="159"/>
      <c r="FS289" s="159"/>
      <c r="FT289" s="159"/>
      <c r="FU289" s="159"/>
      <c r="FV289" s="159"/>
      <c r="FW289" s="159"/>
      <c r="FX289" s="159"/>
      <c r="FY289" s="159"/>
      <c r="FZ289" s="159"/>
      <c r="GA289" s="159"/>
      <c r="GB289" s="159"/>
      <c r="GC289" s="159"/>
      <c r="GD289" s="159"/>
      <c r="GE289" s="159"/>
      <c r="GF289" s="159"/>
      <c r="GG289" s="159"/>
      <c r="GH289" s="159"/>
    </row>
    <row r="290" customFormat="false" ht="12.75" hidden="false" customHeight="false" outlineLevel="0" collapsed="false">
      <c r="A290" s="168"/>
      <c r="B290" s="149"/>
      <c r="C290" s="149"/>
      <c r="D290" s="149"/>
      <c r="E290" s="149"/>
      <c r="F290" s="149"/>
      <c r="G290" s="149"/>
      <c r="H290" s="148"/>
      <c r="I290" s="170"/>
      <c r="R290" s="148"/>
      <c r="S290" s="158"/>
      <c r="T290" s="159"/>
      <c r="U290" s="159"/>
      <c r="V290" s="159"/>
      <c r="W290" s="159"/>
      <c r="X290" s="159"/>
      <c r="Y290" s="159"/>
      <c r="Z290" s="159"/>
      <c r="AA290" s="159"/>
      <c r="AB290" s="159"/>
      <c r="AC290" s="159"/>
      <c r="AD290" s="159"/>
      <c r="AE290" s="159"/>
      <c r="AF290" s="159"/>
      <c r="AG290" s="159"/>
      <c r="AH290" s="159"/>
      <c r="AI290" s="159"/>
      <c r="AJ290" s="159"/>
      <c r="AK290" s="159"/>
      <c r="AL290" s="159"/>
      <c r="AM290" s="159"/>
      <c r="AN290" s="159"/>
      <c r="AO290" s="159"/>
      <c r="AP290" s="159"/>
      <c r="AQ290" s="159"/>
      <c r="AR290" s="159"/>
      <c r="AS290" s="159"/>
      <c r="AT290" s="159"/>
      <c r="AU290" s="159"/>
      <c r="AV290" s="159"/>
      <c r="AW290" s="159"/>
      <c r="AX290" s="159"/>
      <c r="AY290" s="159"/>
      <c r="AZ290" s="159"/>
      <c r="BA290" s="159"/>
      <c r="BB290" s="159"/>
      <c r="BC290" s="159"/>
      <c r="BD290" s="159"/>
      <c r="BE290" s="159"/>
      <c r="BF290" s="159"/>
      <c r="BG290" s="159"/>
      <c r="BH290" s="159"/>
      <c r="BI290" s="159"/>
      <c r="BJ290" s="159"/>
      <c r="BK290" s="159"/>
      <c r="BL290" s="159"/>
      <c r="BM290" s="159"/>
      <c r="BN290" s="159"/>
      <c r="BO290" s="159"/>
      <c r="BP290" s="159"/>
      <c r="BQ290" s="159"/>
      <c r="BR290" s="159"/>
      <c r="BS290" s="159"/>
      <c r="BT290" s="159"/>
      <c r="BU290" s="159"/>
      <c r="BV290" s="159"/>
      <c r="BW290" s="159"/>
      <c r="BX290" s="159"/>
      <c r="BY290" s="159"/>
      <c r="BZ290" s="159"/>
      <c r="CA290" s="159"/>
      <c r="CB290" s="159"/>
      <c r="CC290" s="159"/>
      <c r="CD290" s="159"/>
      <c r="CE290" s="159"/>
      <c r="CF290" s="159"/>
      <c r="CG290" s="159"/>
      <c r="CH290" s="159"/>
      <c r="CI290" s="159"/>
      <c r="CJ290" s="159"/>
      <c r="CK290" s="159"/>
      <c r="CL290" s="159"/>
      <c r="CM290" s="159"/>
      <c r="CN290" s="159"/>
      <c r="CO290" s="159"/>
      <c r="CP290" s="159"/>
      <c r="CQ290" s="159"/>
      <c r="CR290" s="159"/>
      <c r="CS290" s="159"/>
      <c r="CT290" s="159"/>
      <c r="CU290" s="159"/>
      <c r="CV290" s="159"/>
      <c r="CW290" s="159"/>
      <c r="CX290" s="159"/>
      <c r="CY290" s="159"/>
      <c r="CZ290" s="159"/>
      <c r="DA290" s="159"/>
      <c r="DB290" s="159"/>
      <c r="DC290" s="159"/>
      <c r="DD290" s="159"/>
      <c r="DE290" s="159"/>
      <c r="DF290" s="159"/>
      <c r="DG290" s="159"/>
      <c r="DH290" s="159"/>
      <c r="DI290" s="159"/>
      <c r="DJ290" s="159"/>
      <c r="DK290" s="159"/>
      <c r="DL290" s="159"/>
      <c r="DM290" s="159"/>
      <c r="DN290" s="159"/>
      <c r="DO290" s="159"/>
      <c r="DP290" s="159"/>
      <c r="DQ290" s="159"/>
      <c r="DR290" s="159"/>
      <c r="DS290" s="159"/>
      <c r="DT290" s="159"/>
      <c r="DU290" s="159"/>
      <c r="DV290" s="159"/>
      <c r="DW290" s="159"/>
      <c r="DX290" s="159"/>
      <c r="DY290" s="159"/>
      <c r="DZ290" s="159"/>
      <c r="EA290" s="159"/>
      <c r="EB290" s="159"/>
      <c r="EC290" s="159"/>
      <c r="ED290" s="159"/>
      <c r="EE290" s="159"/>
      <c r="EF290" s="159"/>
      <c r="EG290" s="159"/>
      <c r="EH290" s="159"/>
      <c r="EI290" s="159"/>
      <c r="EJ290" s="159"/>
      <c r="EK290" s="159"/>
      <c r="EL290" s="159"/>
      <c r="EM290" s="159"/>
      <c r="EN290" s="159"/>
      <c r="EO290" s="159"/>
      <c r="EP290" s="159"/>
      <c r="EQ290" s="159"/>
      <c r="ER290" s="159"/>
      <c r="ES290" s="159"/>
      <c r="ET290" s="159"/>
      <c r="EU290" s="159"/>
      <c r="EV290" s="159"/>
      <c r="EW290" s="159"/>
      <c r="EX290" s="159"/>
      <c r="EY290" s="159"/>
      <c r="EZ290" s="159"/>
      <c r="FA290" s="159"/>
      <c r="FB290" s="159"/>
      <c r="FC290" s="159"/>
      <c r="FD290" s="159"/>
      <c r="FE290" s="159"/>
      <c r="FF290" s="159"/>
      <c r="FG290" s="159"/>
      <c r="FH290" s="159"/>
      <c r="FI290" s="159"/>
      <c r="FJ290" s="159"/>
      <c r="FK290" s="159"/>
      <c r="FL290" s="159"/>
      <c r="FM290" s="159"/>
      <c r="FN290" s="159"/>
      <c r="FO290" s="159"/>
      <c r="FP290" s="159"/>
      <c r="FQ290" s="159"/>
      <c r="FR290" s="159"/>
      <c r="FS290" s="159"/>
      <c r="FT290" s="159"/>
      <c r="FU290" s="159"/>
      <c r="FV290" s="159"/>
      <c r="FW290" s="159"/>
      <c r="FX290" s="159"/>
      <c r="FY290" s="159"/>
      <c r="FZ290" s="159"/>
      <c r="GA290" s="159"/>
      <c r="GB290" s="159"/>
      <c r="GC290" s="159"/>
      <c r="GD290" s="159"/>
      <c r="GE290" s="159"/>
      <c r="GF290" s="159"/>
      <c r="GG290" s="159"/>
      <c r="GH290" s="159"/>
    </row>
    <row r="291" customFormat="false" ht="12.75" hidden="false" customHeight="false" outlineLevel="0" collapsed="false">
      <c r="A291" s="168"/>
      <c r="B291" s="149"/>
      <c r="C291" s="149"/>
      <c r="D291" s="149"/>
      <c r="E291" s="149"/>
      <c r="F291" s="149"/>
      <c r="G291" s="149"/>
      <c r="H291" s="148"/>
      <c r="I291" s="170"/>
      <c r="R291" s="148"/>
      <c r="S291" s="158"/>
      <c r="T291" s="159"/>
      <c r="U291" s="159"/>
      <c r="V291" s="159"/>
      <c r="W291" s="159"/>
      <c r="X291" s="159"/>
      <c r="Y291" s="159"/>
      <c r="Z291" s="159"/>
      <c r="AA291" s="159"/>
      <c r="AB291" s="159"/>
      <c r="AC291" s="159"/>
      <c r="AD291" s="159"/>
      <c r="AE291" s="159"/>
      <c r="AF291" s="159"/>
      <c r="AG291" s="159"/>
      <c r="AH291" s="159"/>
      <c r="AI291" s="159"/>
      <c r="AJ291" s="159"/>
      <c r="AK291" s="159"/>
      <c r="AL291" s="159"/>
      <c r="AM291" s="159"/>
      <c r="AN291" s="159"/>
      <c r="AO291" s="159"/>
      <c r="AP291" s="159"/>
      <c r="AQ291" s="159"/>
      <c r="AR291" s="159"/>
      <c r="AS291" s="159"/>
      <c r="AT291" s="159"/>
      <c r="AU291" s="159"/>
      <c r="AV291" s="159"/>
      <c r="AW291" s="159"/>
      <c r="AX291" s="159"/>
      <c r="AY291" s="159"/>
      <c r="AZ291" s="159"/>
      <c r="BA291" s="159"/>
      <c r="BB291" s="159"/>
      <c r="BC291" s="159"/>
      <c r="BD291" s="159"/>
      <c r="BE291" s="159"/>
      <c r="BF291" s="159"/>
      <c r="BG291" s="159"/>
      <c r="BH291" s="159"/>
      <c r="BI291" s="159"/>
      <c r="BJ291" s="159"/>
      <c r="BK291" s="159"/>
      <c r="BL291" s="159"/>
      <c r="BM291" s="159"/>
      <c r="BN291" s="159"/>
      <c r="BO291" s="159"/>
      <c r="BP291" s="159"/>
      <c r="BQ291" s="159"/>
      <c r="BR291" s="159"/>
      <c r="BS291" s="159"/>
      <c r="BT291" s="159"/>
      <c r="BU291" s="159"/>
      <c r="BV291" s="159"/>
      <c r="BW291" s="159"/>
      <c r="BX291" s="159"/>
      <c r="BY291" s="159"/>
      <c r="BZ291" s="159"/>
      <c r="CA291" s="159"/>
      <c r="CB291" s="159"/>
      <c r="CC291" s="159"/>
      <c r="CD291" s="159"/>
      <c r="CE291" s="159"/>
      <c r="CF291" s="159"/>
      <c r="CG291" s="159"/>
      <c r="CH291" s="159"/>
      <c r="CI291" s="159"/>
      <c r="CJ291" s="159"/>
      <c r="CK291" s="159"/>
      <c r="CL291" s="159"/>
      <c r="CM291" s="159"/>
      <c r="CN291" s="159"/>
      <c r="CO291" s="159"/>
      <c r="CP291" s="159"/>
      <c r="CQ291" s="159"/>
      <c r="CR291" s="159"/>
      <c r="CS291" s="159"/>
      <c r="CT291" s="159"/>
      <c r="CU291" s="159"/>
      <c r="CV291" s="159"/>
      <c r="CW291" s="159"/>
      <c r="CX291" s="159"/>
      <c r="CY291" s="159"/>
      <c r="CZ291" s="159"/>
      <c r="DA291" s="159"/>
      <c r="DB291" s="159"/>
      <c r="DC291" s="159"/>
      <c r="DD291" s="159"/>
      <c r="DE291" s="159"/>
      <c r="DF291" s="159"/>
      <c r="DG291" s="159"/>
      <c r="DH291" s="159"/>
      <c r="DI291" s="159"/>
      <c r="DJ291" s="159"/>
      <c r="DK291" s="159"/>
      <c r="DL291" s="159"/>
      <c r="DM291" s="159"/>
      <c r="DN291" s="159"/>
      <c r="DO291" s="159"/>
      <c r="DP291" s="159"/>
      <c r="DQ291" s="159"/>
      <c r="DR291" s="159"/>
      <c r="DS291" s="159"/>
      <c r="DT291" s="159"/>
      <c r="DU291" s="159"/>
      <c r="DV291" s="159"/>
      <c r="DW291" s="159"/>
      <c r="DX291" s="159"/>
      <c r="DY291" s="159"/>
      <c r="DZ291" s="159"/>
      <c r="EA291" s="159"/>
      <c r="EB291" s="159"/>
      <c r="EC291" s="159"/>
      <c r="ED291" s="159"/>
      <c r="EE291" s="159"/>
      <c r="EF291" s="159"/>
      <c r="EG291" s="159"/>
      <c r="EH291" s="159"/>
      <c r="EI291" s="159"/>
      <c r="EJ291" s="159"/>
      <c r="EK291" s="159"/>
      <c r="EL291" s="159"/>
      <c r="EM291" s="159"/>
      <c r="EN291" s="159"/>
      <c r="EO291" s="159"/>
      <c r="EP291" s="159"/>
      <c r="EQ291" s="159"/>
      <c r="ER291" s="159"/>
      <c r="ES291" s="159"/>
      <c r="ET291" s="159"/>
      <c r="EU291" s="159"/>
      <c r="EV291" s="159"/>
      <c r="EW291" s="159"/>
      <c r="EX291" s="159"/>
      <c r="EY291" s="159"/>
      <c r="EZ291" s="159"/>
      <c r="FA291" s="159"/>
      <c r="FB291" s="159"/>
      <c r="FC291" s="159"/>
      <c r="FD291" s="159"/>
      <c r="FE291" s="159"/>
      <c r="FF291" s="159"/>
      <c r="FG291" s="159"/>
      <c r="FH291" s="159"/>
      <c r="FI291" s="159"/>
      <c r="FJ291" s="159"/>
      <c r="FK291" s="159"/>
      <c r="FL291" s="159"/>
      <c r="FM291" s="159"/>
      <c r="FN291" s="159"/>
      <c r="FO291" s="159"/>
      <c r="FP291" s="159"/>
      <c r="FQ291" s="159"/>
      <c r="FR291" s="159"/>
      <c r="FS291" s="159"/>
      <c r="FT291" s="159"/>
      <c r="FU291" s="159"/>
      <c r="FV291" s="159"/>
      <c r="FW291" s="159"/>
      <c r="FX291" s="159"/>
      <c r="FY291" s="159"/>
      <c r="FZ291" s="159"/>
      <c r="GA291" s="159"/>
      <c r="GB291" s="159"/>
      <c r="GC291" s="159"/>
      <c r="GD291" s="159"/>
      <c r="GE291" s="159"/>
      <c r="GF291" s="159"/>
      <c r="GG291" s="159"/>
      <c r="GH291" s="159"/>
    </row>
    <row r="292" customFormat="false" ht="12.75" hidden="false" customHeight="false" outlineLevel="0" collapsed="false">
      <c r="A292" s="168"/>
      <c r="B292" s="149"/>
      <c r="C292" s="149"/>
      <c r="D292" s="149"/>
      <c r="E292" s="149"/>
      <c r="F292" s="149"/>
      <c r="G292" s="149"/>
      <c r="H292" s="148"/>
      <c r="I292" s="170"/>
      <c r="R292" s="148"/>
      <c r="S292" s="158"/>
      <c r="T292" s="159"/>
      <c r="U292" s="159"/>
      <c r="V292" s="159"/>
      <c r="W292" s="159"/>
      <c r="X292" s="159"/>
      <c r="Y292" s="159"/>
      <c r="Z292" s="159"/>
      <c r="AA292" s="159"/>
      <c r="AB292" s="159"/>
      <c r="AC292" s="159"/>
      <c r="AD292" s="159"/>
      <c r="AE292" s="159"/>
      <c r="AF292" s="159"/>
      <c r="AG292" s="159"/>
      <c r="AH292" s="159"/>
      <c r="AI292" s="159"/>
      <c r="AJ292" s="159"/>
      <c r="AK292" s="159"/>
      <c r="AL292" s="159"/>
      <c r="AM292" s="159"/>
      <c r="AN292" s="159"/>
      <c r="AO292" s="159"/>
      <c r="AP292" s="159"/>
      <c r="AQ292" s="159"/>
      <c r="AR292" s="159"/>
      <c r="AS292" s="159"/>
      <c r="AT292" s="159"/>
      <c r="AU292" s="159"/>
      <c r="AV292" s="159"/>
      <c r="AW292" s="159"/>
      <c r="AX292" s="159"/>
      <c r="AY292" s="159"/>
      <c r="AZ292" s="159"/>
      <c r="BA292" s="159"/>
      <c r="BB292" s="159"/>
      <c r="BC292" s="159"/>
      <c r="BD292" s="159"/>
      <c r="BE292" s="159"/>
      <c r="BF292" s="159"/>
      <c r="BG292" s="159"/>
      <c r="BH292" s="159"/>
      <c r="BI292" s="159"/>
      <c r="BJ292" s="159"/>
      <c r="BK292" s="159"/>
      <c r="BL292" s="159"/>
      <c r="BM292" s="159"/>
      <c r="BN292" s="159"/>
      <c r="BO292" s="159"/>
      <c r="BP292" s="159"/>
      <c r="BQ292" s="159"/>
      <c r="BR292" s="159"/>
      <c r="BS292" s="159"/>
      <c r="BT292" s="159"/>
      <c r="BU292" s="159"/>
      <c r="BV292" s="159"/>
      <c r="BW292" s="159"/>
      <c r="BX292" s="159"/>
      <c r="BY292" s="159"/>
      <c r="BZ292" s="159"/>
      <c r="CA292" s="159"/>
      <c r="CB292" s="159"/>
      <c r="CC292" s="159"/>
      <c r="CD292" s="159"/>
      <c r="CE292" s="159"/>
      <c r="CF292" s="159"/>
      <c r="CG292" s="159"/>
      <c r="CH292" s="159"/>
      <c r="CI292" s="159"/>
      <c r="CJ292" s="159"/>
      <c r="CK292" s="159"/>
      <c r="CL292" s="159"/>
      <c r="CM292" s="159"/>
      <c r="CN292" s="159"/>
      <c r="CO292" s="159"/>
      <c r="CP292" s="159"/>
      <c r="CQ292" s="159"/>
      <c r="CR292" s="159"/>
      <c r="CS292" s="159"/>
      <c r="CT292" s="159"/>
      <c r="CU292" s="159"/>
      <c r="CV292" s="159"/>
      <c r="CW292" s="159"/>
      <c r="CX292" s="159"/>
      <c r="CY292" s="159"/>
      <c r="CZ292" s="159"/>
      <c r="DA292" s="159"/>
      <c r="DB292" s="159"/>
      <c r="DC292" s="159"/>
      <c r="DD292" s="159"/>
      <c r="DE292" s="159"/>
      <c r="DF292" s="159"/>
      <c r="DG292" s="159"/>
      <c r="DH292" s="159"/>
      <c r="DI292" s="159"/>
      <c r="DJ292" s="159"/>
      <c r="DK292" s="159"/>
      <c r="DL292" s="159"/>
      <c r="DM292" s="159"/>
      <c r="DN292" s="159"/>
      <c r="DO292" s="159"/>
      <c r="DP292" s="159"/>
      <c r="DQ292" s="159"/>
      <c r="DR292" s="159"/>
      <c r="DS292" s="159"/>
      <c r="DT292" s="159"/>
      <c r="DU292" s="159"/>
      <c r="DV292" s="159"/>
      <c r="DW292" s="159"/>
      <c r="DX292" s="159"/>
      <c r="DY292" s="159"/>
      <c r="DZ292" s="159"/>
      <c r="EA292" s="159"/>
      <c r="EB292" s="159"/>
      <c r="EC292" s="159"/>
      <c r="ED292" s="159"/>
      <c r="EE292" s="159"/>
      <c r="EF292" s="159"/>
      <c r="EG292" s="159"/>
      <c r="EH292" s="159"/>
      <c r="EI292" s="159"/>
      <c r="EJ292" s="159"/>
      <c r="EK292" s="159"/>
      <c r="EL292" s="159"/>
      <c r="EM292" s="159"/>
      <c r="EN292" s="159"/>
      <c r="EO292" s="159"/>
      <c r="EP292" s="159"/>
      <c r="EQ292" s="159"/>
      <c r="ER292" s="159"/>
      <c r="ES292" s="159"/>
      <c r="ET292" s="159"/>
      <c r="EU292" s="159"/>
      <c r="EV292" s="159"/>
      <c r="EW292" s="159"/>
      <c r="EX292" s="159"/>
      <c r="EY292" s="159"/>
      <c r="EZ292" s="159"/>
      <c r="FA292" s="159"/>
      <c r="FB292" s="159"/>
      <c r="FC292" s="159"/>
      <c r="FD292" s="159"/>
      <c r="FE292" s="159"/>
      <c r="FF292" s="159"/>
      <c r="FG292" s="159"/>
      <c r="FH292" s="159"/>
      <c r="FI292" s="159"/>
      <c r="FJ292" s="159"/>
      <c r="FK292" s="159"/>
      <c r="FL292" s="159"/>
      <c r="FM292" s="159"/>
      <c r="FN292" s="159"/>
      <c r="FO292" s="159"/>
      <c r="FP292" s="159"/>
      <c r="FQ292" s="159"/>
      <c r="FR292" s="159"/>
      <c r="FS292" s="159"/>
      <c r="FT292" s="159"/>
      <c r="FU292" s="159"/>
      <c r="FV292" s="159"/>
      <c r="FW292" s="159"/>
      <c r="FX292" s="159"/>
      <c r="FY292" s="159"/>
      <c r="FZ292" s="159"/>
      <c r="GA292" s="159"/>
      <c r="GB292" s="159"/>
      <c r="GC292" s="159"/>
      <c r="GD292" s="159"/>
      <c r="GE292" s="159"/>
      <c r="GF292" s="159"/>
      <c r="GG292" s="159"/>
      <c r="GH292" s="159"/>
    </row>
    <row r="293" customFormat="false" ht="12.75" hidden="false" customHeight="false" outlineLevel="0" collapsed="false">
      <c r="A293" s="168"/>
      <c r="B293" s="149"/>
      <c r="C293" s="149"/>
      <c r="D293" s="149"/>
      <c r="E293" s="149"/>
      <c r="F293" s="149"/>
      <c r="G293" s="149"/>
      <c r="H293" s="148"/>
      <c r="I293" s="170"/>
      <c r="R293" s="148"/>
      <c r="S293" s="158"/>
      <c r="T293" s="159"/>
      <c r="U293" s="159"/>
      <c r="V293" s="159"/>
      <c r="W293" s="159"/>
      <c r="X293" s="159"/>
      <c r="Y293" s="159"/>
      <c r="Z293" s="159"/>
      <c r="AA293" s="159"/>
      <c r="AB293" s="159"/>
      <c r="AC293" s="159"/>
      <c r="AD293" s="159"/>
      <c r="AE293" s="159"/>
      <c r="AF293" s="159"/>
      <c r="AG293" s="159"/>
      <c r="AH293" s="159"/>
      <c r="AI293" s="159"/>
      <c r="AJ293" s="159"/>
      <c r="AK293" s="159"/>
      <c r="AL293" s="159"/>
      <c r="AM293" s="159"/>
      <c r="AN293" s="159"/>
      <c r="AO293" s="159"/>
      <c r="AP293" s="159"/>
      <c r="AQ293" s="159"/>
      <c r="AR293" s="159"/>
      <c r="AS293" s="159"/>
      <c r="AT293" s="159"/>
      <c r="AU293" s="159"/>
      <c r="AV293" s="159"/>
      <c r="AW293" s="159"/>
      <c r="AX293" s="159"/>
      <c r="AY293" s="159"/>
      <c r="AZ293" s="159"/>
      <c r="BA293" s="159"/>
      <c r="BB293" s="159"/>
      <c r="BC293" s="159"/>
      <c r="BD293" s="159"/>
      <c r="BE293" s="159"/>
      <c r="BF293" s="159"/>
      <c r="BG293" s="159"/>
      <c r="BH293" s="159"/>
      <c r="BI293" s="159"/>
      <c r="BJ293" s="159"/>
      <c r="BK293" s="159"/>
      <c r="BL293" s="159"/>
      <c r="BM293" s="159"/>
      <c r="BN293" s="159"/>
      <c r="BO293" s="159"/>
      <c r="BP293" s="159"/>
      <c r="BQ293" s="159"/>
      <c r="BR293" s="159"/>
      <c r="BS293" s="159"/>
      <c r="BT293" s="159"/>
      <c r="BU293" s="159"/>
      <c r="BV293" s="159"/>
      <c r="BW293" s="159"/>
      <c r="BX293" s="159"/>
      <c r="BY293" s="159"/>
      <c r="BZ293" s="159"/>
      <c r="CA293" s="159"/>
      <c r="CB293" s="159"/>
      <c r="CC293" s="159"/>
      <c r="CD293" s="159"/>
      <c r="CE293" s="159"/>
      <c r="CF293" s="159"/>
      <c r="CG293" s="159"/>
      <c r="CH293" s="159"/>
      <c r="CI293" s="159"/>
      <c r="CJ293" s="159"/>
      <c r="CK293" s="159"/>
      <c r="CL293" s="159"/>
      <c r="CM293" s="159"/>
      <c r="CN293" s="159"/>
      <c r="CO293" s="159"/>
      <c r="CP293" s="159"/>
      <c r="CQ293" s="159"/>
      <c r="CR293" s="159"/>
      <c r="CS293" s="159"/>
      <c r="CT293" s="159"/>
      <c r="CU293" s="159"/>
      <c r="CV293" s="159"/>
      <c r="CW293" s="159"/>
      <c r="CX293" s="159"/>
      <c r="CY293" s="159"/>
      <c r="CZ293" s="159"/>
      <c r="DA293" s="159"/>
      <c r="DB293" s="159"/>
      <c r="DC293" s="159"/>
      <c r="DD293" s="159"/>
      <c r="DE293" s="159"/>
      <c r="DF293" s="159"/>
      <c r="DG293" s="159"/>
      <c r="DH293" s="159"/>
      <c r="DI293" s="159"/>
      <c r="DJ293" s="159"/>
      <c r="DK293" s="159"/>
      <c r="DL293" s="159"/>
      <c r="DM293" s="159"/>
      <c r="DN293" s="159"/>
      <c r="DO293" s="159"/>
      <c r="DP293" s="159"/>
      <c r="DQ293" s="159"/>
      <c r="DR293" s="159"/>
      <c r="DS293" s="159"/>
      <c r="DT293" s="159"/>
      <c r="DU293" s="159"/>
      <c r="DV293" s="159"/>
      <c r="DW293" s="159"/>
      <c r="DX293" s="159"/>
      <c r="DY293" s="159"/>
      <c r="DZ293" s="159"/>
      <c r="EA293" s="159"/>
      <c r="EB293" s="159"/>
      <c r="EC293" s="159"/>
      <c r="ED293" s="159"/>
      <c r="EE293" s="159"/>
      <c r="EF293" s="159"/>
      <c r="EG293" s="159"/>
      <c r="EH293" s="159"/>
      <c r="EI293" s="159"/>
      <c r="EJ293" s="159"/>
      <c r="EK293" s="159"/>
      <c r="EL293" s="159"/>
      <c r="EM293" s="159"/>
      <c r="EN293" s="159"/>
      <c r="EO293" s="159"/>
      <c r="EP293" s="159"/>
      <c r="EQ293" s="159"/>
      <c r="ER293" s="159"/>
      <c r="ES293" s="159"/>
      <c r="ET293" s="159"/>
      <c r="EU293" s="159"/>
      <c r="EV293" s="159"/>
      <c r="EW293" s="159"/>
      <c r="EX293" s="159"/>
      <c r="EY293" s="159"/>
      <c r="EZ293" s="159"/>
      <c r="FA293" s="159"/>
      <c r="FB293" s="159"/>
      <c r="FC293" s="159"/>
      <c r="FD293" s="159"/>
      <c r="FE293" s="159"/>
      <c r="FF293" s="159"/>
      <c r="FG293" s="159"/>
      <c r="FH293" s="159"/>
      <c r="FI293" s="159"/>
      <c r="FJ293" s="159"/>
      <c r="FK293" s="159"/>
      <c r="FL293" s="159"/>
      <c r="FM293" s="159"/>
      <c r="FN293" s="159"/>
      <c r="FO293" s="159"/>
      <c r="FP293" s="159"/>
      <c r="FQ293" s="159"/>
      <c r="FR293" s="159"/>
      <c r="FS293" s="159"/>
      <c r="FT293" s="159"/>
      <c r="FU293" s="159"/>
      <c r="FV293" s="159"/>
      <c r="FW293" s="159"/>
      <c r="FX293" s="159"/>
      <c r="FY293" s="159"/>
      <c r="FZ293" s="159"/>
      <c r="GA293" s="159"/>
      <c r="GB293" s="159"/>
      <c r="GC293" s="159"/>
      <c r="GD293" s="159"/>
      <c r="GE293" s="159"/>
      <c r="GF293" s="159"/>
      <c r="GG293" s="159"/>
      <c r="GH293" s="159"/>
    </row>
    <row r="294" customFormat="false" ht="12.75" hidden="false" customHeight="false" outlineLevel="0" collapsed="false">
      <c r="A294" s="168"/>
      <c r="B294" s="149"/>
      <c r="C294" s="149"/>
      <c r="D294" s="149"/>
      <c r="E294" s="149"/>
      <c r="F294" s="149"/>
      <c r="G294" s="149"/>
      <c r="H294" s="148"/>
      <c r="I294" s="170"/>
      <c r="R294" s="148"/>
      <c r="S294" s="158"/>
      <c r="T294" s="159"/>
      <c r="U294" s="159"/>
      <c r="V294" s="159"/>
      <c r="W294" s="159"/>
      <c r="X294" s="159"/>
      <c r="Y294" s="159"/>
      <c r="Z294" s="159"/>
      <c r="AA294" s="159"/>
      <c r="AB294" s="159"/>
      <c r="AC294" s="159"/>
      <c r="AD294" s="159"/>
      <c r="AE294" s="159"/>
      <c r="AF294" s="159"/>
      <c r="AG294" s="159"/>
      <c r="AH294" s="159"/>
      <c r="AI294" s="159"/>
      <c r="AJ294" s="159"/>
      <c r="AK294" s="159"/>
      <c r="AL294" s="159"/>
      <c r="AM294" s="159"/>
      <c r="AN294" s="159"/>
      <c r="AO294" s="159"/>
      <c r="AP294" s="159"/>
      <c r="AQ294" s="159"/>
      <c r="AR294" s="159"/>
      <c r="AS294" s="159"/>
      <c r="AT294" s="159"/>
      <c r="AU294" s="159"/>
      <c r="AV294" s="159"/>
      <c r="AW294" s="159"/>
      <c r="AX294" s="159"/>
      <c r="AY294" s="159"/>
      <c r="AZ294" s="159"/>
      <c r="BA294" s="159"/>
      <c r="BB294" s="159"/>
      <c r="BC294" s="159"/>
      <c r="BD294" s="159"/>
      <c r="BE294" s="159"/>
      <c r="BF294" s="159"/>
      <c r="BG294" s="159"/>
      <c r="BH294" s="159"/>
      <c r="BI294" s="159"/>
      <c r="BJ294" s="159"/>
      <c r="BK294" s="159"/>
      <c r="BL294" s="159"/>
      <c r="BM294" s="159"/>
      <c r="BN294" s="159"/>
      <c r="BO294" s="159"/>
      <c r="BP294" s="159"/>
      <c r="BQ294" s="159"/>
      <c r="BR294" s="159"/>
      <c r="BS294" s="159"/>
      <c r="BT294" s="159"/>
      <c r="BU294" s="159"/>
      <c r="BV294" s="159"/>
      <c r="BW294" s="159"/>
      <c r="BX294" s="159"/>
      <c r="BY294" s="159"/>
      <c r="BZ294" s="159"/>
      <c r="CA294" s="159"/>
      <c r="CB294" s="159"/>
      <c r="CC294" s="159"/>
      <c r="CD294" s="159"/>
      <c r="CE294" s="159"/>
      <c r="CF294" s="159"/>
      <c r="CG294" s="159"/>
      <c r="CH294" s="159"/>
      <c r="CI294" s="159"/>
      <c r="CJ294" s="159"/>
      <c r="CK294" s="159"/>
      <c r="CL294" s="159"/>
      <c r="CM294" s="159"/>
      <c r="CN294" s="159"/>
      <c r="CO294" s="159"/>
      <c r="CP294" s="159"/>
      <c r="CQ294" s="159"/>
      <c r="CR294" s="159"/>
      <c r="CS294" s="159"/>
      <c r="CT294" s="159"/>
      <c r="CU294" s="159"/>
      <c r="CV294" s="159"/>
      <c r="CW294" s="159"/>
      <c r="CX294" s="159"/>
      <c r="CY294" s="159"/>
      <c r="CZ294" s="159"/>
      <c r="DA294" s="159"/>
      <c r="DB294" s="159"/>
      <c r="DC294" s="159"/>
      <c r="DD294" s="159"/>
      <c r="DE294" s="159"/>
      <c r="DF294" s="159"/>
      <c r="DG294" s="159"/>
      <c r="DH294" s="159"/>
      <c r="DI294" s="159"/>
      <c r="DJ294" s="159"/>
      <c r="DK294" s="159"/>
      <c r="DL294" s="159"/>
      <c r="DM294" s="159"/>
      <c r="DN294" s="159"/>
      <c r="DO294" s="159"/>
      <c r="DP294" s="159"/>
      <c r="DQ294" s="159"/>
      <c r="DR294" s="159"/>
      <c r="DS294" s="159"/>
      <c r="DT294" s="159"/>
      <c r="DU294" s="159"/>
      <c r="DV294" s="159"/>
      <c r="DW294" s="159"/>
      <c r="DX294" s="159"/>
      <c r="DY294" s="159"/>
      <c r="DZ294" s="159"/>
      <c r="EA294" s="159"/>
      <c r="EB294" s="159"/>
      <c r="EC294" s="159"/>
      <c r="ED294" s="159"/>
      <c r="EE294" s="159"/>
      <c r="EF294" s="159"/>
      <c r="EG294" s="159"/>
      <c r="EH294" s="159"/>
      <c r="EI294" s="159"/>
      <c r="EJ294" s="159"/>
      <c r="EK294" s="159"/>
      <c r="EL294" s="159"/>
      <c r="EM294" s="159"/>
      <c r="EN294" s="159"/>
      <c r="EO294" s="159"/>
      <c r="EP294" s="159"/>
      <c r="EQ294" s="159"/>
      <c r="ER294" s="159"/>
      <c r="ES294" s="159"/>
      <c r="ET294" s="159"/>
      <c r="EU294" s="159"/>
      <c r="EV294" s="159"/>
      <c r="EW294" s="159"/>
      <c r="EX294" s="159"/>
      <c r="EY294" s="159"/>
      <c r="EZ294" s="159"/>
      <c r="FA294" s="159"/>
      <c r="FB294" s="159"/>
      <c r="FC294" s="159"/>
      <c r="FD294" s="159"/>
      <c r="FE294" s="159"/>
      <c r="FF294" s="159"/>
      <c r="FG294" s="159"/>
      <c r="FH294" s="159"/>
      <c r="FI294" s="159"/>
      <c r="FJ294" s="159"/>
      <c r="FK294" s="159"/>
      <c r="FL294" s="159"/>
      <c r="FM294" s="159"/>
      <c r="FN294" s="159"/>
      <c r="FO294" s="159"/>
      <c r="FP294" s="159"/>
      <c r="FQ294" s="159"/>
      <c r="FR294" s="159"/>
      <c r="FS294" s="159"/>
      <c r="FT294" s="159"/>
      <c r="FU294" s="159"/>
      <c r="FV294" s="159"/>
      <c r="FW294" s="159"/>
      <c r="FX294" s="159"/>
      <c r="FY294" s="159"/>
      <c r="FZ294" s="159"/>
      <c r="GA294" s="159"/>
      <c r="GB294" s="159"/>
      <c r="GC294" s="159"/>
      <c r="GD294" s="159"/>
      <c r="GE294" s="159"/>
      <c r="GF294" s="159"/>
      <c r="GG294" s="159"/>
      <c r="GH294" s="159"/>
    </row>
    <row r="295" customFormat="false" ht="12.75" hidden="false" customHeight="false" outlineLevel="0" collapsed="false">
      <c r="A295" s="168"/>
      <c r="B295" s="149"/>
      <c r="C295" s="149"/>
      <c r="D295" s="149"/>
      <c r="E295" s="149"/>
      <c r="F295" s="149"/>
      <c r="G295" s="149"/>
      <c r="H295" s="148"/>
      <c r="I295" s="170"/>
      <c r="R295" s="148"/>
      <c r="S295" s="158"/>
      <c r="T295" s="159"/>
      <c r="U295" s="159"/>
      <c r="V295" s="159"/>
      <c r="W295" s="159"/>
      <c r="X295" s="159"/>
      <c r="Y295" s="159"/>
      <c r="Z295" s="159"/>
      <c r="AA295" s="159"/>
      <c r="AB295" s="159"/>
      <c r="AC295" s="159"/>
      <c r="AD295" s="159"/>
      <c r="AE295" s="159"/>
      <c r="AF295" s="159"/>
      <c r="AG295" s="159"/>
      <c r="AH295" s="159"/>
      <c r="AI295" s="159"/>
      <c r="AJ295" s="159"/>
      <c r="AK295" s="159"/>
      <c r="AL295" s="159"/>
      <c r="AM295" s="159"/>
      <c r="AN295" s="159"/>
      <c r="AO295" s="159"/>
      <c r="AP295" s="159"/>
      <c r="AQ295" s="159"/>
      <c r="AR295" s="159"/>
      <c r="AS295" s="159"/>
      <c r="AT295" s="159"/>
      <c r="AU295" s="159"/>
      <c r="AV295" s="159"/>
      <c r="AW295" s="159"/>
      <c r="AX295" s="159"/>
      <c r="AY295" s="159"/>
      <c r="AZ295" s="159"/>
      <c r="BA295" s="159"/>
      <c r="BB295" s="159"/>
      <c r="BC295" s="159"/>
      <c r="BD295" s="159"/>
      <c r="BE295" s="159"/>
      <c r="BF295" s="159"/>
      <c r="BG295" s="159"/>
      <c r="BH295" s="159"/>
      <c r="BI295" s="159"/>
      <c r="BJ295" s="159"/>
      <c r="BK295" s="159"/>
      <c r="BL295" s="159"/>
      <c r="BM295" s="159"/>
      <c r="BN295" s="159"/>
      <c r="BO295" s="159"/>
      <c r="BP295" s="159"/>
      <c r="BQ295" s="159"/>
      <c r="BR295" s="159"/>
      <c r="BS295" s="159"/>
      <c r="BT295" s="159"/>
      <c r="BU295" s="159"/>
      <c r="BV295" s="159"/>
      <c r="BW295" s="159"/>
      <c r="BX295" s="159"/>
      <c r="BY295" s="159"/>
      <c r="BZ295" s="159"/>
      <c r="CA295" s="159"/>
      <c r="CB295" s="159"/>
      <c r="CC295" s="159"/>
      <c r="CD295" s="159"/>
      <c r="CE295" s="159"/>
      <c r="CF295" s="159"/>
      <c r="CG295" s="159"/>
      <c r="CH295" s="159"/>
      <c r="CI295" s="159"/>
      <c r="CJ295" s="159"/>
      <c r="CK295" s="159"/>
      <c r="CL295" s="159"/>
      <c r="CM295" s="159"/>
      <c r="CN295" s="159"/>
      <c r="CO295" s="159"/>
      <c r="CP295" s="159"/>
      <c r="CQ295" s="159"/>
      <c r="CR295" s="159"/>
      <c r="CS295" s="159"/>
      <c r="CT295" s="159"/>
      <c r="CU295" s="159"/>
      <c r="CV295" s="159"/>
      <c r="CW295" s="159"/>
      <c r="CX295" s="159"/>
      <c r="CY295" s="159"/>
      <c r="CZ295" s="159"/>
      <c r="DA295" s="159"/>
      <c r="DB295" s="159"/>
      <c r="DC295" s="159"/>
      <c r="DD295" s="159"/>
      <c r="DE295" s="159"/>
      <c r="DF295" s="159"/>
      <c r="DG295" s="159"/>
      <c r="DH295" s="159"/>
      <c r="DI295" s="159"/>
      <c r="DJ295" s="159"/>
      <c r="DK295" s="159"/>
      <c r="DL295" s="159"/>
      <c r="DM295" s="159"/>
      <c r="DN295" s="159"/>
      <c r="DO295" s="159"/>
      <c r="DP295" s="159"/>
      <c r="DQ295" s="159"/>
      <c r="DR295" s="159"/>
      <c r="DS295" s="159"/>
      <c r="DT295" s="159"/>
      <c r="DU295" s="159"/>
      <c r="DV295" s="159"/>
      <c r="DW295" s="159"/>
      <c r="DX295" s="159"/>
      <c r="DY295" s="159"/>
      <c r="DZ295" s="159"/>
      <c r="EA295" s="159"/>
      <c r="EB295" s="159"/>
      <c r="EC295" s="159"/>
      <c r="ED295" s="159"/>
      <c r="EE295" s="159"/>
      <c r="EF295" s="159"/>
      <c r="EG295" s="159"/>
      <c r="EH295" s="159"/>
      <c r="EI295" s="159"/>
      <c r="EJ295" s="159"/>
      <c r="EK295" s="159"/>
      <c r="EL295" s="159"/>
      <c r="EM295" s="159"/>
      <c r="EN295" s="159"/>
      <c r="EO295" s="159"/>
      <c r="EP295" s="159"/>
      <c r="EQ295" s="159"/>
      <c r="ER295" s="159"/>
      <c r="ES295" s="159"/>
      <c r="ET295" s="159"/>
      <c r="EU295" s="159"/>
      <c r="EV295" s="159"/>
      <c r="EW295" s="159"/>
      <c r="EX295" s="159"/>
      <c r="EY295" s="159"/>
      <c r="EZ295" s="159"/>
      <c r="FA295" s="159"/>
      <c r="FB295" s="159"/>
      <c r="FC295" s="159"/>
      <c r="FD295" s="159"/>
      <c r="FE295" s="159"/>
      <c r="FF295" s="159"/>
      <c r="FG295" s="159"/>
      <c r="FH295" s="159"/>
      <c r="FI295" s="159"/>
      <c r="FJ295" s="159"/>
      <c r="FK295" s="159"/>
      <c r="FL295" s="159"/>
      <c r="FM295" s="159"/>
      <c r="FN295" s="159"/>
      <c r="FO295" s="159"/>
      <c r="FP295" s="159"/>
      <c r="FQ295" s="159"/>
      <c r="FR295" s="159"/>
      <c r="FS295" s="159"/>
      <c r="FT295" s="159"/>
      <c r="FU295" s="159"/>
      <c r="FV295" s="159"/>
      <c r="FW295" s="159"/>
      <c r="FX295" s="159"/>
      <c r="FY295" s="159"/>
      <c r="FZ295" s="159"/>
      <c r="GA295" s="159"/>
      <c r="GB295" s="159"/>
      <c r="GC295" s="159"/>
      <c r="GD295" s="159"/>
      <c r="GE295" s="159"/>
      <c r="GF295" s="159"/>
      <c r="GG295" s="159"/>
      <c r="GH295" s="159"/>
    </row>
    <row r="296" customFormat="false" ht="12.75" hidden="false" customHeight="false" outlineLevel="0" collapsed="false">
      <c r="A296" s="168"/>
      <c r="B296" s="149"/>
      <c r="C296" s="149"/>
      <c r="D296" s="149"/>
      <c r="E296" s="149"/>
      <c r="F296" s="149"/>
      <c r="G296" s="149"/>
      <c r="H296" s="148"/>
      <c r="I296" s="170"/>
      <c r="R296" s="148"/>
      <c r="S296" s="158"/>
      <c r="T296" s="159"/>
      <c r="U296" s="159"/>
      <c r="V296" s="159"/>
      <c r="W296" s="159"/>
      <c r="X296" s="159"/>
      <c r="Y296" s="159"/>
      <c r="Z296" s="159"/>
      <c r="AA296" s="159"/>
      <c r="AB296" s="159"/>
      <c r="AC296" s="159"/>
      <c r="AD296" s="159"/>
      <c r="AE296" s="159"/>
      <c r="AF296" s="159"/>
      <c r="AG296" s="159"/>
      <c r="AH296" s="159"/>
      <c r="AI296" s="159"/>
      <c r="AJ296" s="159"/>
      <c r="AK296" s="159"/>
      <c r="AL296" s="159"/>
      <c r="AM296" s="159"/>
      <c r="AN296" s="159"/>
      <c r="AO296" s="159"/>
      <c r="AP296" s="159"/>
      <c r="AQ296" s="159"/>
      <c r="AR296" s="159"/>
      <c r="AS296" s="159"/>
      <c r="AT296" s="159"/>
      <c r="AU296" s="159"/>
      <c r="AV296" s="159"/>
      <c r="AW296" s="159"/>
      <c r="AX296" s="159"/>
      <c r="AY296" s="159"/>
      <c r="AZ296" s="159"/>
      <c r="BA296" s="159"/>
      <c r="BB296" s="159"/>
      <c r="BC296" s="159"/>
      <c r="BD296" s="159"/>
      <c r="BE296" s="159"/>
      <c r="BF296" s="159"/>
      <c r="BG296" s="159"/>
      <c r="BH296" s="159"/>
      <c r="BI296" s="159"/>
      <c r="BJ296" s="159"/>
      <c r="BK296" s="159"/>
      <c r="BL296" s="159"/>
      <c r="BM296" s="159"/>
      <c r="BN296" s="159"/>
      <c r="BO296" s="159"/>
      <c r="BP296" s="159"/>
      <c r="BQ296" s="159"/>
      <c r="BR296" s="159"/>
      <c r="BS296" s="159"/>
      <c r="BT296" s="159"/>
      <c r="BU296" s="159"/>
      <c r="BV296" s="159"/>
      <c r="BW296" s="159"/>
      <c r="BX296" s="159"/>
      <c r="BY296" s="159"/>
      <c r="BZ296" s="159"/>
      <c r="CA296" s="159"/>
      <c r="CB296" s="159"/>
      <c r="CC296" s="159"/>
      <c r="CD296" s="159"/>
      <c r="CE296" s="159"/>
      <c r="CF296" s="159"/>
      <c r="CG296" s="159"/>
      <c r="CH296" s="159"/>
      <c r="CI296" s="159"/>
      <c r="CJ296" s="159"/>
      <c r="CK296" s="159"/>
      <c r="CL296" s="159"/>
      <c r="CM296" s="159"/>
      <c r="CN296" s="159"/>
      <c r="CO296" s="159"/>
      <c r="CP296" s="159"/>
      <c r="CQ296" s="159"/>
      <c r="CR296" s="159"/>
      <c r="CS296" s="159"/>
      <c r="CT296" s="159"/>
      <c r="CU296" s="159"/>
      <c r="CV296" s="159"/>
      <c r="CW296" s="159"/>
      <c r="CX296" s="159"/>
      <c r="CY296" s="159"/>
      <c r="CZ296" s="159"/>
      <c r="DA296" s="159"/>
      <c r="DB296" s="159"/>
      <c r="DC296" s="159"/>
      <c r="DD296" s="159"/>
      <c r="DE296" s="159"/>
      <c r="DF296" s="159"/>
      <c r="DG296" s="159"/>
      <c r="DH296" s="159"/>
      <c r="DI296" s="159"/>
      <c r="DJ296" s="159"/>
      <c r="DK296" s="159"/>
      <c r="DL296" s="159"/>
      <c r="DM296" s="159"/>
      <c r="DN296" s="159"/>
      <c r="DO296" s="159"/>
      <c r="DP296" s="159"/>
      <c r="DQ296" s="159"/>
      <c r="DR296" s="159"/>
      <c r="DS296" s="159"/>
      <c r="DT296" s="159"/>
      <c r="DU296" s="159"/>
      <c r="DV296" s="159"/>
      <c r="DW296" s="159"/>
      <c r="DX296" s="159"/>
      <c r="DY296" s="159"/>
      <c r="DZ296" s="159"/>
      <c r="EA296" s="159"/>
      <c r="EB296" s="159"/>
      <c r="EC296" s="159"/>
      <c r="ED296" s="159"/>
      <c r="EE296" s="159"/>
      <c r="EF296" s="159"/>
      <c r="EG296" s="159"/>
      <c r="EH296" s="159"/>
      <c r="EI296" s="159"/>
      <c r="EJ296" s="159"/>
      <c r="EK296" s="159"/>
      <c r="EL296" s="159"/>
      <c r="EM296" s="159"/>
      <c r="EN296" s="159"/>
      <c r="EO296" s="159"/>
      <c r="EP296" s="159"/>
      <c r="EQ296" s="159"/>
      <c r="ER296" s="159"/>
      <c r="ES296" s="159"/>
      <c r="ET296" s="159"/>
      <c r="EU296" s="159"/>
      <c r="EV296" s="159"/>
      <c r="EW296" s="159"/>
      <c r="EX296" s="159"/>
      <c r="EY296" s="159"/>
      <c r="EZ296" s="159"/>
      <c r="FA296" s="159"/>
      <c r="FB296" s="159"/>
      <c r="FC296" s="159"/>
      <c r="FD296" s="159"/>
      <c r="FE296" s="159"/>
      <c r="FF296" s="159"/>
      <c r="FG296" s="159"/>
      <c r="FH296" s="159"/>
      <c r="FI296" s="159"/>
      <c r="FJ296" s="159"/>
      <c r="FK296" s="159"/>
      <c r="FL296" s="159"/>
      <c r="FM296" s="159"/>
      <c r="FN296" s="159"/>
      <c r="FO296" s="159"/>
      <c r="FP296" s="159"/>
      <c r="FQ296" s="159"/>
      <c r="FR296" s="159"/>
      <c r="FS296" s="159"/>
      <c r="FT296" s="159"/>
      <c r="FU296" s="159"/>
      <c r="FV296" s="159"/>
      <c r="FW296" s="159"/>
      <c r="FX296" s="159"/>
      <c r="FY296" s="159"/>
      <c r="FZ296" s="159"/>
      <c r="GA296" s="159"/>
      <c r="GB296" s="159"/>
      <c r="GC296" s="159"/>
      <c r="GD296" s="159"/>
      <c r="GE296" s="159"/>
      <c r="GF296" s="159"/>
      <c r="GG296" s="159"/>
      <c r="GH296" s="159"/>
    </row>
    <row r="297" customFormat="false" ht="12.75" hidden="false" customHeight="false" outlineLevel="0" collapsed="false">
      <c r="A297" s="168"/>
      <c r="B297" s="149"/>
      <c r="C297" s="149"/>
      <c r="D297" s="149"/>
      <c r="E297" s="149"/>
      <c r="F297" s="149"/>
      <c r="G297" s="149"/>
      <c r="H297" s="148"/>
      <c r="I297" s="170"/>
      <c r="R297" s="148"/>
      <c r="S297" s="158"/>
      <c r="T297" s="159"/>
      <c r="U297" s="159"/>
      <c r="V297" s="159"/>
      <c r="W297" s="159"/>
      <c r="X297" s="159"/>
      <c r="Y297" s="159"/>
      <c r="Z297" s="159"/>
      <c r="AA297" s="159"/>
      <c r="AB297" s="159"/>
      <c r="AC297" s="159"/>
      <c r="AD297" s="159"/>
      <c r="AE297" s="159"/>
      <c r="AF297" s="159"/>
      <c r="AG297" s="159"/>
      <c r="AH297" s="159"/>
      <c r="AI297" s="159"/>
      <c r="AJ297" s="159"/>
      <c r="AK297" s="159"/>
      <c r="AL297" s="159"/>
      <c r="AM297" s="159"/>
      <c r="AN297" s="159"/>
      <c r="AO297" s="159"/>
      <c r="AP297" s="159"/>
      <c r="AQ297" s="159"/>
      <c r="AR297" s="159"/>
      <c r="AS297" s="159"/>
      <c r="AT297" s="159"/>
      <c r="AU297" s="159"/>
      <c r="AV297" s="159"/>
      <c r="AW297" s="159"/>
      <c r="AX297" s="159"/>
      <c r="AY297" s="159"/>
      <c r="AZ297" s="159"/>
      <c r="BA297" s="159"/>
      <c r="BB297" s="159"/>
      <c r="BC297" s="159"/>
      <c r="BD297" s="159"/>
      <c r="BE297" s="159"/>
      <c r="BF297" s="159"/>
      <c r="BG297" s="159"/>
      <c r="BH297" s="159"/>
      <c r="BI297" s="159"/>
      <c r="BJ297" s="159"/>
      <c r="BK297" s="159"/>
      <c r="BL297" s="159"/>
      <c r="BM297" s="159"/>
      <c r="BN297" s="159"/>
      <c r="BO297" s="159"/>
      <c r="BP297" s="159"/>
      <c r="BQ297" s="159"/>
      <c r="BR297" s="159"/>
      <c r="BS297" s="159"/>
      <c r="BT297" s="159"/>
      <c r="BU297" s="159"/>
      <c r="BV297" s="159"/>
      <c r="BW297" s="159"/>
      <c r="BX297" s="159"/>
      <c r="BY297" s="159"/>
      <c r="BZ297" s="159"/>
      <c r="CA297" s="159"/>
      <c r="CB297" s="159"/>
      <c r="CC297" s="159"/>
      <c r="CD297" s="159"/>
      <c r="CE297" s="159"/>
      <c r="CF297" s="159"/>
      <c r="CG297" s="159"/>
      <c r="CH297" s="159"/>
      <c r="CI297" s="159"/>
      <c r="CJ297" s="159"/>
      <c r="CK297" s="159"/>
      <c r="CL297" s="159"/>
      <c r="CM297" s="159"/>
      <c r="CN297" s="159"/>
      <c r="CO297" s="159"/>
      <c r="CP297" s="159"/>
      <c r="CQ297" s="159"/>
      <c r="CR297" s="159"/>
      <c r="CS297" s="159"/>
      <c r="CT297" s="159"/>
      <c r="CU297" s="159"/>
      <c r="CV297" s="159"/>
      <c r="CW297" s="159"/>
      <c r="CX297" s="159"/>
      <c r="CY297" s="159"/>
      <c r="CZ297" s="159"/>
      <c r="DA297" s="159"/>
      <c r="DB297" s="159"/>
      <c r="DC297" s="159"/>
      <c r="DD297" s="159"/>
      <c r="DE297" s="159"/>
      <c r="DF297" s="159"/>
      <c r="DG297" s="159"/>
      <c r="DH297" s="159"/>
      <c r="DI297" s="159"/>
      <c r="DJ297" s="159"/>
      <c r="DK297" s="159"/>
      <c r="DL297" s="159"/>
      <c r="DM297" s="159"/>
      <c r="DN297" s="159"/>
      <c r="DO297" s="159"/>
      <c r="DP297" s="159"/>
      <c r="DQ297" s="159"/>
      <c r="DR297" s="159"/>
      <c r="DS297" s="159"/>
      <c r="DT297" s="159"/>
      <c r="DU297" s="159"/>
      <c r="DV297" s="159"/>
      <c r="DW297" s="159"/>
      <c r="DX297" s="159"/>
      <c r="DY297" s="159"/>
      <c r="DZ297" s="159"/>
      <c r="EA297" s="159"/>
      <c r="EB297" s="159"/>
      <c r="EC297" s="159"/>
      <c r="ED297" s="159"/>
      <c r="EE297" s="159"/>
      <c r="EF297" s="159"/>
      <c r="EG297" s="159"/>
      <c r="EH297" s="159"/>
      <c r="EI297" s="159"/>
      <c r="EJ297" s="159"/>
      <c r="EK297" s="159"/>
      <c r="EL297" s="159"/>
      <c r="EM297" s="159"/>
      <c r="EN297" s="159"/>
      <c r="EO297" s="159"/>
      <c r="EP297" s="159"/>
      <c r="EQ297" s="159"/>
      <c r="ER297" s="159"/>
      <c r="ES297" s="159"/>
      <c r="ET297" s="159"/>
      <c r="EU297" s="159"/>
      <c r="EV297" s="159"/>
      <c r="EW297" s="159"/>
      <c r="EX297" s="159"/>
      <c r="EY297" s="159"/>
      <c r="EZ297" s="159"/>
      <c r="FA297" s="159"/>
      <c r="FB297" s="159"/>
      <c r="FC297" s="159"/>
      <c r="FD297" s="159"/>
      <c r="FE297" s="159"/>
      <c r="FF297" s="159"/>
      <c r="FG297" s="159"/>
      <c r="FH297" s="159"/>
      <c r="FI297" s="159"/>
      <c r="FJ297" s="159"/>
      <c r="FK297" s="159"/>
      <c r="FL297" s="159"/>
      <c r="FM297" s="159"/>
      <c r="FN297" s="159"/>
      <c r="FO297" s="159"/>
      <c r="FP297" s="159"/>
      <c r="FQ297" s="159"/>
      <c r="FR297" s="159"/>
      <c r="FS297" s="159"/>
      <c r="FT297" s="159"/>
      <c r="FU297" s="159"/>
      <c r="FV297" s="159"/>
      <c r="FW297" s="159"/>
      <c r="FX297" s="159"/>
      <c r="FY297" s="159"/>
      <c r="FZ297" s="159"/>
      <c r="GA297" s="159"/>
      <c r="GB297" s="159"/>
      <c r="GC297" s="159"/>
      <c r="GD297" s="159"/>
      <c r="GE297" s="159"/>
      <c r="GF297" s="159"/>
      <c r="GG297" s="159"/>
      <c r="GH297" s="159"/>
    </row>
    <row r="298" customFormat="false" ht="12.75" hidden="false" customHeight="false" outlineLevel="0" collapsed="false">
      <c r="A298" s="168"/>
      <c r="B298" s="149"/>
      <c r="C298" s="149"/>
      <c r="D298" s="149"/>
      <c r="E298" s="149"/>
      <c r="F298" s="149"/>
      <c r="G298" s="149"/>
      <c r="H298" s="148"/>
      <c r="I298" s="170"/>
      <c r="R298" s="148"/>
      <c r="S298" s="158"/>
      <c r="T298" s="159"/>
      <c r="U298" s="159"/>
      <c r="V298" s="159"/>
      <c r="W298" s="159"/>
      <c r="X298" s="159"/>
      <c r="Y298" s="159"/>
      <c r="Z298" s="159"/>
      <c r="AA298" s="159"/>
      <c r="AB298" s="159"/>
      <c r="AC298" s="159"/>
      <c r="AD298" s="159"/>
      <c r="AE298" s="159"/>
      <c r="AF298" s="159"/>
      <c r="AG298" s="159"/>
      <c r="AH298" s="159"/>
      <c r="AI298" s="159"/>
      <c r="AJ298" s="159"/>
      <c r="AK298" s="159"/>
      <c r="AL298" s="159"/>
      <c r="AM298" s="159"/>
      <c r="AN298" s="159"/>
      <c r="AO298" s="159"/>
      <c r="AP298" s="159"/>
      <c r="AQ298" s="159"/>
      <c r="AR298" s="159"/>
      <c r="AS298" s="159"/>
      <c r="AT298" s="159"/>
      <c r="AU298" s="159"/>
      <c r="AV298" s="159"/>
      <c r="AW298" s="159"/>
      <c r="AX298" s="159"/>
      <c r="AY298" s="159"/>
      <c r="AZ298" s="159"/>
      <c r="BA298" s="159"/>
      <c r="BB298" s="159"/>
      <c r="BC298" s="159"/>
      <c r="BD298" s="159"/>
      <c r="BE298" s="159"/>
      <c r="BF298" s="159"/>
      <c r="BG298" s="159"/>
      <c r="BH298" s="159"/>
      <c r="BI298" s="159"/>
      <c r="BJ298" s="159"/>
      <c r="BK298" s="159"/>
      <c r="BL298" s="159"/>
      <c r="BM298" s="159"/>
      <c r="BN298" s="159"/>
      <c r="BO298" s="159"/>
      <c r="BP298" s="159"/>
      <c r="BQ298" s="159"/>
      <c r="BR298" s="159"/>
      <c r="BS298" s="159"/>
      <c r="BT298" s="159"/>
      <c r="BU298" s="159"/>
      <c r="BV298" s="159"/>
      <c r="BW298" s="159"/>
      <c r="BX298" s="159"/>
      <c r="BY298" s="159"/>
      <c r="BZ298" s="159"/>
      <c r="CA298" s="159"/>
      <c r="CB298" s="159"/>
      <c r="CC298" s="159"/>
      <c r="CD298" s="159"/>
      <c r="CE298" s="159"/>
      <c r="CF298" s="159"/>
      <c r="CG298" s="159"/>
      <c r="CH298" s="159"/>
      <c r="CI298" s="159"/>
      <c r="CJ298" s="159"/>
      <c r="CK298" s="159"/>
      <c r="CL298" s="159"/>
      <c r="CM298" s="159"/>
      <c r="CN298" s="159"/>
      <c r="CO298" s="159"/>
      <c r="CP298" s="159"/>
      <c r="CQ298" s="159"/>
      <c r="CR298" s="159"/>
      <c r="CS298" s="159"/>
      <c r="CT298" s="159"/>
      <c r="CU298" s="159"/>
      <c r="CV298" s="159"/>
      <c r="CW298" s="159"/>
      <c r="CX298" s="159"/>
      <c r="CY298" s="159"/>
      <c r="CZ298" s="159"/>
      <c r="DA298" s="159"/>
      <c r="DB298" s="159"/>
      <c r="DC298" s="159"/>
      <c r="DD298" s="159"/>
      <c r="DE298" s="159"/>
      <c r="DF298" s="159"/>
      <c r="DG298" s="159"/>
      <c r="DH298" s="159"/>
      <c r="DI298" s="159"/>
      <c r="DJ298" s="159"/>
      <c r="DK298" s="159"/>
      <c r="DL298" s="159"/>
      <c r="DM298" s="159"/>
      <c r="DN298" s="159"/>
      <c r="DO298" s="159"/>
      <c r="DP298" s="159"/>
      <c r="DQ298" s="159"/>
      <c r="DR298" s="159"/>
      <c r="DS298" s="159"/>
      <c r="DT298" s="159"/>
      <c r="DU298" s="159"/>
      <c r="DV298" s="159"/>
      <c r="DW298" s="159"/>
      <c r="DX298" s="159"/>
      <c r="DY298" s="159"/>
      <c r="DZ298" s="159"/>
      <c r="EA298" s="159"/>
      <c r="EB298" s="159"/>
      <c r="EC298" s="159"/>
      <c r="ED298" s="159"/>
      <c r="EE298" s="159"/>
      <c r="EF298" s="159"/>
      <c r="EG298" s="159"/>
      <c r="EH298" s="159"/>
      <c r="EI298" s="159"/>
      <c r="EJ298" s="159"/>
      <c r="EK298" s="159"/>
      <c r="EL298" s="159"/>
      <c r="EM298" s="159"/>
      <c r="EN298" s="159"/>
      <c r="EO298" s="159"/>
      <c r="EP298" s="159"/>
      <c r="EQ298" s="159"/>
      <c r="ER298" s="159"/>
      <c r="ES298" s="159"/>
      <c r="ET298" s="159"/>
      <c r="EU298" s="159"/>
      <c r="EV298" s="159"/>
      <c r="EW298" s="159"/>
      <c r="EX298" s="159"/>
      <c r="EY298" s="159"/>
      <c r="EZ298" s="159"/>
      <c r="FA298" s="159"/>
      <c r="FB298" s="159"/>
      <c r="FC298" s="159"/>
      <c r="FD298" s="159"/>
      <c r="FE298" s="159"/>
      <c r="FF298" s="159"/>
      <c r="FG298" s="159"/>
      <c r="FH298" s="159"/>
      <c r="FI298" s="159"/>
      <c r="FJ298" s="159"/>
      <c r="FK298" s="159"/>
      <c r="FL298" s="159"/>
      <c r="FM298" s="159"/>
      <c r="FN298" s="159"/>
      <c r="FO298" s="159"/>
      <c r="FP298" s="159"/>
      <c r="FQ298" s="159"/>
      <c r="FR298" s="159"/>
      <c r="FS298" s="159"/>
      <c r="FT298" s="159"/>
      <c r="FU298" s="159"/>
      <c r="FV298" s="159"/>
      <c r="FW298" s="159"/>
      <c r="FX298" s="159"/>
      <c r="FY298" s="159"/>
      <c r="FZ298" s="159"/>
      <c r="GA298" s="159"/>
      <c r="GB298" s="159"/>
      <c r="GC298" s="159"/>
      <c r="GD298" s="159"/>
      <c r="GE298" s="159"/>
      <c r="GF298" s="159"/>
      <c r="GG298" s="159"/>
      <c r="GH298" s="159"/>
    </row>
    <row r="299" customFormat="false" ht="12.75" hidden="false" customHeight="false" outlineLevel="0" collapsed="false">
      <c r="A299" s="168"/>
      <c r="B299" s="149"/>
      <c r="C299" s="149"/>
      <c r="D299" s="149"/>
      <c r="E299" s="149"/>
      <c r="F299" s="149"/>
      <c r="G299" s="149"/>
      <c r="H299" s="148"/>
      <c r="I299" s="170"/>
      <c r="R299" s="148"/>
      <c r="S299" s="158"/>
      <c r="T299" s="159"/>
      <c r="U299" s="159"/>
      <c r="V299" s="159"/>
      <c r="W299" s="159"/>
      <c r="X299" s="159"/>
      <c r="Y299" s="159"/>
      <c r="Z299" s="159"/>
      <c r="AA299" s="159"/>
      <c r="AB299" s="159"/>
      <c r="AC299" s="159"/>
      <c r="AD299" s="159"/>
      <c r="AE299" s="159"/>
      <c r="AF299" s="159"/>
      <c r="AG299" s="159"/>
      <c r="AH299" s="159"/>
      <c r="AI299" s="159"/>
      <c r="AJ299" s="159"/>
      <c r="AK299" s="159"/>
      <c r="AL299" s="159"/>
      <c r="AM299" s="159"/>
      <c r="AN299" s="159"/>
      <c r="AO299" s="159"/>
      <c r="AP299" s="159"/>
      <c r="AQ299" s="159"/>
      <c r="AR299" s="159"/>
      <c r="AS299" s="159"/>
      <c r="AT299" s="159"/>
      <c r="AU299" s="159"/>
      <c r="AV299" s="159"/>
      <c r="AW299" s="159"/>
      <c r="AX299" s="159"/>
      <c r="AY299" s="159"/>
      <c r="AZ299" s="159"/>
      <c r="BA299" s="159"/>
      <c r="BB299" s="159"/>
      <c r="BC299" s="159"/>
      <c r="BD299" s="159"/>
      <c r="BE299" s="159"/>
      <c r="BF299" s="159"/>
      <c r="BG299" s="159"/>
      <c r="BH299" s="159"/>
      <c r="BI299" s="159"/>
      <c r="BJ299" s="159"/>
      <c r="BK299" s="159"/>
      <c r="BL299" s="159"/>
      <c r="BM299" s="159"/>
      <c r="BN299" s="159"/>
      <c r="BO299" s="159"/>
      <c r="BP299" s="159"/>
      <c r="BQ299" s="159"/>
      <c r="BR299" s="159"/>
      <c r="BS299" s="159"/>
      <c r="BT299" s="159"/>
      <c r="BU299" s="159"/>
      <c r="BV299" s="159"/>
      <c r="BW299" s="159"/>
      <c r="BX299" s="159"/>
      <c r="BY299" s="159"/>
      <c r="BZ299" s="159"/>
      <c r="CA299" s="159"/>
      <c r="CB299" s="159"/>
      <c r="CC299" s="159"/>
      <c r="CD299" s="159"/>
      <c r="CE299" s="159"/>
      <c r="CF299" s="159"/>
      <c r="CG299" s="159"/>
      <c r="CH299" s="159"/>
      <c r="CI299" s="159"/>
      <c r="CJ299" s="159"/>
      <c r="CK299" s="159"/>
      <c r="CL299" s="159"/>
      <c r="CM299" s="159"/>
      <c r="CN299" s="159"/>
      <c r="CO299" s="159"/>
      <c r="CP299" s="159"/>
      <c r="CQ299" s="159"/>
      <c r="CR299" s="159"/>
      <c r="CS299" s="159"/>
      <c r="CT299" s="159"/>
      <c r="CU299" s="159"/>
      <c r="CV299" s="159"/>
      <c r="CW299" s="159"/>
      <c r="CX299" s="159"/>
      <c r="CY299" s="159"/>
      <c r="CZ299" s="159"/>
      <c r="DA299" s="159"/>
      <c r="DB299" s="159"/>
      <c r="DC299" s="159"/>
      <c r="DD299" s="159"/>
      <c r="DE299" s="159"/>
      <c r="DF299" s="159"/>
      <c r="DG299" s="159"/>
      <c r="DH299" s="159"/>
      <c r="DI299" s="159"/>
      <c r="DJ299" s="159"/>
      <c r="DK299" s="159"/>
      <c r="DL299" s="159"/>
      <c r="DM299" s="159"/>
      <c r="DN299" s="159"/>
      <c r="DO299" s="159"/>
      <c r="DP299" s="159"/>
      <c r="DQ299" s="159"/>
      <c r="DR299" s="159"/>
      <c r="DS299" s="159"/>
      <c r="DT299" s="159"/>
      <c r="DU299" s="159"/>
      <c r="DV299" s="159"/>
      <c r="DW299" s="159"/>
      <c r="DX299" s="159"/>
      <c r="DY299" s="159"/>
      <c r="DZ299" s="159"/>
      <c r="EA299" s="159"/>
      <c r="EB299" s="159"/>
      <c r="EC299" s="159"/>
      <c r="ED299" s="159"/>
      <c r="EE299" s="159"/>
      <c r="EF299" s="159"/>
      <c r="EG299" s="159"/>
      <c r="EH299" s="159"/>
      <c r="EI299" s="159"/>
      <c r="EJ299" s="159"/>
      <c r="EK299" s="159"/>
      <c r="EL299" s="159"/>
      <c r="EM299" s="159"/>
      <c r="EN299" s="159"/>
      <c r="EO299" s="159"/>
      <c r="EP299" s="159"/>
      <c r="EQ299" s="159"/>
      <c r="ER299" s="159"/>
      <c r="ES299" s="159"/>
      <c r="ET299" s="159"/>
      <c r="EU299" s="159"/>
      <c r="EV299" s="159"/>
      <c r="EW299" s="159"/>
      <c r="EX299" s="159"/>
      <c r="EY299" s="159"/>
      <c r="EZ299" s="159"/>
      <c r="FA299" s="159"/>
      <c r="FB299" s="159"/>
      <c r="FC299" s="159"/>
      <c r="FD299" s="159"/>
      <c r="FE299" s="159"/>
      <c r="FF299" s="159"/>
      <c r="FG299" s="159"/>
      <c r="FH299" s="159"/>
      <c r="FI299" s="159"/>
      <c r="FJ299" s="159"/>
      <c r="FK299" s="159"/>
      <c r="FL299" s="159"/>
      <c r="FM299" s="159"/>
      <c r="FN299" s="159"/>
      <c r="FO299" s="159"/>
      <c r="FP299" s="159"/>
      <c r="FQ299" s="159"/>
      <c r="FR299" s="159"/>
      <c r="FS299" s="159"/>
      <c r="FT299" s="159"/>
      <c r="FU299" s="159"/>
      <c r="FV299" s="159"/>
      <c r="FW299" s="159"/>
      <c r="FX299" s="159"/>
      <c r="FY299" s="159"/>
      <c r="FZ299" s="159"/>
      <c r="GA299" s="159"/>
      <c r="GB299" s="159"/>
      <c r="GC299" s="159"/>
      <c r="GD299" s="159"/>
      <c r="GE299" s="159"/>
      <c r="GF299" s="159"/>
      <c r="GG299" s="159"/>
      <c r="GH299" s="159"/>
    </row>
    <row r="300" customFormat="false" ht="12.75" hidden="false" customHeight="false" outlineLevel="0" collapsed="false">
      <c r="A300" s="168"/>
      <c r="B300" s="149"/>
      <c r="C300" s="149"/>
      <c r="D300" s="149"/>
      <c r="E300" s="149"/>
      <c r="F300" s="149"/>
      <c r="G300" s="149"/>
      <c r="H300" s="148"/>
      <c r="I300" s="170"/>
      <c r="R300" s="148"/>
      <c r="S300" s="158"/>
      <c r="T300" s="159"/>
      <c r="U300" s="159"/>
      <c r="V300" s="159"/>
      <c r="W300" s="159"/>
      <c r="X300" s="159"/>
      <c r="Y300" s="159"/>
      <c r="Z300" s="159"/>
      <c r="AA300" s="159"/>
      <c r="AB300" s="159"/>
      <c r="AC300" s="159"/>
      <c r="AD300" s="159"/>
      <c r="AE300" s="159"/>
      <c r="AF300" s="159"/>
      <c r="AG300" s="159"/>
      <c r="AH300" s="159"/>
      <c r="AI300" s="159"/>
      <c r="AJ300" s="159"/>
      <c r="AK300" s="159"/>
      <c r="AL300" s="159"/>
      <c r="AM300" s="159"/>
      <c r="AN300" s="159"/>
      <c r="AO300" s="159"/>
      <c r="AP300" s="159"/>
      <c r="AQ300" s="159"/>
      <c r="AR300" s="159"/>
      <c r="AS300" s="159"/>
      <c r="AT300" s="159"/>
      <c r="AU300" s="159"/>
      <c r="AV300" s="159"/>
      <c r="AW300" s="159"/>
      <c r="AX300" s="159"/>
      <c r="AY300" s="159"/>
      <c r="AZ300" s="159"/>
      <c r="BA300" s="159"/>
      <c r="BB300" s="159"/>
      <c r="BC300" s="159"/>
      <c r="BD300" s="159"/>
      <c r="BE300" s="159"/>
      <c r="BF300" s="159"/>
      <c r="BG300" s="159"/>
      <c r="BH300" s="159"/>
      <c r="BI300" s="159"/>
      <c r="BJ300" s="159"/>
      <c r="BK300" s="159"/>
      <c r="BL300" s="159"/>
      <c r="BM300" s="159"/>
      <c r="BN300" s="159"/>
      <c r="BO300" s="159"/>
      <c r="BP300" s="159"/>
      <c r="BQ300" s="159"/>
      <c r="BR300" s="159"/>
      <c r="BS300" s="159"/>
      <c r="BT300" s="159"/>
      <c r="BU300" s="159"/>
      <c r="BV300" s="159"/>
      <c r="BW300" s="159"/>
      <c r="BX300" s="159"/>
      <c r="BY300" s="159"/>
      <c r="BZ300" s="159"/>
      <c r="CA300" s="159"/>
      <c r="CB300" s="159"/>
      <c r="CC300" s="159"/>
      <c r="CD300" s="159"/>
      <c r="CE300" s="159"/>
      <c r="CF300" s="159"/>
      <c r="CG300" s="159"/>
      <c r="CH300" s="159"/>
      <c r="CI300" s="159"/>
      <c r="CJ300" s="159"/>
      <c r="CK300" s="159"/>
      <c r="CL300" s="159"/>
      <c r="CM300" s="159"/>
      <c r="CN300" s="159"/>
      <c r="CO300" s="159"/>
      <c r="CP300" s="159"/>
      <c r="CQ300" s="159"/>
      <c r="CR300" s="159"/>
      <c r="CS300" s="159"/>
      <c r="CT300" s="159"/>
      <c r="CU300" s="159"/>
      <c r="CV300" s="159"/>
      <c r="CW300" s="159"/>
      <c r="CX300" s="159"/>
      <c r="CY300" s="159"/>
      <c r="CZ300" s="159"/>
      <c r="DA300" s="159"/>
      <c r="DB300" s="159"/>
      <c r="DC300" s="159"/>
      <c r="DD300" s="159"/>
      <c r="DE300" s="159"/>
      <c r="DF300" s="159"/>
      <c r="DG300" s="159"/>
      <c r="DH300" s="159"/>
      <c r="DI300" s="159"/>
      <c r="DJ300" s="159"/>
      <c r="DK300" s="159"/>
      <c r="DL300" s="159"/>
      <c r="DM300" s="159"/>
      <c r="DN300" s="159"/>
      <c r="DO300" s="159"/>
      <c r="DP300" s="159"/>
      <c r="DQ300" s="159"/>
      <c r="DR300" s="159"/>
      <c r="DS300" s="159"/>
      <c r="DT300" s="159"/>
      <c r="DU300" s="159"/>
      <c r="DV300" s="159"/>
      <c r="DW300" s="159"/>
      <c r="DX300" s="159"/>
      <c r="DY300" s="159"/>
      <c r="DZ300" s="159"/>
      <c r="EA300" s="159"/>
      <c r="EB300" s="159"/>
      <c r="EC300" s="159"/>
      <c r="ED300" s="159"/>
      <c r="EE300" s="159"/>
      <c r="EF300" s="159"/>
      <c r="EG300" s="159"/>
      <c r="EH300" s="159"/>
      <c r="EI300" s="159"/>
      <c r="EJ300" s="159"/>
      <c r="EK300" s="159"/>
      <c r="EL300" s="159"/>
      <c r="EM300" s="159"/>
      <c r="EN300" s="159"/>
      <c r="EO300" s="159"/>
      <c r="EP300" s="159"/>
      <c r="EQ300" s="159"/>
      <c r="ER300" s="159"/>
      <c r="ES300" s="159"/>
      <c r="ET300" s="159"/>
      <c r="EU300" s="159"/>
      <c r="EV300" s="159"/>
      <c r="EW300" s="159"/>
      <c r="EX300" s="159"/>
      <c r="EY300" s="159"/>
      <c r="EZ300" s="159"/>
      <c r="FA300" s="159"/>
      <c r="FB300" s="159"/>
      <c r="FC300" s="159"/>
      <c r="FD300" s="159"/>
      <c r="FE300" s="159"/>
      <c r="FF300" s="159"/>
      <c r="FG300" s="159"/>
      <c r="FH300" s="159"/>
      <c r="FI300" s="159"/>
      <c r="FJ300" s="159"/>
      <c r="FK300" s="159"/>
      <c r="FL300" s="159"/>
      <c r="FM300" s="159"/>
      <c r="FN300" s="159"/>
      <c r="FO300" s="159"/>
      <c r="FP300" s="159"/>
      <c r="FQ300" s="159"/>
      <c r="FR300" s="159"/>
      <c r="FS300" s="159"/>
      <c r="FT300" s="159"/>
      <c r="FU300" s="159"/>
      <c r="FV300" s="159"/>
      <c r="FW300" s="159"/>
      <c r="FX300" s="159"/>
      <c r="FY300" s="159"/>
      <c r="FZ300" s="159"/>
      <c r="GA300" s="159"/>
      <c r="GB300" s="159"/>
      <c r="GC300" s="159"/>
      <c r="GD300" s="159"/>
      <c r="GE300" s="159"/>
      <c r="GF300" s="159"/>
      <c r="GG300" s="159"/>
      <c r="GH300" s="159"/>
    </row>
    <row r="301" customFormat="false" ht="12.75" hidden="false" customHeight="false" outlineLevel="0" collapsed="false">
      <c r="A301" s="168"/>
      <c r="B301" s="149"/>
      <c r="C301" s="149"/>
      <c r="D301" s="149"/>
      <c r="E301" s="149"/>
      <c r="F301" s="149"/>
      <c r="G301" s="149"/>
      <c r="H301" s="148"/>
      <c r="I301" s="170"/>
      <c r="R301" s="148"/>
      <c r="S301" s="158"/>
      <c r="T301" s="159"/>
      <c r="U301" s="159"/>
      <c r="V301" s="159"/>
      <c r="W301" s="159"/>
      <c r="X301" s="159"/>
      <c r="Y301" s="159"/>
      <c r="Z301" s="159"/>
      <c r="AA301" s="159"/>
      <c r="AB301" s="159"/>
      <c r="AC301" s="159"/>
      <c r="AD301" s="159"/>
      <c r="AE301" s="159"/>
      <c r="AF301" s="159"/>
      <c r="AG301" s="159"/>
      <c r="AH301" s="159"/>
      <c r="AI301" s="159"/>
      <c r="AJ301" s="159"/>
      <c r="AK301" s="159"/>
      <c r="AL301" s="159"/>
      <c r="AM301" s="159"/>
      <c r="AN301" s="159"/>
      <c r="AO301" s="159"/>
      <c r="AP301" s="159"/>
      <c r="AQ301" s="159"/>
      <c r="AR301" s="159"/>
      <c r="AS301" s="159"/>
      <c r="AT301" s="159"/>
      <c r="AU301" s="159"/>
      <c r="AV301" s="159"/>
      <c r="AW301" s="159"/>
      <c r="AX301" s="159"/>
      <c r="AY301" s="159"/>
      <c r="AZ301" s="159"/>
      <c r="BA301" s="159"/>
      <c r="BB301" s="159"/>
      <c r="BC301" s="159"/>
      <c r="BD301" s="159"/>
      <c r="BE301" s="159"/>
      <c r="BF301" s="159"/>
      <c r="BG301" s="159"/>
      <c r="BH301" s="159"/>
      <c r="BI301" s="159"/>
      <c r="BJ301" s="159"/>
      <c r="BK301" s="159"/>
      <c r="BL301" s="159"/>
      <c r="BM301" s="159"/>
      <c r="BN301" s="159"/>
      <c r="BO301" s="159"/>
      <c r="BP301" s="159"/>
      <c r="BQ301" s="159"/>
      <c r="BR301" s="159"/>
      <c r="BS301" s="159"/>
      <c r="BT301" s="159"/>
      <c r="BU301" s="159"/>
      <c r="BV301" s="159"/>
      <c r="BW301" s="159"/>
      <c r="BX301" s="159"/>
      <c r="BY301" s="159"/>
      <c r="BZ301" s="159"/>
      <c r="CA301" s="159"/>
      <c r="CB301" s="159"/>
      <c r="CC301" s="159"/>
      <c r="CD301" s="159"/>
      <c r="CE301" s="159"/>
      <c r="CF301" s="159"/>
      <c r="CG301" s="159"/>
      <c r="CH301" s="159"/>
      <c r="CI301" s="159"/>
      <c r="CJ301" s="159"/>
      <c r="CK301" s="159"/>
      <c r="CL301" s="159"/>
      <c r="CM301" s="159"/>
      <c r="CN301" s="159"/>
      <c r="CO301" s="159"/>
      <c r="CP301" s="159"/>
      <c r="CQ301" s="159"/>
      <c r="CR301" s="159"/>
      <c r="CS301" s="159"/>
      <c r="CT301" s="159"/>
      <c r="CU301" s="159"/>
      <c r="CV301" s="159"/>
      <c r="CW301" s="159"/>
      <c r="CX301" s="159"/>
      <c r="CY301" s="159"/>
      <c r="CZ301" s="159"/>
      <c r="DA301" s="159"/>
      <c r="DB301" s="159"/>
      <c r="DC301" s="159"/>
      <c r="DD301" s="159"/>
      <c r="DE301" s="159"/>
      <c r="DF301" s="159"/>
      <c r="DG301" s="159"/>
      <c r="DH301" s="159"/>
      <c r="DI301" s="159"/>
      <c r="DJ301" s="159"/>
      <c r="DK301" s="159"/>
      <c r="DL301" s="159"/>
      <c r="DM301" s="159"/>
      <c r="DN301" s="159"/>
      <c r="DO301" s="159"/>
      <c r="DP301" s="159"/>
      <c r="DQ301" s="159"/>
      <c r="DR301" s="159"/>
      <c r="DS301" s="159"/>
      <c r="DT301" s="159"/>
      <c r="DU301" s="159"/>
      <c r="DV301" s="159"/>
      <c r="DW301" s="159"/>
      <c r="DX301" s="159"/>
      <c r="DY301" s="159"/>
      <c r="DZ301" s="159"/>
      <c r="EA301" s="159"/>
      <c r="EB301" s="159"/>
      <c r="EC301" s="159"/>
      <c r="ED301" s="159"/>
      <c r="EE301" s="159"/>
      <c r="EF301" s="159"/>
      <c r="EG301" s="159"/>
      <c r="EH301" s="159"/>
      <c r="EI301" s="159"/>
      <c r="EJ301" s="159"/>
      <c r="EK301" s="159"/>
      <c r="EL301" s="159"/>
      <c r="EM301" s="159"/>
      <c r="EN301" s="159"/>
      <c r="EO301" s="159"/>
      <c r="EP301" s="159"/>
      <c r="EQ301" s="159"/>
      <c r="ER301" s="159"/>
      <c r="ES301" s="159"/>
      <c r="ET301" s="159"/>
      <c r="EU301" s="159"/>
      <c r="EV301" s="159"/>
      <c r="EW301" s="159"/>
      <c r="EX301" s="159"/>
      <c r="EY301" s="159"/>
      <c r="EZ301" s="159"/>
      <c r="FA301" s="159"/>
      <c r="FB301" s="159"/>
      <c r="FC301" s="159"/>
      <c r="FD301" s="159"/>
      <c r="FE301" s="159"/>
      <c r="FF301" s="159"/>
      <c r="FG301" s="159"/>
      <c r="FH301" s="159"/>
      <c r="FI301" s="159"/>
      <c r="FJ301" s="159"/>
      <c r="FK301" s="159"/>
      <c r="FL301" s="159"/>
      <c r="FM301" s="159"/>
      <c r="FN301" s="159"/>
      <c r="FO301" s="159"/>
      <c r="FP301" s="159"/>
      <c r="FQ301" s="159"/>
      <c r="FR301" s="159"/>
      <c r="FS301" s="159"/>
      <c r="FT301" s="159"/>
      <c r="FU301" s="159"/>
      <c r="FV301" s="159"/>
      <c r="FW301" s="159"/>
      <c r="FX301" s="159"/>
      <c r="FY301" s="159"/>
      <c r="FZ301" s="159"/>
      <c r="GA301" s="159"/>
      <c r="GB301" s="159"/>
      <c r="GC301" s="159"/>
      <c r="GD301" s="159"/>
      <c r="GE301" s="159"/>
      <c r="GF301" s="159"/>
      <c r="GG301" s="159"/>
      <c r="GH301" s="159"/>
    </row>
    <row r="302" customFormat="false" ht="12.75" hidden="false" customHeight="false" outlineLevel="0" collapsed="false">
      <c r="A302" s="168"/>
      <c r="B302" s="149"/>
      <c r="C302" s="149"/>
      <c r="D302" s="149"/>
      <c r="E302" s="149"/>
      <c r="F302" s="149"/>
      <c r="G302" s="149"/>
      <c r="H302" s="148"/>
      <c r="I302" s="170"/>
      <c r="R302" s="148"/>
      <c r="S302" s="158"/>
      <c r="T302" s="159"/>
      <c r="U302" s="159"/>
      <c r="V302" s="159"/>
      <c r="W302" s="159"/>
      <c r="X302" s="159"/>
      <c r="Y302" s="159"/>
      <c r="Z302" s="159"/>
      <c r="AA302" s="159"/>
      <c r="AB302" s="159"/>
      <c r="AC302" s="159"/>
      <c r="AD302" s="159"/>
      <c r="AE302" s="159"/>
      <c r="AF302" s="159"/>
      <c r="AG302" s="159"/>
      <c r="AH302" s="159"/>
      <c r="AI302" s="159"/>
      <c r="AJ302" s="159"/>
      <c r="AK302" s="159"/>
      <c r="AL302" s="159"/>
      <c r="AM302" s="159"/>
      <c r="AN302" s="159"/>
      <c r="AO302" s="159"/>
      <c r="AP302" s="159"/>
      <c r="AQ302" s="159"/>
      <c r="AR302" s="159"/>
      <c r="AS302" s="159"/>
      <c r="AT302" s="159"/>
      <c r="AU302" s="159"/>
      <c r="AV302" s="159"/>
      <c r="AW302" s="159"/>
      <c r="AX302" s="159"/>
      <c r="AY302" s="159"/>
      <c r="AZ302" s="159"/>
      <c r="BA302" s="159"/>
      <c r="BB302" s="159"/>
      <c r="BC302" s="159"/>
      <c r="BD302" s="159"/>
      <c r="BE302" s="159"/>
      <c r="BF302" s="159"/>
      <c r="BG302" s="159"/>
      <c r="BH302" s="159"/>
      <c r="BI302" s="159"/>
      <c r="BJ302" s="159"/>
      <c r="BK302" s="159"/>
      <c r="BL302" s="159"/>
      <c r="BM302" s="159"/>
      <c r="BN302" s="159"/>
      <c r="BO302" s="159"/>
      <c r="BP302" s="159"/>
      <c r="BQ302" s="159"/>
      <c r="BR302" s="159"/>
      <c r="BS302" s="159"/>
      <c r="BT302" s="159"/>
      <c r="BU302" s="159"/>
      <c r="BV302" s="159"/>
      <c r="BW302" s="159"/>
      <c r="BX302" s="159"/>
      <c r="BY302" s="159"/>
      <c r="BZ302" s="159"/>
      <c r="CA302" s="159"/>
      <c r="CB302" s="159"/>
      <c r="CC302" s="159"/>
      <c r="CD302" s="159"/>
      <c r="CE302" s="159"/>
      <c r="CF302" s="159"/>
      <c r="CG302" s="159"/>
      <c r="CH302" s="159"/>
      <c r="CI302" s="159"/>
      <c r="CJ302" s="159"/>
      <c r="CK302" s="159"/>
      <c r="CL302" s="159"/>
      <c r="CM302" s="159"/>
      <c r="CN302" s="159"/>
      <c r="CO302" s="159"/>
      <c r="CP302" s="159"/>
      <c r="CQ302" s="159"/>
      <c r="CR302" s="159"/>
      <c r="CS302" s="159"/>
      <c r="CT302" s="159"/>
      <c r="CU302" s="159"/>
      <c r="CV302" s="159"/>
      <c r="CW302" s="159"/>
      <c r="CX302" s="159"/>
      <c r="CY302" s="159"/>
      <c r="CZ302" s="159"/>
      <c r="DA302" s="159"/>
      <c r="DB302" s="159"/>
      <c r="DC302" s="159"/>
      <c r="DD302" s="159"/>
      <c r="DE302" s="159"/>
      <c r="DF302" s="159"/>
      <c r="DG302" s="159"/>
      <c r="DH302" s="159"/>
      <c r="DI302" s="159"/>
      <c r="DJ302" s="159"/>
      <c r="DK302" s="159"/>
      <c r="DL302" s="159"/>
      <c r="DM302" s="159"/>
      <c r="DN302" s="159"/>
      <c r="DO302" s="159"/>
      <c r="DP302" s="159"/>
      <c r="DQ302" s="159"/>
      <c r="DR302" s="159"/>
      <c r="DS302" s="159"/>
      <c r="DT302" s="159"/>
      <c r="DU302" s="159"/>
      <c r="DV302" s="159"/>
      <c r="DW302" s="159"/>
      <c r="DX302" s="159"/>
      <c r="DY302" s="159"/>
      <c r="DZ302" s="159"/>
      <c r="EA302" s="159"/>
      <c r="EB302" s="159"/>
      <c r="EC302" s="159"/>
      <c r="ED302" s="159"/>
      <c r="EE302" s="159"/>
      <c r="EF302" s="159"/>
      <c r="EG302" s="159"/>
      <c r="EH302" s="159"/>
      <c r="EI302" s="159"/>
      <c r="EJ302" s="159"/>
      <c r="EK302" s="159"/>
      <c r="EL302" s="159"/>
      <c r="EM302" s="159"/>
      <c r="EN302" s="159"/>
      <c r="EO302" s="159"/>
      <c r="EP302" s="159"/>
      <c r="EQ302" s="159"/>
      <c r="ER302" s="159"/>
      <c r="ES302" s="159"/>
      <c r="ET302" s="159"/>
      <c r="EU302" s="159"/>
      <c r="EV302" s="159"/>
      <c r="EW302" s="159"/>
      <c r="EX302" s="159"/>
      <c r="EY302" s="159"/>
      <c r="EZ302" s="159"/>
      <c r="FA302" s="159"/>
      <c r="FB302" s="159"/>
      <c r="FC302" s="159"/>
      <c r="FD302" s="159"/>
      <c r="FE302" s="159"/>
      <c r="FF302" s="159"/>
      <c r="FG302" s="159"/>
      <c r="FH302" s="159"/>
      <c r="FI302" s="159"/>
      <c r="FJ302" s="159"/>
      <c r="FK302" s="159"/>
      <c r="FL302" s="159"/>
      <c r="FM302" s="159"/>
      <c r="FN302" s="159"/>
      <c r="FO302" s="159"/>
      <c r="FP302" s="159"/>
      <c r="FQ302" s="159"/>
      <c r="FR302" s="159"/>
      <c r="FS302" s="159"/>
      <c r="FT302" s="159"/>
      <c r="FU302" s="159"/>
      <c r="FV302" s="159"/>
      <c r="FW302" s="159"/>
      <c r="FX302" s="159"/>
      <c r="FY302" s="159"/>
      <c r="FZ302" s="159"/>
      <c r="GA302" s="159"/>
      <c r="GB302" s="159"/>
      <c r="GC302" s="159"/>
      <c r="GD302" s="159"/>
      <c r="GE302" s="159"/>
      <c r="GF302" s="159"/>
      <c r="GG302" s="159"/>
      <c r="GH302" s="159"/>
    </row>
    <row r="303" customFormat="false" ht="12.75" hidden="false" customHeight="false" outlineLevel="0" collapsed="false">
      <c r="A303" s="168"/>
      <c r="B303" s="149"/>
      <c r="C303" s="149"/>
      <c r="D303" s="149"/>
      <c r="E303" s="149"/>
      <c r="F303" s="149"/>
      <c r="G303" s="149"/>
      <c r="H303" s="148"/>
      <c r="I303" s="170"/>
      <c r="R303" s="148"/>
      <c r="S303" s="158"/>
      <c r="T303" s="159"/>
      <c r="U303" s="159"/>
      <c r="V303" s="159"/>
      <c r="W303" s="159"/>
      <c r="X303" s="159"/>
      <c r="Y303" s="159"/>
      <c r="Z303" s="159"/>
      <c r="AA303" s="159"/>
      <c r="AB303" s="159"/>
      <c r="AC303" s="159"/>
      <c r="AD303" s="159"/>
      <c r="AE303" s="159"/>
      <c r="AF303" s="159"/>
      <c r="AG303" s="159"/>
      <c r="AH303" s="159"/>
      <c r="AI303" s="159"/>
      <c r="AJ303" s="159"/>
      <c r="AK303" s="159"/>
      <c r="AL303" s="159"/>
      <c r="AM303" s="159"/>
      <c r="AN303" s="159"/>
      <c r="AO303" s="159"/>
      <c r="AP303" s="159"/>
      <c r="AQ303" s="159"/>
      <c r="AR303" s="159"/>
      <c r="AS303" s="159"/>
      <c r="AT303" s="159"/>
      <c r="AU303" s="159"/>
      <c r="AV303" s="159"/>
      <c r="AW303" s="159"/>
      <c r="AX303" s="159"/>
      <c r="AY303" s="159"/>
      <c r="AZ303" s="159"/>
      <c r="BA303" s="159"/>
      <c r="BB303" s="159"/>
      <c r="BC303" s="159"/>
      <c r="BD303" s="159"/>
      <c r="BE303" s="159"/>
      <c r="BF303" s="159"/>
      <c r="BG303" s="159"/>
      <c r="BH303" s="159"/>
      <c r="BI303" s="159"/>
      <c r="BJ303" s="159"/>
      <c r="BK303" s="159"/>
      <c r="BL303" s="159"/>
      <c r="BM303" s="159"/>
      <c r="BN303" s="159"/>
      <c r="BO303" s="159"/>
      <c r="BP303" s="159"/>
      <c r="BQ303" s="159"/>
      <c r="BR303" s="159"/>
      <c r="BS303" s="159"/>
      <c r="BT303" s="159"/>
      <c r="BU303" s="159"/>
      <c r="BV303" s="159"/>
      <c r="BW303" s="159"/>
      <c r="BX303" s="159"/>
      <c r="BY303" s="159"/>
      <c r="BZ303" s="159"/>
      <c r="CA303" s="159"/>
      <c r="CB303" s="159"/>
      <c r="CC303" s="159"/>
      <c r="CD303" s="159"/>
      <c r="CE303" s="159"/>
      <c r="CF303" s="159"/>
      <c r="CG303" s="159"/>
      <c r="CH303" s="159"/>
      <c r="CI303" s="159"/>
      <c r="CJ303" s="159"/>
      <c r="CK303" s="159"/>
      <c r="CL303" s="159"/>
      <c r="CM303" s="159"/>
      <c r="CN303" s="159"/>
      <c r="CO303" s="159"/>
      <c r="CP303" s="159"/>
      <c r="CQ303" s="159"/>
      <c r="CR303" s="159"/>
      <c r="CS303" s="159"/>
      <c r="CT303" s="159"/>
      <c r="CU303" s="159"/>
      <c r="CV303" s="159"/>
      <c r="CW303" s="159"/>
      <c r="CX303" s="159"/>
      <c r="CY303" s="159"/>
      <c r="CZ303" s="159"/>
      <c r="DA303" s="159"/>
      <c r="DB303" s="159"/>
      <c r="DC303" s="159"/>
      <c r="DD303" s="159"/>
      <c r="DE303" s="159"/>
      <c r="DF303" s="159"/>
      <c r="DG303" s="159"/>
      <c r="DH303" s="159"/>
      <c r="DI303" s="159"/>
      <c r="DJ303" s="159"/>
      <c r="DK303" s="159"/>
      <c r="DL303" s="159"/>
      <c r="DM303" s="159"/>
      <c r="DN303" s="159"/>
      <c r="DO303" s="159"/>
      <c r="DP303" s="159"/>
      <c r="DQ303" s="159"/>
      <c r="DR303" s="159"/>
      <c r="DS303" s="159"/>
      <c r="DT303" s="159"/>
      <c r="DU303" s="159"/>
      <c r="DV303" s="159"/>
      <c r="DW303" s="159"/>
      <c r="DX303" s="159"/>
      <c r="DY303" s="159"/>
      <c r="DZ303" s="159"/>
      <c r="EA303" s="159"/>
      <c r="EB303" s="159"/>
      <c r="EC303" s="159"/>
      <c r="ED303" s="159"/>
      <c r="EE303" s="159"/>
      <c r="EF303" s="159"/>
      <c r="EG303" s="159"/>
      <c r="EH303" s="159"/>
      <c r="EI303" s="159"/>
      <c r="EJ303" s="159"/>
      <c r="EK303" s="159"/>
      <c r="EL303" s="159"/>
      <c r="EM303" s="159"/>
      <c r="EN303" s="159"/>
      <c r="EO303" s="159"/>
      <c r="EP303" s="159"/>
      <c r="EQ303" s="159"/>
      <c r="ER303" s="159"/>
      <c r="ES303" s="159"/>
      <c r="ET303" s="159"/>
      <c r="EU303" s="159"/>
      <c r="EV303" s="159"/>
      <c r="EW303" s="159"/>
      <c r="EX303" s="159"/>
      <c r="EY303" s="159"/>
      <c r="EZ303" s="159"/>
      <c r="FA303" s="159"/>
      <c r="FB303" s="159"/>
      <c r="FC303" s="159"/>
      <c r="FD303" s="159"/>
      <c r="FE303" s="159"/>
      <c r="FF303" s="159"/>
      <c r="FG303" s="159"/>
      <c r="FH303" s="159"/>
      <c r="FI303" s="159"/>
      <c r="FJ303" s="159"/>
      <c r="FK303" s="159"/>
      <c r="FL303" s="159"/>
      <c r="FM303" s="159"/>
      <c r="FN303" s="159"/>
      <c r="FO303" s="159"/>
      <c r="FP303" s="159"/>
      <c r="FQ303" s="159"/>
      <c r="FR303" s="159"/>
      <c r="FS303" s="159"/>
      <c r="FT303" s="159"/>
      <c r="FU303" s="159"/>
      <c r="FV303" s="159"/>
      <c r="FW303" s="159"/>
      <c r="FX303" s="159"/>
      <c r="FY303" s="159"/>
      <c r="FZ303" s="159"/>
      <c r="GA303" s="159"/>
      <c r="GB303" s="159"/>
      <c r="GC303" s="159"/>
      <c r="GD303" s="159"/>
      <c r="GE303" s="159"/>
      <c r="GF303" s="159"/>
      <c r="GG303" s="159"/>
      <c r="GH303" s="159"/>
    </row>
    <row r="304" customFormat="false" ht="12.75" hidden="false" customHeight="false" outlineLevel="0" collapsed="false">
      <c r="A304" s="168"/>
      <c r="B304" s="149"/>
      <c r="C304" s="149"/>
      <c r="D304" s="149"/>
      <c r="E304" s="149"/>
      <c r="F304" s="149"/>
      <c r="G304" s="149"/>
      <c r="H304" s="148"/>
      <c r="I304" s="170"/>
      <c r="R304" s="148"/>
      <c r="S304" s="158"/>
      <c r="T304" s="159"/>
      <c r="U304" s="159"/>
      <c r="V304" s="159"/>
      <c r="W304" s="159"/>
      <c r="X304" s="159"/>
      <c r="Y304" s="159"/>
      <c r="Z304" s="159"/>
      <c r="AA304" s="159"/>
      <c r="AB304" s="159"/>
      <c r="AC304" s="159"/>
      <c r="AD304" s="159"/>
      <c r="AE304" s="159"/>
      <c r="AF304" s="159"/>
      <c r="AG304" s="159"/>
      <c r="AH304" s="159"/>
      <c r="AI304" s="159"/>
      <c r="AJ304" s="159"/>
      <c r="AK304" s="159"/>
      <c r="AL304" s="159"/>
      <c r="AM304" s="159"/>
      <c r="AN304" s="159"/>
      <c r="AO304" s="159"/>
      <c r="AP304" s="159"/>
      <c r="AQ304" s="159"/>
      <c r="AR304" s="159"/>
      <c r="AS304" s="159"/>
      <c r="AT304" s="159"/>
      <c r="AU304" s="159"/>
      <c r="AV304" s="159"/>
      <c r="AW304" s="159"/>
      <c r="AX304" s="159"/>
      <c r="AY304" s="159"/>
      <c r="AZ304" s="159"/>
      <c r="BA304" s="159"/>
      <c r="BB304" s="159"/>
      <c r="BC304" s="159"/>
      <c r="BD304" s="159"/>
      <c r="BE304" s="159"/>
      <c r="BF304" s="159"/>
      <c r="BG304" s="159"/>
      <c r="BH304" s="159"/>
      <c r="BI304" s="159"/>
      <c r="BJ304" s="159"/>
      <c r="BK304" s="159"/>
      <c r="BL304" s="159"/>
      <c r="BM304" s="159"/>
      <c r="BN304" s="159"/>
      <c r="BO304" s="159"/>
      <c r="BP304" s="159"/>
      <c r="BQ304" s="159"/>
      <c r="BR304" s="159"/>
      <c r="BS304" s="159"/>
      <c r="BT304" s="159"/>
      <c r="BU304" s="159"/>
      <c r="BV304" s="159"/>
      <c r="BW304" s="159"/>
      <c r="BX304" s="159"/>
      <c r="BY304" s="159"/>
      <c r="BZ304" s="159"/>
      <c r="CA304" s="159"/>
      <c r="CB304" s="159"/>
      <c r="CC304" s="159"/>
      <c r="CD304" s="159"/>
      <c r="CE304" s="159"/>
      <c r="CF304" s="159"/>
      <c r="CG304" s="159"/>
      <c r="CH304" s="159"/>
      <c r="CI304" s="159"/>
      <c r="CJ304" s="159"/>
      <c r="CK304" s="159"/>
      <c r="CL304" s="159"/>
      <c r="CM304" s="159"/>
      <c r="CN304" s="159"/>
      <c r="CO304" s="159"/>
      <c r="CP304" s="159"/>
      <c r="CQ304" s="159"/>
      <c r="CR304" s="159"/>
      <c r="CS304" s="159"/>
      <c r="CT304" s="159"/>
      <c r="CU304" s="159"/>
      <c r="CV304" s="159"/>
      <c r="CW304" s="159"/>
      <c r="CX304" s="159"/>
      <c r="CY304" s="159"/>
      <c r="CZ304" s="159"/>
      <c r="DA304" s="159"/>
      <c r="DB304" s="159"/>
      <c r="DC304" s="159"/>
      <c r="DD304" s="159"/>
      <c r="DE304" s="159"/>
      <c r="DF304" s="159"/>
      <c r="DG304" s="159"/>
      <c r="DH304" s="159"/>
      <c r="DI304" s="159"/>
      <c r="DJ304" s="159"/>
      <c r="DK304" s="159"/>
      <c r="DL304" s="159"/>
      <c r="DM304" s="159"/>
      <c r="DN304" s="159"/>
      <c r="DO304" s="159"/>
      <c r="DP304" s="159"/>
      <c r="DQ304" s="159"/>
      <c r="DR304" s="159"/>
      <c r="DS304" s="159"/>
      <c r="DT304" s="159"/>
      <c r="DU304" s="159"/>
      <c r="DV304" s="159"/>
      <c r="DW304" s="159"/>
      <c r="DX304" s="159"/>
      <c r="DY304" s="159"/>
      <c r="DZ304" s="159"/>
      <c r="EA304" s="159"/>
      <c r="EB304" s="159"/>
      <c r="EC304" s="159"/>
      <c r="ED304" s="159"/>
      <c r="EE304" s="159"/>
      <c r="EF304" s="159"/>
      <c r="EG304" s="159"/>
      <c r="EH304" s="159"/>
      <c r="EI304" s="159"/>
      <c r="EJ304" s="159"/>
      <c r="EK304" s="159"/>
      <c r="EL304" s="159"/>
      <c r="EM304" s="159"/>
      <c r="EN304" s="159"/>
      <c r="EO304" s="159"/>
      <c r="EP304" s="159"/>
      <c r="EQ304" s="159"/>
      <c r="ER304" s="159"/>
      <c r="ES304" s="159"/>
      <c r="ET304" s="159"/>
      <c r="EU304" s="159"/>
      <c r="EV304" s="159"/>
      <c r="EW304" s="159"/>
      <c r="EX304" s="159"/>
      <c r="EY304" s="159"/>
      <c r="EZ304" s="159"/>
      <c r="FA304" s="159"/>
      <c r="FB304" s="159"/>
      <c r="FC304" s="159"/>
      <c r="FD304" s="159"/>
      <c r="FE304" s="159"/>
      <c r="FF304" s="159"/>
      <c r="FG304" s="159"/>
      <c r="FH304" s="159"/>
      <c r="FI304" s="159"/>
      <c r="FJ304" s="159"/>
      <c r="FK304" s="159"/>
      <c r="FL304" s="159"/>
      <c r="FM304" s="159"/>
      <c r="FN304" s="159"/>
      <c r="FO304" s="159"/>
      <c r="FP304" s="159"/>
      <c r="FQ304" s="159"/>
      <c r="FR304" s="159"/>
      <c r="FS304" s="159"/>
      <c r="FT304" s="159"/>
      <c r="FU304" s="159"/>
      <c r="FV304" s="159"/>
      <c r="FW304" s="159"/>
      <c r="FX304" s="159"/>
      <c r="FY304" s="159"/>
      <c r="FZ304" s="159"/>
      <c r="GA304" s="159"/>
      <c r="GB304" s="159"/>
      <c r="GC304" s="159"/>
      <c r="GD304" s="159"/>
      <c r="GE304" s="159"/>
      <c r="GF304" s="159"/>
      <c r="GG304" s="159"/>
      <c r="GH304" s="159"/>
    </row>
    <row r="305" customFormat="false" ht="12.75" hidden="false" customHeight="false" outlineLevel="0" collapsed="false">
      <c r="A305" s="168"/>
      <c r="B305" s="149"/>
      <c r="C305" s="149"/>
      <c r="D305" s="149"/>
      <c r="E305" s="149"/>
      <c r="F305" s="149"/>
      <c r="G305" s="149"/>
      <c r="H305" s="148"/>
      <c r="I305" s="170"/>
      <c r="R305" s="148"/>
      <c r="S305" s="158"/>
      <c r="T305" s="159"/>
      <c r="U305" s="159"/>
      <c r="V305" s="159"/>
      <c r="W305" s="159"/>
      <c r="X305" s="159"/>
      <c r="Y305" s="159"/>
      <c r="Z305" s="159"/>
      <c r="AA305" s="159"/>
      <c r="AB305" s="159"/>
      <c r="AC305" s="159"/>
      <c r="AD305" s="159"/>
      <c r="AE305" s="159"/>
      <c r="AF305" s="159"/>
      <c r="AG305" s="159"/>
      <c r="AH305" s="159"/>
      <c r="AI305" s="159"/>
      <c r="AJ305" s="159"/>
      <c r="AK305" s="159"/>
      <c r="AL305" s="159"/>
      <c r="AM305" s="159"/>
      <c r="AN305" s="159"/>
      <c r="AO305" s="159"/>
      <c r="AP305" s="159"/>
      <c r="AQ305" s="159"/>
      <c r="AR305" s="159"/>
      <c r="AS305" s="159"/>
      <c r="AT305" s="159"/>
      <c r="AU305" s="159"/>
      <c r="AV305" s="159"/>
      <c r="AW305" s="159"/>
      <c r="AX305" s="159"/>
      <c r="AY305" s="159"/>
      <c r="AZ305" s="159"/>
      <c r="BA305" s="159"/>
      <c r="BB305" s="159"/>
      <c r="BC305" s="159"/>
      <c r="BD305" s="159"/>
      <c r="BE305" s="159"/>
      <c r="BF305" s="159"/>
      <c r="BG305" s="159"/>
      <c r="BH305" s="159"/>
      <c r="BI305" s="159"/>
      <c r="BJ305" s="159"/>
      <c r="BK305" s="159"/>
      <c r="BL305" s="159"/>
      <c r="BM305" s="159"/>
      <c r="BN305" s="159"/>
      <c r="BO305" s="159"/>
      <c r="BP305" s="159"/>
      <c r="BQ305" s="159"/>
      <c r="BR305" s="159"/>
      <c r="BS305" s="159"/>
      <c r="BT305" s="159"/>
      <c r="BU305" s="159"/>
      <c r="BV305" s="159"/>
      <c r="BW305" s="159"/>
      <c r="BX305" s="159"/>
      <c r="BY305" s="159"/>
      <c r="BZ305" s="159"/>
      <c r="CA305" s="159"/>
      <c r="CB305" s="159"/>
      <c r="CC305" s="159"/>
      <c r="CD305" s="159"/>
      <c r="CE305" s="159"/>
      <c r="CF305" s="159"/>
      <c r="CG305" s="159"/>
      <c r="CH305" s="159"/>
      <c r="CI305" s="159"/>
      <c r="CJ305" s="159"/>
      <c r="CK305" s="159"/>
      <c r="CL305" s="159"/>
      <c r="CM305" s="159"/>
      <c r="CN305" s="159"/>
      <c r="CO305" s="159"/>
      <c r="CP305" s="159"/>
      <c r="CQ305" s="159"/>
      <c r="CR305" s="159"/>
      <c r="CS305" s="159"/>
      <c r="CT305" s="159"/>
      <c r="CU305" s="159"/>
      <c r="CV305" s="159"/>
      <c r="CW305" s="159"/>
      <c r="CX305" s="159"/>
      <c r="CY305" s="159"/>
      <c r="CZ305" s="159"/>
      <c r="DA305" s="159"/>
      <c r="DB305" s="159"/>
      <c r="DC305" s="159"/>
      <c r="DD305" s="159"/>
      <c r="DE305" s="159"/>
      <c r="DF305" s="159"/>
      <c r="DG305" s="159"/>
      <c r="DH305" s="159"/>
      <c r="DI305" s="159"/>
      <c r="DJ305" s="159"/>
      <c r="DK305" s="159"/>
      <c r="DL305" s="159"/>
      <c r="DM305" s="159"/>
      <c r="DN305" s="159"/>
      <c r="DO305" s="159"/>
      <c r="DP305" s="159"/>
      <c r="DQ305" s="159"/>
      <c r="DR305" s="159"/>
      <c r="DS305" s="159"/>
      <c r="DT305" s="159"/>
      <c r="DU305" s="159"/>
      <c r="DV305" s="159"/>
      <c r="DW305" s="159"/>
      <c r="DX305" s="159"/>
      <c r="DY305" s="159"/>
      <c r="DZ305" s="159"/>
      <c r="EA305" s="159"/>
      <c r="EB305" s="159"/>
      <c r="EC305" s="159"/>
      <c r="ED305" s="159"/>
      <c r="EE305" s="159"/>
      <c r="EF305" s="159"/>
      <c r="EG305" s="159"/>
      <c r="EH305" s="159"/>
      <c r="EI305" s="159"/>
      <c r="EJ305" s="159"/>
      <c r="EK305" s="159"/>
      <c r="EL305" s="159"/>
      <c r="EM305" s="159"/>
      <c r="EN305" s="159"/>
      <c r="EO305" s="159"/>
      <c r="EP305" s="159"/>
      <c r="EQ305" s="159"/>
      <c r="ER305" s="159"/>
      <c r="ES305" s="159"/>
      <c r="ET305" s="159"/>
      <c r="EU305" s="159"/>
      <c r="EV305" s="159"/>
      <c r="EW305" s="159"/>
      <c r="EX305" s="159"/>
      <c r="EY305" s="159"/>
      <c r="EZ305" s="159"/>
      <c r="FA305" s="159"/>
      <c r="FB305" s="159"/>
      <c r="FC305" s="159"/>
      <c r="FD305" s="159"/>
      <c r="FE305" s="159"/>
      <c r="FF305" s="159"/>
      <c r="FG305" s="159"/>
      <c r="FH305" s="159"/>
      <c r="FI305" s="159"/>
      <c r="FJ305" s="159"/>
      <c r="FK305" s="159"/>
      <c r="FL305" s="159"/>
      <c r="FM305" s="159"/>
      <c r="FN305" s="159"/>
      <c r="FO305" s="159"/>
      <c r="FP305" s="159"/>
      <c r="FQ305" s="159"/>
      <c r="FR305" s="159"/>
      <c r="FS305" s="159"/>
      <c r="FT305" s="159"/>
      <c r="FU305" s="159"/>
      <c r="FV305" s="159"/>
      <c r="FW305" s="159"/>
      <c r="FX305" s="159"/>
      <c r="FY305" s="159"/>
      <c r="FZ305" s="159"/>
      <c r="GA305" s="159"/>
      <c r="GB305" s="159"/>
      <c r="GC305" s="159"/>
      <c r="GD305" s="159"/>
      <c r="GE305" s="159"/>
      <c r="GF305" s="159"/>
      <c r="GG305" s="159"/>
      <c r="GH305" s="159"/>
    </row>
    <row r="306" customFormat="false" ht="12.75" hidden="false" customHeight="false" outlineLevel="0" collapsed="false">
      <c r="A306" s="168"/>
      <c r="B306" s="149"/>
      <c r="C306" s="149"/>
      <c r="D306" s="149"/>
      <c r="E306" s="149"/>
      <c r="F306" s="149"/>
      <c r="G306" s="149"/>
      <c r="H306" s="148"/>
      <c r="I306" s="170"/>
      <c r="R306" s="148"/>
      <c r="S306" s="158"/>
      <c r="T306" s="159"/>
      <c r="U306" s="159"/>
      <c r="V306" s="159"/>
      <c r="W306" s="159"/>
      <c r="X306" s="159"/>
      <c r="Y306" s="159"/>
      <c r="Z306" s="159"/>
      <c r="AA306" s="159"/>
      <c r="AB306" s="159"/>
      <c r="AC306" s="159"/>
      <c r="AD306" s="159"/>
      <c r="AE306" s="159"/>
      <c r="AF306" s="159"/>
      <c r="AG306" s="159"/>
      <c r="AH306" s="159"/>
      <c r="AI306" s="159"/>
      <c r="AJ306" s="159"/>
      <c r="AK306" s="159"/>
      <c r="AL306" s="159"/>
      <c r="AM306" s="159"/>
      <c r="AN306" s="159"/>
      <c r="AO306" s="159"/>
      <c r="AP306" s="159"/>
      <c r="AQ306" s="159"/>
      <c r="AR306" s="159"/>
      <c r="AS306" s="159"/>
      <c r="AT306" s="159"/>
      <c r="AU306" s="159"/>
      <c r="AV306" s="159"/>
      <c r="AW306" s="159"/>
      <c r="AX306" s="159"/>
      <c r="AY306" s="159"/>
      <c r="AZ306" s="159"/>
      <c r="BA306" s="159"/>
      <c r="BB306" s="159"/>
      <c r="BC306" s="159"/>
      <c r="BD306" s="159"/>
      <c r="BE306" s="159"/>
      <c r="BF306" s="159"/>
      <c r="BG306" s="159"/>
      <c r="BH306" s="159"/>
      <c r="BI306" s="159"/>
      <c r="BJ306" s="159"/>
      <c r="BK306" s="159"/>
      <c r="BL306" s="159"/>
      <c r="BM306" s="159"/>
      <c r="BN306" s="159"/>
      <c r="BO306" s="159"/>
      <c r="BP306" s="159"/>
      <c r="BQ306" s="159"/>
      <c r="BR306" s="159"/>
      <c r="BS306" s="159"/>
      <c r="BT306" s="159"/>
      <c r="BU306" s="159"/>
      <c r="BV306" s="159"/>
      <c r="BW306" s="159"/>
      <c r="BX306" s="159"/>
      <c r="BY306" s="159"/>
      <c r="BZ306" s="159"/>
      <c r="CA306" s="159"/>
      <c r="CB306" s="159"/>
      <c r="CC306" s="159"/>
      <c r="CD306" s="159"/>
      <c r="CE306" s="159"/>
      <c r="CF306" s="159"/>
      <c r="CG306" s="159"/>
      <c r="CH306" s="159"/>
      <c r="CI306" s="159"/>
      <c r="CJ306" s="159"/>
      <c r="CK306" s="159"/>
      <c r="CL306" s="159"/>
      <c r="CM306" s="159"/>
      <c r="CN306" s="159"/>
      <c r="CO306" s="159"/>
      <c r="CP306" s="159"/>
      <c r="CQ306" s="159"/>
      <c r="CR306" s="159"/>
      <c r="CS306" s="159"/>
      <c r="CT306" s="159"/>
      <c r="CU306" s="159"/>
      <c r="CV306" s="159"/>
      <c r="CW306" s="159"/>
      <c r="CX306" s="159"/>
      <c r="CY306" s="159"/>
      <c r="CZ306" s="159"/>
      <c r="DA306" s="159"/>
      <c r="DB306" s="159"/>
      <c r="DC306" s="159"/>
      <c r="DD306" s="159"/>
      <c r="DE306" s="159"/>
      <c r="DF306" s="159"/>
      <c r="DG306" s="159"/>
      <c r="DH306" s="159"/>
      <c r="DI306" s="159"/>
      <c r="DJ306" s="159"/>
      <c r="DK306" s="159"/>
      <c r="DL306" s="159"/>
      <c r="DM306" s="159"/>
      <c r="DN306" s="159"/>
      <c r="DO306" s="159"/>
      <c r="DP306" s="159"/>
      <c r="DQ306" s="159"/>
      <c r="DR306" s="159"/>
      <c r="DS306" s="159"/>
      <c r="DT306" s="159"/>
      <c r="DU306" s="159"/>
      <c r="DV306" s="159"/>
      <c r="DW306" s="159"/>
      <c r="DX306" s="159"/>
      <c r="DY306" s="159"/>
      <c r="DZ306" s="159"/>
      <c r="EA306" s="159"/>
      <c r="EB306" s="159"/>
      <c r="EC306" s="159"/>
      <c r="ED306" s="159"/>
      <c r="EE306" s="159"/>
      <c r="EF306" s="159"/>
      <c r="EG306" s="159"/>
      <c r="EH306" s="159"/>
      <c r="EI306" s="159"/>
      <c r="EJ306" s="159"/>
      <c r="EK306" s="159"/>
      <c r="EL306" s="159"/>
      <c r="EM306" s="159"/>
      <c r="EN306" s="159"/>
      <c r="EO306" s="159"/>
      <c r="EP306" s="159"/>
      <c r="EQ306" s="159"/>
      <c r="ER306" s="159"/>
      <c r="ES306" s="159"/>
      <c r="ET306" s="159"/>
      <c r="EU306" s="159"/>
      <c r="EV306" s="159"/>
      <c r="EW306" s="159"/>
      <c r="EX306" s="159"/>
      <c r="EY306" s="159"/>
      <c r="EZ306" s="159"/>
      <c r="FA306" s="159"/>
      <c r="FB306" s="159"/>
      <c r="FC306" s="159"/>
      <c r="FD306" s="159"/>
      <c r="FE306" s="159"/>
      <c r="FF306" s="159"/>
      <c r="FG306" s="159"/>
      <c r="FH306" s="159"/>
      <c r="FI306" s="159"/>
      <c r="FJ306" s="159"/>
      <c r="FK306" s="159"/>
      <c r="FL306" s="159"/>
      <c r="FM306" s="159"/>
      <c r="FN306" s="159"/>
      <c r="FO306" s="159"/>
      <c r="FP306" s="159"/>
      <c r="FQ306" s="159"/>
      <c r="FR306" s="159"/>
      <c r="FS306" s="159"/>
      <c r="FT306" s="159"/>
      <c r="FU306" s="159"/>
      <c r="FV306" s="159"/>
      <c r="FW306" s="159"/>
      <c r="FX306" s="159"/>
      <c r="FY306" s="159"/>
      <c r="FZ306" s="159"/>
      <c r="GA306" s="159"/>
      <c r="GB306" s="159"/>
      <c r="GC306" s="159"/>
      <c r="GD306" s="159"/>
      <c r="GE306" s="159"/>
      <c r="GF306" s="159"/>
      <c r="GG306" s="159"/>
      <c r="GH306" s="159"/>
    </row>
    <row r="307" customFormat="false" ht="12.75" hidden="false" customHeight="false" outlineLevel="0" collapsed="false">
      <c r="A307" s="168"/>
      <c r="B307" s="149"/>
      <c r="C307" s="149"/>
      <c r="D307" s="149"/>
      <c r="E307" s="149"/>
      <c r="F307" s="149"/>
      <c r="G307" s="149"/>
      <c r="H307" s="148"/>
      <c r="I307" s="170"/>
      <c r="R307" s="148"/>
      <c r="S307" s="158"/>
      <c r="T307" s="159"/>
      <c r="U307" s="159"/>
      <c r="V307" s="159"/>
      <c r="W307" s="159"/>
      <c r="X307" s="159"/>
      <c r="Y307" s="159"/>
      <c r="Z307" s="159"/>
      <c r="AA307" s="159"/>
      <c r="AB307" s="159"/>
      <c r="AC307" s="159"/>
      <c r="AD307" s="159"/>
      <c r="AE307" s="159"/>
      <c r="AF307" s="159"/>
      <c r="AG307" s="159"/>
      <c r="AH307" s="159"/>
      <c r="AI307" s="159"/>
      <c r="AJ307" s="159"/>
      <c r="AK307" s="159"/>
      <c r="AL307" s="159"/>
      <c r="AM307" s="159"/>
      <c r="AN307" s="159"/>
      <c r="AO307" s="159"/>
      <c r="AP307" s="159"/>
      <c r="AQ307" s="159"/>
      <c r="AR307" s="159"/>
      <c r="AS307" s="159"/>
      <c r="AT307" s="159"/>
      <c r="AU307" s="159"/>
      <c r="AV307" s="159"/>
      <c r="AW307" s="159"/>
      <c r="AX307" s="159"/>
      <c r="AY307" s="159"/>
      <c r="AZ307" s="159"/>
      <c r="BA307" s="159"/>
      <c r="BB307" s="159"/>
      <c r="BC307" s="159"/>
      <c r="BD307" s="159"/>
      <c r="BE307" s="159"/>
      <c r="BF307" s="159"/>
      <c r="BG307" s="159"/>
      <c r="BH307" s="159"/>
      <c r="BI307" s="159"/>
      <c r="BJ307" s="159"/>
      <c r="BK307" s="159"/>
      <c r="BL307" s="159"/>
      <c r="BM307" s="159"/>
      <c r="BN307" s="159"/>
      <c r="BO307" s="159"/>
      <c r="BP307" s="159"/>
      <c r="BQ307" s="159"/>
      <c r="BR307" s="159"/>
      <c r="BS307" s="159"/>
      <c r="BT307" s="159"/>
      <c r="BU307" s="159"/>
      <c r="BV307" s="159"/>
      <c r="BW307" s="159"/>
      <c r="BX307" s="159"/>
      <c r="BY307" s="159"/>
      <c r="BZ307" s="159"/>
      <c r="CA307" s="159"/>
      <c r="CB307" s="159"/>
      <c r="CC307" s="159"/>
      <c r="CD307" s="159"/>
      <c r="CE307" s="159"/>
      <c r="CF307" s="159"/>
      <c r="CG307" s="159"/>
      <c r="CH307" s="159"/>
      <c r="CI307" s="159"/>
      <c r="CJ307" s="159"/>
      <c r="CK307" s="159"/>
      <c r="CL307" s="159"/>
      <c r="CM307" s="159"/>
      <c r="CN307" s="159"/>
      <c r="CO307" s="159"/>
      <c r="CP307" s="159"/>
      <c r="CQ307" s="159"/>
      <c r="CR307" s="159"/>
      <c r="CS307" s="159"/>
      <c r="CT307" s="159"/>
      <c r="CU307" s="159"/>
      <c r="CV307" s="159"/>
      <c r="CW307" s="159"/>
      <c r="CX307" s="159"/>
      <c r="CY307" s="159"/>
      <c r="CZ307" s="159"/>
      <c r="DA307" s="159"/>
      <c r="DB307" s="159"/>
      <c r="DC307" s="159"/>
      <c r="DD307" s="159"/>
      <c r="DE307" s="159"/>
      <c r="DF307" s="159"/>
      <c r="DG307" s="159"/>
      <c r="DH307" s="159"/>
      <c r="DI307" s="159"/>
      <c r="DJ307" s="159"/>
      <c r="DK307" s="159"/>
      <c r="DL307" s="159"/>
      <c r="DM307" s="159"/>
      <c r="DN307" s="159"/>
      <c r="DO307" s="159"/>
      <c r="DP307" s="159"/>
      <c r="DQ307" s="159"/>
      <c r="DR307" s="159"/>
      <c r="DS307" s="159"/>
      <c r="DT307" s="159"/>
      <c r="DU307" s="159"/>
      <c r="DV307" s="159"/>
      <c r="DW307" s="159"/>
      <c r="DX307" s="159"/>
      <c r="DY307" s="159"/>
      <c r="DZ307" s="159"/>
      <c r="EA307" s="159"/>
      <c r="EB307" s="159"/>
      <c r="EC307" s="159"/>
      <c r="ED307" s="159"/>
      <c r="EE307" s="159"/>
      <c r="EF307" s="159"/>
      <c r="EG307" s="159"/>
      <c r="EH307" s="159"/>
      <c r="EI307" s="159"/>
      <c r="EJ307" s="159"/>
      <c r="EK307" s="159"/>
      <c r="EL307" s="159"/>
      <c r="EM307" s="159"/>
      <c r="EN307" s="159"/>
      <c r="EO307" s="159"/>
      <c r="EP307" s="159"/>
      <c r="EQ307" s="159"/>
      <c r="ER307" s="159"/>
      <c r="ES307" s="159"/>
      <c r="ET307" s="159"/>
      <c r="EU307" s="159"/>
      <c r="EV307" s="159"/>
      <c r="EW307" s="159"/>
      <c r="EX307" s="159"/>
      <c r="EY307" s="159"/>
      <c r="EZ307" s="159"/>
      <c r="FA307" s="159"/>
      <c r="FB307" s="159"/>
      <c r="FC307" s="159"/>
      <c r="FD307" s="159"/>
      <c r="FE307" s="159"/>
      <c r="FF307" s="159"/>
      <c r="FG307" s="159"/>
      <c r="FH307" s="159"/>
      <c r="FI307" s="159"/>
      <c r="FJ307" s="159"/>
      <c r="FK307" s="159"/>
      <c r="FL307" s="159"/>
      <c r="FM307" s="159"/>
      <c r="FN307" s="159"/>
      <c r="FO307" s="159"/>
      <c r="FP307" s="159"/>
      <c r="FQ307" s="159"/>
      <c r="FR307" s="159"/>
      <c r="FS307" s="159"/>
      <c r="FT307" s="159"/>
      <c r="FU307" s="159"/>
      <c r="FV307" s="159"/>
      <c r="FW307" s="159"/>
      <c r="FX307" s="159"/>
      <c r="FY307" s="159"/>
      <c r="FZ307" s="159"/>
      <c r="GA307" s="159"/>
      <c r="GB307" s="159"/>
      <c r="GC307" s="159"/>
      <c r="GD307" s="159"/>
      <c r="GE307" s="159"/>
      <c r="GF307" s="159"/>
      <c r="GG307" s="159"/>
      <c r="GH307" s="159"/>
    </row>
    <row r="308" customFormat="false" ht="12.75" hidden="false" customHeight="false" outlineLevel="0" collapsed="false">
      <c r="A308" s="168"/>
      <c r="B308" s="149"/>
      <c r="C308" s="149"/>
      <c r="D308" s="149"/>
      <c r="E308" s="149"/>
      <c r="F308" s="149"/>
      <c r="G308" s="149"/>
      <c r="H308" s="148"/>
      <c r="I308" s="170"/>
      <c r="R308" s="148"/>
      <c r="S308" s="158"/>
      <c r="T308" s="159"/>
      <c r="U308" s="159"/>
      <c r="V308" s="159"/>
      <c r="W308" s="159"/>
      <c r="X308" s="159"/>
      <c r="Y308" s="159"/>
      <c r="Z308" s="159"/>
      <c r="AA308" s="159"/>
      <c r="AB308" s="159"/>
      <c r="AC308" s="159"/>
      <c r="AD308" s="159"/>
      <c r="AE308" s="159"/>
      <c r="AF308" s="159"/>
      <c r="AG308" s="159"/>
      <c r="AH308" s="159"/>
      <c r="AI308" s="159"/>
      <c r="AJ308" s="159"/>
      <c r="AK308" s="159"/>
      <c r="AL308" s="159"/>
      <c r="AM308" s="159"/>
      <c r="AN308" s="159"/>
      <c r="AO308" s="159"/>
      <c r="AP308" s="159"/>
      <c r="AQ308" s="159"/>
      <c r="AR308" s="159"/>
      <c r="AS308" s="159"/>
      <c r="AT308" s="159"/>
      <c r="AU308" s="159"/>
      <c r="AV308" s="159"/>
      <c r="AW308" s="159"/>
      <c r="AX308" s="159"/>
      <c r="AY308" s="159"/>
      <c r="AZ308" s="159"/>
      <c r="BA308" s="159"/>
      <c r="BB308" s="159"/>
      <c r="BC308" s="159"/>
      <c r="BD308" s="159"/>
      <c r="BE308" s="159"/>
      <c r="BF308" s="159"/>
      <c r="BG308" s="159"/>
      <c r="BH308" s="159"/>
      <c r="BI308" s="159"/>
      <c r="BJ308" s="159"/>
      <c r="BK308" s="159"/>
      <c r="BL308" s="159"/>
      <c r="BM308" s="159"/>
      <c r="BN308" s="159"/>
      <c r="BO308" s="159"/>
      <c r="BP308" s="159"/>
      <c r="BQ308" s="159"/>
      <c r="BR308" s="159"/>
      <c r="BS308" s="159"/>
      <c r="BT308" s="159"/>
      <c r="BU308" s="159"/>
      <c r="BV308" s="159"/>
      <c r="BW308" s="159"/>
      <c r="BX308" s="159"/>
      <c r="BY308" s="159"/>
      <c r="BZ308" s="159"/>
      <c r="CA308" s="159"/>
      <c r="CB308" s="159"/>
      <c r="CC308" s="159"/>
      <c r="CD308" s="159"/>
      <c r="CE308" s="159"/>
      <c r="CF308" s="159"/>
      <c r="CG308" s="159"/>
      <c r="CH308" s="159"/>
      <c r="CI308" s="159"/>
      <c r="CJ308" s="159"/>
      <c r="CK308" s="159"/>
      <c r="CL308" s="159"/>
      <c r="CM308" s="159"/>
      <c r="CN308" s="159"/>
      <c r="CO308" s="159"/>
      <c r="CP308" s="159"/>
      <c r="CQ308" s="159"/>
      <c r="CR308" s="159"/>
      <c r="CS308" s="159"/>
      <c r="CT308" s="159"/>
      <c r="CU308" s="159"/>
      <c r="CV308" s="159"/>
      <c r="CW308" s="159"/>
      <c r="CX308" s="159"/>
      <c r="CY308" s="159"/>
      <c r="CZ308" s="159"/>
      <c r="DA308" s="159"/>
      <c r="DB308" s="159"/>
      <c r="DC308" s="159"/>
      <c r="DD308" s="159"/>
      <c r="DE308" s="159"/>
      <c r="DF308" s="159"/>
      <c r="DG308" s="159"/>
      <c r="DH308" s="159"/>
      <c r="DI308" s="159"/>
      <c r="DJ308" s="159"/>
      <c r="DK308" s="159"/>
      <c r="DL308" s="159"/>
      <c r="DM308" s="159"/>
      <c r="DN308" s="159"/>
      <c r="DO308" s="159"/>
      <c r="DP308" s="159"/>
      <c r="DQ308" s="159"/>
      <c r="DR308" s="159"/>
      <c r="DS308" s="159"/>
      <c r="DT308" s="159"/>
      <c r="DU308" s="159"/>
      <c r="DV308" s="159"/>
      <c r="DW308" s="159"/>
      <c r="DX308" s="159"/>
      <c r="DY308" s="159"/>
      <c r="DZ308" s="159"/>
      <c r="EA308" s="159"/>
      <c r="EB308" s="159"/>
      <c r="EC308" s="159"/>
      <c r="ED308" s="159"/>
      <c r="EE308" s="159"/>
      <c r="EF308" s="159"/>
      <c r="EG308" s="159"/>
      <c r="EH308" s="159"/>
      <c r="EI308" s="159"/>
      <c r="EJ308" s="159"/>
      <c r="EK308" s="159"/>
      <c r="EL308" s="159"/>
      <c r="EM308" s="159"/>
      <c r="EN308" s="159"/>
      <c r="EO308" s="159"/>
      <c r="EP308" s="159"/>
      <c r="EQ308" s="159"/>
      <c r="ER308" s="159"/>
      <c r="ES308" s="159"/>
      <c r="ET308" s="159"/>
      <c r="EU308" s="159"/>
      <c r="EV308" s="159"/>
      <c r="EW308" s="159"/>
      <c r="EX308" s="159"/>
      <c r="EY308" s="159"/>
      <c r="EZ308" s="159"/>
      <c r="FA308" s="159"/>
      <c r="FB308" s="159"/>
      <c r="FC308" s="159"/>
      <c r="FD308" s="159"/>
      <c r="FE308" s="159"/>
      <c r="FF308" s="159"/>
      <c r="FG308" s="159"/>
      <c r="FH308" s="159"/>
      <c r="FI308" s="159"/>
      <c r="FJ308" s="159"/>
      <c r="FK308" s="159"/>
      <c r="FL308" s="159"/>
      <c r="FM308" s="159"/>
      <c r="FN308" s="159"/>
      <c r="FO308" s="159"/>
      <c r="FP308" s="159"/>
      <c r="FQ308" s="159"/>
      <c r="FR308" s="159"/>
      <c r="FS308" s="159"/>
      <c r="FT308" s="159"/>
      <c r="FU308" s="159"/>
      <c r="FV308" s="159"/>
      <c r="FW308" s="159"/>
      <c r="FX308" s="159"/>
      <c r="FY308" s="159"/>
      <c r="FZ308" s="159"/>
      <c r="GA308" s="159"/>
      <c r="GB308" s="159"/>
      <c r="GC308" s="159"/>
      <c r="GD308" s="159"/>
      <c r="GE308" s="159"/>
      <c r="GF308" s="159"/>
      <c r="GG308" s="159"/>
      <c r="GH308" s="159"/>
    </row>
    <row r="309" customFormat="false" ht="12.75" hidden="false" customHeight="false" outlineLevel="0" collapsed="false">
      <c r="A309" s="168"/>
      <c r="B309" s="149"/>
      <c r="C309" s="149"/>
      <c r="D309" s="149"/>
      <c r="E309" s="149"/>
      <c r="F309" s="149"/>
      <c r="G309" s="149"/>
      <c r="H309" s="148"/>
      <c r="I309" s="170"/>
      <c r="R309" s="148"/>
      <c r="S309" s="158"/>
      <c r="T309" s="159"/>
      <c r="U309" s="159"/>
      <c r="V309" s="159"/>
      <c r="W309" s="159"/>
      <c r="X309" s="159"/>
      <c r="Y309" s="159"/>
      <c r="Z309" s="159"/>
      <c r="AA309" s="159"/>
      <c r="AB309" s="159"/>
      <c r="AC309" s="159"/>
      <c r="AD309" s="159"/>
      <c r="AE309" s="159"/>
      <c r="AF309" s="159"/>
      <c r="AG309" s="159"/>
      <c r="AH309" s="159"/>
      <c r="AI309" s="159"/>
      <c r="AJ309" s="159"/>
      <c r="AK309" s="159"/>
      <c r="AL309" s="159"/>
      <c r="AM309" s="159"/>
      <c r="AN309" s="159"/>
      <c r="AO309" s="159"/>
      <c r="AP309" s="159"/>
      <c r="AQ309" s="159"/>
      <c r="AR309" s="159"/>
      <c r="AS309" s="159"/>
      <c r="AT309" s="159"/>
      <c r="AU309" s="159"/>
      <c r="AV309" s="159"/>
      <c r="AW309" s="159"/>
      <c r="AX309" s="159"/>
      <c r="AY309" s="159"/>
      <c r="AZ309" s="159"/>
      <c r="BA309" s="159"/>
      <c r="BB309" s="159"/>
      <c r="BC309" s="159"/>
      <c r="BD309" s="159"/>
      <c r="BE309" s="159"/>
      <c r="BF309" s="159"/>
      <c r="BG309" s="159"/>
      <c r="BH309" s="159"/>
      <c r="BI309" s="159"/>
      <c r="BJ309" s="159"/>
      <c r="BK309" s="159"/>
      <c r="BL309" s="159"/>
      <c r="BM309" s="159"/>
      <c r="BN309" s="159"/>
      <c r="BO309" s="159"/>
      <c r="BP309" s="159"/>
      <c r="BQ309" s="159"/>
      <c r="BR309" s="159"/>
      <c r="BS309" s="159"/>
      <c r="BT309" s="159"/>
      <c r="BU309" s="159"/>
      <c r="BV309" s="159"/>
      <c r="BW309" s="159"/>
      <c r="BX309" s="159"/>
      <c r="BY309" s="159"/>
      <c r="BZ309" s="159"/>
      <c r="CA309" s="159"/>
      <c r="CB309" s="159"/>
      <c r="CC309" s="159"/>
      <c r="CD309" s="159"/>
      <c r="CE309" s="159"/>
      <c r="CF309" s="159"/>
      <c r="CG309" s="159"/>
      <c r="CH309" s="159"/>
      <c r="CI309" s="159"/>
      <c r="CJ309" s="159"/>
      <c r="CK309" s="159"/>
      <c r="CL309" s="159"/>
      <c r="CM309" s="159"/>
      <c r="CN309" s="159"/>
      <c r="CO309" s="159"/>
      <c r="CP309" s="159"/>
      <c r="CQ309" s="159"/>
      <c r="CR309" s="159"/>
      <c r="CS309" s="159"/>
      <c r="CT309" s="159"/>
      <c r="CU309" s="159"/>
      <c r="CV309" s="159"/>
      <c r="CW309" s="159"/>
      <c r="CX309" s="159"/>
      <c r="CY309" s="159"/>
      <c r="CZ309" s="159"/>
      <c r="DA309" s="159"/>
      <c r="DB309" s="159"/>
      <c r="DC309" s="159"/>
      <c r="DD309" s="159"/>
      <c r="DE309" s="159"/>
      <c r="DF309" s="159"/>
      <c r="DG309" s="159"/>
      <c r="DH309" s="159"/>
      <c r="DI309" s="159"/>
      <c r="DJ309" s="159"/>
      <c r="DK309" s="159"/>
      <c r="DL309" s="159"/>
      <c r="DM309" s="159"/>
      <c r="DN309" s="159"/>
      <c r="DO309" s="159"/>
      <c r="DP309" s="159"/>
      <c r="DQ309" s="159"/>
      <c r="DR309" s="159"/>
      <c r="DS309" s="159"/>
      <c r="DT309" s="159"/>
      <c r="DU309" s="159"/>
      <c r="DV309" s="159"/>
      <c r="DW309" s="159"/>
      <c r="DX309" s="159"/>
      <c r="DY309" s="159"/>
      <c r="DZ309" s="159"/>
      <c r="EA309" s="159"/>
      <c r="EB309" s="159"/>
      <c r="EC309" s="159"/>
      <c r="ED309" s="159"/>
      <c r="EE309" s="159"/>
      <c r="EF309" s="159"/>
      <c r="EG309" s="159"/>
      <c r="EH309" s="159"/>
      <c r="EI309" s="159"/>
      <c r="EJ309" s="159"/>
      <c r="EK309" s="159"/>
      <c r="EL309" s="159"/>
      <c r="EM309" s="159"/>
      <c r="EN309" s="159"/>
      <c r="EO309" s="159"/>
      <c r="EP309" s="159"/>
      <c r="EQ309" s="159"/>
      <c r="ER309" s="159"/>
      <c r="ES309" s="159"/>
      <c r="ET309" s="159"/>
      <c r="EU309" s="159"/>
      <c r="EV309" s="159"/>
      <c r="EW309" s="159"/>
      <c r="EX309" s="159"/>
      <c r="EY309" s="159"/>
      <c r="EZ309" s="159"/>
      <c r="FA309" s="159"/>
      <c r="FB309" s="159"/>
      <c r="FC309" s="159"/>
      <c r="FD309" s="159"/>
      <c r="FE309" s="159"/>
      <c r="FF309" s="159"/>
      <c r="FG309" s="159"/>
      <c r="FH309" s="159"/>
      <c r="FI309" s="159"/>
      <c r="FJ309" s="159"/>
      <c r="FK309" s="159"/>
      <c r="FL309" s="159"/>
      <c r="FM309" s="159"/>
      <c r="FN309" s="159"/>
      <c r="FO309" s="159"/>
      <c r="FP309" s="159"/>
      <c r="FQ309" s="159"/>
      <c r="FR309" s="159"/>
      <c r="FS309" s="159"/>
      <c r="FT309" s="159"/>
      <c r="FU309" s="159"/>
      <c r="FV309" s="159"/>
      <c r="FW309" s="159"/>
      <c r="FX309" s="159"/>
      <c r="FY309" s="159"/>
      <c r="FZ309" s="159"/>
      <c r="GA309" s="159"/>
      <c r="GB309" s="159"/>
      <c r="GC309" s="159"/>
      <c r="GD309" s="159"/>
      <c r="GE309" s="159"/>
      <c r="GF309" s="159"/>
      <c r="GG309" s="159"/>
      <c r="GH309" s="159"/>
    </row>
    <row r="310" customFormat="false" ht="12.75" hidden="false" customHeight="false" outlineLevel="0" collapsed="false">
      <c r="A310" s="168"/>
      <c r="B310" s="149"/>
      <c r="C310" s="149"/>
      <c r="D310" s="149"/>
      <c r="E310" s="149"/>
      <c r="F310" s="149"/>
      <c r="G310" s="149"/>
      <c r="H310" s="148"/>
      <c r="I310" s="170"/>
      <c r="R310" s="148"/>
      <c r="S310" s="158"/>
      <c r="T310" s="159"/>
      <c r="U310" s="159"/>
      <c r="V310" s="159"/>
      <c r="W310" s="159"/>
      <c r="X310" s="159"/>
      <c r="Y310" s="159"/>
      <c r="Z310" s="159"/>
      <c r="AA310" s="159"/>
      <c r="AB310" s="159"/>
      <c r="AC310" s="159"/>
      <c r="AD310" s="159"/>
      <c r="AE310" s="159"/>
      <c r="AF310" s="159"/>
      <c r="AG310" s="159"/>
      <c r="AH310" s="159"/>
      <c r="AI310" s="159"/>
      <c r="AJ310" s="159"/>
      <c r="AK310" s="159"/>
      <c r="AL310" s="159"/>
      <c r="AM310" s="159"/>
      <c r="AN310" s="159"/>
      <c r="AO310" s="159"/>
      <c r="AP310" s="159"/>
      <c r="AQ310" s="159"/>
      <c r="AR310" s="159"/>
      <c r="AS310" s="159"/>
      <c r="AT310" s="159"/>
      <c r="AU310" s="159"/>
      <c r="AV310" s="159"/>
      <c r="AW310" s="159"/>
      <c r="AX310" s="159"/>
      <c r="AY310" s="159"/>
      <c r="AZ310" s="159"/>
      <c r="BA310" s="159"/>
      <c r="BB310" s="159"/>
      <c r="BC310" s="159"/>
      <c r="BD310" s="159"/>
      <c r="BE310" s="159"/>
      <c r="BF310" s="159"/>
      <c r="BG310" s="159"/>
      <c r="BH310" s="159"/>
      <c r="BI310" s="159"/>
      <c r="BJ310" s="159"/>
      <c r="BK310" s="159"/>
      <c r="BL310" s="159"/>
      <c r="BM310" s="159"/>
      <c r="BN310" s="159"/>
      <c r="BO310" s="159"/>
      <c r="BP310" s="159"/>
      <c r="BQ310" s="159"/>
      <c r="BR310" s="159"/>
      <c r="BS310" s="159"/>
      <c r="BT310" s="159"/>
      <c r="BU310" s="159"/>
      <c r="BV310" s="159"/>
      <c r="BW310" s="159"/>
      <c r="BX310" s="159"/>
      <c r="BY310" s="159"/>
      <c r="BZ310" s="159"/>
      <c r="CA310" s="159"/>
      <c r="CB310" s="159"/>
      <c r="CC310" s="159"/>
      <c r="CD310" s="159"/>
      <c r="CE310" s="159"/>
      <c r="CF310" s="159"/>
      <c r="CG310" s="159"/>
      <c r="CH310" s="159"/>
      <c r="CI310" s="159"/>
      <c r="CJ310" s="159"/>
      <c r="CK310" s="159"/>
      <c r="CL310" s="159"/>
      <c r="CM310" s="159"/>
      <c r="CN310" s="159"/>
      <c r="CO310" s="159"/>
      <c r="CP310" s="159"/>
      <c r="CQ310" s="159"/>
      <c r="CR310" s="159"/>
      <c r="CS310" s="159"/>
      <c r="CT310" s="159"/>
      <c r="CU310" s="159"/>
      <c r="CV310" s="159"/>
      <c r="CW310" s="159"/>
      <c r="CX310" s="159"/>
      <c r="CY310" s="159"/>
      <c r="CZ310" s="159"/>
      <c r="DA310" s="159"/>
      <c r="DB310" s="159"/>
      <c r="DC310" s="159"/>
      <c r="DD310" s="159"/>
      <c r="DE310" s="159"/>
      <c r="DF310" s="159"/>
      <c r="DG310" s="159"/>
      <c r="DH310" s="159"/>
      <c r="DI310" s="159"/>
      <c r="DJ310" s="159"/>
      <c r="DK310" s="159"/>
      <c r="DL310" s="159"/>
      <c r="DM310" s="159"/>
      <c r="DN310" s="159"/>
      <c r="DO310" s="159"/>
      <c r="DP310" s="159"/>
      <c r="DQ310" s="159"/>
      <c r="DR310" s="159"/>
      <c r="DS310" s="159"/>
      <c r="DT310" s="159"/>
      <c r="DU310" s="159"/>
      <c r="DV310" s="159"/>
      <c r="DW310" s="159"/>
      <c r="DX310" s="159"/>
      <c r="DY310" s="159"/>
      <c r="DZ310" s="159"/>
      <c r="EA310" s="159"/>
      <c r="EB310" s="159"/>
      <c r="EC310" s="159"/>
      <c r="ED310" s="159"/>
      <c r="EE310" s="159"/>
      <c r="EF310" s="159"/>
      <c r="EG310" s="159"/>
      <c r="EH310" s="159"/>
      <c r="EI310" s="159"/>
      <c r="EJ310" s="159"/>
      <c r="EK310" s="159"/>
      <c r="EL310" s="159"/>
      <c r="EM310" s="159"/>
      <c r="EN310" s="159"/>
      <c r="EO310" s="159"/>
      <c r="EP310" s="159"/>
      <c r="EQ310" s="159"/>
      <c r="ER310" s="159"/>
      <c r="ES310" s="159"/>
      <c r="ET310" s="159"/>
      <c r="EU310" s="159"/>
      <c r="EV310" s="159"/>
      <c r="EW310" s="159"/>
      <c r="EX310" s="159"/>
      <c r="EY310" s="159"/>
      <c r="EZ310" s="159"/>
      <c r="FA310" s="159"/>
      <c r="FB310" s="159"/>
      <c r="FC310" s="159"/>
      <c r="FD310" s="159"/>
      <c r="FE310" s="159"/>
      <c r="FF310" s="159"/>
      <c r="FG310" s="159"/>
      <c r="FH310" s="159"/>
      <c r="FI310" s="159"/>
      <c r="FJ310" s="159"/>
      <c r="FK310" s="159"/>
      <c r="FL310" s="159"/>
      <c r="FM310" s="159"/>
      <c r="FN310" s="159"/>
      <c r="FO310" s="159"/>
      <c r="FP310" s="159"/>
      <c r="FQ310" s="159"/>
      <c r="FR310" s="159"/>
      <c r="FS310" s="159"/>
      <c r="FT310" s="159"/>
      <c r="FU310" s="159"/>
      <c r="FV310" s="159"/>
      <c r="FW310" s="159"/>
      <c r="FX310" s="159"/>
      <c r="FY310" s="159"/>
      <c r="FZ310" s="159"/>
      <c r="GA310" s="159"/>
      <c r="GB310" s="159"/>
      <c r="GC310" s="159"/>
      <c r="GD310" s="159"/>
      <c r="GE310" s="159"/>
      <c r="GF310" s="159"/>
      <c r="GG310" s="159"/>
      <c r="GH310" s="159"/>
    </row>
    <row r="311" customFormat="false" ht="12.75" hidden="false" customHeight="false" outlineLevel="0" collapsed="false">
      <c r="A311" s="168"/>
      <c r="B311" s="149"/>
      <c r="C311" s="149"/>
      <c r="D311" s="149"/>
      <c r="E311" s="149"/>
      <c r="F311" s="149"/>
      <c r="G311" s="149"/>
      <c r="H311" s="148"/>
      <c r="I311" s="170"/>
      <c r="R311" s="148"/>
      <c r="S311" s="158"/>
      <c r="T311" s="159"/>
      <c r="U311" s="159"/>
      <c r="V311" s="159"/>
      <c r="W311" s="159"/>
      <c r="X311" s="159"/>
      <c r="Y311" s="159"/>
      <c r="Z311" s="159"/>
      <c r="AA311" s="159"/>
      <c r="AB311" s="159"/>
      <c r="AC311" s="159"/>
      <c r="AD311" s="159"/>
      <c r="AE311" s="159"/>
      <c r="AF311" s="159"/>
      <c r="AG311" s="159"/>
      <c r="AH311" s="159"/>
      <c r="AI311" s="159"/>
      <c r="AJ311" s="159"/>
      <c r="AK311" s="159"/>
      <c r="AL311" s="159"/>
      <c r="AM311" s="159"/>
      <c r="AN311" s="159"/>
      <c r="AO311" s="159"/>
      <c r="AP311" s="159"/>
      <c r="AQ311" s="159"/>
      <c r="AR311" s="159"/>
      <c r="AS311" s="159"/>
      <c r="AT311" s="159"/>
      <c r="AU311" s="159"/>
      <c r="AV311" s="159"/>
      <c r="AW311" s="159"/>
      <c r="AX311" s="159"/>
      <c r="AY311" s="159"/>
      <c r="AZ311" s="159"/>
      <c r="BA311" s="159"/>
      <c r="BB311" s="159"/>
      <c r="BC311" s="159"/>
      <c r="BD311" s="159"/>
      <c r="BE311" s="159"/>
      <c r="BF311" s="159"/>
      <c r="BG311" s="159"/>
      <c r="BH311" s="159"/>
      <c r="BI311" s="159"/>
      <c r="BJ311" s="159"/>
      <c r="BK311" s="159"/>
      <c r="BL311" s="159"/>
      <c r="BM311" s="159"/>
      <c r="BN311" s="159"/>
      <c r="BO311" s="159"/>
      <c r="BP311" s="159"/>
      <c r="BQ311" s="159"/>
      <c r="BR311" s="159"/>
      <c r="BS311" s="159"/>
      <c r="BT311" s="159"/>
      <c r="BU311" s="159"/>
      <c r="BV311" s="159"/>
      <c r="BW311" s="159"/>
      <c r="BX311" s="159"/>
      <c r="BY311" s="159"/>
      <c r="BZ311" s="159"/>
      <c r="CA311" s="159"/>
      <c r="CB311" s="159"/>
      <c r="CC311" s="159"/>
      <c r="CD311" s="159"/>
      <c r="CE311" s="159"/>
      <c r="CF311" s="159"/>
      <c r="CG311" s="159"/>
      <c r="CH311" s="159"/>
      <c r="CI311" s="159"/>
      <c r="CJ311" s="159"/>
      <c r="CK311" s="159"/>
      <c r="CL311" s="159"/>
      <c r="CM311" s="159"/>
      <c r="CN311" s="159"/>
      <c r="CO311" s="159"/>
      <c r="CP311" s="159"/>
      <c r="CQ311" s="159"/>
      <c r="CR311" s="159"/>
      <c r="CS311" s="159"/>
      <c r="CT311" s="159"/>
      <c r="CU311" s="159"/>
      <c r="CV311" s="159"/>
      <c r="CW311" s="159"/>
      <c r="CX311" s="159"/>
      <c r="CY311" s="159"/>
      <c r="CZ311" s="159"/>
      <c r="DA311" s="159"/>
      <c r="DB311" s="159"/>
      <c r="DC311" s="159"/>
      <c r="DD311" s="159"/>
      <c r="DE311" s="159"/>
      <c r="DF311" s="159"/>
      <c r="DG311" s="159"/>
      <c r="DH311" s="159"/>
      <c r="DI311" s="159"/>
      <c r="DJ311" s="159"/>
      <c r="DK311" s="159"/>
      <c r="DL311" s="159"/>
      <c r="DM311" s="159"/>
      <c r="DN311" s="159"/>
      <c r="DO311" s="159"/>
      <c r="DP311" s="159"/>
      <c r="DQ311" s="159"/>
      <c r="DR311" s="159"/>
      <c r="DS311" s="159"/>
      <c r="DT311" s="159"/>
      <c r="DU311" s="159"/>
      <c r="DV311" s="159"/>
      <c r="DW311" s="159"/>
      <c r="DX311" s="159"/>
      <c r="DY311" s="159"/>
      <c r="DZ311" s="159"/>
      <c r="EA311" s="159"/>
      <c r="EB311" s="159"/>
      <c r="EC311" s="159"/>
      <c r="ED311" s="159"/>
      <c r="EE311" s="159"/>
      <c r="EF311" s="159"/>
      <c r="EG311" s="159"/>
      <c r="EH311" s="159"/>
      <c r="EI311" s="159"/>
      <c r="EJ311" s="159"/>
      <c r="EK311" s="159"/>
      <c r="EL311" s="159"/>
      <c r="EM311" s="159"/>
      <c r="EN311" s="159"/>
      <c r="EO311" s="159"/>
      <c r="EP311" s="159"/>
      <c r="EQ311" s="159"/>
      <c r="ER311" s="159"/>
      <c r="ES311" s="159"/>
      <c r="ET311" s="159"/>
      <c r="EU311" s="159"/>
      <c r="EV311" s="159"/>
      <c r="EW311" s="159"/>
      <c r="EX311" s="159"/>
      <c r="EY311" s="159"/>
      <c r="EZ311" s="159"/>
      <c r="FA311" s="159"/>
      <c r="FB311" s="159"/>
      <c r="FC311" s="159"/>
      <c r="FD311" s="159"/>
      <c r="FE311" s="159"/>
      <c r="FF311" s="159"/>
      <c r="FG311" s="159"/>
      <c r="FH311" s="159"/>
      <c r="FI311" s="159"/>
      <c r="FJ311" s="159"/>
      <c r="FK311" s="159"/>
      <c r="FL311" s="159"/>
      <c r="FM311" s="159"/>
      <c r="FN311" s="159"/>
      <c r="FO311" s="159"/>
      <c r="FP311" s="159"/>
      <c r="FQ311" s="159"/>
      <c r="FR311" s="159"/>
      <c r="FS311" s="159"/>
      <c r="FT311" s="159"/>
      <c r="FU311" s="159"/>
      <c r="FV311" s="159"/>
      <c r="FW311" s="159"/>
      <c r="FX311" s="159"/>
      <c r="FY311" s="159"/>
      <c r="FZ311" s="159"/>
      <c r="GA311" s="159"/>
      <c r="GB311" s="159"/>
      <c r="GC311" s="159"/>
      <c r="GD311" s="159"/>
      <c r="GE311" s="159"/>
      <c r="GF311" s="159"/>
      <c r="GG311" s="159"/>
      <c r="GH311" s="159"/>
    </row>
    <row r="312" customFormat="false" ht="12.75" hidden="false" customHeight="false" outlineLevel="0" collapsed="false">
      <c r="A312" s="168"/>
      <c r="B312" s="149"/>
      <c r="C312" s="149"/>
      <c r="D312" s="149"/>
      <c r="E312" s="149"/>
      <c r="F312" s="149"/>
      <c r="G312" s="149"/>
      <c r="H312" s="148"/>
      <c r="I312" s="170"/>
      <c r="R312" s="148"/>
      <c r="S312" s="158"/>
      <c r="T312" s="159"/>
      <c r="U312" s="159"/>
      <c r="V312" s="159"/>
      <c r="W312" s="159"/>
      <c r="X312" s="159"/>
      <c r="Y312" s="159"/>
      <c r="Z312" s="159"/>
      <c r="AA312" s="159"/>
      <c r="AB312" s="159"/>
      <c r="AC312" s="159"/>
      <c r="AD312" s="159"/>
      <c r="AE312" s="159"/>
      <c r="AF312" s="159"/>
      <c r="AG312" s="159"/>
      <c r="AH312" s="159"/>
      <c r="AI312" s="159"/>
      <c r="AJ312" s="159"/>
      <c r="AK312" s="159"/>
      <c r="AL312" s="159"/>
      <c r="AM312" s="159"/>
      <c r="AN312" s="159"/>
      <c r="AO312" s="159"/>
      <c r="AP312" s="159"/>
      <c r="AQ312" s="159"/>
      <c r="AR312" s="159"/>
      <c r="AS312" s="159"/>
      <c r="AT312" s="159"/>
      <c r="AU312" s="159"/>
      <c r="AV312" s="159"/>
      <c r="AW312" s="159"/>
      <c r="AX312" s="159"/>
      <c r="AY312" s="159"/>
      <c r="AZ312" s="159"/>
      <c r="BA312" s="159"/>
      <c r="BB312" s="159"/>
      <c r="BC312" s="159"/>
      <c r="BD312" s="159"/>
      <c r="BE312" s="159"/>
      <c r="BF312" s="159"/>
      <c r="BG312" s="159"/>
      <c r="BH312" s="159"/>
      <c r="BI312" s="159"/>
      <c r="BJ312" s="159"/>
      <c r="BK312" s="159"/>
      <c r="BL312" s="159"/>
      <c r="BM312" s="159"/>
      <c r="BN312" s="159"/>
      <c r="BO312" s="159"/>
      <c r="BP312" s="159"/>
      <c r="BQ312" s="159"/>
      <c r="BR312" s="159"/>
      <c r="BS312" s="159"/>
      <c r="BT312" s="159"/>
      <c r="BU312" s="159"/>
      <c r="BV312" s="159"/>
      <c r="BW312" s="159"/>
      <c r="BX312" s="159"/>
      <c r="BY312" s="159"/>
      <c r="BZ312" s="159"/>
      <c r="CA312" s="159"/>
      <c r="CB312" s="159"/>
      <c r="CC312" s="159"/>
      <c r="CD312" s="159"/>
      <c r="CE312" s="159"/>
      <c r="CF312" s="159"/>
      <c r="CG312" s="159"/>
      <c r="CH312" s="159"/>
      <c r="CI312" s="159"/>
      <c r="CJ312" s="159"/>
      <c r="CK312" s="159"/>
      <c r="CL312" s="159"/>
      <c r="CM312" s="159"/>
      <c r="CN312" s="159"/>
      <c r="CO312" s="159"/>
      <c r="CP312" s="159"/>
      <c r="CQ312" s="159"/>
      <c r="CR312" s="159"/>
      <c r="CS312" s="159"/>
      <c r="CT312" s="159"/>
      <c r="CU312" s="159"/>
      <c r="CV312" s="159"/>
      <c r="CW312" s="159"/>
      <c r="CX312" s="159"/>
      <c r="CY312" s="159"/>
      <c r="CZ312" s="159"/>
      <c r="DA312" s="159"/>
      <c r="DB312" s="159"/>
      <c r="DC312" s="159"/>
      <c r="DD312" s="159"/>
      <c r="DE312" s="159"/>
      <c r="DF312" s="159"/>
      <c r="DG312" s="159"/>
      <c r="DH312" s="159"/>
      <c r="DI312" s="159"/>
      <c r="DJ312" s="159"/>
      <c r="DK312" s="159"/>
      <c r="DL312" s="159"/>
      <c r="DM312" s="159"/>
      <c r="DN312" s="159"/>
      <c r="DO312" s="159"/>
      <c r="DP312" s="159"/>
      <c r="DQ312" s="159"/>
      <c r="DR312" s="159"/>
      <c r="DS312" s="159"/>
      <c r="DT312" s="159"/>
      <c r="DU312" s="159"/>
      <c r="DV312" s="159"/>
      <c r="DW312" s="159"/>
      <c r="DX312" s="159"/>
      <c r="DY312" s="159"/>
      <c r="DZ312" s="159"/>
      <c r="EA312" s="159"/>
      <c r="EB312" s="159"/>
      <c r="EC312" s="159"/>
      <c r="ED312" s="159"/>
      <c r="EE312" s="159"/>
      <c r="EF312" s="159"/>
      <c r="EG312" s="159"/>
      <c r="EH312" s="159"/>
      <c r="EI312" s="159"/>
      <c r="EJ312" s="159"/>
      <c r="EK312" s="159"/>
      <c r="EL312" s="159"/>
      <c r="EM312" s="159"/>
      <c r="EN312" s="159"/>
      <c r="EO312" s="159"/>
      <c r="EP312" s="159"/>
      <c r="EQ312" s="159"/>
      <c r="ER312" s="159"/>
      <c r="ES312" s="159"/>
      <c r="ET312" s="159"/>
      <c r="EU312" s="159"/>
      <c r="EV312" s="159"/>
      <c r="EW312" s="159"/>
      <c r="EX312" s="159"/>
      <c r="EY312" s="159"/>
      <c r="EZ312" s="159"/>
      <c r="FA312" s="159"/>
      <c r="FB312" s="159"/>
      <c r="FC312" s="159"/>
      <c r="FD312" s="159"/>
      <c r="FE312" s="159"/>
      <c r="FF312" s="159"/>
      <c r="FG312" s="159"/>
      <c r="FH312" s="159"/>
      <c r="FI312" s="159"/>
      <c r="FJ312" s="159"/>
      <c r="FK312" s="159"/>
      <c r="FL312" s="159"/>
      <c r="FM312" s="159"/>
      <c r="FN312" s="159"/>
      <c r="FO312" s="159"/>
      <c r="FP312" s="159"/>
      <c r="FQ312" s="159"/>
      <c r="FR312" s="159"/>
      <c r="FS312" s="159"/>
      <c r="FT312" s="159"/>
      <c r="FU312" s="159"/>
      <c r="FV312" s="159"/>
      <c r="FW312" s="159"/>
      <c r="FX312" s="159"/>
      <c r="FY312" s="159"/>
      <c r="FZ312" s="159"/>
      <c r="GA312" s="159"/>
      <c r="GB312" s="159"/>
      <c r="GC312" s="159"/>
      <c r="GD312" s="159"/>
      <c r="GE312" s="159"/>
      <c r="GF312" s="159"/>
      <c r="GG312" s="159"/>
      <c r="GH312" s="159"/>
    </row>
    <row r="313" customFormat="false" ht="12.75" hidden="false" customHeight="false" outlineLevel="0" collapsed="false">
      <c r="A313" s="168"/>
      <c r="B313" s="149"/>
      <c r="C313" s="149"/>
      <c r="D313" s="149"/>
      <c r="E313" s="149"/>
      <c r="F313" s="149"/>
      <c r="G313" s="149"/>
      <c r="H313" s="148"/>
      <c r="I313" s="170"/>
      <c r="R313" s="148"/>
      <c r="S313" s="158"/>
      <c r="T313" s="159"/>
      <c r="U313" s="159"/>
      <c r="V313" s="159"/>
      <c r="W313" s="159"/>
      <c r="X313" s="159"/>
      <c r="Y313" s="159"/>
      <c r="Z313" s="159"/>
      <c r="AA313" s="159"/>
      <c r="AB313" s="159"/>
      <c r="AC313" s="159"/>
      <c r="AD313" s="159"/>
      <c r="AE313" s="159"/>
      <c r="AF313" s="159"/>
      <c r="AG313" s="159"/>
      <c r="AH313" s="159"/>
      <c r="AI313" s="159"/>
      <c r="AJ313" s="159"/>
      <c r="AK313" s="159"/>
      <c r="AL313" s="159"/>
      <c r="AM313" s="159"/>
      <c r="AN313" s="159"/>
      <c r="AO313" s="159"/>
      <c r="AP313" s="159"/>
      <c r="AQ313" s="159"/>
      <c r="AR313" s="159"/>
      <c r="AS313" s="159"/>
      <c r="AT313" s="159"/>
      <c r="AU313" s="159"/>
      <c r="AV313" s="159"/>
      <c r="AW313" s="159"/>
      <c r="AX313" s="159"/>
      <c r="AY313" s="159"/>
      <c r="AZ313" s="159"/>
      <c r="BA313" s="159"/>
      <c r="BB313" s="159"/>
      <c r="BC313" s="159"/>
      <c r="BD313" s="159"/>
      <c r="BE313" s="159"/>
      <c r="BF313" s="159"/>
      <c r="BG313" s="159"/>
      <c r="BH313" s="159"/>
      <c r="BI313" s="159"/>
      <c r="BJ313" s="159"/>
      <c r="BK313" s="159"/>
      <c r="BL313" s="159"/>
      <c r="BM313" s="159"/>
      <c r="BN313" s="159"/>
      <c r="BO313" s="159"/>
      <c r="BP313" s="159"/>
      <c r="BQ313" s="159"/>
      <c r="BR313" s="159"/>
      <c r="BS313" s="159"/>
      <c r="BT313" s="159"/>
      <c r="BU313" s="159"/>
      <c r="BV313" s="159"/>
      <c r="BW313" s="159"/>
      <c r="BX313" s="159"/>
      <c r="BY313" s="159"/>
      <c r="BZ313" s="159"/>
      <c r="CA313" s="159"/>
      <c r="CB313" s="159"/>
      <c r="CC313" s="159"/>
      <c r="CD313" s="159"/>
      <c r="CE313" s="159"/>
      <c r="CF313" s="159"/>
      <c r="CG313" s="159"/>
      <c r="CH313" s="159"/>
      <c r="CI313" s="159"/>
      <c r="CJ313" s="159"/>
      <c r="CK313" s="159"/>
      <c r="CL313" s="159"/>
      <c r="CM313" s="159"/>
      <c r="CN313" s="159"/>
      <c r="CO313" s="159"/>
      <c r="CP313" s="159"/>
      <c r="CQ313" s="159"/>
      <c r="CR313" s="159"/>
      <c r="CS313" s="159"/>
      <c r="CT313" s="159"/>
      <c r="CU313" s="159"/>
      <c r="CV313" s="159"/>
      <c r="CW313" s="159"/>
      <c r="CX313" s="159"/>
      <c r="CY313" s="159"/>
      <c r="CZ313" s="159"/>
      <c r="DA313" s="159"/>
      <c r="DB313" s="159"/>
      <c r="DC313" s="159"/>
      <c r="DD313" s="159"/>
      <c r="DE313" s="159"/>
      <c r="DF313" s="159"/>
      <c r="DG313" s="159"/>
      <c r="DH313" s="159"/>
      <c r="DI313" s="159"/>
      <c r="DJ313" s="159"/>
      <c r="DK313" s="159"/>
      <c r="DL313" s="159"/>
      <c r="DM313" s="159"/>
      <c r="DN313" s="159"/>
      <c r="DO313" s="159"/>
      <c r="DP313" s="159"/>
      <c r="DQ313" s="159"/>
      <c r="DR313" s="159"/>
      <c r="DS313" s="159"/>
      <c r="DT313" s="159"/>
      <c r="DU313" s="159"/>
      <c r="DV313" s="159"/>
      <c r="DW313" s="159"/>
      <c r="DX313" s="159"/>
      <c r="DY313" s="159"/>
      <c r="DZ313" s="159"/>
      <c r="EA313" s="159"/>
      <c r="EB313" s="159"/>
      <c r="EC313" s="159"/>
      <c r="ED313" s="159"/>
      <c r="EE313" s="159"/>
      <c r="EF313" s="159"/>
      <c r="EG313" s="159"/>
      <c r="EH313" s="159"/>
      <c r="EI313" s="159"/>
      <c r="EJ313" s="159"/>
      <c r="EK313" s="159"/>
      <c r="EL313" s="159"/>
      <c r="EM313" s="159"/>
      <c r="EN313" s="159"/>
      <c r="EO313" s="159"/>
      <c r="EP313" s="159"/>
      <c r="EQ313" s="159"/>
      <c r="ER313" s="159"/>
      <c r="ES313" s="159"/>
      <c r="ET313" s="159"/>
      <c r="EU313" s="159"/>
      <c r="EV313" s="159"/>
      <c r="EW313" s="159"/>
      <c r="EX313" s="159"/>
      <c r="EY313" s="159"/>
      <c r="EZ313" s="159"/>
      <c r="FA313" s="159"/>
      <c r="FB313" s="159"/>
      <c r="FC313" s="159"/>
      <c r="FD313" s="159"/>
      <c r="FE313" s="159"/>
      <c r="FF313" s="159"/>
      <c r="FG313" s="159"/>
      <c r="FH313" s="159"/>
      <c r="FI313" s="159"/>
      <c r="FJ313" s="159"/>
      <c r="FK313" s="159"/>
      <c r="FL313" s="159"/>
      <c r="FM313" s="159"/>
      <c r="FN313" s="159"/>
      <c r="FO313" s="159"/>
      <c r="FP313" s="159"/>
      <c r="FQ313" s="159"/>
      <c r="FR313" s="159"/>
      <c r="FS313" s="159"/>
      <c r="FT313" s="159"/>
      <c r="FU313" s="159"/>
      <c r="FV313" s="159"/>
      <c r="FW313" s="159"/>
      <c r="FX313" s="159"/>
      <c r="FY313" s="159"/>
      <c r="FZ313" s="159"/>
      <c r="GA313" s="159"/>
      <c r="GB313" s="159"/>
      <c r="GC313" s="159"/>
      <c r="GD313" s="159"/>
      <c r="GE313" s="159"/>
      <c r="GF313" s="159"/>
      <c r="GG313" s="159"/>
      <c r="GH313" s="159"/>
    </row>
    <row r="314" customFormat="false" ht="12.75" hidden="false" customHeight="false" outlineLevel="0" collapsed="false">
      <c r="A314" s="168"/>
      <c r="B314" s="149"/>
      <c r="C314" s="149"/>
      <c r="D314" s="149"/>
      <c r="E314" s="149"/>
      <c r="F314" s="149"/>
      <c r="G314" s="149"/>
      <c r="H314" s="148"/>
      <c r="I314" s="170"/>
      <c r="R314" s="148"/>
      <c r="S314" s="158"/>
      <c r="T314" s="159"/>
      <c r="U314" s="159"/>
      <c r="V314" s="159"/>
      <c r="W314" s="159"/>
      <c r="X314" s="159"/>
      <c r="Y314" s="159"/>
      <c r="Z314" s="159"/>
      <c r="AA314" s="159"/>
      <c r="AB314" s="159"/>
      <c r="AC314" s="159"/>
      <c r="AD314" s="159"/>
      <c r="AE314" s="159"/>
      <c r="AF314" s="159"/>
      <c r="AG314" s="159"/>
      <c r="AH314" s="159"/>
      <c r="AI314" s="159"/>
      <c r="AJ314" s="159"/>
      <c r="AK314" s="159"/>
      <c r="AL314" s="159"/>
      <c r="AM314" s="159"/>
      <c r="AN314" s="159"/>
      <c r="AO314" s="159"/>
      <c r="AP314" s="159"/>
      <c r="AQ314" s="159"/>
      <c r="AR314" s="159"/>
      <c r="AS314" s="159"/>
      <c r="AT314" s="159"/>
      <c r="AU314" s="159"/>
      <c r="AV314" s="159"/>
      <c r="AW314" s="159"/>
      <c r="AX314" s="159"/>
      <c r="AY314" s="159"/>
      <c r="AZ314" s="159"/>
      <c r="BA314" s="159"/>
      <c r="BB314" s="159"/>
      <c r="BC314" s="159"/>
      <c r="BD314" s="159"/>
      <c r="BE314" s="159"/>
      <c r="BF314" s="159"/>
      <c r="BG314" s="159"/>
      <c r="BH314" s="159"/>
      <c r="BI314" s="159"/>
      <c r="BJ314" s="159"/>
      <c r="BK314" s="159"/>
      <c r="BL314" s="159"/>
      <c r="BM314" s="159"/>
      <c r="BN314" s="159"/>
      <c r="BO314" s="159"/>
      <c r="BP314" s="159"/>
      <c r="BQ314" s="159"/>
      <c r="BR314" s="159"/>
      <c r="BS314" s="159"/>
      <c r="BT314" s="159"/>
      <c r="BU314" s="159"/>
      <c r="BV314" s="159"/>
      <c r="BW314" s="159"/>
      <c r="BX314" s="159"/>
      <c r="BY314" s="159"/>
      <c r="BZ314" s="159"/>
      <c r="CA314" s="159"/>
      <c r="CB314" s="159"/>
      <c r="CC314" s="159"/>
      <c r="CD314" s="159"/>
      <c r="CE314" s="159"/>
      <c r="CF314" s="159"/>
      <c r="CG314" s="159"/>
      <c r="CH314" s="159"/>
      <c r="CI314" s="159"/>
      <c r="CJ314" s="159"/>
      <c r="CK314" s="159"/>
      <c r="CL314" s="159"/>
      <c r="CM314" s="159"/>
      <c r="CN314" s="159"/>
      <c r="CO314" s="159"/>
      <c r="CP314" s="159"/>
      <c r="CQ314" s="159"/>
      <c r="CR314" s="159"/>
      <c r="CS314" s="159"/>
      <c r="CT314" s="159"/>
      <c r="CU314" s="159"/>
      <c r="CV314" s="159"/>
      <c r="CW314" s="159"/>
      <c r="CX314" s="159"/>
      <c r="CY314" s="159"/>
      <c r="CZ314" s="159"/>
      <c r="DA314" s="159"/>
      <c r="DB314" s="159"/>
      <c r="DC314" s="159"/>
      <c r="DD314" s="159"/>
      <c r="DE314" s="159"/>
      <c r="DF314" s="159"/>
      <c r="DG314" s="159"/>
      <c r="DH314" s="159"/>
      <c r="DI314" s="159"/>
      <c r="DJ314" s="159"/>
      <c r="DK314" s="159"/>
      <c r="DL314" s="159"/>
      <c r="DM314" s="159"/>
      <c r="DN314" s="159"/>
      <c r="DO314" s="159"/>
      <c r="DP314" s="159"/>
      <c r="DQ314" s="159"/>
      <c r="DR314" s="159"/>
      <c r="DS314" s="159"/>
      <c r="DT314" s="159"/>
      <c r="DU314" s="159"/>
      <c r="DV314" s="159"/>
      <c r="DW314" s="159"/>
      <c r="DX314" s="159"/>
      <c r="DY314" s="159"/>
      <c r="DZ314" s="159"/>
      <c r="EA314" s="159"/>
      <c r="EB314" s="159"/>
      <c r="EC314" s="159"/>
      <c r="ED314" s="159"/>
      <c r="EE314" s="159"/>
      <c r="EF314" s="159"/>
      <c r="EG314" s="159"/>
      <c r="EH314" s="159"/>
      <c r="EI314" s="159"/>
      <c r="EJ314" s="159"/>
      <c r="EK314" s="159"/>
      <c r="EL314" s="159"/>
      <c r="EM314" s="159"/>
      <c r="EN314" s="159"/>
      <c r="EO314" s="159"/>
      <c r="EP314" s="159"/>
      <c r="EQ314" s="159"/>
      <c r="ER314" s="159"/>
      <c r="ES314" s="159"/>
      <c r="ET314" s="159"/>
      <c r="EU314" s="159"/>
      <c r="EV314" s="159"/>
      <c r="EW314" s="159"/>
      <c r="EX314" s="159"/>
      <c r="EY314" s="159"/>
      <c r="EZ314" s="159"/>
      <c r="FA314" s="159"/>
      <c r="FB314" s="159"/>
      <c r="FC314" s="159"/>
      <c r="FD314" s="159"/>
      <c r="FE314" s="159"/>
      <c r="FF314" s="159"/>
      <c r="FG314" s="159"/>
      <c r="FH314" s="159"/>
      <c r="FI314" s="159"/>
      <c r="FJ314" s="159"/>
      <c r="FK314" s="159"/>
      <c r="FL314" s="159"/>
      <c r="FM314" s="159"/>
      <c r="FN314" s="159"/>
      <c r="FO314" s="159"/>
      <c r="FP314" s="159"/>
      <c r="FQ314" s="159"/>
      <c r="FR314" s="159"/>
      <c r="FS314" s="159"/>
      <c r="FT314" s="159"/>
      <c r="FU314" s="159"/>
      <c r="FV314" s="159"/>
      <c r="FW314" s="159"/>
      <c r="FX314" s="159"/>
      <c r="FY314" s="159"/>
      <c r="FZ314" s="159"/>
      <c r="GA314" s="159"/>
      <c r="GB314" s="159"/>
      <c r="GC314" s="159"/>
      <c r="GD314" s="159"/>
      <c r="GE314" s="159"/>
      <c r="GF314" s="159"/>
      <c r="GG314" s="159"/>
      <c r="GH314" s="159"/>
    </row>
    <row r="315" customFormat="false" ht="12.75" hidden="false" customHeight="false" outlineLevel="0" collapsed="false">
      <c r="A315" s="168"/>
      <c r="B315" s="149"/>
      <c r="C315" s="149"/>
      <c r="D315" s="149"/>
      <c r="E315" s="149"/>
      <c r="F315" s="149"/>
      <c r="G315" s="149"/>
      <c r="H315" s="148"/>
      <c r="I315" s="170"/>
      <c r="R315" s="148"/>
      <c r="S315" s="158"/>
      <c r="T315" s="159"/>
      <c r="U315" s="159"/>
      <c r="V315" s="159"/>
      <c r="W315" s="159"/>
      <c r="X315" s="159"/>
      <c r="Y315" s="159"/>
      <c r="Z315" s="159"/>
      <c r="AA315" s="159"/>
      <c r="AB315" s="159"/>
      <c r="AC315" s="159"/>
      <c r="AD315" s="159"/>
      <c r="AE315" s="159"/>
      <c r="AF315" s="159"/>
      <c r="AG315" s="159"/>
      <c r="AH315" s="159"/>
      <c r="AI315" s="159"/>
      <c r="AJ315" s="159"/>
      <c r="AK315" s="159"/>
      <c r="AL315" s="159"/>
      <c r="AM315" s="159"/>
      <c r="AN315" s="159"/>
      <c r="AO315" s="159"/>
      <c r="AP315" s="159"/>
      <c r="AQ315" s="159"/>
      <c r="AR315" s="159"/>
      <c r="AS315" s="159"/>
      <c r="AT315" s="159"/>
      <c r="AU315" s="159"/>
      <c r="AV315" s="159"/>
      <c r="AW315" s="159"/>
      <c r="AX315" s="159"/>
      <c r="AY315" s="159"/>
      <c r="AZ315" s="159"/>
      <c r="BA315" s="159"/>
      <c r="BB315" s="159"/>
      <c r="BC315" s="159"/>
      <c r="BD315" s="159"/>
      <c r="BE315" s="159"/>
      <c r="BF315" s="159"/>
      <c r="BG315" s="159"/>
      <c r="BH315" s="159"/>
      <c r="BI315" s="159"/>
      <c r="BJ315" s="159"/>
      <c r="BK315" s="159"/>
      <c r="BL315" s="159"/>
      <c r="BM315" s="159"/>
      <c r="BN315" s="159"/>
      <c r="BO315" s="159"/>
      <c r="BP315" s="159"/>
      <c r="BQ315" s="159"/>
      <c r="BR315" s="159"/>
      <c r="BS315" s="159"/>
      <c r="BT315" s="159"/>
      <c r="BU315" s="159"/>
      <c r="BV315" s="159"/>
      <c r="BW315" s="159"/>
      <c r="BX315" s="159"/>
      <c r="BY315" s="159"/>
      <c r="BZ315" s="159"/>
      <c r="CA315" s="159"/>
      <c r="CB315" s="159"/>
      <c r="CC315" s="159"/>
      <c r="CD315" s="159"/>
      <c r="CE315" s="159"/>
      <c r="CF315" s="159"/>
      <c r="CG315" s="159"/>
      <c r="CH315" s="159"/>
      <c r="CI315" s="159"/>
      <c r="CJ315" s="159"/>
      <c r="CK315" s="159"/>
      <c r="CL315" s="159"/>
      <c r="CM315" s="159"/>
      <c r="CN315" s="159"/>
      <c r="CO315" s="159"/>
      <c r="CP315" s="159"/>
      <c r="CQ315" s="159"/>
      <c r="CR315" s="159"/>
      <c r="CS315" s="159"/>
      <c r="CT315" s="159"/>
      <c r="CU315" s="159"/>
      <c r="CV315" s="159"/>
      <c r="CW315" s="159"/>
      <c r="CX315" s="159"/>
      <c r="CY315" s="159"/>
      <c r="CZ315" s="159"/>
      <c r="DA315" s="159"/>
      <c r="DB315" s="159"/>
      <c r="DC315" s="159"/>
      <c r="DD315" s="159"/>
      <c r="DE315" s="159"/>
      <c r="DF315" s="159"/>
      <c r="DG315" s="159"/>
      <c r="DH315" s="159"/>
      <c r="DI315" s="159"/>
      <c r="DJ315" s="159"/>
      <c r="DK315" s="159"/>
      <c r="DL315" s="159"/>
      <c r="DM315" s="159"/>
      <c r="DN315" s="159"/>
      <c r="DO315" s="159"/>
      <c r="DP315" s="159"/>
      <c r="DQ315" s="159"/>
      <c r="DR315" s="159"/>
      <c r="DS315" s="159"/>
      <c r="DT315" s="159"/>
      <c r="DU315" s="159"/>
      <c r="DV315" s="159"/>
      <c r="DW315" s="159"/>
      <c r="DX315" s="159"/>
      <c r="DY315" s="159"/>
      <c r="DZ315" s="159"/>
      <c r="EA315" s="159"/>
      <c r="EB315" s="159"/>
      <c r="EC315" s="159"/>
      <c r="ED315" s="159"/>
      <c r="EE315" s="159"/>
      <c r="EF315" s="159"/>
      <c r="EG315" s="159"/>
      <c r="EH315" s="159"/>
      <c r="EI315" s="159"/>
      <c r="EJ315" s="159"/>
      <c r="EK315" s="159"/>
      <c r="EL315" s="159"/>
      <c r="EM315" s="159"/>
      <c r="EN315" s="159"/>
      <c r="EO315" s="159"/>
      <c r="EP315" s="159"/>
      <c r="EQ315" s="159"/>
      <c r="ER315" s="159"/>
      <c r="ES315" s="159"/>
      <c r="ET315" s="159"/>
      <c r="EU315" s="159"/>
      <c r="EV315" s="159"/>
      <c r="EW315" s="159"/>
      <c r="EX315" s="159"/>
      <c r="EY315" s="159"/>
      <c r="EZ315" s="159"/>
      <c r="FA315" s="159"/>
      <c r="FB315" s="159"/>
      <c r="FC315" s="159"/>
      <c r="FD315" s="159"/>
      <c r="FE315" s="159"/>
      <c r="FF315" s="159"/>
      <c r="FG315" s="159"/>
      <c r="FH315" s="159"/>
      <c r="FI315" s="159"/>
      <c r="FJ315" s="159"/>
      <c r="FK315" s="159"/>
      <c r="FL315" s="159"/>
      <c r="FM315" s="159"/>
      <c r="FN315" s="159"/>
      <c r="FO315" s="159"/>
      <c r="FP315" s="159"/>
      <c r="FQ315" s="159"/>
      <c r="FR315" s="159"/>
      <c r="FS315" s="159"/>
      <c r="FT315" s="159"/>
      <c r="FU315" s="159"/>
      <c r="FV315" s="159"/>
      <c r="FW315" s="159"/>
      <c r="FX315" s="159"/>
      <c r="FY315" s="159"/>
      <c r="FZ315" s="159"/>
      <c r="GA315" s="159"/>
      <c r="GB315" s="159"/>
      <c r="GC315" s="159"/>
      <c r="GD315" s="159"/>
      <c r="GE315" s="159"/>
      <c r="GF315" s="159"/>
      <c r="GG315" s="159"/>
      <c r="GH315" s="159"/>
    </row>
    <row r="316" customFormat="false" ht="12.75" hidden="false" customHeight="false" outlineLevel="0" collapsed="false">
      <c r="A316" s="168"/>
      <c r="B316" s="149"/>
      <c r="C316" s="149"/>
      <c r="D316" s="149"/>
      <c r="E316" s="149"/>
      <c r="F316" s="149"/>
      <c r="G316" s="149"/>
      <c r="H316" s="148"/>
      <c r="I316" s="170"/>
      <c r="R316" s="148"/>
      <c r="S316" s="158"/>
      <c r="T316" s="159"/>
      <c r="U316" s="159"/>
      <c r="V316" s="159"/>
      <c r="W316" s="159"/>
      <c r="X316" s="159"/>
      <c r="Y316" s="159"/>
      <c r="Z316" s="159"/>
      <c r="AA316" s="159"/>
      <c r="AB316" s="159"/>
      <c r="AC316" s="159"/>
      <c r="AD316" s="159"/>
      <c r="AE316" s="159"/>
      <c r="AF316" s="159"/>
      <c r="AG316" s="159"/>
      <c r="AH316" s="159"/>
      <c r="AI316" s="159"/>
      <c r="AJ316" s="159"/>
      <c r="AK316" s="159"/>
      <c r="AL316" s="159"/>
      <c r="AM316" s="159"/>
      <c r="AN316" s="159"/>
      <c r="AO316" s="159"/>
      <c r="AP316" s="159"/>
      <c r="AQ316" s="159"/>
      <c r="AR316" s="159"/>
      <c r="AS316" s="159"/>
      <c r="AT316" s="159"/>
      <c r="AU316" s="159"/>
      <c r="AV316" s="159"/>
      <c r="AW316" s="159"/>
      <c r="AX316" s="159"/>
      <c r="AY316" s="159"/>
      <c r="AZ316" s="159"/>
      <c r="BA316" s="159"/>
      <c r="BB316" s="159"/>
      <c r="BC316" s="159"/>
      <c r="BD316" s="159"/>
      <c r="BE316" s="159"/>
      <c r="BF316" s="159"/>
      <c r="BG316" s="159"/>
      <c r="BH316" s="159"/>
      <c r="BI316" s="159"/>
      <c r="BJ316" s="159"/>
      <c r="BK316" s="159"/>
      <c r="BL316" s="159"/>
      <c r="BM316" s="159"/>
      <c r="BN316" s="159"/>
      <c r="BO316" s="159"/>
      <c r="BP316" s="159"/>
      <c r="BQ316" s="159"/>
      <c r="BR316" s="159"/>
      <c r="BS316" s="159"/>
      <c r="BT316" s="159"/>
      <c r="BU316" s="159"/>
      <c r="BV316" s="159"/>
      <c r="BW316" s="159"/>
      <c r="BX316" s="159"/>
      <c r="BY316" s="159"/>
      <c r="BZ316" s="159"/>
      <c r="CA316" s="159"/>
      <c r="CB316" s="159"/>
      <c r="CC316" s="159"/>
      <c r="CD316" s="159"/>
      <c r="CE316" s="159"/>
      <c r="CF316" s="159"/>
      <c r="CG316" s="159"/>
      <c r="CH316" s="159"/>
      <c r="CI316" s="159"/>
      <c r="CJ316" s="159"/>
      <c r="CK316" s="159"/>
      <c r="CL316" s="159"/>
      <c r="CM316" s="159"/>
      <c r="CN316" s="159"/>
      <c r="CO316" s="159"/>
      <c r="CP316" s="159"/>
      <c r="CQ316" s="159"/>
      <c r="CR316" s="159"/>
      <c r="CS316" s="159"/>
      <c r="CT316" s="159"/>
      <c r="CU316" s="159"/>
      <c r="CV316" s="159"/>
      <c r="CW316" s="159"/>
      <c r="CX316" s="159"/>
      <c r="CY316" s="159"/>
      <c r="CZ316" s="159"/>
      <c r="DA316" s="159"/>
      <c r="DB316" s="159"/>
      <c r="DC316" s="159"/>
      <c r="DD316" s="159"/>
      <c r="DE316" s="159"/>
      <c r="DF316" s="159"/>
      <c r="DG316" s="159"/>
      <c r="DH316" s="159"/>
      <c r="DI316" s="159"/>
      <c r="DJ316" s="159"/>
      <c r="DK316" s="159"/>
      <c r="DL316" s="159"/>
      <c r="DM316" s="159"/>
      <c r="DN316" s="159"/>
      <c r="DO316" s="159"/>
      <c r="DP316" s="159"/>
      <c r="DQ316" s="159"/>
      <c r="DR316" s="159"/>
      <c r="DS316" s="159"/>
      <c r="DT316" s="159"/>
      <c r="DU316" s="159"/>
      <c r="DV316" s="159"/>
      <c r="DW316" s="159"/>
      <c r="DX316" s="159"/>
      <c r="DY316" s="159"/>
      <c r="DZ316" s="159"/>
      <c r="EA316" s="159"/>
      <c r="EB316" s="159"/>
      <c r="EC316" s="159"/>
      <c r="ED316" s="159"/>
      <c r="EE316" s="159"/>
      <c r="EF316" s="159"/>
      <c r="EG316" s="159"/>
      <c r="EH316" s="159"/>
      <c r="EI316" s="159"/>
      <c r="EJ316" s="159"/>
      <c r="EK316" s="159"/>
      <c r="EL316" s="159"/>
      <c r="EM316" s="159"/>
      <c r="EN316" s="159"/>
      <c r="EO316" s="159"/>
      <c r="EP316" s="159"/>
      <c r="EQ316" s="159"/>
      <c r="ER316" s="159"/>
      <c r="ES316" s="159"/>
      <c r="ET316" s="159"/>
      <c r="EU316" s="159"/>
      <c r="EV316" s="159"/>
      <c r="EW316" s="159"/>
      <c r="EX316" s="159"/>
      <c r="EY316" s="159"/>
      <c r="EZ316" s="159"/>
      <c r="FA316" s="159"/>
      <c r="FB316" s="159"/>
      <c r="FC316" s="159"/>
      <c r="FD316" s="159"/>
      <c r="FE316" s="159"/>
      <c r="FF316" s="159"/>
      <c r="FG316" s="159"/>
      <c r="FH316" s="159"/>
      <c r="FI316" s="159"/>
      <c r="FJ316" s="159"/>
      <c r="FK316" s="159"/>
      <c r="FL316" s="159"/>
      <c r="FM316" s="159"/>
      <c r="FN316" s="159"/>
      <c r="FO316" s="159"/>
      <c r="FP316" s="159"/>
      <c r="FQ316" s="159"/>
      <c r="FR316" s="159"/>
      <c r="FS316" s="159"/>
      <c r="FT316" s="159"/>
      <c r="FU316" s="159"/>
      <c r="FV316" s="159"/>
      <c r="FW316" s="159"/>
      <c r="FX316" s="159"/>
      <c r="FY316" s="159"/>
      <c r="FZ316" s="159"/>
      <c r="GA316" s="159"/>
      <c r="GB316" s="159"/>
      <c r="GC316" s="159"/>
      <c r="GD316" s="159"/>
      <c r="GE316" s="159"/>
      <c r="GF316" s="159"/>
      <c r="GG316" s="159"/>
      <c r="GH316" s="159"/>
    </row>
    <row r="317" customFormat="false" ht="12.75" hidden="false" customHeight="false" outlineLevel="0" collapsed="false">
      <c r="A317" s="168"/>
      <c r="B317" s="149"/>
      <c r="C317" s="149"/>
      <c r="D317" s="149"/>
      <c r="E317" s="149"/>
      <c r="F317" s="149"/>
      <c r="G317" s="149"/>
      <c r="H317" s="148"/>
      <c r="I317" s="170"/>
      <c r="R317" s="148"/>
      <c r="S317" s="158"/>
      <c r="T317" s="159"/>
      <c r="U317" s="159"/>
      <c r="V317" s="159"/>
      <c r="W317" s="159"/>
      <c r="X317" s="159"/>
      <c r="Y317" s="159"/>
      <c r="Z317" s="159"/>
      <c r="AA317" s="159"/>
      <c r="AB317" s="159"/>
      <c r="AC317" s="159"/>
      <c r="AD317" s="159"/>
      <c r="AE317" s="159"/>
      <c r="AF317" s="159"/>
      <c r="AG317" s="159"/>
      <c r="AH317" s="159"/>
      <c r="AI317" s="159"/>
      <c r="AJ317" s="159"/>
      <c r="AK317" s="159"/>
      <c r="AL317" s="159"/>
      <c r="AM317" s="159"/>
      <c r="AN317" s="159"/>
      <c r="AO317" s="159"/>
      <c r="AP317" s="159"/>
      <c r="AQ317" s="159"/>
      <c r="AR317" s="159"/>
      <c r="AS317" s="159"/>
      <c r="AT317" s="159"/>
      <c r="AU317" s="159"/>
      <c r="AV317" s="159"/>
      <c r="AW317" s="159"/>
      <c r="AX317" s="159"/>
      <c r="AY317" s="159"/>
      <c r="AZ317" s="159"/>
      <c r="BA317" s="159"/>
      <c r="BB317" s="159"/>
      <c r="BC317" s="159"/>
      <c r="BD317" s="159"/>
      <c r="BE317" s="159"/>
      <c r="BF317" s="159"/>
      <c r="BG317" s="159"/>
      <c r="BH317" s="159"/>
      <c r="BI317" s="159"/>
      <c r="BJ317" s="159"/>
      <c r="BK317" s="159"/>
      <c r="BL317" s="159"/>
      <c r="BM317" s="159"/>
      <c r="BN317" s="159"/>
      <c r="BO317" s="159"/>
      <c r="BP317" s="159"/>
      <c r="BQ317" s="159"/>
      <c r="BR317" s="159"/>
      <c r="BS317" s="159"/>
      <c r="BT317" s="159"/>
      <c r="BU317" s="159"/>
      <c r="BV317" s="159"/>
      <c r="BW317" s="159"/>
      <c r="BX317" s="159"/>
      <c r="BY317" s="159"/>
      <c r="BZ317" s="159"/>
      <c r="CA317" s="159"/>
      <c r="CB317" s="159"/>
      <c r="CC317" s="159"/>
      <c r="CD317" s="159"/>
      <c r="CE317" s="159"/>
      <c r="CF317" s="159"/>
      <c r="CG317" s="159"/>
      <c r="CH317" s="159"/>
      <c r="CI317" s="159"/>
      <c r="CJ317" s="159"/>
      <c r="CK317" s="159"/>
      <c r="CL317" s="159"/>
      <c r="CM317" s="159"/>
      <c r="CN317" s="159"/>
      <c r="CO317" s="159"/>
      <c r="CP317" s="159"/>
      <c r="CQ317" s="159"/>
      <c r="CR317" s="159"/>
      <c r="CS317" s="159"/>
      <c r="CT317" s="159"/>
      <c r="CU317" s="159"/>
      <c r="CV317" s="159"/>
      <c r="CW317" s="159"/>
      <c r="CX317" s="159"/>
      <c r="CY317" s="159"/>
      <c r="CZ317" s="159"/>
      <c r="DA317" s="159"/>
      <c r="DB317" s="159"/>
      <c r="DC317" s="159"/>
      <c r="DD317" s="159"/>
      <c r="DE317" s="159"/>
      <c r="DF317" s="159"/>
      <c r="DG317" s="159"/>
      <c r="DH317" s="159"/>
      <c r="DI317" s="159"/>
      <c r="DJ317" s="159"/>
      <c r="DK317" s="159"/>
      <c r="DL317" s="159"/>
      <c r="DM317" s="159"/>
      <c r="DN317" s="159"/>
      <c r="DO317" s="159"/>
      <c r="DP317" s="159"/>
      <c r="DQ317" s="159"/>
      <c r="DR317" s="159"/>
      <c r="DS317" s="159"/>
      <c r="DT317" s="159"/>
      <c r="DU317" s="159"/>
      <c r="DV317" s="159"/>
      <c r="DW317" s="159"/>
      <c r="DX317" s="159"/>
      <c r="DY317" s="159"/>
      <c r="DZ317" s="159"/>
      <c r="EA317" s="159"/>
      <c r="EB317" s="159"/>
      <c r="EC317" s="159"/>
      <c r="ED317" s="159"/>
      <c r="EE317" s="159"/>
      <c r="EF317" s="159"/>
      <c r="EG317" s="159"/>
      <c r="EH317" s="159"/>
      <c r="EI317" s="159"/>
      <c r="EJ317" s="159"/>
      <c r="EK317" s="159"/>
      <c r="EL317" s="159"/>
      <c r="EM317" s="159"/>
      <c r="EN317" s="159"/>
      <c r="EO317" s="159"/>
      <c r="EP317" s="159"/>
      <c r="EQ317" s="159"/>
      <c r="ER317" s="159"/>
      <c r="ES317" s="159"/>
      <c r="ET317" s="159"/>
      <c r="EU317" s="159"/>
      <c r="EV317" s="159"/>
      <c r="EW317" s="159"/>
      <c r="EX317" s="159"/>
      <c r="EY317" s="159"/>
      <c r="EZ317" s="159"/>
      <c r="FA317" s="159"/>
      <c r="FB317" s="159"/>
      <c r="FC317" s="159"/>
      <c r="FD317" s="159"/>
      <c r="FE317" s="159"/>
      <c r="FF317" s="159"/>
      <c r="FG317" s="159"/>
      <c r="FH317" s="159"/>
      <c r="FI317" s="159"/>
      <c r="FJ317" s="159"/>
      <c r="FK317" s="159"/>
      <c r="FL317" s="159"/>
      <c r="FM317" s="159"/>
      <c r="FN317" s="159"/>
      <c r="FO317" s="159"/>
      <c r="FP317" s="159"/>
      <c r="FQ317" s="159"/>
      <c r="FR317" s="159"/>
      <c r="FS317" s="159"/>
      <c r="FT317" s="159"/>
      <c r="FU317" s="159"/>
      <c r="FV317" s="159"/>
      <c r="FW317" s="159"/>
      <c r="FX317" s="159"/>
      <c r="FY317" s="159"/>
      <c r="FZ317" s="159"/>
      <c r="GA317" s="159"/>
      <c r="GB317" s="159"/>
      <c r="GC317" s="159"/>
      <c r="GD317" s="159"/>
      <c r="GE317" s="159"/>
      <c r="GF317" s="159"/>
      <c r="GG317" s="159"/>
      <c r="GH317" s="159"/>
    </row>
    <row r="318" customFormat="false" ht="12.75" hidden="false" customHeight="false" outlineLevel="0" collapsed="false">
      <c r="A318" s="168"/>
      <c r="B318" s="149"/>
      <c r="C318" s="149"/>
      <c r="D318" s="149"/>
      <c r="E318" s="149"/>
      <c r="F318" s="149"/>
      <c r="G318" s="149"/>
      <c r="H318" s="148"/>
      <c r="I318" s="170"/>
      <c r="R318" s="148"/>
      <c r="S318" s="158"/>
      <c r="T318" s="159"/>
      <c r="U318" s="159"/>
      <c r="V318" s="159"/>
      <c r="W318" s="159"/>
      <c r="X318" s="159"/>
      <c r="Y318" s="159"/>
      <c r="Z318" s="159"/>
      <c r="AA318" s="159"/>
      <c r="AB318" s="159"/>
      <c r="AC318" s="159"/>
      <c r="AD318" s="159"/>
      <c r="AE318" s="159"/>
      <c r="AF318" s="159"/>
      <c r="AG318" s="159"/>
      <c r="AH318" s="159"/>
      <c r="AI318" s="159"/>
      <c r="AJ318" s="159"/>
      <c r="AK318" s="159"/>
      <c r="AL318" s="159"/>
      <c r="AM318" s="159"/>
      <c r="AN318" s="159"/>
      <c r="AO318" s="159"/>
      <c r="AP318" s="159"/>
      <c r="AQ318" s="159"/>
      <c r="AR318" s="159"/>
      <c r="AS318" s="159"/>
      <c r="AT318" s="159"/>
      <c r="AU318" s="159"/>
      <c r="AV318" s="159"/>
      <c r="AW318" s="159"/>
      <c r="AX318" s="159"/>
      <c r="AY318" s="159"/>
      <c r="AZ318" s="159"/>
      <c r="BA318" s="159"/>
      <c r="BB318" s="159"/>
      <c r="BC318" s="159"/>
      <c r="BD318" s="159"/>
      <c r="BE318" s="159"/>
      <c r="BF318" s="159"/>
      <c r="BG318" s="159"/>
      <c r="BH318" s="159"/>
      <c r="BI318" s="159"/>
      <c r="BJ318" s="159"/>
      <c r="BK318" s="159"/>
      <c r="BL318" s="159"/>
      <c r="BM318" s="159"/>
      <c r="BN318" s="159"/>
      <c r="BO318" s="159"/>
      <c r="BP318" s="159"/>
      <c r="BQ318" s="159"/>
      <c r="BR318" s="159"/>
      <c r="BS318" s="159"/>
      <c r="BT318" s="159"/>
      <c r="BU318" s="159"/>
      <c r="BV318" s="159"/>
      <c r="BW318" s="159"/>
      <c r="BX318" s="159"/>
      <c r="BY318" s="159"/>
      <c r="BZ318" s="159"/>
      <c r="CA318" s="159"/>
      <c r="CB318" s="159"/>
      <c r="CC318" s="159"/>
      <c r="CD318" s="159"/>
      <c r="CE318" s="159"/>
      <c r="CF318" s="159"/>
      <c r="CG318" s="159"/>
      <c r="CH318" s="159"/>
      <c r="CI318" s="159"/>
      <c r="CJ318" s="159"/>
      <c r="CK318" s="159"/>
      <c r="CL318" s="159"/>
      <c r="CM318" s="159"/>
      <c r="CN318" s="159"/>
      <c r="CO318" s="159"/>
      <c r="CP318" s="159"/>
      <c r="CQ318" s="159"/>
      <c r="CR318" s="159"/>
      <c r="CS318" s="159"/>
      <c r="CT318" s="159"/>
      <c r="CU318" s="159"/>
      <c r="CV318" s="159"/>
      <c r="CW318" s="159"/>
      <c r="CX318" s="159"/>
      <c r="CY318" s="159"/>
      <c r="CZ318" s="159"/>
      <c r="DA318" s="159"/>
      <c r="DB318" s="159"/>
      <c r="DC318" s="159"/>
      <c r="DD318" s="159"/>
      <c r="DE318" s="159"/>
      <c r="DF318" s="159"/>
      <c r="DG318" s="159"/>
      <c r="DH318" s="159"/>
      <c r="DI318" s="159"/>
      <c r="DJ318" s="159"/>
      <c r="DK318" s="159"/>
      <c r="DL318" s="159"/>
      <c r="DM318" s="159"/>
      <c r="DN318" s="159"/>
      <c r="DO318" s="159"/>
      <c r="DP318" s="159"/>
      <c r="DQ318" s="159"/>
      <c r="DR318" s="159"/>
      <c r="DS318" s="159"/>
      <c r="DT318" s="159"/>
      <c r="DU318" s="159"/>
      <c r="DV318" s="159"/>
      <c r="DW318" s="159"/>
      <c r="DX318" s="159"/>
      <c r="DY318" s="159"/>
      <c r="DZ318" s="159"/>
      <c r="EA318" s="159"/>
      <c r="EB318" s="159"/>
      <c r="EC318" s="159"/>
      <c r="ED318" s="159"/>
      <c r="EE318" s="159"/>
      <c r="EF318" s="159"/>
      <c r="EG318" s="159"/>
      <c r="EH318" s="159"/>
      <c r="EI318" s="159"/>
      <c r="EJ318" s="159"/>
      <c r="EK318" s="159"/>
      <c r="EL318" s="159"/>
      <c r="EM318" s="159"/>
      <c r="EN318" s="159"/>
      <c r="EO318" s="159"/>
      <c r="EP318" s="159"/>
      <c r="EQ318" s="159"/>
      <c r="ER318" s="159"/>
      <c r="ES318" s="159"/>
      <c r="ET318" s="159"/>
      <c r="EU318" s="159"/>
      <c r="EV318" s="159"/>
      <c r="EW318" s="159"/>
      <c r="EX318" s="159"/>
      <c r="EY318" s="159"/>
      <c r="EZ318" s="159"/>
      <c r="FA318" s="159"/>
      <c r="FB318" s="159"/>
      <c r="FC318" s="159"/>
      <c r="FD318" s="159"/>
      <c r="FE318" s="159"/>
      <c r="FF318" s="159"/>
      <c r="FG318" s="159"/>
      <c r="FH318" s="159"/>
      <c r="FI318" s="159"/>
      <c r="FJ318" s="159"/>
      <c r="FK318" s="159"/>
      <c r="FL318" s="159"/>
      <c r="FM318" s="159"/>
      <c r="FN318" s="159"/>
      <c r="FO318" s="159"/>
      <c r="FP318" s="159"/>
      <c r="FQ318" s="159"/>
      <c r="FR318" s="159"/>
      <c r="FS318" s="159"/>
      <c r="FT318" s="159"/>
      <c r="FU318" s="159"/>
      <c r="FV318" s="159"/>
      <c r="FW318" s="159"/>
      <c r="FX318" s="159"/>
      <c r="FY318" s="159"/>
      <c r="FZ318" s="159"/>
      <c r="GA318" s="159"/>
      <c r="GB318" s="159"/>
      <c r="GC318" s="159"/>
      <c r="GD318" s="159"/>
      <c r="GE318" s="159"/>
      <c r="GF318" s="159"/>
      <c r="GG318" s="159"/>
      <c r="GH318" s="159"/>
    </row>
    <row r="319" customFormat="false" ht="12.75" hidden="false" customHeight="false" outlineLevel="0" collapsed="false">
      <c r="A319" s="168"/>
      <c r="B319" s="149"/>
      <c r="C319" s="149"/>
      <c r="D319" s="149"/>
      <c r="E319" s="149"/>
      <c r="F319" s="149"/>
      <c r="G319" s="149"/>
      <c r="H319" s="148"/>
      <c r="I319" s="170"/>
      <c r="R319" s="148"/>
      <c r="S319" s="158"/>
      <c r="T319" s="159"/>
      <c r="U319" s="159"/>
      <c r="V319" s="159"/>
      <c r="W319" s="159"/>
      <c r="X319" s="159"/>
      <c r="Y319" s="159"/>
      <c r="Z319" s="159"/>
      <c r="AA319" s="159"/>
      <c r="AB319" s="159"/>
      <c r="AC319" s="159"/>
      <c r="AD319" s="159"/>
      <c r="AE319" s="159"/>
      <c r="AF319" s="159"/>
      <c r="AG319" s="159"/>
      <c r="AH319" s="159"/>
      <c r="AI319" s="159"/>
      <c r="AJ319" s="159"/>
      <c r="AK319" s="159"/>
      <c r="AL319" s="159"/>
      <c r="AM319" s="159"/>
      <c r="AN319" s="159"/>
      <c r="AO319" s="159"/>
      <c r="AP319" s="159"/>
      <c r="AQ319" s="159"/>
      <c r="AR319" s="159"/>
      <c r="AS319" s="159"/>
      <c r="AT319" s="159"/>
      <c r="AU319" s="159"/>
      <c r="AV319" s="159"/>
      <c r="AW319" s="159"/>
      <c r="AX319" s="159"/>
      <c r="AY319" s="159"/>
      <c r="AZ319" s="159"/>
      <c r="BA319" s="159"/>
      <c r="BB319" s="159"/>
      <c r="BC319" s="159"/>
      <c r="BD319" s="159"/>
      <c r="BE319" s="159"/>
      <c r="BF319" s="159"/>
      <c r="BG319" s="159"/>
      <c r="BH319" s="159"/>
      <c r="BI319" s="159"/>
      <c r="BJ319" s="159"/>
      <c r="BK319" s="159"/>
      <c r="BL319" s="159"/>
      <c r="BM319" s="159"/>
      <c r="BN319" s="159"/>
      <c r="BO319" s="159"/>
      <c r="BP319" s="159"/>
      <c r="BQ319" s="159"/>
      <c r="BR319" s="159"/>
      <c r="BS319" s="159"/>
      <c r="BT319" s="159"/>
      <c r="BU319" s="159"/>
      <c r="BV319" s="159"/>
      <c r="BW319" s="159"/>
      <c r="BX319" s="159"/>
      <c r="BY319" s="159"/>
      <c r="BZ319" s="159"/>
      <c r="CA319" s="159"/>
      <c r="CB319" s="159"/>
      <c r="CC319" s="159"/>
      <c r="CD319" s="159"/>
      <c r="CE319" s="159"/>
      <c r="CF319" s="159"/>
      <c r="CG319" s="159"/>
      <c r="CH319" s="159"/>
      <c r="CI319" s="159"/>
      <c r="CJ319" s="159"/>
      <c r="CK319" s="159"/>
      <c r="CL319" s="159"/>
      <c r="CM319" s="159"/>
      <c r="CN319" s="159"/>
      <c r="CO319" s="159"/>
      <c r="CP319" s="159"/>
      <c r="CQ319" s="159"/>
      <c r="CR319" s="159"/>
      <c r="CS319" s="159"/>
      <c r="CT319" s="159"/>
      <c r="CU319" s="159"/>
      <c r="CV319" s="159"/>
      <c r="CW319" s="159"/>
      <c r="CX319" s="159"/>
      <c r="CY319" s="159"/>
      <c r="CZ319" s="159"/>
      <c r="DA319" s="159"/>
      <c r="DB319" s="159"/>
      <c r="DC319" s="159"/>
      <c r="DD319" s="159"/>
      <c r="DE319" s="159"/>
      <c r="DF319" s="159"/>
      <c r="DG319" s="159"/>
      <c r="DH319" s="159"/>
      <c r="DI319" s="159"/>
      <c r="DJ319" s="159"/>
      <c r="DK319" s="159"/>
      <c r="DL319" s="159"/>
      <c r="DM319" s="159"/>
      <c r="DN319" s="159"/>
      <c r="DO319" s="159"/>
      <c r="DP319" s="159"/>
      <c r="DQ319" s="159"/>
      <c r="DR319" s="159"/>
      <c r="DS319" s="159"/>
      <c r="DT319" s="159"/>
      <c r="DU319" s="159"/>
      <c r="DV319" s="159"/>
      <c r="DW319" s="159"/>
      <c r="DX319" s="159"/>
      <c r="DY319" s="159"/>
      <c r="DZ319" s="159"/>
      <c r="EA319" s="159"/>
      <c r="EB319" s="159"/>
      <c r="EC319" s="159"/>
      <c r="ED319" s="159"/>
      <c r="EE319" s="159"/>
      <c r="EF319" s="159"/>
      <c r="EG319" s="159"/>
      <c r="EH319" s="159"/>
      <c r="EI319" s="159"/>
      <c r="EJ319" s="159"/>
      <c r="EK319" s="159"/>
      <c r="EL319" s="159"/>
      <c r="EM319" s="159"/>
      <c r="EN319" s="159"/>
      <c r="EO319" s="159"/>
      <c r="EP319" s="159"/>
      <c r="EQ319" s="159"/>
      <c r="ER319" s="159"/>
      <c r="ES319" s="159"/>
      <c r="ET319" s="159"/>
      <c r="EU319" s="159"/>
      <c r="EV319" s="159"/>
      <c r="EW319" s="159"/>
      <c r="EX319" s="159"/>
      <c r="EY319" s="159"/>
      <c r="EZ319" s="159"/>
      <c r="FA319" s="159"/>
      <c r="FB319" s="159"/>
      <c r="FC319" s="159"/>
      <c r="FD319" s="159"/>
      <c r="FE319" s="159"/>
      <c r="FF319" s="159"/>
      <c r="FG319" s="159"/>
      <c r="FH319" s="159"/>
      <c r="FI319" s="159"/>
      <c r="FJ319" s="159"/>
      <c r="FK319" s="159"/>
      <c r="FL319" s="159"/>
      <c r="FM319" s="159"/>
      <c r="FN319" s="159"/>
      <c r="FO319" s="159"/>
      <c r="FP319" s="159"/>
      <c r="FQ319" s="159"/>
      <c r="FR319" s="159"/>
      <c r="FS319" s="159"/>
      <c r="FT319" s="159"/>
      <c r="FU319" s="159"/>
      <c r="FV319" s="159"/>
      <c r="FW319" s="159"/>
      <c r="FX319" s="159"/>
      <c r="FY319" s="159"/>
      <c r="FZ319" s="159"/>
      <c r="GA319" s="159"/>
      <c r="GB319" s="159"/>
      <c r="GC319" s="159"/>
      <c r="GD319" s="159"/>
      <c r="GE319" s="159"/>
      <c r="GF319" s="159"/>
      <c r="GG319" s="159"/>
      <c r="GH319" s="159"/>
    </row>
    <row r="320" customFormat="false" ht="12.75" hidden="false" customHeight="false" outlineLevel="0" collapsed="false">
      <c r="A320" s="168"/>
      <c r="B320" s="149"/>
      <c r="C320" s="149"/>
      <c r="D320" s="149"/>
      <c r="E320" s="149"/>
      <c r="F320" s="149"/>
      <c r="G320" s="149"/>
      <c r="H320" s="148"/>
      <c r="I320" s="170"/>
      <c r="R320" s="148"/>
      <c r="S320" s="158"/>
      <c r="T320" s="159"/>
      <c r="U320" s="159"/>
      <c r="V320" s="159"/>
      <c r="W320" s="159"/>
      <c r="X320" s="159"/>
      <c r="Y320" s="159"/>
      <c r="Z320" s="159"/>
      <c r="AA320" s="159"/>
      <c r="AB320" s="159"/>
      <c r="AC320" s="159"/>
      <c r="AD320" s="159"/>
      <c r="AE320" s="159"/>
      <c r="AF320" s="159"/>
      <c r="AG320" s="159"/>
      <c r="AH320" s="159"/>
      <c r="AI320" s="159"/>
      <c r="AJ320" s="159"/>
      <c r="AK320" s="159"/>
      <c r="AL320" s="159"/>
      <c r="AM320" s="159"/>
      <c r="AN320" s="159"/>
      <c r="AO320" s="159"/>
      <c r="AP320" s="159"/>
      <c r="AQ320" s="159"/>
      <c r="AR320" s="159"/>
      <c r="AS320" s="159"/>
      <c r="AT320" s="159"/>
      <c r="AU320" s="159"/>
      <c r="AV320" s="159"/>
      <c r="AW320" s="159"/>
      <c r="AX320" s="159"/>
      <c r="AY320" s="159"/>
      <c r="AZ320" s="159"/>
      <c r="BA320" s="159"/>
      <c r="BB320" s="159"/>
      <c r="BC320" s="159"/>
      <c r="BD320" s="159"/>
      <c r="BE320" s="159"/>
      <c r="BF320" s="159"/>
      <c r="BG320" s="159"/>
      <c r="BH320" s="159"/>
      <c r="BI320" s="159"/>
      <c r="BJ320" s="159"/>
      <c r="BK320" s="159"/>
      <c r="BL320" s="159"/>
      <c r="BM320" s="159"/>
      <c r="BN320" s="159"/>
      <c r="BO320" s="159"/>
      <c r="BP320" s="159"/>
      <c r="BQ320" s="159"/>
      <c r="BR320" s="159"/>
      <c r="BS320" s="159"/>
      <c r="BT320" s="159"/>
      <c r="BU320" s="159"/>
      <c r="BV320" s="159"/>
      <c r="BW320" s="159"/>
      <c r="BX320" s="159"/>
      <c r="BY320" s="159"/>
      <c r="BZ320" s="159"/>
      <c r="CA320" s="159"/>
      <c r="CB320" s="159"/>
      <c r="CC320" s="159"/>
      <c r="CD320" s="159"/>
      <c r="CE320" s="159"/>
      <c r="CF320" s="159"/>
      <c r="CG320" s="159"/>
      <c r="CH320" s="159"/>
      <c r="CI320" s="159"/>
      <c r="CJ320" s="159"/>
      <c r="CK320" s="159"/>
      <c r="CL320" s="159"/>
      <c r="CM320" s="159"/>
      <c r="CN320" s="159"/>
      <c r="CO320" s="159"/>
      <c r="CP320" s="159"/>
      <c r="CQ320" s="159"/>
      <c r="CR320" s="159"/>
      <c r="CS320" s="159"/>
      <c r="CT320" s="159"/>
      <c r="CU320" s="159"/>
      <c r="CV320" s="159"/>
      <c r="CW320" s="159"/>
      <c r="CX320" s="159"/>
      <c r="CY320" s="159"/>
      <c r="CZ320" s="159"/>
      <c r="DA320" s="159"/>
      <c r="DB320" s="159"/>
      <c r="DC320" s="159"/>
      <c r="DD320" s="159"/>
      <c r="DE320" s="159"/>
      <c r="DF320" s="159"/>
      <c r="DG320" s="159"/>
      <c r="DH320" s="159"/>
      <c r="DI320" s="159"/>
      <c r="DJ320" s="159"/>
      <c r="DK320" s="159"/>
      <c r="DL320" s="159"/>
      <c r="DM320" s="159"/>
      <c r="DN320" s="159"/>
      <c r="DO320" s="159"/>
      <c r="DP320" s="159"/>
      <c r="DQ320" s="159"/>
      <c r="DR320" s="159"/>
      <c r="DS320" s="159"/>
      <c r="DT320" s="159"/>
      <c r="DU320" s="159"/>
      <c r="DV320" s="159"/>
      <c r="DW320" s="159"/>
      <c r="DX320" s="159"/>
      <c r="DY320" s="159"/>
      <c r="DZ320" s="159"/>
      <c r="EA320" s="159"/>
      <c r="EB320" s="159"/>
      <c r="EC320" s="159"/>
      <c r="ED320" s="159"/>
      <c r="EE320" s="159"/>
      <c r="EF320" s="159"/>
      <c r="EG320" s="159"/>
      <c r="EH320" s="159"/>
      <c r="EI320" s="159"/>
      <c r="EJ320" s="159"/>
      <c r="EK320" s="159"/>
      <c r="EL320" s="159"/>
      <c r="EM320" s="159"/>
      <c r="EN320" s="159"/>
      <c r="EO320" s="159"/>
      <c r="EP320" s="159"/>
      <c r="EQ320" s="159"/>
      <c r="ER320" s="159"/>
      <c r="ES320" s="159"/>
      <c r="ET320" s="159"/>
      <c r="EU320" s="159"/>
      <c r="EV320" s="159"/>
      <c r="EW320" s="159"/>
      <c r="EX320" s="159"/>
      <c r="EY320" s="159"/>
      <c r="EZ320" s="159"/>
      <c r="FA320" s="159"/>
      <c r="FB320" s="159"/>
      <c r="FC320" s="159"/>
      <c r="FD320" s="159"/>
      <c r="FE320" s="159"/>
      <c r="FF320" s="159"/>
      <c r="FG320" s="159"/>
      <c r="FH320" s="159"/>
      <c r="FI320" s="159"/>
      <c r="FJ320" s="159"/>
      <c r="FK320" s="159"/>
      <c r="FL320" s="159"/>
      <c r="FM320" s="159"/>
      <c r="FN320" s="159"/>
      <c r="FO320" s="159"/>
      <c r="FP320" s="159"/>
      <c r="FQ320" s="159"/>
      <c r="FR320" s="159"/>
      <c r="FS320" s="159"/>
      <c r="FT320" s="159"/>
      <c r="FU320" s="159"/>
      <c r="FV320" s="159"/>
      <c r="FW320" s="159"/>
      <c r="FX320" s="159"/>
      <c r="FY320" s="159"/>
      <c r="FZ320" s="159"/>
      <c r="GA320" s="159"/>
      <c r="GB320" s="159"/>
      <c r="GC320" s="159"/>
      <c r="GD320" s="159"/>
      <c r="GE320" s="159"/>
      <c r="GF320" s="159"/>
      <c r="GG320" s="159"/>
      <c r="GH320" s="159"/>
    </row>
    <row r="321" customFormat="false" ht="12.75" hidden="false" customHeight="false" outlineLevel="0" collapsed="false">
      <c r="A321" s="168"/>
      <c r="B321" s="149"/>
      <c r="C321" s="149"/>
      <c r="D321" s="149"/>
      <c r="E321" s="149"/>
      <c r="F321" s="149"/>
      <c r="G321" s="149"/>
      <c r="H321" s="148"/>
      <c r="I321" s="170"/>
      <c r="R321" s="148"/>
      <c r="S321" s="158"/>
      <c r="T321" s="159"/>
      <c r="U321" s="159"/>
      <c r="V321" s="159"/>
      <c r="W321" s="159"/>
      <c r="X321" s="159"/>
      <c r="Y321" s="159"/>
      <c r="Z321" s="159"/>
      <c r="AA321" s="159"/>
      <c r="AB321" s="159"/>
      <c r="AC321" s="159"/>
      <c r="AD321" s="159"/>
      <c r="AE321" s="159"/>
      <c r="AF321" s="159"/>
      <c r="AG321" s="159"/>
      <c r="AH321" s="159"/>
      <c r="AI321" s="159"/>
      <c r="AJ321" s="159"/>
      <c r="AK321" s="159"/>
      <c r="AL321" s="159"/>
      <c r="AM321" s="159"/>
      <c r="AN321" s="159"/>
      <c r="AO321" s="159"/>
      <c r="AP321" s="159"/>
      <c r="AQ321" s="159"/>
      <c r="AR321" s="159"/>
      <c r="AS321" s="159"/>
      <c r="AT321" s="159"/>
      <c r="AU321" s="159"/>
      <c r="AV321" s="159"/>
      <c r="AW321" s="159"/>
      <c r="AX321" s="159"/>
      <c r="AY321" s="159"/>
      <c r="AZ321" s="159"/>
      <c r="BA321" s="159"/>
      <c r="BB321" s="159"/>
      <c r="BC321" s="159"/>
      <c r="BD321" s="159"/>
      <c r="BE321" s="159"/>
      <c r="BF321" s="159"/>
      <c r="BG321" s="159"/>
      <c r="BH321" s="159"/>
      <c r="BI321" s="159"/>
      <c r="BJ321" s="159"/>
      <c r="BK321" s="159"/>
      <c r="BL321" s="159"/>
      <c r="BM321" s="159"/>
      <c r="BN321" s="159"/>
      <c r="BO321" s="159"/>
      <c r="BP321" s="159"/>
      <c r="BQ321" s="159"/>
      <c r="BR321" s="159"/>
      <c r="BS321" s="159"/>
      <c r="BT321" s="159"/>
      <c r="BU321" s="159"/>
      <c r="BV321" s="159"/>
      <c r="BW321" s="159"/>
      <c r="BX321" s="159"/>
      <c r="BY321" s="159"/>
      <c r="BZ321" s="159"/>
      <c r="CA321" s="159"/>
      <c r="CB321" s="159"/>
      <c r="CC321" s="159"/>
      <c r="CD321" s="159"/>
      <c r="CE321" s="159"/>
      <c r="CF321" s="159"/>
      <c r="CG321" s="159"/>
      <c r="CH321" s="159"/>
      <c r="CI321" s="159"/>
      <c r="CJ321" s="159"/>
      <c r="CK321" s="159"/>
      <c r="CL321" s="159"/>
      <c r="CM321" s="159"/>
      <c r="CN321" s="159"/>
      <c r="CO321" s="159"/>
      <c r="CP321" s="159"/>
      <c r="CQ321" s="159"/>
      <c r="CR321" s="159"/>
      <c r="CS321" s="159"/>
      <c r="CT321" s="159"/>
      <c r="CU321" s="159"/>
      <c r="CV321" s="159"/>
      <c r="CW321" s="159"/>
      <c r="CX321" s="159"/>
      <c r="CY321" s="159"/>
      <c r="CZ321" s="159"/>
      <c r="DA321" s="159"/>
      <c r="DB321" s="159"/>
      <c r="DC321" s="159"/>
      <c r="DD321" s="159"/>
      <c r="DE321" s="159"/>
      <c r="DF321" s="159"/>
      <c r="DG321" s="159"/>
      <c r="DH321" s="159"/>
      <c r="DI321" s="159"/>
      <c r="DJ321" s="159"/>
      <c r="DK321" s="159"/>
      <c r="DL321" s="159"/>
      <c r="DM321" s="159"/>
      <c r="DN321" s="159"/>
      <c r="DO321" s="159"/>
      <c r="DP321" s="159"/>
      <c r="DQ321" s="159"/>
      <c r="DR321" s="159"/>
      <c r="DS321" s="159"/>
      <c r="DT321" s="159"/>
      <c r="DU321" s="159"/>
      <c r="DV321" s="159"/>
      <c r="DW321" s="159"/>
      <c r="DX321" s="159"/>
      <c r="DY321" s="159"/>
      <c r="DZ321" s="159"/>
      <c r="EA321" s="159"/>
      <c r="EB321" s="159"/>
      <c r="EC321" s="159"/>
      <c r="ED321" s="159"/>
      <c r="EE321" s="159"/>
      <c r="EF321" s="159"/>
      <c r="EG321" s="159"/>
      <c r="EH321" s="159"/>
      <c r="EI321" s="159"/>
      <c r="EJ321" s="159"/>
      <c r="EK321" s="159"/>
      <c r="EL321" s="159"/>
      <c r="EM321" s="159"/>
      <c r="EN321" s="159"/>
      <c r="EO321" s="159"/>
      <c r="EP321" s="159"/>
      <c r="EQ321" s="159"/>
      <c r="ER321" s="159"/>
      <c r="ES321" s="159"/>
      <c r="ET321" s="159"/>
      <c r="EU321" s="159"/>
      <c r="EV321" s="159"/>
      <c r="EW321" s="159"/>
      <c r="EX321" s="159"/>
      <c r="EY321" s="159"/>
      <c r="EZ321" s="159"/>
      <c r="FA321" s="159"/>
      <c r="FB321" s="159"/>
      <c r="FC321" s="159"/>
      <c r="FD321" s="159"/>
      <c r="FE321" s="159"/>
      <c r="FF321" s="159"/>
      <c r="FG321" s="159"/>
      <c r="FH321" s="159"/>
      <c r="FI321" s="159"/>
      <c r="FJ321" s="159"/>
      <c r="FK321" s="159"/>
      <c r="FL321" s="159"/>
      <c r="FM321" s="159"/>
      <c r="FN321" s="159"/>
      <c r="FO321" s="159"/>
      <c r="FP321" s="159"/>
      <c r="FQ321" s="159"/>
      <c r="FR321" s="159"/>
      <c r="FS321" s="159"/>
      <c r="FT321" s="159"/>
      <c r="FU321" s="159"/>
      <c r="FV321" s="159"/>
      <c r="FW321" s="159"/>
      <c r="FX321" s="159"/>
      <c r="FY321" s="159"/>
      <c r="FZ321" s="159"/>
      <c r="GA321" s="159"/>
      <c r="GB321" s="159"/>
      <c r="GC321" s="159"/>
      <c r="GD321" s="159"/>
      <c r="GE321" s="159"/>
      <c r="GF321" s="159"/>
      <c r="GG321" s="159"/>
      <c r="GH321" s="159"/>
    </row>
    <row r="322" customFormat="false" ht="12.75" hidden="false" customHeight="false" outlineLevel="0" collapsed="false">
      <c r="A322" s="168"/>
      <c r="B322" s="149"/>
      <c r="C322" s="149"/>
      <c r="D322" s="149"/>
      <c r="E322" s="149"/>
      <c r="F322" s="149"/>
      <c r="G322" s="149"/>
      <c r="H322" s="148"/>
      <c r="I322" s="170"/>
      <c r="R322" s="148"/>
      <c r="S322" s="158"/>
      <c r="T322" s="159"/>
      <c r="U322" s="159"/>
      <c r="V322" s="159"/>
      <c r="W322" s="159"/>
      <c r="X322" s="159"/>
      <c r="Y322" s="159"/>
      <c r="Z322" s="159"/>
      <c r="AA322" s="159"/>
      <c r="AB322" s="159"/>
      <c r="AC322" s="159"/>
      <c r="AD322" s="159"/>
      <c r="AE322" s="159"/>
      <c r="AF322" s="159"/>
      <c r="AG322" s="159"/>
      <c r="AH322" s="159"/>
      <c r="AI322" s="159"/>
      <c r="AJ322" s="159"/>
      <c r="AK322" s="159"/>
      <c r="AL322" s="159"/>
      <c r="AM322" s="159"/>
      <c r="AN322" s="159"/>
      <c r="AO322" s="159"/>
      <c r="AP322" s="159"/>
      <c r="AQ322" s="159"/>
      <c r="AR322" s="159"/>
      <c r="AS322" s="159"/>
      <c r="AT322" s="159"/>
      <c r="AU322" s="159"/>
      <c r="AV322" s="159"/>
      <c r="AW322" s="159"/>
      <c r="AX322" s="159"/>
      <c r="AY322" s="159"/>
      <c r="AZ322" s="159"/>
      <c r="BA322" s="159"/>
      <c r="BB322" s="159"/>
      <c r="BC322" s="159"/>
      <c r="BD322" s="159"/>
      <c r="BE322" s="159"/>
      <c r="BF322" s="159"/>
      <c r="BG322" s="159"/>
      <c r="BH322" s="159"/>
      <c r="BI322" s="159"/>
      <c r="BJ322" s="159"/>
      <c r="BK322" s="159"/>
      <c r="BL322" s="159"/>
      <c r="BM322" s="159"/>
      <c r="BN322" s="159"/>
      <c r="BO322" s="159"/>
      <c r="BP322" s="159"/>
      <c r="BQ322" s="159"/>
      <c r="BR322" s="159"/>
      <c r="BS322" s="159"/>
      <c r="BT322" s="159"/>
      <c r="BU322" s="159"/>
      <c r="BV322" s="159"/>
      <c r="BW322" s="159"/>
      <c r="BX322" s="159"/>
      <c r="BY322" s="159"/>
      <c r="BZ322" s="159"/>
      <c r="CA322" s="159"/>
      <c r="CB322" s="159"/>
      <c r="CC322" s="159"/>
      <c r="CD322" s="159"/>
      <c r="CE322" s="159"/>
      <c r="CF322" s="159"/>
      <c r="CG322" s="159"/>
      <c r="CH322" s="159"/>
      <c r="CI322" s="159"/>
      <c r="CJ322" s="159"/>
      <c r="CK322" s="159"/>
      <c r="CL322" s="159"/>
      <c r="CM322" s="159"/>
      <c r="CN322" s="159"/>
      <c r="CO322" s="159"/>
      <c r="CP322" s="159"/>
      <c r="CQ322" s="159"/>
      <c r="CR322" s="159"/>
      <c r="CS322" s="159"/>
      <c r="CT322" s="159"/>
      <c r="CU322" s="159"/>
      <c r="CV322" s="159"/>
      <c r="CW322" s="159"/>
      <c r="CX322" s="159"/>
      <c r="CY322" s="159"/>
      <c r="CZ322" s="159"/>
      <c r="DA322" s="159"/>
      <c r="DB322" s="159"/>
      <c r="DC322" s="159"/>
      <c r="DD322" s="159"/>
      <c r="DE322" s="159"/>
      <c r="DF322" s="159"/>
      <c r="DG322" s="159"/>
      <c r="DH322" s="159"/>
      <c r="DI322" s="159"/>
      <c r="DJ322" s="159"/>
      <c r="DK322" s="159"/>
      <c r="DL322" s="159"/>
      <c r="DM322" s="159"/>
      <c r="DN322" s="159"/>
      <c r="DO322" s="159"/>
      <c r="DP322" s="159"/>
      <c r="DQ322" s="159"/>
      <c r="DR322" s="159"/>
      <c r="DS322" s="159"/>
      <c r="DT322" s="159"/>
      <c r="DU322" s="159"/>
      <c r="DV322" s="159"/>
      <c r="DW322" s="159"/>
      <c r="DX322" s="159"/>
      <c r="DY322" s="159"/>
      <c r="DZ322" s="159"/>
      <c r="EA322" s="159"/>
      <c r="EB322" s="159"/>
      <c r="EC322" s="159"/>
      <c r="ED322" s="159"/>
      <c r="EE322" s="159"/>
      <c r="EF322" s="159"/>
      <c r="EG322" s="159"/>
      <c r="EH322" s="159"/>
      <c r="EI322" s="159"/>
      <c r="EJ322" s="159"/>
      <c r="EK322" s="159"/>
      <c r="EL322" s="159"/>
      <c r="EM322" s="159"/>
      <c r="EN322" s="159"/>
      <c r="EO322" s="159"/>
      <c r="EP322" s="159"/>
      <c r="EQ322" s="159"/>
      <c r="ER322" s="159"/>
      <c r="ES322" s="159"/>
      <c r="ET322" s="159"/>
      <c r="EU322" s="159"/>
      <c r="EV322" s="159"/>
      <c r="EW322" s="159"/>
      <c r="EX322" s="159"/>
      <c r="EY322" s="159"/>
      <c r="EZ322" s="159"/>
      <c r="FA322" s="159"/>
      <c r="FB322" s="159"/>
      <c r="FC322" s="159"/>
      <c r="FD322" s="159"/>
      <c r="FE322" s="159"/>
      <c r="FF322" s="159"/>
      <c r="FG322" s="159"/>
      <c r="FH322" s="159"/>
      <c r="FI322" s="159"/>
      <c r="FJ322" s="159"/>
      <c r="FK322" s="159"/>
      <c r="FL322" s="159"/>
      <c r="FM322" s="159"/>
      <c r="FN322" s="159"/>
      <c r="FO322" s="159"/>
      <c r="FP322" s="159"/>
      <c r="FQ322" s="159"/>
      <c r="FR322" s="159"/>
      <c r="FS322" s="159"/>
      <c r="FT322" s="159"/>
      <c r="FU322" s="159"/>
      <c r="FV322" s="159"/>
      <c r="FW322" s="159"/>
      <c r="FX322" s="159"/>
      <c r="FY322" s="159"/>
      <c r="FZ322" s="159"/>
      <c r="GA322" s="159"/>
      <c r="GB322" s="159"/>
      <c r="GC322" s="159"/>
      <c r="GD322" s="159"/>
      <c r="GE322" s="159"/>
      <c r="GF322" s="159"/>
      <c r="GG322" s="159"/>
      <c r="GH322" s="159"/>
    </row>
    <row r="323" customFormat="false" ht="12.75" hidden="false" customHeight="false" outlineLevel="0" collapsed="false">
      <c r="A323" s="168"/>
      <c r="B323" s="149"/>
      <c r="C323" s="149"/>
      <c r="D323" s="149"/>
      <c r="E323" s="149"/>
      <c r="F323" s="149"/>
      <c r="G323" s="149"/>
      <c r="H323" s="148"/>
      <c r="I323" s="170"/>
      <c r="R323" s="148"/>
      <c r="S323" s="158"/>
      <c r="T323" s="159"/>
      <c r="U323" s="159"/>
      <c r="V323" s="159"/>
      <c r="W323" s="159"/>
      <c r="X323" s="159"/>
      <c r="Y323" s="159"/>
      <c r="Z323" s="159"/>
      <c r="AA323" s="159"/>
      <c r="AB323" s="159"/>
      <c r="AC323" s="159"/>
      <c r="AD323" s="159"/>
      <c r="AE323" s="159"/>
      <c r="AF323" s="159"/>
      <c r="AG323" s="159"/>
      <c r="AH323" s="159"/>
      <c r="AI323" s="159"/>
      <c r="AJ323" s="159"/>
      <c r="AK323" s="159"/>
      <c r="AL323" s="159"/>
      <c r="AM323" s="159"/>
      <c r="AN323" s="159"/>
      <c r="AO323" s="159"/>
      <c r="AP323" s="159"/>
      <c r="AQ323" s="159"/>
      <c r="AR323" s="159"/>
      <c r="AS323" s="159"/>
      <c r="AT323" s="159"/>
      <c r="AU323" s="159"/>
      <c r="AV323" s="159"/>
      <c r="AW323" s="159"/>
      <c r="AX323" s="159"/>
      <c r="AY323" s="159"/>
      <c r="AZ323" s="159"/>
      <c r="BA323" s="159"/>
      <c r="BB323" s="159"/>
      <c r="BC323" s="159"/>
      <c r="BD323" s="159"/>
      <c r="BE323" s="159"/>
      <c r="BF323" s="159"/>
      <c r="BG323" s="159"/>
      <c r="BH323" s="159"/>
      <c r="BI323" s="159"/>
      <c r="BJ323" s="159"/>
      <c r="BK323" s="159"/>
      <c r="BL323" s="159"/>
      <c r="BM323" s="159"/>
      <c r="BN323" s="159"/>
      <c r="BO323" s="159"/>
      <c r="BP323" s="159"/>
      <c r="BQ323" s="159"/>
      <c r="BR323" s="159"/>
      <c r="BS323" s="159"/>
      <c r="BT323" s="159"/>
      <c r="BU323" s="159"/>
      <c r="BV323" s="159"/>
      <c r="BW323" s="159"/>
      <c r="BX323" s="159"/>
      <c r="BY323" s="159"/>
      <c r="BZ323" s="159"/>
      <c r="CA323" s="159"/>
      <c r="CB323" s="159"/>
      <c r="CC323" s="159"/>
      <c r="CD323" s="159"/>
      <c r="CE323" s="159"/>
      <c r="CF323" s="159"/>
      <c r="CG323" s="159"/>
      <c r="CH323" s="159"/>
      <c r="CI323" s="159"/>
      <c r="CJ323" s="159"/>
      <c r="CK323" s="159"/>
      <c r="CL323" s="159"/>
      <c r="CM323" s="159"/>
      <c r="CN323" s="159"/>
      <c r="CO323" s="159"/>
      <c r="CP323" s="159"/>
      <c r="CQ323" s="159"/>
      <c r="CR323" s="159"/>
      <c r="CS323" s="159"/>
      <c r="CT323" s="159"/>
      <c r="CU323" s="159"/>
      <c r="CV323" s="159"/>
      <c r="CW323" s="159"/>
      <c r="CX323" s="159"/>
      <c r="CY323" s="159"/>
      <c r="CZ323" s="159"/>
      <c r="DA323" s="159"/>
      <c r="DB323" s="159"/>
      <c r="DC323" s="159"/>
      <c r="DD323" s="159"/>
      <c r="DE323" s="159"/>
      <c r="DF323" s="159"/>
      <c r="DG323" s="159"/>
      <c r="DH323" s="159"/>
      <c r="DI323" s="159"/>
      <c r="DJ323" s="159"/>
      <c r="DK323" s="159"/>
      <c r="DL323" s="159"/>
      <c r="DM323" s="159"/>
      <c r="DN323" s="159"/>
      <c r="DO323" s="159"/>
      <c r="DP323" s="159"/>
      <c r="DQ323" s="159"/>
      <c r="DR323" s="159"/>
      <c r="DS323" s="159"/>
      <c r="DT323" s="159"/>
      <c r="DU323" s="159"/>
      <c r="DV323" s="159"/>
      <c r="DW323" s="159"/>
      <c r="DX323" s="159"/>
      <c r="DY323" s="159"/>
      <c r="DZ323" s="159"/>
      <c r="EA323" s="159"/>
      <c r="EB323" s="159"/>
      <c r="EC323" s="159"/>
      <c r="ED323" s="159"/>
      <c r="EE323" s="159"/>
      <c r="EF323" s="159"/>
      <c r="EG323" s="159"/>
      <c r="EH323" s="159"/>
      <c r="EI323" s="159"/>
      <c r="EJ323" s="159"/>
      <c r="EK323" s="159"/>
      <c r="EL323" s="159"/>
      <c r="EM323" s="159"/>
      <c r="EN323" s="159"/>
      <c r="EO323" s="159"/>
      <c r="EP323" s="159"/>
      <c r="EQ323" s="159"/>
      <c r="ER323" s="159"/>
      <c r="ES323" s="159"/>
      <c r="ET323" s="159"/>
      <c r="EU323" s="159"/>
      <c r="EV323" s="159"/>
      <c r="EW323" s="159"/>
      <c r="EX323" s="159"/>
      <c r="EY323" s="159"/>
      <c r="EZ323" s="159"/>
      <c r="FA323" s="159"/>
      <c r="FB323" s="159"/>
      <c r="FC323" s="159"/>
      <c r="FD323" s="159"/>
      <c r="FE323" s="159"/>
      <c r="FF323" s="159"/>
      <c r="FG323" s="159"/>
      <c r="FH323" s="159"/>
      <c r="FI323" s="159"/>
      <c r="FJ323" s="159"/>
      <c r="FK323" s="159"/>
      <c r="FL323" s="159"/>
      <c r="FM323" s="159"/>
      <c r="FN323" s="159"/>
      <c r="FO323" s="159"/>
      <c r="FP323" s="159"/>
      <c r="FQ323" s="159"/>
      <c r="FR323" s="159"/>
      <c r="FS323" s="159"/>
      <c r="FT323" s="159"/>
      <c r="FU323" s="159"/>
      <c r="FV323" s="159"/>
      <c r="FW323" s="159"/>
      <c r="FX323" s="159"/>
      <c r="FY323" s="159"/>
      <c r="FZ323" s="159"/>
      <c r="GA323" s="159"/>
      <c r="GB323" s="159"/>
      <c r="GC323" s="159"/>
      <c r="GD323" s="159"/>
      <c r="GE323" s="159"/>
      <c r="GF323" s="159"/>
      <c r="GG323" s="159"/>
      <c r="GH323" s="159"/>
    </row>
    <row r="324" customFormat="false" ht="12.75" hidden="false" customHeight="false" outlineLevel="0" collapsed="false">
      <c r="A324" s="168"/>
      <c r="B324" s="149"/>
      <c r="C324" s="149"/>
      <c r="D324" s="149"/>
      <c r="E324" s="149"/>
      <c r="F324" s="149"/>
      <c r="G324" s="149"/>
      <c r="H324" s="148"/>
      <c r="I324" s="170"/>
      <c r="R324" s="148"/>
      <c r="S324" s="158"/>
      <c r="T324" s="159"/>
      <c r="U324" s="159"/>
      <c r="V324" s="159"/>
      <c r="W324" s="159"/>
      <c r="X324" s="159"/>
      <c r="Y324" s="159"/>
      <c r="Z324" s="159"/>
      <c r="AA324" s="159"/>
      <c r="AB324" s="159"/>
      <c r="AC324" s="159"/>
      <c r="AD324" s="159"/>
      <c r="AE324" s="159"/>
      <c r="AF324" s="159"/>
      <c r="AG324" s="159"/>
      <c r="AH324" s="159"/>
      <c r="AI324" s="159"/>
      <c r="AJ324" s="159"/>
      <c r="AK324" s="159"/>
      <c r="AL324" s="159"/>
      <c r="AM324" s="159"/>
      <c r="AN324" s="159"/>
      <c r="AO324" s="159"/>
      <c r="AP324" s="159"/>
      <c r="AQ324" s="159"/>
      <c r="AR324" s="159"/>
      <c r="AS324" s="159"/>
      <c r="AT324" s="159"/>
      <c r="AU324" s="159"/>
      <c r="AV324" s="159"/>
      <c r="AW324" s="159"/>
      <c r="AX324" s="159"/>
      <c r="AY324" s="159"/>
      <c r="AZ324" s="159"/>
      <c r="BA324" s="159"/>
      <c r="BB324" s="159"/>
      <c r="BC324" s="159"/>
      <c r="BD324" s="159"/>
      <c r="BE324" s="159"/>
      <c r="BF324" s="159"/>
      <c r="BG324" s="159"/>
      <c r="BH324" s="159"/>
      <c r="BI324" s="159"/>
      <c r="BJ324" s="159"/>
      <c r="BK324" s="159"/>
      <c r="BL324" s="159"/>
      <c r="BM324" s="159"/>
      <c r="BN324" s="159"/>
      <c r="BO324" s="159"/>
      <c r="BP324" s="159"/>
      <c r="BQ324" s="159"/>
      <c r="BR324" s="159"/>
      <c r="BS324" s="159"/>
      <c r="BT324" s="159"/>
      <c r="BU324" s="159"/>
      <c r="BV324" s="159"/>
      <c r="BW324" s="159"/>
      <c r="BX324" s="159"/>
      <c r="BY324" s="159"/>
      <c r="BZ324" s="159"/>
      <c r="CA324" s="159"/>
      <c r="CB324" s="159"/>
      <c r="CC324" s="159"/>
      <c r="CD324" s="159"/>
      <c r="CE324" s="159"/>
      <c r="CF324" s="159"/>
      <c r="CG324" s="159"/>
      <c r="CH324" s="159"/>
      <c r="CI324" s="159"/>
      <c r="CJ324" s="159"/>
      <c r="CK324" s="159"/>
      <c r="CL324" s="159"/>
      <c r="CM324" s="159"/>
      <c r="CN324" s="159"/>
      <c r="CO324" s="159"/>
      <c r="CP324" s="159"/>
      <c r="CQ324" s="159"/>
      <c r="CR324" s="159"/>
      <c r="CS324" s="159"/>
      <c r="CT324" s="159"/>
      <c r="CU324" s="159"/>
      <c r="CV324" s="159"/>
      <c r="CW324" s="159"/>
      <c r="CX324" s="159"/>
      <c r="CY324" s="159"/>
      <c r="CZ324" s="159"/>
      <c r="DA324" s="159"/>
      <c r="DB324" s="159"/>
      <c r="DC324" s="159"/>
      <c r="DD324" s="159"/>
      <c r="DE324" s="159"/>
      <c r="DF324" s="159"/>
      <c r="DG324" s="159"/>
      <c r="DH324" s="159"/>
      <c r="DI324" s="159"/>
      <c r="DJ324" s="159"/>
      <c r="DK324" s="159"/>
      <c r="DL324" s="159"/>
      <c r="DM324" s="159"/>
      <c r="DN324" s="159"/>
      <c r="DO324" s="159"/>
      <c r="DP324" s="159"/>
      <c r="DQ324" s="159"/>
      <c r="DR324" s="159"/>
      <c r="DS324" s="159"/>
      <c r="DT324" s="159"/>
      <c r="DU324" s="159"/>
      <c r="DV324" s="159"/>
      <c r="DW324" s="159"/>
      <c r="DX324" s="159"/>
      <c r="DY324" s="159"/>
      <c r="DZ324" s="159"/>
      <c r="EA324" s="159"/>
      <c r="EB324" s="159"/>
      <c r="EC324" s="159"/>
      <c r="ED324" s="159"/>
      <c r="EE324" s="159"/>
      <c r="EF324" s="159"/>
      <c r="EG324" s="159"/>
      <c r="EH324" s="159"/>
      <c r="EI324" s="159"/>
      <c r="EJ324" s="159"/>
      <c r="EK324" s="159"/>
      <c r="EL324" s="159"/>
      <c r="EM324" s="159"/>
      <c r="EN324" s="159"/>
      <c r="EO324" s="159"/>
      <c r="EP324" s="159"/>
      <c r="EQ324" s="159"/>
      <c r="ER324" s="159"/>
      <c r="ES324" s="159"/>
      <c r="ET324" s="159"/>
      <c r="EU324" s="159"/>
      <c r="EV324" s="159"/>
      <c r="EW324" s="159"/>
      <c r="EX324" s="159"/>
      <c r="EY324" s="159"/>
      <c r="EZ324" s="159"/>
      <c r="FA324" s="159"/>
      <c r="FB324" s="159"/>
      <c r="FC324" s="159"/>
      <c r="FD324" s="159"/>
      <c r="FE324" s="159"/>
      <c r="FF324" s="159"/>
      <c r="FG324" s="159"/>
      <c r="FH324" s="159"/>
      <c r="FI324" s="159"/>
      <c r="FJ324" s="159"/>
      <c r="FK324" s="159"/>
      <c r="FL324" s="159"/>
      <c r="FM324" s="159"/>
      <c r="FN324" s="159"/>
      <c r="FO324" s="159"/>
      <c r="FP324" s="159"/>
      <c r="FQ324" s="159"/>
      <c r="FR324" s="159"/>
      <c r="FS324" s="159"/>
      <c r="FT324" s="159"/>
      <c r="FU324" s="159"/>
      <c r="FV324" s="159"/>
      <c r="FW324" s="159"/>
      <c r="FX324" s="159"/>
      <c r="FY324" s="159"/>
      <c r="FZ324" s="159"/>
      <c r="GA324" s="159"/>
      <c r="GB324" s="159"/>
      <c r="GC324" s="159"/>
      <c r="GD324" s="159"/>
      <c r="GE324" s="159"/>
      <c r="GF324" s="159"/>
      <c r="GG324" s="159"/>
      <c r="GH324" s="159"/>
    </row>
    <row r="325" customFormat="false" ht="12.75" hidden="false" customHeight="false" outlineLevel="0" collapsed="false">
      <c r="A325" s="168"/>
      <c r="B325" s="149"/>
      <c r="C325" s="149"/>
      <c r="D325" s="149"/>
      <c r="E325" s="149"/>
      <c r="F325" s="149"/>
      <c r="G325" s="149"/>
      <c r="H325" s="148"/>
      <c r="I325" s="170"/>
      <c r="R325" s="148"/>
      <c r="S325" s="158"/>
      <c r="T325" s="159"/>
      <c r="U325" s="159"/>
      <c r="V325" s="159"/>
      <c r="W325" s="159"/>
      <c r="X325" s="159"/>
      <c r="Y325" s="159"/>
      <c r="Z325" s="159"/>
      <c r="AA325" s="159"/>
      <c r="AB325" s="159"/>
      <c r="AC325" s="159"/>
      <c r="AD325" s="159"/>
      <c r="AE325" s="159"/>
      <c r="AF325" s="159"/>
      <c r="AG325" s="159"/>
      <c r="AH325" s="159"/>
      <c r="AI325" s="159"/>
      <c r="AJ325" s="159"/>
      <c r="AK325" s="159"/>
      <c r="AL325" s="159"/>
      <c r="AM325" s="159"/>
      <c r="AN325" s="159"/>
      <c r="AO325" s="159"/>
      <c r="AP325" s="159"/>
      <c r="AQ325" s="159"/>
      <c r="AR325" s="159"/>
      <c r="AS325" s="159"/>
      <c r="AT325" s="159"/>
      <c r="AU325" s="159"/>
      <c r="AV325" s="159"/>
      <c r="AW325" s="159"/>
      <c r="AX325" s="159"/>
      <c r="AY325" s="159"/>
      <c r="AZ325" s="159"/>
      <c r="BA325" s="159"/>
      <c r="BB325" s="159"/>
      <c r="BC325" s="159"/>
      <c r="BD325" s="159"/>
      <c r="BE325" s="159"/>
      <c r="BF325" s="159"/>
      <c r="BG325" s="159"/>
      <c r="BH325" s="159"/>
      <c r="BI325" s="159"/>
      <c r="BJ325" s="159"/>
      <c r="BK325" s="159"/>
      <c r="BL325" s="159"/>
      <c r="BM325" s="159"/>
      <c r="BN325" s="159"/>
      <c r="BO325" s="159"/>
      <c r="BP325" s="159"/>
      <c r="BQ325" s="159"/>
      <c r="BR325" s="159"/>
      <c r="BS325" s="159"/>
      <c r="BT325" s="159"/>
      <c r="BU325" s="159"/>
      <c r="BV325" s="159"/>
      <c r="BW325" s="159"/>
      <c r="BX325" s="159"/>
      <c r="BY325" s="159"/>
      <c r="BZ325" s="159"/>
      <c r="CA325" s="159"/>
      <c r="CB325" s="159"/>
      <c r="CC325" s="159"/>
      <c r="CD325" s="159"/>
      <c r="CE325" s="159"/>
      <c r="CF325" s="159"/>
      <c r="CG325" s="159"/>
      <c r="CH325" s="159"/>
      <c r="CI325" s="159"/>
      <c r="CJ325" s="159"/>
      <c r="CK325" s="159"/>
      <c r="CL325" s="159"/>
      <c r="CM325" s="159"/>
      <c r="CN325" s="159"/>
      <c r="CO325" s="159"/>
      <c r="CP325" s="159"/>
      <c r="CQ325" s="159"/>
      <c r="CR325" s="159"/>
      <c r="CS325" s="159"/>
      <c r="CT325" s="159"/>
      <c r="CU325" s="159"/>
      <c r="CV325" s="159"/>
      <c r="CW325" s="159"/>
      <c r="CX325" s="159"/>
      <c r="CY325" s="159"/>
      <c r="CZ325" s="159"/>
      <c r="DA325" s="159"/>
      <c r="DB325" s="159"/>
      <c r="DC325" s="159"/>
      <c r="DD325" s="159"/>
      <c r="DE325" s="159"/>
      <c r="DF325" s="159"/>
      <c r="DG325" s="159"/>
      <c r="DH325" s="159"/>
      <c r="DI325" s="159"/>
      <c r="DJ325" s="159"/>
      <c r="DK325" s="159"/>
      <c r="DL325" s="159"/>
      <c r="DM325" s="159"/>
      <c r="DN325" s="159"/>
      <c r="DO325" s="159"/>
      <c r="DP325" s="159"/>
      <c r="DQ325" s="159"/>
      <c r="DR325" s="159"/>
      <c r="DS325" s="159"/>
      <c r="DT325" s="159"/>
      <c r="DU325" s="159"/>
      <c r="DV325" s="159"/>
      <c r="DW325" s="159"/>
      <c r="DX325" s="159"/>
      <c r="DY325" s="159"/>
      <c r="DZ325" s="159"/>
      <c r="EA325" s="159"/>
      <c r="EB325" s="159"/>
      <c r="EC325" s="159"/>
      <c r="ED325" s="159"/>
      <c r="EE325" s="159"/>
      <c r="EF325" s="159"/>
      <c r="EG325" s="159"/>
      <c r="EH325" s="159"/>
      <c r="EI325" s="159"/>
      <c r="EJ325" s="159"/>
      <c r="EK325" s="159"/>
      <c r="EL325" s="159"/>
      <c r="EM325" s="159"/>
      <c r="EN325" s="159"/>
      <c r="EO325" s="159"/>
      <c r="EP325" s="159"/>
      <c r="EQ325" s="159"/>
      <c r="ER325" s="159"/>
      <c r="ES325" s="159"/>
      <c r="ET325" s="159"/>
      <c r="EU325" s="159"/>
      <c r="EV325" s="159"/>
      <c r="EW325" s="159"/>
      <c r="EX325" s="159"/>
      <c r="EY325" s="159"/>
      <c r="EZ325" s="159"/>
      <c r="FA325" s="159"/>
      <c r="FB325" s="159"/>
      <c r="FC325" s="159"/>
      <c r="FD325" s="159"/>
      <c r="FE325" s="159"/>
      <c r="FF325" s="159"/>
      <c r="FG325" s="159"/>
      <c r="FH325" s="159"/>
      <c r="FI325" s="159"/>
      <c r="FJ325" s="159"/>
      <c r="FK325" s="159"/>
      <c r="FL325" s="159"/>
      <c r="FM325" s="159"/>
      <c r="FN325" s="159"/>
      <c r="FO325" s="159"/>
      <c r="FP325" s="159"/>
      <c r="FQ325" s="159"/>
      <c r="FR325" s="159"/>
      <c r="FS325" s="159"/>
      <c r="FT325" s="159"/>
      <c r="FU325" s="159"/>
      <c r="FV325" s="159"/>
      <c r="FW325" s="159"/>
      <c r="FX325" s="159"/>
      <c r="FY325" s="159"/>
      <c r="FZ325" s="159"/>
      <c r="GA325" s="159"/>
      <c r="GB325" s="159"/>
      <c r="GC325" s="159"/>
      <c r="GD325" s="159"/>
      <c r="GE325" s="159"/>
      <c r="GF325" s="159"/>
      <c r="GG325" s="159"/>
      <c r="GH325" s="159"/>
    </row>
    <row r="326" customFormat="false" ht="12.75" hidden="false" customHeight="false" outlineLevel="0" collapsed="false">
      <c r="A326" s="168"/>
      <c r="B326" s="149"/>
      <c r="C326" s="149"/>
      <c r="D326" s="149"/>
      <c r="E326" s="149"/>
      <c r="F326" s="149"/>
      <c r="G326" s="149"/>
      <c r="H326" s="148"/>
      <c r="I326" s="170"/>
      <c r="R326" s="148"/>
      <c r="S326" s="158"/>
      <c r="T326" s="159"/>
      <c r="U326" s="159"/>
      <c r="V326" s="159"/>
      <c r="W326" s="159"/>
      <c r="X326" s="159"/>
      <c r="Y326" s="159"/>
      <c r="Z326" s="159"/>
      <c r="AA326" s="159"/>
      <c r="AB326" s="159"/>
      <c r="AC326" s="159"/>
      <c r="AD326" s="159"/>
      <c r="AE326" s="159"/>
      <c r="AF326" s="159"/>
      <c r="AG326" s="159"/>
      <c r="AH326" s="159"/>
      <c r="AI326" s="159"/>
      <c r="AJ326" s="159"/>
      <c r="AK326" s="159"/>
      <c r="AL326" s="159"/>
      <c r="AM326" s="159"/>
      <c r="AN326" s="159"/>
      <c r="AO326" s="159"/>
      <c r="AP326" s="159"/>
      <c r="AQ326" s="159"/>
      <c r="AR326" s="159"/>
      <c r="AS326" s="159"/>
      <c r="AT326" s="159"/>
      <c r="AU326" s="159"/>
      <c r="AV326" s="159"/>
      <c r="AW326" s="159"/>
      <c r="AX326" s="159"/>
      <c r="AY326" s="159"/>
      <c r="AZ326" s="159"/>
      <c r="BA326" s="159"/>
      <c r="BB326" s="159"/>
      <c r="BC326" s="159"/>
      <c r="BD326" s="159"/>
      <c r="BE326" s="159"/>
      <c r="BF326" s="159"/>
      <c r="BG326" s="159"/>
      <c r="BH326" s="159"/>
      <c r="BI326" s="159"/>
      <c r="BJ326" s="159"/>
      <c r="BK326" s="159"/>
      <c r="BL326" s="159"/>
      <c r="BM326" s="159"/>
      <c r="BN326" s="159"/>
      <c r="BO326" s="159"/>
      <c r="BP326" s="159"/>
      <c r="BQ326" s="159"/>
      <c r="BR326" s="159"/>
      <c r="BS326" s="159"/>
      <c r="BT326" s="159"/>
      <c r="BU326" s="159"/>
      <c r="BV326" s="159"/>
      <c r="BW326" s="159"/>
      <c r="BX326" s="159"/>
      <c r="BY326" s="159"/>
      <c r="BZ326" s="159"/>
      <c r="CA326" s="159"/>
      <c r="CB326" s="159"/>
      <c r="CC326" s="159"/>
      <c r="CD326" s="159"/>
      <c r="CE326" s="159"/>
      <c r="CF326" s="159"/>
      <c r="CG326" s="159"/>
      <c r="CH326" s="159"/>
      <c r="CI326" s="159"/>
      <c r="CJ326" s="159"/>
      <c r="CK326" s="159"/>
      <c r="CL326" s="159"/>
      <c r="CM326" s="159"/>
      <c r="CN326" s="159"/>
      <c r="CO326" s="159"/>
      <c r="CP326" s="159"/>
      <c r="CQ326" s="159"/>
      <c r="CR326" s="159"/>
      <c r="CS326" s="159"/>
      <c r="CT326" s="159"/>
      <c r="CU326" s="159"/>
      <c r="CV326" s="159"/>
      <c r="CW326" s="159"/>
      <c r="CX326" s="159"/>
      <c r="CY326" s="159"/>
      <c r="CZ326" s="159"/>
      <c r="DA326" s="159"/>
      <c r="DB326" s="159"/>
      <c r="DC326" s="159"/>
      <c r="DD326" s="159"/>
      <c r="DE326" s="159"/>
      <c r="DF326" s="159"/>
      <c r="DG326" s="159"/>
      <c r="DH326" s="159"/>
      <c r="DI326" s="159"/>
      <c r="DJ326" s="159"/>
      <c r="DK326" s="159"/>
      <c r="DL326" s="159"/>
      <c r="DM326" s="159"/>
      <c r="DN326" s="159"/>
      <c r="DO326" s="159"/>
      <c r="DP326" s="159"/>
      <c r="DQ326" s="159"/>
      <c r="DR326" s="159"/>
      <c r="DS326" s="159"/>
      <c r="DT326" s="159"/>
      <c r="DU326" s="159"/>
      <c r="DV326" s="159"/>
      <c r="DW326" s="159"/>
      <c r="DX326" s="159"/>
      <c r="DY326" s="159"/>
      <c r="DZ326" s="159"/>
      <c r="EA326" s="159"/>
      <c r="EB326" s="159"/>
      <c r="EC326" s="159"/>
      <c r="ED326" s="159"/>
      <c r="EE326" s="159"/>
      <c r="EF326" s="159"/>
      <c r="EG326" s="159"/>
      <c r="EH326" s="159"/>
      <c r="EI326" s="159"/>
      <c r="EJ326" s="159"/>
      <c r="EK326" s="159"/>
      <c r="EL326" s="159"/>
      <c r="EM326" s="159"/>
      <c r="EN326" s="159"/>
      <c r="EO326" s="159"/>
      <c r="EP326" s="159"/>
      <c r="EQ326" s="159"/>
      <c r="ER326" s="159"/>
      <c r="ES326" s="159"/>
      <c r="ET326" s="159"/>
      <c r="EU326" s="159"/>
      <c r="EV326" s="159"/>
      <c r="EW326" s="159"/>
      <c r="EX326" s="159"/>
      <c r="EY326" s="159"/>
      <c r="EZ326" s="159"/>
      <c r="FA326" s="159"/>
      <c r="FB326" s="159"/>
      <c r="FC326" s="159"/>
      <c r="FD326" s="159"/>
      <c r="FE326" s="159"/>
      <c r="FF326" s="159"/>
      <c r="FG326" s="159"/>
      <c r="FH326" s="159"/>
      <c r="FI326" s="159"/>
      <c r="FJ326" s="159"/>
      <c r="FK326" s="159"/>
      <c r="FL326" s="159"/>
      <c r="FM326" s="159"/>
      <c r="FN326" s="159"/>
      <c r="FO326" s="159"/>
      <c r="FP326" s="159"/>
      <c r="FQ326" s="159"/>
      <c r="FR326" s="159"/>
      <c r="FS326" s="159"/>
      <c r="FT326" s="159"/>
      <c r="FU326" s="159"/>
      <c r="FV326" s="159"/>
      <c r="FW326" s="159"/>
      <c r="FX326" s="159"/>
      <c r="FY326" s="159"/>
      <c r="FZ326" s="159"/>
      <c r="GA326" s="159"/>
      <c r="GB326" s="159"/>
      <c r="GC326" s="159"/>
      <c r="GD326" s="159"/>
      <c r="GE326" s="159"/>
      <c r="GF326" s="159"/>
      <c r="GG326" s="159"/>
      <c r="GH326" s="159"/>
    </row>
    <row r="327" customFormat="false" ht="12.75" hidden="false" customHeight="false" outlineLevel="0" collapsed="false">
      <c r="A327" s="168"/>
      <c r="B327" s="149"/>
      <c r="C327" s="149"/>
      <c r="D327" s="149"/>
      <c r="E327" s="149"/>
      <c r="F327" s="149"/>
      <c r="G327" s="149"/>
      <c r="H327" s="148"/>
      <c r="I327" s="170"/>
      <c r="R327" s="148"/>
      <c r="S327" s="158"/>
      <c r="T327" s="159"/>
      <c r="U327" s="159"/>
      <c r="V327" s="159"/>
      <c r="W327" s="159"/>
      <c r="X327" s="159"/>
      <c r="Y327" s="159"/>
      <c r="Z327" s="159"/>
      <c r="AA327" s="159"/>
      <c r="AB327" s="159"/>
      <c r="AC327" s="159"/>
      <c r="AD327" s="159"/>
      <c r="AE327" s="159"/>
      <c r="AF327" s="159"/>
      <c r="AG327" s="159"/>
      <c r="AH327" s="159"/>
      <c r="AI327" s="159"/>
      <c r="AJ327" s="159"/>
      <c r="AK327" s="159"/>
      <c r="AL327" s="159"/>
      <c r="AM327" s="159"/>
      <c r="AN327" s="159"/>
      <c r="AO327" s="159"/>
      <c r="AP327" s="159"/>
      <c r="AQ327" s="159"/>
      <c r="AR327" s="159"/>
      <c r="AS327" s="159"/>
      <c r="AT327" s="159"/>
      <c r="AU327" s="159"/>
      <c r="AV327" s="159"/>
      <c r="AW327" s="159"/>
      <c r="AX327" s="159"/>
      <c r="AY327" s="159"/>
      <c r="AZ327" s="159"/>
      <c r="BA327" s="159"/>
      <c r="BB327" s="159"/>
      <c r="BC327" s="159"/>
      <c r="BD327" s="159"/>
      <c r="BE327" s="159"/>
      <c r="BF327" s="159"/>
      <c r="BG327" s="159"/>
      <c r="BH327" s="159"/>
      <c r="BI327" s="159"/>
      <c r="BJ327" s="159"/>
      <c r="BK327" s="159"/>
      <c r="BL327" s="159"/>
      <c r="BM327" s="159"/>
      <c r="BN327" s="159"/>
      <c r="BO327" s="159"/>
      <c r="BP327" s="159"/>
      <c r="BQ327" s="159"/>
      <c r="BR327" s="159"/>
      <c r="BS327" s="159"/>
      <c r="BT327" s="159"/>
      <c r="BU327" s="159"/>
      <c r="BV327" s="159"/>
      <c r="BW327" s="159"/>
      <c r="BX327" s="159"/>
      <c r="BY327" s="159"/>
      <c r="BZ327" s="159"/>
      <c r="CA327" s="159"/>
      <c r="CB327" s="159"/>
      <c r="CC327" s="159"/>
      <c r="CD327" s="159"/>
      <c r="CE327" s="159"/>
      <c r="CF327" s="159"/>
      <c r="CG327" s="159"/>
      <c r="CH327" s="159"/>
      <c r="CI327" s="159"/>
      <c r="CJ327" s="159"/>
      <c r="CK327" s="159"/>
      <c r="CL327" s="159"/>
      <c r="CM327" s="159"/>
      <c r="CN327" s="159"/>
      <c r="CO327" s="159"/>
      <c r="CP327" s="159"/>
      <c r="CQ327" s="159"/>
      <c r="CR327" s="159"/>
      <c r="CS327" s="159"/>
      <c r="CT327" s="159"/>
      <c r="CU327" s="159"/>
      <c r="CV327" s="159"/>
      <c r="CW327" s="159"/>
      <c r="CX327" s="159"/>
      <c r="CY327" s="159"/>
      <c r="CZ327" s="159"/>
      <c r="DA327" s="159"/>
      <c r="DB327" s="159"/>
      <c r="DC327" s="159"/>
      <c r="DD327" s="159"/>
      <c r="DE327" s="159"/>
      <c r="DF327" s="159"/>
      <c r="DG327" s="159"/>
      <c r="DH327" s="159"/>
      <c r="DI327" s="159"/>
      <c r="DJ327" s="159"/>
      <c r="DK327" s="159"/>
      <c r="DL327" s="159"/>
      <c r="DM327" s="159"/>
      <c r="DN327" s="159"/>
      <c r="DO327" s="159"/>
      <c r="DP327" s="159"/>
      <c r="DQ327" s="159"/>
      <c r="DR327" s="159"/>
      <c r="DS327" s="159"/>
      <c r="DT327" s="159"/>
      <c r="DU327" s="159"/>
      <c r="DV327" s="159"/>
      <c r="DW327" s="159"/>
      <c r="DX327" s="159"/>
      <c r="DY327" s="159"/>
      <c r="DZ327" s="159"/>
      <c r="EA327" s="159"/>
      <c r="EB327" s="159"/>
      <c r="EC327" s="159"/>
      <c r="ED327" s="159"/>
      <c r="EE327" s="159"/>
      <c r="EF327" s="159"/>
      <c r="EG327" s="159"/>
      <c r="EH327" s="159"/>
      <c r="EI327" s="159"/>
      <c r="EJ327" s="159"/>
      <c r="EK327" s="159"/>
      <c r="EL327" s="159"/>
      <c r="EM327" s="159"/>
      <c r="EN327" s="159"/>
      <c r="EO327" s="159"/>
      <c r="EP327" s="159"/>
      <c r="EQ327" s="159"/>
      <c r="ER327" s="159"/>
      <c r="ES327" s="159"/>
      <c r="ET327" s="159"/>
      <c r="EU327" s="159"/>
      <c r="EV327" s="159"/>
      <c r="EW327" s="159"/>
      <c r="EX327" s="159"/>
      <c r="EY327" s="159"/>
      <c r="EZ327" s="159"/>
      <c r="FA327" s="159"/>
      <c r="FB327" s="159"/>
      <c r="FC327" s="159"/>
      <c r="FD327" s="159"/>
      <c r="FE327" s="159"/>
      <c r="FF327" s="159"/>
      <c r="FG327" s="159"/>
      <c r="FH327" s="159"/>
      <c r="FI327" s="159"/>
      <c r="FJ327" s="159"/>
      <c r="FK327" s="159"/>
      <c r="FL327" s="159"/>
      <c r="FM327" s="159"/>
      <c r="FN327" s="159"/>
      <c r="FO327" s="159"/>
      <c r="FP327" s="159"/>
      <c r="FQ327" s="159"/>
      <c r="FR327" s="159"/>
      <c r="FS327" s="159"/>
      <c r="FT327" s="159"/>
      <c r="FU327" s="159"/>
      <c r="FV327" s="159"/>
      <c r="FW327" s="159"/>
      <c r="FX327" s="159"/>
      <c r="FY327" s="159"/>
      <c r="FZ327" s="159"/>
      <c r="GA327" s="159"/>
      <c r="GB327" s="159"/>
      <c r="GC327" s="159"/>
      <c r="GD327" s="159"/>
      <c r="GE327" s="159"/>
      <c r="GF327" s="159"/>
      <c r="GG327" s="159"/>
      <c r="GH327" s="159"/>
    </row>
    <row r="328" customFormat="false" ht="12.75" hidden="false" customHeight="false" outlineLevel="0" collapsed="false">
      <c r="A328" s="168"/>
      <c r="B328" s="149"/>
      <c r="C328" s="149"/>
      <c r="D328" s="149"/>
      <c r="E328" s="149"/>
      <c r="F328" s="149"/>
      <c r="G328" s="149"/>
      <c r="H328" s="148"/>
      <c r="I328" s="170"/>
      <c r="R328" s="148"/>
      <c r="S328" s="158"/>
      <c r="T328" s="159"/>
      <c r="U328" s="159"/>
      <c r="V328" s="159"/>
      <c r="W328" s="159"/>
      <c r="X328" s="159"/>
      <c r="Y328" s="159"/>
      <c r="Z328" s="159"/>
      <c r="AA328" s="159"/>
      <c r="AB328" s="159"/>
      <c r="AC328" s="159"/>
      <c r="AD328" s="159"/>
      <c r="AE328" s="159"/>
      <c r="AF328" s="159"/>
      <c r="AG328" s="159"/>
      <c r="AH328" s="159"/>
      <c r="AI328" s="159"/>
      <c r="AJ328" s="159"/>
      <c r="AK328" s="159"/>
      <c r="AL328" s="159"/>
      <c r="AM328" s="159"/>
      <c r="AN328" s="159"/>
      <c r="AO328" s="159"/>
      <c r="AP328" s="159"/>
      <c r="AQ328" s="159"/>
      <c r="AR328" s="159"/>
      <c r="AS328" s="159"/>
      <c r="AT328" s="159"/>
      <c r="AU328" s="159"/>
      <c r="AV328" s="159"/>
      <c r="AW328" s="159"/>
      <c r="AX328" s="159"/>
      <c r="AY328" s="159"/>
      <c r="AZ328" s="159"/>
      <c r="BA328" s="159"/>
      <c r="BB328" s="159"/>
      <c r="BC328" s="159"/>
      <c r="BD328" s="159"/>
      <c r="BE328" s="159"/>
      <c r="BF328" s="159"/>
      <c r="BG328" s="159"/>
      <c r="BH328" s="159"/>
      <c r="BI328" s="159"/>
      <c r="BJ328" s="159"/>
      <c r="BK328" s="159"/>
      <c r="BL328" s="159"/>
      <c r="BM328" s="159"/>
      <c r="BN328" s="159"/>
      <c r="BO328" s="159"/>
      <c r="BP328" s="159"/>
      <c r="BQ328" s="159"/>
      <c r="BR328" s="159"/>
      <c r="BS328" s="159"/>
      <c r="BT328" s="159"/>
      <c r="BU328" s="159"/>
      <c r="BV328" s="159"/>
      <c r="BW328" s="159"/>
      <c r="BX328" s="159"/>
      <c r="BY328" s="159"/>
      <c r="BZ328" s="159"/>
      <c r="CA328" s="159"/>
      <c r="CB328" s="159"/>
      <c r="CC328" s="159"/>
      <c r="CD328" s="159"/>
      <c r="CE328" s="159"/>
      <c r="CF328" s="159"/>
      <c r="CG328" s="159"/>
      <c r="CH328" s="159"/>
      <c r="CI328" s="159"/>
      <c r="CJ328" s="159"/>
      <c r="CK328" s="159"/>
      <c r="CL328" s="159"/>
      <c r="CM328" s="159"/>
      <c r="CN328" s="159"/>
      <c r="CO328" s="159"/>
      <c r="CP328" s="159"/>
      <c r="CQ328" s="159"/>
      <c r="CR328" s="159"/>
      <c r="CS328" s="159"/>
      <c r="CT328" s="159"/>
      <c r="CU328" s="159"/>
      <c r="CV328" s="159"/>
      <c r="CW328" s="159"/>
      <c r="CX328" s="159"/>
      <c r="CY328" s="159"/>
      <c r="CZ328" s="159"/>
      <c r="DA328" s="159"/>
      <c r="DB328" s="159"/>
      <c r="DC328" s="159"/>
      <c r="DD328" s="159"/>
      <c r="DE328" s="159"/>
      <c r="DF328" s="159"/>
      <c r="DG328" s="159"/>
      <c r="DH328" s="159"/>
      <c r="DI328" s="159"/>
      <c r="DJ328" s="159"/>
      <c r="DK328" s="159"/>
      <c r="DL328" s="159"/>
      <c r="DM328" s="159"/>
      <c r="DN328" s="159"/>
      <c r="DO328" s="159"/>
      <c r="DP328" s="159"/>
      <c r="DQ328" s="159"/>
      <c r="DR328" s="159"/>
      <c r="DS328" s="159"/>
      <c r="DT328" s="159"/>
      <c r="DU328" s="159"/>
      <c r="DV328" s="159"/>
      <c r="DW328" s="159"/>
      <c r="DX328" s="159"/>
      <c r="DY328" s="159"/>
      <c r="DZ328" s="159"/>
      <c r="EA328" s="159"/>
      <c r="EB328" s="159"/>
      <c r="EC328" s="159"/>
      <c r="ED328" s="159"/>
      <c r="EE328" s="159"/>
      <c r="EF328" s="159"/>
      <c r="EG328" s="159"/>
      <c r="EH328" s="159"/>
      <c r="EI328" s="159"/>
      <c r="EJ328" s="159"/>
      <c r="EK328" s="159"/>
      <c r="EL328" s="159"/>
      <c r="EM328" s="159"/>
      <c r="EN328" s="159"/>
      <c r="EO328" s="159"/>
      <c r="EP328" s="159"/>
      <c r="EQ328" s="159"/>
      <c r="ER328" s="159"/>
      <c r="ES328" s="159"/>
      <c r="ET328" s="159"/>
      <c r="EU328" s="159"/>
      <c r="EV328" s="159"/>
      <c r="EW328" s="159"/>
      <c r="EX328" s="159"/>
      <c r="EY328" s="159"/>
      <c r="EZ328" s="159"/>
      <c r="FA328" s="159"/>
      <c r="FB328" s="159"/>
      <c r="FC328" s="159"/>
      <c r="FD328" s="159"/>
      <c r="FE328" s="159"/>
      <c r="FF328" s="159"/>
      <c r="FG328" s="159"/>
      <c r="FH328" s="159"/>
      <c r="FI328" s="159"/>
      <c r="FJ328" s="159"/>
      <c r="FK328" s="159"/>
      <c r="FL328" s="159"/>
      <c r="FM328" s="159"/>
      <c r="FN328" s="159"/>
      <c r="FO328" s="159"/>
      <c r="FP328" s="159"/>
      <c r="FQ328" s="159"/>
      <c r="FR328" s="159"/>
      <c r="FS328" s="159"/>
      <c r="FT328" s="159"/>
      <c r="FU328" s="159"/>
      <c r="FV328" s="159"/>
      <c r="FW328" s="159"/>
      <c r="FX328" s="159"/>
      <c r="FY328" s="159"/>
      <c r="FZ328" s="159"/>
      <c r="GA328" s="159"/>
      <c r="GB328" s="159"/>
      <c r="GC328" s="159"/>
      <c r="GD328" s="159"/>
      <c r="GE328" s="159"/>
      <c r="GF328" s="159"/>
      <c r="GG328" s="159"/>
      <c r="GH328" s="159"/>
    </row>
    <row r="329" customFormat="false" ht="12.75" hidden="false" customHeight="false" outlineLevel="0" collapsed="false">
      <c r="A329" s="168"/>
      <c r="B329" s="149"/>
      <c r="C329" s="149"/>
      <c r="D329" s="149"/>
      <c r="E329" s="149"/>
      <c r="F329" s="149"/>
      <c r="G329" s="149"/>
      <c r="H329" s="148"/>
      <c r="I329" s="170"/>
      <c r="R329" s="148"/>
      <c r="S329" s="158"/>
      <c r="T329" s="159"/>
      <c r="U329" s="159"/>
      <c r="V329" s="159"/>
      <c r="W329" s="159"/>
      <c r="X329" s="159"/>
      <c r="Y329" s="159"/>
      <c r="Z329" s="159"/>
      <c r="AA329" s="159"/>
      <c r="AB329" s="159"/>
      <c r="AC329" s="159"/>
      <c r="AD329" s="159"/>
      <c r="AE329" s="159"/>
      <c r="AF329" s="159"/>
      <c r="AG329" s="159"/>
      <c r="AH329" s="159"/>
      <c r="AI329" s="159"/>
      <c r="AJ329" s="159"/>
      <c r="AK329" s="159"/>
      <c r="AL329" s="159"/>
      <c r="AM329" s="159"/>
      <c r="AN329" s="159"/>
      <c r="AO329" s="159"/>
      <c r="AP329" s="159"/>
      <c r="AQ329" s="159"/>
      <c r="AR329" s="159"/>
      <c r="AS329" s="159"/>
      <c r="AT329" s="159"/>
      <c r="AU329" s="159"/>
      <c r="AV329" s="159"/>
      <c r="AW329" s="159"/>
      <c r="AX329" s="159"/>
      <c r="AY329" s="159"/>
      <c r="AZ329" s="159"/>
      <c r="BA329" s="159"/>
      <c r="BB329" s="159"/>
      <c r="BC329" s="159"/>
      <c r="BD329" s="159"/>
      <c r="BE329" s="159"/>
      <c r="BF329" s="159"/>
      <c r="BG329" s="159"/>
      <c r="BH329" s="159"/>
      <c r="BI329" s="159"/>
      <c r="BJ329" s="159"/>
      <c r="BK329" s="159"/>
      <c r="BL329" s="159"/>
      <c r="BM329" s="159"/>
      <c r="BN329" s="159"/>
      <c r="BO329" s="159"/>
      <c r="BP329" s="159"/>
      <c r="BQ329" s="159"/>
      <c r="BR329" s="159"/>
      <c r="BS329" s="159"/>
      <c r="BT329" s="159"/>
      <c r="BU329" s="159"/>
      <c r="BV329" s="159"/>
      <c r="BW329" s="159"/>
      <c r="BX329" s="159"/>
      <c r="BY329" s="159"/>
      <c r="BZ329" s="159"/>
      <c r="CA329" s="159"/>
      <c r="CB329" s="159"/>
      <c r="CC329" s="159"/>
      <c r="CD329" s="159"/>
      <c r="CE329" s="159"/>
      <c r="CF329" s="159"/>
      <c r="CG329" s="159"/>
      <c r="CH329" s="159"/>
      <c r="CI329" s="159"/>
      <c r="CJ329" s="159"/>
      <c r="CK329" s="159"/>
      <c r="CL329" s="159"/>
      <c r="CM329" s="159"/>
      <c r="CN329" s="159"/>
      <c r="CO329" s="159"/>
      <c r="CP329" s="159"/>
      <c r="CQ329" s="159"/>
      <c r="CR329" s="159"/>
      <c r="CS329" s="159"/>
      <c r="CT329" s="159"/>
      <c r="CU329" s="159"/>
      <c r="CV329" s="159"/>
      <c r="CW329" s="159"/>
      <c r="CX329" s="159"/>
      <c r="CY329" s="159"/>
      <c r="CZ329" s="159"/>
      <c r="DA329" s="159"/>
      <c r="DB329" s="159"/>
      <c r="DC329" s="159"/>
      <c r="DD329" s="159"/>
      <c r="DE329" s="159"/>
      <c r="DF329" s="159"/>
      <c r="DG329" s="159"/>
      <c r="DH329" s="159"/>
      <c r="DI329" s="159"/>
      <c r="DJ329" s="159"/>
      <c r="DK329" s="159"/>
      <c r="DL329" s="159"/>
      <c r="DM329" s="159"/>
      <c r="DN329" s="159"/>
      <c r="DO329" s="159"/>
      <c r="DP329" s="159"/>
      <c r="DQ329" s="159"/>
      <c r="DR329" s="159"/>
      <c r="DS329" s="159"/>
      <c r="DT329" s="159"/>
      <c r="DU329" s="159"/>
      <c r="DV329" s="159"/>
      <c r="DW329" s="159"/>
      <c r="DX329" s="159"/>
      <c r="DY329" s="159"/>
      <c r="DZ329" s="159"/>
      <c r="EA329" s="159"/>
      <c r="EB329" s="159"/>
      <c r="EC329" s="159"/>
      <c r="ED329" s="159"/>
      <c r="EE329" s="159"/>
      <c r="EF329" s="159"/>
      <c r="EG329" s="159"/>
      <c r="EH329" s="159"/>
      <c r="EI329" s="159"/>
      <c r="EJ329" s="159"/>
      <c r="EK329" s="159"/>
      <c r="EL329" s="159"/>
      <c r="EM329" s="159"/>
      <c r="EN329" s="159"/>
      <c r="EO329" s="159"/>
      <c r="EP329" s="159"/>
      <c r="EQ329" s="159"/>
      <c r="ER329" s="159"/>
      <c r="ES329" s="159"/>
      <c r="ET329" s="159"/>
      <c r="EU329" s="159"/>
      <c r="EV329" s="159"/>
      <c r="EW329" s="159"/>
      <c r="EX329" s="159"/>
      <c r="EY329" s="159"/>
      <c r="EZ329" s="159"/>
      <c r="FA329" s="159"/>
      <c r="FB329" s="159"/>
      <c r="FC329" s="159"/>
      <c r="FD329" s="159"/>
      <c r="FE329" s="159"/>
      <c r="FF329" s="159"/>
      <c r="FG329" s="159"/>
      <c r="FH329" s="159"/>
      <c r="FI329" s="159"/>
      <c r="FJ329" s="159"/>
      <c r="FK329" s="159"/>
      <c r="FL329" s="159"/>
      <c r="FM329" s="159"/>
      <c r="FN329" s="159"/>
      <c r="FO329" s="159"/>
      <c r="FP329" s="159"/>
      <c r="FQ329" s="159"/>
      <c r="FR329" s="159"/>
      <c r="FS329" s="159"/>
      <c r="FT329" s="159"/>
      <c r="FU329" s="159"/>
      <c r="FV329" s="159"/>
      <c r="FW329" s="159"/>
      <c r="FX329" s="159"/>
      <c r="FY329" s="159"/>
      <c r="FZ329" s="159"/>
      <c r="GA329" s="159"/>
      <c r="GB329" s="159"/>
      <c r="GC329" s="159"/>
      <c r="GD329" s="159"/>
      <c r="GE329" s="159"/>
      <c r="GF329" s="159"/>
      <c r="GG329" s="159"/>
      <c r="GH329" s="159"/>
    </row>
    <row r="330" customFormat="false" ht="12.75" hidden="false" customHeight="false" outlineLevel="0" collapsed="false">
      <c r="A330" s="168"/>
      <c r="B330" s="149"/>
      <c r="C330" s="149"/>
      <c r="D330" s="149"/>
      <c r="E330" s="149"/>
      <c r="F330" s="149"/>
      <c r="G330" s="149"/>
      <c r="H330" s="148"/>
      <c r="I330" s="170"/>
      <c r="R330" s="148"/>
      <c r="S330" s="158"/>
      <c r="T330" s="159"/>
      <c r="U330" s="159"/>
      <c r="V330" s="159"/>
      <c r="W330" s="159"/>
      <c r="X330" s="159"/>
      <c r="Y330" s="159"/>
      <c r="Z330" s="159"/>
      <c r="AA330" s="159"/>
      <c r="AB330" s="159"/>
      <c r="AC330" s="159"/>
      <c r="AD330" s="159"/>
      <c r="AE330" s="159"/>
      <c r="AF330" s="159"/>
      <c r="AG330" s="159"/>
      <c r="AH330" s="159"/>
      <c r="AI330" s="159"/>
      <c r="AJ330" s="159"/>
      <c r="AK330" s="159"/>
      <c r="AL330" s="159"/>
      <c r="AM330" s="159"/>
      <c r="AN330" s="159"/>
      <c r="AO330" s="159"/>
      <c r="AP330" s="159"/>
      <c r="AQ330" s="159"/>
      <c r="AR330" s="159"/>
      <c r="AS330" s="159"/>
      <c r="AT330" s="159"/>
      <c r="AU330" s="159"/>
      <c r="AV330" s="159"/>
      <c r="AW330" s="159"/>
      <c r="AX330" s="159"/>
      <c r="AY330" s="159"/>
      <c r="AZ330" s="159"/>
      <c r="BA330" s="159"/>
      <c r="BB330" s="159"/>
      <c r="BC330" s="159"/>
      <c r="BD330" s="159"/>
      <c r="BE330" s="159"/>
      <c r="BF330" s="159"/>
      <c r="BG330" s="159"/>
      <c r="BH330" s="159"/>
      <c r="BI330" s="159"/>
      <c r="BJ330" s="159"/>
      <c r="BK330" s="159"/>
      <c r="BL330" s="159"/>
      <c r="BM330" s="159"/>
      <c r="BN330" s="159"/>
      <c r="BO330" s="159"/>
      <c r="BP330" s="159"/>
      <c r="BQ330" s="159"/>
      <c r="BR330" s="159"/>
      <c r="BS330" s="159"/>
      <c r="BT330" s="159"/>
      <c r="BU330" s="159"/>
      <c r="BV330" s="159"/>
      <c r="BW330" s="159"/>
      <c r="BX330" s="159"/>
      <c r="BY330" s="159"/>
      <c r="BZ330" s="159"/>
      <c r="CA330" s="159"/>
      <c r="CB330" s="159"/>
      <c r="CC330" s="159"/>
      <c r="CD330" s="159"/>
      <c r="CE330" s="159"/>
      <c r="CF330" s="159"/>
      <c r="CG330" s="159"/>
      <c r="CH330" s="159"/>
      <c r="CI330" s="159"/>
      <c r="CJ330" s="159"/>
      <c r="CK330" s="159"/>
      <c r="CL330" s="159"/>
      <c r="CM330" s="159"/>
      <c r="CN330" s="159"/>
      <c r="CO330" s="159"/>
      <c r="CP330" s="159"/>
      <c r="CQ330" s="159"/>
      <c r="CR330" s="159"/>
      <c r="CS330" s="159"/>
      <c r="CT330" s="159"/>
      <c r="CU330" s="159"/>
      <c r="CV330" s="159"/>
      <c r="CW330" s="159"/>
      <c r="CX330" s="159"/>
      <c r="CY330" s="159"/>
      <c r="CZ330" s="159"/>
      <c r="DA330" s="159"/>
      <c r="DB330" s="159"/>
      <c r="DC330" s="159"/>
      <c r="DD330" s="159"/>
      <c r="DE330" s="159"/>
      <c r="DF330" s="159"/>
      <c r="DG330" s="159"/>
      <c r="DH330" s="159"/>
      <c r="DI330" s="159"/>
      <c r="DJ330" s="159"/>
      <c r="DK330" s="159"/>
      <c r="DL330" s="159"/>
      <c r="DM330" s="159"/>
      <c r="DN330" s="159"/>
      <c r="DO330" s="159"/>
      <c r="DP330" s="159"/>
      <c r="DQ330" s="159"/>
      <c r="DR330" s="159"/>
      <c r="DS330" s="159"/>
      <c r="DT330" s="159"/>
      <c r="DU330" s="159"/>
      <c r="DV330" s="159"/>
      <c r="DW330" s="159"/>
      <c r="DX330" s="159"/>
      <c r="DY330" s="159"/>
      <c r="DZ330" s="159"/>
      <c r="EA330" s="159"/>
      <c r="EB330" s="159"/>
      <c r="EC330" s="159"/>
      <c r="ED330" s="159"/>
      <c r="EE330" s="159"/>
      <c r="EF330" s="159"/>
      <c r="EG330" s="159"/>
      <c r="EH330" s="159"/>
      <c r="EI330" s="159"/>
      <c r="EJ330" s="159"/>
      <c r="EK330" s="159"/>
      <c r="EL330" s="159"/>
      <c r="EM330" s="159"/>
      <c r="EN330" s="159"/>
      <c r="EO330" s="159"/>
      <c r="EP330" s="159"/>
      <c r="EQ330" s="159"/>
      <c r="ER330" s="159"/>
      <c r="ES330" s="159"/>
      <c r="ET330" s="159"/>
      <c r="EU330" s="159"/>
      <c r="EV330" s="159"/>
      <c r="EW330" s="159"/>
      <c r="EX330" s="159"/>
      <c r="EY330" s="159"/>
      <c r="EZ330" s="159"/>
      <c r="FA330" s="159"/>
      <c r="FB330" s="159"/>
      <c r="FC330" s="159"/>
      <c r="FD330" s="159"/>
      <c r="FE330" s="159"/>
      <c r="FF330" s="159"/>
      <c r="FG330" s="159"/>
      <c r="FH330" s="159"/>
      <c r="FI330" s="159"/>
      <c r="FJ330" s="159"/>
      <c r="FK330" s="159"/>
      <c r="FL330" s="159"/>
      <c r="FM330" s="159"/>
      <c r="FN330" s="159"/>
      <c r="FO330" s="159"/>
      <c r="FP330" s="159"/>
      <c r="FQ330" s="159"/>
      <c r="FR330" s="159"/>
      <c r="FS330" s="159"/>
      <c r="FT330" s="159"/>
      <c r="FU330" s="159"/>
      <c r="FV330" s="159"/>
      <c r="FW330" s="159"/>
      <c r="FX330" s="159"/>
      <c r="FY330" s="159"/>
      <c r="FZ330" s="159"/>
      <c r="GA330" s="159"/>
      <c r="GB330" s="159"/>
      <c r="GC330" s="159"/>
      <c r="GD330" s="159"/>
      <c r="GE330" s="159"/>
      <c r="GF330" s="159"/>
      <c r="GG330" s="159"/>
      <c r="GH330" s="159"/>
    </row>
    <row r="331" customFormat="false" ht="12.75" hidden="false" customHeight="false" outlineLevel="0" collapsed="false">
      <c r="A331" s="168"/>
      <c r="B331" s="149"/>
      <c r="C331" s="149"/>
      <c r="D331" s="149"/>
      <c r="E331" s="149"/>
      <c r="F331" s="149"/>
      <c r="G331" s="149"/>
      <c r="H331" s="148"/>
      <c r="I331" s="170"/>
      <c r="R331" s="148"/>
      <c r="S331" s="158"/>
      <c r="T331" s="159"/>
      <c r="U331" s="159"/>
      <c r="V331" s="159"/>
      <c r="W331" s="159"/>
      <c r="X331" s="159"/>
      <c r="Y331" s="159"/>
      <c r="Z331" s="159"/>
      <c r="AA331" s="159"/>
      <c r="AB331" s="159"/>
      <c r="AC331" s="159"/>
      <c r="AD331" s="159"/>
      <c r="AE331" s="159"/>
      <c r="AF331" s="159"/>
      <c r="AG331" s="159"/>
      <c r="AH331" s="159"/>
      <c r="AI331" s="159"/>
      <c r="AJ331" s="159"/>
      <c r="AK331" s="159"/>
      <c r="AL331" s="159"/>
      <c r="AM331" s="159"/>
      <c r="AN331" s="159"/>
      <c r="AO331" s="159"/>
      <c r="AP331" s="159"/>
      <c r="AQ331" s="159"/>
      <c r="AR331" s="159"/>
      <c r="AS331" s="159"/>
      <c r="AT331" s="159"/>
      <c r="AU331" s="159"/>
      <c r="AV331" s="159"/>
      <c r="AW331" s="159"/>
      <c r="AX331" s="159"/>
      <c r="AY331" s="159"/>
      <c r="AZ331" s="159"/>
      <c r="BA331" s="159"/>
      <c r="BB331" s="159"/>
      <c r="BC331" s="159"/>
      <c r="BD331" s="159"/>
      <c r="BE331" s="159"/>
      <c r="BF331" s="159"/>
      <c r="BG331" s="159"/>
      <c r="BH331" s="159"/>
      <c r="BI331" s="159"/>
      <c r="BJ331" s="159"/>
      <c r="BK331" s="159"/>
      <c r="BL331" s="159"/>
      <c r="BM331" s="159"/>
      <c r="BN331" s="159"/>
      <c r="BO331" s="159"/>
      <c r="BP331" s="159"/>
      <c r="BQ331" s="159"/>
      <c r="BR331" s="159"/>
      <c r="BS331" s="159"/>
      <c r="BT331" s="159"/>
      <c r="BU331" s="159"/>
      <c r="BV331" s="159"/>
      <c r="BW331" s="159"/>
      <c r="BX331" s="159"/>
      <c r="BY331" s="159"/>
      <c r="BZ331" s="159"/>
      <c r="CA331" s="159"/>
      <c r="CB331" s="159"/>
      <c r="CC331" s="159"/>
      <c r="CD331" s="159"/>
      <c r="CE331" s="159"/>
      <c r="CF331" s="159"/>
      <c r="CG331" s="159"/>
      <c r="CH331" s="159"/>
      <c r="CI331" s="159"/>
      <c r="CJ331" s="159"/>
      <c r="CK331" s="159"/>
      <c r="CL331" s="159"/>
      <c r="CM331" s="159"/>
      <c r="CN331" s="159"/>
      <c r="CO331" s="159"/>
      <c r="CP331" s="159"/>
      <c r="CQ331" s="159"/>
      <c r="CR331" s="159"/>
      <c r="CS331" s="159"/>
      <c r="CT331" s="159"/>
      <c r="CU331" s="159"/>
      <c r="CV331" s="159"/>
      <c r="CW331" s="159"/>
      <c r="CX331" s="159"/>
      <c r="CY331" s="159"/>
      <c r="CZ331" s="159"/>
      <c r="DA331" s="159"/>
      <c r="DB331" s="159"/>
      <c r="DC331" s="159"/>
      <c r="DD331" s="159"/>
      <c r="DE331" s="159"/>
      <c r="DF331" s="159"/>
      <c r="DG331" s="159"/>
      <c r="DH331" s="159"/>
      <c r="DI331" s="159"/>
      <c r="DJ331" s="159"/>
      <c r="DK331" s="159"/>
      <c r="DL331" s="159"/>
      <c r="DM331" s="159"/>
      <c r="DN331" s="159"/>
      <c r="DO331" s="159"/>
      <c r="DP331" s="159"/>
      <c r="DQ331" s="159"/>
      <c r="DR331" s="159"/>
      <c r="DS331" s="159"/>
      <c r="DT331" s="159"/>
      <c r="DU331" s="159"/>
      <c r="DV331" s="159"/>
      <c r="DW331" s="159"/>
      <c r="DX331" s="159"/>
      <c r="DY331" s="159"/>
      <c r="DZ331" s="159"/>
      <c r="EA331" s="159"/>
      <c r="EB331" s="159"/>
      <c r="EC331" s="159"/>
      <c r="ED331" s="159"/>
      <c r="EE331" s="159"/>
      <c r="EF331" s="159"/>
      <c r="EG331" s="159"/>
      <c r="EH331" s="159"/>
      <c r="EI331" s="159"/>
      <c r="EJ331" s="159"/>
      <c r="EK331" s="159"/>
      <c r="EL331" s="159"/>
      <c r="EM331" s="159"/>
      <c r="EN331" s="159"/>
      <c r="EO331" s="159"/>
      <c r="EP331" s="159"/>
      <c r="EQ331" s="159"/>
      <c r="ER331" s="159"/>
      <c r="ES331" s="159"/>
      <c r="ET331" s="159"/>
      <c r="EU331" s="159"/>
      <c r="EV331" s="159"/>
      <c r="EW331" s="159"/>
      <c r="EX331" s="159"/>
      <c r="EY331" s="159"/>
      <c r="EZ331" s="159"/>
      <c r="FA331" s="159"/>
      <c r="FB331" s="159"/>
      <c r="FC331" s="159"/>
      <c r="FD331" s="159"/>
      <c r="FE331" s="159"/>
      <c r="FF331" s="159"/>
      <c r="FG331" s="159"/>
      <c r="FH331" s="159"/>
      <c r="FI331" s="159"/>
      <c r="FJ331" s="159"/>
      <c r="FK331" s="159"/>
      <c r="FL331" s="159"/>
      <c r="FM331" s="159"/>
      <c r="FN331" s="159"/>
      <c r="FO331" s="159"/>
      <c r="FP331" s="159"/>
      <c r="FQ331" s="159"/>
      <c r="FR331" s="159"/>
      <c r="FS331" s="159"/>
      <c r="FT331" s="159"/>
      <c r="FU331" s="159"/>
      <c r="FV331" s="159"/>
      <c r="FW331" s="159"/>
      <c r="FX331" s="159"/>
      <c r="FY331" s="159"/>
      <c r="FZ331" s="159"/>
      <c r="GA331" s="159"/>
      <c r="GB331" s="159"/>
      <c r="GC331" s="159"/>
      <c r="GD331" s="159"/>
      <c r="GE331" s="159"/>
      <c r="GF331" s="159"/>
      <c r="GG331" s="159"/>
      <c r="GH331" s="159"/>
    </row>
    <row r="332" customFormat="false" ht="12.75" hidden="false" customHeight="false" outlineLevel="0" collapsed="false">
      <c r="A332" s="168"/>
      <c r="B332" s="149"/>
      <c r="C332" s="149"/>
      <c r="D332" s="149"/>
      <c r="E332" s="149"/>
      <c r="F332" s="149"/>
      <c r="G332" s="149"/>
      <c r="H332" s="148"/>
      <c r="I332" s="170"/>
      <c r="R332" s="148"/>
      <c r="S332" s="158"/>
      <c r="T332" s="159"/>
      <c r="U332" s="159"/>
      <c r="V332" s="159"/>
      <c r="W332" s="159"/>
      <c r="X332" s="159"/>
      <c r="Y332" s="159"/>
      <c r="Z332" s="159"/>
      <c r="AA332" s="159"/>
      <c r="AB332" s="159"/>
      <c r="AC332" s="159"/>
      <c r="AD332" s="159"/>
      <c r="AE332" s="159"/>
      <c r="AF332" s="159"/>
      <c r="AG332" s="159"/>
      <c r="AH332" s="159"/>
      <c r="AI332" s="159"/>
      <c r="AJ332" s="159"/>
      <c r="AK332" s="159"/>
      <c r="AL332" s="159"/>
      <c r="AM332" s="159"/>
      <c r="AN332" s="159"/>
      <c r="AO332" s="159"/>
      <c r="AP332" s="159"/>
      <c r="AQ332" s="159"/>
      <c r="AR332" s="159"/>
      <c r="AS332" s="159"/>
      <c r="AT332" s="159"/>
      <c r="AU332" s="159"/>
      <c r="AV332" s="159"/>
      <c r="AW332" s="159"/>
      <c r="AX332" s="159"/>
      <c r="AY332" s="159"/>
      <c r="AZ332" s="159"/>
      <c r="BA332" s="159"/>
      <c r="BB332" s="159"/>
      <c r="BC332" s="159"/>
      <c r="BD332" s="159"/>
      <c r="BE332" s="159"/>
      <c r="BF332" s="159"/>
      <c r="BG332" s="159"/>
      <c r="BH332" s="159"/>
      <c r="BI332" s="159"/>
      <c r="BJ332" s="159"/>
      <c r="BK332" s="159"/>
      <c r="BL332" s="159"/>
      <c r="BM332" s="159"/>
      <c r="BN332" s="159"/>
      <c r="BO332" s="159"/>
      <c r="BP332" s="159"/>
      <c r="BQ332" s="159"/>
      <c r="BR332" s="159"/>
      <c r="BS332" s="159"/>
      <c r="BT332" s="159"/>
      <c r="BU332" s="159"/>
      <c r="BV332" s="159"/>
      <c r="BW332" s="159"/>
      <c r="BX332" s="159"/>
      <c r="BY332" s="159"/>
      <c r="BZ332" s="159"/>
      <c r="CA332" s="159"/>
      <c r="CB332" s="159"/>
      <c r="CC332" s="159"/>
      <c r="CD332" s="159"/>
      <c r="CE332" s="159"/>
      <c r="CF332" s="159"/>
      <c r="CG332" s="159"/>
      <c r="CH332" s="159"/>
      <c r="CI332" s="159"/>
      <c r="CJ332" s="159"/>
      <c r="CK332" s="159"/>
      <c r="CL332" s="159"/>
      <c r="CM332" s="159"/>
      <c r="CN332" s="159"/>
      <c r="CO332" s="159"/>
      <c r="CP332" s="159"/>
      <c r="CQ332" s="159"/>
      <c r="CR332" s="159"/>
      <c r="CS332" s="159"/>
      <c r="CT332" s="159"/>
      <c r="CU332" s="159"/>
      <c r="CV332" s="159"/>
      <c r="CW332" s="159"/>
      <c r="CX332" s="159"/>
      <c r="CY332" s="159"/>
      <c r="CZ332" s="159"/>
      <c r="DA332" s="159"/>
      <c r="DB332" s="159"/>
      <c r="DC332" s="159"/>
      <c r="DD332" s="159"/>
      <c r="DE332" s="159"/>
      <c r="DF332" s="159"/>
      <c r="DG332" s="159"/>
      <c r="DH332" s="159"/>
      <c r="DI332" s="159"/>
      <c r="DJ332" s="159"/>
      <c r="DK332" s="159"/>
      <c r="DL332" s="159"/>
      <c r="DM332" s="159"/>
      <c r="DN332" s="159"/>
      <c r="DO332" s="159"/>
      <c r="DP332" s="159"/>
      <c r="DQ332" s="159"/>
      <c r="DR332" s="159"/>
      <c r="DS332" s="159"/>
      <c r="DT332" s="159"/>
      <c r="DU332" s="159"/>
      <c r="DV332" s="159"/>
      <c r="DW332" s="159"/>
      <c r="DX332" s="159"/>
      <c r="DY332" s="159"/>
      <c r="DZ332" s="159"/>
      <c r="EA332" s="159"/>
      <c r="EB332" s="159"/>
      <c r="EC332" s="159"/>
      <c r="ED332" s="159"/>
      <c r="EE332" s="159"/>
      <c r="EF332" s="159"/>
      <c r="EG332" s="159"/>
      <c r="EH332" s="159"/>
      <c r="EI332" s="159"/>
      <c r="EJ332" s="159"/>
      <c r="EK332" s="159"/>
      <c r="EL332" s="159"/>
      <c r="EM332" s="159"/>
      <c r="EN332" s="159"/>
      <c r="EO332" s="159"/>
      <c r="EP332" s="159"/>
      <c r="EQ332" s="159"/>
      <c r="ER332" s="159"/>
      <c r="ES332" s="159"/>
      <c r="ET332" s="159"/>
      <c r="EU332" s="159"/>
      <c r="EV332" s="159"/>
      <c r="EW332" s="159"/>
      <c r="EX332" s="159"/>
      <c r="EY332" s="159"/>
      <c r="EZ332" s="159"/>
      <c r="FA332" s="159"/>
      <c r="FB332" s="159"/>
      <c r="FC332" s="159"/>
      <c r="FD332" s="159"/>
      <c r="FE332" s="159"/>
      <c r="FF332" s="159"/>
      <c r="FG332" s="159"/>
      <c r="FH332" s="159"/>
      <c r="FI332" s="159"/>
      <c r="FJ332" s="159"/>
      <c r="FK332" s="159"/>
      <c r="FL332" s="159"/>
      <c r="FM332" s="159"/>
      <c r="FN332" s="159"/>
      <c r="FO332" s="159"/>
      <c r="FP332" s="159"/>
      <c r="FQ332" s="159"/>
      <c r="FR332" s="159"/>
      <c r="FS332" s="159"/>
      <c r="FT332" s="159"/>
      <c r="FU332" s="159"/>
      <c r="FV332" s="159"/>
      <c r="FW332" s="159"/>
      <c r="FX332" s="159"/>
      <c r="FY332" s="159"/>
      <c r="FZ332" s="159"/>
      <c r="GA332" s="159"/>
      <c r="GB332" s="159"/>
      <c r="GC332" s="159"/>
      <c r="GD332" s="159"/>
      <c r="GE332" s="159"/>
      <c r="GF332" s="159"/>
      <c r="GG332" s="159"/>
      <c r="GH332" s="159"/>
    </row>
    <row r="333" customFormat="false" ht="12.75" hidden="false" customHeight="false" outlineLevel="0" collapsed="false">
      <c r="A333" s="168"/>
      <c r="B333" s="149"/>
      <c r="C333" s="149"/>
      <c r="D333" s="149"/>
      <c r="E333" s="149"/>
      <c r="F333" s="149"/>
      <c r="G333" s="149"/>
      <c r="H333" s="148"/>
      <c r="I333" s="170"/>
      <c r="R333" s="148"/>
      <c r="S333" s="158"/>
      <c r="T333" s="159"/>
      <c r="U333" s="159"/>
      <c r="V333" s="159"/>
      <c r="W333" s="159"/>
      <c r="X333" s="159"/>
      <c r="Y333" s="159"/>
      <c r="Z333" s="159"/>
      <c r="AA333" s="159"/>
      <c r="AB333" s="159"/>
      <c r="AC333" s="159"/>
      <c r="AD333" s="159"/>
      <c r="AE333" s="159"/>
      <c r="AF333" s="159"/>
      <c r="AG333" s="159"/>
      <c r="AH333" s="159"/>
      <c r="AI333" s="159"/>
      <c r="AJ333" s="159"/>
      <c r="AK333" s="159"/>
      <c r="AL333" s="159"/>
      <c r="AM333" s="159"/>
      <c r="AN333" s="159"/>
      <c r="AO333" s="159"/>
      <c r="AP333" s="159"/>
      <c r="AQ333" s="159"/>
      <c r="AR333" s="159"/>
      <c r="AS333" s="159"/>
      <c r="AT333" s="159"/>
      <c r="AU333" s="159"/>
      <c r="AV333" s="159"/>
      <c r="AW333" s="159"/>
      <c r="AX333" s="159"/>
      <c r="AY333" s="159"/>
      <c r="AZ333" s="159"/>
      <c r="BA333" s="159"/>
      <c r="BB333" s="159"/>
      <c r="BC333" s="159"/>
      <c r="BD333" s="159"/>
      <c r="BE333" s="159"/>
      <c r="BF333" s="159"/>
      <c r="BG333" s="159"/>
      <c r="BH333" s="159"/>
      <c r="BI333" s="159"/>
      <c r="BJ333" s="159"/>
      <c r="BK333" s="159"/>
      <c r="BL333" s="159"/>
      <c r="BM333" s="159"/>
      <c r="BN333" s="159"/>
      <c r="BO333" s="159"/>
      <c r="BP333" s="159"/>
      <c r="BQ333" s="159"/>
      <c r="BR333" s="159"/>
      <c r="BS333" s="159"/>
      <c r="BT333" s="159"/>
      <c r="BU333" s="159"/>
      <c r="BV333" s="159"/>
      <c r="BW333" s="159"/>
      <c r="BX333" s="159"/>
      <c r="BY333" s="159"/>
      <c r="BZ333" s="159"/>
      <c r="CA333" s="159"/>
      <c r="CB333" s="159"/>
      <c r="CC333" s="159"/>
      <c r="CD333" s="159"/>
      <c r="CE333" s="159"/>
      <c r="CF333" s="159"/>
      <c r="CG333" s="159"/>
      <c r="CH333" s="159"/>
      <c r="CI333" s="159"/>
      <c r="CJ333" s="159"/>
      <c r="CK333" s="159"/>
      <c r="CL333" s="159"/>
      <c r="CM333" s="159"/>
      <c r="CN333" s="159"/>
      <c r="CO333" s="159"/>
      <c r="CP333" s="159"/>
      <c r="CQ333" s="159"/>
      <c r="CR333" s="159"/>
      <c r="CS333" s="159"/>
      <c r="CT333" s="159"/>
      <c r="CU333" s="159"/>
      <c r="CV333" s="159"/>
      <c r="CW333" s="159"/>
      <c r="CX333" s="159"/>
      <c r="CY333" s="159"/>
      <c r="CZ333" s="159"/>
      <c r="DA333" s="159"/>
      <c r="DB333" s="159"/>
      <c r="DC333" s="159"/>
      <c r="DD333" s="159"/>
      <c r="DE333" s="159"/>
      <c r="DF333" s="159"/>
      <c r="DG333" s="159"/>
      <c r="DH333" s="159"/>
      <c r="DI333" s="159"/>
      <c r="DJ333" s="159"/>
      <c r="DK333" s="159"/>
      <c r="DL333" s="159"/>
      <c r="DM333" s="159"/>
      <c r="DN333" s="159"/>
      <c r="DO333" s="159"/>
      <c r="DP333" s="159"/>
      <c r="DQ333" s="159"/>
      <c r="DR333" s="159"/>
      <c r="DS333" s="159"/>
      <c r="DT333" s="159"/>
      <c r="DU333" s="159"/>
      <c r="DV333" s="159"/>
      <c r="DW333" s="159"/>
      <c r="DX333" s="159"/>
      <c r="DY333" s="159"/>
      <c r="DZ333" s="159"/>
      <c r="EA333" s="159"/>
      <c r="EB333" s="159"/>
      <c r="EC333" s="159"/>
      <c r="ED333" s="159"/>
      <c r="EE333" s="159"/>
      <c r="EF333" s="159"/>
      <c r="EG333" s="159"/>
      <c r="EH333" s="159"/>
      <c r="EI333" s="159"/>
      <c r="EJ333" s="159"/>
      <c r="EK333" s="159"/>
      <c r="EL333" s="159"/>
      <c r="EM333" s="159"/>
      <c r="EN333" s="159"/>
      <c r="EO333" s="159"/>
      <c r="EP333" s="159"/>
      <c r="EQ333" s="159"/>
      <c r="ER333" s="159"/>
      <c r="ES333" s="159"/>
      <c r="ET333" s="159"/>
      <c r="EU333" s="159"/>
      <c r="EV333" s="159"/>
      <c r="EW333" s="159"/>
      <c r="EX333" s="159"/>
      <c r="EY333" s="159"/>
      <c r="EZ333" s="159"/>
      <c r="FA333" s="159"/>
      <c r="FB333" s="159"/>
      <c r="FC333" s="159"/>
      <c r="FD333" s="159"/>
      <c r="FE333" s="159"/>
      <c r="FF333" s="159"/>
      <c r="FG333" s="159"/>
      <c r="FH333" s="159"/>
      <c r="FI333" s="159"/>
      <c r="FJ333" s="159"/>
      <c r="FK333" s="159"/>
      <c r="FL333" s="159"/>
      <c r="FM333" s="159"/>
      <c r="FN333" s="159"/>
      <c r="FO333" s="159"/>
      <c r="FP333" s="159"/>
      <c r="FQ333" s="159"/>
      <c r="FR333" s="159"/>
      <c r="FS333" s="159"/>
      <c r="FT333" s="159"/>
      <c r="FU333" s="159"/>
      <c r="FV333" s="159"/>
      <c r="FW333" s="159"/>
      <c r="FX333" s="159"/>
      <c r="FY333" s="159"/>
      <c r="FZ333" s="159"/>
      <c r="GA333" s="159"/>
      <c r="GB333" s="159"/>
      <c r="GC333" s="159"/>
      <c r="GD333" s="159"/>
      <c r="GE333" s="159"/>
      <c r="GF333" s="159"/>
      <c r="GG333" s="159"/>
      <c r="GH333" s="159"/>
    </row>
    <row r="334" customFormat="false" ht="12.75" hidden="false" customHeight="false" outlineLevel="0" collapsed="false">
      <c r="A334" s="168"/>
      <c r="B334" s="149"/>
      <c r="C334" s="149"/>
      <c r="D334" s="149"/>
      <c r="E334" s="149"/>
      <c r="F334" s="149"/>
      <c r="G334" s="149"/>
      <c r="H334" s="148"/>
      <c r="I334" s="170"/>
      <c r="R334" s="148"/>
      <c r="S334" s="158"/>
      <c r="T334" s="159"/>
      <c r="U334" s="159"/>
      <c r="V334" s="159"/>
      <c r="W334" s="159"/>
      <c r="X334" s="159"/>
      <c r="Y334" s="159"/>
      <c r="Z334" s="159"/>
      <c r="AA334" s="159"/>
      <c r="AB334" s="159"/>
      <c r="AC334" s="159"/>
      <c r="AD334" s="159"/>
      <c r="AE334" s="159"/>
      <c r="AF334" s="159"/>
      <c r="AG334" s="159"/>
      <c r="AH334" s="159"/>
      <c r="AI334" s="159"/>
      <c r="AJ334" s="159"/>
      <c r="AK334" s="159"/>
      <c r="AL334" s="159"/>
      <c r="AM334" s="159"/>
      <c r="AN334" s="159"/>
      <c r="AO334" s="159"/>
      <c r="AP334" s="159"/>
      <c r="AQ334" s="159"/>
      <c r="AR334" s="159"/>
      <c r="AS334" s="159"/>
      <c r="AT334" s="159"/>
      <c r="AU334" s="159"/>
      <c r="AV334" s="159"/>
      <c r="AW334" s="159"/>
      <c r="AX334" s="159"/>
      <c r="AY334" s="159"/>
      <c r="AZ334" s="159"/>
      <c r="BA334" s="159"/>
      <c r="BB334" s="159"/>
      <c r="BC334" s="159"/>
      <c r="BD334" s="159"/>
      <c r="BE334" s="159"/>
      <c r="BF334" s="159"/>
      <c r="BG334" s="159"/>
      <c r="BH334" s="159"/>
      <c r="BI334" s="159"/>
      <c r="BJ334" s="159"/>
      <c r="BK334" s="159"/>
      <c r="BL334" s="159"/>
      <c r="BM334" s="159"/>
      <c r="BN334" s="159"/>
      <c r="BO334" s="159"/>
      <c r="BP334" s="159"/>
      <c r="BQ334" s="159"/>
      <c r="BR334" s="159"/>
      <c r="BS334" s="159"/>
      <c r="BT334" s="159"/>
      <c r="BU334" s="159"/>
      <c r="BV334" s="159"/>
      <c r="BW334" s="159"/>
      <c r="BX334" s="159"/>
      <c r="BY334" s="159"/>
      <c r="BZ334" s="159"/>
      <c r="CA334" s="159"/>
      <c r="CB334" s="159"/>
      <c r="CC334" s="159"/>
      <c r="CD334" s="159"/>
      <c r="CE334" s="159"/>
      <c r="CF334" s="159"/>
      <c r="CG334" s="159"/>
      <c r="CH334" s="159"/>
      <c r="CI334" s="159"/>
      <c r="CJ334" s="159"/>
      <c r="CK334" s="159"/>
      <c r="CL334" s="159"/>
      <c r="CM334" s="159"/>
      <c r="CN334" s="159"/>
      <c r="CO334" s="159"/>
      <c r="CP334" s="159"/>
      <c r="CQ334" s="159"/>
      <c r="CR334" s="159"/>
      <c r="CS334" s="159"/>
      <c r="CT334" s="159"/>
      <c r="CU334" s="159"/>
      <c r="CV334" s="159"/>
      <c r="CW334" s="159"/>
      <c r="CX334" s="159"/>
      <c r="CY334" s="159"/>
      <c r="CZ334" s="159"/>
      <c r="DA334" s="159"/>
      <c r="DB334" s="159"/>
      <c r="DC334" s="159"/>
      <c r="DD334" s="159"/>
      <c r="DE334" s="159"/>
      <c r="DF334" s="159"/>
      <c r="DG334" s="159"/>
      <c r="DH334" s="159"/>
      <c r="DI334" s="159"/>
      <c r="DJ334" s="159"/>
      <c r="DK334" s="159"/>
      <c r="DL334" s="159"/>
      <c r="DM334" s="159"/>
      <c r="DN334" s="159"/>
      <c r="DO334" s="159"/>
      <c r="DP334" s="159"/>
      <c r="DQ334" s="159"/>
      <c r="DR334" s="159"/>
      <c r="DS334" s="159"/>
      <c r="DT334" s="159"/>
      <c r="DU334" s="159"/>
      <c r="DV334" s="159"/>
      <c r="DW334" s="159"/>
      <c r="DX334" s="159"/>
      <c r="DY334" s="159"/>
      <c r="DZ334" s="159"/>
      <c r="EA334" s="159"/>
      <c r="EB334" s="159"/>
      <c r="EC334" s="159"/>
      <c r="ED334" s="159"/>
      <c r="EE334" s="159"/>
      <c r="EF334" s="159"/>
      <c r="EG334" s="159"/>
      <c r="EH334" s="159"/>
      <c r="EI334" s="159"/>
      <c r="EJ334" s="159"/>
      <c r="EK334" s="159"/>
      <c r="EL334" s="159"/>
      <c r="EM334" s="159"/>
      <c r="EN334" s="159"/>
      <c r="EO334" s="159"/>
      <c r="EP334" s="159"/>
      <c r="EQ334" s="159"/>
      <c r="ER334" s="159"/>
      <c r="ES334" s="159"/>
      <c r="ET334" s="159"/>
      <c r="EU334" s="159"/>
      <c r="EV334" s="159"/>
      <c r="EW334" s="159"/>
      <c r="EX334" s="159"/>
      <c r="EY334" s="159"/>
      <c r="EZ334" s="159"/>
      <c r="FA334" s="159"/>
      <c r="FB334" s="159"/>
      <c r="FC334" s="159"/>
      <c r="FD334" s="159"/>
      <c r="FE334" s="159"/>
      <c r="FF334" s="159"/>
      <c r="FG334" s="159"/>
      <c r="FH334" s="159"/>
      <c r="FI334" s="159"/>
      <c r="FJ334" s="159"/>
      <c r="FK334" s="159"/>
      <c r="FL334" s="159"/>
      <c r="FM334" s="159"/>
      <c r="FN334" s="159"/>
      <c r="FO334" s="159"/>
      <c r="FP334" s="159"/>
      <c r="FQ334" s="159"/>
      <c r="FR334" s="159"/>
      <c r="FS334" s="159"/>
      <c r="FT334" s="159"/>
      <c r="FU334" s="159"/>
      <c r="FV334" s="159"/>
      <c r="FW334" s="159"/>
      <c r="FX334" s="159"/>
      <c r="FY334" s="159"/>
      <c r="FZ334" s="159"/>
      <c r="GA334" s="159"/>
      <c r="GB334" s="159"/>
      <c r="GC334" s="159"/>
      <c r="GD334" s="159"/>
      <c r="GE334" s="159"/>
      <c r="GF334" s="159"/>
      <c r="GG334" s="159"/>
      <c r="GH334" s="159"/>
    </row>
    <row r="335" customFormat="false" ht="12.75" hidden="false" customHeight="false" outlineLevel="0" collapsed="false">
      <c r="A335" s="168"/>
      <c r="B335" s="149"/>
      <c r="C335" s="149"/>
      <c r="D335" s="149"/>
      <c r="E335" s="149"/>
      <c r="F335" s="149"/>
      <c r="G335" s="149"/>
      <c r="H335" s="148"/>
      <c r="I335" s="170"/>
      <c r="R335" s="148"/>
      <c r="S335" s="158"/>
      <c r="T335" s="159"/>
      <c r="U335" s="159"/>
      <c r="V335" s="159"/>
      <c r="W335" s="159"/>
      <c r="X335" s="159"/>
      <c r="Y335" s="159"/>
      <c r="Z335" s="159"/>
      <c r="AA335" s="159"/>
      <c r="AB335" s="159"/>
      <c r="AC335" s="159"/>
      <c r="AD335" s="159"/>
      <c r="AE335" s="159"/>
      <c r="AF335" s="159"/>
      <c r="AG335" s="159"/>
      <c r="AH335" s="159"/>
      <c r="AI335" s="159"/>
      <c r="AJ335" s="159"/>
      <c r="AK335" s="159"/>
      <c r="AL335" s="159"/>
      <c r="AM335" s="159"/>
      <c r="AN335" s="159"/>
      <c r="AO335" s="159"/>
      <c r="AP335" s="159"/>
      <c r="AQ335" s="159"/>
      <c r="AR335" s="159"/>
      <c r="AS335" s="159"/>
      <c r="AT335" s="159"/>
      <c r="AU335" s="159"/>
      <c r="AV335" s="159"/>
      <c r="AW335" s="159"/>
      <c r="AX335" s="159"/>
      <c r="AY335" s="159"/>
      <c r="AZ335" s="159"/>
      <c r="BA335" s="159"/>
      <c r="BB335" s="159"/>
      <c r="BC335" s="159"/>
      <c r="BD335" s="159"/>
      <c r="BE335" s="159"/>
      <c r="BF335" s="159"/>
      <c r="BG335" s="159"/>
      <c r="BH335" s="159"/>
      <c r="BI335" s="159"/>
      <c r="BJ335" s="159"/>
      <c r="BK335" s="159"/>
      <c r="BL335" s="159"/>
      <c r="BM335" s="159"/>
      <c r="BN335" s="159"/>
      <c r="BO335" s="159"/>
      <c r="BP335" s="159"/>
      <c r="BQ335" s="159"/>
      <c r="BR335" s="159"/>
      <c r="BS335" s="159"/>
      <c r="BT335" s="159"/>
      <c r="BU335" s="159"/>
      <c r="BV335" s="159"/>
      <c r="BW335" s="159"/>
      <c r="BX335" s="159"/>
      <c r="BY335" s="159"/>
      <c r="BZ335" s="159"/>
      <c r="CA335" s="159"/>
      <c r="CB335" s="159"/>
      <c r="CC335" s="159"/>
      <c r="CD335" s="159"/>
      <c r="CE335" s="159"/>
      <c r="CF335" s="159"/>
      <c r="CG335" s="159"/>
      <c r="CH335" s="159"/>
      <c r="CI335" s="159"/>
      <c r="CJ335" s="159"/>
      <c r="CK335" s="159"/>
      <c r="CL335" s="159"/>
      <c r="CM335" s="159"/>
      <c r="CN335" s="159"/>
      <c r="CO335" s="159"/>
      <c r="CP335" s="159"/>
      <c r="CQ335" s="159"/>
      <c r="CR335" s="159"/>
      <c r="CS335" s="159"/>
      <c r="CT335" s="159"/>
      <c r="CU335" s="159"/>
      <c r="CV335" s="159"/>
      <c r="CW335" s="159"/>
      <c r="CX335" s="159"/>
      <c r="CY335" s="159"/>
      <c r="CZ335" s="159"/>
      <c r="DA335" s="159"/>
      <c r="DB335" s="159"/>
      <c r="DC335" s="159"/>
      <c r="DD335" s="159"/>
      <c r="DE335" s="159"/>
      <c r="DF335" s="159"/>
      <c r="DG335" s="159"/>
      <c r="DH335" s="159"/>
      <c r="DI335" s="159"/>
      <c r="DJ335" s="159"/>
      <c r="DK335" s="159"/>
      <c r="DL335" s="159"/>
      <c r="DM335" s="159"/>
      <c r="DN335" s="159"/>
      <c r="DO335" s="159"/>
      <c r="DP335" s="159"/>
      <c r="DQ335" s="159"/>
      <c r="DR335" s="159"/>
      <c r="DS335" s="159"/>
      <c r="DT335" s="159"/>
      <c r="DU335" s="159"/>
      <c r="DV335" s="159"/>
      <c r="DW335" s="159"/>
      <c r="DX335" s="159"/>
      <c r="DY335" s="159"/>
      <c r="DZ335" s="159"/>
      <c r="EA335" s="159"/>
      <c r="EB335" s="159"/>
      <c r="EC335" s="159"/>
      <c r="ED335" s="159"/>
      <c r="EE335" s="159"/>
      <c r="EF335" s="159"/>
      <c r="EG335" s="159"/>
      <c r="EH335" s="159"/>
      <c r="EI335" s="159"/>
      <c r="EJ335" s="159"/>
      <c r="EK335" s="159"/>
      <c r="EL335" s="159"/>
      <c r="EM335" s="159"/>
      <c r="EN335" s="159"/>
      <c r="EO335" s="159"/>
      <c r="EP335" s="159"/>
      <c r="EQ335" s="159"/>
      <c r="ER335" s="159"/>
      <c r="ES335" s="159"/>
      <c r="ET335" s="159"/>
      <c r="EU335" s="159"/>
      <c r="EV335" s="159"/>
      <c r="EW335" s="159"/>
      <c r="EX335" s="159"/>
      <c r="EY335" s="159"/>
      <c r="EZ335" s="159"/>
      <c r="FA335" s="159"/>
      <c r="FB335" s="159"/>
      <c r="FC335" s="159"/>
      <c r="FD335" s="159"/>
      <c r="FE335" s="159"/>
      <c r="FF335" s="159"/>
      <c r="FG335" s="159"/>
      <c r="FH335" s="159"/>
      <c r="FI335" s="159"/>
      <c r="FJ335" s="159"/>
      <c r="FK335" s="159"/>
      <c r="FL335" s="159"/>
      <c r="FM335" s="159"/>
      <c r="FN335" s="159"/>
      <c r="FO335" s="159"/>
      <c r="FP335" s="159"/>
      <c r="FQ335" s="159"/>
      <c r="FR335" s="159"/>
      <c r="FS335" s="159"/>
      <c r="FT335" s="159"/>
      <c r="FU335" s="159"/>
      <c r="FV335" s="159"/>
      <c r="FW335" s="159"/>
      <c r="FX335" s="159"/>
      <c r="FY335" s="159"/>
      <c r="FZ335" s="159"/>
      <c r="GA335" s="159"/>
      <c r="GB335" s="159"/>
      <c r="GC335" s="159"/>
      <c r="GD335" s="159"/>
      <c r="GE335" s="159"/>
      <c r="GF335" s="159"/>
      <c r="GG335" s="159"/>
      <c r="GH335" s="159"/>
    </row>
    <row r="336" customFormat="false" ht="12.75" hidden="false" customHeight="false" outlineLevel="0" collapsed="false">
      <c r="A336" s="168"/>
      <c r="B336" s="149"/>
      <c r="C336" s="149"/>
      <c r="D336" s="149"/>
      <c r="E336" s="149"/>
      <c r="F336" s="149"/>
      <c r="G336" s="149"/>
      <c r="H336" s="148"/>
      <c r="I336" s="170"/>
      <c r="R336" s="148"/>
      <c r="S336" s="158"/>
      <c r="T336" s="159"/>
      <c r="U336" s="159"/>
      <c r="V336" s="159"/>
      <c r="W336" s="159"/>
      <c r="X336" s="159"/>
      <c r="Y336" s="159"/>
      <c r="Z336" s="159"/>
      <c r="AA336" s="159"/>
      <c r="AB336" s="159"/>
      <c r="AC336" s="159"/>
      <c r="AD336" s="159"/>
      <c r="AE336" s="159"/>
      <c r="AF336" s="159"/>
      <c r="AG336" s="159"/>
      <c r="AH336" s="159"/>
      <c r="AI336" s="159"/>
      <c r="AJ336" s="159"/>
      <c r="AK336" s="159"/>
      <c r="AL336" s="159"/>
      <c r="AM336" s="159"/>
      <c r="AN336" s="159"/>
      <c r="AO336" s="159"/>
      <c r="AP336" s="159"/>
      <c r="AQ336" s="159"/>
      <c r="AR336" s="159"/>
      <c r="AS336" s="159"/>
      <c r="AT336" s="159"/>
      <c r="AU336" s="159"/>
      <c r="AV336" s="159"/>
      <c r="AW336" s="159"/>
      <c r="AX336" s="159"/>
      <c r="AY336" s="159"/>
      <c r="AZ336" s="159"/>
      <c r="BA336" s="159"/>
      <c r="BB336" s="159"/>
      <c r="BC336" s="159"/>
      <c r="BD336" s="159"/>
      <c r="BE336" s="159"/>
      <c r="BF336" s="159"/>
      <c r="BG336" s="159"/>
      <c r="BH336" s="159"/>
      <c r="BI336" s="159"/>
      <c r="BJ336" s="159"/>
      <c r="BK336" s="159"/>
      <c r="BL336" s="159"/>
      <c r="BM336" s="159"/>
      <c r="BN336" s="159"/>
      <c r="BO336" s="159"/>
      <c r="BP336" s="159"/>
      <c r="BQ336" s="159"/>
      <c r="BR336" s="159"/>
      <c r="BS336" s="159"/>
      <c r="BT336" s="159"/>
      <c r="BU336" s="159"/>
      <c r="BV336" s="159"/>
      <c r="BW336" s="159"/>
      <c r="BX336" s="159"/>
      <c r="BY336" s="159"/>
      <c r="BZ336" s="159"/>
      <c r="CA336" s="159"/>
      <c r="CB336" s="159"/>
      <c r="CC336" s="159"/>
      <c r="CD336" s="159"/>
      <c r="CE336" s="159"/>
      <c r="CF336" s="159"/>
      <c r="CG336" s="159"/>
      <c r="CH336" s="159"/>
      <c r="CI336" s="159"/>
      <c r="CJ336" s="159"/>
      <c r="CK336" s="159"/>
      <c r="CL336" s="159"/>
      <c r="CM336" s="159"/>
      <c r="CN336" s="159"/>
      <c r="CO336" s="159"/>
      <c r="CP336" s="159"/>
      <c r="CQ336" s="159"/>
      <c r="CR336" s="159"/>
      <c r="CS336" s="159"/>
      <c r="CT336" s="159"/>
      <c r="CU336" s="159"/>
      <c r="CV336" s="159"/>
      <c r="CW336" s="159"/>
      <c r="CX336" s="159"/>
      <c r="CY336" s="159"/>
      <c r="CZ336" s="159"/>
      <c r="DA336" s="159"/>
      <c r="DB336" s="159"/>
      <c r="DC336" s="159"/>
      <c r="DD336" s="159"/>
      <c r="DE336" s="159"/>
      <c r="DF336" s="159"/>
      <c r="DG336" s="159"/>
      <c r="DH336" s="159"/>
      <c r="DI336" s="159"/>
      <c r="DJ336" s="159"/>
      <c r="DK336" s="159"/>
      <c r="DL336" s="159"/>
      <c r="DM336" s="159"/>
      <c r="DN336" s="159"/>
      <c r="DO336" s="159"/>
      <c r="DP336" s="159"/>
      <c r="DQ336" s="159"/>
      <c r="DR336" s="159"/>
      <c r="DS336" s="159"/>
      <c r="DT336" s="159"/>
      <c r="DU336" s="159"/>
      <c r="DV336" s="159"/>
      <c r="DW336" s="159"/>
      <c r="DX336" s="159"/>
      <c r="DY336" s="159"/>
      <c r="DZ336" s="159"/>
      <c r="EA336" s="159"/>
      <c r="EB336" s="159"/>
      <c r="EC336" s="159"/>
      <c r="ED336" s="159"/>
      <c r="EE336" s="159"/>
      <c r="EF336" s="159"/>
      <c r="EG336" s="159"/>
      <c r="EH336" s="159"/>
      <c r="EI336" s="159"/>
      <c r="EJ336" s="159"/>
      <c r="EK336" s="159"/>
      <c r="EL336" s="159"/>
      <c r="EM336" s="159"/>
      <c r="EN336" s="159"/>
      <c r="EO336" s="159"/>
      <c r="EP336" s="159"/>
      <c r="EQ336" s="159"/>
      <c r="ER336" s="159"/>
      <c r="ES336" s="159"/>
      <c r="ET336" s="159"/>
      <c r="EU336" s="159"/>
      <c r="EV336" s="159"/>
      <c r="EW336" s="159"/>
      <c r="EX336" s="159"/>
      <c r="EY336" s="159"/>
      <c r="EZ336" s="159"/>
      <c r="FA336" s="159"/>
      <c r="FB336" s="159"/>
      <c r="FC336" s="159"/>
      <c r="FD336" s="159"/>
      <c r="FE336" s="159"/>
      <c r="FF336" s="159"/>
      <c r="FG336" s="159"/>
      <c r="FH336" s="159"/>
      <c r="FI336" s="159"/>
      <c r="FJ336" s="159"/>
      <c r="FK336" s="159"/>
      <c r="FL336" s="159"/>
      <c r="FM336" s="159"/>
      <c r="FN336" s="159"/>
      <c r="FO336" s="159"/>
      <c r="FP336" s="159"/>
      <c r="FQ336" s="159"/>
      <c r="FR336" s="159"/>
      <c r="FS336" s="159"/>
      <c r="FT336" s="159"/>
      <c r="FU336" s="159"/>
      <c r="FV336" s="159"/>
      <c r="FW336" s="159"/>
      <c r="FX336" s="159"/>
      <c r="FY336" s="159"/>
      <c r="FZ336" s="159"/>
      <c r="GA336" s="159"/>
      <c r="GB336" s="159"/>
      <c r="GC336" s="159"/>
      <c r="GD336" s="159"/>
      <c r="GE336" s="159"/>
      <c r="GF336" s="159"/>
      <c r="GG336" s="159"/>
      <c r="GH336" s="159"/>
    </row>
    <row r="337" customFormat="false" ht="12.75" hidden="false" customHeight="false" outlineLevel="0" collapsed="false">
      <c r="A337" s="168"/>
      <c r="B337" s="149"/>
      <c r="C337" s="149"/>
      <c r="D337" s="149"/>
      <c r="E337" s="149"/>
      <c r="F337" s="149"/>
      <c r="G337" s="149"/>
      <c r="H337" s="148"/>
      <c r="I337" s="170"/>
      <c r="R337" s="148"/>
      <c r="S337" s="158"/>
      <c r="T337" s="159"/>
      <c r="U337" s="159"/>
      <c r="V337" s="159"/>
      <c r="W337" s="159"/>
      <c r="X337" s="159"/>
      <c r="Y337" s="159"/>
      <c r="Z337" s="159"/>
      <c r="AA337" s="159"/>
      <c r="AB337" s="159"/>
      <c r="AC337" s="159"/>
      <c r="AD337" s="159"/>
      <c r="AE337" s="159"/>
      <c r="AF337" s="159"/>
      <c r="AG337" s="159"/>
      <c r="AH337" s="159"/>
      <c r="AI337" s="159"/>
      <c r="AJ337" s="159"/>
      <c r="AK337" s="159"/>
      <c r="AL337" s="159"/>
      <c r="AM337" s="159"/>
      <c r="AN337" s="159"/>
      <c r="AO337" s="159"/>
      <c r="AP337" s="159"/>
      <c r="AQ337" s="159"/>
      <c r="AR337" s="159"/>
      <c r="AS337" s="159"/>
      <c r="AT337" s="159"/>
      <c r="AU337" s="159"/>
      <c r="AV337" s="159"/>
      <c r="AW337" s="159"/>
      <c r="AX337" s="159"/>
      <c r="AY337" s="159"/>
      <c r="AZ337" s="159"/>
      <c r="BA337" s="159"/>
      <c r="BB337" s="159"/>
      <c r="BC337" s="159"/>
      <c r="BD337" s="159"/>
      <c r="BE337" s="159"/>
      <c r="BF337" s="159"/>
      <c r="BG337" s="159"/>
      <c r="BH337" s="159"/>
      <c r="BI337" s="159"/>
      <c r="BJ337" s="159"/>
      <c r="BK337" s="159"/>
      <c r="BL337" s="159"/>
      <c r="BM337" s="159"/>
      <c r="BN337" s="159"/>
      <c r="BO337" s="159"/>
      <c r="BP337" s="159"/>
      <c r="BQ337" s="159"/>
      <c r="BR337" s="159"/>
      <c r="BS337" s="159"/>
      <c r="BT337" s="159"/>
      <c r="BU337" s="159"/>
      <c r="BV337" s="159"/>
      <c r="BW337" s="159"/>
      <c r="BX337" s="159"/>
      <c r="BY337" s="159"/>
      <c r="BZ337" s="159"/>
      <c r="CA337" s="159"/>
      <c r="CB337" s="159"/>
      <c r="CC337" s="159"/>
      <c r="CD337" s="159"/>
      <c r="CE337" s="159"/>
      <c r="CF337" s="159"/>
      <c r="CG337" s="159"/>
      <c r="CH337" s="159"/>
      <c r="CI337" s="159"/>
      <c r="CJ337" s="159"/>
      <c r="CK337" s="159"/>
      <c r="CL337" s="159"/>
      <c r="CM337" s="159"/>
      <c r="CN337" s="159"/>
      <c r="CO337" s="159"/>
      <c r="CP337" s="159"/>
      <c r="CQ337" s="159"/>
      <c r="CR337" s="159"/>
      <c r="CS337" s="159"/>
      <c r="CT337" s="159"/>
      <c r="CU337" s="159"/>
      <c r="CV337" s="159"/>
      <c r="CW337" s="159"/>
      <c r="CX337" s="159"/>
      <c r="CY337" s="159"/>
      <c r="CZ337" s="159"/>
      <c r="DA337" s="159"/>
      <c r="DB337" s="159"/>
      <c r="DC337" s="159"/>
      <c r="DD337" s="159"/>
      <c r="DE337" s="159"/>
      <c r="DF337" s="159"/>
      <c r="DG337" s="159"/>
      <c r="DH337" s="159"/>
      <c r="DI337" s="159"/>
      <c r="DJ337" s="159"/>
      <c r="DK337" s="159"/>
      <c r="DL337" s="159"/>
      <c r="DM337" s="159"/>
      <c r="DN337" s="159"/>
      <c r="DO337" s="159"/>
      <c r="DP337" s="159"/>
      <c r="DQ337" s="159"/>
      <c r="DR337" s="159"/>
      <c r="DS337" s="159"/>
      <c r="DT337" s="159"/>
      <c r="DU337" s="159"/>
      <c r="DV337" s="159"/>
      <c r="DW337" s="159"/>
      <c r="DX337" s="159"/>
      <c r="DY337" s="159"/>
      <c r="DZ337" s="159"/>
      <c r="EA337" s="159"/>
      <c r="EB337" s="159"/>
      <c r="EC337" s="159"/>
      <c r="ED337" s="159"/>
      <c r="EE337" s="159"/>
      <c r="EF337" s="159"/>
      <c r="EG337" s="159"/>
      <c r="EH337" s="159"/>
      <c r="EI337" s="159"/>
      <c r="EJ337" s="159"/>
      <c r="EK337" s="159"/>
      <c r="EL337" s="159"/>
      <c r="EM337" s="159"/>
      <c r="EN337" s="159"/>
      <c r="EO337" s="159"/>
      <c r="EP337" s="159"/>
      <c r="EQ337" s="159"/>
      <c r="ER337" s="159"/>
      <c r="ES337" s="159"/>
      <c r="ET337" s="159"/>
      <c r="EU337" s="159"/>
      <c r="EV337" s="159"/>
      <c r="EW337" s="159"/>
      <c r="EX337" s="159"/>
      <c r="EY337" s="159"/>
      <c r="EZ337" s="159"/>
      <c r="FA337" s="159"/>
      <c r="FB337" s="159"/>
      <c r="FC337" s="159"/>
      <c r="FD337" s="159"/>
      <c r="FE337" s="159"/>
      <c r="FF337" s="159"/>
      <c r="FG337" s="159"/>
      <c r="FH337" s="159"/>
      <c r="FI337" s="159"/>
      <c r="FJ337" s="159"/>
      <c r="FK337" s="159"/>
      <c r="FL337" s="159"/>
      <c r="FM337" s="159"/>
      <c r="FN337" s="159"/>
      <c r="FO337" s="159"/>
      <c r="FP337" s="159"/>
      <c r="FQ337" s="159"/>
      <c r="FR337" s="159"/>
      <c r="FS337" s="159"/>
      <c r="FT337" s="159"/>
      <c r="FU337" s="159"/>
      <c r="FV337" s="159"/>
      <c r="FW337" s="159"/>
      <c r="FX337" s="159"/>
      <c r="FY337" s="159"/>
      <c r="FZ337" s="159"/>
      <c r="GA337" s="159"/>
      <c r="GB337" s="159"/>
      <c r="GC337" s="159"/>
      <c r="GD337" s="159"/>
      <c r="GE337" s="159"/>
      <c r="GF337" s="159"/>
      <c r="GG337" s="159"/>
      <c r="GH337" s="159"/>
    </row>
    <row r="338" customFormat="false" ht="12.75" hidden="false" customHeight="false" outlineLevel="0" collapsed="false">
      <c r="A338" s="168"/>
      <c r="B338" s="149"/>
      <c r="C338" s="149"/>
      <c r="D338" s="149"/>
      <c r="E338" s="149"/>
      <c r="F338" s="149"/>
      <c r="G338" s="149"/>
      <c r="H338" s="148"/>
      <c r="I338" s="170"/>
      <c r="R338" s="148"/>
      <c r="S338" s="158"/>
      <c r="T338" s="159"/>
      <c r="U338" s="159"/>
      <c r="V338" s="159"/>
      <c r="W338" s="159"/>
      <c r="X338" s="159"/>
      <c r="Y338" s="159"/>
      <c r="Z338" s="159"/>
      <c r="AA338" s="159"/>
      <c r="AB338" s="159"/>
      <c r="AC338" s="159"/>
      <c r="AD338" s="159"/>
      <c r="AE338" s="159"/>
      <c r="AF338" s="159"/>
      <c r="AG338" s="159"/>
      <c r="AH338" s="159"/>
      <c r="AI338" s="159"/>
      <c r="AJ338" s="159"/>
      <c r="AK338" s="159"/>
      <c r="AL338" s="159"/>
      <c r="AM338" s="159"/>
      <c r="AN338" s="159"/>
      <c r="AO338" s="159"/>
      <c r="AP338" s="159"/>
      <c r="AQ338" s="159"/>
      <c r="AR338" s="159"/>
      <c r="AS338" s="159"/>
      <c r="AT338" s="159"/>
      <c r="AU338" s="159"/>
      <c r="AV338" s="159"/>
      <c r="AW338" s="159"/>
      <c r="AX338" s="159"/>
      <c r="AY338" s="159"/>
      <c r="AZ338" s="159"/>
      <c r="BA338" s="159"/>
      <c r="BB338" s="159"/>
      <c r="BC338" s="159"/>
      <c r="BD338" s="159"/>
      <c r="BE338" s="159"/>
      <c r="BF338" s="159"/>
      <c r="BG338" s="159"/>
      <c r="BH338" s="159"/>
      <c r="BI338" s="159"/>
      <c r="BJ338" s="159"/>
      <c r="BK338" s="159"/>
      <c r="BL338" s="159"/>
      <c r="BM338" s="159"/>
      <c r="BN338" s="159"/>
      <c r="BO338" s="159"/>
      <c r="BP338" s="159"/>
      <c r="BQ338" s="159"/>
      <c r="BR338" s="159"/>
      <c r="BS338" s="159"/>
      <c r="BT338" s="159"/>
      <c r="BU338" s="159"/>
      <c r="BV338" s="159"/>
      <c r="BW338" s="159"/>
      <c r="BX338" s="159"/>
      <c r="BY338" s="159"/>
      <c r="BZ338" s="159"/>
      <c r="CA338" s="159"/>
      <c r="CB338" s="159"/>
      <c r="CC338" s="159"/>
      <c r="CD338" s="159"/>
      <c r="CE338" s="159"/>
      <c r="CF338" s="159"/>
      <c r="CG338" s="159"/>
      <c r="CH338" s="159"/>
      <c r="CI338" s="159"/>
      <c r="CJ338" s="159"/>
      <c r="CK338" s="159"/>
      <c r="CL338" s="159"/>
      <c r="CM338" s="159"/>
      <c r="CN338" s="159"/>
      <c r="CO338" s="159"/>
      <c r="CP338" s="159"/>
      <c r="CQ338" s="159"/>
      <c r="CR338" s="159"/>
      <c r="CS338" s="159"/>
      <c r="CT338" s="159"/>
      <c r="CU338" s="159"/>
      <c r="CV338" s="159"/>
      <c r="CW338" s="159"/>
      <c r="CX338" s="159"/>
      <c r="CY338" s="159"/>
      <c r="CZ338" s="159"/>
      <c r="DA338" s="159"/>
      <c r="DB338" s="159"/>
      <c r="DC338" s="159"/>
      <c r="DD338" s="159"/>
      <c r="DE338" s="159"/>
      <c r="DF338" s="159"/>
      <c r="DG338" s="159"/>
      <c r="DH338" s="159"/>
      <c r="DI338" s="159"/>
      <c r="DJ338" s="159"/>
      <c r="DK338" s="159"/>
      <c r="DL338" s="159"/>
      <c r="DM338" s="159"/>
      <c r="DN338" s="159"/>
      <c r="DO338" s="159"/>
      <c r="DP338" s="159"/>
      <c r="DQ338" s="159"/>
      <c r="DR338" s="159"/>
      <c r="DS338" s="159"/>
      <c r="DT338" s="159"/>
      <c r="DU338" s="159"/>
      <c r="DV338" s="159"/>
      <c r="DW338" s="159"/>
      <c r="DX338" s="159"/>
      <c r="DY338" s="159"/>
      <c r="DZ338" s="159"/>
      <c r="EA338" s="159"/>
      <c r="EB338" s="159"/>
      <c r="EC338" s="159"/>
      <c r="ED338" s="159"/>
      <c r="EE338" s="159"/>
      <c r="EF338" s="159"/>
      <c r="EG338" s="159"/>
      <c r="EH338" s="159"/>
      <c r="EI338" s="159"/>
      <c r="EJ338" s="159"/>
      <c r="EK338" s="159"/>
      <c r="EL338" s="159"/>
      <c r="EM338" s="159"/>
      <c r="EN338" s="159"/>
      <c r="EO338" s="159"/>
      <c r="EP338" s="159"/>
      <c r="EQ338" s="159"/>
      <c r="ER338" s="159"/>
      <c r="ES338" s="159"/>
      <c r="ET338" s="159"/>
      <c r="EU338" s="159"/>
      <c r="EV338" s="159"/>
      <c r="EW338" s="159"/>
      <c r="EX338" s="159"/>
      <c r="EY338" s="159"/>
      <c r="EZ338" s="159"/>
      <c r="FA338" s="159"/>
      <c r="FB338" s="159"/>
      <c r="FC338" s="159"/>
      <c r="FD338" s="159"/>
      <c r="FE338" s="159"/>
      <c r="FF338" s="159"/>
      <c r="FG338" s="159"/>
      <c r="FH338" s="159"/>
      <c r="FI338" s="159"/>
      <c r="FJ338" s="159"/>
      <c r="FK338" s="159"/>
      <c r="FL338" s="159"/>
      <c r="FM338" s="159"/>
      <c r="FN338" s="159"/>
      <c r="FO338" s="159"/>
      <c r="FP338" s="159"/>
      <c r="FQ338" s="159"/>
      <c r="FR338" s="159"/>
      <c r="FS338" s="159"/>
      <c r="FT338" s="159"/>
      <c r="FU338" s="159"/>
      <c r="FV338" s="159"/>
      <c r="FW338" s="159"/>
      <c r="FX338" s="159"/>
      <c r="FY338" s="159"/>
      <c r="FZ338" s="159"/>
      <c r="GA338" s="159"/>
      <c r="GB338" s="159"/>
      <c r="GC338" s="159"/>
      <c r="GD338" s="159"/>
      <c r="GE338" s="159"/>
      <c r="GF338" s="159"/>
      <c r="GG338" s="159"/>
      <c r="GH338" s="159"/>
    </row>
    <row r="339" customFormat="false" ht="12.75" hidden="false" customHeight="false" outlineLevel="0" collapsed="false">
      <c r="A339" s="168"/>
      <c r="B339" s="149"/>
      <c r="C339" s="149"/>
      <c r="D339" s="149"/>
      <c r="E339" s="149"/>
      <c r="F339" s="149"/>
      <c r="G339" s="149"/>
      <c r="H339" s="148"/>
      <c r="I339" s="170"/>
      <c r="R339" s="148"/>
      <c r="S339" s="158"/>
      <c r="T339" s="159"/>
      <c r="U339" s="159"/>
      <c r="V339" s="159"/>
      <c r="W339" s="159"/>
      <c r="X339" s="159"/>
      <c r="Y339" s="159"/>
      <c r="Z339" s="159"/>
      <c r="AA339" s="159"/>
      <c r="AB339" s="159"/>
      <c r="AC339" s="159"/>
      <c r="AD339" s="159"/>
      <c r="AE339" s="159"/>
      <c r="AF339" s="159"/>
      <c r="AG339" s="159"/>
      <c r="AH339" s="159"/>
      <c r="AI339" s="159"/>
      <c r="AJ339" s="159"/>
      <c r="AK339" s="159"/>
      <c r="AL339" s="159"/>
      <c r="AM339" s="159"/>
      <c r="AN339" s="159"/>
      <c r="AO339" s="159"/>
      <c r="AP339" s="159"/>
      <c r="AQ339" s="159"/>
      <c r="AR339" s="159"/>
      <c r="AS339" s="159"/>
      <c r="AT339" s="159"/>
      <c r="AU339" s="159"/>
      <c r="AV339" s="159"/>
      <c r="AW339" s="159"/>
      <c r="AX339" s="159"/>
      <c r="AY339" s="159"/>
      <c r="AZ339" s="159"/>
      <c r="BA339" s="159"/>
      <c r="BB339" s="159"/>
      <c r="BC339" s="159"/>
      <c r="BD339" s="159"/>
      <c r="BE339" s="159"/>
      <c r="BF339" s="159"/>
      <c r="BG339" s="159"/>
      <c r="BH339" s="159"/>
      <c r="BI339" s="159"/>
      <c r="BJ339" s="159"/>
      <c r="BK339" s="159"/>
      <c r="BL339" s="159"/>
      <c r="BM339" s="159"/>
      <c r="BN339" s="159"/>
      <c r="BO339" s="159"/>
      <c r="BP339" s="159"/>
      <c r="BQ339" s="159"/>
      <c r="BR339" s="159"/>
      <c r="BS339" s="159"/>
      <c r="BT339" s="159"/>
      <c r="BU339" s="159"/>
      <c r="BV339" s="159"/>
      <c r="BW339" s="159"/>
      <c r="BX339" s="159"/>
      <c r="BY339" s="159"/>
      <c r="BZ339" s="159"/>
      <c r="CA339" s="159"/>
      <c r="CB339" s="159"/>
      <c r="CC339" s="159"/>
      <c r="CD339" s="159"/>
      <c r="CE339" s="159"/>
      <c r="CF339" s="159"/>
      <c r="CG339" s="159"/>
      <c r="CH339" s="159"/>
      <c r="CI339" s="159"/>
      <c r="CJ339" s="159"/>
      <c r="CK339" s="159"/>
      <c r="CL339" s="159"/>
      <c r="CM339" s="159"/>
      <c r="CN339" s="159"/>
      <c r="CO339" s="159"/>
      <c r="CP339" s="159"/>
      <c r="CQ339" s="159"/>
      <c r="CR339" s="159"/>
      <c r="CS339" s="159"/>
      <c r="CT339" s="159"/>
      <c r="CU339" s="159"/>
      <c r="CV339" s="159"/>
      <c r="CW339" s="159"/>
      <c r="CX339" s="159"/>
      <c r="CY339" s="159"/>
      <c r="CZ339" s="159"/>
      <c r="DA339" s="159"/>
      <c r="DB339" s="159"/>
      <c r="DC339" s="159"/>
      <c r="DD339" s="159"/>
      <c r="DE339" s="159"/>
      <c r="DF339" s="159"/>
      <c r="DG339" s="159"/>
      <c r="DH339" s="159"/>
      <c r="DI339" s="159"/>
      <c r="DJ339" s="159"/>
      <c r="DK339" s="159"/>
      <c r="DL339" s="159"/>
      <c r="DM339" s="159"/>
      <c r="DN339" s="159"/>
      <c r="DO339" s="159"/>
      <c r="DP339" s="159"/>
      <c r="DQ339" s="159"/>
      <c r="DR339" s="159"/>
      <c r="DS339" s="159"/>
      <c r="DT339" s="159"/>
      <c r="DU339" s="159"/>
      <c r="DV339" s="159"/>
      <c r="DW339" s="159"/>
      <c r="DX339" s="159"/>
      <c r="DY339" s="159"/>
      <c r="DZ339" s="159"/>
      <c r="EA339" s="159"/>
      <c r="EB339" s="159"/>
      <c r="EC339" s="159"/>
      <c r="ED339" s="159"/>
      <c r="EE339" s="159"/>
      <c r="EF339" s="159"/>
      <c r="EG339" s="159"/>
      <c r="EH339" s="159"/>
      <c r="EI339" s="159"/>
      <c r="EJ339" s="159"/>
      <c r="EK339" s="159"/>
      <c r="EL339" s="159"/>
      <c r="EM339" s="159"/>
      <c r="EN339" s="159"/>
      <c r="EO339" s="159"/>
      <c r="EP339" s="159"/>
      <c r="EQ339" s="159"/>
      <c r="ER339" s="159"/>
      <c r="ES339" s="159"/>
      <c r="ET339" s="159"/>
      <c r="EU339" s="159"/>
      <c r="EV339" s="159"/>
      <c r="EW339" s="159"/>
      <c r="EX339" s="159"/>
      <c r="EY339" s="159"/>
      <c r="EZ339" s="159"/>
      <c r="FA339" s="159"/>
      <c r="FB339" s="159"/>
      <c r="FC339" s="159"/>
      <c r="FD339" s="159"/>
      <c r="FE339" s="159"/>
      <c r="FF339" s="159"/>
      <c r="FG339" s="159"/>
      <c r="FH339" s="159"/>
      <c r="FI339" s="159"/>
      <c r="FJ339" s="159"/>
      <c r="FK339" s="159"/>
      <c r="FL339" s="159"/>
      <c r="FM339" s="159"/>
      <c r="FN339" s="159"/>
      <c r="FO339" s="159"/>
      <c r="FP339" s="159"/>
      <c r="FQ339" s="159"/>
      <c r="FR339" s="159"/>
      <c r="FS339" s="159"/>
      <c r="FT339" s="159"/>
      <c r="FU339" s="159"/>
      <c r="FV339" s="159"/>
      <c r="FW339" s="159"/>
      <c r="FX339" s="159"/>
      <c r="FY339" s="159"/>
      <c r="FZ339" s="159"/>
      <c r="GA339" s="159"/>
      <c r="GB339" s="159"/>
      <c r="GC339" s="159"/>
      <c r="GD339" s="159"/>
      <c r="GE339" s="159"/>
      <c r="GF339" s="159"/>
      <c r="GG339" s="159"/>
      <c r="GH339" s="159"/>
    </row>
    <row r="340" customFormat="false" ht="12.75" hidden="false" customHeight="false" outlineLevel="0" collapsed="false">
      <c r="A340" s="168"/>
      <c r="B340" s="149"/>
      <c r="C340" s="149"/>
      <c r="D340" s="149"/>
      <c r="E340" s="149"/>
      <c r="F340" s="149"/>
      <c r="G340" s="149"/>
      <c r="H340" s="148"/>
      <c r="I340" s="170"/>
      <c r="R340" s="148"/>
      <c r="S340" s="158"/>
      <c r="T340" s="159"/>
      <c r="U340" s="159"/>
      <c r="V340" s="159"/>
      <c r="W340" s="159"/>
      <c r="X340" s="159"/>
      <c r="Y340" s="159"/>
      <c r="Z340" s="159"/>
      <c r="AA340" s="159"/>
      <c r="AB340" s="159"/>
      <c r="AC340" s="159"/>
      <c r="AD340" s="159"/>
      <c r="AE340" s="159"/>
      <c r="AF340" s="159"/>
      <c r="AG340" s="159"/>
      <c r="AH340" s="159"/>
      <c r="AI340" s="159"/>
      <c r="AJ340" s="159"/>
      <c r="AK340" s="159"/>
      <c r="AL340" s="159"/>
      <c r="AM340" s="159"/>
      <c r="AN340" s="159"/>
      <c r="AO340" s="159"/>
      <c r="AP340" s="159"/>
      <c r="AQ340" s="159"/>
      <c r="AR340" s="159"/>
      <c r="AS340" s="159"/>
      <c r="AT340" s="159"/>
      <c r="AU340" s="159"/>
      <c r="AV340" s="159"/>
      <c r="AW340" s="159"/>
      <c r="AX340" s="159"/>
      <c r="AY340" s="159"/>
      <c r="AZ340" s="159"/>
      <c r="BA340" s="159"/>
      <c r="BB340" s="159"/>
      <c r="BC340" s="159"/>
      <c r="BD340" s="159"/>
      <c r="BE340" s="159"/>
      <c r="BF340" s="159"/>
      <c r="BG340" s="159"/>
      <c r="BH340" s="159"/>
      <c r="BI340" s="159"/>
      <c r="BJ340" s="159"/>
      <c r="BK340" s="159"/>
      <c r="BL340" s="159"/>
      <c r="BM340" s="159"/>
      <c r="BN340" s="159"/>
      <c r="BO340" s="159"/>
      <c r="BP340" s="159"/>
      <c r="BQ340" s="159"/>
      <c r="BR340" s="159"/>
      <c r="BS340" s="159"/>
      <c r="BT340" s="159"/>
      <c r="BU340" s="159"/>
      <c r="BV340" s="159"/>
      <c r="BW340" s="159"/>
      <c r="BX340" s="159"/>
      <c r="BY340" s="159"/>
      <c r="BZ340" s="159"/>
      <c r="CA340" s="159"/>
      <c r="CB340" s="159"/>
      <c r="CC340" s="159"/>
      <c r="CD340" s="159"/>
      <c r="CE340" s="159"/>
      <c r="CF340" s="159"/>
      <c r="CG340" s="159"/>
      <c r="CH340" s="159"/>
      <c r="CI340" s="159"/>
      <c r="CJ340" s="159"/>
      <c r="CK340" s="159"/>
      <c r="CL340" s="159"/>
      <c r="CM340" s="159"/>
      <c r="CN340" s="159"/>
      <c r="CO340" s="159"/>
      <c r="CP340" s="159"/>
      <c r="CQ340" s="159"/>
      <c r="CR340" s="159"/>
      <c r="CS340" s="159"/>
      <c r="CT340" s="159"/>
      <c r="CU340" s="159"/>
      <c r="CV340" s="159"/>
      <c r="CW340" s="159"/>
      <c r="CX340" s="159"/>
      <c r="CY340" s="159"/>
      <c r="CZ340" s="159"/>
      <c r="DA340" s="159"/>
      <c r="DB340" s="159"/>
      <c r="DC340" s="159"/>
      <c r="DD340" s="159"/>
      <c r="DE340" s="159"/>
      <c r="DF340" s="159"/>
      <c r="DG340" s="159"/>
      <c r="DH340" s="159"/>
      <c r="DI340" s="159"/>
      <c r="DJ340" s="159"/>
      <c r="DK340" s="159"/>
      <c r="DL340" s="159"/>
      <c r="DM340" s="159"/>
      <c r="DN340" s="159"/>
      <c r="DO340" s="159"/>
      <c r="DP340" s="159"/>
      <c r="DQ340" s="159"/>
      <c r="DR340" s="159"/>
      <c r="DS340" s="159"/>
      <c r="DT340" s="159"/>
      <c r="DU340" s="159"/>
      <c r="DV340" s="159"/>
      <c r="DW340" s="159"/>
      <c r="DX340" s="159"/>
      <c r="DY340" s="159"/>
      <c r="DZ340" s="159"/>
      <c r="EA340" s="159"/>
      <c r="EB340" s="159"/>
      <c r="EC340" s="159"/>
      <c r="ED340" s="159"/>
      <c r="EE340" s="159"/>
      <c r="EF340" s="159"/>
      <c r="EG340" s="159"/>
      <c r="EH340" s="159"/>
      <c r="EI340" s="159"/>
      <c r="EJ340" s="159"/>
      <c r="EK340" s="159"/>
      <c r="EL340" s="159"/>
      <c r="EM340" s="159"/>
      <c r="EN340" s="159"/>
      <c r="EO340" s="159"/>
      <c r="EP340" s="159"/>
      <c r="EQ340" s="159"/>
      <c r="ER340" s="159"/>
      <c r="ES340" s="159"/>
      <c r="ET340" s="159"/>
      <c r="EU340" s="159"/>
      <c r="EV340" s="159"/>
      <c r="EW340" s="159"/>
      <c r="EX340" s="159"/>
      <c r="EY340" s="159"/>
      <c r="EZ340" s="159"/>
      <c r="FA340" s="159"/>
      <c r="FB340" s="159"/>
      <c r="FC340" s="159"/>
      <c r="FD340" s="159"/>
      <c r="FE340" s="159"/>
      <c r="FF340" s="159"/>
      <c r="FG340" s="159"/>
      <c r="FH340" s="159"/>
      <c r="FI340" s="159"/>
      <c r="FJ340" s="159"/>
      <c r="FK340" s="159"/>
      <c r="FL340" s="159"/>
      <c r="FM340" s="159"/>
      <c r="FN340" s="159"/>
      <c r="FO340" s="159"/>
      <c r="FP340" s="159"/>
      <c r="FQ340" s="159"/>
      <c r="FR340" s="159"/>
      <c r="FS340" s="159"/>
      <c r="FT340" s="159"/>
      <c r="FU340" s="159"/>
      <c r="FV340" s="159"/>
      <c r="FW340" s="159"/>
      <c r="FX340" s="159"/>
      <c r="FY340" s="159"/>
      <c r="FZ340" s="159"/>
      <c r="GA340" s="159"/>
      <c r="GB340" s="159"/>
      <c r="GC340" s="159"/>
      <c r="GD340" s="159"/>
      <c r="GE340" s="159"/>
      <c r="GF340" s="159"/>
      <c r="GG340" s="159"/>
      <c r="GH340" s="159"/>
    </row>
    <row r="341" customFormat="false" ht="12.75" hidden="false" customHeight="false" outlineLevel="0" collapsed="false">
      <c r="A341" s="168"/>
      <c r="B341" s="149"/>
      <c r="C341" s="149"/>
      <c r="D341" s="149"/>
      <c r="E341" s="149"/>
      <c r="F341" s="149"/>
      <c r="G341" s="149"/>
      <c r="H341" s="148"/>
      <c r="I341" s="170"/>
      <c r="R341" s="148"/>
      <c r="S341" s="158"/>
      <c r="T341" s="159"/>
      <c r="U341" s="159"/>
      <c r="V341" s="159"/>
      <c r="W341" s="159"/>
      <c r="X341" s="159"/>
      <c r="Y341" s="159"/>
      <c r="Z341" s="159"/>
      <c r="AA341" s="159"/>
      <c r="AB341" s="159"/>
      <c r="AC341" s="159"/>
      <c r="AD341" s="159"/>
      <c r="AE341" s="159"/>
      <c r="AF341" s="159"/>
      <c r="AG341" s="159"/>
      <c r="AH341" s="159"/>
      <c r="AI341" s="159"/>
      <c r="AJ341" s="159"/>
      <c r="AK341" s="159"/>
      <c r="AL341" s="159"/>
      <c r="AM341" s="159"/>
      <c r="AN341" s="159"/>
      <c r="AO341" s="159"/>
      <c r="AP341" s="159"/>
      <c r="AQ341" s="159"/>
      <c r="AR341" s="159"/>
      <c r="AS341" s="159"/>
      <c r="AT341" s="159"/>
      <c r="AU341" s="159"/>
      <c r="AV341" s="159"/>
      <c r="AW341" s="159"/>
      <c r="AX341" s="159"/>
      <c r="AY341" s="159"/>
      <c r="AZ341" s="159"/>
      <c r="BA341" s="159"/>
      <c r="BB341" s="159"/>
      <c r="BC341" s="159"/>
      <c r="BD341" s="159"/>
      <c r="BE341" s="159"/>
      <c r="BF341" s="159"/>
      <c r="BG341" s="159"/>
      <c r="BH341" s="159"/>
      <c r="BI341" s="159"/>
      <c r="BJ341" s="159"/>
      <c r="BK341" s="159"/>
      <c r="BL341" s="159"/>
      <c r="BM341" s="159"/>
      <c r="BN341" s="159"/>
      <c r="BO341" s="159"/>
      <c r="BP341" s="159"/>
      <c r="BQ341" s="159"/>
      <c r="BR341" s="159"/>
      <c r="BS341" s="159"/>
      <c r="BT341" s="159"/>
      <c r="BU341" s="159"/>
      <c r="BV341" s="159"/>
      <c r="BW341" s="159"/>
      <c r="BX341" s="159"/>
      <c r="BY341" s="159"/>
      <c r="BZ341" s="159"/>
      <c r="CA341" s="159"/>
      <c r="CB341" s="159"/>
      <c r="CC341" s="159"/>
      <c r="CD341" s="159"/>
      <c r="CE341" s="159"/>
      <c r="CF341" s="159"/>
      <c r="CG341" s="159"/>
      <c r="CH341" s="159"/>
      <c r="CI341" s="159"/>
      <c r="CJ341" s="159"/>
      <c r="CK341" s="159"/>
      <c r="CL341" s="159"/>
      <c r="CM341" s="159"/>
      <c r="CN341" s="159"/>
      <c r="CO341" s="159"/>
      <c r="CP341" s="159"/>
      <c r="CQ341" s="159"/>
      <c r="CR341" s="159"/>
      <c r="CS341" s="159"/>
      <c r="CT341" s="159"/>
      <c r="CU341" s="159"/>
      <c r="CV341" s="159"/>
      <c r="CW341" s="159"/>
      <c r="CX341" s="159"/>
      <c r="CY341" s="159"/>
      <c r="CZ341" s="159"/>
      <c r="DA341" s="159"/>
      <c r="DB341" s="159"/>
      <c r="DC341" s="159"/>
      <c r="DD341" s="159"/>
      <c r="DE341" s="159"/>
      <c r="DF341" s="159"/>
      <c r="DG341" s="159"/>
      <c r="DH341" s="159"/>
      <c r="DI341" s="159"/>
      <c r="DJ341" s="159"/>
      <c r="DK341" s="159"/>
      <c r="DL341" s="159"/>
      <c r="DM341" s="159"/>
      <c r="DN341" s="159"/>
      <c r="DO341" s="159"/>
      <c r="DP341" s="159"/>
      <c r="DQ341" s="159"/>
      <c r="DR341" s="159"/>
      <c r="DS341" s="159"/>
      <c r="DT341" s="159"/>
      <c r="DU341" s="159"/>
      <c r="DV341" s="159"/>
      <c r="DW341" s="159"/>
      <c r="DX341" s="159"/>
      <c r="DY341" s="159"/>
      <c r="DZ341" s="159"/>
      <c r="EA341" s="159"/>
      <c r="EB341" s="159"/>
      <c r="EC341" s="159"/>
      <c r="ED341" s="159"/>
      <c r="EE341" s="159"/>
      <c r="EF341" s="159"/>
      <c r="EG341" s="159"/>
      <c r="EH341" s="159"/>
      <c r="EI341" s="159"/>
      <c r="EJ341" s="159"/>
      <c r="EK341" s="159"/>
      <c r="EL341" s="159"/>
      <c r="EM341" s="159"/>
      <c r="EN341" s="159"/>
      <c r="EO341" s="159"/>
      <c r="EP341" s="159"/>
      <c r="EQ341" s="159"/>
      <c r="ER341" s="159"/>
      <c r="ES341" s="159"/>
      <c r="ET341" s="159"/>
      <c r="EU341" s="159"/>
      <c r="EV341" s="159"/>
      <c r="EW341" s="159"/>
      <c r="EX341" s="159"/>
      <c r="EY341" s="159"/>
      <c r="EZ341" s="159"/>
      <c r="FA341" s="159"/>
      <c r="FB341" s="159"/>
      <c r="FC341" s="159"/>
      <c r="FD341" s="159"/>
      <c r="FE341" s="159"/>
      <c r="FF341" s="159"/>
      <c r="FG341" s="159"/>
      <c r="FH341" s="159"/>
      <c r="FI341" s="159"/>
      <c r="FJ341" s="159"/>
      <c r="FK341" s="159"/>
      <c r="FL341" s="159"/>
      <c r="FM341" s="159"/>
      <c r="FN341" s="159"/>
      <c r="FO341" s="159"/>
      <c r="FP341" s="159"/>
      <c r="FQ341" s="159"/>
      <c r="FR341" s="159"/>
      <c r="FS341" s="159"/>
      <c r="FT341" s="159"/>
      <c r="FU341" s="159"/>
      <c r="FV341" s="159"/>
      <c r="FW341" s="159"/>
      <c r="FX341" s="159"/>
      <c r="FY341" s="159"/>
      <c r="FZ341" s="159"/>
      <c r="GA341" s="159"/>
      <c r="GB341" s="159"/>
      <c r="GC341" s="159"/>
      <c r="GD341" s="159"/>
      <c r="GE341" s="159"/>
      <c r="GF341" s="159"/>
      <c r="GG341" s="159"/>
      <c r="GH341" s="159"/>
    </row>
    <row r="342" customFormat="false" ht="12.75" hidden="false" customHeight="false" outlineLevel="0" collapsed="false">
      <c r="A342" s="168"/>
      <c r="B342" s="149"/>
      <c r="C342" s="149"/>
      <c r="D342" s="149"/>
      <c r="E342" s="149"/>
      <c r="F342" s="149"/>
      <c r="G342" s="149"/>
      <c r="H342" s="148"/>
      <c r="I342" s="170"/>
      <c r="R342" s="148"/>
      <c r="S342" s="158"/>
      <c r="T342" s="159"/>
      <c r="U342" s="159"/>
      <c r="V342" s="159"/>
      <c r="W342" s="159"/>
      <c r="X342" s="159"/>
      <c r="Y342" s="159"/>
      <c r="Z342" s="159"/>
      <c r="AA342" s="159"/>
      <c r="AB342" s="159"/>
      <c r="AC342" s="159"/>
      <c r="AD342" s="159"/>
      <c r="AE342" s="159"/>
      <c r="AF342" s="159"/>
      <c r="AG342" s="159"/>
      <c r="AH342" s="159"/>
      <c r="AI342" s="159"/>
      <c r="AJ342" s="159"/>
      <c r="AK342" s="159"/>
      <c r="AL342" s="159"/>
      <c r="AM342" s="159"/>
      <c r="AN342" s="159"/>
      <c r="AO342" s="159"/>
      <c r="AP342" s="159"/>
      <c r="AQ342" s="159"/>
      <c r="AR342" s="159"/>
      <c r="AS342" s="159"/>
      <c r="AT342" s="159"/>
      <c r="AU342" s="159"/>
      <c r="AV342" s="159"/>
      <c r="AW342" s="159"/>
      <c r="AX342" s="159"/>
      <c r="AY342" s="159"/>
      <c r="AZ342" s="159"/>
      <c r="BA342" s="159"/>
      <c r="BB342" s="159"/>
      <c r="BC342" s="159"/>
      <c r="BD342" s="159"/>
      <c r="BE342" s="159"/>
      <c r="BF342" s="159"/>
      <c r="BG342" s="159"/>
      <c r="BH342" s="159"/>
      <c r="BI342" s="159"/>
      <c r="BJ342" s="159"/>
      <c r="BK342" s="159"/>
      <c r="BL342" s="159"/>
      <c r="BM342" s="159"/>
      <c r="BN342" s="159"/>
      <c r="BO342" s="159"/>
      <c r="BP342" s="159"/>
      <c r="BQ342" s="159"/>
      <c r="BR342" s="159"/>
      <c r="BS342" s="159"/>
      <c r="BT342" s="159"/>
      <c r="BU342" s="159"/>
      <c r="BV342" s="159"/>
      <c r="BW342" s="159"/>
      <c r="BX342" s="159"/>
      <c r="BY342" s="159"/>
      <c r="BZ342" s="159"/>
      <c r="CA342" s="159"/>
      <c r="CB342" s="159"/>
      <c r="CC342" s="159"/>
      <c r="CD342" s="159"/>
      <c r="CE342" s="159"/>
      <c r="CF342" s="159"/>
      <c r="CG342" s="159"/>
      <c r="CH342" s="159"/>
      <c r="CI342" s="159"/>
      <c r="CJ342" s="159"/>
      <c r="CK342" s="159"/>
      <c r="CL342" s="159"/>
      <c r="CM342" s="159"/>
      <c r="CN342" s="159"/>
      <c r="CO342" s="159"/>
      <c r="CP342" s="159"/>
      <c r="CQ342" s="159"/>
      <c r="CR342" s="159"/>
      <c r="CS342" s="159"/>
      <c r="CT342" s="159"/>
      <c r="CU342" s="159"/>
      <c r="CV342" s="159"/>
      <c r="CW342" s="159"/>
      <c r="CX342" s="159"/>
      <c r="CY342" s="159"/>
      <c r="CZ342" s="159"/>
      <c r="DA342" s="159"/>
      <c r="DB342" s="159"/>
      <c r="DC342" s="159"/>
      <c r="DD342" s="159"/>
      <c r="DE342" s="159"/>
      <c r="DF342" s="159"/>
      <c r="DG342" s="159"/>
      <c r="DH342" s="159"/>
      <c r="DI342" s="159"/>
      <c r="DJ342" s="159"/>
      <c r="DK342" s="159"/>
      <c r="DL342" s="159"/>
      <c r="DM342" s="159"/>
      <c r="DN342" s="159"/>
      <c r="DO342" s="159"/>
      <c r="DP342" s="159"/>
      <c r="DQ342" s="159"/>
      <c r="DR342" s="159"/>
      <c r="DS342" s="159"/>
      <c r="DT342" s="159"/>
      <c r="DU342" s="159"/>
      <c r="DV342" s="159"/>
      <c r="DW342" s="159"/>
      <c r="DX342" s="159"/>
      <c r="DY342" s="159"/>
      <c r="DZ342" s="159"/>
      <c r="EA342" s="159"/>
      <c r="EB342" s="159"/>
      <c r="EC342" s="159"/>
      <c r="ED342" s="159"/>
      <c r="EE342" s="159"/>
      <c r="EF342" s="159"/>
      <c r="EG342" s="159"/>
      <c r="EH342" s="159"/>
      <c r="EI342" s="159"/>
      <c r="EJ342" s="159"/>
      <c r="EK342" s="159"/>
      <c r="EL342" s="159"/>
      <c r="EM342" s="159"/>
      <c r="EN342" s="159"/>
      <c r="EO342" s="159"/>
      <c r="EP342" s="159"/>
      <c r="EQ342" s="159"/>
      <c r="ER342" s="159"/>
      <c r="ES342" s="159"/>
      <c r="ET342" s="159"/>
      <c r="EU342" s="159"/>
      <c r="EV342" s="159"/>
      <c r="EW342" s="159"/>
      <c r="EX342" s="159"/>
      <c r="EY342" s="159"/>
      <c r="EZ342" s="159"/>
      <c r="FA342" s="159"/>
      <c r="FB342" s="159"/>
      <c r="FC342" s="159"/>
      <c r="FD342" s="159"/>
      <c r="FE342" s="159"/>
      <c r="FF342" s="159"/>
      <c r="FG342" s="159"/>
      <c r="FH342" s="159"/>
      <c r="FI342" s="159"/>
      <c r="FJ342" s="159"/>
      <c r="FK342" s="159"/>
      <c r="FL342" s="159"/>
      <c r="FM342" s="159"/>
      <c r="FN342" s="159"/>
      <c r="FO342" s="159"/>
      <c r="FP342" s="159"/>
      <c r="FQ342" s="159"/>
      <c r="FR342" s="159"/>
      <c r="FS342" s="159"/>
      <c r="FT342" s="159"/>
      <c r="FU342" s="159"/>
      <c r="FV342" s="159"/>
      <c r="FW342" s="159"/>
      <c r="FX342" s="159"/>
      <c r="FY342" s="159"/>
      <c r="FZ342" s="159"/>
      <c r="GA342" s="159"/>
      <c r="GB342" s="159"/>
      <c r="GC342" s="159"/>
      <c r="GD342" s="159"/>
      <c r="GE342" s="159"/>
      <c r="GF342" s="159"/>
      <c r="GG342" s="159"/>
      <c r="GH342" s="159"/>
    </row>
    <row r="343" customFormat="false" ht="12.75" hidden="false" customHeight="false" outlineLevel="0" collapsed="false">
      <c r="A343" s="168"/>
      <c r="B343" s="149"/>
      <c r="C343" s="149"/>
      <c r="D343" s="149"/>
      <c r="E343" s="149"/>
      <c r="F343" s="149"/>
      <c r="G343" s="149"/>
      <c r="H343" s="148"/>
      <c r="I343" s="170"/>
      <c r="R343" s="148"/>
      <c r="S343" s="158"/>
      <c r="T343" s="159"/>
      <c r="U343" s="159"/>
      <c r="V343" s="159"/>
      <c r="W343" s="159"/>
      <c r="X343" s="159"/>
      <c r="Y343" s="159"/>
      <c r="Z343" s="159"/>
      <c r="AA343" s="159"/>
      <c r="AB343" s="159"/>
      <c r="AC343" s="159"/>
      <c r="AD343" s="159"/>
      <c r="AE343" s="159"/>
      <c r="AF343" s="159"/>
      <c r="AG343" s="159"/>
      <c r="AH343" s="159"/>
      <c r="AI343" s="159"/>
      <c r="AJ343" s="159"/>
      <c r="AK343" s="159"/>
      <c r="AL343" s="159"/>
      <c r="AM343" s="159"/>
      <c r="AN343" s="159"/>
      <c r="AO343" s="159"/>
      <c r="AP343" s="159"/>
      <c r="AQ343" s="159"/>
      <c r="AR343" s="159"/>
      <c r="AS343" s="159"/>
      <c r="AT343" s="159"/>
      <c r="AU343" s="159"/>
      <c r="AV343" s="159"/>
      <c r="AW343" s="159"/>
      <c r="AX343" s="159"/>
      <c r="AY343" s="159"/>
      <c r="AZ343" s="159"/>
      <c r="BA343" s="159"/>
      <c r="BB343" s="159"/>
      <c r="BC343" s="159"/>
      <c r="BD343" s="159"/>
      <c r="BE343" s="159"/>
      <c r="BF343" s="159"/>
      <c r="BG343" s="159"/>
      <c r="BH343" s="159"/>
      <c r="BI343" s="159"/>
      <c r="BJ343" s="159"/>
      <c r="BK343" s="159"/>
      <c r="BL343" s="159"/>
      <c r="BM343" s="159"/>
      <c r="BN343" s="159"/>
      <c r="BO343" s="159"/>
      <c r="BP343" s="159"/>
      <c r="BQ343" s="159"/>
      <c r="BR343" s="159"/>
      <c r="BS343" s="159"/>
      <c r="BT343" s="159"/>
      <c r="BU343" s="159"/>
      <c r="BV343" s="159"/>
      <c r="BW343" s="159"/>
      <c r="BX343" s="159"/>
      <c r="BY343" s="159"/>
      <c r="BZ343" s="159"/>
      <c r="CA343" s="159"/>
      <c r="CB343" s="159"/>
      <c r="CC343" s="159"/>
      <c r="CD343" s="159"/>
      <c r="CE343" s="159"/>
      <c r="CF343" s="159"/>
      <c r="CG343" s="159"/>
      <c r="CH343" s="159"/>
      <c r="CI343" s="159"/>
      <c r="CJ343" s="159"/>
      <c r="CK343" s="159"/>
      <c r="CL343" s="159"/>
      <c r="CM343" s="159"/>
      <c r="CN343" s="159"/>
      <c r="CO343" s="159"/>
      <c r="CP343" s="159"/>
      <c r="CQ343" s="159"/>
      <c r="CR343" s="159"/>
      <c r="CS343" s="159"/>
      <c r="CT343" s="159"/>
      <c r="CU343" s="159"/>
      <c r="CV343" s="159"/>
      <c r="CW343" s="159"/>
      <c r="CX343" s="159"/>
      <c r="CY343" s="159"/>
      <c r="CZ343" s="159"/>
      <c r="DA343" s="159"/>
      <c r="DB343" s="159"/>
      <c r="DC343" s="159"/>
      <c r="DD343" s="159"/>
      <c r="DE343" s="159"/>
      <c r="DF343" s="159"/>
      <c r="DG343" s="159"/>
      <c r="DH343" s="159"/>
      <c r="DI343" s="159"/>
      <c r="DJ343" s="159"/>
      <c r="DK343" s="159"/>
      <c r="DL343" s="159"/>
      <c r="DM343" s="159"/>
      <c r="DN343" s="159"/>
      <c r="DO343" s="159"/>
      <c r="DP343" s="159"/>
      <c r="DQ343" s="159"/>
      <c r="DR343" s="159"/>
      <c r="DS343" s="159"/>
      <c r="DT343" s="159"/>
      <c r="DU343" s="159"/>
      <c r="DV343" s="159"/>
      <c r="DW343" s="159"/>
      <c r="DX343" s="159"/>
      <c r="DY343" s="159"/>
      <c r="DZ343" s="159"/>
      <c r="EA343" s="159"/>
      <c r="EB343" s="159"/>
      <c r="EC343" s="159"/>
      <c r="ED343" s="159"/>
      <c r="EE343" s="159"/>
      <c r="EF343" s="159"/>
      <c r="EG343" s="159"/>
      <c r="EH343" s="159"/>
      <c r="EI343" s="159"/>
      <c r="EJ343" s="159"/>
      <c r="EK343" s="159"/>
      <c r="EL343" s="159"/>
      <c r="EM343" s="159"/>
      <c r="EN343" s="159"/>
      <c r="EO343" s="159"/>
      <c r="EP343" s="159"/>
      <c r="EQ343" s="159"/>
      <c r="ER343" s="159"/>
      <c r="ES343" s="159"/>
      <c r="ET343" s="159"/>
      <c r="EU343" s="159"/>
      <c r="EV343" s="159"/>
      <c r="EW343" s="159"/>
      <c r="EX343" s="159"/>
      <c r="EY343" s="159"/>
      <c r="EZ343" s="159"/>
      <c r="FA343" s="159"/>
      <c r="FB343" s="159"/>
      <c r="FC343" s="159"/>
      <c r="FD343" s="159"/>
      <c r="FE343" s="159"/>
      <c r="FF343" s="159"/>
      <c r="FG343" s="159"/>
      <c r="FH343" s="159"/>
      <c r="FI343" s="159"/>
      <c r="FJ343" s="159"/>
      <c r="FK343" s="159"/>
      <c r="FL343" s="159"/>
      <c r="FM343" s="159"/>
      <c r="FN343" s="159"/>
      <c r="FO343" s="159"/>
      <c r="FP343" s="159"/>
      <c r="FQ343" s="159"/>
      <c r="FR343" s="159"/>
      <c r="FS343" s="159"/>
      <c r="FT343" s="159"/>
      <c r="FU343" s="159"/>
      <c r="FV343" s="159"/>
      <c r="FW343" s="159"/>
      <c r="FX343" s="159"/>
      <c r="FY343" s="159"/>
      <c r="FZ343" s="159"/>
      <c r="GA343" s="159"/>
      <c r="GB343" s="159"/>
      <c r="GC343" s="159"/>
      <c r="GD343" s="159"/>
      <c r="GE343" s="159"/>
      <c r="GF343" s="159"/>
      <c r="GG343" s="159"/>
      <c r="GH343" s="159"/>
    </row>
    <row r="344" customFormat="false" ht="12.75" hidden="false" customHeight="false" outlineLevel="0" collapsed="false">
      <c r="A344" s="168"/>
      <c r="B344" s="149"/>
      <c r="C344" s="149"/>
      <c r="D344" s="149"/>
      <c r="E344" s="149"/>
      <c r="F344" s="149"/>
      <c r="G344" s="149"/>
      <c r="H344" s="148"/>
      <c r="I344" s="170"/>
      <c r="R344" s="148"/>
      <c r="S344" s="158"/>
      <c r="T344" s="159"/>
      <c r="U344" s="159"/>
      <c r="V344" s="159"/>
      <c r="W344" s="159"/>
      <c r="X344" s="159"/>
      <c r="Y344" s="159"/>
      <c r="Z344" s="159"/>
      <c r="AA344" s="159"/>
      <c r="AB344" s="159"/>
      <c r="AC344" s="159"/>
      <c r="AD344" s="159"/>
      <c r="AE344" s="159"/>
      <c r="AF344" s="159"/>
      <c r="AG344" s="159"/>
      <c r="AH344" s="159"/>
      <c r="AI344" s="159"/>
      <c r="AJ344" s="159"/>
      <c r="AK344" s="159"/>
      <c r="AL344" s="159"/>
      <c r="AM344" s="159"/>
      <c r="AN344" s="159"/>
      <c r="AO344" s="159"/>
      <c r="AP344" s="159"/>
      <c r="AQ344" s="159"/>
      <c r="AR344" s="159"/>
      <c r="AS344" s="159"/>
      <c r="AT344" s="159"/>
      <c r="AU344" s="159"/>
      <c r="AV344" s="159"/>
      <c r="AW344" s="159"/>
      <c r="AX344" s="159"/>
      <c r="AY344" s="159"/>
      <c r="AZ344" s="159"/>
      <c r="BA344" s="159"/>
      <c r="BB344" s="159"/>
      <c r="BC344" s="159"/>
      <c r="BD344" s="159"/>
      <c r="BE344" s="159"/>
      <c r="BF344" s="159"/>
      <c r="BG344" s="159"/>
      <c r="BH344" s="159"/>
      <c r="BI344" s="159"/>
      <c r="BJ344" s="159"/>
      <c r="BK344" s="159"/>
      <c r="BL344" s="159"/>
      <c r="BM344" s="159"/>
      <c r="BN344" s="159"/>
      <c r="BO344" s="159"/>
      <c r="BP344" s="159"/>
      <c r="BQ344" s="159"/>
      <c r="BR344" s="159"/>
      <c r="BS344" s="159"/>
      <c r="BT344" s="159"/>
      <c r="BU344" s="159"/>
      <c r="BV344" s="159"/>
      <c r="BW344" s="159"/>
      <c r="BX344" s="159"/>
      <c r="BY344" s="159"/>
      <c r="BZ344" s="159"/>
      <c r="CA344" s="159"/>
      <c r="CB344" s="159"/>
      <c r="CC344" s="159"/>
      <c r="CD344" s="159"/>
      <c r="CE344" s="159"/>
      <c r="CF344" s="159"/>
      <c r="CG344" s="159"/>
      <c r="CH344" s="159"/>
      <c r="CI344" s="159"/>
      <c r="CJ344" s="159"/>
      <c r="CK344" s="159"/>
      <c r="CL344" s="159"/>
      <c r="CM344" s="159"/>
      <c r="CN344" s="159"/>
      <c r="CO344" s="159"/>
      <c r="CP344" s="159"/>
      <c r="CQ344" s="159"/>
      <c r="CR344" s="159"/>
      <c r="CS344" s="159"/>
      <c r="CT344" s="159"/>
      <c r="CU344" s="159"/>
      <c r="CV344" s="159"/>
      <c r="CW344" s="159"/>
      <c r="CX344" s="159"/>
      <c r="CY344" s="159"/>
      <c r="CZ344" s="159"/>
      <c r="DA344" s="159"/>
      <c r="DB344" s="159"/>
      <c r="DC344" s="159"/>
      <c r="DD344" s="159"/>
      <c r="DE344" s="159"/>
      <c r="DF344" s="159"/>
      <c r="DG344" s="159"/>
      <c r="DH344" s="159"/>
      <c r="DI344" s="159"/>
      <c r="DJ344" s="159"/>
      <c r="DK344" s="159"/>
      <c r="DL344" s="159"/>
      <c r="DM344" s="159"/>
      <c r="DN344" s="159"/>
      <c r="DO344" s="159"/>
      <c r="DP344" s="159"/>
      <c r="DQ344" s="159"/>
      <c r="DR344" s="159"/>
      <c r="DS344" s="159"/>
      <c r="DT344" s="159"/>
      <c r="DU344" s="159"/>
      <c r="DV344" s="159"/>
      <c r="DW344" s="159"/>
      <c r="DX344" s="159"/>
      <c r="DY344" s="159"/>
      <c r="DZ344" s="159"/>
      <c r="EA344" s="159"/>
      <c r="EB344" s="159"/>
      <c r="EC344" s="159"/>
      <c r="ED344" s="159"/>
      <c r="EE344" s="159"/>
      <c r="EF344" s="159"/>
      <c r="EG344" s="159"/>
      <c r="EH344" s="159"/>
      <c r="EI344" s="159"/>
      <c r="EJ344" s="159"/>
      <c r="EK344" s="159"/>
      <c r="EL344" s="159"/>
      <c r="EM344" s="159"/>
      <c r="EN344" s="159"/>
      <c r="EO344" s="159"/>
      <c r="EP344" s="159"/>
      <c r="EQ344" s="159"/>
      <c r="ER344" s="159"/>
      <c r="ES344" s="159"/>
      <c r="ET344" s="159"/>
      <c r="EU344" s="159"/>
      <c r="EV344" s="159"/>
      <c r="EW344" s="159"/>
      <c r="EX344" s="159"/>
      <c r="EY344" s="159"/>
      <c r="EZ344" s="159"/>
      <c r="FA344" s="159"/>
      <c r="FB344" s="159"/>
      <c r="FC344" s="159"/>
      <c r="FD344" s="159"/>
      <c r="FE344" s="159"/>
      <c r="FF344" s="159"/>
      <c r="FG344" s="159"/>
      <c r="FH344" s="159"/>
      <c r="FI344" s="159"/>
      <c r="FJ344" s="159"/>
      <c r="FK344" s="159"/>
      <c r="FL344" s="159"/>
      <c r="FM344" s="159"/>
      <c r="FN344" s="159"/>
      <c r="FO344" s="159"/>
      <c r="FP344" s="159"/>
      <c r="FQ344" s="159"/>
      <c r="FR344" s="159"/>
      <c r="FS344" s="159"/>
      <c r="FT344" s="159"/>
      <c r="FU344" s="159"/>
      <c r="FV344" s="159"/>
      <c r="FW344" s="159"/>
      <c r="FX344" s="159"/>
      <c r="FY344" s="159"/>
      <c r="FZ344" s="159"/>
      <c r="GA344" s="159"/>
      <c r="GB344" s="159"/>
      <c r="GC344" s="159"/>
      <c r="GD344" s="159"/>
      <c r="GE344" s="159"/>
      <c r="GF344" s="159"/>
      <c r="GG344" s="159"/>
      <c r="GH344" s="159"/>
    </row>
    <row r="345" customFormat="false" ht="12.75" hidden="false" customHeight="false" outlineLevel="0" collapsed="false">
      <c r="A345" s="168"/>
      <c r="B345" s="149"/>
      <c r="C345" s="149"/>
      <c r="D345" s="149"/>
      <c r="E345" s="149"/>
      <c r="F345" s="149"/>
      <c r="G345" s="149"/>
      <c r="H345" s="148"/>
      <c r="I345" s="170"/>
      <c r="R345" s="148"/>
      <c r="S345" s="158"/>
      <c r="T345" s="159"/>
      <c r="U345" s="159"/>
      <c r="V345" s="159"/>
      <c r="W345" s="159"/>
      <c r="X345" s="159"/>
      <c r="Y345" s="159"/>
      <c r="Z345" s="159"/>
      <c r="AA345" s="159"/>
      <c r="AB345" s="159"/>
      <c r="AC345" s="159"/>
      <c r="AD345" s="159"/>
      <c r="AE345" s="159"/>
      <c r="AF345" s="159"/>
      <c r="AG345" s="159"/>
      <c r="AH345" s="159"/>
      <c r="AI345" s="159"/>
      <c r="AJ345" s="159"/>
      <c r="AK345" s="159"/>
      <c r="AL345" s="159"/>
      <c r="AM345" s="159"/>
      <c r="AN345" s="159"/>
      <c r="AO345" s="159"/>
      <c r="AP345" s="159"/>
      <c r="AQ345" s="159"/>
      <c r="AR345" s="159"/>
      <c r="AS345" s="159"/>
      <c r="AT345" s="159"/>
      <c r="AU345" s="159"/>
      <c r="AV345" s="159"/>
      <c r="AW345" s="159"/>
      <c r="AX345" s="159"/>
      <c r="AY345" s="159"/>
      <c r="AZ345" s="159"/>
      <c r="BA345" s="159"/>
      <c r="BB345" s="159"/>
      <c r="BC345" s="159"/>
      <c r="BD345" s="159"/>
      <c r="BE345" s="159"/>
      <c r="BF345" s="159"/>
      <c r="BG345" s="159"/>
      <c r="BH345" s="159"/>
      <c r="BI345" s="159"/>
      <c r="BJ345" s="159"/>
      <c r="BK345" s="159"/>
      <c r="BL345" s="159"/>
      <c r="BM345" s="159"/>
      <c r="BN345" s="159"/>
      <c r="BO345" s="159"/>
      <c r="BP345" s="159"/>
      <c r="BQ345" s="159"/>
      <c r="BR345" s="159"/>
      <c r="BS345" s="159"/>
      <c r="BT345" s="159"/>
      <c r="BU345" s="159"/>
      <c r="BV345" s="159"/>
      <c r="BW345" s="159"/>
      <c r="BX345" s="159"/>
      <c r="BY345" s="159"/>
      <c r="BZ345" s="159"/>
      <c r="CA345" s="159"/>
      <c r="CB345" s="159"/>
      <c r="CC345" s="159"/>
      <c r="CD345" s="159"/>
      <c r="CE345" s="159"/>
      <c r="CF345" s="159"/>
      <c r="CG345" s="159"/>
      <c r="CH345" s="159"/>
      <c r="CI345" s="159"/>
      <c r="CJ345" s="159"/>
      <c r="CK345" s="159"/>
      <c r="CL345" s="159"/>
      <c r="CM345" s="159"/>
      <c r="CN345" s="159"/>
      <c r="CO345" s="159"/>
      <c r="CP345" s="159"/>
      <c r="CQ345" s="159"/>
      <c r="CR345" s="159"/>
      <c r="CS345" s="159"/>
      <c r="CT345" s="159"/>
      <c r="CU345" s="159"/>
      <c r="CV345" s="159"/>
      <c r="CW345" s="159"/>
      <c r="CX345" s="159"/>
      <c r="CY345" s="159"/>
      <c r="CZ345" s="159"/>
      <c r="DA345" s="159"/>
      <c r="DB345" s="159"/>
      <c r="DC345" s="159"/>
      <c r="DD345" s="159"/>
      <c r="DE345" s="159"/>
      <c r="DF345" s="159"/>
      <c r="DG345" s="159"/>
      <c r="DH345" s="159"/>
      <c r="DI345" s="159"/>
      <c r="DJ345" s="159"/>
      <c r="DK345" s="159"/>
      <c r="DL345" s="159"/>
      <c r="DM345" s="159"/>
      <c r="DN345" s="159"/>
      <c r="DO345" s="159"/>
      <c r="DP345" s="159"/>
      <c r="DQ345" s="159"/>
      <c r="DR345" s="159"/>
      <c r="DS345" s="159"/>
      <c r="DT345" s="159"/>
      <c r="DU345" s="159"/>
      <c r="DV345" s="159"/>
      <c r="DW345" s="159"/>
      <c r="DX345" s="159"/>
      <c r="DY345" s="159"/>
      <c r="DZ345" s="159"/>
      <c r="EA345" s="159"/>
      <c r="EB345" s="159"/>
      <c r="EC345" s="159"/>
      <c r="ED345" s="159"/>
      <c r="EE345" s="159"/>
      <c r="EF345" s="159"/>
      <c r="EG345" s="159"/>
      <c r="EH345" s="159"/>
      <c r="EI345" s="159"/>
      <c r="EJ345" s="159"/>
      <c r="EK345" s="159"/>
      <c r="EL345" s="159"/>
      <c r="EM345" s="159"/>
      <c r="EN345" s="159"/>
      <c r="EO345" s="159"/>
      <c r="EP345" s="159"/>
      <c r="EQ345" s="159"/>
      <c r="ER345" s="159"/>
      <c r="ES345" s="159"/>
      <c r="ET345" s="159"/>
      <c r="EU345" s="159"/>
      <c r="EV345" s="159"/>
      <c r="EW345" s="159"/>
      <c r="EX345" s="159"/>
      <c r="EY345" s="159"/>
      <c r="EZ345" s="159"/>
      <c r="FA345" s="159"/>
      <c r="FB345" s="159"/>
      <c r="FC345" s="159"/>
      <c r="FD345" s="159"/>
      <c r="FE345" s="159"/>
      <c r="FF345" s="159"/>
      <c r="FG345" s="159"/>
      <c r="FH345" s="159"/>
      <c r="FI345" s="159"/>
      <c r="FJ345" s="159"/>
      <c r="FK345" s="159"/>
      <c r="FL345" s="159"/>
      <c r="FM345" s="159"/>
      <c r="FN345" s="159"/>
      <c r="FO345" s="159"/>
      <c r="FP345" s="159"/>
      <c r="FQ345" s="159"/>
      <c r="FR345" s="159"/>
      <c r="FS345" s="159"/>
      <c r="FT345" s="159"/>
      <c r="FU345" s="159"/>
      <c r="FV345" s="159"/>
      <c r="FW345" s="159"/>
      <c r="FX345" s="159"/>
      <c r="FY345" s="159"/>
      <c r="FZ345" s="159"/>
      <c r="GA345" s="159"/>
      <c r="GB345" s="159"/>
      <c r="GC345" s="159"/>
      <c r="GD345" s="159"/>
      <c r="GE345" s="159"/>
      <c r="GF345" s="159"/>
      <c r="GG345" s="159"/>
      <c r="GH345" s="159"/>
    </row>
    <row r="346" customFormat="false" ht="12.75" hidden="false" customHeight="false" outlineLevel="0" collapsed="false">
      <c r="A346" s="168"/>
      <c r="B346" s="149"/>
      <c r="C346" s="149"/>
      <c r="D346" s="149"/>
      <c r="E346" s="149"/>
      <c r="F346" s="149"/>
      <c r="G346" s="149"/>
      <c r="H346" s="148"/>
      <c r="I346" s="170"/>
      <c r="R346" s="148"/>
      <c r="S346" s="158"/>
      <c r="T346" s="159"/>
      <c r="U346" s="159"/>
      <c r="V346" s="159"/>
      <c r="W346" s="159"/>
      <c r="X346" s="159"/>
      <c r="Y346" s="159"/>
      <c r="Z346" s="159"/>
      <c r="AA346" s="159"/>
      <c r="AB346" s="159"/>
      <c r="AC346" s="159"/>
      <c r="AD346" s="159"/>
      <c r="AE346" s="159"/>
      <c r="AF346" s="159"/>
      <c r="AG346" s="159"/>
      <c r="AH346" s="159"/>
      <c r="AI346" s="159"/>
      <c r="AJ346" s="159"/>
      <c r="AK346" s="159"/>
      <c r="AL346" s="159"/>
      <c r="AM346" s="159"/>
      <c r="AN346" s="159"/>
      <c r="AO346" s="159"/>
      <c r="AP346" s="159"/>
      <c r="AQ346" s="159"/>
      <c r="AR346" s="159"/>
      <c r="AS346" s="159"/>
      <c r="AT346" s="159"/>
      <c r="AU346" s="159"/>
      <c r="AV346" s="159"/>
      <c r="AW346" s="159"/>
      <c r="AX346" s="159"/>
      <c r="AY346" s="159"/>
      <c r="AZ346" s="159"/>
      <c r="BA346" s="159"/>
      <c r="BB346" s="159"/>
      <c r="BC346" s="159"/>
      <c r="BD346" s="159"/>
      <c r="BE346" s="159"/>
      <c r="BF346" s="159"/>
      <c r="BG346" s="159"/>
      <c r="BH346" s="159"/>
      <c r="BI346" s="159"/>
      <c r="BJ346" s="159"/>
      <c r="BK346" s="159"/>
      <c r="BL346" s="159"/>
      <c r="BM346" s="159"/>
      <c r="BN346" s="159"/>
      <c r="BO346" s="159"/>
      <c r="BP346" s="159"/>
      <c r="BQ346" s="159"/>
      <c r="BR346" s="159"/>
      <c r="BS346" s="159"/>
      <c r="BT346" s="159"/>
      <c r="BU346" s="159"/>
      <c r="BV346" s="159"/>
      <c r="BW346" s="159"/>
      <c r="BX346" s="159"/>
      <c r="BY346" s="159"/>
      <c r="BZ346" s="159"/>
      <c r="CA346" s="159"/>
      <c r="CB346" s="159"/>
      <c r="CC346" s="159"/>
      <c r="CD346" s="159"/>
      <c r="CE346" s="159"/>
      <c r="CF346" s="159"/>
      <c r="CG346" s="159"/>
      <c r="CH346" s="159"/>
      <c r="CI346" s="159"/>
      <c r="CJ346" s="159"/>
      <c r="CK346" s="159"/>
      <c r="CL346" s="159"/>
      <c r="CM346" s="159"/>
      <c r="CN346" s="159"/>
      <c r="CO346" s="159"/>
      <c r="CP346" s="159"/>
      <c r="CQ346" s="159"/>
      <c r="CR346" s="159"/>
      <c r="CS346" s="159"/>
      <c r="CT346" s="159"/>
      <c r="CU346" s="159"/>
      <c r="CV346" s="159"/>
      <c r="CW346" s="159"/>
      <c r="CX346" s="159"/>
      <c r="CY346" s="159"/>
      <c r="CZ346" s="159"/>
      <c r="DA346" s="159"/>
      <c r="DB346" s="159"/>
      <c r="DC346" s="159"/>
      <c r="DD346" s="159"/>
      <c r="DE346" s="159"/>
      <c r="DF346" s="159"/>
      <c r="DG346" s="159"/>
      <c r="DH346" s="159"/>
      <c r="DI346" s="159"/>
      <c r="DJ346" s="159"/>
      <c r="DK346" s="159"/>
      <c r="DL346" s="159"/>
      <c r="DM346" s="159"/>
      <c r="DN346" s="159"/>
      <c r="DO346" s="159"/>
      <c r="DP346" s="159"/>
      <c r="DQ346" s="159"/>
      <c r="DR346" s="159"/>
      <c r="DS346" s="159"/>
      <c r="DT346" s="159"/>
      <c r="DU346" s="159"/>
      <c r="DV346" s="159"/>
      <c r="DW346" s="159"/>
      <c r="DX346" s="159"/>
      <c r="DY346" s="159"/>
      <c r="DZ346" s="159"/>
      <c r="EA346" s="159"/>
      <c r="EB346" s="159"/>
      <c r="EC346" s="159"/>
      <c r="ED346" s="159"/>
      <c r="EE346" s="159"/>
      <c r="EF346" s="159"/>
      <c r="EG346" s="159"/>
      <c r="EH346" s="159"/>
      <c r="EI346" s="159"/>
      <c r="EJ346" s="159"/>
      <c r="EK346" s="159"/>
      <c r="EL346" s="159"/>
      <c r="EM346" s="159"/>
      <c r="EN346" s="159"/>
      <c r="EO346" s="159"/>
      <c r="EP346" s="159"/>
      <c r="EQ346" s="159"/>
      <c r="ER346" s="159"/>
      <c r="ES346" s="159"/>
      <c r="ET346" s="159"/>
      <c r="EU346" s="159"/>
      <c r="EV346" s="159"/>
      <c r="EW346" s="159"/>
      <c r="EX346" s="159"/>
      <c r="EY346" s="159"/>
      <c r="EZ346" s="159"/>
      <c r="FA346" s="159"/>
      <c r="FB346" s="159"/>
      <c r="FC346" s="159"/>
      <c r="FD346" s="159"/>
      <c r="FE346" s="159"/>
      <c r="FF346" s="159"/>
      <c r="FG346" s="159"/>
      <c r="FH346" s="159"/>
      <c r="FI346" s="159"/>
      <c r="FJ346" s="159"/>
      <c r="FK346" s="159"/>
      <c r="FL346" s="159"/>
      <c r="FM346" s="159"/>
      <c r="FN346" s="159"/>
      <c r="FO346" s="159"/>
      <c r="FP346" s="159"/>
      <c r="FQ346" s="159"/>
      <c r="FR346" s="159"/>
      <c r="FS346" s="159"/>
      <c r="FT346" s="159"/>
      <c r="FU346" s="159"/>
      <c r="FV346" s="159"/>
      <c r="FW346" s="159"/>
      <c r="FX346" s="159"/>
      <c r="FY346" s="159"/>
      <c r="FZ346" s="159"/>
      <c r="GA346" s="159"/>
      <c r="GB346" s="159"/>
      <c r="GC346" s="159"/>
      <c r="GD346" s="159"/>
      <c r="GE346" s="159"/>
      <c r="GF346" s="159"/>
      <c r="GG346" s="159"/>
      <c r="GH346" s="159"/>
    </row>
    <row r="347" customFormat="false" ht="12.75" hidden="false" customHeight="false" outlineLevel="0" collapsed="false">
      <c r="A347" s="168"/>
      <c r="B347" s="149"/>
      <c r="C347" s="149"/>
      <c r="D347" s="149"/>
      <c r="E347" s="149"/>
      <c r="F347" s="149"/>
      <c r="G347" s="149"/>
      <c r="H347" s="148"/>
      <c r="I347" s="170"/>
      <c r="R347" s="148"/>
      <c r="S347" s="158"/>
      <c r="T347" s="159"/>
      <c r="U347" s="159"/>
      <c r="V347" s="159"/>
      <c r="W347" s="159"/>
      <c r="X347" s="159"/>
      <c r="Y347" s="159"/>
      <c r="Z347" s="159"/>
      <c r="AA347" s="159"/>
      <c r="AB347" s="159"/>
      <c r="AC347" s="159"/>
      <c r="AD347" s="159"/>
      <c r="AE347" s="159"/>
      <c r="AF347" s="159"/>
      <c r="AG347" s="159"/>
      <c r="AH347" s="159"/>
      <c r="AI347" s="159"/>
      <c r="AJ347" s="159"/>
      <c r="AK347" s="159"/>
      <c r="AL347" s="159"/>
      <c r="AM347" s="159"/>
      <c r="AN347" s="159"/>
      <c r="AO347" s="159"/>
      <c r="AP347" s="159"/>
      <c r="AQ347" s="159"/>
      <c r="AR347" s="159"/>
      <c r="AS347" s="159"/>
      <c r="AT347" s="159"/>
      <c r="AU347" s="159"/>
      <c r="AV347" s="159"/>
      <c r="AW347" s="159"/>
      <c r="AX347" s="159"/>
      <c r="AY347" s="159"/>
      <c r="AZ347" s="159"/>
      <c r="BA347" s="159"/>
      <c r="BB347" s="159"/>
      <c r="BC347" s="159"/>
      <c r="BD347" s="159"/>
      <c r="BE347" s="159"/>
      <c r="BF347" s="159"/>
      <c r="BG347" s="159"/>
      <c r="BH347" s="159"/>
      <c r="BI347" s="159"/>
      <c r="BJ347" s="159"/>
      <c r="BK347" s="159"/>
      <c r="BL347" s="159"/>
      <c r="BM347" s="159"/>
      <c r="BN347" s="159"/>
      <c r="BO347" s="159"/>
      <c r="BP347" s="159"/>
      <c r="BQ347" s="159"/>
      <c r="BR347" s="159"/>
      <c r="BS347" s="159"/>
      <c r="BT347" s="159"/>
      <c r="BU347" s="159"/>
      <c r="BV347" s="159"/>
      <c r="BW347" s="159"/>
      <c r="BX347" s="159"/>
      <c r="BY347" s="159"/>
      <c r="BZ347" s="159"/>
      <c r="CA347" s="159"/>
      <c r="CB347" s="159"/>
      <c r="CC347" s="159"/>
      <c r="CD347" s="159"/>
      <c r="CE347" s="159"/>
      <c r="CF347" s="159"/>
      <c r="CG347" s="159"/>
      <c r="CH347" s="159"/>
      <c r="CI347" s="159"/>
      <c r="CJ347" s="159"/>
      <c r="CK347" s="159"/>
      <c r="CL347" s="159"/>
      <c r="CM347" s="159"/>
      <c r="CN347" s="159"/>
      <c r="CO347" s="159"/>
      <c r="CP347" s="159"/>
      <c r="CQ347" s="159"/>
      <c r="CR347" s="159"/>
      <c r="CS347" s="159"/>
      <c r="CT347" s="159"/>
      <c r="CU347" s="159"/>
      <c r="CV347" s="159"/>
      <c r="CW347" s="159"/>
      <c r="CX347" s="159"/>
      <c r="CY347" s="159"/>
      <c r="CZ347" s="159"/>
      <c r="DA347" s="159"/>
      <c r="DB347" s="159"/>
      <c r="DC347" s="159"/>
      <c r="DD347" s="159"/>
      <c r="DE347" s="159"/>
      <c r="DF347" s="159"/>
      <c r="DG347" s="159"/>
      <c r="DH347" s="159"/>
      <c r="DI347" s="159"/>
      <c r="DJ347" s="159"/>
      <c r="DK347" s="159"/>
      <c r="DL347" s="159"/>
      <c r="DM347" s="159"/>
      <c r="DN347" s="159"/>
      <c r="DO347" s="159"/>
      <c r="DP347" s="159"/>
      <c r="DQ347" s="159"/>
      <c r="DR347" s="159"/>
      <c r="DS347" s="159"/>
      <c r="DT347" s="159"/>
      <c r="DU347" s="159"/>
      <c r="DV347" s="159"/>
      <c r="DW347" s="159"/>
      <c r="DX347" s="159"/>
      <c r="DY347" s="159"/>
      <c r="DZ347" s="159"/>
      <c r="EA347" s="159"/>
      <c r="EB347" s="159"/>
      <c r="EC347" s="159"/>
      <c r="ED347" s="159"/>
      <c r="EE347" s="159"/>
      <c r="EF347" s="159"/>
      <c r="EG347" s="159"/>
      <c r="EH347" s="159"/>
      <c r="EI347" s="159"/>
      <c r="EJ347" s="159"/>
      <c r="EK347" s="159"/>
      <c r="EL347" s="159"/>
      <c r="EM347" s="159"/>
      <c r="EN347" s="159"/>
      <c r="EO347" s="159"/>
      <c r="EP347" s="159"/>
      <c r="EQ347" s="159"/>
      <c r="ER347" s="159"/>
      <c r="ES347" s="159"/>
      <c r="ET347" s="159"/>
      <c r="EU347" s="159"/>
      <c r="EV347" s="159"/>
      <c r="EW347" s="159"/>
      <c r="EX347" s="159"/>
      <c r="EY347" s="159"/>
      <c r="EZ347" s="159"/>
      <c r="FA347" s="159"/>
      <c r="FB347" s="159"/>
      <c r="FC347" s="159"/>
      <c r="FD347" s="159"/>
      <c r="FE347" s="159"/>
      <c r="FF347" s="159"/>
      <c r="FG347" s="159"/>
      <c r="FH347" s="159"/>
      <c r="FI347" s="159"/>
      <c r="FJ347" s="159"/>
      <c r="FK347" s="159"/>
      <c r="FL347" s="159"/>
      <c r="FM347" s="159"/>
      <c r="FN347" s="159"/>
      <c r="FO347" s="159"/>
      <c r="FP347" s="159"/>
      <c r="FQ347" s="159"/>
      <c r="FR347" s="159"/>
      <c r="FS347" s="159"/>
      <c r="FT347" s="159"/>
      <c r="FU347" s="159"/>
      <c r="FV347" s="159"/>
      <c r="FW347" s="159"/>
      <c r="FX347" s="159"/>
      <c r="FY347" s="159"/>
      <c r="FZ347" s="159"/>
      <c r="GA347" s="159"/>
      <c r="GB347" s="159"/>
      <c r="GC347" s="159"/>
      <c r="GD347" s="159"/>
      <c r="GE347" s="159"/>
      <c r="GF347" s="159"/>
      <c r="GG347" s="159"/>
      <c r="GH347" s="159"/>
    </row>
    <row r="348" customFormat="false" ht="12.75" hidden="false" customHeight="false" outlineLevel="0" collapsed="false">
      <c r="A348" s="168"/>
      <c r="B348" s="149"/>
      <c r="C348" s="149"/>
      <c r="D348" s="149"/>
      <c r="E348" s="149"/>
      <c r="F348" s="149"/>
      <c r="G348" s="149"/>
      <c r="H348" s="148"/>
      <c r="I348" s="170"/>
      <c r="R348" s="148"/>
      <c r="S348" s="158"/>
      <c r="T348" s="159"/>
      <c r="U348" s="159"/>
      <c r="V348" s="159"/>
      <c r="W348" s="159"/>
      <c r="X348" s="159"/>
      <c r="Y348" s="159"/>
      <c r="Z348" s="159"/>
      <c r="AA348" s="159"/>
      <c r="AB348" s="159"/>
      <c r="AC348" s="159"/>
      <c r="AD348" s="159"/>
      <c r="AE348" s="159"/>
      <c r="AF348" s="159"/>
      <c r="AG348" s="159"/>
      <c r="AH348" s="159"/>
      <c r="AI348" s="159"/>
      <c r="AJ348" s="159"/>
      <c r="AK348" s="159"/>
      <c r="AL348" s="159"/>
      <c r="AM348" s="159"/>
      <c r="AN348" s="159"/>
      <c r="AO348" s="159"/>
      <c r="AP348" s="159"/>
      <c r="AQ348" s="159"/>
      <c r="AR348" s="159"/>
      <c r="AS348" s="159"/>
      <c r="AT348" s="159"/>
      <c r="AU348" s="159"/>
      <c r="AV348" s="159"/>
      <c r="AW348" s="159"/>
      <c r="AX348" s="159"/>
      <c r="AY348" s="159"/>
      <c r="AZ348" s="159"/>
      <c r="BA348" s="159"/>
      <c r="BB348" s="159"/>
      <c r="BC348" s="159"/>
      <c r="BD348" s="159"/>
      <c r="BE348" s="159"/>
      <c r="BF348" s="159"/>
      <c r="BG348" s="159"/>
      <c r="BH348" s="159"/>
      <c r="BI348" s="159"/>
      <c r="BJ348" s="159"/>
      <c r="BK348" s="159"/>
      <c r="BL348" s="159"/>
      <c r="BM348" s="159"/>
      <c r="BN348" s="159"/>
      <c r="BO348" s="159"/>
      <c r="BP348" s="159"/>
      <c r="BQ348" s="159"/>
      <c r="BR348" s="159"/>
      <c r="BS348" s="159"/>
      <c r="BT348" s="159"/>
      <c r="BU348" s="159"/>
      <c r="BV348" s="159"/>
      <c r="BW348" s="159"/>
      <c r="BX348" s="159"/>
      <c r="BY348" s="159"/>
      <c r="BZ348" s="159"/>
      <c r="CA348" s="159"/>
      <c r="CB348" s="159"/>
      <c r="CC348" s="159"/>
      <c r="CD348" s="159"/>
      <c r="CE348" s="159"/>
      <c r="CF348" s="159"/>
      <c r="CG348" s="159"/>
      <c r="CH348" s="159"/>
      <c r="CI348" s="159"/>
      <c r="CJ348" s="159"/>
      <c r="CK348" s="159"/>
      <c r="CL348" s="159"/>
      <c r="CM348" s="159"/>
      <c r="CN348" s="159"/>
      <c r="CO348" s="159"/>
      <c r="CP348" s="159"/>
      <c r="CQ348" s="159"/>
      <c r="CR348" s="159"/>
      <c r="CS348" s="159"/>
      <c r="CT348" s="159"/>
      <c r="CU348" s="159"/>
      <c r="CV348" s="159"/>
      <c r="CW348" s="159"/>
      <c r="CX348" s="159"/>
      <c r="CY348" s="159"/>
      <c r="CZ348" s="159"/>
      <c r="DA348" s="159"/>
      <c r="DB348" s="159"/>
      <c r="DC348" s="159"/>
      <c r="DD348" s="159"/>
      <c r="DE348" s="159"/>
      <c r="DF348" s="159"/>
      <c r="DG348" s="159"/>
      <c r="DH348" s="159"/>
      <c r="DI348" s="159"/>
      <c r="DJ348" s="159"/>
      <c r="DK348" s="159"/>
      <c r="DL348" s="159"/>
      <c r="DM348" s="159"/>
      <c r="DN348" s="159"/>
      <c r="DO348" s="159"/>
      <c r="DP348" s="159"/>
      <c r="DQ348" s="159"/>
      <c r="DR348" s="159"/>
      <c r="DS348" s="159"/>
      <c r="DT348" s="159"/>
      <c r="DU348" s="159"/>
      <c r="DV348" s="159"/>
      <c r="DW348" s="159"/>
      <c r="DX348" s="159"/>
      <c r="DY348" s="159"/>
      <c r="DZ348" s="159"/>
      <c r="EA348" s="159"/>
      <c r="EB348" s="159"/>
      <c r="EC348" s="159"/>
      <c r="ED348" s="159"/>
      <c r="EE348" s="159"/>
      <c r="EF348" s="159"/>
      <c r="EG348" s="159"/>
      <c r="EH348" s="159"/>
      <c r="EI348" s="159"/>
      <c r="EJ348" s="159"/>
      <c r="EK348" s="159"/>
      <c r="EL348" s="159"/>
      <c r="EM348" s="159"/>
      <c r="EN348" s="159"/>
      <c r="EO348" s="159"/>
      <c r="EP348" s="159"/>
      <c r="EQ348" s="159"/>
      <c r="ER348" s="159"/>
      <c r="ES348" s="159"/>
      <c r="ET348" s="159"/>
      <c r="EU348" s="159"/>
      <c r="EV348" s="159"/>
      <c r="EW348" s="159"/>
      <c r="EX348" s="159"/>
      <c r="EY348" s="159"/>
      <c r="EZ348" s="159"/>
      <c r="FA348" s="159"/>
      <c r="FB348" s="159"/>
      <c r="FC348" s="159"/>
      <c r="FD348" s="159"/>
      <c r="FE348" s="159"/>
      <c r="FF348" s="159"/>
      <c r="FG348" s="159"/>
      <c r="FH348" s="159"/>
      <c r="FI348" s="159"/>
      <c r="FJ348" s="159"/>
      <c r="FK348" s="159"/>
      <c r="FL348" s="159"/>
      <c r="FM348" s="159"/>
      <c r="FN348" s="159"/>
      <c r="FO348" s="159"/>
      <c r="FP348" s="159"/>
      <c r="FQ348" s="159"/>
      <c r="FR348" s="159"/>
      <c r="FS348" s="159"/>
      <c r="FT348" s="159"/>
      <c r="FU348" s="159"/>
      <c r="FV348" s="159"/>
      <c r="FW348" s="159"/>
      <c r="FX348" s="159"/>
      <c r="FY348" s="159"/>
      <c r="FZ348" s="159"/>
      <c r="GA348" s="159"/>
      <c r="GB348" s="159"/>
      <c r="GC348" s="159"/>
      <c r="GD348" s="159"/>
      <c r="GE348" s="159"/>
      <c r="GF348" s="159"/>
      <c r="GG348" s="159"/>
      <c r="GH348" s="159"/>
    </row>
    <row r="349" customFormat="false" ht="12.75" hidden="false" customHeight="false" outlineLevel="0" collapsed="false">
      <c r="A349" s="168"/>
      <c r="B349" s="149"/>
      <c r="C349" s="149"/>
      <c r="D349" s="149"/>
      <c r="E349" s="149"/>
      <c r="F349" s="149"/>
      <c r="G349" s="149"/>
      <c r="H349" s="148"/>
      <c r="I349" s="170"/>
      <c r="R349" s="148"/>
      <c r="S349" s="158"/>
      <c r="T349" s="159"/>
      <c r="U349" s="159"/>
      <c r="V349" s="159"/>
      <c r="W349" s="159"/>
      <c r="X349" s="159"/>
      <c r="Y349" s="159"/>
      <c r="Z349" s="159"/>
      <c r="AA349" s="159"/>
      <c r="AB349" s="159"/>
      <c r="AC349" s="159"/>
      <c r="AD349" s="159"/>
      <c r="AE349" s="159"/>
      <c r="AF349" s="159"/>
      <c r="AG349" s="159"/>
      <c r="AH349" s="159"/>
      <c r="AI349" s="159"/>
      <c r="AJ349" s="159"/>
      <c r="AK349" s="159"/>
      <c r="AL349" s="159"/>
      <c r="AM349" s="159"/>
      <c r="AN349" s="159"/>
      <c r="AO349" s="159"/>
      <c r="AP349" s="159"/>
      <c r="AQ349" s="159"/>
      <c r="AR349" s="159"/>
      <c r="AS349" s="159"/>
      <c r="AT349" s="159"/>
      <c r="AU349" s="159"/>
      <c r="AV349" s="159"/>
      <c r="AW349" s="159"/>
      <c r="AX349" s="159"/>
      <c r="AY349" s="159"/>
      <c r="AZ349" s="159"/>
      <c r="BA349" s="159"/>
      <c r="BB349" s="159"/>
      <c r="BC349" s="159"/>
      <c r="BD349" s="159"/>
      <c r="BE349" s="159"/>
      <c r="BF349" s="159"/>
      <c r="BG349" s="159"/>
      <c r="BH349" s="159"/>
      <c r="BI349" s="159"/>
      <c r="BJ349" s="159"/>
      <c r="BK349" s="159"/>
      <c r="BL349" s="159"/>
      <c r="BM349" s="159"/>
      <c r="BN349" s="159"/>
      <c r="BO349" s="159"/>
      <c r="BP349" s="159"/>
      <c r="BQ349" s="159"/>
      <c r="BR349" s="159"/>
      <c r="BS349" s="159"/>
      <c r="BT349" s="159"/>
      <c r="BU349" s="159"/>
      <c r="BV349" s="159"/>
      <c r="BW349" s="159"/>
      <c r="BX349" s="159"/>
      <c r="BY349" s="159"/>
      <c r="BZ349" s="159"/>
      <c r="CA349" s="159"/>
      <c r="CB349" s="159"/>
      <c r="CC349" s="159"/>
      <c r="CD349" s="159"/>
      <c r="CE349" s="159"/>
      <c r="CF349" s="159"/>
      <c r="CG349" s="159"/>
      <c r="CH349" s="159"/>
      <c r="CI349" s="159"/>
      <c r="CJ349" s="159"/>
      <c r="CK349" s="159"/>
      <c r="CL349" s="159"/>
      <c r="CM349" s="159"/>
      <c r="CN349" s="159"/>
      <c r="CO349" s="159"/>
      <c r="CP349" s="159"/>
      <c r="CQ349" s="159"/>
      <c r="CR349" s="159"/>
      <c r="CS349" s="159"/>
      <c r="CT349" s="159"/>
      <c r="CU349" s="159"/>
      <c r="CV349" s="159"/>
      <c r="CW349" s="159"/>
      <c r="CX349" s="159"/>
      <c r="CY349" s="159"/>
      <c r="CZ349" s="159"/>
      <c r="DA349" s="159"/>
      <c r="DB349" s="159"/>
      <c r="DC349" s="159"/>
      <c r="DD349" s="159"/>
      <c r="DE349" s="159"/>
      <c r="DF349" s="159"/>
      <c r="DG349" s="159"/>
      <c r="DH349" s="159"/>
      <c r="DI349" s="159"/>
      <c r="DJ349" s="159"/>
      <c r="DK349" s="159"/>
      <c r="DL349" s="159"/>
      <c r="DM349" s="159"/>
      <c r="DN349" s="159"/>
      <c r="DO349" s="159"/>
      <c r="DP349" s="159"/>
      <c r="DQ349" s="159"/>
      <c r="DR349" s="159"/>
      <c r="DS349" s="159"/>
      <c r="DT349" s="159"/>
      <c r="DU349" s="159"/>
      <c r="DV349" s="159"/>
      <c r="DW349" s="159"/>
      <c r="DX349" s="159"/>
      <c r="DY349" s="159"/>
      <c r="DZ349" s="159"/>
      <c r="EA349" s="159"/>
      <c r="EB349" s="159"/>
      <c r="EC349" s="159"/>
      <c r="ED349" s="159"/>
      <c r="EE349" s="159"/>
      <c r="EF349" s="159"/>
      <c r="EG349" s="159"/>
      <c r="EH349" s="159"/>
      <c r="EI349" s="159"/>
      <c r="EJ349" s="159"/>
      <c r="EK349" s="159"/>
      <c r="EL349" s="159"/>
      <c r="EM349" s="159"/>
      <c r="EN349" s="159"/>
      <c r="EO349" s="159"/>
      <c r="EP349" s="159"/>
      <c r="EQ349" s="159"/>
      <c r="ER349" s="159"/>
      <c r="ES349" s="159"/>
      <c r="ET349" s="159"/>
      <c r="EU349" s="159"/>
      <c r="EV349" s="159"/>
      <c r="EW349" s="159"/>
      <c r="EX349" s="159"/>
      <c r="EY349" s="159"/>
      <c r="EZ349" s="159"/>
      <c r="FA349" s="159"/>
      <c r="FB349" s="159"/>
      <c r="FC349" s="159"/>
      <c r="FD349" s="159"/>
      <c r="FE349" s="159"/>
      <c r="FF349" s="159"/>
      <c r="FG349" s="159"/>
      <c r="FH349" s="159"/>
      <c r="FI349" s="159"/>
      <c r="FJ349" s="159"/>
      <c r="FK349" s="159"/>
      <c r="FL349" s="159"/>
      <c r="FM349" s="159"/>
      <c r="FN349" s="159"/>
      <c r="FO349" s="159"/>
      <c r="FP349" s="159"/>
      <c r="FQ349" s="159"/>
      <c r="FR349" s="159"/>
      <c r="FS349" s="159"/>
      <c r="FT349" s="159"/>
      <c r="FU349" s="159"/>
      <c r="FV349" s="159"/>
      <c r="FW349" s="159"/>
      <c r="FX349" s="159"/>
      <c r="FY349" s="159"/>
      <c r="FZ349" s="159"/>
      <c r="GA349" s="159"/>
      <c r="GB349" s="159"/>
      <c r="GC349" s="159"/>
      <c r="GD349" s="159"/>
      <c r="GE349" s="159"/>
      <c r="GF349" s="159"/>
      <c r="GG349" s="159"/>
      <c r="GH349" s="159"/>
    </row>
    <row r="350" customFormat="false" ht="12.75" hidden="false" customHeight="false" outlineLevel="0" collapsed="false">
      <c r="A350" s="168"/>
      <c r="B350" s="149"/>
      <c r="C350" s="149"/>
      <c r="D350" s="149"/>
      <c r="E350" s="149"/>
      <c r="F350" s="149"/>
      <c r="G350" s="149"/>
      <c r="H350" s="148"/>
      <c r="I350" s="170"/>
      <c r="R350" s="148"/>
      <c r="S350" s="158"/>
      <c r="T350" s="159"/>
      <c r="U350" s="159"/>
      <c r="V350" s="159"/>
      <c r="W350" s="159"/>
      <c r="X350" s="159"/>
      <c r="Y350" s="159"/>
      <c r="Z350" s="159"/>
      <c r="AA350" s="159"/>
      <c r="AB350" s="159"/>
      <c r="AC350" s="159"/>
      <c r="AD350" s="159"/>
      <c r="AE350" s="159"/>
      <c r="AF350" s="159"/>
      <c r="AG350" s="159"/>
      <c r="AH350" s="159"/>
      <c r="AI350" s="159"/>
      <c r="AJ350" s="159"/>
      <c r="AK350" s="159"/>
      <c r="AL350" s="159"/>
      <c r="AM350" s="159"/>
      <c r="AN350" s="159"/>
      <c r="AO350" s="159"/>
      <c r="AP350" s="159"/>
      <c r="AQ350" s="159"/>
      <c r="AR350" s="159"/>
      <c r="AS350" s="159"/>
      <c r="AT350" s="159"/>
      <c r="AU350" s="159"/>
      <c r="AV350" s="159"/>
      <c r="AW350" s="159"/>
      <c r="AX350" s="159"/>
      <c r="AY350" s="159"/>
      <c r="AZ350" s="159"/>
      <c r="BA350" s="159"/>
      <c r="BB350" s="159"/>
      <c r="BC350" s="159"/>
      <c r="BD350" s="159"/>
      <c r="BE350" s="159"/>
      <c r="BF350" s="159"/>
      <c r="BG350" s="159"/>
      <c r="BH350" s="159"/>
      <c r="BI350" s="159"/>
      <c r="BJ350" s="159"/>
      <c r="BK350" s="159"/>
      <c r="BL350" s="159"/>
      <c r="BM350" s="159"/>
      <c r="BN350" s="159"/>
      <c r="BO350" s="159"/>
      <c r="BP350" s="159"/>
      <c r="BQ350" s="159"/>
      <c r="BR350" s="159"/>
      <c r="BS350" s="159"/>
      <c r="BT350" s="159"/>
      <c r="BU350" s="159"/>
      <c r="BV350" s="159"/>
      <c r="BW350" s="159"/>
      <c r="BX350" s="159"/>
      <c r="BY350" s="159"/>
      <c r="BZ350" s="159"/>
      <c r="CA350" s="159"/>
      <c r="CB350" s="159"/>
      <c r="CC350" s="159"/>
      <c r="CD350" s="159"/>
      <c r="CE350" s="159"/>
      <c r="CF350" s="159"/>
      <c r="CG350" s="159"/>
      <c r="CH350" s="159"/>
      <c r="CI350" s="159"/>
      <c r="CJ350" s="159"/>
      <c r="CK350" s="159"/>
      <c r="CL350" s="159"/>
      <c r="CM350" s="159"/>
      <c r="CN350" s="159"/>
      <c r="CO350" s="159"/>
      <c r="CP350" s="159"/>
      <c r="CQ350" s="159"/>
      <c r="CR350" s="159"/>
      <c r="CS350" s="159"/>
      <c r="CT350" s="159"/>
      <c r="CU350" s="159"/>
      <c r="CV350" s="159"/>
      <c r="CW350" s="159"/>
      <c r="CX350" s="159"/>
      <c r="CY350" s="159"/>
      <c r="CZ350" s="159"/>
      <c r="DA350" s="159"/>
      <c r="DB350" s="159"/>
      <c r="DC350" s="159"/>
      <c r="DD350" s="159"/>
      <c r="DE350" s="159"/>
      <c r="DF350" s="159"/>
      <c r="DG350" s="159"/>
      <c r="DH350" s="159"/>
      <c r="DI350" s="159"/>
      <c r="DJ350" s="159"/>
      <c r="DK350" s="159"/>
      <c r="DL350" s="159"/>
      <c r="DM350" s="159"/>
      <c r="DN350" s="159"/>
      <c r="DO350" s="159"/>
      <c r="DP350" s="159"/>
      <c r="DQ350" s="159"/>
      <c r="DR350" s="159"/>
      <c r="DS350" s="159"/>
      <c r="DT350" s="159"/>
      <c r="DU350" s="159"/>
      <c r="DV350" s="159"/>
      <c r="DW350" s="159"/>
      <c r="DX350" s="159"/>
      <c r="DY350" s="159"/>
      <c r="DZ350" s="159"/>
      <c r="EA350" s="159"/>
      <c r="EB350" s="159"/>
      <c r="EC350" s="159"/>
      <c r="ED350" s="159"/>
      <c r="EE350" s="159"/>
      <c r="EF350" s="159"/>
      <c r="EG350" s="159"/>
      <c r="EH350" s="159"/>
      <c r="EI350" s="159"/>
      <c r="EJ350" s="159"/>
      <c r="EK350" s="159"/>
      <c r="EL350" s="159"/>
      <c r="EM350" s="159"/>
      <c r="EN350" s="159"/>
      <c r="EO350" s="159"/>
      <c r="EP350" s="159"/>
      <c r="EQ350" s="159"/>
      <c r="ER350" s="159"/>
      <c r="ES350" s="159"/>
      <c r="ET350" s="159"/>
      <c r="EU350" s="159"/>
      <c r="EV350" s="159"/>
      <c r="EW350" s="159"/>
      <c r="EX350" s="159"/>
      <c r="EY350" s="159"/>
      <c r="EZ350" s="159"/>
      <c r="FA350" s="159"/>
      <c r="FB350" s="159"/>
      <c r="FC350" s="159"/>
      <c r="FD350" s="159"/>
      <c r="FE350" s="159"/>
      <c r="FF350" s="159"/>
      <c r="FG350" s="159"/>
      <c r="FH350" s="159"/>
      <c r="FI350" s="159"/>
      <c r="FJ350" s="159"/>
      <c r="FK350" s="159"/>
      <c r="FL350" s="159"/>
      <c r="FM350" s="159"/>
      <c r="FN350" s="159"/>
      <c r="FO350" s="159"/>
      <c r="FP350" s="159"/>
      <c r="FQ350" s="159"/>
      <c r="FR350" s="159"/>
      <c r="FS350" s="159"/>
      <c r="FT350" s="159"/>
      <c r="FU350" s="159"/>
      <c r="FV350" s="159"/>
      <c r="FW350" s="159"/>
      <c r="FX350" s="159"/>
      <c r="FY350" s="159"/>
      <c r="FZ350" s="159"/>
      <c r="GA350" s="159"/>
      <c r="GB350" s="159"/>
      <c r="GC350" s="159"/>
      <c r="GD350" s="159"/>
      <c r="GE350" s="159"/>
      <c r="GF350" s="159"/>
      <c r="GG350" s="159"/>
      <c r="GH350" s="159"/>
    </row>
    <row r="351" customFormat="false" ht="12.75" hidden="false" customHeight="false" outlineLevel="0" collapsed="false">
      <c r="A351" s="168"/>
      <c r="B351" s="149"/>
      <c r="C351" s="149"/>
      <c r="D351" s="149"/>
      <c r="E351" s="149"/>
      <c r="F351" s="149"/>
      <c r="G351" s="149"/>
      <c r="H351" s="148"/>
      <c r="I351" s="170"/>
      <c r="R351" s="148"/>
      <c r="S351" s="158"/>
      <c r="T351" s="159"/>
      <c r="U351" s="159"/>
      <c r="V351" s="159"/>
      <c r="W351" s="159"/>
      <c r="X351" s="159"/>
      <c r="Y351" s="159"/>
      <c r="Z351" s="159"/>
      <c r="AA351" s="159"/>
      <c r="AB351" s="159"/>
      <c r="AC351" s="159"/>
      <c r="AD351" s="159"/>
      <c r="AE351" s="159"/>
      <c r="AF351" s="159"/>
      <c r="AG351" s="159"/>
      <c r="AH351" s="159"/>
      <c r="AI351" s="159"/>
      <c r="AJ351" s="159"/>
      <c r="AK351" s="159"/>
      <c r="AL351" s="159"/>
      <c r="AM351" s="159"/>
      <c r="AN351" s="159"/>
      <c r="AO351" s="159"/>
      <c r="AP351" s="159"/>
      <c r="AQ351" s="159"/>
      <c r="AR351" s="159"/>
      <c r="AS351" s="159"/>
      <c r="AT351" s="159"/>
      <c r="AU351" s="159"/>
      <c r="AV351" s="159"/>
      <c r="AW351" s="159"/>
      <c r="AX351" s="159"/>
      <c r="AY351" s="159"/>
      <c r="AZ351" s="159"/>
      <c r="BA351" s="159"/>
      <c r="BB351" s="159"/>
      <c r="BC351" s="159"/>
      <c r="BD351" s="159"/>
      <c r="BE351" s="159"/>
      <c r="BF351" s="159"/>
      <c r="BG351" s="159"/>
      <c r="BH351" s="159"/>
      <c r="BI351" s="159"/>
      <c r="BJ351" s="159"/>
      <c r="BK351" s="159"/>
      <c r="BL351" s="159"/>
      <c r="BM351" s="159"/>
      <c r="BN351" s="159"/>
      <c r="BO351" s="159"/>
      <c r="BP351" s="159"/>
      <c r="BQ351" s="159"/>
      <c r="BR351" s="159"/>
      <c r="BS351" s="159"/>
      <c r="BT351" s="159"/>
      <c r="BU351" s="159"/>
      <c r="BV351" s="159"/>
      <c r="BW351" s="159"/>
      <c r="BX351" s="159"/>
      <c r="BY351" s="159"/>
      <c r="BZ351" s="159"/>
      <c r="CA351" s="159"/>
      <c r="CB351" s="159"/>
      <c r="CC351" s="159"/>
      <c r="CD351" s="159"/>
      <c r="CE351" s="159"/>
      <c r="CF351" s="159"/>
      <c r="CG351" s="159"/>
      <c r="CH351" s="159"/>
      <c r="CI351" s="159"/>
      <c r="CJ351" s="159"/>
      <c r="CK351" s="159"/>
      <c r="CL351" s="159"/>
      <c r="CM351" s="159"/>
      <c r="CN351" s="159"/>
      <c r="CO351" s="159"/>
      <c r="CP351" s="159"/>
      <c r="CQ351" s="159"/>
      <c r="CR351" s="159"/>
      <c r="CS351" s="159"/>
      <c r="CT351" s="159"/>
      <c r="CU351" s="159"/>
      <c r="CV351" s="159"/>
      <c r="CW351" s="159"/>
      <c r="CX351" s="159"/>
      <c r="CY351" s="159"/>
      <c r="CZ351" s="159"/>
      <c r="DA351" s="159"/>
      <c r="DB351" s="159"/>
      <c r="DC351" s="159"/>
      <c r="DD351" s="159"/>
      <c r="DE351" s="159"/>
      <c r="DF351" s="159"/>
      <c r="DG351" s="159"/>
      <c r="DH351" s="159"/>
      <c r="DI351" s="159"/>
      <c r="DJ351" s="159"/>
      <c r="DK351" s="159"/>
      <c r="DL351" s="159"/>
      <c r="DM351" s="159"/>
      <c r="DN351" s="159"/>
      <c r="DO351" s="159"/>
      <c r="DP351" s="159"/>
      <c r="DQ351" s="159"/>
      <c r="DR351" s="159"/>
      <c r="DS351" s="159"/>
      <c r="DT351" s="159"/>
      <c r="DU351" s="159"/>
      <c r="DV351" s="159"/>
      <c r="DW351" s="159"/>
      <c r="DX351" s="159"/>
      <c r="DY351" s="159"/>
      <c r="DZ351" s="159"/>
      <c r="EA351" s="159"/>
      <c r="EB351" s="159"/>
      <c r="EC351" s="159"/>
      <c r="ED351" s="159"/>
      <c r="EE351" s="159"/>
      <c r="EF351" s="159"/>
      <c r="EG351" s="159"/>
      <c r="EH351" s="159"/>
      <c r="EI351" s="159"/>
      <c r="EJ351" s="159"/>
      <c r="EK351" s="159"/>
      <c r="EL351" s="159"/>
      <c r="EM351" s="159"/>
      <c r="EN351" s="159"/>
      <c r="EO351" s="159"/>
      <c r="EP351" s="159"/>
      <c r="EQ351" s="159"/>
      <c r="ER351" s="159"/>
      <c r="ES351" s="159"/>
      <c r="ET351" s="159"/>
      <c r="EU351" s="159"/>
      <c r="EV351" s="159"/>
      <c r="EW351" s="159"/>
      <c r="EX351" s="159"/>
      <c r="EY351" s="159"/>
      <c r="EZ351" s="159"/>
      <c r="FA351" s="159"/>
      <c r="FB351" s="159"/>
      <c r="FC351" s="159"/>
      <c r="FD351" s="159"/>
      <c r="FE351" s="159"/>
      <c r="FF351" s="159"/>
      <c r="FG351" s="159"/>
      <c r="FH351" s="159"/>
      <c r="FI351" s="159"/>
      <c r="FJ351" s="159"/>
      <c r="FK351" s="159"/>
      <c r="FL351" s="159"/>
      <c r="FM351" s="159"/>
      <c r="FN351" s="159"/>
      <c r="FO351" s="159"/>
      <c r="FP351" s="159"/>
      <c r="FQ351" s="159"/>
      <c r="FR351" s="159"/>
      <c r="FS351" s="159"/>
      <c r="FT351" s="159"/>
      <c r="FU351" s="159"/>
      <c r="FV351" s="159"/>
      <c r="FW351" s="159"/>
      <c r="FX351" s="159"/>
      <c r="FY351" s="159"/>
      <c r="FZ351" s="159"/>
      <c r="GA351" s="159"/>
      <c r="GB351" s="159"/>
      <c r="GC351" s="159"/>
      <c r="GD351" s="159"/>
      <c r="GE351" s="159"/>
      <c r="GF351" s="159"/>
      <c r="GG351" s="159"/>
      <c r="GH351" s="159"/>
    </row>
    <row r="352" customFormat="false" ht="12.75" hidden="false" customHeight="false" outlineLevel="0" collapsed="false">
      <c r="A352" s="168"/>
      <c r="B352" s="149"/>
      <c r="C352" s="149"/>
      <c r="D352" s="149"/>
      <c r="E352" s="149"/>
      <c r="F352" s="149"/>
      <c r="G352" s="149"/>
      <c r="H352" s="148"/>
      <c r="I352" s="170"/>
      <c r="R352" s="148"/>
      <c r="S352" s="158"/>
      <c r="T352" s="159"/>
      <c r="U352" s="159"/>
      <c r="V352" s="159"/>
      <c r="W352" s="159"/>
      <c r="X352" s="159"/>
      <c r="Y352" s="159"/>
      <c r="Z352" s="159"/>
      <c r="AA352" s="159"/>
      <c r="AB352" s="159"/>
      <c r="AC352" s="159"/>
      <c r="AD352" s="159"/>
      <c r="AE352" s="159"/>
      <c r="AF352" s="159"/>
      <c r="AG352" s="159"/>
      <c r="AH352" s="159"/>
      <c r="AI352" s="159"/>
      <c r="AJ352" s="159"/>
      <c r="AK352" s="159"/>
      <c r="AL352" s="159"/>
      <c r="AM352" s="159"/>
      <c r="AN352" s="159"/>
      <c r="AO352" s="159"/>
      <c r="AP352" s="159"/>
      <c r="AQ352" s="159"/>
      <c r="AR352" s="159"/>
      <c r="AS352" s="159"/>
      <c r="AT352" s="159"/>
      <c r="AU352" s="159"/>
      <c r="AV352" s="159"/>
      <c r="AW352" s="159"/>
      <c r="AX352" s="159"/>
      <c r="AY352" s="159"/>
      <c r="AZ352" s="159"/>
      <c r="BA352" s="159"/>
      <c r="BB352" s="159"/>
      <c r="BC352" s="159"/>
      <c r="BD352" s="159"/>
      <c r="BE352" s="159"/>
      <c r="BF352" s="159"/>
      <c r="BG352" s="159"/>
      <c r="BH352" s="159"/>
      <c r="BI352" s="159"/>
      <c r="BJ352" s="159"/>
      <c r="BK352" s="159"/>
      <c r="BL352" s="159"/>
      <c r="BM352" s="159"/>
      <c r="BN352" s="159"/>
      <c r="BO352" s="159"/>
      <c r="BP352" s="159"/>
      <c r="BQ352" s="159"/>
      <c r="BR352" s="159"/>
      <c r="BS352" s="159"/>
      <c r="BT352" s="159"/>
      <c r="BU352" s="159"/>
      <c r="BV352" s="159"/>
      <c r="BW352" s="159"/>
      <c r="BX352" s="159"/>
      <c r="BY352" s="159"/>
      <c r="BZ352" s="159"/>
      <c r="CA352" s="159"/>
      <c r="CB352" s="159"/>
      <c r="CC352" s="159"/>
      <c r="CD352" s="159"/>
      <c r="CE352" s="159"/>
      <c r="CF352" s="159"/>
      <c r="CG352" s="159"/>
      <c r="CH352" s="159"/>
      <c r="CI352" s="159"/>
      <c r="CJ352" s="159"/>
      <c r="CK352" s="159"/>
      <c r="CL352" s="159"/>
      <c r="CM352" s="159"/>
      <c r="CN352" s="159"/>
      <c r="CO352" s="159"/>
      <c r="CP352" s="159"/>
      <c r="CQ352" s="159"/>
      <c r="CR352" s="159"/>
      <c r="CS352" s="159"/>
      <c r="CT352" s="159"/>
      <c r="CU352" s="159"/>
      <c r="CV352" s="159"/>
      <c r="CW352" s="159"/>
      <c r="CX352" s="159"/>
      <c r="CY352" s="159"/>
      <c r="CZ352" s="159"/>
      <c r="DA352" s="159"/>
      <c r="DB352" s="159"/>
      <c r="DC352" s="159"/>
      <c r="DD352" s="159"/>
      <c r="DE352" s="159"/>
      <c r="DF352" s="159"/>
      <c r="DG352" s="159"/>
      <c r="DH352" s="159"/>
      <c r="DI352" s="159"/>
      <c r="DJ352" s="159"/>
      <c r="DK352" s="159"/>
      <c r="DL352" s="159"/>
      <c r="DM352" s="159"/>
      <c r="DN352" s="159"/>
      <c r="DO352" s="159"/>
      <c r="DP352" s="159"/>
      <c r="DQ352" s="159"/>
      <c r="DR352" s="159"/>
      <c r="DS352" s="159"/>
      <c r="DT352" s="159"/>
      <c r="DU352" s="159"/>
      <c r="DV352" s="159"/>
      <c r="DW352" s="159"/>
      <c r="DX352" s="159"/>
      <c r="DY352" s="159"/>
      <c r="DZ352" s="159"/>
      <c r="EA352" s="159"/>
      <c r="EB352" s="159"/>
      <c r="EC352" s="159"/>
      <c r="ED352" s="159"/>
      <c r="EE352" s="159"/>
      <c r="EF352" s="159"/>
      <c r="EG352" s="159"/>
      <c r="EH352" s="159"/>
      <c r="EI352" s="159"/>
      <c r="EJ352" s="159"/>
      <c r="EK352" s="159"/>
      <c r="EL352" s="159"/>
      <c r="EM352" s="159"/>
      <c r="EN352" s="159"/>
      <c r="EO352" s="159"/>
      <c r="EP352" s="159"/>
      <c r="EQ352" s="159"/>
      <c r="ER352" s="159"/>
      <c r="ES352" s="159"/>
      <c r="ET352" s="159"/>
      <c r="EU352" s="159"/>
      <c r="EV352" s="159"/>
      <c r="EW352" s="159"/>
      <c r="EX352" s="159"/>
      <c r="EY352" s="159"/>
      <c r="EZ352" s="159"/>
      <c r="FA352" s="159"/>
      <c r="FB352" s="159"/>
      <c r="FC352" s="159"/>
      <c r="FD352" s="159"/>
      <c r="FE352" s="159"/>
      <c r="FF352" s="159"/>
      <c r="FG352" s="159"/>
      <c r="FH352" s="159"/>
      <c r="FI352" s="159"/>
      <c r="FJ352" s="159"/>
      <c r="FK352" s="159"/>
      <c r="FL352" s="159"/>
      <c r="FM352" s="159"/>
      <c r="FN352" s="159"/>
      <c r="FO352" s="159"/>
      <c r="FP352" s="159"/>
      <c r="FQ352" s="159"/>
      <c r="FR352" s="159"/>
      <c r="FS352" s="159"/>
      <c r="FT352" s="159"/>
      <c r="FU352" s="159"/>
      <c r="FV352" s="159"/>
      <c r="FW352" s="159"/>
      <c r="FX352" s="159"/>
      <c r="FY352" s="159"/>
      <c r="FZ352" s="159"/>
      <c r="GA352" s="159"/>
      <c r="GB352" s="159"/>
      <c r="GC352" s="159"/>
      <c r="GD352" s="159"/>
      <c r="GE352" s="159"/>
      <c r="GF352" s="159"/>
      <c r="GG352" s="159"/>
      <c r="GH352" s="159"/>
    </row>
    <row r="353" customFormat="false" ht="12.75" hidden="false" customHeight="false" outlineLevel="0" collapsed="false">
      <c r="A353" s="168"/>
      <c r="B353" s="149"/>
      <c r="C353" s="149"/>
      <c r="D353" s="149"/>
      <c r="E353" s="149"/>
      <c r="F353" s="149"/>
      <c r="G353" s="149"/>
      <c r="H353" s="148"/>
      <c r="I353" s="170"/>
      <c r="R353" s="148"/>
      <c r="S353" s="158"/>
      <c r="T353" s="159"/>
      <c r="U353" s="159"/>
      <c r="V353" s="159"/>
      <c r="W353" s="159"/>
      <c r="X353" s="159"/>
      <c r="Y353" s="159"/>
      <c r="Z353" s="159"/>
      <c r="AA353" s="159"/>
      <c r="AB353" s="159"/>
      <c r="AC353" s="159"/>
      <c r="AD353" s="159"/>
      <c r="AE353" s="159"/>
      <c r="AF353" s="159"/>
      <c r="AG353" s="159"/>
      <c r="AH353" s="159"/>
      <c r="AI353" s="159"/>
      <c r="AJ353" s="159"/>
      <c r="AK353" s="159"/>
      <c r="AL353" s="159"/>
      <c r="AM353" s="159"/>
      <c r="AN353" s="159"/>
      <c r="AO353" s="159"/>
      <c r="AP353" s="159"/>
      <c r="AQ353" s="159"/>
      <c r="AR353" s="159"/>
      <c r="AS353" s="159"/>
      <c r="AT353" s="159"/>
      <c r="AU353" s="159"/>
      <c r="AV353" s="159"/>
      <c r="AW353" s="159"/>
      <c r="AX353" s="159"/>
      <c r="AY353" s="159"/>
      <c r="AZ353" s="159"/>
      <c r="BA353" s="159"/>
      <c r="BB353" s="159"/>
      <c r="BC353" s="159"/>
      <c r="BD353" s="159"/>
      <c r="BE353" s="159"/>
      <c r="BF353" s="159"/>
      <c r="BG353" s="159"/>
      <c r="BH353" s="159"/>
      <c r="BI353" s="159"/>
      <c r="BJ353" s="159"/>
      <c r="BK353" s="159"/>
      <c r="BL353" s="159"/>
      <c r="BM353" s="159"/>
      <c r="BN353" s="159"/>
      <c r="BO353" s="159"/>
      <c r="BP353" s="159"/>
      <c r="BQ353" s="159"/>
      <c r="BR353" s="159"/>
      <c r="BS353" s="159"/>
      <c r="BT353" s="159"/>
      <c r="BU353" s="159"/>
      <c r="BV353" s="159"/>
      <c r="BW353" s="159"/>
      <c r="BX353" s="159"/>
      <c r="BY353" s="159"/>
      <c r="BZ353" s="159"/>
      <c r="CA353" s="159"/>
      <c r="CB353" s="159"/>
      <c r="CC353" s="159"/>
      <c r="CD353" s="159"/>
      <c r="CE353" s="159"/>
      <c r="CF353" s="159"/>
      <c r="CG353" s="159"/>
      <c r="CH353" s="159"/>
      <c r="CI353" s="159"/>
      <c r="CJ353" s="159"/>
      <c r="CK353" s="159"/>
      <c r="CL353" s="159"/>
      <c r="CM353" s="159"/>
      <c r="CN353" s="159"/>
      <c r="CO353" s="159"/>
      <c r="CP353" s="159"/>
      <c r="CQ353" s="159"/>
      <c r="CR353" s="159"/>
      <c r="CS353" s="159"/>
      <c r="CT353" s="159"/>
      <c r="CU353" s="159"/>
      <c r="CV353" s="159"/>
      <c r="CW353" s="159"/>
      <c r="CX353" s="159"/>
      <c r="CY353" s="159"/>
      <c r="CZ353" s="159"/>
      <c r="DA353" s="159"/>
      <c r="DB353" s="159"/>
      <c r="DC353" s="159"/>
      <c r="DD353" s="159"/>
      <c r="DE353" s="159"/>
      <c r="DF353" s="159"/>
      <c r="DG353" s="159"/>
      <c r="DH353" s="159"/>
      <c r="DI353" s="159"/>
      <c r="DJ353" s="159"/>
      <c r="DK353" s="159"/>
      <c r="DL353" s="159"/>
      <c r="DM353" s="159"/>
      <c r="DN353" s="159"/>
      <c r="DO353" s="159"/>
      <c r="DP353" s="159"/>
      <c r="DQ353" s="159"/>
      <c r="DR353" s="159"/>
      <c r="DS353" s="159"/>
      <c r="DT353" s="159"/>
      <c r="DU353" s="159"/>
      <c r="DV353" s="159"/>
      <c r="DW353" s="159"/>
      <c r="DX353" s="159"/>
      <c r="DY353" s="159"/>
      <c r="DZ353" s="159"/>
      <c r="EA353" s="159"/>
      <c r="EB353" s="159"/>
      <c r="EC353" s="159"/>
      <c r="ED353" s="159"/>
      <c r="EE353" s="159"/>
      <c r="EF353" s="159"/>
      <c r="EG353" s="159"/>
      <c r="EH353" s="159"/>
      <c r="EI353" s="159"/>
      <c r="EJ353" s="159"/>
      <c r="EK353" s="159"/>
      <c r="EL353" s="159"/>
      <c r="EM353" s="159"/>
      <c r="EN353" s="159"/>
      <c r="EO353" s="159"/>
      <c r="EP353" s="159"/>
      <c r="EQ353" s="159"/>
      <c r="ER353" s="159"/>
      <c r="ES353" s="159"/>
      <c r="ET353" s="159"/>
      <c r="EU353" s="159"/>
      <c r="EV353" s="159"/>
      <c r="EW353" s="159"/>
      <c r="EX353" s="159"/>
      <c r="EY353" s="159"/>
      <c r="EZ353" s="159"/>
      <c r="FA353" s="159"/>
      <c r="FB353" s="159"/>
      <c r="FC353" s="159"/>
      <c r="FD353" s="159"/>
      <c r="FE353" s="159"/>
      <c r="FF353" s="159"/>
      <c r="FG353" s="159"/>
      <c r="FH353" s="159"/>
      <c r="FI353" s="159"/>
      <c r="FJ353" s="159"/>
      <c r="FK353" s="159"/>
      <c r="FL353" s="159"/>
      <c r="FM353" s="159"/>
      <c r="FN353" s="159"/>
      <c r="FO353" s="159"/>
      <c r="FP353" s="159"/>
      <c r="FQ353" s="159"/>
      <c r="FR353" s="159"/>
      <c r="FS353" s="159"/>
      <c r="FT353" s="159"/>
      <c r="FU353" s="159"/>
      <c r="FV353" s="159"/>
      <c r="FW353" s="159"/>
      <c r="FX353" s="159"/>
      <c r="FY353" s="159"/>
      <c r="FZ353" s="159"/>
      <c r="GA353" s="159"/>
      <c r="GB353" s="159"/>
      <c r="GC353" s="159"/>
      <c r="GD353" s="159"/>
      <c r="GE353" s="159"/>
      <c r="GF353" s="159"/>
      <c r="GG353" s="159"/>
      <c r="GH353" s="159"/>
    </row>
    <row r="354" customFormat="false" ht="12.75" hidden="false" customHeight="false" outlineLevel="0" collapsed="false">
      <c r="A354" s="168"/>
      <c r="B354" s="149"/>
      <c r="C354" s="149"/>
      <c r="D354" s="149"/>
      <c r="E354" s="149"/>
      <c r="F354" s="149"/>
      <c r="G354" s="149"/>
      <c r="H354" s="148"/>
      <c r="I354" s="170"/>
      <c r="R354" s="148"/>
      <c r="S354" s="158"/>
      <c r="T354" s="159"/>
      <c r="U354" s="159"/>
      <c r="V354" s="159"/>
      <c r="W354" s="159"/>
      <c r="X354" s="159"/>
      <c r="Y354" s="159"/>
      <c r="Z354" s="159"/>
      <c r="AA354" s="159"/>
      <c r="AB354" s="159"/>
      <c r="AC354" s="159"/>
      <c r="AD354" s="159"/>
      <c r="AE354" s="159"/>
      <c r="AF354" s="159"/>
      <c r="AG354" s="159"/>
      <c r="AH354" s="159"/>
      <c r="AI354" s="159"/>
      <c r="AJ354" s="159"/>
      <c r="AK354" s="159"/>
      <c r="AL354" s="159"/>
      <c r="AM354" s="159"/>
      <c r="AN354" s="159"/>
      <c r="AO354" s="159"/>
      <c r="AP354" s="159"/>
      <c r="AQ354" s="159"/>
      <c r="AR354" s="159"/>
      <c r="AS354" s="159"/>
      <c r="AT354" s="159"/>
      <c r="AU354" s="159"/>
      <c r="AV354" s="159"/>
      <c r="AW354" s="159"/>
      <c r="AX354" s="159"/>
      <c r="AY354" s="159"/>
      <c r="AZ354" s="159"/>
      <c r="BA354" s="159"/>
      <c r="BB354" s="159"/>
      <c r="BC354" s="159"/>
      <c r="BD354" s="159"/>
      <c r="BE354" s="159"/>
      <c r="BF354" s="159"/>
      <c r="BG354" s="159"/>
      <c r="BH354" s="159"/>
      <c r="BI354" s="159"/>
      <c r="BJ354" s="159"/>
      <c r="BK354" s="159"/>
      <c r="BL354" s="159"/>
      <c r="BM354" s="159"/>
      <c r="BN354" s="159"/>
      <c r="BO354" s="159"/>
      <c r="BP354" s="159"/>
      <c r="BQ354" s="159"/>
      <c r="BR354" s="159"/>
      <c r="BS354" s="159"/>
      <c r="BT354" s="159"/>
      <c r="BU354" s="159"/>
      <c r="BV354" s="159"/>
      <c r="BW354" s="159"/>
      <c r="BX354" s="159"/>
      <c r="BY354" s="159"/>
      <c r="BZ354" s="159"/>
      <c r="CA354" s="159"/>
      <c r="CB354" s="159"/>
      <c r="CC354" s="159"/>
      <c r="CD354" s="159"/>
      <c r="CE354" s="159"/>
      <c r="CF354" s="159"/>
      <c r="CG354" s="159"/>
      <c r="CH354" s="159"/>
      <c r="CI354" s="159"/>
      <c r="CJ354" s="159"/>
      <c r="CK354" s="159"/>
      <c r="CL354" s="159"/>
      <c r="CM354" s="159"/>
      <c r="CN354" s="159"/>
      <c r="CO354" s="159"/>
      <c r="CP354" s="159"/>
      <c r="CQ354" s="159"/>
      <c r="CR354" s="159"/>
      <c r="CS354" s="159"/>
      <c r="CT354" s="159"/>
      <c r="CU354" s="159"/>
      <c r="CV354" s="159"/>
      <c r="CW354" s="159"/>
      <c r="CX354" s="159"/>
      <c r="CY354" s="159"/>
      <c r="CZ354" s="159"/>
      <c r="DA354" s="159"/>
      <c r="DB354" s="159"/>
      <c r="DC354" s="159"/>
      <c r="DD354" s="159"/>
      <c r="DE354" s="159"/>
      <c r="DF354" s="159"/>
      <c r="DG354" s="159"/>
      <c r="DH354" s="159"/>
      <c r="DI354" s="159"/>
      <c r="DJ354" s="159"/>
      <c r="DK354" s="159"/>
      <c r="DL354" s="159"/>
      <c r="DM354" s="159"/>
      <c r="DN354" s="159"/>
      <c r="DO354" s="159"/>
      <c r="DP354" s="159"/>
      <c r="DQ354" s="159"/>
      <c r="DR354" s="159"/>
      <c r="DS354" s="159"/>
      <c r="DT354" s="159"/>
      <c r="DU354" s="159"/>
      <c r="DV354" s="159"/>
      <c r="DW354" s="159"/>
      <c r="DX354" s="159"/>
      <c r="DY354" s="159"/>
      <c r="DZ354" s="159"/>
      <c r="EA354" s="159"/>
      <c r="EB354" s="159"/>
      <c r="EC354" s="159"/>
      <c r="ED354" s="159"/>
      <c r="EE354" s="159"/>
      <c r="EF354" s="159"/>
      <c r="EG354" s="159"/>
      <c r="EH354" s="159"/>
      <c r="EI354" s="159"/>
      <c r="EJ354" s="159"/>
      <c r="EK354" s="159"/>
      <c r="EL354" s="159"/>
      <c r="EM354" s="159"/>
      <c r="EN354" s="159"/>
      <c r="EO354" s="159"/>
      <c r="EP354" s="159"/>
      <c r="EQ354" s="159"/>
      <c r="ER354" s="159"/>
      <c r="ES354" s="159"/>
      <c r="ET354" s="159"/>
      <c r="EU354" s="159"/>
      <c r="EV354" s="159"/>
      <c r="EW354" s="159"/>
      <c r="EX354" s="159"/>
      <c r="EY354" s="159"/>
      <c r="EZ354" s="159"/>
      <c r="FA354" s="159"/>
      <c r="FB354" s="159"/>
      <c r="FC354" s="159"/>
      <c r="FD354" s="159"/>
      <c r="FE354" s="159"/>
      <c r="FF354" s="159"/>
      <c r="FG354" s="159"/>
      <c r="FH354" s="159"/>
      <c r="FI354" s="159"/>
      <c r="FJ354" s="159"/>
      <c r="FK354" s="159"/>
      <c r="FL354" s="159"/>
      <c r="FM354" s="159"/>
      <c r="FN354" s="159"/>
      <c r="FO354" s="159"/>
      <c r="FP354" s="159"/>
      <c r="FQ354" s="159"/>
      <c r="FR354" s="159"/>
      <c r="FS354" s="159"/>
      <c r="FT354" s="159"/>
      <c r="FU354" s="159"/>
      <c r="FV354" s="159"/>
      <c r="FW354" s="159"/>
      <c r="FX354" s="159"/>
      <c r="FY354" s="159"/>
      <c r="FZ354" s="159"/>
      <c r="GA354" s="159"/>
      <c r="GB354" s="159"/>
      <c r="GC354" s="159"/>
      <c r="GD354" s="159"/>
      <c r="GE354" s="159"/>
      <c r="GF354" s="159"/>
      <c r="GG354" s="159"/>
      <c r="GH354" s="159"/>
    </row>
    <row r="355" customFormat="false" ht="12.75" hidden="false" customHeight="false" outlineLevel="0" collapsed="false">
      <c r="A355" s="168"/>
      <c r="B355" s="149"/>
      <c r="C355" s="149"/>
      <c r="D355" s="149"/>
      <c r="E355" s="149"/>
      <c r="F355" s="149"/>
      <c r="G355" s="149"/>
      <c r="H355" s="148"/>
      <c r="I355" s="170"/>
      <c r="R355" s="148"/>
      <c r="S355" s="158"/>
      <c r="T355" s="159"/>
      <c r="U355" s="159"/>
      <c r="V355" s="159"/>
      <c r="W355" s="159"/>
      <c r="X355" s="159"/>
      <c r="Y355" s="159"/>
      <c r="Z355" s="159"/>
      <c r="AA355" s="159"/>
      <c r="AB355" s="159"/>
      <c r="AC355" s="159"/>
      <c r="AD355" s="159"/>
      <c r="AE355" s="159"/>
      <c r="AF355" s="159"/>
      <c r="AG355" s="159"/>
      <c r="AH355" s="159"/>
      <c r="AI355" s="159"/>
      <c r="AJ355" s="159"/>
      <c r="AK355" s="159"/>
      <c r="AL355" s="159"/>
      <c r="AM355" s="159"/>
      <c r="AN355" s="159"/>
      <c r="AO355" s="159"/>
      <c r="AP355" s="159"/>
      <c r="AQ355" s="159"/>
      <c r="AR355" s="159"/>
      <c r="AS355" s="159"/>
      <c r="AT355" s="159"/>
      <c r="AU355" s="159"/>
      <c r="AV355" s="159"/>
      <c r="AW355" s="159"/>
      <c r="AX355" s="159"/>
      <c r="AY355" s="159"/>
      <c r="AZ355" s="159"/>
      <c r="BA355" s="159"/>
      <c r="BB355" s="159"/>
      <c r="BC355" s="159"/>
      <c r="BD355" s="159"/>
      <c r="BE355" s="159"/>
      <c r="BF355" s="159"/>
      <c r="BG355" s="159"/>
      <c r="BH355" s="159"/>
      <c r="BI355" s="159"/>
      <c r="BJ355" s="159"/>
      <c r="BK355" s="159"/>
      <c r="BL355" s="159"/>
      <c r="BM355" s="159"/>
      <c r="BN355" s="159"/>
      <c r="BO355" s="159"/>
      <c r="BP355" s="159"/>
      <c r="BQ355" s="159"/>
      <c r="BR355" s="159"/>
      <c r="BS355" s="159"/>
      <c r="BT355" s="159"/>
      <c r="BU355" s="159"/>
      <c r="BV355" s="159"/>
      <c r="BW355" s="159"/>
      <c r="BX355" s="159"/>
      <c r="BY355" s="159"/>
      <c r="BZ355" s="159"/>
      <c r="CA355" s="159"/>
      <c r="CB355" s="159"/>
      <c r="CC355" s="159"/>
      <c r="CD355" s="159"/>
      <c r="CE355" s="159"/>
      <c r="CF355" s="159"/>
      <c r="CG355" s="159"/>
      <c r="CH355" s="159"/>
      <c r="CI355" s="159"/>
      <c r="CJ355" s="159"/>
      <c r="CK355" s="159"/>
      <c r="CL355" s="159"/>
      <c r="CM355" s="159"/>
      <c r="CN355" s="159"/>
      <c r="CO355" s="159"/>
      <c r="CP355" s="159"/>
      <c r="CQ355" s="159"/>
      <c r="CR355" s="159"/>
      <c r="CS355" s="159"/>
      <c r="CT355" s="159"/>
      <c r="CU355" s="159"/>
      <c r="CV355" s="159"/>
      <c r="CW355" s="159"/>
      <c r="CX355" s="159"/>
      <c r="CY355" s="159"/>
      <c r="CZ355" s="159"/>
      <c r="DA355" s="159"/>
      <c r="DB355" s="159"/>
      <c r="DC355" s="159"/>
      <c r="DD355" s="159"/>
      <c r="DE355" s="159"/>
      <c r="DF355" s="159"/>
      <c r="DG355" s="159"/>
      <c r="DH355" s="159"/>
      <c r="DI355" s="159"/>
      <c r="DJ355" s="159"/>
      <c r="DK355" s="159"/>
      <c r="DL355" s="159"/>
      <c r="DM355" s="159"/>
      <c r="DN355" s="159"/>
      <c r="DO355" s="159"/>
      <c r="DP355" s="159"/>
      <c r="DQ355" s="159"/>
      <c r="DR355" s="159"/>
      <c r="DS355" s="159"/>
      <c r="DT355" s="159"/>
      <c r="DU355" s="159"/>
      <c r="DV355" s="159"/>
      <c r="DW355" s="159"/>
      <c r="DX355" s="159"/>
      <c r="DY355" s="159"/>
      <c r="DZ355" s="159"/>
      <c r="EA355" s="159"/>
      <c r="EB355" s="159"/>
      <c r="EC355" s="159"/>
      <c r="ED355" s="159"/>
      <c r="EE355" s="159"/>
      <c r="EF355" s="159"/>
      <c r="EG355" s="159"/>
      <c r="EH355" s="159"/>
      <c r="EI355" s="159"/>
      <c r="EJ355" s="159"/>
      <c r="EK355" s="159"/>
      <c r="EL355" s="159"/>
      <c r="EM355" s="159"/>
      <c r="EN355" s="159"/>
      <c r="EO355" s="159"/>
      <c r="EP355" s="159"/>
      <c r="EQ355" s="159"/>
      <c r="ER355" s="159"/>
      <c r="ES355" s="159"/>
      <c r="ET355" s="159"/>
      <c r="EU355" s="159"/>
      <c r="EV355" s="159"/>
      <c r="EW355" s="159"/>
      <c r="EX355" s="159"/>
      <c r="EY355" s="159"/>
      <c r="EZ355" s="159"/>
      <c r="FA355" s="159"/>
      <c r="FB355" s="159"/>
      <c r="FC355" s="159"/>
      <c r="FD355" s="159"/>
      <c r="FE355" s="159"/>
      <c r="FF355" s="159"/>
      <c r="FG355" s="159"/>
      <c r="FH355" s="159"/>
      <c r="FI355" s="159"/>
      <c r="FJ355" s="159"/>
      <c r="FK355" s="159"/>
      <c r="FL355" s="159"/>
      <c r="FM355" s="159"/>
      <c r="FN355" s="159"/>
      <c r="FO355" s="159"/>
      <c r="FP355" s="159"/>
      <c r="FQ355" s="159"/>
      <c r="FR355" s="159"/>
      <c r="FS355" s="159"/>
      <c r="FT355" s="159"/>
      <c r="FU355" s="159"/>
      <c r="FV355" s="159"/>
      <c r="FW355" s="159"/>
      <c r="FX355" s="159"/>
      <c r="FY355" s="159"/>
      <c r="FZ355" s="159"/>
      <c r="GA355" s="159"/>
      <c r="GB355" s="159"/>
      <c r="GC355" s="159"/>
      <c r="GD355" s="159"/>
      <c r="GE355" s="159"/>
      <c r="GF355" s="159"/>
      <c r="GG355" s="159"/>
      <c r="GH355" s="159"/>
    </row>
    <row r="356" customFormat="false" ht="12.75" hidden="false" customHeight="false" outlineLevel="0" collapsed="false">
      <c r="A356" s="168"/>
      <c r="B356" s="149"/>
      <c r="C356" s="149"/>
      <c r="D356" s="149"/>
      <c r="E356" s="149"/>
      <c r="F356" s="149"/>
      <c r="G356" s="149"/>
      <c r="H356" s="148"/>
      <c r="I356" s="170"/>
      <c r="R356" s="148"/>
      <c r="S356" s="158"/>
      <c r="T356" s="159"/>
      <c r="U356" s="159"/>
      <c r="V356" s="159"/>
      <c r="W356" s="159"/>
      <c r="X356" s="159"/>
      <c r="Y356" s="159"/>
      <c r="Z356" s="159"/>
      <c r="AA356" s="159"/>
      <c r="AB356" s="159"/>
      <c r="AC356" s="159"/>
      <c r="AD356" s="159"/>
      <c r="AE356" s="159"/>
      <c r="AF356" s="159"/>
      <c r="AG356" s="159"/>
      <c r="AH356" s="159"/>
      <c r="AI356" s="159"/>
      <c r="AJ356" s="159"/>
      <c r="AK356" s="159"/>
      <c r="AL356" s="159"/>
      <c r="AM356" s="159"/>
      <c r="AN356" s="159"/>
      <c r="AO356" s="159"/>
      <c r="AP356" s="159"/>
      <c r="AQ356" s="159"/>
      <c r="AR356" s="159"/>
      <c r="AS356" s="159"/>
      <c r="AT356" s="159"/>
      <c r="AU356" s="159"/>
      <c r="AV356" s="159"/>
      <c r="AW356" s="159"/>
      <c r="AX356" s="159"/>
      <c r="AY356" s="159"/>
      <c r="AZ356" s="159"/>
      <c r="BA356" s="159"/>
      <c r="BB356" s="159"/>
      <c r="BC356" s="159"/>
      <c r="BD356" s="159"/>
      <c r="BE356" s="159"/>
      <c r="BF356" s="159"/>
      <c r="BG356" s="159"/>
      <c r="BH356" s="159"/>
      <c r="BI356" s="159"/>
      <c r="BJ356" s="159"/>
      <c r="BK356" s="159"/>
      <c r="BL356" s="159"/>
      <c r="BM356" s="159"/>
      <c r="BN356" s="159"/>
      <c r="BO356" s="159"/>
      <c r="BP356" s="159"/>
      <c r="BQ356" s="159"/>
      <c r="BR356" s="159"/>
      <c r="BS356" s="159"/>
      <c r="BT356" s="159"/>
      <c r="BU356" s="159"/>
      <c r="BV356" s="159"/>
      <c r="BW356" s="159"/>
      <c r="BX356" s="159"/>
      <c r="BY356" s="159"/>
      <c r="BZ356" s="159"/>
      <c r="CA356" s="159"/>
      <c r="CB356" s="159"/>
      <c r="CC356" s="159"/>
      <c r="CD356" s="159"/>
      <c r="CE356" s="159"/>
      <c r="CF356" s="159"/>
      <c r="CG356" s="159"/>
      <c r="CH356" s="159"/>
      <c r="CI356" s="159"/>
      <c r="CJ356" s="159"/>
      <c r="CK356" s="159"/>
      <c r="CL356" s="159"/>
      <c r="CM356" s="159"/>
      <c r="CN356" s="159"/>
      <c r="CO356" s="159"/>
      <c r="CP356" s="159"/>
      <c r="CQ356" s="159"/>
      <c r="CR356" s="159"/>
      <c r="CS356" s="159"/>
      <c r="CT356" s="159"/>
      <c r="CU356" s="159"/>
      <c r="CV356" s="159"/>
      <c r="CW356" s="159"/>
      <c r="CX356" s="159"/>
      <c r="CY356" s="159"/>
      <c r="CZ356" s="159"/>
      <c r="DA356" s="159"/>
      <c r="DB356" s="159"/>
      <c r="DC356" s="159"/>
      <c r="DD356" s="159"/>
      <c r="DE356" s="159"/>
      <c r="DF356" s="159"/>
      <c r="DG356" s="159"/>
      <c r="DH356" s="159"/>
      <c r="DI356" s="159"/>
      <c r="DJ356" s="159"/>
      <c r="DK356" s="159"/>
      <c r="DL356" s="159"/>
      <c r="DM356" s="159"/>
      <c r="DN356" s="159"/>
      <c r="DO356" s="159"/>
      <c r="DP356" s="159"/>
      <c r="DQ356" s="159"/>
      <c r="DR356" s="159"/>
      <c r="DS356" s="159"/>
      <c r="DT356" s="159"/>
      <c r="DU356" s="159"/>
      <c r="DV356" s="159"/>
      <c r="DW356" s="159"/>
      <c r="DX356" s="159"/>
      <c r="DY356" s="159"/>
      <c r="DZ356" s="159"/>
      <c r="EA356" s="159"/>
      <c r="EB356" s="159"/>
      <c r="EC356" s="159"/>
      <c r="ED356" s="159"/>
      <c r="EE356" s="159"/>
      <c r="EF356" s="159"/>
      <c r="EG356" s="159"/>
      <c r="EH356" s="159"/>
      <c r="EI356" s="159"/>
      <c r="EJ356" s="159"/>
      <c r="EK356" s="159"/>
      <c r="EL356" s="159"/>
      <c r="EM356" s="159"/>
      <c r="EN356" s="159"/>
      <c r="EO356" s="159"/>
      <c r="EP356" s="159"/>
      <c r="EQ356" s="159"/>
      <c r="ER356" s="159"/>
      <c r="ES356" s="159"/>
      <c r="ET356" s="159"/>
      <c r="EU356" s="159"/>
      <c r="EV356" s="159"/>
      <c r="EW356" s="159"/>
      <c r="EX356" s="159"/>
      <c r="EY356" s="159"/>
      <c r="EZ356" s="159"/>
      <c r="FA356" s="159"/>
      <c r="FB356" s="159"/>
      <c r="FC356" s="159"/>
      <c r="FD356" s="159"/>
      <c r="FE356" s="159"/>
      <c r="FF356" s="159"/>
      <c r="FG356" s="159"/>
      <c r="FH356" s="159"/>
      <c r="FI356" s="159"/>
      <c r="FJ356" s="159"/>
      <c r="FK356" s="159"/>
      <c r="FL356" s="159"/>
      <c r="FM356" s="159"/>
      <c r="FN356" s="159"/>
      <c r="FO356" s="159"/>
      <c r="FP356" s="159"/>
      <c r="FQ356" s="159"/>
      <c r="FR356" s="159"/>
      <c r="FS356" s="159"/>
      <c r="FT356" s="159"/>
      <c r="FU356" s="159"/>
      <c r="FV356" s="159"/>
      <c r="FW356" s="159"/>
      <c r="FX356" s="159"/>
      <c r="FY356" s="159"/>
      <c r="FZ356" s="159"/>
      <c r="GA356" s="159"/>
      <c r="GB356" s="159"/>
      <c r="GC356" s="159"/>
      <c r="GD356" s="159"/>
      <c r="GE356" s="159"/>
      <c r="GF356" s="159"/>
      <c r="GG356" s="159"/>
      <c r="GH356" s="159"/>
    </row>
    <row r="357" customFormat="false" ht="12.75" hidden="false" customHeight="false" outlineLevel="0" collapsed="false">
      <c r="A357" s="168"/>
      <c r="B357" s="149"/>
      <c r="C357" s="149"/>
      <c r="D357" s="149"/>
      <c r="E357" s="149"/>
      <c r="F357" s="149"/>
      <c r="G357" s="149"/>
      <c r="H357" s="148"/>
      <c r="I357" s="170"/>
      <c r="R357" s="148"/>
      <c r="S357" s="158"/>
      <c r="T357" s="159"/>
      <c r="U357" s="159"/>
      <c r="V357" s="159"/>
      <c r="W357" s="159"/>
      <c r="X357" s="159"/>
      <c r="Y357" s="159"/>
      <c r="Z357" s="159"/>
      <c r="AA357" s="159"/>
      <c r="AB357" s="159"/>
      <c r="AC357" s="159"/>
      <c r="AD357" s="159"/>
      <c r="AE357" s="159"/>
      <c r="AF357" s="159"/>
      <c r="AG357" s="159"/>
      <c r="AH357" s="159"/>
      <c r="AI357" s="159"/>
      <c r="AJ357" s="159"/>
      <c r="AK357" s="159"/>
      <c r="AL357" s="159"/>
      <c r="AM357" s="159"/>
      <c r="AN357" s="159"/>
      <c r="AO357" s="159"/>
      <c r="AP357" s="159"/>
      <c r="AQ357" s="159"/>
      <c r="AR357" s="159"/>
      <c r="AS357" s="159"/>
      <c r="AT357" s="159"/>
      <c r="AU357" s="159"/>
      <c r="AV357" s="159"/>
      <c r="AW357" s="159"/>
      <c r="AX357" s="159"/>
      <c r="AY357" s="159"/>
      <c r="AZ357" s="159"/>
      <c r="BA357" s="159"/>
      <c r="BB357" s="159"/>
      <c r="BC357" s="159"/>
      <c r="BD357" s="159"/>
      <c r="BE357" s="159"/>
      <c r="BF357" s="159"/>
      <c r="BG357" s="159"/>
      <c r="BH357" s="159"/>
      <c r="BI357" s="159"/>
      <c r="BJ357" s="159"/>
      <c r="BK357" s="159"/>
      <c r="BL357" s="159"/>
      <c r="BM357" s="159"/>
      <c r="BN357" s="159"/>
      <c r="BO357" s="159"/>
      <c r="BP357" s="159"/>
      <c r="BQ357" s="159"/>
      <c r="BR357" s="159"/>
      <c r="BS357" s="159"/>
      <c r="BT357" s="159"/>
      <c r="BU357" s="159"/>
      <c r="BV357" s="159"/>
      <c r="BW357" s="159"/>
      <c r="BX357" s="159"/>
      <c r="BY357" s="159"/>
      <c r="BZ357" s="159"/>
      <c r="CA357" s="159"/>
      <c r="CB357" s="159"/>
      <c r="CC357" s="159"/>
      <c r="CD357" s="159"/>
      <c r="CE357" s="159"/>
      <c r="CF357" s="159"/>
      <c r="CG357" s="159"/>
      <c r="CH357" s="159"/>
      <c r="CI357" s="159"/>
      <c r="CJ357" s="159"/>
      <c r="CK357" s="159"/>
      <c r="CL357" s="159"/>
      <c r="CM357" s="159"/>
      <c r="CN357" s="159"/>
      <c r="CO357" s="159"/>
      <c r="CP357" s="159"/>
      <c r="CQ357" s="159"/>
      <c r="CR357" s="159"/>
      <c r="CS357" s="159"/>
      <c r="CT357" s="159"/>
      <c r="CU357" s="159"/>
      <c r="CV357" s="159"/>
      <c r="CW357" s="159"/>
      <c r="CX357" s="159"/>
      <c r="CY357" s="159"/>
      <c r="CZ357" s="159"/>
      <c r="DA357" s="159"/>
      <c r="DB357" s="159"/>
      <c r="DC357" s="159"/>
      <c r="DD357" s="159"/>
      <c r="DE357" s="159"/>
      <c r="DF357" s="159"/>
      <c r="DG357" s="159"/>
      <c r="DH357" s="159"/>
      <c r="DI357" s="159"/>
      <c r="DJ357" s="159"/>
      <c r="DK357" s="159"/>
      <c r="DL357" s="159"/>
      <c r="DM357" s="159"/>
      <c r="DN357" s="159"/>
      <c r="DO357" s="159"/>
      <c r="DP357" s="159"/>
      <c r="DQ357" s="159"/>
      <c r="DR357" s="159"/>
      <c r="DS357" s="159"/>
      <c r="DT357" s="159"/>
      <c r="DU357" s="159"/>
      <c r="DV357" s="159"/>
      <c r="DW357" s="159"/>
      <c r="DX357" s="159"/>
      <c r="DY357" s="159"/>
      <c r="DZ357" s="159"/>
      <c r="EA357" s="159"/>
      <c r="EB357" s="159"/>
      <c r="EC357" s="159"/>
      <c r="ED357" s="159"/>
      <c r="EE357" s="159"/>
      <c r="EF357" s="159"/>
      <c r="EG357" s="159"/>
      <c r="EH357" s="159"/>
      <c r="EI357" s="159"/>
      <c r="EJ357" s="159"/>
      <c r="EK357" s="159"/>
      <c r="EL357" s="159"/>
      <c r="EM357" s="159"/>
      <c r="EN357" s="159"/>
      <c r="EO357" s="159"/>
      <c r="EP357" s="159"/>
      <c r="EQ357" s="159"/>
      <c r="ER357" s="159"/>
      <c r="ES357" s="159"/>
      <c r="ET357" s="159"/>
      <c r="EU357" s="159"/>
      <c r="EV357" s="159"/>
      <c r="EW357" s="159"/>
      <c r="EX357" s="159"/>
      <c r="EY357" s="159"/>
      <c r="EZ357" s="159"/>
      <c r="FA357" s="159"/>
      <c r="FB357" s="159"/>
      <c r="FC357" s="159"/>
      <c r="FD357" s="159"/>
      <c r="FE357" s="159"/>
      <c r="FF357" s="159"/>
      <c r="FG357" s="159"/>
      <c r="FH357" s="159"/>
      <c r="FI357" s="159"/>
      <c r="FJ357" s="159"/>
      <c r="FK357" s="159"/>
      <c r="FL357" s="159"/>
      <c r="FM357" s="159"/>
      <c r="FN357" s="159"/>
      <c r="FO357" s="159"/>
      <c r="FP357" s="159"/>
      <c r="FQ357" s="159"/>
      <c r="FR357" s="159"/>
      <c r="FS357" s="159"/>
      <c r="FT357" s="159"/>
      <c r="FU357" s="159"/>
      <c r="FV357" s="159"/>
      <c r="FW357" s="159"/>
      <c r="FX357" s="159"/>
      <c r="FY357" s="159"/>
      <c r="FZ357" s="159"/>
      <c r="GA357" s="159"/>
      <c r="GB357" s="159"/>
      <c r="GC357" s="159"/>
      <c r="GD357" s="159"/>
      <c r="GE357" s="159"/>
      <c r="GF357" s="159"/>
      <c r="GG357" s="159"/>
      <c r="GH357" s="159"/>
    </row>
    <row r="358" customFormat="false" ht="12.75" hidden="false" customHeight="false" outlineLevel="0" collapsed="false">
      <c r="A358" s="168"/>
      <c r="B358" s="149"/>
      <c r="C358" s="149"/>
      <c r="D358" s="149"/>
      <c r="E358" s="149"/>
      <c r="F358" s="149"/>
      <c r="G358" s="149"/>
      <c r="H358" s="148"/>
      <c r="I358" s="170"/>
      <c r="R358" s="148"/>
      <c r="S358" s="158"/>
      <c r="T358" s="159"/>
      <c r="U358" s="159"/>
      <c r="V358" s="159"/>
      <c r="W358" s="159"/>
      <c r="X358" s="159"/>
      <c r="Y358" s="159"/>
      <c r="Z358" s="159"/>
      <c r="AA358" s="159"/>
      <c r="AB358" s="159"/>
      <c r="AC358" s="159"/>
      <c r="AD358" s="159"/>
      <c r="AE358" s="159"/>
      <c r="AF358" s="159"/>
      <c r="AG358" s="159"/>
      <c r="AH358" s="159"/>
      <c r="AI358" s="159"/>
      <c r="AJ358" s="159"/>
      <c r="AK358" s="159"/>
      <c r="AL358" s="159"/>
      <c r="AM358" s="159"/>
      <c r="AN358" s="159"/>
      <c r="AO358" s="159"/>
      <c r="AP358" s="159"/>
      <c r="AQ358" s="159"/>
      <c r="AR358" s="159"/>
      <c r="AS358" s="159"/>
      <c r="AT358" s="159"/>
      <c r="AU358" s="159"/>
      <c r="AV358" s="159"/>
      <c r="AW358" s="159"/>
      <c r="AX358" s="159"/>
      <c r="AY358" s="159"/>
      <c r="AZ358" s="159"/>
      <c r="BA358" s="159"/>
      <c r="BB358" s="159"/>
      <c r="BC358" s="159"/>
      <c r="BD358" s="159"/>
      <c r="BE358" s="159"/>
      <c r="BF358" s="159"/>
      <c r="BG358" s="159"/>
      <c r="BH358" s="159"/>
      <c r="BI358" s="159"/>
      <c r="BJ358" s="159"/>
      <c r="BK358" s="159"/>
      <c r="BL358" s="159"/>
      <c r="BM358" s="159"/>
      <c r="BN358" s="159"/>
      <c r="BO358" s="159"/>
      <c r="BP358" s="159"/>
      <c r="BQ358" s="159"/>
      <c r="BR358" s="159"/>
      <c r="BS358" s="159"/>
      <c r="BT358" s="159"/>
      <c r="BU358" s="159"/>
      <c r="BV358" s="159"/>
      <c r="BW358" s="159"/>
      <c r="BX358" s="159"/>
      <c r="BY358" s="159"/>
      <c r="BZ358" s="159"/>
      <c r="CA358" s="159"/>
      <c r="CB358" s="159"/>
      <c r="CC358" s="159"/>
      <c r="CD358" s="159"/>
      <c r="CE358" s="159"/>
      <c r="CF358" s="159"/>
      <c r="CG358" s="159"/>
      <c r="CH358" s="159"/>
      <c r="CI358" s="159"/>
      <c r="CJ358" s="159"/>
      <c r="CK358" s="159"/>
      <c r="CL358" s="159"/>
      <c r="CM358" s="159"/>
      <c r="CN358" s="159"/>
      <c r="CO358" s="159"/>
      <c r="CP358" s="159"/>
      <c r="CQ358" s="159"/>
      <c r="CR358" s="159"/>
      <c r="CS358" s="159"/>
      <c r="CT358" s="159"/>
      <c r="CU358" s="159"/>
      <c r="CV358" s="159"/>
      <c r="CW358" s="159"/>
      <c r="CX358" s="159"/>
      <c r="CY358" s="159"/>
      <c r="CZ358" s="159"/>
      <c r="DA358" s="159"/>
      <c r="DB358" s="159"/>
      <c r="DC358" s="159"/>
      <c r="DD358" s="159"/>
      <c r="DE358" s="159"/>
      <c r="DF358" s="159"/>
      <c r="DG358" s="159"/>
      <c r="DH358" s="159"/>
      <c r="DI358" s="159"/>
      <c r="DJ358" s="159"/>
      <c r="DK358" s="159"/>
      <c r="DL358" s="159"/>
      <c r="DM358" s="159"/>
      <c r="DN358" s="159"/>
      <c r="DO358" s="159"/>
      <c r="DP358" s="159"/>
      <c r="DQ358" s="159"/>
      <c r="DR358" s="159"/>
      <c r="DS358" s="159"/>
      <c r="DT358" s="159"/>
      <c r="DU358" s="159"/>
      <c r="DV358" s="159"/>
      <c r="DW358" s="159"/>
      <c r="DX358" s="159"/>
      <c r="DY358" s="159"/>
      <c r="DZ358" s="159"/>
      <c r="EA358" s="159"/>
      <c r="EB358" s="159"/>
      <c r="EC358" s="159"/>
      <c r="ED358" s="159"/>
      <c r="EE358" s="159"/>
      <c r="EF358" s="159"/>
      <c r="EG358" s="159"/>
      <c r="EH358" s="159"/>
      <c r="EI358" s="159"/>
      <c r="EJ358" s="159"/>
      <c r="EK358" s="159"/>
      <c r="EL358" s="159"/>
      <c r="EM358" s="159"/>
      <c r="EN358" s="159"/>
      <c r="EO358" s="159"/>
      <c r="EP358" s="159"/>
      <c r="EQ358" s="159"/>
      <c r="ER358" s="159"/>
      <c r="ES358" s="159"/>
      <c r="ET358" s="159"/>
      <c r="EU358" s="159"/>
      <c r="EV358" s="159"/>
      <c r="EW358" s="159"/>
      <c r="EX358" s="159"/>
      <c r="EY358" s="159"/>
      <c r="EZ358" s="159"/>
      <c r="FA358" s="159"/>
      <c r="FB358" s="159"/>
      <c r="FC358" s="159"/>
      <c r="FD358" s="159"/>
      <c r="FE358" s="159"/>
      <c r="FF358" s="159"/>
      <c r="FG358" s="159"/>
      <c r="FH358" s="159"/>
      <c r="FI358" s="159"/>
      <c r="FJ358" s="159"/>
      <c r="FK358" s="159"/>
      <c r="FL358" s="159"/>
      <c r="FM358" s="159"/>
      <c r="FN358" s="159"/>
      <c r="FO358" s="159"/>
      <c r="FP358" s="159"/>
      <c r="FQ358" s="159"/>
      <c r="FR358" s="159"/>
      <c r="FS358" s="159"/>
      <c r="FT358" s="159"/>
      <c r="FU358" s="159"/>
      <c r="FV358" s="159"/>
      <c r="FW358" s="159"/>
      <c r="FX358" s="159"/>
      <c r="FY358" s="159"/>
      <c r="FZ358" s="159"/>
      <c r="GA358" s="159"/>
      <c r="GB358" s="159"/>
      <c r="GC358" s="159"/>
      <c r="GD358" s="159"/>
      <c r="GE358" s="159"/>
      <c r="GF358" s="159"/>
      <c r="GG358" s="159"/>
      <c r="GH358" s="159"/>
    </row>
    <row r="359" customFormat="false" ht="12.75" hidden="false" customHeight="false" outlineLevel="0" collapsed="false">
      <c r="A359" s="168"/>
      <c r="B359" s="149"/>
      <c r="C359" s="149"/>
      <c r="D359" s="149"/>
      <c r="E359" s="149"/>
      <c r="F359" s="149"/>
      <c r="G359" s="149"/>
      <c r="H359" s="148"/>
      <c r="I359" s="170"/>
      <c r="R359" s="148"/>
      <c r="S359" s="158"/>
      <c r="T359" s="159"/>
      <c r="U359" s="159"/>
      <c r="V359" s="159"/>
      <c r="W359" s="159"/>
      <c r="X359" s="159"/>
      <c r="Y359" s="159"/>
      <c r="Z359" s="159"/>
      <c r="AA359" s="159"/>
      <c r="AB359" s="159"/>
      <c r="AC359" s="159"/>
      <c r="AD359" s="159"/>
      <c r="AE359" s="159"/>
      <c r="AF359" s="159"/>
      <c r="AG359" s="159"/>
      <c r="AH359" s="159"/>
      <c r="AI359" s="159"/>
      <c r="AJ359" s="159"/>
      <c r="AK359" s="159"/>
      <c r="AL359" s="159"/>
      <c r="AM359" s="159"/>
      <c r="AN359" s="159"/>
      <c r="AO359" s="159"/>
      <c r="AP359" s="159"/>
      <c r="AQ359" s="159"/>
      <c r="AR359" s="159"/>
      <c r="AS359" s="159"/>
      <c r="AT359" s="159"/>
      <c r="AU359" s="159"/>
      <c r="AV359" s="159"/>
      <c r="AW359" s="159"/>
      <c r="AX359" s="159"/>
      <c r="AY359" s="159"/>
      <c r="AZ359" s="159"/>
      <c r="BA359" s="159"/>
      <c r="BB359" s="159"/>
      <c r="BC359" s="159"/>
      <c r="BD359" s="159"/>
      <c r="BE359" s="159"/>
      <c r="BF359" s="159"/>
      <c r="BG359" s="159"/>
      <c r="BH359" s="159"/>
      <c r="BI359" s="159"/>
      <c r="BJ359" s="159"/>
      <c r="BK359" s="159"/>
      <c r="BL359" s="159"/>
      <c r="BM359" s="159"/>
      <c r="BN359" s="159"/>
      <c r="BO359" s="159"/>
      <c r="BP359" s="159"/>
      <c r="BQ359" s="159"/>
      <c r="BR359" s="159"/>
      <c r="BS359" s="159"/>
      <c r="BT359" s="159"/>
      <c r="BU359" s="159"/>
      <c r="BV359" s="159"/>
      <c r="BW359" s="159"/>
      <c r="BX359" s="159"/>
      <c r="BY359" s="159"/>
      <c r="BZ359" s="159"/>
      <c r="CA359" s="159"/>
      <c r="CB359" s="159"/>
      <c r="CC359" s="159"/>
      <c r="CD359" s="159"/>
      <c r="CE359" s="159"/>
      <c r="CF359" s="159"/>
      <c r="CG359" s="159"/>
      <c r="CH359" s="159"/>
      <c r="CI359" s="159"/>
      <c r="CJ359" s="159"/>
      <c r="CK359" s="159"/>
      <c r="CL359" s="159"/>
      <c r="CM359" s="159"/>
      <c r="CN359" s="159"/>
      <c r="CO359" s="159"/>
      <c r="CP359" s="159"/>
      <c r="CQ359" s="159"/>
      <c r="CR359" s="159"/>
      <c r="CS359" s="159"/>
      <c r="CT359" s="159"/>
      <c r="CU359" s="159"/>
      <c r="CV359" s="159"/>
      <c r="CW359" s="159"/>
      <c r="CX359" s="159"/>
      <c r="CY359" s="159"/>
      <c r="CZ359" s="159"/>
      <c r="DA359" s="159"/>
      <c r="DB359" s="159"/>
      <c r="DC359" s="159"/>
      <c r="DD359" s="159"/>
      <c r="DE359" s="159"/>
      <c r="DF359" s="159"/>
      <c r="DG359" s="159"/>
      <c r="DH359" s="159"/>
      <c r="DI359" s="159"/>
      <c r="DJ359" s="159"/>
      <c r="DK359" s="159"/>
      <c r="DL359" s="159"/>
      <c r="DM359" s="159"/>
      <c r="DN359" s="159"/>
      <c r="DO359" s="159"/>
      <c r="DP359" s="159"/>
      <c r="DQ359" s="159"/>
      <c r="DR359" s="159"/>
      <c r="DS359" s="159"/>
      <c r="DT359" s="159"/>
      <c r="DU359" s="159"/>
      <c r="DV359" s="159"/>
      <c r="DW359" s="159"/>
      <c r="DX359" s="159"/>
      <c r="DY359" s="159"/>
      <c r="DZ359" s="159"/>
      <c r="EA359" s="159"/>
      <c r="EB359" s="159"/>
      <c r="EC359" s="159"/>
      <c r="ED359" s="159"/>
      <c r="EE359" s="159"/>
      <c r="EF359" s="159"/>
      <c r="EG359" s="159"/>
      <c r="EH359" s="159"/>
      <c r="EI359" s="159"/>
      <c r="EJ359" s="159"/>
      <c r="EK359" s="159"/>
      <c r="EL359" s="159"/>
      <c r="EM359" s="159"/>
      <c r="EN359" s="159"/>
      <c r="EO359" s="159"/>
      <c r="EP359" s="159"/>
      <c r="EQ359" s="159"/>
      <c r="ER359" s="159"/>
      <c r="ES359" s="159"/>
      <c r="ET359" s="159"/>
      <c r="EU359" s="159"/>
      <c r="EV359" s="159"/>
      <c r="EW359" s="159"/>
      <c r="EX359" s="159"/>
      <c r="EY359" s="159"/>
      <c r="EZ359" s="159"/>
      <c r="FA359" s="159"/>
      <c r="FB359" s="159"/>
      <c r="FC359" s="159"/>
      <c r="FD359" s="159"/>
      <c r="FE359" s="159"/>
      <c r="FF359" s="159"/>
      <c r="FG359" s="159"/>
      <c r="FH359" s="159"/>
      <c r="FI359" s="159"/>
      <c r="FJ359" s="159"/>
      <c r="FK359" s="159"/>
      <c r="FL359" s="159"/>
      <c r="FM359" s="159"/>
      <c r="FN359" s="159"/>
      <c r="FO359" s="159"/>
      <c r="FP359" s="159"/>
      <c r="FQ359" s="159"/>
      <c r="FR359" s="159"/>
      <c r="FS359" s="159"/>
      <c r="FT359" s="159"/>
      <c r="FU359" s="159"/>
      <c r="FV359" s="159"/>
      <c r="FW359" s="159"/>
      <c r="FX359" s="159"/>
      <c r="FY359" s="159"/>
      <c r="FZ359" s="159"/>
      <c r="GA359" s="159"/>
      <c r="GB359" s="159"/>
      <c r="GC359" s="159"/>
      <c r="GD359" s="159"/>
      <c r="GE359" s="159"/>
      <c r="GF359" s="159"/>
      <c r="GG359" s="159"/>
      <c r="GH359" s="159"/>
    </row>
    <row r="360" customFormat="false" ht="12.75" hidden="false" customHeight="false" outlineLevel="0" collapsed="false">
      <c r="A360" s="168"/>
      <c r="B360" s="149"/>
      <c r="C360" s="149"/>
      <c r="D360" s="149"/>
      <c r="E360" s="149"/>
      <c r="F360" s="149"/>
      <c r="G360" s="149"/>
      <c r="H360" s="148"/>
      <c r="I360" s="170"/>
      <c r="R360" s="148"/>
      <c r="S360" s="158"/>
      <c r="T360" s="159"/>
      <c r="U360" s="159"/>
      <c r="V360" s="159"/>
      <c r="W360" s="159"/>
      <c r="X360" s="159"/>
      <c r="Y360" s="159"/>
      <c r="Z360" s="159"/>
      <c r="AA360" s="159"/>
      <c r="AB360" s="159"/>
      <c r="AC360" s="159"/>
      <c r="AD360" s="159"/>
      <c r="AE360" s="159"/>
      <c r="AF360" s="159"/>
      <c r="AG360" s="159"/>
      <c r="AH360" s="159"/>
      <c r="AI360" s="159"/>
      <c r="AJ360" s="159"/>
      <c r="AK360" s="159"/>
      <c r="AL360" s="159"/>
      <c r="AM360" s="159"/>
      <c r="AN360" s="159"/>
      <c r="AO360" s="159"/>
      <c r="AP360" s="159"/>
      <c r="AQ360" s="159"/>
      <c r="AR360" s="159"/>
      <c r="AS360" s="159"/>
      <c r="AT360" s="159"/>
      <c r="AU360" s="159"/>
      <c r="AV360" s="159"/>
      <c r="AW360" s="159"/>
      <c r="AX360" s="159"/>
      <c r="AY360" s="159"/>
      <c r="AZ360" s="159"/>
      <c r="BA360" s="159"/>
      <c r="BB360" s="159"/>
      <c r="BC360" s="159"/>
      <c r="BD360" s="159"/>
      <c r="BE360" s="159"/>
      <c r="BF360" s="159"/>
      <c r="BG360" s="159"/>
      <c r="BH360" s="159"/>
      <c r="BI360" s="159"/>
      <c r="BJ360" s="159"/>
      <c r="BK360" s="159"/>
      <c r="BL360" s="159"/>
      <c r="BM360" s="159"/>
      <c r="BN360" s="159"/>
      <c r="BO360" s="159"/>
      <c r="BP360" s="159"/>
      <c r="BQ360" s="159"/>
      <c r="BR360" s="159"/>
      <c r="BS360" s="159"/>
      <c r="BT360" s="159"/>
      <c r="BU360" s="159"/>
      <c r="BV360" s="159"/>
      <c r="BW360" s="159"/>
      <c r="BX360" s="159"/>
      <c r="BY360" s="159"/>
      <c r="BZ360" s="159"/>
      <c r="CA360" s="159"/>
      <c r="CB360" s="159"/>
      <c r="CC360" s="159"/>
      <c r="CD360" s="159"/>
      <c r="CE360" s="159"/>
      <c r="CF360" s="159"/>
      <c r="CG360" s="159"/>
      <c r="CH360" s="159"/>
      <c r="CI360" s="159"/>
      <c r="CJ360" s="159"/>
      <c r="CK360" s="159"/>
      <c r="CL360" s="159"/>
      <c r="CM360" s="159"/>
      <c r="CN360" s="159"/>
      <c r="CO360" s="159"/>
      <c r="CP360" s="159"/>
      <c r="CQ360" s="159"/>
      <c r="CR360" s="159"/>
      <c r="CS360" s="159"/>
      <c r="CT360" s="159"/>
      <c r="CU360" s="159"/>
      <c r="CV360" s="159"/>
      <c r="CW360" s="159"/>
      <c r="CX360" s="159"/>
      <c r="CY360" s="159"/>
      <c r="CZ360" s="159"/>
      <c r="DA360" s="159"/>
      <c r="DB360" s="159"/>
      <c r="DC360" s="159"/>
      <c r="DD360" s="159"/>
      <c r="DE360" s="159"/>
      <c r="DF360" s="159"/>
      <c r="DG360" s="159"/>
      <c r="DH360" s="159"/>
      <c r="DI360" s="159"/>
      <c r="DJ360" s="159"/>
      <c r="DK360" s="159"/>
      <c r="DL360" s="159"/>
      <c r="DM360" s="159"/>
      <c r="DN360" s="159"/>
      <c r="DO360" s="159"/>
      <c r="DP360" s="159"/>
      <c r="DQ360" s="159"/>
      <c r="DR360" s="159"/>
      <c r="DS360" s="159"/>
      <c r="DT360" s="159"/>
      <c r="DU360" s="159"/>
      <c r="DV360" s="159"/>
      <c r="DW360" s="159"/>
      <c r="DX360" s="159"/>
      <c r="DY360" s="159"/>
      <c r="DZ360" s="159"/>
      <c r="EA360" s="159"/>
      <c r="EB360" s="159"/>
      <c r="EC360" s="159"/>
      <c r="ED360" s="159"/>
      <c r="EE360" s="159"/>
      <c r="EF360" s="159"/>
      <c r="EG360" s="159"/>
      <c r="EH360" s="159"/>
      <c r="EI360" s="159"/>
      <c r="EJ360" s="159"/>
      <c r="EK360" s="159"/>
      <c r="EL360" s="159"/>
      <c r="EM360" s="159"/>
      <c r="EN360" s="159"/>
      <c r="EO360" s="159"/>
      <c r="EP360" s="159"/>
      <c r="EQ360" s="159"/>
      <c r="ER360" s="159"/>
      <c r="ES360" s="159"/>
      <c r="ET360" s="159"/>
      <c r="EU360" s="159"/>
      <c r="EV360" s="159"/>
      <c r="EW360" s="159"/>
      <c r="EX360" s="159"/>
      <c r="EY360" s="159"/>
      <c r="EZ360" s="159"/>
      <c r="FA360" s="159"/>
      <c r="FB360" s="159"/>
      <c r="FC360" s="159"/>
      <c r="FD360" s="159"/>
      <c r="FE360" s="159"/>
      <c r="FF360" s="159"/>
      <c r="FG360" s="159"/>
      <c r="FH360" s="159"/>
      <c r="FI360" s="159"/>
      <c r="FJ360" s="159"/>
      <c r="FK360" s="159"/>
      <c r="FL360" s="159"/>
      <c r="FM360" s="159"/>
      <c r="FN360" s="159"/>
      <c r="FO360" s="159"/>
      <c r="FP360" s="159"/>
      <c r="FQ360" s="159"/>
      <c r="FR360" s="159"/>
      <c r="FS360" s="159"/>
      <c r="FT360" s="159"/>
      <c r="FU360" s="159"/>
      <c r="FV360" s="159"/>
      <c r="FW360" s="159"/>
      <c r="FX360" s="159"/>
      <c r="FY360" s="159"/>
      <c r="FZ360" s="159"/>
      <c r="GA360" s="159"/>
      <c r="GB360" s="159"/>
      <c r="GC360" s="159"/>
      <c r="GD360" s="159"/>
      <c r="GE360" s="159"/>
      <c r="GF360" s="159"/>
      <c r="GG360" s="159"/>
      <c r="GH360" s="159"/>
    </row>
    <row r="361" customFormat="false" ht="12.75" hidden="false" customHeight="false" outlineLevel="0" collapsed="false">
      <c r="A361" s="168"/>
      <c r="B361" s="149"/>
      <c r="C361" s="149"/>
      <c r="D361" s="149"/>
      <c r="E361" s="149"/>
      <c r="F361" s="149"/>
      <c r="G361" s="149"/>
      <c r="H361" s="148"/>
      <c r="I361" s="170"/>
      <c r="R361" s="148"/>
      <c r="S361" s="158"/>
      <c r="T361" s="159"/>
      <c r="U361" s="159"/>
      <c r="V361" s="159"/>
      <c r="W361" s="159"/>
      <c r="X361" s="159"/>
      <c r="Y361" s="159"/>
      <c r="Z361" s="159"/>
      <c r="AA361" s="159"/>
      <c r="AB361" s="159"/>
      <c r="AC361" s="159"/>
      <c r="AD361" s="159"/>
      <c r="AE361" s="159"/>
      <c r="AF361" s="159"/>
      <c r="AG361" s="159"/>
      <c r="AH361" s="159"/>
      <c r="AI361" s="159"/>
      <c r="AJ361" s="159"/>
      <c r="AK361" s="159"/>
      <c r="AL361" s="159"/>
      <c r="AM361" s="159"/>
      <c r="AN361" s="159"/>
      <c r="AO361" s="159"/>
      <c r="AP361" s="159"/>
      <c r="AQ361" s="159"/>
      <c r="AR361" s="159"/>
      <c r="AS361" s="159"/>
      <c r="AT361" s="159"/>
      <c r="AU361" s="159"/>
      <c r="AV361" s="159"/>
      <c r="AW361" s="159"/>
      <c r="AX361" s="159"/>
      <c r="AY361" s="159"/>
      <c r="AZ361" s="159"/>
      <c r="BA361" s="159"/>
      <c r="BB361" s="159"/>
      <c r="BC361" s="159"/>
      <c r="BD361" s="159"/>
      <c r="BE361" s="159"/>
      <c r="BF361" s="159"/>
      <c r="BG361" s="159"/>
      <c r="BH361" s="159"/>
      <c r="BI361" s="159"/>
      <c r="BJ361" s="159"/>
      <c r="BK361" s="159"/>
      <c r="BL361" s="159"/>
      <c r="BM361" s="159"/>
      <c r="BN361" s="159"/>
      <c r="BO361" s="159"/>
      <c r="BP361" s="159"/>
      <c r="BQ361" s="159"/>
      <c r="BR361" s="159"/>
      <c r="BS361" s="159"/>
      <c r="BT361" s="159"/>
      <c r="BU361" s="159"/>
      <c r="BV361" s="159"/>
      <c r="BW361" s="159"/>
      <c r="BX361" s="159"/>
      <c r="BY361" s="159"/>
      <c r="BZ361" s="159"/>
      <c r="CA361" s="159"/>
      <c r="CB361" s="159"/>
      <c r="CC361" s="159"/>
      <c r="CD361" s="159"/>
      <c r="CE361" s="159"/>
      <c r="CF361" s="159"/>
      <c r="CG361" s="159"/>
      <c r="CH361" s="159"/>
      <c r="CI361" s="159"/>
      <c r="CJ361" s="159"/>
      <c r="CK361" s="159"/>
      <c r="CL361" s="159"/>
      <c r="CM361" s="159"/>
      <c r="CN361" s="159"/>
      <c r="CO361" s="159"/>
      <c r="CP361" s="159"/>
      <c r="CQ361" s="159"/>
      <c r="CR361" s="159"/>
      <c r="CS361" s="159"/>
      <c r="CT361" s="159"/>
      <c r="CU361" s="159"/>
      <c r="CV361" s="159"/>
      <c r="CW361" s="159"/>
      <c r="CX361" s="159"/>
      <c r="CY361" s="159"/>
      <c r="CZ361" s="159"/>
      <c r="DA361" s="159"/>
      <c r="DB361" s="159"/>
      <c r="DC361" s="159"/>
      <c r="DD361" s="159"/>
      <c r="DE361" s="159"/>
      <c r="DF361" s="159"/>
      <c r="DG361" s="159"/>
      <c r="DH361" s="159"/>
      <c r="DI361" s="159"/>
      <c r="DJ361" s="159"/>
      <c r="DK361" s="159"/>
      <c r="DL361" s="159"/>
      <c r="DM361" s="159"/>
      <c r="DN361" s="159"/>
      <c r="DO361" s="159"/>
      <c r="DP361" s="159"/>
      <c r="DQ361" s="159"/>
      <c r="DR361" s="159"/>
      <c r="DS361" s="159"/>
      <c r="DT361" s="159"/>
      <c r="DU361" s="159"/>
      <c r="DV361" s="159"/>
      <c r="DW361" s="159"/>
      <c r="DX361" s="159"/>
      <c r="DY361" s="159"/>
      <c r="DZ361" s="159"/>
      <c r="EA361" s="159"/>
      <c r="EB361" s="159"/>
      <c r="EC361" s="159"/>
      <c r="ED361" s="159"/>
      <c r="EE361" s="159"/>
      <c r="EF361" s="159"/>
      <c r="EG361" s="159"/>
      <c r="EH361" s="159"/>
      <c r="EI361" s="159"/>
      <c r="EJ361" s="159"/>
      <c r="EK361" s="159"/>
      <c r="EL361" s="159"/>
      <c r="EM361" s="159"/>
      <c r="EN361" s="159"/>
      <c r="EO361" s="159"/>
      <c r="EP361" s="159"/>
      <c r="EQ361" s="159"/>
      <c r="ER361" s="159"/>
      <c r="ES361" s="159"/>
      <c r="ET361" s="159"/>
      <c r="EU361" s="159"/>
      <c r="EV361" s="159"/>
      <c r="EW361" s="159"/>
      <c r="EX361" s="159"/>
      <c r="EY361" s="159"/>
      <c r="EZ361" s="159"/>
      <c r="FA361" s="159"/>
      <c r="FB361" s="159"/>
      <c r="FC361" s="159"/>
      <c r="FD361" s="159"/>
      <c r="FE361" s="159"/>
      <c r="FF361" s="159"/>
      <c r="FG361" s="159"/>
      <c r="FH361" s="159"/>
      <c r="FI361" s="159"/>
      <c r="FJ361" s="159"/>
      <c r="FK361" s="159"/>
      <c r="FL361" s="159"/>
      <c r="FM361" s="159"/>
      <c r="FN361" s="159"/>
      <c r="FO361" s="159"/>
      <c r="FP361" s="159"/>
      <c r="FQ361" s="159"/>
      <c r="FR361" s="159"/>
      <c r="FS361" s="159"/>
      <c r="FT361" s="159"/>
      <c r="FU361" s="159"/>
      <c r="FV361" s="159"/>
      <c r="FW361" s="159"/>
      <c r="FX361" s="159"/>
      <c r="FY361" s="159"/>
      <c r="FZ361" s="159"/>
      <c r="GA361" s="159"/>
      <c r="GB361" s="159"/>
      <c r="GC361" s="159"/>
      <c r="GD361" s="159"/>
      <c r="GE361" s="159"/>
      <c r="GF361" s="159"/>
      <c r="GG361" s="159"/>
      <c r="GH361" s="159"/>
    </row>
    <row r="362" customFormat="false" ht="12.75" hidden="false" customHeight="false" outlineLevel="0" collapsed="false">
      <c r="A362" s="168"/>
      <c r="B362" s="149"/>
      <c r="C362" s="149"/>
      <c r="D362" s="149"/>
      <c r="E362" s="149"/>
      <c r="F362" s="149"/>
      <c r="G362" s="149"/>
      <c r="H362" s="148"/>
      <c r="I362" s="170"/>
      <c r="R362" s="148"/>
      <c r="S362" s="158"/>
      <c r="T362" s="159"/>
      <c r="U362" s="159"/>
      <c r="V362" s="159"/>
      <c r="W362" s="159"/>
      <c r="X362" s="159"/>
      <c r="Y362" s="159"/>
      <c r="Z362" s="159"/>
      <c r="AA362" s="159"/>
      <c r="AB362" s="159"/>
      <c r="AC362" s="159"/>
      <c r="AD362" s="159"/>
      <c r="AE362" s="159"/>
      <c r="AF362" s="159"/>
      <c r="AG362" s="159"/>
      <c r="AH362" s="159"/>
      <c r="AI362" s="159"/>
      <c r="AJ362" s="159"/>
      <c r="AK362" s="159"/>
      <c r="AL362" s="159"/>
      <c r="AM362" s="159"/>
      <c r="AN362" s="159"/>
      <c r="AO362" s="159"/>
      <c r="AP362" s="159"/>
      <c r="AQ362" s="159"/>
      <c r="AR362" s="159"/>
      <c r="AS362" s="159"/>
      <c r="AT362" s="159"/>
      <c r="AU362" s="159"/>
      <c r="AV362" s="159"/>
      <c r="AW362" s="159"/>
      <c r="AX362" s="159"/>
      <c r="AY362" s="159"/>
      <c r="AZ362" s="159"/>
      <c r="BA362" s="159"/>
      <c r="BB362" s="159"/>
      <c r="BC362" s="159"/>
      <c r="BD362" s="159"/>
      <c r="BE362" s="159"/>
      <c r="BF362" s="159"/>
      <c r="BG362" s="159"/>
      <c r="BH362" s="159"/>
      <c r="BI362" s="159"/>
      <c r="BJ362" s="159"/>
      <c r="BK362" s="159"/>
      <c r="BL362" s="159"/>
      <c r="BM362" s="159"/>
      <c r="BN362" s="159"/>
      <c r="BO362" s="159"/>
      <c r="BP362" s="159"/>
      <c r="BQ362" s="159"/>
      <c r="BR362" s="159"/>
      <c r="BS362" s="159"/>
      <c r="BT362" s="159"/>
      <c r="BU362" s="159"/>
      <c r="BV362" s="159"/>
      <c r="BW362" s="159"/>
      <c r="BX362" s="159"/>
      <c r="BY362" s="159"/>
      <c r="BZ362" s="159"/>
      <c r="CA362" s="159"/>
      <c r="CB362" s="159"/>
      <c r="CC362" s="159"/>
      <c r="CD362" s="159"/>
      <c r="CE362" s="159"/>
      <c r="CF362" s="159"/>
      <c r="CG362" s="159"/>
      <c r="CH362" s="159"/>
      <c r="CI362" s="159"/>
      <c r="CJ362" s="159"/>
      <c r="CK362" s="159"/>
      <c r="CL362" s="159"/>
      <c r="CM362" s="159"/>
      <c r="CN362" s="159"/>
      <c r="CO362" s="159"/>
      <c r="CP362" s="159"/>
      <c r="CQ362" s="159"/>
      <c r="CR362" s="159"/>
      <c r="CS362" s="159"/>
      <c r="CT362" s="159"/>
      <c r="CU362" s="159"/>
      <c r="CV362" s="159"/>
      <c r="CW362" s="159"/>
      <c r="CX362" s="159"/>
      <c r="CY362" s="159"/>
      <c r="CZ362" s="159"/>
      <c r="DA362" s="159"/>
      <c r="DB362" s="159"/>
      <c r="DC362" s="159"/>
      <c r="DD362" s="159"/>
      <c r="DE362" s="159"/>
      <c r="DF362" s="159"/>
      <c r="DG362" s="159"/>
      <c r="DH362" s="159"/>
      <c r="DI362" s="159"/>
      <c r="DJ362" s="159"/>
      <c r="DK362" s="159"/>
      <c r="DL362" s="159"/>
      <c r="DM362" s="159"/>
      <c r="DN362" s="159"/>
      <c r="DO362" s="159"/>
      <c r="DP362" s="159"/>
      <c r="DQ362" s="159"/>
      <c r="DR362" s="159"/>
      <c r="DS362" s="159"/>
      <c r="DT362" s="159"/>
      <c r="DU362" s="159"/>
      <c r="DV362" s="159"/>
      <c r="DW362" s="159"/>
      <c r="DX362" s="159"/>
      <c r="DY362" s="159"/>
      <c r="DZ362" s="159"/>
      <c r="EA362" s="159"/>
      <c r="EB362" s="159"/>
      <c r="EC362" s="159"/>
      <c r="ED362" s="159"/>
      <c r="EE362" s="159"/>
      <c r="EF362" s="159"/>
      <c r="EG362" s="159"/>
      <c r="EH362" s="159"/>
      <c r="EI362" s="159"/>
      <c r="EJ362" s="159"/>
      <c r="EK362" s="159"/>
      <c r="EL362" s="159"/>
      <c r="EM362" s="159"/>
      <c r="EN362" s="159"/>
      <c r="EO362" s="159"/>
      <c r="EP362" s="159"/>
      <c r="EQ362" s="159"/>
      <c r="ER362" s="159"/>
      <c r="ES362" s="159"/>
      <c r="ET362" s="159"/>
      <c r="EU362" s="159"/>
      <c r="EV362" s="159"/>
      <c r="EW362" s="159"/>
      <c r="EX362" s="159"/>
      <c r="EY362" s="159"/>
      <c r="EZ362" s="159"/>
      <c r="FA362" s="159"/>
      <c r="FB362" s="159"/>
      <c r="FC362" s="159"/>
      <c r="FD362" s="159"/>
      <c r="FE362" s="159"/>
      <c r="FF362" s="159"/>
      <c r="FG362" s="159"/>
      <c r="FH362" s="159"/>
      <c r="FI362" s="159"/>
      <c r="FJ362" s="159"/>
      <c r="FK362" s="159"/>
      <c r="FL362" s="159"/>
      <c r="FM362" s="159"/>
      <c r="FN362" s="159"/>
      <c r="FO362" s="159"/>
      <c r="FP362" s="159"/>
      <c r="FQ362" s="159"/>
      <c r="FR362" s="159"/>
      <c r="FS362" s="159"/>
      <c r="FT362" s="159"/>
      <c r="FU362" s="159"/>
      <c r="FV362" s="159"/>
      <c r="FW362" s="159"/>
      <c r="FX362" s="159"/>
      <c r="FY362" s="159"/>
      <c r="FZ362" s="159"/>
      <c r="GA362" s="159"/>
      <c r="GB362" s="159"/>
      <c r="GC362" s="159"/>
      <c r="GD362" s="159"/>
      <c r="GE362" s="159"/>
      <c r="GF362" s="159"/>
      <c r="GG362" s="159"/>
      <c r="GH362" s="159"/>
    </row>
    <row r="363" customFormat="false" ht="12.75" hidden="false" customHeight="false" outlineLevel="0" collapsed="false">
      <c r="A363" s="168"/>
      <c r="B363" s="149"/>
      <c r="C363" s="149"/>
      <c r="D363" s="149"/>
      <c r="E363" s="149"/>
      <c r="F363" s="149"/>
      <c r="G363" s="149"/>
      <c r="H363" s="148"/>
      <c r="I363" s="170"/>
      <c r="R363" s="148"/>
      <c r="S363" s="158"/>
      <c r="T363" s="159"/>
      <c r="U363" s="159"/>
      <c r="V363" s="159"/>
      <c r="W363" s="159"/>
      <c r="X363" s="159"/>
      <c r="Y363" s="159"/>
      <c r="Z363" s="159"/>
      <c r="AA363" s="159"/>
      <c r="AB363" s="159"/>
      <c r="AC363" s="159"/>
      <c r="AD363" s="159"/>
      <c r="AE363" s="159"/>
      <c r="AF363" s="159"/>
      <c r="AG363" s="159"/>
      <c r="AH363" s="159"/>
      <c r="AI363" s="159"/>
      <c r="AJ363" s="159"/>
      <c r="AK363" s="159"/>
      <c r="AL363" s="159"/>
      <c r="AM363" s="159"/>
      <c r="AN363" s="159"/>
      <c r="AO363" s="159"/>
      <c r="AP363" s="159"/>
      <c r="AQ363" s="159"/>
      <c r="AR363" s="159"/>
      <c r="AS363" s="159"/>
      <c r="AT363" s="159"/>
      <c r="AU363" s="159"/>
      <c r="AV363" s="159"/>
      <c r="AW363" s="159"/>
      <c r="AX363" s="159"/>
      <c r="AY363" s="159"/>
      <c r="AZ363" s="159"/>
      <c r="BA363" s="159"/>
      <c r="BB363" s="159"/>
      <c r="BC363" s="159"/>
      <c r="BD363" s="159"/>
      <c r="BE363" s="159"/>
      <c r="BF363" s="159"/>
      <c r="BG363" s="159"/>
      <c r="BH363" s="159"/>
      <c r="BI363" s="159"/>
      <c r="BJ363" s="159"/>
      <c r="BK363" s="159"/>
      <c r="BL363" s="159"/>
      <c r="BM363" s="159"/>
      <c r="BN363" s="159"/>
      <c r="BO363" s="159"/>
      <c r="BP363" s="159"/>
      <c r="BQ363" s="159"/>
      <c r="BR363" s="159"/>
      <c r="BS363" s="159"/>
      <c r="BT363" s="159"/>
      <c r="BU363" s="159"/>
      <c r="BV363" s="159"/>
      <c r="BW363" s="159"/>
      <c r="BX363" s="159"/>
      <c r="BY363" s="159"/>
      <c r="BZ363" s="159"/>
      <c r="CA363" s="159"/>
      <c r="CB363" s="159"/>
      <c r="CC363" s="159"/>
      <c r="CD363" s="159"/>
      <c r="CE363" s="159"/>
      <c r="CF363" s="159"/>
      <c r="CG363" s="159"/>
      <c r="CH363" s="159"/>
      <c r="CI363" s="159"/>
      <c r="CJ363" s="159"/>
      <c r="CK363" s="159"/>
      <c r="CL363" s="159"/>
      <c r="CM363" s="159"/>
      <c r="CN363" s="159"/>
      <c r="CO363" s="159"/>
      <c r="CP363" s="159"/>
      <c r="CQ363" s="159"/>
      <c r="CR363" s="159"/>
      <c r="CS363" s="159"/>
      <c r="CT363" s="159"/>
      <c r="CU363" s="159"/>
      <c r="CV363" s="159"/>
      <c r="CW363" s="159"/>
      <c r="CX363" s="159"/>
      <c r="CY363" s="159"/>
      <c r="CZ363" s="159"/>
      <c r="DA363" s="159"/>
      <c r="DB363" s="159"/>
      <c r="DC363" s="159"/>
      <c r="DD363" s="159"/>
      <c r="DE363" s="159"/>
      <c r="DF363" s="159"/>
      <c r="DG363" s="159"/>
      <c r="DH363" s="159"/>
      <c r="DI363" s="159"/>
      <c r="DJ363" s="159"/>
      <c r="DK363" s="159"/>
      <c r="DL363" s="159"/>
      <c r="DM363" s="159"/>
      <c r="DN363" s="159"/>
      <c r="DO363" s="159"/>
      <c r="DP363" s="159"/>
      <c r="DQ363" s="159"/>
      <c r="DR363" s="159"/>
      <c r="DS363" s="159"/>
      <c r="DT363" s="159"/>
      <c r="DU363" s="159"/>
      <c r="DV363" s="159"/>
      <c r="DW363" s="159"/>
      <c r="DX363" s="159"/>
      <c r="DY363" s="159"/>
      <c r="DZ363" s="159"/>
      <c r="EA363" s="159"/>
      <c r="EB363" s="159"/>
      <c r="EC363" s="159"/>
      <c r="ED363" s="159"/>
      <c r="EE363" s="159"/>
      <c r="EF363" s="159"/>
      <c r="EG363" s="159"/>
      <c r="EH363" s="159"/>
      <c r="EI363" s="159"/>
      <c r="EJ363" s="159"/>
      <c r="EK363" s="159"/>
      <c r="EL363" s="159"/>
      <c r="EM363" s="159"/>
      <c r="EN363" s="159"/>
      <c r="EO363" s="159"/>
      <c r="EP363" s="159"/>
      <c r="EQ363" s="159"/>
      <c r="ER363" s="159"/>
      <c r="ES363" s="159"/>
      <c r="ET363" s="159"/>
      <c r="EU363" s="159"/>
      <c r="EV363" s="159"/>
      <c r="EW363" s="159"/>
      <c r="EX363" s="159"/>
      <c r="EY363" s="159"/>
      <c r="EZ363" s="159"/>
      <c r="FA363" s="159"/>
      <c r="FB363" s="159"/>
      <c r="FC363" s="159"/>
      <c r="FD363" s="159"/>
      <c r="FE363" s="159"/>
      <c r="FF363" s="159"/>
      <c r="FG363" s="159"/>
      <c r="FH363" s="159"/>
      <c r="FI363" s="159"/>
      <c r="FJ363" s="159"/>
      <c r="FK363" s="159"/>
      <c r="FL363" s="159"/>
      <c r="FM363" s="159"/>
      <c r="FN363" s="159"/>
      <c r="FO363" s="159"/>
      <c r="FP363" s="159"/>
      <c r="FQ363" s="159"/>
      <c r="FR363" s="159"/>
      <c r="FS363" s="159"/>
      <c r="FT363" s="159"/>
      <c r="FU363" s="159"/>
      <c r="FV363" s="159"/>
      <c r="FW363" s="159"/>
      <c r="FX363" s="159"/>
      <c r="FY363" s="159"/>
      <c r="FZ363" s="159"/>
      <c r="GA363" s="159"/>
      <c r="GB363" s="159"/>
      <c r="GC363" s="159"/>
      <c r="GD363" s="159"/>
      <c r="GE363" s="159"/>
      <c r="GF363" s="159"/>
      <c r="GG363" s="159"/>
      <c r="GH363" s="159"/>
    </row>
    <row r="364" customFormat="false" ht="12.75" hidden="false" customHeight="false" outlineLevel="0" collapsed="false">
      <c r="A364" s="168"/>
      <c r="B364" s="149"/>
      <c r="C364" s="149"/>
      <c r="D364" s="149"/>
      <c r="E364" s="149"/>
      <c r="F364" s="149"/>
      <c r="G364" s="149"/>
      <c r="H364" s="148"/>
      <c r="I364" s="170"/>
      <c r="R364" s="148"/>
      <c r="S364" s="158"/>
      <c r="T364" s="159"/>
      <c r="U364" s="159"/>
      <c r="V364" s="159"/>
      <c r="W364" s="159"/>
      <c r="X364" s="159"/>
      <c r="Y364" s="159"/>
      <c r="Z364" s="159"/>
      <c r="AA364" s="159"/>
      <c r="AB364" s="159"/>
      <c r="AC364" s="159"/>
      <c r="AD364" s="159"/>
      <c r="AE364" s="159"/>
      <c r="AF364" s="159"/>
      <c r="AG364" s="159"/>
      <c r="AH364" s="159"/>
      <c r="AI364" s="159"/>
      <c r="AJ364" s="159"/>
      <c r="AK364" s="159"/>
      <c r="AL364" s="159"/>
      <c r="AM364" s="159"/>
      <c r="AN364" s="159"/>
      <c r="AO364" s="159"/>
      <c r="AP364" s="159"/>
      <c r="AQ364" s="159"/>
      <c r="AR364" s="159"/>
      <c r="AS364" s="159"/>
      <c r="AT364" s="159"/>
      <c r="AU364" s="159"/>
      <c r="AV364" s="159"/>
      <c r="AW364" s="159"/>
      <c r="AX364" s="159"/>
      <c r="AY364" s="159"/>
      <c r="AZ364" s="159"/>
      <c r="BA364" s="159"/>
      <c r="BB364" s="159"/>
      <c r="BC364" s="159"/>
      <c r="BD364" s="159"/>
      <c r="BE364" s="159"/>
      <c r="BF364" s="159"/>
      <c r="BG364" s="159"/>
      <c r="BH364" s="159"/>
      <c r="BI364" s="159"/>
      <c r="BJ364" s="159"/>
      <c r="BK364" s="159"/>
      <c r="BL364" s="159"/>
      <c r="BM364" s="159"/>
      <c r="BN364" s="159"/>
      <c r="BO364" s="159"/>
      <c r="BP364" s="159"/>
      <c r="BQ364" s="159"/>
      <c r="BR364" s="159"/>
      <c r="BS364" s="159"/>
      <c r="BT364" s="159"/>
      <c r="BU364" s="159"/>
      <c r="BV364" s="159"/>
      <c r="BW364" s="159"/>
      <c r="BX364" s="159"/>
      <c r="BY364" s="159"/>
      <c r="BZ364" s="159"/>
      <c r="CA364" s="159"/>
      <c r="CB364" s="159"/>
      <c r="CC364" s="159"/>
      <c r="CD364" s="159"/>
      <c r="CE364" s="159"/>
      <c r="CF364" s="159"/>
      <c r="CG364" s="159"/>
      <c r="CH364" s="159"/>
      <c r="CI364" s="159"/>
      <c r="CJ364" s="159"/>
      <c r="CK364" s="159"/>
      <c r="CL364" s="159"/>
      <c r="CM364" s="159"/>
      <c r="CN364" s="159"/>
      <c r="CO364" s="159"/>
      <c r="CP364" s="159"/>
      <c r="CQ364" s="159"/>
      <c r="CR364" s="159"/>
      <c r="CS364" s="159"/>
      <c r="CT364" s="159"/>
      <c r="CU364" s="159"/>
      <c r="CV364" s="159"/>
      <c r="CW364" s="159"/>
      <c r="CX364" s="159"/>
      <c r="CY364" s="159"/>
      <c r="CZ364" s="159"/>
      <c r="DA364" s="159"/>
      <c r="DB364" s="159"/>
      <c r="DC364" s="159"/>
      <c r="DD364" s="159"/>
      <c r="DE364" s="159"/>
      <c r="DF364" s="159"/>
      <c r="DG364" s="159"/>
      <c r="DH364" s="159"/>
      <c r="DI364" s="159"/>
      <c r="DJ364" s="159"/>
      <c r="DK364" s="159"/>
      <c r="DL364" s="159"/>
      <c r="DM364" s="159"/>
      <c r="DN364" s="159"/>
      <c r="DO364" s="159"/>
      <c r="DP364" s="159"/>
      <c r="DQ364" s="159"/>
      <c r="DR364" s="159"/>
      <c r="DS364" s="159"/>
      <c r="DT364" s="159"/>
      <c r="DU364" s="159"/>
      <c r="DV364" s="159"/>
      <c r="DW364" s="159"/>
      <c r="DX364" s="159"/>
      <c r="DY364" s="159"/>
      <c r="DZ364" s="159"/>
      <c r="EA364" s="159"/>
      <c r="EB364" s="159"/>
      <c r="EC364" s="159"/>
      <c r="ED364" s="159"/>
      <c r="EE364" s="159"/>
      <c r="EF364" s="159"/>
      <c r="EG364" s="159"/>
      <c r="EH364" s="159"/>
      <c r="EI364" s="159"/>
      <c r="EJ364" s="159"/>
      <c r="EK364" s="159"/>
      <c r="EL364" s="159"/>
      <c r="EM364" s="159"/>
      <c r="EN364" s="159"/>
      <c r="EO364" s="159"/>
      <c r="EP364" s="159"/>
      <c r="EQ364" s="159"/>
      <c r="ER364" s="159"/>
      <c r="ES364" s="159"/>
      <c r="ET364" s="159"/>
      <c r="EU364" s="159"/>
      <c r="EV364" s="159"/>
      <c r="EW364" s="159"/>
      <c r="EX364" s="159"/>
      <c r="EY364" s="159"/>
      <c r="EZ364" s="159"/>
      <c r="FA364" s="159"/>
      <c r="FB364" s="159"/>
      <c r="FC364" s="159"/>
      <c r="FD364" s="159"/>
      <c r="FE364" s="159"/>
      <c r="FF364" s="159"/>
      <c r="FG364" s="159"/>
      <c r="FH364" s="159"/>
      <c r="FI364" s="159"/>
      <c r="FJ364" s="159"/>
      <c r="FK364" s="159"/>
      <c r="FL364" s="159"/>
      <c r="FM364" s="159"/>
      <c r="FN364" s="159"/>
      <c r="FO364" s="159"/>
      <c r="FP364" s="159"/>
      <c r="FQ364" s="159"/>
      <c r="FR364" s="159"/>
      <c r="FS364" s="159"/>
      <c r="FT364" s="159"/>
      <c r="FU364" s="159"/>
      <c r="FV364" s="159"/>
      <c r="FW364" s="159"/>
      <c r="FX364" s="159"/>
      <c r="FY364" s="159"/>
      <c r="FZ364" s="159"/>
      <c r="GA364" s="159"/>
      <c r="GB364" s="159"/>
      <c r="GC364" s="159"/>
      <c r="GD364" s="159"/>
      <c r="GE364" s="159"/>
      <c r="GF364" s="159"/>
      <c r="GG364" s="159"/>
      <c r="GH364" s="159"/>
    </row>
    <row r="365" customFormat="false" ht="12.75" hidden="false" customHeight="false" outlineLevel="0" collapsed="false">
      <c r="A365" s="168"/>
      <c r="B365" s="149"/>
      <c r="C365" s="149"/>
      <c r="D365" s="149"/>
      <c r="E365" s="149"/>
      <c r="F365" s="149"/>
      <c r="G365" s="149"/>
      <c r="H365" s="148"/>
      <c r="I365" s="170"/>
      <c r="R365" s="148"/>
      <c r="S365" s="158"/>
      <c r="T365" s="159"/>
      <c r="U365" s="159"/>
      <c r="V365" s="159"/>
      <c r="W365" s="159"/>
      <c r="X365" s="159"/>
      <c r="Y365" s="159"/>
      <c r="Z365" s="159"/>
      <c r="AA365" s="159"/>
      <c r="AB365" s="159"/>
      <c r="AC365" s="159"/>
      <c r="AD365" s="159"/>
      <c r="AE365" s="159"/>
      <c r="AF365" s="159"/>
      <c r="AG365" s="159"/>
      <c r="AH365" s="159"/>
      <c r="AI365" s="159"/>
      <c r="AJ365" s="159"/>
      <c r="AK365" s="159"/>
      <c r="AL365" s="159"/>
      <c r="AM365" s="159"/>
      <c r="AN365" s="159"/>
      <c r="AO365" s="159"/>
      <c r="AP365" s="159"/>
      <c r="AQ365" s="159"/>
      <c r="AR365" s="159"/>
      <c r="AS365" s="159"/>
      <c r="AT365" s="159"/>
      <c r="AU365" s="159"/>
      <c r="AV365" s="159"/>
      <c r="AW365" s="159"/>
      <c r="AX365" s="159"/>
      <c r="AY365" s="159"/>
      <c r="AZ365" s="159"/>
      <c r="BA365" s="159"/>
      <c r="BB365" s="159"/>
      <c r="BC365" s="159"/>
      <c r="BD365" s="159"/>
      <c r="BE365" s="159"/>
      <c r="BF365" s="159"/>
      <c r="BG365" s="159"/>
      <c r="BH365" s="159"/>
      <c r="BI365" s="159"/>
      <c r="BJ365" s="159"/>
      <c r="BK365" s="159"/>
      <c r="BL365" s="159"/>
      <c r="BM365" s="159"/>
      <c r="BN365" s="159"/>
      <c r="BO365" s="159"/>
      <c r="BP365" s="159"/>
      <c r="BQ365" s="159"/>
      <c r="BR365" s="159"/>
      <c r="BS365" s="159"/>
      <c r="BT365" s="159"/>
      <c r="BU365" s="159"/>
      <c r="BV365" s="159"/>
      <c r="BW365" s="159"/>
      <c r="BX365" s="159"/>
      <c r="BY365" s="159"/>
      <c r="BZ365" s="159"/>
      <c r="CA365" s="159"/>
      <c r="CB365" s="159"/>
      <c r="CC365" s="159"/>
      <c r="CD365" s="159"/>
      <c r="CE365" s="159"/>
      <c r="CF365" s="159"/>
      <c r="CG365" s="159"/>
      <c r="CH365" s="159"/>
      <c r="CI365" s="159"/>
      <c r="CJ365" s="159"/>
      <c r="CK365" s="159"/>
      <c r="CL365" s="159"/>
      <c r="CM365" s="159"/>
      <c r="CN365" s="159"/>
      <c r="CO365" s="159"/>
      <c r="CP365" s="159"/>
      <c r="CQ365" s="159"/>
      <c r="CR365" s="159"/>
      <c r="CS365" s="159"/>
      <c r="CT365" s="159"/>
      <c r="CU365" s="159"/>
      <c r="CV365" s="159"/>
      <c r="CW365" s="159"/>
      <c r="CX365" s="159"/>
      <c r="CY365" s="159"/>
      <c r="CZ365" s="159"/>
      <c r="DA365" s="159"/>
      <c r="DB365" s="159"/>
      <c r="DC365" s="159"/>
      <c r="DD365" s="159"/>
      <c r="DE365" s="159"/>
      <c r="DF365" s="159"/>
      <c r="DG365" s="159"/>
      <c r="DH365" s="159"/>
      <c r="DI365" s="159"/>
      <c r="DJ365" s="159"/>
      <c r="DK365" s="159"/>
      <c r="DL365" s="159"/>
      <c r="DM365" s="159"/>
      <c r="DN365" s="159"/>
      <c r="DO365" s="159"/>
      <c r="DP365" s="159"/>
      <c r="DQ365" s="159"/>
      <c r="DR365" s="159"/>
      <c r="DS365" s="159"/>
      <c r="DT365" s="159"/>
      <c r="DU365" s="159"/>
      <c r="DV365" s="159"/>
      <c r="DW365" s="159"/>
      <c r="DX365" s="159"/>
      <c r="DY365" s="159"/>
      <c r="DZ365" s="159"/>
      <c r="EA365" s="159"/>
      <c r="EB365" s="159"/>
      <c r="EC365" s="159"/>
      <c r="ED365" s="159"/>
      <c r="EE365" s="159"/>
      <c r="EF365" s="159"/>
      <c r="EG365" s="159"/>
      <c r="EH365" s="159"/>
      <c r="EI365" s="159"/>
      <c r="EJ365" s="159"/>
      <c r="EK365" s="159"/>
      <c r="EL365" s="159"/>
      <c r="EM365" s="159"/>
      <c r="EN365" s="159"/>
      <c r="EO365" s="159"/>
      <c r="EP365" s="159"/>
      <c r="EQ365" s="159"/>
      <c r="ER365" s="159"/>
      <c r="ES365" s="159"/>
      <c r="ET365" s="159"/>
      <c r="EU365" s="159"/>
      <c r="EV365" s="159"/>
      <c r="EW365" s="159"/>
      <c r="EX365" s="159"/>
      <c r="EY365" s="159"/>
      <c r="EZ365" s="159"/>
      <c r="FA365" s="159"/>
      <c r="FB365" s="159"/>
      <c r="FC365" s="159"/>
      <c r="FD365" s="159"/>
      <c r="FE365" s="159"/>
      <c r="FF365" s="159"/>
      <c r="FG365" s="159"/>
      <c r="FH365" s="159"/>
      <c r="FI365" s="159"/>
      <c r="FJ365" s="159"/>
      <c r="FK365" s="159"/>
      <c r="FL365" s="159"/>
      <c r="FM365" s="159"/>
      <c r="FN365" s="159"/>
      <c r="FO365" s="159"/>
      <c r="FP365" s="159"/>
      <c r="FQ365" s="159"/>
      <c r="FR365" s="159"/>
      <c r="FS365" s="159"/>
      <c r="FT365" s="159"/>
      <c r="FU365" s="159"/>
      <c r="FV365" s="159"/>
      <c r="FW365" s="159"/>
      <c r="FX365" s="159"/>
      <c r="FY365" s="159"/>
      <c r="FZ365" s="159"/>
      <c r="GA365" s="159"/>
      <c r="GB365" s="159"/>
      <c r="GC365" s="159"/>
      <c r="GD365" s="159"/>
      <c r="GE365" s="159"/>
      <c r="GF365" s="159"/>
      <c r="GG365" s="159"/>
      <c r="GH365" s="159"/>
    </row>
    <row r="366" customFormat="false" ht="12.75" hidden="false" customHeight="false" outlineLevel="0" collapsed="false">
      <c r="A366" s="168"/>
      <c r="B366" s="149"/>
      <c r="C366" s="149"/>
      <c r="D366" s="149"/>
      <c r="E366" s="149"/>
      <c r="F366" s="149"/>
      <c r="G366" s="149"/>
      <c r="H366" s="148"/>
      <c r="I366" s="170"/>
      <c r="R366" s="148"/>
      <c r="S366" s="158"/>
      <c r="T366" s="159"/>
      <c r="U366" s="159"/>
      <c r="V366" s="159"/>
      <c r="W366" s="159"/>
      <c r="X366" s="159"/>
      <c r="Y366" s="159"/>
      <c r="Z366" s="159"/>
      <c r="AA366" s="159"/>
      <c r="AB366" s="159"/>
      <c r="AC366" s="159"/>
      <c r="AD366" s="159"/>
      <c r="AE366" s="159"/>
      <c r="AF366" s="159"/>
      <c r="AG366" s="159"/>
      <c r="AH366" s="159"/>
      <c r="AI366" s="159"/>
      <c r="AJ366" s="159"/>
      <c r="AK366" s="159"/>
      <c r="AL366" s="159"/>
      <c r="AM366" s="159"/>
      <c r="AN366" s="159"/>
      <c r="AO366" s="159"/>
      <c r="AP366" s="159"/>
      <c r="AQ366" s="159"/>
      <c r="AR366" s="159"/>
      <c r="AS366" s="159"/>
      <c r="AT366" s="159"/>
      <c r="AU366" s="159"/>
      <c r="AV366" s="159"/>
      <c r="AW366" s="159"/>
      <c r="AX366" s="159"/>
      <c r="AY366" s="159"/>
      <c r="AZ366" s="159"/>
      <c r="BA366" s="159"/>
      <c r="BB366" s="159"/>
      <c r="BC366" s="159"/>
      <c r="BD366" s="159"/>
      <c r="BE366" s="159"/>
      <c r="BF366" s="159"/>
      <c r="BG366" s="159"/>
      <c r="BH366" s="159"/>
      <c r="BI366" s="159"/>
      <c r="BJ366" s="159"/>
      <c r="BK366" s="159"/>
      <c r="BL366" s="159"/>
      <c r="BM366" s="159"/>
      <c r="BN366" s="159"/>
      <c r="BO366" s="159"/>
      <c r="BP366" s="159"/>
      <c r="BQ366" s="159"/>
      <c r="BR366" s="159"/>
      <c r="BS366" s="159"/>
      <c r="BT366" s="159"/>
      <c r="BU366" s="159"/>
      <c r="BV366" s="159"/>
      <c r="BW366" s="159"/>
      <c r="BX366" s="159"/>
      <c r="BY366" s="159"/>
      <c r="BZ366" s="159"/>
      <c r="CA366" s="159"/>
      <c r="CB366" s="159"/>
      <c r="CC366" s="159"/>
      <c r="CD366" s="159"/>
      <c r="CE366" s="159"/>
      <c r="CF366" s="159"/>
      <c r="CG366" s="159"/>
      <c r="CH366" s="159"/>
      <c r="CI366" s="159"/>
      <c r="CJ366" s="159"/>
      <c r="CK366" s="159"/>
      <c r="CL366" s="159"/>
      <c r="CM366" s="159"/>
      <c r="CN366" s="159"/>
      <c r="CO366" s="159"/>
      <c r="CP366" s="159"/>
      <c r="CQ366" s="159"/>
      <c r="CR366" s="159"/>
      <c r="CS366" s="159"/>
      <c r="CT366" s="159"/>
      <c r="CU366" s="159"/>
      <c r="CV366" s="159"/>
      <c r="CW366" s="159"/>
      <c r="CX366" s="159"/>
      <c r="CY366" s="159"/>
      <c r="CZ366" s="159"/>
      <c r="DA366" s="159"/>
      <c r="DB366" s="159"/>
      <c r="DC366" s="159"/>
      <c r="DD366" s="159"/>
      <c r="DE366" s="159"/>
      <c r="DF366" s="159"/>
      <c r="DG366" s="159"/>
      <c r="DH366" s="159"/>
      <c r="DI366" s="159"/>
      <c r="DJ366" s="159"/>
      <c r="DK366" s="159"/>
      <c r="DL366" s="159"/>
      <c r="DM366" s="159"/>
      <c r="DN366" s="159"/>
      <c r="DO366" s="159"/>
      <c r="DP366" s="159"/>
      <c r="DQ366" s="159"/>
      <c r="DR366" s="159"/>
      <c r="DS366" s="159"/>
      <c r="DT366" s="159"/>
      <c r="DU366" s="159"/>
      <c r="DV366" s="159"/>
      <c r="DW366" s="159"/>
      <c r="DX366" s="159"/>
      <c r="DY366" s="159"/>
      <c r="DZ366" s="159"/>
      <c r="EA366" s="159"/>
      <c r="EB366" s="159"/>
      <c r="EC366" s="159"/>
      <c r="ED366" s="159"/>
      <c r="EE366" s="159"/>
      <c r="EF366" s="159"/>
      <c r="EG366" s="159"/>
      <c r="EH366" s="159"/>
      <c r="EI366" s="159"/>
      <c r="EJ366" s="159"/>
      <c r="EK366" s="159"/>
      <c r="EL366" s="159"/>
      <c r="EM366" s="159"/>
      <c r="EN366" s="159"/>
      <c r="EO366" s="159"/>
      <c r="EP366" s="159"/>
      <c r="EQ366" s="159"/>
      <c r="ER366" s="159"/>
      <c r="ES366" s="159"/>
      <c r="ET366" s="159"/>
      <c r="EU366" s="159"/>
      <c r="EV366" s="159"/>
      <c r="EW366" s="159"/>
      <c r="EX366" s="159"/>
      <c r="EY366" s="159"/>
      <c r="EZ366" s="159"/>
      <c r="FA366" s="159"/>
      <c r="FB366" s="159"/>
      <c r="FC366" s="159"/>
      <c r="FD366" s="159"/>
      <c r="FE366" s="159"/>
      <c r="FF366" s="159"/>
      <c r="FG366" s="159"/>
      <c r="FH366" s="159"/>
      <c r="FI366" s="159"/>
      <c r="FJ366" s="159"/>
      <c r="FK366" s="159"/>
      <c r="FL366" s="159"/>
      <c r="FM366" s="159"/>
      <c r="FN366" s="159"/>
      <c r="FO366" s="159"/>
      <c r="FP366" s="159"/>
      <c r="FQ366" s="159"/>
      <c r="FR366" s="159"/>
      <c r="FS366" s="159"/>
      <c r="FT366" s="159"/>
      <c r="FU366" s="159"/>
      <c r="FV366" s="159"/>
      <c r="FW366" s="159"/>
      <c r="FX366" s="159"/>
      <c r="FY366" s="159"/>
      <c r="FZ366" s="159"/>
      <c r="GA366" s="159"/>
      <c r="GB366" s="159"/>
      <c r="GC366" s="159"/>
      <c r="GD366" s="159"/>
      <c r="GE366" s="159"/>
      <c r="GF366" s="159"/>
      <c r="GG366" s="159"/>
      <c r="GH366" s="159"/>
    </row>
    <row r="367" customFormat="false" ht="12.75" hidden="false" customHeight="false" outlineLevel="0" collapsed="false">
      <c r="A367" s="168"/>
      <c r="B367" s="149"/>
      <c r="C367" s="149"/>
      <c r="D367" s="149"/>
      <c r="E367" s="149"/>
      <c r="F367" s="149"/>
      <c r="G367" s="149"/>
      <c r="H367" s="148"/>
      <c r="I367" s="170"/>
      <c r="R367" s="148"/>
      <c r="S367" s="158"/>
      <c r="T367" s="159"/>
      <c r="U367" s="159"/>
      <c r="V367" s="159"/>
      <c r="W367" s="159"/>
      <c r="X367" s="159"/>
      <c r="Y367" s="159"/>
      <c r="Z367" s="159"/>
      <c r="AA367" s="159"/>
      <c r="AB367" s="159"/>
      <c r="AC367" s="159"/>
      <c r="AD367" s="159"/>
      <c r="AE367" s="159"/>
      <c r="AF367" s="159"/>
      <c r="AG367" s="159"/>
      <c r="AH367" s="159"/>
      <c r="AI367" s="159"/>
      <c r="AJ367" s="159"/>
      <c r="AK367" s="159"/>
      <c r="AL367" s="159"/>
      <c r="AM367" s="159"/>
      <c r="AN367" s="159"/>
      <c r="AO367" s="159"/>
      <c r="AP367" s="159"/>
      <c r="AQ367" s="159"/>
      <c r="AR367" s="159"/>
      <c r="AS367" s="159"/>
      <c r="AT367" s="159"/>
      <c r="AU367" s="159"/>
      <c r="AV367" s="159"/>
      <c r="AW367" s="159"/>
      <c r="AX367" s="159"/>
      <c r="AY367" s="159"/>
      <c r="AZ367" s="159"/>
      <c r="BA367" s="159"/>
      <c r="BB367" s="159"/>
      <c r="BC367" s="159"/>
      <c r="BD367" s="159"/>
      <c r="BE367" s="159"/>
      <c r="BF367" s="159"/>
      <c r="BG367" s="159"/>
      <c r="BH367" s="159"/>
      <c r="BI367" s="159"/>
      <c r="BJ367" s="159"/>
      <c r="BK367" s="159"/>
      <c r="BL367" s="159"/>
      <c r="BM367" s="159"/>
      <c r="BN367" s="159"/>
      <c r="BO367" s="159"/>
      <c r="BP367" s="159"/>
      <c r="BQ367" s="159"/>
      <c r="BR367" s="159"/>
      <c r="BS367" s="159"/>
      <c r="BT367" s="159"/>
      <c r="BU367" s="159"/>
      <c r="BV367" s="159"/>
      <c r="BW367" s="159"/>
      <c r="BX367" s="159"/>
      <c r="BY367" s="159"/>
      <c r="BZ367" s="159"/>
      <c r="CA367" s="159"/>
      <c r="CB367" s="159"/>
      <c r="CC367" s="159"/>
      <c r="CD367" s="159"/>
      <c r="CE367" s="159"/>
      <c r="CF367" s="159"/>
      <c r="CG367" s="159"/>
      <c r="CH367" s="159"/>
      <c r="CI367" s="159"/>
      <c r="CJ367" s="159"/>
      <c r="CK367" s="159"/>
      <c r="CL367" s="159"/>
      <c r="CM367" s="159"/>
      <c r="CN367" s="159"/>
      <c r="CO367" s="159"/>
      <c r="CP367" s="159"/>
      <c r="CQ367" s="159"/>
      <c r="CR367" s="159"/>
      <c r="CS367" s="159"/>
      <c r="CT367" s="159"/>
      <c r="CU367" s="159"/>
      <c r="CV367" s="159"/>
      <c r="CW367" s="159"/>
      <c r="CX367" s="159"/>
      <c r="CY367" s="159"/>
      <c r="CZ367" s="159"/>
      <c r="DA367" s="159"/>
      <c r="DB367" s="159"/>
      <c r="DC367" s="159"/>
      <c r="DD367" s="159"/>
      <c r="DE367" s="159"/>
      <c r="DF367" s="159"/>
      <c r="DG367" s="159"/>
      <c r="DH367" s="159"/>
      <c r="DI367" s="159"/>
      <c r="DJ367" s="159"/>
      <c r="DK367" s="159"/>
      <c r="DL367" s="159"/>
      <c r="DM367" s="159"/>
      <c r="DN367" s="159"/>
      <c r="DO367" s="159"/>
      <c r="DP367" s="159"/>
      <c r="DQ367" s="159"/>
      <c r="DR367" s="159"/>
      <c r="DS367" s="159"/>
      <c r="DT367" s="159"/>
      <c r="DU367" s="159"/>
      <c r="DV367" s="159"/>
      <c r="DW367" s="159"/>
      <c r="DX367" s="159"/>
      <c r="DY367" s="159"/>
      <c r="DZ367" s="159"/>
      <c r="EA367" s="159"/>
      <c r="EB367" s="159"/>
      <c r="EC367" s="159"/>
      <c r="ED367" s="159"/>
      <c r="EE367" s="159"/>
      <c r="EF367" s="159"/>
      <c r="EG367" s="159"/>
      <c r="EH367" s="159"/>
      <c r="EI367" s="159"/>
      <c r="EJ367" s="159"/>
      <c r="EK367" s="159"/>
      <c r="EL367" s="159"/>
      <c r="EM367" s="159"/>
      <c r="EN367" s="159"/>
      <c r="EO367" s="159"/>
      <c r="EP367" s="159"/>
      <c r="EQ367" s="159"/>
      <c r="ER367" s="159"/>
      <c r="ES367" s="159"/>
      <c r="ET367" s="159"/>
      <c r="EU367" s="159"/>
      <c r="EV367" s="159"/>
      <c r="EW367" s="159"/>
      <c r="EX367" s="159"/>
      <c r="EY367" s="159"/>
      <c r="EZ367" s="159"/>
      <c r="FA367" s="159"/>
      <c r="FB367" s="159"/>
      <c r="FC367" s="159"/>
      <c r="FD367" s="159"/>
      <c r="FE367" s="159"/>
      <c r="FF367" s="159"/>
      <c r="FG367" s="159"/>
      <c r="FH367" s="159"/>
      <c r="FI367" s="159"/>
      <c r="FJ367" s="159"/>
      <c r="FK367" s="159"/>
      <c r="FL367" s="159"/>
      <c r="FM367" s="159"/>
      <c r="FN367" s="159"/>
      <c r="FO367" s="159"/>
      <c r="FP367" s="159"/>
      <c r="FQ367" s="159"/>
      <c r="FR367" s="159"/>
      <c r="FS367" s="159"/>
      <c r="FT367" s="159"/>
      <c r="FU367" s="159"/>
      <c r="FV367" s="159"/>
      <c r="FW367" s="159"/>
      <c r="FX367" s="159"/>
      <c r="FY367" s="159"/>
      <c r="FZ367" s="159"/>
      <c r="GA367" s="159"/>
      <c r="GB367" s="159"/>
      <c r="GC367" s="159"/>
      <c r="GD367" s="159"/>
      <c r="GE367" s="159"/>
      <c r="GF367" s="159"/>
      <c r="GG367" s="159"/>
      <c r="GH367" s="159"/>
    </row>
    <row r="368" customFormat="false" ht="12.75" hidden="false" customHeight="false" outlineLevel="0" collapsed="false">
      <c r="A368" s="168"/>
      <c r="B368" s="149"/>
      <c r="C368" s="149"/>
      <c r="D368" s="149"/>
      <c r="E368" s="149"/>
      <c r="F368" s="149"/>
      <c r="G368" s="149"/>
      <c r="H368" s="148"/>
      <c r="I368" s="170"/>
      <c r="R368" s="148"/>
      <c r="S368" s="158"/>
      <c r="T368" s="159"/>
      <c r="U368" s="159"/>
      <c r="V368" s="159"/>
      <c r="W368" s="159"/>
      <c r="X368" s="159"/>
      <c r="Y368" s="159"/>
      <c r="Z368" s="159"/>
      <c r="AA368" s="159"/>
      <c r="AB368" s="159"/>
      <c r="AC368" s="159"/>
      <c r="AD368" s="159"/>
      <c r="AE368" s="159"/>
      <c r="AF368" s="159"/>
      <c r="AG368" s="159"/>
      <c r="AH368" s="159"/>
      <c r="AI368" s="159"/>
      <c r="AJ368" s="159"/>
      <c r="AK368" s="159"/>
      <c r="AL368" s="159"/>
      <c r="AM368" s="159"/>
      <c r="AN368" s="159"/>
      <c r="AO368" s="159"/>
      <c r="AP368" s="159"/>
      <c r="AQ368" s="159"/>
      <c r="AR368" s="159"/>
      <c r="AS368" s="159"/>
      <c r="AT368" s="159"/>
      <c r="AU368" s="159"/>
      <c r="AV368" s="159"/>
      <c r="AW368" s="159"/>
      <c r="AX368" s="159"/>
      <c r="AY368" s="159"/>
      <c r="AZ368" s="159"/>
      <c r="BA368" s="159"/>
      <c r="BB368" s="159"/>
      <c r="BC368" s="159"/>
      <c r="BD368" s="159"/>
      <c r="BE368" s="159"/>
      <c r="BF368" s="159"/>
      <c r="BG368" s="159"/>
      <c r="BH368" s="159"/>
      <c r="BI368" s="159"/>
      <c r="BJ368" s="159"/>
      <c r="BK368" s="159"/>
      <c r="BL368" s="159"/>
      <c r="BM368" s="159"/>
      <c r="BN368" s="159"/>
      <c r="BO368" s="159"/>
      <c r="BP368" s="159"/>
      <c r="BQ368" s="159"/>
      <c r="BR368" s="159"/>
      <c r="BS368" s="159"/>
      <c r="BT368" s="159"/>
      <c r="BU368" s="159"/>
      <c r="BV368" s="159"/>
      <c r="BW368" s="159"/>
      <c r="BX368" s="159"/>
      <c r="BY368" s="159"/>
      <c r="BZ368" s="159"/>
      <c r="CA368" s="159"/>
      <c r="CB368" s="159"/>
      <c r="CC368" s="159"/>
      <c r="CD368" s="159"/>
      <c r="CE368" s="159"/>
      <c r="CF368" s="159"/>
      <c r="CG368" s="159"/>
      <c r="CH368" s="159"/>
      <c r="CI368" s="159"/>
      <c r="CJ368" s="159"/>
      <c r="CK368" s="159"/>
      <c r="CL368" s="159"/>
      <c r="CM368" s="159"/>
      <c r="CN368" s="159"/>
      <c r="CO368" s="159"/>
      <c r="CP368" s="159"/>
      <c r="CQ368" s="159"/>
      <c r="CR368" s="159"/>
      <c r="CS368" s="159"/>
      <c r="CT368" s="159"/>
      <c r="CU368" s="159"/>
      <c r="CV368" s="159"/>
      <c r="CW368" s="159"/>
      <c r="CX368" s="159"/>
      <c r="CY368" s="159"/>
      <c r="CZ368" s="159"/>
      <c r="DA368" s="159"/>
      <c r="DB368" s="159"/>
      <c r="DC368" s="159"/>
      <c r="DD368" s="159"/>
      <c r="DE368" s="159"/>
      <c r="DF368" s="159"/>
      <c r="DG368" s="159"/>
      <c r="DH368" s="159"/>
      <c r="DI368" s="159"/>
      <c r="DJ368" s="159"/>
      <c r="DK368" s="159"/>
      <c r="DL368" s="159"/>
      <c r="DM368" s="159"/>
      <c r="DN368" s="159"/>
      <c r="DO368" s="159"/>
      <c r="DP368" s="159"/>
      <c r="DQ368" s="159"/>
      <c r="DR368" s="159"/>
      <c r="DS368" s="159"/>
      <c r="DT368" s="159"/>
      <c r="DU368" s="159"/>
      <c r="DV368" s="159"/>
      <c r="DW368" s="159"/>
      <c r="DX368" s="159"/>
      <c r="DY368" s="159"/>
      <c r="DZ368" s="159"/>
      <c r="EA368" s="159"/>
      <c r="EB368" s="159"/>
      <c r="EC368" s="159"/>
      <c r="ED368" s="159"/>
      <c r="EE368" s="159"/>
      <c r="EF368" s="159"/>
      <c r="EG368" s="159"/>
      <c r="EH368" s="159"/>
      <c r="EI368" s="159"/>
      <c r="EJ368" s="159"/>
      <c r="EK368" s="159"/>
      <c r="EL368" s="159"/>
      <c r="EM368" s="159"/>
      <c r="EN368" s="159"/>
      <c r="EO368" s="159"/>
      <c r="EP368" s="159"/>
      <c r="EQ368" s="159"/>
      <c r="ER368" s="159"/>
      <c r="ES368" s="159"/>
      <c r="ET368" s="159"/>
      <c r="EU368" s="159"/>
      <c r="EV368" s="159"/>
      <c r="EW368" s="159"/>
      <c r="EX368" s="159"/>
      <c r="EY368" s="159"/>
      <c r="EZ368" s="159"/>
      <c r="FA368" s="159"/>
      <c r="FB368" s="159"/>
      <c r="FC368" s="159"/>
      <c r="FD368" s="159"/>
      <c r="FE368" s="159"/>
      <c r="FF368" s="159"/>
      <c r="FG368" s="159"/>
      <c r="FH368" s="159"/>
      <c r="FI368" s="159"/>
      <c r="FJ368" s="159"/>
      <c r="FK368" s="159"/>
      <c r="FL368" s="159"/>
      <c r="FM368" s="159"/>
      <c r="FN368" s="159"/>
      <c r="FO368" s="159"/>
      <c r="FP368" s="159"/>
      <c r="FQ368" s="159"/>
      <c r="FR368" s="159"/>
      <c r="FS368" s="159"/>
      <c r="FT368" s="159"/>
      <c r="FU368" s="159"/>
      <c r="FV368" s="159"/>
      <c r="FW368" s="159"/>
      <c r="FX368" s="159"/>
      <c r="FY368" s="159"/>
      <c r="FZ368" s="159"/>
      <c r="GA368" s="159"/>
      <c r="GB368" s="159"/>
      <c r="GC368" s="159"/>
      <c r="GD368" s="159"/>
      <c r="GE368" s="159"/>
      <c r="GF368" s="159"/>
      <c r="GG368" s="159"/>
      <c r="GH368" s="159"/>
    </row>
    <row r="369" customFormat="false" ht="12.75" hidden="false" customHeight="false" outlineLevel="0" collapsed="false">
      <c r="A369" s="168"/>
      <c r="B369" s="149"/>
      <c r="C369" s="149"/>
      <c r="D369" s="149"/>
      <c r="E369" s="149"/>
      <c r="F369" s="149"/>
      <c r="G369" s="149"/>
      <c r="H369" s="148"/>
      <c r="I369" s="170"/>
      <c r="R369" s="148"/>
      <c r="S369" s="158"/>
      <c r="T369" s="159"/>
      <c r="U369" s="159"/>
      <c r="V369" s="159"/>
      <c r="W369" s="159"/>
      <c r="X369" s="159"/>
      <c r="Y369" s="159"/>
      <c r="Z369" s="159"/>
      <c r="AA369" s="159"/>
      <c r="AB369" s="159"/>
      <c r="AC369" s="159"/>
      <c r="AD369" s="159"/>
      <c r="AE369" s="159"/>
      <c r="AF369" s="159"/>
      <c r="AG369" s="159"/>
      <c r="AH369" s="159"/>
      <c r="AI369" s="159"/>
      <c r="AJ369" s="159"/>
      <c r="AK369" s="159"/>
      <c r="AL369" s="159"/>
      <c r="AM369" s="159"/>
      <c r="AN369" s="159"/>
      <c r="AO369" s="159"/>
      <c r="AP369" s="159"/>
      <c r="AQ369" s="159"/>
      <c r="AR369" s="159"/>
      <c r="AS369" s="159"/>
      <c r="AT369" s="159"/>
      <c r="AU369" s="159"/>
      <c r="AV369" s="159"/>
      <c r="AW369" s="159"/>
      <c r="AX369" s="159"/>
      <c r="AY369" s="159"/>
      <c r="AZ369" s="159"/>
      <c r="BA369" s="159"/>
      <c r="BB369" s="159"/>
      <c r="BC369" s="159"/>
      <c r="BD369" s="159"/>
      <c r="BE369" s="159"/>
      <c r="BF369" s="159"/>
      <c r="BG369" s="159"/>
      <c r="BH369" s="159"/>
      <c r="BI369" s="159"/>
      <c r="BJ369" s="159"/>
      <c r="BK369" s="159"/>
      <c r="BL369" s="159"/>
      <c r="BM369" s="159"/>
      <c r="BN369" s="159"/>
      <c r="BO369" s="159"/>
      <c r="BP369" s="159"/>
      <c r="BQ369" s="159"/>
      <c r="BR369" s="159"/>
      <c r="BS369" s="159"/>
      <c r="BT369" s="159"/>
      <c r="BU369" s="159"/>
      <c r="BV369" s="159"/>
      <c r="BW369" s="159"/>
      <c r="BX369" s="159"/>
      <c r="BY369" s="159"/>
      <c r="BZ369" s="159"/>
      <c r="CA369" s="159"/>
      <c r="CB369" s="159"/>
      <c r="CC369" s="159"/>
      <c r="CD369" s="159"/>
      <c r="CE369" s="159"/>
      <c r="CF369" s="159"/>
      <c r="CG369" s="159"/>
      <c r="CH369" s="159"/>
      <c r="CI369" s="159"/>
      <c r="CJ369" s="159"/>
      <c r="CK369" s="159"/>
      <c r="CL369" s="159"/>
      <c r="CM369" s="159"/>
      <c r="CN369" s="159"/>
      <c r="CO369" s="159"/>
      <c r="CP369" s="159"/>
      <c r="CQ369" s="159"/>
      <c r="CR369" s="159"/>
      <c r="CS369" s="159"/>
      <c r="CT369" s="159"/>
      <c r="CU369" s="159"/>
      <c r="CV369" s="159"/>
      <c r="CW369" s="159"/>
      <c r="CX369" s="159"/>
      <c r="CY369" s="159"/>
      <c r="CZ369" s="159"/>
      <c r="DA369" s="159"/>
      <c r="DB369" s="159"/>
      <c r="DC369" s="159"/>
      <c r="DD369" s="159"/>
      <c r="DE369" s="159"/>
      <c r="DF369" s="159"/>
      <c r="DG369" s="159"/>
      <c r="DH369" s="159"/>
      <c r="DI369" s="159"/>
      <c r="DJ369" s="159"/>
      <c r="DK369" s="159"/>
      <c r="DL369" s="159"/>
      <c r="DM369" s="159"/>
      <c r="DN369" s="159"/>
      <c r="DO369" s="159"/>
      <c r="DP369" s="159"/>
      <c r="DQ369" s="159"/>
      <c r="DR369" s="159"/>
      <c r="DS369" s="159"/>
      <c r="DT369" s="159"/>
      <c r="DU369" s="159"/>
      <c r="DV369" s="159"/>
      <c r="DW369" s="159"/>
      <c r="DX369" s="159"/>
      <c r="DY369" s="159"/>
      <c r="DZ369" s="159"/>
      <c r="EA369" s="159"/>
      <c r="EB369" s="159"/>
      <c r="EC369" s="159"/>
      <c r="ED369" s="159"/>
      <c r="EE369" s="159"/>
      <c r="EF369" s="159"/>
      <c r="EG369" s="159"/>
      <c r="EH369" s="159"/>
      <c r="EI369" s="159"/>
      <c r="EJ369" s="159"/>
      <c r="EK369" s="159"/>
      <c r="EL369" s="159"/>
      <c r="EM369" s="159"/>
      <c r="EN369" s="159"/>
      <c r="EO369" s="159"/>
      <c r="EP369" s="159"/>
      <c r="EQ369" s="159"/>
      <c r="ER369" s="159"/>
      <c r="ES369" s="159"/>
      <c r="ET369" s="159"/>
      <c r="EU369" s="159"/>
      <c r="EV369" s="159"/>
      <c r="EW369" s="159"/>
      <c r="EX369" s="159"/>
      <c r="EY369" s="159"/>
      <c r="EZ369" s="159"/>
      <c r="FA369" s="159"/>
      <c r="FB369" s="159"/>
      <c r="FC369" s="159"/>
      <c r="FD369" s="159"/>
      <c r="FE369" s="159"/>
      <c r="FF369" s="159"/>
      <c r="FG369" s="159"/>
      <c r="FH369" s="159"/>
      <c r="FI369" s="159"/>
      <c r="FJ369" s="159"/>
      <c r="FK369" s="159"/>
      <c r="FL369" s="159"/>
      <c r="FM369" s="159"/>
      <c r="FN369" s="159"/>
      <c r="FO369" s="159"/>
      <c r="FP369" s="159"/>
      <c r="FQ369" s="159"/>
      <c r="FR369" s="159"/>
      <c r="FS369" s="159"/>
      <c r="FT369" s="159"/>
      <c r="FU369" s="159"/>
      <c r="FV369" s="159"/>
      <c r="FW369" s="159"/>
      <c r="FX369" s="159"/>
      <c r="FY369" s="159"/>
      <c r="FZ369" s="159"/>
      <c r="GA369" s="159"/>
      <c r="GB369" s="159"/>
      <c r="GC369" s="159"/>
      <c r="GD369" s="159"/>
      <c r="GE369" s="159"/>
      <c r="GF369" s="159"/>
      <c r="GG369" s="159"/>
      <c r="GH369" s="159"/>
    </row>
    <row r="370" customFormat="false" ht="12.75" hidden="false" customHeight="false" outlineLevel="0" collapsed="false">
      <c r="A370" s="168"/>
      <c r="B370" s="149"/>
      <c r="C370" s="149"/>
      <c r="D370" s="149"/>
      <c r="E370" s="149"/>
      <c r="F370" s="149"/>
      <c r="G370" s="149"/>
      <c r="H370" s="148"/>
      <c r="I370" s="170"/>
      <c r="R370" s="148"/>
      <c r="S370" s="158"/>
      <c r="T370" s="159"/>
      <c r="U370" s="159"/>
      <c r="V370" s="159"/>
      <c r="W370" s="159"/>
      <c r="X370" s="159"/>
      <c r="Y370" s="159"/>
      <c r="Z370" s="159"/>
      <c r="AA370" s="159"/>
      <c r="AB370" s="159"/>
      <c r="AC370" s="159"/>
      <c r="AD370" s="159"/>
      <c r="AE370" s="159"/>
      <c r="AF370" s="159"/>
      <c r="AG370" s="159"/>
      <c r="AH370" s="159"/>
      <c r="AI370" s="159"/>
      <c r="AJ370" s="159"/>
      <c r="AK370" s="159"/>
      <c r="AL370" s="159"/>
      <c r="AM370" s="159"/>
      <c r="AN370" s="159"/>
      <c r="AO370" s="159"/>
      <c r="AP370" s="159"/>
      <c r="AQ370" s="159"/>
      <c r="AR370" s="159"/>
      <c r="AS370" s="159"/>
      <c r="AT370" s="159"/>
      <c r="AU370" s="159"/>
      <c r="AV370" s="159"/>
      <c r="AW370" s="159"/>
      <c r="AX370" s="159"/>
      <c r="AY370" s="159"/>
      <c r="AZ370" s="159"/>
      <c r="BA370" s="159"/>
      <c r="BB370" s="159"/>
      <c r="BC370" s="159"/>
      <c r="BD370" s="159"/>
      <c r="BE370" s="159"/>
      <c r="BF370" s="159"/>
      <c r="BG370" s="159"/>
      <c r="BH370" s="159"/>
      <c r="BI370" s="159"/>
      <c r="BJ370" s="159"/>
      <c r="BK370" s="159"/>
      <c r="BL370" s="159"/>
      <c r="BM370" s="159"/>
      <c r="BN370" s="159"/>
      <c r="BO370" s="159"/>
      <c r="BP370" s="159"/>
      <c r="BQ370" s="159"/>
      <c r="BR370" s="159"/>
      <c r="BS370" s="159"/>
      <c r="BT370" s="159"/>
      <c r="BU370" s="159"/>
      <c r="BV370" s="159"/>
      <c r="BW370" s="159"/>
      <c r="BX370" s="159"/>
      <c r="BY370" s="159"/>
      <c r="BZ370" s="159"/>
      <c r="CA370" s="159"/>
      <c r="CB370" s="159"/>
      <c r="CC370" s="159"/>
      <c r="CD370" s="159"/>
      <c r="CE370" s="159"/>
      <c r="CF370" s="159"/>
      <c r="CG370" s="159"/>
      <c r="CH370" s="159"/>
      <c r="CI370" s="159"/>
      <c r="CJ370" s="159"/>
      <c r="CK370" s="159"/>
      <c r="CL370" s="159"/>
      <c r="CM370" s="159"/>
      <c r="CN370" s="159"/>
      <c r="CO370" s="159"/>
      <c r="CP370" s="159"/>
      <c r="CQ370" s="159"/>
      <c r="CR370" s="159"/>
      <c r="CS370" s="159"/>
      <c r="CT370" s="159"/>
      <c r="CU370" s="159"/>
      <c r="CV370" s="159"/>
      <c r="CW370" s="159"/>
      <c r="CX370" s="159"/>
      <c r="CY370" s="159"/>
      <c r="CZ370" s="159"/>
      <c r="DA370" s="159"/>
      <c r="DB370" s="159"/>
      <c r="DC370" s="159"/>
      <c r="DD370" s="159"/>
      <c r="DE370" s="159"/>
      <c r="DF370" s="159"/>
      <c r="DG370" s="159"/>
      <c r="DH370" s="159"/>
      <c r="DI370" s="159"/>
      <c r="DJ370" s="159"/>
      <c r="DK370" s="159"/>
      <c r="DL370" s="159"/>
      <c r="DM370" s="159"/>
      <c r="DN370" s="159"/>
      <c r="DO370" s="159"/>
      <c r="DP370" s="159"/>
      <c r="DQ370" s="159"/>
      <c r="DR370" s="159"/>
      <c r="DS370" s="159"/>
      <c r="DT370" s="159"/>
      <c r="DU370" s="159"/>
      <c r="DV370" s="159"/>
      <c r="DW370" s="159"/>
      <c r="DX370" s="159"/>
      <c r="DY370" s="159"/>
      <c r="DZ370" s="159"/>
      <c r="EA370" s="159"/>
      <c r="EB370" s="159"/>
      <c r="EC370" s="159"/>
      <c r="ED370" s="159"/>
      <c r="EE370" s="159"/>
      <c r="EF370" s="159"/>
      <c r="EG370" s="159"/>
      <c r="EH370" s="159"/>
      <c r="EI370" s="159"/>
      <c r="EJ370" s="159"/>
      <c r="EK370" s="159"/>
      <c r="EL370" s="159"/>
      <c r="EM370" s="159"/>
      <c r="EN370" s="159"/>
      <c r="EO370" s="159"/>
      <c r="EP370" s="159"/>
      <c r="EQ370" s="159"/>
      <c r="ER370" s="159"/>
      <c r="ES370" s="159"/>
      <c r="ET370" s="159"/>
      <c r="EU370" s="159"/>
      <c r="EV370" s="159"/>
      <c r="EW370" s="159"/>
      <c r="EX370" s="159"/>
      <c r="EY370" s="159"/>
      <c r="EZ370" s="159"/>
      <c r="FA370" s="159"/>
      <c r="FB370" s="159"/>
      <c r="FC370" s="159"/>
      <c r="FD370" s="159"/>
      <c r="FE370" s="159"/>
      <c r="FF370" s="159"/>
      <c r="FG370" s="159"/>
      <c r="FH370" s="159"/>
      <c r="FI370" s="159"/>
      <c r="FJ370" s="159"/>
      <c r="FK370" s="159"/>
      <c r="FL370" s="159"/>
      <c r="FM370" s="159"/>
      <c r="FN370" s="159"/>
      <c r="FO370" s="159"/>
      <c r="FP370" s="159"/>
      <c r="FQ370" s="159"/>
      <c r="FR370" s="159"/>
      <c r="FS370" s="159"/>
      <c r="FT370" s="159"/>
      <c r="FU370" s="159"/>
      <c r="FV370" s="159"/>
      <c r="FW370" s="159"/>
      <c r="FX370" s="159"/>
      <c r="FY370" s="159"/>
      <c r="FZ370" s="159"/>
      <c r="GA370" s="159"/>
      <c r="GB370" s="159"/>
      <c r="GC370" s="159"/>
      <c r="GD370" s="159"/>
      <c r="GE370" s="159"/>
      <c r="GF370" s="159"/>
      <c r="GG370" s="159"/>
      <c r="GH370" s="159"/>
    </row>
    <row r="371" customFormat="false" ht="12.75" hidden="false" customHeight="false" outlineLevel="0" collapsed="false">
      <c r="A371" s="168"/>
      <c r="B371" s="149"/>
      <c r="C371" s="149"/>
      <c r="D371" s="149"/>
      <c r="E371" s="149"/>
      <c r="F371" s="149"/>
      <c r="G371" s="149"/>
      <c r="H371" s="148"/>
      <c r="I371" s="170"/>
      <c r="R371" s="148"/>
      <c r="S371" s="158"/>
      <c r="T371" s="159"/>
      <c r="U371" s="159"/>
      <c r="V371" s="159"/>
      <c r="W371" s="159"/>
      <c r="X371" s="159"/>
      <c r="Y371" s="159"/>
      <c r="Z371" s="159"/>
      <c r="AA371" s="159"/>
      <c r="AB371" s="159"/>
      <c r="AC371" s="159"/>
      <c r="AD371" s="159"/>
      <c r="AE371" s="159"/>
      <c r="AF371" s="159"/>
      <c r="AG371" s="159"/>
      <c r="AH371" s="159"/>
      <c r="AI371" s="159"/>
      <c r="AJ371" s="159"/>
      <c r="AK371" s="159"/>
      <c r="AL371" s="159"/>
      <c r="AM371" s="159"/>
      <c r="AN371" s="159"/>
      <c r="AO371" s="159"/>
      <c r="AP371" s="159"/>
      <c r="AQ371" s="159"/>
      <c r="AR371" s="159"/>
      <c r="AS371" s="159"/>
      <c r="AT371" s="159"/>
      <c r="AU371" s="159"/>
      <c r="AV371" s="159"/>
      <c r="AW371" s="159"/>
      <c r="AX371" s="159"/>
      <c r="AY371" s="159"/>
      <c r="AZ371" s="159"/>
      <c r="BA371" s="159"/>
      <c r="BB371" s="159"/>
      <c r="BC371" s="159"/>
      <c r="BD371" s="159"/>
      <c r="BE371" s="159"/>
      <c r="BF371" s="159"/>
      <c r="BG371" s="159"/>
      <c r="BH371" s="159"/>
      <c r="BI371" s="159"/>
      <c r="BJ371" s="159"/>
      <c r="BK371" s="159"/>
      <c r="BL371" s="159"/>
      <c r="BM371" s="159"/>
      <c r="BN371" s="159"/>
      <c r="BO371" s="159"/>
      <c r="BP371" s="159"/>
      <c r="BQ371" s="159"/>
      <c r="BR371" s="159"/>
      <c r="BS371" s="159"/>
      <c r="BT371" s="159"/>
      <c r="BU371" s="159"/>
      <c r="BV371" s="159"/>
      <c r="BW371" s="159"/>
      <c r="BX371" s="159"/>
      <c r="BY371" s="159"/>
      <c r="BZ371" s="159"/>
      <c r="CA371" s="159"/>
      <c r="CB371" s="159"/>
      <c r="CC371" s="159"/>
      <c r="CD371" s="159"/>
      <c r="CE371" s="159"/>
      <c r="CF371" s="159"/>
      <c r="CG371" s="159"/>
      <c r="CH371" s="159"/>
      <c r="CI371" s="159"/>
      <c r="CJ371" s="159"/>
      <c r="CK371" s="159"/>
      <c r="CL371" s="159"/>
      <c r="CM371" s="159"/>
      <c r="CN371" s="159"/>
      <c r="CO371" s="159"/>
      <c r="CP371" s="159"/>
      <c r="CQ371" s="159"/>
      <c r="CR371" s="159"/>
      <c r="CS371" s="159"/>
      <c r="CT371" s="159"/>
      <c r="CU371" s="159"/>
      <c r="CV371" s="159"/>
      <c r="CW371" s="159"/>
      <c r="CX371" s="159"/>
      <c r="CY371" s="159"/>
      <c r="CZ371" s="159"/>
      <c r="DA371" s="159"/>
      <c r="DB371" s="159"/>
      <c r="DC371" s="159"/>
      <c r="DD371" s="159"/>
      <c r="DE371" s="159"/>
      <c r="DF371" s="159"/>
      <c r="DG371" s="159"/>
      <c r="DH371" s="159"/>
      <c r="DI371" s="159"/>
      <c r="DJ371" s="159"/>
      <c r="DK371" s="159"/>
      <c r="DL371" s="159"/>
      <c r="DM371" s="159"/>
      <c r="DN371" s="159"/>
      <c r="DO371" s="159"/>
      <c r="DP371" s="159"/>
      <c r="DQ371" s="159"/>
      <c r="DR371" s="159"/>
      <c r="DS371" s="159"/>
      <c r="DT371" s="159"/>
      <c r="DU371" s="159"/>
      <c r="DV371" s="159"/>
      <c r="DW371" s="159"/>
      <c r="DX371" s="159"/>
      <c r="DY371" s="159"/>
      <c r="DZ371" s="159"/>
      <c r="EA371" s="159"/>
      <c r="EB371" s="159"/>
      <c r="EC371" s="159"/>
      <c r="ED371" s="159"/>
      <c r="EE371" s="159"/>
      <c r="EF371" s="159"/>
      <c r="EG371" s="159"/>
      <c r="EH371" s="159"/>
      <c r="EI371" s="159"/>
      <c r="EJ371" s="159"/>
      <c r="EK371" s="159"/>
      <c r="EL371" s="159"/>
      <c r="EM371" s="159"/>
      <c r="EN371" s="159"/>
      <c r="EO371" s="159"/>
      <c r="EP371" s="159"/>
      <c r="EQ371" s="159"/>
      <c r="ER371" s="159"/>
      <c r="ES371" s="159"/>
      <c r="ET371" s="159"/>
      <c r="EU371" s="159"/>
      <c r="EV371" s="159"/>
      <c r="EW371" s="159"/>
      <c r="EX371" s="159"/>
      <c r="EY371" s="159"/>
      <c r="EZ371" s="159"/>
      <c r="FA371" s="159"/>
      <c r="FB371" s="159"/>
      <c r="FC371" s="159"/>
      <c r="FD371" s="159"/>
      <c r="FE371" s="159"/>
      <c r="FF371" s="159"/>
      <c r="FG371" s="159"/>
      <c r="FH371" s="159"/>
      <c r="FI371" s="159"/>
      <c r="FJ371" s="159"/>
      <c r="FK371" s="159"/>
      <c r="FL371" s="159"/>
      <c r="FM371" s="159"/>
      <c r="FN371" s="159"/>
      <c r="FO371" s="159"/>
      <c r="FP371" s="159"/>
      <c r="FQ371" s="159"/>
      <c r="FR371" s="159"/>
      <c r="FS371" s="159"/>
      <c r="FT371" s="159"/>
      <c r="FU371" s="159"/>
      <c r="FV371" s="159"/>
      <c r="FW371" s="159"/>
      <c r="FX371" s="159"/>
      <c r="FY371" s="159"/>
      <c r="FZ371" s="159"/>
      <c r="GA371" s="159"/>
      <c r="GB371" s="159"/>
      <c r="GC371" s="159"/>
      <c r="GD371" s="159"/>
      <c r="GE371" s="159"/>
      <c r="GF371" s="159"/>
      <c r="GG371" s="159"/>
      <c r="GH371" s="159"/>
    </row>
    <row r="372" customFormat="false" ht="12.75" hidden="false" customHeight="false" outlineLevel="0" collapsed="false">
      <c r="A372" s="168"/>
      <c r="B372" s="149"/>
      <c r="C372" s="149"/>
      <c r="D372" s="149"/>
      <c r="E372" s="149"/>
      <c r="F372" s="149"/>
      <c r="G372" s="149"/>
      <c r="H372" s="148"/>
      <c r="I372" s="170"/>
      <c r="R372" s="148"/>
      <c r="S372" s="158"/>
      <c r="T372" s="159"/>
      <c r="U372" s="159"/>
      <c r="V372" s="159"/>
      <c r="W372" s="159"/>
      <c r="X372" s="159"/>
      <c r="Y372" s="159"/>
      <c r="Z372" s="159"/>
      <c r="AA372" s="159"/>
      <c r="AB372" s="159"/>
      <c r="AC372" s="159"/>
      <c r="AD372" s="159"/>
      <c r="AE372" s="159"/>
      <c r="AF372" s="159"/>
      <c r="AG372" s="159"/>
      <c r="AH372" s="159"/>
      <c r="AI372" s="159"/>
      <c r="AJ372" s="159"/>
      <c r="AK372" s="159"/>
      <c r="AL372" s="159"/>
      <c r="AM372" s="159"/>
      <c r="AN372" s="159"/>
      <c r="AO372" s="159"/>
      <c r="AP372" s="159"/>
      <c r="AQ372" s="159"/>
      <c r="AR372" s="159"/>
      <c r="AS372" s="159"/>
      <c r="AT372" s="159"/>
      <c r="AU372" s="159"/>
      <c r="AV372" s="159"/>
      <c r="AW372" s="159"/>
      <c r="AX372" s="159"/>
      <c r="AY372" s="159"/>
      <c r="AZ372" s="159"/>
      <c r="BA372" s="159"/>
      <c r="BB372" s="159"/>
      <c r="BC372" s="159"/>
      <c r="BD372" s="159"/>
      <c r="BE372" s="159"/>
      <c r="BF372" s="159"/>
      <c r="BG372" s="159"/>
      <c r="BH372" s="159"/>
      <c r="BI372" s="159"/>
      <c r="BJ372" s="159"/>
      <c r="BK372" s="159"/>
      <c r="BL372" s="159"/>
      <c r="BM372" s="159"/>
      <c r="BN372" s="159"/>
      <c r="BO372" s="159"/>
      <c r="BP372" s="159"/>
      <c r="BQ372" s="159"/>
      <c r="BR372" s="159"/>
      <c r="BS372" s="159"/>
      <c r="BT372" s="159"/>
      <c r="BU372" s="159"/>
      <c r="BV372" s="159"/>
      <c r="BW372" s="159"/>
      <c r="BX372" s="159"/>
      <c r="BY372" s="159"/>
      <c r="BZ372" s="159"/>
      <c r="CA372" s="159"/>
      <c r="CB372" s="159"/>
      <c r="CC372" s="159"/>
      <c r="CD372" s="159"/>
      <c r="CE372" s="159"/>
      <c r="CF372" s="159"/>
      <c r="CG372" s="159"/>
      <c r="CH372" s="159"/>
      <c r="CI372" s="159"/>
      <c r="CJ372" s="159"/>
      <c r="CK372" s="159"/>
      <c r="CL372" s="159"/>
      <c r="CM372" s="159"/>
      <c r="CN372" s="159"/>
      <c r="CO372" s="159"/>
      <c r="CP372" s="159"/>
      <c r="CQ372" s="159"/>
      <c r="CR372" s="159"/>
      <c r="CS372" s="159"/>
      <c r="CT372" s="159"/>
      <c r="CU372" s="159"/>
      <c r="CV372" s="159"/>
      <c r="CW372" s="159"/>
      <c r="CX372" s="159"/>
      <c r="CY372" s="159"/>
      <c r="CZ372" s="159"/>
      <c r="DA372" s="159"/>
      <c r="DB372" s="159"/>
      <c r="DC372" s="159"/>
      <c r="DD372" s="159"/>
      <c r="DE372" s="159"/>
      <c r="DF372" s="159"/>
      <c r="DG372" s="159"/>
      <c r="DH372" s="159"/>
      <c r="DI372" s="159"/>
      <c r="DJ372" s="159"/>
      <c r="DK372" s="159"/>
      <c r="DL372" s="159"/>
      <c r="DM372" s="159"/>
      <c r="DN372" s="159"/>
      <c r="DO372" s="159"/>
      <c r="DP372" s="159"/>
      <c r="DQ372" s="159"/>
      <c r="DR372" s="159"/>
      <c r="DS372" s="159"/>
      <c r="DT372" s="159"/>
      <c r="DU372" s="159"/>
      <c r="DV372" s="159"/>
      <c r="DW372" s="159"/>
      <c r="DX372" s="159"/>
      <c r="DY372" s="159"/>
      <c r="DZ372" s="159"/>
      <c r="EA372" s="159"/>
      <c r="EB372" s="159"/>
      <c r="EC372" s="159"/>
      <c r="ED372" s="159"/>
      <c r="EE372" s="159"/>
      <c r="EF372" s="159"/>
      <c r="EG372" s="159"/>
      <c r="EH372" s="159"/>
      <c r="EI372" s="159"/>
      <c r="EJ372" s="159"/>
      <c r="EK372" s="159"/>
      <c r="EL372" s="159"/>
      <c r="EM372" s="159"/>
      <c r="EN372" s="159"/>
      <c r="EO372" s="159"/>
      <c r="EP372" s="159"/>
      <c r="EQ372" s="159"/>
      <c r="ER372" s="159"/>
      <c r="ES372" s="159"/>
      <c r="ET372" s="159"/>
      <c r="EU372" s="159"/>
      <c r="EV372" s="159"/>
      <c r="EW372" s="159"/>
      <c r="EX372" s="159"/>
      <c r="EY372" s="159"/>
      <c r="EZ372" s="159"/>
      <c r="FA372" s="159"/>
      <c r="FB372" s="159"/>
      <c r="FC372" s="159"/>
      <c r="FD372" s="159"/>
      <c r="FE372" s="159"/>
      <c r="FF372" s="159"/>
      <c r="FG372" s="159"/>
      <c r="FH372" s="159"/>
      <c r="FI372" s="159"/>
      <c r="FJ372" s="159"/>
      <c r="FK372" s="159"/>
      <c r="FL372" s="159"/>
      <c r="FM372" s="159"/>
      <c r="FN372" s="159"/>
      <c r="FO372" s="159"/>
      <c r="FP372" s="159"/>
      <c r="FQ372" s="159"/>
      <c r="FR372" s="159"/>
      <c r="FS372" s="159"/>
      <c r="FT372" s="159"/>
      <c r="FU372" s="159"/>
      <c r="FV372" s="159"/>
      <c r="FW372" s="159"/>
      <c r="FX372" s="159"/>
      <c r="FY372" s="159"/>
      <c r="FZ372" s="159"/>
      <c r="GA372" s="159"/>
      <c r="GB372" s="159"/>
      <c r="GC372" s="159"/>
      <c r="GD372" s="159"/>
      <c r="GE372" s="159"/>
      <c r="GF372" s="159"/>
      <c r="GG372" s="159"/>
      <c r="GH372" s="159"/>
    </row>
    <row r="373" customFormat="false" ht="12.75" hidden="false" customHeight="false" outlineLevel="0" collapsed="false">
      <c r="A373" s="168"/>
      <c r="B373" s="149"/>
      <c r="C373" s="149"/>
      <c r="D373" s="149"/>
      <c r="E373" s="149"/>
      <c r="F373" s="149"/>
      <c r="G373" s="149"/>
      <c r="H373" s="148"/>
      <c r="I373" s="170"/>
      <c r="R373" s="148"/>
      <c r="S373" s="158"/>
      <c r="T373" s="159"/>
      <c r="U373" s="159"/>
      <c r="V373" s="159"/>
      <c r="W373" s="159"/>
      <c r="X373" s="159"/>
      <c r="Y373" s="159"/>
      <c r="Z373" s="159"/>
      <c r="AA373" s="159"/>
      <c r="AB373" s="159"/>
      <c r="AC373" s="159"/>
      <c r="AD373" s="159"/>
      <c r="AE373" s="159"/>
      <c r="AF373" s="159"/>
      <c r="AG373" s="159"/>
      <c r="AH373" s="159"/>
      <c r="AI373" s="159"/>
      <c r="AJ373" s="159"/>
      <c r="AK373" s="159"/>
      <c r="AL373" s="159"/>
      <c r="AM373" s="159"/>
      <c r="AN373" s="159"/>
      <c r="AO373" s="159"/>
      <c r="AP373" s="159"/>
      <c r="AQ373" s="159"/>
      <c r="AR373" s="159"/>
      <c r="AS373" s="159"/>
      <c r="AT373" s="159"/>
      <c r="AU373" s="159"/>
      <c r="AV373" s="159"/>
      <c r="AW373" s="159"/>
      <c r="AX373" s="159"/>
      <c r="AY373" s="159"/>
      <c r="AZ373" s="159"/>
      <c r="BA373" s="159"/>
      <c r="BB373" s="159"/>
      <c r="BC373" s="159"/>
      <c r="BD373" s="159"/>
      <c r="BE373" s="159"/>
      <c r="BF373" s="159"/>
      <c r="BG373" s="159"/>
      <c r="BH373" s="159"/>
      <c r="BI373" s="159"/>
      <c r="BJ373" s="159"/>
      <c r="BK373" s="159"/>
      <c r="BL373" s="159"/>
      <c r="BM373" s="159"/>
      <c r="BN373" s="159"/>
      <c r="BO373" s="159"/>
      <c r="BP373" s="159"/>
      <c r="BQ373" s="159"/>
      <c r="BR373" s="159"/>
      <c r="BS373" s="159"/>
      <c r="BT373" s="159"/>
      <c r="BU373" s="159"/>
      <c r="BV373" s="159"/>
      <c r="BW373" s="159"/>
      <c r="BX373" s="159"/>
      <c r="BY373" s="159"/>
      <c r="BZ373" s="159"/>
      <c r="CA373" s="159"/>
      <c r="CB373" s="159"/>
      <c r="CC373" s="159"/>
      <c r="CD373" s="159"/>
      <c r="CE373" s="159"/>
      <c r="CF373" s="159"/>
      <c r="CG373" s="159"/>
      <c r="CH373" s="159"/>
      <c r="CI373" s="159"/>
      <c r="CJ373" s="159"/>
      <c r="CK373" s="159"/>
      <c r="CL373" s="159"/>
      <c r="CM373" s="159"/>
      <c r="CN373" s="159"/>
      <c r="CO373" s="159"/>
      <c r="CP373" s="159"/>
      <c r="CQ373" s="159"/>
      <c r="CR373" s="159"/>
      <c r="CS373" s="159"/>
      <c r="CT373" s="159"/>
      <c r="CU373" s="159"/>
      <c r="CV373" s="159"/>
      <c r="CW373" s="159"/>
      <c r="CX373" s="159"/>
      <c r="CY373" s="159"/>
      <c r="CZ373" s="159"/>
      <c r="DA373" s="159"/>
      <c r="DB373" s="159"/>
      <c r="DC373" s="159"/>
      <c r="DD373" s="159"/>
      <c r="DE373" s="159"/>
      <c r="DF373" s="159"/>
      <c r="DG373" s="159"/>
      <c r="DH373" s="159"/>
      <c r="DI373" s="159"/>
      <c r="DJ373" s="159"/>
      <c r="DK373" s="159"/>
      <c r="DL373" s="159"/>
      <c r="DM373" s="159"/>
      <c r="DN373" s="159"/>
      <c r="DO373" s="159"/>
      <c r="DP373" s="159"/>
      <c r="DQ373" s="159"/>
      <c r="DR373" s="159"/>
      <c r="DS373" s="159"/>
      <c r="DT373" s="159"/>
      <c r="DU373" s="159"/>
      <c r="DV373" s="159"/>
      <c r="DW373" s="159"/>
      <c r="DX373" s="159"/>
      <c r="DY373" s="159"/>
      <c r="DZ373" s="159"/>
      <c r="EA373" s="159"/>
      <c r="EB373" s="159"/>
      <c r="EC373" s="159"/>
      <c r="ED373" s="159"/>
      <c r="EE373" s="159"/>
      <c r="EF373" s="159"/>
      <c r="EG373" s="159"/>
      <c r="EH373" s="159"/>
      <c r="EI373" s="159"/>
      <c r="EJ373" s="159"/>
      <c r="EK373" s="159"/>
      <c r="EL373" s="159"/>
      <c r="EM373" s="159"/>
      <c r="EN373" s="159"/>
      <c r="EO373" s="159"/>
      <c r="EP373" s="159"/>
      <c r="EQ373" s="159"/>
      <c r="ER373" s="159"/>
      <c r="ES373" s="159"/>
      <c r="ET373" s="159"/>
      <c r="EU373" s="159"/>
      <c r="EV373" s="159"/>
      <c r="EW373" s="159"/>
      <c r="EX373" s="159"/>
      <c r="EY373" s="159"/>
      <c r="EZ373" s="159"/>
      <c r="FA373" s="159"/>
      <c r="FB373" s="159"/>
      <c r="FC373" s="159"/>
      <c r="FD373" s="159"/>
      <c r="FE373" s="159"/>
      <c r="FF373" s="159"/>
      <c r="FG373" s="159"/>
      <c r="FH373" s="159"/>
      <c r="FI373" s="159"/>
      <c r="FJ373" s="159"/>
      <c r="FK373" s="159"/>
      <c r="FL373" s="159"/>
      <c r="FM373" s="159"/>
      <c r="FN373" s="159"/>
      <c r="FO373" s="159"/>
      <c r="FP373" s="159"/>
      <c r="FQ373" s="159"/>
      <c r="FR373" s="159"/>
      <c r="FS373" s="159"/>
      <c r="FT373" s="159"/>
      <c r="FU373" s="159"/>
      <c r="FV373" s="159"/>
      <c r="FW373" s="159"/>
      <c r="FX373" s="159"/>
      <c r="FY373" s="159"/>
      <c r="FZ373" s="159"/>
      <c r="GA373" s="159"/>
      <c r="GB373" s="159"/>
      <c r="GC373" s="159"/>
      <c r="GD373" s="159"/>
      <c r="GE373" s="159"/>
      <c r="GF373" s="159"/>
      <c r="GG373" s="159"/>
      <c r="GH373" s="159"/>
    </row>
    <row r="374" customFormat="false" ht="12.75" hidden="false" customHeight="false" outlineLevel="0" collapsed="false">
      <c r="A374" s="168"/>
      <c r="B374" s="149"/>
      <c r="C374" s="149"/>
      <c r="D374" s="149"/>
      <c r="E374" s="149"/>
      <c r="F374" s="149"/>
      <c r="G374" s="149"/>
      <c r="H374" s="148"/>
      <c r="I374" s="170"/>
      <c r="R374" s="148"/>
      <c r="S374" s="158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159"/>
      <c r="BN374" s="159"/>
      <c r="BO374" s="159"/>
      <c r="BP374" s="159"/>
      <c r="BQ374" s="159"/>
      <c r="BR374" s="159"/>
      <c r="BS374" s="159"/>
      <c r="BT374" s="159"/>
      <c r="BU374" s="159"/>
      <c r="BV374" s="159"/>
      <c r="BW374" s="159"/>
      <c r="BX374" s="159"/>
      <c r="BY374" s="159"/>
      <c r="BZ374" s="159"/>
      <c r="CA374" s="159"/>
      <c r="CB374" s="159"/>
      <c r="CC374" s="159"/>
      <c r="CD374" s="159"/>
      <c r="CE374" s="159"/>
      <c r="CF374" s="159"/>
      <c r="CG374" s="159"/>
      <c r="CH374" s="159"/>
      <c r="CI374" s="159"/>
      <c r="CJ374" s="159"/>
      <c r="CK374" s="159"/>
      <c r="CL374" s="159"/>
      <c r="CM374" s="159"/>
      <c r="CN374" s="159"/>
      <c r="CO374" s="159"/>
      <c r="CP374" s="159"/>
      <c r="CQ374" s="159"/>
      <c r="CR374" s="159"/>
      <c r="CS374" s="159"/>
      <c r="CT374" s="159"/>
      <c r="CU374" s="159"/>
      <c r="CV374" s="159"/>
      <c r="CW374" s="159"/>
      <c r="CX374" s="159"/>
      <c r="CY374" s="159"/>
      <c r="CZ374" s="159"/>
      <c r="DA374" s="159"/>
      <c r="DB374" s="159"/>
      <c r="DC374" s="159"/>
      <c r="DD374" s="159"/>
      <c r="DE374" s="159"/>
      <c r="DF374" s="159"/>
      <c r="DG374" s="159"/>
      <c r="DH374" s="159"/>
      <c r="DI374" s="159"/>
      <c r="DJ374" s="159"/>
      <c r="DK374" s="159"/>
      <c r="DL374" s="159"/>
      <c r="DM374" s="159"/>
      <c r="DN374" s="159"/>
      <c r="DO374" s="159"/>
      <c r="DP374" s="159"/>
      <c r="DQ374" s="159"/>
      <c r="DR374" s="159"/>
      <c r="DS374" s="159"/>
      <c r="DT374" s="159"/>
      <c r="DU374" s="159"/>
      <c r="DV374" s="159"/>
      <c r="DW374" s="159"/>
      <c r="DX374" s="159"/>
      <c r="DY374" s="159"/>
      <c r="DZ374" s="159"/>
      <c r="EA374" s="159"/>
      <c r="EB374" s="159"/>
      <c r="EC374" s="159"/>
      <c r="ED374" s="159"/>
      <c r="EE374" s="159"/>
      <c r="EF374" s="159"/>
      <c r="EG374" s="159"/>
      <c r="EH374" s="159"/>
      <c r="EI374" s="159"/>
      <c r="EJ374" s="159"/>
      <c r="EK374" s="159"/>
      <c r="EL374" s="159"/>
      <c r="EM374" s="159"/>
      <c r="EN374" s="159"/>
      <c r="EO374" s="159"/>
      <c r="EP374" s="159"/>
      <c r="EQ374" s="159"/>
      <c r="ER374" s="159"/>
      <c r="ES374" s="159"/>
      <c r="ET374" s="159"/>
      <c r="EU374" s="159"/>
      <c r="EV374" s="159"/>
      <c r="EW374" s="159"/>
      <c r="EX374" s="159"/>
      <c r="EY374" s="159"/>
      <c r="EZ374" s="159"/>
      <c r="FA374" s="159"/>
      <c r="FB374" s="159"/>
      <c r="FC374" s="159"/>
      <c r="FD374" s="159"/>
      <c r="FE374" s="159"/>
      <c r="FF374" s="159"/>
      <c r="FG374" s="159"/>
      <c r="FH374" s="159"/>
      <c r="FI374" s="159"/>
      <c r="FJ374" s="159"/>
      <c r="FK374" s="159"/>
      <c r="FL374" s="159"/>
      <c r="FM374" s="159"/>
      <c r="FN374" s="159"/>
      <c r="FO374" s="159"/>
      <c r="FP374" s="159"/>
      <c r="FQ374" s="159"/>
      <c r="FR374" s="159"/>
      <c r="FS374" s="159"/>
      <c r="FT374" s="159"/>
      <c r="FU374" s="159"/>
      <c r="FV374" s="159"/>
      <c r="FW374" s="159"/>
      <c r="FX374" s="159"/>
      <c r="FY374" s="159"/>
      <c r="FZ374" s="159"/>
      <c r="GA374" s="159"/>
      <c r="GB374" s="159"/>
      <c r="GC374" s="159"/>
      <c r="GD374" s="159"/>
      <c r="GE374" s="159"/>
      <c r="GF374" s="159"/>
      <c r="GG374" s="159"/>
      <c r="GH374" s="159"/>
    </row>
    <row r="375" customFormat="false" ht="12.75" hidden="false" customHeight="false" outlineLevel="0" collapsed="false">
      <c r="A375" s="168"/>
      <c r="B375" s="149"/>
      <c r="C375" s="149"/>
      <c r="D375" s="149"/>
      <c r="E375" s="149"/>
      <c r="F375" s="149"/>
      <c r="G375" s="149"/>
      <c r="H375" s="148"/>
      <c r="I375" s="170"/>
      <c r="R375" s="148"/>
      <c r="S375" s="158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  <c r="AI375" s="159"/>
      <c r="AJ375" s="159"/>
      <c r="AK375" s="159"/>
      <c r="AL375" s="159"/>
      <c r="AM375" s="159"/>
      <c r="AN375" s="159"/>
      <c r="AO375" s="159"/>
      <c r="AP375" s="159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59"/>
      <c r="BK375" s="159"/>
      <c r="BL375" s="159"/>
      <c r="BM375" s="159"/>
      <c r="BN375" s="159"/>
      <c r="BO375" s="159"/>
      <c r="BP375" s="159"/>
      <c r="BQ375" s="159"/>
      <c r="BR375" s="159"/>
      <c r="BS375" s="159"/>
      <c r="BT375" s="159"/>
      <c r="BU375" s="159"/>
      <c r="BV375" s="159"/>
      <c r="BW375" s="159"/>
      <c r="BX375" s="159"/>
      <c r="BY375" s="159"/>
      <c r="BZ375" s="159"/>
      <c r="CA375" s="159"/>
      <c r="CB375" s="159"/>
      <c r="CC375" s="159"/>
      <c r="CD375" s="159"/>
      <c r="CE375" s="159"/>
      <c r="CF375" s="159"/>
      <c r="CG375" s="159"/>
      <c r="CH375" s="159"/>
      <c r="CI375" s="159"/>
      <c r="CJ375" s="159"/>
      <c r="CK375" s="159"/>
      <c r="CL375" s="159"/>
      <c r="CM375" s="159"/>
      <c r="CN375" s="159"/>
      <c r="CO375" s="159"/>
      <c r="CP375" s="159"/>
      <c r="CQ375" s="159"/>
      <c r="CR375" s="159"/>
      <c r="CS375" s="159"/>
      <c r="CT375" s="159"/>
      <c r="CU375" s="159"/>
      <c r="CV375" s="159"/>
      <c r="CW375" s="159"/>
      <c r="CX375" s="159"/>
      <c r="CY375" s="159"/>
      <c r="CZ375" s="159"/>
      <c r="DA375" s="159"/>
      <c r="DB375" s="159"/>
      <c r="DC375" s="159"/>
      <c r="DD375" s="159"/>
      <c r="DE375" s="159"/>
      <c r="DF375" s="159"/>
      <c r="DG375" s="159"/>
      <c r="DH375" s="159"/>
      <c r="DI375" s="159"/>
      <c r="DJ375" s="159"/>
      <c r="DK375" s="159"/>
      <c r="DL375" s="159"/>
      <c r="DM375" s="159"/>
      <c r="DN375" s="159"/>
      <c r="DO375" s="159"/>
      <c r="DP375" s="159"/>
      <c r="DQ375" s="159"/>
      <c r="DR375" s="159"/>
      <c r="DS375" s="159"/>
      <c r="DT375" s="159"/>
      <c r="DU375" s="159"/>
      <c r="DV375" s="159"/>
      <c r="DW375" s="159"/>
      <c r="DX375" s="159"/>
      <c r="DY375" s="159"/>
      <c r="DZ375" s="159"/>
      <c r="EA375" s="159"/>
      <c r="EB375" s="159"/>
      <c r="EC375" s="159"/>
      <c r="ED375" s="159"/>
      <c r="EE375" s="159"/>
      <c r="EF375" s="159"/>
      <c r="EG375" s="159"/>
      <c r="EH375" s="159"/>
      <c r="EI375" s="159"/>
      <c r="EJ375" s="159"/>
      <c r="EK375" s="159"/>
      <c r="EL375" s="159"/>
      <c r="EM375" s="159"/>
      <c r="EN375" s="159"/>
      <c r="EO375" s="159"/>
      <c r="EP375" s="159"/>
      <c r="EQ375" s="159"/>
      <c r="ER375" s="159"/>
      <c r="ES375" s="159"/>
      <c r="ET375" s="159"/>
      <c r="EU375" s="159"/>
      <c r="EV375" s="159"/>
      <c r="EW375" s="159"/>
      <c r="EX375" s="159"/>
      <c r="EY375" s="159"/>
      <c r="EZ375" s="159"/>
      <c r="FA375" s="159"/>
      <c r="FB375" s="159"/>
      <c r="FC375" s="159"/>
      <c r="FD375" s="159"/>
      <c r="FE375" s="159"/>
      <c r="FF375" s="159"/>
      <c r="FG375" s="159"/>
      <c r="FH375" s="159"/>
      <c r="FI375" s="159"/>
      <c r="FJ375" s="159"/>
      <c r="FK375" s="159"/>
      <c r="FL375" s="159"/>
      <c r="FM375" s="159"/>
      <c r="FN375" s="159"/>
      <c r="FO375" s="159"/>
      <c r="FP375" s="159"/>
      <c r="FQ375" s="159"/>
      <c r="FR375" s="159"/>
      <c r="FS375" s="159"/>
      <c r="FT375" s="159"/>
      <c r="FU375" s="159"/>
      <c r="FV375" s="159"/>
      <c r="FW375" s="159"/>
      <c r="FX375" s="159"/>
      <c r="FY375" s="159"/>
      <c r="FZ375" s="159"/>
      <c r="GA375" s="159"/>
      <c r="GB375" s="159"/>
      <c r="GC375" s="159"/>
      <c r="GD375" s="159"/>
      <c r="GE375" s="159"/>
      <c r="GF375" s="159"/>
      <c r="GG375" s="159"/>
      <c r="GH375" s="159"/>
    </row>
    <row r="376" customFormat="false" ht="12.75" hidden="false" customHeight="false" outlineLevel="0" collapsed="false">
      <c r="A376" s="168"/>
      <c r="B376" s="149"/>
      <c r="C376" s="149"/>
      <c r="D376" s="149"/>
      <c r="E376" s="149"/>
      <c r="F376" s="149"/>
      <c r="G376" s="149"/>
      <c r="H376" s="148"/>
      <c r="I376" s="170"/>
      <c r="R376" s="148"/>
      <c r="S376" s="158"/>
      <c r="T376" s="159"/>
      <c r="U376" s="159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  <c r="AH376" s="159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  <c r="BD376" s="159"/>
      <c r="BE376" s="159"/>
      <c r="BF376" s="159"/>
      <c r="BG376" s="159"/>
      <c r="BH376" s="159"/>
      <c r="BI376" s="159"/>
      <c r="BJ376" s="159"/>
      <c r="BK376" s="159"/>
      <c r="BL376" s="159"/>
      <c r="BM376" s="159"/>
      <c r="BN376" s="159"/>
      <c r="BO376" s="159"/>
      <c r="BP376" s="159"/>
      <c r="BQ376" s="159"/>
      <c r="BR376" s="159"/>
      <c r="BS376" s="159"/>
      <c r="BT376" s="159"/>
      <c r="BU376" s="159"/>
      <c r="BV376" s="159"/>
      <c r="BW376" s="159"/>
      <c r="BX376" s="159"/>
      <c r="BY376" s="159"/>
      <c r="BZ376" s="159"/>
      <c r="CA376" s="159"/>
      <c r="CB376" s="159"/>
      <c r="CC376" s="159"/>
      <c r="CD376" s="159"/>
      <c r="CE376" s="159"/>
      <c r="CF376" s="159"/>
      <c r="CG376" s="159"/>
      <c r="CH376" s="159"/>
      <c r="CI376" s="159"/>
      <c r="CJ376" s="159"/>
      <c r="CK376" s="159"/>
      <c r="CL376" s="159"/>
      <c r="CM376" s="159"/>
      <c r="CN376" s="159"/>
      <c r="CO376" s="159"/>
      <c r="CP376" s="159"/>
      <c r="CQ376" s="159"/>
      <c r="CR376" s="159"/>
      <c r="CS376" s="159"/>
      <c r="CT376" s="159"/>
      <c r="CU376" s="159"/>
      <c r="CV376" s="159"/>
      <c r="CW376" s="159"/>
      <c r="CX376" s="159"/>
      <c r="CY376" s="159"/>
      <c r="CZ376" s="159"/>
      <c r="DA376" s="159"/>
      <c r="DB376" s="159"/>
      <c r="DC376" s="159"/>
      <c r="DD376" s="159"/>
      <c r="DE376" s="159"/>
      <c r="DF376" s="159"/>
      <c r="DG376" s="159"/>
      <c r="DH376" s="159"/>
      <c r="DI376" s="159"/>
      <c r="DJ376" s="159"/>
      <c r="DK376" s="159"/>
      <c r="DL376" s="159"/>
      <c r="DM376" s="159"/>
      <c r="DN376" s="159"/>
      <c r="DO376" s="159"/>
      <c r="DP376" s="159"/>
      <c r="DQ376" s="159"/>
      <c r="DR376" s="159"/>
      <c r="DS376" s="159"/>
      <c r="DT376" s="159"/>
      <c r="DU376" s="159"/>
      <c r="DV376" s="159"/>
      <c r="DW376" s="159"/>
      <c r="DX376" s="159"/>
      <c r="DY376" s="159"/>
      <c r="DZ376" s="159"/>
      <c r="EA376" s="159"/>
      <c r="EB376" s="159"/>
      <c r="EC376" s="159"/>
      <c r="ED376" s="159"/>
      <c r="EE376" s="159"/>
      <c r="EF376" s="159"/>
      <c r="EG376" s="159"/>
      <c r="EH376" s="159"/>
      <c r="EI376" s="159"/>
      <c r="EJ376" s="159"/>
      <c r="EK376" s="159"/>
      <c r="EL376" s="159"/>
      <c r="EM376" s="159"/>
      <c r="EN376" s="159"/>
      <c r="EO376" s="159"/>
      <c r="EP376" s="159"/>
      <c r="EQ376" s="159"/>
      <c r="ER376" s="159"/>
      <c r="ES376" s="159"/>
      <c r="ET376" s="159"/>
      <c r="EU376" s="159"/>
      <c r="EV376" s="159"/>
      <c r="EW376" s="159"/>
      <c r="EX376" s="159"/>
      <c r="EY376" s="159"/>
      <c r="EZ376" s="159"/>
      <c r="FA376" s="159"/>
      <c r="FB376" s="159"/>
      <c r="FC376" s="159"/>
      <c r="FD376" s="159"/>
      <c r="FE376" s="159"/>
      <c r="FF376" s="159"/>
      <c r="FG376" s="159"/>
      <c r="FH376" s="159"/>
      <c r="FI376" s="159"/>
      <c r="FJ376" s="159"/>
      <c r="FK376" s="159"/>
      <c r="FL376" s="159"/>
      <c r="FM376" s="159"/>
      <c r="FN376" s="159"/>
      <c r="FO376" s="159"/>
      <c r="FP376" s="159"/>
      <c r="FQ376" s="159"/>
      <c r="FR376" s="159"/>
      <c r="FS376" s="159"/>
      <c r="FT376" s="159"/>
      <c r="FU376" s="159"/>
      <c r="FV376" s="159"/>
      <c r="FW376" s="159"/>
      <c r="FX376" s="159"/>
      <c r="FY376" s="159"/>
      <c r="FZ376" s="159"/>
      <c r="GA376" s="159"/>
      <c r="GB376" s="159"/>
      <c r="GC376" s="159"/>
      <c r="GD376" s="159"/>
      <c r="GE376" s="159"/>
      <c r="GF376" s="159"/>
      <c r="GG376" s="159"/>
      <c r="GH376" s="159"/>
    </row>
    <row r="377" customFormat="false" ht="12.75" hidden="false" customHeight="false" outlineLevel="0" collapsed="false">
      <c r="A377" s="168"/>
      <c r="B377" s="149"/>
      <c r="C377" s="149"/>
      <c r="D377" s="149"/>
      <c r="E377" s="149"/>
      <c r="F377" s="149"/>
      <c r="G377" s="149"/>
      <c r="H377" s="148"/>
      <c r="I377" s="170"/>
      <c r="R377" s="148"/>
      <c r="S377" s="158"/>
      <c r="T377" s="159"/>
      <c r="U377" s="159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  <c r="AH377" s="159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  <c r="BD377" s="159"/>
      <c r="BE377" s="159"/>
      <c r="BF377" s="159"/>
      <c r="BG377" s="159"/>
      <c r="BH377" s="159"/>
      <c r="BI377" s="159"/>
      <c r="BJ377" s="159"/>
      <c r="BK377" s="159"/>
      <c r="BL377" s="159"/>
      <c r="BM377" s="159"/>
      <c r="BN377" s="159"/>
      <c r="BO377" s="159"/>
      <c r="BP377" s="159"/>
      <c r="BQ377" s="159"/>
      <c r="BR377" s="159"/>
      <c r="BS377" s="159"/>
      <c r="BT377" s="159"/>
      <c r="BU377" s="159"/>
      <c r="BV377" s="159"/>
      <c r="BW377" s="159"/>
      <c r="BX377" s="159"/>
      <c r="BY377" s="159"/>
      <c r="BZ377" s="159"/>
      <c r="CA377" s="159"/>
      <c r="CB377" s="159"/>
      <c r="CC377" s="159"/>
      <c r="CD377" s="159"/>
      <c r="CE377" s="159"/>
      <c r="CF377" s="159"/>
      <c r="CG377" s="159"/>
      <c r="CH377" s="159"/>
      <c r="CI377" s="159"/>
      <c r="CJ377" s="159"/>
      <c r="CK377" s="159"/>
      <c r="CL377" s="159"/>
      <c r="CM377" s="159"/>
      <c r="CN377" s="159"/>
      <c r="CO377" s="159"/>
      <c r="CP377" s="159"/>
      <c r="CQ377" s="159"/>
      <c r="CR377" s="159"/>
      <c r="CS377" s="159"/>
      <c r="CT377" s="159"/>
      <c r="CU377" s="159"/>
      <c r="CV377" s="159"/>
      <c r="CW377" s="159"/>
      <c r="CX377" s="159"/>
      <c r="CY377" s="159"/>
      <c r="CZ377" s="159"/>
      <c r="DA377" s="159"/>
      <c r="DB377" s="159"/>
      <c r="DC377" s="159"/>
      <c r="DD377" s="159"/>
      <c r="DE377" s="159"/>
      <c r="DF377" s="159"/>
      <c r="DG377" s="159"/>
      <c r="DH377" s="159"/>
      <c r="DI377" s="159"/>
      <c r="DJ377" s="159"/>
      <c r="DK377" s="159"/>
      <c r="DL377" s="159"/>
      <c r="DM377" s="159"/>
      <c r="DN377" s="159"/>
      <c r="DO377" s="159"/>
      <c r="DP377" s="159"/>
      <c r="DQ377" s="159"/>
      <c r="DR377" s="159"/>
      <c r="DS377" s="159"/>
      <c r="DT377" s="159"/>
      <c r="DU377" s="159"/>
      <c r="DV377" s="159"/>
      <c r="DW377" s="159"/>
      <c r="DX377" s="159"/>
      <c r="DY377" s="159"/>
      <c r="DZ377" s="159"/>
      <c r="EA377" s="159"/>
      <c r="EB377" s="159"/>
      <c r="EC377" s="159"/>
      <c r="ED377" s="159"/>
      <c r="EE377" s="159"/>
      <c r="EF377" s="159"/>
      <c r="EG377" s="159"/>
      <c r="EH377" s="159"/>
      <c r="EI377" s="159"/>
      <c r="EJ377" s="159"/>
      <c r="EK377" s="159"/>
      <c r="EL377" s="159"/>
      <c r="EM377" s="159"/>
      <c r="EN377" s="159"/>
      <c r="EO377" s="159"/>
      <c r="EP377" s="159"/>
      <c r="EQ377" s="159"/>
      <c r="ER377" s="159"/>
      <c r="ES377" s="159"/>
      <c r="ET377" s="159"/>
      <c r="EU377" s="159"/>
      <c r="EV377" s="159"/>
      <c r="EW377" s="159"/>
      <c r="EX377" s="159"/>
      <c r="EY377" s="159"/>
      <c r="EZ377" s="159"/>
      <c r="FA377" s="159"/>
      <c r="FB377" s="159"/>
      <c r="FC377" s="159"/>
      <c r="FD377" s="159"/>
      <c r="FE377" s="159"/>
      <c r="FF377" s="159"/>
      <c r="FG377" s="159"/>
      <c r="FH377" s="159"/>
      <c r="FI377" s="159"/>
      <c r="FJ377" s="159"/>
      <c r="FK377" s="159"/>
      <c r="FL377" s="159"/>
      <c r="FM377" s="159"/>
      <c r="FN377" s="159"/>
      <c r="FO377" s="159"/>
      <c r="FP377" s="159"/>
      <c r="FQ377" s="159"/>
      <c r="FR377" s="159"/>
      <c r="FS377" s="159"/>
      <c r="FT377" s="159"/>
      <c r="FU377" s="159"/>
      <c r="FV377" s="159"/>
      <c r="FW377" s="159"/>
      <c r="FX377" s="159"/>
      <c r="FY377" s="159"/>
      <c r="FZ377" s="159"/>
      <c r="GA377" s="159"/>
      <c r="GB377" s="159"/>
      <c r="GC377" s="159"/>
      <c r="GD377" s="159"/>
      <c r="GE377" s="159"/>
      <c r="GF377" s="159"/>
      <c r="GG377" s="159"/>
      <c r="GH377" s="159"/>
    </row>
    <row r="378" customFormat="false" ht="12.75" hidden="false" customHeight="false" outlineLevel="0" collapsed="false">
      <c r="A378" s="168"/>
      <c r="B378" s="149"/>
      <c r="C378" s="149"/>
      <c r="D378" s="149"/>
      <c r="E378" s="149"/>
      <c r="F378" s="149"/>
      <c r="G378" s="149"/>
      <c r="H378" s="148"/>
      <c r="I378" s="170"/>
      <c r="R378" s="148"/>
      <c r="S378" s="158"/>
      <c r="T378" s="159"/>
      <c r="U378" s="159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  <c r="AH378" s="159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  <c r="BD378" s="159"/>
      <c r="BE378" s="159"/>
      <c r="BF378" s="159"/>
      <c r="BG378" s="159"/>
      <c r="BH378" s="159"/>
      <c r="BI378" s="159"/>
      <c r="BJ378" s="159"/>
      <c r="BK378" s="159"/>
      <c r="BL378" s="159"/>
      <c r="BM378" s="159"/>
      <c r="BN378" s="159"/>
      <c r="BO378" s="159"/>
      <c r="BP378" s="159"/>
      <c r="BQ378" s="159"/>
      <c r="BR378" s="159"/>
      <c r="BS378" s="159"/>
      <c r="BT378" s="159"/>
      <c r="BU378" s="159"/>
      <c r="BV378" s="159"/>
      <c r="BW378" s="159"/>
      <c r="BX378" s="159"/>
      <c r="BY378" s="159"/>
      <c r="BZ378" s="159"/>
      <c r="CA378" s="159"/>
      <c r="CB378" s="159"/>
      <c r="CC378" s="159"/>
      <c r="CD378" s="159"/>
      <c r="CE378" s="159"/>
      <c r="CF378" s="159"/>
      <c r="CG378" s="159"/>
      <c r="CH378" s="159"/>
      <c r="CI378" s="159"/>
      <c r="CJ378" s="159"/>
      <c r="CK378" s="159"/>
      <c r="CL378" s="159"/>
      <c r="CM378" s="159"/>
      <c r="CN378" s="159"/>
      <c r="CO378" s="159"/>
      <c r="CP378" s="159"/>
      <c r="CQ378" s="159"/>
      <c r="CR378" s="159"/>
      <c r="CS378" s="159"/>
      <c r="CT378" s="159"/>
      <c r="CU378" s="159"/>
      <c r="CV378" s="159"/>
      <c r="CW378" s="159"/>
      <c r="CX378" s="159"/>
      <c r="CY378" s="159"/>
      <c r="CZ378" s="159"/>
      <c r="DA378" s="159"/>
      <c r="DB378" s="159"/>
      <c r="DC378" s="159"/>
      <c r="DD378" s="159"/>
      <c r="DE378" s="159"/>
      <c r="DF378" s="159"/>
      <c r="DG378" s="159"/>
      <c r="DH378" s="159"/>
      <c r="DI378" s="159"/>
      <c r="DJ378" s="159"/>
      <c r="DK378" s="159"/>
      <c r="DL378" s="159"/>
      <c r="DM378" s="159"/>
      <c r="DN378" s="159"/>
      <c r="DO378" s="159"/>
      <c r="DP378" s="159"/>
      <c r="DQ378" s="159"/>
      <c r="DR378" s="159"/>
      <c r="DS378" s="159"/>
      <c r="DT378" s="159"/>
      <c r="DU378" s="159"/>
      <c r="DV378" s="159"/>
      <c r="DW378" s="159"/>
      <c r="DX378" s="159"/>
      <c r="DY378" s="159"/>
      <c r="DZ378" s="159"/>
      <c r="EA378" s="159"/>
      <c r="EB378" s="159"/>
      <c r="EC378" s="159"/>
      <c r="ED378" s="159"/>
      <c r="EE378" s="159"/>
      <c r="EF378" s="159"/>
      <c r="EG378" s="159"/>
      <c r="EH378" s="159"/>
      <c r="EI378" s="159"/>
      <c r="EJ378" s="159"/>
      <c r="EK378" s="159"/>
      <c r="EL378" s="159"/>
      <c r="EM378" s="159"/>
      <c r="EN378" s="159"/>
      <c r="EO378" s="159"/>
      <c r="EP378" s="159"/>
      <c r="EQ378" s="159"/>
      <c r="ER378" s="159"/>
      <c r="ES378" s="159"/>
      <c r="ET378" s="159"/>
      <c r="EU378" s="159"/>
      <c r="EV378" s="159"/>
      <c r="EW378" s="159"/>
      <c r="EX378" s="159"/>
      <c r="EY378" s="159"/>
      <c r="EZ378" s="159"/>
      <c r="FA378" s="159"/>
      <c r="FB378" s="159"/>
      <c r="FC378" s="159"/>
      <c r="FD378" s="159"/>
      <c r="FE378" s="159"/>
      <c r="FF378" s="159"/>
      <c r="FG378" s="159"/>
      <c r="FH378" s="159"/>
      <c r="FI378" s="159"/>
      <c r="FJ378" s="159"/>
      <c r="FK378" s="159"/>
      <c r="FL378" s="159"/>
      <c r="FM378" s="159"/>
      <c r="FN378" s="159"/>
      <c r="FO378" s="159"/>
      <c r="FP378" s="159"/>
      <c r="FQ378" s="159"/>
      <c r="FR378" s="159"/>
      <c r="FS378" s="159"/>
      <c r="FT378" s="159"/>
      <c r="FU378" s="159"/>
      <c r="FV378" s="159"/>
      <c r="FW378" s="159"/>
      <c r="FX378" s="159"/>
      <c r="FY378" s="159"/>
      <c r="FZ378" s="159"/>
      <c r="GA378" s="159"/>
      <c r="GB378" s="159"/>
      <c r="GC378" s="159"/>
      <c r="GD378" s="159"/>
      <c r="GE378" s="159"/>
      <c r="GF378" s="159"/>
      <c r="GG378" s="159"/>
      <c r="GH378" s="159"/>
    </row>
    <row r="379" customFormat="false" ht="12.75" hidden="false" customHeight="false" outlineLevel="0" collapsed="false">
      <c r="A379" s="168"/>
      <c r="B379" s="149"/>
      <c r="C379" s="149"/>
      <c r="D379" s="149"/>
      <c r="E379" s="149"/>
      <c r="F379" s="149"/>
      <c r="G379" s="149"/>
      <c r="H379" s="148"/>
      <c r="I379" s="170"/>
      <c r="R379" s="148"/>
      <c r="S379" s="158"/>
      <c r="T379" s="159"/>
      <c r="U379" s="159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59"/>
      <c r="BK379" s="159"/>
      <c r="BL379" s="159"/>
      <c r="BM379" s="159"/>
      <c r="BN379" s="159"/>
      <c r="BO379" s="159"/>
      <c r="BP379" s="159"/>
      <c r="BQ379" s="159"/>
      <c r="BR379" s="159"/>
      <c r="BS379" s="159"/>
      <c r="BT379" s="159"/>
      <c r="BU379" s="159"/>
      <c r="BV379" s="159"/>
      <c r="BW379" s="159"/>
      <c r="BX379" s="159"/>
      <c r="BY379" s="159"/>
      <c r="BZ379" s="159"/>
      <c r="CA379" s="159"/>
      <c r="CB379" s="159"/>
      <c r="CC379" s="159"/>
      <c r="CD379" s="159"/>
      <c r="CE379" s="159"/>
      <c r="CF379" s="159"/>
      <c r="CG379" s="159"/>
      <c r="CH379" s="159"/>
      <c r="CI379" s="159"/>
      <c r="CJ379" s="159"/>
      <c r="CK379" s="159"/>
      <c r="CL379" s="159"/>
      <c r="CM379" s="159"/>
      <c r="CN379" s="159"/>
      <c r="CO379" s="159"/>
      <c r="CP379" s="159"/>
      <c r="CQ379" s="159"/>
      <c r="CR379" s="159"/>
      <c r="CS379" s="159"/>
      <c r="CT379" s="159"/>
      <c r="CU379" s="159"/>
      <c r="CV379" s="159"/>
      <c r="CW379" s="159"/>
      <c r="CX379" s="159"/>
      <c r="CY379" s="159"/>
      <c r="CZ379" s="159"/>
      <c r="DA379" s="159"/>
      <c r="DB379" s="159"/>
      <c r="DC379" s="159"/>
      <c r="DD379" s="159"/>
      <c r="DE379" s="159"/>
      <c r="DF379" s="159"/>
      <c r="DG379" s="159"/>
      <c r="DH379" s="159"/>
      <c r="DI379" s="159"/>
      <c r="DJ379" s="159"/>
      <c r="DK379" s="159"/>
      <c r="DL379" s="159"/>
      <c r="DM379" s="159"/>
      <c r="DN379" s="159"/>
      <c r="DO379" s="159"/>
      <c r="DP379" s="159"/>
      <c r="DQ379" s="159"/>
      <c r="DR379" s="159"/>
      <c r="DS379" s="159"/>
      <c r="DT379" s="159"/>
      <c r="DU379" s="159"/>
      <c r="DV379" s="159"/>
      <c r="DW379" s="159"/>
      <c r="DX379" s="159"/>
      <c r="DY379" s="159"/>
      <c r="DZ379" s="159"/>
      <c r="EA379" s="159"/>
      <c r="EB379" s="159"/>
      <c r="EC379" s="159"/>
      <c r="ED379" s="159"/>
      <c r="EE379" s="159"/>
      <c r="EF379" s="159"/>
      <c r="EG379" s="159"/>
      <c r="EH379" s="159"/>
      <c r="EI379" s="159"/>
      <c r="EJ379" s="159"/>
      <c r="EK379" s="159"/>
      <c r="EL379" s="159"/>
      <c r="EM379" s="159"/>
      <c r="EN379" s="159"/>
      <c r="EO379" s="159"/>
      <c r="EP379" s="159"/>
      <c r="EQ379" s="159"/>
      <c r="ER379" s="159"/>
      <c r="ES379" s="159"/>
      <c r="ET379" s="159"/>
      <c r="EU379" s="159"/>
      <c r="EV379" s="159"/>
      <c r="EW379" s="159"/>
      <c r="EX379" s="159"/>
      <c r="EY379" s="159"/>
      <c r="EZ379" s="159"/>
      <c r="FA379" s="159"/>
      <c r="FB379" s="159"/>
      <c r="FC379" s="159"/>
      <c r="FD379" s="159"/>
      <c r="FE379" s="159"/>
      <c r="FF379" s="159"/>
      <c r="FG379" s="159"/>
      <c r="FH379" s="159"/>
      <c r="FI379" s="159"/>
      <c r="FJ379" s="159"/>
      <c r="FK379" s="159"/>
      <c r="FL379" s="159"/>
      <c r="FM379" s="159"/>
      <c r="FN379" s="159"/>
      <c r="FO379" s="159"/>
      <c r="FP379" s="159"/>
      <c r="FQ379" s="159"/>
      <c r="FR379" s="159"/>
      <c r="FS379" s="159"/>
      <c r="FT379" s="159"/>
      <c r="FU379" s="159"/>
      <c r="FV379" s="159"/>
      <c r="FW379" s="159"/>
      <c r="FX379" s="159"/>
      <c r="FY379" s="159"/>
      <c r="FZ379" s="159"/>
      <c r="GA379" s="159"/>
      <c r="GB379" s="159"/>
      <c r="GC379" s="159"/>
      <c r="GD379" s="159"/>
      <c r="GE379" s="159"/>
      <c r="GF379" s="159"/>
      <c r="GG379" s="159"/>
      <c r="GH379" s="159"/>
    </row>
    <row r="380" customFormat="false" ht="12.75" hidden="false" customHeight="false" outlineLevel="0" collapsed="false">
      <c r="A380" s="168"/>
      <c r="B380" s="149"/>
      <c r="C380" s="149"/>
      <c r="D380" s="149"/>
      <c r="E380" s="149"/>
      <c r="F380" s="149"/>
      <c r="G380" s="149"/>
      <c r="H380" s="148"/>
      <c r="I380" s="170"/>
      <c r="R380" s="148"/>
      <c r="S380" s="158"/>
      <c r="T380" s="159"/>
      <c r="U380" s="159"/>
      <c r="V380" s="159"/>
      <c r="W380" s="159"/>
      <c r="X380" s="159"/>
      <c r="Y380" s="159"/>
      <c r="Z380" s="159"/>
      <c r="AA380" s="159"/>
      <c r="AB380" s="159"/>
      <c r="AC380" s="159"/>
      <c r="AD380" s="159"/>
      <c r="AE380" s="159"/>
      <c r="AF380" s="159"/>
      <c r="AG380" s="159"/>
      <c r="AH380" s="159"/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59"/>
      <c r="AU380" s="159"/>
      <c r="AV380" s="159"/>
      <c r="AW380" s="159"/>
      <c r="AX380" s="159"/>
      <c r="AY380" s="159"/>
      <c r="AZ380" s="159"/>
      <c r="BA380" s="159"/>
      <c r="BB380" s="159"/>
      <c r="BC380" s="159"/>
      <c r="BD380" s="159"/>
      <c r="BE380" s="159"/>
      <c r="BF380" s="159"/>
      <c r="BG380" s="159"/>
      <c r="BH380" s="159"/>
      <c r="BI380" s="159"/>
      <c r="BJ380" s="159"/>
      <c r="BK380" s="159"/>
      <c r="BL380" s="159"/>
      <c r="BM380" s="159"/>
      <c r="BN380" s="159"/>
      <c r="BO380" s="159"/>
      <c r="BP380" s="159"/>
      <c r="BQ380" s="159"/>
      <c r="BR380" s="159"/>
      <c r="BS380" s="159"/>
      <c r="BT380" s="159"/>
      <c r="BU380" s="159"/>
      <c r="BV380" s="159"/>
      <c r="BW380" s="159"/>
      <c r="BX380" s="159"/>
      <c r="BY380" s="159"/>
      <c r="BZ380" s="159"/>
      <c r="CA380" s="159"/>
      <c r="CB380" s="159"/>
      <c r="CC380" s="159"/>
      <c r="CD380" s="159"/>
      <c r="CE380" s="159"/>
      <c r="CF380" s="159"/>
      <c r="CG380" s="159"/>
      <c r="CH380" s="159"/>
      <c r="CI380" s="159"/>
      <c r="CJ380" s="159"/>
      <c r="CK380" s="159"/>
      <c r="CL380" s="159"/>
      <c r="CM380" s="159"/>
      <c r="CN380" s="159"/>
      <c r="CO380" s="159"/>
      <c r="CP380" s="159"/>
      <c r="CQ380" s="159"/>
      <c r="CR380" s="159"/>
      <c r="CS380" s="159"/>
      <c r="CT380" s="159"/>
      <c r="CU380" s="159"/>
      <c r="CV380" s="159"/>
      <c r="CW380" s="159"/>
      <c r="CX380" s="159"/>
      <c r="CY380" s="159"/>
      <c r="CZ380" s="159"/>
      <c r="DA380" s="159"/>
      <c r="DB380" s="159"/>
      <c r="DC380" s="159"/>
      <c r="DD380" s="159"/>
      <c r="DE380" s="159"/>
      <c r="DF380" s="159"/>
      <c r="DG380" s="159"/>
      <c r="DH380" s="159"/>
      <c r="DI380" s="159"/>
      <c r="DJ380" s="159"/>
      <c r="DK380" s="159"/>
      <c r="DL380" s="159"/>
      <c r="DM380" s="159"/>
      <c r="DN380" s="159"/>
      <c r="DO380" s="159"/>
      <c r="DP380" s="159"/>
      <c r="DQ380" s="159"/>
      <c r="DR380" s="159"/>
      <c r="DS380" s="159"/>
      <c r="DT380" s="159"/>
      <c r="DU380" s="159"/>
      <c r="DV380" s="159"/>
      <c r="DW380" s="159"/>
      <c r="DX380" s="159"/>
      <c r="DY380" s="159"/>
      <c r="DZ380" s="159"/>
      <c r="EA380" s="159"/>
      <c r="EB380" s="159"/>
      <c r="EC380" s="159"/>
      <c r="ED380" s="159"/>
      <c r="EE380" s="159"/>
      <c r="EF380" s="159"/>
      <c r="EG380" s="159"/>
      <c r="EH380" s="159"/>
      <c r="EI380" s="159"/>
      <c r="EJ380" s="159"/>
      <c r="EK380" s="159"/>
      <c r="EL380" s="159"/>
      <c r="EM380" s="159"/>
      <c r="EN380" s="159"/>
      <c r="EO380" s="159"/>
      <c r="EP380" s="159"/>
      <c r="EQ380" s="159"/>
      <c r="ER380" s="159"/>
      <c r="ES380" s="159"/>
      <c r="ET380" s="159"/>
      <c r="EU380" s="159"/>
      <c r="EV380" s="159"/>
      <c r="EW380" s="159"/>
      <c r="EX380" s="159"/>
      <c r="EY380" s="159"/>
      <c r="EZ380" s="159"/>
      <c r="FA380" s="159"/>
      <c r="FB380" s="159"/>
      <c r="FC380" s="159"/>
      <c r="FD380" s="159"/>
      <c r="FE380" s="159"/>
      <c r="FF380" s="159"/>
      <c r="FG380" s="159"/>
      <c r="FH380" s="159"/>
      <c r="FI380" s="159"/>
      <c r="FJ380" s="159"/>
      <c r="FK380" s="159"/>
      <c r="FL380" s="159"/>
      <c r="FM380" s="159"/>
      <c r="FN380" s="159"/>
      <c r="FO380" s="159"/>
      <c r="FP380" s="159"/>
      <c r="FQ380" s="159"/>
      <c r="FR380" s="159"/>
      <c r="FS380" s="159"/>
      <c r="FT380" s="159"/>
      <c r="FU380" s="159"/>
      <c r="FV380" s="159"/>
      <c r="FW380" s="159"/>
      <c r="FX380" s="159"/>
      <c r="FY380" s="159"/>
      <c r="FZ380" s="159"/>
      <c r="GA380" s="159"/>
      <c r="GB380" s="159"/>
      <c r="GC380" s="159"/>
      <c r="GD380" s="159"/>
      <c r="GE380" s="159"/>
      <c r="GF380" s="159"/>
      <c r="GG380" s="159"/>
      <c r="GH380" s="159"/>
    </row>
    <row r="381" customFormat="false" ht="12.75" hidden="false" customHeight="false" outlineLevel="0" collapsed="false">
      <c r="A381" s="168"/>
      <c r="B381" s="149"/>
      <c r="C381" s="149"/>
      <c r="D381" s="149"/>
      <c r="E381" s="149"/>
      <c r="F381" s="149"/>
      <c r="G381" s="149"/>
      <c r="H381" s="148"/>
      <c r="I381" s="170"/>
      <c r="R381" s="148"/>
      <c r="S381" s="158"/>
      <c r="T381" s="159"/>
      <c r="U381" s="159"/>
      <c r="V381" s="159"/>
      <c r="W381" s="159"/>
      <c r="X381" s="159"/>
      <c r="Y381" s="159"/>
      <c r="Z381" s="159"/>
      <c r="AA381" s="159"/>
      <c r="AB381" s="159"/>
      <c r="AC381" s="159"/>
      <c r="AD381" s="159"/>
      <c r="AE381" s="159"/>
      <c r="AF381" s="159"/>
      <c r="AG381" s="159"/>
      <c r="AH381" s="159"/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59"/>
      <c r="AU381" s="159"/>
      <c r="AV381" s="159"/>
      <c r="AW381" s="159"/>
      <c r="AX381" s="159"/>
      <c r="AY381" s="159"/>
      <c r="AZ381" s="159"/>
      <c r="BA381" s="159"/>
      <c r="BB381" s="159"/>
      <c r="BC381" s="159"/>
      <c r="BD381" s="159"/>
      <c r="BE381" s="159"/>
      <c r="BF381" s="159"/>
      <c r="BG381" s="159"/>
      <c r="BH381" s="159"/>
      <c r="BI381" s="159"/>
      <c r="BJ381" s="159"/>
      <c r="BK381" s="159"/>
      <c r="BL381" s="159"/>
      <c r="BM381" s="159"/>
      <c r="BN381" s="159"/>
      <c r="BO381" s="159"/>
      <c r="BP381" s="159"/>
      <c r="BQ381" s="159"/>
      <c r="BR381" s="159"/>
      <c r="BS381" s="159"/>
      <c r="BT381" s="159"/>
      <c r="BU381" s="159"/>
      <c r="BV381" s="159"/>
      <c r="BW381" s="159"/>
      <c r="BX381" s="159"/>
      <c r="BY381" s="159"/>
      <c r="BZ381" s="159"/>
      <c r="CA381" s="159"/>
      <c r="CB381" s="159"/>
      <c r="CC381" s="159"/>
      <c r="CD381" s="159"/>
      <c r="CE381" s="159"/>
      <c r="CF381" s="159"/>
      <c r="CG381" s="159"/>
      <c r="CH381" s="159"/>
      <c r="CI381" s="159"/>
      <c r="CJ381" s="159"/>
      <c r="CK381" s="159"/>
      <c r="CL381" s="159"/>
      <c r="CM381" s="159"/>
      <c r="CN381" s="159"/>
      <c r="CO381" s="159"/>
      <c r="CP381" s="159"/>
      <c r="CQ381" s="159"/>
      <c r="CR381" s="159"/>
      <c r="CS381" s="159"/>
      <c r="CT381" s="159"/>
      <c r="CU381" s="159"/>
      <c r="CV381" s="159"/>
      <c r="CW381" s="159"/>
      <c r="CX381" s="159"/>
      <c r="CY381" s="159"/>
      <c r="CZ381" s="159"/>
      <c r="DA381" s="159"/>
      <c r="DB381" s="159"/>
      <c r="DC381" s="159"/>
      <c r="DD381" s="159"/>
      <c r="DE381" s="159"/>
      <c r="DF381" s="159"/>
      <c r="DG381" s="159"/>
      <c r="DH381" s="159"/>
      <c r="DI381" s="159"/>
      <c r="DJ381" s="159"/>
      <c r="DK381" s="159"/>
      <c r="DL381" s="159"/>
      <c r="DM381" s="159"/>
      <c r="DN381" s="159"/>
      <c r="DO381" s="159"/>
      <c r="DP381" s="159"/>
      <c r="DQ381" s="159"/>
      <c r="DR381" s="159"/>
      <c r="DS381" s="159"/>
      <c r="DT381" s="159"/>
      <c r="DU381" s="159"/>
      <c r="DV381" s="159"/>
      <c r="DW381" s="159"/>
      <c r="DX381" s="159"/>
      <c r="DY381" s="159"/>
      <c r="DZ381" s="159"/>
      <c r="EA381" s="159"/>
      <c r="EB381" s="159"/>
      <c r="EC381" s="159"/>
      <c r="ED381" s="159"/>
      <c r="EE381" s="159"/>
      <c r="EF381" s="159"/>
      <c r="EG381" s="159"/>
      <c r="EH381" s="159"/>
      <c r="EI381" s="159"/>
      <c r="EJ381" s="159"/>
      <c r="EK381" s="159"/>
      <c r="EL381" s="159"/>
      <c r="EM381" s="159"/>
      <c r="EN381" s="159"/>
      <c r="EO381" s="159"/>
      <c r="EP381" s="159"/>
      <c r="EQ381" s="159"/>
      <c r="ER381" s="159"/>
      <c r="ES381" s="159"/>
      <c r="ET381" s="159"/>
      <c r="EU381" s="159"/>
      <c r="EV381" s="159"/>
      <c r="EW381" s="159"/>
      <c r="EX381" s="159"/>
      <c r="EY381" s="159"/>
      <c r="EZ381" s="159"/>
      <c r="FA381" s="159"/>
      <c r="FB381" s="159"/>
      <c r="FC381" s="159"/>
      <c r="FD381" s="159"/>
      <c r="FE381" s="159"/>
      <c r="FF381" s="159"/>
      <c r="FG381" s="159"/>
      <c r="FH381" s="159"/>
      <c r="FI381" s="159"/>
      <c r="FJ381" s="159"/>
      <c r="FK381" s="159"/>
      <c r="FL381" s="159"/>
      <c r="FM381" s="159"/>
      <c r="FN381" s="159"/>
      <c r="FO381" s="159"/>
      <c r="FP381" s="159"/>
      <c r="FQ381" s="159"/>
      <c r="FR381" s="159"/>
      <c r="FS381" s="159"/>
      <c r="FT381" s="159"/>
      <c r="FU381" s="159"/>
      <c r="FV381" s="159"/>
      <c r="FW381" s="159"/>
      <c r="FX381" s="159"/>
      <c r="FY381" s="159"/>
      <c r="FZ381" s="159"/>
      <c r="GA381" s="159"/>
      <c r="GB381" s="159"/>
      <c r="GC381" s="159"/>
      <c r="GD381" s="159"/>
      <c r="GE381" s="159"/>
      <c r="GF381" s="159"/>
      <c r="GG381" s="159"/>
      <c r="GH381" s="159"/>
    </row>
    <row r="382" customFormat="false" ht="12.75" hidden="false" customHeight="false" outlineLevel="0" collapsed="false">
      <c r="A382" s="168"/>
      <c r="B382" s="149"/>
      <c r="C382" s="149"/>
      <c r="D382" s="149"/>
      <c r="E382" s="149"/>
      <c r="F382" s="149"/>
      <c r="G382" s="149"/>
      <c r="H382" s="148"/>
      <c r="I382" s="170"/>
      <c r="R382" s="148"/>
      <c r="S382" s="158"/>
      <c r="T382" s="159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59"/>
      <c r="BK382" s="159"/>
      <c r="BL382" s="159"/>
      <c r="BM382" s="159"/>
      <c r="BN382" s="159"/>
      <c r="BO382" s="159"/>
      <c r="BP382" s="159"/>
      <c r="BQ382" s="159"/>
      <c r="BR382" s="159"/>
      <c r="BS382" s="159"/>
      <c r="BT382" s="159"/>
      <c r="BU382" s="159"/>
      <c r="BV382" s="159"/>
      <c r="BW382" s="159"/>
      <c r="BX382" s="159"/>
      <c r="BY382" s="159"/>
      <c r="BZ382" s="159"/>
      <c r="CA382" s="159"/>
      <c r="CB382" s="159"/>
      <c r="CC382" s="159"/>
      <c r="CD382" s="159"/>
      <c r="CE382" s="159"/>
      <c r="CF382" s="159"/>
      <c r="CG382" s="159"/>
      <c r="CH382" s="159"/>
      <c r="CI382" s="159"/>
      <c r="CJ382" s="159"/>
      <c r="CK382" s="159"/>
      <c r="CL382" s="159"/>
      <c r="CM382" s="159"/>
      <c r="CN382" s="159"/>
      <c r="CO382" s="159"/>
      <c r="CP382" s="159"/>
      <c r="CQ382" s="159"/>
      <c r="CR382" s="159"/>
      <c r="CS382" s="159"/>
      <c r="CT382" s="159"/>
      <c r="CU382" s="159"/>
      <c r="CV382" s="159"/>
      <c r="CW382" s="159"/>
      <c r="CX382" s="159"/>
      <c r="CY382" s="159"/>
      <c r="CZ382" s="159"/>
      <c r="DA382" s="159"/>
      <c r="DB382" s="159"/>
      <c r="DC382" s="159"/>
      <c r="DD382" s="159"/>
      <c r="DE382" s="159"/>
      <c r="DF382" s="159"/>
      <c r="DG382" s="159"/>
      <c r="DH382" s="159"/>
      <c r="DI382" s="159"/>
      <c r="DJ382" s="159"/>
      <c r="DK382" s="159"/>
      <c r="DL382" s="159"/>
      <c r="DM382" s="159"/>
      <c r="DN382" s="159"/>
      <c r="DO382" s="159"/>
      <c r="DP382" s="159"/>
      <c r="DQ382" s="159"/>
      <c r="DR382" s="159"/>
      <c r="DS382" s="159"/>
      <c r="DT382" s="159"/>
      <c r="DU382" s="159"/>
      <c r="DV382" s="159"/>
      <c r="DW382" s="159"/>
      <c r="DX382" s="159"/>
      <c r="DY382" s="159"/>
      <c r="DZ382" s="159"/>
      <c r="EA382" s="159"/>
      <c r="EB382" s="159"/>
      <c r="EC382" s="159"/>
      <c r="ED382" s="159"/>
      <c r="EE382" s="159"/>
      <c r="EF382" s="159"/>
      <c r="EG382" s="159"/>
      <c r="EH382" s="159"/>
      <c r="EI382" s="159"/>
      <c r="EJ382" s="159"/>
      <c r="EK382" s="159"/>
      <c r="EL382" s="159"/>
      <c r="EM382" s="159"/>
      <c r="EN382" s="159"/>
      <c r="EO382" s="159"/>
      <c r="EP382" s="159"/>
      <c r="EQ382" s="159"/>
      <c r="ER382" s="159"/>
      <c r="ES382" s="159"/>
      <c r="ET382" s="159"/>
      <c r="EU382" s="159"/>
      <c r="EV382" s="159"/>
      <c r="EW382" s="159"/>
      <c r="EX382" s="159"/>
      <c r="EY382" s="159"/>
      <c r="EZ382" s="159"/>
      <c r="FA382" s="159"/>
      <c r="FB382" s="159"/>
      <c r="FC382" s="159"/>
      <c r="FD382" s="159"/>
      <c r="FE382" s="159"/>
      <c r="FF382" s="159"/>
      <c r="FG382" s="159"/>
      <c r="FH382" s="159"/>
      <c r="FI382" s="159"/>
      <c r="FJ382" s="159"/>
      <c r="FK382" s="159"/>
      <c r="FL382" s="159"/>
      <c r="FM382" s="159"/>
      <c r="FN382" s="159"/>
      <c r="FO382" s="159"/>
      <c r="FP382" s="159"/>
      <c r="FQ382" s="159"/>
      <c r="FR382" s="159"/>
      <c r="FS382" s="159"/>
      <c r="FT382" s="159"/>
      <c r="FU382" s="159"/>
      <c r="FV382" s="159"/>
      <c r="FW382" s="159"/>
      <c r="FX382" s="159"/>
      <c r="FY382" s="159"/>
      <c r="FZ382" s="159"/>
      <c r="GA382" s="159"/>
      <c r="GB382" s="159"/>
      <c r="GC382" s="159"/>
      <c r="GD382" s="159"/>
      <c r="GE382" s="159"/>
      <c r="GF382" s="159"/>
      <c r="GG382" s="159"/>
      <c r="GH382" s="159"/>
    </row>
    <row r="383" customFormat="false" ht="12.75" hidden="false" customHeight="false" outlineLevel="0" collapsed="false">
      <c r="A383" s="168"/>
      <c r="B383" s="149"/>
      <c r="C383" s="149"/>
      <c r="D383" s="149"/>
      <c r="E383" s="149"/>
      <c r="F383" s="149"/>
      <c r="G383" s="149"/>
      <c r="H383" s="148"/>
      <c r="I383" s="170"/>
      <c r="R383" s="148"/>
      <c r="S383" s="158"/>
      <c r="T383" s="159"/>
      <c r="U383" s="159"/>
      <c r="V383" s="159"/>
      <c r="W383" s="159"/>
      <c r="X383" s="159"/>
      <c r="Y383" s="159"/>
      <c r="Z383" s="159"/>
      <c r="AA383" s="159"/>
      <c r="AB383" s="159"/>
      <c r="AC383" s="159"/>
      <c r="AD383" s="159"/>
      <c r="AE383" s="159"/>
      <c r="AF383" s="159"/>
      <c r="AG383" s="159"/>
      <c r="AH383" s="159"/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59"/>
      <c r="AU383" s="159"/>
      <c r="AV383" s="159"/>
      <c r="AW383" s="159"/>
      <c r="AX383" s="159"/>
      <c r="AY383" s="159"/>
      <c r="AZ383" s="159"/>
      <c r="BA383" s="159"/>
      <c r="BB383" s="159"/>
      <c r="BC383" s="159"/>
      <c r="BD383" s="159"/>
      <c r="BE383" s="159"/>
      <c r="BF383" s="159"/>
      <c r="BG383" s="159"/>
      <c r="BH383" s="159"/>
      <c r="BI383" s="159"/>
      <c r="BJ383" s="159"/>
      <c r="BK383" s="159"/>
      <c r="BL383" s="159"/>
      <c r="BM383" s="159"/>
      <c r="BN383" s="159"/>
      <c r="BO383" s="159"/>
      <c r="BP383" s="159"/>
      <c r="BQ383" s="159"/>
      <c r="BR383" s="159"/>
      <c r="BS383" s="159"/>
      <c r="BT383" s="159"/>
      <c r="BU383" s="159"/>
      <c r="BV383" s="159"/>
      <c r="BW383" s="159"/>
      <c r="BX383" s="159"/>
      <c r="BY383" s="159"/>
      <c r="BZ383" s="159"/>
      <c r="CA383" s="159"/>
      <c r="CB383" s="159"/>
      <c r="CC383" s="159"/>
      <c r="CD383" s="159"/>
      <c r="CE383" s="159"/>
      <c r="CF383" s="159"/>
      <c r="CG383" s="159"/>
      <c r="CH383" s="159"/>
      <c r="CI383" s="159"/>
      <c r="CJ383" s="159"/>
      <c r="CK383" s="159"/>
      <c r="CL383" s="159"/>
      <c r="CM383" s="159"/>
      <c r="CN383" s="159"/>
      <c r="CO383" s="159"/>
      <c r="CP383" s="159"/>
      <c r="CQ383" s="159"/>
      <c r="CR383" s="159"/>
      <c r="CS383" s="159"/>
      <c r="CT383" s="159"/>
      <c r="CU383" s="159"/>
      <c r="CV383" s="159"/>
      <c r="CW383" s="159"/>
      <c r="CX383" s="159"/>
      <c r="CY383" s="159"/>
      <c r="CZ383" s="159"/>
      <c r="DA383" s="159"/>
      <c r="DB383" s="159"/>
      <c r="DC383" s="159"/>
      <c r="DD383" s="159"/>
      <c r="DE383" s="159"/>
      <c r="DF383" s="159"/>
      <c r="DG383" s="159"/>
      <c r="DH383" s="159"/>
      <c r="DI383" s="159"/>
      <c r="DJ383" s="159"/>
      <c r="DK383" s="159"/>
      <c r="DL383" s="159"/>
      <c r="DM383" s="159"/>
      <c r="DN383" s="159"/>
      <c r="DO383" s="159"/>
      <c r="DP383" s="159"/>
      <c r="DQ383" s="159"/>
      <c r="DR383" s="159"/>
      <c r="DS383" s="159"/>
      <c r="DT383" s="159"/>
      <c r="DU383" s="159"/>
      <c r="DV383" s="159"/>
      <c r="DW383" s="159"/>
      <c r="DX383" s="159"/>
      <c r="DY383" s="159"/>
      <c r="DZ383" s="159"/>
      <c r="EA383" s="159"/>
      <c r="EB383" s="159"/>
      <c r="EC383" s="159"/>
      <c r="ED383" s="159"/>
      <c r="EE383" s="159"/>
      <c r="EF383" s="159"/>
      <c r="EG383" s="159"/>
      <c r="EH383" s="159"/>
      <c r="EI383" s="159"/>
      <c r="EJ383" s="159"/>
      <c r="EK383" s="159"/>
      <c r="EL383" s="159"/>
      <c r="EM383" s="159"/>
      <c r="EN383" s="159"/>
      <c r="EO383" s="159"/>
      <c r="EP383" s="159"/>
      <c r="EQ383" s="159"/>
      <c r="ER383" s="159"/>
      <c r="ES383" s="159"/>
      <c r="ET383" s="159"/>
      <c r="EU383" s="159"/>
      <c r="EV383" s="159"/>
      <c r="EW383" s="159"/>
      <c r="EX383" s="159"/>
      <c r="EY383" s="159"/>
      <c r="EZ383" s="159"/>
      <c r="FA383" s="159"/>
      <c r="FB383" s="159"/>
      <c r="FC383" s="159"/>
      <c r="FD383" s="159"/>
      <c r="FE383" s="159"/>
      <c r="FF383" s="159"/>
      <c r="FG383" s="159"/>
      <c r="FH383" s="159"/>
      <c r="FI383" s="159"/>
      <c r="FJ383" s="159"/>
      <c r="FK383" s="159"/>
      <c r="FL383" s="159"/>
      <c r="FM383" s="159"/>
      <c r="FN383" s="159"/>
      <c r="FO383" s="159"/>
      <c r="FP383" s="159"/>
      <c r="FQ383" s="159"/>
      <c r="FR383" s="159"/>
      <c r="FS383" s="159"/>
      <c r="FT383" s="159"/>
      <c r="FU383" s="159"/>
      <c r="FV383" s="159"/>
      <c r="FW383" s="159"/>
      <c r="FX383" s="159"/>
      <c r="FY383" s="159"/>
      <c r="FZ383" s="159"/>
      <c r="GA383" s="159"/>
      <c r="GB383" s="159"/>
      <c r="GC383" s="159"/>
      <c r="GD383" s="159"/>
      <c r="GE383" s="159"/>
      <c r="GF383" s="159"/>
      <c r="GG383" s="159"/>
      <c r="GH383" s="159"/>
    </row>
    <row r="384" customFormat="false" ht="12.75" hidden="false" customHeight="false" outlineLevel="0" collapsed="false">
      <c r="A384" s="168"/>
      <c r="B384" s="149"/>
      <c r="C384" s="149"/>
      <c r="D384" s="149"/>
      <c r="E384" s="149"/>
      <c r="F384" s="149"/>
      <c r="G384" s="149"/>
      <c r="H384" s="148"/>
      <c r="I384" s="170"/>
      <c r="R384" s="148"/>
      <c r="S384" s="158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59"/>
      <c r="BK384" s="159"/>
      <c r="BL384" s="159"/>
      <c r="BM384" s="159"/>
      <c r="BN384" s="159"/>
      <c r="BO384" s="159"/>
      <c r="BP384" s="159"/>
      <c r="BQ384" s="159"/>
      <c r="BR384" s="159"/>
      <c r="BS384" s="159"/>
      <c r="BT384" s="159"/>
      <c r="BU384" s="159"/>
      <c r="BV384" s="159"/>
      <c r="BW384" s="159"/>
      <c r="BX384" s="159"/>
      <c r="BY384" s="159"/>
      <c r="BZ384" s="159"/>
      <c r="CA384" s="159"/>
      <c r="CB384" s="159"/>
      <c r="CC384" s="159"/>
      <c r="CD384" s="159"/>
      <c r="CE384" s="159"/>
      <c r="CF384" s="159"/>
      <c r="CG384" s="159"/>
      <c r="CH384" s="159"/>
      <c r="CI384" s="159"/>
      <c r="CJ384" s="159"/>
      <c r="CK384" s="159"/>
      <c r="CL384" s="159"/>
      <c r="CM384" s="159"/>
      <c r="CN384" s="159"/>
      <c r="CO384" s="159"/>
      <c r="CP384" s="159"/>
      <c r="CQ384" s="159"/>
      <c r="CR384" s="159"/>
      <c r="CS384" s="159"/>
      <c r="CT384" s="159"/>
      <c r="CU384" s="159"/>
      <c r="CV384" s="159"/>
      <c r="CW384" s="159"/>
      <c r="CX384" s="159"/>
      <c r="CY384" s="159"/>
      <c r="CZ384" s="159"/>
      <c r="DA384" s="159"/>
      <c r="DB384" s="159"/>
      <c r="DC384" s="159"/>
      <c r="DD384" s="159"/>
      <c r="DE384" s="159"/>
      <c r="DF384" s="159"/>
      <c r="DG384" s="159"/>
      <c r="DH384" s="159"/>
      <c r="DI384" s="159"/>
      <c r="DJ384" s="159"/>
      <c r="DK384" s="159"/>
      <c r="DL384" s="159"/>
      <c r="DM384" s="159"/>
      <c r="DN384" s="159"/>
      <c r="DO384" s="159"/>
      <c r="DP384" s="159"/>
      <c r="DQ384" s="159"/>
      <c r="DR384" s="159"/>
      <c r="DS384" s="159"/>
      <c r="DT384" s="159"/>
      <c r="DU384" s="159"/>
      <c r="DV384" s="159"/>
      <c r="DW384" s="159"/>
      <c r="DX384" s="159"/>
      <c r="DY384" s="159"/>
      <c r="DZ384" s="159"/>
      <c r="EA384" s="159"/>
      <c r="EB384" s="159"/>
      <c r="EC384" s="159"/>
      <c r="ED384" s="159"/>
      <c r="EE384" s="159"/>
      <c r="EF384" s="159"/>
      <c r="EG384" s="159"/>
      <c r="EH384" s="159"/>
      <c r="EI384" s="159"/>
      <c r="EJ384" s="159"/>
      <c r="EK384" s="159"/>
      <c r="EL384" s="159"/>
      <c r="EM384" s="159"/>
      <c r="EN384" s="159"/>
      <c r="EO384" s="159"/>
      <c r="EP384" s="159"/>
      <c r="EQ384" s="159"/>
      <c r="ER384" s="159"/>
      <c r="ES384" s="159"/>
      <c r="ET384" s="159"/>
      <c r="EU384" s="159"/>
      <c r="EV384" s="159"/>
      <c r="EW384" s="159"/>
      <c r="EX384" s="159"/>
      <c r="EY384" s="159"/>
      <c r="EZ384" s="159"/>
      <c r="FA384" s="159"/>
      <c r="FB384" s="159"/>
      <c r="FC384" s="159"/>
      <c r="FD384" s="159"/>
      <c r="FE384" s="159"/>
      <c r="FF384" s="159"/>
      <c r="FG384" s="159"/>
      <c r="FH384" s="159"/>
      <c r="FI384" s="159"/>
      <c r="FJ384" s="159"/>
      <c r="FK384" s="159"/>
      <c r="FL384" s="159"/>
      <c r="FM384" s="159"/>
      <c r="FN384" s="159"/>
      <c r="FO384" s="159"/>
      <c r="FP384" s="159"/>
      <c r="FQ384" s="159"/>
      <c r="FR384" s="159"/>
      <c r="FS384" s="159"/>
      <c r="FT384" s="159"/>
      <c r="FU384" s="159"/>
      <c r="FV384" s="159"/>
      <c r="FW384" s="159"/>
      <c r="FX384" s="159"/>
      <c r="FY384" s="159"/>
      <c r="FZ384" s="159"/>
      <c r="GA384" s="159"/>
      <c r="GB384" s="159"/>
      <c r="GC384" s="159"/>
      <c r="GD384" s="159"/>
      <c r="GE384" s="159"/>
      <c r="GF384" s="159"/>
      <c r="GG384" s="159"/>
      <c r="GH384" s="159"/>
    </row>
    <row r="385" customFormat="false" ht="12.75" hidden="false" customHeight="false" outlineLevel="0" collapsed="false">
      <c r="A385" s="168"/>
      <c r="B385" s="149"/>
      <c r="C385" s="149"/>
      <c r="D385" s="149"/>
      <c r="E385" s="149"/>
      <c r="F385" s="149"/>
      <c r="G385" s="149"/>
      <c r="H385" s="148"/>
      <c r="I385" s="170"/>
      <c r="R385" s="148"/>
      <c r="S385" s="158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59"/>
      <c r="BN385" s="159"/>
      <c r="BO385" s="159"/>
      <c r="BP385" s="159"/>
      <c r="BQ385" s="159"/>
      <c r="BR385" s="159"/>
      <c r="BS385" s="159"/>
      <c r="BT385" s="159"/>
      <c r="BU385" s="159"/>
      <c r="BV385" s="159"/>
      <c r="BW385" s="159"/>
      <c r="BX385" s="159"/>
      <c r="BY385" s="159"/>
      <c r="BZ385" s="159"/>
      <c r="CA385" s="159"/>
      <c r="CB385" s="159"/>
      <c r="CC385" s="159"/>
      <c r="CD385" s="159"/>
      <c r="CE385" s="159"/>
      <c r="CF385" s="159"/>
      <c r="CG385" s="159"/>
      <c r="CH385" s="159"/>
      <c r="CI385" s="159"/>
      <c r="CJ385" s="159"/>
      <c r="CK385" s="159"/>
      <c r="CL385" s="159"/>
      <c r="CM385" s="159"/>
      <c r="CN385" s="159"/>
      <c r="CO385" s="159"/>
      <c r="CP385" s="159"/>
      <c r="CQ385" s="159"/>
      <c r="CR385" s="159"/>
      <c r="CS385" s="159"/>
      <c r="CT385" s="159"/>
      <c r="CU385" s="159"/>
      <c r="CV385" s="159"/>
      <c r="CW385" s="159"/>
      <c r="CX385" s="159"/>
      <c r="CY385" s="159"/>
      <c r="CZ385" s="159"/>
      <c r="DA385" s="159"/>
      <c r="DB385" s="159"/>
      <c r="DC385" s="159"/>
      <c r="DD385" s="159"/>
      <c r="DE385" s="159"/>
      <c r="DF385" s="159"/>
      <c r="DG385" s="159"/>
      <c r="DH385" s="159"/>
      <c r="DI385" s="159"/>
      <c r="DJ385" s="159"/>
      <c r="DK385" s="159"/>
      <c r="DL385" s="159"/>
      <c r="DM385" s="159"/>
      <c r="DN385" s="159"/>
      <c r="DO385" s="159"/>
      <c r="DP385" s="159"/>
      <c r="DQ385" s="159"/>
      <c r="DR385" s="159"/>
      <c r="DS385" s="159"/>
      <c r="DT385" s="159"/>
      <c r="DU385" s="159"/>
      <c r="DV385" s="159"/>
      <c r="DW385" s="159"/>
      <c r="DX385" s="159"/>
      <c r="DY385" s="159"/>
      <c r="DZ385" s="159"/>
      <c r="EA385" s="159"/>
      <c r="EB385" s="159"/>
      <c r="EC385" s="159"/>
      <c r="ED385" s="159"/>
      <c r="EE385" s="159"/>
      <c r="EF385" s="159"/>
      <c r="EG385" s="159"/>
      <c r="EH385" s="159"/>
      <c r="EI385" s="159"/>
      <c r="EJ385" s="159"/>
      <c r="EK385" s="159"/>
      <c r="EL385" s="159"/>
      <c r="EM385" s="159"/>
      <c r="EN385" s="159"/>
      <c r="EO385" s="159"/>
      <c r="EP385" s="159"/>
      <c r="EQ385" s="159"/>
      <c r="ER385" s="159"/>
      <c r="ES385" s="159"/>
      <c r="ET385" s="159"/>
      <c r="EU385" s="159"/>
      <c r="EV385" s="159"/>
      <c r="EW385" s="159"/>
      <c r="EX385" s="159"/>
      <c r="EY385" s="159"/>
      <c r="EZ385" s="159"/>
      <c r="FA385" s="159"/>
      <c r="FB385" s="159"/>
      <c r="FC385" s="159"/>
      <c r="FD385" s="159"/>
      <c r="FE385" s="159"/>
      <c r="FF385" s="159"/>
      <c r="FG385" s="159"/>
      <c r="FH385" s="159"/>
      <c r="FI385" s="159"/>
      <c r="FJ385" s="159"/>
      <c r="FK385" s="159"/>
      <c r="FL385" s="159"/>
      <c r="FM385" s="159"/>
      <c r="FN385" s="159"/>
      <c r="FO385" s="159"/>
      <c r="FP385" s="159"/>
      <c r="FQ385" s="159"/>
      <c r="FR385" s="159"/>
      <c r="FS385" s="159"/>
      <c r="FT385" s="159"/>
      <c r="FU385" s="159"/>
      <c r="FV385" s="159"/>
      <c r="FW385" s="159"/>
      <c r="FX385" s="159"/>
      <c r="FY385" s="159"/>
      <c r="FZ385" s="159"/>
      <c r="GA385" s="159"/>
      <c r="GB385" s="159"/>
      <c r="GC385" s="159"/>
      <c r="GD385" s="159"/>
      <c r="GE385" s="159"/>
      <c r="GF385" s="159"/>
      <c r="GG385" s="159"/>
      <c r="GH385" s="159"/>
    </row>
    <row r="386" customFormat="false" ht="12.75" hidden="false" customHeight="false" outlineLevel="0" collapsed="false">
      <c r="A386" s="168"/>
      <c r="B386" s="149"/>
      <c r="C386" s="149"/>
      <c r="D386" s="149"/>
      <c r="E386" s="149"/>
      <c r="F386" s="149"/>
      <c r="G386" s="149"/>
      <c r="H386" s="148"/>
      <c r="I386" s="170"/>
      <c r="R386" s="148"/>
      <c r="S386" s="158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59"/>
      <c r="BN386" s="159"/>
      <c r="BO386" s="159"/>
      <c r="BP386" s="159"/>
      <c r="BQ386" s="159"/>
      <c r="BR386" s="159"/>
      <c r="BS386" s="159"/>
      <c r="BT386" s="159"/>
      <c r="BU386" s="159"/>
      <c r="BV386" s="159"/>
      <c r="BW386" s="159"/>
      <c r="BX386" s="159"/>
      <c r="BY386" s="159"/>
      <c r="BZ386" s="159"/>
      <c r="CA386" s="159"/>
      <c r="CB386" s="159"/>
      <c r="CC386" s="159"/>
      <c r="CD386" s="159"/>
      <c r="CE386" s="159"/>
      <c r="CF386" s="159"/>
      <c r="CG386" s="159"/>
      <c r="CH386" s="159"/>
      <c r="CI386" s="159"/>
      <c r="CJ386" s="159"/>
      <c r="CK386" s="159"/>
      <c r="CL386" s="159"/>
      <c r="CM386" s="159"/>
      <c r="CN386" s="159"/>
      <c r="CO386" s="159"/>
      <c r="CP386" s="159"/>
      <c r="CQ386" s="159"/>
      <c r="CR386" s="159"/>
      <c r="CS386" s="159"/>
      <c r="CT386" s="159"/>
      <c r="CU386" s="159"/>
      <c r="CV386" s="159"/>
      <c r="CW386" s="159"/>
      <c r="CX386" s="159"/>
      <c r="CY386" s="159"/>
      <c r="CZ386" s="159"/>
      <c r="DA386" s="159"/>
      <c r="DB386" s="159"/>
      <c r="DC386" s="159"/>
      <c r="DD386" s="159"/>
      <c r="DE386" s="159"/>
      <c r="DF386" s="159"/>
      <c r="DG386" s="159"/>
      <c r="DH386" s="159"/>
      <c r="DI386" s="159"/>
      <c r="DJ386" s="159"/>
      <c r="DK386" s="159"/>
      <c r="DL386" s="159"/>
      <c r="DM386" s="159"/>
      <c r="DN386" s="159"/>
      <c r="DO386" s="159"/>
      <c r="DP386" s="159"/>
      <c r="DQ386" s="159"/>
      <c r="DR386" s="159"/>
      <c r="DS386" s="159"/>
      <c r="DT386" s="159"/>
      <c r="DU386" s="159"/>
      <c r="DV386" s="159"/>
      <c r="DW386" s="159"/>
      <c r="DX386" s="159"/>
      <c r="DY386" s="159"/>
      <c r="DZ386" s="159"/>
      <c r="EA386" s="159"/>
      <c r="EB386" s="159"/>
      <c r="EC386" s="159"/>
      <c r="ED386" s="159"/>
      <c r="EE386" s="159"/>
      <c r="EF386" s="159"/>
      <c r="EG386" s="159"/>
      <c r="EH386" s="159"/>
      <c r="EI386" s="159"/>
      <c r="EJ386" s="159"/>
      <c r="EK386" s="159"/>
      <c r="EL386" s="159"/>
      <c r="EM386" s="159"/>
      <c r="EN386" s="159"/>
      <c r="EO386" s="159"/>
      <c r="EP386" s="159"/>
      <c r="EQ386" s="159"/>
      <c r="ER386" s="159"/>
      <c r="ES386" s="159"/>
      <c r="ET386" s="159"/>
      <c r="EU386" s="159"/>
      <c r="EV386" s="159"/>
      <c r="EW386" s="159"/>
      <c r="EX386" s="159"/>
      <c r="EY386" s="159"/>
      <c r="EZ386" s="159"/>
      <c r="FA386" s="159"/>
      <c r="FB386" s="159"/>
      <c r="FC386" s="159"/>
      <c r="FD386" s="159"/>
      <c r="FE386" s="159"/>
      <c r="FF386" s="159"/>
      <c r="FG386" s="159"/>
      <c r="FH386" s="159"/>
      <c r="FI386" s="159"/>
      <c r="FJ386" s="159"/>
      <c r="FK386" s="159"/>
      <c r="FL386" s="159"/>
      <c r="FM386" s="159"/>
      <c r="FN386" s="159"/>
      <c r="FO386" s="159"/>
      <c r="FP386" s="159"/>
      <c r="FQ386" s="159"/>
      <c r="FR386" s="159"/>
      <c r="FS386" s="159"/>
      <c r="FT386" s="159"/>
      <c r="FU386" s="159"/>
      <c r="FV386" s="159"/>
      <c r="FW386" s="159"/>
      <c r="FX386" s="159"/>
      <c r="FY386" s="159"/>
      <c r="FZ386" s="159"/>
      <c r="GA386" s="159"/>
      <c r="GB386" s="159"/>
      <c r="GC386" s="159"/>
      <c r="GD386" s="159"/>
      <c r="GE386" s="159"/>
      <c r="GF386" s="159"/>
      <c r="GG386" s="159"/>
      <c r="GH386" s="159"/>
    </row>
    <row r="387" customFormat="false" ht="12.75" hidden="false" customHeight="false" outlineLevel="0" collapsed="false">
      <c r="A387" s="168"/>
      <c r="B387" s="149"/>
      <c r="C387" s="149"/>
      <c r="D387" s="149"/>
      <c r="E387" s="149"/>
      <c r="F387" s="149"/>
      <c r="G387" s="149"/>
      <c r="H387" s="148"/>
      <c r="I387" s="170"/>
      <c r="R387" s="148"/>
      <c r="S387" s="158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59"/>
      <c r="BN387" s="159"/>
      <c r="BO387" s="159"/>
      <c r="BP387" s="159"/>
      <c r="BQ387" s="159"/>
      <c r="BR387" s="159"/>
      <c r="BS387" s="159"/>
      <c r="BT387" s="159"/>
      <c r="BU387" s="159"/>
      <c r="BV387" s="159"/>
      <c r="BW387" s="159"/>
      <c r="BX387" s="159"/>
      <c r="BY387" s="159"/>
      <c r="BZ387" s="159"/>
      <c r="CA387" s="159"/>
      <c r="CB387" s="159"/>
      <c r="CC387" s="159"/>
      <c r="CD387" s="159"/>
      <c r="CE387" s="159"/>
      <c r="CF387" s="159"/>
      <c r="CG387" s="159"/>
      <c r="CH387" s="159"/>
      <c r="CI387" s="159"/>
      <c r="CJ387" s="159"/>
      <c r="CK387" s="159"/>
      <c r="CL387" s="159"/>
      <c r="CM387" s="159"/>
      <c r="CN387" s="159"/>
      <c r="CO387" s="159"/>
      <c r="CP387" s="159"/>
      <c r="CQ387" s="159"/>
      <c r="CR387" s="159"/>
      <c r="CS387" s="159"/>
      <c r="CT387" s="159"/>
      <c r="CU387" s="159"/>
      <c r="CV387" s="159"/>
      <c r="CW387" s="159"/>
      <c r="CX387" s="159"/>
      <c r="CY387" s="159"/>
      <c r="CZ387" s="159"/>
      <c r="DA387" s="159"/>
      <c r="DB387" s="159"/>
      <c r="DC387" s="159"/>
      <c r="DD387" s="159"/>
      <c r="DE387" s="159"/>
      <c r="DF387" s="159"/>
      <c r="DG387" s="159"/>
      <c r="DH387" s="159"/>
      <c r="DI387" s="159"/>
      <c r="DJ387" s="159"/>
      <c r="DK387" s="159"/>
      <c r="DL387" s="159"/>
      <c r="DM387" s="159"/>
      <c r="DN387" s="159"/>
      <c r="DO387" s="159"/>
      <c r="DP387" s="159"/>
      <c r="DQ387" s="159"/>
      <c r="DR387" s="159"/>
      <c r="DS387" s="159"/>
      <c r="DT387" s="159"/>
      <c r="DU387" s="159"/>
      <c r="DV387" s="159"/>
      <c r="DW387" s="159"/>
      <c r="DX387" s="159"/>
      <c r="DY387" s="159"/>
      <c r="DZ387" s="159"/>
      <c r="EA387" s="159"/>
      <c r="EB387" s="159"/>
      <c r="EC387" s="159"/>
      <c r="ED387" s="159"/>
      <c r="EE387" s="159"/>
      <c r="EF387" s="159"/>
      <c r="EG387" s="159"/>
      <c r="EH387" s="159"/>
      <c r="EI387" s="159"/>
      <c r="EJ387" s="159"/>
      <c r="EK387" s="159"/>
      <c r="EL387" s="159"/>
      <c r="EM387" s="159"/>
      <c r="EN387" s="159"/>
      <c r="EO387" s="159"/>
      <c r="EP387" s="159"/>
      <c r="EQ387" s="159"/>
      <c r="ER387" s="159"/>
      <c r="ES387" s="159"/>
      <c r="ET387" s="159"/>
      <c r="EU387" s="159"/>
      <c r="EV387" s="159"/>
      <c r="EW387" s="159"/>
      <c r="EX387" s="159"/>
      <c r="EY387" s="159"/>
      <c r="EZ387" s="159"/>
      <c r="FA387" s="159"/>
      <c r="FB387" s="159"/>
      <c r="FC387" s="159"/>
      <c r="FD387" s="159"/>
      <c r="FE387" s="159"/>
      <c r="FF387" s="159"/>
      <c r="FG387" s="159"/>
      <c r="FH387" s="159"/>
      <c r="FI387" s="159"/>
      <c r="FJ387" s="159"/>
      <c r="FK387" s="159"/>
      <c r="FL387" s="159"/>
      <c r="FM387" s="159"/>
      <c r="FN387" s="159"/>
      <c r="FO387" s="159"/>
      <c r="FP387" s="159"/>
      <c r="FQ387" s="159"/>
      <c r="FR387" s="159"/>
      <c r="FS387" s="159"/>
      <c r="FT387" s="159"/>
      <c r="FU387" s="159"/>
      <c r="FV387" s="159"/>
      <c r="FW387" s="159"/>
      <c r="FX387" s="159"/>
      <c r="FY387" s="159"/>
      <c r="FZ387" s="159"/>
      <c r="GA387" s="159"/>
      <c r="GB387" s="159"/>
      <c r="GC387" s="159"/>
      <c r="GD387" s="159"/>
      <c r="GE387" s="159"/>
      <c r="GF387" s="159"/>
      <c r="GG387" s="159"/>
      <c r="GH387" s="159"/>
    </row>
    <row r="388" customFormat="false" ht="12.75" hidden="false" customHeight="false" outlineLevel="0" collapsed="false">
      <c r="A388" s="168"/>
      <c r="B388" s="149"/>
      <c r="C388" s="149"/>
      <c r="D388" s="149"/>
      <c r="E388" s="149"/>
      <c r="F388" s="149"/>
      <c r="G388" s="149"/>
      <c r="H388" s="148"/>
      <c r="I388" s="170"/>
      <c r="R388" s="148"/>
      <c r="S388" s="158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59"/>
      <c r="BK388" s="159"/>
      <c r="BL388" s="159"/>
      <c r="BM388" s="159"/>
      <c r="BN388" s="159"/>
      <c r="BO388" s="159"/>
      <c r="BP388" s="159"/>
      <c r="BQ388" s="159"/>
      <c r="BR388" s="159"/>
      <c r="BS388" s="159"/>
      <c r="BT388" s="159"/>
      <c r="BU388" s="159"/>
      <c r="BV388" s="159"/>
      <c r="BW388" s="159"/>
      <c r="BX388" s="159"/>
      <c r="BY388" s="159"/>
      <c r="BZ388" s="159"/>
      <c r="CA388" s="159"/>
      <c r="CB388" s="159"/>
      <c r="CC388" s="159"/>
      <c r="CD388" s="159"/>
      <c r="CE388" s="159"/>
      <c r="CF388" s="159"/>
      <c r="CG388" s="159"/>
      <c r="CH388" s="159"/>
      <c r="CI388" s="159"/>
      <c r="CJ388" s="159"/>
      <c r="CK388" s="159"/>
      <c r="CL388" s="159"/>
      <c r="CM388" s="159"/>
      <c r="CN388" s="159"/>
      <c r="CO388" s="159"/>
      <c r="CP388" s="159"/>
      <c r="CQ388" s="159"/>
      <c r="CR388" s="159"/>
      <c r="CS388" s="159"/>
      <c r="CT388" s="159"/>
      <c r="CU388" s="159"/>
      <c r="CV388" s="159"/>
      <c r="CW388" s="159"/>
      <c r="CX388" s="159"/>
      <c r="CY388" s="159"/>
      <c r="CZ388" s="159"/>
      <c r="DA388" s="159"/>
      <c r="DB388" s="159"/>
      <c r="DC388" s="159"/>
      <c r="DD388" s="159"/>
      <c r="DE388" s="159"/>
      <c r="DF388" s="159"/>
      <c r="DG388" s="159"/>
      <c r="DH388" s="159"/>
      <c r="DI388" s="159"/>
      <c r="DJ388" s="159"/>
      <c r="DK388" s="159"/>
      <c r="DL388" s="159"/>
      <c r="DM388" s="159"/>
      <c r="DN388" s="159"/>
      <c r="DO388" s="159"/>
      <c r="DP388" s="159"/>
      <c r="DQ388" s="159"/>
      <c r="DR388" s="159"/>
      <c r="DS388" s="159"/>
      <c r="DT388" s="159"/>
      <c r="DU388" s="159"/>
      <c r="DV388" s="159"/>
      <c r="DW388" s="159"/>
      <c r="DX388" s="159"/>
      <c r="DY388" s="159"/>
      <c r="DZ388" s="159"/>
      <c r="EA388" s="159"/>
      <c r="EB388" s="159"/>
      <c r="EC388" s="159"/>
      <c r="ED388" s="159"/>
      <c r="EE388" s="159"/>
      <c r="EF388" s="159"/>
      <c r="EG388" s="159"/>
      <c r="EH388" s="159"/>
      <c r="EI388" s="159"/>
      <c r="EJ388" s="159"/>
      <c r="EK388" s="159"/>
      <c r="EL388" s="159"/>
      <c r="EM388" s="159"/>
      <c r="EN388" s="159"/>
      <c r="EO388" s="159"/>
      <c r="EP388" s="159"/>
      <c r="EQ388" s="159"/>
      <c r="ER388" s="159"/>
      <c r="ES388" s="159"/>
      <c r="ET388" s="159"/>
      <c r="EU388" s="159"/>
      <c r="EV388" s="159"/>
      <c r="EW388" s="159"/>
      <c r="EX388" s="159"/>
      <c r="EY388" s="159"/>
      <c r="EZ388" s="159"/>
      <c r="FA388" s="159"/>
      <c r="FB388" s="159"/>
      <c r="FC388" s="159"/>
      <c r="FD388" s="159"/>
      <c r="FE388" s="159"/>
      <c r="FF388" s="159"/>
      <c r="FG388" s="159"/>
      <c r="FH388" s="159"/>
      <c r="FI388" s="159"/>
      <c r="FJ388" s="159"/>
      <c r="FK388" s="159"/>
      <c r="FL388" s="159"/>
      <c r="FM388" s="159"/>
      <c r="FN388" s="159"/>
      <c r="FO388" s="159"/>
      <c r="FP388" s="159"/>
      <c r="FQ388" s="159"/>
      <c r="FR388" s="159"/>
      <c r="FS388" s="159"/>
      <c r="FT388" s="159"/>
      <c r="FU388" s="159"/>
      <c r="FV388" s="159"/>
      <c r="FW388" s="159"/>
      <c r="FX388" s="159"/>
      <c r="FY388" s="159"/>
      <c r="FZ388" s="159"/>
      <c r="GA388" s="159"/>
      <c r="GB388" s="159"/>
      <c r="GC388" s="159"/>
      <c r="GD388" s="159"/>
      <c r="GE388" s="159"/>
      <c r="GF388" s="159"/>
      <c r="GG388" s="159"/>
      <c r="GH388" s="159"/>
    </row>
    <row r="389" customFormat="false" ht="12.75" hidden="false" customHeight="false" outlineLevel="0" collapsed="false">
      <c r="A389" s="168"/>
      <c r="B389" s="149"/>
      <c r="C389" s="149"/>
      <c r="D389" s="149"/>
      <c r="E389" s="149"/>
      <c r="F389" s="149"/>
      <c r="G389" s="149"/>
      <c r="H389" s="148"/>
      <c r="I389" s="170"/>
      <c r="R389" s="148"/>
      <c r="S389" s="158"/>
      <c r="T389" s="159"/>
      <c r="U389" s="159"/>
      <c r="V389" s="159"/>
      <c r="W389" s="159"/>
      <c r="X389" s="159"/>
      <c r="Y389" s="159"/>
      <c r="Z389" s="159"/>
      <c r="AA389" s="159"/>
      <c r="AB389" s="159"/>
      <c r="AC389" s="159"/>
      <c r="AD389" s="159"/>
      <c r="AE389" s="159"/>
      <c r="AF389" s="159"/>
      <c r="AG389" s="159"/>
      <c r="AH389" s="159"/>
      <c r="AI389" s="159"/>
      <c r="AJ389" s="159"/>
      <c r="AK389" s="159"/>
      <c r="AL389" s="159"/>
      <c r="AM389" s="159"/>
      <c r="AN389" s="159"/>
      <c r="AO389" s="159"/>
      <c r="AP389" s="159"/>
      <c r="AQ389" s="159"/>
      <c r="AR389" s="159"/>
      <c r="AS389" s="159"/>
      <c r="AT389" s="159"/>
      <c r="AU389" s="159"/>
      <c r="AV389" s="159"/>
      <c r="AW389" s="159"/>
      <c r="AX389" s="159"/>
      <c r="AY389" s="159"/>
      <c r="AZ389" s="159"/>
      <c r="BA389" s="159"/>
      <c r="BB389" s="159"/>
      <c r="BC389" s="159"/>
      <c r="BD389" s="159"/>
      <c r="BE389" s="159"/>
      <c r="BF389" s="159"/>
      <c r="BG389" s="159"/>
      <c r="BH389" s="159"/>
      <c r="BI389" s="159"/>
      <c r="BJ389" s="159"/>
      <c r="BK389" s="159"/>
      <c r="BL389" s="159"/>
      <c r="BM389" s="159"/>
      <c r="BN389" s="159"/>
      <c r="BO389" s="159"/>
      <c r="BP389" s="159"/>
      <c r="BQ389" s="159"/>
      <c r="BR389" s="159"/>
      <c r="BS389" s="159"/>
      <c r="BT389" s="159"/>
      <c r="BU389" s="159"/>
      <c r="BV389" s="159"/>
      <c r="BW389" s="159"/>
      <c r="BX389" s="159"/>
      <c r="BY389" s="159"/>
      <c r="BZ389" s="159"/>
      <c r="CA389" s="159"/>
      <c r="CB389" s="159"/>
      <c r="CC389" s="159"/>
      <c r="CD389" s="159"/>
      <c r="CE389" s="159"/>
      <c r="CF389" s="159"/>
      <c r="CG389" s="159"/>
      <c r="CH389" s="159"/>
      <c r="CI389" s="159"/>
      <c r="CJ389" s="159"/>
      <c r="CK389" s="159"/>
      <c r="CL389" s="159"/>
      <c r="CM389" s="159"/>
      <c r="CN389" s="159"/>
      <c r="CO389" s="159"/>
      <c r="CP389" s="159"/>
      <c r="CQ389" s="159"/>
      <c r="CR389" s="159"/>
      <c r="CS389" s="159"/>
      <c r="CT389" s="159"/>
      <c r="CU389" s="159"/>
      <c r="CV389" s="159"/>
      <c r="CW389" s="159"/>
      <c r="CX389" s="159"/>
      <c r="CY389" s="159"/>
      <c r="CZ389" s="159"/>
      <c r="DA389" s="159"/>
      <c r="DB389" s="159"/>
      <c r="DC389" s="159"/>
      <c r="DD389" s="159"/>
      <c r="DE389" s="159"/>
      <c r="DF389" s="159"/>
      <c r="DG389" s="159"/>
      <c r="DH389" s="159"/>
      <c r="DI389" s="159"/>
      <c r="DJ389" s="159"/>
      <c r="DK389" s="159"/>
      <c r="DL389" s="159"/>
      <c r="DM389" s="159"/>
      <c r="DN389" s="159"/>
      <c r="DO389" s="159"/>
      <c r="DP389" s="159"/>
      <c r="DQ389" s="159"/>
      <c r="DR389" s="159"/>
      <c r="DS389" s="159"/>
      <c r="DT389" s="159"/>
      <c r="DU389" s="159"/>
      <c r="DV389" s="159"/>
      <c r="DW389" s="159"/>
      <c r="DX389" s="159"/>
      <c r="DY389" s="159"/>
      <c r="DZ389" s="159"/>
      <c r="EA389" s="159"/>
      <c r="EB389" s="159"/>
      <c r="EC389" s="159"/>
      <c r="ED389" s="159"/>
      <c r="EE389" s="159"/>
      <c r="EF389" s="159"/>
      <c r="EG389" s="159"/>
      <c r="EH389" s="159"/>
      <c r="EI389" s="159"/>
      <c r="EJ389" s="159"/>
      <c r="EK389" s="159"/>
      <c r="EL389" s="159"/>
      <c r="EM389" s="159"/>
      <c r="EN389" s="159"/>
      <c r="EO389" s="159"/>
      <c r="EP389" s="159"/>
      <c r="EQ389" s="159"/>
      <c r="ER389" s="159"/>
      <c r="ES389" s="159"/>
      <c r="ET389" s="159"/>
      <c r="EU389" s="159"/>
      <c r="EV389" s="159"/>
      <c r="EW389" s="159"/>
      <c r="EX389" s="159"/>
      <c r="EY389" s="159"/>
      <c r="EZ389" s="159"/>
      <c r="FA389" s="159"/>
      <c r="FB389" s="159"/>
      <c r="FC389" s="159"/>
      <c r="FD389" s="159"/>
      <c r="FE389" s="159"/>
      <c r="FF389" s="159"/>
      <c r="FG389" s="159"/>
      <c r="FH389" s="159"/>
      <c r="FI389" s="159"/>
      <c r="FJ389" s="159"/>
      <c r="FK389" s="159"/>
      <c r="FL389" s="159"/>
      <c r="FM389" s="159"/>
      <c r="FN389" s="159"/>
      <c r="FO389" s="159"/>
      <c r="FP389" s="159"/>
      <c r="FQ389" s="159"/>
      <c r="FR389" s="159"/>
      <c r="FS389" s="159"/>
      <c r="FT389" s="159"/>
      <c r="FU389" s="159"/>
      <c r="FV389" s="159"/>
      <c r="FW389" s="159"/>
      <c r="FX389" s="159"/>
      <c r="FY389" s="159"/>
      <c r="FZ389" s="159"/>
      <c r="GA389" s="159"/>
      <c r="GB389" s="159"/>
      <c r="GC389" s="159"/>
      <c r="GD389" s="159"/>
      <c r="GE389" s="159"/>
      <c r="GF389" s="159"/>
      <c r="GG389" s="159"/>
      <c r="GH389" s="159"/>
    </row>
    <row r="390" customFormat="false" ht="12.75" hidden="false" customHeight="false" outlineLevel="0" collapsed="false">
      <c r="A390" s="168"/>
      <c r="B390" s="149"/>
      <c r="C390" s="149"/>
      <c r="D390" s="149"/>
      <c r="E390" s="149"/>
      <c r="F390" s="149"/>
      <c r="G390" s="149"/>
      <c r="H390" s="148"/>
      <c r="I390" s="170"/>
      <c r="R390" s="148"/>
      <c r="S390" s="158"/>
      <c r="T390" s="159"/>
      <c r="U390" s="159"/>
      <c r="V390" s="159"/>
      <c r="W390" s="159"/>
      <c r="X390" s="159"/>
      <c r="Y390" s="159"/>
      <c r="Z390" s="159"/>
      <c r="AA390" s="159"/>
      <c r="AB390" s="159"/>
      <c r="AC390" s="159"/>
      <c r="AD390" s="159"/>
      <c r="AE390" s="159"/>
      <c r="AF390" s="159"/>
      <c r="AG390" s="159"/>
      <c r="AH390" s="159"/>
      <c r="AI390" s="159"/>
      <c r="AJ390" s="159"/>
      <c r="AK390" s="159"/>
      <c r="AL390" s="159"/>
      <c r="AM390" s="159"/>
      <c r="AN390" s="159"/>
      <c r="AO390" s="159"/>
      <c r="AP390" s="159"/>
      <c r="AQ390" s="159"/>
      <c r="AR390" s="159"/>
      <c r="AS390" s="159"/>
      <c r="AT390" s="159"/>
      <c r="AU390" s="159"/>
      <c r="AV390" s="159"/>
      <c r="AW390" s="159"/>
      <c r="AX390" s="159"/>
      <c r="AY390" s="159"/>
      <c r="AZ390" s="159"/>
      <c r="BA390" s="159"/>
      <c r="BB390" s="159"/>
      <c r="BC390" s="159"/>
      <c r="BD390" s="159"/>
      <c r="BE390" s="159"/>
      <c r="BF390" s="159"/>
      <c r="BG390" s="159"/>
      <c r="BH390" s="159"/>
      <c r="BI390" s="159"/>
      <c r="BJ390" s="159"/>
      <c r="BK390" s="159"/>
      <c r="BL390" s="159"/>
      <c r="BM390" s="159"/>
      <c r="BN390" s="159"/>
      <c r="BO390" s="159"/>
      <c r="BP390" s="159"/>
      <c r="BQ390" s="159"/>
      <c r="BR390" s="159"/>
      <c r="BS390" s="159"/>
      <c r="BT390" s="159"/>
      <c r="BU390" s="159"/>
      <c r="BV390" s="159"/>
      <c r="BW390" s="159"/>
      <c r="BX390" s="159"/>
      <c r="BY390" s="159"/>
      <c r="BZ390" s="159"/>
      <c r="CA390" s="159"/>
      <c r="CB390" s="159"/>
      <c r="CC390" s="159"/>
      <c r="CD390" s="159"/>
      <c r="CE390" s="159"/>
      <c r="CF390" s="159"/>
      <c r="CG390" s="159"/>
      <c r="CH390" s="159"/>
      <c r="CI390" s="159"/>
      <c r="CJ390" s="159"/>
      <c r="CK390" s="159"/>
      <c r="CL390" s="159"/>
      <c r="CM390" s="159"/>
      <c r="CN390" s="159"/>
      <c r="CO390" s="159"/>
      <c r="CP390" s="159"/>
      <c r="CQ390" s="159"/>
      <c r="CR390" s="159"/>
      <c r="CS390" s="159"/>
      <c r="CT390" s="159"/>
      <c r="CU390" s="159"/>
      <c r="CV390" s="159"/>
      <c r="CW390" s="159"/>
      <c r="CX390" s="159"/>
      <c r="CY390" s="159"/>
      <c r="CZ390" s="159"/>
      <c r="DA390" s="159"/>
      <c r="DB390" s="159"/>
      <c r="DC390" s="159"/>
      <c r="DD390" s="159"/>
      <c r="DE390" s="159"/>
      <c r="DF390" s="159"/>
      <c r="DG390" s="159"/>
      <c r="DH390" s="159"/>
      <c r="DI390" s="159"/>
      <c r="DJ390" s="159"/>
      <c r="DK390" s="159"/>
      <c r="DL390" s="159"/>
      <c r="DM390" s="159"/>
      <c r="DN390" s="159"/>
      <c r="DO390" s="159"/>
      <c r="DP390" s="159"/>
      <c r="DQ390" s="159"/>
      <c r="DR390" s="159"/>
      <c r="DS390" s="159"/>
      <c r="DT390" s="159"/>
      <c r="DU390" s="159"/>
      <c r="DV390" s="159"/>
      <c r="DW390" s="159"/>
      <c r="DX390" s="159"/>
      <c r="DY390" s="159"/>
      <c r="DZ390" s="159"/>
      <c r="EA390" s="159"/>
      <c r="EB390" s="159"/>
      <c r="EC390" s="159"/>
      <c r="ED390" s="159"/>
      <c r="EE390" s="159"/>
      <c r="EF390" s="159"/>
      <c r="EG390" s="159"/>
      <c r="EH390" s="159"/>
      <c r="EI390" s="159"/>
      <c r="EJ390" s="159"/>
      <c r="EK390" s="159"/>
      <c r="EL390" s="159"/>
      <c r="EM390" s="159"/>
      <c r="EN390" s="159"/>
      <c r="EO390" s="159"/>
      <c r="EP390" s="159"/>
      <c r="EQ390" s="159"/>
      <c r="ER390" s="159"/>
      <c r="ES390" s="159"/>
      <c r="ET390" s="159"/>
      <c r="EU390" s="159"/>
      <c r="EV390" s="159"/>
      <c r="EW390" s="159"/>
      <c r="EX390" s="159"/>
      <c r="EY390" s="159"/>
      <c r="EZ390" s="159"/>
      <c r="FA390" s="159"/>
      <c r="FB390" s="159"/>
      <c r="FC390" s="159"/>
      <c r="FD390" s="159"/>
      <c r="FE390" s="159"/>
      <c r="FF390" s="159"/>
      <c r="FG390" s="159"/>
      <c r="FH390" s="159"/>
      <c r="FI390" s="159"/>
      <c r="FJ390" s="159"/>
      <c r="FK390" s="159"/>
      <c r="FL390" s="159"/>
      <c r="FM390" s="159"/>
      <c r="FN390" s="159"/>
      <c r="FO390" s="159"/>
      <c r="FP390" s="159"/>
      <c r="FQ390" s="159"/>
      <c r="FR390" s="159"/>
      <c r="FS390" s="159"/>
      <c r="FT390" s="159"/>
      <c r="FU390" s="159"/>
      <c r="FV390" s="159"/>
      <c r="FW390" s="159"/>
      <c r="FX390" s="159"/>
      <c r="FY390" s="159"/>
      <c r="FZ390" s="159"/>
      <c r="GA390" s="159"/>
      <c r="GB390" s="159"/>
      <c r="GC390" s="159"/>
      <c r="GD390" s="159"/>
      <c r="GE390" s="159"/>
      <c r="GF390" s="159"/>
      <c r="GG390" s="159"/>
      <c r="GH390" s="159"/>
    </row>
    <row r="391" customFormat="false" ht="12.75" hidden="false" customHeight="false" outlineLevel="0" collapsed="false">
      <c r="A391" s="168"/>
      <c r="B391" s="149"/>
      <c r="C391" s="149"/>
      <c r="D391" s="149"/>
      <c r="E391" s="149"/>
      <c r="F391" s="149"/>
      <c r="G391" s="149"/>
      <c r="H391" s="148"/>
      <c r="I391" s="170"/>
      <c r="R391" s="148"/>
      <c r="S391" s="158"/>
      <c r="T391" s="159"/>
      <c r="U391" s="159"/>
      <c r="V391" s="159"/>
      <c r="W391" s="159"/>
      <c r="X391" s="159"/>
      <c r="Y391" s="159"/>
      <c r="Z391" s="159"/>
      <c r="AA391" s="159"/>
      <c r="AB391" s="159"/>
      <c r="AC391" s="159"/>
      <c r="AD391" s="159"/>
      <c r="AE391" s="159"/>
      <c r="AF391" s="159"/>
      <c r="AG391" s="159"/>
      <c r="AH391" s="159"/>
      <c r="AI391" s="159"/>
      <c r="AJ391" s="159"/>
      <c r="AK391" s="159"/>
      <c r="AL391" s="159"/>
      <c r="AM391" s="159"/>
      <c r="AN391" s="159"/>
      <c r="AO391" s="159"/>
      <c r="AP391" s="159"/>
      <c r="AQ391" s="159"/>
      <c r="AR391" s="159"/>
      <c r="AS391" s="159"/>
      <c r="AT391" s="159"/>
      <c r="AU391" s="159"/>
      <c r="AV391" s="159"/>
      <c r="AW391" s="159"/>
      <c r="AX391" s="159"/>
      <c r="AY391" s="159"/>
      <c r="AZ391" s="159"/>
      <c r="BA391" s="159"/>
      <c r="BB391" s="159"/>
      <c r="BC391" s="159"/>
      <c r="BD391" s="159"/>
      <c r="BE391" s="159"/>
      <c r="BF391" s="159"/>
      <c r="BG391" s="159"/>
      <c r="BH391" s="159"/>
      <c r="BI391" s="159"/>
      <c r="BJ391" s="159"/>
      <c r="BK391" s="159"/>
      <c r="BL391" s="159"/>
      <c r="BM391" s="159"/>
      <c r="BN391" s="159"/>
      <c r="BO391" s="159"/>
      <c r="BP391" s="159"/>
      <c r="BQ391" s="159"/>
      <c r="BR391" s="159"/>
      <c r="BS391" s="159"/>
      <c r="BT391" s="159"/>
      <c r="BU391" s="159"/>
      <c r="BV391" s="159"/>
      <c r="BW391" s="159"/>
      <c r="BX391" s="159"/>
      <c r="BY391" s="159"/>
      <c r="BZ391" s="159"/>
      <c r="CA391" s="159"/>
      <c r="CB391" s="159"/>
      <c r="CC391" s="159"/>
      <c r="CD391" s="159"/>
      <c r="CE391" s="159"/>
      <c r="CF391" s="159"/>
      <c r="CG391" s="159"/>
      <c r="CH391" s="159"/>
      <c r="CI391" s="159"/>
      <c r="CJ391" s="159"/>
      <c r="CK391" s="159"/>
      <c r="CL391" s="159"/>
      <c r="CM391" s="159"/>
      <c r="CN391" s="159"/>
      <c r="CO391" s="159"/>
      <c r="CP391" s="159"/>
      <c r="CQ391" s="159"/>
      <c r="CR391" s="159"/>
      <c r="CS391" s="159"/>
      <c r="CT391" s="159"/>
      <c r="CU391" s="159"/>
      <c r="CV391" s="159"/>
      <c r="CW391" s="159"/>
      <c r="CX391" s="159"/>
      <c r="CY391" s="159"/>
      <c r="CZ391" s="159"/>
      <c r="DA391" s="159"/>
      <c r="DB391" s="159"/>
      <c r="DC391" s="159"/>
      <c r="DD391" s="159"/>
      <c r="DE391" s="159"/>
      <c r="DF391" s="159"/>
      <c r="DG391" s="159"/>
      <c r="DH391" s="159"/>
      <c r="DI391" s="159"/>
      <c r="DJ391" s="159"/>
      <c r="DK391" s="159"/>
      <c r="DL391" s="159"/>
      <c r="DM391" s="159"/>
      <c r="DN391" s="159"/>
      <c r="DO391" s="159"/>
      <c r="DP391" s="159"/>
      <c r="DQ391" s="159"/>
      <c r="DR391" s="159"/>
      <c r="DS391" s="159"/>
      <c r="DT391" s="159"/>
      <c r="DU391" s="159"/>
      <c r="DV391" s="159"/>
      <c r="DW391" s="159"/>
      <c r="DX391" s="159"/>
      <c r="DY391" s="159"/>
      <c r="DZ391" s="159"/>
      <c r="EA391" s="159"/>
      <c r="EB391" s="159"/>
      <c r="EC391" s="159"/>
      <c r="ED391" s="159"/>
      <c r="EE391" s="159"/>
      <c r="EF391" s="159"/>
      <c r="EG391" s="159"/>
      <c r="EH391" s="159"/>
      <c r="EI391" s="159"/>
      <c r="EJ391" s="159"/>
      <c r="EK391" s="159"/>
      <c r="EL391" s="159"/>
      <c r="EM391" s="159"/>
      <c r="EN391" s="159"/>
      <c r="EO391" s="159"/>
      <c r="EP391" s="159"/>
      <c r="EQ391" s="159"/>
      <c r="ER391" s="159"/>
      <c r="ES391" s="159"/>
      <c r="ET391" s="159"/>
      <c r="EU391" s="159"/>
      <c r="EV391" s="159"/>
      <c r="EW391" s="159"/>
      <c r="EX391" s="159"/>
      <c r="EY391" s="159"/>
      <c r="EZ391" s="159"/>
      <c r="FA391" s="159"/>
      <c r="FB391" s="159"/>
      <c r="FC391" s="159"/>
      <c r="FD391" s="159"/>
      <c r="FE391" s="159"/>
      <c r="FF391" s="159"/>
      <c r="FG391" s="159"/>
      <c r="FH391" s="159"/>
      <c r="FI391" s="159"/>
      <c r="FJ391" s="159"/>
      <c r="FK391" s="159"/>
      <c r="FL391" s="159"/>
      <c r="FM391" s="159"/>
      <c r="FN391" s="159"/>
      <c r="FO391" s="159"/>
      <c r="FP391" s="159"/>
      <c r="FQ391" s="159"/>
      <c r="FR391" s="159"/>
      <c r="FS391" s="159"/>
      <c r="FT391" s="159"/>
      <c r="FU391" s="159"/>
      <c r="FV391" s="159"/>
      <c r="FW391" s="159"/>
      <c r="FX391" s="159"/>
      <c r="FY391" s="159"/>
      <c r="FZ391" s="159"/>
      <c r="GA391" s="159"/>
      <c r="GB391" s="159"/>
      <c r="GC391" s="159"/>
      <c r="GD391" s="159"/>
      <c r="GE391" s="159"/>
      <c r="GF391" s="159"/>
      <c r="GG391" s="159"/>
      <c r="GH391" s="159"/>
    </row>
    <row r="392" customFormat="false" ht="12.75" hidden="false" customHeight="false" outlineLevel="0" collapsed="false">
      <c r="A392" s="168"/>
      <c r="B392" s="149"/>
      <c r="C392" s="149"/>
      <c r="D392" s="149"/>
      <c r="E392" s="149"/>
      <c r="F392" s="149"/>
      <c r="G392" s="149"/>
      <c r="H392" s="148"/>
      <c r="I392" s="170"/>
      <c r="R392" s="148"/>
      <c r="S392" s="158"/>
      <c r="T392" s="159"/>
      <c r="U392" s="159"/>
      <c r="V392" s="159"/>
      <c r="W392" s="159"/>
      <c r="X392" s="159"/>
      <c r="Y392" s="159"/>
      <c r="Z392" s="159"/>
      <c r="AA392" s="159"/>
      <c r="AB392" s="159"/>
      <c r="AC392" s="159"/>
      <c r="AD392" s="159"/>
      <c r="AE392" s="159"/>
      <c r="AF392" s="159"/>
      <c r="AG392" s="159"/>
      <c r="AH392" s="159"/>
      <c r="AI392" s="159"/>
      <c r="AJ392" s="159"/>
      <c r="AK392" s="159"/>
      <c r="AL392" s="159"/>
      <c r="AM392" s="159"/>
      <c r="AN392" s="159"/>
      <c r="AO392" s="159"/>
      <c r="AP392" s="159"/>
      <c r="AQ392" s="159"/>
      <c r="AR392" s="159"/>
      <c r="AS392" s="159"/>
      <c r="AT392" s="159"/>
      <c r="AU392" s="159"/>
      <c r="AV392" s="159"/>
      <c r="AW392" s="159"/>
      <c r="AX392" s="159"/>
      <c r="AY392" s="159"/>
      <c r="AZ392" s="159"/>
      <c r="BA392" s="159"/>
      <c r="BB392" s="159"/>
      <c r="BC392" s="159"/>
      <c r="BD392" s="159"/>
      <c r="BE392" s="159"/>
      <c r="BF392" s="159"/>
      <c r="BG392" s="159"/>
      <c r="BH392" s="159"/>
      <c r="BI392" s="159"/>
      <c r="BJ392" s="159"/>
      <c r="BK392" s="159"/>
      <c r="BL392" s="159"/>
      <c r="BM392" s="159"/>
      <c r="BN392" s="159"/>
      <c r="BO392" s="159"/>
      <c r="BP392" s="159"/>
      <c r="BQ392" s="159"/>
      <c r="BR392" s="159"/>
      <c r="BS392" s="159"/>
      <c r="BT392" s="159"/>
      <c r="BU392" s="159"/>
      <c r="BV392" s="159"/>
      <c r="BW392" s="159"/>
      <c r="BX392" s="159"/>
      <c r="BY392" s="159"/>
      <c r="BZ392" s="159"/>
      <c r="CA392" s="159"/>
      <c r="CB392" s="159"/>
      <c r="CC392" s="159"/>
      <c r="CD392" s="159"/>
      <c r="CE392" s="159"/>
      <c r="CF392" s="159"/>
      <c r="CG392" s="159"/>
      <c r="CH392" s="159"/>
      <c r="CI392" s="159"/>
      <c r="CJ392" s="159"/>
      <c r="CK392" s="159"/>
      <c r="CL392" s="159"/>
      <c r="CM392" s="159"/>
      <c r="CN392" s="159"/>
      <c r="CO392" s="159"/>
      <c r="CP392" s="159"/>
      <c r="CQ392" s="159"/>
      <c r="CR392" s="159"/>
      <c r="CS392" s="159"/>
      <c r="CT392" s="159"/>
      <c r="CU392" s="159"/>
      <c r="CV392" s="159"/>
      <c r="CW392" s="159"/>
      <c r="CX392" s="159"/>
      <c r="CY392" s="159"/>
      <c r="CZ392" s="159"/>
      <c r="DA392" s="159"/>
      <c r="DB392" s="159"/>
      <c r="DC392" s="159"/>
      <c r="DD392" s="159"/>
      <c r="DE392" s="159"/>
      <c r="DF392" s="159"/>
      <c r="DG392" s="159"/>
      <c r="DH392" s="159"/>
      <c r="DI392" s="159"/>
      <c r="DJ392" s="159"/>
      <c r="DK392" s="159"/>
      <c r="DL392" s="159"/>
      <c r="DM392" s="159"/>
      <c r="DN392" s="159"/>
      <c r="DO392" s="159"/>
      <c r="DP392" s="159"/>
      <c r="DQ392" s="159"/>
      <c r="DR392" s="159"/>
      <c r="DS392" s="159"/>
      <c r="DT392" s="159"/>
      <c r="DU392" s="159"/>
      <c r="DV392" s="159"/>
      <c r="DW392" s="159"/>
      <c r="DX392" s="159"/>
      <c r="DY392" s="159"/>
      <c r="DZ392" s="159"/>
      <c r="EA392" s="159"/>
      <c r="EB392" s="159"/>
      <c r="EC392" s="159"/>
      <c r="ED392" s="159"/>
      <c r="EE392" s="159"/>
      <c r="EF392" s="159"/>
      <c r="EG392" s="159"/>
      <c r="EH392" s="159"/>
      <c r="EI392" s="159"/>
      <c r="EJ392" s="159"/>
      <c r="EK392" s="159"/>
      <c r="EL392" s="159"/>
      <c r="EM392" s="159"/>
      <c r="EN392" s="159"/>
      <c r="EO392" s="159"/>
      <c r="EP392" s="159"/>
      <c r="EQ392" s="159"/>
      <c r="ER392" s="159"/>
      <c r="ES392" s="159"/>
      <c r="ET392" s="159"/>
      <c r="EU392" s="159"/>
      <c r="EV392" s="159"/>
      <c r="EW392" s="159"/>
      <c r="EX392" s="159"/>
      <c r="EY392" s="159"/>
      <c r="EZ392" s="159"/>
      <c r="FA392" s="159"/>
      <c r="FB392" s="159"/>
      <c r="FC392" s="159"/>
      <c r="FD392" s="159"/>
      <c r="FE392" s="159"/>
      <c r="FF392" s="159"/>
      <c r="FG392" s="159"/>
      <c r="FH392" s="159"/>
      <c r="FI392" s="159"/>
      <c r="FJ392" s="159"/>
      <c r="FK392" s="159"/>
      <c r="FL392" s="159"/>
      <c r="FM392" s="159"/>
      <c r="FN392" s="159"/>
      <c r="FO392" s="159"/>
      <c r="FP392" s="159"/>
      <c r="FQ392" s="159"/>
      <c r="FR392" s="159"/>
      <c r="FS392" s="159"/>
      <c r="FT392" s="159"/>
      <c r="FU392" s="159"/>
      <c r="FV392" s="159"/>
      <c r="FW392" s="159"/>
      <c r="FX392" s="159"/>
      <c r="FY392" s="159"/>
      <c r="FZ392" s="159"/>
      <c r="GA392" s="159"/>
      <c r="GB392" s="159"/>
      <c r="GC392" s="159"/>
      <c r="GD392" s="159"/>
      <c r="GE392" s="159"/>
      <c r="GF392" s="159"/>
      <c r="GG392" s="159"/>
      <c r="GH392" s="159"/>
    </row>
    <row r="393" customFormat="false" ht="12.75" hidden="false" customHeight="false" outlineLevel="0" collapsed="false">
      <c r="A393" s="168"/>
      <c r="B393" s="149"/>
      <c r="C393" s="149"/>
      <c r="D393" s="149"/>
      <c r="E393" s="149"/>
      <c r="F393" s="149"/>
      <c r="G393" s="149"/>
      <c r="H393" s="148"/>
      <c r="I393" s="170"/>
      <c r="R393" s="148"/>
      <c r="S393" s="158"/>
      <c r="T393" s="159"/>
      <c r="U393" s="159"/>
      <c r="V393" s="159"/>
      <c r="W393" s="159"/>
      <c r="X393" s="159"/>
      <c r="Y393" s="159"/>
      <c r="Z393" s="159"/>
      <c r="AA393" s="159"/>
      <c r="AB393" s="159"/>
      <c r="AC393" s="159"/>
      <c r="AD393" s="159"/>
      <c r="AE393" s="159"/>
      <c r="AF393" s="159"/>
      <c r="AG393" s="159"/>
      <c r="AH393" s="159"/>
      <c r="AI393" s="159"/>
      <c r="AJ393" s="159"/>
      <c r="AK393" s="159"/>
      <c r="AL393" s="159"/>
      <c r="AM393" s="159"/>
      <c r="AN393" s="159"/>
      <c r="AO393" s="159"/>
      <c r="AP393" s="159"/>
      <c r="AQ393" s="159"/>
      <c r="AR393" s="159"/>
      <c r="AS393" s="159"/>
      <c r="AT393" s="159"/>
      <c r="AU393" s="159"/>
      <c r="AV393" s="159"/>
      <c r="AW393" s="159"/>
      <c r="AX393" s="159"/>
      <c r="AY393" s="159"/>
      <c r="AZ393" s="159"/>
      <c r="BA393" s="159"/>
      <c r="BB393" s="159"/>
      <c r="BC393" s="159"/>
      <c r="BD393" s="159"/>
      <c r="BE393" s="159"/>
      <c r="BF393" s="159"/>
      <c r="BG393" s="159"/>
      <c r="BH393" s="159"/>
      <c r="BI393" s="159"/>
      <c r="BJ393" s="159"/>
      <c r="BK393" s="159"/>
      <c r="BL393" s="159"/>
      <c r="BM393" s="159"/>
      <c r="BN393" s="159"/>
      <c r="BO393" s="159"/>
      <c r="BP393" s="159"/>
      <c r="BQ393" s="159"/>
      <c r="BR393" s="159"/>
      <c r="BS393" s="159"/>
      <c r="BT393" s="159"/>
      <c r="BU393" s="159"/>
      <c r="BV393" s="159"/>
      <c r="BW393" s="159"/>
      <c r="BX393" s="159"/>
      <c r="BY393" s="159"/>
      <c r="BZ393" s="159"/>
      <c r="CA393" s="159"/>
      <c r="CB393" s="159"/>
      <c r="CC393" s="159"/>
      <c r="CD393" s="159"/>
      <c r="CE393" s="159"/>
      <c r="CF393" s="159"/>
      <c r="CG393" s="159"/>
      <c r="CH393" s="159"/>
      <c r="CI393" s="159"/>
      <c r="CJ393" s="159"/>
      <c r="CK393" s="159"/>
      <c r="CL393" s="159"/>
      <c r="CM393" s="159"/>
      <c r="CN393" s="159"/>
      <c r="CO393" s="159"/>
      <c r="CP393" s="159"/>
      <c r="CQ393" s="159"/>
      <c r="CR393" s="159"/>
      <c r="CS393" s="159"/>
      <c r="CT393" s="159"/>
      <c r="CU393" s="159"/>
      <c r="CV393" s="159"/>
      <c r="CW393" s="159"/>
      <c r="CX393" s="159"/>
      <c r="CY393" s="159"/>
      <c r="CZ393" s="159"/>
      <c r="DA393" s="159"/>
      <c r="DB393" s="159"/>
      <c r="DC393" s="159"/>
      <c r="DD393" s="159"/>
      <c r="DE393" s="159"/>
      <c r="DF393" s="159"/>
      <c r="DG393" s="159"/>
      <c r="DH393" s="159"/>
      <c r="DI393" s="159"/>
      <c r="DJ393" s="159"/>
      <c r="DK393" s="159"/>
      <c r="DL393" s="159"/>
      <c r="DM393" s="159"/>
      <c r="DN393" s="159"/>
      <c r="DO393" s="159"/>
      <c r="DP393" s="159"/>
      <c r="DQ393" s="159"/>
      <c r="DR393" s="159"/>
      <c r="DS393" s="159"/>
      <c r="DT393" s="159"/>
      <c r="DU393" s="159"/>
      <c r="DV393" s="159"/>
      <c r="DW393" s="159"/>
      <c r="DX393" s="159"/>
      <c r="DY393" s="159"/>
      <c r="DZ393" s="159"/>
      <c r="EA393" s="159"/>
      <c r="EB393" s="159"/>
      <c r="EC393" s="159"/>
      <c r="ED393" s="159"/>
      <c r="EE393" s="159"/>
      <c r="EF393" s="159"/>
      <c r="EG393" s="159"/>
      <c r="EH393" s="159"/>
      <c r="EI393" s="159"/>
      <c r="EJ393" s="159"/>
      <c r="EK393" s="159"/>
      <c r="EL393" s="159"/>
      <c r="EM393" s="159"/>
      <c r="EN393" s="159"/>
      <c r="EO393" s="159"/>
      <c r="EP393" s="159"/>
      <c r="EQ393" s="159"/>
      <c r="ER393" s="159"/>
      <c r="ES393" s="159"/>
      <c r="ET393" s="159"/>
      <c r="EU393" s="159"/>
      <c r="EV393" s="159"/>
      <c r="EW393" s="159"/>
      <c r="EX393" s="159"/>
      <c r="EY393" s="159"/>
      <c r="EZ393" s="159"/>
      <c r="FA393" s="159"/>
      <c r="FB393" s="159"/>
      <c r="FC393" s="159"/>
      <c r="FD393" s="159"/>
      <c r="FE393" s="159"/>
      <c r="FF393" s="159"/>
      <c r="FG393" s="159"/>
      <c r="FH393" s="159"/>
      <c r="FI393" s="159"/>
      <c r="FJ393" s="159"/>
      <c r="FK393" s="159"/>
      <c r="FL393" s="159"/>
      <c r="FM393" s="159"/>
      <c r="FN393" s="159"/>
      <c r="FO393" s="159"/>
      <c r="FP393" s="159"/>
      <c r="FQ393" s="159"/>
      <c r="FR393" s="159"/>
      <c r="FS393" s="159"/>
      <c r="FT393" s="159"/>
      <c r="FU393" s="159"/>
      <c r="FV393" s="159"/>
      <c r="FW393" s="159"/>
      <c r="FX393" s="159"/>
      <c r="FY393" s="159"/>
      <c r="FZ393" s="159"/>
      <c r="GA393" s="159"/>
      <c r="GB393" s="159"/>
      <c r="GC393" s="159"/>
      <c r="GD393" s="159"/>
      <c r="GE393" s="159"/>
      <c r="GF393" s="159"/>
      <c r="GG393" s="159"/>
      <c r="GH393" s="159"/>
    </row>
    <row r="394" customFormat="false" ht="12.75" hidden="false" customHeight="false" outlineLevel="0" collapsed="false">
      <c r="A394" s="168"/>
      <c r="B394" s="149"/>
      <c r="C394" s="149"/>
      <c r="D394" s="149"/>
      <c r="E394" s="149"/>
      <c r="F394" s="149"/>
      <c r="G394" s="149"/>
      <c r="H394" s="148"/>
      <c r="I394" s="170"/>
      <c r="R394" s="148"/>
      <c r="S394" s="158"/>
      <c r="T394" s="159"/>
      <c r="U394" s="159"/>
      <c r="V394" s="159"/>
      <c r="W394" s="159"/>
      <c r="X394" s="159"/>
      <c r="Y394" s="159"/>
      <c r="Z394" s="159"/>
      <c r="AA394" s="159"/>
      <c r="AB394" s="159"/>
      <c r="AC394" s="159"/>
      <c r="AD394" s="159"/>
      <c r="AE394" s="159"/>
      <c r="AF394" s="159"/>
      <c r="AG394" s="159"/>
      <c r="AH394" s="159"/>
      <c r="AI394" s="159"/>
      <c r="AJ394" s="159"/>
      <c r="AK394" s="159"/>
      <c r="AL394" s="159"/>
      <c r="AM394" s="159"/>
      <c r="AN394" s="159"/>
      <c r="AO394" s="159"/>
      <c r="AP394" s="159"/>
      <c r="AQ394" s="159"/>
      <c r="AR394" s="159"/>
      <c r="AS394" s="159"/>
      <c r="AT394" s="159"/>
      <c r="AU394" s="159"/>
      <c r="AV394" s="159"/>
      <c r="AW394" s="159"/>
      <c r="AX394" s="159"/>
      <c r="AY394" s="159"/>
      <c r="AZ394" s="159"/>
      <c r="BA394" s="159"/>
      <c r="BB394" s="159"/>
      <c r="BC394" s="159"/>
      <c r="BD394" s="159"/>
      <c r="BE394" s="159"/>
      <c r="BF394" s="159"/>
      <c r="BG394" s="159"/>
      <c r="BH394" s="159"/>
      <c r="BI394" s="159"/>
      <c r="BJ394" s="159"/>
      <c r="BK394" s="159"/>
      <c r="BL394" s="159"/>
      <c r="BM394" s="159"/>
      <c r="BN394" s="159"/>
      <c r="BO394" s="159"/>
      <c r="BP394" s="159"/>
      <c r="BQ394" s="159"/>
      <c r="BR394" s="159"/>
      <c r="BS394" s="159"/>
      <c r="BT394" s="159"/>
      <c r="BU394" s="159"/>
      <c r="BV394" s="159"/>
      <c r="BW394" s="159"/>
      <c r="BX394" s="159"/>
      <c r="BY394" s="159"/>
      <c r="BZ394" s="159"/>
      <c r="CA394" s="159"/>
      <c r="CB394" s="159"/>
      <c r="CC394" s="159"/>
      <c r="CD394" s="159"/>
      <c r="CE394" s="159"/>
      <c r="CF394" s="159"/>
      <c r="CG394" s="159"/>
      <c r="CH394" s="159"/>
      <c r="CI394" s="159"/>
      <c r="CJ394" s="159"/>
      <c r="CK394" s="159"/>
      <c r="CL394" s="159"/>
      <c r="CM394" s="159"/>
      <c r="CN394" s="159"/>
      <c r="CO394" s="159"/>
      <c r="CP394" s="159"/>
      <c r="CQ394" s="159"/>
      <c r="CR394" s="159"/>
      <c r="CS394" s="159"/>
      <c r="CT394" s="159"/>
      <c r="CU394" s="159"/>
      <c r="CV394" s="159"/>
      <c r="CW394" s="159"/>
      <c r="CX394" s="159"/>
      <c r="CY394" s="159"/>
      <c r="CZ394" s="159"/>
      <c r="DA394" s="159"/>
      <c r="DB394" s="159"/>
      <c r="DC394" s="159"/>
      <c r="DD394" s="159"/>
      <c r="DE394" s="159"/>
      <c r="DF394" s="159"/>
      <c r="DG394" s="159"/>
      <c r="DH394" s="159"/>
      <c r="DI394" s="159"/>
      <c r="DJ394" s="159"/>
      <c r="DK394" s="159"/>
      <c r="DL394" s="159"/>
      <c r="DM394" s="159"/>
      <c r="DN394" s="159"/>
      <c r="DO394" s="159"/>
      <c r="DP394" s="159"/>
      <c r="DQ394" s="159"/>
      <c r="DR394" s="159"/>
      <c r="DS394" s="159"/>
      <c r="DT394" s="159"/>
      <c r="DU394" s="159"/>
      <c r="DV394" s="159"/>
      <c r="DW394" s="159"/>
      <c r="DX394" s="159"/>
      <c r="DY394" s="159"/>
      <c r="DZ394" s="159"/>
      <c r="EA394" s="159"/>
      <c r="EB394" s="159"/>
      <c r="EC394" s="159"/>
      <c r="ED394" s="159"/>
      <c r="EE394" s="159"/>
      <c r="EF394" s="159"/>
      <c r="EG394" s="159"/>
      <c r="EH394" s="159"/>
      <c r="EI394" s="159"/>
      <c r="EJ394" s="159"/>
      <c r="EK394" s="159"/>
      <c r="EL394" s="159"/>
      <c r="EM394" s="159"/>
      <c r="EN394" s="159"/>
      <c r="EO394" s="159"/>
      <c r="EP394" s="159"/>
      <c r="EQ394" s="159"/>
      <c r="ER394" s="159"/>
      <c r="ES394" s="159"/>
      <c r="ET394" s="159"/>
      <c r="EU394" s="159"/>
      <c r="EV394" s="159"/>
      <c r="EW394" s="159"/>
      <c r="EX394" s="159"/>
      <c r="EY394" s="159"/>
      <c r="EZ394" s="159"/>
      <c r="FA394" s="159"/>
      <c r="FB394" s="159"/>
      <c r="FC394" s="159"/>
      <c r="FD394" s="159"/>
      <c r="FE394" s="159"/>
      <c r="FF394" s="159"/>
      <c r="FG394" s="159"/>
      <c r="FH394" s="159"/>
      <c r="FI394" s="159"/>
      <c r="FJ394" s="159"/>
      <c r="FK394" s="159"/>
      <c r="FL394" s="159"/>
      <c r="FM394" s="159"/>
      <c r="FN394" s="159"/>
      <c r="FO394" s="159"/>
      <c r="FP394" s="159"/>
      <c r="FQ394" s="159"/>
      <c r="FR394" s="159"/>
      <c r="FS394" s="159"/>
      <c r="FT394" s="159"/>
      <c r="FU394" s="159"/>
      <c r="FV394" s="159"/>
      <c r="FW394" s="159"/>
      <c r="FX394" s="159"/>
      <c r="FY394" s="159"/>
      <c r="FZ394" s="159"/>
      <c r="GA394" s="159"/>
      <c r="GB394" s="159"/>
      <c r="GC394" s="159"/>
      <c r="GD394" s="159"/>
      <c r="GE394" s="159"/>
      <c r="GF394" s="159"/>
      <c r="GG394" s="159"/>
      <c r="GH394" s="159"/>
    </row>
    <row r="395" customFormat="false" ht="12.75" hidden="false" customHeight="false" outlineLevel="0" collapsed="false">
      <c r="A395" s="168"/>
      <c r="B395" s="149"/>
      <c r="C395" s="149"/>
      <c r="D395" s="149"/>
      <c r="E395" s="149"/>
      <c r="F395" s="149"/>
      <c r="G395" s="149"/>
      <c r="H395" s="148"/>
      <c r="I395" s="170"/>
      <c r="R395" s="148"/>
      <c r="S395" s="158"/>
      <c r="T395" s="159"/>
      <c r="U395" s="159"/>
      <c r="V395" s="159"/>
      <c r="W395" s="159"/>
      <c r="X395" s="159"/>
      <c r="Y395" s="159"/>
      <c r="Z395" s="159"/>
      <c r="AA395" s="159"/>
      <c r="AB395" s="159"/>
      <c r="AC395" s="159"/>
      <c r="AD395" s="159"/>
      <c r="AE395" s="159"/>
      <c r="AF395" s="159"/>
      <c r="AG395" s="159"/>
      <c r="AH395" s="159"/>
      <c r="AI395" s="159"/>
      <c r="AJ395" s="159"/>
      <c r="AK395" s="159"/>
      <c r="AL395" s="159"/>
      <c r="AM395" s="159"/>
      <c r="AN395" s="159"/>
      <c r="AO395" s="159"/>
      <c r="AP395" s="159"/>
      <c r="AQ395" s="159"/>
      <c r="AR395" s="159"/>
      <c r="AS395" s="159"/>
      <c r="AT395" s="159"/>
      <c r="AU395" s="159"/>
      <c r="AV395" s="159"/>
      <c r="AW395" s="159"/>
      <c r="AX395" s="159"/>
      <c r="AY395" s="159"/>
      <c r="AZ395" s="159"/>
      <c r="BA395" s="159"/>
      <c r="BB395" s="159"/>
      <c r="BC395" s="159"/>
      <c r="BD395" s="159"/>
      <c r="BE395" s="159"/>
      <c r="BF395" s="159"/>
      <c r="BG395" s="159"/>
      <c r="BH395" s="159"/>
      <c r="BI395" s="159"/>
      <c r="BJ395" s="159"/>
      <c r="BK395" s="159"/>
      <c r="BL395" s="159"/>
      <c r="BM395" s="159"/>
      <c r="BN395" s="159"/>
      <c r="BO395" s="159"/>
      <c r="BP395" s="159"/>
      <c r="BQ395" s="159"/>
      <c r="BR395" s="159"/>
      <c r="BS395" s="159"/>
      <c r="BT395" s="159"/>
      <c r="BU395" s="159"/>
      <c r="BV395" s="159"/>
      <c r="BW395" s="159"/>
      <c r="BX395" s="159"/>
      <c r="BY395" s="159"/>
      <c r="BZ395" s="159"/>
      <c r="CA395" s="159"/>
      <c r="CB395" s="159"/>
      <c r="CC395" s="159"/>
      <c r="CD395" s="159"/>
      <c r="CE395" s="159"/>
      <c r="CF395" s="159"/>
      <c r="CG395" s="159"/>
      <c r="CH395" s="159"/>
      <c r="CI395" s="159"/>
      <c r="CJ395" s="159"/>
      <c r="CK395" s="159"/>
      <c r="CL395" s="159"/>
      <c r="CM395" s="159"/>
      <c r="CN395" s="159"/>
      <c r="CO395" s="159"/>
      <c r="CP395" s="159"/>
      <c r="CQ395" s="159"/>
      <c r="CR395" s="159"/>
      <c r="CS395" s="159"/>
      <c r="CT395" s="159"/>
      <c r="CU395" s="159"/>
      <c r="CV395" s="159"/>
      <c r="CW395" s="159"/>
      <c r="CX395" s="159"/>
      <c r="CY395" s="159"/>
      <c r="CZ395" s="159"/>
      <c r="DA395" s="159"/>
      <c r="DB395" s="159"/>
      <c r="DC395" s="159"/>
      <c r="DD395" s="159"/>
      <c r="DE395" s="159"/>
      <c r="DF395" s="159"/>
      <c r="DG395" s="159"/>
      <c r="DH395" s="159"/>
      <c r="DI395" s="159"/>
      <c r="DJ395" s="159"/>
      <c r="DK395" s="159"/>
      <c r="DL395" s="159"/>
      <c r="DM395" s="159"/>
      <c r="DN395" s="159"/>
      <c r="DO395" s="159"/>
      <c r="DP395" s="159"/>
      <c r="DQ395" s="159"/>
      <c r="DR395" s="159"/>
      <c r="DS395" s="159"/>
      <c r="DT395" s="159"/>
      <c r="DU395" s="159"/>
      <c r="DV395" s="159"/>
      <c r="DW395" s="159"/>
      <c r="DX395" s="159"/>
      <c r="DY395" s="159"/>
      <c r="DZ395" s="159"/>
      <c r="EA395" s="159"/>
      <c r="EB395" s="159"/>
      <c r="EC395" s="159"/>
      <c r="ED395" s="159"/>
      <c r="EE395" s="159"/>
      <c r="EF395" s="159"/>
      <c r="EG395" s="159"/>
      <c r="EH395" s="159"/>
      <c r="EI395" s="159"/>
      <c r="EJ395" s="159"/>
      <c r="EK395" s="159"/>
      <c r="EL395" s="159"/>
      <c r="EM395" s="159"/>
      <c r="EN395" s="159"/>
      <c r="EO395" s="159"/>
      <c r="EP395" s="159"/>
      <c r="EQ395" s="159"/>
      <c r="ER395" s="159"/>
      <c r="ES395" s="159"/>
      <c r="ET395" s="159"/>
      <c r="EU395" s="159"/>
      <c r="EV395" s="159"/>
      <c r="EW395" s="159"/>
      <c r="EX395" s="159"/>
      <c r="EY395" s="159"/>
      <c r="EZ395" s="159"/>
      <c r="FA395" s="159"/>
      <c r="FB395" s="159"/>
      <c r="FC395" s="159"/>
      <c r="FD395" s="159"/>
      <c r="FE395" s="159"/>
      <c r="FF395" s="159"/>
      <c r="FG395" s="159"/>
      <c r="FH395" s="159"/>
      <c r="FI395" s="159"/>
      <c r="FJ395" s="159"/>
      <c r="FK395" s="159"/>
      <c r="FL395" s="159"/>
      <c r="FM395" s="159"/>
      <c r="FN395" s="159"/>
      <c r="FO395" s="159"/>
      <c r="FP395" s="159"/>
      <c r="FQ395" s="159"/>
      <c r="FR395" s="159"/>
      <c r="FS395" s="159"/>
      <c r="FT395" s="159"/>
      <c r="FU395" s="159"/>
      <c r="FV395" s="159"/>
      <c r="FW395" s="159"/>
      <c r="FX395" s="159"/>
      <c r="FY395" s="159"/>
      <c r="FZ395" s="159"/>
      <c r="GA395" s="159"/>
      <c r="GB395" s="159"/>
      <c r="GC395" s="159"/>
      <c r="GD395" s="159"/>
      <c r="GE395" s="159"/>
      <c r="GF395" s="159"/>
      <c r="GG395" s="159"/>
      <c r="GH395" s="159"/>
    </row>
    <row r="396" customFormat="false" ht="12.75" hidden="false" customHeight="false" outlineLevel="0" collapsed="false">
      <c r="A396" s="168"/>
      <c r="B396" s="149"/>
      <c r="C396" s="149"/>
      <c r="D396" s="149"/>
      <c r="E396" s="149"/>
      <c r="F396" s="149"/>
      <c r="G396" s="149"/>
      <c r="H396" s="148"/>
      <c r="I396" s="170"/>
      <c r="R396" s="148"/>
      <c r="S396" s="158"/>
      <c r="T396" s="159"/>
      <c r="U396" s="159"/>
      <c r="V396" s="159"/>
      <c r="W396" s="159"/>
      <c r="X396" s="159"/>
      <c r="Y396" s="159"/>
      <c r="Z396" s="159"/>
      <c r="AA396" s="159"/>
      <c r="AB396" s="159"/>
      <c r="AC396" s="159"/>
      <c r="AD396" s="159"/>
      <c r="AE396" s="159"/>
      <c r="AF396" s="159"/>
      <c r="AG396" s="159"/>
      <c r="AH396" s="159"/>
      <c r="AI396" s="159"/>
      <c r="AJ396" s="159"/>
      <c r="AK396" s="159"/>
      <c r="AL396" s="159"/>
      <c r="AM396" s="159"/>
      <c r="AN396" s="159"/>
      <c r="AO396" s="159"/>
      <c r="AP396" s="159"/>
      <c r="AQ396" s="159"/>
      <c r="AR396" s="159"/>
      <c r="AS396" s="159"/>
      <c r="AT396" s="159"/>
      <c r="AU396" s="159"/>
      <c r="AV396" s="159"/>
      <c r="AW396" s="159"/>
      <c r="AX396" s="159"/>
      <c r="AY396" s="159"/>
      <c r="AZ396" s="159"/>
      <c r="BA396" s="159"/>
      <c r="BB396" s="159"/>
      <c r="BC396" s="159"/>
      <c r="BD396" s="159"/>
      <c r="BE396" s="159"/>
      <c r="BF396" s="159"/>
      <c r="BG396" s="159"/>
      <c r="BH396" s="159"/>
      <c r="BI396" s="159"/>
      <c r="BJ396" s="159"/>
      <c r="BK396" s="159"/>
      <c r="BL396" s="159"/>
      <c r="BM396" s="159"/>
      <c r="BN396" s="159"/>
      <c r="BO396" s="159"/>
      <c r="BP396" s="159"/>
      <c r="BQ396" s="159"/>
      <c r="BR396" s="159"/>
      <c r="BS396" s="159"/>
      <c r="BT396" s="159"/>
      <c r="BU396" s="159"/>
      <c r="BV396" s="159"/>
      <c r="BW396" s="159"/>
      <c r="BX396" s="159"/>
      <c r="BY396" s="159"/>
      <c r="BZ396" s="159"/>
      <c r="CA396" s="159"/>
      <c r="CB396" s="159"/>
      <c r="CC396" s="159"/>
      <c r="CD396" s="159"/>
      <c r="CE396" s="159"/>
      <c r="CF396" s="159"/>
      <c r="CG396" s="159"/>
      <c r="CH396" s="159"/>
      <c r="CI396" s="159"/>
      <c r="CJ396" s="159"/>
      <c r="CK396" s="159"/>
      <c r="CL396" s="159"/>
      <c r="CM396" s="159"/>
      <c r="CN396" s="159"/>
      <c r="CO396" s="159"/>
      <c r="CP396" s="159"/>
      <c r="CQ396" s="159"/>
      <c r="CR396" s="159"/>
      <c r="CS396" s="159"/>
      <c r="CT396" s="159"/>
      <c r="CU396" s="159"/>
      <c r="CV396" s="159"/>
      <c r="CW396" s="159"/>
      <c r="CX396" s="159"/>
      <c r="CY396" s="159"/>
      <c r="CZ396" s="159"/>
      <c r="DA396" s="159"/>
      <c r="DB396" s="159"/>
      <c r="DC396" s="159"/>
      <c r="DD396" s="159"/>
      <c r="DE396" s="159"/>
      <c r="DF396" s="159"/>
      <c r="DG396" s="159"/>
      <c r="DH396" s="159"/>
      <c r="DI396" s="159"/>
      <c r="DJ396" s="159"/>
      <c r="DK396" s="159"/>
      <c r="DL396" s="159"/>
      <c r="DM396" s="159"/>
      <c r="DN396" s="159"/>
      <c r="DO396" s="159"/>
      <c r="DP396" s="159"/>
      <c r="DQ396" s="159"/>
      <c r="DR396" s="159"/>
      <c r="DS396" s="159"/>
      <c r="DT396" s="159"/>
      <c r="DU396" s="159"/>
      <c r="DV396" s="159"/>
      <c r="DW396" s="159"/>
      <c r="DX396" s="159"/>
      <c r="DY396" s="159"/>
      <c r="DZ396" s="159"/>
      <c r="EA396" s="159"/>
      <c r="EB396" s="159"/>
      <c r="EC396" s="159"/>
      <c r="ED396" s="159"/>
      <c r="EE396" s="159"/>
      <c r="EF396" s="159"/>
      <c r="EG396" s="159"/>
      <c r="EH396" s="159"/>
      <c r="EI396" s="159"/>
      <c r="EJ396" s="159"/>
      <c r="EK396" s="159"/>
      <c r="EL396" s="159"/>
      <c r="EM396" s="159"/>
      <c r="EN396" s="159"/>
      <c r="EO396" s="159"/>
      <c r="EP396" s="159"/>
      <c r="EQ396" s="159"/>
      <c r="ER396" s="159"/>
      <c r="ES396" s="159"/>
      <c r="ET396" s="159"/>
      <c r="EU396" s="159"/>
      <c r="EV396" s="159"/>
      <c r="EW396" s="159"/>
      <c r="EX396" s="159"/>
      <c r="EY396" s="159"/>
      <c r="EZ396" s="159"/>
      <c r="FA396" s="159"/>
      <c r="FB396" s="159"/>
      <c r="FC396" s="159"/>
      <c r="FD396" s="159"/>
      <c r="FE396" s="159"/>
      <c r="FF396" s="159"/>
      <c r="FG396" s="159"/>
      <c r="FH396" s="159"/>
      <c r="FI396" s="159"/>
      <c r="FJ396" s="159"/>
      <c r="FK396" s="159"/>
      <c r="FL396" s="159"/>
      <c r="FM396" s="159"/>
      <c r="FN396" s="159"/>
      <c r="FO396" s="159"/>
      <c r="FP396" s="159"/>
      <c r="FQ396" s="159"/>
      <c r="FR396" s="159"/>
      <c r="FS396" s="159"/>
      <c r="FT396" s="159"/>
      <c r="FU396" s="159"/>
      <c r="FV396" s="159"/>
      <c r="FW396" s="159"/>
      <c r="FX396" s="159"/>
      <c r="FY396" s="159"/>
      <c r="FZ396" s="159"/>
      <c r="GA396" s="159"/>
      <c r="GB396" s="159"/>
      <c r="GC396" s="159"/>
      <c r="GD396" s="159"/>
      <c r="GE396" s="159"/>
      <c r="GF396" s="159"/>
      <c r="GG396" s="159"/>
      <c r="GH396" s="159"/>
    </row>
    <row r="397" customFormat="false" ht="12.75" hidden="false" customHeight="false" outlineLevel="0" collapsed="false">
      <c r="A397" s="168"/>
      <c r="B397" s="149"/>
      <c r="C397" s="149"/>
      <c r="D397" s="149"/>
      <c r="E397" s="149"/>
      <c r="F397" s="149"/>
      <c r="G397" s="149"/>
      <c r="H397" s="148"/>
      <c r="I397" s="170"/>
      <c r="R397" s="148"/>
      <c r="S397" s="158"/>
      <c r="T397" s="159"/>
      <c r="U397" s="159"/>
      <c r="V397" s="159"/>
      <c r="W397" s="159"/>
      <c r="X397" s="159"/>
      <c r="Y397" s="159"/>
      <c r="Z397" s="159"/>
      <c r="AA397" s="159"/>
      <c r="AB397" s="159"/>
      <c r="AC397" s="159"/>
      <c r="AD397" s="159"/>
      <c r="AE397" s="159"/>
      <c r="AF397" s="159"/>
      <c r="AG397" s="159"/>
      <c r="AH397" s="159"/>
      <c r="AI397" s="159"/>
      <c r="AJ397" s="159"/>
      <c r="AK397" s="159"/>
      <c r="AL397" s="159"/>
      <c r="AM397" s="159"/>
      <c r="AN397" s="159"/>
      <c r="AO397" s="159"/>
      <c r="AP397" s="159"/>
      <c r="AQ397" s="159"/>
      <c r="AR397" s="159"/>
      <c r="AS397" s="159"/>
      <c r="AT397" s="159"/>
      <c r="AU397" s="159"/>
      <c r="AV397" s="159"/>
      <c r="AW397" s="159"/>
      <c r="AX397" s="159"/>
      <c r="AY397" s="159"/>
      <c r="AZ397" s="159"/>
      <c r="BA397" s="159"/>
      <c r="BB397" s="159"/>
      <c r="BC397" s="159"/>
      <c r="BD397" s="159"/>
      <c r="BE397" s="159"/>
      <c r="BF397" s="159"/>
      <c r="BG397" s="159"/>
      <c r="BH397" s="159"/>
      <c r="BI397" s="159"/>
      <c r="BJ397" s="159"/>
      <c r="BK397" s="159"/>
      <c r="BL397" s="159"/>
      <c r="BM397" s="159"/>
      <c r="BN397" s="159"/>
      <c r="BO397" s="159"/>
      <c r="BP397" s="159"/>
      <c r="BQ397" s="159"/>
      <c r="BR397" s="159"/>
      <c r="BS397" s="159"/>
      <c r="BT397" s="159"/>
      <c r="BU397" s="159"/>
      <c r="BV397" s="159"/>
      <c r="BW397" s="159"/>
      <c r="BX397" s="159"/>
      <c r="BY397" s="159"/>
      <c r="BZ397" s="159"/>
      <c r="CA397" s="159"/>
      <c r="CB397" s="159"/>
      <c r="CC397" s="159"/>
      <c r="CD397" s="159"/>
      <c r="CE397" s="159"/>
      <c r="CF397" s="159"/>
      <c r="CG397" s="159"/>
      <c r="CH397" s="159"/>
      <c r="CI397" s="159"/>
      <c r="CJ397" s="159"/>
      <c r="CK397" s="159"/>
      <c r="CL397" s="159"/>
      <c r="CM397" s="159"/>
      <c r="CN397" s="159"/>
      <c r="CO397" s="159"/>
      <c r="CP397" s="159"/>
      <c r="CQ397" s="159"/>
      <c r="CR397" s="159"/>
      <c r="CS397" s="159"/>
      <c r="CT397" s="159"/>
      <c r="CU397" s="159"/>
      <c r="CV397" s="159"/>
      <c r="CW397" s="159"/>
      <c r="CX397" s="159"/>
      <c r="CY397" s="159"/>
      <c r="CZ397" s="159"/>
      <c r="DA397" s="159"/>
      <c r="DB397" s="159"/>
      <c r="DC397" s="159"/>
      <c r="DD397" s="159"/>
      <c r="DE397" s="159"/>
      <c r="DF397" s="159"/>
      <c r="DG397" s="159"/>
      <c r="DH397" s="159"/>
      <c r="DI397" s="159"/>
      <c r="DJ397" s="159"/>
      <c r="DK397" s="159"/>
      <c r="DL397" s="159"/>
      <c r="DM397" s="159"/>
      <c r="DN397" s="159"/>
      <c r="DO397" s="159"/>
      <c r="DP397" s="159"/>
      <c r="DQ397" s="159"/>
      <c r="DR397" s="159"/>
      <c r="DS397" s="159"/>
      <c r="DT397" s="159"/>
      <c r="DU397" s="159"/>
      <c r="DV397" s="159"/>
      <c r="DW397" s="159"/>
      <c r="DX397" s="159"/>
      <c r="DY397" s="159"/>
      <c r="DZ397" s="159"/>
      <c r="EA397" s="159"/>
      <c r="EB397" s="159"/>
      <c r="EC397" s="159"/>
      <c r="ED397" s="159"/>
      <c r="EE397" s="159"/>
      <c r="EF397" s="159"/>
      <c r="EG397" s="159"/>
      <c r="EH397" s="159"/>
      <c r="EI397" s="159"/>
      <c r="EJ397" s="159"/>
      <c r="EK397" s="159"/>
      <c r="EL397" s="159"/>
      <c r="EM397" s="159"/>
      <c r="EN397" s="159"/>
      <c r="EO397" s="159"/>
      <c r="EP397" s="159"/>
      <c r="EQ397" s="159"/>
      <c r="ER397" s="159"/>
      <c r="ES397" s="159"/>
      <c r="ET397" s="159"/>
      <c r="EU397" s="159"/>
      <c r="EV397" s="159"/>
      <c r="EW397" s="159"/>
      <c r="EX397" s="159"/>
      <c r="EY397" s="159"/>
      <c r="EZ397" s="159"/>
      <c r="FA397" s="159"/>
      <c r="FB397" s="159"/>
      <c r="FC397" s="159"/>
      <c r="FD397" s="159"/>
      <c r="FE397" s="159"/>
      <c r="FF397" s="159"/>
      <c r="FG397" s="159"/>
      <c r="FH397" s="159"/>
      <c r="FI397" s="159"/>
      <c r="FJ397" s="159"/>
      <c r="FK397" s="159"/>
      <c r="FL397" s="159"/>
      <c r="FM397" s="159"/>
      <c r="FN397" s="159"/>
      <c r="FO397" s="159"/>
      <c r="FP397" s="159"/>
      <c r="FQ397" s="159"/>
      <c r="FR397" s="159"/>
      <c r="FS397" s="159"/>
      <c r="FT397" s="159"/>
      <c r="FU397" s="159"/>
      <c r="FV397" s="159"/>
      <c r="FW397" s="159"/>
      <c r="FX397" s="159"/>
      <c r="FY397" s="159"/>
      <c r="FZ397" s="159"/>
      <c r="GA397" s="159"/>
      <c r="GB397" s="159"/>
      <c r="GC397" s="159"/>
      <c r="GD397" s="159"/>
      <c r="GE397" s="159"/>
      <c r="GF397" s="159"/>
      <c r="GG397" s="159"/>
      <c r="GH397" s="159"/>
    </row>
    <row r="398" customFormat="false" ht="12.75" hidden="false" customHeight="false" outlineLevel="0" collapsed="false">
      <c r="A398" s="168"/>
      <c r="B398" s="149"/>
      <c r="C398" s="149"/>
      <c r="D398" s="149"/>
      <c r="E398" s="149"/>
      <c r="F398" s="149"/>
      <c r="G398" s="149"/>
      <c r="H398" s="148"/>
      <c r="I398" s="170"/>
      <c r="R398" s="148"/>
      <c r="S398" s="158"/>
      <c r="T398" s="159"/>
      <c r="U398" s="159"/>
      <c r="V398" s="159"/>
      <c r="W398" s="159"/>
      <c r="X398" s="159"/>
      <c r="Y398" s="159"/>
      <c r="Z398" s="159"/>
      <c r="AA398" s="159"/>
      <c r="AB398" s="159"/>
      <c r="AC398" s="159"/>
      <c r="AD398" s="159"/>
      <c r="AE398" s="159"/>
      <c r="AF398" s="159"/>
      <c r="AG398" s="159"/>
      <c r="AH398" s="159"/>
      <c r="AI398" s="159"/>
      <c r="AJ398" s="159"/>
      <c r="AK398" s="159"/>
      <c r="AL398" s="159"/>
      <c r="AM398" s="159"/>
      <c r="AN398" s="159"/>
      <c r="AO398" s="159"/>
      <c r="AP398" s="159"/>
      <c r="AQ398" s="159"/>
      <c r="AR398" s="159"/>
      <c r="AS398" s="159"/>
      <c r="AT398" s="159"/>
      <c r="AU398" s="159"/>
      <c r="AV398" s="159"/>
      <c r="AW398" s="159"/>
      <c r="AX398" s="159"/>
      <c r="AY398" s="159"/>
      <c r="AZ398" s="159"/>
      <c r="BA398" s="159"/>
      <c r="BB398" s="159"/>
      <c r="BC398" s="159"/>
      <c r="BD398" s="159"/>
      <c r="BE398" s="159"/>
      <c r="BF398" s="159"/>
      <c r="BG398" s="159"/>
      <c r="BH398" s="159"/>
      <c r="BI398" s="159"/>
      <c r="BJ398" s="159"/>
      <c r="BK398" s="159"/>
      <c r="BL398" s="159"/>
      <c r="BM398" s="159"/>
      <c r="BN398" s="159"/>
      <c r="BO398" s="159"/>
      <c r="BP398" s="159"/>
      <c r="BQ398" s="159"/>
      <c r="BR398" s="159"/>
      <c r="BS398" s="159"/>
      <c r="BT398" s="159"/>
      <c r="BU398" s="159"/>
      <c r="BV398" s="159"/>
      <c r="BW398" s="159"/>
      <c r="BX398" s="159"/>
      <c r="BY398" s="159"/>
      <c r="BZ398" s="159"/>
      <c r="CA398" s="159"/>
      <c r="CB398" s="159"/>
      <c r="CC398" s="159"/>
      <c r="CD398" s="159"/>
      <c r="CE398" s="159"/>
      <c r="CF398" s="159"/>
      <c r="CG398" s="159"/>
      <c r="CH398" s="159"/>
      <c r="CI398" s="159"/>
      <c r="CJ398" s="159"/>
      <c r="CK398" s="159"/>
      <c r="CL398" s="159"/>
      <c r="CM398" s="159"/>
      <c r="CN398" s="159"/>
      <c r="CO398" s="159"/>
      <c r="CP398" s="159"/>
      <c r="CQ398" s="159"/>
      <c r="CR398" s="159"/>
      <c r="CS398" s="159"/>
      <c r="CT398" s="159"/>
      <c r="CU398" s="159"/>
      <c r="CV398" s="159"/>
      <c r="CW398" s="159"/>
      <c r="CX398" s="159"/>
      <c r="CY398" s="159"/>
      <c r="CZ398" s="159"/>
      <c r="DA398" s="159"/>
      <c r="DB398" s="159"/>
      <c r="DC398" s="159"/>
      <c r="DD398" s="159"/>
      <c r="DE398" s="159"/>
      <c r="DF398" s="159"/>
      <c r="DG398" s="159"/>
      <c r="DH398" s="159"/>
      <c r="DI398" s="159"/>
      <c r="DJ398" s="159"/>
      <c r="DK398" s="159"/>
      <c r="DL398" s="159"/>
      <c r="DM398" s="159"/>
      <c r="DN398" s="159"/>
      <c r="DO398" s="159"/>
      <c r="DP398" s="159"/>
      <c r="DQ398" s="159"/>
      <c r="DR398" s="159"/>
      <c r="DS398" s="159"/>
      <c r="DT398" s="159"/>
      <c r="DU398" s="159"/>
      <c r="DV398" s="159"/>
      <c r="DW398" s="159"/>
      <c r="DX398" s="159"/>
      <c r="DY398" s="159"/>
      <c r="DZ398" s="159"/>
      <c r="EA398" s="159"/>
      <c r="EB398" s="159"/>
      <c r="EC398" s="159"/>
      <c r="ED398" s="159"/>
      <c r="EE398" s="159"/>
      <c r="EF398" s="159"/>
      <c r="EG398" s="159"/>
      <c r="EH398" s="159"/>
      <c r="EI398" s="159"/>
      <c r="EJ398" s="159"/>
      <c r="EK398" s="159"/>
      <c r="EL398" s="159"/>
      <c r="EM398" s="159"/>
      <c r="EN398" s="159"/>
      <c r="EO398" s="159"/>
      <c r="EP398" s="159"/>
      <c r="EQ398" s="159"/>
      <c r="ER398" s="159"/>
      <c r="ES398" s="159"/>
      <c r="ET398" s="159"/>
      <c r="EU398" s="159"/>
      <c r="EV398" s="159"/>
      <c r="EW398" s="159"/>
      <c r="EX398" s="159"/>
      <c r="EY398" s="159"/>
      <c r="EZ398" s="159"/>
      <c r="FA398" s="159"/>
      <c r="FB398" s="159"/>
      <c r="FC398" s="159"/>
      <c r="FD398" s="159"/>
      <c r="FE398" s="159"/>
      <c r="FF398" s="159"/>
      <c r="FG398" s="159"/>
      <c r="FH398" s="159"/>
      <c r="FI398" s="159"/>
      <c r="FJ398" s="159"/>
      <c r="FK398" s="159"/>
      <c r="FL398" s="159"/>
      <c r="FM398" s="159"/>
      <c r="FN398" s="159"/>
      <c r="FO398" s="159"/>
      <c r="FP398" s="159"/>
      <c r="FQ398" s="159"/>
      <c r="FR398" s="159"/>
      <c r="FS398" s="159"/>
      <c r="FT398" s="159"/>
      <c r="FU398" s="159"/>
      <c r="FV398" s="159"/>
      <c r="FW398" s="159"/>
      <c r="FX398" s="159"/>
      <c r="FY398" s="159"/>
      <c r="FZ398" s="159"/>
      <c r="GA398" s="159"/>
      <c r="GB398" s="159"/>
      <c r="GC398" s="159"/>
      <c r="GD398" s="159"/>
      <c r="GE398" s="159"/>
      <c r="GF398" s="159"/>
      <c r="GG398" s="159"/>
      <c r="GH398" s="159"/>
    </row>
    <row r="399" customFormat="false" ht="12.75" hidden="false" customHeight="false" outlineLevel="0" collapsed="false">
      <c r="A399" s="168"/>
      <c r="B399" s="149"/>
      <c r="C399" s="149"/>
      <c r="D399" s="149"/>
      <c r="E399" s="149"/>
      <c r="F399" s="149"/>
      <c r="G399" s="149"/>
      <c r="H399" s="148"/>
      <c r="I399" s="170"/>
      <c r="R399" s="148"/>
      <c r="S399" s="158"/>
      <c r="T399" s="159"/>
      <c r="U399" s="159"/>
      <c r="V399" s="159"/>
      <c r="W399" s="159"/>
      <c r="X399" s="159"/>
      <c r="Y399" s="159"/>
      <c r="Z399" s="159"/>
      <c r="AA399" s="159"/>
      <c r="AB399" s="159"/>
      <c r="AC399" s="159"/>
      <c r="AD399" s="159"/>
      <c r="AE399" s="159"/>
      <c r="AF399" s="159"/>
      <c r="AG399" s="159"/>
      <c r="AH399" s="159"/>
      <c r="AI399" s="159"/>
      <c r="AJ399" s="159"/>
      <c r="AK399" s="159"/>
      <c r="AL399" s="159"/>
      <c r="AM399" s="159"/>
      <c r="AN399" s="159"/>
      <c r="AO399" s="159"/>
      <c r="AP399" s="159"/>
      <c r="AQ399" s="159"/>
      <c r="AR399" s="159"/>
      <c r="AS399" s="159"/>
      <c r="AT399" s="159"/>
      <c r="AU399" s="159"/>
      <c r="AV399" s="159"/>
      <c r="AW399" s="159"/>
      <c r="AX399" s="159"/>
      <c r="AY399" s="159"/>
      <c r="AZ399" s="159"/>
      <c r="BA399" s="159"/>
      <c r="BB399" s="159"/>
      <c r="BC399" s="159"/>
      <c r="BD399" s="159"/>
      <c r="BE399" s="159"/>
      <c r="BF399" s="159"/>
      <c r="BG399" s="159"/>
      <c r="BH399" s="159"/>
      <c r="BI399" s="159"/>
      <c r="BJ399" s="159"/>
      <c r="BK399" s="159"/>
      <c r="BL399" s="159"/>
      <c r="BM399" s="159"/>
      <c r="BN399" s="159"/>
      <c r="BO399" s="159"/>
      <c r="BP399" s="159"/>
      <c r="BQ399" s="159"/>
      <c r="BR399" s="159"/>
      <c r="BS399" s="159"/>
      <c r="BT399" s="159"/>
      <c r="BU399" s="159"/>
      <c r="BV399" s="159"/>
      <c r="BW399" s="159"/>
      <c r="BX399" s="159"/>
      <c r="BY399" s="159"/>
      <c r="BZ399" s="159"/>
      <c r="CA399" s="159"/>
      <c r="CB399" s="159"/>
      <c r="CC399" s="159"/>
      <c r="CD399" s="159"/>
      <c r="CE399" s="159"/>
      <c r="CF399" s="159"/>
      <c r="CG399" s="159"/>
      <c r="CH399" s="159"/>
      <c r="CI399" s="159"/>
      <c r="CJ399" s="159"/>
      <c r="CK399" s="159"/>
      <c r="CL399" s="159"/>
      <c r="CM399" s="159"/>
      <c r="CN399" s="159"/>
      <c r="CO399" s="159"/>
      <c r="CP399" s="159"/>
      <c r="CQ399" s="159"/>
      <c r="CR399" s="159"/>
      <c r="CS399" s="159"/>
      <c r="CT399" s="159"/>
      <c r="CU399" s="159"/>
      <c r="CV399" s="159"/>
      <c r="CW399" s="159"/>
      <c r="CX399" s="159"/>
      <c r="CY399" s="159"/>
      <c r="CZ399" s="159"/>
      <c r="DA399" s="159"/>
      <c r="DB399" s="159"/>
      <c r="DC399" s="159"/>
      <c r="DD399" s="159"/>
      <c r="DE399" s="159"/>
      <c r="DF399" s="159"/>
      <c r="DG399" s="159"/>
      <c r="DH399" s="159"/>
      <c r="DI399" s="159"/>
      <c r="DJ399" s="159"/>
      <c r="DK399" s="159"/>
      <c r="DL399" s="159"/>
      <c r="DM399" s="159"/>
      <c r="DN399" s="159"/>
      <c r="DO399" s="159"/>
      <c r="DP399" s="159"/>
      <c r="DQ399" s="159"/>
      <c r="DR399" s="159"/>
      <c r="DS399" s="159"/>
      <c r="DT399" s="159"/>
      <c r="DU399" s="159"/>
      <c r="DV399" s="159"/>
      <c r="DW399" s="159"/>
      <c r="DX399" s="159"/>
      <c r="DY399" s="159"/>
      <c r="DZ399" s="159"/>
      <c r="EA399" s="159"/>
      <c r="EB399" s="159"/>
      <c r="EC399" s="159"/>
      <c r="ED399" s="159"/>
      <c r="EE399" s="159"/>
      <c r="EF399" s="159"/>
      <c r="EG399" s="159"/>
      <c r="EH399" s="159"/>
      <c r="EI399" s="159"/>
      <c r="EJ399" s="159"/>
      <c r="EK399" s="159"/>
      <c r="EL399" s="159"/>
      <c r="EM399" s="159"/>
      <c r="EN399" s="159"/>
      <c r="EO399" s="159"/>
      <c r="EP399" s="159"/>
      <c r="EQ399" s="159"/>
      <c r="ER399" s="159"/>
      <c r="ES399" s="159"/>
      <c r="ET399" s="159"/>
      <c r="EU399" s="159"/>
      <c r="EV399" s="159"/>
      <c r="EW399" s="159"/>
      <c r="EX399" s="159"/>
      <c r="EY399" s="159"/>
      <c r="EZ399" s="159"/>
      <c r="FA399" s="159"/>
      <c r="FB399" s="159"/>
      <c r="FC399" s="159"/>
      <c r="FD399" s="159"/>
      <c r="FE399" s="159"/>
      <c r="FF399" s="159"/>
      <c r="FG399" s="159"/>
      <c r="FH399" s="159"/>
      <c r="FI399" s="159"/>
      <c r="FJ399" s="159"/>
      <c r="FK399" s="159"/>
      <c r="FL399" s="159"/>
      <c r="FM399" s="159"/>
      <c r="FN399" s="159"/>
      <c r="FO399" s="159"/>
      <c r="FP399" s="159"/>
      <c r="FQ399" s="159"/>
      <c r="FR399" s="159"/>
      <c r="FS399" s="159"/>
      <c r="FT399" s="159"/>
      <c r="FU399" s="159"/>
      <c r="FV399" s="159"/>
      <c r="FW399" s="159"/>
      <c r="FX399" s="159"/>
      <c r="FY399" s="159"/>
      <c r="FZ399" s="159"/>
      <c r="GA399" s="159"/>
      <c r="GB399" s="159"/>
      <c r="GC399" s="159"/>
      <c r="GD399" s="159"/>
      <c r="GE399" s="159"/>
      <c r="GF399" s="159"/>
      <c r="GG399" s="159"/>
      <c r="GH399" s="159"/>
    </row>
    <row r="400" customFormat="false" ht="12.75" hidden="false" customHeight="false" outlineLevel="0" collapsed="false">
      <c r="A400" s="168"/>
      <c r="B400" s="149"/>
      <c r="C400" s="149"/>
      <c r="D400" s="149"/>
      <c r="E400" s="149"/>
      <c r="F400" s="149"/>
      <c r="G400" s="149"/>
      <c r="H400" s="148"/>
      <c r="I400" s="170"/>
      <c r="R400" s="148"/>
      <c r="S400" s="158"/>
      <c r="T400" s="159"/>
      <c r="U400" s="159"/>
      <c r="V400" s="159"/>
      <c r="W400" s="159"/>
      <c r="X400" s="159"/>
      <c r="Y400" s="159"/>
      <c r="Z400" s="159"/>
      <c r="AA400" s="159"/>
      <c r="AB400" s="159"/>
      <c r="AC400" s="159"/>
      <c r="AD400" s="159"/>
      <c r="AE400" s="159"/>
      <c r="AF400" s="159"/>
      <c r="AG400" s="159"/>
      <c r="AH400" s="159"/>
      <c r="AI400" s="159"/>
      <c r="AJ400" s="159"/>
      <c r="AK400" s="159"/>
      <c r="AL400" s="159"/>
      <c r="AM400" s="159"/>
      <c r="AN400" s="159"/>
      <c r="AO400" s="159"/>
      <c r="AP400" s="159"/>
      <c r="AQ400" s="159"/>
      <c r="AR400" s="159"/>
      <c r="AS400" s="159"/>
      <c r="AT400" s="159"/>
      <c r="AU400" s="159"/>
      <c r="AV400" s="159"/>
      <c r="AW400" s="159"/>
      <c r="AX400" s="159"/>
      <c r="AY400" s="159"/>
      <c r="AZ400" s="159"/>
      <c r="BA400" s="159"/>
      <c r="BB400" s="159"/>
      <c r="BC400" s="159"/>
      <c r="BD400" s="159"/>
      <c r="BE400" s="159"/>
      <c r="BF400" s="159"/>
      <c r="BG400" s="159"/>
      <c r="BH400" s="159"/>
      <c r="BI400" s="159"/>
      <c r="BJ400" s="159"/>
      <c r="BK400" s="159"/>
      <c r="BL400" s="159"/>
      <c r="BM400" s="159"/>
      <c r="BN400" s="159"/>
      <c r="BO400" s="159"/>
      <c r="BP400" s="159"/>
      <c r="BQ400" s="159"/>
      <c r="BR400" s="159"/>
      <c r="BS400" s="159"/>
      <c r="BT400" s="159"/>
      <c r="BU400" s="159"/>
      <c r="BV400" s="159"/>
      <c r="BW400" s="159"/>
      <c r="BX400" s="159"/>
      <c r="BY400" s="159"/>
      <c r="BZ400" s="159"/>
      <c r="CA400" s="159"/>
      <c r="CB400" s="159"/>
      <c r="CC400" s="159"/>
      <c r="CD400" s="159"/>
      <c r="CE400" s="159"/>
      <c r="CF400" s="159"/>
      <c r="CG400" s="159"/>
      <c r="CH400" s="159"/>
      <c r="CI400" s="159"/>
      <c r="CJ400" s="159"/>
      <c r="CK400" s="159"/>
      <c r="CL400" s="159"/>
      <c r="CM400" s="159"/>
      <c r="CN400" s="159"/>
      <c r="CO400" s="159"/>
      <c r="CP400" s="159"/>
      <c r="CQ400" s="159"/>
      <c r="CR400" s="159"/>
      <c r="CS400" s="159"/>
      <c r="CT400" s="159"/>
      <c r="CU400" s="159"/>
      <c r="CV400" s="159"/>
      <c r="CW400" s="159"/>
      <c r="CX400" s="159"/>
      <c r="CY400" s="159"/>
      <c r="CZ400" s="159"/>
      <c r="DA400" s="159"/>
      <c r="DB400" s="159"/>
      <c r="DC400" s="159"/>
      <c r="DD400" s="159"/>
      <c r="DE400" s="159"/>
      <c r="DF400" s="159"/>
      <c r="DG400" s="159"/>
      <c r="DH400" s="159"/>
      <c r="DI400" s="159"/>
      <c r="DJ400" s="159"/>
      <c r="DK400" s="159"/>
      <c r="DL400" s="159"/>
      <c r="DM400" s="159"/>
      <c r="DN400" s="159"/>
      <c r="DO400" s="159"/>
      <c r="DP400" s="159"/>
      <c r="DQ400" s="159"/>
      <c r="DR400" s="159"/>
      <c r="DS400" s="159"/>
      <c r="DT400" s="159"/>
      <c r="DU400" s="159"/>
      <c r="DV400" s="159"/>
      <c r="DW400" s="159"/>
      <c r="DX400" s="159"/>
      <c r="DY400" s="159"/>
      <c r="DZ400" s="159"/>
      <c r="EA400" s="159"/>
      <c r="EB400" s="159"/>
      <c r="EC400" s="159"/>
      <c r="ED400" s="159"/>
      <c r="EE400" s="159"/>
      <c r="EF400" s="159"/>
      <c r="EG400" s="159"/>
      <c r="EH400" s="159"/>
      <c r="EI400" s="159"/>
      <c r="EJ400" s="159"/>
      <c r="EK400" s="159"/>
      <c r="EL400" s="159"/>
      <c r="EM400" s="159"/>
      <c r="EN400" s="159"/>
      <c r="EO400" s="159"/>
      <c r="EP400" s="159"/>
      <c r="EQ400" s="159"/>
      <c r="ER400" s="159"/>
      <c r="ES400" s="159"/>
      <c r="ET400" s="159"/>
      <c r="EU400" s="159"/>
      <c r="EV400" s="159"/>
      <c r="EW400" s="159"/>
      <c r="EX400" s="159"/>
      <c r="EY400" s="159"/>
      <c r="EZ400" s="159"/>
      <c r="FA400" s="159"/>
      <c r="FB400" s="159"/>
      <c r="FC400" s="159"/>
      <c r="FD400" s="159"/>
      <c r="FE400" s="159"/>
      <c r="FF400" s="159"/>
      <c r="FG400" s="159"/>
      <c r="FH400" s="159"/>
      <c r="FI400" s="159"/>
      <c r="FJ400" s="159"/>
      <c r="FK400" s="159"/>
      <c r="FL400" s="159"/>
      <c r="FM400" s="159"/>
      <c r="FN400" s="159"/>
      <c r="FO400" s="159"/>
      <c r="FP400" s="159"/>
      <c r="FQ400" s="159"/>
      <c r="FR400" s="159"/>
      <c r="FS400" s="159"/>
      <c r="FT400" s="159"/>
      <c r="FU400" s="159"/>
      <c r="FV400" s="159"/>
      <c r="FW400" s="159"/>
      <c r="FX400" s="159"/>
      <c r="FY400" s="159"/>
      <c r="FZ400" s="159"/>
      <c r="GA400" s="159"/>
      <c r="GB400" s="159"/>
      <c r="GC400" s="159"/>
      <c r="GD400" s="159"/>
      <c r="GE400" s="159"/>
      <c r="GF400" s="159"/>
      <c r="GG400" s="159"/>
      <c r="GH400" s="159"/>
    </row>
    <row r="401" customFormat="false" ht="12.75" hidden="false" customHeight="false" outlineLevel="0" collapsed="false">
      <c r="A401" s="168"/>
      <c r="B401" s="149"/>
      <c r="C401" s="149"/>
      <c r="D401" s="149"/>
      <c r="E401" s="149"/>
      <c r="F401" s="149"/>
      <c r="G401" s="149"/>
      <c r="H401" s="148"/>
      <c r="I401" s="170"/>
      <c r="R401" s="148"/>
      <c r="S401" s="158"/>
      <c r="T401" s="159"/>
      <c r="U401" s="159"/>
      <c r="V401" s="159"/>
      <c r="W401" s="159"/>
      <c r="X401" s="159"/>
      <c r="Y401" s="159"/>
      <c r="Z401" s="159"/>
      <c r="AA401" s="159"/>
      <c r="AB401" s="159"/>
      <c r="AC401" s="159"/>
      <c r="AD401" s="159"/>
      <c r="AE401" s="159"/>
      <c r="AF401" s="159"/>
      <c r="AG401" s="159"/>
      <c r="AH401" s="159"/>
      <c r="AI401" s="159"/>
      <c r="AJ401" s="159"/>
      <c r="AK401" s="159"/>
      <c r="AL401" s="159"/>
      <c r="AM401" s="159"/>
      <c r="AN401" s="159"/>
      <c r="AO401" s="159"/>
      <c r="AP401" s="159"/>
      <c r="AQ401" s="159"/>
      <c r="AR401" s="159"/>
      <c r="AS401" s="159"/>
      <c r="AT401" s="159"/>
      <c r="AU401" s="159"/>
      <c r="AV401" s="159"/>
      <c r="AW401" s="159"/>
      <c r="AX401" s="159"/>
      <c r="AY401" s="159"/>
      <c r="AZ401" s="159"/>
      <c r="BA401" s="159"/>
      <c r="BB401" s="159"/>
      <c r="BC401" s="159"/>
      <c r="BD401" s="159"/>
      <c r="BE401" s="159"/>
      <c r="BF401" s="159"/>
      <c r="BG401" s="159"/>
      <c r="BH401" s="159"/>
      <c r="BI401" s="159"/>
      <c r="BJ401" s="159"/>
      <c r="BK401" s="159"/>
      <c r="BL401" s="159"/>
      <c r="BM401" s="159"/>
      <c r="BN401" s="159"/>
      <c r="BO401" s="159"/>
      <c r="BP401" s="159"/>
      <c r="BQ401" s="159"/>
      <c r="BR401" s="159"/>
      <c r="BS401" s="159"/>
      <c r="BT401" s="159"/>
      <c r="BU401" s="159"/>
      <c r="BV401" s="159"/>
      <c r="BW401" s="159"/>
      <c r="BX401" s="159"/>
      <c r="BY401" s="159"/>
      <c r="BZ401" s="159"/>
      <c r="CA401" s="159"/>
      <c r="CB401" s="159"/>
      <c r="CC401" s="159"/>
      <c r="CD401" s="159"/>
      <c r="CE401" s="159"/>
      <c r="CF401" s="159"/>
      <c r="CG401" s="159"/>
      <c r="CH401" s="159"/>
      <c r="CI401" s="159"/>
      <c r="CJ401" s="159"/>
      <c r="CK401" s="159"/>
      <c r="CL401" s="159"/>
      <c r="CM401" s="159"/>
      <c r="CN401" s="159"/>
      <c r="CO401" s="159"/>
      <c r="CP401" s="159"/>
      <c r="CQ401" s="159"/>
      <c r="CR401" s="159"/>
      <c r="CS401" s="159"/>
      <c r="CT401" s="159"/>
      <c r="CU401" s="159"/>
      <c r="CV401" s="159"/>
      <c r="CW401" s="159"/>
      <c r="CX401" s="159"/>
      <c r="CY401" s="159"/>
      <c r="CZ401" s="159"/>
      <c r="DA401" s="159"/>
      <c r="DB401" s="159"/>
      <c r="DC401" s="159"/>
      <c r="DD401" s="159"/>
      <c r="DE401" s="159"/>
      <c r="DF401" s="159"/>
      <c r="DG401" s="159"/>
      <c r="DH401" s="159"/>
      <c r="DI401" s="159"/>
      <c r="DJ401" s="159"/>
      <c r="DK401" s="159"/>
      <c r="DL401" s="159"/>
      <c r="DM401" s="159"/>
      <c r="DN401" s="159"/>
      <c r="DO401" s="159"/>
      <c r="DP401" s="159"/>
      <c r="DQ401" s="159"/>
      <c r="DR401" s="159"/>
      <c r="DS401" s="159"/>
      <c r="DT401" s="159"/>
      <c r="DU401" s="159"/>
      <c r="DV401" s="159"/>
      <c r="DW401" s="159"/>
      <c r="DX401" s="159"/>
      <c r="DY401" s="159"/>
      <c r="DZ401" s="159"/>
      <c r="EA401" s="159"/>
      <c r="EB401" s="159"/>
      <c r="EC401" s="159"/>
      <c r="ED401" s="159"/>
      <c r="EE401" s="159"/>
      <c r="EF401" s="159"/>
      <c r="EG401" s="159"/>
      <c r="EH401" s="159"/>
      <c r="EI401" s="159"/>
      <c r="EJ401" s="159"/>
      <c r="EK401" s="159"/>
      <c r="EL401" s="159"/>
      <c r="EM401" s="159"/>
      <c r="EN401" s="159"/>
      <c r="EO401" s="159"/>
      <c r="EP401" s="159"/>
      <c r="EQ401" s="159"/>
      <c r="ER401" s="159"/>
      <c r="ES401" s="159"/>
      <c r="ET401" s="159"/>
      <c r="EU401" s="159"/>
      <c r="EV401" s="159"/>
      <c r="EW401" s="159"/>
      <c r="EX401" s="159"/>
      <c r="EY401" s="159"/>
      <c r="EZ401" s="159"/>
      <c r="FA401" s="159"/>
      <c r="FB401" s="159"/>
      <c r="FC401" s="159"/>
      <c r="FD401" s="159"/>
      <c r="FE401" s="159"/>
      <c r="FF401" s="159"/>
      <c r="FG401" s="159"/>
      <c r="FH401" s="159"/>
      <c r="FI401" s="159"/>
      <c r="FJ401" s="159"/>
      <c r="FK401" s="159"/>
      <c r="FL401" s="159"/>
      <c r="FM401" s="159"/>
      <c r="FN401" s="159"/>
      <c r="FO401" s="159"/>
      <c r="FP401" s="159"/>
      <c r="FQ401" s="159"/>
      <c r="FR401" s="159"/>
      <c r="FS401" s="159"/>
      <c r="FT401" s="159"/>
      <c r="FU401" s="159"/>
      <c r="FV401" s="159"/>
      <c r="FW401" s="159"/>
      <c r="FX401" s="159"/>
      <c r="FY401" s="159"/>
      <c r="FZ401" s="159"/>
      <c r="GA401" s="159"/>
      <c r="GB401" s="159"/>
      <c r="GC401" s="159"/>
      <c r="GD401" s="159"/>
      <c r="GE401" s="159"/>
      <c r="GF401" s="159"/>
      <c r="GG401" s="159"/>
      <c r="GH401" s="159"/>
    </row>
    <row r="402" customFormat="false" ht="12.75" hidden="false" customHeight="false" outlineLevel="0" collapsed="false">
      <c r="A402" s="168"/>
      <c r="B402" s="149"/>
      <c r="C402" s="149"/>
      <c r="D402" s="149"/>
      <c r="E402" s="149"/>
      <c r="F402" s="149"/>
      <c r="G402" s="149"/>
      <c r="H402" s="148"/>
      <c r="I402" s="170"/>
      <c r="R402" s="148"/>
      <c r="S402" s="158"/>
      <c r="T402" s="159"/>
      <c r="U402" s="159"/>
      <c r="V402" s="159"/>
      <c r="W402" s="159"/>
      <c r="X402" s="159"/>
      <c r="Y402" s="159"/>
      <c r="Z402" s="159"/>
      <c r="AA402" s="159"/>
      <c r="AB402" s="159"/>
      <c r="AC402" s="159"/>
      <c r="AD402" s="159"/>
      <c r="AE402" s="159"/>
      <c r="AF402" s="159"/>
      <c r="AG402" s="159"/>
      <c r="AH402" s="159"/>
      <c r="AI402" s="159"/>
      <c r="AJ402" s="159"/>
      <c r="AK402" s="159"/>
      <c r="AL402" s="159"/>
      <c r="AM402" s="159"/>
      <c r="AN402" s="159"/>
      <c r="AO402" s="159"/>
      <c r="AP402" s="159"/>
      <c r="AQ402" s="159"/>
      <c r="AR402" s="159"/>
      <c r="AS402" s="159"/>
      <c r="AT402" s="159"/>
      <c r="AU402" s="159"/>
      <c r="AV402" s="159"/>
      <c r="AW402" s="159"/>
      <c r="AX402" s="159"/>
      <c r="AY402" s="159"/>
      <c r="AZ402" s="159"/>
      <c r="BA402" s="159"/>
      <c r="BB402" s="159"/>
      <c r="BC402" s="159"/>
      <c r="BD402" s="159"/>
      <c r="BE402" s="159"/>
      <c r="BF402" s="159"/>
      <c r="BG402" s="159"/>
      <c r="BH402" s="159"/>
      <c r="BI402" s="159"/>
      <c r="BJ402" s="159"/>
      <c r="BK402" s="159"/>
      <c r="BL402" s="159"/>
      <c r="BM402" s="159"/>
      <c r="BN402" s="159"/>
      <c r="BO402" s="159"/>
      <c r="BP402" s="159"/>
      <c r="BQ402" s="159"/>
      <c r="BR402" s="159"/>
      <c r="BS402" s="159"/>
      <c r="BT402" s="159"/>
      <c r="BU402" s="159"/>
      <c r="BV402" s="159"/>
      <c r="BW402" s="159"/>
      <c r="BX402" s="159"/>
      <c r="BY402" s="159"/>
      <c r="BZ402" s="159"/>
      <c r="CA402" s="159"/>
      <c r="CB402" s="159"/>
      <c r="CC402" s="159"/>
      <c r="CD402" s="159"/>
      <c r="CE402" s="159"/>
      <c r="CF402" s="159"/>
      <c r="CG402" s="159"/>
      <c r="CH402" s="159"/>
      <c r="CI402" s="159"/>
      <c r="CJ402" s="159"/>
      <c r="CK402" s="159"/>
      <c r="CL402" s="159"/>
      <c r="CM402" s="159"/>
      <c r="CN402" s="159"/>
      <c r="CO402" s="159"/>
      <c r="CP402" s="159"/>
      <c r="CQ402" s="159"/>
      <c r="CR402" s="159"/>
      <c r="CS402" s="159"/>
      <c r="CT402" s="159"/>
      <c r="CU402" s="159"/>
      <c r="CV402" s="159"/>
      <c r="CW402" s="159"/>
      <c r="CX402" s="159"/>
      <c r="CY402" s="159"/>
      <c r="CZ402" s="159"/>
      <c r="DA402" s="159"/>
      <c r="DB402" s="159"/>
      <c r="DC402" s="159"/>
      <c r="DD402" s="159"/>
      <c r="DE402" s="159"/>
      <c r="DF402" s="159"/>
      <c r="DG402" s="159"/>
      <c r="DH402" s="159"/>
      <c r="DI402" s="159"/>
      <c r="DJ402" s="159"/>
      <c r="DK402" s="159"/>
      <c r="DL402" s="159"/>
      <c r="DM402" s="159"/>
      <c r="DN402" s="159"/>
      <c r="DO402" s="159"/>
      <c r="DP402" s="159"/>
      <c r="DQ402" s="159"/>
      <c r="DR402" s="159"/>
      <c r="DS402" s="159"/>
      <c r="DT402" s="159"/>
      <c r="DU402" s="159"/>
      <c r="DV402" s="159"/>
      <c r="DW402" s="159"/>
      <c r="DX402" s="159"/>
      <c r="DY402" s="159"/>
      <c r="DZ402" s="159"/>
      <c r="EA402" s="159"/>
      <c r="EB402" s="159"/>
      <c r="EC402" s="159"/>
      <c r="ED402" s="159"/>
      <c r="EE402" s="159"/>
      <c r="EF402" s="159"/>
      <c r="EG402" s="159"/>
      <c r="EH402" s="159"/>
      <c r="EI402" s="159"/>
      <c r="EJ402" s="159"/>
      <c r="EK402" s="159"/>
      <c r="EL402" s="159"/>
      <c r="EM402" s="159"/>
      <c r="EN402" s="159"/>
      <c r="EO402" s="159"/>
      <c r="EP402" s="159"/>
      <c r="EQ402" s="159"/>
      <c r="ER402" s="159"/>
      <c r="ES402" s="159"/>
      <c r="ET402" s="159"/>
      <c r="EU402" s="159"/>
      <c r="EV402" s="159"/>
      <c r="EW402" s="159"/>
      <c r="EX402" s="159"/>
      <c r="EY402" s="159"/>
      <c r="EZ402" s="159"/>
      <c r="FA402" s="159"/>
      <c r="FB402" s="159"/>
      <c r="FC402" s="159"/>
      <c r="FD402" s="159"/>
      <c r="FE402" s="159"/>
      <c r="FF402" s="159"/>
      <c r="FG402" s="159"/>
      <c r="FH402" s="159"/>
      <c r="FI402" s="159"/>
      <c r="FJ402" s="159"/>
      <c r="FK402" s="159"/>
      <c r="FL402" s="159"/>
      <c r="FM402" s="159"/>
      <c r="FN402" s="159"/>
      <c r="FO402" s="159"/>
      <c r="FP402" s="159"/>
      <c r="FQ402" s="159"/>
      <c r="FR402" s="159"/>
      <c r="FS402" s="159"/>
      <c r="FT402" s="159"/>
      <c r="FU402" s="159"/>
      <c r="FV402" s="159"/>
      <c r="FW402" s="159"/>
      <c r="FX402" s="159"/>
      <c r="FY402" s="159"/>
      <c r="FZ402" s="159"/>
      <c r="GA402" s="159"/>
      <c r="GB402" s="159"/>
      <c r="GC402" s="159"/>
      <c r="GD402" s="159"/>
      <c r="GE402" s="159"/>
      <c r="GF402" s="159"/>
      <c r="GG402" s="159"/>
      <c r="GH402" s="159"/>
    </row>
    <row r="403" customFormat="false" ht="12.75" hidden="false" customHeight="false" outlineLevel="0" collapsed="false">
      <c r="A403" s="168"/>
      <c r="B403" s="149"/>
      <c r="C403" s="149"/>
      <c r="D403" s="149"/>
      <c r="E403" s="149"/>
      <c r="F403" s="149"/>
      <c r="G403" s="149"/>
      <c r="H403" s="148"/>
      <c r="I403" s="170"/>
      <c r="R403" s="148"/>
      <c r="S403" s="158"/>
      <c r="T403" s="159"/>
      <c r="U403" s="159"/>
      <c r="V403" s="159"/>
      <c r="W403" s="159"/>
      <c r="X403" s="159"/>
      <c r="Y403" s="159"/>
      <c r="Z403" s="159"/>
      <c r="AA403" s="159"/>
      <c r="AB403" s="159"/>
      <c r="AC403" s="159"/>
      <c r="AD403" s="159"/>
      <c r="AE403" s="159"/>
      <c r="AF403" s="159"/>
      <c r="AG403" s="159"/>
      <c r="AH403" s="159"/>
      <c r="AI403" s="159"/>
      <c r="AJ403" s="159"/>
      <c r="AK403" s="159"/>
      <c r="AL403" s="159"/>
      <c r="AM403" s="159"/>
      <c r="AN403" s="159"/>
      <c r="AO403" s="159"/>
      <c r="AP403" s="159"/>
      <c r="AQ403" s="159"/>
      <c r="AR403" s="159"/>
      <c r="AS403" s="159"/>
      <c r="AT403" s="159"/>
      <c r="AU403" s="159"/>
      <c r="AV403" s="159"/>
      <c r="AW403" s="159"/>
      <c r="AX403" s="159"/>
      <c r="AY403" s="159"/>
      <c r="AZ403" s="159"/>
      <c r="BA403" s="159"/>
      <c r="BB403" s="159"/>
      <c r="BC403" s="159"/>
      <c r="BD403" s="159"/>
      <c r="BE403" s="159"/>
      <c r="BF403" s="159"/>
      <c r="BG403" s="159"/>
      <c r="BH403" s="159"/>
      <c r="BI403" s="159"/>
      <c r="BJ403" s="159"/>
      <c r="BK403" s="159"/>
      <c r="BL403" s="159"/>
      <c r="BM403" s="159"/>
      <c r="BN403" s="159"/>
      <c r="BO403" s="159"/>
      <c r="BP403" s="159"/>
      <c r="BQ403" s="159"/>
      <c r="BR403" s="159"/>
      <c r="BS403" s="159"/>
      <c r="BT403" s="159"/>
      <c r="BU403" s="159"/>
      <c r="BV403" s="159"/>
      <c r="BW403" s="159"/>
      <c r="BX403" s="159"/>
      <c r="BY403" s="159"/>
      <c r="BZ403" s="159"/>
      <c r="CA403" s="159"/>
      <c r="CB403" s="159"/>
      <c r="CC403" s="159"/>
      <c r="CD403" s="159"/>
      <c r="CE403" s="159"/>
      <c r="CF403" s="159"/>
      <c r="CG403" s="159"/>
      <c r="CH403" s="159"/>
      <c r="CI403" s="159"/>
      <c r="CJ403" s="159"/>
      <c r="CK403" s="159"/>
      <c r="CL403" s="159"/>
      <c r="CM403" s="159"/>
      <c r="CN403" s="159"/>
      <c r="CO403" s="159"/>
      <c r="CP403" s="159"/>
      <c r="CQ403" s="159"/>
      <c r="CR403" s="159"/>
      <c r="CS403" s="159"/>
      <c r="CT403" s="159"/>
      <c r="CU403" s="159"/>
      <c r="CV403" s="159"/>
      <c r="CW403" s="159"/>
      <c r="CX403" s="159"/>
      <c r="CY403" s="159"/>
      <c r="CZ403" s="159"/>
      <c r="DA403" s="159"/>
      <c r="DB403" s="159"/>
      <c r="DC403" s="159"/>
      <c r="DD403" s="159"/>
      <c r="DE403" s="159"/>
      <c r="DF403" s="159"/>
      <c r="DG403" s="159"/>
      <c r="DH403" s="159"/>
      <c r="DI403" s="159"/>
      <c r="DJ403" s="159"/>
      <c r="DK403" s="159"/>
      <c r="DL403" s="159"/>
      <c r="DM403" s="159"/>
      <c r="DN403" s="159"/>
      <c r="DO403" s="159"/>
      <c r="DP403" s="159"/>
      <c r="DQ403" s="159"/>
      <c r="DR403" s="159"/>
      <c r="DS403" s="159"/>
      <c r="DT403" s="159"/>
      <c r="DU403" s="159"/>
      <c r="DV403" s="159"/>
      <c r="DW403" s="159"/>
      <c r="DX403" s="159"/>
      <c r="DY403" s="159"/>
      <c r="DZ403" s="159"/>
      <c r="EA403" s="159"/>
      <c r="EB403" s="159"/>
      <c r="EC403" s="159"/>
      <c r="ED403" s="159"/>
      <c r="EE403" s="159"/>
      <c r="EF403" s="159"/>
      <c r="EG403" s="159"/>
      <c r="EH403" s="159"/>
      <c r="EI403" s="159"/>
      <c r="EJ403" s="159"/>
      <c r="EK403" s="159"/>
      <c r="EL403" s="159"/>
      <c r="EM403" s="159"/>
      <c r="EN403" s="159"/>
      <c r="EO403" s="159"/>
      <c r="EP403" s="159"/>
      <c r="EQ403" s="159"/>
      <c r="ER403" s="159"/>
      <c r="ES403" s="159"/>
      <c r="ET403" s="159"/>
      <c r="EU403" s="159"/>
      <c r="EV403" s="159"/>
      <c r="EW403" s="159"/>
      <c r="EX403" s="159"/>
      <c r="EY403" s="159"/>
      <c r="EZ403" s="159"/>
      <c r="FA403" s="159"/>
      <c r="FB403" s="159"/>
      <c r="FC403" s="159"/>
      <c r="FD403" s="159"/>
      <c r="FE403" s="159"/>
      <c r="FF403" s="159"/>
      <c r="FG403" s="159"/>
      <c r="FH403" s="159"/>
      <c r="FI403" s="159"/>
      <c r="FJ403" s="159"/>
      <c r="FK403" s="159"/>
      <c r="FL403" s="159"/>
      <c r="FM403" s="159"/>
      <c r="FN403" s="159"/>
      <c r="FO403" s="159"/>
      <c r="FP403" s="159"/>
      <c r="FQ403" s="159"/>
      <c r="FR403" s="159"/>
      <c r="FS403" s="159"/>
      <c r="FT403" s="159"/>
      <c r="FU403" s="159"/>
      <c r="FV403" s="159"/>
      <c r="FW403" s="159"/>
      <c r="FX403" s="159"/>
      <c r="FY403" s="159"/>
      <c r="FZ403" s="159"/>
      <c r="GA403" s="159"/>
      <c r="GB403" s="159"/>
      <c r="GC403" s="159"/>
      <c r="GD403" s="159"/>
      <c r="GE403" s="159"/>
      <c r="GF403" s="159"/>
      <c r="GG403" s="159"/>
      <c r="GH403" s="159"/>
    </row>
    <row r="404" customFormat="false" ht="12.75" hidden="false" customHeight="false" outlineLevel="0" collapsed="false">
      <c r="A404" s="168"/>
      <c r="B404" s="149"/>
      <c r="C404" s="149"/>
      <c r="D404" s="149"/>
      <c r="E404" s="149"/>
      <c r="F404" s="149"/>
      <c r="G404" s="149"/>
      <c r="H404" s="148"/>
      <c r="I404" s="170"/>
      <c r="R404" s="148"/>
      <c r="S404" s="158"/>
      <c r="T404" s="159"/>
      <c r="U404" s="159"/>
      <c r="V404" s="159"/>
      <c r="W404" s="159"/>
      <c r="X404" s="159"/>
      <c r="Y404" s="159"/>
      <c r="Z404" s="159"/>
      <c r="AA404" s="159"/>
      <c r="AB404" s="159"/>
      <c r="AC404" s="159"/>
      <c r="AD404" s="159"/>
      <c r="AE404" s="159"/>
      <c r="AF404" s="159"/>
      <c r="AG404" s="159"/>
      <c r="AH404" s="159"/>
      <c r="AI404" s="159"/>
      <c r="AJ404" s="159"/>
      <c r="AK404" s="159"/>
      <c r="AL404" s="159"/>
      <c r="AM404" s="159"/>
      <c r="AN404" s="159"/>
      <c r="AO404" s="159"/>
      <c r="AP404" s="159"/>
      <c r="AQ404" s="159"/>
      <c r="AR404" s="159"/>
      <c r="AS404" s="159"/>
      <c r="AT404" s="159"/>
      <c r="AU404" s="159"/>
      <c r="AV404" s="159"/>
      <c r="AW404" s="159"/>
      <c r="AX404" s="159"/>
      <c r="AY404" s="159"/>
      <c r="AZ404" s="159"/>
      <c r="BA404" s="159"/>
      <c r="BB404" s="159"/>
      <c r="BC404" s="159"/>
      <c r="BD404" s="159"/>
      <c r="BE404" s="159"/>
      <c r="BF404" s="159"/>
      <c r="BG404" s="159"/>
      <c r="BH404" s="159"/>
      <c r="BI404" s="159"/>
      <c r="BJ404" s="159"/>
      <c r="BK404" s="159"/>
      <c r="BL404" s="159"/>
      <c r="BM404" s="159"/>
      <c r="BN404" s="159"/>
      <c r="BO404" s="159"/>
      <c r="BP404" s="159"/>
      <c r="BQ404" s="159"/>
      <c r="BR404" s="159"/>
      <c r="BS404" s="159"/>
      <c r="BT404" s="159"/>
      <c r="BU404" s="159"/>
      <c r="BV404" s="159"/>
      <c r="BW404" s="159"/>
      <c r="BX404" s="159"/>
      <c r="BY404" s="159"/>
      <c r="BZ404" s="159"/>
      <c r="CA404" s="159"/>
      <c r="CB404" s="159"/>
      <c r="CC404" s="159"/>
      <c r="CD404" s="159"/>
      <c r="CE404" s="159"/>
      <c r="CF404" s="159"/>
      <c r="CG404" s="159"/>
      <c r="CH404" s="159"/>
      <c r="CI404" s="159"/>
      <c r="CJ404" s="159"/>
      <c r="CK404" s="159"/>
      <c r="CL404" s="159"/>
      <c r="CM404" s="159"/>
      <c r="CN404" s="159"/>
      <c r="CO404" s="159"/>
      <c r="CP404" s="159"/>
      <c r="CQ404" s="159"/>
      <c r="CR404" s="159"/>
      <c r="CS404" s="159"/>
      <c r="CT404" s="159"/>
      <c r="CU404" s="159"/>
      <c r="CV404" s="159"/>
      <c r="CW404" s="159"/>
      <c r="CX404" s="159"/>
      <c r="CY404" s="159"/>
      <c r="CZ404" s="159"/>
      <c r="DA404" s="159"/>
      <c r="DB404" s="159"/>
      <c r="DC404" s="159"/>
      <c r="DD404" s="159"/>
      <c r="DE404" s="159"/>
      <c r="DF404" s="159"/>
      <c r="DG404" s="159"/>
      <c r="DH404" s="159"/>
      <c r="DI404" s="159"/>
      <c r="DJ404" s="159"/>
      <c r="DK404" s="159"/>
      <c r="DL404" s="159"/>
      <c r="DM404" s="159"/>
      <c r="DN404" s="159"/>
      <c r="DO404" s="159"/>
      <c r="DP404" s="159"/>
      <c r="DQ404" s="159"/>
      <c r="DR404" s="159"/>
      <c r="DS404" s="159"/>
      <c r="DT404" s="159"/>
      <c r="DU404" s="159"/>
      <c r="DV404" s="159"/>
      <c r="DW404" s="159"/>
      <c r="DX404" s="159"/>
      <c r="DY404" s="159"/>
      <c r="DZ404" s="159"/>
      <c r="EA404" s="159"/>
      <c r="EB404" s="159"/>
      <c r="EC404" s="159"/>
      <c r="ED404" s="159"/>
      <c r="EE404" s="159"/>
      <c r="EF404" s="159"/>
      <c r="EG404" s="159"/>
      <c r="EH404" s="159"/>
      <c r="EI404" s="159"/>
      <c r="EJ404" s="159"/>
      <c r="EK404" s="159"/>
      <c r="EL404" s="159"/>
      <c r="EM404" s="159"/>
      <c r="EN404" s="159"/>
      <c r="EO404" s="159"/>
      <c r="EP404" s="159"/>
      <c r="EQ404" s="159"/>
      <c r="ER404" s="159"/>
      <c r="ES404" s="159"/>
      <c r="ET404" s="159"/>
      <c r="EU404" s="159"/>
      <c r="EV404" s="159"/>
      <c r="EW404" s="159"/>
      <c r="EX404" s="159"/>
      <c r="EY404" s="159"/>
      <c r="EZ404" s="159"/>
      <c r="FA404" s="159"/>
      <c r="FB404" s="159"/>
      <c r="FC404" s="159"/>
      <c r="FD404" s="159"/>
      <c r="FE404" s="159"/>
      <c r="FF404" s="159"/>
      <c r="FG404" s="159"/>
      <c r="FH404" s="159"/>
      <c r="FI404" s="159"/>
      <c r="FJ404" s="159"/>
      <c r="FK404" s="159"/>
      <c r="FL404" s="159"/>
      <c r="FM404" s="159"/>
      <c r="FN404" s="159"/>
      <c r="FO404" s="159"/>
      <c r="FP404" s="159"/>
      <c r="FQ404" s="159"/>
      <c r="FR404" s="159"/>
      <c r="FS404" s="159"/>
      <c r="FT404" s="159"/>
      <c r="FU404" s="159"/>
      <c r="FV404" s="159"/>
      <c r="FW404" s="159"/>
      <c r="FX404" s="159"/>
      <c r="FY404" s="159"/>
      <c r="FZ404" s="159"/>
      <c r="GA404" s="159"/>
      <c r="GB404" s="159"/>
      <c r="GC404" s="159"/>
      <c r="GD404" s="159"/>
      <c r="GE404" s="159"/>
      <c r="GF404" s="159"/>
      <c r="GG404" s="159"/>
      <c r="GH404" s="159"/>
    </row>
    <row r="405" customFormat="false" ht="12.75" hidden="false" customHeight="false" outlineLevel="0" collapsed="false">
      <c r="A405" s="168"/>
      <c r="B405" s="149"/>
      <c r="C405" s="149"/>
      <c r="D405" s="149"/>
      <c r="E405" s="149"/>
      <c r="F405" s="149"/>
      <c r="G405" s="149"/>
      <c r="H405" s="148"/>
      <c r="I405" s="170"/>
      <c r="R405" s="148"/>
      <c r="S405" s="158"/>
      <c r="T405" s="159"/>
      <c r="U405" s="159"/>
      <c r="V405" s="159"/>
      <c r="W405" s="159"/>
      <c r="X405" s="159"/>
      <c r="Y405" s="159"/>
      <c r="Z405" s="159"/>
      <c r="AA405" s="159"/>
      <c r="AB405" s="159"/>
      <c r="AC405" s="159"/>
      <c r="AD405" s="159"/>
      <c r="AE405" s="159"/>
      <c r="AF405" s="159"/>
      <c r="AG405" s="159"/>
      <c r="AH405" s="159"/>
      <c r="AI405" s="159"/>
      <c r="AJ405" s="159"/>
      <c r="AK405" s="159"/>
      <c r="AL405" s="159"/>
      <c r="AM405" s="159"/>
      <c r="AN405" s="159"/>
      <c r="AO405" s="159"/>
      <c r="AP405" s="159"/>
      <c r="AQ405" s="159"/>
      <c r="AR405" s="159"/>
      <c r="AS405" s="159"/>
      <c r="AT405" s="159"/>
      <c r="AU405" s="159"/>
      <c r="AV405" s="159"/>
      <c r="AW405" s="159"/>
      <c r="AX405" s="159"/>
      <c r="AY405" s="159"/>
      <c r="AZ405" s="159"/>
      <c r="BA405" s="159"/>
      <c r="BB405" s="159"/>
      <c r="BC405" s="159"/>
      <c r="BD405" s="159"/>
      <c r="BE405" s="159"/>
      <c r="BF405" s="159"/>
      <c r="BG405" s="159"/>
      <c r="BH405" s="159"/>
      <c r="BI405" s="159"/>
      <c r="BJ405" s="159"/>
      <c r="BK405" s="159"/>
      <c r="BL405" s="159"/>
      <c r="BM405" s="159"/>
      <c r="BN405" s="159"/>
      <c r="BO405" s="159"/>
      <c r="BP405" s="159"/>
      <c r="BQ405" s="159"/>
      <c r="BR405" s="159"/>
      <c r="BS405" s="159"/>
      <c r="BT405" s="159"/>
      <c r="BU405" s="159"/>
      <c r="BV405" s="159"/>
      <c r="BW405" s="159"/>
      <c r="BX405" s="159"/>
      <c r="BY405" s="159"/>
      <c r="BZ405" s="159"/>
      <c r="CA405" s="159"/>
      <c r="CB405" s="159"/>
      <c r="CC405" s="159"/>
      <c r="CD405" s="159"/>
      <c r="CE405" s="159"/>
      <c r="CF405" s="159"/>
      <c r="CG405" s="159"/>
      <c r="CH405" s="159"/>
      <c r="CI405" s="159"/>
      <c r="CJ405" s="159"/>
      <c r="CK405" s="159"/>
      <c r="CL405" s="159"/>
      <c r="CM405" s="159"/>
      <c r="CN405" s="159"/>
      <c r="CO405" s="159"/>
      <c r="CP405" s="159"/>
      <c r="CQ405" s="159"/>
      <c r="CR405" s="159"/>
      <c r="CS405" s="159"/>
      <c r="CT405" s="159"/>
      <c r="CU405" s="159"/>
      <c r="CV405" s="159"/>
      <c r="CW405" s="159"/>
      <c r="CX405" s="159"/>
      <c r="CY405" s="159"/>
      <c r="CZ405" s="159"/>
      <c r="DA405" s="159"/>
      <c r="DB405" s="159"/>
      <c r="DC405" s="159"/>
      <c r="DD405" s="159"/>
      <c r="DE405" s="159"/>
      <c r="DF405" s="159"/>
      <c r="DG405" s="159"/>
      <c r="DH405" s="159"/>
      <c r="DI405" s="159"/>
      <c r="DJ405" s="159"/>
      <c r="DK405" s="159"/>
      <c r="DL405" s="159"/>
      <c r="DM405" s="159"/>
      <c r="DN405" s="159"/>
      <c r="DO405" s="159"/>
      <c r="DP405" s="159"/>
      <c r="DQ405" s="159"/>
      <c r="DR405" s="159"/>
      <c r="DS405" s="159"/>
      <c r="DT405" s="159"/>
      <c r="DU405" s="159"/>
      <c r="DV405" s="159"/>
      <c r="DW405" s="159"/>
      <c r="DX405" s="159"/>
      <c r="DY405" s="159"/>
      <c r="DZ405" s="159"/>
      <c r="EA405" s="159"/>
      <c r="EB405" s="159"/>
      <c r="EC405" s="159"/>
      <c r="ED405" s="159"/>
      <c r="EE405" s="159"/>
      <c r="EF405" s="159"/>
      <c r="EG405" s="159"/>
      <c r="EH405" s="159"/>
      <c r="EI405" s="159"/>
      <c r="EJ405" s="159"/>
      <c r="EK405" s="159"/>
      <c r="EL405" s="159"/>
      <c r="EM405" s="159"/>
      <c r="EN405" s="159"/>
      <c r="EO405" s="159"/>
      <c r="EP405" s="159"/>
      <c r="EQ405" s="159"/>
      <c r="ER405" s="159"/>
      <c r="ES405" s="159"/>
      <c r="ET405" s="159"/>
      <c r="EU405" s="159"/>
      <c r="EV405" s="159"/>
      <c r="EW405" s="159"/>
      <c r="EX405" s="159"/>
      <c r="EY405" s="159"/>
      <c r="EZ405" s="159"/>
      <c r="FA405" s="159"/>
      <c r="FB405" s="159"/>
      <c r="FC405" s="159"/>
      <c r="FD405" s="159"/>
      <c r="FE405" s="159"/>
      <c r="FF405" s="159"/>
      <c r="FG405" s="159"/>
      <c r="FH405" s="159"/>
      <c r="FI405" s="159"/>
      <c r="FJ405" s="159"/>
      <c r="FK405" s="159"/>
      <c r="FL405" s="159"/>
      <c r="FM405" s="159"/>
      <c r="FN405" s="159"/>
      <c r="FO405" s="159"/>
      <c r="FP405" s="159"/>
      <c r="FQ405" s="159"/>
      <c r="FR405" s="159"/>
      <c r="FS405" s="159"/>
      <c r="FT405" s="159"/>
      <c r="FU405" s="159"/>
      <c r="FV405" s="159"/>
      <c r="FW405" s="159"/>
      <c r="FX405" s="159"/>
      <c r="FY405" s="159"/>
      <c r="FZ405" s="159"/>
      <c r="GA405" s="159"/>
      <c r="GB405" s="159"/>
      <c r="GC405" s="159"/>
      <c r="GD405" s="159"/>
      <c r="GE405" s="159"/>
      <c r="GF405" s="159"/>
      <c r="GG405" s="159"/>
      <c r="GH405" s="159"/>
    </row>
    <row r="406" customFormat="false" ht="12.75" hidden="false" customHeight="false" outlineLevel="0" collapsed="false">
      <c r="A406" s="168"/>
      <c r="B406" s="149"/>
      <c r="C406" s="149"/>
      <c r="D406" s="149"/>
      <c r="E406" s="149"/>
      <c r="F406" s="149"/>
      <c r="G406" s="149"/>
      <c r="H406" s="148"/>
      <c r="I406" s="170"/>
      <c r="R406" s="148"/>
      <c r="S406" s="158"/>
      <c r="T406" s="159"/>
      <c r="U406" s="159"/>
      <c r="V406" s="159"/>
      <c r="W406" s="159"/>
      <c r="X406" s="159"/>
      <c r="Y406" s="159"/>
      <c r="Z406" s="159"/>
      <c r="AA406" s="159"/>
      <c r="AB406" s="159"/>
      <c r="AC406" s="159"/>
      <c r="AD406" s="159"/>
      <c r="AE406" s="159"/>
      <c r="AF406" s="159"/>
      <c r="AG406" s="159"/>
      <c r="AH406" s="159"/>
      <c r="AI406" s="159"/>
      <c r="AJ406" s="159"/>
      <c r="AK406" s="159"/>
      <c r="AL406" s="159"/>
      <c r="AM406" s="159"/>
      <c r="AN406" s="159"/>
      <c r="AO406" s="159"/>
      <c r="AP406" s="159"/>
      <c r="AQ406" s="159"/>
      <c r="AR406" s="159"/>
      <c r="AS406" s="159"/>
      <c r="AT406" s="159"/>
      <c r="AU406" s="159"/>
      <c r="AV406" s="159"/>
      <c r="AW406" s="159"/>
      <c r="AX406" s="159"/>
      <c r="AY406" s="159"/>
      <c r="AZ406" s="159"/>
      <c r="BA406" s="159"/>
      <c r="BB406" s="159"/>
      <c r="BC406" s="159"/>
      <c r="BD406" s="159"/>
      <c r="BE406" s="159"/>
      <c r="BF406" s="159"/>
      <c r="BG406" s="159"/>
      <c r="BH406" s="159"/>
      <c r="BI406" s="159"/>
      <c r="BJ406" s="159"/>
      <c r="BK406" s="159"/>
      <c r="BL406" s="159"/>
      <c r="BM406" s="159"/>
      <c r="BN406" s="159"/>
      <c r="BO406" s="159"/>
      <c r="BP406" s="159"/>
      <c r="BQ406" s="159"/>
      <c r="BR406" s="159"/>
      <c r="BS406" s="159"/>
      <c r="BT406" s="159"/>
      <c r="BU406" s="159"/>
      <c r="BV406" s="159"/>
      <c r="BW406" s="159"/>
      <c r="BX406" s="159"/>
      <c r="BY406" s="159"/>
      <c r="BZ406" s="159"/>
      <c r="CA406" s="159"/>
      <c r="CB406" s="159"/>
      <c r="CC406" s="159"/>
      <c r="CD406" s="159"/>
      <c r="CE406" s="159"/>
      <c r="CF406" s="159"/>
      <c r="CG406" s="159"/>
      <c r="CH406" s="159"/>
      <c r="CI406" s="159"/>
      <c r="CJ406" s="159"/>
      <c r="CK406" s="159"/>
      <c r="CL406" s="159"/>
      <c r="CM406" s="159"/>
      <c r="CN406" s="159"/>
      <c r="CO406" s="159"/>
      <c r="CP406" s="159"/>
      <c r="CQ406" s="159"/>
      <c r="CR406" s="159"/>
      <c r="CS406" s="159"/>
      <c r="CT406" s="159"/>
      <c r="CU406" s="159"/>
      <c r="CV406" s="159"/>
      <c r="CW406" s="159"/>
      <c r="CX406" s="159"/>
      <c r="CY406" s="159"/>
      <c r="CZ406" s="159"/>
      <c r="DA406" s="159"/>
      <c r="DB406" s="159"/>
      <c r="DC406" s="159"/>
      <c r="DD406" s="159"/>
      <c r="DE406" s="159"/>
      <c r="DF406" s="159"/>
      <c r="DG406" s="159"/>
      <c r="DH406" s="159"/>
      <c r="DI406" s="159"/>
      <c r="DJ406" s="159"/>
      <c r="DK406" s="159"/>
      <c r="DL406" s="159"/>
      <c r="DM406" s="159"/>
      <c r="DN406" s="159"/>
      <c r="DO406" s="159"/>
      <c r="DP406" s="159"/>
      <c r="DQ406" s="159"/>
      <c r="DR406" s="159"/>
      <c r="DS406" s="159"/>
      <c r="DT406" s="159"/>
      <c r="DU406" s="159"/>
      <c r="DV406" s="159"/>
      <c r="DW406" s="159"/>
      <c r="DX406" s="159"/>
      <c r="DY406" s="159"/>
      <c r="DZ406" s="159"/>
      <c r="EA406" s="159"/>
      <c r="EB406" s="159"/>
      <c r="EC406" s="159"/>
      <c r="ED406" s="159"/>
      <c r="EE406" s="159"/>
      <c r="EF406" s="159"/>
      <c r="EG406" s="159"/>
      <c r="EH406" s="159"/>
      <c r="EI406" s="159"/>
      <c r="EJ406" s="159"/>
      <c r="EK406" s="159"/>
      <c r="EL406" s="159"/>
      <c r="EM406" s="159"/>
      <c r="EN406" s="159"/>
      <c r="EO406" s="159"/>
      <c r="EP406" s="159"/>
      <c r="EQ406" s="159"/>
      <c r="ER406" s="159"/>
      <c r="ES406" s="159"/>
      <c r="ET406" s="159"/>
      <c r="EU406" s="159"/>
      <c r="EV406" s="159"/>
      <c r="EW406" s="159"/>
      <c r="EX406" s="159"/>
      <c r="EY406" s="159"/>
      <c r="EZ406" s="159"/>
      <c r="FA406" s="159"/>
      <c r="FB406" s="159"/>
      <c r="FC406" s="159"/>
      <c r="FD406" s="159"/>
      <c r="FE406" s="159"/>
      <c r="FF406" s="159"/>
      <c r="FG406" s="159"/>
      <c r="FH406" s="159"/>
      <c r="FI406" s="159"/>
      <c r="FJ406" s="159"/>
      <c r="FK406" s="159"/>
      <c r="FL406" s="159"/>
      <c r="FM406" s="159"/>
      <c r="FN406" s="159"/>
      <c r="FO406" s="159"/>
      <c r="FP406" s="159"/>
      <c r="FQ406" s="159"/>
      <c r="FR406" s="159"/>
      <c r="FS406" s="159"/>
      <c r="FT406" s="159"/>
      <c r="FU406" s="159"/>
      <c r="FV406" s="159"/>
      <c r="FW406" s="159"/>
      <c r="FX406" s="159"/>
      <c r="FY406" s="159"/>
      <c r="FZ406" s="159"/>
      <c r="GA406" s="159"/>
      <c r="GB406" s="159"/>
      <c r="GC406" s="159"/>
      <c r="GD406" s="159"/>
      <c r="GE406" s="159"/>
      <c r="GF406" s="159"/>
      <c r="GG406" s="159"/>
      <c r="GH406" s="159"/>
    </row>
    <row r="407" customFormat="false" ht="12.75" hidden="false" customHeight="false" outlineLevel="0" collapsed="false">
      <c r="A407" s="168"/>
      <c r="B407" s="149"/>
      <c r="C407" s="149"/>
      <c r="D407" s="149"/>
      <c r="E407" s="149"/>
      <c r="F407" s="149"/>
      <c r="G407" s="149"/>
      <c r="H407" s="148"/>
      <c r="I407" s="170"/>
      <c r="R407" s="148"/>
      <c r="S407" s="158"/>
      <c r="T407" s="159"/>
      <c r="U407" s="159"/>
      <c r="V407" s="159"/>
      <c r="W407" s="159"/>
      <c r="X407" s="159"/>
      <c r="Y407" s="159"/>
      <c r="Z407" s="159"/>
      <c r="AA407" s="159"/>
      <c r="AB407" s="159"/>
      <c r="AC407" s="159"/>
      <c r="AD407" s="159"/>
      <c r="AE407" s="159"/>
      <c r="AF407" s="159"/>
      <c r="AG407" s="159"/>
      <c r="AH407" s="159"/>
      <c r="AI407" s="159"/>
      <c r="AJ407" s="159"/>
      <c r="AK407" s="159"/>
      <c r="AL407" s="159"/>
      <c r="AM407" s="159"/>
      <c r="AN407" s="159"/>
      <c r="AO407" s="159"/>
      <c r="AP407" s="159"/>
      <c r="AQ407" s="159"/>
      <c r="AR407" s="159"/>
      <c r="AS407" s="159"/>
      <c r="AT407" s="159"/>
      <c r="AU407" s="159"/>
      <c r="AV407" s="159"/>
      <c r="AW407" s="159"/>
      <c r="AX407" s="159"/>
      <c r="AY407" s="159"/>
      <c r="AZ407" s="159"/>
      <c r="BA407" s="159"/>
      <c r="BB407" s="159"/>
      <c r="BC407" s="159"/>
      <c r="BD407" s="159"/>
      <c r="BE407" s="159"/>
      <c r="BF407" s="159"/>
      <c r="BG407" s="159"/>
      <c r="BH407" s="159"/>
      <c r="BI407" s="159"/>
      <c r="BJ407" s="159"/>
      <c r="BK407" s="159"/>
      <c r="BL407" s="159"/>
      <c r="BM407" s="159"/>
      <c r="BN407" s="159"/>
      <c r="BO407" s="159"/>
      <c r="BP407" s="159"/>
      <c r="BQ407" s="159"/>
      <c r="BR407" s="159"/>
      <c r="BS407" s="159"/>
      <c r="BT407" s="159"/>
      <c r="BU407" s="159"/>
      <c r="BV407" s="159"/>
      <c r="BW407" s="159"/>
      <c r="BX407" s="159"/>
      <c r="BY407" s="159"/>
      <c r="BZ407" s="159"/>
      <c r="CA407" s="159"/>
      <c r="CB407" s="159"/>
      <c r="CC407" s="159"/>
      <c r="CD407" s="159"/>
      <c r="CE407" s="159"/>
      <c r="CF407" s="159"/>
      <c r="CG407" s="159"/>
      <c r="CH407" s="159"/>
      <c r="CI407" s="159"/>
      <c r="CJ407" s="159"/>
      <c r="CK407" s="159"/>
      <c r="CL407" s="159"/>
      <c r="CM407" s="159"/>
      <c r="CN407" s="159"/>
      <c r="CO407" s="159"/>
      <c r="CP407" s="159"/>
      <c r="CQ407" s="159"/>
      <c r="CR407" s="159"/>
      <c r="CS407" s="159"/>
      <c r="CT407" s="159"/>
      <c r="CU407" s="159"/>
      <c r="CV407" s="159"/>
      <c r="CW407" s="159"/>
      <c r="CX407" s="159"/>
      <c r="CY407" s="159"/>
      <c r="CZ407" s="159"/>
      <c r="DA407" s="159"/>
      <c r="DB407" s="159"/>
      <c r="DC407" s="159"/>
      <c r="DD407" s="159"/>
      <c r="DE407" s="159"/>
      <c r="DF407" s="159"/>
      <c r="DG407" s="159"/>
      <c r="DH407" s="159"/>
      <c r="DI407" s="159"/>
      <c r="DJ407" s="159"/>
      <c r="DK407" s="159"/>
      <c r="DL407" s="159"/>
      <c r="DM407" s="159"/>
      <c r="DN407" s="159"/>
      <c r="DO407" s="159"/>
      <c r="DP407" s="159"/>
      <c r="DQ407" s="159"/>
      <c r="DR407" s="159"/>
      <c r="DS407" s="159"/>
      <c r="DT407" s="159"/>
      <c r="DU407" s="159"/>
      <c r="DV407" s="159"/>
      <c r="DW407" s="159"/>
      <c r="DX407" s="159"/>
      <c r="DY407" s="159"/>
      <c r="DZ407" s="159"/>
      <c r="EA407" s="159"/>
      <c r="EB407" s="159"/>
      <c r="EC407" s="159"/>
      <c r="ED407" s="159"/>
      <c r="EE407" s="159"/>
      <c r="EF407" s="159"/>
      <c r="EG407" s="159"/>
      <c r="EH407" s="159"/>
      <c r="EI407" s="159"/>
      <c r="EJ407" s="159"/>
      <c r="EK407" s="159"/>
      <c r="EL407" s="159"/>
      <c r="EM407" s="159"/>
      <c r="EN407" s="159"/>
      <c r="EO407" s="159"/>
      <c r="EP407" s="159"/>
      <c r="EQ407" s="159"/>
      <c r="ER407" s="159"/>
      <c r="ES407" s="159"/>
      <c r="ET407" s="159"/>
      <c r="EU407" s="159"/>
      <c r="EV407" s="159"/>
      <c r="EW407" s="159"/>
      <c r="EX407" s="159"/>
      <c r="EY407" s="159"/>
      <c r="EZ407" s="159"/>
      <c r="FA407" s="159"/>
      <c r="FB407" s="159"/>
      <c r="FC407" s="159"/>
      <c r="FD407" s="159"/>
      <c r="FE407" s="159"/>
      <c r="FF407" s="159"/>
      <c r="FG407" s="159"/>
      <c r="FH407" s="159"/>
      <c r="FI407" s="159"/>
      <c r="FJ407" s="159"/>
      <c r="FK407" s="159"/>
      <c r="FL407" s="159"/>
      <c r="FM407" s="159"/>
      <c r="FN407" s="159"/>
      <c r="FO407" s="159"/>
      <c r="FP407" s="159"/>
      <c r="FQ407" s="159"/>
      <c r="FR407" s="159"/>
      <c r="FS407" s="159"/>
      <c r="FT407" s="159"/>
      <c r="FU407" s="159"/>
      <c r="FV407" s="159"/>
      <c r="FW407" s="159"/>
      <c r="FX407" s="159"/>
      <c r="FY407" s="159"/>
      <c r="FZ407" s="159"/>
      <c r="GA407" s="159"/>
      <c r="GB407" s="159"/>
      <c r="GC407" s="159"/>
      <c r="GD407" s="159"/>
      <c r="GE407" s="159"/>
      <c r="GF407" s="159"/>
      <c r="GG407" s="159"/>
      <c r="GH407" s="159"/>
    </row>
    <row r="408" customFormat="false" ht="12.75" hidden="false" customHeight="false" outlineLevel="0" collapsed="false">
      <c r="A408" s="168"/>
      <c r="B408" s="149"/>
      <c r="C408" s="149"/>
      <c r="D408" s="149"/>
      <c r="E408" s="149"/>
      <c r="F408" s="149"/>
      <c r="G408" s="149"/>
      <c r="H408" s="148"/>
      <c r="I408" s="170"/>
      <c r="R408" s="148"/>
      <c r="S408" s="158"/>
      <c r="T408" s="159"/>
      <c r="U408" s="159"/>
      <c r="V408" s="159"/>
      <c r="W408" s="159"/>
      <c r="X408" s="159"/>
      <c r="Y408" s="159"/>
      <c r="Z408" s="159"/>
      <c r="AA408" s="159"/>
      <c r="AB408" s="159"/>
      <c r="AC408" s="159"/>
      <c r="AD408" s="159"/>
      <c r="AE408" s="159"/>
      <c r="AF408" s="159"/>
      <c r="AG408" s="159"/>
      <c r="AH408" s="159"/>
      <c r="AI408" s="159"/>
      <c r="AJ408" s="159"/>
      <c r="AK408" s="159"/>
      <c r="AL408" s="159"/>
      <c r="AM408" s="159"/>
      <c r="AN408" s="159"/>
      <c r="AO408" s="159"/>
      <c r="AP408" s="159"/>
      <c r="AQ408" s="159"/>
      <c r="AR408" s="159"/>
      <c r="AS408" s="159"/>
      <c r="AT408" s="159"/>
      <c r="AU408" s="159"/>
      <c r="AV408" s="159"/>
      <c r="AW408" s="159"/>
      <c r="AX408" s="159"/>
      <c r="AY408" s="159"/>
      <c r="AZ408" s="159"/>
      <c r="BA408" s="159"/>
      <c r="BB408" s="159"/>
      <c r="BC408" s="159"/>
      <c r="BD408" s="159"/>
      <c r="BE408" s="159"/>
      <c r="BF408" s="159"/>
      <c r="BG408" s="159"/>
      <c r="BH408" s="159"/>
      <c r="BI408" s="159"/>
      <c r="BJ408" s="159"/>
      <c r="BK408" s="159"/>
      <c r="BL408" s="159"/>
      <c r="BM408" s="159"/>
      <c r="BN408" s="159"/>
      <c r="BO408" s="159"/>
      <c r="BP408" s="159"/>
      <c r="BQ408" s="159"/>
      <c r="BR408" s="159"/>
      <c r="BS408" s="159"/>
      <c r="BT408" s="159"/>
      <c r="BU408" s="159"/>
      <c r="BV408" s="159"/>
      <c r="BW408" s="159"/>
      <c r="BX408" s="159"/>
      <c r="BY408" s="159"/>
      <c r="BZ408" s="159"/>
      <c r="CA408" s="159"/>
      <c r="CB408" s="159"/>
      <c r="CC408" s="159"/>
      <c r="CD408" s="159"/>
      <c r="CE408" s="159"/>
      <c r="CF408" s="159"/>
      <c r="CG408" s="159"/>
      <c r="CH408" s="159"/>
      <c r="CI408" s="159"/>
      <c r="CJ408" s="159"/>
      <c r="CK408" s="159"/>
      <c r="CL408" s="159"/>
      <c r="CM408" s="159"/>
      <c r="CN408" s="159"/>
      <c r="CO408" s="159"/>
      <c r="CP408" s="159"/>
      <c r="CQ408" s="159"/>
      <c r="CR408" s="159"/>
      <c r="CS408" s="159"/>
      <c r="CT408" s="159"/>
      <c r="CU408" s="159"/>
      <c r="CV408" s="159"/>
      <c r="CW408" s="159"/>
      <c r="CX408" s="159"/>
      <c r="CY408" s="159"/>
      <c r="CZ408" s="159"/>
      <c r="DA408" s="159"/>
      <c r="DB408" s="159"/>
      <c r="DC408" s="159"/>
      <c r="DD408" s="159"/>
      <c r="DE408" s="159"/>
      <c r="DF408" s="159"/>
      <c r="DG408" s="159"/>
      <c r="DH408" s="159"/>
      <c r="DI408" s="159"/>
      <c r="DJ408" s="159"/>
      <c r="DK408" s="159"/>
      <c r="DL408" s="159"/>
      <c r="DM408" s="159"/>
      <c r="DN408" s="159"/>
      <c r="DO408" s="159"/>
      <c r="DP408" s="159"/>
      <c r="DQ408" s="159"/>
      <c r="DR408" s="159"/>
      <c r="DS408" s="159"/>
      <c r="DT408" s="159"/>
      <c r="DU408" s="159"/>
      <c r="DV408" s="159"/>
      <c r="DW408" s="159"/>
      <c r="DX408" s="159"/>
      <c r="DY408" s="159"/>
      <c r="DZ408" s="159"/>
      <c r="EA408" s="159"/>
      <c r="EB408" s="159"/>
      <c r="EC408" s="159"/>
      <c r="ED408" s="159"/>
      <c r="EE408" s="159"/>
      <c r="EF408" s="159"/>
      <c r="EG408" s="159"/>
      <c r="EH408" s="159"/>
      <c r="EI408" s="159"/>
      <c r="EJ408" s="159"/>
      <c r="EK408" s="159"/>
      <c r="EL408" s="159"/>
      <c r="EM408" s="159"/>
      <c r="EN408" s="159"/>
      <c r="EO408" s="159"/>
      <c r="EP408" s="159"/>
      <c r="EQ408" s="159"/>
      <c r="ER408" s="159"/>
      <c r="ES408" s="159"/>
      <c r="ET408" s="159"/>
      <c r="EU408" s="159"/>
      <c r="EV408" s="159"/>
      <c r="EW408" s="159"/>
      <c r="EX408" s="159"/>
      <c r="EY408" s="159"/>
      <c r="EZ408" s="159"/>
      <c r="FA408" s="159"/>
      <c r="FB408" s="159"/>
      <c r="FC408" s="159"/>
      <c r="FD408" s="159"/>
      <c r="FE408" s="159"/>
      <c r="FF408" s="159"/>
      <c r="FG408" s="159"/>
      <c r="FH408" s="159"/>
      <c r="FI408" s="159"/>
      <c r="FJ408" s="159"/>
      <c r="FK408" s="159"/>
      <c r="FL408" s="159"/>
      <c r="FM408" s="159"/>
      <c r="FN408" s="159"/>
      <c r="FO408" s="159"/>
      <c r="FP408" s="159"/>
      <c r="FQ408" s="159"/>
      <c r="FR408" s="159"/>
      <c r="FS408" s="159"/>
      <c r="FT408" s="159"/>
      <c r="FU408" s="159"/>
      <c r="FV408" s="159"/>
      <c r="FW408" s="159"/>
      <c r="FX408" s="159"/>
      <c r="FY408" s="159"/>
      <c r="FZ408" s="159"/>
      <c r="GA408" s="159"/>
      <c r="GB408" s="159"/>
      <c r="GC408" s="159"/>
      <c r="GD408" s="159"/>
      <c r="GE408" s="159"/>
      <c r="GF408" s="159"/>
      <c r="GG408" s="159"/>
      <c r="GH408" s="159"/>
    </row>
    <row r="409" customFormat="false" ht="12.75" hidden="false" customHeight="false" outlineLevel="0" collapsed="false">
      <c r="A409" s="168"/>
      <c r="B409" s="149"/>
      <c r="C409" s="149"/>
      <c r="D409" s="149"/>
      <c r="E409" s="149"/>
      <c r="F409" s="149"/>
      <c r="G409" s="149"/>
      <c r="H409" s="148"/>
      <c r="I409" s="170"/>
      <c r="R409" s="148"/>
      <c r="S409" s="158"/>
      <c r="T409" s="159"/>
      <c r="U409" s="159"/>
      <c r="V409" s="159"/>
      <c r="W409" s="159"/>
      <c r="X409" s="159"/>
      <c r="Y409" s="159"/>
      <c r="Z409" s="159"/>
      <c r="AA409" s="159"/>
      <c r="AB409" s="159"/>
      <c r="AC409" s="159"/>
      <c r="AD409" s="159"/>
      <c r="AE409" s="159"/>
      <c r="AF409" s="159"/>
      <c r="AG409" s="159"/>
      <c r="AH409" s="159"/>
      <c r="AI409" s="159"/>
      <c r="AJ409" s="159"/>
      <c r="AK409" s="159"/>
      <c r="AL409" s="159"/>
      <c r="AM409" s="159"/>
      <c r="AN409" s="159"/>
      <c r="AO409" s="159"/>
      <c r="AP409" s="159"/>
      <c r="AQ409" s="159"/>
      <c r="AR409" s="159"/>
      <c r="AS409" s="159"/>
      <c r="AT409" s="159"/>
      <c r="AU409" s="159"/>
      <c r="AV409" s="159"/>
      <c r="AW409" s="159"/>
      <c r="AX409" s="159"/>
      <c r="AY409" s="159"/>
      <c r="AZ409" s="159"/>
      <c r="BA409" s="159"/>
      <c r="BB409" s="159"/>
      <c r="BC409" s="159"/>
      <c r="BD409" s="159"/>
      <c r="BE409" s="159"/>
      <c r="BF409" s="159"/>
      <c r="BG409" s="159"/>
      <c r="BH409" s="159"/>
      <c r="BI409" s="159"/>
      <c r="BJ409" s="159"/>
      <c r="BK409" s="159"/>
      <c r="BL409" s="159"/>
      <c r="BM409" s="159"/>
      <c r="BN409" s="159"/>
      <c r="BO409" s="159"/>
      <c r="BP409" s="159"/>
      <c r="BQ409" s="159"/>
      <c r="BR409" s="159"/>
      <c r="BS409" s="159"/>
      <c r="BT409" s="159"/>
      <c r="BU409" s="159"/>
      <c r="BV409" s="159"/>
      <c r="BW409" s="159"/>
      <c r="BX409" s="159"/>
      <c r="BY409" s="159"/>
      <c r="BZ409" s="159"/>
      <c r="CA409" s="159"/>
      <c r="CB409" s="159"/>
      <c r="CC409" s="159"/>
      <c r="CD409" s="159"/>
      <c r="CE409" s="159"/>
      <c r="CF409" s="159"/>
      <c r="CG409" s="159"/>
      <c r="CH409" s="159"/>
      <c r="CI409" s="159"/>
      <c r="CJ409" s="159"/>
      <c r="CK409" s="159"/>
      <c r="CL409" s="159"/>
      <c r="CM409" s="159"/>
      <c r="CN409" s="159"/>
      <c r="CO409" s="159"/>
      <c r="CP409" s="159"/>
      <c r="CQ409" s="159"/>
      <c r="CR409" s="159"/>
      <c r="CS409" s="159"/>
      <c r="CT409" s="159"/>
      <c r="CU409" s="159"/>
      <c r="CV409" s="159"/>
      <c r="CW409" s="159"/>
      <c r="CX409" s="159"/>
      <c r="CY409" s="159"/>
      <c r="CZ409" s="159"/>
      <c r="DA409" s="159"/>
      <c r="DB409" s="159"/>
      <c r="DC409" s="159"/>
      <c r="DD409" s="159"/>
      <c r="DE409" s="159"/>
      <c r="DF409" s="159"/>
      <c r="DG409" s="159"/>
      <c r="DH409" s="159"/>
      <c r="DI409" s="159"/>
      <c r="DJ409" s="159"/>
      <c r="DK409" s="159"/>
      <c r="DL409" s="159"/>
      <c r="DM409" s="159"/>
      <c r="DN409" s="159"/>
      <c r="DO409" s="159"/>
      <c r="DP409" s="159"/>
      <c r="DQ409" s="159"/>
      <c r="DR409" s="159"/>
      <c r="DS409" s="159"/>
      <c r="DT409" s="159"/>
      <c r="DU409" s="159"/>
      <c r="DV409" s="159"/>
      <c r="DW409" s="159"/>
      <c r="DX409" s="159"/>
      <c r="DY409" s="159"/>
      <c r="DZ409" s="159"/>
      <c r="EA409" s="159"/>
      <c r="EB409" s="159"/>
      <c r="EC409" s="159"/>
      <c r="ED409" s="159"/>
      <c r="EE409" s="159"/>
      <c r="EF409" s="159"/>
      <c r="EG409" s="159"/>
      <c r="EH409" s="159"/>
      <c r="EI409" s="159"/>
      <c r="EJ409" s="159"/>
      <c r="EK409" s="159"/>
      <c r="EL409" s="159"/>
      <c r="EM409" s="159"/>
      <c r="EN409" s="159"/>
      <c r="EO409" s="159"/>
      <c r="EP409" s="159"/>
      <c r="EQ409" s="159"/>
      <c r="ER409" s="159"/>
      <c r="ES409" s="159"/>
      <c r="ET409" s="159"/>
      <c r="EU409" s="159"/>
      <c r="EV409" s="159"/>
      <c r="EW409" s="159"/>
      <c r="EX409" s="159"/>
      <c r="EY409" s="159"/>
      <c r="EZ409" s="159"/>
      <c r="FA409" s="159"/>
      <c r="FB409" s="159"/>
      <c r="FC409" s="159"/>
      <c r="FD409" s="159"/>
      <c r="FE409" s="159"/>
      <c r="FF409" s="159"/>
      <c r="FG409" s="159"/>
      <c r="FH409" s="159"/>
      <c r="FI409" s="159"/>
      <c r="FJ409" s="159"/>
      <c r="FK409" s="159"/>
      <c r="FL409" s="159"/>
      <c r="FM409" s="159"/>
      <c r="FN409" s="159"/>
      <c r="FO409" s="159"/>
      <c r="FP409" s="159"/>
      <c r="FQ409" s="159"/>
      <c r="FR409" s="159"/>
      <c r="FS409" s="159"/>
      <c r="FT409" s="159"/>
      <c r="FU409" s="159"/>
      <c r="FV409" s="159"/>
      <c r="FW409" s="159"/>
      <c r="FX409" s="159"/>
      <c r="FY409" s="159"/>
      <c r="FZ409" s="159"/>
      <c r="GA409" s="159"/>
      <c r="GB409" s="159"/>
      <c r="GC409" s="159"/>
      <c r="GD409" s="159"/>
      <c r="GE409" s="159"/>
      <c r="GF409" s="159"/>
      <c r="GG409" s="159"/>
      <c r="GH409" s="159"/>
    </row>
    <row r="410" customFormat="false" ht="12.75" hidden="false" customHeight="false" outlineLevel="0" collapsed="false">
      <c r="A410" s="168"/>
      <c r="B410" s="149"/>
      <c r="C410" s="149"/>
      <c r="D410" s="149"/>
      <c r="E410" s="149"/>
      <c r="F410" s="149"/>
      <c r="G410" s="149"/>
      <c r="H410" s="148"/>
      <c r="I410" s="170"/>
      <c r="R410" s="148"/>
      <c r="S410" s="158"/>
      <c r="T410" s="159"/>
      <c r="U410" s="159"/>
      <c r="V410" s="159"/>
      <c r="W410" s="159"/>
      <c r="X410" s="159"/>
      <c r="Y410" s="159"/>
      <c r="Z410" s="159"/>
      <c r="AA410" s="159"/>
      <c r="AB410" s="159"/>
      <c r="AC410" s="159"/>
      <c r="AD410" s="159"/>
      <c r="AE410" s="159"/>
      <c r="AF410" s="159"/>
      <c r="AG410" s="159"/>
      <c r="AH410" s="159"/>
      <c r="AI410" s="159"/>
      <c r="AJ410" s="159"/>
      <c r="AK410" s="159"/>
      <c r="AL410" s="159"/>
      <c r="AM410" s="159"/>
      <c r="AN410" s="159"/>
      <c r="AO410" s="159"/>
      <c r="AP410" s="159"/>
      <c r="AQ410" s="159"/>
      <c r="AR410" s="159"/>
      <c r="AS410" s="159"/>
      <c r="AT410" s="159"/>
      <c r="AU410" s="159"/>
      <c r="AV410" s="159"/>
      <c r="AW410" s="159"/>
      <c r="AX410" s="159"/>
      <c r="AY410" s="159"/>
      <c r="AZ410" s="159"/>
      <c r="BA410" s="159"/>
      <c r="BB410" s="159"/>
      <c r="BC410" s="159"/>
      <c r="BD410" s="159"/>
      <c r="BE410" s="159"/>
      <c r="BF410" s="159"/>
      <c r="BG410" s="159"/>
      <c r="BH410" s="159"/>
      <c r="BI410" s="159"/>
      <c r="BJ410" s="159"/>
      <c r="BK410" s="159"/>
      <c r="BL410" s="159"/>
      <c r="BM410" s="159"/>
      <c r="BN410" s="159"/>
      <c r="BO410" s="159"/>
      <c r="BP410" s="159"/>
      <c r="BQ410" s="159"/>
      <c r="BR410" s="159"/>
      <c r="BS410" s="159"/>
      <c r="BT410" s="159"/>
      <c r="BU410" s="159"/>
      <c r="BV410" s="159"/>
      <c r="BW410" s="159"/>
      <c r="BX410" s="159"/>
      <c r="BY410" s="159"/>
      <c r="BZ410" s="159"/>
      <c r="CA410" s="159"/>
      <c r="CB410" s="159"/>
      <c r="CC410" s="159"/>
      <c r="CD410" s="159"/>
      <c r="CE410" s="159"/>
      <c r="CF410" s="159"/>
      <c r="CG410" s="159"/>
      <c r="CH410" s="159"/>
      <c r="CI410" s="159"/>
      <c r="CJ410" s="159"/>
      <c r="CK410" s="159"/>
      <c r="CL410" s="159"/>
      <c r="CM410" s="159"/>
      <c r="CN410" s="159"/>
      <c r="CO410" s="159"/>
      <c r="CP410" s="159"/>
      <c r="CQ410" s="159"/>
      <c r="CR410" s="159"/>
      <c r="CS410" s="159"/>
      <c r="CT410" s="159"/>
      <c r="CU410" s="159"/>
      <c r="CV410" s="159"/>
      <c r="CW410" s="159"/>
      <c r="CX410" s="159"/>
      <c r="CY410" s="159"/>
      <c r="CZ410" s="159"/>
      <c r="DA410" s="159"/>
      <c r="DB410" s="159"/>
      <c r="DC410" s="159"/>
      <c r="DD410" s="159"/>
      <c r="DE410" s="159"/>
      <c r="DF410" s="159"/>
      <c r="DG410" s="159"/>
      <c r="DH410" s="159"/>
      <c r="DI410" s="159"/>
      <c r="DJ410" s="159"/>
      <c r="DK410" s="159"/>
      <c r="DL410" s="159"/>
      <c r="DM410" s="159"/>
      <c r="DN410" s="159"/>
      <c r="DO410" s="159"/>
      <c r="DP410" s="159"/>
      <c r="DQ410" s="159"/>
      <c r="DR410" s="159"/>
      <c r="DS410" s="159"/>
      <c r="DT410" s="159"/>
      <c r="DU410" s="159"/>
      <c r="DV410" s="159"/>
      <c r="DW410" s="159"/>
      <c r="DX410" s="159"/>
      <c r="DY410" s="159"/>
      <c r="DZ410" s="159"/>
      <c r="EA410" s="159"/>
      <c r="EB410" s="159"/>
      <c r="EC410" s="159"/>
      <c r="ED410" s="159"/>
      <c r="EE410" s="159"/>
      <c r="EF410" s="159"/>
      <c r="EG410" s="159"/>
      <c r="EH410" s="159"/>
      <c r="EI410" s="159"/>
      <c r="EJ410" s="159"/>
      <c r="EK410" s="159"/>
      <c r="EL410" s="159"/>
      <c r="EM410" s="159"/>
      <c r="EN410" s="159"/>
      <c r="EO410" s="159"/>
      <c r="EP410" s="159"/>
      <c r="EQ410" s="159"/>
      <c r="ER410" s="159"/>
      <c r="ES410" s="159"/>
      <c r="ET410" s="159"/>
      <c r="EU410" s="159"/>
      <c r="EV410" s="159"/>
      <c r="EW410" s="159"/>
      <c r="EX410" s="159"/>
      <c r="EY410" s="159"/>
      <c r="EZ410" s="159"/>
      <c r="FA410" s="159"/>
      <c r="FB410" s="159"/>
      <c r="FC410" s="159"/>
      <c r="FD410" s="159"/>
      <c r="FE410" s="159"/>
      <c r="FF410" s="159"/>
      <c r="FG410" s="159"/>
      <c r="FH410" s="159"/>
      <c r="FI410" s="159"/>
      <c r="FJ410" s="159"/>
      <c r="FK410" s="159"/>
      <c r="FL410" s="159"/>
      <c r="FM410" s="159"/>
      <c r="FN410" s="159"/>
      <c r="FO410" s="159"/>
      <c r="FP410" s="159"/>
      <c r="FQ410" s="159"/>
      <c r="FR410" s="159"/>
      <c r="FS410" s="159"/>
      <c r="FT410" s="159"/>
      <c r="FU410" s="159"/>
      <c r="FV410" s="159"/>
      <c r="FW410" s="159"/>
      <c r="FX410" s="159"/>
      <c r="FY410" s="159"/>
      <c r="FZ410" s="159"/>
      <c r="GA410" s="159"/>
      <c r="GB410" s="159"/>
      <c r="GC410" s="159"/>
      <c r="GD410" s="159"/>
      <c r="GE410" s="159"/>
      <c r="GF410" s="159"/>
      <c r="GG410" s="159"/>
      <c r="GH410" s="159"/>
    </row>
    <row r="411" customFormat="false" ht="12.75" hidden="false" customHeight="false" outlineLevel="0" collapsed="false">
      <c r="A411" s="168"/>
      <c r="B411" s="149"/>
      <c r="C411" s="149"/>
      <c r="D411" s="149"/>
      <c r="E411" s="149"/>
      <c r="F411" s="149"/>
      <c r="G411" s="149"/>
      <c r="H411" s="148"/>
      <c r="I411" s="170"/>
      <c r="R411" s="148"/>
      <c r="S411" s="158"/>
      <c r="T411" s="159"/>
      <c r="U411" s="159"/>
      <c r="V411" s="159"/>
      <c r="W411" s="159"/>
      <c r="X411" s="159"/>
      <c r="Y411" s="159"/>
      <c r="Z411" s="159"/>
      <c r="AA411" s="159"/>
      <c r="AB411" s="159"/>
      <c r="AC411" s="159"/>
      <c r="AD411" s="159"/>
      <c r="AE411" s="159"/>
      <c r="AF411" s="159"/>
      <c r="AG411" s="159"/>
      <c r="AH411" s="159"/>
      <c r="AI411" s="159"/>
      <c r="AJ411" s="159"/>
      <c r="AK411" s="159"/>
      <c r="AL411" s="159"/>
      <c r="AM411" s="159"/>
      <c r="AN411" s="159"/>
      <c r="AO411" s="159"/>
      <c r="AP411" s="159"/>
      <c r="AQ411" s="159"/>
      <c r="AR411" s="159"/>
      <c r="AS411" s="159"/>
      <c r="AT411" s="159"/>
      <c r="AU411" s="159"/>
      <c r="AV411" s="159"/>
      <c r="AW411" s="159"/>
      <c r="AX411" s="159"/>
      <c r="AY411" s="159"/>
      <c r="AZ411" s="159"/>
      <c r="BA411" s="159"/>
      <c r="BB411" s="159"/>
      <c r="BC411" s="159"/>
      <c r="BD411" s="159"/>
      <c r="BE411" s="159"/>
      <c r="BF411" s="159"/>
      <c r="BG411" s="159"/>
      <c r="BH411" s="159"/>
      <c r="BI411" s="159"/>
      <c r="BJ411" s="159"/>
      <c r="BK411" s="159"/>
      <c r="BL411" s="159"/>
      <c r="BM411" s="159"/>
      <c r="BN411" s="159"/>
      <c r="BO411" s="159"/>
      <c r="BP411" s="159"/>
      <c r="BQ411" s="159"/>
      <c r="BR411" s="159"/>
      <c r="BS411" s="159"/>
      <c r="BT411" s="159"/>
      <c r="BU411" s="159"/>
      <c r="BV411" s="159"/>
      <c r="BW411" s="159"/>
      <c r="BX411" s="159"/>
      <c r="BY411" s="159"/>
      <c r="BZ411" s="159"/>
      <c r="CA411" s="159"/>
      <c r="CB411" s="159"/>
      <c r="CC411" s="159"/>
      <c r="CD411" s="159"/>
      <c r="CE411" s="159"/>
      <c r="CF411" s="159"/>
      <c r="CG411" s="159"/>
      <c r="CH411" s="159"/>
      <c r="CI411" s="159"/>
      <c r="CJ411" s="159"/>
      <c r="CK411" s="159"/>
      <c r="CL411" s="159"/>
      <c r="CM411" s="159"/>
      <c r="CN411" s="159"/>
      <c r="CO411" s="159"/>
      <c r="CP411" s="159"/>
      <c r="CQ411" s="159"/>
      <c r="CR411" s="159"/>
      <c r="CS411" s="159"/>
      <c r="CT411" s="159"/>
      <c r="CU411" s="159"/>
      <c r="CV411" s="159"/>
      <c r="CW411" s="159"/>
      <c r="CX411" s="159"/>
      <c r="CY411" s="159"/>
      <c r="CZ411" s="159"/>
      <c r="DA411" s="159"/>
      <c r="DB411" s="159"/>
      <c r="DC411" s="159"/>
      <c r="DD411" s="159"/>
      <c r="DE411" s="159"/>
      <c r="DF411" s="159"/>
      <c r="DG411" s="159"/>
      <c r="DH411" s="159"/>
      <c r="DI411" s="159"/>
      <c r="DJ411" s="159"/>
      <c r="DK411" s="159"/>
      <c r="DL411" s="159"/>
      <c r="DM411" s="159"/>
      <c r="DN411" s="159"/>
      <c r="DO411" s="159"/>
      <c r="DP411" s="159"/>
      <c r="DQ411" s="159"/>
      <c r="DR411" s="159"/>
      <c r="DS411" s="159"/>
      <c r="DT411" s="159"/>
      <c r="DU411" s="159"/>
      <c r="DV411" s="159"/>
      <c r="DW411" s="159"/>
      <c r="DX411" s="159"/>
      <c r="DY411" s="159"/>
      <c r="DZ411" s="159"/>
      <c r="EA411" s="159"/>
      <c r="EB411" s="159"/>
      <c r="EC411" s="159"/>
      <c r="ED411" s="159"/>
      <c r="EE411" s="159"/>
      <c r="EF411" s="159"/>
      <c r="EG411" s="159"/>
      <c r="EH411" s="159"/>
      <c r="EI411" s="159"/>
      <c r="EJ411" s="159"/>
      <c r="EK411" s="159"/>
      <c r="EL411" s="159"/>
      <c r="EM411" s="159"/>
      <c r="EN411" s="159"/>
      <c r="EO411" s="159"/>
      <c r="EP411" s="159"/>
      <c r="EQ411" s="159"/>
      <c r="ER411" s="159"/>
      <c r="ES411" s="159"/>
      <c r="ET411" s="159"/>
      <c r="EU411" s="159"/>
      <c r="EV411" s="159"/>
      <c r="EW411" s="159"/>
      <c r="EX411" s="159"/>
      <c r="EY411" s="159"/>
      <c r="EZ411" s="159"/>
      <c r="FA411" s="159"/>
      <c r="FB411" s="159"/>
      <c r="FC411" s="159"/>
      <c r="FD411" s="159"/>
      <c r="FE411" s="159"/>
      <c r="FF411" s="159"/>
      <c r="FG411" s="159"/>
      <c r="FH411" s="159"/>
      <c r="FI411" s="159"/>
      <c r="FJ411" s="159"/>
      <c r="FK411" s="159"/>
      <c r="FL411" s="159"/>
      <c r="FM411" s="159"/>
      <c r="FN411" s="159"/>
      <c r="FO411" s="159"/>
      <c r="FP411" s="159"/>
      <c r="FQ411" s="159"/>
      <c r="FR411" s="159"/>
      <c r="FS411" s="159"/>
      <c r="FT411" s="159"/>
      <c r="FU411" s="159"/>
      <c r="FV411" s="159"/>
      <c r="FW411" s="159"/>
      <c r="FX411" s="159"/>
      <c r="FY411" s="159"/>
      <c r="FZ411" s="159"/>
      <c r="GA411" s="159"/>
      <c r="GB411" s="159"/>
      <c r="GC411" s="159"/>
      <c r="GD411" s="159"/>
      <c r="GE411" s="159"/>
      <c r="GF411" s="159"/>
      <c r="GG411" s="159"/>
      <c r="GH411" s="159"/>
    </row>
    <row r="412" customFormat="false" ht="12.75" hidden="false" customHeight="false" outlineLevel="0" collapsed="false">
      <c r="A412" s="168"/>
      <c r="B412" s="149"/>
      <c r="C412" s="149"/>
      <c r="D412" s="149"/>
      <c r="E412" s="149"/>
      <c r="F412" s="149"/>
      <c r="G412" s="149"/>
      <c r="H412" s="148"/>
      <c r="I412" s="170"/>
      <c r="R412" s="148"/>
      <c r="S412" s="158"/>
      <c r="T412" s="159"/>
      <c r="U412" s="159"/>
      <c r="V412" s="159"/>
      <c r="W412" s="159"/>
      <c r="X412" s="159"/>
      <c r="Y412" s="159"/>
      <c r="Z412" s="159"/>
      <c r="AA412" s="159"/>
      <c r="AB412" s="159"/>
      <c r="AC412" s="159"/>
      <c r="AD412" s="159"/>
      <c r="AE412" s="159"/>
      <c r="AF412" s="159"/>
      <c r="AG412" s="159"/>
      <c r="AH412" s="159"/>
      <c r="AI412" s="159"/>
      <c r="AJ412" s="159"/>
      <c r="AK412" s="159"/>
      <c r="AL412" s="159"/>
      <c r="AM412" s="159"/>
      <c r="AN412" s="159"/>
      <c r="AO412" s="159"/>
      <c r="AP412" s="159"/>
      <c r="AQ412" s="159"/>
      <c r="AR412" s="159"/>
      <c r="AS412" s="159"/>
      <c r="AT412" s="159"/>
      <c r="AU412" s="159"/>
      <c r="AV412" s="159"/>
      <c r="AW412" s="159"/>
      <c r="AX412" s="159"/>
      <c r="AY412" s="159"/>
      <c r="AZ412" s="159"/>
      <c r="BA412" s="159"/>
      <c r="BB412" s="159"/>
      <c r="BC412" s="159"/>
      <c r="BD412" s="159"/>
      <c r="BE412" s="159"/>
      <c r="BF412" s="159"/>
      <c r="BG412" s="159"/>
      <c r="BH412" s="159"/>
      <c r="BI412" s="159"/>
      <c r="BJ412" s="159"/>
      <c r="BK412" s="159"/>
      <c r="BL412" s="159"/>
      <c r="BM412" s="159"/>
      <c r="BN412" s="159"/>
      <c r="BO412" s="159"/>
      <c r="BP412" s="159"/>
      <c r="BQ412" s="159"/>
      <c r="BR412" s="159"/>
      <c r="BS412" s="159"/>
      <c r="BT412" s="159"/>
      <c r="BU412" s="159"/>
      <c r="BV412" s="159"/>
      <c r="BW412" s="159"/>
      <c r="BX412" s="159"/>
      <c r="BY412" s="159"/>
      <c r="BZ412" s="159"/>
      <c r="CA412" s="159"/>
      <c r="CB412" s="159"/>
      <c r="CC412" s="159"/>
      <c r="CD412" s="159"/>
      <c r="CE412" s="159"/>
      <c r="CF412" s="159"/>
      <c r="CG412" s="159"/>
      <c r="CH412" s="159"/>
      <c r="CI412" s="159"/>
      <c r="CJ412" s="159"/>
      <c r="CK412" s="159"/>
      <c r="CL412" s="159"/>
      <c r="CM412" s="159"/>
      <c r="CN412" s="159"/>
      <c r="CO412" s="159"/>
      <c r="CP412" s="159"/>
      <c r="CQ412" s="159"/>
      <c r="CR412" s="159"/>
      <c r="CS412" s="159"/>
      <c r="CT412" s="159"/>
      <c r="CU412" s="159"/>
      <c r="CV412" s="159"/>
      <c r="CW412" s="159"/>
      <c r="CX412" s="159"/>
      <c r="CY412" s="159"/>
      <c r="CZ412" s="159"/>
      <c r="DA412" s="159"/>
      <c r="DB412" s="159"/>
      <c r="DC412" s="159"/>
      <c r="DD412" s="159"/>
      <c r="DE412" s="159"/>
      <c r="DF412" s="159"/>
      <c r="DG412" s="159"/>
      <c r="DH412" s="159"/>
      <c r="DI412" s="159"/>
      <c r="DJ412" s="159"/>
      <c r="DK412" s="159"/>
      <c r="DL412" s="159"/>
      <c r="DM412" s="159"/>
      <c r="DN412" s="159"/>
      <c r="DO412" s="159"/>
      <c r="DP412" s="159"/>
      <c r="DQ412" s="159"/>
      <c r="DR412" s="159"/>
      <c r="DS412" s="159"/>
      <c r="DT412" s="159"/>
      <c r="DU412" s="159"/>
      <c r="DV412" s="159"/>
      <c r="DW412" s="159"/>
      <c r="DX412" s="159"/>
      <c r="DY412" s="159"/>
      <c r="DZ412" s="159"/>
      <c r="EA412" s="159"/>
      <c r="EB412" s="159"/>
      <c r="EC412" s="159"/>
      <c r="ED412" s="159"/>
      <c r="EE412" s="159"/>
      <c r="EF412" s="159"/>
      <c r="EG412" s="159"/>
      <c r="EH412" s="159"/>
      <c r="EI412" s="159"/>
      <c r="EJ412" s="159"/>
      <c r="EK412" s="159"/>
      <c r="EL412" s="159"/>
      <c r="EM412" s="159"/>
      <c r="EN412" s="159"/>
      <c r="EO412" s="159"/>
      <c r="EP412" s="159"/>
      <c r="EQ412" s="159"/>
      <c r="ER412" s="159"/>
      <c r="ES412" s="159"/>
      <c r="ET412" s="159"/>
      <c r="EU412" s="159"/>
      <c r="EV412" s="159"/>
      <c r="EW412" s="159"/>
      <c r="EX412" s="159"/>
      <c r="EY412" s="159"/>
      <c r="EZ412" s="159"/>
      <c r="FA412" s="159"/>
      <c r="FB412" s="159"/>
      <c r="FC412" s="159"/>
      <c r="FD412" s="159"/>
      <c r="FE412" s="159"/>
      <c r="FF412" s="159"/>
      <c r="FG412" s="159"/>
      <c r="FH412" s="159"/>
      <c r="FI412" s="159"/>
      <c r="FJ412" s="159"/>
      <c r="FK412" s="159"/>
      <c r="FL412" s="159"/>
      <c r="FM412" s="159"/>
      <c r="FN412" s="159"/>
      <c r="FO412" s="159"/>
      <c r="FP412" s="159"/>
      <c r="FQ412" s="159"/>
      <c r="FR412" s="159"/>
      <c r="FS412" s="159"/>
      <c r="FT412" s="159"/>
      <c r="FU412" s="159"/>
      <c r="FV412" s="159"/>
      <c r="FW412" s="159"/>
      <c r="FX412" s="159"/>
      <c r="FY412" s="159"/>
      <c r="FZ412" s="159"/>
      <c r="GA412" s="159"/>
      <c r="GB412" s="159"/>
      <c r="GC412" s="159"/>
      <c r="GD412" s="159"/>
      <c r="GE412" s="159"/>
      <c r="GF412" s="159"/>
      <c r="GG412" s="159"/>
      <c r="GH412" s="159"/>
    </row>
    <row r="413" customFormat="false" ht="12.75" hidden="false" customHeight="false" outlineLevel="0" collapsed="false">
      <c r="A413" s="168"/>
      <c r="B413" s="149"/>
      <c r="C413" s="149"/>
      <c r="D413" s="149"/>
      <c r="E413" s="149"/>
      <c r="F413" s="149"/>
      <c r="G413" s="149"/>
      <c r="H413" s="148"/>
      <c r="I413" s="170"/>
      <c r="R413" s="148"/>
      <c r="S413" s="158"/>
      <c r="T413" s="159"/>
      <c r="U413" s="159"/>
      <c r="V413" s="159"/>
      <c r="W413" s="159"/>
      <c r="X413" s="159"/>
      <c r="Y413" s="159"/>
      <c r="Z413" s="159"/>
      <c r="AA413" s="159"/>
      <c r="AB413" s="159"/>
      <c r="AC413" s="159"/>
      <c r="AD413" s="159"/>
      <c r="AE413" s="159"/>
      <c r="AF413" s="159"/>
      <c r="AG413" s="159"/>
      <c r="AH413" s="159"/>
      <c r="AI413" s="159"/>
      <c r="AJ413" s="159"/>
      <c r="AK413" s="159"/>
      <c r="AL413" s="159"/>
      <c r="AM413" s="159"/>
      <c r="AN413" s="159"/>
      <c r="AO413" s="159"/>
      <c r="AP413" s="159"/>
      <c r="AQ413" s="159"/>
      <c r="AR413" s="159"/>
      <c r="AS413" s="159"/>
      <c r="AT413" s="159"/>
      <c r="AU413" s="159"/>
      <c r="AV413" s="159"/>
      <c r="AW413" s="159"/>
      <c r="AX413" s="159"/>
      <c r="AY413" s="159"/>
      <c r="AZ413" s="159"/>
      <c r="BA413" s="159"/>
      <c r="BB413" s="159"/>
      <c r="BC413" s="159"/>
      <c r="BD413" s="159"/>
      <c r="BE413" s="159"/>
      <c r="BF413" s="159"/>
      <c r="BG413" s="159"/>
      <c r="BH413" s="159"/>
      <c r="BI413" s="159"/>
      <c r="BJ413" s="159"/>
      <c r="BK413" s="159"/>
      <c r="BL413" s="159"/>
      <c r="BM413" s="159"/>
      <c r="BN413" s="159"/>
      <c r="BO413" s="159"/>
      <c r="BP413" s="159"/>
      <c r="BQ413" s="159"/>
      <c r="BR413" s="159"/>
      <c r="BS413" s="159"/>
      <c r="BT413" s="159"/>
      <c r="BU413" s="159"/>
      <c r="BV413" s="159"/>
      <c r="BW413" s="159"/>
      <c r="BX413" s="159"/>
      <c r="BY413" s="159"/>
      <c r="BZ413" s="159"/>
      <c r="CA413" s="159"/>
      <c r="CB413" s="159"/>
      <c r="CC413" s="159"/>
      <c r="CD413" s="159"/>
      <c r="CE413" s="159"/>
      <c r="CF413" s="159"/>
      <c r="CG413" s="159"/>
      <c r="CH413" s="159"/>
      <c r="CI413" s="159"/>
      <c r="CJ413" s="159"/>
      <c r="CK413" s="159"/>
      <c r="CL413" s="159"/>
      <c r="CM413" s="159"/>
      <c r="CN413" s="159"/>
      <c r="CO413" s="159"/>
      <c r="CP413" s="159"/>
      <c r="CQ413" s="159"/>
      <c r="CR413" s="159"/>
      <c r="CS413" s="159"/>
      <c r="CT413" s="159"/>
      <c r="CU413" s="159"/>
      <c r="CV413" s="159"/>
      <c r="CW413" s="159"/>
      <c r="CX413" s="159"/>
      <c r="CY413" s="159"/>
      <c r="CZ413" s="159"/>
      <c r="DA413" s="159"/>
      <c r="DB413" s="159"/>
      <c r="DC413" s="159"/>
      <c r="DD413" s="159"/>
      <c r="DE413" s="159"/>
      <c r="DF413" s="159"/>
      <c r="DG413" s="159"/>
      <c r="DH413" s="159"/>
      <c r="DI413" s="159"/>
      <c r="DJ413" s="159"/>
      <c r="DK413" s="159"/>
      <c r="DL413" s="159"/>
      <c r="DM413" s="159"/>
      <c r="DN413" s="159"/>
      <c r="DO413" s="159"/>
      <c r="DP413" s="159"/>
      <c r="DQ413" s="159"/>
      <c r="DR413" s="159"/>
      <c r="DS413" s="159"/>
      <c r="DT413" s="159"/>
      <c r="DU413" s="159"/>
      <c r="DV413" s="159"/>
      <c r="DW413" s="159"/>
      <c r="DX413" s="159"/>
      <c r="DY413" s="159"/>
      <c r="DZ413" s="159"/>
      <c r="EA413" s="159"/>
      <c r="EB413" s="159"/>
      <c r="EC413" s="159"/>
      <c r="ED413" s="159"/>
      <c r="EE413" s="159"/>
      <c r="EF413" s="159"/>
      <c r="EG413" s="159"/>
      <c r="EH413" s="159"/>
      <c r="EI413" s="159"/>
      <c r="EJ413" s="159"/>
      <c r="EK413" s="159"/>
      <c r="EL413" s="159"/>
      <c r="EM413" s="159"/>
      <c r="EN413" s="159"/>
      <c r="EO413" s="159"/>
      <c r="EP413" s="159"/>
      <c r="EQ413" s="159"/>
      <c r="ER413" s="159"/>
      <c r="ES413" s="159"/>
      <c r="ET413" s="159"/>
      <c r="EU413" s="159"/>
      <c r="EV413" s="159"/>
      <c r="EW413" s="159"/>
      <c r="EX413" s="159"/>
      <c r="EY413" s="159"/>
      <c r="EZ413" s="159"/>
      <c r="FA413" s="159"/>
      <c r="FB413" s="159"/>
      <c r="FC413" s="159"/>
      <c r="FD413" s="159"/>
      <c r="FE413" s="159"/>
      <c r="FF413" s="159"/>
      <c r="FG413" s="159"/>
      <c r="FH413" s="159"/>
      <c r="FI413" s="159"/>
      <c r="FJ413" s="159"/>
      <c r="FK413" s="159"/>
      <c r="FL413" s="159"/>
      <c r="FM413" s="159"/>
      <c r="FN413" s="159"/>
      <c r="FO413" s="159"/>
      <c r="FP413" s="159"/>
      <c r="FQ413" s="159"/>
      <c r="FR413" s="159"/>
      <c r="FS413" s="159"/>
      <c r="FT413" s="159"/>
      <c r="FU413" s="159"/>
      <c r="FV413" s="159"/>
      <c r="FW413" s="159"/>
      <c r="FX413" s="159"/>
      <c r="FY413" s="159"/>
      <c r="FZ413" s="159"/>
      <c r="GA413" s="159"/>
      <c r="GB413" s="159"/>
      <c r="GC413" s="159"/>
      <c r="GD413" s="159"/>
      <c r="GE413" s="159"/>
      <c r="GF413" s="159"/>
      <c r="GG413" s="159"/>
      <c r="GH413" s="159"/>
    </row>
    <row r="414" customFormat="false" ht="12.75" hidden="false" customHeight="false" outlineLevel="0" collapsed="false">
      <c r="A414" s="168"/>
      <c r="B414" s="149"/>
      <c r="C414" s="149"/>
      <c r="D414" s="149"/>
      <c r="E414" s="149"/>
      <c r="F414" s="149"/>
      <c r="G414" s="149"/>
      <c r="H414" s="148"/>
      <c r="I414" s="170"/>
      <c r="R414" s="148"/>
      <c r="S414" s="158"/>
      <c r="T414" s="159"/>
      <c r="U414" s="159"/>
      <c r="V414" s="159"/>
      <c r="W414" s="159"/>
      <c r="X414" s="159"/>
      <c r="Y414" s="159"/>
      <c r="Z414" s="159"/>
      <c r="AA414" s="159"/>
      <c r="AB414" s="159"/>
      <c r="AC414" s="159"/>
      <c r="AD414" s="159"/>
      <c r="AE414" s="159"/>
      <c r="AF414" s="159"/>
      <c r="AG414" s="159"/>
      <c r="AH414" s="159"/>
      <c r="AI414" s="159"/>
      <c r="AJ414" s="159"/>
      <c r="AK414" s="159"/>
      <c r="AL414" s="159"/>
      <c r="AM414" s="159"/>
      <c r="AN414" s="159"/>
      <c r="AO414" s="159"/>
      <c r="AP414" s="159"/>
      <c r="AQ414" s="159"/>
      <c r="AR414" s="159"/>
      <c r="AS414" s="159"/>
      <c r="AT414" s="159"/>
      <c r="AU414" s="159"/>
      <c r="AV414" s="159"/>
      <c r="AW414" s="159"/>
      <c r="AX414" s="159"/>
      <c r="AY414" s="159"/>
      <c r="AZ414" s="159"/>
      <c r="BA414" s="159"/>
      <c r="BB414" s="159"/>
      <c r="BC414" s="159"/>
      <c r="BD414" s="159"/>
      <c r="BE414" s="159"/>
      <c r="BF414" s="159"/>
      <c r="BG414" s="159"/>
      <c r="BH414" s="159"/>
      <c r="BI414" s="159"/>
      <c r="BJ414" s="159"/>
      <c r="BK414" s="159"/>
      <c r="BL414" s="159"/>
      <c r="BM414" s="159"/>
      <c r="BN414" s="159"/>
      <c r="BO414" s="159"/>
      <c r="BP414" s="159"/>
      <c r="BQ414" s="159"/>
      <c r="BR414" s="159"/>
      <c r="BS414" s="159"/>
      <c r="BT414" s="159"/>
      <c r="BU414" s="159"/>
      <c r="BV414" s="159"/>
      <c r="BW414" s="159"/>
      <c r="BX414" s="159"/>
      <c r="BY414" s="159"/>
      <c r="BZ414" s="159"/>
      <c r="CA414" s="159"/>
      <c r="CB414" s="159"/>
      <c r="CC414" s="159"/>
      <c r="CD414" s="159"/>
      <c r="CE414" s="159"/>
      <c r="CF414" s="159"/>
      <c r="CG414" s="159"/>
      <c r="CH414" s="159"/>
      <c r="CI414" s="159"/>
      <c r="CJ414" s="159"/>
      <c r="CK414" s="159"/>
      <c r="CL414" s="159"/>
      <c r="CM414" s="159"/>
      <c r="CN414" s="159"/>
      <c r="CO414" s="159"/>
      <c r="CP414" s="159"/>
      <c r="CQ414" s="159"/>
      <c r="CR414" s="159"/>
      <c r="CS414" s="159"/>
      <c r="CT414" s="159"/>
      <c r="CU414" s="159"/>
      <c r="CV414" s="159"/>
      <c r="CW414" s="159"/>
      <c r="CX414" s="159"/>
      <c r="CY414" s="159"/>
      <c r="CZ414" s="159"/>
      <c r="DA414" s="159"/>
      <c r="DB414" s="159"/>
      <c r="DC414" s="159"/>
      <c r="DD414" s="159"/>
      <c r="DE414" s="159"/>
      <c r="DF414" s="159"/>
      <c r="DG414" s="159"/>
      <c r="DH414" s="159"/>
      <c r="DI414" s="159"/>
      <c r="DJ414" s="159"/>
      <c r="DK414" s="159"/>
      <c r="DL414" s="159"/>
      <c r="DM414" s="159"/>
      <c r="DN414" s="159"/>
      <c r="DO414" s="159"/>
      <c r="DP414" s="159"/>
      <c r="DQ414" s="159"/>
      <c r="DR414" s="159"/>
      <c r="DS414" s="159"/>
      <c r="DT414" s="159"/>
      <c r="DU414" s="159"/>
      <c r="DV414" s="159"/>
      <c r="DW414" s="159"/>
      <c r="DX414" s="159"/>
      <c r="DY414" s="159"/>
      <c r="DZ414" s="159"/>
      <c r="EA414" s="159"/>
      <c r="EB414" s="159"/>
      <c r="EC414" s="159"/>
      <c r="ED414" s="159"/>
      <c r="EE414" s="159"/>
      <c r="EF414" s="159"/>
      <c r="EG414" s="159"/>
      <c r="EH414" s="159"/>
      <c r="EI414" s="159"/>
      <c r="EJ414" s="159"/>
      <c r="EK414" s="159"/>
      <c r="EL414" s="159"/>
      <c r="EM414" s="159"/>
      <c r="EN414" s="159"/>
      <c r="EO414" s="159"/>
      <c r="EP414" s="159"/>
      <c r="EQ414" s="159"/>
      <c r="ER414" s="159"/>
      <c r="ES414" s="159"/>
      <c r="ET414" s="159"/>
      <c r="EU414" s="159"/>
      <c r="EV414" s="159"/>
      <c r="EW414" s="159"/>
      <c r="EX414" s="159"/>
      <c r="EY414" s="159"/>
      <c r="EZ414" s="159"/>
      <c r="FA414" s="159"/>
      <c r="FB414" s="159"/>
      <c r="FC414" s="159"/>
      <c r="FD414" s="159"/>
      <c r="FE414" s="159"/>
      <c r="FF414" s="159"/>
      <c r="FG414" s="159"/>
      <c r="FH414" s="159"/>
      <c r="FI414" s="159"/>
      <c r="FJ414" s="159"/>
      <c r="FK414" s="159"/>
      <c r="FL414" s="159"/>
      <c r="FM414" s="159"/>
      <c r="FN414" s="159"/>
      <c r="FO414" s="159"/>
      <c r="FP414" s="159"/>
      <c r="FQ414" s="159"/>
      <c r="FR414" s="159"/>
      <c r="FS414" s="159"/>
      <c r="FT414" s="159"/>
      <c r="FU414" s="159"/>
      <c r="FV414" s="159"/>
      <c r="FW414" s="159"/>
      <c r="FX414" s="159"/>
      <c r="FY414" s="159"/>
      <c r="FZ414" s="159"/>
      <c r="GA414" s="159"/>
      <c r="GB414" s="159"/>
      <c r="GC414" s="159"/>
      <c r="GD414" s="159"/>
      <c r="GE414" s="159"/>
      <c r="GF414" s="159"/>
      <c r="GG414" s="159"/>
      <c r="GH414" s="159"/>
    </row>
    <row r="415" customFormat="false" ht="12.75" hidden="false" customHeight="false" outlineLevel="0" collapsed="false">
      <c r="A415" s="168"/>
      <c r="B415" s="149"/>
      <c r="C415" s="149"/>
      <c r="D415" s="149"/>
      <c r="E415" s="149"/>
      <c r="F415" s="149"/>
      <c r="G415" s="149"/>
      <c r="H415" s="148"/>
      <c r="I415" s="170"/>
      <c r="R415" s="148"/>
      <c r="S415" s="158"/>
      <c r="T415" s="159"/>
      <c r="U415" s="159"/>
      <c r="V415" s="159"/>
      <c r="W415" s="159"/>
      <c r="X415" s="159"/>
      <c r="Y415" s="159"/>
      <c r="Z415" s="159"/>
      <c r="AA415" s="159"/>
      <c r="AB415" s="159"/>
      <c r="AC415" s="159"/>
      <c r="AD415" s="159"/>
      <c r="AE415" s="159"/>
      <c r="AF415" s="159"/>
      <c r="AG415" s="159"/>
      <c r="AH415" s="159"/>
      <c r="AI415" s="159"/>
      <c r="AJ415" s="159"/>
      <c r="AK415" s="159"/>
      <c r="AL415" s="159"/>
      <c r="AM415" s="159"/>
      <c r="AN415" s="159"/>
      <c r="AO415" s="159"/>
      <c r="AP415" s="159"/>
      <c r="AQ415" s="159"/>
      <c r="AR415" s="159"/>
      <c r="AS415" s="159"/>
      <c r="AT415" s="159"/>
      <c r="AU415" s="159"/>
      <c r="AV415" s="159"/>
      <c r="AW415" s="159"/>
      <c r="AX415" s="159"/>
      <c r="AY415" s="159"/>
      <c r="AZ415" s="159"/>
      <c r="BA415" s="159"/>
      <c r="BB415" s="159"/>
      <c r="BC415" s="159"/>
      <c r="BD415" s="159"/>
      <c r="BE415" s="159"/>
      <c r="BF415" s="159"/>
      <c r="BG415" s="159"/>
      <c r="BH415" s="159"/>
      <c r="BI415" s="159"/>
      <c r="BJ415" s="159"/>
      <c r="BK415" s="159"/>
      <c r="BL415" s="159"/>
      <c r="BM415" s="159"/>
      <c r="BN415" s="159"/>
      <c r="BO415" s="159"/>
      <c r="BP415" s="159"/>
      <c r="BQ415" s="159"/>
      <c r="BR415" s="159"/>
      <c r="BS415" s="159"/>
      <c r="BT415" s="159"/>
      <c r="BU415" s="159"/>
      <c r="BV415" s="159"/>
      <c r="BW415" s="159"/>
      <c r="BX415" s="159"/>
      <c r="BY415" s="159"/>
      <c r="BZ415" s="159"/>
      <c r="CA415" s="159"/>
      <c r="CB415" s="159"/>
      <c r="CC415" s="159"/>
      <c r="CD415" s="159"/>
      <c r="CE415" s="159"/>
      <c r="CF415" s="159"/>
      <c r="CG415" s="159"/>
      <c r="CH415" s="159"/>
      <c r="CI415" s="159"/>
      <c r="CJ415" s="159"/>
      <c r="CK415" s="159"/>
      <c r="CL415" s="159"/>
      <c r="CM415" s="159"/>
      <c r="CN415" s="159"/>
      <c r="CO415" s="159"/>
      <c r="CP415" s="159"/>
      <c r="CQ415" s="159"/>
      <c r="CR415" s="159"/>
      <c r="CS415" s="159"/>
      <c r="CT415" s="159"/>
      <c r="CU415" s="159"/>
      <c r="CV415" s="159"/>
      <c r="CW415" s="159"/>
      <c r="CX415" s="159"/>
      <c r="CY415" s="159"/>
      <c r="CZ415" s="159"/>
      <c r="DA415" s="159"/>
      <c r="DB415" s="159"/>
      <c r="DC415" s="159"/>
      <c r="DD415" s="159"/>
      <c r="DE415" s="159"/>
      <c r="DF415" s="159"/>
      <c r="DG415" s="159"/>
      <c r="DH415" s="159"/>
      <c r="DI415" s="159"/>
      <c r="DJ415" s="159"/>
      <c r="DK415" s="159"/>
      <c r="DL415" s="159"/>
      <c r="DM415" s="159"/>
      <c r="DN415" s="159"/>
      <c r="DO415" s="159"/>
      <c r="DP415" s="159"/>
      <c r="DQ415" s="159"/>
      <c r="DR415" s="159"/>
      <c r="DS415" s="159"/>
      <c r="DT415" s="159"/>
      <c r="DU415" s="159"/>
      <c r="DV415" s="159"/>
      <c r="DW415" s="159"/>
      <c r="DX415" s="159"/>
      <c r="DY415" s="159"/>
      <c r="DZ415" s="159"/>
      <c r="EA415" s="159"/>
      <c r="EB415" s="159"/>
      <c r="EC415" s="159"/>
      <c r="ED415" s="159"/>
      <c r="EE415" s="159"/>
      <c r="EF415" s="159"/>
      <c r="EG415" s="159"/>
      <c r="EH415" s="159"/>
      <c r="EI415" s="159"/>
      <c r="EJ415" s="159"/>
      <c r="EK415" s="159"/>
      <c r="EL415" s="159"/>
      <c r="EM415" s="159"/>
      <c r="EN415" s="159"/>
      <c r="EO415" s="159"/>
      <c r="EP415" s="159"/>
      <c r="EQ415" s="159"/>
      <c r="ER415" s="159"/>
      <c r="ES415" s="159"/>
      <c r="ET415" s="159"/>
      <c r="EU415" s="159"/>
      <c r="EV415" s="159"/>
      <c r="EW415" s="159"/>
      <c r="EX415" s="159"/>
      <c r="EY415" s="159"/>
      <c r="EZ415" s="159"/>
      <c r="FA415" s="159"/>
      <c r="FB415" s="159"/>
      <c r="FC415" s="159"/>
      <c r="FD415" s="159"/>
      <c r="FE415" s="159"/>
      <c r="FF415" s="159"/>
      <c r="FG415" s="159"/>
      <c r="FH415" s="159"/>
      <c r="FI415" s="159"/>
      <c r="FJ415" s="159"/>
      <c r="FK415" s="159"/>
      <c r="FL415" s="159"/>
      <c r="FM415" s="159"/>
      <c r="FN415" s="159"/>
      <c r="FO415" s="159"/>
      <c r="FP415" s="159"/>
      <c r="FQ415" s="159"/>
      <c r="FR415" s="159"/>
      <c r="FS415" s="159"/>
      <c r="FT415" s="159"/>
      <c r="FU415" s="159"/>
      <c r="FV415" s="159"/>
      <c r="FW415" s="159"/>
      <c r="FX415" s="159"/>
      <c r="FY415" s="159"/>
      <c r="FZ415" s="159"/>
      <c r="GA415" s="159"/>
      <c r="GB415" s="159"/>
      <c r="GC415" s="159"/>
      <c r="GD415" s="159"/>
      <c r="GE415" s="159"/>
      <c r="GF415" s="159"/>
      <c r="GG415" s="159"/>
      <c r="GH415" s="159"/>
    </row>
    <row r="416" customFormat="false" ht="12.75" hidden="false" customHeight="false" outlineLevel="0" collapsed="false">
      <c r="A416" s="168"/>
      <c r="B416" s="149"/>
      <c r="C416" s="149"/>
      <c r="D416" s="149"/>
      <c r="E416" s="149"/>
      <c r="F416" s="149"/>
      <c r="G416" s="149"/>
      <c r="H416" s="148"/>
      <c r="I416" s="170"/>
      <c r="R416" s="148"/>
      <c r="S416" s="158"/>
      <c r="T416" s="159"/>
      <c r="U416" s="159"/>
      <c r="V416" s="159"/>
      <c r="W416" s="159"/>
      <c r="X416" s="159"/>
      <c r="Y416" s="159"/>
      <c r="Z416" s="159"/>
      <c r="AA416" s="159"/>
      <c r="AB416" s="159"/>
      <c r="AC416" s="159"/>
      <c r="AD416" s="159"/>
      <c r="AE416" s="159"/>
      <c r="AF416" s="159"/>
      <c r="AG416" s="159"/>
      <c r="AH416" s="159"/>
      <c r="AI416" s="159"/>
      <c r="AJ416" s="159"/>
      <c r="AK416" s="159"/>
      <c r="AL416" s="159"/>
      <c r="AM416" s="159"/>
      <c r="AN416" s="159"/>
      <c r="AO416" s="159"/>
      <c r="AP416" s="159"/>
      <c r="AQ416" s="159"/>
      <c r="AR416" s="159"/>
      <c r="AS416" s="159"/>
      <c r="AT416" s="159"/>
      <c r="AU416" s="159"/>
      <c r="AV416" s="159"/>
      <c r="AW416" s="159"/>
      <c r="AX416" s="159"/>
      <c r="AY416" s="159"/>
      <c r="AZ416" s="159"/>
      <c r="BA416" s="159"/>
      <c r="BB416" s="159"/>
      <c r="BC416" s="159"/>
      <c r="BD416" s="159"/>
      <c r="BE416" s="159"/>
      <c r="BF416" s="159"/>
      <c r="BG416" s="159"/>
      <c r="BH416" s="159"/>
      <c r="BI416" s="159"/>
      <c r="BJ416" s="159"/>
      <c r="BK416" s="159"/>
      <c r="BL416" s="159"/>
      <c r="BM416" s="159"/>
      <c r="BN416" s="159"/>
      <c r="BO416" s="159"/>
      <c r="BP416" s="159"/>
      <c r="BQ416" s="159"/>
      <c r="BR416" s="159"/>
      <c r="BS416" s="159"/>
      <c r="BT416" s="159"/>
      <c r="BU416" s="159"/>
      <c r="BV416" s="159"/>
      <c r="BW416" s="159"/>
      <c r="BX416" s="159"/>
      <c r="BY416" s="159"/>
      <c r="BZ416" s="159"/>
      <c r="CA416" s="159"/>
      <c r="CB416" s="159"/>
      <c r="CC416" s="159"/>
      <c r="CD416" s="159"/>
      <c r="CE416" s="159"/>
      <c r="CF416" s="159"/>
      <c r="CG416" s="159"/>
      <c r="CH416" s="159"/>
      <c r="CI416" s="159"/>
      <c r="CJ416" s="159"/>
      <c r="CK416" s="159"/>
      <c r="CL416" s="159"/>
      <c r="CM416" s="159"/>
      <c r="CN416" s="159"/>
      <c r="CO416" s="159"/>
      <c r="CP416" s="159"/>
      <c r="CQ416" s="159"/>
      <c r="CR416" s="159"/>
      <c r="CS416" s="159"/>
      <c r="CT416" s="159"/>
      <c r="CU416" s="159"/>
      <c r="CV416" s="159"/>
      <c r="CW416" s="159"/>
      <c r="CX416" s="159"/>
      <c r="CY416" s="159"/>
      <c r="CZ416" s="159"/>
      <c r="DA416" s="159"/>
      <c r="DB416" s="159"/>
      <c r="DC416" s="159"/>
      <c r="DD416" s="159"/>
      <c r="DE416" s="159"/>
      <c r="DF416" s="159"/>
      <c r="DG416" s="159"/>
      <c r="DH416" s="159"/>
      <c r="DI416" s="159"/>
      <c r="DJ416" s="159"/>
      <c r="DK416" s="159"/>
      <c r="DL416" s="159"/>
      <c r="DM416" s="159"/>
      <c r="DN416" s="159"/>
      <c r="DO416" s="159"/>
      <c r="DP416" s="159"/>
      <c r="DQ416" s="159"/>
      <c r="DR416" s="159"/>
      <c r="DS416" s="159"/>
      <c r="DT416" s="159"/>
      <c r="DU416" s="159"/>
      <c r="DV416" s="159"/>
      <c r="DW416" s="159"/>
      <c r="DX416" s="159"/>
      <c r="DY416" s="159"/>
      <c r="DZ416" s="159"/>
      <c r="EA416" s="159"/>
      <c r="EB416" s="159"/>
      <c r="EC416" s="159"/>
      <c r="ED416" s="159"/>
      <c r="EE416" s="159"/>
      <c r="EF416" s="159"/>
      <c r="EG416" s="159"/>
      <c r="EH416" s="159"/>
      <c r="EI416" s="159"/>
      <c r="EJ416" s="159"/>
      <c r="EK416" s="159"/>
      <c r="EL416" s="159"/>
      <c r="EM416" s="159"/>
      <c r="EN416" s="159"/>
      <c r="EO416" s="159"/>
      <c r="EP416" s="159"/>
      <c r="EQ416" s="159"/>
      <c r="ER416" s="159"/>
      <c r="ES416" s="159"/>
      <c r="ET416" s="159"/>
      <c r="EU416" s="159"/>
      <c r="EV416" s="159"/>
      <c r="EW416" s="159"/>
      <c r="EX416" s="159"/>
      <c r="EY416" s="159"/>
      <c r="EZ416" s="159"/>
      <c r="FA416" s="159"/>
      <c r="FB416" s="159"/>
      <c r="FC416" s="159"/>
      <c r="FD416" s="159"/>
      <c r="FE416" s="159"/>
      <c r="FF416" s="159"/>
      <c r="FG416" s="159"/>
      <c r="FH416" s="159"/>
      <c r="FI416" s="159"/>
      <c r="FJ416" s="159"/>
      <c r="FK416" s="159"/>
      <c r="FL416" s="159"/>
      <c r="FM416" s="159"/>
      <c r="FN416" s="159"/>
      <c r="FO416" s="159"/>
      <c r="FP416" s="159"/>
      <c r="FQ416" s="159"/>
      <c r="FR416" s="159"/>
      <c r="FS416" s="159"/>
      <c r="FT416" s="159"/>
      <c r="FU416" s="159"/>
      <c r="FV416" s="159"/>
      <c r="FW416" s="159"/>
      <c r="FX416" s="159"/>
      <c r="FY416" s="159"/>
      <c r="FZ416" s="159"/>
      <c r="GA416" s="159"/>
      <c r="GB416" s="159"/>
      <c r="GC416" s="159"/>
      <c r="GD416" s="159"/>
      <c r="GE416" s="159"/>
      <c r="GF416" s="159"/>
      <c r="GG416" s="159"/>
      <c r="GH416" s="159"/>
    </row>
    <row r="417" customFormat="false" ht="12.75" hidden="false" customHeight="false" outlineLevel="0" collapsed="false">
      <c r="A417" s="168"/>
      <c r="B417" s="149"/>
      <c r="C417" s="149"/>
      <c r="D417" s="149"/>
      <c r="E417" s="149"/>
      <c r="F417" s="149"/>
      <c r="G417" s="149"/>
      <c r="H417" s="148"/>
      <c r="I417" s="170"/>
      <c r="R417" s="148"/>
      <c r="S417" s="158"/>
      <c r="T417" s="159"/>
      <c r="U417" s="159"/>
      <c r="V417" s="159"/>
      <c r="W417" s="159"/>
      <c r="X417" s="159"/>
      <c r="Y417" s="159"/>
      <c r="Z417" s="159"/>
      <c r="AA417" s="159"/>
      <c r="AB417" s="159"/>
      <c r="AC417" s="159"/>
      <c r="AD417" s="159"/>
      <c r="AE417" s="159"/>
      <c r="AF417" s="159"/>
      <c r="AG417" s="159"/>
      <c r="AH417" s="159"/>
      <c r="AI417" s="159"/>
      <c r="AJ417" s="159"/>
      <c r="AK417" s="159"/>
      <c r="AL417" s="159"/>
      <c r="AM417" s="159"/>
      <c r="AN417" s="159"/>
      <c r="AO417" s="159"/>
      <c r="AP417" s="159"/>
      <c r="AQ417" s="159"/>
      <c r="AR417" s="159"/>
      <c r="AS417" s="159"/>
      <c r="AT417" s="159"/>
      <c r="AU417" s="159"/>
      <c r="AV417" s="159"/>
      <c r="AW417" s="159"/>
      <c r="AX417" s="159"/>
      <c r="AY417" s="159"/>
      <c r="AZ417" s="159"/>
      <c r="BA417" s="159"/>
      <c r="BB417" s="159"/>
      <c r="BC417" s="159"/>
      <c r="BD417" s="159"/>
      <c r="BE417" s="159"/>
      <c r="BF417" s="159"/>
      <c r="BG417" s="159"/>
      <c r="BH417" s="159"/>
      <c r="BI417" s="159"/>
      <c r="BJ417" s="159"/>
      <c r="BK417" s="159"/>
      <c r="BL417" s="159"/>
      <c r="BM417" s="159"/>
      <c r="BN417" s="159"/>
      <c r="BO417" s="159"/>
      <c r="BP417" s="159"/>
      <c r="BQ417" s="159"/>
      <c r="BR417" s="159"/>
      <c r="BS417" s="159"/>
      <c r="BT417" s="159"/>
      <c r="BU417" s="159"/>
      <c r="BV417" s="159"/>
      <c r="BW417" s="159"/>
      <c r="BX417" s="159"/>
      <c r="BY417" s="159"/>
      <c r="BZ417" s="159"/>
      <c r="CA417" s="159"/>
      <c r="CB417" s="159"/>
      <c r="CC417" s="159"/>
      <c r="CD417" s="159"/>
      <c r="CE417" s="159"/>
      <c r="CF417" s="159"/>
      <c r="CG417" s="159"/>
      <c r="CH417" s="159"/>
      <c r="CI417" s="159"/>
      <c r="CJ417" s="159"/>
      <c r="CK417" s="159"/>
      <c r="CL417" s="159"/>
      <c r="CM417" s="159"/>
      <c r="CN417" s="159"/>
      <c r="CO417" s="159"/>
      <c r="CP417" s="159"/>
      <c r="CQ417" s="159"/>
      <c r="CR417" s="159"/>
      <c r="CS417" s="159"/>
      <c r="CT417" s="159"/>
      <c r="CU417" s="159"/>
      <c r="CV417" s="159"/>
      <c r="CW417" s="159"/>
      <c r="CX417" s="159"/>
      <c r="CY417" s="159"/>
      <c r="CZ417" s="159"/>
      <c r="DA417" s="159"/>
      <c r="DB417" s="159"/>
      <c r="DC417" s="159"/>
      <c r="DD417" s="159"/>
      <c r="DE417" s="159"/>
      <c r="DF417" s="159"/>
      <c r="DG417" s="159"/>
      <c r="DH417" s="159"/>
      <c r="DI417" s="159"/>
      <c r="DJ417" s="159"/>
      <c r="DK417" s="159"/>
      <c r="DL417" s="159"/>
      <c r="DM417" s="159"/>
      <c r="DN417" s="159"/>
      <c r="DO417" s="159"/>
      <c r="DP417" s="159"/>
      <c r="DQ417" s="159"/>
      <c r="DR417" s="159"/>
      <c r="DS417" s="159"/>
      <c r="DT417" s="159"/>
      <c r="DU417" s="159"/>
      <c r="DV417" s="159"/>
      <c r="DW417" s="159"/>
      <c r="DX417" s="159"/>
      <c r="DY417" s="159"/>
      <c r="DZ417" s="159"/>
      <c r="EA417" s="159"/>
      <c r="EB417" s="159"/>
      <c r="EC417" s="159"/>
      <c r="ED417" s="159"/>
      <c r="EE417" s="159"/>
      <c r="EF417" s="159"/>
      <c r="EG417" s="159"/>
      <c r="EH417" s="159"/>
      <c r="EI417" s="159"/>
      <c r="EJ417" s="159"/>
      <c r="EK417" s="159"/>
      <c r="EL417" s="159"/>
      <c r="EM417" s="159"/>
      <c r="EN417" s="159"/>
      <c r="EO417" s="159"/>
      <c r="EP417" s="159"/>
      <c r="EQ417" s="159"/>
      <c r="ER417" s="159"/>
      <c r="ES417" s="159"/>
      <c r="ET417" s="159"/>
      <c r="EU417" s="159"/>
      <c r="EV417" s="159"/>
      <c r="EW417" s="159"/>
      <c r="EX417" s="159"/>
      <c r="EY417" s="159"/>
      <c r="EZ417" s="159"/>
      <c r="FA417" s="159"/>
      <c r="FB417" s="159"/>
      <c r="FC417" s="159"/>
      <c r="FD417" s="159"/>
      <c r="FE417" s="159"/>
      <c r="FF417" s="159"/>
      <c r="FG417" s="159"/>
      <c r="FH417" s="159"/>
      <c r="FI417" s="159"/>
      <c r="FJ417" s="159"/>
      <c r="FK417" s="159"/>
      <c r="FL417" s="159"/>
      <c r="FM417" s="159"/>
      <c r="FN417" s="159"/>
      <c r="FO417" s="159"/>
      <c r="FP417" s="159"/>
      <c r="FQ417" s="159"/>
      <c r="FR417" s="159"/>
      <c r="FS417" s="159"/>
      <c r="FT417" s="159"/>
      <c r="FU417" s="159"/>
      <c r="FV417" s="159"/>
      <c r="FW417" s="159"/>
      <c r="FX417" s="159"/>
      <c r="FY417" s="159"/>
      <c r="FZ417" s="159"/>
      <c r="GA417" s="159"/>
      <c r="GB417" s="159"/>
      <c r="GC417" s="159"/>
      <c r="GD417" s="159"/>
      <c r="GE417" s="159"/>
      <c r="GF417" s="159"/>
      <c r="GG417" s="159"/>
      <c r="GH417" s="159"/>
    </row>
    <row r="418" customFormat="false" ht="12.75" hidden="false" customHeight="false" outlineLevel="0" collapsed="false">
      <c r="A418" s="168"/>
      <c r="B418" s="149"/>
      <c r="C418" s="149"/>
      <c r="D418" s="149"/>
      <c r="E418" s="149"/>
      <c r="F418" s="149"/>
      <c r="G418" s="149"/>
      <c r="H418" s="148"/>
      <c r="I418" s="170"/>
      <c r="R418" s="148"/>
      <c r="S418" s="158"/>
      <c r="T418" s="159"/>
      <c r="U418" s="159"/>
      <c r="V418" s="159"/>
      <c r="W418" s="159"/>
      <c r="X418" s="159"/>
      <c r="Y418" s="159"/>
      <c r="Z418" s="159"/>
      <c r="AA418" s="159"/>
      <c r="AB418" s="159"/>
      <c r="AC418" s="159"/>
      <c r="AD418" s="159"/>
      <c r="AE418" s="159"/>
      <c r="AF418" s="159"/>
      <c r="AG418" s="159"/>
      <c r="AH418" s="159"/>
      <c r="AI418" s="159"/>
      <c r="AJ418" s="159"/>
      <c r="AK418" s="159"/>
      <c r="AL418" s="159"/>
      <c r="AM418" s="159"/>
      <c r="AN418" s="159"/>
      <c r="AO418" s="159"/>
      <c r="AP418" s="159"/>
      <c r="AQ418" s="159"/>
      <c r="AR418" s="159"/>
      <c r="AS418" s="159"/>
      <c r="AT418" s="159"/>
      <c r="AU418" s="159"/>
      <c r="AV418" s="159"/>
      <c r="AW418" s="159"/>
      <c r="AX418" s="159"/>
      <c r="AY418" s="159"/>
      <c r="AZ418" s="159"/>
      <c r="BA418" s="159"/>
      <c r="BB418" s="159"/>
      <c r="BC418" s="159"/>
      <c r="BD418" s="159"/>
      <c r="BE418" s="159"/>
      <c r="BF418" s="159"/>
      <c r="BG418" s="159"/>
      <c r="BH418" s="159"/>
      <c r="BI418" s="159"/>
      <c r="BJ418" s="159"/>
      <c r="BK418" s="159"/>
      <c r="BL418" s="159"/>
      <c r="BM418" s="159"/>
      <c r="BN418" s="159"/>
      <c r="BO418" s="159"/>
      <c r="BP418" s="159"/>
      <c r="BQ418" s="159"/>
      <c r="BR418" s="159"/>
      <c r="BS418" s="159"/>
      <c r="BT418" s="159"/>
      <c r="BU418" s="159"/>
      <c r="BV418" s="159"/>
      <c r="BW418" s="159"/>
      <c r="BX418" s="159"/>
      <c r="BY418" s="159"/>
      <c r="BZ418" s="159"/>
      <c r="CA418" s="159"/>
      <c r="CB418" s="159"/>
      <c r="CC418" s="159"/>
      <c r="CD418" s="159"/>
      <c r="CE418" s="159"/>
      <c r="CF418" s="159"/>
      <c r="CG418" s="159"/>
      <c r="CH418" s="159"/>
      <c r="CI418" s="159"/>
      <c r="CJ418" s="159"/>
      <c r="CK418" s="159"/>
      <c r="CL418" s="159"/>
      <c r="CM418" s="159"/>
      <c r="CN418" s="159"/>
      <c r="CO418" s="159"/>
      <c r="CP418" s="159"/>
      <c r="CQ418" s="159"/>
      <c r="CR418" s="159"/>
      <c r="CS418" s="159"/>
      <c r="CT418" s="159"/>
      <c r="CU418" s="159"/>
      <c r="CV418" s="159"/>
      <c r="CW418" s="159"/>
      <c r="CX418" s="159"/>
      <c r="CY418" s="159"/>
      <c r="CZ418" s="159"/>
      <c r="DA418" s="159"/>
      <c r="DB418" s="159"/>
      <c r="DC418" s="159"/>
      <c r="DD418" s="159"/>
      <c r="DE418" s="159"/>
      <c r="DF418" s="159"/>
      <c r="DG418" s="159"/>
      <c r="DH418" s="159"/>
      <c r="DI418" s="159"/>
      <c r="DJ418" s="159"/>
      <c r="DK418" s="159"/>
      <c r="DL418" s="159"/>
      <c r="DM418" s="159"/>
      <c r="DN418" s="159"/>
      <c r="DO418" s="159"/>
      <c r="DP418" s="159"/>
      <c r="DQ418" s="159"/>
      <c r="DR418" s="159"/>
      <c r="DS418" s="159"/>
      <c r="DT418" s="159"/>
      <c r="DU418" s="159"/>
      <c r="DV418" s="159"/>
      <c r="DW418" s="159"/>
      <c r="DX418" s="159"/>
      <c r="DY418" s="159"/>
      <c r="DZ418" s="159"/>
      <c r="EA418" s="159"/>
      <c r="EB418" s="159"/>
      <c r="EC418" s="159"/>
      <c r="ED418" s="159"/>
      <c r="EE418" s="159"/>
      <c r="EF418" s="159"/>
      <c r="EG418" s="159"/>
      <c r="EH418" s="159"/>
      <c r="EI418" s="159"/>
      <c r="EJ418" s="159"/>
      <c r="EK418" s="159"/>
      <c r="EL418" s="159"/>
      <c r="EM418" s="159"/>
      <c r="EN418" s="159"/>
      <c r="EO418" s="159"/>
      <c r="EP418" s="159"/>
      <c r="EQ418" s="159"/>
      <c r="ER418" s="159"/>
      <c r="ES418" s="159"/>
      <c r="ET418" s="159"/>
      <c r="EU418" s="159"/>
      <c r="EV418" s="159"/>
      <c r="EW418" s="159"/>
      <c r="EX418" s="159"/>
      <c r="EY418" s="159"/>
      <c r="EZ418" s="159"/>
      <c r="FA418" s="159"/>
      <c r="FB418" s="159"/>
      <c r="FC418" s="159"/>
      <c r="FD418" s="159"/>
      <c r="FE418" s="159"/>
      <c r="FF418" s="159"/>
      <c r="FG418" s="159"/>
      <c r="FH418" s="159"/>
      <c r="FI418" s="159"/>
      <c r="FJ418" s="159"/>
      <c r="FK418" s="159"/>
      <c r="FL418" s="159"/>
      <c r="FM418" s="159"/>
      <c r="FN418" s="159"/>
      <c r="FO418" s="159"/>
      <c r="FP418" s="159"/>
      <c r="FQ418" s="159"/>
      <c r="FR418" s="159"/>
      <c r="FS418" s="159"/>
      <c r="FT418" s="159"/>
      <c r="FU418" s="159"/>
      <c r="FV418" s="159"/>
      <c r="FW418" s="159"/>
      <c r="FX418" s="159"/>
      <c r="FY418" s="159"/>
      <c r="FZ418" s="159"/>
      <c r="GA418" s="159"/>
      <c r="GB418" s="159"/>
      <c r="GC418" s="159"/>
      <c r="GD418" s="159"/>
      <c r="GE418" s="159"/>
      <c r="GF418" s="159"/>
      <c r="GG418" s="159"/>
      <c r="GH418" s="159"/>
    </row>
    <row r="419" customFormat="false" ht="12.75" hidden="false" customHeight="false" outlineLevel="0" collapsed="false">
      <c r="A419" s="168"/>
      <c r="B419" s="149"/>
      <c r="C419" s="149"/>
      <c r="D419" s="149"/>
      <c r="E419" s="149"/>
      <c r="F419" s="149"/>
      <c r="G419" s="149"/>
      <c r="H419" s="148"/>
      <c r="I419" s="170"/>
      <c r="R419" s="148"/>
      <c r="S419" s="158"/>
      <c r="T419" s="159"/>
      <c r="U419" s="159"/>
      <c r="V419" s="159"/>
      <c r="W419" s="159"/>
      <c r="X419" s="159"/>
      <c r="Y419" s="159"/>
      <c r="Z419" s="159"/>
      <c r="AA419" s="159"/>
      <c r="AB419" s="159"/>
      <c r="AC419" s="159"/>
      <c r="AD419" s="159"/>
      <c r="AE419" s="159"/>
      <c r="AF419" s="159"/>
      <c r="AG419" s="159"/>
      <c r="AH419" s="159"/>
      <c r="AI419" s="159"/>
      <c r="AJ419" s="159"/>
      <c r="AK419" s="159"/>
      <c r="AL419" s="159"/>
      <c r="AM419" s="159"/>
      <c r="AN419" s="159"/>
      <c r="AO419" s="159"/>
      <c r="AP419" s="159"/>
      <c r="AQ419" s="159"/>
      <c r="AR419" s="159"/>
      <c r="AS419" s="159"/>
      <c r="AT419" s="159"/>
      <c r="AU419" s="159"/>
      <c r="AV419" s="159"/>
      <c r="AW419" s="159"/>
      <c r="AX419" s="159"/>
      <c r="AY419" s="159"/>
      <c r="AZ419" s="159"/>
      <c r="BA419" s="159"/>
      <c r="BB419" s="159"/>
      <c r="BC419" s="159"/>
      <c r="BD419" s="159"/>
      <c r="BE419" s="159"/>
      <c r="BF419" s="159"/>
      <c r="BG419" s="159"/>
      <c r="BH419" s="159"/>
      <c r="BI419" s="159"/>
      <c r="BJ419" s="159"/>
      <c r="BK419" s="159"/>
      <c r="BL419" s="159"/>
      <c r="BM419" s="159"/>
      <c r="BN419" s="159"/>
      <c r="BO419" s="159"/>
      <c r="BP419" s="159"/>
      <c r="BQ419" s="159"/>
      <c r="BR419" s="159"/>
      <c r="BS419" s="159"/>
      <c r="BT419" s="159"/>
      <c r="BU419" s="159"/>
      <c r="BV419" s="159"/>
      <c r="BW419" s="159"/>
      <c r="BX419" s="159"/>
      <c r="BY419" s="159"/>
      <c r="BZ419" s="159"/>
      <c r="CA419" s="159"/>
      <c r="CB419" s="159"/>
      <c r="CC419" s="159"/>
      <c r="CD419" s="159"/>
      <c r="CE419" s="159"/>
      <c r="CF419" s="159"/>
      <c r="CG419" s="159"/>
      <c r="CH419" s="159"/>
      <c r="CI419" s="159"/>
      <c r="CJ419" s="159"/>
      <c r="CK419" s="159"/>
      <c r="CL419" s="159"/>
      <c r="CM419" s="159"/>
      <c r="CN419" s="159"/>
      <c r="CO419" s="159"/>
      <c r="CP419" s="159"/>
      <c r="CQ419" s="159"/>
      <c r="CR419" s="159"/>
      <c r="CS419" s="159"/>
      <c r="CT419" s="159"/>
      <c r="CU419" s="159"/>
      <c r="CV419" s="159"/>
      <c r="CW419" s="159"/>
      <c r="CX419" s="159"/>
      <c r="CY419" s="159"/>
      <c r="CZ419" s="159"/>
      <c r="DA419" s="159"/>
      <c r="DB419" s="159"/>
      <c r="DC419" s="159"/>
      <c r="DD419" s="159"/>
      <c r="DE419" s="159"/>
      <c r="DF419" s="159"/>
      <c r="DG419" s="159"/>
      <c r="DH419" s="159"/>
      <c r="DI419" s="159"/>
      <c r="DJ419" s="159"/>
      <c r="DK419" s="159"/>
      <c r="DL419" s="159"/>
      <c r="DM419" s="159"/>
      <c r="DN419" s="159"/>
      <c r="DO419" s="159"/>
      <c r="DP419" s="159"/>
      <c r="DQ419" s="159"/>
      <c r="DR419" s="159"/>
      <c r="DS419" s="159"/>
      <c r="DT419" s="159"/>
      <c r="DU419" s="159"/>
      <c r="DV419" s="159"/>
      <c r="DW419" s="159"/>
      <c r="DX419" s="159"/>
      <c r="DY419" s="159"/>
      <c r="DZ419" s="159"/>
      <c r="EA419" s="159"/>
      <c r="EB419" s="159"/>
      <c r="EC419" s="159"/>
      <c r="ED419" s="159"/>
      <c r="EE419" s="159"/>
      <c r="EF419" s="159"/>
      <c r="EG419" s="159"/>
      <c r="EH419" s="159"/>
      <c r="EI419" s="159"/>
      <c r="EJ419" s="159"/>
      <c r="EK419" s="159"/>
      <c r="EL419" s="159"/>
      <c r="EM419" s="159"/>
      <c r="EN419" s="159"/>
      <c r="EO419" s="159"/>
      <c r="EP419" s="159"/>
      <c r="EQ419" s="159"/>
      <c r="ER419" s="159"/>
      <c r="ES419" s="159"/>
      <c r="ET419" s="159"/>
      <c r="EU419" s="159"/>
      <c r="EV419" s="159"/>
      <c r="EW419" s="159"/>
      <c r="EX419" s="159"/>
      <c r="EY419" s="159"/>
      <c r="EZ419" s="159"/>
      <c r="FA419" s="159"/>
      <c r="FB419" s="159"/>
      <c r="FC419" s="159"/>
      <c r="FD419" s="159"/>
      <c r="FE419" s="159"/>
      <c r="FF419" s="159"/>
      <c r="FG419" s="159"/>
      <c r="FH419" s="159"/>
      <c r="FI419" s="159"/>
      <c r="FJ419" s="159"/>
      <c r="FK419" s="159"/>
      <c r="FL419" s="159"/>
      <c r="FM419" s="159"/>
      <c r="FN419" s="159"/>
      <c r="FO419" s="159"/>
      <c r="FP419" s="159"/>
      <c r="FQ419" s="159"/>
      <c r="FR419" s="159"/>
      <c r="FS419" s="159"/>
      <c r="FT419" s="159"/>
      <c r="FU419" s="159"/>
      <c r="FV419" s="159"/>
      <c r="FW419" s="159"/>
      <c r="FX419" s="159"/>
      <c r="FY419" s="159"/>
      <c r="FZ419" s="159"/>
      <c r="GA419" s="159"/>
      <c r="GB419" s="159"/>
      <c r="GC419" s="159"/>
      <c r="GD419" s="159"/>
      <c r="GE419" s="159"/>
      <c r="GF419" s="159"/>
      <c r="GG419" s="159"/>
      <c r="GH419" s="159"/>
    </row>
    <row r="420" customFormat="false" ht="12.75" hidden="false" customHeight="false" outlineLevel="0" collapsed="false">
      <c r="A420" s="168"/>
      <c r="B420" s="149"/>
      <c r="C420" s="149"/>
      <c r="D420" s="149"/>
      <c r="E420" s="149"/>
      <c r="F420" s="149"/>
      <c r="G420" s="149"/>
      <c r="H420" s="148"/>
      <c r="I420" s="170"/>
      <c r="R420" s="148"/>
      <c r="S420" s="158"/>
      <c r="T420" s="159"/>
      <c r="U420" s="159"/>
      <c r="V420" s="159"/>
      <c r="W420" s="159"/>
      <c r="X420" s="159"/>
      <c r="Y420" s="159"/>
      <c r="Z420" s="159"/>
      <c r="AA420" s="159"/>
      <c r="AB420" s="159"/>
      <c r="AC420" s="159"/>
      <c r="AD420" s="159"/>
      <c r="AE420" s="159"/>
      <c r="AF420" s="159"/>
      <c r="AG420" s="159"/>
      <c r="AH420" s="159"/>
      <c r="AI420" s="159"/>
      <c r="AJ420" s="159"/>
      <c r="AK420" s="159"/>
      <c r="AL420" s="159"/>
      <c r="AM420" s="159"/>
      <c r="AN420" s="159"/>
      <c r="AO420" s="159"/>
      <c r="AP420" s="159"/>
      <c r="AQ420" s="159"/>
      <c r="AR420" s="159"/>
      <c r="AS420" s="159"/>
      <c r="AT420" s="159"/>
      <c r="AU420" s="159"/>
      <c r="AV420" s="159"/>
      <c r="AW420" s="159"/>
      <c r="AX420" s="159"/>
      <c r="AY420" s="159"/>
      <c r="AZ420" s="159"/>
      <c r="BA420" s="159"/>
      <c r="BB420" s="159"/>
      <c r="BC420" s="159"/>
      <c r="BD420" s="159"/>
      <c r="BE420" s="159"/>
      <c r="BF420" s="159"/>
      <c r="BG420" s="159"/>
      <c r="BH420" s="159"/>
      <c r="BI420" s="159"/>
      <c r="BJ420" s="159"/>
      <c r="BK420" s="159"/>
      <c r="BL420" s="159"/>
      <c r="BM420" s="159"/>
      <c r="BN420" s="159"/>
      <c r="BO420" s="159"/>
      <c r="BP420" s="159"/>
      <c r="BQ420" s="159"/>
      <c r="BR420" s="159"/>
      <c r="BS420" s="159"/>
      <c r="BT420" s="159"/>
      <c r="BU420" s="159"/>
      <c r="BV420" s="159"/>
      <c r="BW420" s="159"/>
      <c r="BX420" s="159"/>
      <c r="BY420" s="159"/>
      <c r="BZ420" s="159"/>
      <c r="CA420" s="159"/>
      <c r="CB420" s="159"/>
      <c r="CC420" s="159"/>
      <c r="CD420" s="159"/>
      <c r="CE420" s="159"/>
      <c r="CF420" s="159"/>
      <c r="CG420" s="159"/>
      <c r="CH420" s="159"/>
      <c r="CI420" s="159"/>
      <c r="CJ420" s="159"/>
      <c r="CK420" s="159"/>
      <c r="CL420" s="159"/>
      <c r="CM420" s="159"/>
      <c r="CN420" s="159"/>
      <c r="CO420" s="159"/>
      <c r="CP420" s="159"/>
      <c r="CQ420" s="159"/>
      <c r="CR420" s="159"/>
      <c r="CS420" s="159"/>
      <c r="CT420" s="159"/>
      <c r="CU420" s="159"/>
      <c r="CV420" s="159"/>
      <c r="CW420" s="159"/>
      <c r="CX420" s="159"/>
      <c r="CY420" s="159"/>
      <c r="CZ420" s="159"/>
      <c r="DA420" s="159"/>
      <c r="DB420" s="159"/>
      <c r="DC420" s="159"/>
      <c r="DD420" s="159"/>
      <c r="DE420" s="159"/>
      <c r="DF420" s="159"/>
      <c r="DG420" s="159"/>
      <c r="DH420" s="159"/>
      <c r="DI420" s="159"/>
      <c r="DJ420" s="159"/>
      <c r="DK420" s="159"/>
      <c r="DL420" s="159"/>
      <c r="DM420" s="159"/>
      <c r="DN420" s="159"/>
      <c r="DO420" s="159"/>
      <c r="DP420" s="159"/>
      <c r="DQ420" s="159"/>
      <c r="DR420" s="159"/>
      <c r="DS420" s="159"/>
      <c r="DT420" s="159"/>
      <c r="DU420" s="159"/>
      <c r="DV420" s="159"/>
      <c r="DW420" s="159"/>
      <c r="DX420" s="159"/>
      <c r="DY420" s="159"/>
      <c r="DZ420" s="159"/>
      <c r="EA420" s="159"/>
      <c r="EB420" s="159"/>
      <c r="EC420" s="159"/>
      <c r="ED420" s="159"/>
      <c r="EE420" s="159"/>
      <c r="EF420" s="159"/>
      <c r="EG420" s="159"/>
      <c r="EH420" s="159"/>
      <c r="EI420" s="159"/>
      <c r="EJ420" s="159"/>
      <c r="EK420" s="159"/>
      <c r="EL420" s="159"/>
      <c r="EM420" s="159"/>
      <c r="EN420" s="159"/>
      <c r="EO420" s="159"/>
      <c r="EP420" s="159"/>
      <c r="EQ420" s="159"/>
      <c r="ER420" s="159"/>
      <c r="ES420" s="159"/>
      <c r="ET420" s="159"/>
      <c r="EU420" s="159"/>
      <c r="EV420" s="159"/>
      <c r="EW420" s="159"/>
      <c r="EX420" s="159"/>
      <c r="EY420" s="159"/>
      <c r="EZ420" s="159"/>
      <c r="FA420" s="159"/>
      <c r="FB420" s="159"/>
      <c r="FC420" s="159"/>
      <c r="FD420" s="159"/>
      <c r="FE420" s="159"/>
      <c r="FF420" s="159"/>
      <c r="FG420" s="159"/>
      <c r="FH420" s="159"/>
      <c r="FI420" s="159"/>
      <c r="FJ420" s="159"/>
      <c r="FK420" s="159"/>
      <c r="FL420" s="159"/>
      <c r="FM420" s="159"/>
      <c r="FN420" s="159"/>
      <c r="FO420" s="159"/>
      <c r="FP420" s="159"/>
      <c r="FQ420" s="159"/>
      <c r="FR420" s="159"/>
      <c r="FS420" s="159"/>
      <c r="FT420" s="159"/>
      <c r="FU420" s="159"/>
      <c r="FV420" s="159"/>
      <c r="FW420" s="159"/>
      <c r="FX420" s="159"/>
      <c r="FY420" s="159"/>
      <c r="FZ420" s="159"/>
      <c r="GA420" s="159"/>
      <c r="GB420" s="159"/>
      <c r="GC420" s="159"/>
      <c r="GD420" s="159"/>
      <c r="GE420" s="159"/>
      <c r="GF420" s="159"/>
      <c r="GG420" s="159"/>
      <c r="GH420" s="159"/>
    </row>
    <row r="421" customFormat="false" ht="12.75" hidden="false" customHeight="false" outlineLevel="0" collapsed="false">
      <c r="A421" s="168"/>
      <c r="B421" s="149"/>
      <c r="C421" s="149"/>
      <c r="D421" s="149"/>
      <c r="E421" s="149"/>
      <c r="F421" s="149"/>
      <c r="G421" s="149"/>
      <c r="H421" s="148"/>
      <c r="I421" s="170"/>
      <c r="R421" s="148"/>
      <c r="S421" s="158"/>
      <c r="T421" s="159"/>
      <c r="U421" s="159"/>
      <c r="V421" s="159"/>
      <c r="W421" s="159"/>
      <c r="X421" s="159"/>
      <c r="Y421" s="159"/>
      <c r="Z421" s="159"/>
      <c r="AA421" s="159"/>
      <c r="AB421" s="159"/>
      <c r="AC421" s="159"/>
      <c r="AD421" s="159"/>
      <c r="AE421" s="159"/>
      <c r="AF421" s="159"/>
      <c r="AG421" s="159"/>
      <c r="AH421" s="159"/>
      <c r="AI421" s="159"/>
      <c r="AJ421" s="159"/>
      <c r="AK421" s="159"/>
      <c r="AL421" s="159"/>
      <c r="AM421" s="159"/>
      <c r="AN421" s="159"/>
      <c r="AO421" s="159"/>
      <c r="AP421" s="159"/>
      <c r="AQ421" s="159"/>
      <c r="AR421" s="159"/>
      <c r="AS421" s="159"/>
      <c r="AT421" s="159"/>
      <c r="AU421" s="159"/>
      <c r="AV421" s="159"/>
      <c r="AW421" s="159"/>
      <c r="AX421" s="159"/>
      <c r="AY421" s="159"/>
      <c r="AZ421" s="159"/>
      <c r="BA421" s="159"/>
      <c r="BB421" s="159"/>
      <c r="BC421" s="159"/>
      <c r="BD421" s="159"/>
      <c r="BE421" s="159"/>
      <c r="BF421" s="159"/>
      <c r="BG421" s="159"/>
      <c r="BH421" s="159"/>
      <c r="BI421" s="159"/>
      <c r="BJ421" s="159"/>
      <c r="BK421" s="159"/>
      <c r="BL421" s="159"/>
      <c r="BM421" s="159"/>
      <c r="BN421" s="159"/>
      <c r="BO421" s="159"/>
      <c r="BP421" s="159"/>
      <c r="BQ421" s="159"/>
      <c r="BR421" s="159"/>
      <c r="BS421" s="159"/>
      <c r="BT421" s="159"/>
      <c r="BU421" s="159"/>
      <c r="BV421" s="159"/>
      <c r="BW421" s="159"/>
      <c r="BX421" s="159"/>
      <c r="BY421" s="159"/>
      <c r="BZ421" s="159"/>
      <c r="CA421" s="159"/>
      <c r="CB421" s="159"/>
      <c r="CC421" s="159"/>
      <c r="CD421" s="159"/>
      <c r="CE421" s="159"/>
      <c r="CF421" s="159"/>
      <c r="CG421" s="159"/>
      <c r="CH421" s="159"/>
      <c r="CI421" s="159"/>
      <c r="CJ421" s="159"/>
      <c r="CK421" s="159"/>
      <c r="CL421" s="159"/>
      <c r="CM421" s="159"/>
      <c r="CN421" s="159"/>
      <c r="CO421" s="159"/>
      <c r="CP421" s="159"/>
      <c r="CQ421" s="159"/>
      <c r="CR421" s="159"/>
      <c r="CS421" s="159"/>
      <c r="CT421" s="159"/>
      <c r="CU421" s="159"/>
      <c r="CV421" s="159"/>
      <c r="CW421" s="159"/>
      <c r="CX421" s="159"/>
      <c r="CY421" s="159"/>
      <c r="CZ421" s="159"/>
      <c r="DA421" s="159"/>
      <c r="DB421" s="159"/>
      <c r="DC421" s="159"/>
      <c r="DD421" s="159"/>
      <c r="DE421" s="159"/>
      <c r="DF421" s="159"/>
      <c r="DG421" s="159"/>
      <c r="DH421" s="159"/>
      <c r="DI421" s="159"/>
      <c r="DJ421" s="159"/>
      <c r="DK421" s="159"/>
      <c r="DL421" s="159"/>
      <c r="DM421" s="159"/>
      <c r="DN421" s="159"/>
      <c r="DO421" s="159"/>
      <c r="DP421" s="159"/>
      <c r="DQ421" s="159"/>
      <c r="DR421" s="159"/>
      <c r="DS421" s="159"/>
      <c r="DT421" s="159"/>
      <c r="DU421" s="159"/>
      <c r="DV421" s="159"/>
      <c r="DW421" s="159"/>
      <c r="DX421" s="159"/>
      <c r="DY421" s="159"/>
      <c r="DZ421" s="159"/>
      <c r="EA421" s="159"/>
      <c r="EB421" s="159"/>
      <c r="EC421" s="159"/>
      <c r="ED421" s="159"/>
      <c r="EE421" s="159"/>
      <c r="EF421" s="159"/>
      <c r="EG421" s="159"/>
      <c r="EH421" s="159"/>
      <c r="EI421" s="159"/>
      <c r="EJ421" s="159"/>
      <c r="EK421" s="159"/>
      <c r="EL421" s="159"/>
      <c r="EM421" s="159"/>
      <c r="EN421" s="159"/>
      <c r="EO421" s="159"/>
      <c r="EP421" s="159"/>
      <c r="EQ421" s="159"/>
      <c r="ER421" s="159"/>
      <c r="ES421" s="159"/>
      <c r="ET421" s="159"/>
      <c r="EU421" s="159"/>
      <c r="EV421" s="159"/>
      <c r="EW421" s="159"/>
      <c r="EX421" s="159"/>
      <c r="EY421" s="159"/>
      <c r="EZ421" s="159"/>
      <c r="FA421" s="159"/>
      <c r="FB421" s="159"/>
      <c r="FC421" s="159"/>
      <c r="FD421" s="159"/>
      <c r="FE421" s="159"/>
      <c r="FF421" s="159"/>
      <c r="FG421" s="159"/>
      <c r="FH421" s="159"/>
      <c r="FI421" s="159"/>
      <c r="FJ421" s="159"/>
      <c r="FK421" s="159"/>
      <c r="FL421" s="159"/>
      <c r="FM421" s="159"/>
      <c r="FN421" s="159"/>
      <c r="FO421" s="159"/>
      <c r="FP421" s="159"/>
      <c r="FQ421" s="159"/>
      <c r="FR421" s="159"/>
      <c r="FS421" s="159"/>
      <c r="FT421" s="159"/>
      <c r="FU421" s="159"/>
      <c r="FV421" s="159"/>
      <c r="FW421" s="159"/>
      <c r="FX421" s="159"/>
      <c r="FY421" s="159"/>
      <c r="FZ421" s="159"/>
      <c r="GA421" s="159"/>
      <c r="GB421" s="159"/>
      <c r="GC421" s="159"/>
      <c r="GD421" s="159"/>
      <c r="GE421" s="159"/>
      <c r="GF421" s="159"/>
      <c r="GG421" s="159"/>
      <c r="GH421" s="159"/>
    </row>
    <row r="422" customFormat="false" ht="12.75" hidden="false" customHeight="false" outlineLevel="0" collapsed="false">
      <c r="A422" s="168"/>
      <c r="B422" s="149"/>
      <c r="C422" s="149"/>
      <c r="D422" s="149"/>
      <c r="E422" s="149"/>
      <c r="F422" s="149"/>
      <c r="G422" s="149"/>
      <c r="H422" s="148"/>
      <c r="I422" s="170"/>
      <c r="R422" s="148"/>
      <c r="S422" s="158"/>
      <c r="T422" s="159"/>
      <c r="U422" s="159"/>
      <c r="V422" s="159"/>
      <c r="W422" s="159"/>
      <c r="X422" s="159"/>
      <c r="Y422" s="159"/>
      <c r="Z422" s="159"/>
      <c r="AA422" s="159"/>
      <c r="AB422" s="159"/>
      <c r="AC422" s="159"/>
      <c r="AD422" s="159"/>
      <c r="AE422" s="159"/>
      <c r="AF422" s="159"/>
      <c r="AG422" s="159"/>
      <c r="AH422" s="159"/>
      <c r="AI422" s="159"/>
      <c r="AJ422" s="159"/>
      <c r="AK422" s="159"/>
      <c r="AL422" s="159"/>
      <c r="AM422" s="159"/>
      <c r="AN422" s="159"/>
      <c r="AO422" s="159"/>
      <c r="AP422" s="159"/>
      <c r="AQ422" s="159"/>
      <c r="AR422" s="159"/>
      <c r="AS422" s="159"/>
      <c r="AT422" s="159"/>
      <c r="AU422" s="159"/>
      <c r="AV422" s="159"/>
      <c r="AW422" s="159"/>
      <c r="AX422" s="159"/>
      <c r="AY422" s="159"/>
      <c r="AZ422" s="159"/>
      <c r="BA422" s="159"/>
      <c r="BB422" s="159"/>
      <c r="BC422" s="159"/>
      <c r="BD422" s="159"/>
      <c r="BE422" s="159"/>
      <c r="BF422" s="159"/>
      <c r="BG422" s="159"/>
      <c r="BH422" s="159"/>
      <c r="BI422" s="159"/>
      <c r="BJ422" s="159"/>
      <c r="BK422" s="159"/>
      <c r="BL422" s="159"/>
      <c r="BM422" s="159"/>
      <c r="BN422" s="159"/>
      <c r="BO422" s="159"/>
      <c r="BP422" s="159"/>
      <c r="BQ422" s="159"/>
      <c r="BR422" s="159"/>
      <c r="BS422" s="159"/>
      <c r="BT422" s="159"/>
      <c r="BU422" s="159"/>
      <c r="BV422" s="159"/>
      <c r="BW422" s="159"/>
      <c r="BX422" s="159"/>
      <c r="BY422" s="159"/>
      <c r="BZ422" s="159"/>
      <c r="CA422" s="159"/>
      <c r="CB422" s="159"/>
      <c r="CC422" s="159"/>
      <c r="CD422" s="159"/>
      <c r="CE422" s="159"/>
      <c r="CF422" s="159"/>
      <c r="CG422" s="159"/>
      <c r="CH422" s="159"/>
      <c r="CI422" s="159"/>
      <c r="CJ422" s="159"/>
      <c r="CK422" s="159"/>
      <c r="CL422" s="159"/>
      <c r="CM422" s="159"/>
      <c r="CN422" s="159"/>
      <c r="CO422" s="159"/>
      <c r="CP422" s="159"/>
      <c r="CQ422" s="159"/>
      <c r="CR422" s="159"/>
      <c r="CS422" s="159"/>
      <c r="CT422" s="159"/>
      <c r="CU422" s="159"/>
      <c r="CV422" s="159"/>
      <c r="CW422" s="159"/>
      <c r="CX422" s="159"/>
      <c r="CY422" s="159"/>
      <c r="CZ422" s="159"/>
      <c r="DA422" s="159"/>
      <c r="DB422" s="159"/>
      <c r="DC422" s="159"/>
      <c r="DD422" s="159"/>
      <c r="DE422" s="159"/>
      <c r="DF422" s="159"/>
      <c r="DG422" s="159"/>
      <c r="DH422" s="159"/>
      <c r="DI422" s="159"/>
      <c r="DJ422" s="159"/>
      <c r="DK422" s="159"/>
      <c r="DL422" s="159"/>
      <c r="DM422" s="159"/>
      <c r="DN422" s="159"/>
      <c r="DO422" s="159"/>
      <c r="DP422" s="159"/>
      <c r="DQ422" s="159"/>
      <c r="DR422" s="159"/>
      <c r="DS422" s="159"/>
      <c r="DT422" s="159"/>
      <c r="DU422" s="159"/>
      <c r="DV422" s="159"/>
      <c r="DW422" s="159"/>
      <c r="DX422" s="159"/>
      <c r="DY422" s="159"/>
      <c r="DZ422" s="159"/>
      <c r="EA422" s="159"/>
      <c r="EB422" s="159"/>
      <c r="EC422" s="159"/>
      <c r="ED422" s="159"/>
      <c r="EE422" s="159"/>
      <c r="EF422" s="159"/>
      <c r="EG422" s="159"/>
      <c r="EH422" s="159"/>
      <c r="EI422" s="159"/>
      <c r="EJ422" s="159"/>
      <c r="EK422" s="159"/>
      <c r="EL422" s="159"/>
      <c r="EM422" s="159"/>
      <c r="EN422" s="159"/>
      <c r="EO422" s="159"/>
      <c r="EP422" s="159"/>
      <c r="EQ422" s="159"/>
      <c r="ER422" s="159"/>
      <c r="ES422" s="159"/>
      <c r="ET422" s="159"/>
      <c r="EU422" s="159"/>
      <c r="EV422" s="159"/>
      <c r="EW422" s="159"/>
      <c r="EX422" s="159"/>
      <c r="EY422" s="159"/>
      <c r="EZ422" s="159"/>
      <c r="FA422" s="159"/>
      <c r="FB422" s="159"/>
      <c r="FC422" s="159"/>
      <c r="FD422" s="159"/>
      <c r="FE422" s="159"/>
      <c r="FF422" s="159"/>
      <c r="FG422" s="159"/>
      <c r="FH422" s="159"/>
      <c r="FI422" s="159"/>
      <c r="FJ422" s="159"/>
      <c r="FK422" s="159"/>
      <c r="FL422" s="159"/>
      <c r="FM422" s="159"/>
      <c r="FN422" s="159"/>
      <c r="FO422" s="159"/>
      <c r="FP422" s="159"/>
      <c r="FQ422" s="159"/>
      <c r="FR422" s="159"/>
      <c r="FS422" s="159"/>
      <c r="FT422" s="159"/>
      <c r="FU422" s="159"/>
      <c r="FV422" s="159"/>
      <c r="FW422" s="159"/>
      <c r="FX422" s="159"/>
      <c r="FY422" s="159"/>
      <c r="FZ422" s="159"/>
      <c r="GA422" s="159"/>
      <c r="GB422" s="159"/>
      <c r="GC422" s="159"/>
      <c r="GD422" s="159"/>
      <c r="GE422" s="159"/>
      <c r="GF422" s="159"/>
      <c r="GG422" s="159"/>
      <c r="GH422" s="159"/>
    </row>
    <row r="423" customFormat="false" ht="12.75" hidden="false" customHeight="false" outlineLevel="0" collapsed="false">
      <c r="A423" s="168"/>
      <c r="B423" s="149"/>
      <c r="C423" s="149"/>
      <c r="D423" s="149"/>
      <c r="E423" s="149"/>
      <c r="F423" s="149"/>
      <c r="G423" s="149"/>
      <c r="H423" s="148"/>
      <c r="I423" s="170"/>
      <c r="R423" s="148"/>
      <c r="S423" s="158"/>
      <c r="T423" s="159"/>
      <c r="U423" s="159"/>
      <c r="V423" s="159"/>
      <c r="W423" s="159"/>
      <c r="X423" s="159"/>
      <c r="Y423" s="159"/>
      <c r="Z423" s="159"/>
      <c r="AA423" s="159"/>
      <c r="AB423" s="159"/>
      <c r="AC423" s="159"/>
      <c r="AD423" s="159"/>
      <c r="AE423" s="159"/>
      <c r="AF423" s="159"/>
      <c r="AG423" s="159"/>
      <c r="AH423" s="159"/>
      <c r="AI423" s="159"/>
      <c r="AJ423" s="159"/>
      <c r="AK423" s="159"/>
      <c r="AL423" s="159"/>
      <c r="AM423" s="159"/>
      <c r="AN423" s="159"/>
      <c r="AO423" s="159"/>
      <c r="AP423" s="159"/>
      <c r="AQ423" s="159"/>
      <c r="AR423" s="159"/>
      <c r="AS423" s="159"/>
      <c r="AT423" s="159"/>
      <c r="AU423" s="159"/>
      <c r="AV423" s="159"/>
      <c r="AW423" s="159"/>
      <c r="AX423" s="159"/>
      <c r="AY423" s="159"/>
      <c r="AZ423" s="159"/>
      <c r="BA423" s="159"/>
      <c r="BB423" s="159"/>
      <c r="BC423" s="159"/>
      <c r="BD423" s="159"/>
      <c r="BE423" s="159"/>
      <c r="BF423" s="159"/>
      <c r="BG423" s="159"/>
      <c r="BH423" s="159"/>
      <c r="BI423" s="159"/>
      <c r="BJ423" s="159"/>
      <c r="BK423" s="159"/>
      <c r="BL423" s="159"/>
      <c r="BM423" s="159"/>
      <c r="BN423" s="159"/>
      <c r="BO423" s="159"/>
      <c r="BP423" s="159"/>
      <c r="BQ423" s="159"/>
      <c r="BR423" s="159"/>
      <c r="BS423" s="159"/>
      <c r="BT423" s="159"/>
      <c r="BU423" s="159"/>
      <c r="BV423" s="159"/>
      <c r="BW423" s="159"/>
      <c r="BX423" s="159"/>
      <c r="BY423" s="159"/>
      <c r="BZ423" s="159"/>
      <c r="CA423" s="159"/>
      <c r="CB423" s="159"/>
      <c r="CC423" s="159"/>
      <c r="CD423" s="159"/>
      <c r="CE423" s="159"/>
      <c r="CF423" s="159"/>
      <c r="CG423" s="159"/>
      <c r="CH423" s="159"/>
      <c r="CI423" s="159"/>
      <c r="CJ423" s="159"/>
      <c r="CK423" s="159"/>
      <c r="CL423" s="159"/>
      <c r="CM423" s="159"/>
      <c r="CN423" s="159"/>
      <c r="CO423" s="159"/>
      <c r="CP423" s="159"/>
      <c r="CQ423" s="159"/>
      <c r="CR423" s="159"/>
      <c r="CS423" s="159"/>
      <c r="CT423" s="159"/>
      <c r="CU423" s="159"/>
      <c r="CV423" s="159"/>
      <c r="CW423" s="159"/>
      <c r="CX423" s="159"/>
      <c r="CY423" s="159"/>
      <c r="CZ423" s="159"/>
      <c r="DA423" s="159"/>
      <c r="DB423" s="159"/>
      <c r="DC423" s="159"/>
      <c r="DD423" s="159"/>
      <c r="DE423" s="159"/>
      <c r="DF423" s="159"/>
      <c r="DG423" s="159"/>
      <c r="DH423" s="159"/>
      <c r="DI423" s="159"/>
      <c r="DJ423" s="159"/>
      <c r="DK423" s="159"/>
      <c r="DL423" s="159"/>
      <c r="DM423" s="159"/>
      <c r="DN423" s="159"/>
      <c r="DO423" s="159"/>
      <c r="DP423" s="159"/>
      <c r="DQ423" s="159"/>
      <c r="DR423" s="159"/>
      <c r="DS423" s="159"/>
      <c r="DT423" s="159"/>
      <c r="DU423" s="159"/>
      <c r="DV423" s="159"/>
      <c r="DW423" s="159"/>
      <c r="DX423" s="159"/>
      <c r="DY423" s="159"/>
      <c r="DZ423" s="159"/>
      <c r="EA423" s="159"/>
      <c r="EB423" s="159"/>
      <c r="EC423" s="159"/>
      <c r="ED423" s="159"/>
      <c r="EE423" s="159"/>
      <c r="EF423" s="159"/>
      <c r="EG423" s="159"/>
      <c r="EH423" s="159"/>
      <c r="EI423" s="159"/>
      <c r="EJ423" s="159"/>
      <c r="EK423" s="159"/>
      <c r="EL423" s="159"/>
      <c r="EM423" s="159"/>
      <c r="EN423" s="159"/>
      <c r="EO423" s="159"/>
      <c r="EP423" s="159"/>
      <c r="EQ423" s="159"/>
      <c r="ER423" s="159"/>
      <c r="ES423" s="159"/>
      <c r="ET423" s="159"/>
      <c r="EU423" s="159"/>
      <c r="EV423" s="159"/>
      <c r="EW423" s="159"/>
      <c r="EX423" s="159"/>
      <c r="EY423" s="159"/>
      <c r="EZ423" s="159"/>
      <c r="FA423" s="159"/>
      <c r="FB423" s="159"/>
      <c r="FC423" s="159"/>
      <c r="FD423" s="159"/>
      <c r="FE423" s="159"/>
      <c r="FF423" s="159"/>
      <c r="FG423" s="159"/>
      <c r="FH423" s="159"/>
      <c r="FI423" s="159"/>
      <c r="FJ423" s="159"/>
      <c r="FK423" s="159"/>
      <c r="FL423" s="159"/>
      <c r="FM423" s="159"/>
      <c r="FN423" s="159"/>
      <c r="FO423" s="159"/>
      <c r="FP423" s="159"/>
      <c r="FQ423" s="159"/>
      <c r="FR423" s="159"/>
      <c r="FS423" s="159"/>
      <c r="FT423" s="159"/>
      <c r="FU423" s="159"/>
      <c r="FV423" s="159"/>
      <c r="FW423" s="159"/>
      <c r="FX423" s="159"/>
      <c r="FY423" s="159"/>
      <c r="FZ423" s="159"/>
      <c r="GA423" s="159"/>
      <c r="GB423" s="159"/>
      <c r="GC423" s="159"/>
      <c r="GD423" s="159"/>
      <c r="GE423" s="159"/>
      <c r="GF423" s="159"/>
      <c r="GG423" s="159"/>
      <c r="GH423" s="159"/>
    </row>
    <row r="424" customFormat="false" ht="12.75" hidden="false" customHeight="false" outlineLevel="0" collapsed="false">
      <c r="A424" s="168"/>
      <c r="B424" s="149"/>
      <c r="C424" s="149"/>
      <c r="D424" s="149"/>
      <c r="E424" s="149"/>
      <c r="F424" s="149"/>
      <c r="G424" s="149"/>
      <c r="H424" s="148"/>
      <c r="I424" s="170"/>
      <c r="R424" s="148"/>
      <c r="S424" s="158"/>
      <c r="T424" s="159"/>
      <c r="U424" s="159"/>
      <c r="V424" s="159"/>
      <c r="W424" s="159"/>
      <c r="X424" s="159"/>
      <c r="Y424" s="159"/>
      <c r="Z424" s="159"/>
      <c r="AA424" s="159"/>
      <c r="AB424" s="159"/>
      <c r="AC424" s="159"/>
      <c r="AD424" s="159"/>
      <c r="AE424" s="159"/>
      <c r="AF424" s="159"/>
      <c r="AG424" s="159"/>
      <c r="AH424" s="159"/>
      <c r="AI424" s="159"/>
      <c r="AJ424" s="159"/>
      <c r="AK424" s="159"/>
      <c r="AL424" s="159"/>
      <c r="AM424" s="159"/>
      <c r="AN424" s="159"/>
      <c r="AO424" s="159"/>
      <c r="AP424" s="159"/>
      <c r="AQ424" s="159"/>
      <c r="AR424" s="159"/>
      <c r="AS424" s="159"/>
      <c r="AT424" s="159"/>
      <c r="AU424" s="159"/>
      <c r="AV424" s="159"/>
      <c r="AW424" s="159"/>
      <c r="AX424" s="159"/>
      <c r="AY424" s="159"/>
      <c r="AZ424" s="159"/>
      <c r="BA424" s="159"/>
      <c r="BB424" s="159"/>
      <c r="BC424" s="159"/>
      <c r="BD424" s="159"/>
      <c r="BE424" s="159"/>
      <c r="BF424" s="159"/>
      <c r="BG424" s="159"/>
      <c r="BH424" s="159"/>
      <c r="BI424" s="159"/>
      <c r="BJ424" s="159"/>
      <c r="BK424" s="159"/>
      <c r="BL424" s="159"/>
      <c r="BM424" s="159"/>
      <c r="BN424" s="159"/>
      <c r="BO424" s="159"/>
      <c r="BP424" s="159"/>
      <c r="BQ424" s="159"/>
      <c r="BR424" s="159"/>
      <c r="BS424" s="159"/>
      <c r="BT424" s="159"/>
      <c r="BU424" s="159"/>
      <c r="BV424" s="159"/>
      <c r="BW424" s="159"/>
      <c r="BX424" s="159"/>
      <c r="BY424" s="159"/>
      <c r="BZ424" s="159"/>
      <c r="CA424" s="159"/>
      <c r="CB424" s="159"/>
      <c r="CC424" s="159"/>
      <c r="CD424" s="159"/>
      <c r="CE424" s="159"/>
      <c r="CF424" s="159"/>
      <c r="CG424" s="159"/>
      <c r="CH424" s="159"/>
      <c r="CI424" s="159"/>
      <c r="CJ424" s="159"/>
      <c r="CK424" s="159"/>
      <c r="CL424" s="159"/>
      <c r="CM424" s="159"/>
      <c r="CN424" s="159"/>
      <c r="CO424" s="159"/>
      <c r="CP424" s="159"/>
      <c r="CQ424" s="159"/>
      <c r="CR424" s="159"/>
      <c r="CS424" s="159"/>
      <c r="CT424" s="159"/>
      <c r="CU424" s="159"/>
      <c r="CV424" s="159"/>
      <c r="CW424" s="159"/>
      <c r="CX424" s="159"/>
      <c r="CY424" s="159"/>
      <c r="CZ424" s="159"/>
      <c r="DA424" s="159"/>
      <c r="DB424" s="159"/>
      <c r="DC424" s="159"/>
      <c r="DD424" s="159"/>
      <c r="DE424" s="159"/>
      <c r="DF424" s="159"/>
      <c r="DG424" s="159"/>
      <c r="DH424" s="159"/>
      <c r="DI424" s="159"/>
      <c r="DJ424" s="159"/>
      <c r="DK424" s="159"/>
      <c r="DL424" s="159"/>
      <c r="DM424" s="159"/>
      <c r="DN424" s="159"/>
      <c r="DO424" s="159"/>
      <c r="DP424" s="159"/>
      <c r="DQ424" s="159"/>
      <c r="DR424" s="159"/>
      <c r="DS424" s="159"/>
      <c r="DT424" s="159"/>
      <c r="DU424" s="159"/>
      <c r="DV424" s="159"/>
      <c r="DW424" s="159"/>
      <c r="DX424" s="159"/>
      <c r="DY424" s="159"/>
      <c r="DZ424" s="159"/>
      <c r="EA424" s="159"/>
      <c r="EB424" s="159"/>
      <c r="EC424" s="159"/>
      <c r="ED424" s="159"/>
      <c r="EE424" s="159"/>
      <c r="EF424" s="159"/>
      <c r="EG424" s="159"/>
      <c r="EH424" s="159"/>
      <c r="EI424" s="159"/>
      <c r="EJ424" s="159"/>
      <c r="EK424" s="159"/>
      <c r="EL424" s="159"/>
      <c r="EM424" s="159"/>
      <c r="EN424" s="159"/>
      <c r="EO424" s="159"/>
      <c r="EP424" s="159"/>
      <c r="EQ424" s="159"/>
      <c r="ER424" s="159"/>
      <c r="ES424" s="159"/>
      <c r="ET424" s="159"/>
      <c r="EU424" s="159"/>
      <c r="EV424" s="159"/>
      <c r="EW424" s="159"/>
      <c r="EX424" s="159"/>
      <c r="EY424" s="159"/>
      <c r="EZ424" s="159"/>
      <c r="FA424" s="159"/>
      <c r="FB424" s="159"/>
      <c r="FC424" s="159"/>
      <c r="FD424" s="159"/>
      <c r="FE424" s="159"/>
      <c r="FF424" s="159"/>
      <c r="FG424" s="159"/>
      <c r="FH424" s="159"/>
      <c r="FI424" s="159"/>
      <c r="FJ424" s="159"/>
      <c r="FK424" s="159"/>
      <c r="FL424" s="159"/>
      <c r="FM424" s="159"/>
      <c r="FN424" s="159"/>
      <c r="FO424" s="159"/>
      <c r="FP424" s="159"/>
      <c r="FQ424" s="159"/>
      <c r="FR424" s="159"/>
      <c r="FS424" s="159"/>
      <c r="FT424" s="159"/>
      <c r="FU424" s="159"/>
      <c r="FV424" s="159"/>
      <c r="FW424" s="159"/>
      <c r="FX424" s="159"/>
      <c r="FY424" s="159"/>
      <c r="FZ424" s="159"/>
      <c r="GA424" s="159"/>
      <c r="GB424" s="159"/>
      <c r="GC424" s="159"/>
      <c r="GD424" s="159"/>
      <c r="GE424" s="159"/>
      <c r="GF424" s="159"/>
      <c r="GG424" s="159"/>
      <c r="GH424" s="159"/>
    </row>
    <row r="425" customFormat="false" ht="12.75" hidden="false" customHeight="false" outlineLevel="0" collapsed="false">
      <c r="A425" s="168"/>
      <c r="B425" s="149"/>
      <c r="C425" s="149"/>
      <c r="D425" s="149"/>
      <c r="E425" s="149"/>
      <c r="F425" s="149"/>
      <c r="G425" s="149"/>
      <c r="H425" s="148"/>
      <c r="I425" s="170"/>
      <c r="R425" s="148"/>
      <c r="S425" s="158"/>
      <c r="T425" s="159"/>
      <c r="U425" s="159"/>
      <c r="V425" s="159"/>
      <c r="W425" s="159"/>
      <c r="X425" s="159"/>
      <c r="Y425" s="159"/>
      <c r="Z425" s="159"/>
      <c r="AA425" s="159"/>
      <c r="AB425" s="159"/>
      <c r="AC425" s="159"/>
      <c r="AD425" s="159"/>
      <c r="AE425" s="159"/>
      <c r="AF425" s="159"/>
      <c r="AG425" s="159"/>
      <c r="AH425" s="159"/>
      <c r="AI425" s="159"/>
      <c r="AJ425" s="159"/>
      <c r="AK425" s="159"/>
      <c r="AL425" s="159"/>
      <c r="AM425" s="159"/>
      <c r="AN425" s="159"/>
      <c r="AO425" s="159"/>
      <c r="AP425" s="159"/>
      <c r="AQ425" s="159"/>
      <c r="AR425" s="159"/>
      <c r="AS425" s="159"/>
      <c r="AT425" s="159"/>
      <c r="AU425" s="159"/>
      <c r="AV425" s="159"/>
      <c r="AW425" s="159"/>
      <c r="AX425" s="159"/>
      <c r="AY425" s="159"/>
      <c r="AZ425" s="159"/>
      <c r="BA425" s="159"/>
      <c r="BB425" s="159"/>
      <c r="BC425" s="159"/>
      <c r="BD425" s="159"/>
      <c r="BE425" s="159"/>
      <c r="BF425" s="159"/>
      <c r="BG425" s="159"/>
      <c r="BH425" s="159"/>
      <c r="BI425" s="159"/>
      <c r="BJ425" s="159"/>
      <c r="BK425" s="159"/>
      <c r="BL425" s="159"/>
      <c r="BM425" s="159"/>
      <c r="BN425" s="159"/>
      <c r="BO425" s="159"/>
      <c r="BP425" s="159"/>
      <c r="BQ425" s="159"/>
      <c r="BR425" s="159"/>
      <c r="BS425" s="159"/>
      <c r="BT425" s="159"/>
      <c r="BU425" s="159"/>
      <c r="BV425" s="159"/>
      <c r="BW425" s="159"/>
      <c r="BX425" s="159"/>
      <c r="BY425" s="159"/>
      <c r="BZ425" s="159"/>
      <c r="CA425" s="159"/>
      <c r="CB425" s="159"/>
      <c r="CC425" s="159"/>
      <c r="CD425" s="159"/>
      <c r="CE425" s="159"/>
      <c r="CF425" s="159"/>
      <c r="CG425" s="159"/>
      <c r="CH425" s="159"/>
      <c r="CI425" s="159"/>
      <c r="CJ425" s="159"/>
      <c r="CK425" s="159"/>
      <c r="CL425" s="159"/>
      <c r="CM425" s="159"/>
      <c r="CN425" s="159"/>
      <c r="CO425" s="159"/>
      <c r="CP425" s="159"/>
      <c r="CQ425" s="159"/>
      <c r="CR425" s="159"/>
      <c r="CS425" s="159"/>
      <c r="CT425" s="159"/>
      <c r="CU425" s="159"/>
      <c r="CV425" s="159"/>
      <c r="CW425" s="159"/>
      <c r="CX425" s="159"/>
      <c r="CY425" s="159"/>
      <c r="CZ425" s="159"/>
      <c r="DA425" s="159"/>
      <c r="DB425" s="159"/>
      <c r="DC425" s="159"/>
      <c r="DD425" s="159"/>
      <c r="DE425" s="159"/>
      <c r="DF425" s="159"/>
      <c r="DG425" s="159"/>
      <c r="DH425" s="159"/>
      <c r="DI425" s="159"/>
      <c r="DJ425" s="159"/>
      <c r="DK425" s="159"/>
      <c r="DL425" s="159"/>
      <c r="DM425" s="159"/>
      <c r="DN425" s="159"/>
      <c r="DO425" s="159"/>
      <c r="DP425" s="159"/>
      <c r="DQ425" s="159"/>
      <c r="DR425" s="159"/>
      <c r="DS425" s="159"/>
      <c r="DT425" s="159"/>
      <c r="DU425" s="159"/>
      <c r="DV425" s="159"/>
      <c r="DW425" s="159"/>
      <c r="DX425" s="159"/>
      <c r="DY425" s="159"/>
      <c r="DZ425" s="159"/>
      <c r="EA425" s="159"/>
      <c r="EB425" s="159"/>
      <c r="EC425" s="159"/>
      <c r="ED425" s="159"/>
      <c r="EE425" s="159"/>
      <c r="EF425" s="159"/>
      <c r="EG425" s="159"/>
      <c r="EH425" s="159"/>
      <c r="EI425" s="159"/>
      <c r="EJ425" s="159"/>
      <c r="EK425" s="159"/>
      <c r="EL425" s="159"/>
      <c r="EM425" s="159"/>
      <c r="EN425" s="159"/>
      <c r="EO425" s="159"/>
      <c r="EP425" s="159"/>
      <c r="EQ425" s="159"/>
      <c r="ER425" s="159"/>
      <c r="ES425" s="159"/>
      <c r="ET425" s="159"/>
      <c r="EU425" s="159"/>
      <c r="EV425" s="159"/>
      <c r="EW425" s="159"/>
      <c r="EX425" s="159"/>
      <c r="EY425" s="159"/>
      <c r="EZ425" s="159"/>
      <c r="FA425" s="159"/>
      <c r="FB425" s="159"/>
      <c r="FC425" s="159"/>
      <c r="FD425" s="159"/>
      <c r="FE425" s="159"/>
      <c r="FF425" s="159"/>
      <c r="FG425" s="159"/>
      <c r="FH425" s="159"/>
      <c r="FI425" s="159"/>
      <c r="FJ425" s="159"/>
      <c r="FK425" s="159"/>
      <c r="FL425" s="159"/>
      <c r="FM425" s="159"/>
      <c r="FN425" s="159"/>
      <c r="FO425" s="159"/>
      <c r="FP425" s="159"/>
      <c r="FQ425" s="159"/>
      <c r="FR425" s="159"/>
      <c r="FS425" s="159"/>
      <c r="FT425" s="159"/>
      <c r="FU425" s="159"/>
      <c r="FV425" s="159"/>
      <c r="FW425" s="159"/>
      <c r="FX425" s="159"/>
      <c r="FY425" s="159"/>
      <c r="FZ425" s="159"/>
      <c r="GA425" s="159"/>
      <c r="GB425" s="159"/>
      <c r="GC425" s="159"/>
      <c r="GD425" s="159"/>
      <c r="GE425" s="159"/>
      <c r="GF425" s="159"/>
      <c r="GG425" s="159"/>
      <c r="GH425" s="159"/>
    </row>
    <row r="426" customFormat="false" ht="12.75" hidden="false" customHeight="false" outlineLevel="0" collapsed="false">
      <c r="A426" s="168"/>
      <c r="B426" s="149"/>
      <c r="C426" s="149"/>
      <c r="D426" s="149"/>
      <c r="E426" s="149"/>
      <c r="F426" s="149"/>
      <c r="G426" s="149"/>
      <c r="H426" s="148"/>
      <c r="I426" s="170"/>
      <c r="R426" s="148"/>
      <c r="S426" s="158"/>
      <c r="T426" s="159"/>
      <c r="U426" s="159"/>
      <c r="V426" s="159"/>
      <c r="W426" s="159"/>
      <c r="X426" s="159"/>
      <c r="Y426" s="159"/>
      <c r="Z426" s="159"/>
      <c r="AA426" s="159"/>
      <c r="AB426" s="159"/>
      <c r="AC426" s="159"/>
      <c r="AD426" s="159"/>
      <c r="AE426" s="159"/>
      <c r="AF426" s="159"/>
      <c r="AG426" s="159"/>
      <c r="AH426" s="159"/>
      <c r="AI426" s="159"/>
      <c r="AJ426" s="159"/>
      <c r="AK426" s="159"/>
      <c r="AL426" s="159"/>
      <c r="AM426" s="159"/>
      <c r="AN426" s="159"/>
      <c r="AO426" s="159"/>
      <c r="AP426" s="159"/>
      <c r="AQ426" s="159"/>
      <c r="AR426" s="159"/>
      <c r="AS426" s="159"/>
      <c r="AT426" s="159"/>
      <c r="AU426" s="159"/>
      <c r="AV426" s="159"/>
      <c r="AW426" s="159"/>
      <c r="AX426" s="159"/>
      <c r="AY426" s="159"/>
      <c r="AZ426" s="159"/>
      <c r="BA426" s="159"/>
      <c r="BB426" s="159"/>
      <c r="BC426" s="159"/>
      <c r="BD426" s="159"/>
      <c r="BE426" s="159"/>
      <c r="BF426" s="159"/>
      <c r="BG426" s="159"/>
      <c r="BH426" s="159"/>
      <c r="BI426" s="159"/>
      <c r="BJ426" s="159"/>
      <c r="BK426" s="159"/>
      <c r="BL426" s="159"/>
      <c r="BM426" s="159"/>
      <c r="BN426" s="159"/>
      <c r="BO426" s="159"/>
      <c r="BP426" s="159"/>
      <c r="BQ426" s="159"/>
      <c r="BR426" s="159"/>
      <c r="BS426" s="159"/>
      <c r="BT426" s="159"/>
      <c r="BU426" s="159"/>
      <c r="BV426" s="159"/>
      <c r="BW426" s="159"/>
      <c r="BX426" s="159"/>
      <c r="BY426" s="159"/>
      <c r="BZ426" s="159"/>
      <c r="CA426" s="159"/>
      <c r="CB426" s="159"/>
      <c r="CC426" s="159"/>
      <c r="CD426" s="159"/>
      <c r="CE426" s="159"/>
      <c r="CF426" s="159"/>
      <c r="CG426" s="159"/>
      <c r="CH426" s="159"/>
      <c r="CI426" s="159"/>
      <c r="CJ426" s="159"/>
      <c r="CK426" s="159"/>
      <c r="CL426" s="159"/>
      <c r="CM426" s="159"/>
      <c r="CN426" s="159"/>
      <c r="CO426" s="159"/>
      <c r="CP426" s="159"/>
      <c r="CQ426" s="159"/>
      <c r="CR426" s="159"/>
      <c r="CS426" s="159"/>
      <c r="CT426" s="159"/>
      <c r="CU426" s="159"/>
      <c r="CV426" s="159"/>
      <c r="CW426" s="159"/>
      <c r="CX426" s="159"/>
      <c r="CY426" s="159"/>
      <c r="CZ426" s="159"/>
      <c r="DA426" s="159"/>
      <c r="DB426" s="159"/>
      <c r="DC426" s="159"/>
      <c r="DD426" s="159"/>
      <c r="DE426" s="159"/>
      <c r="DF426" s="159"/>
      <c r="DG426" s="159"/>
      <c r="DH426" s="159"/>
      <c r="DI426" s="159"/>
      <c r="DJ426" s="159"/>
      <c r="DK426" s="159"/>
      <c r="DL426" s="159"/>
      <c r="DM426" s="159"/>
      <c r="DN426" s="159"/>
      <c r="DO426" s="159"/>
      <c r="DP426" s="159"/>
      <c r="DQ426" s="159"/>
      <c r="DR426" s="159"/>
      <c r="DS426" s="159"/>
      <c r="DT426" s="159"/>
      <c r="DU426" s="159"/>
      <c r="DV426" s="159"/>
      <c r="DW426" s="159"/>
      <c r="DX426" s="159"/>
      <c r="DY426" s="159"/>
      <c r="DZ426" s="159"/>
      <c r="EA426" s="159"/>
      <c r="EB426" s="159"/>
      <c r="EC426" s="159"/>
      <c r="ED426" s="159"/>
      <c r="EE426" s="159"/>
      <c r="EF426" s="159"/>
      <c r="EG426" s="159"/>
      <c r="EH426" s="159"/>
      <c r="EI426" s="159"/>
      <c r="EJ426" s="159"/>
      <c r="EK426" s="159"/>
      <c r="EL426" s="159"/>
      <c r="EM426" s="159"/>
      <c r="EN426" s="159"/>
      <c r="EO426" s="159"/>
      <c r="EP426" s="159"/>
      <c r="EQ426" s="159"/>
      <c r="ER426" s="159"/>
      <c r="ES426" s="159"/>
      <c r="ET426" s="159"/>
      <c r="EU426" s="159"/>
      <c r="EV426" s="159"/>
      <c r="EW426" s="159"/>
      <c r="EX426" s="159"/>
      <c r="EY426" s="159"/>
      <c r="EZ426" s="159"/>
      <c r="FA426" s="159"/>
      <c r="FB426" s="159"/>
      <c r="FC426" s="159"/>
      <c r="FD426" s="159"/>
      <c r="FE426" s="159"/>
      <c r="FF426" s="159"/>
      <c r="FG426" s="159"/>
      <c r="FH426" s="159"/>
      <c r="FI426" s="159"/>
      <c r="FJ426" s="159"/>
      <c r="FK426" s="159"/>
      <c r="FL426" s="159"/>
      <c r="FM426" s="159"/>
      <c r="FN426" s="159"/>
      <c r="FO426" s="159"/>
      <c r="FP426" s="159"/>
      <c r="FQ426" s="159"/>
      <c r="FR426" s="159"/>
      <c r="FS426" s="159"/>
      <c r="FT426" s="159"/>
      <c r="FU426" s="159"/>
      <c r="FV426" s="159"/>
      <c r="FW426" s="159"/>
      <c r="FX426" s="159"/>
      <c r="FY426" s="159"/>
      <c r="FZ426" s="159"/>
      <c r="GA426" s="159"/>
      <c r="GB426" s="159"/>
      <c r="GC426" s="159"/>
      <c r="GD426" s="159"/>
      <c r="GE426" s="159"/>
      <c r="GF426" s="159"/>
      <c r="GG426" s="159"/>
      <c r="GH426" s="159"/>
    </row>
    <row r="427" customFormat="false" ht="12.75" hidden="false" customHeight="false" outlineLevel="0" collapsed="false">
      <c r="A427" s="168"/>
      <c r="B427" s="149"/>
      <c r="C427" s="149"/>
      <c r="D427" s="149"/>
      <c r="E427" s="149"/>
      <c r="F427" s="149"/>
      <c r="G427" s="149"/>
      <c r="H427" s="148"/>
      <c r="I427" s="170"/>
      <c r="R427" s="148"/>
      <c r="S427" s="158"/>
      <c r="T427" s="159"/>
      <c r="U427" s="159"/>
      <c r="V427" s="159"/>
      <c r="W427" s="159"/>
      <c r="X427" s="159"/>
      <c r="Y427" s="159"/>
      <c r="Z427" s="159"/>
      <c r="AA427" s="159"/>
      <c r="AB427" s="159"/>
      <c r="AC427" s="159"/>
      <c r="AD427" s="159"/>
      <c r="AE427" s="159"/>
      <c r="AF427" s="159"/>
      <c r="AG427" s="159"/>
      <c r="AH427" s="159"/>
      <c r="AI427" s="159"/>
      <c r="AJ427" s="159"/>
      <c r="AK427" s="159"/>
      <c r="AL427" s="159"/>
      <c r="AM427" s="159"/>
      <c r="AN427" s="159"/>
      <c r="AO427" s="159"/>
      <c r="AP427" s="159"/>
      <c r="AQ427" s="159"/>
      <c r="AR427" s="159"/>
      <c r="AS427" s="159"/>
      <c r="AT427" s="159"/>
      <c r="AU427" s="159"/>
      <c r="AV427" s="159"/>
      <c r="AW427" s="159"/>
      <c r="AX427" s="159"/>
      <c r="AY427" s="159"/>
      <c r="AZ427" s="159"/>
      <c r="BA427" s="159"/>
      <c r="BB427" s="159"/>
      <c r="BC427" s="159"/>
      <c r="BD427" s="159"/>
      <c r="BE427" s="159"/>
      <c r="BF427" s="159"/>
      <c r="BG427" s="159"/>
      <c r="BH427" s="159"/>
      <c r="BI427" s="159"/>
      <c r="BJ427" s="159"/>
      <c r="BK427" s="159"/>
      <c r="BL427" s="159"/>
      <c r="BM427" s="159"/>
      <c r="BN427" s="159"/>
      <c r="BO427" s="159"/>
      <c r="BP427" s="159"/>
      <c r="BQ427" s="159"/>
      <c r="BR427" s="159"/>
      <c r="BS427" s="159"/>
      <c r="BT427" s="159"/>
      <c r="BU427" s="159"/>
      <c r="BV427" s="159"/>
      <c r="BW427" s="159"/>
      <c r="BX427" s="159"/>
      <c r="BY427" s="159"/>
      <c r="BZ427" s="159"/>
      <c r="CA427" s="159"/>
      <c r="CB427" s="159"/>
      <c r="CC427" s="159"/>
      <c r="CD427" s="159"/>
      <c r="CE427" s="159"/>
      <c r="CF427" s="159"/>
      <c r="CG427" s="159"/>
      <c r="CH427" s="159"/>
      <c r="CI427" s="159"/>
      <c r="CJ427" s="159"/>
      <c r="CK427" s="159"/>
      <c r="CL427" s="159"/>
      <c r="CM427" s="159"/>
      <c r="CN427" s="159"/>
      <c r="CO427" s="159"/>
      <c r="CP427" s="159"/>
      <c r="CQ427" s="159"/>
      <c r="CR427" s="159"/>
      <c r="CS427" s="159"/>
      <c r="CT427" s="159"/>
      <c r="CU427" s="159"/>
      <c r="CV427" s="159"/>
      <c r="CW427" s="159"/>
      <c r="CX427" s="159"/>
      <c r="CY427" s="159"/>
      <c r="CZ427" s="159"/>
      <c r="DA427" s="159"/>
      <c r="DB427" s="159"/>
      <c r="DC427" s="159"/>
      <c r="DD427" s="159"/>
      <c r="DE427" s="159"/>
      <c r="DF427" s="159"/>
      <c r="DG427" s="159"/>
      <c r="DH427" s="159"/>
      <c r="DI427" s="159"/>
      <c r="DJ427" s="159"/>
      <c r="DK427" s="159"/>
      <c r="DL427" s="159"/>
      <c r="DM427" s="159"/>
      <c r="DN427" s="159"/>
      <c r="DO427" s="159"/>
      <c r="DP427" s="159"/>
      <c r="DQ427" s="159"/>
      <c r="DR427" s="159"/>
      <c r="DS427" s="159"/>
      <c r="DT427" s="159"/>
      <c r="DU427" s="159"/>
      <c r="DV427" s="159"/>
      <c r="DW427" s="159"/>
      <c r="DX427" s="159"/>
      <c r="DY427" s="159"/>
      <c r="DZ427" s="159"/>
      <c r="EA427" s="159"/>
      <c r="EB427" s="159"/>
      <c r="EC427" s="159"/>
      <c r="ED427" s="159"/>
      <c r="EE427" s="159"/>
      <c r="EF427" s="159"/>
      <c r="EG427" s="159"/>
      <c r="EH427" s="159"/>
      <c r="EI427" s="159"/>
      <c r="EJ427" s="159"/>
      <c r="EK427" s="159"/>
      <c r="EL427" s="159"/>
      <c r="EM427" s="159"/>
      <c r="EN427" s="159"/>
      <c r="EO427" s="159"/>
      <c r="EP427" s="159"/>
      <c r="EQ427" s="159"/>
      <c r="ER427" s="159"/>
      <c r="ES427" s="159"/>
      <c r="ET427" s="159"/>
      <c r="EU427" s="159"/>
      <c r="EV427" s="159"/>
      <c r="EW427" s="159"/>
      <c r="EX427" s="159"/>
      <c r="EY427" s="159"/>
      <c r="EZ427" s="159"/>
      <c r="FA427" s="159"/>
      <c r="FB427" s="159"/>
      <c r="FC427" s="159"/>
      <c r="FD427" s="159"/>
      <c r="FE427" s="159"/>
      <c r="FF427" s="159"/>
      <c r="FG427" s="159"/>
      <c r="FH427" s="159"/>
      <c r="FI427" s="159"/>
      <c r="FJ427" s="159"/>
      <c r="FK427" s="159"/>
      <c r="FL427" s="159"/>
      <c r="FM427" s="159"/>
      <c r="FN427" s="159"/>
      <c r="FO427" s="159"/>
      <c r="FP427" s="159"/>
      <c r="FQ427" s="159"/>
      <c r="FR427" s="159"/>
      <c r="FS427" s="159"/>
      <c r="FT427" s="159"/>
      <c r="FU427" s="159"/>
      <c r="FV427" s="159"/>
      <c r="FW427" s="159"/>
      <c r="FX427" s="159"/>
      <c r="FY427" s="159"/>
      <c r="FZ427" s="159"/>
      <c r="GA427" s="159"/>
      <c r="GB427" s="159"/>
      <c r="GC427" s="159"/>
      <c r="GD427" s="159"/>
      <c r="GE427" s="159"/>
      <c r="GF427" s="159"/>
      <c r="GG427" s="159"/>
      <c r="GH427" s="159"/>
    </row>
    <row r="428" customFormat="false" ht="12.75" hidden="false" customHeight="false" outlineLevel="0" collapsed="false">
      <c r="A428" s="168"/>
      <c r="B428" s="149"/>
      <c r="C428" s="149"/>
      <c r="D428" s="149"/>
      <c r="E428" s="149"/>
      <c r="F428" s="149"/>
      <c r="G428" s="149"/>
      <c r="H428" s="148"/>
      <c r="I428" s="170"/>
      <c r="R428" s="148"/>
      <c r="S428" s="158"/>
      <c r="T428" s="159"/>
      <c r="U428" s="159"/>
      <c r="V428" s="159"/>
      <c r="W428" s="159"/>
      <c r="X428" s="159"/>
      <c r="Y428" s="159"/>
      <c r="Z428" s="159"/>
      <c r="AA428" s="159"/>
      <c r="AB428" s="159"/>
      <c r="AC428" s="159"/>
      <c r="AD428" s="159"/>
      <c r="AE428" s="159"/>
      <c r="AF428" s="159"/>
      <c r="AG428" s="159"/>
      <c r="AH428" s="159"/>
      <c r="AI428" s="159"/>
      <c r="AJ428" s="159"/>
      <c r="AK428" s="159"/>
      <c r="AL428" s="159"/>
      <c r="AM428" s="159"/>
      <c r="AN428" s="159"/>
      <c r="AO428" s="159"/>
      <c r="AP428" s="159"/>
      <c r="AQ428" s="159"/>
      <c r="AR428" s="159"/>
      <c r="AS428" s="159"/>
      <c r="AT428" s="159"/>
      <c r="AU428" s="159"/>
      <c r="AV428" s="159"/>
      <c r="AW428" s="159"/>
      <c r="AX428" s="159"/>
      <c r="AY428" s="159"/>
      <c r="AZ428" s="159"/>
      <c r="BA428" s="159"/>
      <c r="BB428" s="159"/>
      <c r="BC428" s="159"/>
      <c r="BD428" s="159"/>
      <c r="BE428" s="159"/>
      <c r="BF428" s="159"/>
      <c r="BG428" s="159"/>
      <c r="BH428" s="159"/>
      <c r="BI428" s="159"/>
      <c r="BJ428" s="159"/>
      <c r="BK428" s="159"/>
      <c r="BL428" s="159"/>
      <c r="BM428" s="159"/>
      <c r="BN428" s="159"/>
      <c r="BO428" s="159"/>
      <c r="BP428" s="159"/>
      <c r="BQ428" s="159"/>
      <c r="BR428" s="159"/>
      <c r="BS428" s="159"/>
      <c r="BT428" s="159"/>
      <c r="BU428" s="159"/>
      <c r="BV428" s="159"/>
      <c r="BW428" s="159"/>
      <c r="BX428" s="159"/>
      <c r="BY428" s="159"/>
      <c r="BZ428" s="159"/>
      <c r="CA428" s="159"/>
      <c r="CB428" s="159"/>
      <c r="CC428" s="159"/>
      <c r="CD428" s="159"/>
      <c r="CE428" s="159"/>
      <c r="CF428" s="159"/>
      <c r="CG428" s="159"/>
      <c r="CH428" s="159"/>
      <c r="CI428" s="159"/>
      <c r="CJ428" s="159"/>
      <c r="CK428" s="159"/>
      <c r="CL428" s="159"/>
      <c r="CM428" s="159"/>
      <c r="CN428" s="159"/>
      <c r="CO428" s="159"/>
      <c r="CP428" s="159"/>
      <c r="CQ428" s="159"/>
      <c r="CR428" s="159"/>
      <c r="CS428" s="159"/>
      <c r="CT428" s="159"/>
      <c r="CU428" s="159"/>
      <c r="CV428" s="159"/>
      <c r="CW428" s="159"/>
      <c r="CX428" s="159"/>
      <c r="CY428" s="159"/>
      <c r="CZ428" s="159"/>
      <c r="DA428" s="159"/>
      <c r="DB428" s="159"/>
      <c r="DC428" s="159"/>
      <c r="DD428" s="159"/>
      <c r="DE428" s="159"/>
      <c r="DF428" s="159"/>
      <c r="DG428" s="159"/>
      <c r="DH428" s="159"/>
      <c r="DI428" s="159"/>
      <c r="DJ428" s="159"/>
      <c r="DK428" s="159"/>
      <c r="DL428" s="159"/>
      <c r="DM428" s="159"/>
      <c r="DN428" s="159"/>
      <c r="DO428" s="159"/>
      <c r="DP428" s="159"/>
      <c r="DQ428" s="159"/>
      <c r="DR428" s="159"/>
      <c r="DS428" s="159"/>
      <c r="DT428" s="159"/>
      <c r="DU428" s="159"/>
      <c r="DV428" s="159"/>
      <c r="DW428" s="159"/>
      <c r="DX428" s="159"/>
      <c r="DY428" s="159"/>
      <c r="DZ428" s="159"/>
      <c r="EA428" s="159"/>
      <c r="EB428" s="159"/>
      <c r="EC428" s="159"/>
      <c r="ED428" s="159"/>
      <c r="EE428" s="159"/>
      <c r="EF428" s="159"/>
      <c r="EG428" s="159"/>
      <c r="EH428" s="159"/>
      <c r="EI428" s="159"/>
      <c r="EJ428" s="159"/>
      <c r="EK428" s="159"/>
      <c r="EL428" s="159"/>
      <c r="EM428" s="159"/>
      <c r="EN428" s="159"/>
      <c r="EO428" s="159"/>
      <c r="EP428" s="159"/>
      <c r="EQ428" s="159"/>
      <c r="ER428" s="159"/>
      <c r="ES428" s="159"/>
      <c r="ET428" s="159"/>
      <c r="EU428" s="159"/>
      <c r="EV428" s="159"/>
      <c r="EW428" s="159"/>
      <c r="EX428" s="159"/>
      <c r="EY428" s="159"/>
      <c r="EZ428" s="159"/>
      <c r="FA428" s="159"/>
      <c r="FB428" s="159"/>
      <c r="FC428" s="159"/>
      <c r="FD428" s="159"/>
      <c r="FE428" s="159"/>
      <c r="FF428" s="159"/>
      <c r="FG428" s="159"/>
      <c r="FH428" s="159"/>
      <c r="FI428" s="159"/>
      <c r="FJ428" s="159"/>
      <c r="FK428" s="159"/>
      <c r="FL428" s="159"/>
      <c r="FM428" s="159"/>
      <c r="FN428" s="159"/>
      <c r="FO428" s="159"/>
      <c r="FP428" s="159"/>
      <c r="FQ428" s="159"/>
      <c r="FR428" s="159"/>
      <c r="FS428" s="159"/>
      <c r="FT428" s="159"/>
      <c r="FU428" s="159"/>
      <c r="FV428" s="159"/>
      <c r="FW428" s="159"/>
      <c r="FX428" s="159"/>
      <c r="FY428" s="159"/>
      <c r="FZ428" s="159"/>
      <c r="GA428" s="159"/>
      <c r="GB428" s="159"/>
      <c r="GC428" s="159"/>
      <c r="GD428" s="159"/>
      <c r="GE428" s="159"/>
      <c r="GF428" s="159"/>
      <c r="GG428" s="159"/>
      <c r="GH428" s="159"/>
    </row>
    <row r="429" customFormat="false" ht="12.75" hidden="false" customHeight="false" outlineLevel="0" collapsed="false">
      <c r="A429" s="168"/>
      <c r="B429" s="149"/>
      <c r="C429" s="149"/>
      <c r="D429" s="149"/>
      <c r="E429" s="149"/>
      <c r="F429" s="149"/>
      <c r="G429" s="149"/>
      <c r="H429" s="148"/>
      <c r="I429" s="170"/>
      <c r="R429" s="148"/>
      <c r="S429" s="158"/>
      <c r="T429" s="159"/>
      <c r="U429" s="159"/>
      <c r="V429" s="159"/>
      <c r="W429" s="159"/>
      <c r="X429" s="159"/>
      <c r="Y429" s="159"/>
      <c r="Z429" s="159"/>
      <c r="AA429" s="159"/>
      <c r="AB429" s="159"/>
      <c r="AC429" s="159"/>
      <c r="AD429" s="159"/>
      <c r="AE429" s="159"/>
      <c r="AF429" s="159"/>
      <c r="AG429" s="159"/>
      <c r="AH429" s="159"/>
      <c r="AI429" s="159"/>
      <c r="AJ429" s="159"/>
      <c r="AK429" s="159"/>
      <c r="AL429" s="159"/>
      <c r="AM429" s="159"/>
      <c r="AN429" s="159"/>
      <c r="AO429" s="159"/>
      <c r="AP429" s="159"/>
      <c r="AQ429" s="159"/>
      <c r="AR429" s="159"/>
      <c r="AS429" s="159"/>
      <c r="AT429" s="159"/>
      <c r="AU429" s="159"/>
      <c r="AV429" s="159"/>
      <c r="AW429" s="159"/>
      <c r="AX429" s="159"/>
      <c r="AY429" s="159"/>
      <c r="AZ429" s="159"/>
      <c r="BA429" s="159"/>
      <c r="BB429" s="159"/>
      <c r="BC429" s="159"/>
      <c r="BD429" s="159"/>
      <c r="BE429" s="159"/>
      <c r="BF429" s="159"/>
      <c r="BG429" s="159"/>
      <c r="BH429" s="159"/>
      <c r="BI429" s="159"/>
      <c r="BJ429" s="159"/>
      <c r="BK429" s="159"/>
      <c r="BL429" s="159"/>
      <c r="BM429" s="159"/>
      <c r="BN429" s="159"/>
      <c r="BO429" s="159"/>
      <c r="BP429" s="159"/>
      <c r="BQ429" s="159"/>
      <c r="BR429" s="159"/>
      <c r="BS429" s="159"/>
      <c r="BT429" s="159"/>
      <c r="BU429" s="159"/>
      <c r="BV429" s="159"/>
      <c r="BW429" s="159"/>
      <c r="BX429" s="159"/>
      <c r="BY429" s="159"/>
      <c r="BZ429" s="159"/>
      <c r="CA429" s="159"/>
      <c r="CB429" s="159"/>
      <c r="CC429" s="159"/>
      <c r="CD429" s="159"/>
      <c r="CE429" s="159"/>
      <c r="CF429" s="159"/>
      <c r="CG429" s="159"/>
      <c r="CH429" s="159"/>
      <c r="CI429" s="159"/>
      <c r="CJ429" s="159"/>
      <c r="CK429" s="159"/>
      <c r="CL429" s="159"/>
      <c r="CM429" s="159"/>
      <c r="CN429" s="159"/>
      <c r="CO429" s="159"/>
      <c r="CP429" s="159"/>
      <c r="CQ429" s="159"/>
      <c r="CR429" s="159"/>
      <c r="CS429" s="159"/>
      <c r="CT429" s="159"/>
      <c r="CU429" s="159"/>
      <c r="CV429" s="159"/>
      <c r="CW429" s="159"/>
      <c r="CX429" s="159"/>
      <c r="CY429" s="159"/>
      <c r="CZ429" s="159"/>
      <c r="DA429" s="159"/>
      <c r="DB429" s="159"/>
      <c r="DC429" s="159"/>
      <c r="DD429" s="159"/>
      <c r="DE429" s="159"/>
      <c r="DF429" s="159"/>
      <c r="DG429" s="159"/>
      <c r="DH429" s="159"/>
      <c r="DI429" s="159"/>
      <c r="DJ429" s="159"/>
      <c r="DK429" s="159"/>
      <c r="DL429" s="159"/>
      <c r="DM429" s="159"/>
      <c r="DN429" s="159"/>
      <c r="DO429" s="159"/>
      <c r="DP429" s="159"/>
      <c r="DQ429" s="159"/>
      <c r="DR429" s="159"/>
      <c r="DS429" s="159"/>
      <c r="DT429" s="159"/>
      <c r="DU429" s="159"/>
      <c r="DV429" s="159"/>
      <c r="DW429" s="159"/>
      <c r="DX429" s="159"/>
      <c r="DY429" s="159"/>
      <c r="DZ429" s="159"/>
      <c r="EA429" s="159"/>
      <c r="EB429" s="159"/>
      <c r="EC429" s="159"/>
      <c r="ED429" s="159"/>
      <c r="EE429" s="159"/>
      <c r="EF429" s="159"/>
      <c r="EG429" s="159"/>
      <c r="EH429" s="159"/>
      <c r="EI429" s="159"/>
      <c r="EJ429" s="159"/>
      <c r="EK429" s="159"/>
      <c r="EL429" s="159"/>
      <c r="EM429" s="159"/>
      <c r="EN429" s="159"/>
      <c r="EO429" s="159"/>
      <c r="EP429" s="159"/>
      <c r="EQ429" s="159"/>
      <c r="ER429" s="159"/>
      <c r="ES429" s="159"/>
      <c r="ET429" s="159"/>
      <c r="EU429" s="159"/>
      <c r="EV429" s="159"/>
      <c r="EW429" s="159"/>
      <c r="EX429" s="159"/>
      <c r="EY429" s="159"/>
      <c r="EZ429" s="159"/>
      <c r="FA429" s="159"/>
      <c r="FB429" s="159"/>
      <c r="FC429" s="159"/>
      <c r="FD429" s="159"/>
      <c r="FE429" s="159"/>
      <c r="FF429" s="159"/>
      <c r="FG429" s="159"/>
      <c r="FH429" s="159"/>
      <c r="FI429" s="159"/>
      <c r="FJ429" s="159"/>
      <c r="FK429" s="159"/>
      <c r="FL429" s="159"/>
      <c r="FM429" s="159"/>
      <c r="FN429" s="159"/>
      <c r="FO429" s="159"/>
      <c r="FP429" s="159"/>
      <c r="FQ429" s="159"/>
      <c r="FR429" s="159"/>
      <c r="FS429" s="159"/>
      <c r="FT429" s="159"/>
      <c r="FU429" s="159"/>
      <c r="FV429" s="159"/>
      <c r="FW429" s="159"/>
      <c r="FX429" s="159"/>
      <c r="FY429" s="159"/>
      <c r="FZ429" s="159"/>
      <c r="GA429" s="159"/>
      <c r="GB429" s="159"/>
      <c r="GC429" s="159"/>
      <c r="GD429" s="159"/>
      <c r="GE429" s="159"/>
      <c r="GF429" s="159"/>
      <c r="GG429" s="159"/>
      <c r="GH429" s="159"/>
    </row>
    <row r="430" customFormat="false" ht="12.75" hidden="false" customHeight="false" outlineLevel="0" collapsed="false">
      <c r="A430" s="168"/>
      <c r="B430" s="149"/>
      <c r="C430" s="149"/>
      <c r="D430" s="149"/>
      <c r="E430" s="149"/>
      <c r="F430" s="149"/>
      <c r="G430" s="149"/>
      <c r="H430" s="148"/>
      <c r="I430" s="170"/>
      <c r="R430" s="148"/>
      <c r="S430" s="158"/>
      <c r="T430" s="159"/>
      <c r="U430" s="159"/>
      <c r="V430" s="159"/>
      <c r="W430" s="159"/>
      <c r="X430" s="159"/>
      <c r="Y430" s="159"/>
      <c r="Z430" s="159"/>
      <c r="AA430" s="159"/>
      <c r="AB430" s="159"/>
      <c r="AC430" s="159"/>
      <c r="AD430" s="159"/>
      <c r="AE430" s="159"/>
      <c r="AF430" s="159"/>
      <c r="AG430" s="159"/>
      <c r="AH430" s="159"/>
      <c r="AI430" s="159"/>
      <c r="AJ430" s="159"/>
      <c r="AK430" s="159"/>
      <c r="AL430" s="159"/>
      <c r="AM430" s="159"/>
      <c r="AN430" s="159"/>
      <c r="AO430" s="159"/>
      <c r="AP430" s="159"/>
      <c r="AQ430" s="159"/>
      <c r="AR430" s="159"/>
      <c r="AS430" s="159"/>
      <c r="AT430" s="159"/>
      <c r="AU430" s="159"/>
      <c r="AV430" s="159"/>
      <c r="AW430" s="159"/>
      <c r="AX430" s="159"/>
      <c r="AY430" s="159"/>
      <c r="AZ430" s="159"/>
      <c r="BA430" s="159"/>
      <c r="BB430" s="159"/>
      <c r="BC430" s="159"/>
      <c r="BD430" s="159"/>
      <c r="BE430" s="159"/>
      <c r="BF430" s="159"/>
      <c r="BG430" s="159"/>
      <c r="BH430" s="159"/>
      <c r="BI430" s="159"/>
      <c r="BJ430" s="159"/>
      <c r="BK430" s="159"/>
      <c r="BL430" s="159"/>
      <c r="BM430" s="159"/>
      <c r="BN430" s="159"/>
      <c r="BO430" s="159"/>
      <c r="BP430" s="159"/>
      <c r="BQ430" s="159"/>
      <c r="BR430" s="159"/>
      <c r="BS430" s="159"/>
      <c r="BT430" s="159"/>
      <c r="BU430" s="159"/>
      <c r="BV430" s="159"/>
      <c r="BW430" s="159"/>
      <c r="BX430" s="159"/>
      <c r="BY430" s="159"/>
      <c r="BZ430" s="159"/>
      <c r="CA430" s="159"/>
      <c r="CB430" s="159"/>
      <c r="CC430" s="159"/>
      <c r="CD430" s="159"/>
      <c r="CE430" s="159"/>
      <c r="CF430" s="159"/>
      <c r="CG430" s="159"/>
      <c r="CH430" s="159"/>
      <c r="CI430" s="159"/>
      <c r="CJ430" s="159"/>
      <c r="CK430" s="159"/>
      <c r="CL430" s="159"/>
      <c r="CM430" s="159"/>
      <c r="CN430" s="159"/>
      <c r="CO430" s="159"/>
      <c r="CP430" s="159"/>
      <c r="CQ430" s="159"/>
      <c r="CR430" s="159"/>
      <c r="CS430" s="159"/>
      <c r="CT430" s="159"/>
      <c r="CU430" s="159"/>
      <c r="CV430" s="159"/>
      <c r="CW430" s="159"/>
      <c r="CX430" s="159"/>
      <c r="CY430" s="159"/>
      <c r="CZ430" s="159"/>
      <c r="DA430" s="159"/>
      <c r="DB430" s="159"/>
      <c r="DC430" s="159"/>
      <c r="DD430" s="159"/>
      <c r="DE430" s="159"/>
      <c r="DF430" s="159"/>
      <c r="DG430" s="159"/>
      <c r="DH430" s="159"/>
      <c r="DI430" s="159"/>
      <c r="DJ430" s="159"/>
      <c r="DK430" s="159"/>
      <c r="DL430" s="159"/>
      <c r="DM430" s="159"/>
      <c r="DN430" s="159"/>
      <c r="DO430" s="159"/>
      <c r="DP430" s="159"/>
      <c r="DQ430" s="159"/>
      <c r="DR430" s="159"/>
      <c r="DS430" s="159"/>
      <c r="DT430" s="159"/>
      <c r="DU430" s="159"/>
      <c r="DV430" s="159"/>
      <c r="DW430" s="159"/>
      <c r="DX430" s="159"/>
      <c r="DY430" s="159"/>
      <c r="DZ430" s="159"/>
      <c r="EA430" s="159"/>
      <c r="EB430" s="159"/>
      <c r="EC430" s="159"/>
      <c r="ED430" s="159"/>
      <c r="EE430" s="159"/>
      <c r="EF430" s="159"/>
      <c r="EG430" s="159"/>
      <c r="EH430" s="159"/>
      <c r="EI430" s="159"/>
      <c r="EJ430" s="159"/>
      <c r="EK430" s="159"/>
      <c r="EL430" s="159"/>
      <c r="EM430" s="159"/>
      <c r="EN430" s="159"/>
      <c r="EO430" s="159"/>
      <c r="EP430" s="159"/>
      <c r="EQ430" s="159"/>
      <c r="ER430" s="159"/>
      <c r="ES430" s="159"/>
      <c r="ET430" s="159"/>
      <c r="EU430" s="159"/>
      <c r="EV430" s="159"/>
      <c r="EW430" s="159"/>
      <c r="EX430" s="159"/>
      <c r="EY430" s="159"/>
      <c r="EZ430" s="159"/>
      <c r="FA430" s="159"/>
      <c r="FB430" s="159"/>
      <c r="FC430" s="159"/>
      <c r="FD430" s="159"/>
      <c r="FE430" s="159"/>
      <c r="FF430" s="159"/>
      <c r="FG430" s="159"/>
      <c r="FH430" s="159"/>
      <c r="FI430" s="159"/>
      <c r="FJ430" s="159"/>
      <c r="FK430" s="159"/>
      <c r="FL430" s="159"/>
      <c r="FM430" s="159"/>
      <c r="FN430" s="159"/>
      <c r="FO430" s="159"/>
      <c r="FP430" s="159"/>
      <c r="FQ430" s="159"/>
      <c r="FR430" s="159"/>
      <c r="FS430" s="159"/>
      <c r="FT430" s="159"/>
      <c r="FU430" s="159"/>
      <c r="FV430" s="159"/>
      <c r="FW430" s="159"/>
      <c r="FX430" s="159"/>
      <c r="FY430" s="159"/>
      <c r="FZ430" s="159"/>
      <c r="GA430" s="159"/>
      <c r="GB430" s="159"/>
      <c r="GC430" s="159"/>
      <c r="GD430" s="159"/>
      <c r="GE430" s="159"/>
      <c r="GF430" s="159"/>
      <c r="GG430" s="159"/>
      <c r="GH430" s="159"/>
    </row>
    <row r="431" customFormat="false" ht="12.75" hidden="false" customHeight="false" outlineLevel="0" collapsed="false">
      <c r="A431" s="168"/>
      <c r="B431" s="149"/>
      <c r="C431" s="149"/>
      <c r="D431" s="149"/>
      <c r="E431" s="149"/>
      <c r="F431" s="149"/>
      <c r="G431" s="149"/>
      <c r="H431" s="148"/>
      <c r="I431" s="170"/>
      <c r="R431" s="148"/>
      <c r="S431" s="158"/>
      <c r="T431" s="159"/>
      <c r="U431" s="159"/>
      <c r="V431" s="159"/>
      <c r="W431" s="159"/>
      <c r="X431" s="159"/>
      <c r="Y431" s="159"/>
      <c r="Z431" s="159"/>
      <c r="AA431" s="159"/>
      <c r="AB431" s="159"/>
      <c r="AC431" s="159"/>
      <c r="AD431" s="159"/>
      <c r="AE431" s="159"/>
      <c r="AF431" s="159"/>
      <c r="AG431" s="159"/>
      <c r="AH431" s="159"/>
      <c r="AI431" s="159"/>
      <c r="AJ431" s="159"/>
      <c r="AK431" s="159"/>
      <c r="AL431" s="159"/>
      <c r="AM431" s="159"/>
      <c r="AN431" s="159"/>
      <c r="AO431" s="159"/>
      <c r="AP431" s="159"/>
      <c r="AQ431" s="159"/>
      <c r="AR431" s="159"/>
      <c r="AS431" s="159"/>
      <c r="AT431" s="159"/>
      <c r="AU431" s="159"/>
      <c r="AV431" s="159"/>
      <c r="AW431" s="159"/>
      <c r="AX431" s="159"/>
      <c r="AY431" s="159"/>
      <c r="AZ431" s="159"/>
      <c r="BA431" s="159"/>
      <c r="BB431" s="159"/>
      <c r="BC431" s="159"/>
      <c r="BD431" s="159"/>
      <c r="BE431" s="159"/>
      <c r="BF431" s="159"/>
      <c r="BG431" s="159"/>
      <c r="BH431" s="159"/>
      <c r="BI431" s="159"/>
      <c r="BJ431" s="159"/>
      <c r="BK431" s="159"/>
      <c r="BL431" s="159"/>
      <c r="BM431" s="159"/>
      <c r="BN431" s="159"/>
      <c r="BO431" s="159"/>
      <c r="BP431" s="159"/>
      <c r="BQ431" s="159"/>
      <c r="BR431" s="159"/>
      <c r="BS431" s="159"/>
      <c r="BT431" s="159"/>
      <c r="BU431" s="159"/>
      <c r="BV431" s="159"/>
      <c r="BW431" s="159"/>
      <c r="BX431" s="159"/>
      <c r="BY431" s="159"/>
      <c r="BZ431" s="159"/>
      <c r="CA431" s="159"/>
      <c r="CB431" s="159"/>
      <c r="CC431" s="159"/>
      <c r="CD431" s="159"/>
      <c r="CE431" s="159"/>
      <c r="CF431" s="159"/>
      <c r="CG431" s="159"/>
      <c r="CH431" s="159"/>
      <c r="CI431" s="159"/>
      <c r="CJ431" s="159"/>
      <c r="CK431" s="159"/>
      <c r="CL431" s="159"/>
      <c r="CM431" s="159"/>
      <c r="CN431" s="159"/>
      <c r="CO431" s="159"/>
      <c r="CP431" s="159"/>
      <c r="CQ431" s="159"/>
      <c r="CR431" s="159"/>
      <c r="CS431" s="159"/>
      <c r="CT431" s="159"/>
      <c r="CU431" s="159"/>
      <c r="CV431" s="159"/>
      <c r="CW431" s="159"/>
      <c r="CX431" s="159"/>
      <c r="CY431" s="159"/>
      <c r="CZ431" s="159"/>
      <c r="DA431" s="159"/>
      <c r="DB431" s="159"/>
      <c r="DC431" s="159"/>
      <c r="DD431" s="159"/>
      <c r="DE431" s="159"/>
      <c r="DF431" s="159"/>
      <c r="DG431" s="159"/>
      <c r="DH431" s="159"/>
      <c r="DI431" s="159"/>
      <c r="DJ431" s="159"/>
      <c r="DK431" s="159"/>
      <c r="DL431" s="159"/>
      <c r="DM431" s="159"/>
      <c r="DN431" s="159"/>
      <c r="DO431" s="159"/>
      <c r="DP431" s="159"/>
      <c r="DQ431" s="159"/>
      <c r="DR431" s="159"/>
      <c r="DS431" s="159"/>
      <c r="DT431" s="159"/>
      <c r="DU431" s="159"/>
      <c r="DV431" s="159"/>
      <c r="DW431" s="159"/>
      <c r="DX431" s="159"/>
      <c r="DY431" s="159"/>
      <c r="DZ431" s="159"/>
      <c r="EA431" s="159"/>
      <c r="EB431" s="159"/>
      <c r="EC431" s="159"/>
      <c r="ED431" s="159"/>
      <c r="EE431" s="159"/>
      <c r="EF431" s="159"/>
      <c r="EG431" s="159"/>
      <c r="EH431" s="159"/>
      <c r="EI431" s="159"/>
      <c r="EJ431" s="159"/>
      <c r="EK431" s="159"/>
      <c r="EL431" s="159"/>
      <c r="EM431" s="159"/>
      <c r="EN431" s="159"/>
      <c r="EO431" s="159"/>
      <c r="EP431" s="159"/>
      <c r="EQ431" s="159"/>
      <c r="ER431" s="159"/>
      <c r="ES431" s="159"/>
      <c r="ET431" s="159"/>
      <c r="EU431" s="159"/>
      <c r="EV431" s="159"/>
      <c r="EW431" s="159"/>
      <c r="EX431" s="159"/>
      <c r="EY431" s="159"/>
      <c r="EZ431" s="159"/>
      <c r="FA431" s="159"/>
      <c r="FB431" s="159"/>
      <c r="FC431" s="159"/>
      <c r="FD431" s="159"/>
      <c r="FE431" s="159"/>
      <c r="FF431" s="159"/>
      <c r="FG431" s="159"/>
      <c r="FH431" s="159"/>
      <c r="FI431" s="159"/>
      <c r="FJ431" s="159"/>
      <c r="FK431" s="159"/>
      <c r="FL431" s="159"/>
      <c r="FM431" s="159"/>
      <c r="FN431" s="159"/>
      <c r="FO431" s="159"/>
      <c r="FP431" s="159"/>
      <c r="FQ431" s="159"/>
      <c r="FR431" s="159"/>
      <c r="FS431" s="159"/>
      <c r="FT431" s="159"/>
      <c r="FU431" s="159"/>
      <c r="FV431" s="159"/>
      <c r="FW431" s="159"/>
      <c r="FX431" s="159"/>
      <c r="FY431" s="159"/>
      <c r="FZ431" s="159"/>
      <c r="GA431" s="159"/>
      <c r="GB431" s="159"/>
      <c r="GC431" s="159"/>
      <c r="GD431" s="159"/>
      <c r="GE431" s="159"/>
      <c r="GF431" s="159"/>
      <c r="GG431" s="159"/>
      <c r="GH431" s="159"/>
    </row>
    <row r="432" customFormat="false" ht="12.75" hidden="false" customHeight="false" outlineLevel="0" collapsed="false">
      <c r="A432" s="168"/>
      <c r="B432" s="149"/>
      <c r="C432" s="149"/>
      <c r="D432" s="149"/>
      <c r="E432" s="149"/>
      <c r="F432" s="149"/>
      <c r="G432" s="149"/>
      <c r="H432" s="148"/>
      <c r="I432" s="170"/>
      <c r="R432" s="148"/>
      <c r="S432" s="158"/>
      <c r="T432" s="159"/>
      <c r="U432" s="159"/>
      <c r="V432" s="159"/>
      <c r="W432" s="159"/>
      <c r="X432" s="159"/>
      <c r="Y432" s="159"/>
      <c r="Z432" s="159"/>
      <c r="AA432" s="159"/>
      <c r="AB432" s="159"/>
      <c r="AC432" s="159"/>
      <c r="AD432" s="159"/>
      <c r="AE432" s="159"/>
      <c r="AF432" s="159"/>
      <c r="AG432" s="159"/>
      <c r="AH432" s="159"/>
      <c r="AI432" s="159"/>
      <c r="AJ432" s="159"/>
      <c r="AK432" s="159"/>
      <c r="AL432" s="159"/>
      <c r="AM432" s="159"/>
      <c r="AN432" s="159"/>
      <c r="AO432" s="159"/>
      <c r="AP432" s="159"/>
      <c r="AQ432" s="159"/>
      <c r="AR432" s="159"/>
      <c r="AS432" s="159"/>
      <c r="AT432" s="159"/>
      <c r="AU432" s="159"/>
      <c r="AV432" s="159"/>
      <c r="AW432" s="159"/>
      <c r="AX432" s="159"/>
      <c r="AY432" s="159"/>
      <c r="AZ432" s="159"/>
      <c r="BA432" s="159"/>
      <c r="BB432" s="159"/>
      <c r="BC432" s="159"/>
      <c r="BD432" s="159"/>
      <c r="BE432" s="159"/>
      <c r="BF432" s="159"/>
      <c r="BG432" s="159"/>
      <c r="BH432" s="159"/>
      <c r="BI432" s="159"/>
      <c r="BJ432" s="159"/>
      <c r="BK432" s="159"/>
      <c r="BL432" s="159"/>
      <c r="BM432" s="159"/>
      <c r="BN432" s="159"/>
      <c r="BO432" s="159"/>
      <c r="BP432" s="159"/>
      <c r="BQ432" s="159"/>
      <c r="BR432" s="159"/>
      <c r="BS432" s="159"/>
      <c r="BT432" s="159"/>
      <c r="BU432" s="159"/>
      <c r="BV432" s="159"/>
      <c r="BW432" s="159"/>
      <c r="BX432" s="159"/>
      <c r="BY432" s="159"/>
      <c r="BZ432" s="159"/>
      <c r="CA432" s="159"/>
      <c r="CB432" s="159"/>
      <c r="CC432" s="159"/>
      <c r="CD432" s="159"/>
      <c r="CE432" s="159"/>
      <c r="CF432" s="159"/>
      <c r="CG432" s="159"/>
      <c r="CH432" s="159"/>
      <c r="CI432" s="159"/>
      <c r="CJ432" s="159"/>
      <c r="CK432" s="159"/>
      <c r="CL432" s="159"/>
      <c r="CM432" s="159"/>
      <c r="CN432" s="159"/>
      <c r="CO432" s="159"/>
      <c r="CP432" s="159"/>
      <c r="CQ432" s="159"/>
      <c r="CR432" s="159"/>
      <c r="CS432" s="159"/>
      <c r="CT432" s="159"/>
      <c r="CU432" s="159"/>
      <c r="CV432" s="159"/>
      <c r="CW432" s="159"/>
      <c r="CX432" s="159"/>
      <c r="CY432" s="159"/>
      <c r="CZ432" s="159"/>
      <c r="DA432" s="159"/>
      <c r="DB432" s="159"/>
      <c r="DC432" s="159"/>
      <c r="DD432" s="159"/>
      <c r="DE432" s="159"/>
      <c r="DF432" s="159"/>
      <c r="DG432" s="159"/>
      <c r="DH432" s="159"/>
      <c r="DI432" s="159"/>
      <c r="DJ432" s="159"/>
      <c r="DK432" s="159"/>
      <c r="DL432" s="159"/>
      <c r="DM432" s="159"/>
      <c r="DN432" s="159"/>
      <c r="DO432" s="159"/>
      <c r="DP432" s="159"/>
      <c r="DQ432" s="159"/>
      <c r="DR432" s="159"/>
      <c r="DS432" s="159"/>
      <c r="DT432" s="159"/>
      <c r="DU432" s="159"/>
      <c r="DV432" s="159"/>
      <c r="DW432" s="159"/>
      <c r="DX432" s="159"/>
      <c r="DY432" s="159"/>
      <c r="DZ432" s="159"/>
      <c r="EA432" s="159"/>
      <c r="EB432" s="159"/>
      <c r="EC432" s="159"/>
      <c r="ED432" s="159"/>
      <c r="EE432" s="159"/>
      <c r="EF432" s="159"/>
      <c r="EG432" s="159"/>
      <c r="EH432" s="159"/>
      <c r="EI432" s="159"/>
      <c r="EJ432" s="159"/>
      <c r="EK432" s="159"/>
      <c r="EL432" s="159"/>
      <c r="EM432" s="159"/>
      <c r="EN432" s="159"/>
      <c r="EO432" s="159"/>
      <c r="EP432" s="159"/>
      <c r="EQ432" s="159"/>
      <c r="ER432" s="159"/>
      <c r="ES432" s="159"/>
      <c r="ET432" s="159"/>
      <c r="EU432" s="159"/>
      <c r="EV432" s="159"/>
      <c r="EW432" s="159"/>
      <c r="EX432" s="159"/>
      <c r="EY432" s="159"/>
      <c r="EZ432" s="159"/>
      <c r="FA432" s="159"/>
      <c r="FB432" s="159"/>
      <c r="FC432" s="159"/>
      <c r="FD432" s="159"/>
      <c r="FE432" s="159"/>
      <c r="FF432" s="159"/>
      <c r="FG432" s="159"/>
      <c r="FH432" s="159"/>
      <c r="FI432" s="159"/>
      <c r="FJ432" s="159"/>
      <c r="FK432" s="159"/>
      <c r="FL432" s="159"/>
      <c r="FM432" s="159"/>
      <c r="FN432" s="159"/>
      <c r="FO432" s="159"/>
      <c r="FP432" s="159"/>
      <c r="FQ432" s="159"/>
      <c r="FR432" s="159"/>
      <c r="FS432" s="159"/>
      <c r="FT432" s="159"/>
      <c r="FU432" s="159"/>
      <c r="FV432" s="159"/>
      <c r="FW432" s="159"/>
      <c r="FX432" s="159"/>
      <c r="FY432" s="159"/>
      <c r="FZ432" s="159"/>
      <c r="GA432" s="159"/>
      <c r="GB432" s="159"/>
      <c r="GC432" s="159"/>
      <c r="GD432" s="159"/>
      <c r="GE432" s="159"/>
      <c r="GF432" s="159"/>
      <c r="GG432" s="159"/>
      <c r="GH432" s="159"/>
    </row>
    <row r="433" customFormat="false" ht="12.75" hidden="false" customHeight="false" outlineLevel="0" collapsed="false">
      <c r="A433" s="168"/>
      <c r="B433" s="149"/>
      <c r="C433" s="149"/>
      <c r="D433" s="149"/>
      <c r="E433" s="149"/>
      <c r="F433" s="149"/>
      <c r="G433" s="149"/>
      <c r="H433" s="148"/>
      <c r="I433" s="170"/>
      <c r="R433" s="148"/>
      <c r="S433" s="158"/>
      <c r="T433" s="159"/>
      <c r="U433" s="159"/>
      <c r="V433" s="159"/>
      <c r="W433" s="159"/>
      <c r="X433" s="159"/>
      <c r="Y433" s="159"/>
      <c r="Z433" s="159"/>
      <c r="AA433" s="159"/>
      <c r="AB433" s="159"/>
      <c r="AC433" s="159"/>
      <c r="AD433" s="159"/>
      <c r="AE433" s="159"/>
      <c r="AF433" s="159"/>
      <c r="AG433" s="159"/>
      <c r="AH433" s="159"/>
      <c r="AI433" s="159"/>
      <c r="AJ433" s="159"/>
      <c r="AK433" s="159"/>
      <c r="AL433" s="159"/>
      <c r="AM433" s="159"/>
      <c r="AN433" s="159"/>
      <c r="AO433" s="159"/>
      <c r="AP433" s="159"/>
      <c r="AQ433" s="159"/>
      <c r="AR433" s="159"/>
      <c r="AS433" s="159"/>
      <c r="AT433" s="159"/>
      <c r="AU433" s="159"/>
      <c r="AV433" s="159"/>
      <c r="AW433" s="159"/>
      <c r="AX433" s="159"/>
      <c r="AY433" s="159"/>
      <c r="AZ433" s="159"/>
      <c r="BA433" s="159"/>
      <c r="BB433" s="159"/>
      <c r="BC433" s="159"/>
      <c r="BD433" s="159"/>
      <c r="BE433" s="159"/>
      <c r="BF433" s="159"/>
      <c r="BG433" s="159"/>
      <c r="BH433" s="159"/>
      <c r="BI433" s="159"/>
      <c r="BJ433" s="159"/>
      <c r="BK433" s="159"/>
      <c r="BL433" s="159"/>
      <c r="BM433" s="159"/>
      <c r="BN433" s="159"/>
      <c r="BO433" s="159"/>
      <c r="BP433" s="159"/>
      <c r="BQ433" s="159"/>
      <c r="BR433" s="159"/>
      <c r="BS433" s="159"/>
      <c r="BT433" s="159"/>
      <c r="BU433" s="159"/>
      <c r="BV433" s="159"/>
      <c r="BW433" s="159"/>
      <c r="BX433" s="159"/>
      <c r="BY433" s="159"/>
      <c r="BZ433" s="159"/>
      <c r="CA433" s="159"/>
      <c r="CB433" s="159"/>
      <c r="CC433" s="159"/>
      <c r="CD433" s="159"/>
      <c r="CE433" s="159"/>
      <c r="CF433" s="159"/>
      <c r="CG433" s="159"/>
      <c r="CH433" s="159"/>
      <c r="CI433" s="159"/>
      <c r="CJ433" s="159"/>
      <c r="CK433" s="159"/>
      <c r="CL433" s="159"/>
      <c r="CM433" s="159"/>
      <c r="CN433" s="159"/>
      <c r="CO433" s="159"/>
      <c r="CP433" s="159"/>
      <c r="CQ433" s="159"/>
      <c r="CR433" s="159"/>
      <c r="CS433" s="159"/>
      <c r="CT433" s="159"/>
      <c r="CU433" s="159"/>
      <c r="CV433" s="159"/>
      <c r="CW433" s="159"/>
      <c r="CX433" s="159"/>
      <c r="CY433" s="159"/>
      <c r="CZ433" s="159"/>
      <c r="DA433" s="159"/>
      <c r="DB433" s="159"/>
      <c r="DC433" s="159"/>
      <c r="DD433" s="159"/>
      <c r="DE433" s="159"/>
      <c r="DF433" s="159"/>
      <c r="DG433" s="159"/>
      <c r="DH433" s="159"/>
      <c r="DI433" s="159"/>
      <c r="DJ433" s="159"/>
      <c r="DK433" s="159"/>
      <c r="DL433" s="159"/>
      <c r="DM433" s="159"/>
      <c r="DN433" s="159"/>
      <c r="DO433" s="159"/>
      <c r="DP433" s="159"/>
      <c r="DQ433" s="159"/>
      <c r="DR433" s="159"/>
      <c r="DS433" s="159"/>
      <c r="DT433" s="159"/>
      <c r="DU433" s="159"/>
      <c r="DV433" s="159"/>
      <c r="DW433" s="159"/>
      <c r="DX433" s="159"/>
      <c r="DY433" s="159"/>
      <c r="DZ433" s="159"/>
      <c r="EA433" s="159"/>
      <c r="EB433" s="159"/>
      <c r="EC433" s="159"/>
      <c r="ED433" s="159"/>
      <c r="EE433" s="159"/>
      <c r="EF433" s="159"/>
      <c r="EG433" s="159"/>
      <c r="EH433" s="159"/>
      <c r="EI433" s="159"/>
      <c r="EJ433" s="159"/>
      <c r="EK433" s="159"/>
      <c r="EL433" s="159"/>
      <c r="EM433" s="159"/>
      <c r="EN433" s="159"/>
      <c r="EO433" s="159"/>
      <c r="EP433" s="159"/>
      <c r="EQ433" s="159"/>
      <c r="ER433" s="159"/>
      <c r="ES433" s="159"/>
      <c r="ET433" s="159"/>
      <c r="EU433" s="159"/>
      <c r="EV433" s="159"/>
      <c r="EW433" s="159"/>
      <c r="EX433" s="159"/>
      <c r="EY433" s="159"/>
      <c r="EZ433" s="159"/>
      <c r="FA433" s="159"/>
      <c r="FB433" s="159"/>
      <c r="FC433" s="159"/>
      <c r="FD433" s="159"/>
      <c r="FE433" s="159"/>
      <c r="FF433" s="159"/>
      <c r="FG433" s="159"/>
      <c r="FH433" s="159"/>
      <c r="FI433" s="159"/>
      <c r="FJ433" s="159"/>
      <c r="FK433" s="159"/>
      <c r="FL433" s="159"/>
      <c r="FM433" s="159"/>
      <c r="FN433" s="159"/>
      <c r="FO433" s="159"/>
      <c r="FP433" s="159"/>
      <c r="FQ433" s="159"/>
      <c r="FR433" s="159"/>
      <c r="FS433" s="159"/>
      <c r="FT433" s="159"/>
      <c r="FU433" s="159"/>
      <c r="FV433" s="159"/>
      <c r="FW433" s="159"/>
      <c r="FX433" s="159"/>
      <c r="FY433" s="159"/>
      <c r="FZ433" s="159"/>
      <c r="GA433" s="159"/>
      <c r="GB433" s="159"/>
      <c r="GC433" s="159"/>
      <c r="GD433" s="159"/>
      <c r="GE433" s="159"/>
      <c r="GF433" s="159"/>
      <c r="GG433" s="159"/>
      <c r="GH433" s="159"/>
    </row>
    <row r="434" customFormat="false" ht="12.75" hidden="false" customHeight="false" outlineLevel="0" collapsed="false">
      <c r="A434" s="168"/>
      <c r="B434" s="149"/>
      <c r="C434" s="149"/>
      <c r="D434" s="149"/>
      <c r="E434" s="149"/>
      <c r="F434" s="149"/>
      <c r="G434" s="149"/>
      <c r="H434" s="148"/>
      <c r="I434" s="170"/>
      <c r="R434" s="148"/>
      <c r="S434" s="158"/>
      <c r="T434" s="159"/>
      <c r="U434" s="159"/>
      <c r="V434" s="159"/>
      <c r="W434" s="159"/>
      <c r="X434" s="159"/>
      <c r="Y434" s="159"/>
      <c r="Z434" s="159"/>
      <c r="AA434" s="159"/>
      <c r="AB434" s="159"/>
      <c r="AC434" s="159"/>
      <c r="AD434" s="159"/>
      <c r="AE434" s="159"/>
      <c r="AF434" s="159"/>
      <c r="AG434" s="159"/>
      <c r="AH434" s="159"/>
      <c r="AI434" s="159"/>
      <c r="AJ434" s="159"/>
      <c r="AK434" s="159"/>
      <c r="AL434" s="159"/>
      <c r="AM434" s="159"/>
      <c r="AN434" s="159"/>
      <c r="AO434" s="159"/>
      <c r="AP434" s="159"/>
      <c r="AQ434" s="159"/>
      <c r="AR434" s="159"/>
      <c r="AS434" s="159"/>
      <c r="AT434" s="159"/>
      <c r="AU434" s="159"/>
      <c r="AV434" s="159"/>
      <c r="AW434" s="159"/>
      <c r="AX434" s="159"/>
      <c r="AY434" s="159"/>
      <c r="AZ434" s="159"/>
      <c r="BA434" s="159"/>
      <c r="BB434" s="159"/>
      <c r="BC434" s="159"/>
      <c r="BD434" s="159"/>
      <c r="BE434" s="159"/>
      <c r="BF434" s="159"/>
      <c r="BG434" s="159"/>
      <c r="BH434" s="159"/>
      <c r="BI434" s="159"/>
      <c r="BJ434" s="159"/>
      <c r="BK434" s="159"/>
      <c r="BL434" s="159"/>
      <c r="BM434" s="159"/>
      <c r="BN434" s="159"/>
      <c r="BO434" s="159"/>
      <c r="BP434" s="159"/>
      <c r="BQ434" s="159"/>
      <c r="BR434" s="159"/>
      <c r="BS434" s="159"/>
      <c r="BT434" s="159"/>
      <c r="BU434" s="159"/>
      <c r="BV434" s="159"/>
      <c r="BW434" s="159"/>
      <c r="BX434" s="159"/>
      <c r="BY434" s="159"/>
      <c r="BZ434" s="159"/>
      <c r="CA434" s="159"/>
      <c r="CB434" s="159"/>
      <c r="CC434" s="159"/>
      <c r="CD434" s="159"/>
      <c r="CE434" s="159"/>
      <c r="CF434" s="159"/>
      <c r="CG434" s="159"/>
      <c r="CH434" s="159"/>
      <c r="CI434" s="159"/>
      <c r="CJ434" s="159"/>
      <c r="CK434" s="159"/>
      <c r="CL434" s="159"/>
      <c r="CM434" s="159"/>
      <c r="CN434" s="159"/>
      <c r="CO434" s="159"/>
      <c r="CP434" s="159"/>
      <c r="CQ434" s="159"/>
      <c r="CR434" s="159"/>
      <c r="CS434" s="159"/>
      <c r="CT434" s="159"/>
      <c r="CU434" s="159"/>
      <c r="CV434" s="159"/>
      <c r="CW434" s="159"/>
      <c r="CX434" s="159"/>
      <c r="CY434" s="159"/>
      <c r="CZ434" s="159"/>
      <c r="DA434" s="159"/>
      <c r="DB434" s="159"/>
      <c r="DC434" s="159"/>
      <c r="DD434" s="159"/>
      <c r="DE434" s="159"/>
      <c r="DF434" s="159"/>
      <c r="DG434" s="159"/>
      <c r="DH434" s="159"/>
      <c r="DI434" s="159"/>
      <c r="DJ434" s="159"/>
      <c r="DK434" s="159"/>
      <c r="DL434" s="159"/>
      <c r="DM434" s="159"/>
      <c r="DN434" s="159"/>
      <c r="DO434" s="159"/>
      <c r="DP434" s="159"/>
      <c r="DQ434" s="159"/>
      <c r="DR434" s="159"/>
      <c r="DS434" s="159"/>
      <c r="DT434" s="159"/>
      <c r="DU434" s="159"/>
      <c r="DV434" s="159"/>
      <c r="DW434" s="159"/>
      <c r="DX434" s="159"/>
      <c r="DY434" s="159"/>
      <c r="DZ434" s="159"/>
      <c r="EA434" s="159"/>
      <c r="EB434" s="159"/>
      <c r="EC434" s="159"/>
      <c r="ED434" s="159"/>
      <c r="EE434" s="159"/>
      <c r="EF434" s="159"/>
      <c r="EG434" s="159"/>
      <c r="EH434" s="159"/>
      <c r="EI434" s="159"/>
      <c r="EJ434" s="159"/>
      <c r="EK434" s="159"/>
      <c r="EL434" s="159"/>
      <c r="EM434" s="159"/>
      <c r="EN434" s="159"/>
      <c r="EO434" s="159"/>
      <c r="EP434" s="159"/>
      <c r="EQ434" s="159"/>
      <c r="ER434" s="159"/>
      <c r="ES434" s="159"/>
      <c r="ET434" s="159"/>
      <c r="EU434" s="159"/>
      <c r="EV434" s="159"/>
      <c r="EW434" s="159"/>
      <c r="EX434" s="159"/>
      <c r="EY434" s="159"/>
      <c r="EZ434" s="159"/>
      <c r="FA434" s="159"/>
      <c r="FB434" s="159"/>
      <c r="FC434" s="159"/>
      <c r="FD434" s="159"/>
      <c r="FE434" s="159"/>
      <c r="FF434" s="159"/>
      <c r="FG434" s="159"/>
      <c r="FH434" s="159"/>
      <c r="FI434" s="159"/>
      <c r="FJ434" s="159"/>
      <c r="FK434" s="159"/>
      <c r="FL434" s="159"/>
      <c r="FM434" s="159"/>
      <c r="FN434" s="159"/>
      <c r="FO434" s="159"/>
      <c r="FP434" s="159"/>
      <c r="FQ434" s="159"/>
      <c r="FR434" s="159"/>
      <c r="FS434" s="159"/>
      <c r="FT434" s="159"/>
      <c r="FU434" s="159"/>
      <c r="FV434" s="159"/>
      <c r="FW434" s="159"/>
      <c r="FX434" s="159"/>
      <c r="FY434" s="159"/>
      <c r="FZ434" s="159"/>
      <c r="GA434" s="159"/>
      <c r="GB434" s="159"/>
      <c r="GC434" s="159"/>
      <c r="GD434" s="159"/>
      <c r="GE434" s="159"/>
      <c r="GF434" s="159"/>
      <c r="GG434" s="159"/>
      <c r="GH434" s="159"/>
    </row>
    <row r="435" customFormat="false" ht="12.75" hidden="false" customHeight="false" outlineLevel="0" collapsed="false">
      <c r="A435" s="168"/>
      <c r="B435" s="149"/>
      <c r="C435" s="149"/>
      <c r="D435" s="149"/>
      <c r="E435" s="149"/>
      <c r="F435" s="149"/>
      <c r="G435" s="149"/>
      <c r="H435" s="148"/>
      <c r="I435" s="170"/>
      <c r="R435" s="148"/>
      <c r="S435" s="158"/>
      <c r="T435" s="159"/>
      <c r="U435" s="159"/>
      <c r="V435" s="159"/>
      <c r="W435" s="159"/>
      <c r="X435" s="159"/>
      <c r="Y435" s="159"/>
      <c r="Z435" s="159"/>
      <c r="AA435" s="159"/>
      <c r="AB435" s="159"/>
      <c r="AC435" s="159"/>
      <c r="AD435" s="159"/>
      <c r="AE435" s="159"/>
      <c r="AF435" s="159"/>
      <c r="AG435" s="159"/>
      <c r="AH435" s="159"/>
      <c r="AI435" s="159"/>
      <c r="AJ435" s="159"/>
      <c r="AK435" s="159"/>
      <c r="AL435" s="159"/>
      <c r="AM435" s="159"/>
      <c r="AN435" s="159"/>
      <c r="AO435" s="159"/>
      <c r="AP435" s="159"/>
      <c r="AQ435" s="159"/>
      <c r="AR435" s="159"/>
      <c r="AS435" s="159"/>
      <c r="AT435" s="159"/>
      <c r="AU435" s="159"/>
      <c r="AV435" s="159"/>
      <c r="AW435" s="159"/>
      <c r="AX435" s="159"/>
      <c r="AY435" s="159"/>
      <c r="AZ435" s="159"/>
      <c r="BA435" s="159"/>
      <c r="BB435" s="159"/>
      <c r="BC435" s="159"/>
      <c r="BD435" s="159"/>
      <c r="BE435" s="159"/>
      <c r="BF435" s="159"/>
      <c r="BG435" s="159"/>
      <c r="BH435" s="159"/>
      <c r="BI435" s="159"/>
      <c r="BJ435" s="159"/>
      <c r="BK435" s="159"/>
      <c r="BL435" s="159"/>
      <c r="BM435" s="159"/>
      <c r="BN435" s="159"/>
      <c r="BO435" s="159"/>
      <c r="BP435" s="159"/>
      <c r="BQ435" s="159"/>
      <c r="BR435" s="159"/>
      <c r="BS435" s="159"/>
      <c r="BT435" s="159"/>
      <c r="BU435" s="159"/>
      <c r="BV435" s="159"/>
      <c r="BW435" s="159"/>
      <c r="BX435" s="159"/>
      <c r="BY435" s="159"/>
      <c r="BZ435" s="159"/>
      <c r="CA435" s="159"/>
      <c r="CB435" s="159"/>
      <c r="CC435" s="159"/>
      <c r="CD435" s="159"/>
      <c r="CE435" s="159"/>
      <c r="CF435" s="159"/>
      <c r="CG435" s="159"/>
      <c r="CH435" s="159"/>
      <c r="CI435" s="159"/>
      <c r="CJ435" s="159"/>
      <c r="CK435" s="159"/>
      <c r="CL435" s="159"/>
      <c r="CM435" s="159"/>
      <c r="CN435" s="159"/>
      <c r="CO435" s="159"/>
      <c r="CP435" s="159"/>
      <c r="CQ435" s="159"/>
      <c r="CR435" s="159"/>
      <c r="CS435" s="159"/>
      <c r="CT435" s="159"/>
      <c r="CU435" s="159"/>
      <c r="CV435" s="159"/>
      <c r="CW435" s="159"/>
      <c r="CX435" s="159"/>
      <c r="CY435" s="159"/>
      <c r="CZ435" s="159"/>
      <c r="DA435" s="159"/>
      <c r="DB435" s="159"/>
      <c r="DC435" s="159"/>
      <c r="DD435" s="159"/>
      <c r="DE435" s="159"/>
      <c r="DF435" s="159"/>
      <c r="DG435" s="159"/>
      <c r="DH435" s="159"/>
      <c r="DI435" s="159"/>
      <c r="DJ435" s="159"/>
      <c r="DK435" s="159"/>
      <c r="DL435" s="159"/>
      <c r="DM435" s="159"/>
      <c r="DN435" s="159"/>
      <c r="DO435" s="159"/>
      <c r="DP435" s="159"/>
      <c r="DQ435" s="159"/>
      <c r="DR435" s="159"/>
      <c r="DS435" s="159"/>
      <c r="DT435" s="159"/>
      <c r="DU435" s="159"/>
      <c r="DV435" s="159"/>
      <c r="DW435" s="159"/>
      <c r="DX435" s="159"/>
      <c r="DY435" s="159"/>
      <c r="DZ435" s="159"/>
      <c r="EA435" s="159"/>
      <c r="EB435" s="159"/>
      <c r="EC435" s="159"/>
      <c r="ED435" s="159"/>
      <c r="EE435" s="159"/>
      <c r="EF435" s="159"/>
      <c r="EG435" s="159"/>
      <c r="EH435" s="159"/>
      <c r="EI435" s="159"/>
      <c r="EJ435" s="159"/>
      <c r="EK435" s="159"/>
      <c r="EL435" s="159"/>
      <c r="EM435" s="159"/>
      <c r="EN435" s="159"/>
      <c r="EO435" s="159"/>
      <c r="EP435" s="159"/>
      <c r="EQ435" s="159"/>
      <c r="ER435" s="159"/>
      <c r="ES435" s="159"/>
      <c r="ET435" s="159"/>
      <c r="EU435" s="159"/>
      <c r="EV435" s="159"/>
      <c r="EW435" s="159"/>
      <c r="EX435" s="159"/>
      <c r="EY435" s="159"/>
      <c r="EZ435" s="159"/>
      <c r="FA435" s="159"/>
      <c r="FB435" s="159"/>
      <c r="FC435" s="159"/>
      <c r="FD435" s="159"/>
      <c r="FE435" s="159"/>
      <c r="FF435" s="159"/>
      <c r="FG435" s="159"/>
      <c r="FH435" s="159"/>
      <c r="FI435" s="159"/>
      <c r="FJ435" s="159"/>
      <c r="FK435" s="159"/>
      <c r="FL435" s="159"/>
      <c r="FM435" s="159"/>
      <c r="FN435" s="159"/>
      <c r="FO435" s="159"/>
      <c r="FP435" s="159"/>
      <c r="FQ435" s="159"/>
      <c r="FR435" s="159"/>
      <c r="FS435" s="159"/>
      <c r="FT435" s="159"/>
      <c r="FU435" s="159"/>
      <c r="FV435" s="159"/>
      <c r="FW435" s="159"/>
      <c r="FX435" s="159"/>
      <c r="FY435" s="159"/>
      <c r="FZ435" s="159"/>
      <c r="GA435" s="159"/>
      <c r="GB435" s="159"/>
      <c r="GC435" s="159"/>
      <c r="GD435" s="159"/>
      <c r="GE435" s="159"/>
      <c r="GF435" s="159"/>
      <c r="GG435" s="159"/>
      <c r="GH435" s="159"/>
    </row>
    <row r="436" customFormat="false" ht="12.75" hidden="false" customHeight="false" outlineLevel="0" collapsed="false">
      <c r="A436" s="168"/>
      <c r="B436" s="149"/>
      <c r="C436" s="149"/>
      <c r="D436" s="149"/>
      <c r="E436" s="149"/>
      <c r="F436" s="149"/>
      <c r="G436" s="149"/>
      <c r="H436" s="148"/>
      <c r="I436" s="170"/>
      <c r="R436" s="148"/>
      <c r="S436" s="158"/>
      <c r="T436" s="159"/>
      <c r="U436" s="159"/>
      <c r="V436" s="159"/>
      <c r="W436" s="159"/>
      <c r="X436" s="159"/>
      <c r="Y436" s="159"/>
      <c r="Z436" s="159"/>
      <c r="AA436" s="159"/>
      <c r="AB436" s="159"/>
      <c r="AC436" s="159"/>
      <c r="AD436" s="159"/>
      <c r="AE436" s="159"/>
      <c r="AF436" s="159"/>
      <c r="AG436" s="159"/>
      <c r="AH436" s="159"/>
      <c r="AI436" s="159"/>
      <c r="AJ436" s="159"/>
      <c r="AK436" s="159"/>
      <c r="AL436" s="159"/>
      <c r="AM436" s="159"/>
      <c r="AN436" s="159"/>
      <c r="AO436" s="159"/>
      <c r="AP436" s="159"/>
      <c r="AQ436" s="159"/>
      <c r="AR436" s="159"/>
      <c r="AS436" s="159"/>
      <c r="AT436" s="159"/>
      <c r="AU436" s="159"/>
      <c r="AV436" s="159"/>
      <c r="AW436" s="159"/>
      <c r="AX436" s="159"/>
      <c r="AY436" s="159"/>
      <c r="AZ436" s="159"/>
      <c r="BA436" s="159"/>
      <c r="BB436" s="159"/>
      <c r="BC436" s="159"/>
      <c r="BD436" s="159"/>
      <c r="BE436" s="159"/>
      <c r="BF436" s="159"/>
      <c r="BG436" s="159"/>
      <c r="BH436" s="159"/>
      <c r="BI436" s="159"/>
      <c r="BJ436" s="159"/>
      <c r="BK436" s="159"/>
      <c r="BL436" s="159"/>
      <c r="BM436" s="159"/>
      <c r="BN436" s="159"/>
      <c r="BO436" s="159"/>
      <c r="BP436" s="159"/>
      <c r="BQ436" s="159"/>
      <c r="BR436" s="159"/>
      <c r="BS436" s="159"/>
      <c r="BT436" s="159"/>
      <c r="BU436" s="159"/>
      <c r="BV436" s="159"/>
      <c r="BW436" s="159"/>
      <c r="BX436" s="159"/>
      <c r="BY436" s="159"/>
      <c r="BZ436" s="159"/>
      <c r="CA436" s="159"/>
      <c r="CB436" s="159"/>
      <c r="CC436" s="159"/>
      <c r="CD436" s="159"/>
      <c r="CE436" s="159"/>
      <c r="CF436" s="159"/>
      <c r="CG436" s="159"/>
      <c r="CH436" s="159"/>
      <c r="CI436" s="159"/>
      <c r="CJ436" s="159"/>
      <c r="CK436" s="159"/>
      <c r="CL436" s="159"/>
      <c r="CM436" s="159"/>
      <c r="CN436" s="159"/>
      <c r="CO436" s="159"/>
      <c r="CP436" s="159"/>
      <c r="CQ436" s="159"/>
      <c r="CR436" s="159"/>
      <c r="CS436" s="159"/>
      <c r="CT436" s="159"/>
      <c r="CU436" s="159"/>
      <c r="CV436" s="159"/>
      <c r="CW436" s="159"/>
      <c r="CX436" s="159"/>
      <c r="CY436" s="159"/>
      <c r="CZ436" s="159"/>
      <c r="DA436" s="159"/>
      <c r="DB436" s="159"/>
      <c r="DC436" s="159"/>
      <c r="DD436" s="159"/>
      <c r="DE436" s="159"/>
      <c r="DF436" s="159"/>
      <c r="DG436" s="159"/>
      <c r="DH436" s="159"/>
      <c r="DI436" s="159"/>
      <c r="DJ436" s="159"/>
      <c r="DK436" s="159"/>
      <c r="DL436" s="159"/>
      <c r="DM436" s="159"/>
      <c r="DN436" s="159"/>
      <c r="DO436" s="159"/>
      <c r="DP436" s="159"/>
      <c r="DQ436" s="159"/>
      <c r="DR436" s="159"/>
      <c r="DS436" s="159"/>
      <c r="DT436" s="159"/>
      <c r="DU436" s="159"/>
      <c r="DV436" s="159"/>
      <c r="DW436" s="159"/>
      <c r="DX436" s="159"/>
      <c r="DY436" s="159"/>
      <c r="DZ436" s="159"/>
      <c r="EA436" s="159"/>
      <c r="EB436" s="159"/>
      <c r="EC436" s="159"/>
      <c r="ED436" s="159"/>
      <c r="EE436" s="159"/>
      <c r="EF436" s="159"/>
      <c r="EG436" s="159"/>
      <c r="EH436" s="159"/>
      <c r="EI436" s="159"/>
      <c r="EJ436" s="159"/>
      <c r="EK436" s="159"/>
      <c r="EL436" s="159"/>
      <c r="EM436" s="159"/>
      <c r="EN436" s="159"/>
      <c r="EO436" s="159"/>
      <c r="EP436" s="159"/>
      <c r="EQ436" s="159"/>
      <c r="ER436" s="159"/>
      <c r="ES436" s="159"/>
      <c r="ET436" s="159"/>
      <c r="EU436" s="159"/>
      <c r="EV436" s="159"/>
      <c r="EW436" s="159"/>
      <c r="EX436" s="159"/>
      <c r="EY436" s="159"/>
      <c r="EZ436" s="159"/>
      <c r="FA436" s="159"/>
      <c r="FB436" s="159"/>
      <c r="FC436" s="159"/>
      <c r="FD436" s="159"/>
      <c r="FE436" s="159"/>
      <c r="FF436" s="159"/>
      <c r="FG436" s="159"/>
      <c r="FH436" s="159"/>
      <c r="FI436" s="159"/>
      <c r="FJ436" s="159"/>
      <c r="FK436" s="159"/>
      <c r="FL436" s="159"/>
      <c r="FM436" s="159"/>
      <c r="FN436" s="159"/>
      <c r="FO436" s="159"/>
      <c r="FP436" s="159"/>
      <c r="FQ436" s="159"/>
      <c r="FR436" s="159"/>
      <c r="FS436" s="159"/>
      <c r="FT436" s="159"/>
      <c r="FU436" s="159"/>
      <c r="FV436" s="159"/>
      <c r="FW436" s="159"/>
      <c r="FX436" s="159"/>
      <c r="FY436" s="159"/>
      <c r="FZ436" s="159"/>
      <c r="GA436" s="159"/>
      <c r="GB436" s="159"/>
      <c r="GC436" s="159"/>
      <c r="GD436" s="159"/>
      <c r="GE436" s="159"/>
      <c r="GF436" s="159"/>
      <c r="GG436" s="159"/>
      <c r="GH436" s="159"/>
    </row>
    <row r="437" customFormat="false" ht="12.75" hidden="false" customHeight="false" outlineLevel="0" collapsed="false">
      <c r="A437" s="168"/>
      <c r="B437" s="149"/>
      <c r="C437" s="149"/>
      <c r="D437" s="149"/>
      <c r="E437" s="149"/>
      <c r="F437" s="149"/>
      <c r="G437" s="149"/>
      <c r="H437" s="148"/>
      <c r="I437" s="170"/>
      <c r="R437" s="148"/>
      <c r="S437" s="158"/>
      <c r="T437" s="159"/>
      <c r="U437" s="159"/>
      <c r="V437" s="159"/>
      <c r="W437" s="159"/>
      <c r="X437" s="159"/>
      <c r="Y437" s="159"/>
      <c r="Z437" s="159"/>
      <c r="AA437" s="159"/>
      <c r="AB437" s="159"/>
      <c r="AC437" s="159"/>
      <c r="AD437" s="159"/>
      <c r="AE437" s="159"/>
      <c r="AF437" s="159"/>
      <c r="AG437" s="159"/>
      <c r="AH437" s="159"/>
      <c r="AI437" s="159"/>
      <c r="AJ437" s="159"/>
      <c r="AK437" s="159"/>
      <c r="AL437" s="159"/>
      <c r="AM437" s="159"/>
      <c r="AN437" s="159"/>
      <c r="AO437" s="159"/>
      <c r="AP437" s="159"/>
      <c r="AQ437" s="159"/>
      <c r="AR437" s="159"/>
      <c r="AS437" s="159"/>
      <c r="AT437" s="159"/>
      <c r="AU437" s="159"/>
      <c r="AV437" s="159"/>
      <c r="AW437" s="159"/>
      <c r="AX437" s="159"/>
      <c r="AY437" s="159"/>
      <c r="AZ437" s="159"/>
      <c r="BA437" s="159"/>
      <c r="BB437" s="159"/>
      <c r="BC437" s="159"/>
      <c r="BD437" s="159"/>
      <c r="BE437" s="159"/>
      <c r="BF437" s="159"/>
      <c r="BG437" s="159"/>
      <c r="BH437" s="159"/>
      <c r="BI437" s="159"/>
      <c r="BJ437" s="159"/>
      <c r="BK437" s="159"/>
      <c r="BL437" s="159"/>
      <c r="BM437" s="159"/>
      <c r="BN437" s="159"/>
      <c r="BO437" s="159"/>
      <c r="BP437" s="159"/>
      <c r="BQ437" s="159"/>
      <c r="BR437" s="159"/>
      <c r="BS437" s="159"/>
      <c r="BT437" s="159"/>
      <c r="BU437" s="159"/>
      <c r="BV437" s="159"/>
      <c r="BW437" s="159"/>
      <c r="BX437" s="159"/>
      <c r="BY437" s="159"/>
      <c r="BZ437" s="159"/>
      <c r="CA437" s="159"/>
      <c r="CB437" s="159"/>
      <c r="CC437" s="159"/>
      <c r="CD437" s="159"/>
      <c r="CE437" s="159"/>
      <c r="CF437" s="159"/>
      <c r="CG437" s="159"/>
      <c r="CH437" s="159"/>
      <c r="CI437" s="159"/>
      <c r="CJ437" s="159"/>
      <c r="CK437" s="159"/>
      <c r="CL437" s="159"/>
      <c r="CM437" s="159"/>
      <c r="CN437" s="159"/>
      <c r="CO437" s="159"/>
      <c r="CP437" s="159"/>
      <c r="CQ437" s="159"/>
      <c r="CR437" s="159"/>
      <c r="CS437" s="159"/>
      <c r="CT437" s="159"/>
      <c r="CU437" s="159"/>
      <c r="CV437" s="159"/>
      <c r="CW437" s="159"/>
      <c r="CX437" s="159"/>
      <c r="CY437" s="159"/>
      <c r="CZ437" s="159"/>
      <c r="DA437" s="159"/>
      <c r="DB437" s="159"/>
      <c r="DC437" s="159"/>
      <c r="DD437" s="159"/>
      <c r="DE437" s="159"/>
      <c r="DF437" s="159"/>
      <c r="DG437" s="159"/>
      <c r="DH437" s="159"/>
      <c r="DI437" s="159"/>
      <c r="DJ437" s="159"/>
      <c r="DK437" s="159"/>
      <c r="DL437" s="159"/>
      <c r="DM437" s="159"/>
      <c r="DN437" s="159"/>
      <c r="DO437" s="159"/>
      <c r="DP437" s="159"/>
      <c r="DQ437" s="159"/>
      <c r="DR437" s="159"/>
      <c r="DS437" s="159"/>
      <c r="DT437" s="159"/>
      <c r="DU437" s="159"/>
      <c r="DV437" s="159"/>
      <c r="DW437" s="159"/>
      <c r="DX437" s="159"/>
      <c r="DY437" s="159"/>
      <c r="DZ437" s="159"/>
      <c r="EA437" s="159"/>
      <c r="EB437" s="159"/>
      <c r="EC437" s="159"/>
      <c r="ED437" s="159"/>
      <c r="EE437" s="159"/>
      <c r="EF437" s="159"/>
      <c r="EG437" s="159"/>
      <c r="EH437" s="159"/>
      <c r="EI437" s="159"/>
      <c r="EJ437" s="159"/>
      <c r="EK437" s="159"/>
      <c r="EL437" s="159"/>
      <c r="EM437" s="159"/>
      <c r="EN437" s="159"/>
      <c r="EO437" s="159"/>
      <c r="EP437" s="159"/>
      <c r="EQ437" s="159"/>
      <c r="ER437" s="159"/>
      <c r="ES437" s="159"/>
      <c r="ET437" s="159"/>
      <c r="EU437" s="159"/>
      <c r="EV437" s="159"/>
      <c r="EW437" s="159"/>
      <c r="EX437" s="159"/>
      <c r="EY437" s="159"/>
      <c r="EZ437" s="159"/>
      <c r="FA437" s="159"/>
      <c r="FB437" s="159"/>
      <c r="FC437" s="159"/>
      <c r="FD437" s="159"/>
      <c r="FE437" s="159"/>
      <c r="FF437" s="159"/>
      <c r="FG437" s="159"/>
      <c r="FH437" s="159"/>
      <c r="FI437" s="159"/>
      <c r="FJ437" s="159"/>
      <c r="FK437" s="159"/>
      <c r="FL437" s="159"/>
      <c r="FM437" s="159"/>
      <c r="FN437" s="159"/>
      <c r="FO437" s="159"/>
      <c r="FP437" s="159"/>
      <c r="FQ437" s="159"/>
      <c r="FR437" s="159"/>
      <c r="FS437" s="159"/>
      <c r="FT437" s="159"/>
      <c r="FU437" s="159"/>
      <c r="FV437" s="159"/>
      <c r="FW437" s="159"/>
      <c r="FX437" s="159"/>
      <c r="FY437" s="159"/>
      <c r="FZ437" s="159"/>
      <c r="GA437" s="159"/>
      <c r="GB437" s="159"/>
      <c r="GC437" s="159"/>
      <c r="GD437" s="159"/>
      <c r="GE437" s="159"/>
      <c r="GF437" s="159"/>
      <c r="GG437" s="159"/>
      <c r="GH437" s="159"/>
    </row>
    <row r="438" customFormat="false" ht="12.75" hidden="false" customHeight="false" outlineLevel="0" collapsed="false">
      <c r="A438" s="168"/>
      <c r="B438" s="149"/>
      <c r="C438" s="149"/>
      <c r="D438" s="149"/>
      <c r="E438" s="149"/>
      <c r="F438" s="149"/>
      <c r="G438" s="149"/>
      <c r="H438" s="148"/>
      <c r="I438" s="170"/>
      <c r="R438" s="148"/>
      <c r="S438" s="158"/>
      <c r="T438" s="159"/>
      <c r="U438" s="159"/>
      <c r="V438" s="159"/>
      <c r="W438" s="159"/>
      <c r="X438" s="159"/>
      <c r="Y438" s="159"/>
      <c r="Z438" s="159"/>
      <c r="AA438" s="159"/>
      <c r="AB438" s="159"/>
      <c r="AC438" s="159"/>
      <c r="AD438" s="159"/>
      <c r="AE438" s="159"/>
      <c r="AF438" s="159"/>
      <c r="AG438" s="159"/>
      <c r="AH438" s="159"/>
      <c r="AI438" s="159"/>
      <c r="AJ438" s="159"/>
      <c r="AK438" s="159"/>
      <c r="AL438" s="159"/>
      <c r="AM438" s="159"/>
      <c r="AN438" s="159"/>
      <c r="AO438" s="159"/>
      <c r="AP438" s="159"/>
      <c r="AQ438" s="159"/>
      <c r="AR438" s="159"/>
      <c r="AS438" s="159"/>
      <c r="AT438" s="159"/>
      <c r="AU438" s="159"/>
      <c r="AV438" s="159"/>
      <c r="AW438" s="159"/>
      <c r="AX438" s="159"/>
      <c r="AY438" s="159"/>
      <c r="AZ438" s="159"/>
      <c r="BA438" s="159"/>
      <c r="BB438" s="159"/>
      <c r="BC438" s="159"/>
      <c r="BD438" s="159"/>
      <c r="BE438" s="159"/>
      <c r="BF438" s="159"/>
      <c r="BG438" s="159"/>
      <c r="BH438" s="159"/>
      <c r="BI438" s="159"/>
      <c r="BJ438" s="159"/>
      <c r="BK438" s="159"/>
      <c r="BL438" s="159"/>
      <c r="BM438" s="159"/>
      <c r="BN438" s="159"/>
      <c r="BO438" s="159"/>
      <c r="BP438" s="159"/>
      <c r="BQ438" s="159"/>
      <c r="BR438" s="159"/>
      <c r="BS438" s="159"/>
      <c r="BT438" s="159"/>
      <c r="BU438" s="159"/>
      <c r="BV438" s="159"/>
      <c r="BW438" s="159"/>
      <c r="BX438" s="159"/>
      <c r="BY438" s="159"/>
      <c r="BZ438" s="159"/>
      <c r="CA438" s="159"/>
      <c r="CB438" s="159"/>
      <c r="CC438" s="159"/>
      <c r="CD438" s="159"/>
      <c r="CE438" s="159"/>
      <c r="CF438" s="159"/>
      <c r="CG438" s="159"/>
      <c r="CH438" s="159"/>
      <c r="CI438" s="159"/>
      <c r="CJ438" s="159"/>
      <c r="CK438" s="159"/>
      <c r="CL438" s="159"/>
      <c r="CM438" s="159"/>
      <c r="CN438" s="159"/>
      <c r="CO438" s="159"/>
      <c r="CP438" s="159"/>
      <c r="CQ438" s="159"/>
      <c r="CR438" s="159"/>
      <c r="CS438" s="159"/>
      <c r="CT438" s="159"/>
      <c r="CU438" s="159"/>
      <c r="CV438" s="159"/>
      <c r="CW438" s="159"/>
      <c r="CX438" s="159"/>
      <c r="CY438" s="159"/>
      <c r="CZ438" s="159"/>
      <c r="DA438" s="159"/>
      <c r="DB438" s="159"/>
      <c r="DC438" s="159"/>
      <c r="DD438" s="159"/>
      <c r="DE438" s="159"/>
      <c r="DF438" s="159"/>
      <c r="DG438" s="159"/>
      <c r="DH438" s="159"/>
      <c r="DI438" s="159"/>
      <c r="DJ438" s="159"/>
      <c r="DK438" s="159"/>
      <c r="DL438" s="159"/>
      <c r="DM438" s="159"/>
      <c r="DN438" s="159"/>
      <c r="DO438" s="159"/>
      <c r="DP438" s="159"/>
      <c r="DQ438" s="159"/>
      <c r="DR438" s="159"/>
      <c r="DS438" s="159"/>
      <c r="DT438" s="159"/>
      <c r="DU438" s="159"/>
      <c r="DV438" s="159"/>
      <c r="DW438" s="159"/>
      <c r="DX438" s="159"/>
      <c r="DY438" s="159"/>
      <c r="DZ438" s="159"/>
      <c r="EA438" s="159"/>
      <c r="EB438" s="159"/>
      <c r="EC438" s="159"/>
      <c r="ED438" s="159"/>
      <c r="EE438" s="159"/>
      <c r="EF438" s="159"/>
      <c r="EG438" s="159"/>
      <c r="EH438" s="159"/>
      <c r="EI438" s="159"/>
      <c r="EJ438" s="159"/>
      <c r="EK438" s="159"/>
      <c r="EL438" s="159"/>
      <c r="EM438" s="159"/>
      <c r="EN438" s="159"/>
      <c r="EO438" s="159"/>
      <c r="EP438" s="159"/>
      <c r="EQ438" s="159"/>
      <c r="ER438" s="159"/>
      <c r="ES438" s="159"/>
      <c r="ET438" s="159"/>
      <c r="EU438" s="159"/>
      <c r="EV438" s="159"/>
      <c r="EW438" s="159"/>
      <c r="EX438" s="159"/>
      <c r="EY438" s="159"/>
      <c r="EZ438" s="159"/>
      <c r="FA438" s="159"/>
      <c r="FB438" s="159"/>
      <c r="FC438" s="159"/>
      <c r="FD438" s="159"/>
      <c r="FE438" s="159"/>
      <c r="FF438" s="159"/>
      <c r="FG438" s="159"/>
      <c r="FH438" s="159"/>
      <c r="FI438" s="159"/>
      <c r="FJ438" s="159"/>
      <c r="FK438" s="159"/>
      <c r="FL438" s="159"/>
      <c r="FM438" s="159"/>
      <c r="FN438" s="159"/>
      <c r="FO438" s="159"/>
      <c r="FP438" s="159"/>
      <c r="FQ438" s="159"/>
      <c r="FR438" s="159"/>
      <c r="FS438" s="159"/>
      <c r="FT438" s="159"/>
      <c r="FU438" s="159"/>
      <c r="FV438" s="159"/>
      <c r="FW438" s="159"/>
      <c r="FX438" s="159"/>
      <c r="FY438" s="159"/>
      <c r="FZ438" s="159"/>
      <c r="GA438" s="159"/>
      <c r="GB438" s="159"/>
      <c r="GC438" s="159"/>
      <c r="GD438" s="159"/>
      <c r="GE438" s="159"/>
      <c r="GF438" s="159"/>
      <c r="GG438" s="159"/>
      <c r="GH438" s="159"/>
    </row>
    <row r="439" customFormat="false" ht="12.75" hidden="false" customHeight="false" outlineLevel="0" collapsed="false">
      <c r="A439" s="168"/>
      <c r="B439" s="149"/>
      <c r="C439" s="149"/>
      <c r="D439" s="149"/>
      <c r="E439" s="149"/>
      <c r="F439" s="149"/>
      <c r="G439" s="149"/>
      <c r="H439" s="148"/>
      <c r="I439" s="170"/>
      <c r="R439" s="148"/>
      <c r="S439" s="158"/>
      <c r="T439" s="159"/>
      <c r="U439" s="159"/>
      <c r="V439" s="159"/>
      <c r="W439" s="159"/>
      <c r="X439" s="159"/>
      <c r="Y439" s="159"/>
      <c r="Z439" s="159"/>
      <c r="AA439" s="159"/>
      <c r="AB439" s="159"/>
      <c r="AC439" s="159"/>
      <c r="AD439" s="159"/>
      <c r="AE439" s="159"/>
      <c r="AF439" s="159"/>
      <c r="AG439" s="159"/>
      <c r="AH439" s="159"/>
      <c r="AI439" s="159"/>
      <c r="AJ439" s="159"/>
      <c r="AK439" s="159"/>
      <c r="AL439" s="159"/>
      <c r="AM439" s="159"/>
      <c r="AN439" s="159"/>
      <c r="AO439" s="159"/>
      <c r="AP439" s="159"/>
      <c r="AQ439" s="159"/>
      <c r="AR439" s="159"/>
      <c r="AS439" s="159"/>
      <c r="AT439" s="159"/>
      <c r="AU439" s="159"/>
      <c r="AV439" s="159"/>
      <c r="AW439" s="159"/>
      <c r="AX439" s="159"/>
      <c r="AY439" s="159"/>
      <c r="AZ439" s="159"/>
      <c r="BA439" s="159"/>
      <c r="BB439" s="159"/>
      <c r="BC439" s="159"/>
      <c r="BD439" s="159"/>
      <c r="BE439" s="159"/>
      <c r="BF439" s="159"/>
      <c r="BG439" s="159"/>
      <c r="BH439" s="159"/>
      <c r="BI439" s="159"/>
      <c r="BJ439" s="159"/>
      <c r="BK439" s="159"/>
      <c r="BL439" s="159"/>
      <c r="BM439" s="159"/>
      <c r="BN439" s="159"/>
      <c r="BO439" s="159"/>
      <c r="BP439" s="159"/>
      <c r="BQ439" s="159"/>
      <c r="BR439" s="159"/>
      <c r="BS439" s="159"/>
      <c r="BT439" s="159"/>
      <c r="BU439" s="159"/>
      <c r="BV439" s="159"/>
      <c r="BW439" s="159"/>
      <c r="BX439" s="159"/>
      <c r="BY439" s="159"/>
      <c r="BZ439" s="159"/>
      <c r="CA439" s="159"/>
      <c r="CB439" s="159"/>
      <c r="CC439" s="159"/>
      <c r="CD439" s="159"/>
      <c r="CE439" s="159"/>
      <c r="CF439" s="159"/>
      <c r="CG439" s="159"/>
      <c r="CH439" s="159"/>
      <c r="CI439" s="159"/>
      <c r="CJ439" s="159"/>
      <c r="CK439" s="159"/>
      <c r="CL439" s="159"/>
      <c r="CM439" s="159"/>
      <c r="CN439" s="159"/>
      <c r="CO439" s="159"/>
      <c r="CP439" s="159"/>
      <c r="CQ439" s="159"/>
      <c r="CR439" s="159"/>
      <c r="CS439" s="159"/>
      <c r="CT439" s="159"/>
      <c r="CU439" s="159"/>
      <c r="CV439" s="159"/>
      <c r="CW439" s="159"/>
      <c r="CX439" s="159"/>
      <c r="CY439" s="159"/>
      <c r="CZ439" s="159"/>
      <c r="DA439" s="159"/>
      <c r="DB439" s="159"/>
      <c r="DC439" s="159"/>
      <c r="DD439" s="159"/>
      <c r="DE439" s="159"/>
      <c r="DF439" s="159"/>
      <c r="DG439" s="159"/>
      <c r="DH439" s="159"/>
      <c r="DI439" s="159"/>
      <c r="DJ439" s="159"/>
      <c r="DK439" s="159"/>
      <c r="DL439" s="159"/>
      <c r="DM439" s="159"/>
      <c r="DN439" s="159"/>
      <c r="DO439" s="159"/>
      <c r="DP439" s="159"/>
      <c r="DQ439" s="159"/>
      <c r="DR439" s="159"/>
      <c r="DS439" s="159"/>
      <c r="DT439" s="159"/>
      <c r="DU439" s="159"/>
      <c r="DV439" s="159"/>
      <c r="DW439" s="159"/>
      <c r="DX439" s="159"/>
      <c r="DY439" s="159"/>
      <c r="DZ439" s="159"/>
      <c r="EA439" s="159"/>
      <c r="EB439" s="159"/>
      <c r="EC439" s="159"/>
      <c r="ED439" s="159"/>
      <c r="EE439" s="159"/>
      <c r="EF439" s="159"/>
      <c r="EG439" s="159"/>
      <c r="EH439" s="159"/>
      <c r="EI439" s="159"/>
      <c r="EJ439" s="159"/>
      <c r="EK439" s="159"/>
      <c r="EL439" s="159"/>
      <c r="EM439" s="159"/>
      <c r="EN439" s="159"/>
      <c r="EO439" s="159"/>
      <c r="EP439" s="159"/>
      <c r="EQ439" s="159"/>
      <c r="ER439" s="159"/>
      <c r="ES439" s="159"/>
      <c r="ET439" s="159"/>
      <c r="EU439" s="159"/>
      <c r="EV439" s="159"/>
      <c r="EW439" s="159"/>
      <c r="EX439" s="159"/>
      <c r="EY439" s="159"/>
      <c r="EZ439" s="159"/>
      <c r="FA439" s="159"/>
      <c r="FB439" s="159"/>
      <c r="FC439" s="159"/>
      <c r="FD439" s="159"/>
      <c r="FE439" s="159"/>
      <c r="FF439" s="159"/>
      <c r="FG439" s="159"/>
      <c r="FH439" s="159"/>
      <c r="FI439" s="159"/>
      <c r="FJ439" s="159"/>
      <c r="FK439" s="159"/>
      <c r="FL439" s="159"/>
      <c r="FM439" s="159"/>
      <c r="FN439" s="159"/>
      <c r="FO439" s="159"/>
      <c r="FP439" s="159"/>
      <c r="FQ439" s="159"/>
      <c r="FR439" s="159"/>
      <c r="FS439" s="159"/>
      <c r="FT439" s="159"/>
      <c r="FU439" s="159"/>
      <c r="FV439" s="159"/>
      <c r="FW439" s="159"/>
      <c r="FX439" s="159"/>
      <c r="FY439" s="159"/>
      <c r="FZ439" s="159"/>
      <c r="GA439" s="159"/>
      <c r="GB439" s="159"/>
      <c r="GC439" s="159"/>
      <c r="GD439" s="159"/>
      <c r="GE439" s="159"/>
      <c r="GF439" s="159"/>
      <c r="GG439" s="159"/>
      <c r="GH439" s="159"/>
    </row>
    <row r="440" customFormat="false" ht="12.75" hidden="false" customHeight="false" outlineLevel="0" collapsed="false">
      <c r="A440" s="168"/>
      <c r="B440" s="149"/>
      <c r="C440" s="149"/>
      <c r="D440" s="149"/>
      <c r="E440" s="149"/>
      <c r="F440" s="149"/>
      <c r="G440" s="149"/>
      <c r="H440" s="148"/>
      <c r="I440" s="170"/>
      <c r="R440" s="148"/>
      <c r="S440" s="158"/>
      <c r="T440" s="159"/>
      <c r="U440" s="159"/>
      <c r="V440" s="159"/>
      <c r="W440" s="159"/>
      <c r="X440" s="159"/>
      <c r="Y440" s="159"/>
      <c r="Z440" s="159"/>
      <c r="AA440" s="159"/>
      <c r="AB440" s="159"/>
      <c r="AC440" s="159"/>
      <c r="AD440" s="159"/>
      <c r="AE440" s="159"/>
      <c r="AF440" s="159"/>
      <c r="AG440" s="159"/>
      <c r="AH440" s="159"/>
      <c r="AI440" s="159"/>
      <c r="AJ440" s="159"/>
      <c r="AK440" s="159"/>
      <c r="AL440" s="159"/>
      <c r="AM440" s="159"/>
      <c r="AN440" s="159"/>
      <c r="AO440" s="159"/>
      <c r="AP440" s="159"/>
      <c r="AQ440" s="159"/>
      <c r="AR440" s="159"/>
      <c r="AS440" s="159"/>
      <c r="AT440" s="159"/>
      <c r="AU440" s="159"/>
      <c r="AV440" s="159"/>
      <c r="AW440" s="159"/>
      <c r="AX440" s="159"/>
      <c r="AY440" s="159"/>
      <c r="AZ440" s="159"/>
      <c r="BA440" s="159"/>
      <c r="BB440" s="159"/>
      <c r="BC440" s="159"/>
      <c r="BD440" s="159"/>
      <c r="BE440" s="159"/>
      <c r="BF440" s="159"/>
      <c r="BG440" s="159"/>
      <c r="BH440" s="159"/>
      <c r="BI440" s="159"/>
      <c r="BJ440" s="159"/>
      <c r="BK440" s="159"/>
      <c r="BL440" s="159"/>
      <c r="BM440" s="159"/>
      <c r="BN440" s="159"/>
      <c r="BO440" s="159"/>
      <c r="BP440" s="159"/>
      <c r="BQ440" s="159"/>
      <c r="BR440" s="159"/>
      <c r="BS440" s="159"/>
      <c r="BT440" s="159"/>
      <c r="BU440" s="159"/>
      <c r="BV440" s="159"/>
      <c r="BW440" s="159"/>
      <c r="BX440" s="159"/>
      <c r="BY440" s="159"/>
      <c r="BZ440" s="159"/>
      <c r="CA440" s="159"/>
      <c r="CB440" s="159"/>
      <c r="CC440" s="159"/>
      <c r="CD440" s="159"/>
      <c r="CE440" s="159"/>
      <c r="CF440" s="159"/>
      <c r="CG440" s="159"/>
      <c r="CH440" s="159"/>
      <c r="CI440" s="159"/>
      <c r="CJ440" s="159"/>
      <c r="CK440" s="159"/>
      <c r="CL440" s="159"/>
      <c r="CM440" s="159"/>
      <c r="CN440" s="159"/>
      <c r="CO440" s="159"/>
      <c r="CP440" s="159"/>
      <c r="CQ440" s="159"/>
      <c r="CR440" s="159"/>
      <c r="CS440" s="159"/>
      <c r="CT440" s="159"/>
      <c r="CU440" s="159"/>
      <c r="CV440" s="159"/>
      <c r="CW440" s="159"/>
      <c r="CX440" s="159"/>
      <c r="CY440" s="159"/>
      <c r="CZ440" s="159"/>
      <c r="DA440" s="159"/>
      <c r="DB440" s="159"/>
      <c r="DC440" s="159"/>
      <c r="DD440" s="159"/>
      <c r="DE440" s="159"/>
      <c r="DF440" s="159"/>
      <c r="DG440" s="159"/>
      <c r="DH440" s="159"/>
      <c r="DI440" s="159"/>
      <c r="DJ440" s="159"/>
      <c r="DK440" s="159"/>
      <c r="DL440" s="159"/>
      <c r="DM440" s="159"/>
      <c r="DN440" s="159"/>
      <c r="DO440" s="159"/>
      <c r="DP440" s="159"/>
      <c r="DQ440" s="159"/>
      <c r="DR440" s="159"/>
      <c r="DS440" s="159"/>
      <c r="DT440" s="159"/>
      <c r="DU440" s="159"/>
      <c r="DV440" s="159"/>
      <c r="DW440" s="159"/>
      <c r="DX440" s="159"/>
      <c r="DY440" s="159"/>
      <c r="DZ440" s="159"/>
      <c r="EA440" s="159"/>
      <c r="EB440" s="159"/>
      <c r="EC440" s="159"/>
      <c r="ED440" s="159"/>
      <c r="EE440" s="159"/>
      <c r="EF440" s="159"/>
      <c r="EG440" s="159"/>
      <c r="EH440" s="159"/>
      <c r="EI440" s="159"/>
      <c r="EJ440" s="159"/>
      <c r="EK440" s="159"/>
      <c r="EL440" s="159"/>
      <c r="EM440" s="159"/>
      <c r="EN440" s="159"/>
      <c r="EO440" s="159"/>
      <c r="EP440" s="159"/>
      <c r="EQ440" s="159"/>
      <c r="ER440" s="159"/>
      <c r="ES440" s="159"/>
      <c r="ET440" s="159"/>
      <c r="EU440" s="159"/>
      <c r="EV440" s="159"/>
      <c r="EW440" s="159"/>
      <c r="EX440" s="159"/>
      <c r="EY440" s="159"/>
      <c r="EZ440" s="159"/>
      <c r="FA440" s="159"/>
      <c r="FB440" s="159"/>
      <c r="FC440" s="159"/>
      <c r="FD440" s="159"/>
      <c r="FE440" s="159"/>
      <c r="FF440" s="159"/>
      <c r="FG440" s="159"/>
      <c r="FH440" s="159"/>
      <c r="FI440" s="159"/>
      <c r="FJ440" s="159"/>
      <c r="FK440" s="159"/>
      <c r="FL440" s="159"/>
      <c r="FM440" s="159"/>
      <c r="FN440" s="159"/>
      <c r="FO440" s="159"/>
      <c r="FP440" s="159"/>
      <c r="FQ440" s="159"/>
      <c r="FR440" s="159"/>
      <c r="FS440" s="159"/>
      <c r="FT440" s="159"/>
      <c r="FU440" s="159"/>
      <c r="FV440" s="159"/>
      <c r="FW440" s="159"/>
      <c r="FX440" s="159"/>
      <c r="FY440" s="159"/>
      <c r="FZ440" s="159"/>
      <c r="GA440" s="159"/>
      <c r="GB440" s="159"/>
      <c r="GC440" s="159"/>
      <c r="GD440" s="159"/>
      <c r="GE440" s="159"/>
      <c r="GF440" s="159"/>
      <c r="GG440" s="159"/>
      <c r="GH440" s="159"/>
    </row>
    <row r="441" customFormat="false" ht="12.75" hidden="false" customHeight="false" outlineLevel="0" collapsed="false">
      <c r="A441" s="168"/>
      <c r="B441" s="149"/>
      <c r="C441" s="149"/>
      <c r="D441" s="149"/>
      <c r="E441" s="149"/>
      <c r="F441" s="149"/>
      <c r="G441" s="149"/>
      <c r="H441" s="148"/>
      <c r="I441" s="170"/>
      <c r="R441" s="148"/>
      <c r="S441" s="158"/>
      <c r="T441" s="159"/>
      <c r="U441" s="159"/>
      <c r="V441" s="159"/>
      <c r="W441" s="159"/>
      <c r="X441" s="159"/>
      <c r="Y441" s="159"/>
      <c r="Z441" s="159"/>
      <c r="AA441" s="159"/>
      <c r="AB441" s="159"/>
      <c r="AC441" s="159"/>
      <c r="AD441" s="159"/>
      <c r="AE441" s="159"/>
      <c r="AF441" s="159"/>
      <c r="AG441" s="159"/>
      <c r="AH441" s="159"/>
      <c r="AI441" s="159"/>
      <c r="AJ441" s="159"/>
      <c r="AK441" s="159"/>
      <c r="AL441" s="159"/>
      <c r="AM441" s="159"/>
      <c r="AN441" s="159"/>
      <c r="AO441" s="159"/>
      <c r="AP441" s="159"/>
      <c r="AQ441" s="159"/>
      <c r="AR441" s="159"/>
      <c r="AS441" s="159"/>
      <c r="AT441" s="159"/>
      <c r="AU441" s="159"/>
      <c r="AV441" s="159"/>
      <c r="AW441" s="159"/>
      <c r="AX441" s="159"/>
      <c r="AY441" s="159"/>
      <c r="AZ441" s="159"/>
      <c r="BA441" s="159"/>
      <c r="BB441" s="159"/>
      <c r="BC441" s="159"/>
      <c r="BD441" s="159"/>
      <c r="BE441" s="159"/>
      <c r="BF441" s="159"/>
      <c r="BG441" s="159"/>
      <c r="BH441" s="159"/>
      <c r="BI441" s="159"/>
      <c r="BJ441" s="159"/>
      <c r="BK441" s="159"/>
      <c r="BL441" s="159"/>
      <c r="BM441" s="159"/>
      <c r="BN441" s="159"/>
      <c r="BO441" s="159"/>
      <c r="BP441" s="159"/>
      <c r="BQ441" s="159"/>
      <c r="BR441" s="159"/>
      <c r="BS441" s="159"/>
      <c r="BT441" s="159"/>
      <c r="BU441" s="159"/>
      <c r="BV441" s="159"/>
      <c r="BW441" s="159"/>
      <c r="BX441" s="159"/>
      <c r="BY441" s="159"/>
      <c r="BZ441" s="159"/>
      <c r="CA441" s="159"/>
      <c r="CB441" s="159"/>
      <c r="CC441" s="159"/>
      <c r="CD441" s="159"/>
      <c r="CE441" s="159"/>
      <c r="CF441" s="159"/>
      <c r="CG441" s="159"/>
      <c r="CH441" s="159"/>
      <c r="CI441" s="159"/>
      <c r="CJ441" s="159"/>
      <c r="CK441" s="159"/>
      <c r="CL441" s="159"/>
      <c r="CM441" s="159"/>
      <c r="CN441" s="159"/>
      <c r="CO441" s="159"/>
      <c r="CP441" s="159"/>
      <c r="CQ441" s="159"/>
      <c r="CR441" s="159"/>
      <c r="CS441" s="159"/>
      <c r="CT441" s="159"/>
      <c r="CU441" s="159"/>
      <c r="CV441" s="159"/>
      <c r="CW441" s="159"/>
      <c r="CX441" s="159"/>
      <c r="CY441" s="159"/>
      <c r="CZ441" s="159"/>
      <c r="DA441" s="159"/>
      <c r="DB441" s="159"/>
      <c r="DC441" s="159"/>
      <c r="DD441" s="159"/>
      <c r="DE441" s="159"/>
      <c r="DF441" s="159"/>
      <c r="DG441" s="159"/>
      <c r="DH441" s="159"/>
      <c r="DI441" s="159"/>
      <c r="DJ441" s="159"/>
      <c r="DK441" s="159"/>
      <c r="DL441" s="159"/>
      <c r="DM441" s="159"/>
      <c r="DN441" s="159"/>
      <c r="DO441" s="159"/>
      <c r="DP441" s="159"/>
      <c r="DQ441" s="159"/>
      <c r="DR441" s="159"/>
      <c r="DS441" s="159"/>
      <c r="DT441" s="159"/>
      <c r="DU441" s="159"/>
      <c r="DV441" s="159"/>
      <c r="DW441" s="159"/>
      <c r="DX441" s="159"/>
      <c r="DY441" s="159"/>
      <c r="DZ441" s="159"/>
      <c r="EA441" s="159"/>
      <c r="EB441" s="159"/>
      <c r="EC441" s="159"/>
      <c r="ED441" s="159"/>
      <c r="EE441" s="159"/>
      <c r="EF441" s="159"/>
      <c r="EG441" s="159"/>
      <c r="EH441" s="159"/>
      <c r="EI441" s="159"/>
      <c r="EJ441" s="159"/>
      <c r="EK441" s="159"/>
      <c r="EL441" s="159"/>
      <c r="EM441" s="159"/>
      <c r="EN441" s="159"/>
      <c r="EO441" s="159"/>
      <c r="EP441" s="159"/>
      <c r="EQ441" s="159"/>
      <c r="ER441" s="159"/>
      <c r="ES441" s="159"/>
      <c r="ET441" s="159"/>
      <c r="EU441" s="159"/>
      <c r="EV441" s="159"/>
      <c r="EW441" s="159"/>
      <c r="EX441" s="159"/>
      <c r="EY441" s="159"/>
      <c r="EZ441" s="159"/>
      <c r="FA441" s="159"/>
      <c r="FB441" s="159"/>
      <c r="FC441" s="159"/>
      <c r="FD441" s="159"/>
      <c r="FE441" s="159"/>
      <c r="FF441" s="159"/>
      <c r="FG441" s="159"/>
      <c r="FH441" s="159"/>
      <c r="FI441" s="159"/>
      <c r="FJ441" s="159"/>
      <c r="FK441" s="159"/>
      <c r="FL441" s="159"/>
      <c r="FM441" s="159"/>
      <c r="FN441" s="159"/>
      <c r="FO441" s="159"/>
      <c r="FP441" s="159"/>
      <c r="FQ441" s="159"/>
      <c r="FR441" s="159"/>
      <c r="FS441" s="159"/>
      <c r="FT441" s="159"/>
      <c r="FU441" s="159"/>
      <c r="FV441" s="159"/>
      <c r="FW441" s="159"/>
      <c r="FX441" s="159"/>
      <c r="FY441" s="159"/>
      <c r="FZ441" s="159"/>
      <c r="GA441" s="159"/>
      <c r="GB441" s="159"/>
      <c r="GC441" s="159"/>
      <c r="GD441" s="159"/>
      <c r="GE441" s="159"/>
      <c r="GF441" s="159"/>
      <c r="GG441" s="159"/>
      <c r="GH441" s="159"/>
    </row>
    <row r="442" customFormat="false" ht="12.75" hidden="false" customHeight="false" outlineLevel="0" collapsed="false">
      <c r="A442" s="168"/>
      <c r="B442" s="149"/>
      <c r="C442" s="149"/>
      <c r="D442" s="149"/>
      <c r="E442" s="149"/>
      <c r="F442" s="149"/>
      <c r="G442" s="149"/>
      <c r="H442" s="148"/>
      <c r="I442" s="170"/>
      <c r="R442" s="148"/>
      <c r="S442" s="158"/>
      <c r="T442" s="159"/>
      <c r="U442" s="159"/>
      <c r="V442" s="159"/>
      <c r="W442" s="159"/>
      <c r="X442" s="159"/>
      <c r="Y442" s="159"/>
      <c r="Z442" s="159"/>
      <c r="AA442" s="159"/>
      <c r="AB442" s="159"/>
      <c r="AC442" s="159"/>
      <c r="AD442" s="159"/>
      <c r="AE442" s="159"/>
      <c r="AF442" s="159"/>
      <c r="AG442" s="159"/>
      <c r="AH442" s="159"/>
      <c r="AI442" s="159"/>
      <c r="AJ442" s="159"/>
      <c r="AK442" s="159"/>
      <c r="AL442" s="159"/>
      <c r="AM442" s="159"/>
      <c r="AN442" s="159"/>
      <c r="AO442" s="159"/>
      <c r="AP442" s="159"/>
      <c r="AQ442" s="159"/>
      <c r="AR442" s="159"/>
      <c r="AS442" s="159"/>
      <c r="AT442" s="159"/>
      <c r="AU442" s="159"/>
      <c r="AV442" s="159"/>
      <c r="AW442" s="159"/>
      <c r="AX442" s="159"/>
      <c r="AY442" s="159"/>
      <c r="AZ442" s="159"/>
      <c r="BA442" s="159"/>
      <c r="BB442" s="159"/>
      <c r="BC442" s="159"/>
      <c r="BD442" s="159"/>
      <c r="BE442" s="159"/>
      <c r="BF442" s="159"/>
      <c r="BG442" s="159"/>
      <c r="BH442" s="159"/>
      <c r="BI442" s="159"/>
      <c r="BJ442" s="159"/>
      <c r="BK442" s="159"/>
      <c r="BL442" s="159"/>
      <c r="BM442" s="159"/>
      <c r="BN442" s="159"/>
      <c r="BO442" s="159"/>
      <c r="BP442" s="159"/>
      <c r="BQ442" s="159"/>
      <c r="BR442" s="159"/>
      <c r="BS442" s="159"/>
      <c r="BT442" s="159"/>
      <c r="BU442" s="159"/>
      <c r="BV442" s="159"/>
      <c r="BW442" s="159"/>
      <c r="BX442" s="159"/>
      <c r="BY442" s="159"/>
      <c r="BZ442" s="159"/>
      <c r="CA442" s="159"/>
      <c r="CB442" s="159"/>
      <c r="CC442" s="159"/>
      <c r="CD442" s="159"/>
      <c r="CE442" s="159"/>
      <c r="CF442" s="159"/>
      <c r="CG442" s="159"/>
      <c r="CH442" s="159"/>
      <c r="CI442" s="159"/>
      <c r="CJ442" s="159"/>
      <c r="CK442" s="159"/>
      <c r="CL442" s="159"/>
      <c r="CM442" s="159"/>
      <c r="CN442" s="159"/>
      <c r="CO442" s="159"/>
      <c r="CP442" s="159"/>
      <c r="CQ442" s="159"/>
      <c r="CR442" s="159"/>
      <c r="CS442" s="159"/>
      <c r="CT442" s="159"/>
      <c r="CU442" s="159"/>
      <c r="CV442" s="159"/>
      <c r="CW442" s="159"/>
      <c r="CX442" s="159"/>
      <c r="CY442" s="159"/>
      <c r="CZ442" s="159"/>
      <c r="DA442" s="159"/>
      <c r="DB442" s="159"/>
      <c r="DC442" s="159"/>
      <c r="DD442" s="159"/>
      <c r="DE442" s="159"/>
      <c r="DF442" s="159"/>
      <c r="DG442" s="159"/>
      <c r="DH442" s="159"/>
      <c r="DI442" s="159"/>
      <c r="DJ442" s="159"/>
      <c r="DK442" s="159"/>
      <c r="DL442" s="159"/>
      <c r="DM442" s="159"/>
      <c r="DN442" s="159"/>
      <c r="DO442" s="159"/>
      <c r="DP442" s="159"/>
      <c r="DQ442" s="159"/>
      <c r="DR442" s="159"/>
      <c r="DS442" s="159"/>
      <c r="DT442" s="159"/>
      <c r="DU442" s="159"/>
      <c r="DV442" s="159"/>
      <c r="DW442" s="159"/>
      <c r="DX442" s="159"/>
      <c r="DY442" s="159"/>
      <c r="DZ442" s="159"/>
      <c r="EA442" s="159"/>
      <c r="EB442" s="159"/>
      <c r="EC442" s="159"/>
      <c r="ED442" s="159"/>
      <c r="EE442" s="159"/>
      <c r="EF442" s="159"/>
      <c r="EG442" s="159"/>
      <c r="EH442" s="159"/>
      <c r="EI442" s="159"/>
      <c r="EJ442" s="159"/>
      <c r="EK442" s="159"/>
      <c r="EL442" s="159"/>
      <c r="EM442" s="159"/>
      <c r="EN442" s="159"/>
      <c r="EO442" s="159"/>
      <c r="EP442" s="159"/>
      <c r="EQ442" s="159"/>
      <c r="ER442" s="159"/>
      <c r="ES442" s="159"/>
      <c r="ET442" s="159"/>
      <c r="EU442" s="159"/>
      <c r="EV442" s="159"/>
      <c r="EW442" s="159"/>
      <c r="EX442" s="159"/>
      <c r="EY442" s="159"/>
      <c r="EZ442" s="159"/>
      <c r="FA442" s="159"/>
      <c r="FB442" s="159"/>
      <c r="FC442" s="159"/>
      <c r="FD442" s="159"/>
      <c r="FE442" s="159"/>
      <c r="FF442" s="159"/>
      <c r="FG442" s="159"/>
      <c r="FH442" s="159"/>
      <c r="FI442" s="159"/>
      <c r="FJ442" s="159"/>
      <c r="FK442" s="159"/>
      <c r="FL442" s="159"/>
      <c r="FM442" s="159"/>
      <c r="FN442" s="159"/>
      <c r="FO442" s="159"/>
      <c r="FP442" s="159"/>
      <c r="FQ442" s="159"/>
      <c r="FR442" s="159"/>
      <c r="FS442" s="159"/>
      <c r="FT442" s="159"/>
      <c r="FU442" s="159"/>
      <c r="FV442" s="159"/>
      <c r="FW442" s="159"/>
      <c r="FX442" s="159"/>
      <c r="FY442" s="159"/>
      <c r="FZ442" s="159"/>
      <c r="GA442" s="159"/>
      <c r="GB442" s="159"/>
      <c r="GC442" s="159"/>
      <c r="GD442" s="159"/>
      <c r="GE442" s="159"/>
      <c r="GF442" s="159"/>
      <c r="GG442" s="159"/>
      <c r="GH442" s="159"/>
    </row>
    <row r="443" customFormat="false" ht="12.75" hidden="false" customHeight="false" outlineLevel="0" collapsed="false">
      <c r="A443" s="168"/>
      <c r="B443" s="149"/>
      <c r="C443" s="149"/>
      <c r="D443" s="149"/>
      <c r="E443" s="149"/>
      <c r="F443" s="149"/>
      <c r="G443" s="149"/>
      <c r="H443" s="148"/>
      <c r="I443" s="170"/>
      <c r="R443" s="148"/>
      <c r="S443" s="158"/>
      <c r="T443" s="159"/>
      <c r="U443" s="159"/>
      <c r="V443" s="159"/>
      <c r="W443" s="159"/>
      <c r="X443" s="159"/>
      <c r="Y443" s="159"/>
      <c r="Z443" s="159"/>
      <c r="AA443" s="159"/>
      <c r="AB443" s="159"/>
      <c r="AC443" s="159"/>
      <c r="AD443" s="159"/>
      <c r="AE443" s="159"/>
      <c r="AF443" s="159"/>
      <c r="AG443" s="159"/>
      <c r="AH443" s="159"/>
      <c r="AI443" s="159"/>
      <c r="AJ443" s="159"/>
      <c r="AK443" s="159"/>
      <c r="AL443" s="159"/>
      <c r="AM443" s="159"/>
      <c r="AN443" s="159"/>
      <c r="AO443" s="159"/>
      <c r="AP443" s="159"/>
      <c r="AQ443" s="159"/>
      <c r="AR443" s="159"/>
      <c r="AS443" s="159"/>
      <c r="AT443" s="159"/>
      <c r="AU443" s="159"/>
      <c r="AV443" s="159"/>
      <c r="AW443" s="159"/>
      <c r="AX443" s="159"/>
      <c r="AY443" s="159"/>
      <c r="AZ443" s="159"/>
      <c r="BA443" s="159"/>
      <c r="BB443" s="159"/>
      <c r="BC443" s="159"/>
      <c r="BD443" s="159"/>
      <c r="BE443" s="159"/>
      <c r="BF443" s="159"/>
      <c r="BG443" s="159"/>
      <c r="BH443" s="159"/>
      <c r="BI443" s="159"/>
      <c r="BJ443" s="159"/>
      <c r="BK443" s="159"/>
      <c r="BL443" s="159"/>
      <c r="BM443" s="159"/>
      <c r="BN443" s="159"/>
      <c r="BO443" s="159"/>
      <c r="BP443" s="159"/>
      <c r="BQ443" s="159"/>
      <c r="BR443" s="159"/>
      <c r="BS443" s="159"/>
      <c r="BT443" s="159"/>
      <c r="BU443" s="159"/>
      <c r="BV443" s="159"/>
      <c r="BW443" s="159"/>
      <c r="BX443" s="159"/>
      <c r="BY443" s="159"/>
      <c r="BZ443" s="159"/>
      <c r="CA443" s="159"/>
      <c r="CB443" s="159"/>
      <c r="CC443" s="159"/>
      <c r="CD443" s="159"/>
      <c r="CE443" s="159"/>
      <c r="CF443" s="159"/>
      <c r="CG443" s="159"/>
      <c r="CH443" s="159"/>
      <c r="CI443" s="159"/>
      <c r="CJ443" s="159"/>
      <c r="CK443" s="159"/>
      <c r="CL443" s="159"/>
      <c r="CM443" s="159"/>
      <c r="CN443" s="159"/>
      <c r="CO443" s="159"/>
      <c r="CP443" s="159"/>
      <c r="CQ443" s="159"/>
      <c r="CR443" s="159"/>
      <c r="CS443" s="159"/>
      <c r="CT443" s="159"/>
      <c r="CU443" s="159"/>
      <c r="CV443" s="159"/>
      <c r="CW443" s="159"/>
      <c r="CX443" s="159"/>
      <c r="CY443" s="159"/>
      <c r="CZ443" s="159"/>
      <c r="DA443" s="159"/>
      <c r="DB443" s="159"/>
      <c r="DC443" s="159"/>
      <c r="DD443" s="159"/>
      <c r="DE443" s="159"/>
      <c r="DF443" s="159"/>
      <c r="DG443" s="159"/>
      <c r="DH443" s="159"/>
      <c r="DI443" s="159"/>
      <c r="DJ443" s="159"/>
      <c r="DK443" s="159"/>
      <c r="DL443" s="159"/>
      <c r="DM443" s="159"/>
      <c r="DN443" s="159"/>
      <c r="DO443" s="159"/>
      <c r="DP443" s="159"/>
      <c r="DQ443" s="159"/>
      <c r="DR443" s="159"/>
      <c r="DS443" s="159"/>
      <c r="DT443" s="159"/>
      <c r="DU443" s="159"/>
      <c r="DV443" s="159"/>
      <c r="DW443" s="159"/>
      <c r="DX443" s="159"/>
      <c r="DY443" s="159"/>
      <c r="DZ443" s="159"/>
      <c r="EA443" s="159"/>
      <c r="EB443" s="159"/>
      <c r="EC443" s="159"/>
      <c r="ED443" s="159"/>
      <c r="EE443" s="159"/>
      <c r="EF443" s="159"/>
      <c r="EG443" s="159"/>
      <c r="EH443" s="159"/>
      <c r="EI443" s="159"/>
      <c r="EJ443" s="159"/>
      <c r="EK443" s="159"/>
      <c r="EL443" s="159"/>
      <c r="EM443" s="159"/>
      <c r="EN443" s="159"/>
      <c r="EO443" s="159"/>
      <c r="EP443" s="159"/>
      <c r="EQ443" s="159"/>
      <c r="ER443" s="159"/>
      <c r="ES443" s="159"/>
      <c r="ET443" s="159"/>
      <c r="EU443" s="159"/>
      <c r="EV443" s="159"/>
      <c r="EW443" s="159"/>
      <c r="EX443" s="159"/>
      <c r="EY443" s="159"/>
      <c r="EZ443" s="159"/>
      <c r="FA443" s="159"/>
      <c r="FB443" s="159"/>
      <c r="FC443" s="159"/>
      <c r="FD443" s="159"/>
      <c r="FE443" s="159"/>
      <c r="FF443" s="159"/>
      <c r="FG443" s="159"/>
      <c r="FH443" s="159"/>
      <c r="FI443" s="159"/>
      <c r="FJ443" s="159"/>
      <c r="FK443" s="159"/>
      <c r="FL443" s="159"/>
      <c r="FM443" s="159"/>
      <c r="FN443" s="159"/>
      <c r="FO443" s="159"/>
      <c r="FP443" s="159"/>
      <c r="FQ443" s="159"/>
      <c r="FR443" s="159"/>
      <c r="FS443" s="159"/>
      <c r="FT443" s="159"/>
      <c r="FU443" s="159"/>
      <c r="FV443" s="159"/>
      <c r="FW443" s="159"/>
      <c r="FX443" s="159"/>
      <c r="FY443" s="159"/>
      <c r="FZ443" s="159"/>
      <c r="GA443" s="159"/>
      <c r="GB443" s="159"/>
      <c r="GC443" s="159"/>
      <c r="GD443" s="159"/>
      <c r="GE443" s="159"/>
      <c r="GF443" s="159"/>
      <c r="GG443" s="159"/>
      <c r="GH443" s="159"/>
    </row>
    <row r="444" customFormat="false" ht="12.75" hidden="false" customHeight="false" outlineLevel="0" collapsed="false">
      <c r="A444" s="168"/>
      <c r="B444" s="149"/>
      <c r="C444" s="149"/>
      <c r="D444" s="149"/>
      <c r="E444" s="149"/>
      <c r="F444" s="149"/>
      <c r="G444" s="149"/>
      <c r="H444" s="148"/>
      <c r="I444" s="170"/>
      <c r="R444" s="148"/>
      <c r="S444" s="158"/>
      <c r="T444" s="159"/>
      <c r="U444" s="159"/>
      <c r="V444" s="159"/>
      <c r="W444" s="159"/>
      <c r="X444" s="159"/>
      <c r="Y444" s="159"/>
      <c r="Z444" s="159"/>
      <c r="AA444" s="159"/>
      <c r="AB444" s="159"/>
      <c r="AC444" s="159"/>
      <c r="AD444" s="159"/>
      <c r="AE444" s="159"/>
      <c r="AF444" s="159"/>
      <c r="AG444" s="159"/>
      <c r="AH444" s="159"/>
      <c r="AI444" s="159"/>
      <c r="AJ444" s="159"/>
      <c r="AK444" s="159"/>
      <c r="AL444" s="159"/>
      <c r="AM444" s="159"/>
      <c r="AN444" s="159"/>
      <c r="AO444" s="159"/>
      <c r="AP444" s="159"/>
      <c r="AQ444" s="159"/>
      <c r="AR444" s="159"/>
      <c r="AS444" s="159"/>
      <c r="AT444" s="159"/>
      <c r="AU444" s="159"/>
      <c r="AV444" s="159"/>
      <c r="AW444" s="159"/>
      <c r="AX444" s="159"/>
      <c r="AY444" s="159"/>
      <c r="AZ444" s="159"/>
      <c r="BA444" s="159"/>
      <c r="BB444" s="159"/>
      <c r="BC444" s="159"/>
      <c r="BD444" s="159"/>
      <c r="BE444" s="159"/>
      <c r="BF444" s="159"/>
      <c r="BG444" s="159"/>
      <c r="BH444" s="159"/>
      <c r="BI444" s="159"/>
      <c r="BJ444" s="159"/>
      <c r="BK444" s="159"/>
      <c r="BL444" s="159"/>
      <c r="BM444" s="159"/>
      <c r="BN444" s="159"/>
      <c r="BO444" s="159"/>
      <c r="BP444" s="159"/>
      <c r="BQ444" s="159"/>
      <c r="BR444" s="159"/>
      <c r="BS444" s="159"/>
      <c r="BT444" s="159"/>
      <c r="BU444" s="159"/>
      <c r="BV444" s="159"/>
      <c r="BW444" s="159"/>
      <c r="BX444" s="159"/>
      <c r="BY444" s="159"/>
      <c r="BZ444" s="159"/>
      <c r="CA444" s="159"/>
      <c r="CB444" s="159"/>
      <c r="CC444" s="159"/>
      <c r="CD444" s="159"/>
      <c r="CE444" s="159"/>
      <c r="CF444" s="159"/>
      <c r="CG444" s="159"/>
      <c r="CH444" s="159"/>
      <c r="CI444" s="159"/>
      <c r="CJ444" s="159"/>
      <c r="CK444" s="159"/>
      <c r="CL444" s="159"/>
      <c r="CM444" s="159"/>
      <c r="CN444" s="159"/>
      <c r="CO444" s="159"/>
      <c r="CP444" s="159"/>
      <c r="CQ444" s="159"/>
      <c r="CR444" s="159"/>
      <c r="CS444" s="159"/>
      <c r="CT444" s="159"/>
      <c r="CU444" s="159"/>
      <c r="CV444" s="159"/>
      <c r="CW444" s="159"/>
      <c r="CX444" s="159"/>
      <c r="CY444" s="159"/>
      <c r="CZ444" s="159"/>
      <c r="DA444" s="159"/>
      <c r="DB444" s="159"/>
      <c r="DC444" s="159"/>
      <c r="DD444" s="159"/>
      <c r="DE444" s="159"/>
      <c r="DF444" s="159"/>
      <c r="DG444" s="159"/>
      <c r="DH444" s="159"/>
      <c r="DI444" s="159"/>
      <c r="DJ444" s="159"/>
      <c r="DK444" s="159"/>
      <c r="DL444" s="159"/>
      <c r="DM444" s="159"/>
      <c r="DN444" s="159"/>
      <c r="DO444" s="159"/>
      <c r="DP444" s="159"/>
      <c r="DQ444" s="159"/>
      <c r="DR444" s="159"/>
      <c r="DS444" s="159"/>
      <c r="DT444" s="159"/>
      <c r="DU444" s="159"/>
      <c r="DV444" s="159"/>
      <c r="DW444" s="159"/>
      <c r="DX444" s="159"/>
      <c r="DY444" s="159"/>
      <c r="DZ444" s="159"/>
      <c r="EA444" s="159"/>
      <c r="EB444" s="159"/>
      <c r="EC444" s="159"/>
      <c r="ED444" s="159"/>
      <c r="EE444" s="159"/>
      <c r="EF444" s="159"/>
      <c r="EG444" s="159"/>
      <c r="EH444" s="159"/>
      <c r="EI444" s="159"/>
      <c r="EJ444" s="159"/>
      <c r="EK444" s="159"/>
      <c r="EL444" s="159"/>
      <c r="EM444" s="159"/>
      <c r="EN444" s="159"/>
      <c r="EO444" s="159"/>
      <c r="EP444" s="159"/>
      <c r="EQ444" s="159"/>
      <c r="ER444" s="159"/>
      <c r="ES444" s="159"/>
      <c r="ET444" s="159"/>
      <c r="EU444" s="159"/>
      <c r="EV444" s="159"/>
      <c r="EW444" s="159"/>
      <c r="EX444" s="159"/>
      <c r="EY444" s="159"/>
      <c r="EZ444" s="159"/>
      <c r="FA444" s="159"/>
      <c r="FB444" s="159"/>
      <c r="FC444" s="159"/>
      <c r="FD444" s="159"/>
      <c r="FE444" s="159"/>
      <c r="FF444" s="159"/>
      <c r="FG444" s="159"/>
      <c r="FH444" s="159"/>
      <c r="FI444" s="159"/>
      <c r="FJ444" s="159"/>
      <c r="FK444" s="159"/>
      <c r="FL444" s="159"/>
      <c r="FM444" s="159"/>
      <c r="FN444" s="159"/>
      <c r="FO444" s="159"/>
      <c r="FP444" s="159"/>
      <c r="FQ444" s="159"/>
      <c r="FR444" s="159"/>
      <c r="FS444" s="159"/>
      <c r="FT444" s="159"/>
      <c r="FU444" s="159"/>
      <c r="FV444" s="159"/>
      <c r="FW444" s="159"/>
      <c r="FX444" s="159"/>
      <c r="FY444" s="159"/>
      <c r="FZ444" s="159"/>
      <c r="GA444" s="159"/>
      <c r="GB444" s="159"/>
      <c r="GC444" s="159"/>
      <c r="GD444" s="159"/>
      <c r="GE444" s="159"/>
      <c r="GF444" s="159"/>
      <c r="GG444" s="159"/>
      <c r="GH444" s="159"/>
    </row>
    <row r="445" customFormat="false" ht="12.75" hidden="false" customHeight="false" outlineLevel="0" collapsed="false">
      <c r="A445" s="168"/>
      <c r="B445" s="149"/>
      <c r="C445" s="149"/>
      <c r="D445" s="149"/>
      <c r="E445" s="149"/>
      <c r="F445" s="149"/>
      <c r="G445" s="149"/>
      <c r="H445" s="148"/>
      <c r="I445" s="170"/>
      <c r="R445" s="148"/>
      <c r="S445" s="158"/>
      <c r="T445" s="159"/>
      <c r="U445" s="159"/>
      <c r="V445" s="159"/>
      <c r="W445" s="159"/>
      <c r="X445" s="159"/>
      <c r="Y445" s="159"/>
      <c r="Z445" s="159"/>
      <c r="AA445" s="159"/>
      <c r="AB445" s="159"/>
      <c r="AC445" s="159"/>
      <c r="AD445" s="159"/>
      <c r="AE445" s="159"/>
      <c r="AF445" s="159"/>
      <c r="AG445" s="159"/>
      <c r="AH445" s="159"/>
      <c r="AI445" s="159"/>
      <c r="AJ445" s="159"/>
      <c r="AK445" s="159"/>
      <c r="AL445" s="159"/>
      <c r="AM445" s="159"/>
      <c r="AN445" s="159"/>
      <c r="AO445" s="159"/>
      <c r="AP445" s="159"/>
      <c r="AQ445" s="159"/>
      <c r="AR445" s="159"/>
      <c r="AS445" s="159"/>
      <c r="AT445" s="159"/>
      <c r="AU445" s="159"/>
      <c r="AV445" s="159"/>
      <c r="AW445" s="159"/>
      <c r="AX445" s="159"/>
      <c r="AY445" s="159"/>
      <c r="AZ445" s="159"/>
      <c r="BA445" s="159"/>
      <c r="BB445" s="159"/>
      <c r="BC445" s="159"/>
      <c r="BD445" s="159"/>
      <c r="BE445" s="159"/>
      <c r="BF445" s="159"/>
      <c r="BG445" s="159"/>
      <c r="BH445" s="159"/>
      <c r="BI445" s="159"/>
      <c r="BJ445" s="159"/>
      <c r="BK445" s="159"/>
      <c r="BL445" s="159"/>
      <c r="BM445" s="159"/>
      <c r="BN445" s="159"/>
      <c r="BO445" s="159"/>
      <c r="BP445" s="159"/>
      <c r="BQ445" s="159"/>
      <c r="BR445" s="159"/>
      <c r="BS445" s="159"/>
      <c r="BT445" s="159"/>
      <c r="BU445" s="159"/>
      <c r="BV445" s="159"/>
      <c r="BW445" s="159"/>
      <c r="BX445" s="159"/>
      <c r="BY445" s="159"/>
      <c r="BZ445" s="159"/>
      <c r="CA445" s="159"/>
      <c r="CB445" s="159"/>
      <c r="CC445" s="159"/>
      <c r="CD445" s="159"/>
      <c r="CE445" s="159"/>
      <c r="CF445" s="159"/>
      <c r="CG445" s="159"/>
      <c r="CH445" s="159"/>
      <c r="CI445" s="159"/>
      <c r="CJ445" s="159"/>
      <c r="CK445" s="159"/>
      <c r="CL445" s="159"/>
      <c r="CM445" s="159"/>
      <c r="CN445" s="159"/>
      <c r="CO445" s="159"/>
      <c r="CP445" s="159"/>
      <c r="CQ445" s="159"/>
      <c r="CR445" s="159"/>
      <c r="CS445" s="159"/>
      <c r="CT445" s="159"/>
      <c r="CU445" s="159"/>
      <c r="CV445" s="159"/>
      <c r="CW445" s="159"/>
      <c r="CX445" s="159"/>
      <c r="CY445" s="159"/>
      <c r="CZ445" s="159"/>
      <c r="DA445" s="159"/>
      <c r="DB445" s="159"/>
      <c r="DC445" s="159"/>
      <c r="DD445" s="159"/>
      <c r="DE445" s="159"/>
      <c r="DF445" s="159"/>
      <c r="DG445" s="159"/>
      <c r="DH445" s="159"/>
      <c r="DI445" s="159"/>
      <c r="DJ445" s="159"/>
      <c r="DK445" s="159"/>
      <c r="DL445" s="159"/>
      <c r="DM445" s="159"/>
      <c r="DN445" s="159"/>
      <c r="DO445" s="159"/>
      <c r="DP445" s="159"/>
      <c r="DQ445" s="159"/>
      <c r="DR445" s="159"/>
      <c r="DS445" s="159"/>
      <c r="DT445" s="159"/>
      <c r="DU445" s="159"/>
      <c r="DV445" s="159"/>
      <c r="DW445" s="159"/>
      <c r="DX445" s="159"/>
      <c r="DY445" s="159"/>
      <c r="DZ445" s="159"/>
      <c r="EA445" s="159"/>
      <c r="EB445" s="159"/>
      <c r="EC445" s="159"/>
      <c r="ED445" s="159"/>
      <c r="EE445" s="159"/>
      <c r="EF445" s="159"/>
      <c r="EG445" s="159"/>
      <c r="EH445" s="159"/>
      <c r="EI445" s="159"/>
      <c r="EJ445" s="159"/>
      <c r="EK445" s="159"/>
      <c r="EL445" s="159"/>
      <c r="EM445" s="159"/>
      <c r="EN445" s="159"/>
      <c r="EO445" s="159"/>
      <c r="EP445" s="159"/>
      <c r="EQ445" s="159"/>
      <c r="ER445" s="159"/>
      <c r="ES445" s="159"/>
      <c r="ET445" s="159"/>
      <c r="EU445" s="159"/>
      <c r="EV445" s="159"/>
      <c r="EW445" s="159"/>
      <c r="EX445" s="159"/>
      <c r="EY445" s="159"/>
      <c r="EZ445" s="159"/>
      <c r="FA445" s="159"/>
      <c r="FB445" s="159"/>
      <c r="FC445" s="159"/>
      <c r="FD445" s="159"/>
      <c r="FE445" s="159"/>
      <c r="FF445" s="159"/>
      <c r="FG445" s="159"/>
      <c r="FH445" s="159"/>
      <c r="FI445" s="159"/>
      <c r="FJ445" s="159"/>
      <c r="FK445" s="159"/>
      <c r="FL445" s="159"/>
      <c r="FM445" s="159"/>
      <c r="FN445" s="159"/>
      <c r="FO445" s="159"/>
      <c r="FP445" s="159"/>
      <c r="FQ445" s="159"/>
      <c r="FR445" s="159"/>
      <c r="FS445" s="159"/>
      <c r="FT445" s="159"/>
      <c r="FU445" s="159"/>
      <c r="FV445" s="159"/>
      <c r="FW445" s="159"/>
      <c r="FX445" s="159"/>
      <c r="FY445" s="159"/>
      <c r="FZ445" s="159"/>
      <c r="GA445" s="159"/>
      <c r="GB445" s="159"/>
      <c r="GC445" s="159"/>
      <c r="GD445" s="159"/>
      <c r="GE445" s="159"/>
      <c r="GF445" s="159"/>
      <c r="GG445" s="159"/>
      <c r="GH445" s="159"/>
    </row>
    <row r="446" customFormat="false" ht="12.75" hidden="false" customHeight="false" outlineLevel="0" collapsed="false">
      <c r="A446" s="168"/>
      <c r="B446" s="149"/>
      <c r="C446" s="149"/>
      <c r="D446" s="149"/>
      <c r="E446" s="149"/>
      <c r="F446" s="149"/>
      <c r="G446" s="149"/>
      <c r="H446" s="148"/>
      <c r="I446" s="170"/>
      <c r="R446" s="148"/>
      <c r="S446" s="158"/>
      <c r="T446" s="159"/>
      <c r="U446" s="159"/>
      <c r="V446" s="159"/>
      <c r="W446" s="159"/>
      <c r="X446" s="159"/>
      <c r="Y446" s="159"/>
      <c r="Z446" s="159"/>
      <c r="AA446" s="159"/>
      <c r="AB446" s="159"/>
      <c r="AC446" s="159"/>
      <c r="AD446" s="159"/>
      <c r="AE446" s="159"/>
      <c r="AF446" s="159"/>
      <c r="AG446" s="159"/>
      <c r="AH446" s="159"/>
      <c r="AI446" s="159"/>
      <c r="AJ446" s="159"/>
      <c r="AK446" s="159"/>
      <c r="AL446" s="159"/>
      <c r="AM446" s="159"/>
      <c r="AN446" s="159"/>
      <c r="AO446" s="159"/>
      <c r="AP446" s="159"/>
      <c r="AQ446" s="159"/>
      <c r="AR446" s="159"/>
      <c r="AS446" s="159"/>
      <c r="AT446" s="159"/>
      <c r="AU446" s="159"/>
      <c r="AV446" s="159"/>
      <c r="AW446" s="159"/>
      <c r="AX446" s="159"/>
      <c r="AY446" s="159"/>
      <c r="AZ446" s="159"/>
      <c r="BA446" s="159"/>
      <c r="BB446" s="159"/>
      <c r="BC446" s="159"/>
      <c r="BD446" s="159"/>
      <c r="BE446" s="159"/>
      <c r="BF446" s="159"/>
      <c r="BG446" s="159"/>
      <c r="BH446" s="159"/>
      <c r="BI446" s="159"/>
      <c r="BJ446" s="159"/>
      <c r="BK446" s="159"/>
      <c r="BL446" s="159"/>
      <c r="BM446" s="159"/>
      <c r="BN446" s="159"/>
      <c r="BO446" s="159"/>
      <c r="BP446" s="159"/>
      <c r="BQ446" s="159"/>
      <c r="BR446" s="159"/>
      <c r="BS446" s="159"/>
      <c r="BT446" s="159"/>
      <c r="BU446" s="159"/>
      <c r="BV446" s="159"/>
      <c r="BW446" s="159"/>
      <c r="BX446" s="159"/>
      <c r="BY446" s="159"/>
      <c r="BZ446" s="159"/>
      <c r="CA446" s="159"/>
      <c r="CB446" s="159"/>
      <c r="CC446" s="159"/>
      <c r="CD446" s="159"/>
      <c r="CE446" s="159"/>
      <c r="CF446" s="159"/>
      <c r="CG446" s="159"/>
      <c r="CH446" s="159"/>
      <c r="CI446" s="159"/>
      <c r="CJ446" s="159"/>
      <c r="CK446" s="159"/>
      <c r="CL446" s="159"/>
      <c r="CM446" s="159"/>
      <c r="CN446" s="159"/>
      <c r="CO446" s="159"/>
      <c r="CP446" s="159"/>
      <c r="CQ446" s="159"/>
      <c r="CR446" s="159"/>
      <c r="CS446" s="159"/>
      <c r="CT446" s="159"/>
      <c r="CU446" s="159"/>
      <c r="CV446" s="159"/>
      <c r="CW446" s="159"/>
      <c r="CX446" s="159"/>
      <c r="CY446" s="159"/>
      <c r="CZ446" s="159"/>
      <c r="DA446" s="159"/>
      <c r="DB446" s="159"/>
      <c r="DC446" s="159"/>
      <c r="DD446" s="159"/>
      <c r="DE446" s="159"/>
      <c r="DF446" s="159"/>
      <c r="DG446" s="159"/>
      <c r="DH446" s="159"/>
      <c r="DI446" s="159"/>
      <c r="DJ446" s="159"/>
      <c r="DK446" s="159"/>
      <c r="DL446" s="159"/>
      <c r="DM446" s="159"/>
      <c r="DN446" s="159"/>
      <c r="DO446" s="159"/>
      <c r="DP446" s="159"/>
      <c r="DQ446" s="159"/>
      <c r="DR446" s="159"/>
      <c r="DS446" s="159"/>
      <c r="DT446" s="159"/>
      <c r="DU446" s="159"/>
      <c r="DV446" s="159"/>
      <c r="DW446" s="159"/>
      <c r="DX446" s="159"/>
      <c r="DY446" s="159"/>
      <c r="DZ446" s="159"/>
      <c r="EA446" s="159"/>
      <c r="EB446" s="159"/>
      <c r="EC446" s="159"/>
      <c r="ED446" s="159"/>
      <c r="EE446" s="159"/>
      <c r="EF446" s="159"/>
      <c r="EG446" s="159"/>
      <c r="EH446" s="159"/>
      <c r="EI446" s="159"/>
      <c r="EJ446" s="159"/>
      <c r="EK446" s="159"/>
      <c r="EL446" s="159"/>
      <c r="EM446" s="159"/>
      <c r="EN446" s="159"/>
      <c r="EO446" s="159"/>
      <c r="EP446" s="159"/>
      <c r="EQ446" s="159"/>
      <c r="ER446" s="159"/>
      <c r="ES446" s="159"/>
      <c r="ET446" s="159"/>
      <c r="EU446" s="159"/>
      <c r="EV446" s="159"/>
      <c r="EW446" s="159"/>
      <c r="EX446" s="159"/>
      <c r="EY446" s="159"/>
      <c r="EZ446" s="159"/>
      <c r="FA446" s="159"/>
      <c r="FB446" s="159"/>
      <c r="FC446" s="159"/>
      <c r="FD446" s="159"/>
      <c r="FE446" s="159"/>
      <c r="FF446" s="159"/>
      <c r="FG446" s="159"/>
      <c r="FH446" s="159"/>
      <c r="FI446" s="159"/>
      <c r="FJ446" s="159"/>
      <c r="FK446" s="159"/>
      <c r="FL446" s="159"/>
      <c r="FM446" s="159"/>
      <c r="FN446" s="159"/>
      <c r="FO446" s="159"/>
      <c r="FP446" s="159"/>
      <c r="FQ446" s="159"/>
      <c r="FR446" s="159"/>
      <c r="FS446" s="159"/>
      <c r="FT446" s="159"/>
      <c r="FU446" s="159"/>
      <c r="FV446" s="159"/>
      <c r="FW446" s="159"/>
      <c r="FX446" s="159"/>
      <c r="FY446" s="159"/>
      <c r="FZ446" s="159"/>
      <c r="GA446" s="159"/>
      <c r="GB446" s="159"/>
      <c r="GC446" s="159"/>
      <c r="GD446" s="159"/>
      <c r="GE446" s="159"/>
      <c r="GF446" s="159"/>
      <c r="GG446" s="159"/>
      <c r="GH446" s="159"/>
    </row>
    <row r="447" customFormat="false" ht="12.75" hidden="false" customHeight="false" outlineLevel="0" collapsed="false">
      <c r="A447" s="168"/>
      <c r="B447" s="149"/>
      <c r="C447" s="149"/>
      <c r="D447" s="149"/>
      <c r="E447" s="149"/>
      <c r="F447" s="149"/>
      <c r="G447" s="149"/>
      <c r="H447" s="148"/>
      <c r="I447" s="170"/>
      <c r="R447" s="148"/>
      <c r="S447" s="158"/>
      <c r="T447" s="159"/>
      <c r="U447" s="159"/>
      <c r="V447" s="159"/>
      <c r="W447" s="159"/>
      <c r="X447" s="159"/>
      <c r="Y447" s="159"/>
      <c r="Z447" s="159"/>
      <c r="AA447" s="159"/>
      <c r="AB447" s="159"/>
      <c r="AC447" s="159"/>
      <c r="AD447" s="159"/>
      <c r="AE447" s="159"/>
      <c r="AF447" s="159"/>
      <c r="AG447" s="159"/>
      <c r="AH447" s="159"/>
      <c r="AI447" s="159"/>
      <c r="AJ447" s="159"/>
      <c r="AK447" s="159"/>
      <c r="AL447" s="159"/>
      <c r="AM447" s="159"/>
      <c r="AN447" s="159"/>
      <c r="AO447" s="159"/>
      <c r="AP447" s="159"/>
      <c r="AQ447" s="159"/>
      <c r="AR447" s="159"/>
      <c r="AS447" s="159"/>
      <c r="AT447" s="159"/>
      <c r="AU447" s="159"/>
      <c r="AV447" s="159"/>
      <c r="AW447" s="159"/>
      <c r="AX447" s="159"/>
      <c r="AY447" s="159"/>
      <c r="AZ447" s="159"/>
      <c r="BA447" s="159"/>
      <c r="BB447" s="159"/>
      <c r="BC447" s="159"/>
      <c r="BD447" s="159"/>
      <c r="BE447" s="159"/>
      <c r="BF447" s="159"/>
      <c r="BG447" s="159"/>
      <c r="BH447" s="159"/>
      <c r="BI447" s="159"/>
      <c r="BJ447" s="159"/>
      <c r="BK447" s="159"/>
      <c r="BL447" s="159"/>
      <c r="BM447" s="159"/>
      <c r="BN447" s="159"/>
      <c r="BO447" s="159"/>
      <c r="BP447" s="159"/>
      <c r="BQ447" s="159"/>
      <c r="BR447" s="159"/>
      <c r="BS447" s="159"/>
      <c r="BT447" s="159"/>
      <c r="BU447" s="159"/>
      <c r="BV447" s="159"/>
      <c r="BW447" s="159"/>
      <c r="BX447" s="159"/>
      <c r="BY447" s="159"/>
      <c r="BZ447" s="159"/>
      <c r="CA447" s="159"/>
      <c r="CB447" s="159"/>
      <c r="CC447" s="159"/>
      <c r="CD447" s="159"/>
      <c r="CE447" s="159"/>
      <c r="CF447" s="159"/>
      <c r="CG447" s="159"/>
      <c r="CH447" s="159"/>
      <c r="CI447" s="159"/>
      <c r="CJ447" s="159"/>
      <c r="CK447" s="159"/>
      <c r="CL447" s="159"/>
      <c r="CM447" s="159"/>
      <c r="CN447" s="159"/>
      <c r="CO447" s="159"/>
      <c r="CP447" s="159"/>
      <c r="CQ447" s="159"/>
      <c r="CR447" s="159"/>
      <c r="CS447" s="159"/>
      <c r="CT447" s="159"/>
      <c r="CU447" s="159"/>
      <c r="CV447" s="159"/>
      <c r="CW447" s="159"/>
      <c r="CX447" s="159"/>
      <c r="CY447" s="159"/>
      <c r="CZ447" s="159"/>
      <c r="DA447" s="159"/>
      <c r="DB447" s="159"/>
      <c r="DC447" s="159"/>
      <c r="DD447" s="159"/>
      <c r="DE447" s="159"/>
      <c r="DF447" s="159"/>
      <c r="DG447" s="159"/>
      <c r="DH447" s="159"/>
      <c r="DI447" s="159"/>
      <c r="DJ447" s="159"/>
      <c r="DK447" s="159"/>
      <c r="DL447" s="159"/>
      <c r="DM447" s="159"/>
      <c r="DN447" s="159"/>
      <c r="DO447" s="159"/>
      <c r="DP447" s="159"/>
      <c r="DQ447" s="159"/>
      <c r="DR447" s="159"/>
      <c r="DS447" s="159"/>
      <c r="DT447" s="159"/>
      <c r="DU447" s="159"/>
      <c r="DV447" s="159"/>
      <c r="DW447" s="159"/>
      <c r="DX447" s="159"/>
      <c r="DY447" s="159"/>
      <c r="DZ447" s="159"/>
      <c r="EA447" s="159"/>
      <c r="EB447" s="159"/>
      <c r="EC447" s="159"/>
      <c r="ED447" s="159"/>
      <c r="EE447" s="159"/>
      <c r="EF447" s="159"/>
      <c r="EG447" s="159"/>
      <c r="EH447" s="159"/>
      <c r="EI447" s="159"/>
      <c r="EJ447" s="159"/>
      <c r="EK447" s="159"/>
      <c r="EL447" s="159"/>
      <c r="EM447" s="159"/>
      <c r="EN447" s="159"/>
      <c r="EO447" s="159"/>
      <c r="EP447" s="159"/>
      <c r="EQ447" s="159"/>
      <c r="ER447" s="159"/>
      <c r="ES447" s="159"/>
      <c r="ET447" s="159"/>
      <c r="EU447" s="159"/>
      <c r="EV447" s="159"/>
      <c r="EW447" s="159"/>
      <c r="EX447" s="159"/>
      <c r="EY447" s="159"/>
      <c r="EZ447" s="159"/>
      <c r="FA447" s="159"/>
      <c r="FB447" s="159"/>
      <c r="FC447" s="159"/>
      <c r="FD447" s="159"/>
      <c r="FE447" s="159"/>
      <c r="FF447" s="159"/>
      <c r="FG447" s="159"/>
      <c r="FH447" s="159"/>
      <c r="FI447" s="159"/>
      <c r="FJ447" s="159"/>
      <c r="FK447" s="159"/>
      <c r="FL447" s="159"/>
      <c r="FM447" s="159"/>
      <c r="FN447" s="159"/>
      <c r="FO447" s="159"/>
      <c r="FP447" s="159"/>
      <c r="FQ447" s="159"/>
      <c r="FR447" s="159"/>
      <c r="FS447" s="159"/>
      <c r="FT447" s="159"/>
      <c r="FU447" s="159"/>
      <c r="FV447" s="159"/>
      <c r="FW447" s="159"/>
      <c r="FX447" s="159"/>
      <c r="FY447" s="159"/>
      <c r="FZ447" s="159"/>
      <c r="GA447" s="159"/>
      <c r="GB447" s="159"/>
      <c r="GC447" s="159"/>
      <c r="GD447" s="159"/>
      <c r="GE447" s="159"/>
      <c r="GF447" s="159"/>
      <c r="GG447" s="159"/>
      <c r="GH447" s="159"/>
    </row>
    <row r="448" customFormat="false" ht="12.75" hidden="false" customHeight="false" outlineLevel="0" collapsed="false">
      <c r="A448" s="168"/>
      <c r="B448" s="149"/>
      <c r="C448" s="149"/>
      <c r="D448" s="149"/>
      <c r="E448" s="149"/>
      <c r="F448" s="149"/>
      <c r="G448" s="149"/>
      <c r="H448" s="148"/>
      <c r="I448" s="170"/>
      <c r="R448" s="148"/>
      <c r="S448" s="158"/>
      <c r="T448" s="159"/>
      <c r="U448" s="159"/>
      <c r="V448" s="159"/>
      <c r="W448" s="159"/>
      <c r="X448" s="159"/>
      <c r="Y448" s="159"/>
      <c r="Z448" s="159"/>
      <c r="AA448" s="159"/>
      <c r="AB448" s="159"/>
      <c r="AC448" s="159"/>
      <c r="AD448" s="159"/>
      <c r="AE448" s="159"/>
      <c r="AF448" s="159"/>
      <c r="AG448" s="159"/>
      <c r="AH448" s="159"/>
      <c r="AI448" s="159"/>
      <c r="AJ448" s="159"/>
      <c r="AK448" s="159"/>
      <c r="AL448" s="159"/>
      <c r="AM448" s="159"/>
      <c r="AN448" s="159"/>
      <c r="AO448" s="159"/>
      <c r="AP448" s="159"/>
      <c r="AQ448" s="159"/>
      <c r="AR448" s="159"/>
      <c r="AS448" s="159"/>
      <c r="AT448" s="159"/>
      <c r="AU448" s="159"/>
      <c r="AV448" s="159"/>
      <c r="AW448" s="159"/>
      <c r="AX448" s="159"/>
      <c r="AY448" s="159"/>
      <c r="AZ448" s="159"/>
      <c r="BA448" s="159"/>
      <c r="BB448" s="159"/>
      <c r="BC448" s="159"/>
      <c r="BD448" s="159"/>
      <c r="BE448" s="159"/>
      <c r="BF448" s="159"/>
      <c r="BG448" s="159"/>
      <c r="BH448" s="159"/>
      <c r="BI448" s="159"/>
      <c r="BJ448" s="159"/>
      <c r="BK448" s="159"/>
      <c r="BL448" s="159"/>
      <c r="BM448" s="159"/>
      <c r="BN448" s="159"/>
      <c r="BO448" s="159"/>
      <c r="BP448" s="159"/>
      <c r="BQ448" s="159"/>
      <c r="BR448" s="159"/>
      <c r="BS448" s="159"/>
      <c r="BT448" s="159"/>
      <c r="BU448" s="159"/>
      <c r="BV448" s="159"/>
      <c r="BW448" s="159"/>
      <c r="BX448" s="159"/>
      <c r="BY448" s="159"/>
      <c r="BZ448" s="159"/>
      <c r="CA448" s="159"/>
      <c r="CB448" s="159"/>
      <c r="CC448" s="159"/>
      <c r="CD448" s="159"/>
      <c r="CE448" s="159"/>
      <c r="CF448" s="159"/>
      <c r="CG448" s="159"/>
      <c r="CH448" s="159"/>
      <c r="CI448" s="159"/>
      <c r="CJ448" s="159"/>
      <c r="CK448" s="159"/>
      <c r="CL448" s="159"/>
      <c r="CM448" s="159"/>
      <c r="CN448" s="159"/>
      <c r="CO448" s="159"/>
      <c r="CP448" s="159"/>
      <c r="CQ448" s="159"/>
      <c r="CR448" s="159"/>
      <c r="CS448" s="159"/>
      <c r="CT448" s="159"/>
      <c r="CU448" s="159"/>
      <c r="CV448" s="159"/>
      <c r="CW448" s="159"/>
      <c r="CX448" s="159"/>
      <c r="CY448" s="159"/>
      <c r="CZ448" s="159"/>
      <c r="DA448" s="159"/>
      <c r="DB448" s="159"/>
      <c r="DC448" s="159"/>
      <c r="DD448" s="159"/>
      <c r="DE448" s="159"/>
      <c r="DF448" s="159"/>
      <c r="DG448" s="159"/>
      <c r="DH448" s="159"/>
      <c r="DI448" s="159"/>
      <c r="DJ448" s="159"/>
      <c r="DK448" s="159"/>
      <c r="DL448" s="159"/>
      <c r="DM448" s="159"/>
      <c r="DN448" s="159"/>
      <c r="DO448" s="159"/>
      <c r="DP448" s="159"/>
      <c r="DQ448" s="159"/>
      <c r="DR448" s="159"/>
      <c r="DS448" s="159"/>
      <c r="DT448" s="159"/>
      <c r="DU448" s="159"/>
      <c r="DV448" s="159"/>
      <c r="DW448" s="159"/>
      <c r="DX448" s="159"/>
      <c r="DY448" s="159"/>
      <c r="DZ448" s="159"/>
      <c r="EA448" s="159"/>
      <c r="EB448" s="159"/>
      <c r="EC448" s="159"/>
      <c r="ED448" s="159"/>
      <c r="EE448" s="159"/>
      <c r="EF448" s="159"/>
      <c r="EG448" s="159"/>
      <c r="EH448" s="159"/>
      <c r="EI448" s="159"/>
      <c r="EJ448" s="159"/>
      <c r="EK448" s="159"/>
      <c r="EL448" s="159"/>
      <c r="EM448" s="159"/>
      <c r="EN448" s="159"/>
      <c r="EO448" s="159"/>
      <c r="EP448" s="159"/>
      <c r="EQ448" s="159"/>
      <c r="ER448" s="159"/>
      <c r="ES448" s="159"/>
      <c r="ET448" s="159"/>
      <c r="EU448" s="159"/>
      <c r="EV448" s="159"/>
      <c r="EW448" s="159"/>
      <c r="EX448" s="159"/>
      <c r="EY448" s="159"/>
      <c r="EZ448" s="159"/>
      <c r="FA448" s="159"/>
      <c r="FB448" s="159"/>
      <c r="FC448" s="159"/>
      <c r="FD448" s="159"/>
      <c r="FE448" s="159"/>
      <c r="FF448" s="159"/>
      <c r="FG448" s="159"/>
      <c r="FH448" s="159"/>
      <c r="FI448" s="159"/>
      <c r="FJ448" s="159"/>
      <c r="FK448" s="159"/>
      <c r="FL448" s="159"/>
      <c r="FM448" s="159"/>
      <c r="FN448" s="159"/>
      <c r="FO448" s="159"/>
      <c r="FP448" s="159"/>
      <c r="FQ448" s="159"/>
      <c r="FR448" s="159"/>
      <c r="FS448" s="159"/>
      <c r="FT448" s="159"/>
      <c r="FU448" s="159"/>
      <c r="FV448" s="159"/>
      <c r="FW448" s="159"/>
      <c r="FX448" s="159"/>
      <c r="FY448" s="159"/>
      <c r="FZ448" s="159"/>
      <c r="GA448" s="159"/>
      <c r="GB448" s="159"/>
      <c r="GC448" s="159"/>
      <c r="GD448" s="159"/>
      <c r="GE448" s="159"/>
      <c r="GF448" s="159"/>
      <c r="GG448" s="159"/>
      <c r="GH448" s="159"/>
    </row>
    <row r="449" customFormat="false" ht="12.75" hidden="false" customHeight="false" outlineLevel="0" collapsed="false">
      <c r="A449" s="168"/>
      <c r="B449" s="149"/>
      <c r="C449" s="149"/>
      <c r="D449" s="149"/>
      <c r="E449" s="149"/>
      <c r="F449" s="149"/>
      <c r="G449" s="149"/>
      <c r="H449" s="148"/>
      <c r="I449" s="170"/>
      <c r="R449" s="148"/>
      <c r="S449" s="158"/>
      <c r="T449" s="159"/>
      <c r="U449" s="159"/>
      <c r="V449" s="159"/>
      <c r="W449" s="159"/>
      <c r="X449" s="159"/>
      <c r="Y449" s="159"/>
      <c r="Z449" s="159"/>
      <c r="AA449" s="159"/>
      <c r="AB449" s="159"/>
      <c r="AC449" s="159"/>
      <c r="AD449" s="159"/>
      <c r="AE449" s="159"/>
      <c r="AF449" s="159"/>
      <c r="AG449" s="159"/>
      <c r="AH449" s="159"/>
      <c r="AI449" s="159"/>
      <c r="AJ449" s="159"/>
      <c r="AK449" s="159"/>
      <c r="AL449" s="159"/>
      <c r="AM449" s="159"/>
      <c r="AN449" s="159"/>
      <c r="AO449" s="159"/>
      <c r="AP449" s="159"/>
      <c r="AQ449" s="159"/>
      <c r="AR449" s="159"/>
      <c r="AS449" s="159"/>
      <c r="AT449" s="159"/>
      <c r="AU449" s="159"/>
      <c r="AV449" s="159"/>
      <c r="AW449" s="159"/>
      <c r="AX449" s="159"/>
      <c r="AY449" s="159"/>
      <c r="AZ449" s="159"/>
      <c r="BA449" s="159"/>
      <c r="BB449" s="159"/>
      <c r="BC449" s="159"/>
      <c r="BD449" s="159"/>
      <c r="BE449" s="159"/>
      <c r="BF449" s="159"/>
      <c r="BG449" s="159"/>
      <c r="BH449" s="159"/>
      <c r="BI449" s="159"/>
      <c r="BJ449" s="159"/>
      <c r="BK449" s="159"/>
      <c r="BL449" s="159"/>
      <c r="BM449" s="159"/>
      <c r="BN449" s="159"/>
      <c r="BO449" s="159"/>
      <c r="BP449" s="159"/>
      <c r="BQ449" s="159"/>
      <c r="BR449" s="159"/>
      <c r="BS449" s="159"/>
      <c r="BT449" s="159"/>
      <c r="BU449" s="159"/>
      <c r="BV449" s="159"/>
      <c r="BW449" s="159"/>
      <c r="BX449" s="159"/>
      <c r="BY449" s="159"/>
      <c r="BZ449" s="159"/>
      <c r="CA449" s="159"/>
      <c r="CB449" s="159"/>
      <c r="CC449" s="159"/>
      <c r="CD449" s="159"/>
      <c r="CE449" s="159"/>
      <c r="CF449" s="159"/>
      <c r="CG449" s="159"/>
      <c r="CH449" s="159"/>
      <c r="CI449" s="159"/>
      <c r="CJ449" s="159"/>
      <c r="CK449" s="159"/>
      <c r="CL449" s="159"/>
      <c r="CM449" s="159"/>
      <c r="CN449" s="159"/>
      <c r="CO449" s="159"/>
      <c r="CP449" s="159"/>
      <c r="CQ449" s="159"/>
      <c r="CR449" s="159"/>
      <c r="CS449" s="159"/>
      <c r="CT449" s="159"/>
      <c r="CU449" s="159"/>
      <c r="CV449" s="159"/>
      <c r="CW449" s="159"/>
      <c r="CX449" s="159"/>
      <c r="CY449" s="159"/>
      <c r="CZ449" s="159"/>
      <c r="DA449" s="159"/>
      <c r="DB449" s="159"/>
      <c r="DC449" s="159"/>
      <c r="DD449" s="159"/>
      <c r="DE449" s="159"/>
      <c r="DF449" s="159"/>
      <c r="DG449" s="159"/>
      <c r="DH449" s="159"/>
      <c r="DI449" s="159"/>
      <c r="DJ449" s="159"/>
      <c r="DK449" s="159"/>
      <c r="DL449" s="159"/>
      <c r="DM449" s="159"/>
      <c r="DN449" s="159"/>
      <c r="DO449" s="159"/>
      <c r="DP449" s="159"/>
      <c r="DQ449" s="159"/>
      <c r="DR449" s="159"/>
      <c r="DS449" s="159"/>
      <c r="DT449" s="159"/>
      <c r="DU449" s="159"/>
      <c r="DV449" s="159"/>
      <c r="DW449" s="159"/>
      <c r="DX449" s="159"/>
      <c r="DY449" s="159"/>
      <c r="DZ449" s="159"/>
      <c r="EA449" s="159"/>
      <c r="EB449" s="159"/>
      <c r="EC449" s="159"/>
      <c r="ED449" s="159"/>
      <c r="EE449" s="159"/>
      <c r="EF449" s="159"/>
      <c r="EG449" s="159"/>
      <c r="EH449" s="159"/>
      <c r="EI449" s="159"/>
      <c r="EJ449" s="159"/>
      <c r="EK449" s="159"/>
      <c r="EL449" s="159"/>
      <c r="EM449" s="159"/>
      <c r="EN449" s="159"/>
      <c r="EO449" s="159"/>
      <c r="EP449" s="159"/>
      <c r="EQ449" s="159"/>
      <c r="ER449" s="159"/>
      <c r="ES449" s="159"/>
      <c r="ET449" s="159"/>
      <c r="EU449" s="159"/>
      <c r="EV449" s="159"/>
      <c r="EW449" s="159"/>
      <c r="EX449" s="159"/>
      <c r="EY449" s="159"/>
      <c r="EZ449" s="159"/>
      <c r="FA449" s="159"/>
      <c r="FB449" s="159"/>
      <c r="FC449" s="159"/>
      <c r="FD449" s="159"/>
      <c r="FE449" s="159"/>
      <c r="FF449" s="159"/>
      <c r="FG449" s="159"/>
      <c r="FH449" s="159"/>
      <c r="FI449" s="159"/>
      <c r="FJ449" s="159"/>
      <c r="FK449" s="159"/>
      <c r="FL449" s="159"/>
      <c r="FM449" s="159"/>
      <c r="FN449" s="159"/>
      <c r="FO449" s="159"/>
      <c r="FP449" s="159"/>
      <c r="FQ449" s="159"/>
      <c r="FR449" s="159"/>
      <c r="FS449" s="159"/>
      <c r="FT449" s="159"/>
      <c r="FU449" s="159"/>
      <c r="FV449" s="159"/>
      <c r="FW449" s="159"/>
      <c r="FX449" s="159"/>
      <c r="FY449" s="159"/>
      <c r="FZ449" s="159"/>
      <c r="GA449" s="159"/>
      <c r="GB449" s="159"/>
      <c r="GC449" s="159"/>
      <c r="GD449" s="159"/>
      <c r="GE449" s="159"/>
      <c r="GF449" s="159"/>
      <c r="GG449" s="159"/>
      <c r="GH449" s="159"/>
    </row>
    <row r="450" customFormat="false" ht="12.75" hidden="false" customHeight="false" outlineLevel="0" collapsed="false">
      <c r="A450" s="168"/>
      <c r="B450" s="149"/>
      <c r="C450" s="149"/>
      <c r="D450" s="149"/>
      <c r="E450" s="149"/>
      <c r="F450" s="149"/>
      <c r="G450" s="149"/>
      <c r="H450" s="148"/>
      <c r="I450" s="170"/>
      <c r="R450" s="148"/>
      <c r="S450" s="158"/>
      <c r="T450" s="159"/>
      <c r="U450" s="159"/>
      <c r="V450" s="159"/>
      <c r="W450" s="159"/>
      <c r="X450" s="159"/>
      <c r="Y450" s="159"/>
      <c r="Z450" s="159"/>
      <c r="AA450" s="159"/>
      <c r="AB450" s="159"/>
      <c r="AC450" s="159"/>
      <c r="AD450" s="159"/>
      <c r="AE450" s="159"/>
      <c r="AF450" s="159"/>
      <c r="AG450" s="159"/>
      <c r="AH450" s="159"/>
      <c r="AI450" s="159"/>
      <c r="AJ450" s="159"/>
      <c r="AK450" s="159"/>
      <c r="AL450" s="159"/>
      <c r="AM450" s="159"/>
      <c r="AN450" s="159"/>
      <c r="AO450" s="159"/>
      <c r="AP450" s="159"/>
      <c r="AQ450" s="159"/>
      <c r="AR450" s="159"/>
      <c r="AS450" s="159"/>
      <c r="AT450" s="159"/>
      <c r="AU450" s="159"/>
      <c r="AV450" s="159"/>
      <c r="AW450" s="159"/>
      <c r="AX450" s="159"/>
      <c r="AY450" s="159"/>
      <c r="AZ450" s="159"/>
      <c r="BA450" s="159"/>
      <c r="BB450" s="159"/>
      <c r="BC450" s="159"/>
      <c r="BD450" s="159"/>
      <c r="BE450" s="159"/>
      <c r="BF450" s="159"/>
      <c r="BG450" s="159"/>
      <c r="BH450" s="159"/>
      <c r="BI450" s="159"/>
      <c r="BJ450" s="159"/>
      <c r="BK450" s="159"/>
      <c r="BL450" s="159"/>
      <c r="BM450" s="159"/>
      <c r="BN450" s="159"/>
      <c r="BO450" s="159"/>
      <c r="BP450" s="159"/>
      <c r="BQ450" s="159"/>
      <c r="BR450" s="159"/>
      <c r="BS450" s="159"/>
      <c r="BT450" s="159"/>
      <c r="BU450" s="159"/>
      <c r="BV450" s="159"/>
      <c r="BW450" s="159"/>
      <c r="BX450" s="159"/>
      <c r="BY450" s="159"/>
      <c r="BZ450" s="159"/>
      <c r="CA450" s="159"/>
      <c r="CB450" s="159"/>
      <c r="CC450" s="159"/>
      <c r="CD450" s="159"/>
      <c r="CE450" s="159"/>
      <c r="CF450" s="159"/>
      <c r="CG450" s="159"/>
      <c r="CH450" s="159"/>
      <c r="CI450" s="159"/>
      <c r="CJ450" s="159"/>
      <c r="CK450" s="159"/>
      <c r="CL450" s="159"/>
      <c r="CM450" s="159"/>
      <c r="CN450" s="159"/>
      <c r="CO450" s="159"/>
      <c r="CP450" s="159"/>
      <c r="CQ450" s="159"/>
      <c r="CR450" s="159"/>
      <c r="CS450" s="159"/>
      <c r="CT450" s="159"/>
      <c r="CU450" s="159"/>
      <c r="CV450" s="159"/>
      <c r="CW450" s="159"/>
      <c r="CX450" s="159"/>
      <c r="CY450" s="159"/>
      <c r="CZ450" s="159"/>
      <c r="DA450" s="159"/>
      <c r="DB450" s="159"/>
      <c r="DC450" s="159"/>
      <c r="DD450" s="159"/>
      <c r="DE450" s="159"/>
      <c r="DF450" s="159"/>
      <c r="DG450" s="159"/>
      <c r="DH450" s="159"/>
      <c r="DI450" s="159"/>
      <c r="DJ450" s="159"/>
      <c r="DK450" s="159"/>
      <c r="DL450" s="159"/>
      <c r="DM450" s="159"/>
      <c r="DN450" s="159"/>
      <c r="DO450" s="159"/>
      <c r="DP450" s="159"/>
      <c r="DQ450" s="159"/>
      <c r="DR450" s="159"/>
      <c r="DS450" s="159"/>
      <c r="DT450" s="159"/>
      <c r="DU450" s="159"/>
      <c r="DV450" s="159"/>
      <c r="DW450" s="159"/>
      <c r="DX450" s="159"/>
      <c r="DY450" s="159"/>
      <c r="DZ450" s="159"/>
      <c r="EA450" s="159"/>
      <c r="EB450" s="159"/>
      <c r="EC450" s="159"/>
      <c r="ED450" s="159"/>
      <c r="EE450" s="159"/>
      <c r="EF450" s="159"/>
      <c r="EG450" s="159"/>
      <c r="EH450" s="159"/>
      <c r="EI450" s="159"/>
      <c r="EJ450" s="159"/>
      <c r="EK450" s="159"/>
      <c r="EL450" s="159"/>
      <c r="EM450" s="159"/>
      <c r="EN450" s="159"/>
      <c r="EO450" s="159"/>
      <c r="EP450" s="159"/>
      <c r="EQ450" s="159"/>
      <c r="ER450" s="159"/>
      <c r="ES450" s="159"/>
      <c r="ET450" s="159"/>
      <c r="EU450" s="159"/>
      <c r="EV450" s="159"/>
      <c r="EW450" s="159"/>
      <c r="EX450" s="159"/>
      <c r="EY450" s="159"/>
      <c r="EZ450" s="159"/>
      <c r="FA450" s="159"/>
      <c r="FB450" s="159"/>
      <c r="FC450" s="159"/>
      <c r="FD450" s="159"/>
      <c r="FE450" s="159"/>
      <c r="FF450" s="159"/>
      <c r="FG450" s="159"/>
      <c r="FH450" s="159"/>
      <c r="FI450" s="159"/>
      <c r="FJ450" s="159"/>
      <c r="FK450" s="159"/>
      <c r="FL450" s="159"/>
      <c r="FM450" s="159"/>
      <c r="FN450" s="159"/>
      <c r="FO450" s="159"/>
      <c r="FP450" s="159"/>
      <c r="FQ450" s="159"/>
      <c r="FR450" s="159"/>
      <c r="FS450" s="159"/>
      <c r="FT450" s="159"/>
      <c r="FU450" s="159"/>
      <c r="FV450" s="159"/>
      <c r="FW450" s="159"/>
      <c r="FX450" s="159"/>
      <c r="FY450" s="159"/>
      <c r="FZ450" s="159"/>
      <c r="GA450" s="159"/>
      <c r="GB450" s="159"/>
      <c r="GC450" s="159"/>
      <c r="GD450" s="159"/>
      <c r="GE450" s="159"/>
      <c r="GF450" s="159"/>
      <c r="GG450" s="159"/>
      <c r="GH450" s="159"/>
    </row>
    <row r="451" customFormat="false" ht="12.75" hidden="false" customHeight="false" outlineLevel="0" collapsed="false">
      <c r="A451" s="168"/>
      <c r="B451" s="149"/>
      <c r="C451" s="149"/>
      <c r="D451" s="149"/>
      <c r="E451" s="149"/>
      <c r="F451" s="149"/>
      <c r="G451" s="149"/>
      <c r="H451" s="148"/>
      <c r="I451" s="170"/>
      <c r="R451" s="148"/>
      <c r="S451" s="158"/>
      <c r="T451" s="159"/>
      <c r="U451" s="159"/>
      <c r="V451" s="159"/>
      <c r="W451" s="159"/>
      <c r="X451" s="159"/>
      <c r="Y451" s="159"/>
      <c r="Z451" s="159"/>
      <c r="AA451" s="159"/>
      <c r="AB451" s="159"/>
      <c r="AC451" s="159"/>
      <c r="AD451" s="159"/>
      <c r="AE451" s="159"/>
      <c r="AF451" s="159"/>
      <c r="AG451" s="159"/>
      <c r="AH451" s="159"/>
      <c r="AI451" s="159"/>
      <c r="AJ451" s="159"/>
      <c r="AK451" s="159"/>
      <c r="AL451" s="159"/>
      <c r="AM451" s="159"/>
      <c r="AN451" s="159"/>
      <c r="AO451" s="159"/>
      <c r="AP451" s="159"/>
      <c r="AQ451" s="159"/>
      <c r="AR451" s="159"/>
      <c r="AS451" s="159"/>
      <c r="AT451" s="159"/>
      <c r="AU451" s="159"/>
      <c r="AV451" s="159"/>
      <c r="AW451" s="159"/>
      <c r="AX451" s="159"/>
      <c r="AY451" s="159"/>
      <c r="AZ451" s="159"/>
      <c r="BA451" s="159"/>
      <c r="BB451" s="159"/>
      <c r="BC451" s="159"/>
      <c r="BD451" s="159"/>
      <c r="BE451" s="159"/>
      <c r="BF451" s="159"/>
      <c r="BG451" s="159"/>
      <c r="BH451" s="159"/>
      <c r="BI451" s="159"/>
      <c r="BJ451" s="159"/>
      <c r="BK451" s="159"/>
      <c r="BL451" s="159"/>
      <c r="BM451" s="159"/>
      <c r="BN451" s="159"/>
      <c r="BO451" s="159"/>
      <c r="BP451" s="159"/>
      <c r="BQ451" s="159"/>
      <c r="BR451" s="159"/>
      <c r="BS451" s="159"/>
      <c r="BT451" s="159"/>
      <c r="BU451" s="159"/>
      <c r="BV451" s="159"/>
      <c r="BW451" s="159"/>
      <c r="BX451" s="159"/>
      <c r="BY451" s="159"/>
      <c r="BZ451" s="159"/>
      <c r="CA451" s="159"/>
      <c r="CB451" s="159"/>
      <c r="CC451" s="159"/>
      <c r="CD451" s="159"/>
      <c r="CE451" s="159"/>
      <c r="CF451" s="159"/>
      <c r="CG451" s="159"/>
      <c r="CH451" s="159"/>
      <c r="CI451" s="159"/>
      <c r="CJ451" s="159"/>
      <c r="CK451" s="159"/>
      <c r="CL451" s="159"/>
      <c r="CM451" s="159"/>
      <c r="CN451" s="159"/>
      <c r="CO451" s="159"/>
      <c r="CP451" s="159"/>
      <c r="CQ451" s="159"/>
      <c r="CR451" s="159"/>
      <c r="CS451" s="159"/>
      <c r="CT451" s="159"/>
      <c r="CU451" s="159"/>
      <c r="CV451" s="159"/>
      <c r="CW451" s="159"/>
      <c r="CX451" s="159"/>
      <c r="CY451" s="159"/>
      <c r="CZ451" s="159"/>
      <c r="DA451" s="159"/>
      <c r="DB451" s="159"/>
      <c r="DC451" s="159"/>
      <c r="DD451" s="159"/>
      <c r="DE451" s="159"/>
      <c r="DF451" s="159"/>
      <c r="DG451" s="159"/>
      <c r="DH451" s="159"/>
      <c r="DI451" s="159"/>
      <c r="DJ451" s="159"/>
      <c r="DK451" s="159"/>
      <c r="DL451" s="159"/>
      <c r="DM451" s="159"/>
      <c r="DN451" s="159"/>
      <c r="DO451" s="159"/>
      <c r="DP451" s="159"/>
      <c r="DQ451" s="159"/>
      <c r="DR451" s="159"/>
      <c r="DS451" s="159"/>
      <c r="DT451" s="159"/>
      <c r="DU451" s="159"/>
      <c r="DV451" s="159"/>
      <c r="DW451" s="159"/>
      <c r="DX451" s="159"/>
      <c r="DY451" s="159"/>
      <c r="DZ451" s="159"/>
      <c r="EA451" s="159"/>
      <c r="EB451" s="159"/>
      <c r="EC451" s="159"/>
      <c r="ED451" s="159"/>
      <c r="EE451" s="159"/>
      <c r="EF451" s="159"/>
      <c r="EG451" s="159"/>
      <c r="EH451" s="159"/>
      <c r="EI451" s="159"/>
      <c r="EJ451" s="159"/>
      <c r="EK451" s="159"/>
      <c r="EL451" s="159"/>
      <c r="EM451" s="159"/>
      <c r="EN451" s="159"/>
      <c r="EO451" s="159"/>
      <c r="EP451" s="159"/>
      <c r="EQ451" s="159"/>
      <c r="ER451" s="159"/>
      <c r="ES451" s="159"/>
      <c r="ET451" s="159"/>
      <c r="EU451" s="159"/>
      <c r="EV451" s="159"/>
      <c r="EW451" s="159"/>
      <c r="EX451" s="159"/>
      <c r="EY451" s="159"/>
      <c r="EZ451" s="159"/>
      <c r="FA451" s="159"/>
      <c r="FB451" s="159"/>
      <c r="FC451" s="159"/>
      <c r="FD451" s="159"/>
      <c r="FE451" s="159"/>
      <c r="FF451" s="159"/>
      <c r="FG451" s="159"/>
      <c r="FH451" s="159"/>
      <c r="FI451" s="159"/>
      <c r="FJ451" s="159"/>
      <c r="FK451" s="159"/>
      <c r="FL451" s="159"/>
      <c r="FM451" s="159"/>
      <c r="FN451" s="159"/>
      <c r="FO451" s="159"/>
      <c r="FP451" s="159"/>
      <c r="FQ451" s="159"/>
      <c r="FR451" s="159"/>
      <c r="FS451" s="159"/>
      <c r="FT451" s="159"/>
      <c r="FU451" s="159"/>
      <c r="FV451" s="159"/>
      <c r="FW451" s="159"/>
      <c r="FX451" s="159"/>
      <c r="FY451" s="159"/>
      <c r="FZ451" s="159"/>
      <c r="GA451" s="159"/>
      <c r="GB451" s="159"/>
      <c r="GC451" s="159"/>
      <c r="GD451" s="159"/>
      <c r="GE451" s="159"/>
      <c r="GF451" s="159"/>
      <c r="GG451" s="159"/>
      <c r="GH451" s="159"/>
    </row>
    <row r="452" customFormat="false" ht="12.75" hidden="false" customHeight="false" outlineLevel="0" collapsed="false">
      <c r="A452" s="168"/>
      <c r="B452" s="149"/>
      <c r="C452" s="149"/>
      <c r="D452" s="149"/>
      <c r="E452" s="149"/>
      <c r="F452" s="149"/>
      <c r="G452" s="149"/>
      <c r="H452" s="148"/>
      <c r="I452" s="170"/>
      <c r="R452" s="148"/>
      <c r="S452" s="158"/>
      <c r="T452" s="159"/>
      <c r="U452" s="159"/>
      <c r="V452" s="159"/>
      <c r="W452" s="159"/>
      <c r="X452" s="159"/>
      <c r="Y452" s="159"/>
      <c r="Z452" s="159"/>
      <c r="AA452" s="159"/>
      <c r="AB452" s="159"/>
      <c r="AC452" s="159"/>
      <c r="AD452" s="159"/>
      <c r="AE452" s="159"/>
      <c r="AF452" s="159"/>
      <c r="AG452" s="159"/>
      <c r="AH452" s="159"/>
      <c r="AI452" s="159"/>
      <c r="AJ452" s="159"/>
      <c r="AK452" s="159"/>
      <c r="AL452" s="159"/>
      <c r="AM452" s="159"/>
      <c r="AN452" s="159"/>
      <c r="AO452" s="159"/>
      <c r="AP452" s="159"/>
      <c r="AQ452" s="159"/>
      <c r="AR452" s="159"/>
      <c r="AS452" s="159"/>
      <c r="AT452" s="159"/>
      <c r="AU452" s="159"/>
      <c r="AV452" s="159"/>
      <c r="AW452" s="159"/>
      <c r="AX452" s="159"/>
      <c r="AY452" s="159"/>
      <c r="AZ452" s="159"/>
      <c r="BA452" s="159"/>
      <c r="BB452" s="159"/>
      <c r="BC452" s="159"/>
      <c r="BD452" s="159"/>
      <c r="BE452" s="159"/>
      <c r="BF452" s="159"/>
      <c r="BG452" s="159"/>
      <c r="BH452" s="159"/>
      <c r="BI452" s="159"/>
      <c r="BJ452" s="159"/>
      <c r="BK452" s="159"/>
      <c r="BL452" s="159"/>
      <c r="BM452" s="159"/>
      <c r="BN452" s="159"/>
      <c r="BO452" s="159"/>
      <c r="BP452" s="159"/>
      <c r="BQ452" s="159"/>
      <c r="BR452" s="159"/>
      <c r="BS452" s="159"/>
      <c r="BT452" s="159"/>
      <c r="BU452" s="159"/>
      <c r="BV452" s="159"/>
      <c r="BW452" s="159"/>
      <c r="BX452" s="159"/>
      <c r="BY452" s="159"/>
      <c r="BZ452" s="159"/>
      <c r="CA452" s="159"/>
      <c r="CB452" s="159"/>
      <c r="CC452" s="159"/>
      <c r="CD452" s="159"/>
      <c r="CE452" s="159"/>
      <c r="CF452" s="159"/>
      <c r="CG452" s="159"/>
      <c r="CH452" s="159"/>
      <c r="CI452" s="159"/>
      <c r="CJ452" s="159"/>
      <c r="CK452" s="159"/>
      <c r="CL452" s="159"/>
      <c r="CM452" s="159"/>
      <c r="CN452" s="159"/>
      <c r="CO452" s="159"/>
      <c r="CP452" s="159"/>
      <c r="CQ452" s="159"/>
      <c r="CR452" s="159"/>
      <c r="CS452" s="159"/>
      <c r="CT452" s="159"/>
      <c r="CU452" s="159"/>
      <c r="CV452" s="159"/>
      <c r="CW452" s="159"/>
      <c r="CX452" s="159"/>
      <c r="CY452" s="159"/>
      <c r="CZ452" s="159"/>
      <c r="DA452" s="159"/>
      <c r="DB452" s="159"/>
      <c r="DC452" s="159"/>
      <c r="DD452" s="159"/>
      <c r="DE452" s="159"/>
      <c r="DF452" s="159"/>
      <c r="DG452" s="159"/>
      <c r="DH452" s="159"/>
      <c r="DI452" s="159"/>
      <c r="DJ452" s="159"/>
      <c r="DK452" s="159"/>
      <c r="DL452" s="159"/>
      <c r="DM452" s="159"/>
      <c r="DN452" s="159"/>
      <c r="DO452" s="159"/>
      <c r="DP452" s="159"/>
      <c r="DQ452" s="159"/>
      <c r="DR452" s="159"/>
      <c r="DS452" s="159"/>
      <c r="DT452" s="159"/>
      <c r="DU452" s="159"/>
      <c r="DV452" s="159"/>
      <c r="DW452" s="159"/>
      <c r="DX452" s="159"/>
      <c r="DY452" s="159"/>
      <c r="DZ452" s="159"/>
      <c r="EA452" s="159"/>
      <c r="EB452" s="159"/>
      <c r="EC452" s="159"/>
      <c r="ED452" s="159"/>
      <c r="EE452" s="159"/>
      <c r="EF452" s="159"/>
      <c r="EG452" s="159"/>
      <c r="EH452" s="159"/>
      <c r="EI452" s="159"/>
      <c r="EJ452" s="159"/>
      <c r="EK452" s="159"/>
      <c r="EL452" s="159"/>
      <c r="EM452" s="159"/>
      <c r="EN452" s="159"/>
      <c r="EO452" s="159"/>
      <c r="EP452" s="159"/>
      <c r="EQ452" s="159"/>
      <c r="ER452" s="159"/>
      <c r="ES452" s="159"/>
      <c r="ET452" s="159"/>
      <c r="EU452" s="159"/>
      <c r="EV452" s="159"/>
      <c r="EW452" s="159"/>
      <c r="EX452" s="159"/>
      <c r="EY452" s="159"/>
      <c r="EZ452" s="159"/>
      <c r="FA452" s="159"/>
      <c r="FB452" s="159"/>
      <c r="FC452" s="159"/>
      <c r="FD452" s="159"/>
      <c r="FE452" s="159"/>
      <c r="FF452" s="159"/>
      <c r="FG452" s="159"/>
      <c r="FH452" s="159"/>
      <c r="FI452" s="159"/>
      <c r="FJ452" s="159"/>
      <c r="FK452" s="159"/>
      <c r="FL452" s="159"/>
      <c r="FM452" s="159"/>
      <c r="FN452" s="159"/>
      <c r="FO452" s="159"/>
      <c r="FP452" s="159"/>
      <c r="FQ452" s="159"/>
      <c r="FR452" s="159"/>
      <c r="FS452" s="159"/>
      <c r="FT452" s="159"/>
      <c r="FU452" s="159"/>
      <c r="FV452" s="159"/>
      <c r="FW452" s="159"/>
      <c r="FX452" s="159"/>
      <c r="FY452" s="159"/>
      <c r="FZ452" s="159"/>
      <c r="GA452" s="159"/>
      <c r="GB452" s="159"/>
      <c r="GC452" s="159"/>
      <c r="GD452" s="159"/>
      <c r="GE452" s="159"/>
      <c r="GF452" s="159"/>
      <c r="GG452" s="159"/>
      <c r="GH452" s="159"/>
    </row>
    <row r="453" customFormat="false" ht="12.75" hidden="false" customHeight="false" outlineLevel="0" collapsed="false">
      <c r="A453" s="168"/>
      <c r="B453" s="149"/>
      <c r="C453" s="149"/>
      <c r="D453" s="149"/>
      <c r="E453" s="149"/>
      <c r="F453" s="149"/>
      <c r="G453" s="149"/>
      <c r="H453" s="148"/>
      <c r="I453" s="170"/>
      <c r="R453" s="148"/>
      <c r="S453" s="158"/>
      <c r="T453" s="159"/>
      <c r="U453" s="159"/>
      <c r="V453" s="159"/>
      <c r="W453" s="159"/>
      <c r="X453" s="159"/>
      <c r="Y453" s="159"/>
      <c r="Z453" s="159"/>
      <c r="AA453" s="159"/>
      <c r="AB453" s="159"/>
      <c r="AC453" s="159"/>
      <c r="AD453" s="159"/>
      <c r="AE453" s="159"/>
      <c r="AF453" s="159"/>
      <c r="AG453" s="159"/>
      <c r="AH453" s="159"/>
      <c r="AI453" s="159"/>
      <c r="AJ453" s="159"/>
      <c r="AK453" s="159"/>
      <c r="AL453" s="159"/>
      <c r="AM453" s="159"/>
      <c r="AN453" s="159"/>
      <c r="AO453" s="159"/>
      <c r="AP453" s="159"/>
      <c r="AQ453" s="159"/>
      <c r="AR453" s="159"/>
      <c r="AS453" s="159"/>
      <c r="AT453" s="159"/>
      <c r="AU453" s="159"/>
      <c r="AV453" s="159"/>
      <c r="AW453" s="159"/>
      <c r="AX453" s="159"/>
      <c r="AY453" s="159"/>
      <c r="AZ453" s="159"/>
      <c r="BA453" s="159"/>
      <c r="BB453" s="159"/>
      <c r="BC453" s="159"/>
      <c r="BD453" s="159"/>
      <c r="BE453" s="159"/>
      <c r="BF453" s="159"/>
      <c r="BG453" s="159"/>
      <c r="BH453" s="159"/>
      <c r="BI453" s="159"/>
      <c r="BJ453" s="159"/>
      <c r="BK453" s="159"/>
      <c r="BL453" s="159"/>
      <c r="BM453" s="159"/>
      <c r="BN453" s="159"/>
      <c r="BO453" s="159"/>
      <c r="BP453" s="159"/>
      <c r="BQ453" s="159"/>
      <c r="BR453" s="159"/>
      <c r="BS453" s="159"/>
      <c r="BT453" s="159"/>
      <c r="BU453" s="159"/>
      <c r="BV453" s="159"/>
      <c r="BW453" s="159"/>
      <c r="BX453" s="159"/>
      <c r="BY453" s="159"/>
      <c r="BZ453" s="159"/>
      <c r="CA453" s="159"/>
      <c r="CB453" s="159"/>
      <c r="CC453" s="159"/>
      <c r="CD453" s="159"/>
      <c r="CE453" s="159"/>
      <c r="CF453" s="159"/>
      <c r="CG453" s="159"/>
      <c r="CH453" s="159"/>
      <c r="CI453" s="159"/>
      <c r="CJ453" s="159"/>
      <c r="CK453" s="159"/>
      <c r="CL453" s="159"/>
      <c r="CM453" s="159"/>
      <c r="CN453" s="159"/>
      <c r="CO453" s="159"/>
      <c r="CP453" s="159"/>
      <c r="CQ453" s="159"/>
      <c r="CR453" s="159"/>
      <c r="CS453" s="159"/>
      <c r="CT453" s="159"/>
      <c r="CU453" s="159"/>
      <c r="CV453" s="159"/>
      <c r="CW453" s="159"/>
      <c r="CX453" s="159"/>
      <c r="CY453" s="159"/>
      <c r="CZ453" s="159"/>
      <c r="DA453" s="159"/>
      <c r="DB453" s="159"/>
      <c r="DC453" s="159"/>
      <c r="DD453" s="159"/>
      <c r="DE453" s="159"/>
      <c r="DF453" s="159"/>
      <c r="DG453" s="159"/>
      <c r="DH453" s="159"/>
      <c r="DI453" s="159"/>
      <c r="DJ453" s="159"/>
      <c r="DK453" s="159"/>
      <c r="DL453" s="159"/>
      <c r="DM453" s="159"/>
      <c r="DN453" s="159"/>
      <c r="DO453" s="159"/>
      <c r="DP453" s="159"/>
      <c r="DQ453" s="159"/>
      <c r="DR453" s="159"/>
      <c r="DS453" s="159"/>
      <c r="DT453" s="159"/>
      <c r="DU453" s="159"/>
      <c r="DV453" s="159"/>
      <c r="DW453" s="159"/>
      <c r="DX453" s="159"/>
      <c r="DY453" s="159"/>
      <c r="DZ453" s="159"/>
      <c r="EA453" s="159"/>
      <c r="EB453" s="159"/>
      <c r="EC453" s="159"/>
      <c r="ED453" s="159"/>
      <c r="EE453" s="159"/>
      <c r="EF453" s="159"/>
      <c r="EG453" s="159"/>
      <c r="EH453" s="159"/>
      <c r="EI453" s="159"/>
      <c r="EJ453" s="159"/>
      <c r="EK453" s="159"/>
      <c r="EL453" s="159"/>
      <c r="EM453" s="159"/>
      <c r="EN453" s="159"/>
      <c r="EO453" s="159"/>
      <c r="EP453" s="159"/>
      <c r="EQ453" s="159"/>
      <c r="ER453" s="159"/>
      <c r="ES453" s="159"/>
      <c r="ET453" s="159"/>
      <c r="EU453" s="159"/>
      <c r="EV453" s="159"/>
      <c r="EW453" s="159"/>
      <c r="EX453" s="159"/>
      <c r="EY453" s="159"/>
      <c r="EZ453" s="159"/>
      <c r="FA453" s="159"/>
      <c r="FB453" s="159"/>
      <c r="FC453" s="159"/>
      <c r="FD453" s="159"/>
      <c r="FE453" s="159"/>
      <c r="FF453" s="159"/>
      <c r="FG453" s="159"/>
      <c r="FH453" s="159"/>
      <c r="FI453" s="159"/>
      <c r="FJ453" s="159"/>
      <c r="FK453" s="159"/>
      <c r="FL453" s="159"/>
      <c r="FM453" s="159"/>
      <c r="FN453" s="159"/>
      <c r="FO453" s="159"/>
      <c r="FP453" s="159"/>
      <c r="FQ453" s="159"/>
      <c r="FR453" s="159"/>
      <c r="FS453" s="159"/>
      <c r="FT453" s="159"/>
      <c r="FU453" s="159"/>
      <c r="FV453" s="159"/>
      <c r="FW453" s="159"/>
      <c r="FX453" s="159"/>
      <c r="FY453" s="159"/>
      <c r="FZ453" s="159"/>
      <c r="GA453" s="159"/>
      <c r="GB453" s="159"/>
      <c r="GC453" s="159"/>
      <c r="GD453" s="159"/>
      <c r="GE453" s="159"/>
      <c r="GF453" s="159"/>
      <c r="GG453" s="159"/>
      <c r="GH453" s="159"/>
    </row>
    <row r="454" customFormat="false" ht="12.75" hidden="false" customHeight="false" outlineLevel="0" collapsed="false">
      <c r="A454" s="168"/>
      <c r="B454" s="149"/>
      <c r="C454" s="149"/>
      <c r="D454" s="149"/>
      <c r="E454" s="149"/>
      <c r="F454" s="149"/>
      <c r="G454" s="149"/>
      <c r="H454" s="148"/>
      <c r="I454" s="170"/>
      <c r="R454" s="148"/>
      <c r="S454" s="158"/>
      <c r="T454" s="159"/>
      <c r="U454" s="159"/>
      <c r="V454" s="159"/>
      <c r="W454" s="159"/>
      <c r="X454" s="159"/>
      <c r="Y454" s="159"/>
      <c r="Z454" s="159"/>
      <c r="AA454" s="159"/>
      <c r="AB454" s="159"/>
      <c r="AC454" s="159"/>
      <c r="AD454" s="159"/>
      <c r="AE454" s="159"/>
      <c r="AF454" s="159"/>
      <c r="AG454" s="159"/>
      <c r="AH454" s="159"/>
      <c r="AI454" s="159"/>
      <c r="AJ454" s="159"/>
      <c r="AK454" s="159"/>
      <c r="AL454" s="159"/>
      <c r="AM454" s="159"/>
      <c r="AN454" s="159"/>
      <c r="AO454" s="159"/>
      <c r="AP454" s="159"/>
      <c r="AQ454" s="159"/>
      <c r="AR454" s="159"/>
      <c r="AS454" s="159"/>
      <c r="AT454" s="159"/>
      <c r="AU454" s="159"/>
      <c r="AV454" s="159"/>
      <c r="AW454" s="159"/>
      <c r="AX454" s="159"/>
      <c r="AY454" s="159"/>
      <c r="AZ454" s="159"/>
      <c r="BA454" s="159"/>
      <c r="BB454" s="159"/>
      <c r="BC454" s="159"/>
      <c r="BD454" s="159"/>
      <c r="BE454" s="159"/>
      <c r="BF454" s="159"/>
      <c r="BG454" s="159"/>
      <c r="BH454" s="159"/>
      <c r="BI454" s="159"/>
      <c r="BJ454" s="159"/>
      <c r="BK454" s="159"/>
      <c r="BL454" s="159"/>
      <c r="BM454" s="159"/>
      <c r="BN454" s="159"/>
      <c r="BO454" s="159"/>
      <c r="BP454" s="159"/>
      <c r="BQ454" s="159"/>
      <c r="BR454" s="159"/>
      <c r="BS454" s="159"/>
      <c r="BT454" s="159"/>
      <c r="BU454" s="159"/>
      <c r="BV454" s="159"/>
      <c r="BW454" s="159"/>
      <c r="BX454" s="159"/>
      <c r="BY454" s="159"/>
      <c r="BZ454" s="159"/>
      <c r="CA454" s="159"/>
      <c r="CB454" s="159"/>
      <c r="CC454" s="159"/>
      <c r="CD454" s="159"/>
      <c r="CE454" s="159"/>
      <c r="CF454" s="159"/>
      <c r="CG454" s="159"/>
      <c r="CH454" s="159"/>
      <c r="CI454" s="159"/>
      <c r="CJ454" s="159"/>
      <c r="CK454" s="159"/>
      <c r="CL454" s="159"/>
      <c r="CM454" s="159"/>
      <c r="CN454" s="159"/>
      <c r="CO454" s="159"/>
      <c r="CP454" s="159"/>
      <c r="CQ454" s="159"/>
      <c r="CR454" s="159"/>
      <c r="CS454" s="159"/>
      <c r="CT454" s="159"/>
      <c r="CU454" s="159"/>
      <c r="CV454" s="159"/>
      <c r="CW454" s="159"/>
      <c r="CX454" s="159"/>
      <c r="CY454" s="159"/>
      <c r="CZ454" s="159"/>
      <c r="DA454" s="159"/>
      <c r="DB454" s="159"/>
      <c r="DC454" s="159"/>
      <c r="DD454" s="159"/>
      <c r="DE454" s="159"/>
      <c r="DF454" s="159"/>
      <c r="DG454" s="159"/>
      <c r="DH454" s="159"/>
      <c r="DI454" s="159"/>
      <c r="DJ454" s="159"/>
      <c r="DK454" s="159"/>
      <c r="DL454" s="159"/>
      <c r="DM454" s="159"/>
      <c r="DN454" s="159"/>
      <c r="DO454" s="159"/>
      <c r="DP454" s="159"/>
      <c r="DQ454" s="159"/>
      <c r="DR454" s="159"/>
      <c r="DS454" s="159"/>
      <c r="DT454" s="159"/>
      <c r="DU454" s="159"/>
      <c r="DV454" s="159"/>
      <c r="DW454" s="159"/>
      <c r="DX454" s="159"/>
      <c r="DY454" s="159"/>
      <c r="DZ454" s="159"/>
      <c r="EA454" s="159"/>
      <c r="EB454" s="159"/>
      <c r="EC454" s="159"/>
      <c r="ED454" s="159"/>
      <c r="EE454" s="159"/>
      <c r="EF454" s="159"/>
      <c r="EG454" s="159"/>
      <c r="EH454" s="159"/>
      <c r="EI454" s="159"/>
      <c r="EJ454" s="159"/>
      <c r="EK454" s="159"/>
      <c r="EL454" s="159"/>
      <c r="EM454" s="159"/>
      <c r="EN454" s="159"/>
      <c r="EO454" s="159"/>
      <c r="EP454" s="159"/>
      <c r="EQ454" s="159"/>
      <c r="ER454" s="159"/>
      <c r="ES454" s="159"/>
      <c r="ET454" s="159"/>
      <c r="EU454" s="159"/>
      <c r="EV454" s="159"/>
      <c r="EW454" s="159"/>
      <c r="EX454" s="159"/>
      <c r="EY454" s="159"/>
      <c r="EZ454" s="159"/>
      <c r="FA454" s="159"/>
      <c r="FB454" s="159"/>
      <c r="FC454" s="159"/>
      <c r="FD454" s="159"/>
      <c r="FE454" s="159"/>
      <c r="FF454" s="159"/>
      <c r="FG454" s="159"/>
      <c r="FH454" s="159"/>
      <c r="FI454" s="159"/>
      <c r="FJ454" s="159"/>
      <c r="FK454" s="159"/>
      <c r="FL454" s="159"/>
      <c r="FM454" s="159"/>
      <c r="FN454" s="159"/>
      <c r="FO454" s="159"/>
      <c r="FP454" s="159"/>
      <c r="FQ454" s="159"/>
      <c r="FR454" s="159"/>
      <c r="FS454" s="159"/>
      <c r="FT454" s="159"/>
      <c r="FU454" s="159"/>
      <c r="FV454" s="159"/>
      <c r="FW454" s="159"/>
      <c r="FX454" s="159"/>
      <c r="FY454" s="159"/>
      <c r="FZ454" s="159"/>
      <c r="GA454" s="159"/>
      <c r="GB454" s="159"/>
      <c r="GC454" s="159"/>
      <c r="GD454" s="159"/>
      <c r="GE454" s="159"/>
      <c r="GF454" s="159"/>
      <c r="GG454" s="159"/>
      <c r="GH454" s="159"/>
    </row>
    <row r="455" customFormat="false" ht="12.75" hidden="false" customHeight="false" outlineLevel="0" collapsed="false">
      <c r="A455" s="168"/>
      <c r="B455" s="149"/>
      <c r="C455" s="149"/>
      <c r="D455" s="149"/>
      <c r="E455" s="149"/>
      <c r="F455" s="149"/>
      <c r="G455" s="149"/>
      <c r="H455" s="148"/>
      <c r="I455" s="170"/>
      <c r="R455" s="148"/>
      <c r="S455" s="158"/>
      <c r="T455" s="159"/>
      <c r="U455" s="159"/>
      <c r="V455" s="159"/>
      <c r="W455" s="159"/>
      <c r="X455" s="159"/>
      <c r="Y455" s="159"/>
      <c r="Z455" s="159"/>
      <c r="AA455" s="159"/>
      <c r="AB455" s="159"/>
      <c r="AC455" s="159"/>
      <c r="AD455" s="159"/>
      <c r="AE455" s="159"/>
      <c r="AF455" s="159"/>
      <c r="AG455" s="159"/>
      <c r="AH455" s="159"/>
      <c r="AI455" s="159"/>
      <c r="AJ455" s="159"/>
      <c r="AK455" s="159"/>
      <c r="AL455" s="159"/>
      <c r="AM455" s="159"/>
      <c r="AN455" s="159"/>
      <c r="AO455" s="159"/>
      <c r="AP455" s="159"/>
      <c r="AQ455" s="159"/>
      <c r="AR455" s="159"/>
      <c r="AS455" s="159"/>
      <c r="AT455" s="159"/>
      <c r="AU455" s="159"/>
      <c r="AV455" s="159"/>
      <c r="AW455" s="159"/>
      <c r="AX455" s="159"/>
      <c r="AY455" s="159"/>
      <c r="AZ455" s="159"/>
      <c r="BA455" s="159"/>
      <c r="BB455" s="159"/>
      <c r="BC455" s="159"/>
      <c r="BD455" s="159"/>
      <c r="BE455" s="159"/>
      <c r="BF455" s="159"/>
      <c r="BG455" s="159"/>
      <c r="BH455" s="159"/>
      <c r="BI455" s="159"/>
      <c r="BJ455" s="159"/>
      <c r="BK455" s="159"/>
      <c r="BL455" s="159"/>
      <c r="BM455" s="159"/>
      <c r="BN455" s="159"/>
      <c r="BO455" s="159"/>
      <c r="BP455" s="159"/>
      <c r="BQ455" s="159"/>
      <c r="BR455" s="159"/>
      <c r="BS455" s="159"/>
      <c r="BT455" s="159"/>
      <c r="BU455" s="159"/>
      <c r="BV455" s="159"/>
      <c r="BW455" s="159"/>
      <c r="BX455" s="159"/>
      <c r="BY455" s="159"/>
      <c r="BZ455" s="159"/>
      <c r="CA455" s="159"/>
      <c r="CB455" s="159"/>
      <c r="CC455" s="159"/>
      <c r="CD455" s="159"/>
      <c r="CE455" s="159"/>
      <c r="CF455" s="159"/>
      <c r="CG455" s="159"/>
      <c r="CH455" s="159"/>
      <c r="CI455" s="159"/>
      <c r="CJ455" s="159"/>
      <c r="CK455" s="159"/>
      <c r="CL455" s="159"/>
      <c r="CM455" s="159"/>
      <c r="CN455" s="159"/>
      <c r="CO455" s="159"/>
      <c r="CP455" s="159"/>
      <c r="CQ455" s="159"/>
      <c r="CR455" s="159"/>
      <c r="CS455" s="159"/>
      <c r="CT455" s="159"/>
      <c r="CU455" s="159"/>
      <c r="CV455" s="159"/>
      <c r="CW455" s="159"/>
      <c r="CX455" s="159"/>
      <c r="CY455" s="159"/>
      <c r="CZ455" s="159"/>
      <c r="DA455" s="159"/>
      <c r="DB455" s="159"/>
      <c r="DC455" s="159"/>
      <c r="DD455" s="159"/>
      <c r="DE455" s="159"/>
      <c r="DF455" s="159"/>
      <c r="DG455" s="159"/>
      <c r="DH455" s="159"/>
      <c r="DI455" s="159"/>
      <c r="DJ455" s="159"/>
      <c r="DK455" s="159"/>
      <c r="DL455" s="159"/>
      <c r="DM455" s="159"/>
      <c r="DN455" s="159"/>
      <c r="DO455" s="159"/>
      <c r="DP455" s="159"/>
      <c r="DQ455" s="159"/>
      <c r="DR455" s="159"/>
      <c r="DS455" s="159"/>
      <c r="DT455" s="159"/>
      <c r="DU455" s="159"/>
      <c r="DV455" s="159"/>
      <c r="DW455" s="159"/>
      <c r="DX455" s="159"/>
      <c r="DY455" s="159"/>
      <c r="DZ455" s="159"/>
      <c r="EA455" s="159"/>
      <c r="EB455" s="159"/>
      <c r="EC455" s="159"/>
      <c r="ED455" s="159"/>
      <c r="EE455" s="159"/>
      <c r="EF455" s="159"/>
      <c r="EG455" s="159"/>
      <c r="EH455" s="159"/>
      <c r="EI455" s="159"/>
      <c r="EJ455" s="159"/>
      <c r="EK455" s="159"/>
      <c r="EL455" s="159"/>
      <c r="EM455" s="159"/>
      <c r="EN455" s="159"/>
      <c r="EO455" s="159"/>
      <c r="EP455" s="159"/>
      <c r="EQ455" s="159"/>
      <c r="ER455" s="159"/>
      <c r="ES455" s="159"/>
      <c r="ET455" s="159"/>
      <c r="EU455" s="159"/>
      <c r="EV455" s="159"/>
      <c r="EW455" s="159"/>
      <c r="EX455" s="159"/>
      <c r="EY455" s="159"/>
      <c r="EZ455" s="159"/>
      <c r="FA455" s="159"/>
      <c r="FB455" s="159"/>
      <c r="FC455" s="159"/>
      <c r="FD455" s="159"/>
      <c r="FE455" s="159"/>
      <c r="FF455" s="159"/>
      <c r="FG455" s="159"/>
      <c r="FH455" s="159"/>
      <c r="FI455" s="159"/>
      <c r="FJ455" s="159"/>
      <c r="FK455" s="159"/>
      <c r="FL455" s="159"/>
      <c r="FM455" s="159"/>
      <c r="FN455" s="159"/>
      <c r="FO455" s="159"/>
      <c r="FP455" s="159"/>
      <c r="FQ455" s="159"/>
      <c r="FR455" s="159"/>
      <c r="FS455" s="159"/>
      <c r="FT455" s="159"/>
      <c r="FU455" s="159"/>
      <c r="FV455" s="159"/>
      <c r="FW455" s="159"/>
      <c r="FX455" s="159"/>
      <c r="FY455" s="159"/>
      <c r="FZ455" s="159"/>
      <c r="GA455" s="159"/>
      <c r="GB455" s="159"/>
      <c r="GC455" s="159"/>
      <c r="GD455" s="159"/>
      <c r="GE455" s="159"/>
      <c r="GF455" s="159"/>
      <c r="GG455" s="159"/>
      <c r="GH455" s="159"/>
    </row>
    <row r="456" customFormat="false" ht="12.75" hidden="false" customHeight="false" outlineLevel="0" collapsed="false">
      <c r="A456" s="168"/>
      <c r="B456" s="149"/>
      <c r="C456" s="149"/>
      <c r="D456" s="149"/>
      <c r="E456" s="149"/>
      <c r="F456" s="149"/>
      <c r="G456" s="149"/>
      <c r="H456" s="148"/>
      <c r="I456" s="170"/>
      <c r="R456" s="148"/>
      <c r="S456" s="158"/>
      <c r="T456" s="159"/>
      <c r="U456" s="159"/>
      <c r="V456" s="159"/>
      <c r="W456" s="159"/>
      <c r="X456" s="159"/>
      <c r="Y456" s="159"/>
      <c r="Z456" s="159"/>
      <c r="AA456" s="159"/>
      <c r="AB456" s="159"/>
      <c r="AC456" s="159"/>
      <c r="AD456" s="159"/>
      <c r="AE456" s="159"/>
      <c r="AF456" s="159"/>
      <c r="AG456" s="159"/>
      <c r="AH456" s="159"/>
      <c r="AI456" s="159"/>
      <c r="AJ456" s="159"/>
      <c r="AK456" s="159"/>
      <c r="AL456" s="159"/>
      <c r="AM456" s="159"/>
      <c r="AN456" s="159"/>
      <c r="AO456" s="159"/>
      <c r="AP456" s="159"/>
      <c r="AQ456" s="159"/>
      <c r="AR456" s="159"/>
      <c r="AS456" s="159"/>
      <c r="AT456" s="159"/>
      <c r="AU456" s="159"/>
      <c r="AV456" s="159"/>
      <c r="AW456" s="159"/>
      <c r="AX456" s="159"/>
      <c r="AY456" s="159"/>
      <c r="AZ456" s="159"/>
      <c r="BA456" s="159"/>
      <c r="BB456" s="159"/>
      <c r="BC456" s="159"/>
      <c r="BD456" s="159"/>
      <c r="BE456" s="159"/>
      <c r="BF456" s="159"/>
      <c r="BG456" s="159"/>
      <c r="BH456" s="159"/>
      <c r="BI456" s="159"/>
      <c r="BJ456" s="159"/>
      <c r="BK456" s="159"/>
      <c r="BL456" s="159"/>
      <c r="BM456" s="159"/>
      <c r="BN456" s="159"/>
      <c r="BO456" s="159"/>
      <c r="BP456" s="159"/>
      <c r="BQ456" s="159"/>
      <c r="BR456" s="159"/>
      <c r="BS456" s="159"/>
      <c r="BT456" s="159"/>
      <c r="BU456" s="159"/>
      <c r="BV456" s="159"/>
      <c r="BW456" s="159"/>
      <c r="BX456" s="159"/>
      <c r="BY456" s="159"/>
      <c r="BZ456" s="159"/>
      <c r="CA456" s="159"/>
      <c r="CB456" s="159"/>
      <c r="CC456" s="159"/>
      <c r="CD456" s="159"/>
      <c r="CE456" s="159"/>
      <c r="CF456" s="159"/>
      <c r="CG456" s="159"/>
      <c r="CH456" s="159"/>
      <c r="CI456" s="159"/>
      <c r="CJ456" s="159"/>
      <c r="CK456" s="159"/>
      <c r="CL456" s="159"/>
      <c r="CM456" s="159"/>
      <c r="CN456" s="159"/>
      <c r="CO456" s="159"/>
      <c r="CP456" s="159"/>
      <c r="CQ456" s="159"/>
      <c r="CR456" s="159"/>
      <c r="CS456" s="159"/>
      <c r="CT456" s="159"/>
      <c r="CU456" s="159"/>
      <c r="CV456" s="159"/>
      <c r="CW456" s="159"/>
      <c r="CX456" s="159"/>
      <c r="CY456" s="159"/>
      <c r="CZ456" s="159"/>
      <c r="DA456" s="159"/>
      <c r="DB456" s="159"/>
      <c r="DC456" s="159"/>
      <c r="DD456" s="159"/>
      <c r="DE456" s="159"/>
      <c r="DF456" s="159"/>
      <c r="DG456" s="159"/>
      <c r="DH456" s="159"/>
      <c r="DI456" s="159"/>
      <c r="DJ456" s="159"/>
      <c r="DK456" s="159"/>
      <c r="DL456" s="159"/>
      <c r="DM456" s="159"/>
      <c r="DN456" s="159"/>
      <c r="DO456" s="159"/>
      <c r="DP456" s="159"/>
      <c r="DQ456" s="159"/>
      <c r="DR456" s="159"/>
      <c r="DS456" s="159"/>
      <c r="DT456" s="159"/>
      <c r="DU456" s="159"/>
      <c r="DV456" s="159"/>
      <c r="DW456" s="159"/>
      <c r="DX456" s="159"/>
      <c r="DY456" s="159"/>
      <c r="DZ456" s="159"/>
      <c r="EA456" s="159"/>
      <c r="EB456" s="159"/>
      <c r="EC456" s="159"/>
      <c r="ED456" s="159"/>
      <c r="EE456" s="159"/>
      <c r="EF456" s="159"/>
      <c r="EG456" s="159"/>
      <c r="EH456" s="159"/>
      <c r="EI456" s="159"/>
      <c r="EJ456" s="159"/>
      <c r="EK456" s="159"/>
      <c r="EL456" s="159"/>
      <c r="EM456" s="159"/>
      <c r="EN456" s="159"/>
      <c r="EO456" s="159"/>
      <c r="EP456" s="159"/>
      <c r="EQ456" s="159"/>
      <c r="ER456" s="159"/>
      <c r="ES456" s="159"/>
      <c r="ET456" s="159"/>
      <c r="EU456" s="159"/>
      <c r="EV456" s="159"/>
      <c r="EW456" s="159"/>
      <c r="EX456" s="159"/>
      <c r="EY456" s="159"/>
      <c r="EZ456" s="159"/>
      <c r="FA456" s="159"/>
      <c r="FB456" s="159"/>
      <c r="FC456" s="159"/>
      <c r="FD456" s="159"/>
      <c r="FE456" s="159"/>
      <c r="FF456" s="159"/>
      <c r="FG456" s="159"/>
      <c r="FH456" s="159"/>
      <c r="FI456" s="159"/>
      <c r="FJ456" s="159"/>
      <c r="FK456" s="159"/>
      <c r="FL456" s="159"/>
      <c r="FM456" s="159"/>
      <c r="FN456" s="159"/>
      <c r="FO456" s="159"/>
      <c r="FP456" s="159"/>
      <c r="FQ456" s="159"/>
      <c r="FR456" s="159"/>
      <c r="FS456" s="159"/>
      <c r="FT456" s="159"/>
      <c r="FU456" s="159"/>
      <c r="FV456" s="159"/>
      <c r="FW456" s="159"/>
      <c r="FX456" s="159"/>
      <c r="FY456" s="159"/>
      <c r="FZ456" s="159"/>
      <c r="GA456" s="159"/>
      <c r="GB456" s="159"/>
      <c r="GC456" s="159"/>
      <c r="GD456" s="159"/>
      <c r="GE456" s="159"/>
      <c r="GF456" s="159"/>
      <c r="GG456" s="159"/>
      <c r="GH456" s="159"/>
    </row>
    <row r="457" customFormat="false" ht="12.75" hidden="false" customHeight="false" outlineLevel="0" collapsed="false">
      <c r="A457" s="168"/>
      <c r="B457" s="149"/>
      <c r="C457" s="149"/>
      <c r="D457" s="149"/>
      <c r="E457" s="149"/>
      <c r="F457" s="149"/>
      <c r="G457" s="149"/>
      <c r="H457" s="148"/>
      <c r="I457" s="170"/>
      <c r="R457" s="148"/>
      <c r="S457" s="158"/>
      <c r="T457" s="159"/>
      <c r="U457" s="159"/>
      <c r="V457" s="159"/>
      <c r="W457" s="159"/>
      <c r="X457" s="159"/>
      <c r="Y457" s="159"/>
      <c r="Z457" s="159"/>
      <c r="AA457" s="159"/>
      <c r="AB457" s="159"/>
      <c r="AC457" s="159"/>
      <c r="AD457" s="159"/>
      <c r="AE457" s="159"/>
      <c r="AF457" s="159"/>
      <c r="AG457" s="159"/>
      <c r="AH457" s="159"/>
      <c r="AI457" s="159"/>
      <c r="AJ457" s="159"/>
      <c r="AK457" s="159"/>
      <c r="AL457" s="159"/>
      <c r="AM457" s="159"/>
      <c r="AN457" s="159"/>
      <c r="AO457" s="159"/>
      <c r="AP457" s="159"/>
      <c r="AQ457" s="159"/>
      <c r="AR457" s="159"/>
      <c r="AS457" s="159"/>
      <c r="AT457" s="159"/>
      <c r="AU457" s="159"/>
      <c r="AV457" s="159"/>
      <c r="AW457" s="159"/>
      <c r="AX457" s="159"/>
      <c r="AY457" s="159"/>
      <c r="AZ457" s="159"/>
      <c r="BA457" s="159"/>
      <c r="BB457" s="159"/>
      <c r="BC457" s="159"/>
      <c r="BD457" s="159"/>
      <c r="BE457" s="159"/>
      <c r="BF457" s="159"/>
      <c r="BG457" s="159"/>
      <c r="BH457" s="159"/>
      <c r="BI457" s="159"/>
      <c r="BJ457" s="159"/>
      <c r="BK457" s="159"/>
      <c r="BL457" s="159"/>
      <c r="BM457" s="159"/>
      <c r="BN457" s="159"/>
      <c r="BO457" s="159"/>
      <c r="BP457" s="159"/>
      <c r="BQ457" s="159"/>
      <c r="BR457" s="159"/>
      <c r="BS457" s="159"/>
      <c r="BT457" s="159"/>
      <c r="BU457" s="159"/>
      <c r="BV457" s="159"/>
      <c r="BW457" s="159"/>
      <c r="BX457" s="159"/>
      <c r="BY457" s="159"/>
      <c r="BZ457" s="159"/>
      <c r="CA457" s="159"/>
      <c r="CB457" s="159"/>
      <c r="CC457" s="159"/>
      <c r="CD457" s="159"/>
      <c r="CE457" s="159"/>
      <c r="CF457" s="159"/>
      <c r="CG457" s="159"/>
      <c r="CH457" s="159"/>
      <c r="CI457" s="159"/>
      <c r="CJ457" s="159"/>
      <c r="CK457" s="159"/>
      <c r="CL457" s="159"/>
      <c r="CM457" s="159"/>
      <c r="CN457" s="159"/>
      <c r="CO457" s="159"/>
      <c r="CP457" s="159"/>
      <c r="CQ457" s="159"/>
      <c r="CR457" s="159"/>
      <c r="CS457" s="159"/>
      <c r="CT457" s="159"/>
      <c r="CU457" s="159"/>
      <c r="CV457" s="159"/>
      <c r="CW457" s="159"/>
      <c r="CX457" s="159"/>
      <c r="CY457" s="159"/>
      <c r="CZ457" s="159"/>
      <c r="DA457" s="159"/>
      <c r="DB457" s="159"/>
      <c r="DC457" s="159"/>
      <c r="DD457" s="159"/>
      <c r="DE457" s="159"/>
      <c r="DF457" s="159"/>
      <c r="DG457" s="159"/>
      <c r="DH457" s="159"/>
      <c r="DI457" s="159"/>
      <c r="DJ457" s="159"/>
      <c r="DK457" s="159"/>
      <c r="DL457" s="159"/>
      <c r="DM457" s="159"/>
      <c r="DN457" s="159"/>
      <c r="DO457" s="159"/>
      <c r="DP457" s="159"/>
      <c r="DQ457" s="159"/>
      <c r="DR457" s="159"/>
      <c r="DS457" s="159"/>
      <c r="DT457" s="159"/>
      <c r="DU457" s="159"/>
      <c r="DV457" s="159"/>
      <c r="DW457" s="159"/>
      <c r="DX457" s="159"/>
      <c r="DY457" s="159"/>
      <c r="DZ457" s="159"/>
      <c r="EA457" s="159"/>
      <c r="EB457" s="159"/>
      <c r="EC457" s="159"/>
      <c r="ED457" s="159"/>
      <c r="EE457" s="159"/>
      <c r="EF457" s="159"/>
      <c r="EG457" s="159"/>
      <c r="EH457" s="159"/>
      <c r="EI457" s="159"/>
      <c r="EJ457" s="159"/>
      <c r="EK457" s="159"/>
      <c r="EL457" s="159"/>
      <c r="EM457" s="159"/>
      <c r="EN457" s="159"/>
      <c r="EO457" s="159"/>
      <c r="EP457" s="159"/>
      <c r="EQ457" s="159"/>
      <c r="ER457" s="159"/>
      <c r="ES457" s="159"/>
      <c r="ET457" s="159"/>
      <c r="EU457" s="159"/>
      <c r="EV457" s="159"/>
      <c r="EW457" s="159"/>
      <c r="EX457" s="159"/>
      <c r="EY457" s="159"/>
      <c r="EZ457" s="159"/>
      <c r="FA457" s="159"/>
      <c r="FB457" s="159"/>
      <c r="FC457" s="159"/>
      <c r="FD457" s="159"/>
      <c r="FE457" s="159"/>
      <c r="FF457" s="159"/>
      <c r="FG457" s="159"/>
      <c r="FH457" s="159"/>
      <c r="FI457" s="159"/>
      <c r="FJ457" s="159"/>
      <c r="FK457" s="159"/>
      <c r="FL457" s="159"/>
      <c r="FM457" s="159"/>
      <c r="FN457" s="159"/>
      <c r="FO457" s="159"/>
      <c r="FP457" s="159"/>
      <c r="FQ457" s="159"/>
      <c r="FR457" s="159"/>
      <c r="FS457" s="159"/>
      <c r="FT457" s="159"/>
      <c r="FU457" s="159"/>
      <c r="FV457" s="159"/>
      <c r="FW457" s="159"/>
      <c r="FX457" s="159"/>
      <c r="FY457" s="159"/>
      <c r="FZ457" s="159"/>
      <c r="GA457" s="159"/>
      <c r="GB457" s="159"/>
      <c r="GC457" s="159"/>
      <c r="GD457" s="159"/>
      <c r="GE457" s="159"/>
      <c r="GF457" s="159"/>
      <c r="GG457" s="159"/>
      <c r="GH457" s="159"/>
    </row>
    <row r="458" customFormat="false" ht="12.75" hidden="false" customHeight="false" outlineLevel="0" collapsed="false">
      <c r="A458" s="168"/>
      <c r="B458" s="149"/>
      <c r="C458" s="149"/>
      <c r="D458" s="149"/>
      <c r="E458" s="149"/>
      <c r="F458" s="149"/>
      <c r="G458" s="149"/>
      <c r="H458" s="148"/>
      <c r="I458" s="170"/>
      <c r="R458" s="148"/>
      <c r="S458" s="158"/>
      <c r="T458" s="159"/>
      <c r="U458" s="159"/>
      <c r="V458" s="159"/>
      <c r="W458" s="159"/>
      <c r="X458" s="159"/>
      <c r="Y458" s="159"/>
      <c r="Z458" s="159"/>
      <c r="AA458" s="159"/>
      <c r="AB458" s="159"/>
      <c r="AC458" s="159"/>
      <c r="AD458" s="159"/>
      <c r="AE458" s="159"/>
      <c r="AF458" s="159"/>
      <c r="AG458" s="159"/>
      <c r="AH458" s="159"/>
      <c r="AI458" s="159"/>
      <c r="AJ458" s="159"/>
      <c r="AK458" s="159"/>
      <c r="AL458" s="159"/>
      <c r="AM458" s="159"/>
      <c r="AN458" s="159"/>
      <c r="AO458" s="159"/>
      <c r="AP458" s="159"/>
      <c r="AQ458" s="159"/>
      <c r="AR458" s="159"/>
      <c r="AS458" s="159"/>
      <c r="AT458" s="159"/>
      <c r="AU458" s="159"/>
      <c r="AV458" s="159"/>
      <c r="AW458" s="159"/>
      <c r="AX458" s="159"/>
      <c r="AY458" s="159"/>
      <c r="AZ458" s="159"/>
      <c r="BA458" s="159"/>
      <c r="BB458" s="159"/>
      <c r="BC458" s="159"/>
      <c r="BD458" s="159"/>
      <c r="BE458" s="159"/>
      <c r="BF458" s="159"/>
      <c r="BG458" s="159"/>
      <c r="BH458" s="159"/>
      <c r="BI458" s="159"/>
      <c r="BJ458" s="159"/>
      <c r="BK458" s="159"/>
      <c r="BL458" s="159"/>
      <c r="BM458" s="159"/>
      <c r="BN458" s="159"/>
      <c r="BO458" s="159"/>
      <c r="BP458" s="159"/>
      <c r="BQ458" s="159"/>
      <c r="BR458" s="159"/>
      <c r="BS458" s="159"/>
      <c r="BT458" s="159"/>
      <c r="BU458" s="159"/>
      <c r="BV458" s="159"/>
      <c r="BW458" s="159"/>
      <c r="BX458" s="159"/>
      <c r="BY458" s="159"/>
      <c r="BZ458" s="159"/>
      <c r="CA458" s="159"/>
      <c r="CB458" s="159"/>
      <c r="CC458" s="159"/>
      <c r="CD458" s="159"/>
      <c r="CE458" s="159"/>
      <c r="CF458" s="159"/>
      <c r="CG458" s="159"/>
      <c r="CH458" s="159"/>
      <c r="CI458" s="159"/>
      <c r="CJ458" s="159"/>
      <c r="CK458" s="159"/>
      <c r="CL458" s="159"/>
      <c r="CM458" s="159"/>
      <c r="CN458" s="159"/>
      <c r="CO458" s="159"/>
      <c r="CP458" s="159"/>
      <c r="CQ458" s="159"/>
      <c r="CR458" s="159"/>
      <c r="CS458" s="159"/>
      <c r="CT458" s="159"/>
      <c r="CU458" s="159"/>
      <c r="CV458" s="159"/>
      <c r="CW458" s="159"/>
      <c r="CX458" s="159"/>
      <c r="CY458" s="159"/>
      <c r="CZ458" s="159"/>
      <c r="DA458" s="159"/>
      <c r="DB458" s="159"/>
      <c r="DC458" s="159"/>
      <c r="DD458" s="159"/>
      <c r="DE458" s="159"/>
      <c r="DF458" s="159"/>
      <c r="DG458" s="159"/>
      <c r="DH458" s="159"/>
      <c r="DI458" s="159"/>
      <c r="DJ458" s="159"/>
      <c r="DK458" s="159"/>
      <c r="DL458" s="159"/>
      <c r="DM458" s="159"/>
      <c r="DN458" s="159"/>
      <c r="DO458" s="159"/>
      <c r="DP458" s="159"/>
      <c r="DQ458" s="159"/>
      <c r="DR458" s="159"/>
      <c r="DS458" s="159"/>
      <c r="DT458" s="159"/>
      <c r="DU458" s="159"/>
      <c r="DV458" s="159"/>
      <c r="DW458" s="159"/>
      <c r="DX458" s="159"/>
      <c r="DY458" s="159"/>
      <c r="DZ458" s="159"/>
      <c r="EA458" s="159"/>
      <c r="EB458" s="159"/>
      <c r="EC458" s="159"/>
      <c r="ED458" s="159"/>
      <c r="EE458" s="159"/>
      <c r="EF458" s="159"/>
      <c r="EG458" s="159"/>
      <c r="EH458" s="159"/>
      <c r="EI458" s="159"/>
      <c r="EJ458" s="159"/>
      <c r="EK458" s="159"/>
      <c r="EL458" s="159"/>
      <c r="EM458" s="159"/>
      <c r="EN458" s="159"/>
      <c r="EO458" s="159"/>
      <c r="EP458" s="159"/>
      <c r="EQ458" s="159"/>
      <c r="ER458" s="159"/>
      <c r="ES458" s="159"/>
      <c r="ET458" s="159"/>
      <c r="EU458" s="159"/>
      <c r="EV458" s="159"/>
      <c r="EW458" s="159"/>
      <c r="EX458" s="159"/>
      <c r="EY458" s="159"/>
      <c r="EZ458" s="159"/>
      <c r="FA458" s="159"/>
      <c r="FB458" s="159"/>
      <c r="FC458" s="159"/>
      <c r="FD458" s="159"/>
      <c r="FE458" s="159"/>
      <c r="FF458" s="159"/>
      <c r="FG458" s="159"/>
      <c r="FH458" s="159"/>
      <c r="FI458" s="159"/>
      <c r="FJ458" s="159"/>
      <c r="FK458" s="159"/>
      <c r="FL458" s="159"/>
      <c r="FM458" s="159"/>
      <c r="FN458" s="159"/>
      <c r="FO458" s="159"/>
      <c r="FP458" s="159"/>
      <c r="FQ458" s="159"/>
      <c r="FR458" s="159"/>
      <c r="FS458" s="159"/>
      <c r="FT458" s="159"/>
      <c r="FU458" s="159"/>
      <c r="FV458" s="159"/>
      <c r="FW458" s="159"/>
      <c r="FX458" s="159"/>
      <c r="FY458" s="159"/>
      <c r="FZ458" s="159"/>
      <c r="GA458" s="159"/>
      <c r="GB458" s="159"/>
      <c r="GC458" s="159"/>
      <c r="GD458" s="159"/>
      <c r="GE458" s="159"/>
      <c r="GF458" s="159"/>
      <c r="GG458" s="159"/>
      <c r="GH458" s="159"/>
    </row>
    <row r="459" customFormat="false" ht="12.75" hidden="false" customHeight="false" outlineLevel="0" collapsed="false">
      <c r="A459" s="168"/>
      <c r="B459" s="149"/>
      <c r="C459" s="149"/>
      <c r="D459" s="149"/>
      <c r="E459" s="149"/>
      <c r="F459" s="149"/>
      <c r="G459" s="149"/>
      <c r="H459" s="148"/>
      <c r="I459" s="170"/>
      <c r="R459" s="148"/>
      <c r="S459" s="158"/>
      <c r="T459" s="159"/>
      <c r="U459" s="159"/>
      <c r="V459" s="159"/>
      <c r="W459" s="159"/>
      <c r="X459" s="159"/>
      <c r="Y459" s="159"/>
      <c r="Z459" s="159"/>
      <c r="AA459" s="159"/>
      <c r="AB459" s="159"/>
      <c r="AC459" s="159"/>
      <c r="AD459" s="159"/>
      <c r="AE459" s="159"/>
      <c r="AF459" s="159"/>
      <c r="AG459" s="159"/>
      <c r="AH459" s="159"/>
      <c r="AI459" s="159"/>
      <c r="AJ459" s="159"/>
      <c r="AK459" s="159"/>
      <c r="AL459" s="159"/>
      <c r="AM459" s="159"/>
      <c r="AN459" s="159"/>
      <c r="AO459" s="159"/>
      <c r="AP459" s="159"/>
      <c r="AQ459" s="159"/>
      <c r="AR459" s="159"/>
      <c r="AS459" s="159"/>
      <c r="AT459" s="159"/>
      <c r="AU459" s="159"/>
      <c r="AV459" s="159"/>
      <c r="AW459" s="159"/>
      <c r="AX459" s="159"/>
      <c r="AY459" s="159"/>
      <c r="AZ459" s="159"/>
      <c r="BA459" s="159"/>
      <c r="BB459" s="159"/>
      <c r="BC459" s="159"/>
      <c r="BD459" s="159"/>
      <c r="BE459" s="159"/>
      <c r="BF459" s="159"/>
      <c r="BG459" s="159"/>
      <c r="BH459" s="159"/>
      <c r="BI459" s="159"/>
      <c r="BJ459" s="159"/>
      <c r="BK459" s="159"/>
      <c r="BL459" s="159"/>
      <c r="BM459" s="159"/>
      <c r="BN459" s="159"/>
      <c r="BO459" s="159"/>
      <c r="BP459" s="159"/>
      <c r="BQ459" s="159"/>
      <c r="BR459" s="159"/>
      <c r="BS459" s="159"/>
      <c r="BT459" s="159"/>
      <c r="BU459" s="159"/>
      <c r="BV459" s="159"/>
      <c r="BW459" s="159"/>
      <c r="BX459" s="159"/>
      <c r="BY459" s="159"/>
      <c r="BZ459" s="159"/>
      <c r="CA459" s="159"/>
      <c r="CB459" s="159"/>
      <c r="CC459" s="159"/>
      <c r="CD459" s="159"/>
      <c r="CE459" s="159"/>
      <c r="CF459" s="159"/>
      <c r="CG459" s="159"/>
      <c r="CH459" s="159"/>
      <c r="CI459" s="159"/>
      <c r="CJ459" s="159"/>
      <c r="CK459" s="159"/>
      <c r="CL459" s="159"/>
      <c r="CM459" s="159"/>
      <c r="CN459" s="159"/>
      <c r="CO459" s="159"/>
      <c r="CP459" s="159"/>
      <c r="CQ459" s="159"/>
      <c r="CR459" s="159"/>
      <c r="CS459" s="159"/>
      <c r="CT459" s="159"/>
      <c r="CU459" s="159"/>
      <c r="CV459" s="159"/>
      <c r="CW459" s="159"/>
      <c r="CX459" s="159"/>
      <c r="CY459" s="159"/>
      <c r="CZ459" s="159"/>
      <c r="DA459" s="159"/>
      <c r="DB459" s="159"/>
      <c r="DC459" s="159"/>
      <c r="DD459" s="159"/>
      <c r="DE459" s="159"/>
      <c r="DF459" s="159"/>
      <c r="DG459" s="159"/>
      <c r="DH459" s="159"/>
      <c r="DI459" s="159"/>
      <c r="DJ459" s="159"/>
      <c r="DK459" s="159"/>
      <c r="DL459" s="159"/>
      <c r="DM459" s="159"/>
      <c r="DN459" s="159"/>
      <c r="DO459" s="159"/>
      <c r="DP459" s="159"/>
      <c r="DQ459" s="159"/>
      <c r="DR459" s="159"/>
      <c r="DS459" s="159"/>
      <c r="DT459" s="159"/>
      <c r="DU459" s="159"/>
      <c r="DV459" s="159"/>
      <c r="DW459" s="159"/>
      <c r="DX459" s="159"/>
      <c r="DY459" s="159"/>
      <c r="DZ459" s="159"/>
      <c r="EA459" s="159"/>
      <c r="EB459" s="159"/>
      <c r="EC459" s="159"/>
      <c r="ED459" s="159"/>
      <c r="EE459" s="159"/>
      <c r="EF459" s="159"/>
      <c r="EG459" s="159"/>
      <c r="EH459" s="159"/>
      <c r="EI459" s="159"/>
      <c r="EJ459" s="159"/>
      <c r="EK459" s="159"/>
      <c r="EL459" s="159"/>
      <c r="EM459" s="159"/>
      <c r="EN459" s="159"/>
      <c r="EO459" s="159"/>
      <c r="EP459" s="159"/>
      <c r="EQ459" s="159"/>
      <c r="ER459" s="159"/>
      <c r="ES459" s="159"/>
      <c r="ET459" s="159"/>
      <c r="EU459" s="159"/>
      <c r="EV459" s="159"/>
      <c r="EW459" s="159"/>
      <c r="EX459" s="159"/>
      <c r="EY459" s="159"/>
      <c r="EZ459" s="159"/>
      <c r="FA459" s="159"/>
      <c r="FB459" s="159"/>
      <c r="FC459" s="159"/>
      <c r="FD459" s="159"/>
      <c r="FE459" s="159"/>
      <c r="FF459" s="159"/>
      <c r="FG459" s="159"/>
      <c r="FH459" s="159"/>
      <c r="FI459" s="159"/>
      <c r="FJ459" s="159"/>
      <c r="FK459" s="159"/>
      <c r="FL459" s="159"/>
      <c r="FM459" s="159"/>
      <c r="FN459" s="159"/>
      <c r="FO459" s="159"/>
      <c r="FP459" s="159"/>
      <c r="FQ459" s="159"/>
      <c r="FR459" s="159"/>
      <c r="FS459" s="159"/>
      <c r="FT459" s="159"/>
      <c r="FU459" s="159"/>
      <c r="FV459" s="159"/>
      <c r="FW459" s="159"/>
      <c r="FX459" s="159"/>
      <c r="FY459" s="159"/>
      <c r="FZ459" s="159"/>
      <c r="GA459" s="159"/>
      <c r="GB459" s="159"/>
      <c r="GC459" s="159"/>
      <c r="GD459" s="159"/>
      <c r="GE459" s="159"/>
      <c r="GF459" s="159"/>
      <c r="GG459" s="159"/>
      <c r="GH459" s="159"/>
    </row>
    <row r="460" customFormat="false" ht="12.75" hidden="false" customHeight="false" outlineLevel="0" collapsed="false">
      <c r="A460" s="168"/>
      <c r="B460" s="149"/>
      <c r="C460" s="149"/>
      <c r="D460" s="149"/>
      <c r="E460" s="149"/>
      <c r="F460" s="149"/>
      <c r="G460" s="149"/>
      <c r="H460" s="148"/>
      <c r="I460" s="170"/>
      <c r="R460" s="148"/>
      <c r="S460" s="158"/>
      <c r="T460" s="159"/>
      <c r="U460" s="159"/>
      <c r="V460" s="159"/>
      <c r="W460" s="159"/>
      <c r="X460" s="159"/>
      <c r="Y460" s="159"/>
      <c r="Z460" s="159"/>
      <c r="AA460" s="159"/>
      <c r="AB460" s="159"/>
      <c r="AC460" s="159"/>
      <c r="AD460" s="159"/>
      <c r="AE460" s="159"/>
      <c r="AF460" s="159"/>
      <c r="AG460" s="159"/>
      <c r="AH460" s="159"/>
      <c r="AI460" s="159"/>
      <c r="AJ460" s="159"/>
      <c r="AK460" s="159"/>
      <c r="AL460" s="159"/>
      <c r="AM460" s="159"/>
      <c r="AN460" s="159"/>
      <c r="AO460" s="159"/>
      <c r="AP460" s="159"/>
      <c r="AQ460" s="159"/>
      <c r="AR460" s="159"/>
      <c r="AS460" s="159"/>
      <c r="AT460" s="159"/>
      <c r="AU460" s="159"/>
      <c r="AV460" s="159"/>
      <c r="AW460" s="159"/>
      <c r="AX460" s="159"/>
      <c r="AY460" s="159"/>
      <c r="AZ460" s="159"/>
      <c r="BA460" s="159"/>
      <c r="BB460" s="159"/>
      <c r="BC460" s="159"/>
      <c r="BD460" s="159"/>
      <c r="BE460" s="159"/>
      <c r="BF460" s="159"/>
      <c r="BG460" s="159"/>
      <c r="BH460" s="159"/>
      <c r="BI460" s="159"/>
      <c r="BJ460" s="159"/>
      <c r="BK460" s="159"/>
      <c r="BL460" s="159"/>
      <c r="BM460" s="159"/>
      <c r="BN460" s="159"/>
      <c r="BO460" s="159"/>
      <c r="BP460" s="159"/>
      <c r="BQ460" s="159"/>
      <c r="BR460" s="159"/>
      <c r="BS460" s="159"/>
      <c r="BT460" s="159"/>
      <c r="BU460" s="159"/>
      <c r="BV460" s="159"/>
      <c r="BW460" s="159"/>
      <c r="BX460" s="159"/>
      <c r="BY460" s="159"/>
      <c r="BZ460" s="159"/>
      <c r="CA460" s="159"/>
      <c r="CB460" s="159"/>
      <c r="CC460" s="159"/>
      <c r="CD460" s="159"/>
      <c r="CE460" s="159"/>
      <c r="CF460" s="159"/>
      <c r="CG460" s="159"/>
      <c r="CH460" s="159"/>
      <c r="CI460" s="159"/>
      <c r="CJ460" s="159"/>
      <c r="CK460" s="159"/>
      <c r="CL460" s="159"/>
      <c r="CM460" s="159"/>
      <c r="CN460" s="159"/>
      <c r="CO460" s="159"/>
      <c r="CP460" s="159"/>
      <c r="CQ460" s="159"/>
      <c r="CR460" s="159"/>
      <c r="CS460" s="159"/>
      <c r="CT460" s="159"/>
      <c r="CU460" s="159"/>
      <c r="CV460" s="159"/>
      <c r="CW460" s="159"/>
      <c r="CX460" s="159"/>
      <c r="CY460" s="159"/>
      <c r="CZ460" s="159"/>
      <c r="DA460" s="159"/>
      <c r="DB460" s="159"/>
      <c r="DC460" s="159"/>
      <c r="DD460" s="159"/>
      <c r="DE460" s="159"/>
      <c r="DF460" s="159"/>
      <c r="DG460" s="159"/>
      <c r="DH460" s="159"/>
      <c r="DI460" s="159"/>
      <c r="DJ460" s="159"/>
      <c r="DK460" s="159"/>
      <c r="DL460" s="159"/>
      <c r="DM460" s="159"/>
      <c r="DN460" s="159"/>
      <c r="DO460" s="159"/>
      <c r="DP460" s="159"/>
      <c r="DQ460" s="159"/>
      <c r="DR460" s="159"/>
      <c r="DS460" s="159"/>
      <c r="DT460" s="159"/>
      <c r="DU460" s="159"/>
      <c r="DV460" s="159"/>
      <c r="DW460" s="159"/>
      <c r="DX460" s="159"/>
      <c r="DY460" s="159"/>
      <c r="DZ460" s="159"/>
      <c r="EA460" s="159"/>
      <c r="EB460" s="159"/>
      <c r="EC460" s="159"/>
      <c r="ED460" s="159"/>
      <c r="EE460" s="159"/>
      <c r="EF460" s="159"/>
      <c r="EG460" s="159"/>
      <c r="EH460" s="159"/>
      <c r="EI460" s="159"/>
      <c r="EJ460" s="159"/>
      <c r="EK460" s="159"/>
      <c r="EL460" s="159"/>
      <c r="EM460" s="159"/>
      <c r="EN460" s="159"/>
      <c r="EO460" s="159"/>
      <c r="EP460" s="159"/>
      <c r="EQ460" s="159"/>
      <c r="ER460" s="159"/>
      <c r="ES460" s="159"/>
      <c r="ET460" s="159"/>
      <c r="EU460" s="159"/>
      <c r="EV460" s="159"/>
      <c r="EW460" s="159"/>
      <c r="EX460" s="159"/>
      <c r="EY460" s="159"/>
      <c r="EZ460" s="159"/>
      <c r="FA460" s="159"/>
      <c r="FB460" s="159"/>
      <c r="FC460" s="159"/>
      <c r="FD460" s="159"/>
      <c r="FE460" s="159"/>
      <c r="FF460" s="159"/>
      <c r="FG460" s="159"/>
      <c r="FH460" s="159"/>
      <c r="FI460" s="159"/>
      <c r="FJ460" s="159"/>
      <c r="FK460" s="159"/>
      <c r="FL460" s="159"/>
      <c r="FM460" s="159"/>
      <c r="FN460" s="159"/>
      <c r="FO460" s="159"/>
      <c r="FP460" s="159"/>
      <c r="FQ460" s="159"/>
      <c r="FR460" s="159"/>
      <c r="FS460" s="159"/>
      <c r="FT460" s="159"/>
      <c r="FU460" s="159"/>
      <c r="FV460" s="159"/>
      <c r="FW460" s="159"/>
      <c r="FX460" s="159"/>
      <c r="FY460" s="159"/>
      <c r="FZ460" s="159"/>
      <c r="GA460" s="159"/>
      <c r="GB460" s="159"/>
      <c r="GC460" s="159"/>
      <c r="GD460" s="159"/>
      <c r="GE460" s="159"/>
      <c r="GF460" s="159"/>
      <c r="GG460" s="159"/>
      <c r="GH460" s="159"/>
    </row>
    <row r="461" customFormat="false" ht="12.75" hidden="false" customHeight="false" outlineLevel="0" collapsed="false">
      <c r="A461" s="168"/>
      <c r="B461" s="149"/>
      <c r="C461" s="149"/>
      <c r="D461" s="149"/>
      <c r="E461" s="149"/>
      <c r="F461" s="149"/>
      <c r="G461" s="149"/>
      <c r="H461" s="148"/>
      <c r="I461" s="170"/>
      <c r="R461" s="148"/>
      <c r="S461" s="158"/>
      <c r="T461" s="159"/>
      <c r="U461" s="159"/>
      <c r="V461" s="159"/>
      <c r="W461" s="159"/>
      <c r="X461" s="159"/>
      <c r="Y461" s="159"/>
      <c r="Z461" s="159"/>
      <c r="AA461" s="159"/>
      <c r="AB461" s="159"/>
      <c r="AC461" s="159"/>
      <c r="AD461" s="159"/>
      <c r="AE461" s="159"/>
      <c r="AF461" s="159"/>
      <c r="AG461" s="159"/>
      <c r="AH461" s="159"/>
      <c r="AI461" s="159"/>
      <c r="AJ461" s="159"/>
      <c r="AK461" s="159"/>
      <c r="AL461" s="159"/>
      <c r="AM461" s="159"/>
      <c r="AN461" s="159"/>
      <c r="AO461" s="159"/>
      <c r="AP461" s="159"/>
      <c r="AQ461" s="159"/>
      <c r="AR461" s="159"/>
      <c r="AS461" s="159"/>
      <c r="AT461" s="159"/>
      <c r="AU461" s="159"/>
      <c r="AV461" s="159"/>
      <c r="AW461" s="159"/>
      <c r="AX461" s="159"/>
      <c r="AY461" s="159"/>
      <c r="AZ461" s="159"/>
      <c r="BA461" s="159"/>
      <c r="BB461" s="159"/>
      <c r="BC461" s="159"/>
      <c r="BD461" s="159"/>
      <c r="BE461" s="159"/>
      <c r="BF461" s="159"/>
      <c r="BG461" s="159"/>
      <c r="BH461" s="159"/>
      <c r="BI461" s="159"/>
      <c r="BJ461" s="159"/>
      <c r="BK461" s="159"/>
      <c r="BL461" s="159"/>
      <c r="BM461" s="159"/>
      <c r="BN461" s="159"/>
      <c r="BO461" s="159"/>
      <c r="BP461" s="159"/>
      <c r="BQ461" s="159"/>
      <c r="BR461" s="159"/>
      <c r="BS461" s="159"/>
      <c r="BT461" s="159"/>
      <c r="BU461" s="159"/>
      <c r="BV461" s="159"/>
      <c r="BW461" s="159"/>
      <c r="BX461" s="159"/>
      <c r="BY461" s="159"/>
      <c r="BZ461" s="159"/>
      <c r="CA461" s="159"/>
      <c r="CB461" s="159"/>
      <c r="CC461" s="159"/>
      <c r="CD461" s="159"/>
      <c r="CE461" s="159"/>
      <c r="CF461" s="159"/>
      <c r="CG461" s="159"/>
      <c r="CH461" s="159"/>
      <c r="CI461" s="159"/>
      <c r="CJ461" s="159"/>
      <c r="CK461" s="159"/>
      <c r="CL461" s="159"/>
      <c r="CM461" s="159"/>
      <c r="CN461" s="159"/>
      <c r="CO461" s="159"/>
      <c r="CP461" s="159"/>
      <c r="CQ461" s="159"/>
      <c r="CR461" s="159"/>
      <c r="CS461" s="159"/>
      <c r="CT461" s="159"/>
      <c r="CU461" s="159"/>
      <c r="CV461" s="159"/>
      <c r="CW461" s="159"/>
      <c r="CX461" s="159"/>
      <c r="CY461" s="159"/>
      <c r="CZ461" s="159"/>
      <c r="DA461" s="159"/>
      <c r="DB461" s="159"/>
      <c r="DC461" s="159"/>
      <c r="DD461" s="159"/>
      <c r="DE461" s="159"/>
      <c r="DF461" s="159"/>
      <c r="DG461" s="159"/>
      <c r="DH461" s="159"/>
      <c r="DI461" s="159"/>
      <c r="DJ461" s="159"/>
      <c r="DK461" s="159"/>
      <c r="DL461" s="159"/>
      <c r="DM461" s="159"/>
      <c r="DN461" s="159"/>
      <c r="DO461" s="159"/>
      <c r="DP461" s="159"/>
      <c r="DQ461" s="159"/>
      <c r="DR461" s="159"/>
      <c r="DS461" s="159"/>
      <c r="DT461" s="159"/>
      <c r="DU461" s="159"/>
      <c r="DV461" s="159"/>
      <c r="DW461" s="159"/>
      <c r="DX461" s="159"/>
      <c r="DY461" s="159"/>
      <c r="DZ461" s="159"/>
      <c r="EA461" s="159"/>
      <c r="EB461" s="159"/>
      <c r="EC461" s="159"/>
      <c r="ED461" s="159"/>
      <c r="EE461" s="159"/>
      <c r="EF461" s="159"/>
      <c r="EG461" s="159"/>
      <c r="EH461" s="159"/>
      <c r="EI461" s="159"/>
      <c r="EJ461" s="159"/>
      <c r="EK461" s="159"/>
      <c r="EL461" s="159"/>
      <c r="EM461" s="159"/>
      <c r="EN461" s="159"/>
      <c r="EO461" s="159"/>
      <c r="EP461" s="159"/>
      <c r="EQ461" s="159"/>
      <c r="ER461" s="159"/>
      <c r="ES461" s="159"/>
      <c r="ET461" s="159"/>
      <c r="EU461" s="159"/>
      <c r="EV461" s="159"/>
      <c r="EW461" s="159"/>
      <c r="EX461" s="159"/>
      <c r="EY461" s="159"/>
      <c r="EZ461" s="159"/>
      <c r="FA461" s="159"/>
      <c r="FB461" s="159"/>
      <c r="FC461" s="159"/>
      <c r="FD461" s="159"/>
      <c r="FE461" s="159"/>
      <c r="FF461" s="159"/>
      <c r="FG461" s="159"/>
      <c r="FH461" s="159"/>
      <c r="FI461" s="159"/>
      <c r="FJ461" s="159"/>
      <c r="FK461" s="159"/>
      <c r="FL461" s="159"/>
      <c r="FM461" s="159"/>
      <c r="FN461" s="159"/>
      <c r="FO461" s="159"/>
      <c r="FP461" s="159"/>
      <c r="FQ461" s="159"/>
      <c r="FR461" s="159"/>
      <c r="FS461" s="159"/>
      <c r="FT461" s="159"/>
      <c r="FU461" s="159"/>
      <c r="FV461" s="159"/>
      <c r="FW461" s="159"/>
      <c r="FX461" s="159"/>
      <c r="FY461" s="159"/>
      <c r="FZ461" s="159"/>
      <c r="GA461" s="159"/>
      <c r="GB461" s="159"/>
      <c r="GC461" s="159"/>
      <c r="GD461" s="159"/>
      <c r="GE461" s="159"/>
      <c r="GF461" s="159"/>
      <c r="GG461" s="159"/>
      <c r="GH461" s="159"/>
    </row>
    <row r="462" customFormat="false" ht="12.75" hidden="false" customHeight="false" outlineLevel="0" collapsed="false">
      <c r="A462" s="168"/>
      <c r="B462" s="149"/>
      <c r="C462" s="149"/>
      <c r="D462" s="149"/>
      <c r="E462" s="149"/>
      <c r="F462" s="149"/>
      <c r="G462" s="149"/>
      <c r="H462" s="148"/>
      <c r="I462" s="170"/>
      <c r="R462" s="148"/>
      <c r="S462" s="158"/>
      <c r="T462" s="159"/>
      <c r="U462" s="159"/>
      <c r="V462" s="159"/>
      <c r="W462" s="159"/>
      <c r="X462" s="159"/>
      <c r="Y462" s="159"/>
      <c r="Z462" s="159"/>
      <c r="AA462" s="159"/>
      <c r="AB462" s="159"/>
      <c r="AC462" s="159"/>
      <c r="AD462" s="159"/>
      <c r="AE462" s="159"/>
      <c r="AF462" s="159"/>
      <c r="AG462" s="159"/>
      <c r="AH462" s="159"/>
      <c r="AI462" s="159"/>
      <c r="AJ462" s="159"/>
      <c r="AK462" s="159"/>
      <c r="AL462" s="159"/>
      <c r="AM462" s="159"/>
      <c r="AN462" s="159"/>
      <c r="AO462" s="159"/>
      <c r="AP462" s="159"/>
      <c r="AQ462" s="159"/>
      <c r="AR462" s="159"/>
      <c r="AS462" s="159"/>
      <c r="AT462" s="159"/>
      <c r="AU462" s="159"/>
      <c r="AV462" s="159"/>
      <c r="AW462" s="159"/>
      <c r="AX462" s="159"/>
      <c r="AY462" s="159"/>
      <c r="AZ462" s="159"/>
      <c r="BA462" s="159"/>
      <c r="BB462" s="159"/>
      <c r="BC462" s="159"/>
      <c r="BD462" s="159"/>
      <c r="BE462" s="159"/>
      <c r="BF462" s="159"/>
      <c r="BG462" s="159"/>
      <c r="BH462" s="159"/>
      <c r="BI462" s="159"/>
      <c r="BJ462" s="159"/>
      <c r="BK462" s="159"/>
      <c r="BL462" s="159"/>
      <c r="BM462" s="159"/>
      <c r="BN462" s="159"/>
      <c r="BO462" s="159"/>
      <c r="BP462" s="159"/>
      <c r="BQ462" s="159"/>
      <c r="BR462" s="159"/>
      <c r="BS462" s="159"/>
      <c r="BT462" s="159"/>
      <c r="BU462" s="159"/>
      <c r="BV462" s="159"/>
      <c r="BW462" s="159"/>
      <c r="BX462" s="159"/>
      <c r="BY462" s="159"/>
      <c r="BZ462" s="159"/>
      <c r="CA462" s="159"/>
      <c r="CB462" s="159"/>
      <c r="CC462" s="159"/>
      <c r="CD462" s="159"/>
      <c r="CE462" s="159"/>
      <c r="CF462" s="159"/>
      <c r="CG462" s="159"/>
      <c r="CH462" s="159"/>
      <c r="CI462" s="159"/>
      <c r="CJ462" s="159"/>
      <c r="CK462" s="159"/>
      <c r="CL462" s="159"/>
      <c r="CM462" s="159"/>
      <c r="CN462" s="159"/>
      <c r="CO462" s="159"/>
      <c r="CP462" s="159"/>
      <c r="CQ462" s="159"/>
      <c r="CR462" s="159"/>
      <c r="CS462" s="159"/>
      <c r="CT462" s="159"/>
      <c r="CU462" s="159"/>
      <c r="CV462" s="159"/>
      <c r="CW462" s="159"/>
      <c r="CX462" s="159"/>
      <c r="CY462" s="159"/>
      <c r="CZ462" s="159"/>
      <c r="DA462" s="159"/>
      <c r="DB462" s="159"/>
      <c r="DC462" s="159"/>
      <c r="DD462" s="159"/>
      <c r="DE462" s="159"/>
      <c r="DF462" s="159"/>
      <c r="DG462" s="159"/>
      <c r="DH462" s="159"/>
      <c r="DI462" s="159"/>
      <c r="DJ462" s="159"/>
      <c r="DK462" s="159"/>
      <c r="DL462" s="159"/>
      <c r="DM462" s="159"/>
      <c r="DN462" s="159"/>
      <c r="DO462" s="159"/>
      <c r="DP462" s="159"/>
      <c r="DQ462" s="159"/>
      <c r="DR462" s="159"/>
      <c r="DS462" s="159"/>
      <c r="DT462" s="159"/>
      <c r="DU462" s="159"/>
      <c r="DV462" s="159"/>
      <c r="DW462" s="159"/>
      <c r="DX462" s="159"/>
      <c r="DY462" s="159"/>
      <c r="DZ462" s="159"/>
      <c r="EA462" s="159"/>
      <c r="EB462" s="159"/>
      <c r="EC462" s="159"/>
      <c r="ED462" s="159"/>
      <c r="EE462" s="159"/>
      <c r="EF462" s="159"/>
      <c r="EG462" s="159"/>
      <c r="EH462" s="159"/>
      <c r="EI462" s="159"/>
      <c r="EJ462" s="159"/>
      <c r="EK462" s="159"/>
      <c r="EL462" s="159"/>
      <c r="EM462" s="159"/>
      <c r="EN462" s="159"/>
      <c r="EO462" s="159"/>
      <c r="EP462" s="159"/>
      <c r="EQ462" s="159"/>
      <c r="ER462" s="159"/>
      <c r="ES462" s="159"/>
      <c r="ET462" s="159"/>
      <c r="EU462" s="159"/>
      <c r="EV462" s="159"/>
      <c r="EW462" s="159"/>
      <c r="EX462" s="159"/>
      <c r="EY462" s="159"/>
      <c r="EZ462" s="159"/>
      <c r="FA462" s="159"/>
      <c r="FB462" s="159"/>
      <c r="FC462" s="159"/>
      <c r="FD462" s="159"/>
      <c r="FE462" s="159"/>
      <c r="FF462" s="159"/>
      <c r="FG462" s="159"/>
      <c r="FH462" s="159"/>
      <c r="FI462" s="159"/>
      <c r="FJ462" s="159"/>
      <c r="FK462" s="159"/>
      <c r="FL462" s="159"/>
      <c r="FM462" s="159"/>
      <c r="FN462" s="159"/>
      <c r="FO462" s="159"/>
      <c r="FP462" s="159"/>
      <c r="FQ462" s="159"/>
      <c r="FR462" s="159"/>
      <c r="FS462" s="159"/>
      <c r="FT462" s="159"/>
      <c r="FU462" s="159"/>
      <c r="FV462" s="159"/>
      <c r="FW462" s="159"/>
      <c r="FX462" s="159"/>
      <c r="FY462" s="159"/>
      <c r="FZ462" s="159"/>
      <c r="GA462" s="159"/>
      <c r="GB462" s="159"/>
      <c r="GC462" s="159"/>
      <c r="GD462" s="159"/>
      <c r="GE462" s="159"/>
      <c r="GF462" s="159"/>
      <c r="GG462" s="159"/>
      <c r="GH462" s="159"/>
    </row>
    <row r="463" customFormat="false" ht="12.75" hidden="false" customHeight="false" outlineLevel="0" collapsed="false">
      <c r="A463" s="168"/>
      <c r="B463" s="149"/>
      <c r="C463" s="149"/>
      <c r="D463" s="149"/>
      <c r="E463" s="149"/>
      <c r="F463" s="149"/>
      <c r="G463" s="149"/>
      <c r="H463" s="148"/>
      <c r="I463" s="170"/>
      <c r="R463" s="148"/>
      <c r="S463" s="158"/>
      <c r="T463" s="159"/>
      <c r="U463" s="159"/>
      <c r="V463" s="159"/>
      <c r="W463" s="159"/>
      <c r="X463" s="159"/>
      <c r="Y463" s="159"/>
      <c r="Z463" s="159"/>
      <c r="AA463" s="159"/>
      <c r="AB463" s="159"/>
      <c r="AC463" s="159"/>
      <c r="AD463" s="159"/>
      <c r="AE463" s="159"/>
      <c r="AF463" s="159"/>
      <c r="AG463" s="159"/>
      <c r="AH463" s="159"/>
      <c r="AI463" s="159"/>
      <c r="AJ463" s="159"/>
      <c r="AK463" s="159"/>
      <c r="AL463" s="159"/>
      <c r="AM463" s="159"/>
      <c r="AN463" s="159"/>
      <c r="AO463" s="159"/>
      <c r="AP463" s="159"/>
      <c r="AQ463" s="159"/>
      <c r="AR463" s="159"/>
      <c r="AS463" s="159"/>
      <c r="AT463" s="159"/>
      <c r="AU463" s="159"/>
      <c r="AV463" s="159"/>
      <c r="AW463" s="159"/>
      <c r="AX463" s="159"/>
      <c r="AY463" s="159"/>
      <c r="AZ463" s="159"/>
      <c r="BA463" s="159"/>
      <c r="BB463" s="159"/>
      <c r="BC463" s="159"/>
      <c r="BD463" s="159"/>
      <c r="BE463" s="159"/>
      <c r="BF463" s="159"/>
      <c r="BG463" s="159"/>
      <c r="BH463" s="159"/>
      <c r="BI463" s="159"/>
      <c r="BJ463" s="159"/>
      <c r="BK463" s="159"/>
      <c r="BL463" s="159"/>
      <c r="BM463" s="159"/>
      <c r="BN463" s="159"/>
      <c r="BO463" s="159"/>
      <c r="BP463" s="159"/>
      <c r="BQ463" s="159"/>
      <c r="BR463" s="159"/>
      <c r="BS463" s="159"/>
      <c r="BT463" s="159"/>
      <c r="BU463" s="159"/>
      <c r="BV463" s="159"/>
      <c r="BW463" s="159"/>
      <c r="BX463" s="159"/>
      <c r="BY463" s="159"/>
      <c r="BZ463" s="159"/>
      <c r="CA463" s="159"/>
      <c r="CB463" s="159"/>
      <c r="CC463" s="159"/>
      <c r="CD463" s="159"/>
      <c r="CE463" s="159"/>
      <c r="CF463" s="159"/>
      <c r="CG463" s="159"/>
      <c r="CH463" s="159"/>
      <c r="CI463" s="159"/>
      <c r="CJ463" s="159"/>
      <c r="CK463" s="159"/>
      <c r="CL463" s="159"/>
      <c r="CM463" s="159"/>
      <c r="CN463" s="159"/>
      <c r="CO463" s="159"/>
      <c r="CP463" s="159"/>
      <c r="CQ463" s="159"/>
      <c r="CR463" s="159"/>
      <c r="CS463" s="159"/>
      <c r="CT463" s="159"/>
      <c r="CU463" s="159"/>
      <c r="CV463" s="159"/>
      <c r="CW463" s="159"/>
      <c r="CX463" s="159"/>
      <c r="CY463" s="159"/>
      <c r="CZ463" s="159"/>
      <c r="DA463" s="159"/>
      <c r="DB463" s="159"/>
      <c r="DC463" s="159"/>
      <c r="DD463" s="159"/>
      <c r="DE463" s="159"/>
      <c r="DF463" s="159"/>
      <c r="DG463" s="159"/>
      <c r="DH463" s="159"/>
      <c r="DI463" s="159"/>
      <c r="DJ463" s="159"/>
      <c r="DK463" s="159"/>
      <c r="DL463" s="159"/>
      <c r="DM463" s="159"/>
      <c r="DN463" s="159"/>
      <c r="DO463" s="159"/>
      <c r="DP463" s="159"/>
      <c r="DQ463" s="159"/>
      <c r="DR463" s="159"/>
      <c r="DS463" s="159"/>
      <c r="DT463" s="159"/>
      <c r="DU463" s="159"/>
      <c r="DV463" s="159"/>
      <c r="DW463" s="159"/>
      <c r="DX463" s="159"/>
      <c r="DY463" s="159"/>
      <c r="DZ463" s="159"/>
      <c r="EA463" s="159"/>
      <c r="EB463" s="159"/>
      <c r="EC463" s="159"/>
      <c r="ED463" s="159"/>
      <c r="EE463" s="159"/>
      <c r="EF463" s="159"/>
      <c r="EG463" s="159"/>
      <c r="EH463" s="159"/>
      <c r="EI463" s="159"/>
      <c r="EJ463" s="159"/>
      <c r="EK463" s="159"/>
      <c r="EL463" s="159"/>
      <c r="EM463" s="159"/>
      <c r="EN463" s="159"/>
      <c r="EO463" s="159"/>
      <c r="EP463" s="159"/>
      <c r="EQ463" s="159"/>
      <c r="ER463" s="159"/>
      <c r="ES463" s="159"/>
      <c r="ET463" s="159"/>
      <c r="EU463" s="159"/>
      <c r="EV463" s="159"/>
      <c r="EW463" s="159"/>
      <c r="EX463" s="159"/>
      <c r="EY463" s="159"/>
      <c r="EZ463" s="159"/>
      <c r="FA463" s="159"/>
      <c r="FB463" s="159"/>
      <c r="FC463" s="159"/>
      <c r="FD463" s="159"/>
      <c r="FE463" s="159"/>
      <c r="FF463" s="159"/>
      <c r="FG463" s="159"/>
      <c r="FH463" s="159"/>
      <c r="FI463" s="159"/>
      <c r="FJ463" s="159"/>
      <c r="FK463" s="159"/>
      <c r="FL463" s="159"/>
      <c r="FM463" s="159"/>
      <c r="FN463" s="159"/>
      <c r="FO463" s="159"/>
      <c r="FP463" s="159"/>
      <c r="FQ463" s="159"/>
      <c r="FR463" s="159"/>
      <c r="FS463" s="159"/>
      <c r="FT463" s="159"/>
      <c r="FU463" s="159"/>
      <c r="FV463" s="159"/>
      <c r="FW463" s="159"/>
      <c r="FX463" s="159"/>
      <c r="FY463" s="159"/>
      <c r="FZ463" s="159"/>
      <c r="GA463" s="159"/>
      <c r="GB463" s="159"/>
      <c r="GC463" s="159"/>
      <c r="GD463" s="159"/>
      <c r="GE463" s="159"/>
      <c r="GF463" s="159"/>
      <c r="GG463" s="159"/>
      <c r="GH463" s="159"/>
    </row>
    <row r="464" customFormat="false" ht="12.75" hidden="false" customHeight="false" outlineLevel="0" collapsed="false">
      <c r="A464" s="168"/>
      <c r="B464" s="149"/>
      <c r="C464" s="149"/>
      <c r="D464" s="149"/>
      <c r="E464" s="149"/>
      <c r="F464" s="149"/>
      <c r="G464" s="149"/>
      <c r="H464" s="148"/>
      <c r="I464" s="170"/>
      <c r="R464" s="148"/>
      <c r="S464" s="158"/>
      <c r="T464" s="159"/>
      <c r="U464" s="159"/>
      <c r="V464" s="159"/>
      <c r="W464" s="159"/>
      <c r="X464" s="159"/>
      <c r="Y464" s="159"/>
      <c r="Z464" s="159"/>
      <c r="AA464" s="159"/>
      <c r="AB464" s="159"/>
      <c r="AC464" s="159"/>
      <c r="AD464" s="159"/>
      <c r="AE464" s="159"/>
      <c r="AF464" s="159"/>
      <c r="AG464" s="159"/>
      <c r="AH464" s="159"/>
      <c r="AI464" s="159"/>
      <c r="AJ464" s="159"/>
      <c r="AK464" s="159"/>
      <c r="AL464" s="159"/>
      <c r="AM464" s="159"/>
      <c r="AN464" s="159"/>
      <c r="AO464" s="159"/>
      <c r="AP464" s="159"/>
      <c r="AQ464" s="159"/>
      <c r="AR464" s="159"/>
      <c r="AS464" s="159"/>
      <c r="AT464" s="159"/>
      <c r="AU464" s="159"/>
      <c r="AV464" s="159"/>
      <c r="AW464" s="159"/>
      <c r="AX464" s="159"/>
      <c r="AY464" s="159"/>
      <c r="AZ464" s="159"/>
      <c r="BA464" s="159"/>
      <c r="BB464" s="159"/>
      <c r="BC464" s="159"/>
      <c r="BD464" s="159"/>
      <c r="BE464" s="159"/>
      <c r="BF464" s="159"/>
      <c r="BG464" s="159"/>
      <c r="BH464" s="159"/>
      <c r="BI464" s="159"/>
      <c r="BJ464" s="159"/>
      <c r="BK464" s="159"/>
      <c r="BL464" s="159"/>
      <c r="BM464" s="159"/>
      <c r="BN464" s="159"/>
      <c r="BO464" s="159"/>
      <c r="BP464" s="159"/>
      <c r="BQ464" s="159"/>
      <c r="BR464" s="159"/>
      <c r="BS464" s="159"/>
      <c r="BT464" s="159"/>
      <c r="BU464" s="159"/>
      <c r="BV464" s="159"/>
      <c r="BW464" s="159"/>
      <c r="BX464" s="159"/>
      <c r="BY464" s="159"/>
      <c r="BZ464" s="159"/>
      <c r="CA464" s="159"/>
      <c r="CB464" s="159"/>
      <c r="CC464" s="159"/>
      <c r="CD464" s="159"/>
      <c r="CE464" s="159"/>
      <c r="CF464" s="159"/>
      <c r="CG464" s="159"/>
      <c r="CH464" s="159"/>
      <c r="CI464" s="159"/>
      <c r="CJ464" s="159"/>
      <c r="CK464" s="159"/>
      <c r="CL464" s="159"/>
      <c r="CM464" s="159"/>
      <c r="CN464" s="159"/>
      <c r="CO464" s="159"/>
      <c r="CP464" s="159"/>
      <c r="CQ464" s="159"/>
      <c r="CR464" s="159"/>
      <c r="CS464" s="159"/>
      <c r="CT464" s="159"/>
      <c r="CU464" s="159"/>
      <c r="CV464" s="159"/>
      <c r="CW464" s="159"/>
      <c r="CX464" s="159"/>
      <c r="CY464" s="159"/>
      <c r="CZ464" s="159"/>
      <c r="DA464" s="159"/>
      <c r="DB464" s="159"/>
      <c r="DC464" s="159"/>
      <c r="DD464" s="159"/>
      <c r="DE464" s="159"/>
      <c r="DF464" s="159"/>
      <c r="DG464" s="159"/>
      <c r="DH464" s="159"/>
      <c r="DI464" s="159"/>
      <c r="DJ464" s="159"/>
      <c r="DK464" s="159"/>
      <c r="DL464" s="159"/>
      <c r="DM464" s="159"/>
      <c r="DN464" s="159"/>
      <c r="DO464" s="159"/>
      <c r="DP464" s="159"/>
      <c r="DQ464" s="159"/>
      <c r="DR464" s="159"/>
      <c r="DS464" s="159"/>
      <c r="DT464" s="159"/>
      <c r="DU464" s="159"/>
      <c r="DV464" s="159"/>
      <c r="DW464" s="159"/>
      <c r="DX464" s="159"/>
      <c r="DY464" s="159"/>
      <c r="DZ464" s="159"/>
      <c r="EA464" s="159"/>
      <c r="EB464" s="159"/>
      <c r="EC464" s="159"/>
      <c r="ED464" s="159"/>
      <c r="EE464" s="159"/>
      <c r="EF464" s="159"/>
      <c r="EG464" s="159"/>
      <c r="EH464" s="159"/>
      <c r="EI464" s="159"/>
      <c r="EJ464" s="159"/>
      <c r="EK464" s="159"/>
      <c r="EL464" s="159"/>
      <c r="EM464" s="159"/>
      <c r="EN464" s="159"/>
      <c r="EO464" s="159"/>
      <c r="EP464" s="159"/>
      <c r="EQ464" s="159"/>
      <c r="ER464" s="159"/>
      <c r="ES464" s="159"/>
      <c r="ET464" s="159"/>
      <c r="EU464" s="159"/>
      <c r="EV464" s="159"/>
      <c r="EW464" s="159"/>
      <c r="EX464" s="159"/>
      <c r="EY464" s="159"/>
      <c r="EZ464" s="159"/>
      <c r="FA464" s="159"/>
      <c r="FB464" s="159"/>
      <c r="FC464" s="159"/>
      <c r="FD464" s="159"/>
      <c r="FE464" s="159"/>
      <c r="FF464" s="159"/>
      <c r="FG464" s="159"/>
      <c r="FH464" s="159"/>
      <c r="FI464" s="159"/>
      <c r="FJ464" s="159"/>
      <c r="FK464" s="159"/>
      <c r="FL464" s="159"/>
      <c r="FM464" s="159"/>
      <c r="FN464" s="159"/>
      <c r="FO464" s="159"/>
      <c r="FP464" s="159"/>
      <c r="FQ464" s="159"/>
      <c r="FR464" s="159"/>
      <c r="FS464" s="159"/>
      <c r="FT464" s="159"/>
      <c r="FU464" s="159"/>
      <c r="FV464" s="159"/>
      <c r="FW464" s="159"/>
      <c r="FX464" s="159"/>
      <c r="FY464" s="159"/>
      <c r="FZ464" s="159"/>
      <c r="GA464" s="159"/>
      <c r="GB464" s="159"/>
      <c r="GC464" s="159"/>
      <c r="GD464" s="159"/>
      <c r="GE464" s="159"/>
      <c r="GF464" s="159"/>
      <c r="GG464" s="159"/>
      <c r="GH464" s="159"/>
    </row>
    <row r="465" customFormat="false" ht="12.75" hidden="false" customHeight="false" outlineLevel="0" collapsed="false">
      <c r="A465" s="168"/>
      <c r="B465" s="149"/>
      <c r="C465" s="149"/>
      <c r="D465" s="149"/>
      <c r="E465" s="149"/>
      <c r="F465" s="149"/>
      <c r="G465" s="149"/>
      <c r="H465" s="148"/>
      <c r="I465" s="170"/>
      <c r="R465" s="148"/>
      <c r="S465" s="158"/>
      <c r="T465" s="159"/>
      <c r="U465" s="159"/>
      <c r="V465" s="159"/>
      <c r="W465" s="159"/>
      <c r="X465" s="159"/>
      <c r="Y465" s="159"/>
      <c r="Z465" s="159"/>
      <c r="AA465" s="159"/>
      <c r="AB465" s="159"/>
      <c r="AC465" s="159"/>
      <c r="AD465" s="159"/>
      <c r="AE465" s="159"/>
      <c r="AF465" s="159"/>
      <c r="AG465" s="159"/>
      <c r="AH465" s="159"/>
      <c r="AI465" s="159"/>
      <c r="AJ465" s="159"/>
      <c r="AK465" s="159"/>
      <c r="AL465" s="159"/>
      <c r="AM465" s="159"/>
      <c r="AN465" s="159"/>
      <c r="AO465" s="159"/>
      <c r="AP465" s="159"/>
      <c r="AQ465" s="159"/>
      <c r="AR465" s="159"/>
      <c r="AS465" s="159"/>
      <c r="AT465" s="159"/>
      <c r="AU465" s="159"/>
      <c r="AV465" s="159"/>
      <c r="AW465" s="159"/>
      <c r="AX465" s="159"/>
      <c r="AY465" s="159"/>
      <c r="AZ465" s="159"/>
      <c r="BA465" s="159"/>
      <c r="BB465" s="159"/>
      <c r="BC465" s="159"/>
      <c r="BD465" s="159"/>
      <c r="BE465" s="159"/>
      <c r="BF465" s="159"/>
      <c r="BG465" s="159"/>
      <c r="BH465" s="159"/>
      <c r="BI465" s="159"/>
      <c r="BJ465" s="159"/>
      <c r="BK465" s="159"/>
      <c r="BL465" s="159"/>
      <c r="BM465" s="159"/>
      <c r="BN465" s="159"/>
      <c r="BO465" s="159"/>
      <c r="BP465" s="159"/>
      <c r="BQ465" s="159"/>
      <c r="BR465" s="159"/>
      <c r="BS465" s="159"/>
      <c r="BT465" s="159"/>
      <c r="BU465" s="159"/>
      <c r="BV465" s="159"/>
      <c r="BW465" s="159"/>
      <c r="BX465" s="159"/>
      <c r="BY465" s="159"/>
      <c r="BZ465" s="159"/>
      <c r="CA465" s="159"/>
      <c r="CB465" s="159"/>
      <c r="CC465" s="159"/>
      <c r="CD465" s="159"/>
      <c r="CE465" s="159"/>
      <c r="CF465" s="159"/>
      <c r="CG465" s="159"/>
      <c r="CH465" s="159"/>
      <c r="CI465" s="159"/>
      <c r="CJ465" s="159"/>
      <c r="CK465" s="159"/>
      <c r="CL465" s="159"/>
      <c r="CM465" s="159"/>
      <c r="CN465" s="159"/>
      <c r="CO465" s="159"/>
      <c r="CP465" s="159"/>
      <c r="CQ465" s="159"/>
      <c r="CR465" s="159"/>
      <c r="CS465" s="159"/>
      <c r="CT465" s="159"/>
      <c r="CU465" s="159"/>
      <c r="CV465" s="159"/>
      <c r="CW465" s="159"/>
      <c r="CX465" s="159"/>
      <c r="CY465" s="159"/>
      <c r="CZ465" s="159"/>
      <c r="DA465" s="159"/>
      <c r="DB465" s="159"/>
      <c r="DC465" s="159"/>
      <c r="DD465" s="159"/>
      <c r="DE465" s="159"/>
      <c r="DF465" s="159"/>
      <c r="DG465" s="159"/>
      <c r="DH465" s="159"/>
      <c r="DI465" s="159"/>
      <c r="DJ465" s="159"/>
      <c r="DK465" s="159"/>
      <c r="DL465" s="159"/>
      <c r="DM465" s="159"/>
      <c r="DN465" s="159"/>
      <c r="DO465" s="159"/>
      <c r="DP465" s="159"/>
      <c r="DQ465" s="159"/>
      <c r="DR465" s="159"/>
      <c r="DS465" s="159"/>
      <c r="DT465" s="159"/>
      <c r="DU465" s="159"/>
      <c r="DV465" s="159"/>
      <c r="DW465" s="159"/>
      <c r="DX465" s="159"/>
      <c r="DY465" s="159"/>
      <c r="DZ465" s="159"/>
      <c r="EA465" s="159"/>
      <c r="EB465" s="159"/>
      <c r="EC465" s="159"/>
      <c r="ED465" s="159"/>
      <c r="EE465" s="159"/>
      <c r="EF465" s="159"/>
      <c r="EG465" s="159"/>
      <c r="EH465" s="159"/>
      <c r="EI465" s="159"/>
      <c r="EJ465" s="159"/>
      <c r="EK465" s="159"/>
      <c r="EL465" s="159"/>
      <c r="EM465" s="159"/>
      <c r="EN465" s="159"/>
      <c r="EO465" s="159"/>
      <c r="EP465" s="159"/>
      <c r="EQ465" s="159"/>
      <c r="ER465" s="159"/>
      <c r="ES465" s="159"/>
      <c r="ET465" s="159"/>
      <c r="EU465" s="159"/>
      <c r="EV465" s="159"/>
      <c r="EW465" s="159"/>
      <c r="EX465" s="159"/>
      <c r="EY465" s="159"/>
      <c r="EZ465" s="159"/>
      <c r="FA465" s="159"/>
      <c r="FB465" s="159"/>
      <c r="FC465" s="159"/>
      <c r="FD465" s="159"/>
      <c r="FE465" s="159"/>
      <c r="FF465" s="159"/>
      <c r="FG465" s="159"/>
      <c r="FH465" s="159"/>
      <c r="FI465" s="159"/>
      <c r="FJ465" s="159"/>
      <c r="FK465" s="159"/>
      <c r="FL465" s="159"/>
      <c r="FM465" s="159"/>
      <c r="FN465" s="159"/>
      <c r="FO465" s="159"/>
      <c r="FP465" s="159"/>
      <c r="FQ465" s="159"/>
      <c r="FR465" s="159"/>
      <c r="FS465" s="159"/>
      <c r="FT465" s="159"/>
      <c r="FU465" s="159"/>
      <c r="FV465" s="159"/>
      <c r="FW465" s="159"/>
      <c r="FX465" s="159"/>
      <c r="FY465" s="159"/>
      <c r="FZ465" s="159"/>
      <c r="GA465" s="159"/>
      <c r="GB465" s="159"/>
      <c r="GC465" s="159"/>
      <c r="GD465" s="159"/>
      <c r="GE465" s="159"/>
      <c r="GF465" s="159"/>
      <c r="GG465" s="159"/>
      <c r="GH465" s="159"/>
    </row>
    <row r="466" customFormat="false" ht="12.75" hidden="false" customHeight="false" outlineLevel="0" collapsed="false">
      <c r="A466" s="168"/>
      <c r="B466" s="149"/>
      <c r="C466" s="149"/>
      <c r="D466" s="149"/>
      <c r="E466" s="149"/>
      <c r="F466" s="149"/>
      <c r="G466" s="149"/>
      <c r="H466" s="148"/>
      <c r="I466" s="170"/>
      <c r="R466" s="148"/>
      <c r="S466" s="158"/>
      <c r="T466" s="159"/>
      <c r="U466" s="159"/>
      <c r="V466" s="159"/>
      <c r="W466" s="159"/>
      <c r="X466" s="159"/>
      <c r="Y466" s="159"/>
      <c r="Z466" s="159"/>
      <c r="AA466" s="159"/>
      <c r="AB466" s="159"/>
      <c r="AC466" s="159"/>
      <c r="AD466" s="159"/>
      <c r="AE466" s="159"/>
      <c r="AF466" s="159"/>
      <c r="AG466" s="159"/>
      <c r="AH466" s="159"/>
      <c r="AI466" s="159"/>
      <c r="AJ466" s="159"/>
      <c r="AK466" s="159"/>
      <c r="AL466" s="159"/>
      <c r="AM466" s="159"/>
      <c r="AN466" s="159"/>
      <c r="AO466" s="159"/>
      <c r="AP466" s="159"/>
      <c r="AQ466" s="159"/>
      <c r="AR466" s="159"/>
      <c r="AS466" s="159"/>
      <c r="AT466" s="159"/>
      <c r="AU466" s="159"/>
      <c r="AV466" s="159"/>
      <c r="AW466" s="159"/>
      <c r="AX466" s="159"/>
      <c r="AY466" s="159"/>
      <c r="AZ466" s="159"/>
      <c r="BA466" s="159"/>
      <c r="BB466" s="159"/>
      <c r="BC466" s="159"/>
      <c r="BD466" s="159"/>
      <c r="BE466" s="159"/>
      <c r="BF466" s="159"/>
      <c r="BG466" s="159"/>
      <c r="BH466" s="159"/>
      <c r="BI466" s="159"/>
      <c r="BJ466" s="159"/>
      <c r="BK466" s="159"/>
      <c r="BL466" s="159"/>
      <c r="BM466" s="159"/>
      <c r="BN466" s="159"/>
      <c r="BO466" s="159"/>
      <c r="BP466" s="159"/>
      <c r="BQ466" s="159"/>
      <c r="BR466" s="159"/>
      <c r="BS466" s="159"/>
      <c r="BT466" s="159"/>
      <c r="BU466" s="159"/>
      <c r="BV466" s="159"/>
      <c r="BW466" s="159"/>
      <c r="BX466" s="159"/>
      <c r="BY466" s="159"/>
      <c r="BZ466" s="159"/>
      <c r="CA466" s="159"/>
      <c r="CB466" s="159"/>
      <c r="CC466" s="159"/>
      <c r="CD466" s="159"/>
      <c r="CE466" s="159"/>
      <c r="CF466" s="159"/>
      <c r="CG466" s="159"/>
      <c r="CH466" s="159"/>
      <c r="CI466" s="159"/>
      <c r="CJ466" s="159"/>
      <c r="CK466" s="159"/>
      <c r="CL466" s="159"/>
      <c r="CM466" s="159"/>
      <c r="CN466" s="159"/>
      <c r="CO466" s="159"/>
      <c r="CP466" s="159"/>
      <c r="CQ466" s="159"/>
      <c r="CR466" s="159"/>
      <c r="CS466" s="159"/>
      <c r="CT466" s="159"/>
      <c r="CU466" s="159"/>
      <c r="CV466" s="159"/>
      <c r="CW466" s="159"/>
      <c r="CX466" s="159"/>
      <c r="CY466" s="159"/>
      <c r="CZ466" s="159"/>
      <c r="DA466" s="159"/>
      <c r="DB466" s="159"/>
      <c r="DC466" s="159"/>
      <c r="DD466" s="159"/>
      <c r="DE466" s="159"/>
      <c r="DF466" s="159"/>
      <c r="DG466" s="159"/>
      <c r="DH466" s="159"/>
      <c r="DI466" s="159"/>
      <c r="DJ466" s="159"/>
      <c r="DK466" s="159"/>
      <c r="DL466" s="159"/>
      <c r="DM466" s="159"/>
      <c r="DN466" s="159"/>
      <c r="DO466" s="159"/>
      <c r="DP466" s="159"/>
      <c r="DQ466" s="159"/>
      <c r="DR466" s="159"/>
      <c r="DS466" s="159"/>
      <c r="DT466" s="159"/>
      <c r="DU466" s="159"/>
      <c r="DV466" s="159"/>
      <c r="DW466" s="159"/>
      <c r="DX466" s="159"/>
      <c r="DY466" s="159"/>
      <c r="DZ466" s="159"/>
      <c r="EA466" s="159"/>
      <c r="EB466" s="159"/>
      <c r="EC466" s="159"/>
      <c r="ED466" s="159"/>
      <c r="EE466" s="159"/>
      <c r="EF466" s="159"/>
      <c r="EG466" s="159"/>
      <c r="EH466" s="159"/>
      <c r="EI466" s="159"/>
      <c r="EJ466" s="159"/>
      <c r="EK466" s="159"/>
      <c r="EL466" s="159"/>
      <c r="EM466" s="159"/>
      <c r="EN466" s="159"/>
      <c r="EO466" s="159"/>
      <c r="EP466" s="159"/>
      <c r="EQ466" s="159"/>
      <c r="ER466" s="159"/>
      <c r="ES466" s="159"/>
      <c r="ET466" s="159"/>
      <c r="EU466" s="159"/>
      <c r="EV466" s="159"/>
      <c r="EW466" s="159"/>
      <c r="EX466" s="159"/>
      <c r="EY466" s="159"/>
      <c r="EZ466" s="159"/>
      <c r="FA466" s="159"/>
      <c r="FB466" s="159"/>
      <c r="FC466" s="159"/>
      <c r="FD466" s="159"/>
      <c r="FE466" s="159"/>
      <c r="FF466" s="159"/>
      <c r="FG466" s="159"/>
      <c r="FH466" s="159"/>
      <c r="FI466" s="159"/>
      <c r="FJ466" s="159"/>
      <c r="FK466" s="159"/>
      <c r="FL466" s="159"/>
      <c r="FM466" s="159"/>
      <c r="FN466" s="159"/>
      <c r="FO466" s="159"/>
      <c r="FP466" s="159"/>
      <c r="FQ466" s="159"/>
      <c r="FR466" s="159"/>
      <c r="FS466" s="159"/>
      <c r="FT466" s="159"/>
      <c r="FU466" s="159"/>
      <c r="FV466" s="159"/>
      <c r="FW466" s="159"/>
      <c r="FX466" s="159"/>
      <c r="FY466" s="159"/>
      <c r="FZ466" s="159"/>
      <c r="GA466" s="159"/>
      <c r="GB466" s="159"/>
      <c r="GC466" s="159"/>
      <c r="GD466" s="159"/>
      <c r="GE466" s="159"/>
      <c r="GF466" s="159"/>
      <c r="GG466" s="159"/>
      <c r="GH466" s="159"/>
    </row>
    <row r="467" customFormat="false" ht="12.75" hidden="false" customHeight="false" outlineLevel="0" collapsed="false">
      <c r="A467" s="168"/>
      <c r="B467" s="149"/>
      <c r="C467" s="149"/>
      <c r="D467" s="149"/>
      <c r="E467" s="149"/>
      <c r="F467" s="149"/>
      <c r="G467" s="149"/>
      <c r="H467" s="148"/>
      <c r="I467" s="170"/>
      <c r="R467" s="148"/>
      <c r="S467" s="158"/>
      <c r="T467" s="159"/>
      <c r="U467" s="159"/>
      <c r="V467" s="159"/>
      <c r="W467" s="159"/>
      <c r="X467" s="159"/>
      <c r="Y467" s="159"/>
      <c r="Z467" s="159"/>
      <c r="AA467" s="159"/>
      <c r="AB467" s="159"/>
      <c r="AC467" s="159"/>
      <c r="AD467" s="159"/>
      <c r="AE467" s="159"/>
      <c r="AF467" s="159"/>
      <c r="AG467" s="159"/>
      <c r="AH467" s="159"/>
      <c r="AI467" s="159"/>
      <c r="AJ467" s="159"/>
      <c r="AK467" s="159"/>
      <c r="AL467" s="159"/>
      <c r="AM467" s="159"/>
      <c r="AN467" s="159"/>
      <c r="AO467" s="159"/>
      <c r="AP467" s="159"/>
      <c r="AQ467" s="159"/>
      <c r="AR467" s="159"/>
      <c r="AS467" s="159"/>
      <c r="AT467" s="159"/>
      <c r="AU467" s="159"/>
      <c r="AV467" s="159"/>
      <c r="AW467" s="159"/>
      <c r="AX467" s="159"/>
      <c r="AY467" s="159"/>
      <c r="AZ467" s="159"/>
      <c r="BA467" s="159"/>
      <c r="BB467" s="159"/>
      <c r="BC467" s="159"/>
      <c r="BD467" s="159"/>
      <c r="BE467" s="159"/>
      <c r="BF467" s="159"/>
      <c r="BG467" s="159"/>
      <c r="BH467" s="159"/>
      <c r="BI467" s="159"/>
      <c r="BJ467" s="159"/>
      <c r="BK467" s="159"/>
      <c r="BL467" s="159"/>
      <c r="BM467" s="159"/>
      <c r="BN467" s="159"/>
      <c r="BO467" s="159"/>
      <c r="BP467" s="159"/>
      <c r="BQ467" s="159"/>
      <c r="BR467" s="159"/>
      <c r="BS467" s="159"/>
      <c r="BT467" s="159"/>
      <c r="BU467" s="159"/>
      <c r="BV467" s="159"/>
      <c r="BW467" s="159"/>
      <c r="BX467" s="159"/>
      <c r="BY467" s="159"/>
      <c r="BZ467" s="159"/>
      <c r="CA467" s="159"/>
      <c r="CB467" s="159"/>
      <c r="CC467" s="159"/>
      <c r="CD467" s="159"/>
      <c r="CE467" s="159"/>
      <c r="CF467" s="159"/>
      <c r="CG467" s="159"/>
      <c r="CH467" s="159"/>
      <c r="CI467" s="159"/>
      <c r="CJ467" s="159"/>
      <c r="CK467" s="159"/>
      <c r="CL467" s="159"/>
      <c r="CM467" s="159"/>
      <c r="CN467" s="159"/>
      <c r="CO467" s="159"/>
      <c r="CP467" s="159"/>
      <c r="CQ467" s="159"/>
      <c r="CR467" s="159"/>
      <c r="CS467" s="159"/>
      <c r="CT467" s="159"/>
      <c r="CU467" s="159"/>
      <c r="CV467" s="159"/>
      <c r="CW467" s="159"/>
      <c r="CX467" s="159"/>
      <c r="CY467" s="159"/>
      <c r="CZ467" s="159"/>
      <c r="DA467" s="159"/>
      <c r="DB467" s="159"/>
      <c r="DC467" s="159"/>
      <c r="DD467" s="159"/>
      <c r="DE467" s="159"/>
      <c r="DF467" s="159"/>
      <c r="DG467" s="159"/>
      <c r="DH467" s="159"/>
      <c r="DI467" s="159"/>
      <c r="DJ467" s="159"/>
      <c r="DK467" s="159"/>
      <c r="DL467" s="159"/>
      <c r="DM467" s="159"/>
      <c r="DN467" s="159"/>
      <c r="DO467" s="159"/>
      <c r="DP467" s="159"/>
      <c r="DQ467" s="159"/>
      <c r="DR467" s="159"/>
      <c r="DS467" s="159"/>
      <c r="DT467" s="159"/>
      <c r="DU467" s="159"/>
      <c r="DV467" s="159"/>
      <c r="DW467" s="159"/>
      <c r="DX467" s="159"/>
      <c r="DY467" s="159"/>
      <c r="DZ467" s="159"/>
      <c r="EA467" s="159"/>
      <c r="EB467" s="159"/>
      <c r="EC467" s="159"/>
      <c r="ED467" s="159"/>
      <c r="EE467" s="159"/>
      <c r="EF467" s="159"/>
      <c r="EG467" s="159"/>
      <c r="EH467" s="159"/>
      <c r="EI467" s="159"/>
      <c r="EJ467" s="159"/>
      <c r="EK467" s="159"/>
      <c r="EL467" s="159"/>
      <c r="EM467" s="159"/>
      <c r="EN467" s="159"/>
      <c r="EO467" s="159"/>
      <c r="EP467" s="159"/>
      <c r="EQ467" s="159"/>
      <c r="ER467" s="159"/>
      <c r="ES467" s="159"/>
      <c r="ET467" s="159"/>
      <c r="EU467" s="159"/>
      <c r="EV467" s="159"/>
      <c r="EW467" s="159"/>
      <c r="EX467" s="159"/>
      <c r="EY467" s="159"/>
      <c r="EZ467" s="159"/>
      <c r="FA467" s="159"/>
      <c r="FB467" s="159"/>
      <c r="FC467" s="159"/>
      <c r="FD467" s="159"/>
      <c r="FE467" s="159"/>
      <c r="FF467" s="159"/>
      <c r="FG467" s="159"/>
      <c r="FH467" s="159"/>
      <c r="FI467" s="159"/>
      <c r="FJ467" s="159"/>
      <c r="FK467" s="159"/>
      <c r="FL467" s="159"/>
      <c r="FM467" s="159"/>
      <c r="FN467" s="159"/>
      <c r="FO467" s="159"/>
      <c r="FP467" s="159"/>
      <c r="FQ467" s="159"/>
      <c r="FR467" s="159"/>
      <c r="FS467" s="159"/>
      <c r="FT467" s="159"/>
      <c r="FU467" s="159"/>
      <c r="FV467" s="159"/>
      <c r="FW467" s="159"/>
      <c r="FX467" s="159"/>
      <c r="FY467" s="159"/>
      <c r="FZ467" s="159"/>
      <c r="GA467" s="159"/>
      <c r="GB467" s="159"/>
      <c r="GC467" s="159"/>
      <c r="GD467" s="159"/>
      <c r="GE467" s="159"/>
      <c r="GF467" s="159"/>
      <c r="GG467" s="159"/>
      <c r="GH467" s="159"/>
    </row>
    <row r="468" customFormat="false" ht="12.75" hidden="false" customHeight="false" outlineLevel="0" collapsed="false">
      <c r="A468" s="168"/>
      <c r="B468" s="149"/>
      <c r="C468" s="149"/>
      <c r="D468" s="149"/>
      <c r="E468" s="149"/>
      <c r="F468" s="149"/>
      <c r="G468" s="149"/>
      <c r="H468" s="148"/>
      <c r="I468" s="170"/>
      <c r="R468" s="148"/>
      <c r="S468" s="158"/>
      <c r="T468" s="159"/>
      <c r="U468" s="159"/>
      <c r="V468" s="159"/>
      <c r="W468" s="159"/>
      <c r="X468" s="159"/>
      <c r="Y468" s="159"/>
      <c r="Z468" s="159"/>
      <c r="AA468" s="159"/>
      <c r="AB468" s="159"/>
      <c r="AC468" s="159"/>
      <c r="AD468" s="159"/>
      <c r="AE468" s="159"/>
      <c r="AF468" s="159"/>
      <c r="AG468" s="159"/>
      <c r="AH468" s="159"/>
      <c r="AI468" s="159"/>
      <c r="AJ468" s="159"/>
      <c r="AK468" s="159"/>
      <c r="AL468" s="159"/>
      <c r="AM468" s="159"/>
      <c r="AN468" s="159"/>
      <c r="AO468" s="159"/>
      <c r="AP468" s="159"/>
      <c r="AQ468" s="159"/>
      <c r="AR468" s="159"/>
      <c r="AS468" s="159"/>
      <c r="AT468" s="159"/>
      <c r="AU468" s="159"/>
      <c r="AV468" s="159"/>
      <c r="AW468" s="159"/>
      <c r="AX468" s="159"/>
      <c r="AY468" s="159"/>
      <c r="AZ468" s="159"/>
      <c r="BA468" s="159"/>
      <c r="BB468" s="159"/>
      <c r="BC468" s="159"/>
      <c r="BD468" s="159"/>
      <c r="BE468" s="159"/>
      <c r="BF468" s="159"/>
      <c r="BG468" s="159"/>
      <c r="BH468" s="159"/>
      <c r="BI468" s="159"/>
      <c r="BJ468" s="159"/>
      <c r="BK468" s="159"/>
      <c r="BL468" s="159"/>
      <c r="BM468" s="159"/>
      <c r="BN468" s="159"/>
      <c r="BO468" s="159"/>
      <c r="BP468" s="159"/>
      <c r="BQ468" s="159"/>
      <c r="BR468" s="159"/>
      <c r="BS468" s="159"/>
      <c r="BT468" s="159"/>
      <c r="BU468" s="159"/>
      <c r="BV468" s="159"/>
      <c r="BW468" s="159"/>
      <c r="BX468" s="159"/>
      <c r="BY468" s="159"/>
      <c r="BZ468" s="159"/>
      <c r="CA468" s="159"/>
      <c r="CB468" s="159"/>
      <c r="CC468" s="159"/>
      <c r="CD468" s="159"/>
      <c r="CE468" s="159"/>
      <c r="CF468" s="159"/>
      <c r="CG468" s="159"/>
      <c r="CH468" s="159"/>
      <c r="CI468" s="159"/>
      <c r="CJ468" s="159"/>
      <c r="CK468" s="159"/>
      <c r="CL468" s="159"/>
      <c r="CM468" s="159"/>
      <c r="CN468" s="159"/>
      <c r="CO468" s="159"/>
      <c r="CP468" s="159"/>
      <c r="CQ468" s="159"/>
      <c r="CR468" s="159"/>
      <c r="CS468" s="159"/>
      <c r="CT468" s="159"/>
      <c r="CU468" s="159"/>
      <c r="CV468" s="159"/>
      <c r="CW468" s="159"/>
      <c r="CX468" s="159"/>
      <c r="CY468" s="159"/>
      <c r="CZ468" s="159"/>
      <c r="DA468" s="159"/>
      <c r="DB468" s="159"/>
      <c r="DC468" s="159"/>
      <c r="DD468" s="159"/>
      <c r="DE468" s="159"/>
      <c r="DF468" s="159"/>
      <c r="DG468" s="159"/>
      <c r="DH468" s="159"/>
      <c r="DI468" s="159"/>
      <c r="DJ468" s="159"/>
      <c r="DK468" s="159"/>
      <c r="DL468" s="159"/>
      <c r="DM468" s="159"/>
      <c r="DN468" s="159"/>
      <c r="DO468" s="159"/>
      <c r="DP468" s="159"/>
      <c r="DQ468" s="159"/>
      <c r="DR468" s="159"/>
      <c r="DS468" s="159"/>
      <c r="DT468" s="159"/>
      <c r="DU468" s="159"/>
      <c r="DV468" s="159"/>
      <c r="DW468" s="159"/>
      <c r="DX468" s="159"/>
      <c r="DY468" s="159"/>
      <c r="DZ468" s="159"/>
      <c r="EA468" s="159"/>
      <c r="EB468" s="159"/>
      <c r="EC468" s="159"/>
      <c r="ED468" s="159"/>
      <c r="EE468" s="159"/>
      <c r="EF468" s="159"/>
      <c r="EG468" s="159"/>
      <c r="EH468" s="159"/>
      <c r="EI468" s="159"/>
      <c r="EJ468" s="159"/>
      <c r="EK468" s="159"/>
      <c r="EL468" s="159"/>
      <c r="EM468" s="159"/>
      <c r="EN468" s="159"/>
      <c r="EO468" s="159"/>
      <c r="EP468" s="159"/>
      <c r="EQ468" s="159"/>
      <c r="ER468" s="159"/>
      <c r="ES468" s="159"/>
      <c r="ET468" s="159"/>
      <c r="EU468" s="159"/>
      <c r="EV468" s="159"/>
      <c r="EW468" s="159"/>
      <c r="EX468" s="159"/>
      <c r="EY468" s="159"/>
      <c r="EZ468" s="159"/>
      <c r="FA468" s="159"/>
      <c r="FB468" s="159"/>
      <c r="FC468" s="159"/>
      <c r="FD468" s="159"/>
      <c r="FE468" s="159"/>
      <c r="FF468" s="159"/>
      <c r="FG468" s="159"/>
      <c r="FH468" s="159"/>
      <c r="FI468" s="159"/>
      <c r="FJ468" s="159"/>
      <c r="FK468" s="159"/>
      <c r="FL468" s="159"/>
      <c r="FM468" s="159"/>
      <c r="FN468" s="159"/>
      <c r="FO468" s="159"/>
      <c r="FP468" s="159"/>
      <c r="FQ468" s="159"/>
      <c r="FR468" s="159"/>
      <c r="FS468" s="159"/>
      <c r="FT468" s="159"/>
      <c r="FU468" s="159"/>
      <c r="FV468" s="159"/>
      <c r="FW468" s="159"/>
      <c r="FX468" s="159"/>
      <c r="FY468" s="159"/>
      <c r="FZ468" s="159"/>
      <c r="GA468" s="159"/>
      <c r="GB468" s="159"/>
      <c r="GC468" s="159"/>
      <c r="GD468" s="159"/>
      <c r="GE468" s="159"/>
      <c r="GF468" s="159"/>
      <c r="GG468" s="159"/>
      <c r="GH468" s="159"/>
    </row>
    <row r="469" customFormat="false" ht="12.75" hidden="false" customHeight="false" outlineLevel="0" collapsed="false">
      <c r="A469" s="168"/>
      <c r="B469" s="149"/>
      <c r="C469" s="149"/>
      <c r="D469" s="149"/>
      <c r="E469" s="149"/>
      <c r="F469" s="149"/>
      <c r="G469" s="149"/>
      <c r="H469" s="148"/>
      <c r="I469" s="170"/>
      <c r="R469" s="148"/>
      <c r="S469" s="158"/>
      <c r="T469" s="159"/>
      <c r="U469" s="159"/>
      <c r="V469" s="159"/>
      <c r="W469" s="159"/>
      <c r="X469" s="159"/>
      <c r="Y469" s="159"/>
      <c r="Z469" s="159"/>
      <c r="AA469" s="159"/>
      <c r="AB469" s="159"/>
      <c r="AC469" s="159"/>
      <c r="AD469" s="159"/>
      <c r="AE469" s="159"/>
      <c r="AF469" s="159"/>
      <c r="AG469" s="159"/>
      <c r="AH469" s="159"/>
      <c r="AI469" s="159"/>
      <c r="AJ469" s="159"/>
      <c r="AK469" s="159"/>
      <c r="AL469" s="159"/>
      <c r="AM469" s="159"/>
      <c r="AN469" s="159"/>
      <c r="AO469" s="159"/>
      <c r="AP469" s="159"/>
      <c r="AQ469" s="159"/>
      <c r="AR469" s="159"/>
      <c r="AS469" s="159"/>
      <c r="AT469" s="159"/>
      <c r="AU469" s="159"/>
      <c r="AV469" s="159"/>
      <c r="AW469" s="159"/>
      <c r="AX469" s="159"/>
      <c r="AY469" s="159"/>
      <c r="AZ469" s="159"/>
      <c r="BA469" s="159"/>
      <c r="BB469" s="159"/>
      <c r="BC469" s="159"/>
      <c r="BD469" s="159"/>
      <c r="BE469" s="159"/>
      <c r="BF469" s="159"/>
      <c r="BG469" s="159"/>
      <c r="BH469" s="159"/>
      <c r="BI469" s="159"/>
      <c r="BJ469" s="159"/>
      <c r="BK469" s="159"/>
      <c r="BL469" s="159"/>
      <c r="BM469" s="159"/>
      <c r="BN469" s="159"/>
      <c r="BO469" s="159"/>
      <c r="BP469" s="159"/>
      <c r="BQ469" s="159"/>
      <c r="BR469" s="159"/>
      <c r="BS469" s="159"/>
      <c r="BT469" s="159"/>
      <c r="BU469" s="159"/>
      <c r="BV469" s="159"/>
      <c r="BW469" s="159"/>
      <c r="BX469" s="159"/>
      <c r="BY469" s="159"/>
      <c r="BZ469" s="159"/>
      <c r="CA469" s="159"/>
      <c r="CB469" s="159"/>
      <c r="CC469" s="159"/>
      <c r="CD469" s="159"/>
      <c r="CE469" s="159"/>
      <c r="CF469" s="159"/>
      <c r="CG469" s="159"/>
      <c r="CH469" s="159"/>
      <c r="CI469" s="159"/>
      <c r="CJ469" s="159"/>
      <c r="CK469" s="159"/>
      <c r="CL469" s="159"/>
      <c r="CM469" s="159"/>
      <c r="CN469" s="159"/>
      <c r="CO469" s="159"/>
      <c r="CP469" s="159"/>
      <c r="CQ469" s="159"/>
      <c r="CR469" s="159"/>
      <c r="CS469" s="159"/>
      <c r="CT469" s="159"/>
      <c r="CU469" s="159"/>
      <c r="CV469" s="159"/>
      <c r="CW469" s="159"/>
      <c r="CX469" s="159"/>
      <c r="CY469" s="159"/>
      <c r="CZ469" s="159"/>
      <c r="DA469" s="159"/>
      <c r="DB469" s="159"/>
      <c r="DC469" s="159"/>
      <c r="DD469" s="159"/>
      <c r="DE469" s="159"/>
      <c r="DF469" s="159"/>
      <c r="DG469" s="159"/>
      <c r="DH469" s="159"/>
      <c r="DI469" s="159"/>
      <c r="DJ469" s="159"/>
      <c r="DK469" s="159"/>
      <c r="DL469" s="159"/>
      <c r="DM469" s="159"/>
      <c r="DN469" s="159"/>
      <c r="DO469" s="159"/>
      <c r="DP469" s="159"/>
      <c r="DQ469" s="159"/>
      <c r="DR469" s="159"/>
      <c r="DS469" s="159"/>
      <c r="DT469" s="159"/>
      <c r="DU469" s="159"/>
      <c r="DV469" s="159"/>
      <c r="DW469" s="159"/>
      <c r="DX469" s="159"/>
      <c r="DY469" s="159"/>
      <c r="DZ469" s="159"/>
      <c r="EA469" s="159"/>
      <c r="EB469" s="159"/>
      <c r="EC469" s="159"/>
      <c r="ED469" s="159"/>
      <c r="EE469" s="159"/>
      <c r="EF469" s="159"/>
      <c r="EG469" s="159"/>
      <c r="EH469" s="159"/>
      <c r="EI469" s="159"/>
      <c r="EJ469" s="159"/>
      <c r="EK469" s="159"/>
      <c r="EL469" s="159"/>
      <c r="EM469" s="159"/>
      <c r="EN469" s="159"/>
      <c r="EO469" s="159"/>
      <c r="EP469" s="159"/>
      <c r="EQ469" s="159"/>
      <c r="ER469" s="159"/>
      <c r="ES469" s="159"/>
      <c r="ET469" s="159"/>
      <c r="EU469" s="159"/>
      <c r="EV469" s="159"/>
      <c r="EW469" s="159"/>
      <c r="EX469" s="159"/>
      <c r="EY469" s="159"/>
      <c r="EZ469" s="159"/>
      <c r="FA469" s="159"/>
      <c r="FB469" s="159"/>
      <c r="FC469" s="159"/>
      <c r="FD469" s="159"/>
      <c r="FE469" s="159"/>
      <c r="FF469" s="159"/>
      <c r="FG469" s="159"/>
      <c r="FH469" s="159"/>
      <c r="FI469" s="159"/>
      <c r="FJ469" s="159"/>
      <c r="FK469" s="159"/>
      <c r="FL469" s="159"/>
      <c r="FM469" s="159"/>
      <c r="FN469" s="159"/>
      <c r="FO469" s="159"/>
      <c r="FP469" s="159"/>
      <c r="FQ469" s="159"/>
      <c r="FR469" s="159"/>
      <c r="FS469" s="159"/>
      <c r="FT469" s="159"/>
      <c r="FU469" s="159"/>
      <c r="FV469" s="159"/>
      <c r="FW469" s="159"/>
      <c r="FX469" s="159"/>
      <c r="FY469" s="159"/>
      <c r="FZ469" s="159"/>
      <c r="GA469" s="159"/>
      <c r="GB469" s="159"/>
      <c r="GC469" s="159"/>
      <c r="GD469" s="159"/>
      <c r="GE469" s="159"/>
      <c r="GF469" s="159"/>
      <c r="GG469" s="159"/>
      <c r="GH469" s="159"/>
    </row>
    <row r="470" customFormat="false" ht="12.75" hidden="false" customHeight="false" outlineLevel="0" collapsed="false">
      <c r="A470" s="168"/>
      <c r="B470" s="149"/>
      <c r="C470" s="149"/>
      <c r="D470" s="149"/>
      <c r="E470" s="149"/>
      <c r="F470" s="149"/>
      <c r="G470" s="149"/>
      <c r="H470" s="148"/>
      <c r="I470" s="170"/>
      <c r="R470" s="148"/>
      <c r="S470" s="158"/>
      <c r="T470" s="159"/>
      <c r="U470" s="159"/>
      <c r="V470" s="159"/>
      <c r="W470" s="159"/>
      <c r="X470" s="159"/>
      <c r="Y470" s="159"/>
      <c r="Z470" s="159"/>
      <c r="AA470" s="159"/>
      <c r="AB470" s="159"/>
      <c r="AC470" s="159"/>
      <c r="AD470" s="159"/>
      <c r="AE470" s="159"/>
      <c r="AF470" s="159"/>
      <c r="AG470" s="159"/>
      <c r="AH470" s="159"/>
      <c r="AI470" s="159"/>
      <c r="AJ470" s="159"/>
      <c r="AK470" s="159"/>
      <c r="AL470" s="159"/>
      <c r="AM470" s="159"/>
      <c r="AN470" s="159"/>
      <c r="AO470" s="159"/>
      <c r="AP470" s="159"/>
      <c r="AQ470" s="159"/>
      <c r="AR470" s="159"/>
      <c r="AS470" s="159"/>
      <c r="AT470" s="159"/>
      <c r="AU470" s="159"/>
      <c r="AV470" s="159"/>
      <c r="AW470" s="159"/>
      <c r="AX470" s="159"/>
      <c r="AY470" s="159"/>
      <c r="AZ470" s="159"/>
      <c r="BA470" s="159"/>
      <c r="BB470" s="159"/>
      <c r="BC470" s="159"/>
      <c r="BD470" s="159"/>
      <c r="BE470" s="159"/>
      <c r="BF470" s="159"/>
      <c r="BG470" s="159"/>
      <c r="BH470" s="159"/>
      <c r="BI470" s="159"/>
      <c r="BJ470" s="159"/>
      <c r="BK470" s="159"/>
      <c r="BL470" s="159"/>
      <c r="BM470" s="159"/>
      <c r="BN470" s="159"/>
      <c r="BO470" s="159"/>
      <c r="BP470" s="159"/>
      <c r="BQ470" s="159"/>
      <c r="BR470" s="159"/>
      <c r="BS470" s="159"/>
      <c r="BT470" s="159"/>
      <c r="BU470" s="159"/>
      <c r="BV470" s="159"/>
      <c r="BW470" s="159"/>
      <c r="BX470" s="159"/>
      <c r="BY470" s="159"/>
      <c r="BZ470" s="159"/>
      <c r="CA470" s="159"/>
      <c r="CB470" s="159"/>
      <c r="CC470" s="159"/>
      <c r="CD470" s="159"/>
      <c r="CE470" s="159"/>
      <c r="CF470" s="159"/>
      <c r="CG470" s="159"/>
      <c r="CH470" s="159"/>
      <c r="CI470" s="159"/>
      <c r="CJ470" s="159"/>
      <c r="CK470" s="159"/>
      <c r="CL470" s="159"/>
      <c r="CM470" s="159"/>
      <c r="CN470" s="159"/>
      <c r="CO470" s="159"/>
      <c r="CP470" s="159"/>
      <c r="CQ470" s="159"/>
      <c r="CR470" s="159"/>
      <c r="CS470" s="159"/>
      <c r="CT470" s="159"/>
      <c r="CU470" s="159"/>
      <c r="CV470" s="159"/>
      <c r="CW470" s="159"/>
      <c r="CX470" s="159"/>
      <c r="CY470" s="159"/>
      <c r="CZ470" s="159"/>
      <c r="DA470" s="159"/>
      <c r="DB470" s="159"/>
      <c r="DC470" s="159"/>
      <c r="DD470" s="159"/>
      <c r="DE470" s="159"/>
      <c r="DF470" s="159"/>
      <c r="DG470" s="159"/>
      <c r="DH470" s="159"/>
      <c r="DI470" s="159"/>
      <c r="DJ470" s="159"/>
      <c r="DK470" s="159"/>
      <c r="DL470" s="159"/>
      <c r="DM470" s="159"/>
      <c r="DN470" s="159"/>
      <c r="DO470" s="159"/>
      <c r="DP470" s="159"/>
      <c r="DQ470" s="159"/>
      <c r="DR470" s="159"/>
      <c r="DS470" s="159"/>
      <c r="DT470" s="159"/>
      <c r="DU470" s="159"/>
      <c r="DV470" s="159"/>
      <c r="DW470" s="159"/>
      <c r="DX470" s="159"/>
      <c r="DY470" s="159"/>
      <c r="DZ470" s="159"/>
      <c r="EA470" s="159"/>
      <c r="EB470" s="159"/>
      <c r="EC470" s="159"/>
      <c r="ED470" s="159"/>
      <c r="EE470" s="159"/>
      <c r="EF470" s="159"/>
      <c r="EG470" s="159"/>
      <c r="EH470" s="159"/>
      <c r="EI470" s="159"/>
      <c r="EJ470" s="159"/>
      <c r="EK470" s="159"/>
      <c r="EL470" s="159"/>
      <c r="EM470" s="159"/>
      <c r="EN470" s="159"/>
      <c r="EO470" s="159"/>
      <c r="EP470" s="159"/>
      <c r="EQ470" s="159"/>
      <c r="ER470" s="159"/>
      <c r="ES470" s="159"/>
      <c r="ET470" s="159"/>
      <c r="EU470" s="159"/>
      <c r="EV470" s="159"/>
      <c r="EW470" s="159"/>
      <c r="EX470" s="159"/>
      <c r="EY470" s="159"/>
      <c r="EZ470" s="159"/>
      <c r="FA470" s="159"/>
      <c r="FB470" s="159"/>
      <c r="FC470" s="159"/>
      <c r="FD470" s="159"/>
      <c r="FE470" s="159"/>
      <c r="FF470" s="159"/>
      <c r="FG470" s="159"/>
      <c r="FH470" s="159"/>
      <c r="FI470" s="159"/>
      <c r="FJ470" s="159"/>
      <c r="FK470" s="159"/>
      <c r="FL470" s="159"/>
      <c r="FM470" s="159"/>
      <c r="FN470" s="159"/>
      <c r="FO470" s="159"/>
      <c r="FP470" s="159"/>
      <c r="FQ470" s="159"/>
      <c r="FR470" s="159"/>
      <c r="FS470" s="159"/>
      <c r="FT470" s="159"/>
      <c r="FU470" s="159"/>
      <c r="FV470" s="159"/>
      <c r="FW470" s="159"/>
      <c r="FX470" s="159"/>
      <c r="FY470" s="159"/>
      <c r="FZ470" s="159"/>
      <c r="GA470" s="159"/>
      <c r="GB470" s="159"/>
      <c r="GC470" s="159"/>
      <c r="GD470" s="159"/>
      <c r="GE470" s="159"/>
      <c r="GF470" s="159"/>
      <c r="GG470" s="159"/>
      <c r="GH470" s="159"/>
    </row>
    <row r="471" customFormat="false" ht="12.75" hidden="false" customHeight="false" outlineLevel="0" collapsed="false">
      <c r="A471" s="168"/>
      <c r="B471" s="149"/>
      <c r="C471" s="149"/>
      <c r="D471" s="149"/>
      <c r="E471" s="149"/>
      <c r="F471" s="149"/>
      <c r="G471" s="149"/>
      <c r="H471" s="148"/>
      <c r="I471" s="170"/>
      <c r="R471" s="148"/>
      <c r="S471" s="158"/>
      <c r="T471" s="159"/>
      <c r="U471" s="159"/>
      <c r="V471" s="159"/>
      <c r="W471" s="159"/>
      <c r="X471" s="159"/>
      <c r="Y471" s="159"/>
      <c r="Z471" s="159"/>
      <c r="AA471" s="159"/>
      <c r="AB471" s="159"/>
      <c r="AC471" s="159"/>
      <c r="AD471" s="159"/>
      <c r="AE471" s="159"/>
      <c r="AF471" s="159"/>
      <c r="AG471" s="159"/>
      <c r="AH471" s="159"/>
      <c r="AI471" s="159"/>
      <c r="AJ471" s="159"/>
      <c r="AK471" s="159"/>
      <c r="AL471" s="159"/>
      <c r="AM471" s="159"/>
      <c r="AN471" s="159"/>
      <c r="AO471" s="159"/>
      <c r="AP471" s="159"/>
      <c r="AQ471" s="159"/>
      <c r="AR471" s="159"/>
      <c r="AS471" s="159"/>
      <c r="AT471" s="159"/>
      <c r="AU471" s="159"/>
      <c r="AV471" s="159"/>
      <c r="AW471" s="159"/>
      <c r="AX471" s="159"/>
      <c r="AY471" s="159"/>
      <c r="AZ471" s="159"/>
      <c r="BA471" s="159"/>
      <c r="BB471" s="159"/>
      <c r="BC471" s="159"/>
      <c r="BD471" s="159"/>
      <c r="BE471" s="159"/>
      <c r="BF471" s="159"/>
      <c r="BG471" s="159"/>
      <c r="BH471" s="159"/>
      <c r="BI471" s="159"/>
      <c r="BJ471" s="159"/>
      <c r="BK471" s="159"/>
      <c r="BL471" s="159"/>
      <c r="BM471" s="159"/>
      <c r="BN471" s="159"/>
      <c r="BO471" s="159"/>
      <c r="BP471" s="159"/>
      <c r="BQ471" s="159"/>
      <c r="BR471" s="159"/>
      <c r="BS471" s="159"/>
      <c r="BT471" s="159"/>
      <c r="BU471" s="159"/>
      <c r="BV471" s="159"/>
      <c r="BW471" s="159"/>
      <c r="BX471" s="159"/>
      <c r="BY471" s="159"/>
      <c r="BZ471" s="159"/>
      <c r="CA471" s="159"/>
      <c r="CB471" s="159"/>
      <c r="CC471" s="159"/>
      <c r="CD471" s="159"/>
      <c r="CE471" s="159"/>
      <c r="CF471" s="159"/>
      <c r="CG471" s="159"/>
      <c r="CH471" s="159"/>
      <c r="CI471" s="159"/>
      <c r="CJ471" s="159"/>
      <c r="CK471" s="159"/>
      <c r="CL471" s="159"/>
      <c r="CM471" s="159"/>
      <c r="CN471" s="159"/>
      <c r="CO471" s="159"/>
      <c r="CP471" s="159"/>
      <c r="CQ471" s="159"/>
      <c r="CR471" s="159"/>
      <c r="CS471" s="159"/>
      <c r="CT471" s="159"/>
      <c r="CU471" s="159"/>
      <c r="CV471" s="159"/>
      <c r="CW471" s="159"/>
      <c r="CX471" s="159"/>
      <c r="CY471" s="159"/>
      <c r="CZ471" s="159"/>
      <c r="DA471" s="159"/>
      <c r="DB471" s="159"/>
      <c r="DC471" s="159"/>
      <c r="DD471" s="159"/>
      <c r="DE471" s="159"/>
      <c r="DF471" s="159"/>
      <c r="DG471" s="159"/>
      <c r="DH471" s="159"/>
      <c r="DI471" s="159"/>
      <c r="DJ471" s="159"/>
      <c r="DK471" s="159"/>
      <c r="DL471" s="159"/>
      <c r="DM471" s="159"/>
      <c r="DN471" s="159"/>
      <c r="DO471" s="159"/>
      <c r="DP471" s="159"/>
      <c r="DQ471" s="159"/>
      <c r="DR471" s="159"/>
      <c r="DS471" s="159"/>
      <c r="DT471" s="159"/>
      <c r="DU471" s="159"/>
      <c r="DV471" s="159"/>
      <c r="DW471" s="159"/>
      <c r="DX471" s="159"/>
      <c r="DY471" s="159"/>
      <c r="DZ471" s="159"/>
      <c r="EA471" s="159"/>
      <c r="EB471" s="159"/>
      <c r="EC471" s="159"/>
      <c r="ED471" s="159"/>
      <c r="EE471" s="159"/>
      <c r="EF471" s="159"/>
      <c r="EG471" s="159"/>
      <c r="EH471" s="159"/>
      <c r="EI471" s="159"/>
      <c r="EJ471" s="159"/>
      <c r="EK471" s="159"/>
      <c r="EL471" s="159"/>
      <c r="EM471" s="159"/>
      <c r="EN471" s="159"/>
      <c r="EO471" s="159"/>
      <c r="EP471" s="159"/>
      <c r="EQ471" s="159"/>
      <c r="ER471" s="159"/>
      <c r="ES471" s="159"/>
      <c r="ET471" s="159"/>
      <c r="EU471" s="159"/>
      <c r="EV471" s="159"/>
      <c r="EW471" s="159"/>
      <c r="EX471" s="159"/>
      <c r="EY471" s="159"/>
      <c r="EZ471" s="159"/>
      <c r="FA471" s="159"/>
      <c r="FB471" s="159"/>
      <c r="FC471" s="159"/>
      <c r="FD471" s="159"/>
      <c r="FE471" s="159"/>
      <c r="FF471" s="159"/>
      <c r="FG471" s="159"/>
      <c r="FH471" s="159"/>
      <c r="FI471" s="159"/>
      <c r="FJ471" s="159"/>
      <c r="FK471" s="159"/>
      <c r="FL471" s="159"/>
      <c r="FM471" s="159"/>
      <c r="FN471" s="159"/>
      <c r="FO471" s="159"/>
      <c r="FP471" s="159"/>
      <c r="FQ471" s="159"/>
      <c r="FR471" s="159"/>
      <c r="FS471" s="159"/>
      <c r="FT471" s="159"/>
      <c r="FU471" s="159"/>
      <c r="FV471" s="159"/>
      <c r="FW471" s="159"/>
      <c r="FX471" s="159"/>
      <c r="FY471" s="159"/>
      <c r="FZ471" s="159"/>
      <c r="GA471" s="159"/>
      <c r="GB471" s="159"/>
      <c r="GC471" s="159"/>
      <c r="GD471" s="159"/>
      <c r="GE471" s="159"/>
      <c r="GF471" s="159"/>
      <c r="GG471" s="159"/>
      <c r="GH471" s="159"/>
    </row>
    <row r="472" customFormat="false" ht="12.75" hidden="false" customHeight="false" outlineLevel="0" collapsed="false">
      <c r="A472" s="168"/>
      <c r="B472" s="149"/>
      <c r="C472" s="149"/>
      <c r="D472" s="149"/>
      <c r="E472" s="149"/>
      <c r="F472" s="149"/>
      <c r="G472" s="149"/>
      <c r="H472" s="148"/>
      <c r="I472" s="170"/>
      <c r="R472" s="148"/>
      <c r="S472" s="158"/>
      <c r="T472" s="159"/>
      <c r="U472" s="159"/>
      <c r="V472" s="159"/>
      <c r="W472" s="159"/>
      <c r="X472" s="159"/>
      <c r="Y472" s="159"/>
      <c r="Z472" s="159"/>
      <c r="AA472" s="159"/>
      <c r="AB472" s="159"/>
      <c r="AC472" s="159"/>
      <c r="AD472" s="159"/>
      <c r="AE472" s="159"/>
      <c r="AF472" s="159"/>
      <c r="AG472" s="159"/>
      <c r="AH472" s="159"/>
      <c r="AI472" s="159"/>
      <c r="AJ472" s="159"/>
      <c r="AK472" s="159"/>
      <c r="AL472" s="159"/>
      <c r="AM472" s="159"/>
      <c r="AN472" s="159"/>
      <c r="AO472" s="159"/>
      <c r="AP472" s="159"/>
      <c r="AQ472" s="159"/>
      <c r="AR472" s="159"/>
      <c r="AS472" s="159"/>
      <c r="AT472" s="159"/>
      <c r="AU472" s="159"/>
      <c r="AV472" s="159"/>
      <c r="AW472" s="159"/>
      <c r="AX472" s="159"/>
      <c r="AY472" s="159"/>
      <c r="AZ472" s="159"/>
      <c r="BA472" s="159"/>
      <c r="BB472" s="159"/>
      <c r="BC472" s="159"/>
      <c r="BD472" s="159"/>
      <c r="BE472" s="159"/>
      <c r="BF472" s="159"/>
      <c r="BG472" s="159"/>
      <c r="BH472" s="159"/>
      <c r="BI472" s="159"/>
      <c r="BJ472" s="159"/>
      <c r="BK472" s="159"/>
      <c r="BL472" s="159"/>
      <c r="BM472" s="159"/>
      <c r="BN472" s="159"/>
      <c r="BO472" s="159"/>
      <c r="BP472" s="159"/>
      <c r="BQ472" s="159"/>
      <c r="BR472" s="159"/>
      <c r="BS472" s="159"/>
      <c r="BT472" s="159"/>
      <c r="BU472" s="159"/>
      <c r="BV472" s="159"/>
      <c r="BW472" s="159"/>
      <c r="BX472" s="159"/>
      <c r="BY472" s="159"/>
      <c r="BZ472" s="159"/>
      <c r="CA472" s="159"/>
      <c r="CB472" s="159"/>
      <c r="CC472" s="159"/>
      <c r="CD472" s="159"/>
      <c r="CE472" s="159"/>
      <c r="CF472" s="159"/>
      <c r="CG472" s="159"/>
      <c r="CH472" s="159"/>
      <c r="CI472" s="159"/>
      <c r="CJ472" s="159"/>
      <c r="CK472" s="159"/>
      <c r="CL472" s="159"/>
      <c r="CM472" s="159"/>
      <c r="CN472" s="159"/>
      <c r="CO472" s="159"/>
      <c r="CP472" s="159"/>
      <c r="CQ472" s="159"/>
      <c r="CR472" s="159"/>
      <c r="CS472" s="159"/>
      <c r="CT472" s="159"/>
      <c r="CU472" s="159"/>
      <c r="CV472" s="159"/>
      <c r="CW472" s="159"/>
      <c r="CX472" s="159"/>
      <c r="CY472" s="159"/>
      <c r="CZ472" s="159"/>
      <c r="DA472" s="159"/>
      <c r="DB472" s="159"/>
      <c r="DC472" s="159"/>
      <c r="DD472" s="159"/>
      <c r="DE472" s="159"/>
      <c r="DF472" s="159"/>
      <c r="DG472" s="159"/>
      <c r="DH472" s="159"/>
      <c r="DI472" s="159"/>
      <c r="DJ472" s="159"/>
      <c r="DK472" s="159"/>
      <c r="DL472" s="159"/>
      <c r="DM472" s="159"/>
      <c r="DN472" s="159"/>
      <c r="DO472" s="159"/>
      <c r="DP472" s="159"/>
      <c r="DQ472" s="159"/>
      <c r="DR472" s="159"/>
      <c r="DS472" s="159"/>
      <c r="DT472" s="159"/>
      <c r="DU472" s="159"/>
      <c r="DV472" s="159"/>
      <c r="DW472" s="159"/>
      <c r="DX472" s="159"/>
      <c r="DY472" s="159"/>
      <c r="DZ472" s="159"/>
      <c r="EA472" s="159"/>
      <c r="EB472" s="159"/>
      <c r="EC472" s="159"/>
      <c r="ED472" s="159"/>
      <c r="EE472" s="159"/>
      <c r="EF472" s="159"/>
      <c r="EG472" s="159"/>
      <c r="EH472" s="159"/>
      <c r="EI472" s="159"/>
      <c r="EJ472" s="159"/>
      <c r="EK472" s="159"/>
      <c r="EL472" s="159"/>
      <c r="EM472" s="159"/>
      <c r="EN472" s="159"/>
      <c r="EO472" s="159"/>
      <c r="EP472" s="159"/>
      <c r="EQ472" s="159"/>
      <c r="ER472" s="159"/>
      <c r="ES472" s="159"/>
      <c r="ET472" s="159"/>
      <c r="EU472" s="159"/>
      <c r="EV472" s="159"/>
      <c r="EW472" s="159"/>
      <c r="EX472" s="159"/>
      <c r="EY472" s="159"/>
      <c r="EZ472" s="159"/>
      <c r="FA472" s="159"/>
      <c r="FB472" s="159"/>
      <c r="FC472" s="159"/>
      <c r="FD472" s="159"/>
      <c r="FE472" s="159"/>
      <c r="FF472" s="159"/>
      <c r="FG472" s="159"/>
      <c r="FH472" s="159"/>
      <c r="FI472" s="159"/>
      <c r="FJ472" s="159"/>
      <c r="FK472" s="159"/>
      <c r="FL472" s="159"/>
      <c r="FM472" s="159"/>
      <c r="FN472" s="159"/>
      <c r="FO472" s="159"/>
      <c r="FP472" s="159"/>
      <c r="FQ472" s="159"/>
      <c r="FR472" s="159"/>
      <c r="FS472" s="159"/>
      <c r="FT472" s="159"/>
      <c r="FU472" s="159"/>
      <c r="FV472" s="159"/>
      <c r="FW472" s="159"/>
      <c r="FX472" s="159"/>
      <c r="FY472" s="159"/>
      <c r="FZ472" s="159"/>
      <c r="GA472" s="159"/>
      <c r="GB472" s="159"/>
      <c r="GC472" s="159"/>
      <c r="GD472" s="159"/>
      <c r="GE472" s="159"/>
      <c r="GF472" s="159"/>
      <c r="GG472" s="159"/>
      <c r="GH472" s="159"/>
    </row>
    <row r="473" customFormat="false" ht="12.75" hidden="false" customHeight="false" outlineLevel="0" collapsed="false">
      <c r="A473" s="168"/>
      <c r="B473" s="149"/>
      <c r="C473" s="149"/>
      <c r="D473" s="149"/>
      <c r="E473" s="149"/>
      <c r="F473" s="149"/>
      <c r="G473" s="149"/>
      <c r="H473" s="148"/>
      <c r="I473" s="170"/>
      <c r="R473" s="148"/>
      <c r="S473" s="158"/>
      <c r="T473" s="159"/>
      <c r="U473" s="159"/>
      <c r="V473" s="159"/>
      <c r="W473" s="159"/>
      <c r="X473" s="159"/>
      <c r="Y473" s="159"/>
      <c r="Z473" s="159"/>
      <c r="AA473" s="159"/>
      <c r="AB473" s="159"/>
      <c r="AC473" s="159"/>
      <c r="AD473" s="159"/>
      <c r="AE473" s="159"/>
      <c r="AF473" s="159"/>
      <c r="AG473" s="159"/>
      <c r="AH473" s="159"/>
      <c r="AI473" s="159"/>
      <c r="AJ473" s="159"/>
      <c r="AK473" s="159"/>
      <c r="AL473" s="159"/>
      <c r="AM473" s="159"/>
      <c r="AN473" s="159"/>
      <c r="AO473" s="159"/>
      <c r="AP473" s="159"/>
      <c r="AQ473" s="159"/>
      <c r="AR473" s="159"/>
      <c r="AS473" s="159"/>
      <c r="AT473" s="159"/>
      <c r="AU473" s="159"/>
      <c r="AV473" s="159"/>
      <c r="AW473" s="159"/>
      <c r="AX473" s="159"/>
      <c r="AY473" s="159"/>
      <c r="AZ473" s="159"/>
      <c r="BA473" s="159"/>
      <c r="BB473" s="159"/>
      <c r="BC473" s="159"/>
      <c r="BD473" s="159"/>
      <c r="BE473" s="159"/>
      <c r="BF473" s="159"/>
      <c r="BG473" s="159"/>
      <c r="BH473" s="159"/>
      <c r="BI473" s="159"/>
      <c r="BJ473" s="159"/>
      <c r="BK473" s="159"/>
      <c r="BL473" s="159"/>
      <c r="BM473" s="159"/>
      <c r="BN473" s="159"/>
      <c r="BO473" s="159"/>
      <c r="BP473" s="159"/>
      <c r="BQ473" s="159"/>
      <c r="BR473" s="159"/>
      <c r="BS473" s="159"/>
      <c r="BT473" s="159"/>
      <c r="BU473" s="159"/>
      <c r="BV473" s="159"/>
      <c r="BW473" s="159"/>
      <c r="BX473" s="159"/>
      <c r="BY473" s="159"/>
      <c r="BZ473" s="159"/>
      <c r="CA473" s="159"/>
      <c r="CB473" s="159"/>
      <c r="CC473" s="159"/>
      <c r="CD473" s="159"/>
      <c r="CE473" s="159"/>
      <c r="CF473" s="159"/>
      <c r="CG473" s="159"/>
      <c r="CH473" s="159"/>
      <c r="CI473" s="159"/>
      <c r="CJ473" s="159"/>
      <c r="CK473" s="159"/>
      <c r="CL473" s="159"/>
      <c r="CM473" s="159"/>
      <c r="CN473" s="159"/>
      <c r="CO473" s="159"/>
      <c r="CP473" s="159"/>
      <c r="CQ473" s="159"/>
      <c r="CR473" s="159"/>
      <c r="CS473" s="159"/>
      <c r="CT473" s="159"/>
      <c r="CU473" s="159"/>
      <c r="CV473" s="159"/>
      <c r="CW473" s="159"/>
      <c r="CX473" s="159"/>
      <c r="CY473" s="159"/>
      <c r="CZ473" s="159"/>
      <c r="DA473" s="159"/>
      <c r="DB473" s="159"/>
      <c r="DC473" s="159"/>
      <c r="DD473" s="159"/>
      <c r="DE473" s="159"/>
      <c r="DF473" s="159"/>
      <c r="DG473" s="159"/>
      <c r="DH473" s="159"/>
      <c r="DI473" s="159"/>
      <c r="DJ473" s="159"/>
      <c r="DK473" s="159"/>
      <c r="DL473" s="159"/>
      <c r="DM473" s="159"/>
      <c r="DN473" s="159"/>
      <c r="DO473" s="159"/>
      <c r="DP473" s="159"/>
      <c r="DQ473" s="159"/>
      <c r="DR473" s="159"/>
      <c r="DS473" s="159"/>
      <c r="DT473" s="159"/>
      <c r="DU473" s="159"/>
      <c r="DV473" s="159"/>
      <c r="DW473" s="159"/>
      <c r="DX473" s="159"/>
      <c r="DY473" s="159"/>
      <c r="DZ473" s="159"/>
      <c r="EA473" s="159"/>
      <c r="EB473" s="159"/>
      <c r="EC473" s="159"/>
      <c r="ED473" s="159"/>
      <c r="EE473" s="159"/>
      <c r="EF473" s="159"/>
      <c r="EG473" s="159"/>
      <c r="EH473" s="159"/>
      <c r="EI473" s="159"/>
      <c r="EJ473" s="159"/>
      <c r="EK473" s="159"/>
      <c r="EL473" s="159"/>
      <c r="EM473" s="159"/>
      <c r="EN473" s="159"/>
      <c r="EO473" s="159"/>
      <c r="EP473" s="159"/>
      <c r="EQ473" s="159"/>
      <c r="ER473" s="159"/>
      <c r="ES473" s="159"/>
      <c r="ET473" s="159"/>
      <c r="EU473" s="159"/>
      <c r="EV473" s="159"/>
      <c r="EW473" s="159"/>
      <c r="EX473" s="159"/>
      <c r="EY473" s="159"/>
      <c r="EZ473" s="159"/>
      <c r="FA473" s="159"/>
      <c r="FB473" s="159"/>
      <c r="FC473" s="159"/>
      <c r="FD473" s="159"/>
      <c r="FE473" s="159"/>
      <c r="FF473" s="159"/>
      <c r="FG473" s="159"/>
      <c r="FH473" s="159"/>
      <c r="FI473" s="159"/>
      <c r="FJ473" s="159"/>
      <c r="FK473" s="159"/>
      <c r="FL473" s="159"/>
      <c r="FM473" s="159"/>
      <c r="FN473" s="159"/>
      <c r="FO473" s="159"/>
      <c r="FP473" s="159"/>
      <c r="FQ473" s="159"/>
      <c r="FR473" s="159"/>
      <c r="FS473" s="159"/>
      <c r="FT473" s="159"/>
      <c r="FU473" s="159"/>
      <c r="FV473" s="159"/>
      <c r="FW473" s="159"/>
      <c r="FX473" s="159"/>
      <c r="FY473" s="159"/>
      <c r="FZ473" s="159"/>
      <c r="GA473" s="159"/>
      <c r="GB473" s="159"/>
      <c r="GC473" s="159"/>
      <c r="GD473" s="159"/>
      <c r="GE473" s="159"/>
      <c r="GF473" s="159"/>
      <c r="GG473" s="159"/>
      <c r="GH473" s="159"/>
    </row>
    <row r="474" customFormat="false" ht="12.75" hidden="false" customHeight="false" outlineLevel="0" collapsed="false">
      <c r="A474" s="168"/>
      <c r="B474" s="149"/>
      <c r="C474" s="149"/>
      <c r="D474" s="149"/>
      <c r="E474" s="149"/>
      <c r="F474" s="149"/>
      <c r="G474" s="149"/>
      <c r="H474" s="148"/>
      <c r="I474" s="170"/>
      <c r="R474" s="148"/>
      <c r="S474" s="158"/>
      <c r="T474" s="159"/>
      <c r="U474" s="159"/>
      <c r="V474" s="159"/>
      <c r="W474" s="159"/>
      <c r="X474" s="159"/>
      <c r="Y474" s="159"/>
      <c r="Z474" s="159"/>
      <c r="AA474" s="159"/>
      <c r="AB474" s="159"/>
      <c r="AC474" s="159"/>
      <c r="AD474" s="159"/>
      <c r="AE474" s="159"/>
      <c r="AF474" s="159"/>
      <c r="AG474" s="159"/>
      <c r="AH474" s="159"/>
      <c r="AI474" s="159"/>
      <c r="AJ474" s="159"/>
      <c r="AK474" s="159"/>
      <c r="AL474" s="159"/>
      <c r="AM474" s="159"/>
      <c r="AN474" s="159"/>
      <c r="AO474" s="159"/>
      <c r="AP474" s="159"/>
      <c r="AQ474" s="159"/>
      <c r="AR474" s="159"/>
      <c r="AS474" s="159"/>
      <c r="AT474" s="159"/>
      <c r="AU474" s="159"/>
      <c r="AV474" s="159"/>
      <c r="AW474" s="159"/>
      <c r="AX474" s="159"/>
      <c r="AY474" s="159"/>
      <c r="AZ474" s="159"/>
      <c r="BA474" s="159"/>
      <c r="BB474" s="159"/>
      <c r="BC474" s="159"/>
      <c r="BD474" s="159"/>
      <c r="BE474" s="159"/>
      <c r="BF474" s="159"/>
      <c r="BG474" s="159"/>
      <c r="BH474" s="159"/>
      <c r="BI474" s="159"/>
      <c r="BJ474" s="159"/>
      <c r="BK474" s="159"/>
      <c r="BL474" s="159"/>
      <c r="BM474" s="159"/>
      <c r="BN474" s="159"/>
      <c r="BO474" s="159"/>
      <c r="BP474" s="159"/>
      <c r="BQ474" s="159"/>
      <c r="BR474" s="159"/>
      <c r="BS474" s="159"/>
      <c r="BT474" s="159"/>
      <c r="BU474" s="159"/>
      <c r="BV474" s="159"/>
      <c r="BW474" s="159"/>
      <c r="BX474" s="159"/>
      <c r="BY474" s="159"/>
      <c r="BZ474" s="159"/>
      <c r="CA474" s="159"/>
      <c r="CB474" s="159"/>
      <c r="CC474" s="159"/>
      <c r="CD474" s="159"/>
      <c r="CE474" s="159"/>
      <c r="CF474" s="159"/>
      <c r="CG474" s="159"/>
      <c r="CH474" s="159"/>
      <c r="CI474" s="159"/>
      <c r="CJ474" s="159"/>
      <c r="CK474" s="159"/>
      <c r="CL474" s="159"/>
      <c r="CM474" s="159"/>
      <c r="CN474" s="159"/>
      <c r="CO474" s="159"/>
      <c r="CP474" s="159"/>
      <c r="CQ474" s="159"/>
      <c r="CR474" s="159"/>
      <c r="CS474" s="159"/>
      <c r="CT474" s="159"/>
      <c r="CU474" s="159"/>
      <c r="CV474" s="159"/>
      <c r="CW474" s="159"/>
      <c r="CX474" s="159"/>
      <c r="CY474" s="159"/>
      <c r="CZ474" s="159"/>
      <c r="DA474" s="159"/>
      <c r="DB474" s="159"/>
      <c r="DC474" s="159"/>
      <c r="DD474" s="159"/>
      <c r="DE474" s="159"/>
      <c r="DF474" s="159"/>
      <c r="DG474" s="159"/>
      <c r="DH474" s="159"/>
      <c r="DI474" s="159"/>
      <c r="DJ474" s="159"/>
      <c r="DK474" s="159"/>
      <c r="DL474" s="159"/>
      <c r="DM474" s="159"/>
      <c r="DN474" s="159"/>
      <c r="DO474" s="159"/>
      <c r="DP474" s="159"/>
      <c r="DQ474" s="159"/>
      <c r="DR474" s="159"/>
      <c r="DS474" s="159"/>
      <c r="DT474" s="159"/>
      <c r="DU474" s="159"/>
      <c r="DV474" s="159"/>
      <c r="DW474" s="159"/>
      <c r="DX474" s="159"/>
      <c r="DY474" s="159"/>
      <c r="DZ474" s="159"/>
      <c r="EA474" s="159"/>
      <c r="EB474" s="159"/>
      <c r="EC474" s="159"/>
      <c r="ED474" s="159"/>
      <c r="EE474" s="159"/>
      <c r="EF474" s="159"/>
      <c r="EG474" s="159"/>
      <c r="EH474" s="159"/>
      <c r="EI474" s="159"/>
      <c r="EJ474" s="159"/>
      <c r="EK474" s="159"/>
      <c r="EL474" s="159"/>
      <c r="EM474" s="159"/>
      <c r="EN474" s="159"/>
      <c r="EO474" s="159"/>
      <c r="EP474" s="159"/>
      <c r="EQ474" s="159"/>
      <c r="ER474" s="159"/>
      <c r="ES474" s="159"/>
      <c r="ET474" s="159"/>
      <c r="EU474" s="159"/>
      <c r="EV474" s="159"/>
      <c r="EW474" s="159"/>
      <c r="EX474" s="159"/>
      <c r="EY474" s="159"/>
      <c r="EZ474" s="159"/>
      <c r="FA474" s="159"/>
      <c r="FB474" s="159"/>
      <c r="FC474" s="159"/>
      <c r="FD474" s="159"/>
      <c r="FE474" s="159"/>
      <c r="FF474" s="159"/>
      <c r="FG474" s="159"/>
      <c r="FH474" s="159"/>
      <c r="FI474" s="159"/>
      <c r="FJ474" s="159"/>
      <c r="FK474" s="159"/>
      <c r="FL474" s="159"/>
      <c r="FM474" s="159"/>
      <c r="FN474" s="159"/>
      <c r="FO474" s="159"/>
      <c r="FP474" s="159"/>
      <c r="FQ474" s="159"/>
      <c r="FR474" s="159"/>
      <c r="FS474" s="159"/>
      <c r="FT474" s="159"/>
      <c r="FU474" s="159"/>
      <c r="FV474" s="159"/>
      <c r="FW474" s="159"/>
      <c r="FX474" s="159"/>
      <c r="FY474" s="159"/>
      <c r="FZ474" s="159"/>
      <c r="GA474" s="159"/>
      <c r="GB474" s="159"/>
      <c r="GC474" s="159"/>
      <c r="GD474" s="159"/>
      <c r="GE474" s="159"/>
      <c r="GF474" s="159"/>
      <c r="GG474" s="159"/>
      <c r="GH474" s="159"/>
    </row>
    <row r="475" customFormat="false" ht="12.75" hidden="false" customHeight="false" outlineLevel="0" collapsed="false">
      <c r="A475" s="168"/>
      <c r="B475" s="149"/>
      <c r="C475" s="149"/>
      <c r="D475" s="149"/>
      <c r="E475" s="149"/>
      <c r="F475" s="149"/>
      <c r="G475" s="149"/>
      <c r="H475" s="148"/>
      <c r="I475" s="170"/>
      <c r="R475" s="148"/>
      <c r="S475" s="158"/>
      <c r="T475" s="159"/>
      <c r="U475" s="159"/>
      <c r="V475" s="159"/>
      <c r="W475" s="159"/>
      <c r="X475" s="159"/>
      <c r="Y475" s="159"/>
      <c r="Z475" s="159"/>
      <c r="AA475" s="159"/>
      <c r="AB475" s="159"/>
      <c r="AC475" s="159"/>
      <c r="AD475" s="159"/>
      <c r="AE475" s="159"/>
      <c r="AF475" s="159"/>
      <c r="AG475" s="159"/>
      <c r="AH475" s="159"/>
      <c r="AI475" s="159"/>
      <c r="AJ475" s="159"/>
      <c r="AK475" s="159"/>
      <c r="AL475" s="159"/>
      <c r="AM475" s="159"/>
      <c r="AN475" s="159"/>
      <c r="AO475" s="159"/>
      <c r="AP475" s="159"/>
      <c r="AQ475" s="159"/>
      <c r="AR475" s="159"/>
      <c r="AS475" s="159"/>
      <c r="AT475" s="159"/>
      <c r="AU475" s="159"/>
      <c r="AV475" s="159"/>
      <c r="AW475" s="159"/>
      <c r="AX475" s="159"/>
      <c r="AY475" s="159"/>
      <c r="AZ475" s="159"/>
      <c r="BA475" s="159"/>
      <c r="BB475" s="159"/>
      <c r="BC475" s="159"/>
      <c r="BD475" s="159"/>
      <c r="BE475" s="159"/>
      <c r="BF475" s="159"/>
      <c r="BG475" s="159"/>
      <c r="BH475" s="159"/>
      <c r="BI475" s="159"/>
      <c r="BJ475" s="159"/>
      <c r="BK475" s="159"/>
      <c r="BL475" s="159"/>
      <c r="BM475" s="159"/>
      <c r="BN475" s="159"/>
      <c r="BO475" s="159"/>
      <c r="BP475" s="159"/>
      <c r="BQ475" s="159"/>
      <c r="BR475" s="159"/>
      <c r="BS475" s="159"/>
      <c r="BT475" s="159"/>
      <c r="BU475" s="159"/>
      <c r="BV475" s="159"/>
      <c r="BW475" s="159"/>
      <c r="BX475" s="159"/>
      <c r="BY475" s="159"/>
      <c r="BZ475" s="159"/>
      <c r="CA475" s="159"/>
      <c r="CB475" s="159"/>
      <c r="CC475" s="159"/>
      <c r="CD475" s="159"/>
      <c r="CE475" s="159"/>
      <c r="CF475" s="159"/>
      <c r="CG475" s="159"/>
      <c r="CH475" s="159"/>
      <c r="CI475" s="159"/>
      <c r="CJ475" s="159"/>
      <c r="CK475" s="159"/>
      <c r="CL475" s="159"/>
      <c r="CM475" s="159"/>
      <c r="CN475" s="159"/>
      <c r="CO475" s="159"/>
      <c r="CP475" s="159"/>
      <c r="CQ475" s="159"/>
      <c r="CR475" s="159"/>
      <c r="CS475" s="159"/>
      <c r="CT475" s="159"/>
      <c r="CU475" s="159"/>
      <c r="CV475" s="159"/>
      <c r="CW475" s="159"/>
      <c r="CX475" s="159"/>
      <c r="CY475" s="159"/>
      <c r="CZ475" s="159"/>
      <c r="DA475" s="159"/>
      <c r="DB475" s="159"/>
      <c r="DC475" s="159"/>
      <c r="DD475" s="159"/>
      <c r="DE475" s="159"/>
      <c r="DF475" s="159"/>
      <c r="DG475" s="159"/>
      <c r="DH475" s="159"/>
      <c r="DI475" s="159"/>
      <c r="DJ475" s="159"/>
      <c r="DK475" s="159"/>
      <c r="DL475" s="159"/>
      <c r="DM475" s="159"/>
      <c r="DN475" s="159"/>
      <c r="DO475" s="159"/>
      <c r="DP475" s="159"/>
      <c r="DQ475" s="159"/>
      <c r="DR475" s="159"/>
      <c r="DS475" s="159"/>
      <c r="DT475" s="159"/>
      <c r="DU475" s="159"/>
      <c r="DV475" s="159"/>
      <c r="DW475" s="159"/>
      <c r="DX475" s="159"/>
      <c r="DY475" s="159"/>
      <c r="DZ475" s="159"/>
      <c r="EA475" s="159"/>
      <c r="EB475" s="159"/>
      <c r="EC475" s="159"/>
      <c r="ED475" s="159"/>
      <c r="EE475" s="159"/>
      <c r="EF475" s="159"/>
      <c r="EG475" s="159"/>
      <c r="EH475" s="159"/>
      <c r="EI475" s="159"/>
      <c r="EJ475" s="159"/>
      <c r="EK475" s="159"/>
      <c r="EL475" s="159"/>
      <c r="EM475" s="159"/>
      <c r="EN475" s="159"/>
      <c r="EO475" s="159"/>
      <c r="EP475" s="159"/>
      <c r="EQ475" s="159"/>
      <c r="ER475" s="159"/>
      <c r="ES475" s="159"/>
      <c r="ET475" s="159"/>
      <c r="EU475" s="159"/>
      <c r="EV475" s="159"/>
      <c r="EW475" s="159"/>
      <c r="EX475" s="159"/>
      <c r="EY475" s="159"/>
      <c r="EZ475" s="159"/>
      <c r="FA475" s="159"/>
      <c r="FB475" s="159"/>
      <c r="FC475" s="159"/>
      <c r="FD475" s="159"/>
      <c r="FE475" s="159"/>
      <c r="FF475" s="159"/>
      <c r="FG475" s="159"/>
      <c r="FH475" s="159"/>
      <c r="FI475" s="159"/>
      <c r="FJ475" s="159"/>
      <c r="FK475" s="159"/>
      <c r="FL475" s="159"/>
      <c r="FM475" s="159"/>
      <c r="FN475" s="159"/>
      <c r="FO475" s="159"/>
      <c r="FP475" s="159"/>
      <c r="FQ475" s="159"/>
      <c r="FR475" s="159"/>
      <c r="FS475" s="159"/>
      <c r="FT475" s="159"/>
      <c r="FU475" s="159"/>
      <c r="FV475" s="159"/>
      <c r="FW475" s="159"/>
      <c r="FX475" s="159"/>
      <c r="FY475" s="159"/>
      <c r="FZ475" s="159"/>
      <c r="GA475" s="159"/>
      <c r="GB475" s="159"/>
      <c r="GC475" s="159"/>
      <c r="GD475" s="159"/>
      <c r="GE475" s="159"/>
      <c r="GF475" s="159"/>
      <c r="GG475" s="159"/>
      <c r="GH475" s="159"/>
    </row>
    <row r="476" customFormat="false" ht="12.75" hidden="false" customHeight="false" outlineLevel="0" collapsed="false">
      <c r="A476" s="168"/>
      <c r="B476" s="149"/>
      <c r="C476" s="149"/>
      <c r="D476" s="149"/>
      <c r="E476" s="149"/>
      <c r="F476" s="149"/>
      <c r="G476" s="149"/>
      <c r="H476" s="148"/>
      <c r="I476" s="170"/>
      <c r="R476" s="148"/>
      <c r="S476" s="158"/>
      <c r="T476" s="159"/>
      <c r="U476" s="159"/>
      <c r="V476" s="159"/>
      <c r="W476" s="159"/>
      <c r="X476" s="159"/>
      <c r="Y476" s="159"/>
      <c r="Z476" s="159"/>
      <c r="AA476" s="159"/>
      <c r="AB476" s="159"/>
      <c r="AC476" s="159"/>
      <c r="AD476" s="159"/>
      <c r="AE476" s="159"/>
      <c r="AF476" s="159"/>
      <c r="AG476" s="159"/>
      <c r="AH476" s="159"/>
      <c r="AI476" s="159"/>
      <c r="AJ476" s="159"/>
      <c r="AK476" s="159"/>
      <c r="AL476" s="159"/>
      <c r="AM476" s="159"/>
      <c r="AN476" s="159"/>
      <c r="AO476" s="159"/>
      <c r="AP476" s="159"/>
      <c r="AQ476" s="159"/>
      <c r="AR476" s="159"/>
      <c r="AS476" s="159"/>
      <c r="AT476" s="159"/>
      <c r="AU476" s="159"/>
      <c r="AV476" s="159"/>
      <c r="AW476" s="159"/>
      <c r="AX476" s="159"/>
      <c r="AY476" s="159"/>
      <c r="AZ476" s="159"/>
      <c r="BA476" s="159"/>
      <c r="BB476" s="159"/>
      <c r="BC476" s="159"/>
      <c r="BD476" s="159"/>
      <c r="BE476" s="159"/>
      <c r="BF476" s="159"/>
      <c r="BG476" s="159"/>
      <c r="BH476" s="159"/>
      <c r="BI476" s="159"/>
      <c r="BJ476" s="159"/>
      <c r="BK476" s="159"/>
      <c r="BL476" s="159"/>
      <c r="BM476" s="159"/>
      <c r="BN476" s="159"/>
      <c r="BO476" s="159"/>
      <c r="BP476" s="159"/>
      <c r="BQ476" s="159"/>
      <c r="BR476" s="159"/>
      <c r="BS476" s="159"/>
      <c r="BT476" s="159"/>
      <c r="BU476" s="159"/>
      <c r="BV476" s="159"/>
      <c r="BW476" s="159"/>
      <c r="BX476" s="159"/>
      <c r="BY476" s="159"/>
      <c r="BZ476" s="159"/>
      <c r="CA476" s="159"/>
      <c r="CB476" s="159"/>
      <c r="CC476" s="159"/>
      <c r="CD476" s="159"/>
      <c r="CE476" s="159"/>
      <c r="CF476" s="159"/>
      <c r="CG476" s="159"/>
      <c r="CH476" s="159"/>
      <c r="CI476" s="159"/>
      <c r="CJ476" s="159"/>
      <c r="CK476" s="159"/>
      <c r="CL476" s="159"/>
      <c r="CM476" s="159"/>
      <c r="CN476" s="159"/>
      <c r="CO476" s="159"/>
      <c r="CP476" s="159"/>
      <c r="CQ476" s="159"/>
      <c r="CR476" s="159"/>
      <c r="CS476" s="159"/>
      <c r="CT476" s="159"/>
      <c r="CU476" s="159"/>
      <c r="CV476" s="159"/>
      <c r="CW476" s="159"/>
      <c r="CX476" s="159"/>
      <c r="CY476" s="159"/>
      <c r="CZ476" s="159"/>
      <c r="DA476" s="159"/>
      <c r="DB476" s="159"/>
      <c r="DC476" s="159"/>
      <c r="DD476" s="159"/>
      <c r="DE476" s="159"/>
      <c r="DF476" s="159"/>
      <c r="DG476" s="159"/>
      <c r="DH476" s="159"/>
      <c r="DI476" s="159"/>
      <c r="DJ476" s="159"/>
      <c r="DK476" s="159"/>
      <c r="DL476" s="159"/>
      <c r="DM476" s="159"/>
      <c r="DN476" s="159"/>
      <c r="DO476" s="159"/>
      <c r="DP476" s="159"/>
      <c r="DQ476" s="159"/>
      <c r="DR476" s="159"/>
      <c r="DS476" s="159"/>
      <c r="DT476" s="159"/>
      <c r="DU476" s="159"/>
      <c r="DV476" s="159"/>
      <c r="DW476" s="159"/>
      <c r="DX476" s="159"/>
      <c r="DY476" s="159"/>
      <c r="DZ476" s="159"/>
      <c r="EA476" s="159"/>
      <c r="EB476" s="159"/>
      <c r="EC476" s="159"/>
      <c r="ED476" s="159"/>
      <c r="EE476" s="159"/>
      <c r="EF476" s="159"/>
      <c r="EG476" s="159"/>
      <c r="EH476" s="159"/>
      <c r="EI476" s="159"/>
      <c r="EJ476" s="159"/>
      <c r="EK476" s="159"/>
      <c r="EL476" s="159"/>
      <c r="EM476" s="159"/>
      <c r="EN476" s="159"/>
      <c r="EO476" s="159"/>
      <c r="EP476" s="159"/>
      <c r="EQ476" s="159"/>
      <c r="ER476" s="159"/>
      <c r="ES476" s="159"/>
      <c r="ET476" s="159"/>
      <c r="EU476" s="159"/>
      <c r="EV476" s="159"/>
      <c r="EW476" s="159"/>
      <c r="EX476" s="159"/>
      <c r="EY476" s="159"/>
      <c r="EZ476" s="159"/>
      <c r="FA476" s="159"/>
      <c r="FB476" s="159"/>
      <c r="FC476" s="159"/>
      <c r="FD476" s="159"/>
      <c r="FE476" s="159"/>
      <c r="FF476" s="159"/>
      <c r="FG476" s="159"/>
      <c r="FH476" s="159"/>
      <c r="FI476" s="159"/>
      <c r="FJ476" s="159"/>
      <c r="FK476" s="159"/>
      <c r="FL476" s="159"/>
      <c r="FM476" s="159"/>
      <c r="FN476" s="159"/>
      <c r="FO476" s="159"/>
      <c r="FP476" s="159"/>
      <c r="FQ476" s="159"/>
      <c r="FR476" s="159"/>
      <c r="FS476" s="159"/>
      <c r="FT476" s="159"/>
      <c r="FU476" s="159"/>
      <c r="FV476" s="159"/>
      <c r="FW476" s="159"/>
      <c r="FX476" s="159"/>
      <c r="FY476" s="159"/>
      <c r="FZ476" s="159"/>
      <c r="GA476" s="159"/>
      <c r="GB476" s="159"/>
      <c r="GC476" s="159"/>
      <c r="GD476" s="159"/>
      <c r="GE476" s="159"/>
      <c r="GF476" s="159"/>
      <c r="GG476" s="159"/>
      <c r="GH476" s="159"/>
    </row>
    <row r="477" customFormat="false" ht="12.75" hidden="false" customHeight="false" outlineLevel="0" collapsed="false">
      <c r="A477" s="168"/>
      <c r="B477" s="149"/>
      <c r="C477" s="149"/>
      <c r="D477" s="149"/>
      <c r="E477" s="149"/>
      <c r="F477" s="149"/>
      <c r="G477" s="149"/>
      <c r="H477" s="148"/>
      <c r="I477" s="170"/>
      <c r="R477" s="148"/>
      <c r="S477" s="158"/>
      <c r="T477" s="159"/>
      <c r="U477" s="159"/>
      <c r="V477" s="159"/>
      <c r="W477" s="159"/>
      <c r="X477" s="159"/>
      <c r="Y477" s="159"/>
      <c r="Z477" s="159"/>
      <c r="AA477" s="159"/>
      <c r="AB477" s="159"/>
      <c r="AC477" s="159"/>
      <c r="AD477" s="159"/>
      <c r="AE477" s="159"/>
      <c r="AF477" s="159"/>
      <c r="AG477" s="159"/>
      <c r="AH477" s="159"/>
      <c r="AI477" s="159"/>
      <c r="AJ477" s="159"/>
      <c r="AK477" s="159"/>
      <c r="AL477" s="159"/>
      <c r="AM477" s="159"/>
      <c r="AN477" s="159"/>
      <c r="AO477" s="159"/>
      <c r="AP477" s="159"/>
      <c r="AQ477" s="159"/>
      <c r="AR477" s="159"/>
      <c r="AS477" s="159"/>
      <c r="AT477" s="159"/>
      <c r="AU477" s="159"/>
      <c r="AV477" s="159"/>
      <c r="AW477" s="159"/>
      <c r="AX477" s="159"/>
      <c r="AY477" s="159"/>
      <c r="AZ477" s="159"/>
      <c r="BA477" s="159"/>
      <c r="BB477" s="159"/>
      <c r="BC477" s="159"/>
      <c r="BD477" s="159"/>
      <c r="BE477" s="159"/>
      <c r="BF477" s="159"/>
      <c r="BG477" s="159"/>
      <c r="BH477" s="159"/>
      <c r="BI477" s="159"/>
      <c r="BJ477" s="159"/>
      <c r="BK477" s="159"/>
      <c r="BL477" s="159"/>
      <c r="BM477" s="159"/>
      <c r="BN477" s="159"/>
      <c r="BO477" s="159"/>
      <c r="BP477" s="159"/>
      <c r="BQ477" s="159"/>
      <c r="BR477" s="159"/>
      <c r="BS477" s="159"/>
      <c r="BT477" s="159"/>
      <c r="BU477" s="159"/>
      <c r="BV477" s="159"/>
      <c r="BW477" s="159"/>
      <c r="BX477" s="159"/>
      <c r="BY477" s="159"/>
      <c r="BZ477" s="159"/>
      <c r="CA477" s="159"/>
      <c r="CB477" s="159"/>
      <c r="CC477" s="159"/>
      <c r="CD477" s="159"/>
      <c r="CE477" s="159"/>
      <c r="CF477" s="159"/>
      <c r="CG477" s="159"/>
      <c r="CH477" s="159"/>
      <c r="CI477" s="159"/>
      <c r="CJ477" s="159"/>
      <c r="CK477" s="159"/>
      <c r="CL477" s="159"/>
      <c r="CM477" s="159"/>
      <c r="CN477" s="159"/>
      <c r="CO477" s="159"/>
      <c r="CP477" s="159"/>
      <c r="CQ477" s="159"/>
      <c r="CR477" s="159"/>
      <c r="CS477" s="159"/>
      <c r="CT477" s="159"/>
      <c r="CU477" s="159"/>
      <c r="CV477" s="159"/>
      <c r="CW477" s="159"/>
      <c r="CX477" s="159"/>
      <c r="CY477" s="159"/>
      <c r="CZ477" s="159"/>
      <c r="DA477" s="159"/>
      <c r="DB477" s="159"/>
      <c r="DC477" s="159"/>
      <c r="DD477" s="159"/>
      <c r="DE477" s="159"/>
      <c r="DF477" s="159"/>
      <c r="DG477" s="159"/>
      <c r="DH477" s="159"/>
      <c r="DI477" s="159"/>
      <c r="DJ477" s="159"/>
      <c r="DK477" s="159"/>
      <c r="DL477" s="159"/>
      <c r="DM477" s="159"/>
      <c r="DN477" s="159"/>
      <c r="DO477" s="159"/>
      <c r="DP477" s="159"/>
      <c r="DQ477" s="159"/>
      <c r="DR477" s="159"/>
      <c r="DS477" s="159"/>
      <c r="DT477" s="159"/>
      <c r="DU477" s="159"/>
      <c r="DV477" s="159"/>
      <c r="DW477" s="159"/>
      <c r="DX477" s="159"/>
      <c r="DY477" s="159"/>
      <c r="DZ477" s="159"/>
      <c r="EA477" s="159"/>
      <c r="EB477" s="159"/>
      <c r="EC477" s="159"/>
      <c r="ED477" s="159"/>
      <c r="EE477" s="159"/>
      <c r="EF477" s="159"/>
      <c r="EG477" s="159"/>
      <c r="EH477" s="159"/>
      <c r="EI477" s="159"/>
      <c r="EJ477" s="159"/>
      <c r="EK477" s="159"/>
      <c r="EL477" s="159"/>
      <c r="EM477" s="159"/>
      <c r="EN477" s="159"/>
      <c r="EO477" s="159"/>
      <c r="EP477" s="159"/>
      <c r="EQ477" s="159"/>
      <c r="ER477" s="159"/>
      <c r="ES477" s="159"/>
      <c r="ET477" s="159"/>
      <c r="EU477" s="159"/>
      <c r="EV477" s="159"/>
      <c r="EW477" s="159"/>
      <c r="EX477" s="159"/>
      <c r="EY477" s="159"/>
      <c r="EZ477" s="159"/>
      <c r="FA477" s="159"/>
      <c r="FB477" s="159"/>
      <c r="FC477" s="159"/>
      <c r="FD477" s="159"/>
      <c r="FE477" s="159"/>
      <c r="FF477" s="159"/>
      <c r="FG477" s="159"/>
      <c r="FH477" s="159"/>
      <c r="FI477" s="159"/>
      <c r="FJ477" s="159"/>
      <c r="FK477" s="159"/>
      <c r="FL477" s="159"/>
      <c r="FM477" s="159"/>
      <c r="FN477" s="159"/>
      <c r="FO477" s="159"/>
      <c r="FP477" s="159"/>
      <c r="FQ477" s="159"/>
      <c r="FR477" s="159"/>
      <c r="FS477" s="159"/>
      <c r="FT477" s="159"/>
      <c r="FU477" s="159"/>
      <c r="FV477" s="159"/>
      <c r="FW477" s="159"/>
      <c r="FX477" s="159"/>
      <c r="FY477" s="159"/>
      <c r="FZ477" s="159"/>
      <c r="GA477" s="159"/>
      <c r="GB477" s="159"/>
      <c r="GC477" s="159"/>
      <c r="GD477" s="159"/>
      <c r="GE477" s="159"/>
      <c r="GF477" s="159"/>
      <c r="GG477" s="159"/>
      <c r="GH477" s="159"/>
    </row>
    <row r="478" customFormat="false" ht="12.75" hidden="false" customHeight="false" outlineLevel="0" collapsed="false">
      <c r="A478" s="168"/>
      <c r="B478" s="149"/>
      <c r="C478" s="149"/>
      <c r="D478" s="149"/>
      <c r="E478" s="149"/>
      <c r="F478" s="149"/>
      <c r="G478" s="149"/>
      <c r="H478" s="148"/>
      <c r="I478" s="170"/>
      <c r="R478" s="148"/>
      <c r="S478" s="158"/>
      <c r="T478" s="159"/>
      <c r="U478" s="159"/>
      <c r="V478" s="159"/>
      <c r="W478" s="159"/>
      <c r="X478" s="159"/>
      <c r="Y478" s="159"/>
      <c r="Z478" s="159"/>
      <c r="AA478" s="159"/>
      <c r="AB478" s="159"/>
      <c r="AC478" s="159"/>
      <c r="AD478" s="159"/>
      <c r="AE478" s="159"/>
      <c r="AF478" s="159"/>
      <c r="AG478" s="159"/>
      <c r="AH478" s="159"/>
      <c r="AI478" s="159"/>
      <c r="AJ478" s="159"/>
      <c r="AK478" s="159"/>
      <c r="AL478" s="159"/>
      <c r="AM478" s="159"/>
      <c r="AN478" s="159"/>
      <c r="AO478" s="159"/>
      <c r="AP478" s="159"/>
      <c r="AQ478" s="159"/>
      <c r="AR478" s="159"/>
      <c r="AS478" s="159"/>
      <c r="AT478" s="159"/>
      <c r="AU478" s="159"/>
      <c r="AV478" s="159"/>
      <c r="AW478" s="159"/>
      <c r="AX478" s="159"/>
      <c r="AY478" s="159"/>
      <c r="AZ478" s="159"/>
      <c r="BA478" s="159"/>
      <c r="BB478" s="159"/>
      <c r="BC478" s="159"/>
      <c r="BD478" s="159"/>
      <c r="BE478" s="159"/>
      <c r="BF478" s="159"/>
      <c r="BG478" s="159"/>
      <c r="BH478" s="159"/>
      <c r="BI478" s="159"/>
      <c r="BJ478" s="159"/>
      <c r="BK478" s="159"/>
      <c r="BL478" s="159"/>
      <c r="BM478" s="159"/>
      <c r="BN478" s="159"/>
      <c r="BO478" s="159"/>
      <c r="BP478" s="159"/>
      <c r="BQ478" s="159"/>
      <c r="BR478" s="159"/>
      <c r="BS478" s="159"/>
      <c r="BT478" s="159"/>
      <c r="BU478" s="159"/>
      <c r="BV478" s="159"/>
      <c r="BW478" s="159"/>
      <c r="BX478" s="159"/>
      <c r="BY478" s="159"/>
      <c r="BZ478" s="159"/>
      <c r="CA478" s="159"/>
      <c r="CB478" s="159"/>
      <c r="CC478" s="159"/>
      <c r="CD478" s="159"/>
      <c r="CE478" s="159"/>
      <c r="CF478" s="159"/>
      <c r="CG478" s="159"/>
      <c r="CH478" s="159"/>
      <c r="CI478" s="159"/>
      <c r="CJ478" s="159"/>
      <c r="CK478" s="159"/>
      <c r="CL478" s="159"/>
      <c r="CM478" s="159"/>
      <c r="CN478" s="159"/>
      <c r="CO478" s="159"/>
      <c r="CP478" s="159"/>
      <c r="CQ478" s="159"/>
      <c r="CR478" s="159"/>
      <c r="CS478" s="159"/>
      <c r="CT478" s="159"/>
      <c r="CU478" s="159"/>
      <c r="CV478" s="159"/>
      <c r="CW478" s="159"/>
      <c r="CX478" s="159"/>
      <c r="CY478" s="159"/>
      <c r="CZ478" s="159"/>
      <c r="DA478" s="159"/>
      <c r="DB478" s="159"/>
      <c r="DC478" s="159"/>
      <c r="DD478" s="159"/>
      <c r="DE478" s="159"/>
      <c r="DF478" s="159"/>
      <c r="DG478" s="159"/>
      <c r="DH478" s="159"/>
      <c r="DI478" s="159"/>
      <c r="DJ478" s="159"/>
      <c r="DK478" s="159"/>
      <c r="DL478" s="159"/>
      <c r="DM478" s="159"/>
      <c r="DN478" s="159"/>
      <c r="DO478" s="159"/>
      <c r="DP478" s="159"/>
      <c r="DQ478" s="159"/>
      <c r="DR478" s="159"/>
      <c r="DS478" s="159"/>
      <c r="DT478" s="159"/>
      <c r="DU478" s="159"/>
      <c r="DV478" s="159"/>
      <c r="DW478" s="159"/>
      <c r="DX478" s="159"/>
      <c r="DY478" s="159"/>
      <c r="DZ478" s="159"/>
      <c r="EA478" s="159"/>
      <c r="EB478" s="159"/>
      <c r="EC478" s="159"/>
      <c r="ED478" s="159"/>
      <c r="EE478" s="159"/>
      <c r="EF478" s="159"/>
      <c r="EG478" s="159"/>
      <c r="EH478" s="159"/>
      <c r="EI478" s="159"/>
      <c r="EJ478" s="159"/>
      <c r="EK478" s="159"/>
      <c r="EL478" s="159"/>
      <c r="EM478" s="159"/>
      <c r="EN478" s="159"/>
      <c r="EO478" s="159"/>
      <c r="EP478" s="159"/>
      <c r="EQ478" s="159"/>
      <c r="ER478" s="159"/>
      <c r="ES478" s="159"/>
      <c r="ET478" s="159"/>
      <c r="EU478" s="159"/>
      <c r="EV478" s="159"/>
      <c r="EW478" s="159"/>
      <c r="EX478" s="159"/>
      <c r="EY478" s="159"/>
      <c r="EZ478" s="159"/>
      <c r="FA478" s="159"/>
      <c r="FB478" s="159"/>
      <c r="FC478" s="159"/>
      <c r="FD478" s="159"/>
      <c r="FE478" s="159"/>
      <c r="FF478" s="159"/>
      <c r="FG478" s="159"/>
      <c r="FH478" s="159"/>
      <c r="FI478" s="159"/>
      <c r="FJ478" s="159"/>
      <c r="FK478" s="159"/>
      <c r="FL478" s="159"/>
      <c r="FM478" s="159"/>
      <c r="FN478" s="159"/>
      <c r="FO478" s="159"/>
      <c r="FP478" s="159"/>
      <c r="FQ478" s="159"/>
      <c r="FR478" s="159"/>
      <c r="FS478" s="159"/>
      <c r="FT478" s="159"/>
      <c r="FU478" s="159"/>
      <c r="FV478" s="159"/>
      <c r="FW478" s="159"/>
      <c r="FX478" s="159"/>
      <c r="FY478" s="159"/>
      <c r="FZ478" s="159"/>
      <c r="GA478" s="159"/>
      <c r="GB478" s="159"/>
      <c r="GC478" s="159"/>
      <c r="GD478" s="159"/>
      <c r="GE478" s="159"/>
      <c r="GF478" s="159"/>
      <c r="GG478" s="159"/>
      <c r="GH478" s="159"/>
    </row>
    <row r="479" customFormat="false" ht="12.75" hidden="false" customHeight="false" outlineLevel="0" collapsed="false">
      <c r="A479" s="168"/>
      <c r="B479" s="149"/>
      <c r="C479" s="149"/>
      <c r="D479" s="149"/>
      <c r="E479" s="149"/>
      <c r="F479" s="149"/>
      <c r="G479" s="149"/>
      <c r="H479" s="148"/>
      <c r="I479" s="170"/>
      <c r="R479" s="148"/>
      <c r="S479" s="158"/>
      <c r="T479" s="159"/>
      <c r="U479" s="159"/>
      <c r="V479" s="159"/>
      <c r="W479" s="159"/>
      <c r="X479" s="159"/>
      <c r="Y479" s="159"/>
      <c r="Z479" s="159"/>
      <c r="AA479" s="159"/>
      <c r="AB479" s="159"/>
      <c r="AC479" s="159"/>
      <c r="AD479" s="159"/>
      <c r="AE479" s="159"/>
      <c r="AF479" s="159"/>
      <c r="AG479" s="159"/>
      <c r="AH479" s="159"/>
      <c r="AI479" s="159"/>
      <c r="AJ479" s="159"/>
      <c r="AK479" s="159"/>
      <c r="AL479" s="159"/>
      <c r="AM479" s="159"/>
      <c r="AN479" s="159"/>
      <c r="AO479" s="159"/>
      <c r="AP479" s="159"/>
      <c r="AQ479" s="159"/>
      <c r="AR479" s="159"/>
      <c r="AS479" s="159"/>
      <c r="AT479" s="159"/>
      <c r="AU479" s="159"/>
      <c r="AV479" s="159"/>
      <c r="AW479" s="159"/>
      <c r="AX479" s="159"/>
      <c r="AY479" s="159"/>
      <c r="AZ479" s="159"/>
      <c r="BA479" s="159"/>
      <c r="BB479" s="159"/>
      <c r="BC479" s="159"/>
      <c r="BD479" s="159"/>
      <c r="BE479" s="159"/>
      <c r="BF479" s="159"/>
      <c r="BG479" s="159"/>
      <c r="BH479" s="159"/>
      <c r="BI479" s="159"/>
      <c r="BJ479" s="159"/>
      <c r="BK479" s="159"/>
      <c r="BL479" s="159"/>
      <c r="BM479" s="159"/>
      <c r="BN479" s="159"/>
      <c r="BO479" s="159"/>
      <c r="BP479" s="159"/>
      <c r="BQ479" s="159"/>
      <c r="BR479" s="159"/>
      <c r="BS479" s="159"/>
      <c r="BT479" s="159"/>
      <c r="BU479" s="159"/>
      <c r="BV479" s="159"/>
      <c r="BW479" s="159"/>
      <c r="BX479" s="159"/>
      <c r="BY479" s="159"/>
      <c r="BZ479" s="159"/>
      <c r="CA479" s="159"/>
      <c r="CB479" s="159"/>
      <c r="CC479" s="159"/>
      <c r="CD479" s="159"/>
      <c r="CE479" s="159"/>
      <c r="CF479" s="159"/>
      <c r="CG479" s="159"/>
      <c r="CH479" s="159"/>
      <c r="CI479" s="159"/>
      <c r="CJ479" s="159"/>
      <c r="CK479" s="159"/>
      <c r="CL479" s="159"/>
      <c r="CM479" s="159"/>
      <c r="CN479" s="159"/>
      <c r="CO479" s="159"/>
      <c r="CP479" s="159"/>
      <c r="CQ479" s="159"/>
      <c r="CR479" s="159"/>
      <c r="CS479" s="159"/>
      <c r="CT479" s="159"/>
      <c r="CU479" s="159"/>
      <c r="CV479" s="159"/>
      <c r="CW479" s="159"/>
      <c r="CX479" s="159"/>
      <c r="CY479" s="159"/>
      <c r="CZ479" s="159"/>
      <c r="DA479" s="159"/>
      <c r="DB479" s="159"/>
      <c r="DC479" s="159"/>
      <c r="DD479" s="159"/>
      <c r="DE479" s="159"/>
      <c r="DF479" s="159"/>
      <c r="DG479" s="159"/>
      <c r="DH479" s="159"/>
      <c r="DI479" s="159"/>
      <c r="DJ479" s="159"/>
      <c r="DK479" s="159"/>
      <c r="DL479" s="159"/>
      <c r="DM479" s="159"/>
      <c r="DN479" s="159"/>
      <c r="DO479" s="159"/>
      <c r="DP479" s="159"/>
      <c r="DQ479" s="159"/>
      <c r="DR479" s="159"/>
      <c r="DS479" s="159"/>
      <c r="DT479" s="159"/>
      <c r="DU479" s="159"/>
      <c r="DV479" s="159"/>
      <c r="DW479" s="159"/>
      <c r="DX479" s="159"/>
      <c r="DY479" s="159"/>
      <c r="DZ479" s="159"/>
      <c r="EA479" s="159"/>
      <c r="EB479" s="159"/>
      <c r="EC479" s="159"/>
      <c r="ED479" s="159"/>
      <c r="EE479" s="159"/>
      <c r="EF479" s="159"/>
      <c r="EG479" s="159"/>
      <c r="EH479" s="159"/>
      <c r="EI479" s="159"/>
      <c r="EJ479" s="159"/>
      <c r="EK479" s="159"/>
      <c r="EL479" s="159"/>
      <c r="EM479" s="159"/>
      <c r="EN479" s="159"/>
      <c r="EO479" s="159"/>
      <c r="EP479" s="159"/>
      <c r="EQ479" s="159"/>
      <c r="ER479" s="159"/>
      <c r="ES479" s="159"/>
      <c r="ET479" s="159"/>
      <c r="EU479" s="159"/>
      <c r="EV479" s="159"/>
      <c r="EW479" s="159"/>
      <c r="EX479" s="159"/>
      <c r="EY479" s="159"/>
      <c r="EZ479" s="159"/>
      <c r="FA479" s="159"/>
      <c r="FB479" s="159"/>
      <c r="FC479" s="159"/>
      <c r="FD479" s="159"/>
      <c r="FE479" s="159"/>
      <c r="FF479" s="159"/>
      <c r="FG479" s="159"/>
      <c r="FH479" s="159"/>
      <c r="FI479" s="159"/>
      <c r="FJ479" s="159"/>
      <c r="FK479" s="159"/>
      <c r="FL479" s="159"/>
      <c r="FM479" s="159"/>
      <c r="FN479" s="159"/>
      <c r="FO479" s="159"/>
      <c r="FP479" s="159"/>
      <c r="FQ479" s="159"/>
      <c r="FR479" s="159"/>
      <c r="FS479" s="159"/>
      <c r="FT479" s="159"/>
      <c r="FU479" s="159"/>
      <c r="FV479" s="159"/>
      <c r="FW479" s="159"/>
      <c r="FX479" s="159"/>
      <c r="FY479" s="159"/>
      <c r="FZ479" s="159"/>
      <c r="GA479" s="159"/>
      <c r="GB479" s="159"/>
      <c r="GC479" s="159"/>
      <c r="GD479" s="159"/>
      <c r="GE479" s="159"/>
      <c r="GF479" s="159"/>
      <c r="GG479" s="159"/>
      <c r="GH479" s="159"/>
    </row>
    <row r="480" customFormat="false" ht="12.75" hidden="false" customHeight="false" outlineLevel="0" collapsed="false">
      <c r="A480" s="168"/>
      <c r="B480" s="149"/>
      <c r="C480" s="149"/>
      <c r="D480" s="149"/>
      <c r="E480" s="149"/>
      <c r="F480" s="149"/>
      <c r="G480" s="149"/>
      <c r="H480" s="148"/>
      <c r="I480" s="170"/>
      <c r="R480" s="148"/>
      <c r="S480" s="158"/>
      <c r="T480" s="159"/>
      <c r="U480" s="159"/>
      <c r="V480" s="159"/>
      <c r="W480" s="159"/>
      <c r="X480" s="159"/>
      <c r="Y480" s="159"/>
      <c r="Z480" s="159"/>
      <c r="AA480" s="159"/>
      <c r="AB480" s="159"/>
      <c r="AC480" s="159"/>
      <c r="AD480" s="159"/>
      <c r="AE480" s="159"/>
      <c r="AF480" s="159"/>
      <c r="AG480" s="159"/>
      <c r="AH480" s="159"/>
      <c r="AI480" s="159"/>
      <c r="AJ480" s="159"/>
      <c r="AK480" s="159"/>
      <c r="AL480" s="159"/>
      <c r="AM480" s="159"/>
      <c r="AN480" s="159"/>
      <c r="AO480" s="159"/>
      <c r="AP480" s="159"/>
      <c r="AQ480" s="159"/>
      <c r="AR480" s="159"/>
      <c r="AS480" s="159"/>
      <c r="AT480" s="159"/>
      <c r="AU480" s="159"/>
      <c r="AV480" s="159"/>
      <c r="AW480" s="159"/>
      <c r="AX480" s="159"/>
      <c r="AY480" s="159"/>
      <c r="AZ480" s="159"/>
      <c r="BA480" s="159"/>
      <c r="BB480" s="159"/>
      <c r="BC480" s="159"/>
      <c r="BD480" s="159"/>
      <c r="BE480" s="159"/>
      <c r="BF480" s="159"/>
      <c r="BG480" s="159"/>
      <c r="BH480" s="159"/>
      <c r="BI480" s="159"/>
      <c r="BJ480" s="159"/>
      <c r="BK480" s="159"/>
      <c r="BL480" s="159"/>
      <c r="BM480" s="159"/>
      <c r="BN480" s="159"/>
      <c r="BO480" s="159"/>
      <c r="BP480" s="159"/>
      <c r="BQ480" s="159"/>
      <c r="BR480" s="159"/>
      <c r="BS480" s="159"/>
      <c r="BT480" s="159"/>
      <c r="BU480" s="159"/>
      <c r="BV480" s="159"/>
      <c r="BW480" s="159"/>
      <c r="BX480" s="159"/>
      <c r="BY480" s="159"/>
      <c r="BZ480" s="159"/>
      <c r="CA480" s="159"/>
      <c r="CB480" s="159"/>
      <c r="CC480" s="159"/>
      <c r="CD480" s="159"/>
      <c r="CE480" s="159"/>
      <c r="CF480" s="159"/>
      <c r="CG480" s="159"/>
      <c r="CH480" s="159"/>
      <c r="CI480" s="159"/>
      <c r="CJ480" s="159"/>
      <c r="CK480" s="159"/>
      <c r="CL480" s="159"/>
      <c r="CM480" s="159"/>
      <c r="CN480" s="159"/>
      <c r="CO480" s="159"/>
      <c r="CP480" s="159"/>
      <c r="CQ480" s="159"/>
      <c r="CR480" s="159"/>
      <c r="CS480" s="159"/>
      <c r="CT480" s="159"/>
      <c r="CU480" s="159"/>
      <c r="CV480" s="159"/>
      <c r="CW480" s="159"/>
      <c r="CX480" s="159"/>
      <c r="CY480" s="159"/>
      <c r="CZ480" s="159"/>
      <c r="DA480" s="159"/>
      <c r="DB480" s="159"/>
      <c r="DC480" s="159"/>
      <c r="DD480" s="159"/>
      <c r="DE480" s="159"/>
      <c r="DF480" s="159"/>
      <c r="DG480" s="159"/>
      <c r="DH480" s="159"/>
      <c r="DI480" s="159"/>
      <c r="DJ480" s="159"/>
      <c r="DK480" s="159"/>
      <c r="DL480" s="159"/>
      <c r="DM480" s="159"/>
      <c r="DN480" s="159"/>
      <c r="DO480" s="159"/>
      <c r="DP480" s="159"/>
      <c r="DQ480" s="159"/>
      <c r="DR480" s="159"/>
      <c r="DS480" s="159"/>
      <c r="DT480" s="159"/>
      <c r="DU480" s="159"/>
      <c r="DV480" s="159"/>
      <c r="DW480" s="159"/>
      <c r="DX480" s="159"/>
      <c r="DY480" s="159"/>
      <c r="DZ480" s="159"/>
      <c r="EA480" s="159"/>
      <c r="EB480" s="159"/>
      <c r="EC480" s="159"/>
      <c r="ED480" s="159"/>
      <c r="EE480" s="159"/>
      <c r="EF480" s="159"/>
      <c r="EG480" s="159"/>
      <c r="EH480" s="159"/>
      <c r="EI480" s="159"/>
      <c r="EJ480" s="159"/>
      <c r="EK480" s="159"/>
      <c r="EL480" s="159"/>
      <c r="EM480" s="159"/>
      <c r="EN480" s="159"/>
      <c r="EO480" s="159"/>
      <c r="EP480" s="159"/>
      <c r="EQ480" s="159"/>
      <c r="ER480" s="159"/>
      <c r="ES480" s="159"/>
      <c r="ET480" s="159"/>
      <c r="EU480" s="159"/>
      <c r="EV480" s="159"/>
      <c r="EW480" s="159"/>
      <c r="EX480" s="159"/>
      <c r="EY480" s="159"/>
      <c r="EZ480" s="159"/>
      <c r="FA480" s="159"/>
      <c r="FB480" s="159"/>
      <c r="FC480" s="159"/>
      <c r="FD480" s="159"/>
      <c r="FE480" s="159"/>
      <c r="FF480" s="159"/>
      <c r="FG480" s="159"/>
      <c r="FH480" s="159"/>
      <c r="FI480" s="159"/>
      <c r="FJ480" s="159"/>
      <c r="FK480" s="159"/>
      <c r="FL480" s="159"/>
      <c r="FM480" s="159"/>
      <c r="FN480" s="159"/>
      <c r="FO480" s="159"/>
      <c r="FP480" s="159"/>
      <c r="FQ480" s="159"/>
      <c r="FR480" s="159"/>
      <c r="FS480" s="159"/>
      <c r="FT480" s="159"/>
      <c r="FU480" s="159"/>
      <c r="FV480" s="159"/>
      <c r="FW480" s="159"/>
      <c r="FX480" s="159"/>
      <c r="FY480" s="159"/>
      <c r="FZ480" s="159"/>
      <c r="GA480" s="159"/>
      <c r="GB480" s="159"/>
      <c r="GC480" s="159"/>
      <c r="GD480" s="159"/>
      <c r="GE480" s="159"/>
      <c r="GF480" s="159"/>
      <c r="GG480" s="159"/>
      <c r="GH480" s="159"/>
    </row>
    <row r="481" customFormat="false" ht="12.75" hidden="false" customHeight="false" outlineLevel="0" collapsed="false">
      <c r="A481" s="168"/>
      <c r="B481" s="149"/>
      <c r="C481" s="149"/>
      <c r="D481" s="149"/>
      <c r="E481" s="149"/>
      <c r="F481" s="149"/>
      <c r="G481" s="149"/>
      <c r="H481" s="148"/>
      <c r="I481" s="170"/>
      <c r="R481" s="148"/>
      <c r="S481" s="158"/>
      <c r="T481" s="159"/>
      <c r="U481" s="159"/>
      <c r="V481" s="159"/>
      <c r="W481" s="159"/>
      <c r="X481" s="159"/>
      <c r="Y481" s="159"/>
      <c r="Z481" s="159"/>
      <c r="AA481" s="159"/>
      <c r="AB481" s="159"/>
      <c r="AC481" s="159"/>
      <c r="AD481" s="159"/>
      <c r="AE481" s="159"/>
      <c r="AF481" s="159"/>
      <c r="AG481" s="159"/>
      <c r="AH481" s="159"/>
      <c r="AI481" s="159"/>
      <c r="AJ481" s="159"/>
      <c r="AK481" s="159"/>
      <c r="AL481" s="159"/>
      <c r="AM481" s="159"/>
      <c r="AN481" s="159"/>
      <c r="AO481" s="159"/>
      <c r="AP481" s="159"/>
      <c r="AQ481" s="159"/>
      <c r="AR481" s="159"/>
      <c r="AS481" s="159"/>
      <c r="AT481" s="159"/>
      <c r="AU481" s="159"/>
      <c r="AV481" s="159"/>
      <c r="AW481" s="159"/>
      <c r="AX481" s="159"/>
      <c r="AY481" s="159"/>
      <c r="AZ481" s="159"/>
      <c r="BA481" s="159"/>
      <c r="BB481" s="159"/>
      <c r="BC481" s="159"/>
      <c r="BD481" s="159"/>
      <c r="BE481" s="159"/>
      <c r="BF481" s="159"/>
      <c r="BG481" s="159"/>
      <c r="BH481" s="159"/>
      <c r="BI481" s="159"/>
      <c r="BJ481" s="159"/>
      <c r="BK481" s="159"/>
      <c r="BL481" s="159"/>
      <c r="BM481" s="159"/>
      <c r="BN481" s="159"/>
      <c r="BO481" s="159"/>
      <c r="BP481" s="159"/>
      <c r="BQ481" s="159"/>
      <c r="BR481" s="159"/>
      <c r="BS481" s="159"/>
      <c r="BT481" s="159"/>
      <c r="BU481" s="159"/>
      <c r="BV481" s="159"/>
      <c r="BW481" s="159"/>
      <c r="BX481" s="159"/>
      <c r="BY481" s="159"/>
      <c r="BZ481" s="159"/>
      <c r="CA481" s="159"/>
      <c r="CB481" s="159"/>
      <c r="CC481" s="159"/>
      <c r="CD481" s="159"/>
      <c r="CE481" s="159"/>
      <c r="CF481" s="159"/>
      <c r="CG481" s="159"/>
      <c r="CH481" s="159"/>
      <c r="CI481" s="159"/>
      <c r="CJ481" s="159"/>
      <c r="CK481" s="159"/>
      <c r="CL481" s="159"/>
      <c r="CM481" s="159"/>
      <c r="CN481" s="159"/>
      <c r="CO481" s="159"/>
      <c r="CP481" s="159"/>
      <c r="CQ481" s="159"/>
      <c r="CR481" s="159"/>
      <c r="CS481" s="159"/>
      <c r="CT481" s="159"/>
      <c r="CU481" s="159"/>
      <c r="CV481" s="159"/>
      <c r="CW481" s="159"/>
      <c r="CX481" s="159"/>
      <c r="CY481" s="159"/>
      <c r="CZ481" s="159"/>
      <c r="DA481" s="159"/>
      <c r="DB481" s="159"/>
      <c r="DC481" s="159"/>
      <c r="DD481" s="159"/>
      <c r="DE481" s="159"/>
      <c r="DF481" s="159"/>
      <c r="DG481" s="159"/>
      <c r="DH481" s="159"/>
      <c r="DI481" s="159"/>
      <c r="DJ481" s="159"/>
      <c r="DK481" s="159"/>
      <c r="DL481" s="159"/>
      <c r="DM481" s="159"/>
      <c r="DN481" s="159"/>
      <c r="DO481" s="159"/>
      <c r="DP481" s="159"/>
      <c r="DQ481" s="159"/>
      <c r="DR481" s="159"/>
      <c r="DS481" s="159"/>
      <c r="DT481" s="159"/>
      <c r="DU481" s="159"/>
      <c r="DV481" s="159"/>
      <c r="DW481" s="159"/>
      <c r="DX481" s="159"/>
      <c r="DY481" s="159"/>
      <c r="DZ481" s="159"/>
      <c r="EA481" s="159"/>
      <c r="EB481" s="159"/>
      <c r="EC481" s="159"/>
      <c r="ED481" s="159"/>
      <c r="EE481" s="159"/>
      <c r="EF481" s="159"/>
      <c r="EG481" s="159"/>
      <c r="EH481" s="159"/>
      <c r="EI481" s="159"/>
      <c r="EJ481" s="159"/>
      <c r="EK481" s="159"/>
      <c r="EL481" s="159"/>
      <c r="EM481" s="159"/>
      <c r="EN481" s="159"/>
      <c r="EO481" s="159"/>
      <c r="EP481" s="159"/>
      <c r="EQ481" s="159"/>
      <c r="ER481" s="159"/>
      <c r="ES481" s="159"/>
      <c r="ET481" s="159"/>
      <c r="EU481" s="159"/>
      <c r="EV481" s="159"/>
      <c r="EW481" s="159"/>
      <c r="EX481" s="159"/>
      <c r="EY481" s="159"/>
      <c r="EZ481" s="159"/>
      <c r="FA481" s="159"/>
      <c r="FB481" s="159"/>
      <c r="FC481" s="159"/>
      <c r="FD481" s="159"/>
      <c r="FE481" s="159"/>
      <c r="FF481" s="159"/>
      <c r="FG481" s="159"/>
      <c r="FH481" s="159"/>
      <c r="FI481" s="159"/>
      <c r="FJ481" s="159"/>
      <c r="FK481" s="159"/>
      <c r="FL481" s="159"/>
      <c r="FM481" s="159"/>
      <c r="FN481" s="159"/>
      <c r="FO481" s="159"/>
      <c r="FP481" s="159"/>
      <c r="FQ481" s="159"/>
      <c r="FR481" s="159"/>
      <c r="FS481" s="159"/>
      <c r="FT481" s="159"/>
      <c r="FU481" s="159"/>
      <c r="FV481" s="159"/>
      <c r="FW481" s="159"/>
      <c r="FX481" s="159"/>
      <c r="FY481" s="159"/>
      <c r="FZ481" s="159"/>
      <c r="GA481" s="159"/>
      <c r="GB481" s="159"/>
      <c r="GC481" s="159"/>
      <c r="GD481" s="159"/>
      <c r="GE481" s="159"/>
      <c r="GF481" s="159"/>
      <c r="GG481" s="159"/>
      <c r="GH481" s="159"/>
    </row>
    <row r="482" customFormat="false" ht="12.75" hidden="false" customHeight="false" outlineLevel="0" collapsed="false">
      <c r="A482" s="168"/>
      <c r="B482" s="149"/>
      <c r="C482" s="149"/>
      <c r="D482" s="149"/>
      <c r="E482" s="149"/>
      <c r="F482" s="149"/>
      <c r="G482" s="149"/>
      <c r="H482" s="148"/>
      <c r="I482" s="170"/>
      <c r="R482" s="148"/>
      <c r="S482" s="158"/>
      <c r="T482" s="159"/>
      <c r="U482" s="159"/>
      <c r="V482" s="159"/>
      <c r="W482" s="159"/>
      <c r="X482" s="159"/>
      <c r="Y482" s="159"/>
      <c r="Z482" s="159"/>
      <c r="AA482" s="159"/>
      <c r="AB482" s="159"/>
      <c r="AC482" s="159"/>
      <c r="AD482" s="159"/>
      <c r="AE482" s="159"/>
      <c r="AF482" s="159"/>
      <c r="AG482" s="159"/>
      <c r="AH482" s="159"/>
      <c r="AI482" s="159"/>
      <c r="AJ482" s="159"/>
      <c r="AK482" s="159"/>
      <c r="AL482" s="159"/>
      <c r="AM482" s="159"/>
      <c r="AN482" s="159"/>
      <c r="AO482" s="159"/>
      <c r="AP482" s="159"/>
      <c r="AQ482" s="159"/>
      <c r="AR482" s="159"/>
      <c r="AS482" s="159"/>
      <c r="AT482" s="159"/>
      <c r="AU482" s="159"/>
      <c r="AV482" s="159"/>
      <c r="AW482" s="159"/>
      <c r="AX482" s="159"/>
      <c r="AY482" s="159"/>
      <c r="AZ482" s="159"/>
      <c r="BA482" s="159"/>
      <c r="BB482" s="159"/>
      <c r="BC482" s="159"/>
      <c r="BD482" s="159"/>
      <c r="BE482" s="159"/>
      <c r="BF482" s="159"/>
      <c r="BG482" s="159"/>
      <c r="BH482" s="159"/>
      <c r="BI482" s="159"/>
      <c r="BJ482" s="159"/>
      <c r="BK482" s="159"/>
      <c r="BL482" s="159"/>
      <c r="BM482" s="159"/>
      <c r="BN482" s="159"/>
      <c r="BO482" s="159"/>
      <c r="BP482" s="159"/>
      <c r="BQ482" s="159"/>
      <c r="BR482" s="159"/>
      <c r="BS482" s="159"/>
      <c r="BT482" s="159"/>
      <c r="BU482" s="159"/>
      <c r="BV482" s="159"/>
      <c r="BW482" s="159"/>
      <c r="BX482" s="159"/>
      <c r="BY482" s="159"/>
      <c r="BZ482" s="159"/>
      <c r="CA482" s="159"/>
      <c r="CB482" s="159"/>
      <c r="CC482" s="159"/>
      <c r="CD482" s="159"/>
      <c r="CE482" s="159"/>
      <c r="CF482" s="159"/>
      <c r="CG482" s="159"/>
      <c r="CH482" s="159"/>
      <c r="CI482" s="159"/>
      <c r="CJ482" s="159"/>
      <c r="CK482" s="159"/>
      <c r="CL482" s="159"/>
      <c r="CM482" s="159"/>
      <c r="CN482" s="159"/>
      <c r="CO482" s="159"/>
      <c r="CP482" s="159"/>
      <c r="CQ482" s="159"/>
      <c r="CR482" s="159"/>
      <c r="CS482" s="159"/>
      <c r="CT482" s="159"/>
      <c r="CU482" s="159"/>
      <c r="CV482" s="159"/>
      <c r="CW482" s="159"/>
      <c r="CX482" s="159"/>
      <c r="CY482" s="159"/>
      <c r="CZ482" s="159"/>
      <c r="DA482" s="159"/>
      <c r="DB482" s="159"/>
      <c r="DC482" s="159"/>
      <c r="DD482" s="159"/>
      <c r="DE482" s="159"/>
      <c r="DF482" s="159"/>
      <c r="DG482" s="159"/>
      <c r="DH482" s="159"/>
      <c r="DI482" s="159"/>
      <c r="DJ482" s="159"/>
      <c r="DK482" s="159"/>
      <c r="DL482" s="159"/>
      <c r="DM482" s="159"/>
      <c r="DN482" s="159"/>
      <c r="DO482" s="159"/>
      <c r="DP482" s="159"/>
      <c r="DQ482" s="159"/>
      <c r="DR482" s="159"/>
      <c r="DS482" s="159"/>
      <c r="DT482" s="159"/>
      <c r="DU482" s="159"/>
      <c r="DV482" s="159"/>
      <c r="DW482" s="159"/>
      <c r="DX482" s="159"/>
      <c r="DY482" s="159"/>
      <c r="DZ482" s="159"/>
      <c r="EA482" s="159"/>
      <c r="EB482" s="159"/>
      <c r="EC482" s="159"/>
      <c r="ED482" s="159"/>
      <c r="EE482" s="159"/>
      <c r="EF482" s="159"/>
      <c r="EG482" s="159"/>
      <c r="EH482" s="159"/>
      <c r="EI482" s="159"/>
      <c r="EJ482" s="159"/>
      <c r="EK482" s="159"/>
      <c r="EL482" s="159"/>
      <c r="EM482" s="159"/>
      <c r="EN482" s="159"/>
      <c r="EO482" s="159"/>
      <c r="EP482" s="159"/>
      <c r="EQ482" s="159"/>
      <c r="ER482" s="159"/>
      <c r="ES482" s="159"/>
      <c r="ET482" s="159"/>
      <c r="EU482" s="159"/>
      <c r="EV482" s="159"/>
      <c r="EW482" s="159"/>
      <c r="EX482" s="159"/>
      <c r="EY482" s="159"/>
      <c r="EZ482" s="159"/>
      <c r="FA482" s="159"/>
      <c r="FB482" s="159"/>
      <c r="FC482" s="159"/>
      <c r="FD482" s="159"/>
      <c r="FE482" s="159"/>
      <c r="FF482" s="159"/>
      <c r="FG482" s="159"/>
      <c r="FH482" s="159"/>
      <c r="FI482" s="159"/>
      <c r="FJ482" s="159"/>
      <c r="FK482" s="159"/>
      <c r="FL482" s="159"/>
      <c r="FM482" s="159"/>
      <c r="FN482" s="159"/>
      <c r="FO482" s="159"/>
      <c r="FP482" s="159"/>
      <c r="FQ482" s="159"/>
      <c r="FR482" s="159"/>
      <c r="FS482" s="159"/>
      <c r="FT482" s="159"/>
      <c r="FU482" s="159"/>
      <c r="FV482" s="159"/>
      <c r="FW482" s="159"/>
      <c r="FX482" s="159"/>
      <c r="FY482" s="159"/>
      <c r="FZ482" s="159"/>
      <c r="GA482" s="159"/>
      <c r="GB482" s="159"/>
      <c r="GC482" s="159"/>
      <c r="GD482" s="159"/>
      <c r="GE482" s="159"/>
      <c r="GF482" s="159"/>
      <c r="GG482" s="159"/>
      <c r="GH482" s="159"/>
    </row>
    <row r="483" customFormat="false" ht="12.75" hidden="false" customHeight="false" outlineLevel="0" collapsed="false">
      <c r="A483" s="168"/>
      <c r="B483" s="149"/>
      <c r="C483" s="149"/>
      <c r="D483" s="149"/>
      <c r="E483" s="149"/>
      <c r="F483" s="149"/>
      <c r="G483" s="149"/>
      <c r="H483" s="148"/>
      <c r="I483" s="170"/>
      <c r="R483" s="148"/>
      <c r="S483" s="158"/>
      <c r="T483" s="159"/>
      <c r="U483" s="159"/>
      <c r="V483" s="159"/>
      <c r="W483" s="159"/>
      <c r="X483" s="159"/>
      <c r="Y483" s="159"/>
      <c r="Z483" s="159"/>
      <c r="AA483" s="159"/>
      <c r="AB483" s="159"/>
      <c r="AC483" s="159"/>
      <c r="AD483" s="159"/>
      <c r="AE483" s="159"/>
      <c r="AF483" s="159"/>
      <c r="AG483" s="159"/>
      <c r="AH483" s="159"/>
      <c r="AI483" s="159"/>
      <c r="AJ483" s="159"/>
      <c r="AK483" s="159"/>
      <c r="AL483" s="159"/>
      <c r="AM483" s="159"/>
      <c r="AN483" s="159"/>
      <c r="AO483" s="159"/>
      <c r="AP483" s="159"/>
      <c r="AQ483" s="159"/>
      <c r="AR483" s="159"/>
      <c r="AS483" s="159"/>
      <c r="AT483" s="159"/>
      <c r="AU483" s="159"/>
      <c r="AV483" s="159"/>
      <c r="AW483" s="159"/>
      <c r="AX483" s="159"/>
      <c r="AY483" s="159"/>
      <c r="AZ483" s="159"/>
      <c r="BA483" s="159"/>
      <c r="BB483" s="159"/>
      <c r="BC483" s="159"/>
      <c r="BD483" s="159"/>
      <c r="BE483" s="159"/>
      <c r="BF483" s="159"/>
      <c r="BG483" s="159"/>
      <c r="BH483" s="159"/>
      <c r="BI483" s="159"/>
      <c r="BJ483" s="159"/>
      <c r="BK483" s="159"/>
      <c r="BL483" s="159"/>
      <c r="BM483" s="159"/>
      <c r="BN483" s="159"/>
      <c r="BO483" s="159"/>
      <c r="BP483" s="159"/>
      <c r="BQ483" s="159"/>
      <c r="BR483" s="159"/>
      <c r="BS483" s="159"/>
      <c r="BT483" s="159"/>
      <c r="BU483" s="159"/>
      <c r="BV483" s="159"/>
      <c r="BW483" s="159"/>
      <c r="BX483" s="159"/>
      <c r="BY483" s="159"/>
      <c r="BZ483" s="159"/>
      <c r="CA483" s="159"/>
      <c r="CB483" s="159"/>
      <c r="CC483" s="159"/>
      <c r="CD483" s="159"/>
      <c r="CE483" s="159"/>
      <c r="CF483" s="159"/>
      <c r="CG483" s="159"/>
      <c r="CH483" s="159"/>
      <c r="CI483" s="159"/>
      <c r="CJ483" s="159"/>
      <c r="CK483" s="159"/>
      <c r="CL483" s="159"/>
      <c r="CM483" s="159"/>
      <c r="CN483" s="159"/>
      <c r="CO483" s="159"/>
      <c r="CP483" s="159"/>
      <c r="CQ483" s="159"/>
      <c r="CR483" s="159"/>
      <c r="CS483" s="159"/>
      <c r="CT483" s="159"/>
      <c r="CU483" s="159"/>
      <c r="CV483" s="159"/>
      <c r="CW483" s="159"/>
      <c r="CX483" s="159"/>
      <c r="CY483" s="159"/>
      <c r="CZ483" s="159"/>
      <c r="DA483" s="159"/>
      <c r="DB483" s="159"/>
      <c r="DC483" s="159"/>
      <c r="DD483" s="159"/>
      <c r="DE483" s="159"/>
      <c r="DF483" s="159"/>
      <c r="DG483" s="159"/>
      <c r="DH483" s="159"/>
      <c r="DI483" s="159"/>
      <c r="DJ483" s="159"/>
      <c r="DK483" s="159"/>
      <c r="DL483" s="159"/>
      <c r="DM483" s="159"/>
      <c r="DN483" s="159"/>
      <c r="DO483" s="159"/>
      <c r="DP483" s="159"/>
      <c r="DQ483" s="159"/>
      <c r="DR483" s="159"/>
      <c r="DS483" s="159"/>
      <c r="DT483" s="159"/>
      <c r="DU483" s="159"/>
      <c r="DV483" s="159"/>
      <c r="DW483" s="159"/>
      <c r="DX483" s="159"/>
      <c r="DY483" s="159"/>
      <c r="DZ483" s="159"/>
      <c r="EA483" s="159"/>
      <c r="EB483" s="159"/>
      <c r="EC483" s="159"/>
      <c r="ED483" s="159"/>
      <c r="EE483" s="159"/>
      <c r="EF483" s="159"/>
      <c r="EG483" s="159"/>
      <c r="EH483" s="159"/>
      <c r="EI483" s="159"/>
      <c r="EJ483" s="159"/>
      <c r="EK483" s="159"/>
      <c r="EL483" s="159"/>
      <c r="EM483" s="159"/>
      <c r="EN483" s="159"/>
      <c r="EO483" s="159"/>
      <c r="EP483" s="159"/>
      <c r="EQ483" s="159"/>
      <c r="ER483" s="159"/>
      <c r="ES483" s="159"/>
      <c r="ET483" s="159"/>
      <c r="EU483" s="159"/>
      <c r="EV483" s="159"/>
      <c r="EW483" s="159"/>
      <c r="EX483" s="159"/>
      <c r="EY483" s="159"/>
      <c r="EZ483" s="159"/>
      <c r="FA483" s="159"/>
      <c r="FB483" s="159"/>
      <c r="FC483" s="159"/>
      <c r="FD483" s="159"/>
      <c r="FE483" s="159"/>
      <c r="FF483" s="159"/>
      <c r="FG483" s="159"/>
      <c r="FH483" s="159"/>
      <c r="FI483" s="159"/>
      <c r="FJ483" s="159"/>
      <c r="FK483" s="159"/>
      <c r="FL483" s="159"/>
      <c r="FM483" s="159"/>
      <c r="FN483" s="159"/>
      <c r="FO483" s="159"/>
      <c r="FP483" s="159"/>
      <c r="FQ483" s="159"/>
      <c r="FR483" s="159"/>
      <c r="FS483" s="159"/>
      <c r="FT483" s="159"/>
      <c r="FU483" s="159"/>
      <c r="FV483" s="159"/>
      <c r="FW483" s="159"/>
      <c r="FX483" s="159"/>
      <c r="FY483" s="159"/>
      <c r="FZ483" s="159"/>
      <c r="GA483" s="159"/>
      <c r="GB483" s="159"/>
      <c r="GC483" s="159"/>
      <c r="GD483" s="159"/>
      <c r="GE483" s="159"/>
      <c r="GF483" s="159"/>
      <c r="GG483" s="159"/>
      <c r="GH483" s="159"/>
    </row>
    <row r="484" customFormat="false" ht="12.75" hidden="false" customHeight="false" outlineLevel="0" collapsed="false">
      <c r="A484" s="168"/>
      <c r="B484" s="149"/>
      <c r="C484" s="149"/>
      <c r="D484" s="149"/>
      <c r="E484" s="149"/>
      <c r="F484" s="149"/>
      <c r="G484" s="149"/>
      <c r="H484" s="148"/>
      <c r="I484" s="170"/>
      <c r="R484" s="148"/>
      <c r="S484" s="158"/>
      <c r="T484" s="159"/>
      <c r="U484" s="159"/>
      <c r="V484" s="159"/>
      <c r="W484" s="159"/>
      <c r="X484" s="159"/>
      <c r="Y484" s="159"/>
      <c r="Z484" s="159"/>
      <c r="AA484" s="159"/>
      <c r="AB484" s="159"/>
      <c r="AC484" s="159"/>
      <c r="AD484" s="159"/>
      <c r="AE484" s="159"/>
      <c r="AF484" s="159"/>
      <c r="AG484" s="159"/>
      <c r="AH484" s="159"/>
      <c r="AI484" s="159"/>
      <c r="AJ484" s="159"/>
      <c r="AK484" s="159"/>
      <c r="AL484" s="159"/>
      <c r="AM484" s="159"/>
      <c r="AN484" s="159"/>
      <c r="AO484" s="159"/>
      <c r="AP484" s="159"/>
      <c r="AQ484" s="159"/>
      <c r="AR484" s="159"/>
      <c r="AS484" s="159"/>
      <c r="AT484" s="159"/>
      <c r="AU484" s="159"/>
      <c r="AV484" s="159"/>
      <c r="AW484" s="159"/>
      <c r="AX484" s="159"/>
      <c r="AY484" s="159"/>
      <c r="AZ484" s="159"/>
      <c r="BA484" s="159"/>
      <c r="BB484" s="159"/>
      <c r="BC484" s="159"/>
      <c r="BD484" s="159"/>
      <c r="BE484" s="159"/>
      <c r="BF484" s="159"/>
      <c r="BG484" s="159"/>
      <c r="BH484" s="159"/>
      <c r="BI484" s="159"/>
      <c r="BJ484" s="159"/>
      <c r="BK484" s="159"/>
      <c r="BL484" s="159"/>
      <c r="BM484" s="159"/>
      <c r="BN484" s="159"/>
      <c r="BO484" s="159"/>
      <c r="BP484" s="159"/>
      <c r="BQ484" s="159"/>
      <c r="BR484" s="159"/>
      <c r="BS484" s="159"/>
      <c r="BT484" s="159"/>
      <c r="BU484" s="159"/>
      <c r="BV484" s="159"/>
      <c r="BW484" s="159"/>
      <c r="BX484" s="159"/>
      <c r="BY484" s="159"/>
      <c r="BZ484" s="159"/>
      <c r="CA484" s="159"/>
      <c r="CB484" s="159"/>
      <c r="CC484" s="159"/>
      <c r="CD484" s="159"/>
      <c r="CE484" s="159"/>
      <c r="CF484" s="159"/>
      <c r="CG484" s="159"/>
      <c r="CH484" s="159"/>
      <c r="CI484" s="159"/>
      <c r="CJ484" s="159"/>
      <c r="CK484" s="159"/>
      <c r="CL484" s="159"/>
      <c r="CM484" s="159"/>
      <c r="CN484" s="159"/>
      <c r="CO484" s="159"/>
      <c r="CP484" s="159"/>
      <c r="CQ484" s="159"/>
      <c r="CR484" s="159"/>
      <c r="CS484" s="159"/>
      <c r="CT484" s="159"/>
      <c r="CU484" s="159"/>
      <c r="CV484" s="159"/>
      <c r="CW484" s="159"/>
      <c r="CX484" s="159"/>
      <c r="CY484" s="159"/>
      <c r="CZ484" s="159"/>
      <c r="DA484" s="159"/>
      <c r="DB484" s="159"/>
      <c r="DC484" s="159"/>
      <c r="DD484" s="159"/>
      <c r="DE484" s="159"/>
      <c r="DF484" s="159"/>
      <c r="DG484" s="159"/>
      <c r="DH484" s="159"/>
      <c r="DI484" s="159"/>
      <c r="DJ484" s="159"/>
      <c r="DK484" s="159"/>
      <c r="DL484" s="159"/>
      <c r="DM484" s="159"/>
      <c r="DN484" s="159"/>
      <c r="DO484" s="159"/>
      <c r="DP484" s="159"/>
      <c r="DQ484" s="159"/>
      <c r="DR484" s="159"/>
      <c r="DS484" s="159"/>
      <c r="DT484" s="159"/>
      <c r="DU484" s="159"/>
      <c r="DV484" s="159"/>
      <c r="DW484" s="159"/>
      <c r="DX484" s="159"/>
      <c r="DY484" s="159"/>
      <c r="DZ484" s="159"/>
      <c r="EA484" s="159"/>
      <c r="EB484" s="159"/>
      <c r="EC484" s="159"/>
      <c r="ED484" s="159"/>
      <c r="EE484" s="159"/>
      <c r="EF484" s="159"/>
      <c r="EG484" s="159"/>
      <c r="EH484" s="159"/>
      <c r="EI484" s="159"/>
      <c r="EJ484" s="159"/>
      <c r="EK484" s="159"/>
      <c r="EL484" s="159"/>
      <c r="EM484" s="159"/>
      <c r="EN484" s="159"/>
      <c r="EO484" s="159"/>
      <c r="EP484" s="159"/>
      <c r="EQ484" s="159"/>
      <c r="ER484" s="159"/>
      <c r="ES484" s="159"/>
      <c r="ET484" s="159"/>
      <c r="EU484" s="159"/>
      <c r="EV484" s="159"/>
      <c r="EW484" s="159"/>
      <c r="EX484" s="159"/>
      <c r="EY484" s="159"/>
      <c r="EZ484" s="159"/>
      <c r="FA484" s="159"/>
      <c r="FB484" s="159"/>
      <c r="FC484" s="159"/>
      <c r="FD484" s="159"/>
      <c r="FE484" s="159"/>
      <c r="FF484" s="159"/>
      <c r="FG484" s="159"/>
      <c r="FH484" s="159"/>
      <c r="FI484" s="159"/>
      <c r="FJ484" s="159"/>
      <c r="FK484" s="159"/>
      <c r="FL484" s="159"/>
      <c r="FM484" s="159"/>
      <c r="FN484" s="159"/>
      <c r="FO484" s="159"/>
      <c r="FP484" s="159"/>
      <c r="FQ484" s="159"/>
      <c r="FR484" s="159"/>
      <c r="FS484" s="159"/>
      <c r="FT484" s="159"/>
      <c r="FU484" s="159"/>
      <c r="FV484" s="159"/>
      <c r="FW484" s="159"/>
      <c r="FX484" s="159"/>
      <c r="FY484" s="159"/>
      <c r="FZ484" s="159"/>
      <c r="GA484" s="159"/>
      <c r="GB484" s="159"/>
      <c r="GC484" s="159"/>
      <c r="GD484" s="159"/>
      <c r="GE484" s="159"/>
      <c r="GF484" s="159"/>
      <c r="GG484" s="159"/>
      <c r="GH484" s="159"/>
    </row>
    <row r="485" customFormat="false" ht="12.75" hidden="false" customHeight="false" outlineLevel="0" collapsed="false">
      <c r="A485" s="168"/>
      <c r="B485" s="149"/>
      <c r="C485" s="149"/>
      <c r="D485" s="149"/>
      <c r="E485" s="149"/>
      <c r="F485" s="149"/>
      <c r="G485" s="149"/>
      <c r="H485" s="148"/>
      <c r="I485" s="170"/>
      <c r="R485" s="148"/>
      <c r="S485" s="158"/>
      <c r="T485" s="159"/>
      <c r="U485" s="159"/>
      <c r="V485" s="159"/>
      <c r="W485" s="159"/>
      <c r="X485" s="159"/>
      <c r="Y485" s="159"/>
      <c r="Z485" s="159"/>
      <c r="AA485" s="159"/>
      <c r="AB485" s="159"/>
      <c r="AC485" s="159"/>
      <c r="AD485" s="159"/>
      <c r="AE485" s="159"/>
      <c r="AF485" s="159"/>
      <c r="AG485" s="159"/>
      <c r="AH485" s="159"/>
      <c r="AI485" s="159"/>
      <c r="AJ485" s="159"/>
      <c r="AK485" s="159"/>
      <c r="AL485" s="159"/>
      <c r="AM485" s="159"/>
      <c r="AN485" s="159"/>
      <c r="AO485" s="159"/>
      <c r="AP485" s="159"/>
      <c r="AQ485" s="159"/>
      <c r="AR485" s="159"/>
      <c r="AS485" s="159"/>
      <c r="AT485" s="159"/>
      <c r="AU485" s="159"/>
      <c r="AV485" s="159"/>
      <c r="AW485" s="159"/>
      <c r="AX485" s="159"/>
      <c r="AY485" s="159"/>
      <c r="AZ485" s="159"/>
      <c r="BA485" s="159"/>
      <c r="BB485" s="159"/>
      <c r="BC485" s="159"/>
      <c r="BD485" s="159"/>
      <c r="BE485" s="159"/>
      <c r="BF485" s="159"/>
      <c r="BG485" s="159"/>
      <c r="BH485" s="159"/>
      <c r="BI485" s="159"/>
      <c r="BJ485" s="159"/>
      <c r="BK485" s="159"/>
      <c r="BL485" s="159"/>
      <c r="BM485" s="159"/>
      <c r="BN485" s="159"/>
      <c r="BO485" s="159"/>
      <c r="BP485" s="159"/>
      <c r="BQ485" s="159"/>
      <c r="BR485" s="159"/>
      <c r="BS485" s="159"/>
      <c r="BT485" s="159"/>
      <c r="BU485" s="159"/>
      <c r="BV485" s="159"/>
      <c r="BW485" s="159"/>
      <c r="BX485" s="159"/>
      <c r="BY485" s="159"/>
      <c r="BZ485" s="159"/>
      <c r="CA485" s="159"/>
      <c r="CB485" s="159"/>
      <c r="CC485" s="159"/>
      <c r="CD485" s="159"/>
      <c r="CE485" s="159"/>
      <c r="CF485" s="159"/>
      <c r="CG485" s="159"/>
      <c r="CH485" s="159"/>
      <c r="CI485" s="159"/>
      <c r="CJ485" s="159"/>
      <c r="CK485" s="159"/>
      <c r="CL485" s="159"/>
      <c r="CM485" s="159"/>
      <c r="CN485" s="159"/>
      <c r="CO485" s="159"/>
      <c r="CP485" s="159"/>
      <c r="CQ485" s="159"/>
      <c r="CR485" s="159"/>
      <c r="CS485" s="159"/>
      <c r="CT485" s="159"/>
      <c r="CU485" s="159"/>
      <c r="CV485" s="159"/>
      <c r="CW485" s="159"/>
      <c r="CX485" s="159"/>
      <c r="CY485" s="159"/>
      <c r="CZ485" s="159"/>
      <c r="DA485" s="159"/>
      <c r="DB485" s="159"/>
      <c r="DC485" s="159"/>
      <c r="DD485" s="159"/>
      <c r="DE485" s="159"/>
      <c r="DF485" s="159"/>
      <c r="DG485" s="159"/>
      <c r="DH485" s="159"/>
      <c r="DI485" s="159"/>
      <c r="DJ485" s="159"/>
      <c r="DK485" s="159"/>
      <c r="DL485" s="159"/>
      <c r="DM485" s="159"/>
      <c r="DN485" s="159"/>
      <c r="DO485" s="159"/>
      <c r="DP485" s="159"/>
      <c r="DQ485" s="159"/>
      <c r="DR485" s="159"/>
      <c r="DS485" s="159"/>
      <c r="DT485" s="159"/>
      <c r="DU485" s="159"/>
      <c r="DV485" s="159"/>
      <c r="DW485" s="159"/>
      <c r="DX485" s="159"/>
      <c r="DY485" s="159"/>
      <c r="DZ485" s="159"/>
      <c r="EA485" s="159"/>
      <c r="EB485" s="159"/>
      <c r="EC485" s="159"/>
      <c r="ED485" s="159"/>
      <c r="EE485" s="159"/>
      <c r="EF485" s="159"/>
      <c r="EG485" s="159"/>
      <c r="EH485" s="159"/>
      <c r="EI485" s="159"/>
      <c r="EJ485" s="159"/>
      <c r="EK485" s="159"/>
      <c r="EL485" s="159"/>
      <c r="EM485" s="159"/>
      <c r="EN485" s="159"/>
      <c r="EO485" s="159"/>
      <c r="EP485" s="159"/>
      <c r="EQ485" s="159"/>
      <c r="ER485" s="159"/>
      <c r="ES485" s="159"/>
      <c r="ET485" s="159"/>
      <c r="EU485" s="159"/>
      <c r="EV485" s="159"/>
      <c r="EW485" s="159"/>
      <c r="EX485" s="159"/>
      <c r="EY485" s="159"/>
      <c r="EZ485" s="159"/>
      <c r="FA485" s="159"/>
      <c r="FB485" s="159"/>
      <c r="FC485" s="159"/>
      <c r="FD485" s="159"/>
      <c r="FE485" s="159"/>
      <c r="FF485" s="159"/>
      <c r="FG485" s="159"/>
      <c r="FH485" s="159"/>
      <c r="FI485" s="159"/>
      <c r="FJ485" s="159"/>
      <c r="FK485" s="159"/>
      <c r="FL485" s="159"/>
      <c r="FM485" s="159"/>
      <c r="FN485" s="159"/>
      <c r="FO485" s="159"/>
      <c r="FP485" s="159"/>
      <c r="FQ485" s="159"/>
      <c r="FR485" s="159"/>
      <c r="FS485" s="159"/>
      <c r="FT485" s="159"/>
      <c r="FU485" s="159"/>
      <c r="FV485" s="159"/>
      <c r="FW485" s="159"/>
      <c r="FX485" s="159"/>
      <c r="FY485" s="159"/>
      <c r="FZ485" s="159"/>
      <c r="GA485" s="159"/>
      <c r="GB485" s="159"/>
      <c r="GC485" s="159"/>
      <c r="GD485" s="159"/>
      <c r="GE485" s="159"/>
      <c r="GF485" s="159"/>
      <c r="GG485" s="159"/>
      <c r="GH485" s="159"/>
    </row>
    <row r="486" customFormat="false" ht="12.75" hidden="false" customHeight="false" outlineLevel="0" collapsed="false">
      <c r="A486" s="168"/>
      <c r="B486" s="149"/>
      <c r="C486" s="149"/>
      <c r="D486" s="149"/>
      <c r="E486" s="149"/>
      <c r="F486" s="149"/>
      <c r="G486" s="149"/>
      <c r="H486" s="148"/>
      <c r="I486" s="170"/>
      <c r="R486" s="148"/>
      <c r="S486" s="158"/>
      <c r="T486" s="159"/>
      <c r="U486" s="159"/>
      <c r="V486" s="159"/>
      <c r="W486" s="159"/>
      <c r="X486" s="159"/>
      <c r="Y486" s="159"/>
      <c r="Z486" s="159"/>
      <c r="AA486" s="159"/>
      <c r="AB486" s="159"/>
      <c r="AC486" s="159"/>
      <c r="AD486" s="159"/>
      <c r="AE486" s="159"/>
      <c r="AF486" s="159"/>
      <c r="AG486" s="159"/>
      <c r="AH486" s="159"/>
      <c r="AI486" s="159"/>
      <c r="AJ486" s="159"/>
      <c r="AK486" s="159"/>
      <c r="AL486" s="159"/>
      <c r="AM486" s="159"/>
      <c r="AN486" s="159"/>
      <c r="AO486" s="159"/>
      <c r="AP486" s="159"/>
      <c r="AQ486" s="159"/>
      <c r="AR486" s="159"/>
      <c r="AS486" s="159"/>
      <c r="AT486" s="159"/>
      <c r="AU486" s="159"/>
      <c r="AV486" s="159"/>
      <c r="AW486" s="159"/>
      <c r="AX486" s="159"/>
      <c r="AY486" s="159"/>
      <c r="AZ486" s="159"/>
      <c r="BA486" s="159"/>
      <c r="BB486" s="159"/>
      <c r="BC486" s="159"/>
      <c r="BD486" s="159"/>
      <c r="BE486" s="159"/>
      <c r="BF486" s="159"/>
      <c r="BG486" s="159"/>
      <c r="BH486" s="159"/>
      <c r="BI486" s="159"/>
      <c r="BJ486" s="159"/>
      <c r="BK486" s="159"/>
      <c r="BL486" s="159"/>
      <c r="BM486" s="159"/>
      <c r="BN486" s="159"/>
      <c r="BO486" s="159"/>
      <c r="BP486" s="159"/>
      <c r="BQ486" s="159"/>
      <c r="BR486" s="159"/>
      <c r="BS486" s="159"/>
      <c r="BT486" s="159"/>
      <c r="BU486" s="159"/>
      <c r="BV486" s="159"/>
      <c r="BW486" s="159"/>
      <c r="BX486" s="159"/>
      <c r="BY486" s="159"/>
      <c r="BZ486" s="159"/>
      <c r="CA486" s="159"/>
      <c r="CB486" s="159"/>
      <c r="CC486" s="159"/>
      <c r="CD486" s="159"/>
      <c r="CE486" s="159"/>
      <c r="CF486" s="159"/>
      <c r="CG486" s="159"/>
      <c r="CH486" s="159"/>
      <c r="CI486" s="159"/>
      <c r="CJ486" s="159"/>
      <c r="CK486" s="159"/>
      <c r="CL486" s="159"/>
      <c r="CM486" s="159"/>
      <c r="CN486" s="159"/>
      <c r="CO486" s="159"/>
      <c r="CP486" s="159"/>
      <c r="CQ486" s="159"/>
      <c r="CR486" s="159"/>
      <c r="CS486" s="159"/>
      <c r="CT486" s="159"/>
      <c r="CU486" s="159"/>
      <c r="CV486" s="159"/>
      <c r="CW486" s="159"/>
      <c r="CX486" s="159"/>
      <c r="CY486" s="159"/>
      <c r="CZ486" s="159"/>
      <c r="DA486" s="159"/>
      <c r="DB486" s="159"/>
      <c r="DC486" s="159"/>
      <c r="DD486" s="159"/>
      <c r="DE486" s="159"/>
      <c r="DF486" s="159"/>
      <c r="DG486" s="159"/>
      <c r="DH486" s="159"/>
      <c r="DI486" s="159"/>
      <c r="DJ486" s="159"/>
      <c r="DK486" s="159"/>
      <c r="DL486" s="159"/>
      <c r="DM486" s="159"/>
      <c r="DN486" s="159"/>
      <c r="DO486" s="159"/>
      <c r="DP486" s="159"/>
      <c r="DQ486" s="159"/>
      <c r="DR486" s="159"/>
      <c r="DS486" s="159"/>
      <c r="DT486" s="159"/>
      <c r="DU486" s="159"/>
      <c r="DV486" s="159"/>
      <c r="DW486" s="159"/>
      <c r="DX486" s="159"/>
      <c r="DY486" s="159"/>
      <c r="DZ486" s="159"/>
      <c r="EA486" s="159"/>
      <c r="EB486" s="159"/>
      <c r="EC486" s="159"/>
      <c r="ED486" s="159"/>
      <c r="EE486" s="159"/>
      <c r="EF486" s="159"/>
      <c r="EG486" s="159"/>
      <c r="EH486" s="159"/>
      <c r="EI486" s="159"/>
      <c r="EJ486" s="159"/>
      <c r="EK486" s="159"/>
      <c r="EL486" s="159"/>
      <c r="EM486" s="159"/>
      <c r="EN486" s="159"/>
      <c r="EO486" s="159"/>
      <c r="EP486" s="159"/>
      <c r="EQ486" s="159"/>
      <c r="ER486" s="159"/>
      <c r="ES486" s="159"/>
      <c r="ET486" s="159"/>
      <c r="EU486" s="159"/>
      <c r="EV486" s="159"/>
      <c r="EW486" s="159"/>
      <c r="EX486" s="159"/>
      <c r="EY486" s="159"/>
      <c r="EZ486" s="159"/>
      <c r="FA486" s="159"/>
      <c r="FB486" s="159"/>
      <c r="FC486" s="159"/>
      <c r="FD486" s="159"/>
      <c r="FE486" s="159"/>
      <c r="FF486" s="159"/>
      <c r="FG486" s="159"/>
      <c r="FH486" s="159"/>
      <c r="FI486" s="159"/>
      <c r="FJ486" s="159"/>
      <c r="FK486" s="159"/>
      <c r="FL486" s="159"/>
      <c r="FM486" s="159"/>
      <c r="FN486" s="159"/>
      <c r="FO486" s="159"/>
      <c r="FP486" s="159"/>
      <c r="FQ486" s="159"/>
      <c r="FR486" s="159"/>
      <c r="FS486" s="159"/>
      <c r="FT486" s="159"/>
      <c r="FU486" s="159"/>
      <c r="FV486" s="159"/>
      <c r="FW486" s="159"/>
      <c r="FX486" s="159"/>
      <c r="FY486" s="159"/>
      <c r="FZ486" s="159"/>
      <c r="GA486" s="159"/>
      <c r="GB486" s="159"/>
      <c r="GC486" s="159"/>
      <c r="GD486" s="159"/>
      <c r="GE486" s="159"/>
      <c r="GF486" s="159"/>
      <c r="GG486" s="159"/>
      <c r="GH486" s="159"/>
    </row>
    <row r="487" customFormat="false" ht="12.75" hidden="false" customHeight="false" outlineLevel="0" collapsed="false">
      <c r="A487" s="168"/>
      <c r="B487" s="149"/>
      <c r="C487" s="149"/>
      <c r="D487" s="149"/>
      <c r="E487" s="149"/>
      <c r="F487" s="149"/>
      <c r="G487" s="149"/>
      <c r="H487" s="148"/>
      <c r="I487" s="170"/>
      <c r="R487" s="148"/>
      <c r="S487" s="158"/>
      <c r="T487" s="159"/>
      <c r="U487" s="159"/>
      <c r="V487" s="159"/>
      <c r="W487" s="159"/>
      <c r="X487" s="159"/>
      <c r="Y487" s="159"/>
      <c r="Z487" s="159"/>
      <c r="AA487" s="159"/>
      <c r="AB487" s="159"/>
      <c r="AC487" s="159"/>
      <c r="AD487" s="159"/>
      <c r="AE487" s="159"/>
      <c r="AF487" s="159"/>
      <c r="AG487" s="159"/>
      <c r="AH487" s="159"/>
      <c r="AI487" s="159"/>
      <c r="AJ487" s="159"/>
      <c r="AK487" s="159"/>
      <c r="AL487" s="159"/>
      <c r="AM487" s="159"/>
      <c r="AN487" s="159"/>
      <c r="AO487" s="159"/>
      <c r="AP487" s="159"/>
      <c r="AQ487" s="159"/>
      <c r="AR487" s="159"/>
      <c r="AS487" s="159"/>
      <c r="AT487" s="159"/>
      <c r="AU487" s="159"/>
      <c r="AV487" s="159"/>
      <c r="AW487" s="159"/>
      <c r="AX487" s="159"/>
      <c r="AY487" s="159"/>
      <c r="AZ487" s="159"/>
      <c r="BA487" s="159"/>
      <c r="BB487" s="159"/>
      <c r="BC487" s="159"/>
      <c r="BD487" s="159"/>
      <c r="BE487" s="159"/>
      <c r="BF487" s="159"/>
      <c r="BG487" s="159"/>
      <c r="BH487" s="159"/>
      <c r="BI487" s="159"/>
      <c r="BJ487" s="159"/>
      <c r="BK487" s="159"/>
      <c r="BL487" s="159"/>
      <c r="BM487" s="159"/>
      <c r="BN487" s="159"/>
      <c r="BO487" s="159"/>
      <c r="BP487" s="159"/>
      <c r="BQ487" s="159"/>
      <c r="BR487" s="159"/>
      <c r="BS487" s="159"/>
      <c r="BT487" s="159"/>
      <c r="BU487" s="159"/>
      <c r="BV487" s="159"/>
      <c r="BW487" s="159"/>
      <c r="BX487" s="159"/>
      <c r="BY487" s="159"/>
      <c r="BZ487" s="159"/>
      <c r="CA487" s="159"/>
      <c r="CB487" s="159"/>
      <c r="CC487" s="159"/>
      <c r="CD487" s="159"/>
      <c r="CE487" s="159"/>
      <c r="CF487" s="159"/>
      <c r="CG487" s="159"/>
      <c r="CH487" s="159"/>
      <c r="CI487" s="159"/>
      <c r="CJ487" s="159"/>
      <c r="CK487" s="159"/>
      <c r="CL487" s="159"/>
      <c r="CM487" s="159"/>
      <c r="CN487" s="159"/>
      <c r="CO487" s="159"/>
      <c r="CP487" s="159"/>
      <c r="CQ487" s="159"/>
      <c r="CR487" s="159"/>
      <c r="CS487" s="159"/>
      <c r="CT487" s="159"/>
      <c r="CU487" s="159"/>
      <c r="CV487" s="159"/>
      <c r="CW487" s="159"/>
      <c r="CX487" s="159"/>
      <c r="CY487" s="159"/>
      <c r="CZ487" s="159"/>
      <c r="DA487" s="159"/>
      <c r="DB487" s="159"/>
      <c r="DC487" s="159"/>
      <c r="DD487" s="159"/>
      <c r="DE487" s="159"/>
      <c r="DF487" s="159"/>
      <c r="DG487" s="159"/>
      <c r="DH487" s="159"/>
      <c r="DI487" s="159"/>
      <c r="DJ487" s="159"/>
      <c r="DK487" s="159"/>
      <c r="DL487" s="159"/>
      <c r="DM487" s="159"/>
      <c r="DN487" s="159"/>
      <c r="DO487" s="159"/>
      <c r="DP487" s="159"/>
      <c r="DQ487" s="159"/>
      <c r="DR487" s="159"/>
      <c r="DS487" s="159"/>
      <c r="DT487" s="159"/>
      <c r="DU487" s="159"/>
      <c r="DV487" s="159"/>
      <c r="DW487" s="159"/>
      <c r="DX487" s="159"/>
      <c r="DY487" s="159"/>
      <c r="DZ487" s="159"/>
      <c r="EA487" s="159"/>
      <c r="EB487" s="159"/>
      <c r="EC487" s="159"/>
      <c r="ED487" s="159"/>
      <c r="EE487" s="159"/>
      <c r="EF487" s="159"/>
      <c r="EG487" s="159"/>
      <c r="EH487" s="159"/>
      <c r="EI487" s="159"/>
      <c r="EJ487" s="159"/>
      <c r="EK487" s="159"/>
      <c r="EL487" s="159"/>
      <c r="EM487" s="159"/>
      <c r="EN487" s="159"/>
      <c r="EO487" s="159"/>
      <c r="EP487" s="159"/>
      <c r="EQ487" s="159"/>
      <c r="ER487" s="159"/>
      <c r="ES487" s="159"/>
      <c r="ET487" s="159"/>
      <c r="EU487" s="159"/>
      <c r="EV487" s="159"/>
      <c r="EW487" s="159"/>
      <c r="EX487" s="159"/>
      <c r="EY487" s="159"/>
      <c r="EZ487" s="159"/>
      <c r="FA487" s="159"/>
      <c r="FB487" s="159"/>
      <c r="FC487" s="159"/>
      <c r="FD487" s="159"/>
      <c r="FE487" s="159"/>
      <c r="FF487" s="159"/>
      <c r="FG487" s="159"/>
      <c r="FH487" s="159"/>
      <c r="FI487" s="159"/>
      <c r="FJ487" s="159"/>
      <c r="FK487" s="159"/>
      <c r="FL487" s="159"/>
      <c r="FM487" s="159"/>
      <c r="FN487" s="159"/>
      <c r="FO487" s="159"/>
      <c r="FP487" s="159"/>
      <c r="FQ487" s="159"/>
      <c r="FR487" s="159"/>
      <c r="FS487" s="159"/>
      <c r="FT487" s="159"/>
      <c r="FU487" s="159"/>
      <c r="FV487" s="159"/>
      <c r="FW487" s="159"/>
      <c r="FX487" s="159"/>
      <c r="FY487" s="159"/>
      <c r="FZ487" s="159"/>
      <c r="GA487" s="159"/>
      <c r="GB487" s="159"/>
      <c r="GC487" s="159"/>
      <c r="GD487" s="159"/>
      <c r="GE487" s="159"/>
      <c r="GF487" s="159"/>
      <c r="GG487" s="159"/>
      <c r="GH487" s="159"/>
    </row>
    <row r="488" customFormat="false" ht="12.75" hidden="false" customHeight="false" outlineLevel="0" collapsed="false">
      <c r="A488" s="168"/>
      <c r="B488" s="149"/>
      <c r="C488" s="149"/>
      <c r="D488" s="149"/>
      <c r="E488" s="149"/>
      <c r="F488" s="149"/>
      <c r="G488" s="149"/>
      <c r="H488" s="148"/>
      <c r="I488" s="170"/>
      <c r="R488" s="148"/>
      <c r="S488" s="158"/>
      <c r="T488" s="159"/>
      <c r="U488" s="159"/>
      <c r="V488" s="159"/>
      <c r="W488" s="159"/>
      <c r="X488" s="159"/>
      <c r="Y488" s="159"/>
      <c r="Z488" s="159"/>
      <c r="AA488" s="159"/>
      <c r="AB488" s="159"/>
      <c r="AC488" s="159"/>
      <c r="AD488" s="159"/>
      <c r="AE488" s="159"/>
      <c r="AF488" s="159"/>
      <c r="AG488" s="159"/>
      <c r="AH488" s="159"/>
      <c r="AI488" s="159"/>
      <c r="AJ488" s="159"/>
      <c r="AK488" s="159"/>
      <c r="AL488" s="159"/>
      <c r="AM488" s="159"/>
      <c r="AN488" s="159"/>
      <c r="AO488" s="159"/>
      <c r="AP488" s="159"/>
      <c r="AQ488" s="159"/>
      <c r="AR488" s="159"/>
      <c r="AS488" s="159"/>
      <c r="AT488" s="159"/>
      <c r="AU488" s="159"/>
      <c r="AV488" s="159"/>
      <c r="AW488" s="159"/>
      <c r="AX488" s="159"/>
      <c r="AY488" s="159"/>
      <c r="AZ488" s="159"/>
      <c r="BA488" s="159"/>
      <c r="BB488" s="159"/>
      <c r="BC488" s="159"/>
      <c r="BD488" s="159"/>
      <c r="BE488" s="159"/>
      <c r="BF488" s="159"/>
      <c r="BG488" s="159"/>
      <c r="BH488" s="159"/>
      <c r="BI488" s="159"/>
      <c r="BJ488" s="159"/>
      <c r="BK488" s="159"/>
      <c r="BL488" s="159"/>
      <c r="BM488" s="159"/>
      <c r="BN488" s="159"/>
      <c r="BO488" s="159"/>
      <c r="BP488" s="159"/>
      <c r="BQ488" s="159"/>
      <c r="BR488" s="159"/>
      <c r="BS488" s="159"/>
      <c r="BT488" s="159"/>
      <c r="BU488" s="159"/>
      <c r="BV488" s="159"/>
      <c r="BW488" s="159"/>
      <c r="BX488" s="159"/>
      <c r="BY488" s="159"/>
      <c r="BZ488" s="159"/>
      <c r="CA488" s="159"/>
      <c r="CB488" s="159"/>
      <c r="CC488" s="159"/>
      <c r="CD488" s="159"/>
      <c r="CE488" s="159"/>
      <c r="CF488" s="159"/>
      <c r="CG488" s="159"/>
      <c r="CH488" s="159"/>
      <c r="CI488" s="159"/>
      <c r="CJ488" s="159"/>
      <c r="CK488" s="159"/>
      <c r="CL488" s="159"/>
      <c r="CM488" s="159"/>
      <c r="CN488" s="159"/>
      <c r="CO488" s="159"/>
      <c r="CP488" s="159"/>
      <c r="CQ488" s="159"/>
      <c r="CR488" s="159"/>
      <c r="CS488" s="159"/>
      <c r="CT488" s="159"/>
      <c r="CU488" s="159"/>
      <c r="CV488" s="159"/>
      <c r="CW488" s="159"/>
      <c r="CX488" s="159"/>
      <c r="CY488" s="159"/>
      <c r="CZ488" s="159"/>
      <c r="DA488" s="159"/>
      <c r="DB488" s="159"/>
      <c r="DC488" s="159"/>
      <c r="DD488" s="159"/>
      <c r="DE488" s="159"/>
      <c r="DF488" s="159"/>
      <c r="DG488" s="159"/>
      <c r="DH488" s="159"/>
      <c r="DI488" s="159"/>
      <c r="DJ488" s="159"/>
      <c r="DK488" s="159"/>
      <c r="DL488" s="159"/>
      <c r="DM488" s="159"/>
      <c r="DN488" s="159"/>
      <c r="DO488" s="159"/>
      <c r="DP488" s="159"/>
      <c r="DQ488" s="159"/>
      <c r="DR488" s="159"/>
      <c r="DS488" s="159"/>
      <c r="DT488" s="159"/>
      <c r="DU488" s="159"/>
      <c r="DV488" s="159"/>
      <c r="DW488" s="159"/>
      <c r="DX488" s="159"/>
      <c r="DY488" s="159"/>
      <c r="DZ488" s="159"/>
      <c r="EA488" s="159"/>
      <c r="EB488" s="159"/>
      <c r="EC488" s="159"/>
      <c r="ED488" s="159"/>
      <c r="EE488" s="159"/>
      <c r="EF488" s="159"/>
      <c r="EG488" s="159"/>
      <c r="EH488" s="159"/>
      <c r="EI488" s="159"/>
      <c r="EJ488" s="159"/>
      <c r="EK488" s="159"/>
      <c r="EL488" s="159"/>
      <c r="EM488" s="159"/>
      <c r="EN488" s="159"/>
      <c r="EO488" s="159"/>
      <c r="EP488" s="159"/>
      <c r="EQ488" s="159"/>
      <c r="ER488" s="159"/>
      <c r="ES488" s="159"/>
      <c r="ET488" s="159"/>
      <c r="EU488" s="159"/>
      <c r="EV488" s="159"/>
      <c r="EW488" s="159"/>
      <c r="EX488" s="159"/>
      <c r="EY488" s="159"/>
      <c r="EZ488" s="159"/>
      <c r="FA488" s="159"/>
      <c r="FB488" s="159"/>
      <c r="FC488" s="159"/>
      <c r="FD488" s="159"/>
      <c r="FE488" s="159"/>
      <c r="FF488" s="159"/>
      <c r="FG488" s="159"/>
      <c r="FH488" s="159"/>
      <c r="FI488" s="159"/>
      <c r="FJ488" s="159"/>
      <c r="FK488" s="159"/>
      <c r="FL488" s="159"/>
      <c r="FM488" s="159"/>
      <c r="FN488" s="159"/>
      <c r="FO488" s="159"/>
      <c r="FP488" s="159"/>
      <c r="FQ488" s="159"/>
      <c r="FR488" s="159"/>
      <c r="FS488" s="159"/>
      <c r="FT488" s="159"/>
      <c r="FU488" s="159"/>
      <c r="FV488" s="159"/>
      <c r="FW488" s="159"/>
      <c r="FX488" s="159"/>
      <c r="FY488" s="159"/>
      <c r="FZ488" s="159"/>
      <c r="GA488" s="159"/>
      <c r="GB488" s="159"/>
      <c r="GC488" s="159"/>
      <c r="GD488" s="159"/>
      <c r="GE488" s="159"/>
      <c r="GF488" s="159"/>
      <c r="GG488" s="159"/>
      <c r="GH488" s="159"/>
    </row>
    <row r="489" customFormat="false" ht="12.75" hidden="false" customHeight="false" outlineLevel="0" collapsed="false">
      <c r="A489" s="168"/>
      <c r="B489" s="149"/>
      <c r="C489" s="149"/>
      <c r="D489" s="149"/>
      <c r="E489" s="149"/>
      <c r="F489" s="149"/>
      <c r="G489" s="149"/>
      <c r="H489" s="148"/>
      <c r="I489" s="170"/>
      <c r="R489" s="148"/>
      <c r="S489" s="158"/>
      <c r="T489" s="159"/>
      <c r="U489" s="159"/>
      <c r="V489" s="159"/>
      <c r="W489" s="159"/>
      <c r="X489" s="159"/>
      <c r="Y489" s="159"/>
      <c r="Z489" s="159"/>
      <c r="AA489" s="159"/>
      <c r="AB489" s="159"/>
      <c r="AC489" s="159"/>
      <c r="AD489" s="159"/>
      <c r="AE489" s="159"/>
      <c r="AF489" s="159"/>
      <c r="AG489" s="159"/>
      <c r="AH489" s="159"/>
      <c r="AI489" s="159"/>
      <c r="AJ489" s="159"/>
      <c r="AK489" s="159"/>
      <c r="AL489" s="159"/>
      <c r="AM489" s="159"/>
      <c r="AN489" s="159"/>
      <c r="AO489" s="159"/>
      <c r="AP489" s="159"/>
      <c r="AQ489" s="159"/>
      <c r="AR489" s="159"/>
      <c r="AS489" s="159"/>
      <c r="AT489" s="159"/>
      <c r="AU489" s="159"/>
      <c r="AV489" s="159"/>
      <c r="AW489" s="159"/>
      <c r="AX489" s="159"/>
      <c r="AY489" s="159"/>
      <c r="AZ489" s="159"/>
      <c r="BA489" s="159"/>
      <c r="BB489" s="159"/>
      <c r="BC489" s="159"/>
      <c r="BD489" s="159"/>
      <c r="BE489" s="159"/>
      <c r="BF489" s="159"/>
      <c r="BG489" s="159"/>
      <c r="BH489" s="159"/>
      <c r="BI489" s="159"/>
      <c r="BJ489" s="159"/>
      <c r="BK489" s="159"/>
      <c r="BL489" s="159"/>
      <c r="BM489" s="159"/>
      <c r="BN489" s="159"/>
      <c r="BO489" s="159"/>
      <c r="BP489" s="159"/>
      <c r="BQ489" s="159"/>
      <c r="BR489" s="159"/>
      <c r="BS489" s="159"/>
      <c r="BT489" s="159"/>
      <c r="BU489" s="159"/>
      <c r="BV489" s="159"/>
      <c r="BW489" s="159"/>
      <c r="BX489" s="159"/>
      <c r="BY489" s="159"/>
      <c r="BZ489" s="159"/>
      <c r="CA489" s="159"/>
      <c r="CB489" s="159"/>
      <c r="CC489" s="159"/>
      <c r="CD489" s="159"/>
      <c r="CE489" s="159"/>
      <c r="CF489" s="159"/>
      <c r="CG489" s="159"/>
      <c r="CH489" s="159"/>
      <c r="CI489" s="159"/>
      <c r="CJ489" s="159"/>
      <c r="CK489" s="159"/>
      <c r="CL489" s="159"/>
      <c r="CM489" s="159"/>
      <c r="CN489" s="159"/>
      <c r="CO489" s="159"/>
      <c r="CP489" s="159"/>
      <c r="CQ489" s="159"/>
      <c r="CR489" s="159"/>
      <c r="CS489" s="159"/>
      <c r="CT489" s="159"/>
      <c r="CU489" s="159"/>
      <c r="CV489" s="159"/>
      <c r="CW489" s="159"/>
      <c r="CX489" s="159"/>
      <c r="CY489" s="159"/>
      <c r="CZ489" s="159"/>
      <c r="DA489" s="159"/>
      <c r="DB489" s="159"/>
      <c r="DC489" s="159"/>
      <c r="DD489" s="159"/>
      <c r="DE489" s="159"/>
      <c r="DF489" s="159"/>
      <c r="DG489" s="159"/>
      <c r="DH489" s="159"/>
      <c r="DI489" s="159"/>
      <c r="DJ489" s="159"/>
      <c r="DK489" s="159"/>
      <c r="DL489" s="159"/>
      <c r="DM489" s="159"/>
      <c r="DN489" s="159"/>
      <c r="DO489" s="159"/>
      <c r="DP489" s="159"/>
      <c r="DQ489" s="159"/>
      <c r="DR489" s="159"/>
      <c r="DS489" s="159"/>
      <c r="DT489" s="159"/>
      <c r="DU489" s="159"/>
      <c r="DV489" s="159"/>
      <c r="DW489" s="159"/>
      <c r="DX489" s="159"/>
      <c r="DY489" s="159"/>
      <c r="DZ489" s="159"/>
      <c r="EA489" s="159"/>
      <c r="EB489" s="159"/>
      <c r="EC489" s="159"/>
      <c r="ED489" s="159"/>
      <c r="EE489" s="159"/>
      <c r="EF489" s="159"/>
      <c r="EG489" s="159"/>
      <c r="EH489" s="159"/>
      <c r="EI489" s="159"/>
      <c r="EJ489" s="159"/>
      <c r="EK489" s="159"/>
      <c r="EL489" s="159"/>
      <c r="EM489" s="159"/>
      <c r="EN489" s="159"/>
      <c r="EO489" s="159"/>
      <c r="EP489" s="159"/>
      <c r="EQ489" s="159"/>
      <c r="ER489" s="159"/>
      <c r="ES489" s="159"/>
      <c r="ET489" s="159"/>
      <c r="EU489" s="159"/>
      <c r="EV489" s="159"/>
      <c r="EW489" s="159"/>
      <c r="EX489" s="159"/>
      <c r="EY489" s="159"/>
      <c r="EZ489" s="159"/>
      <c r="FA489" s="159"/>
      <c r="FB489" s="159"/>
      <c r="FC489" s="159"/>
      <c r="FD489" s="159"/>
      <c r="FE489" s="159"/>
      <c r="FF489" s="159"/>
      <c r="FG489" s="159"/>
      <c r="FH489" s="159"/>
      <c r="FI489" s="159"/>
      <c r="FJ489" s="159"/>
      <c r="FK489" s="159"/>
      <c r="FL489" s="159"/>
      <c r="FM489" s="159"/>
      <c r="FN489" s="159"/>
      <c r="FO489" s="159"/>
      <c r="FP489" s="159"/>
      <c r="FQ489" s="159"/>
      <c r="FR489" s="159"/>
      <c r="FS489" s="159"/>
      <c r="FT489" s="159"/>
      <c r="FU489" s="159"/>
      <c r="FV489" s="159"/>
      <c r="FW489" s="159"/>
      <c r="FX489" s="159"/>
      <c r="FY489" s="159"/>
      <c r="FZ489" s="159"/>
      <c r="GA489" s="159"/>
      <c r="GB489" s="159"/>
      <c r="GC489" s="159"/>
      <c r="GD489" s="159"/>
      <c r="GE489" s="159"/>
      <c r="GF489" s="159"/>
      <c r="GG489" s="159"/>
      <c r="GH489" s="159"/>
    </row>
    <row r="490" customFormat="false" ht="12.75" hidden="false" customHeight="false" outlineLevel="0" collapsed="false">
      <c r="A490" s="168"/>
      <c r="B490" s="149"/>
      <c r="C490" s="149"/>
      <c r="D490" s="149"/>
      <c r="E490" s="149"/>
      <c r="F490" s="149"/>
      <c r="G490" s="149"/>
      <c r="H490" s="148"/>
      <c r="I490" s="170"/>
      <c r="R490" s="148"/>
      <c r="S490" s="158"/>
      <c r="T490" s="159"/>
      <c r="U490" s="159"/>
      <c r="V490" s="159"/>
      <c r="W490" s="159"/>
      <c r="X490" s="159"/>
      <c r="Y490" s="159"/>
      <c r="Z490" s="159"/>
      <c r="AA490" s="159"/>
      <c r="AB490" s="159"/>
      <c r="AC490" s="159"/>
      <c r="AD490" s="159"/>
      <c r="AE490" s="159"/>
      <c r="AF490" s="159"/>
      <c r="AG490" s="159"/>
      <c r="AH490" s="159"/>
      <c r="AI490" s="159"/>
      <c r="AJ490" s="159"/>
      <c r="AK490" s="159"/>
      <c r="AL490" s="159"/>
      <c r="AM490" s="159"/>
      <c r="AN490" s="159"/>
      <c r="AO490" s="159"/>
      <c r="AP490" s="159"/>
      <c r="AQ490" s="159"/>
      <c r="AR490" s="159"/>
      <c r="AS490" s="159"/>
      <c r="AT490" s="159"/>
      <c r="AU490" s="159"/>
      <c r="AV490" s="159"/>
      <c r="AW490" s="159"/>
      <c r="AX490" s="159"/>
      <c r="AY490" s="159"/>
      <c r="AZ490" s="159"/>
      <c r="BA490" s="159"/>
      <c r="BB490" s="159"/>
      <c r="BC490" s="159"/>
      <c r="BD490" s="159"/>
      <c r="BE490" s="159"/>
      <c r="BF490" s="159"/>
      <c r="BG490" s="159"/>
      <c r="BH490" s="159"/>
      <c r="BI490" s="159"/>
      <c r="BJ490" s="159"/>
      <c r="BK490" s="159"/>
      <c r="BL490" s="159"/>
      <c r="BM490" s="159"/>
      <c r="BN490" s="159"/>
      <c r="BO490" s="159"/>
      <c r="BP490" s="159"/>
      <c r="BQ490" s="159"/>
      <c r="BR490" s="159"/>
      <c r="BS490" s="159"/>
      <c r="BT490" s="159"/>
      <c r="BU490" s="159"/>
      <c r="BV490" s="159"/>
      <c r="BW490" s="159"/>
      <c r="BX490" s="159"/>
      <c r="BY490" s="159"/>
      <c r="BZ490" s="159"/>
      <c r="CA490" s="159"/>
      <c r="CB490" s="159"/>
      <c r="CC490" s="159"/>
      <c r="CD490" s="159"/>
      <c r="CE490" s="159"/>
      <c r="CF490" s="159"/>
      <c r="CG490" s="159"/>
      <c r="CH490" s="159"/>
      <c r="CI490" s="159"/>
      <c r="CJ490" s="159"/>
      <c r="CK490" s="159"/>
      <c r="CL490" s="159"/>
      <c r="CM490" s="159"/>
      <c r="CN490" s="159"/>
      <c r="CO490" s="159"/>
      <c r="CP490" s="159"/>
      <c r="CQ490" s="159"/>
      <c r="CR490" s="159"/>
      <c r="CS490" s="159"/>
      <c r="CT490" s="159"/>
      <c r="CU490" s="159"/>
      <c r="CV490" s="159"/>
      <c r="CW490" s="159"/>
      <c r="CX490" s="159"/>
      <c r="CY490" s="159"/>
      <c r="CZ490" s="159"/>
      <c r="DA490" s="159"/>
      <c r="DB490" s="159"/>
      <c r="DC490" s="159"/>
      <c r="DD490" s="159"/>
      <c r="DE490" s="159"/>
      <c r="DF490" s="159"/>
      <c r="DG490" s="159"/>
      <c r="DH490" s="159"/>
      <c r="DI490" s="159"/>
      <c r="DJ490" s="159"/>
      <c r="DK490" s="159"/>
      <c r="DL490" s="159"/>
      <c r="DM490" s="159"/>
      <c r="DN490" s="159"/>
      <c r="DO490" s="159"/>
      <c r="DP490" s="159"/>
      <c r="DQ490" s="159"/>
      <c r="DR490" s="159"/>
      <c r="DS490" s="159"/>
      <c r="DT490" s="159"/>
      <c r="DU490" s="159"/>
      <c r="DV490" s="159"/>
      <c r="DW490" s="159"/>
      <c r="DX490" s="159"/>
      <c r="DY490" s="159"/>
      <c r="DZ490" s="159"/>
      <c r="EA490" s="159"/>
      <c r="EB490" s="159"/>
      <c r="EC490" s="159"/>
      <c r="ED490" s="159"/>
      <c r="EE490" s="159"/>
      <c r="EF490" s="159"/>
      <c r="EG490" s="159"/>
      <c r="EH490" s="159"/>
      <c r="EI490" s="159"/>
      <c r="EJ490" s="159"/>
      <c r="EK490" s="159"/>
      <c r="EL490" s="159"/>
      <c r="EM490" s="159"/>
      <c r="EN490" s="159"/>
      <c r="EO490" s="159"/>
      <c r="EP490" s="159"/>
      <c r="EQ490" s="159"/>
      <c r="ER490" s="159"/>
      <c r="ES490" s="159"/>
      <c r="ET490" s="159"/>
      <c r="EU490" s="159"/>
      <c r="EV490" s="159"/>
      <c r="EW490" s="159"/>
      <c r="EX490" s="159"/>
      <c r="EY490" s="159"/>
      <c r="EZ490" s="159"/>
      <c r="FA490" s="159"/>
      <c r="FB490" s="159"/>
      <c r="FC490" s="159"/>
      <c r="FD490" s="159"/>
      <c r="FE490" s="159"/>
      <c r="FF490" s="159"/>
      <c r="FG490" s="159"/>
      <c r="FH490" s="159"/>
      <c r="FI490" s="159"/>
      <c r="FJ490" s="159"/>
      <c r="FK490" s="159"/>
      <c r="FL490" s="159"/>
      <c r="FM490" s="159"/>
      <c r="FN490" s="159"/>
      <c r="FO490" s="159"/>
      <c r="FP490" s="159"/>
      <c r="FQ490" s="159"/>
      <c r="FR490" s="159"/>
      <c r="FS490" s="159"/>
      <c r="FT490" s="159"/>
      <c r="FU490" s="159"/>
      <c r="FV490" s="159"/>
      <c r="FW490" s="159"/>
      <c r="FX490" s="159"/>
      <c r="FY490" s="159"/>
      <c r="FZ490" s="159"/>
      <c r="GA490" s="159"/>
      <c r="GB490" s="159"/>
      <c r="GC490" s="159"/>
      <c r="GD490" s="159"/>
      <c r="GE490" s="159"/>
      <c r="GF490" s="159"/>
      <c r="GG490" s="159"/>
      <c r="GH490" s="159"/>
    </row>
    <row r="491" customFormat="false" ht="12.75" hidden="false" customHeight="false" outlineLevel="0" collapsed="false">
      <c r="A491" s="168"/>
      <c r="B491" s="149"/>
      <c r="C491" s="149"/>
      <c r="D491" s="149"/>
      <c r="E491" s="149"/>
      <c r="F491" s="149"/>
      <c r="G491" s="149"/>
      <c r="H491" s="148"/>
      <c r="I491" s="170"/>
      <c r="R491" s="148"/>
      <c r="S491" s="158"/>
      <c r="T491" s="159"/>
      <c r="U491" s="159"/>
      <c r="V491" s="159"/>
      <c r="W491" s="159"/>
      <c r="X491" s="159"/>
      <c r="Y491" s="159"/>
      <c r="Z491" s="159"/>
      <c r="AA491" s="159"/>
      <c r="AB491" s="159"/>
      <c r="AC491" s="159"/>
      <c r="AD491" s="159"/>
      <c r="AE491" s="159"/>
      <c r="AF491" s="159"/>
      <c r="AG491" s="159"/>
      <c r="AH491" s="159"/>
      <c r="AI491" s="159"/>
      <c r="AJ491" s="159"/>
      <c r="AK491" s="159"/>
      <c r="AL491" s="159"/>
      <c r="AM491" s="159"/>
      <c r="AN491" s="159"/>
      <c r="AO491" s="159"/>
      <c r="AP491" s="159"/>
      <c r="AQ491" s="159"/>
      <c r="AR491" s="159"/>
      <c r="AS491" s="159"/>
      <c r="AT491" s="159"/>
      <c r="AU491" s="159"/>
      <c r="AV491" s="159"/>
      <c r="AW491" s="159"/>
      <c r="AX491" s="159"/>
      <c r="AY491" s="159"/>
      <c r="AZ491" s="159"/>
      <c r="BA491" s="159"/>
      <c r="BB491" s="159"/>
      <c r="BC491" s="159"/>
      <c r="BD491" s="159"/>
      <c r="BE491" s="159"/>
      <c r="BF491" s="159"/>
      <c r="BG491" s="159"/>
      <c r="BH491" s="159"/>
      <c r="BI491" s="159"/>
      <c r="BJ491" s="159"/>
      <c r="BK491" s="159"/>
      <c r="BL491" s="159"/>
      <c r="BM491" s="159"/>
      <c r="BN491" s="159"/>
      <c r="BO491" s="159"/>
      <c r="BP491" s="159"/>
      <c r="BQ491" s="159"/>
      <c r="BR491" s="159"/>
      <c r="BS491" s="159"/>
      <c r="BT491" s="159"/>
      <c r="BU491" s="159"/>
      <c r="BV491" s="159"/>
      <c r="BW491" s="159"/>
      <c r="BX491" s="159"/>
      <c r="BY491" s="159"/>
      <c r="BZ491" s="159"/>
      <c r="CA491" s="159"/>
      <c r="CB491" s="159"/>
      <c r="CC491" s="159"/>
      <c r="CD491" s="159"/>
      <c r="CE491" s="159"/>
      <c r="CF491" s="159"/>
      <c r="CG491" s="159"/>
      <c r="CH491" s="159"/>
      <c r="CI491" s="159"/>
      <c r="CJ491" s="159"/>
      <c r="CK491" s="159"/>
      <c r="CL491" s="159"/>
      <c r="CM491" s="159"/>
      <c r="CN491" s="159"/>
      <c r="CO491" s="159"/>
      <c r="CP491" s="159"/>
      <c r="CQ491" s="159"/>
      <c r="CR491" s="159"/>
      <c r="CS491" s="159"/>
      <c r="CT491" s="159"/>
      <c r="CU491" s="159"/>
      <c r="CV491" s="159"/>
      <c r="CW491" s="159"/>
      <c r="CX491" s="159"/>
      <c r="CY491" s="159"/>
      <c r="CZ491" s="159"/>
      <c r="DA491" s="159"/>
      <c r="DB491" s="159"/>
      <c r="DC491" s="159"/>
      <c r="DD491" s="159"/>
      <c r="DE491" s="159"/>
      <c r="DF491" s="159"/>
      <c r="DG491" s="159"/>
      <c r="DH491" s="159"/>
      <c r="DI491" s="159"/>
      <c r="DJ491" s="159"/>
      <c r="DK491" s="159"/>
      <c r="DL491" s="159"/>
      <c r="DM491" s="159"/>
      <c r="DN491" s="159"/>
      <c r="DO491" s="159"/>
      <c r="DP491" s="159"/>
      <c r="DQ491" s="159"/>
      <c r="DR491" s="159"/>
      <c r="DS491" s="159"/>
      <c r="DT491" s="159"/>
      <c r="DU491" s="159"/>
      <c r="DV491" s="159"/>
      <c r="DW491" s="159"/>
      <c r="DX491" s="159"/>
      <c r="DY491" s="159"/>
      <c r="DZ491" s="159"/>
      <c r="EA491" s="159"/>
      <c r="EB491" s="159"/>
      <c r="EC491" s="159"/>
      <c r="ED491" s="159"/>
      <c r="EE491" s="159"/>
      <c r="EF491" s="159"/>
      <c r="EG491" s="159"/>
      <c r="EH491" s="159"/>
      <c r="EI491" s="159"/>
      <c r="EJ491" s="159"/>
      <c r="EK491" s="159"/>
      <c r="EL491" s="159"/>
      <c r="EM491" s="159"/>
      <c r="EN491" s="159"/>
      <c r="EO491" s="159"/>
      <c r="EP491" s="159"/>
      <c r="EQ491" s="159"/>
      <c r="ER491" s="159"/>
      <c r="ES491" s="159"/>
      <c r="ET491" s="159"/>
      <c r="EU491" s="159"/>
      <c r="EV491" s="159"/>
      <c r="EW491" s="159"/>
      <c r="EX491" s="159"/>
      <c r="EY491" s="159"/>
      <c r="EZ491" s="159"/>
      <c r="FA491" s="159"/>
      <c r="FB491" s="159"/>
      <c r="FC491" s="159"/>
      <c r="FD491" s="159"/>
      <c r="FE491" s="159"/>
      <c r="FF491" s="159"/>
      <c r="FG491" s="159"/>
      <c r="FH491" s="159"/>
      <c r="FI491" s="159"/>
      <c r="FJ491" s="159"/>
      <c r="FK491" s="159"/>
      <c r="FL491" s="159"/>
      <c r="FM491" s="159"/>
      <c r="FN491" s="159"/>
      <c r="FO491" s="159"/>
      <c r="FP491" s="159"/>
      <c r="FQ491" s="159"/>
      <c r="FR491" s="159"/>
      <c r="FS491" s="159"/>
      <c r="FT491" s="159"/>
      <c r="FU491" s="159"/>
      <c r="FV491" s="159"/>
      <c r="FW491" s="159"/>
      <c r="FX491" s="159"/>
      <c r="FY491" s="159"/>
      <c r="FZ491" s="159"/>
      <c r="GA491" s="159"/>
      <c r="GB491" s="159"/>
      <c r="GC491" s="159"/>
      <c r="GD491" s="159"/>
      <c r="GE491" s="159"/>
      <c r="GF491" s="159"/>
      <c r="GG491" s="159"/>
      <c r="GH491" s="159"/>
    </row>
    <row r="492" customFormat="false" ht="12.75" hidden="false" customHeight="false" outlineLevel="0" collapsed="false">
      <c r="A492" s="168"/>
      <c r="B492" s="149"/>
      <c r="C492" s="149"/>
      <c r="D492" s="149"/>
      <c r="E492" s="149"/>
      <c r="F492" s="149"/>
      <c r="G492" s="149"/>
      <c r="H492" s="148"/>
      <c r="I492" s="170"/>
      <c r="R492" s="148"/>
      <c r="S492" s="158"/>
      <c r="T492" s="159"/>
      <c r="U492" s="159"/>
      <c r="V492" s="159"/>
      <c r="W492" s="159"/>
      <c r="X492" s="159"/>
      <c r="Y492" s="159"/>
      <c r="Z492" s="159"/>
      <c r="AA492" s="159"/>
      <c r="AB492" s="159"/>
      <c r="AC492" s="159"/>
      <c r="AD492" s="159"/>
      <c r="AE492" s="159"/>
      <c r="AF492" s="159"/>
      <c r="AG492" s="159"/>
      <c r="AH492" s="159"/>
      <c r="AI492" s="159"/>
      <c r="AJ492" s="159"/>
      <c r="AK492" s="159"/>
      <c r="AL492" s="159"/>
      <c r="AM492" s="159"/>
      <c r="AN492" s="159"/>
      <c r="AO492" s="159"/>
      <c r="AP492" s="159"/>
      <c r="AQ492" s="159"/>
      <c r="AR492" s="159"/>
      <c r="AS492" s="159"/>
      <c r="AT492" s="159"/>
      <c r="AU492" s="159"/>
      <c r="AV492" s="159"/>
      <c r="AW492" s="159"/>
      <c r="AX492" s="159"/>
      <c r="AY492" s="159"/>
      <c r="AZ492" s="159"/>
      <c r="BA492" s="159"/>
      <c r="BB492" s="159"/>
      <c r="BC492" s="159"/>
      <c r="BD492" s="159"/>
      <c r="BE492" s="159"/>
      <c r="BF492" s="159"/>
      <c r="BG492" s="159"/>
      <c r="BH492" s="159"/>
      <c r="BI492" s="159"/>
      <c r="BJ492" s="159"/>
      <c r="BK492" s="159"/>
      <c r="BL492" s="159"/>
      <c r="BM492" s="159"/>
      <c r="BN492" s="159"/>
      <c r="BO492" s="159"/>
      <c r="BP492" s="159"/>
      <c r="BQ492" s="159"/>
      <c r="BR492" s="159"/>
      <c r="BS492" s="159"/>
      <c r="BT492" s="159"/>
      <c r="BU492" s="159"/>
      <c r="BV492" s="159"/>
      <c r="BW492" s="159"/>
      <c r="BX492" s="159"/>
      <c r="BY492" s="159"/>
      <c r="BZ492" s="159"/>
      <c r="CA492" s="159"/>
      <c r="CB492" s="159"/>
      <c r="CC492" s="159"/>
      <c r="CD492" s="159"/>
      <c r="CE492" s="159"/>
      <c r="CF492" s="159"/>
      <c r="CG492" s="159"/>
      <c r="CH492" s="159"/>
      <c r="CI492" s="159"/>
      <c r="CJ492" s="159"/>
      <c r="CK492" s="159"/>
      <c r="CL492" s="159"/>
      <c r="CM492" s="159"/>
      <c r="CN492" s="159"/>
      <c r="CO492" s="159"/>
      <c r="CP492" s="159"/>
      <c r="CQ492" s="159"/>
      <c r="CR492" s="159"/>
      <c r="CS492" s="159"/>
      <c r="CT492" s="159"/>
      <c r="CU492" s="159"/>
      <c r="CV492" s="159"/>
      <c r="CW492" s="159"/>
      <c r="CX492" s="159"/>
      <c r="CY492" s="159"/>
      <c r="CZ492" s="159"/>
      <c r="DA492" s="159"/>
      <c r="DB492" s="159"/>
      <c r="DC492" s="159"/>
      <c r="DD492" s="159"/>
      <c r="DE492" s="159"/>
      <c r="DF492" s="159"/>
      <c r="DG492" s="159"/>
      <c r="DH492" s="159"/>
      <c r="DI492" s="159"/>
      <c r="DJ492" s="159"/>
      <c r="DK492" s="159"/>
      <c r="DL492" s="159"/>
      <c r="DM492" s="159"/>
      <c r="DN492" s="159"/>
      <c r="DO492" s="159"/>
      <c r="DP492" s="159"/>
      <c r="DQ492" s="159"/>
      <c r="DR492" s="159"/>
      <c r="DS492" s="159"/>
      <c r="DT492" s="159"/>
      <c r="DU492" s="159"/>
      <c r="DV492" s="159"/>
      <c r="DW492" s="159"/>
      <c r="DX492" s="159"/>
      <c r="DY492" s="159"/>
      <c r="DZ492" s="159"/>
      <c r="EA492" s="159"/>
      <c r="EB492" s="159"/>
      <c r="EC492" s="159"/>
      <c r="ED492" s="159"/>
      <c r="EE492" s="159"/>
      <c r="EF492" s="159"/>
      <c r="EG492" s="159"/>
      <c r="EH492" s="159"/>
      <c r="EI492" s="159"/>
      <c r="EJ492" s="159"/>
      <c r="EK492" s="159"/>
      <c r="EL492" s="159"/>
      <c r="EM492" s="159"/>
      <c r="EN492" s="159"/>
      <c r="EO492" s="159"/>
      <c r="EP492" s="159"/>
      <c r="EQ492" s="159"/>
      <c r="ER492" s="159"/>
      <c r="ES492" s="159"/>
      <c r="ET492" s="159"/>
      <c r="EU492" s="159"/>
      <c r="EV492" s="159"/>
      <c r="EW492" s="159"/>
      <c r="EX492" s="159"/>
      <c r="EY492" s="159"/>
      <c r="EZ492" s="159"/>
      <c r="FA492" s="159"/>
      <c r="FB492" s="159"/>
      <c r="FC492" s="159"/>
      <c r="FD492" s="159"/>
      <c r="FE492" s="159"/>
      <c r="FF492" s="159"/>
      <c r="FG492" s="159"/>
      <c r="FH492" s="159"/>
      <c r="FI492" s="159"/>
      <c r="FJ492" s="159"/>
      <c r="FK492" s="159"/>
      <c r="FL492" s="159"/>
      <c r="FM492" s="159"/>
      <c r="FN492" s="159"/>
      <c r="FO492" s="159"/>
      <c r="FP492" s="159"/>
      <c r="FQ492" s="159"/>
      <c r="FR492" s="159"/>
      <c r="FS492" s="159"/>
      <c r="FT492" s="159"/>
      <c r="FU492" s="159"/>
      <c r="FV492" s="159"/>
      <c r="FW492" s="159"/>
      <c r="FX492" s="159"/>
      <c r="FY492" s="159"/>
      <c r="FZ492" s="159"/>
      <c r="GA492" s="159"/>
      <c r="GB492" s="159"/>
      <c r="GC492" s="159"/>
      <c r="GD492" s="159"/>
      <c r="GE492" s="159"/>
      <c r="GF492" s="159"/>
      <c r="GG492" s="159"/>
      <c r="GH492" s="159"/>
    </row>
    <row r="493" customFormat="false" ht="12.75" hidden="false" customHeight="false" outlineLevel="0" collapsed="false">
      <c r="A493" s="168"/>
      <c r="B493" s="149"/>
      <c r="C493" s="149"/>
      <c r="D493" s="149"/>
      <c r="E493" s="149"/>
      <c r="F493" s="149"/>
      <c r="G493" s="149"/>
      <c r="H493" s="148"/>
      <c r="I493" s="170"/>
      <c r="R493" s="148"/>
      <c r="S493" s="158"/>
      <c r="T493" s="159"/>
      <c r="U493" s="159"/>
      <c r="V493" s="159"/>
      <c r="W493" s="159"/>
      <c r="X493" s="159"/>
      <c r="Y493" s="159"/>
      <c r="Z493" s="159"/>
      <c r="AA493" s="159"/>
      <c r="AB493" s="159"/>
      <c r="AC493" s="159"/>
      <c r="AD493" s="159"/>
      <c r="AE493" s="159"/>
      <c r="AF493" s="159"/>
      <c r="AG493" s="159"/>
      <c r="AH493" s="159"/>
      <c r="AI493" s="159"/>
      <c r="AJ493" s="159"/>
      <c r="AK493" s="159"/>
      <c r="AL493" s="159"/>
      <c r="AM493" s="159"/>
      <c r="AN493" s="159"/>
      <c r="AO493" s="159"/>
      <c r="AP493" s="159"/>
      <c r="AQ493" s="159"/>
      <c r="AR493" s="159"/>
      <c r="AS493" s="159"/>
      <c r="AT493" s="159"/>
      <c r="AU493" s="159"/>
      <c r="AV493" s="159"/>
      <c r="AW493" s="159"/>
      <c r="AX493" s="159"/>
      <c r="AY493" s="159"/>
      <c r="AZ493" s="159"/>
      <c r="BA493" s="159"/>
      <c r="BB493" s="159"/>
      <c r="BC493" s="159"/>
      <c r="BD493" s="159"/>
      <c r="BE493" s="159"/>
      <c r="BF493" s="159"/>
      <c r="BG493" s="159"/>
      <c r="BH493" s="159"/>
      <c r="BI493" s="159"/>
      <c r="BJ493" s="159"/>
      <c r="BK493" s="159"/>
      <c r="BL493" s="159"/>
      <c r="BM493" s="159"/>
      <c r="BN493" s="159"/>
      <c r="BO493" s="159"/>
      <c r="BP493" s="159"/>
      <c r="BQ493" s="159"/>
      <c r="BR493" s="159"/>
      <c r="BS493" s="159"/>
      <c r="BT493" s="159"/>
      <c r="BU493" s="159"/>
      <c r="BV493" s="159"/>
      <c r="BW493" s="159"/>
      <c r="BX493" s="159"/>
      <c r="BY493" s="159"/>
      <c r="BZ493" s="159"/>
      <c r="CA493" s="159"/>
      <c r="CB493" s="159"/>
      <c r="CC493" s="159"/>
      <c r="CD493" s="159"/>
      <c r="CE493" s="159"/>
      <c r="CF493" s="159"/>
      <c r="CG493" s="159"/>
      <c r="CH493" s="159"/>
      <c r="CI493" s="159"/>
      <c r="CJ493" s="159"/>
      <c r="CK493" s="159"/>
      <c r="CL493" s="159"/>
      <c r="CM493" s="159"/>
      <c r="CN493" s="159"/>
      <c r="CO493" s="159"/>
      <c r="CP493" s="159"/>
      <c r="CQ493" s="159"/>
      <c r="CR493" s="159"/>
      <c r="CS493" s="159"/>
      <c r="CT493" s="159"/>
      <c r="CU493" s="159"/>
      <c r="CV493" s="159"/>
      <c r="CW493" s="159"/>
      <c r="CX493" s="159"/>
      <c r="CY493" s="159"/>
      <c r="CZ493" s="159"/>
      <c r="DA493" s="159"/>
      <c r="DB493" s="159"/>
      <c r="DC493" s="159"/>
      <c r="DD493" s="159"/>
      <c r="DE493" s="159"/>
      <c r="DF493" s="159"/>
      <c r="DG493" s="159"/>
      <c r="DH493" s="159"/>
      <c r="DI493" s="159"/>
      <c r="DJ493" s="159"/>
      <c r="DK493" s="159"/>
      <c r="DL493" s="159"/>
      <c r="DM493" s="159"/>
      <c r="DN493" s="159"/>
      <c r="DO493" s="159"/>
      <c r="DP493" s="159"/>
      <c r="DQ493" s="159"/>
      <c r="DR493" s="159"/>
      <c r="DS493" s="159"/>
      <c r="DT493" s="159"/>
      <c r="DU493" s="159"/>
      <c r="DV493" s="159"/>
      <c r="DW493" s="159"/>
      <c r="DX493" s="159"/>
      <c r="DY493" s="159"/>
      <c r="DZ493" s="159"/>
      <c r="EA493" s="159"/>
      <c r="EB493" s="159"/>
      <c r="EC493" s="159"/>
      <c r="ED493" s="159"/>
      <c r="EE493" s="159"/>
      <c r="EF493" s="159"/>
      <c r="EG493" s="159"/>
      <c r="EH493" s="159"/>
      <c r="EI493" s="159"/>
      <c r="EJ493" s="159"/>
      <c r="EK493" s="159"/>
      <c r="EL493" s="159"/>
      <c r="EM493" s="159"/>
      <c r="EN493" s="159"/>
      <c r="EO493" s="159"/>
      <c r="EP493" s="159"/>
      <c r="EQ493" s="159"/>
      <c r="ER493" s="159"/>
      <c r="ES493" s="159"/>
      <c r="ET493" s="159"/>
      <c r="EU493" s="159"/>
      <c r="EV493" s="159"/>
      <c r="EW493" s="159"/>
      <c r="EX493" s="159"/>
      <c r="EY493" s="159"/>
      <c r="EZ493" s="159"/>
      <c r="FA493" s="159"/>
      <c r="FB493" s="159"/>
      <c r="FC493" s="159"/>
      <c r="FD493" s="159"/>
      <c r="FE493" s="159"/>
      <c r="FF493" s="159"/>
      <c r="FG493" s="159"/>
      <c r="FH493" s="159"/>
      <c r="FI493" s="159"/>
      <c r="FJ493" s="159"/>
      <c r="FK493" s="159"/>
      <c r="FL493" s="159"/>
      <c r="FM493" s="159"/>
      <c r="FN493" s="159"/>
      <c r="FO493" s="159"/>
      <c r="FP493" s="159"/>
      <c r="FQ493" s="159"/>
      <c r="FR493" s="159"/>
      <c r="FS493" s="159"/>
      <c r="FT493" s="159"/>
      <c r="FU493" s="159"/>
      <c r="FV493" s="159"/>
      <c r="FW493" s="159"/>
      <c r="FX493" s="159"/>
      <c r="FY493" s="159"/>
      <c r="FZ493" s="159"/>
      <c r="GA493" s="159"/>
      <c r="GB493" s="159"/>
      <c r="GC493" s="159"/>
      <c r="GD493" s="159"/>
      <c r="GE493" s="159"/>
      <c r="GF493" s="159"/>
      <c r="GG493" s="159"/>
      <c r="GH493" s="159"/>
    </row>
    <row r="494" customFormat="false" ht="12.75" hidden="false" customHeight="false" outlineLevel="0" collapsed="false">
      <c r="A494" s="168"/>
      <c r="B494" s="149"/>
      <c r="C494" s="149"/>
      <c r="D494" s="149"/>
      <c r="E494" s="149"/>
      <c r="F494" s="149"/>
      <c r="G494" s="149"/>
      <c r="H494" s="148"/>
      <c r="I494" s="170"/>
      <c r="R494" s="148"/>
      <c r="S494" s="158"/>
      <c r="T494" s="159"/>
      <c r="U494" s="159"/>
      <c r="V494" s="159"/>
      <c r="W494" s="159"/>
      <c r="X494" s="159"/>
      <c r="Y494" s="159"/>
      <c r="Z494" s="159"/>
      <c r="AA494" s="159"/>
      <c r="AB494" s="159"/>
      <c r="AC494" s="159"/>
      <c r="AD494" s="159"/>
      <c r="AE494" s="159"/>
      <c r="AF494" s="159"/>
      <c r="AG494" s="159"/>
      <c r="AH494" s="159"/>
      <c r="AI494" s="159"/>
      <c r="AJ494" s="159"/>
      <c r="AK494" s="159"/>
      <c r="AL494" s="159"/>
      <c r="AM494" s="159"/>
      <c r="AN494" s="159"/>
      <c r="AO494" s="159"/>
      <c r="AP494" s="159"/>
      <c r="AQ494" s="159"/>
      <c r="AR494" s="159"/>
      <c r="AS494" s="159"/>
      <c r="AT494" s="159"/>
      <c r="AU494" s="159"/>
      <c r="AV494" s="159"/>
      <c r="AW494" s="159"/>
      <c r="AX494" s="159"/>
      <c r="AY494" s="159"/>
      <c r="AZ494" s="159"/>
      <c r="BA494" s="159"/>
      <c r="BB494" s="159"/>
      <c r="BC494" s="159"/>
      <c r="BD494" s="159"/>
      <c r="BE494" s="159"/>
      <c r="BF494" s="159"/>
      <c r="BG494" s="159"/>
      <c r="BH494" s="159"/>
      <c r="BI494" s="159"/>
      <c r="BJ494" s="159"/>
      <c r="BK494" s="159"/>
      <c r="BL494" s="159"/>
      <c r="BM494" s="159"/>
      <c r="BN494" s="159"/>
      <c r="BO494" s="159"/>
      <c r="BP494" s="159"/>
      <c r="BQ494" s="159"/>
      <c r="BR494" s="159"/>
      <c r="BS494" s="159"/>
      <c r="BT494" s="159"/>
      <c r="BU494" s="159"/>
      <c r="BV494" s="159"/>
      <c r="BW494" s="159"/>
      <c r="BX494" s="159"/>
      <c r="BY494" s="159"/>
      <c r="BZ494" s="159"/>
      <c r="CA494" s="159"/>
      <c r="CB494" s="159"/>
      <c r="CC494" s="159"/>
      <c r="CD494" s="159"/>
      <c r="CE494" s="159"/>
      <c r="CF494" s="159"/>
      <c r="CG494" s="159"/>
      <c r="CH494" s="159"/>
      <c r="CI494" s="159"/>
      <c r="CJ494" s="159"/>
      <c r="CK494" s="159"/>
      <c r="CL494" s="159"/>
      <c r="CM494" s="159"/>
      <c r="CN494" s="159"/>
      <c r="CO494" s="159"/>
      <c r="CP494" s="159"/>
      <c r="CQ494" s="159"/>
      <c r="CR494" s="159"/>
      <c r="CS494" s="159"/>
      <c r="CT494" s="159"/>
      <c r="CU494" s="159"/>
      <c r="CV494" s="159"/>
      <c r="CW494" s="159"/>
      <c r="CX494" s="159"/>
      <c r="CY494" s="159"/>
      <c r="CZ494" s="159"/>
      <c r="DA494" s="159"/>
      <c r="DB494" s="159"/>
      <c r="DC494" s="159"/>
      <c r="DD494" s="159"/>
      <c r="DE494" s="159"/>
      <c r="DF494" s="159"/>
      <c r="DG494" s="159"/>
      <c r="DH494" s="159"/>
      <c r="DI494" s="159"/>
      <c r="DJ494" s="159"/>
      <c r="DK494" s="159"/>
      <c r="DL494" s="159"/>
      <c r="DM494" s="159"/>
      <c r="DN494" s="159"/>
      <c r="DO494" s="159"/>
      <c r="DP494" s="159"/>
      <c r="DQ494" s="159"/>
      <c r="DR494" s="159"/>
      <c r="DS494" s="159"/>
      <c r="DT494" s="159"/>
      <c r="DU494" s="159"/>
      <c r="DV494" s="159"/>
      <c r="DW494" s="159"/>
      <c r="DX494" s="159"/>
      <c r="DY494" s="159"/>
      <c r="DZ494" s="159"/>
      <c r="EA494" s="159"/>
      <c r="EB494" s="159"/>
      <c r="EC494" s="159"/>
      <c r="ED494" s="159"/>
      <c r="EE494" s="159"/>
      <c r="EF494" s="159"/>
      <c r="EG494" s="159"/>
      <c r="EH494" s="159"/>
      <c r="EI494" s="159"/>
      <c r="EJ494" s="159"/>
      <c r="EK494" s="159"/>
      <c r="EL494" s="159"/>
      <c r="EM494" s="159"/>
      <c r="EN494" s="159"/>
      <c r="EO494" s="159"/>
      <c r="EP494" s="159"/>
      <c r="EQ494" s="159"/>
      <c r="ER494" s="159"/>
      <c r="ES494" s="159"/>
      <c r="ET494" s="159"/>
      <c r="EU494" s="159"/>
      <c r="EV494" s="159"/>
      <c r="EW494" s="159"/>
      <c r="EX494" s="159"/>
      <c r="EY494" s="159"/>
      <c r="EZ494" s="159"/>
      <c r="FA494" s="159"/>
      <c r="FB494" s="159"/>
      <c r="FC494" s="159"/>
      <c r="FD494" s="159"/>
      <c r="FE494" s="159"/>
      <c r="FF494" s="159"/>
      <c r="FG494" s="159"/>
      <c r="FH494" s="159"/>
      <c r="FI494" s="159"/>
      <c r="FJ494" s="159"/>
      <c r="FK494" s="159"/>
      <c r="FL494" s="159"/>
      <c r="FM494" s="159"/>
      <c r="FN494" s="159"/>
      <c r="FO494" s="159"/>
      <c r="FP494" s="159"/>
      <c r="FQ494" s="159"/>
      <c r="FR494" s="159"/>
      <c r="FS494" s="159"/>
      <c r="FT494" s="159"/>
      <c r="FU494" s="159"/>
      <c r="FV494" s="159"/>
      <c r="FW494" s="159"/>
      <c r="FX494" s="159"/>
      <c r="FY494" s="159"/>
      <c r="FZ494" s="159"/>
      <c r="GA494" s="159"/>
      <c r="GB494" s="159"/>
      <c r="GC494" s="159"/>
      <c r="GD494" s="159"/>
      <c r="GE494" s="159"/>
      <c r="GF494" s="159"/>
      <c r="GG494" s="159"/>
      <c r="GH494" s="159"/>
    </row>
    <row r="495" customFormat="false" ht="12.75" hidden="false" customHeight="false" outlineLevel="0" collapsed="false">
      <c r="A495" s="168"/>
      <c r="B495" s="149"/>
      <c r="C495" s="149"/>
      <c r="D495" s="149"/>
      <c r="E495" s="149"/>
      <c r="F495" s="149"/>
      <c r="G495" s="149"/>
      <c r="H495" s="148"/>
      <c r="I495" s="170"/>
      <c r="R495" s="148"/>
      <c r="S495" s="158"/>
      <c r="T495" s="159"/>
      <c r="U495" s="159"/>
      <c r="V495" s="159"/>
      <c r="W495" s="159"/>
      <c r="X495" s="159"/>
      <c r="Y495" s="159"/>
      <c r="Z495" s="159"/>
      <c r="AA495" s="159"/>
      <c r="AB495" s="159"/>
      <c r="AC495" s="159"/>
      <c r="AD495" s="159"/>
      <c r="AE495" s="159"/>
      <c r="AF495" s="159"/>
      <c r="AG495" s="159"/>
      <c r="AH495" s="159"/>
      <c r="AI495" s="159"/>
      <c r="AJ495" s="159"/>
      <c r="AK495" s="159"/>
      <c r="AL495" s="159"/>
      <c r="AM495" s="159"/>
      <c r="AN495" s="159"/>
      <c r="AO495" s="159"/>
      <c r="AP495" s="159"/>
      <c r="AQ495" s="159"/>
      <c r="AR495" s="159"/>
      <c r="AS495" s="159"/>
      <c r="AT495" s="159"/>
      <c r="AU495" s="159"/>
      <c r="AV495" s="159"/>
      <c r="AW495" s="159"/>
      <c r="AX495" s="159"/>
      <c r="AY495" s="159"/>
      <c r="AZ495" s="159"/>
      <c r="BA495" s="159"/>
      <c r="BB495" s="159"/>
      <c r="BC495" s="159"/>
      <c r="BD495" s="159"/>
      <c r="BE495" s="159"/>
      <c r="BF495" s="159"/>
      <c r="BG495" s="159"/>
      <c r="BH495" s="159"/>
      <c r="BI495" s="159"/>
      <c r="BJ495" s="159"/>
      <c r="BK495" s="159"/>
      <c r="BL495" s="159"/>
      <c r="BM495" s="159"/>
      <c r="BN495" s="159"/>
      <c r="BO495" s="159"/>
      <c r="BP495" s="159"/>
      <c r="BQ495" s="159"/>
      <c r="BR495" s="159"/>
      <c r="BS495" s="159"/>
      <c r="BT495" s="159"/>
      <c r="BU495" s="159"/>
      <c r="BV495" s="159"/>
      <c r="BW495" s="159"/>
      <c r="BX495" s="159"/>
      <c r="BY495" s="159"/>
      <c r="BZ495" s="159"/>
      <c r="CA495" s="159"/>
      <c r="CB495" s="159"/>
      <c r="CC495" s="159"/>
      <c r="CD495" s="159"/>
      <c r="CE495" s="159"/>
      <c r="CF495" s="159"/>
      <c r="CG495" s="159"/>
      <c r="CH495" s="159"/>
      <c r="CI495" s="159"/>
      <c r="CJ495" s="159"/>
      <c r="CK495" s="159"/>
      <c r="CL495" s="159"/>
      <c r="CM495" s="159"/>
      <c r="CN495" s="159"/>
      <c r="CO495" s="159"/>
      <c r="CP495" s="159"/>
      <c r="CQ495" s="159"/>
      <c r="CR495" s="159"/>
      <c r="CS495" s="159"/>
      <c r="CT495" s="159"/>
      <c r="CU495" s="159"/>
      <c r="CV495" s="159"/>
      <c r="CW495" s="159"/>
      <c r="CX495" s="159"/>
      <c r="CY495" s="159"/>
      <c r="CZ495" s="159"/>
      <c r="DA495" s="159"/>
      <c r="DB495" s="159"/>
      <c r="DC495" s="159"/>
      <c r="DD495" s="159"/>
      <c r="DE495" s="159"/>
      <c r="DF495" s="159"/>
      <c r="DG495" s="159"/>
      <c r="DH495" s="159"/>
      <c r="DI495" s="159"/>
      <c r="DJ495" s="159"/>
      <c r="DK495" s="159"/>
      <c r="DL495" s="159"/>
      <c r="DM495" s="159"/>
      <c r="DN495" s="159"/>
      <c r="DO495" s="159"/>
      <c r="DP495" s="159"/>
      <c r="DQ495" s="159"/>
      <c r="DR495" s="159"/>
      <c r="DS495" s="159"/>
      <c r="DT495" s="159"/>
      <c r="DU495" s="159"/>
      <c r="DV495" s="159"/>
      <c r="DW495" s="159"/>
      <c r="DX495" s="159"/>
      <c r="DY495" s="159"/>
      <c r="DZ495" s="159"/>
      <c r="EA495" s="159"/>
      <c r="EB495" s="159"/>
      <c r="EC495" s="159"/>
      <c r="ED495" s="159"/>
      <c r="EE495" s="159"/>
      <c r="EF495" s="159"/>
      <c r="EG495" s="159"/>
      <c r="EH495" s="159"/>
      <c r="EI495" s="159"/>
      <c r="EJ495" s="159"/>
      <c r="EK495" s="159"/>
      <c r="EL495" s="159"/>
      <c r="EM495" s="159"/>
      <c r="EN495" s="159"/>
      <c r="EO495" s="159"/>
      <c r="EP495" s="159"/>
      <c r="EQ495" s="159"/>
      <c r="ER495" s="159"/>
      <c r="ES495" s="159"/>
      <c r="ET495" s="159"/>
      <c r="EU495" s="159"/>
      <c r="EV495" s="159"/>
      <c r="EW495" s="159"/>
      <c r="EX495" s="159"/>
      <c r="EY495" s="159"/>
      <c r="EZ495" s="159"/>
      <c r="FA495" s="159"/>
      <c r="FB495" s="159"/>
      <c r="FC495" s="159"/>
      <c r="FD495" s="159"/>
      <c r="FE495" s="159"/>
      <c r="FF495" s="159"/>
      <c r="FG495" s="159"/>
      <c r="FH495" s="159"/>
      <c r="FI495" s="159"/>
      <c r="FJ495" s="159"/>
      <c r="FK495" s="159"/>
      <c r="FL495" s="159"/>
      <c r="FM495" s="159"/>
      <c r="FN495" s="159"/>
      <c r="FO495" s="159"/>
      <c r="FP495" s="159"/>
      <c r="FQ495" s="159"/>
      <c r="FR495" s="159"/>
      <c r="FS495" s="159"/>
      <c r="FT495" s="159"/>
      <c r="FU495" s="159"/>
      <c r="FV495" s="159"/>
      <c r="FW495" s="159"/>
      <c r="FX495" s="159"/>
      <c r="FY495" s="159"/>
      <c r="FZ495" s="159"/>
      <c r="GA495" s="159"/>
      <c r="GB495" s="159"/>
      <c r="GC495" s="159"/>
      <c r="GD495" s="159"/>
      <c r="GE495" s="159"/>
      <c r="GF495" s="159"/>
      <c r="GG495" s="159"/>
      <c r="GH495" s="159"/>
    </row>
    <row r="496" customFormat="false" ht="12.75" hidden="false" customHeight="false" outlineLevel="0" collapsed="false">
      <c r="A496" s="168"/>
      <c r="B496" s="149"/>
      <c r="C496" s="149"/>
      <c r="D496" s="149"/>
      <c r="E496" s="149"/>
      <c r="F496" s="149"/>
      <c r="G496" s="149"/>
      <c r="H496" s="148"/>
      <c r="I496" s="170"/>
      <c r="R496" s="148"/>
      <c r="S496" s="158"/>
      <c r="T496" s="159"/>
      <c r="U496" s="159"/>
      <c r="V496" s="159"/>
      <c r="W496" s="159"/>
      <c r="X496" s="159"/>
      <c r="Y496" s="159"/>
      <c r="Z496" s="159"/>
      <c r="AA496" s="159"/>
      <c r="AB496" s="159"/>
      <c r="AC496" s="159"/>
      <c r="AD496" s="159"/>
      <c r="AE496" s="159"/>
      <c r="AF496" s="159"/>
      <c r="AG496" s="159"/>
      <c r="AH496" s="159"/>
      <c r="AI496" s="159"/>
      <c r="AJ496" s="159"/>
      <c r="AK496" s="159"/>
      <c r="AL496" s="159"/>
      <c r="AM496" s="159"/>
      <c r="AN496" s="159"/>
      <c r="AO496" s="159"/>
      <c r="AP496" s="159"/>
      <c r="AQ496" s="159"/>
      <c r="AR496" s="159"/>
      <c r="AS496" s="159"/>
      <c r="AT496" s="159"/>
      <c r="AU496" s="159"/>
      <c r="AV496" s="159"/>
      <c r="AW496" s="159"/>
      <c r="AX496" s="159"/>
      <c r="AY496" s="159"/>
      <c r="AZ496" s="159"/>
      <c r="BA496" s="159"/>
      <c r="BB496" s="159"/>
      <c r="BC496" s="159"/>
      <c r="BD496" s="159"/>
      <c r="BE496" s="159"/>
      <c r="BF496" s="159"/>
      <c r="BG496" s="159"/>
      <c r="BH496" s="159"/>
      <c r="BI496" s="159"/>
      <c r="BJ496" s="159"/>
      <c r="BK496" s="159"/>
      <c r="BL496" s="159"/>
      <c r="BM496" s="159"/>
      <c r="BN496" s="159"/>
      <c r="BO496" s="159"/>
      <c r="BP496" s="159"/>
      <c r="BQ496" s="159"/>
      <c r="BR496" s="159"/>
      <c r="BS496" s="159"/>
      <c r="BT496" s="159"/>
      <c r="BU496" s="159"/>
      <c r="BV496" s="159"/>
      <c r="BW496" s="159"/>
      <c r="BX496" s="159"/>
      <c r="BY496" s="159"/>
      <c r="BZ496" s="159"/>
      <c r="CA496" s="159"/>
      <c r="CB496" s="159"/>
      <c r="CC496" s="159"/>
      <c r="CD496" s="159"/>
      <c r="CE496" s="159"/>
      <c r="CF496" s="159"/>
      <c r="CG496" s="159"/>
      <c r="CH496" s="159"/>
      <c r="CI496" s="159"/>
      <c r="CJ496" s="159"/>
      <c r="CK496" s="159"/>
      <c r="CL496" s="159"/>
      <c r="CM496" s="159"/>
      <c r="CN496" s="159"/>
      <c r="CO496" s="159"/>
      <c r="CP496" s="159"/>
      <c r="CQ496" s="159"/>
      <c r="CR496" s="159"/>
      <c r="CS496" s="159"/>
      <c r="CT496" s="159"/>
      <c r="CU496" s="159"/>
      <c r="CV496" s="159"/>
      <c r="CW496" s="159"/>
      <c r="CX496" s="159"/>
      <c r="CY496" s="159"/>
      <c r="CZ496" s="159"/>
      <c r="DA496" s="159"/>
      <c r="DB496" s="159"/>
      <c r="DC496" s="159"/>
      <c r="DD496" s="159"/>
      <c r="DE496" s="159"/>
      <c r="DF496" s="159"/>
      <c r="DG496" s="159"/>
      <c r="DH496" s="159"/>
      <c r="DI496" s="159"/>
      <c r="DJ496" s="159"/>
      <c r="DK496" s="159"/>
      <c r="DL496" s="159"/>
      <c r="DM496" s="159"/>
      <c r="DN496" s="159"/>
      <c r="DO496" s="159"/>
      <c r="DP496" s="159"/>
      <c r="DQ496" s="159"/>
      <c r="DR496" s="159"/>
      <c r="DS496" s="159"/>
      <c r="DT496" s="159"/>
      <c r="DU496" s="159"/>
      <c r="DV496" s="159"/>
      <c r="DW496" s="159"/>
      <c r="DX496" s="159"/>
      <c r="DY496" s="159"/>
      <c r="DZ496" s="159"/>
      <c r="EA496" s="159"/>
      <c r="EB496" s="159"/>
      <c r="EC496" s="159"/>
      <c r="ED496" s="159"/>
      <c r="EE496" s="159"/>
      <c r="EF496" s="159"/>
      <c r="EG496" s="159"/>
      <c r="EH496" s="159"/>
      <c r="EI496" s="159"/>
      <c r="EJ496" s="159"/>
      <c r="EK496" s="159"/>
      <c r="EL496" s="159"/>
      <c r="EM496" s="159"/>
      <c r="EN496" s="159"/>
      <c r="EO496" s="159"/>
      <c r="EP496" s="159"/>
      <c r="EQ496" s="159"/>
      <c r="ER496" s="159"/>
      <c r="ES496" s="159"/>
      <c r="ET496" s="159"/>
      <c r="EU496" s="159"/>
      <c r="EV496" s="159"/>
      <c r="EW496" s="159"/>
      <c r="EX496" s="159"/>
      <c r="EY496" s="159"/>
      <c r="EZ496" s="159"/>
      <c r="FA496" s="159"/>
      <c r="FB496" s="159"/>
      <c r="FC496" s="159"/>
      <c r="FD496" s="159"/>
      <c r="FE496" s="159"/>
      <c r="FF496" s="159"/>
      <c r="FG496" s="159"/>
      <c r="FH496" s="159"/>
      <c r="FI496" s="159"/>
      <c r="FJ496" s="159"/>
      <c r="FK496" s="159"/>
      <c r="FL496" s="159"/>
      <c r="FM496" s="159"/>
      <c r="FN496" s="159"/>
      <c r="FO496" s="159"/>
      <c r="FP496" s="159"/>
      <c r="FQ496" s="159"/>
      <c r="FR496" s="159"/>
      <c r="FS496" s="159"/>
      <c r="FT496" s="159"/>
      <c r="FU496" s="159"/>
      <c r="FV496" s="159"/>
      <c r="FW496" s="159"/>
      <c r="FX496" s="159"/>
      <c r="FY496" s="159"/>
      <c r="FZ496" s="159"/>
      <c r="GA496" s="159"/>
      <c r="GB496" s="159"/>
      <c r="GC496" s="159"/>
      <c r="GD496" s="159"/>
      <c r="GE496" s="159"/>
      <c r="GF496" s="159"/>
      <c r="GG496" s="159"/>
      <c r="GH496" s="159"/>
    </row>
    <row r="497" customFormat="false" ht="12.75" hidden="false" customHeight="false" outlineLevel="0" collapsed="false">
      <c r="A497" s="168"/>
      <c r="B497" s="149"/>
      <c r="C497" s="149"/>
      <c r="D497" s="149"/>
      <c r="E497" s="149"/>
      <c r="F497" s="149"/>
      <c r="G497" s="149"/>
      <c r="H497" s="148"/>
      <c r="I497" s="170"/>
      <c r="R497" s="148"/>
      <c r="S497" s="158"/>
      <c r="T497" s="159"/>
      <c r="U497" s="159"/>
      <c r="V497" s="159"/>
      <c r="W497" s="159"/>
      <c r="X497" s="159"/>
      <c r="Y497" s="159"/>
      <c r="Z497" s="159"/>
      <c r="AA497" s="159"/>
      <c r="AB497" s="159"/>
      <c r="AC497" s="159"/>
      <c r="AD497" s="159"/>
      <c r="AE497" s="159"/>
      <c r="AF497" s="159"/>
      <c r="AG497" s="159"/>
      <c r="AH497" s="159"/>
      <c r="AI497" s="159"/>
      <c r="AJ497" s="159"/>
      <c r="AK497" s="159"/>
      <c r="AL497" s="159"/>
      <c r="AM497" s="159"/>
      <c r="AN497" s="159"/>
      <c r="AO497" s="159"/>
      <c r="AP497" s="159"/>
      <c r="AQ497" s="159"/>
      <c r="AR497" s="159"/>
      <c r="AS497" s="159"/>
      <c r="AT497" s="159"/>
      <c r="AU497" s="159"/>
      <c r="AV497" s="159"/>
      <c r="AW497" s="159"/>
      <c r="AX497" s="159"/>
      <c r="AY497" s="159"/>
      <c r="AZ497" s="159"/>
      <c r="BA497" s="159"/>
      <c r="BB497" s="159"/>
      <c r="BC497" s="159"/>
      <c r="BD497" s="159"/>
      <c r="BE497" s="159"/>
      <c r="BF497" s="159"/>
      <c r="BG497" s="159"/>
      <c r="BH497" s="159"/>
      <c r="BI497" s="159"/>
      <c r="BJ497" s="159"/>
      <c r="BK497" s="159"/>
      <c r="BL497" s="159"/>
      <c r="BM497" s="159"/>
      <c r="BN497" s="159"/>
      <c r="BO497" s="159"/>
      <c r="BP497" s="159"/>
      <c r="BQ497" s="159"/>
      <c r="BR497" s="159"/>
      <c r="BS497" s="159"/>
      <c r="BT497" s="159"/>
      <c r="BU497" s="159"/>
      <c r="BV497" s="159"/>
      <c r="BW497" s="159"/>
      <c r="BX497" s="159"/>
      <c r="BY497" s="159"/>
      <c r="BZ497" s="159"/>
      <c r="CA497" s="159"/>
      <c r="CB497" s="159"/>
      <c r="CC497" s="159"/>
      <c r="CD497" s="159"/>
      <c r="CE497" s="159"/>
      <c r="CF497" s="159"/>
      <c r="CG497" s="159"/>
      <c r="CH497" s="159"/>
      <c r="CI497" s="159"/>
      <c r="CJ497" s="159"/>
      <c r="CK497" s="159"/>
      <c r="CL497" s="159"/>
      <c r="CM497" s="159"/>
      <c r="CN497" s="159"/>
      <c r="CO497" s="159"/>
      <c r="CP497" s="159"/>
      <c r="CQ497" s="159"/>
      <c r="CR497" s="159"/>
      <c r="CS497" s="159"/>
      <c r="CT497" s="159"/>
      <c r="CU497" s="159"/>
      <c r="CV497" s="159"/>
      <c r="CW497" s="159"/>
      <c r="CX497" s="159"/>
      <c r="CY497" s="159"/>
      <c r="CZ497" s="159"/>
      <c r="DA497" s="159"/>
      <c r="DB497" s="159"/>
      <c r="DC497" s="159"/>
      <c r="DD497" s="159"/>
      <c r="DE497" s="159"/>
      <c r="DF497" s="159"/>
      <c r="DG497" s="159"/>
      <c r="DH497" s="159"/>
      <c r="DI497" s="159"/>
      <c r="DJ497" s="159"/>
      <c r="DK497" s="159"/>
      <c r="DL497" s="159"/>
      <c r="DM497" s="159"/>
      <c r="DN497" s="159"/>
      <c r="DO497" s="159"/>
      <c r="DP497" s="159"/>
      <c r="DQ497" s="159"/>
      <c r="DR497" s="159"/>
      <c r="DS497" s="159"/>
      <c r="DT497" s="159"/>
      <c r="DU497" s="159"/>
      <c r="DV497" s="159"/>
      <c r="DW497" s="159"/>
      <c r="DX497" s="159"/>
      <c r="DY497" s="159"/>
      <c r="DZ497" s="159"/>
      <c r="EA497" s="159"/>
      <c r="EB497" s="159"/>
      <c r="EC497" s="159"/>
      <c r="ED497" s="159"/>
      <c r="EE497" s="159"/>
      <c r="EF497" s="159"/>
      <c r="EG497" s="159"/>
      <c r="EH497" s="159"/>
      <c r="EI497" s="159"/>
      <c r="EJ497" s="159"/>
      <c r="EK497" s="159"/>
      <c r="EL497" s="159"/>
      <c r="EM497" s="159"/>
      <c r="EN497" s="159"/>
      <c r="EO497" s="159"/>
      <c r="EP497" s="159"/>
      <c r="EQ497" s="159"/>
      <c r="ER497" s="159"/>
      <c r="ES497" s="159"/>
      <c r="ET497" s="159"/>
      <c r="EU497" s="159"/>
      <c r="EV497" s="159"/>
      <c r="EW497" s="159"/>
      <c r="EX497" s="159"/>
      <c r="EY497" s="159"/>
      <c r="EZ497" s="159"/>
      <c r="FA497" s="159"/>
      <c r="FB497" s="159"/>
      <c r="FC497" s="159"/>
      <c r="FD497" s="159"/>
      <c r="FE497" s="159"/>
      <c r="FF497" s="159"/>
      <c r="FG497" s="159"/>
      <c r="FH497" s="159"/>
      <c r="FI497" s="159"/>
      <c r="FJ497" s="159"/>
      <c r="FK497" s="159"/>
      <c r="FL497" s="159"/>
      <c r="FM497" s="159"/>
      <c r="FN497" s="159"/>
      <c r="FO497" s="159"/>
      <c r="FP497" s="159"/>
      <c r="FQ497" s="159"/>
      <c r="FR497" s="159"/>
      <c r="FS497" s="159"/>
      <c r="FT497" s="159"/>
      <c r="FU497" s="159"/>
      <c r="FV497" s="159"/>
      <c r="FW497" s="159"/>
      <c r="FX497" s="159"/>
      <c r="FY497" s="159"/>
      <c r="FZ497" s="159"/>
      <c r="GA497" s="159"/>
      <c r="GB497" s="159"/>
      <c r="GC497" s="159"/>
      <c r="GD497" s="159"/>
      <c r="GE497" s="159"/>
      <c r="GF497" s="159"/>
      <c r="GG497" s="159"/>
      <c r="GH497" s="159"/>
    </row>
    <row r="498" customFormat="false" ht="12.75" hidden="false" customHeight="false" outlineLevel="0" collapsed="false">
      <c r="A498" s="168"/>
      <c r="B498" s="149"/>
      <c r="C498" s="149"/>
      <c r="D498" s="149"/>
      <c r="E498" s="149"/>
      <c r="F498" s="149"/>
      <c r="G498" s="149"/>
      <c r="H498" s="148"/>
      <c r="I498" s="170"/>
      <c r="R498" s="148"/>
      <c r="S498" s="158"/>
      <c r="T498" s="159"/>
      <c r="U498" s="159"/>
      <c r="V498" s="159"/>
      <c r="W498" s="159"/>
      <c r="X498" s="159"/>
      <c r="Y498" s="159"/>
      <c r="Z498" s="159"/>
      <c r="AA498" s="159"/>
      <c r="AB498" s="159"/>
      <c r="AC498" s="159"/>
      <c r="AD498" s="159"/>
      <c r="AE498" s="159"/>
      <c r="AF498" s="159"/>
      <c r="AG498" s="159"/>
      <c r="AH498" s="159"/>
      <c r="AI498" s="159"/>
      <c r="AJ498" s="159"/>
      <c r="AK498" s="159"/>
      <c r="AL498" s="159"/>
      <c r="AM498" s="159"/>
      <c r="AN498" s="159"/>
      <c r="AO498" s="159"/>
      <c r="AP498" s="159"/>
      <c r="AQ498" s="159"/>
      <c r="AR498" s="159"/>
      <c r="AS498" s="159"/>
      <c r="AT498" s="159"/>
      <c r="AU498" s="159"/>
      <c r="AV498" s="159"/>
      <c r="AW498" s="159"/>
      <c r="AX498" s="159"/>
      <c r="AY498" s="159"/>
      <c r="AZ498" s="159"/>
      <c r="BA498" s="159"/>
      <c r="BB498" s="159"/>
      <c r="BC498" s="159"/>
      <c r="BD498" s="159"/>
      <c r="BE498" s="159"/>
      <c r="BF498" s="159"/>
      <c r="BG498" s="159"/>
      <c r="BH498" s="159"/>
      <c r="BI498" s="159"/>
      <c r="BJ498" s="159"/>
      <c r="BK498" s="159"/>
      <c r="BL498" s="159"/>
      <c r="BM498" s="159"/>
      <c r="BN498" s="159"/>
      <c r="BO498" s="159"/>
      <c r="BP498" s="159"/>
      <c r="BQ498" s="159"/>
      <c r="BR498" s="159"/>
      <c r="BS498" s="159"/>
      <c r="BT498" s="159"/>
      <c r="BU498" s="159"/>
      <c r="BV498" s="159"/>
      <c r="BW498" s="159"/>
      <c r="BX498" s="159"/>
      <c r="BY498" s="159"/>
      <c r="BZ498" s="159"/>
      <c r="CA498" s="159"/>
      <c r="CB498" s="159"/>
      <c r="CC498" s="159"/>
      <c r="CD498" s="159"/>
      <c r="CE498" s="159"/>
      <c r="CF498" s="159"/>
      <c r="CG498" s="159"/>
      <c r="CH498" s="159"/>
      <c r="CI498" s="159"/>
      <c r="CJ498" s="159"/>
      <c r="CK498" s="159"/>
      <c r="CL498" s="159"/>
      <c r="CM498" s="159"/>
      <c r="CN498" s="159"/>
      <c r="CO498" s="159"/>
      <c r="CP498" s="159"/>
      <c r="CQ498" s="159"/>
      <c r="CR498" s="159"/>
      <c r="CS498" s="159"/>
      <c r="CT498" s="159"/>
      <c r="CU498" s="159"/>
      <c r="CV498" s="159"/>
      <c r="CW498" s="159"/>
      <c r="CX498" s="159"/>
      <c r="CY498" s="159"/>
      <c r="CZ498" s="159"/>
      <c r="DA498" s="159"/>
      <c r="DB498" s="159"/>
      <c r="DC498" s="159"/>
      <c r="DD498" s="159"/>
      <c r="DE498" s="159"/>
      <c r="DF498" s="159"/>
      <c r="DG498" s="159"/>
      <c r="DH498" s="159"/>
      <c r="DI498" s="159"/>
      <c r="DJ498" s="159"/>
      <c r="DK498" s="159"/>
      <c r="DL498" s="159"/>
      <c r="DM498" s="159"/>
      <c r="DN498" s="159"/>
      <c r="DO498" s="159"/>
      <c r="DP498" s="159"/>
      <c r="DQ498" s="159"/>
      <c r="DR498" s="159"/>
      <c r="DS498" s="159"/>
      <c r="DT498" s="159"/>
      <c r="DU498" s="159"/>
      <c r="DV498" s="159"/>
      <c r="DW498" s="159"/>
      <c r="DX498" s="159"/>
      <c r="DY498" s="159"/>
      <c r="DZ498" s="159"/>
      <c r="EA498" s="159"/>
      <c r="EB498" s="159"/>
      <c r="EC498" s="159"/>
      <c r="ED498" s="159"/>
      <c r="EE498" s="159"/>
      <c r="EF498" s="159"/>
      <c r="EG498" s="159"/>
      <c r="EH498" s="159"/>
      <c r="EI498" s="159"/>
      <c r="EJ498" s="159"/>
      <c r="EK498" s="159"/>
      <c r="EL498" s="159"/>
      <c r="EM498" s="159"/>
      <c r="EN498" s="159"/>
      <c r="EO498" s="159"/>
      <c r="EP498" s="159"/>
      <c r="EQ498" s="159"/>
      <c r="ER498" s="159"/>
      <c r="ES498" s="159"/>
      <c r="ET498" s="159"/>
      <c r="EU498" s="159"/>
      <c r="EV498" s="159"/>
      <c r="EW498" s="159"/>
      <c r="EX498" s="159"/>
      <c r="EY498" s="159"/>
      <c r="EZ498" s="159"/>
      <c r="FA498" s="159"/>
      <c r="FB498" s="159"/>
      <c r="FC498" s="159"/>
      <c r="FD498" s="159"/>
      <c r="FE498" s="159"/>
      <c r="FF498" s="159"/>
      <c r="FG498" s="159"/>
      <c r="FH498" s="159"/>
      <c r="FI498" s="159"/>
      <c r="FJ498" s="159"/>
      <c r="FK498" s="159"/>
      <c r="FL498" s="159"/>
      <c r="FM498" s="159"/>
      <c r="FN498" s="159"/>
      <c r="FO498" s="159"/>
      <c r="FP498" s="159"/>
      <c r="FQ498" s="159"/>
      <c r="FR498" s="159"/>
      <c r="FS498" s="159"/>
      <c r="FT498" s="159"/>
      <c r="FU498" s="159"/>
      <c r="FV498" s="159"/>
      <c r="FW498" s="159"/>
      <c r="FX498" s="159"/>
      <c r="FY498" s="159"/>
      <c r="FZ498" s="159"/>
      <c r="GA498" s="159"/>
      <c r="GB498" s="159"/>
      <c r="GC498" s="159"/>
      <c r="GD498" s="159"/>
      <c r="GE498" s="159"/>
      <c r="GF498" s="159"/>
      <c r="GG498" s="159"/>
      <c r="GH498" s="159"/>
    </row>
    <row r="499" customFormat="false" ht="12.75" hidden="false" customHeight="false" outlineLevel="0" collapsed="false">
      <c r="A499" s="168"/>
      <c r="B499" s="149"/>
      <c r="C499" s="149"/>
      <c r="D499" s="149"/>
      <c r="E499" s="149"/>
      <c r="F499" s="149"/>
      <c r="G499" s="149"/>
      <c r="H499" s="148"/>
      <c r="I499" s="170"/>
      <c r="R499" s="148"/>
      <c r="S499" s="158"/>
      <c r="T499" s="159"/>
      <c r="U499" s="159"/>
      <c r="V499" s="159"/>
      <c r="W499" s="159"/>
      <c r="X499" s="159"/>
      <c r="Y499" s="159"/>
      <c r="Z499" s="159"/>
      <c r="AA499" s="159"/>
      <c r="AB499" s="159"/>
      <c r="AC499" s="159"/>
      <c r="AD499" s="159"/>
      <c r="AE499" s="159"/>
      <c r="AF499" s="159"/>
      <c r="AG499" s="159"/>
      <c r="AH499" s="159"/>
      <c r="AI499" s="159"/>
      <c r="AJ499" s="159"/>
      <c r="AK499" s="159"/>
      <c r="AL499" s="159"/>
      <c r="AM499" s="159"/>
      <c r="AN499" s="159"/>
      <c r="AO499" s="159"/>
      <c r="AP499" s="159"/>
      <c r="AQ499" s="159"/>
      <c r="AR499" s="159"/>
      <c r="AS499" s="159"/>
      <c r="AT499" s="159"/>
      <c r="AU499" s="159"/>
      <c r="AV499" s="159"/>
      <c r="AW499" s="159"/>
      <c r="AX499" s="159"/>
      <c r="AY499" s="159"/>
      <c r="AZ499" s="159"/>
      <c r="BA499" s="159"/>
      <c r="BB499" s="159"/>
      <c r="BC499" s="159"/>
      <c r="BD499" s="159"/>
      <c r="BE499" s="159"/>
      <c r="BF499" s="159"/>
      <c r="BG499" s="159"/>
      <c r="BH499" s="159"/>
      <c r="BI499" s="159"/>
      <c r="BJ499" s="159"/>
      <c r="BK499" s="159"/>
      <c r="BL499" s="159"/>
      <c r="BM499" s="159"/>
      <c r="BN499" s="159"/>
      <c r="BO499" s="159"/>
      <c r="BP499" s="159"/>
      <c r="BQ499" s="159"/>
      <c r="BR499" s="159"/>
      <c r="BS499" s="159"/>
      <c r="BT499" s="159"/>
      <c r="BU499" s="159"/>
      <c r="BV499" s="159"/>
      <c r="BW499" s="159"/>
      <c r="BX499" s="159"/>
      <c r="BY499" s="159"/>
      <c r="BZ499" s="159"/>
      <c r="CA499" s="159"/>
      <c r="CB499" s="159"/>
      <c r="CC499" s="159"/>
      <c r="CD499" s="159"/>
      <c r="CE499" s="159"/>
      <c r="CF499" s="159"/>
      <c r="CG499" s="159"/>
      <c r="CH499" s="159"/>
      <c r="CI499" s="159"/>
      <c r="CJ499" s="159"/>
      <c r="CK499" s="159"/>
      <c r="CL499" s="159"/>
      <c r="CM499" s="159"/>
      <c r="CN499" s="159"/>
      <c r="CO499" s="159"/>
      <c r="CP499" s="159"/>
      <c r="CQ499" s="159"/>
      <c r="CR499" s="159"/>
      <c r="CS499" s="159"/>
      <c r="CT499" s="159"/>
      <c r="CU499" s="159"/>
      <c r="CV499" s="159"/>
      <c r="CW499" s="159"/>
      <c r="CX499" s="159"/>
      <c r="CY499" s="159"/>
      <c r="CZ499" s="159"/>
      <c r="DA499" s="159"/>
      <c r="DB499" s="159"/>
      <c r="DC499" s="159"/>
      <c r="DD499" s="159"/>
      <c r="DE499" s="159"/>
      <c r="DF499" s="159"/>
      <c r="DG499" s="159"/>
      <c r="DH499" s="159"/>
      <c r="DI499" s="159"/>
      <c r="DJ499" s="159"/>
      <c r="DK499" s="159"/>
      <c r="DL499" s="159"/>
      <c r="DM499" s="159"/>
      <c r="DN499" s="159"/>
      <c r="DO499" s="159"/>
      <c r="DP499" s="159"/>
      <c r="DQ499" s="159"/>
      <c r="DR499" s="159"/>
      <c r="DS499" s="159"/>
      <c r="DT499" s="159"/>
      <c r="DU499" s="159"/>
      <c r="DV499" s="159"/>
      <c r="DW499" s="159"/>
      <c r="DX499" s="159"/>
      <c r="DY499" s="159"/>
      <c r="DZ499" s="159"/>
      <c r="EA499" s="159"/>
      <c r="EB499" s="159"/>
      <c r="EC499" s="159"/>
      <c r="ED499" s="159"/>
      <c r="EE499" s="159"/>
      <c r="EF499" s="159"/>
      <c r="EG499" s="159"/>
      <c r="EH499" s="159"/>
      <c r="EI499" s="159"/>
      <c r="EJ499" s="159"/>
      <c r="EK499" s="159"/>
      <c r="EL499" s="159"/>
      <c r="EM499" s="159"/>
      <c r="EN499" s="159"/>
      <c r="EO499" s="159"/>
      <c r="EP499" s="159"/>
      <c r="EQ499" s="159"/>
      <c r="ER499" s="159"/>
      <c r="ES499" s="159"/>
      <c r="ET499" s="159"/>
      <c r="EU499" s="159"/>
      <c r="EV499" s="159"/>
      <c r="EW499" s="159"/>
      <c r="EX499" s="159"/>
      <c r="EY499" s="159"/>
      <c r="EZ499" s="159"/>
      <c r="FA499" s="159"/>
      <c r="FB499" s="159"/>
      <c r="FC499" s="159"/>
      <c r="FD499" s="159"/>
      <c r="FE499" s="159"/>
      <c r="FF499" s="159"/>
      <c r="FG499" s="159"/>
      <c r="FH499" s="159"/>
      <c r="FI499" s="159"/>
      <c r="FJ499" s="159"/>
      <c r="FK499" s="159"/>
      <c r="FL499" s="159"/>
      <c r="FM499" s="159"/>
      <c r="FN499" s="159"/>
      <c r="FO499" s="159"/>
      <c r="FP499" s="159"/>
      <c r="FQ499" s="159"/>
      <c r="FR499" s="159"/>
      <c r="FS499" s="159"/>
      <c r="FT499" s="159"/>
      <c r="FU499" s="159"/>
      <c r="FV499" s="159"/>
      <c r="FW499" s="159"/>
      <c r="FX499" s="159"/>
      <c r="FY499" s="159"/>
      <c r="FZ499" s="159"/>
      <c r="GA499" s="159"/>
      <c r="GB499" s="159"/>
      <c r="GC499" s="159"/>
      <c r="GD499" s="159"/>
      <c r="GE499" s="159"/>
      <c r="GF499" s="159"/>
      <c r="GG499" s="159"/>
      <c r="GH499" s="159"/>
    </row>
    <row r="500" customFormat="false" ht="12.75" hidden="false" customHeight="false" outlineLevel="0" collapsed="false">
      <c r="A500" s="168"/>
      <c r="B500" s="149"/>
      <c r="C500" s="149"/>
      <c r="D500" s="149"/>
      <c r="E500" s="149"/>
      <c r="F500" s="149"/>
      <c r="G500" s="149"/>
      <c r="H500" s="148"/>
      <c r="I500" s="170"/>
      <c r="R500" s="148"/>
      <c r="S500" s="158"/>
      <c r="T500" s="159"/>
      <c r="U500" s="159"/>
      <c r="V500" s="159"/>
      <c r="W500" s="159"/>
      <c r="X500" s="159"/>
      <c r="Y500" s="159"/>
      <c r="Z500" s="159"/>
      <c r="AA500" s="159"/>
      <c r="AB500" s="159"/>
      <c r="AC500" s="159"/>
      <c r="AD500" s="159"/>
      <c r="AE500" s="159"/>
      <c r="AF500" s="159"/>
      <c r="AG500" s="159"/>
      <c r="AH500" s="159"/>
      <c r="AI500" s="159"/>
      <c r="AJ500" s="159"/>
      <c r="AK500" s="159"/>
      <c r="AL500" s="159"/>
      <c r="AM500" s="159"/>
      <c r="AN500" s="159"/>
      <c r="AO500" s="159"/>
      <c r="AP500" s="159"/>
      <c r="AQ500" s="159"/>
      <c r="AR500" s="159"/>
      <c r="AS500" s="159"/>
      <c r="AT500" s="159"/>
      <c r="AU500" s="159"/>
      <c r="AV500" s="159"/>
      <c r="AW500" s="159"/>
      <c r="AX500" s="159"/>
      <c r="AY500" s="159"/>
      <c r="AZ500" s="159"/>
      <c r="BA500" s="159"/>
      <c r="BB500" s="159"/>
      <c r="BC500" s="159"/>
      <c r="BD500" s="159"/>
      <c r="BE500" s="159"/>
      <c r="BF500" s="159"/>
      <c r="BG500" s="159"/>
      <c r="BH500" s="159"/>
      <c r="BI500" s="159"/>
      <c r="BJ500" s="159"/>
      <c r="BK500" s="159"/>
      <c r="BL500" s="159"/>
      <c r="BM500" s="159"/>
      <c r="BN500" s="159"/>
      <c r="BO500" s="159"/>
      <c r="BP500" s="159"/>
      <c r="BQ500" s="159"/>
      <c r="BR500" s="159"/>
      <c r="BS500" s="159"/>
      <c r="BT500" s="159"/>
      <c r="BU500" s="159"/>
      <c r="BV500" s="159"/>
      <c r="BW500" s="159"/>
      <c r="BX500" s="159"/>
      <c r="BY500" s="159"/>
      <c r="BZ500" s="159"/>
      <c r="CA500" s="159"/>
      <c r="CB500" s="159"/>
      <c r="CC500" s="159"/>
      <c r="CD500" s="159"/>
      <c r="CE500" s="159"/>
      <c r="CF500" s="159"/>
      <c r="CG500" s="159"/>
      <c r="CH500" s="159"/>
      <c r="CI500" s="159"/>
      <c r="CJ500" s="159"/>
      <c r="CK500" s="159"/>
      <c r="CL500" s="159"/>
      <c r="CM500" s="159"/>
      <c r="CN500" s="159"/>
      <c r="CO500" s="159"/>
      <c r="CP500" s="159"/>
      <c r="CQ500" s="159"/>
      <c r="CR500" s="159"/>
      <c r="CS500" s="159"/>
      <c r="CT500" s="159"/>
      <c r="CU500" s="159"/>
      <c r="CV500" s="159"/>
      <c r="CW500" s="159"/>
      <c r="CX500" s="159"/>
      <c r="CY500" s="159"/>
      <c r="CZ500" s="159"/>
      <c r="DA500" s="159"/>
      <c r="DB500" s="159"/>
      <c r="DC500" s="159"/>
      <c r="DD500" s="159"/>
      <c r="DE500" s="159"/>
      <c r="DF500" s="159"/>
      <c r="DG500" s="159"/>
      <c r="DH500" s="159"/>
      <c r="DI500" s="159"/>
      <c r="DJ500" s="159"/>
      <c r="DK500" s="159"/>
      <c r="DL500" s="159"/>
      <c r="DM500" s="159"/>
      <c r="DN500" s="159"/>
      <c r="DO500" s="159"/>
      <c r="DP500" s="159"/>
      <c r="DQ500" s="159"/>
      <c r="DR500" s="159"/>
      <c r="DS500" s="159"/>
      <c r="DT500" s="159"/>
      <c r="DU500" s="159"/>
      <c r="DV500" s="159"/>
      <c r="DW500" s="159"/>
      <c r="DX500" s="159"/>
      <c r="DY500" s="159"/>
      <c r="DZ500" s="159"/>
      <c r="EA500" s="159"/>
      <c r="EB500" s="159"/>
      <c r="EC500" s="159"/>
      <c r="ED500" s="159"/>
      <c r="EE500" s="159"/>
      <c r="EF500" s="159"/>
      <c r="EG500" s="159"/>
      <c r="EH500" s="159"/>
      <c r="EI500" s="159"/>
      <c r="EJ500" s="159"/>
      <c r="EK500" s="159"/>
      <c r="EL500" s="159"/>
      <c r="EM500" s="159"/>
      <c r="EN500" s="159"/>
      <c r="EO500" s="159"/>
      <c r="EP500" s="159"/>
      <c r="EQ500" s="159"/>
      <c r="ER500" s="159"/>
      <c r="ES500" s="159"/>
      <c r="ET500" s="159"/>
      <c r="EU500" s="159"/>
      <c r="EV500" s="159"/>
      <c r="EW500" s="159"/>
      <c r="EX500" s="159"/>
      <c r="EY500" s="159"/>
      <c r="EZ500" s="159"/>
      <c r="FA500" s="159"/>
      <c r="FB500" s="159"/>
      <c r="FC500" s="159"/>
      <c r="FD500" s="159"/>
      <c r="FE500" s="159"/>
      <c r="FF500" s="159"/>
      <c r="FG500" s="159"/>
      <c r="FH500" s="159"/>
      <c r="FI500" s="159"/>
      <c r="FJ500" s="159"/>
      <c r="FK500" s="159"/>
      <c r="FL500" s="159"/>
      <c r="FM500" s="159"/>
      <c r="FN500" s="159"/>
      <c r="FO500" s="159"/>
      <c r="FP500" s="159"/>
      <c r="FQ500" s="159"/>
      <c r="FR500" s="159"/>
      <c r="FS500" s="159"/>
      <c r="FT500" s="159"/>
      <c r="FU500" s="159"/>
      <c r="FV500" s="159"/>
      <c r="FW500" s="159"/>
      <c r="FX500" s="159"/>
      <c r="FY500" s="159"/>
      <c r="FZ500" s="159"/>
      <c r="GA500" s="159"/>
      <c r="GB500" s="159"/>
      <c r="GC500" s="159"/>
      <c r="GD500" s="159"/>
      <c r="GE500" s="159"/>
      <c r="GF500" s="159"/>
      <c r="GG500" s="159"/>
      <c r="GH500" s="159"/>
    </row>
    <row r="501" customFormat="false" ht="12.75" hidden="false" customHeight="false" outlineLevel="0" collapsed="false">
      <c r="A501" s="168"/>
      <c r="B501" s="149"/>
      <c r="C501" s="149"/>
      <c r="D501" s="149"/>
      <c r="E501" s="149"/>
      <c r="F501" s="149"/>
      <c r="G501" s="149"/>
      <c r="H501" s="148"/>
      <c r="I501" s="170"/>
      <c r="R501" s="148"/>
      <c r="S501" s="158"/>
      <c r="T501" s="159"/>
      <c r="U501" s="159"/>
      <c r="V501" s="159"/>
      <c r="W501" s="159"/>
      <c r="X501" s="159"/>
      <c r="Y501" s="159"/>
      <c r="Z501" s="159"/>
      <c r="AA501" s="159"/>
      <c r="AB501" s="159"/>
      <c r="AC501" s="159"/>
      <c r="AD501" s="159"/>
      <c r="AE501" s="159"/>
      <c r="AF501" s="159"/>
      <c r="AG501" s="159"/>
      <c r="AH501" s="159"/>
      <c r="AI501" s="159"/>
      <c r="AJ501" s="159"/>
      <c r="AK501" s="159"/>
      <c r="AL501" s="159"/>
      <c r="AM501" s="159"/>
      <c r="AN501" s="159"/>
      <c r="AO501" s="159"/>
      <c r="AP501" s="159"/>
      <c r="AQ501" s="159"/>
      <c r="AR501" s="159"/>
      <c r="AS501" s="159"/>
      <c r="AT501" s="159"/>
      <c r="AU501" s="159"/>
      <c r="AV501" s="159"/>
      <c r="AW501" s="159"/>
      <c r="AX501" s="159"/>
      <c r="AY501" s="159"/>
      <c r="AZ501" s="159"/>
      <c r="BA501" s="159"/>
      <c r="BB501" s="159"/>
      <c r="BC501" s="159"/>
      <c r="BD501" s="159"/>
      <c r="BE501" s="159"/>
      <c r="BF501" s="159"/>
      <c r="BG501" s="159"/>
      <c r="BH501" s="159"/>
      <c r="BI501" s="159"/>
      <c r="BJ501" s="159"/>
      <c r="BK501" s="159"/>
      <c r="BL501" s="159"/>
      <c r="BM501" s="159"/>
      <c r="BN501" s="159"/>
      <c r="BO501" s="159"/>
      <c r="BP501" s="159"/>
      <c r="BQ501" s="159"/>
      <c r="BR501" s="159"/>
      <c r="BS501" s="159"/>
      <c r="BT501" s="159"/>
      <c r="BU501" s="159"/>
      <c r="BV501" s="159"/>
      <c r="BW501" s="159"/>
      <c r="BX501" s="159"/>
      <c r="BY501" s="159"/>
      <c r="BZ501" s="159"/>
      <c r="CA501" s="159"/>
      <c r="CB501" s="159"/>
      <c r="CC501" s="159"/>
      <c r="CD501" s="159"/>
      <c r="CE501" s="159"/>
      <c r="CF501" s="159"/>
      <c r="CG501" s="159"/>
      <c r="CH501" s="159"/>
      <c r="CI501" s="159"/>
      <c r="CJ501" s="159"/>
      <c r="CK501" s="159"/>
      <c r="CL501" s="159"/>
      <c r="CM501" s="159"/>
      <c r="CN501" s="159"/>
      <c r="CO501" s="159"/>
      <c r="CP501" s="159"/>
      <c r="CQ501" s="159"/>
      <c r="CR501" s="159"/>
      <c r="CS501" s="159"/>
      <c r="CT501" s="159"/>
      <c r="CU501" s="159"/>
      <c r="CV501" s="159"/>
      <c r="CW501" s="159"/>
      <c r="CX501" s="159"/>
      <c r="CY501" s="159"/>
      <c r="CZ501" s="159"/>
      <c r="DA501" s="159"/>
      <c r="DB501" s="159"/>
      <c r="DC501" s="159"/>
      <c r="DD501" s="159"/>
      <c r="DE501" s="159"/>
      <c r="DF501" s="159"/>
      <c r="DG501" s="159"/>
      <c r="DH501" s="159"/>
      <c r="DI501" s="159"/>
      <c r="DJ501" s="159"/>
      <c r="DK501" s="159"/>
      <c r="DL501" s="159"/>
      <c r="DM501" s="159"/>
      <c r="DN501" s="159"/>
      <c r="DO501" s="159"/>
      <c r="DP501" s="159"/>
      <c r="DQ501" s="159"/>
      <c r="DR501" s="159"/>
      <c r="DS501" s="159"/>
      <c r="DT501" s="159"/>
      <c r="DU501" s="159"/>
      <c r="DV501" s="159"/>
      <c r="DW501" s="159"/>
      <c r="DX501" s="159"/>
      <c r="DY501" s="159"/>
      <c r="DZ501" s="159"/>
      <c r="EA501" s="159"/>
      <c r="EB501" s="159"/>
      <c r="EC501" s="159"/>
      <c r="ED501" s="159"/>
      <c r="EE501" s="159"/>
      <c r="EF501" s="159"/>
      <c r="EG501" s="159"/>
      <c r="EH501" s="159"/>
      <c r="EI501" s="159"/>
      <c r="EJ501" s="159"/>
      <c r="EK501" s="159"/>
      <c r="EL501" s="159"/>
      <c r="EM501" s="159"/>
      <c r="EN501" s="159"/>
      <c r="EO501" s="159"/>
      <c r="EP501" s="159"/>
      <c r="EQ501" s="159"/>
      <c r="ER501" s="159"/>
      <c r="ES501" s="159"/>
      <c r="ET501" s="159"/>
      <c r="EU501" s="159"/>
      <c r="EV501" s="159"/>
      <c r="EW501" s="159"/>
      <c r="EX501" s="159"/>
      <c r="EY501" s="159"/>
      <c r="EZ501" s="159"/>
      <c r="FA501" s="159"/>
      <c r="FB501" s="159"/>
      <c r="FC501" s="159"/>
      <c r="FD501" s="159"/>
      <c r="FE501" s="159"/>
      <c r="FF501" s="159"/>
      <c r="FG501" s="159"/>
      <c r="FH501" s="159"/>
      <c r="FI501" s="159"/>
      <c r="FJ501" s="159"/>
      <c r="FK501" s="159"/>
      <c r="FL501" s="159"/>
      <c r="FM501" s="159"/>
      <c r="FN501" s="159"/>
      <c r="FO501" s="159"/>
      <c r="FP501" s="159"/>
      <c r="FQ501" s="159"/>
      <c r="FR501" s="159"/>
      <c r="FS501" s="159"/>
      <c r="FT501" s="159"/>
      <c r="FU501" s="159"/>
      <c r="FV501" s="159"/>
      <c r="FW501" s="159"/>
      <c r="FX501" s="159"/>
      <c r="FY501" s="159"/>
      <c r="FZ501" s="159"/>
      <c r="GA501" s="159"/>
      <c r="GB501" s="159"/>
      <c r="GC501" s="159"/>
      <c r="GD501" s="159"/>
      <c r="GE501" s="159"/>
      <c r="GF501" s="159"/>
      <c r="GG501" s="159"/>
      <c r="GH501" s="159"/>
    </row>
    <row r="502" customFormat="false" ht="12.75" hidden="false" customHeight="false" outlineLevel="0" collapsed="false">
      <c r="A502" s="168"/>
      <c r="B502" s="149"/>
      <c r="C502" s="149"/>
      <c r="D502" s="149"/>
      <c r="E502" s="149"/>
      <c r="F502" s="149"/>
      <c r="G502" s="149"/>
      <c r="H502" s="148"/>
      <c r="I502" s="170"/>
      <c r="R502" s="148"/>
      <c r="S502" s="158"/>
      <c r="T502" s="159"/>
      <c r="U502" s="159"/>
      <c r="V502" s="159"/>
      <c r="W502" s="159"/>
      <c r="X502" s="159"/>
      <c r="Y502" s="159"/>
      <c r="Z502" s="159"/>
      <c r="AA502" s="159"/>
      <c r="AB502" s="159"/>
      <c r="AC502" s="159"/>
      <c r="AD502" s="159"/>
      <c r="AE502" s="159"/>
      <c r="AF502" s="159"/>
      <c r="AG502" s="159"/>
      <c r="AH502" s="159"/>
      <c r="AI502" s="159"/>
      <c r="AJ502" s="159"/>
      <c r="AK502" s="159"/>
      <c r="AL502" s="159"/>
      <c r="AM502" s="159"/>
      <c r="AN502" s="159"/>
      <c r="AO502" s="159"/>
      <c r="AP502" s="159"/>
      <c r="AQ502" s="159"/>
      <c r="AR502" s="159"/>
      <c r="AS502" s="159"/>
      <c r="AT502" s="159"/>
      <c r="AU502" s="159"/>
      <c r="AV502" s="159"/>
      <c r="AW502" s="159"/>
      <c r="AX502" s="159"/>
      <c r="AY502" s="159"/>
      <c r="AZ502" s="159"/>
      <c r="BA502" s="159"/>
      <c r="BB502" s="159"/>
      <c r="BC502" s="159"/>
      <c r="BD502" s="159"/>
      <c r="BE502" s="159"/>
      <c r="BF502" s="159"/>
      <c r="BG502" s="159"/>
      <c r="BH502" s="159"/>
      <c r="BI502" s="159"/>
      <c r="BJ502" s="159"/>
      <c r="BK502" s="159"/>
      <c r="BL502" s="159"/>
      <c r="BM502" s="159"/>
      <c r="BN502" s="159"/>
      <c r="BO502" s="159"/>
      <c r="BP502" s="159"/>
      <c r="BQ502" s="159"/>
      <c r="BR502" s="159"/>
      <c r="BS502" s="159"/>
      <c r="BT502" s="159"/>
      <c r="BU502" s="159"/>
      <c r="BV502" s="159"/>
      <c r="BW502" s="159"/>
      <c r="BX502" s="159"/>
      <c r="BY502" s="159"/>
      <c r="BZ502" s="159"/>
      <c r="CA502" s="159"/>
      <c r="CB502" s="159"/>
      <c r="CC502" s="159"/>
      <c r="CD502" s="159"/>
      <c r="CE502" s="159"/>
      <c r="CF502" s="159"/>
      <c r="CG502" s="159"/>
      <c r="CH502" s="159"/>
      <c r="CI502" s="159"/>
      <c r="CJ502" s="159"/>
      <c r="CK502" s="159"/>
      <c r="CL502" s="159"/>
      <c r="CM502" s="159"/>
      <c r="CN502" s="159"/>
      <c r="CO502" s="159"/>
      <c r="CP502" s="159"/>
      <c r="CQ502" s="159"/>
      <c r="CR502" s="159"/>
      <c r="CS502" s="159"/>
      <c r="CT502" s="159"/>
      <c r="CU502" s="159"/>
      <c r="CV502" s="159"/>
      <c r="CW502" s="159"/>
      <c r="CX502" s="159"/>
      <c r="CY502" s="159"/>
      <c r="CZ502" s="159"/>
      <c r="DA502" s="159"/>
      <c r="DB502" s="159"/>
      <c r="DC502" s="159"/>
      <c r="DD502" s="159"/>
      <c r="DE502" s="159"/>
      <c r="DF502" s="159"/>
      <c r="DG502" s="159"/>
      <c r="DH502" s="159"/>
      <c r="DI502" s="159"/>
      <c r="DJ502" s="159"/>
      <c r="DK502" s="159"/>
      <c r="DL502" s="159"/>
      <c r="DM502" s="159"/>
      <c r="DN502" s="159"/>
      <c r="DO502" s="159"/>
      <c r="DP502" s="159"/>
      <c r="DQ502" s="159"/>
      <c r="DR502" s="159"/>
      <c r="DS502" s="159"/>
      <c r="DT502" s="159"/>
      <c r="DU502" s="159"/>
      <c r="DV502" s="159"/>
      <c r="DW502" s="159"/>
      <c r="DX502" s="159"/>
      <c r="DY502" s="159"/>
      <c r="DZ502" s="159"/>
      <c r="EA502" s="159"/>
      <c r="EB502" s="159"/>
      <c r="EC502" s="159"/>
      <c r="ED502" s="159"/>
      <c r="EE502" s="159"/>
      <c r="EF502" s="159"/>
      <c r="EG502" s="159"/>
      <c r="EH502" s="159"/>
      <c r="EI502" s="159"/>
      <c r="EJ502" s="159"/>
      <c r="EK502" s="159"/>
      <c r="EL502" s="159"/>
      <c r="EM502" s="159"/>
      <c r="EN502" s="159"/>
      <c r="EO502" s="159"/>
      <c r="EP502" s="159"/>
      <c r="EQ502" s="159"/>
      <c r="ER502" s="159"/>
      <c r="ES502" s="159"/>
      <c r="ET502" s="159"/>
      <c r="EU502" s="159"/>
      <c r="EV502" s="159"/>
      <c r="EW502" s="159"/>
      <c r="EX502" s="159"/>
      <c r="EY502" s="159"/>
      <c r="EZ502" s="159"/>
      <c r="FA502" s="159"/>
      <c r="FB502" s="159"/>
      <c r="FC502" s="159"/>
      <c r="FD502" s="159"/>
      <c r="FE502" s="159"/>
      <c r="FF502" s="159"/>
      <c r="FG502" s="159"/>
      <c r="FH502" s="159"/>
      <c r="FI502" s="159"/>
      <c r="FJ502" s="159"/>
      <c r="FK502" s="159"/>
      <c r="FL502" s="159"/>
      <c r="FM502" s="159"/>
      <c r="FN502" s="159"/>
      <c r="FO502" s="159"/>
      <c r="FP502" s="159"/>
      <c r="FQ502" s="159"/>
      <c r="FR502" s="159"/>
      <c r="FS502" s="159"/>
      <c r="FT502" s="159"/>
      <c r="FU502" s="159"/>
      <c r="FV502" s="159"/>
      <c r="FW502" s="159"/>
      <c r="FX502" s="159"/>
      <c r="FY502" s="159"/>
      <c r="FZ502" s="159"/>
      <c r="GA502" s="159"/>
      <c r="GB502" s="159"/>
      <c r="GC502" s="159"/>
      <c r="GD502" s="159"/>
      <c r="GE502" s="159"/>
      <c r="GF502" s="159"/>
      <c r="GG502" s="159"/>
      <c r="GH502" s="159"/>
    </row>
    <row r="503" customFormat="false" ht="12.75" hidden="false" customHeight="false" outlineLevel="0" collapsed="false">
      <c r="A503" s="168"/>
      <c r="B503" s="149"/>
      <c r="C503" s="149"/>
      <c r="D503" s="149"/>
      <c r="E503" s="149"/>
      <c r="F503" s="149"/>
      <c r="G503" s="149"/>
      <c r="H503" s="148"/>
      <c r="I503" s="170"/>
      <c r="R503" s="148"/>
      <c r="S503" s="158"/>
      <c r="T503" s="159"/>
      <c r="U503" s="159"/>
      <c r="V503" s="159"/>
      <c r="W503" s="159"/>
      <c r="X503" s="159"/>
      <c r="Y503" s="159"/>
      <c r="Z503" s="159"/>
      <c r="AA503" s="159"/>
      <c r="AB503" s="159"/>
      <c r="AC503" s="159"/>
      <c r="AD503" s="159"/>
      <c r="AE503" s="159"/>
      <c r="AF503" s="159"/>
      <c r="AG503" s="159"/>
      <c r="AH503" s="159"/>
      <c r="AI503" s="159"/>
      <c r="AJ503" s="159"/>
      <c r="AK503" s="159"/>
      <c r="AL503" s="159"/>
      <c r="AM503" s="159"/>
      <c r="AN503" s="159"/>
      <c r="AO503" s="159"/>
      <c r="AP503" s="159"/>
      <c r="AQ503" s="159"/>
      <c r="AR503" s="159"/>
      <c r="AS503" s="159"/>
      <c r="AT503" s="159"/>
      <c r="AU503" s="159"/>
      <c r="AV503" s="159"/>
      <c r="AW503" s="159"/>
      <c r="AX503" s="159"/>
      <c r="AY503" s="159"/>
      <c r="AZ503" s="159"/>
      <c r="BA503" s="159"/>
      <c r="BB503" s="159"/>
      <c r="BC503" s="159"/>
      <c r="BD503" s="159"/>
      <c r="BE503" s="159"/>
      <c r="BF503" s="159"/>
      <c r="BG503" s="159"/>
      <c r="BH503" s="159"/>
      <c r="BI503" s="159"/>
      <c r="BJ503" s="159"/>
      <c r="BK503" s="159"/>
      <c r="BL503" s="159"/>
      <c r="BM503" s="159"/>
      <c r="BN503" s="159"/>
      <c r="BO503" s="159"/>
      <c r="BP503" s="159"/>
      <c r="BQ503" s="159"/>
      <c r="BR503" s="159"/>
      <c r="BS503" s="159"/>
      <c r="BT503" s="159"/>
      <c r="BU503" s="159"/>
      <c r="BV503" s="159"/>
      <c r="BW503" s="159"/>
      <c r="BX503" s="159"/>
      <c r="BY503" s="159"/>
      <c r="BZ503" s="159"/>
      <c r="CA503" s="159"/>
      <c r="CB503" s="159"/>
      <c r="CC503" s="159"/>
      <c r="CD503" s="159"/>
      <c r="CE503" s="159"/>
      <c r="CF503" s="159"/>
      <c r="CG503" s="159"/>
      <c r="CH503" s="159"/>
      <c r="CI503" s="159"/>
      <c r="CJ503" s="159"/>
      <c r="CK503" s="159"/>
      <c r="CL503" s="159"/>
      <c r="CM503" s="159"/>
      <c r="CN503" s="159"/>
      <c r="CO503" s="159"/>
      <c r="CP503" s="159"/>
      <c r="CQ503" s="159"/>
      <c r="CR503" s="159"/>
      <c r="CS503" s="159"/>
      <c r="CT503" s="159"/>
      <c r="CU503" s="159"/>
      <c r="CV503" s="159"/>
      <c r="CW503" s="159"/>
      <c r="CX503" s="159"/>
      <c r="CY503" s="159"/>
      <c r="CZ503" s="159"/>
      <c r="DA503" s="159"/>
      <c r="DB503" s="159"/>
      <c r="DC503" s="159"/>
      <c r="DD503" s="159"/>
      <c r="DE503" s="159"/>
      <c r="DF503" s="159"/>
      <c r="DG503" s="159"/>
      <c r="DH503" s="159"/>
      <c r="DI503" s="159"/>
      <c r="DJ503" s="159"/>
      <c r="DK503" s="159"/>
      <c r="DL503" s="159"/>
      <c r="DM503" s="159"/>
      <c r="DN503" s="159"/>
      <c r="DO503" s="159"/>
      <c r="DP503" s="159"/>
      <c r="DQ503" s="159"/>
      <c r="DR503" s="159"/>
      <c r="DS503" s="159"/>
      <c r="DT503" s="159"/>
      <c r="DU503" s="159"/>
      <c r="DV503" s="159"/>
      <c r="DW503" s="159"/>
      <c r="DX503" s="159"/>
      <c r="DY503" s="159"/>
      <c r="DZ503" s="159"/>
      <c r="EA503" s="159"/>
      <c r="EB503" s="159"/>
      <c r="EC503" s="159"/>
      <c r="ED503" s="159"/>
      <c r="EE503" s="159"/>
      <c r="EF503" s="159"/>
      <c r="EG503" s="159"/>
      <c r="EH503" s="159"/>
      <c r="EI503" s="159"/>
      <c r="EJ503" s="159"/>
      <c r="EK503" s="159"/>
      <c r="EL503" s="159"/>
      <c r="EM503" s="159"/>
      <c r="EN503" s="159"/>
      <c r="EO503" s="159"/>
      <c r="EP503" s="159"/>
      <c r="EQ503" s="159"/>
      <c r="ER503" s="159"/>
      <c r="ES503" s="159"/>
      <c r="ET503" s="159"/>
      <c r="EU503" s="159"/>
      <c r="EV503" s="159"/>
      <c r="EW503" s="159"/>
      <c r="EX503" s="159"/>
      <c r="EY503" s="159"/>
      <c r="EZ503" s="159"/>
      <c r="FA503" s="159"/>
      <c r="FB503" s="159"/>
      <c r="FC503" s="159"/>
      <c r="FD503" s="159"/>
      <c r="FE503" s="159"/>
      <c r="FF503" s="159"/>
      <c r="FG503" s="159"/>
      <c r="FH503" s="159"/>
      <c r="FI503" s="159"/>
      <c r="FJ503" s="159"/>
      <c r="FK503" s="159"/>
      <c r="FL503" s="159"/>
      <c r="FM503" s="159"/>
      <c r="FN503" s="159"/>
      <c r="FO503" s="159"/>
      <c r="FP503" s="159"/>
      <c r="FQ503" s="159"/>
      <c r="FR503" s="159"/>
      <c r="FS503" s="159"/>
      <c r="FT503" s="159"/>
      <c r="FU503" s="159"/>
      <c r="FV503" s="159"/>
      <c r="FW503" s="159"/>
      <c r="FX503" s="159"/>
      <c r="FY503" s="159"/>
      <c r="FZ503" s="159"/>
      <c r="GA503" s="159"/>
      <c r="GB503" s="159"/>
      <c r="GC503" s="159"/>
      <c r="GD503" s="159"/>
      <c r="GE503" s="159"/>
      <c r="GF503" s="159"/>
      <c r="GG503" s="159"/>
      <c r="GH503" s="159"/>
    </row>
    <row r="504" customFormat="false" ht="12.75" hidden="false" customHeight="false" outlineLevel="0" collapsed="false">
      <c r="A504" s="168"/>
      <c r="B504" s="149"/>
      <c r="C504" s="149"/>
      <c r="D504" s="149"/>
      <c r="E504" s="149"/>
      <c r="F504" s="149"/>
      <c r="G504" s="149"/>
      <c r="H504" s="148"/>
      <c r="I504" s="170"/>
      <c r="R504" s="148"/>
      <c r="S504" s="158"/>
      <c r="T504" s="159"/>
      <c r="U504" s="159"/>
      <c r="V504" s="159"/>
      <c r="W504" s="159"/>
      <c r="X504" s="159"/>
      <c r="Y504" s="159"/>
      <c r="Z504" s="159"/>
      <c r="AA504" s="159"/>
      <c r="AB504" s="159"/>
      <c r="AC504" s="159"/>
      <c r="AD504" s="159"/>
      <c r="AE504" s="159"/>
      <c r="AF504" s="159"/>
      <c r="AG504" s="159"/>
      <c r="AH504" s="159"/>
      <c r="AI504" s="159"/>
      <c r="AJ504" s="159"/>
      <c r="AK504" s="159"/>
      <c r="AL504" s="159"/>
      <c r="AM504" s="159"/>
      <c r="AN504" s="159"/>
      <c r="AO504" s="159"/>
      <c r="AP504" s="159"/>
      <c r="AQ504" s="159"/>
      <c r="AR504" s="159"/>
      <c r="AS504" s="159"/>
      <c r="AT504" s="159"/>
      <c r="AU504" s="159"/>
      <c r="AV504" s="159"/>
      <c r="AW504" s="159"/>
      <c r="AX504" s="159"/>
      <c r="AY504" s="159"/>
      <c r="AZ504" s="159"/>
      <c r="BA504" s="159"/>
      <c r="BB504" s="159"/>
      <c r="BC504" s="159"/>
      <c r="BD504" s="159"/>
      <c r="BE504" s="159"/>
      <c r="BF504" s="159"/>
      <c r="BG504" s="159"/>
      <c r="BH504" s="159"/>
      <c r="BI504" s="159"/>
      <c r="BJ504" s="159"/>
      <c r="BK504" s="159"/>
      <c r="BL504" s="159"/>
      <c r="BM504" s="159"/>
      <c r="BN504" s="159"/>
      <c r="BO504" s="159"/>
      <c r="BP504" s="159"/>
      <c r="BQ504" s="159"/>
      <c r="BR504" s="159"/>
      <c r="BS504" s="159"/>
      <c r="BT504" s="159"/>
      <c r="BU504" s="159"/>
      <c r="BV504" s="159"/>
      <c r="BW504" s="159"/>
      <c r="BX504" s="159"/>
      <c r="BY504" s="159"/>
      <c r="BZ504" s="159"/>
      <c r="CA504" s="159"/>
      <c r="CB504" s="159"/>
      <c r="CC504" s="159"/>
      <c r="CD504" s="159"/>
      <c r="CE504" s="159"/>
      <c r="CF504" s="159"/>
      <c r="CG504" s="159"/>
      <c r="CH504" s="159"/>
      <c r="CI504" s="159"/>
      <c r="CJ504" s="159"/>
      <c r="CK504" s="159"/>
      <c r="CL504" s="159"/>
      <c r="CM504" s="159"/>
      <c r="CN504" s="159"/>
      <c r="CO504" s="159"/>
      <c r="CP504" s="159"/>
      <c r="CQ504" s="159"/>
      <c r="CR504" s="159"/>
      <c r="CS504" s="159"/>
      <c r="CT504" s="159"/>
      <c r="CU504" s="159"/>
      <c r="CV504" s="159"/>
      <c r="CW504" s="159"/>
      <c r="CX504" s="159"/>
      <c r="CY504" s="159"/>
      <c r="CZ504" s="159"/>
      <c r="DA504" s="159"/>
      <c r="DB504" s="159"/>
      <c r="DC504" s="159"/>
      <c r="DD504" s="159"/>
      <c r="DE504" s="159"/>
      <c r="DF504" s="159"/>
      <c r="DG504" s="159"/>
      <c r="DH504" s="159"/>
      <c r="DI504" s="159"/>
      <c r="DJ504" s="159"/>
      <c r="DK504" s="159"/>
      <c r="DL504" s="159"/>
      <c r="DM504" s="159"/>
      <c r="DN504" s="159"/>
      <c r="DO504" s="159"/>
      <c r="DP504" s="159"/>
      <c r="DQ504" s="159"/>
      <c r="DR504" s="159"/>
      <c r="DS504" s="159"/>
      <c r="DT504" s="159"/>
      <c r="DU504" s="159"/>
      <c r="DV504" s="159"/>
      <c r="DW504" s="159"/>
      <c r="DX504" s="159"/>
      <c r="DY504" s="159"/>
      <c r="DZ504" s="159"/>
      <c r="EA504" s="159"/>
      <c r="EB504" s="159"/>
      <c r="EC504" s="159"/>
      <c r="ED504" s="159"/>
      <c r="EE504" s="159"/>
      <c r="EF504" s="159"/>
      <c r="EG504" s="159"/>
      <c r="EH504" s="159"/>
      <c r="EI504" s="159"/>
      <c r="EJ504" s="159"/>
      <c r="EK504" s="159"/>
      <c r="EL504" s="159"/>
      <c r="EM504" s="159"/>
      <c r="EN504" s="159"/>
      <c r="EO504" s="159"/>
      <c r="EP504" s="159"/>
      <c r="EQ504" s="159"/>
      <c r="ER504" s="159"/>
      <c r="ES504" s="159"/>
      <c r="ET504" s="159"/>
      <c r="EU504" s="159"/>
      <c r="EV504" s="159"/>
      <c r="EW504" s="159"/>
      <c r="EX504" s="159"/>
      <c r="EY504" s="159"/>
      <c r="EZ504" s="159"/>
      <c r="FA504" s="159"/>
      <c r="FB504" s="159"/>
      <c r="FC504" s="159"/>
      <c r="FD504" s="159"/>
      <c r="FE504" s="159"/>
      <c r="FF504" s="159"/>
      <c r="FG504" s="159"/>
      <c r="FH504" s="159"/>
      <c r="FI504" s="159"/>
      <c r="FJ504" s="159"/>
      <c r="FK504" s="159"/>
      <c r="FL504" s="159"/>
      <c r="FM504" s="159"/>
      <c r="FN504" s="159"/>
      <c r="FO504" s="159"/>
      <c r="FP504" s="159"/>
      <c r="FQ504" s="159"/>
      <c r="FR504" s="159"/>
      <c r="FS504" s="159"/>
      <c r="FT504" s="159"/>
      <c r="FU504" s="159"/>
      <c r="FV504" s="159"/>
      <c r="FW504" s="159"/>
      <c r="FX504" s="159"/>
      <c r="FY504" s="159"/>
      <c r="FZ504" s="159"/>
      <c r="GA504" s="159"/>
      <c r="GB504" s="159"/>
      <c r="GC504" s="159"/>
      <c r="GD504" s="159"/>
      <c r="GE504" s="159"/>
      <c r="GF504" s="159"/>
      <c r="GG504" s="159"/>
      <c r="GH504" s="159"/>
    </row>
    <row r="505" customFormat="false" ht="12.75" hidden="false" customHeight="false" outlineLevel="0" collapsed="false">
      <c r="A505" s="168"/>
      <c r="B505" s="149"/>
      <c r="C505" s="149"/>
      <c r="D505" s="149"/>
      <c r="E505" s="149"/>
      <c r="F505" s="149"/>
      <c r="G505" s="149"/>
      <c r="H505" s="148"/>
      <c r="I505" s="170"/>
      <c r="R505" s="148"/>
      <c r="S505" s="158"/>
      <c r="T505" s="159"/>
      <c r="U505" s="159"/>
      <c r="V505" s="159"/>
      <c r="W505" s="159"/>
      <c r="X505" s="159"/>
      <c r="Y505" s="159"/>
      <c r="Z505" s="159"/>
      <c r="AA505" s="159"/>
      <c r="AB505" s="159"/>
      <c r="AC505" s="159"/>
      <c r="AD505" s="159"/>
      <c r="AE505" s="159"/>
      <c r="AF505" s="159"/>
      <c r="AG505" s="159"/>
      <c r="AH505" s="159"/>
      <c r="AI505" s="159"/>
      <c r="AJ505" s="159"/>
      <c r="AK505" s="159"/>
      <c r="AL505" s="159"/>
      <c r="AM505" s="159"/>
      <c r="AN505" s="159"/>
      <c r="AO505" s="159"/>
      <c r="AP505" s="159"/>
      <c r="AQ505" s="159"/>
      <c r="AR505" s="159"/>
      <c r="AS505" s="159"/>
      <c r="AT505" s="159"/>
      <c r="AU505" s="159"/>
      <c r="AV505" s="159"/>
      <c r="AW505" s="159"/>
      <c r="AX505" s="159"/>
      <c r="AY505" s="159"/>
      <c r="AZ505" s="159"/>
      <c r="BA505" s="159"/>
      <c r="BB505" s="159"/>
      <c r="BC505" s="159"/>
      <c r="BD505" s="159"/>
      <c r="BE505" s="159"/>
      <c r="BF505" s="159"/>
      <c r="BG505" s="159"/>
      <c r="BH505" s="159"/>
      <c r="BI505" s="159"/>
      <c r="BJ505" s="159"/>
      <c r="BK505" s="159"/>
      <c r="BL505" s="159"/>
      <c r="BM505" s="159"/>
      <c r="BN505" s="159"/>
      <c r="BO505" s="159"/>
      <c r="BP505" s="159"/>
      <c r="BQ505" s="159"/>
      <c r="BR505" s="159"/>
      <c r="BS505" s="159"/>
      <c r="BT505" s="159"/>
      <c r="BU505" s="159"/>
      <c r="BV505" s="159"/>
      <c r="BW505" s="159"/>
      <c r="BX505" s="159"/>
      <c r="BY505" s="159"/>
      <c r="BZ505" s="159"/>
      <c r="CA505" s="159"/>
      <c r="CB505" s="159"/>
      <c r="CC505" s="159"/>
      <c r="CD505" s="159"/>
      <c r="CE505" s="159"/>
      <c r="CF505" s="159"/>
      <c r="CG505" s="159"/>
      <c r="CH505" s="159"/>
      <c r="CI505" s="159"/>
      <c r="CJ505" s="159"/>
      <c r="CK505" s="159"/>
      <c r="CL505" s="159"/>
      <c r="CM505" s="159"/>
      <c r="CN505" s="159"/>
      <c r="CO505" s="159"/>
      <c r="CP505" s="159"/>
      <c r="CQ505" s="159"/>
      <c r="CR505" s="159"/>
      <c r="CS505" s="159"/>
      <c r="CT505" s="159"/>
      <c r="CU505" s="159"/>
      <c r="CV505" s="159"/>
      <c r="CW505" s="159"/>
      <c r="CX505" s="159"/>
      <c r="CY505" s="159"/>
      <c r="CZ505" s="159"/>
      <c r="DA505" s="159"/>
      <c r="DB505" s="159"/>
      <c r="DC505" s="159"/>
      <c r="DD505" s="159"/>
      <c r="DE505" s="159"/>
      <c r="DF505" s="159"/>
      <c r="DG505" s="159"/>
      <c r="DH505" s="159"/>
      <c r="DI505" s="159"/>
      <c r="DJ505" s="159"/>
      <c r="DK505" s="159"/>
      <c r="DL505" s="159"/>
      <c r="DM505" s="159"/>
      <c r="DN505" s="159"/>
      <c r="DO505" s="159"/>
      <c r="DP505" s="159"/>
      <c r="DQ505" s="159"/>
      <c r="DR505" s="159"/>
      <c r="DS505" s="159"/>
      <c r="DT505" s="159"/>
      <c r="DU505" s="159"/>
      <c r="DV505" s="159"/>
      <c r="DW505" s="159"/>
      <c r="DX505" s="159"/>
      <c r="DY505" s="159"/>
      <c r="DZ505" s="159"/>
      <c r="EA505" s="159"/>
      <c r="EB505" s="159"/>
      <c r="EC505" s="159"/>
      <c r="ED505" s="159"/>
      <c r="EE505" s="159"/>
      <c r="EF505" s="159"/>
      <c r="EG505" s="159"/>
      <c r="EH505" s="159"/>
      <c r="EI505" s="159"/>
      <c r="EJ505" s="159"/>
      <c r="EK505" s="159"/>
      <c r="EL505" s="159"/>
      <c r="EM505" s="159"/>
      <c r="EN505" s="159"/>
      <c r="EO505" s="159"/>
      <c r="EP505" s="159"/>
      <c r="EQ505" s="159"/>
      <c r="ER505" s="159"/>
      <c r="ES505" s="159"/>
      <c r="ET505" s="159"/>
      <c r="EU505" s="159"/>
      <c r="EV505" s="159"/>
      <c r="EW505" s="159"/>
      <c r="EX505" s="159"/>
      <c r="EY505" s="159"/>
      <c r="EZ505" s="159"/>
      <c r="FA505" s="159"/>
      <c r="FB505" s="159"/>
      <c r="FC505" s="159"/>
      <c r="FD505" s="159"/>
      <c r="FE505" s="159"/>
      <c r="FF505" s="159"/>
      <c r="FG505" s="159"/>
      <c r="FH505" s="159"/>
      <c r="FI505" s="159"/>
      <c r="FJ505" s="159"/>
      <c r="FK505" s="159"/>
      <c r="FL505" s="159"/>
      <c r="FM505" s="159"/>
      <c r="FN505" s="159"/>
      <c r="FO505" s="159"/>
      <c r="FP505" s="159"/>
      <c r="FQ505" s="159"/>
      <c r="FR505" s="159"/>
      <c r="FS505" s="159"/>
      <c r="FT505" s="159"/>
      <c r="FU505" s="159"/>
      <c r="FV505" s="159"/>
      <c r="FW505" s="159"/>
      <c r="FX505" s="159"/>
      <c r="FY505" s="159"/>
      <c r="FZ505" s="159"/>
      <c r="GA505" s="159"/>
      <c r="GB505" s="159"/>
      <c r="GC505" s="159"/>
      <c r="GD505" s="159"/>
      <c r="GE505" s="159"/>
      <c r="GF505" s="159"/>
      <c r="GG505" s="159"/>
      <c r="GH505" s="159"/>
    </row>
    <row r="506" customFormat="false" ht="12.75" hidden="false" customHeight="false" outlineLevel="0" collapsed="false">
      <c r="A506" s="168"/>
      <c r="B506" s="149"/>
      <c r="C506" s="149"/>
      <c r="D506" s="149"/>
      <c r="E506" s="149"/>
      <c r="F506" s="149"/>
      <c r="G506" s="149"/>
      <c r="H506" s="148"/>
      <c r="I506" s="170"/>
      <c r="R506" s="148"/>
      <c r="S506" s="158"/>
      <c r="T506" s="159"/>
      <c r="U506" s="159"/>
      <c r="V506" s="159"/>
      <c r="W506" s="159"/>
      <c r="X506" s="159"/>
      <c r="Y506" s="159"/>
      <c r="Z506" s="159"/>
      <c r="AA506" s="159"/>
      <c r="AB506" s="159"/>
      <c r="AC506" s="159"/>
      <c r="AD506" s="159"/>
      <c r="AE506" s="159"/>
      <c r="AF506" s="159"/>
      <c r="AG506" s="159"/>
      <c r="AH506" s="159"/>
      <c r="AI506" s="159"/>
      <c r="AJ506" s="159"/>
      <c r="AK506" s="159"/>
      <c r="AL506" s="159"/>
      <c r="AM506" s="159"/>
      <c r="AN506" s="159"/>
      <c r="AO506" s="159"/>
      <c r="AP506" s="159"/>
      <c r="AQ506" s="159"/>
      <c r="AR506" s="159"/>
      <c r="AS506" s="159"/>
      <c r="AT506" s="159"/>
      <c r="AU506" s="159"/>
      <c r="AV506" s="159"/>
      <c r="AW506" s="159"/>
      <c r="AX506" s="159"/>
      <c r="AY506" s="159"/>
      <c r="AZ506" s="159"/>
      <c r="BA506" s="159"/>
      <c r="BB506" s="159"/>
      <c r="BC506" s="159"/>
      <c r="BD506" s="159"/>
      <c r="BE506" s="159"/>
      <c r="BF506" s="159"/>
      <c r="BG506" s="159"/>
      <c r="BH506" s="159"/>
      <c r="BI506" s="159"/>
      <c r="BJ506" s="159"/>
      <c r="BK506" s="159"/>
      <c r="BL506" s="159"/>
      <c r="BM506" s="159"/>
      <c r="BN506" s="159"/>
      <c r="BO506" s="159"/>
      <c r="BP506" s="159"/>
      <c r="BQ506" s="159"/>
      <c r="BR506" s="159"/>
      <c r="BS506" s="159"/>
      <c r="BT506" s="159"/>
      <c r="BU506" s="159"/>
      <c r="BV506" s="159"/>
      <c r="BW506" s="159"/>
      <c r="BX506" s="159"/>
      <c r="BY506" s="159"/>
      <c r="BZ506" s="159"/>
      <c r="CA506" s="159"/>
      <c r="CB506" s="159"/>
      <c r="CC506" s="159"/>
      <c r="CD506" s="159"/>
      <c r="CE506" s="159"/>
      <c r="CF506" s="159"/>
      <c r="CG506" s="159"/>
      <c r="CH506" s="159"/>
      <c r="CI506" s="159"/>
      <c r="CJ506" s="159"/>
      <c r="CK506" s="159"/>
      <c r="CL506" s="159"/>
      <c r="CM506" s="159"/>
      <c r="CN506" s="159"/>
      <c r="CO506" s="159"/>
      <c r="CP506" s="159"/>
      <c r="CQ506" s="159"/>
      <c r="CR506" s="159"/>
      <c r="CS506" s="159"/>
      <c r="CT506" s="159"/>
      <c r="CU506" s="159"/>
      <c r="CV506" s="159"/>
      <c r="CW506" s="159"/>
      <c r="CX506" s="159"/>
      <c r="CY506" s="159"/>
      <c r="CZ506" s="159"/>
      <c r="DA506" s="159"/>
      <c r="DB506" s="159"/>
      <c r="DC506" s="159"/>
      <c r="DD506" s="159"/>
      <c r="DE506" s="159"/>
      <c r="DF506" s="159"/>
      <c r="DG506" s="159"/>
      <c r="DH506" s="159"/>
      <c r="DI506" s="159"/>
      <c r="DJ506" s="159"/>
      <c r="DK506" s="159"/>
      <c r="DL506" s="159"/>
      <c r="DM506" s="159"/>
      <c r="DN506" s="159"/>
      <c r="DO506" s="159"/>
      <c r="DP506" s="159"/>
      <c r="DQ506" s="159"/>
      <c r="DR506" s="159"/>
      <c r="DS506" s="159"/>
      <c r="DT506" s="159"/>
      <c r="DU506" s="159"/>
      <c r="DV506" s="159"/>
      <c r="DW506" s="159"/>
      <c r="DX506" s="159"/>
      <c r="DY506" s="159"/>
      <c r="DZ506" s="159"/>
      <c r="EA506" s="159"/>
      <c r="EB506" s="159"/>
      <c r="EC506" s="159"/>
      <c r="ED506" s="159"/>
      <c r="EE506" s="159"/>
      <c r="EF506" s="159"/>
      <c r="EG506" s="159"/>
      <c r="EH506" s="159"/>
      <c r="EI506" s="159"/>
      <c r="EJ506" s="159"/>
      <c r="EK506" s="159"/>
      <c r="EL506" s="159"/>
      <c r="EM506" s="159"/>
      <c r="EN506" s="159"/>
      <c r="EO506" s="159"/>
      <c r="EP506" s="159"/>
      <c r="EQ506" s="159"/>
      <c r="ER506" s="159"/>
      <c r="ES506" s="159"/>
      <c r="ET506" s="159"/>
      <c r="EU506" s="159"/>
      <c r="EV506" s="159"/>
      <c r="EW506" s="159"/>
      <c r="EX506" s="159"/>
      <c r="EY506" s="159"/>
      <c r="EZ506" s="159"/>
      <c r="FA506" s="159"/>
      <c r="FB506" s="159"/>
      <c r="FC506" s="159"/>
      <c r="FD506" s="159"/>
      <c r="FE506" s="159"/>
      <c r="FF506" s="159"/>
      <c r="FG506" s="159"/>
      <c r="FH506" s="159"/>
      <c r="FI506" s="159"/>
      <c r="FJ506" s="159"/>
      <c r="FK506" s="159"/>
      <c r="FL506" s="159"/>
      <c r="FM506" s="159"/>
      <c r="FN506" s="159"/>
      <c r="FO506" s="159"/>
      <c r="FP506" s="159"/>
      <c r="FQ506" s="159"/>
      <c r="FR506" s="159"/>
      <c r="FS506" s="159"/>
      <c r="FT506" s="159"/>
      <c r="FU506" s="159"/>
      <c r="FV506" s="159"/>
      <c r="FW506" s="159"/>
      <c r="FX506" s="159"/>
      <c r="FY506" s="159"/>
      <c r="FZ506" s="159"/>
      <c r="GA506" s="159"/>
      <c r="GB506" s="159"/>
      <c r="GC506" s="159"/>
      <c r="GD506" s="159"/>
      <c r="GE506" s="159"/>
      <c r="GF506" s="159"/>
      <c r="GG506" s="159"/>
      <c r="GH506" s="159"/>
    </row>
    <row r="507" customFormat="false" ht="12.75" hidden="false" customHeight="false" outlineLevel="0" collapsed="false">
      <c r="A507" s="168"/>
      <c r="B507" s="149"/>
      <c r="C507" s="149"/>
      <c r="D507" s="149"/>
      <c r="E507" s="149"/>
      <c r="F507" s="149"/>
      <c r="G507" s="149"/>
      <c r="H507" s="148"/>
      <c r="I507" s="170"/>
      <c r="R507" s="148"/>
      <c r="S507" s="158"/>
      <c r="T507" s="159"/>
      <c r="U507" s="159"/>
      <c r="V507" s="159"/>
      <c r="W507" s="159"/>
      <c r="X507" s="159"/>
      <c r="Y507" s="159"/>
      <c r="Z507" s="159"/>
      <c r="AA507" s="159"/>
      <c r="AB507" s="159"/>
      <c r="AC507" s="159"/>
      <c r="AD507" s="159"/>
      <c r="AE507" s="159"/>
      <c r="AF507" s="159"/>
      <c r="AG507" s="159"/>
      <c r="AH507" s="159"/>
      <c r="AI507" s="159"/>
      <c r="AJ507" s="159"/>
      <c r="AK507" s="159"/>
      <c r="AL507" s="159"/>
      <c r="AM507" s="159"/>
      <c r="AN507" s="159"/>
      <c r="AO507" s="159"/>
      <c r="AP507" s="159"/>
      <c r="AQ507" s="159"/>
      <c r="AR507" s="159"/>
      <c r="AS507" s="159"/>
      <c r="AT507" s="159"/>
      <c r="AU507" s="159"/>
      <c r="AV507" s="159"/>
      <c r="AW507" s="159"/>
      <c r="AX507" s="159"/>
      <c r="AY507" s="159"/>
      <c r="AZ507" s="159"/>
      <c r="BA507" s="159"/>
      <c r="BB507" s="159"/>
      <c r="BC507" s="159"/>
      <c r="BD507" s="159"/>
      <c r="BE507" s="159"/>
      <c r="BF507" s="159"/>
      <c r="BG507" s="159"/>
      <c r="BH507" s="159"/>
      <c r="BI507" s="159"/>
      <c r="BJ507" s="159"/>
      <c r="BK507" s="159"/>
      <c r="BL507" s="159"/>
      <c r="BM507" s="159"/>
      <c r="BN507" s="159"/>
      <c r="BO507" s="159"/>
      <c r="BP507" s="159"/>
      <c r="BQ507" s="159"/>
      <c r="BR507" s="159"/>
      <c r="BS507" s="159"/>
      <c r="BT507" s="159"/>
      <c r="BU507" s="159"/>
      <c r="BV507" s="159"/>
      <c r="BW507" s="159"/>
      <c r="BX507" s="159"/>
      <c r="BY507" s="159"/>
      <c r="BZ507" s="159"/>
      <c r="CA507" s="159"/>
      <c r="CB507" s="159"/>
      <c r="CC507" s="159"/>
      <c r="CD507" s="159"/>
      <c r="CE507" s="159"/>
      <c r="CF507" s="159"/>
      <c r="CG507" s="159"/>
      <c r="CH507" s="159"/>
      <c r="CI507" s="159"/>
      <c r="CJ507" s="159"/>
      <c r="CK507" s="159"/>
      <c r="CL507" s="159"/>
      <c r="CM507" s="159"/>
      <c r="CN507" s="159"/>
      <c r="CO507" s="159"/>
      <c r="CP507" s="159"/>
      <c r="CQ507" s="159"/>
      <c r="CR507" s="159"/>
      <c r="CS507" s="159"/>
      <c r="CT507" s="159"/>
      <c r="CU507" s="159"/>
      <c r="CV507" s="159"/>
      <c r="CW507" s="159"/>
      <c r="CX507" s="159"/>
      <c r="CY507" s="159"/>
      <c r="CZ507" s="159"/>
      <c r="DA507" s="159"/>
      <c r="DB507" s="159"/>
      <c r="DC507" s="159"/>
      <c r="DD507" s="159"/>
      <c r="DE507" s="159"/>
      <c r="DF507" s="159"/>
      <c r="DG507" s="159"/>
      <c r="DH507" s="159"/>
      <c r="DI507" s="159"/>
      <c r="DJ507" s="159"/>
      <c r="DK507" s="159"/>
      <c r="DL507" s="159"/>
      <c r="DM507" s="159"/>
      <c r="DN507" s="159"/>
      <c r="DO507" s="159"/>
      <c r="DP507" s="159"/>
      <c r="DQ507" s="159"/>
      <c r="DR507" s="159"/>
      <c r="DS507" s="159"/>
      <c r="DT507" s="159"/>
      <c r="DU507" s="159"/>
      <c r="DV507" s="159"/>
      <c r="DW507" s="159"/>
      <c r="DX507" s="159"/>
      <c r="DY507" s="159"/>
      <c r="DZ507" s="159"/>
      <c r="EA507" s="159"/>
      <c r="EB507" s="159"/>
      <c r="EC507" s="159"/>
      <c r="ED507" s="159"/>
      <c r="EE507" s="159"/>
      <c r="EF507" s="159"/>
      <c r="EG507" s="159"/>
      <c r="EH507" s="159"/>
      <c r="EI507" s="159"/>
      <c r="EJ507" s="159"/>
      <c r="EK507" s="159"/>
      <c r="EL507" s="159"/>
      <c r="EM507" s="159"/>
      <c r="EN507" s="159"/>
      <c r="EO507" s="159"/>
      <c r="EP507" s="159"/>
      <c r="EQ507" s="159"/>
      <c r="ER507" s="159"/>
      <c r="ES507" s="159"/>
      <c r="ET507" s="159"/>
      <c r="EU507" s="159"/>
      <c r="EV507" s="159"/>
      <c r="EW507" s="159"/>
      <c r="EX507" s="159"/>
      <c r="EY507" s="159"/>
      <c r="EZ507" s="159"/>
      <c r="FA507" s="159"/>
      <c r="FB507" s="159"/>
      <c r="FC507" s="159"/>
      <c r="FD507" s="159"/>
      <c r="FE507" s="159"/>
      <c r="FF507" s="159"/>
      <c r="FG507" s="159"/>
      <c r="FH507" s="159"/>
      <c r="FI507" s="159"/>
      <c r="FJ507" s="159"/>
      <c r="FK507" s="159"/>
      <c r="FL507" s="159"/>
      <c r="FM507" s="159"/>
      <c r="FN507" s="159"/>
      <c r="FO507" s="159"/>
      <c r="FP507" s="159"/>
      <c r="FQ507" s="159"/>
      <c r="FR507" s="159"/>
      <c r="FS507" s="159"/>
      <c r="FT507" s="159"/>
      <c r="FU507" s="159"/>
      <c r="FV507" s="159"/>
      <c r="FW507" s="159"/>
      <c r="FX507" s="159"/>
      <c r="FY507" s="159"/>
      <c r="FZ507" s="159"/>
      <c r="GA507" s="159"/>
      <c r="GB507" s="159"/>
      <c r="GC507" s="159"/>
      <c r="GD507" s="159"/>
      <c r="GE507" s="159"/>
      <c r="GF507" s="159"/>
      <c r="GG507" s="159"/>
      <c r="GH507" s="159"/>
    </row>
    <row r="508" customFormat="false" ht="12.75" hidden="false" customHeight="false" outlineLevel="0" collapsed="false">
      <c r="A508" s="168"/>
      <c r="B508" s="149"/>
      <c r="C508" s="149"/>
      <c r="D508" s="149"/>
      <c r="E508" s="149"/>
      <c r="F508" s="149"/>
      <c r="G508" s="149"/>
      <c r="H508" s="148"/>
      <c r="I508" s="170"/>
      <c r="R508" s="148"/>
      <c r="S508" s="158"/>
      <c r="T508" s="159"/>
      <c r="U508" s="159"/>
      <c r="V508" s="159"/>
      <c r="W508" s="159"/>
      <c r="X508" s="159"/>
      <c r="Y508" s="159"/>
      <c r="Z508" s="159"/>
      <c r="AA508" s="159"/>
      <c r="AB508" s="159"/>
      <c r="AC508" s="159"/>
      <c r="AD508" s="159"/>
      <c r="AE508" s="159"/>
      <c r="AF508" s="159"/>
      <c r="AG508" s="159"/>
      <c r="AH508" s="159"/>
      <c r="AI508" s="159"/>
      <c r="AJ508" s="159"/>
      <c r="AK508" s="159"/>
      <c r="AL508" s="159"/>
      <c r="AM508" s="159"/>
      <c r="AN508" s="159"/>
      <c r="AO508" s="159"/>
      <c r="AP508" s="159"/>
      <c r="AQ508" s="159"/>
      <c r="AR508" s="159"/>
      <c r="AS508" s="159"/>
      <c r="AT508" s="159"/>
      <c r="AU508" s="159"/>
      <c r="AV508" s="159"/>
      <c r="AW508" s="159"/>
      <c r="AX508" s="159"/>
      <c r="AY508" s="159"/>
      <c r="AZ508" s="159"/>
      <c r="BA508" s="159"/>
      <c r="BB508" s="159"/>
      <c r="BC508" s="159"/>
      <c r="BD508" s="159"/>
      <c r="BE508" s="159"/>
      <c r="BF508" s="159"/>
      <c r="BG508" s="159"/>
      <c r="BH508" s="159"/>
      <c r="BI508" s="159"/>
      <c r="BJ508" s="159"/>
      <c r="BK508" s="159"/>
      <c r="BL508" s="159"/>
      <c r="BM508" s="159"/>
      <c r="BN508" s="159"/>
      <c r="BO508" s="159"/>
      <c r="BP508" s="159"/>
      <c r="BQ508" s="159"/>
      <c r="BR508" s="159"/>
      <c r="BS508" s="159"/>
      <c r="BT508" s="159"/>
      <c r="BU508" s="159"/>
      <c r="BV508" s="159"/>
      <c r="BW508" s="159"/>
      <c r="BX508" s="159"/>
      <c r="BY508" s="159"/>
      <c r="BZ508" s="159"/>
      <c r="CA508" s="159"/>
      <c r="CB508" s="159"/>
      <c r="CC508" s="159"/>
      <c r="CD508" s="159"/>
      <c r="CE508" s="159"/>
      <c r="CF508" s="159"/>
      <c r="CG508" s="159"/>
      <c r="CH508" s="159"/>
      <c r="CI508" s="159"/>
      <c r="CJ508" s="159"/>
      <c r="CK508" s="159"/>
      <c r="CL508" s="159"/>
      <c r="CM508" s="159"/>
      <c r="CN508" s="159"/>
      <c r="CO508" s="159"/>
      <c r="CP508" s="159"/>
      <c r="CQ508" s="159"/>
      <c r="CR508" s="159"/>
      <c r="CS508" s="159"/>
      <c r="CT508" s="159"/>
      <c r="CU508" s="159"/>
      <c r="CV508" s="159"/>
      <c r="CW508" s="159"/>
      <c r="CX508" s="159"/>
      <c r="CY508" s="159"/>
      <c r="CZ508" s="159"/>
      <c r="DA508" s="159"/>
      <c r="DB508" s="159"/>
      <c r="DC508" s="159"/>
      <c r="DD508" s="159"/>
      <c r="DE508" s="159"/>
      <c r="DF508" s="159"/>
      <c r="DG508" s="159"/>
      <c r="DH508" s="159"/>
      <c r="DI508" s="159"/>
      <c r="DJ508" s="159"/>
      <c r="DK508" s="159"/>
      <c r="DL508" s="159"/>
      <c r="DM508" s="159"/>
      <c r="DN508" s="159"/>
      <c r="DO508" s="159"/>
      <c r="DP508" s="159"/>
      <c r="DQ508" s="159"/>
      <c r="DR508" s="159"/>
      <c r="DS508" s="159"/>
      <c r="DT508" s="159"/>
      <c r="DU508" s="159"/>
      <c r="DV508" s="159"/>
      <c r="DW508" s="159"/>
      <c r="DX508" s="159"/>
      <c r="DY508" s="159"/>
      <c r="DZ508" s="159"/>
      <c r="EA508" s="159"/>
      <c r="EB508" s="159"/>
      <c r="EC508" s="159"/>
      <c r="ED508" s="159"/>
      <c r="EE508" s="159"/>
      <c r="EF508" s="159"/>
      <c r="EG508" s="159"/>
      <c r="EH508" s="159"/>
      <c r="EI508" s="159"/>
      <c r="EJ508" s="159"/>
      <c r="EK508" s="159"/>
      <c r="EL508" s="159"/>
      <c r="EM508" s="159"/>
      <c r="EN508" s="159"/>
      <c r="EO508" s="159"/>
      <c r="EP508" s="159"/>
      <c r="EQ508" s="159"/>
      <c r="ER508" s="159"/>
      <c r="ES508" s="159"/>
      <c r="ET508" s="159"/>
      <c r="EU508" s="159"/>
      <c r="EV508" s="159"/>
      <c r="EW508" s="159"/>
      <c r="EX508" s="159"/>
      <c r="EY508" s="159"/>
      <c r="EZ508" s="159"/>
      <c r="FA508" s="159"/>
      <c r="FB508" s="159"/>
      <c r="FC508" s="159"/>
      <c r="FD508" s="159"/>
      <c r="FE508" s="159"/>
      <c r="FF508" s="159"/>
      <c r="FG508" s="159"/>
      <c r="FH508" s="159"/>
      <c r="FI508" s="159"/>
      <c r="FJ508" s="159"/>
      <c r="FK508" s="159"/>
      <c r="FL508" s="159"/>
      <c r="FM508" s="159"/>
      <c r="FN508" s="159"/>
      <c r="FO508" s="159"/>
      <c r="FP508" s="159"/>
      <c r="FQ508" s="159"/>
      <c r="FR508" s="159"/>
      <c r="FS508" s="159"/>
      <c r="FT508" s="159"/>
      <c r="FU508" s="159"/>
      <c r="FV508" s="159"/>
      <c r="FW508" s="159"/>
      <c r="FX508" s="159"/>
      <c r="FY508" s="159"/>
      <c r="FZ508" s="159"/>
      <c r="GA508" s="159"/>
      <c r="GB508" s="159"/>
      <c r="GC508" s="159"/>
      <c r="GD508" s="159"/>
      <c r="GE508" s="159"/>
      <c r="GF508" s="159"/>
      <c r="GG508" s="159"/>
      <c r="GH508" s="159"/>
    </row>
    <row r="509" customFormat="false" ht="12.75" hidden="false" customHeight="false" outlineLevel="0" collapsed="false">
      <c r="A509" s="168"/>
      <c r="B509" s="149"/>
      <c r="C509" s="149"/>
      <c r="D509" s="149"/>
      <c r="E509" s="149"/>
      <c r="F509" s="149"/>
      <c r="G509" s="149"/>
      <c r="H509" s="148"/>
      <c r="I509" s="170"/>
      <c r="R509" s="148"/>
      <c r="S509" s="158"/>
      <c r="T509" s="159"/>
      <c r="U509" s="159"/>
      <c r="V509" s="159"/>
      <c r="W509" s="159"/>
      <c r="X509" s="159"/>
      <c r="Y509" s="159"/>
      <c r="Z509" s="159"/>
      <c r="AA509" s="159"/>
      <c r="AB509" s="159"/>
      <c r="AC509" s="159"/>
      <c r="AD509" s="159"/>
      <c r="AE509" s="159"/>
      <c r="AF509" s="159"/>
      <c r="AG509" s="159"/>
      <c r="AH509" s="159"/>
      <c r="AI509" s="159"/>
      <c r="AJ509" s="159"/>
      <c r="AK509" s="159"/>
      <c r="AL509" s="159"/>
      <c r="AM509" s="159"/>
      <c r="AN509" s="159"/>
      <c r="AO509" s="159"/>
      <c r="AP509" s="159"/>
      <c r="AQ509" s="159"/>
      <c r="AR509" s="159"/>
      <c r="AS509" s="159"/>
      <c r="AT509" s="159"/>
      <c r="AU509" s="159"/>
      <c r="AV509" s="159"/>
      <c r="AW509" s="159"/>
      <c r="AX509" s="159"/>
      <c r="AY509" s="159"/>
      <c r="AZ509" s="159"/>
      <c r="BA509" s="159"/>
      <c r="BB509" s="159"/>
      <c r="BC509" s="159"/>
      <c r="BD509" s="159"/>
      <c r="BE509" s="159"/>
      <c r="BF509" s="159"/>
      <c r="BG509" s="159"/>
      <c r="BH509" s="159"/>
      <c r="BI509" s="159"/>
      <c r="BJ509" s="159"/>
      <c r="BK509" s="159"/>
      <c r="BL509" s="159"/>
      <c r="BM509" s="159"/>
      <c r="BN509" s="159"/>
      <c r="BO509" s="159"/>
      <c r="BP509" s="159"/>
      <c r="BQ509" s="159"/>
      <c r="BR509" s="159"/>
      <c r="BS509" s="159"/>
      <c r="BT509" s="159"/>
      <c r="BU509" s="159"/>
      <c r="BV509" s="159"/>
      <c r="BW509" s="159"/>
      <c r="BX509" s="159"/>
      <c r="BY509" s="159"/>
      <c r="BZ509" s="159"/>
      <c r="CA509" s="159"/>
      <c r="CB509" s="159"/>
      <c r="CC509" s="159"/>
      <c r="CD509" s="159"/>
      <c r="CE509" s="159"/>
      <c r="CF509" s="159"/>
      <c r="CG509" s="159"/>
      <c r="CH509" s="159"/>
      <c r="CI509" s="159"/>
      <c r="CJ509" s="159"/>
      <c r="CK509" s="159"/>
      <c r="CL509" s="159"/>
      <c r="CM509" s="159"/>
      <c r="CN509" s="159"/>
      <c r="CO509" s="159"/>
      <c r="CP509" s="159"/>
      <c r="CQ509" s="159"/>
      <c r="CR509" s="159"/>
      <c r="CS509" s="159"/>
      <c r="CT509" s="159"/>
      <c r="CU509" s="159"/>
      <c r="CV509" s="159"/>
      <c r="CW509" s="159"/>
      <c r="CX509" s="159"/>
      <c r="CY509" s="159"/>
      <c r="CZ509" s="159"/>
      <c r="DA509" s="159"/>
      <c r="DB509" s="159"/>
      <c r="DC509" s="159"/>
      <c r="DD509" s="159"/>
      <c r="DE509" s="159"/>
      <c r="DF509" s="159"/>
      <c r="DG509" s="159"/>
      <c r="DH509" s="159"/>
      <c r="DI509" s="159"/>
      <c r="DJ509" s="159"/>
      <c r="DK509" s="159"/>
      <c r="DL509" s="159"/>
      <c r="DM509" s="159"/>
      <c r="DN509" s="159"/>
      <c r="DO509" s="159"/>
      <c r="DP509" s="159"/>
      <c r="DQ509" s="159"/>
      <c r="DR509" s="159"/>
      <c r="DS509" s="159"/>
      <c r="DT509" s="159"/>
      <c r="DU509" s="159"/>
      <c r="DV509" s="159"/>
      <c r="DW509" s="159"/>
      <c r="DX509" s="159"/>
      <c r="DY509" s="159"/>
      <c r="DZ509" s="159"/>
      <c r="EA509" s="159"/>
      <c r="EB509" s="159"/>
      <c r="EC509" s="159"/>
      <c r="ED509" s="159"/>
      <c r="EE509" s="159"/>
      <c r="EF509" s="159"/>
      <c r="EG509" s="159"/>
      <c r="EH509" s="159"/>
      <c r="EI509" s="159"/>
      <c r="EJ509" s="159"/>
      <c r="EK509" s="159"/>
      <c r="EL509" s="159"/>
      <c r="EM509" s="159"/>
      <c r="EN509" s="159"/>
      <c r="EO509" s="159"/>
      <c r="EP509" s="159"/>
      <c r="EQ509" s="159"/>
      <c r="ER509" s="159"/>
      <c r="ES509" s="159"/>
      <c r="ET509" s="159"/>
      <c r="EU509" s="159"/>
      <c r="EV509" s="159"/>
      <c r="EW509" s="159"/>
      <c r="EX509" s="159"/>
      <c r="EY509" s="159"/>
      <c r="EZ509" s="159"/>
      <c r="FA509" s="159"/>
      <c r="FB509" s="159"/>
      <c r="FC509" s="159"/>
      <c r="FD509" s="159"/>
      <c r="FE509" s="159"/>
      <c r="FF509" s="159"/>
      <c r="FG509" s="159"/>
      <c r="FH509" s="159"/>
      <c r="FI509" s="159"/>
      <c r="FJ509" s="159"/>
      <c r="FK509" s="159"/>
      <c r="FL509" s="159"/>
      <c r="FM509" s="159"/>
      <c r="FN509" s="159"/>
      <c r="FO509" s="159"/>
      <c r="FP509" s="159"/>
      <c r="FQ509" s="159"/>
      <c r="FR509" s="159"/>
      <c r="FS509" s="159"/>
      <c r="FT509" s="159"/>
      <c r="FU509" s="159"/>
      <c r="FV509" s="159"/>
      <c r="FW509" s="159"/>
      <c r="FX509" s="159"/>
      <c r="FY509" s="159"/>
      <c r="FZ509" s="159"/>
      <c r="GA509" s="159"/>
      <c r="GB509" s="159"/>
      <c r="GC509" s="159"/>
      <c r="GD509" s="159"/>
      <c r="GE509" s="159"/>
      <c r="GF509" s="159"/>
      <c r="GG509" s="159"/>
      <c r="GH509" s="159"/>
    </row>
    <row r="510" customFormat="false" ht="12.75" hidden="false" customHeight="false" outlineLevel="0" collapsed="false">
      <c r="A510" s="168"/>
      <c r="B510" s="149"/>
      <c r="C510" s="149"/>
      <c r="D510" s="149"/>
      <c r="E510" s="149"/>
      <c r="F510" s="149"/>
      <c r="G510" s="149"/>
      <c r="H510" s="148"/>
      <c r="I510" s="170"/>
      <c r="R510" s="148"/>
      <c r="S510" s="158"/>
      <c r="T510" s="159"/>
      <c r="U510" s="159"/>
      <c r="V510" s="159"/>
      <c r="W510" s="159"/>
      <c r="X510" s="159"/>
      <c r="Y510" s="159"/>
      <c r="Z510" s="159"/>
      <c r="AA510" s="159"/>
      <c r="AB510" s="159"/>
      <c r="AC510" s="159"/>
      <c r="AD510" s="159"/>
      <c r="AE510" s="159"/>
      <c r="AF510" s="159"/>
      <c r="AG510" s="159"/>
      <c r="AH510" s="159"/>
      <c r="AI510" s="159"/>
      <c r="AJ510" s="159"/>
      <c r="AK510" s="159"/>
      <c r="AL510" s="159"/>
      <c r="AM510" s="159"/>
      <c r="AN510" s="159"/>
      <c r="AO510" s="159"/>
      <c r="AP510" s="159"/>
      <c r="AQ510" s="159"/>
      <c r="AR510" s="159"/>
      <c r="AS510" s="159"/>
      <c r="AT510" s="159"/>
      <c r="AU510" s="159"/>
      <c r="AV510" s="159"/>
      <c r="AW510" s="159"/>
      <c r="AX510" s="159"/>
      <c r="AY510" s="159"/>
      <c r="AZ510" s="159"/>
      <c r="BA510" s="159"/>
      <c r="BB510" s="159"/>
      <c r="BC510" s="159"/>
      <c r="BD510" s="159"/>
      <c r="BE510" s="159"/>
      <c r="BF510" s="159"/>
      <c r="BG510" s="159"/>
      <c r="BH510" s="159"/>
      <c r="BI510" s="159"/>
      <c r="BJ510" s="159"/>
      <c r="BK510" s="159"/>
      <c r="BL510" s="159"/>
      <c r="BM510" s="159"/>
      <c r="BN510" s="159"/>
      <c r="BO510" s="159"/>
      <c r="BP510" s="159"/>
      <c r="BQ510" s="159"/>
      <c r="BR510" s="159"/>
      <c r="BS510" s="159"/>
      <c r="BT510" s="159"/>
      <c r="BU510" s="159"/>
      <c r="BV510" s="159"/>
      <c r="BW510" s="159"/>
      <c r="BX510" s="159"/>
      <c r="BY510" s="159"/>
      <c r="BZ510" s="159"/>
      <c r="CA510" s="159"/>
      <c r="CB510" s="159"/>
      <c r="CC510" s="159"/>
      <c r="CD510" s="159"/>
      <c r="CE510" s="159"/>
      <c r="CF510" s="159"/>
      <c r="CG510" s="159"/>
      <c r="CH510" s="159"/>
      <c r="CI510" s="159"/>
      <c r="CJ510" s="159"/>
      <c r="CK510" s="159"/>
      <c r="CL510" s="159"/>
      <c r="CM510" s="159"/>
      <c r="CN510" s="159"/>
      <c r="CO510" s="159"/>
      <c r="CP510" s="159"/>
      <c r="CQ510" s="159"/>
      <c r="CR510" s="159"/>
      <c r="CS510" s="159"/>
      <c r="CT510" s="159"/>
      <c r="CU510" s="159"/>
      <c r="CV510" s="159"/>
      <c r="CW510" s="159"/>
      <c r="CX510" s="159"/>
      <c r="CY510" s="159"/>
      <c r="CZ510" s="159"/>
      <c r="DA510" s="159"/>
      <c r="DB510" s="159"/>
      <c r="DC510" s="159"/>
      <c r="DD510" s="159"/>
      <c r="DE510" s="159"/>
      <c r="DF510" s="159"/>
      <c r="DG510" s="159"/>
      <c r="DH510" s="159"/>
      <c r="DI510" s="159"/>
      <c r="DJ510" s="159"/>
      <c r="DK510" s="159"/>
      <c r="DL510" s="159"/>
      <c r="DM510" s="159"/>
      <c r="DN510" s="159"/>
      <c r="DO510" s="159"/>
      <c r="DP510" s="159"/>
      <c r="DQ510" s="159"/>
      <c r="DR510" s="159"/>
      <c r="DS510" s="159"/>
      <c r="DT510" s="159"/>
      <c r="DU510" s="159"/>
      <c r="DV510" s="159"/>
      <c r="DW510" s="159"/>
      <c r="DX510" s="159"/>
      <c r="DY510" s="159"/>
      <c r="DZ510" s="159"/>
      <c r="EA510" s="159"/>
      <c r="EB510" s="159"/>
      <c r="EC510" s="159"/>
      <c r="ED510" s="159"/>
      <c r="EE510" s="159"/>
      <c r="EF510" s="159"/>
      <c r="EG510" s="159"/>
      <c r="EH510" s="159"/>
      <c r="EI510" s="159"/>
      <c r="EJ510" s="159"/>
      <c r="EK510" s="159"/>
      <c r="EL510" s="159"/>
      <c r="EM510" s="159"/>
      <c r="EN510" s="159"/>
      <c r="EO510" s="159"/>
      <c r="EP510" s="159"/>
      <c r="EQ510" s="159"/>
      <c r="ER510" s="159"/>
      <c r="ES510" s="159"/>
      <c r="ET510" s="159"/>
      <c r="EU510" s="159"/>
      <c r="EV510" s="159"/>
      <c r="EW510" s="159"/>
      <c r="EX510" s="159"/>
      <c r="EY510" s="159"/>
      <c r="EZ510" s="159"/>
      <c r="FA510" s="159"/>
      <c r="FB510" s="159"/>
      <c r="FC510" s="159"/>
      <c r="FD510" s="159"/>
      <c r="FE510" s="159"/>
      <c r="FF510" s="159"/>
      <c r="FG510" s="159"/>
      <c r="FH510" s="159"/>
      <c r="FI510" s="159"/>
      <c r="FJ510" s="159"/>
      <c r="FK510" s="159"/>
      <c r="FL510" s="159"/>
      <c r="FM510" s="159"/>
      <c r="FN510" s="159"/>
      <c r="FO510" s="159"/>
      <c r="FP510" s="159"/>
      <c r="FQ510" s="159"/>
      <c r="FR510" s="159"/>
      <c r="FS510" s="159"/>
      <c r="FT510" s="159"/>
      <c r="FU510" s="159"/>
      <c r="FV510" s="159"/>
      <c r="FW510" s="159"/>
      <c r="FX510" s="159"/>
      <c r="FY510" s="159"/>
      <c r="FZ510" s="159"/>
      <c r="GA510" s="159"/>
      <c r="GB510" s="159"/>
      <c r="GC510" s="159"/>
      <c r="GD510" s="159"/>
      <c r="GE510" s="159"/>
      <c r="GF510" s="159"/>
      <c r="GG510" s="159"/>
      <c r="GH510" s="159"/>
    </row>
    <row r="511" customFormat="false" ht="12.75" hidden="false" customHeight="false" outlineLevel="0" collapsed="false">
      <c r="A511" s="168"/>
      <c r="B511" s="149"/>
      <c r="C511" s="149"/>
      <c r="D511" s="149"/>
      <c r="E511" s="149"/>
      <c r="F511" s="149"/>
      <c r="G511" s="149"/>
      <c r="H511" s="148"/>
      <c r="I511" s="170"/>
      <c r="R511" s="148"/>
      <c r="S511" s="158"/>
      <c r="T511" s="159"/>
      <c r="U511" s="159"/>
      <c r="V511" s="159"/>
      <c r="W511" s="159"/>
      <c r="X511" s="159"/>
      <c r="Y511" s="159"/>
      <c r="Z511" s="159"/>
      <c r="AA511" s="159"/>
      <c r="AB511" s="159"/>
      <c r="AC511" s="159"/>
      <c r="AD511" s="159"/>
      <c r="AE511" s="159"/>
      <c r="AF511" s="159"/>
      <c r="AG511" s="159"/>
      <c r="AH511" s="159"/>
      <c r="AI511" s="159"/>
      <c r="AJ511" s="159"/>
      <c r="AK511" s="159"/>
      <c r="AL511" s="159"/>
      <c r="AM511" s="159"/>
      <c r="AN511" s="159"/>
      <c r="AO511" s="159"/>
      <c r="AP511" s="159"/>
      <c r="AQ511" s="159"/>
      <c r="AR511" s="159"/>
      <c r="AS511" s="159"/>
      <c r="AT511" s="159"/>
      <c r="AU511" s="159"/>
      <c r="AV511" s="159"/>
      <c r="AW511" s="159"/>
      <c r="AX511" s="159"/>
      <c r="AY511" s="159"/>
      <c r="AZ511" s="159"/>
      <c r="BA511" s="159"/>
      <c r="BB511" s="159"/>
      <c r="BC511" s="159"/>
      <c r="BD511" s="159"/>
      <c r="BE511" s="159"/>
      <c r="BF511" s="159"/>
      <c r="BG511" s="159"/>
      <c r="BH511" s="159"/>
      <c r="BI511" s="159"/>
      <c r="BJ511" s="159"/>
      <c r="BK511" s="159"/>
      <c r="BL511" s="159"/>
      <c r="BM511" s="159"/>
      <c r="BN511" s="159"/>
      <c r="BO511" s="159"/>
      <c r="BP511" s="159"/>
      <c r="BQ511" s="159"/>
      <c r="BR511" s="159"/>
      <c r="BS511" s="159"/>
      <c r="BT511" s="159"/>
      <c r="BU511" s="159"/>
      <c r="BV511" s="159"/>
      <c r="BW511" s="159"/>
      <c r="BX511" s="159"/>
      <c r="BY511" s="159"/>
      <c r="BZ511" s="159"/>
      <c r="CA511" s="159"/>
      <c r="CB511" s="159"/>
      <c r="CC511" s="159"/>
      <c r="CD511" s="159"/>
      <c r="CE511" s="159"/>
      <c r="CF511" s="159"/>
      <c r="CG511" s="159"/>
      <c r="CH511" s="159"/>
      <c r="CI511" s="159"/>
      <c r="CJ511" s="159"/>
      <c r="CK511" s="159"/>
      <c r="CL511" s="159"/>
      <c r="CM511" s="159"/>
      <c r="CN511" s="159"/>
      <c r="CO511" s="159"/>
      <c r="CP511" s="159"/>
      <c r="CQ511" s="159"/>
      <c r="CR511" s="159"/>
      <c r="CS511" s="159"/>
      <c r="CT511" s="159"/>
      <c r="CU511" s="159"/>
      <c r="CV511" s="159"/>
      <c r="CW511" s="159"/>
      <c r="CX511" s="159"/>
      <c r="CY511" s="159"/>
      <c r="CZ511" s="159"/>
      <c r="DA511" s="159"/>
      <c r="DB511" s="159"/>
      <c r="DC511" s="159"/>
      <c r="DD511" s="159"/>
      <c r="DE511" s="159"/>
      <c r="DF511" s="159"/>
      <c r="DG511" s="159"/>
      <c r="DH511" s="159"/>
      <c r="DI511" s="159"/>
      <c r="DJ511" s="159"/>
      <c r="DK511" s="159"/>
      <c r="DL511" s="159"/>
      <c r="DM511" s="159"/>
      <c r="DN511" s="159"/>
      <c r="DO511" s="159"/>
      <c r="DP511" s="159"/>
      <c r="DQ511" s="159"/>
      <c r="DR511" s="159"/>
      <c r="DS511" s="159"/>
      <c r="DT511" s="159"/>
      <c r="DU511" s="159"/>
      <c r="DV511" s="159"/>
      <c r="DW511" s="159"/>
      <c r="DX511" s="159"/>
      <c r="DY511" s="159"/>
      <c r="DZ511" s="159"/>
      <c r="EA511" s="159"/>
      <c r="EB511" s="159"/>
      <c r="EC511" s="159"/>
      <c r="ED511" s="159"/>
      <c r="EE511" s="159"/>
      <c r="EF511" s="159"/>
      <c r="EG511" s="159"/>
      <c r="EH511" s="159"/>
      <c r="EI511" s="159"/>
      <c r="EJ511" s="159"/>
      <c r="EK511" s="159"/>
      <c r="EL511" s="159"/>
      <c r="EM511" s="159"/>
      <c r="EN511" s="159"/>
      <c r="EO511" s="159"/>
      <c r="EP511" s="159"/>
      <c r="EQ511" s="159"/>
      <c r="ER511" s="159"/>
      <c r="ES511" s="159"/>
      <c r="ET511" s="159"/>
      <c r="EU511" s="159"/>
      <c r="EV511" s="159"/>
      <c r="EW511" s="159"/>
      <c r="EX511" s="159"/>
      <c r="EY511" s="159"/>
      <c r="EZ511" s="159"/>
      <c r="FA511" s="159"/>
      <c r="FB511" s="159"/>
      <c r="FC511" s="159"/>
      <c r="FD511" s="159"/>
      <c r="FE511" s="159"/>
      <c r="FF511" s="159"/>
      <c r="FG511" s="159"/>
      <c r="FH511" s="159"/>
      <c r="FI511" s="159"/>
      <c r="FJ511" s="159"/>
      <c r="FK511" s="159"/>
      <c r="FL511" s="159"/>
      <c r="FM511" s="159"/>
      <c r="FN511" s="159"/>
      <c r="FO511" s="159"/>
      <c r="FP511" s="159"/>
      <c r="FQ511" s="159"/>
      <c r="FR511" s="159"/>
      <c r="FS511" s="159"/>
      <c r="FT511" s="159"/>
      <c r="FU511" s="159"/>
      <c r="FV511" s="159"/>
      <c r="FW511" s="159"/>
      <c r="FX511" s="159"/>
      <c r="FY511" s="159"/>
      <c r="FZ511" s="159"/>
      <c r="GA511" s="159"/>
      <c r="GB511" s="159"/>
      <c r="GC511" s="159"/>
      <c r="GD511" s="159"/>
      <c r="GE511" s="159"/>
      <c r="GF511" s="159"/>
      <c r="GG511" s="159"/>
      <c r="GH511" s="159"/>
    </row>
    <row r="512" customFormat="false" ht="12.75" hidden="false" customHeight="false" outlineLevel="0" collapsed="false">
      <c r="A512" s="168"/>
      <c r="B512" s="149"/>
      <c r="C512" s="149"/>
      <c r="D512" s="149"/>
      <c r="E512" s="149"/>
      <c r="F512" s="149"/>
      <c r="G512" s="149"/>
      <c r="H512" s="148"/>
      <c r="I512" s="170"/>
      <c r="R512" s="148"/>
      <c r="S512" s="158"/>
      <c r="T512" s="159"/>
      <c r="U512" s="159"/>
      <c r="V512" s="159"/>
      <c r="W512" s="159"/>
      <c r="X512" s="159"/>
      <c r="Y512" s="159"/>
      <c r="Z512" s="159"/>
      <c r="AA512" s="159"/>
      <c r="AB512" s="159"/>
      <c r="AC512" s="159"/>
      <c r="AD512" s="159"/>
      <c r="AE512" s="159"/>
      <c r="AF512" s="159"/>
      <c r="AG512" s="159"/>
      <c r="AH512" s="159"/>
      <c r="AI512" s="159"/>
      <c r="AJ512" s="159"/>
      <c r="AK512" s="159"/>
      <c r="AL512" s="159"/>
      <c r="AM512" s="159"/>
      <c r="AN512" s="159"/>
      <c r="AO512" s="159"/>
      <c r="AP512" s="159"/>
      <c r="AQ512" s="159"/>
      <c r="AR512" s="159"/>
      <c r="AS512" s="159"/>
      <c r="AT512" s="159"/>
      <c r="AU512" s="159"/>
      <c r="AV512" s="159"/>
      <c r="AW512" s="159"/>
      <c r="AX512" s="159"/>
      <c r="AY512" s="159"/>
      <c r="AZ512" s="159"/>
      <c r="BA512" s="159"/>
      <c r="BB512" s="159"/>
      <c r="BC512" s="159"/>
      <c r="BD512" s="159"/>
      <c r="BE512" s="159"/>
      <c r="BF512" s="159"/>
      <c r="BG512" s="159"/>
      <c r="BH512" s="159"/>
      <c r="BI512" s="159"/>
      <c r="BJ512" s="159"/>
      <c r="BK512" s="159"/>
      <c r="BL512" s="159"/>
      <c r="BM512" s="159"/>
      <c r="BN512" s="159"/>
      <c r="BO512" s="159"/>
      <c r="BP512" s="159"/>
      <c r="BQ512" s="159"/>
      <c r="BR512" s="159"/>
      <c r="BS512" s="159"/>
      <c r="BT512" s="159"/>
      <c r="BU512" s="159"/>
      <c r="BV512" s="159"/>
      <c r="BW512" s="159"/>
      <c r="BX512" s="159"/>
      <c r="BY512" s="159"/>
      <c r="BZ512" s="159"/>
      <c r="CA512" s="159"/>
      <c r="CB512" s="159"/>
      <c r="CC512" s="159"/>
      <c r="CD512" s="159"/>
      <c r="CE512" s="159"/>
      <c r="CF512" s="159"/>
      <c r="CG512" s="159"/>
      <c r="CH512" s="159"/>
      <c r="CI512" s="159"/>
      <c r="CJ512" s="159"/>
      <c r="CK512" s="159"/>
      <c r="CL512" s="159"/>
      <c r="CM512" s="159"/>
      <c r="CN512" s="159"/>
      <c r="CO512" s="159"/>
      <c r="CP512" s="159"/>
      <c r="CQ512" s="159"/>
      <c r="CR512" s="159"/>
      <c r="CS512" s="159"/>
      <c r="CT512" s="159"/>
      <c r="CU512" s="159"/>
      <c r="CV512" s="159"/>
      <c r="CW512" s="159"/>
      <c r="CX512" s="159"/>
      <c r="CY512" s="159"/>
      <c r="CZ512" s="159"/>
      <c r="DA512" s="159"/>
      <c r="DB512" s="159"/>
      <c r="DC512" s="159"/>
      <c r="DD512" s="159"/>
      <c r="DE512" s="159"/>
      <c r="DF512" s="159"/>
      <c r="DG512" s="159"/>
      <c r="DH512" s="159"/>
      <c r="DI512" s="159"/>
      <c r="DJ512" s="159"/>
      <c r="DK512" s="159"/>
      <c r="DL512" s="159"/>
      <c r="DM512" s="159"/>
      <c r="DN512" s="159"/>
      <c r="DO512" s="159"/>
      <c r="DP512" s="159"/>
      <c r="DQ512" s="159"/>
      <c r="DR512" s="159"/>
      <c r="DS512" s="159"/>
      <c r="DT512" s="159"/>
      <c r="DU512" s="159"/>
      <c r="DV512" s="159"/>
      <c r="DW512" s="159"/>
      <c r="DX512" s="159"/>
      <c r="DY512" s="159"/>
      <c r="DZ512" s="159"/>
      <c r="EA512" s="159"/>
      <c r="EB512" s="159"/>
      <c r="EC512" s="159"/>
      <c r="ED512" s="159"/>
      <c r="EE512" s="159"/>
      <c r="EF512" s="159"/>
      <c r="EG512" s="159"/>
      <c r="EH512" s="159"/>
      <c r="EI512" s="159"/>
      <c r="EJ512" s="159"/>
      <c r="EK512" s="159"/>
      <c r="EL512" s="159"/>
      <c r="EM512" s="159"/>
      <c r="EN512" s="159"/>
      <c r="EO512" s="159"/>
      <c r="EP512" s="159"/>
      <c r="EQ512" s="159"/>
      <c r="ER512" s="159"/>
      <c r="ES512" s="159"/>
      <c r="ET512" s="159"/>
      <c r="EU512" s="159"/>
      <c r="EV512" s="159"/>
      <c r="EW512" s="159"/>
      <c r="EX512" s="159"/>
      <c r="EY512" s="159"/>
      <c r="EZ512" s="159"/>
      <c r="FA512" s="159"/>
      <c r="FB512" s="159"/>
      <c r="FC512" s="159"/>
      <c r="FD512" s="159"/>
      <c r="FE512" s="159"/>
      <c r="FF512" s="159"/>
      <c r="FG512" s="159"/>
      <c r="FH512" s="159"/>
      <c r="FI512" s="159"/>
      <c r="FJ512" s="159"/>
      <c r="FK512" s="159"/>
      <c r="FL512" s="159"/>
      <c r="FM512" s="159"/>
      <c r="FN512" s="159"/>
      <c r="FO512" s="159"/>
      <c r="FP512" s="159"/>
      <c r="FQ512" s="159"/>
      <c r="FR512" s="159"/>
      <c r="FS512" s="159"/>
      <c r="FT512" s="159"/>
      <c r="FU512" s="159"/>
      <c r="FV512" s="159"/>
      <c r="FW512" s="159"/>
      <c r="FX512" s="159"/>
      <c r="FY512" s="159"/>
      <c r="FZ512" s="159"/>
      <c r="GA512" s="159"/>
      <c r="GB512" s="159"/>
      <c r="GC512" s="159"/>
      <c r="GD512" s="159"/>
      <c r="GE512" s="159"/>
      <c r="GF512" s="159"/>
      <c r="GG512" s="159"/>
      <c r="GH512" s="159"/>
    </row>
    <row r="513" customFormat="false" ht="12.75" hidden="false" customHeight="false" outlineLevel="0" collapsed="false">
      <c r="A513" s="168"/>
      <c r="B513" s="149"/>
      <c r="C513" s="149"/>
      <c r="D513" s="149"/>
      <c r="E513" s="149"/>
      <c r="F513" s="149"/>
      <c r="G513" s="149"/>
      <c r="H513" s="148"/>
      <c r="I513" s="170"/>
      <c r="R513" s="148"/>
      <c r="S513" s="158"/>
      <c r="T513" s="159"/>
      <c r="U513" s="159"/>
      <c r="V513" s="159"/>
      <c r="W513" s="159"/>
      <c r="X513" s="159"/>
      <c r="Y513" s="159"/>
      <c r="Z513" s="159"/>
      <c r="AA513" s="159"/>
      <c r="AB513" s="159"/>
      <c r="AC513" s="159"/>
      <c r="AD513" s="159"/>
      <c r="AE513" s="159"/>
      <c r="AF513" s="159"/>
      <c r="AG513" s="159"/>
      <c r="AH513" s="159"/>
      <c r="AI513" s="159"/>
      <c r="AJ513" s="159"/>
      <c r="AK513" s="159"/>
      <c r="AL513" s="159"/>
      <c r="AM513" s="159"/>
      <c r="AN513" s="159"/>
      <c r="AO513" s="159"/>
      <c r="AP513" s="159"/>
      <c r="AQ513" s="159"/>
      <c r="AR513" s="159"/>
      <c r="AS513" s="159"/>
      <c r="AT513" s="159"/>
      <c r="AU513" s="159"/>
      <c r="AV513" s="159"/>
      <c r="AW513" s="159"/>
      <c r="AX513" s="159"/>
      <c r="AY513" s="159"/>
      <c r="AZ513" s="159"/>
      <c r="BA513" s="159"/>
      <c r="BB513" s="159"/>
      <c r="BC513" s="159"/>
      <c r="BD513" s="159"/>
      <c r="BE513" s="159"/>
      <c r="BF513" s="159"/>
      <c r="BG513" s="159"/>
      <c r="BH513" s="159"/>
      <c r="BI513" s="159"/>
      <c r="BJ513" s="159"/>
      <c r="BK513" s="159"/>
      <c r="BL513" s="159"/>
      <c r="BM513" s="159"/>
      <c r="BN513" s="159"/>
      <c r="BO513" s="159"/>
      <c r="BP513" s="159"/>
      <c r="BQ513" s="159"/>
      <c r="BR513" s="159"/>
      <c r="BS513" s="159"/>
      <c r="BT513" s="159"/>
      <c r="BU513" s="159"/>
      <c r="BV513" s="159"/>
      <c r="BW513" s="159"/>
      <c r="BX513" s="159"/>
      <c r="BY513" s="159"/>
      <c r="BZ513" s="159"/>
      <c r="CA513" s="159"/>
      <c r="CB513" s="159"/>
      <c r="CC513" s="159"/>
      <c r="CD513" s="159"/>
      <c r="CE513" s="159"/>
      <c r="CF513" s="159"/>
      <c r="CG513" s="159"/>
      <c r="CH513" s="159"/>
      <c r="CI513" s="159"/>
      <c r="CJ513" s="159"/>
      <c r="CK513" s="159"/>
      <c r="CL513" s="159"/>
      <c r="CM513" s="159"/>
      <c r="CN513" s="159"/>
      <c r="CO513" s="159"/>
      <c r="CP513" s="159"/>
      <c r="CQ513" s="159"/>
      <c r="CR513" s="159"/>
      <c r="CS513" s="159"/>
      <c r="CT513" s="159"/>
      <c r="CU513" s="159"/>
      <c r="CV513" s="159"/>
      <c r="CW513" s="159"/>
      <c r="CX513" s="159"/>
      <c r="CY513" s="159"/>
      <c r="CZ513" s="159"/>
      <c r="DA513" s="159"/>
      <c r="DB513" s="159"/>
      <c r="DC513" s="159"/>
      <c r="DD513" s="159"/>
      <c r="DE513" s="159"/>
      <c r="DF513" s="159"/>
      <c r="DG513" s="159"/>
      <c r="DH513" s="159"/>
      <c r="DI513" s="159"/>
      <c r="DJ513" s="159"/>
      <c r="DK513" s="159"/>
      <c r="DL513" s="159"/>
      <c r="DM513" s="159"/>
      <c r="DN513" s="159"/>
      <c r="DO513" s="159"/>
      <c r="DP513" s="159"/>
      <c r="DQ513" s="159"/>
      <c r="DR513" s="159"/>
      <c r="DS513" s="159"/>
      <c r="DT513" s="159"/>
      <c r="DU513" s="159"/>
      <c r="DV513" s="159"/>
      <c r="DW513" s="159"/>
      <c r="DX513" s="159"/>
      <c r="DY513" s="159"/>
      <c r="DZ513" s="159"/>
      <c r="EA513" s="159"/>
      <c r="EB513" s="159"/>
      <c r="EC513" s="159"/>
      <c r="ED513" s="159"/>
      <c r="EE513" s="159"/>
      <c r="EF513" s="159"/>
      <c r="EG513" s="159"/>
      <c r="EH513" s="159"/>
      <c r="EI513" s="159"/>
      <c r="EJ513" s="159"/>
      <c r="EK513" s="159"/>
      <c r="EL513" s="159"/>
      <c r="EM513" s="159"/>
      <c r="EN513" s="159"/>
      <c r="EO513" s="159"/>
      <c r="EP513" s="159"/>
      <c r="EQ513" s="159"/>
      <c r="ER513" s="159"/>
      <c r="ES513" s="159"/>
      <c r="ET513" s="159"/>
      <c r="EU513" s="159"/>
      <c r="EV513" s="159"/>
      <c r="EW513" s="159"/>
      <c r="EX513" s="159"/>
      <c r="EY513" s="159"/>
      <c r="EZ513" s="159"/>
      <c r="FA513" s="159"/>
      <c r="FB513" s="159"/>
      <c r="FC513" s="159"/>
      <c r="FD513" s="159"/>
      <c r="FE513" s="159"/>
      <c r="FF513" s="159"/>
      <c r="FG513" s="159"/>
      <c r="FH513" s="159"/>
      <c r="FI513" s="159"/>
      <c r="FJ513" s="159"/>
      <c r="FK513" s="159"/>
      <c r="FL513" s="159"/>
      <c r="FM513" s="159"/>
      <c r="FN513" s="159"/>
      <c r="FO513" s="159"/>
      <c r="FP513" s="159"/>
      <c r="FQ513" s="159"/>
      <c r="FR513" s="159"/>
      <c r="FS513" s="159"/>
      <c r="FT513" s="159"/>
      <c r="FU513" s="159"/>
      <c r="FV513" s="159"/>
      <c r="FW513" s="159"/>
      <c r="FX513" s="159"/>
      <c r="FY513" s="159"/>
      <c r="FZ513" s="159"/>
      <c r="GA513" s="159"/>
      <c r="GB513" s="159"/>
      <c r="GC513" s="159"/>
      <c r="GD513" s="159"/>
      <c r="GE513" s="159"/>
      <c r="GF513" s="159"/>
      <c r="GG513" s="159"/>
      <c r="GH513" s="159"/>
    </row>
    <row r="514" customFormat="false" ht="12.75" hidden="false" customHeight="false" outlineLevel="0" collapsed="false">
      <c r="A514" s="168"/>
      <c r="B514" s="149"/>
      <c r="C514" s="149"/>
      <c r="D514" s="149"/>
      <c r="E514" s="149"/>
      <c r="F514" s="149"/>
      <c r="G514" s="149"/>
      <c r="H514" s="148"/>
      <c r="I514" s="170"/>
      <c r="R514" s="148"/>
      <c r="S514" s="158"/>
      <c r="T514" s="159"/>
      <c r="U514" s="159"/>
      <c r="V514" s="159"/>
      <c r="W514" s="159"/>
      <c r="X514" s="159"/>
      <c r="Y514" s="159"/>
      <c r="Z514" s="159"/>
      <c r="AA514" s="159"/>
      <c r="AB514" s="159"/>
      <c r="AC514" s="159"/>
      <c r="AD514" s="159"/>
      <c r="AE514" s="159"/>
      <c r="AF514" s="159"/>
      <c r="AG514" s="159"/>
      <c r="AH514" s="159"/>
      <c r="AI514" s="159"/>
      <c r="AJ514" s="159"/>
      <c r="AK514" s="159"/>
      <c r="AL514" s="159"/>
      <c r="AM514" s="159"/>
      <c r="AN514" s="159"/>
      <c r="AO514" s="159"/>
      <c r="AP514" s="159"/>
      <c r="AQ514" s="159"/>
      <c r="AR514" s="159"/>
      <c r="AS514" s="159"/>
      <c r="AT514" s="159"/>
      <c r="AU514" s="159"/>
      <c r="AV514" s="159"/>
      <c r="AW514" s="159"/>
      <c r="AX514" s="159"/>
      <c r="AY514" s="159"/>
      <c r="AZ514" s="159"/>
      <c r="BA514" s="159"/>
      <c r="BB514" s="159"/>
      <c r="BC514" s="159"/>
      <c r="BD514" s="159"/>
      <c r="BE514" s="159"/>
      <c r="BF514" s="159"/>
      <c r="BG514" s="159"/>
      <c r="BH514" s="159"/>
      <c r="BI514" s="159"/>
      <c r="BJ514" s="159"/>
      <c r="BK514" s="159"/>
      <c r="BL514" s="159"/>
      <c r="BM514" s="159"/>
      <c r="BN514" s="159"/>
      <c r="BO514" s="159"/>
      <c r="BP514" s="159"/>
      <c r="BQ514" s="159"/>
      <c r="BR514" s="159"/>
      <c r="BS514" s="159"/>
      <c r="BT514" s="159"/>
      <c r="BU514" s="159"/>
      <c r="BV514" s="159"/>
      <c r="BW514" s="159"/>
      <c r="BX514" s="159"/>
      <c r="BY514" s="159"/>
      <c r="BZ514" s="159"/>
      <c r="CA514" s="159"/>
      <c r="CB514" s="159"/>
      <c r="CC514" s="159"/>
      <c r="CD514" s="159"/>
      <c r="CE514" s="159"/>
      <c r="CF514" s="159"/>
      <c r="CG514" s="159"/>
      <c r="CH514" s="159"/>
      <c r="CI514" s="159"/>
      <c r="CJ514" s="159"/>
      <c r="CK514" s="159"/>
      <c r="CL514" s="159"/>
      <c r="CM514" s="159"/>
      <c r="CN514" s="159"/>
      <c r="CO514" s="159"/>
      <c r="CP514" s="159"/>
      <c r="CQ514" s="159"/>
      <c r="CR514" s="159"/>
      <c r="CS514" s="159"/>
      <c r="CT514" s="159"/>
      <c r="CU514" s="159"/>
      <c r="CV514" s="159"/>
      <c r="CW514" s="159"/>
      <c r="CX514" s="159"/>
      <c r="CY514" s="159"/>
      <c r="CZ514" s="159"/>
      <c r="DA514" s="159"/>
      <c r="DB514" s="159"/>
      <c r="DC514" s="159"/>
      <c r="DD514" s="159"/>
      <c r="DE514" s="159"/>
      <c r="DF514" s="159"/>
      <c r="DG514" s="159"/>
      <c r="DH514" s="159"/>
      <c r="DI514" s="159"/>
      <c r="DJ514" s="159"/>
      <c r="DK514" s="159"/>
      <c r="DL514" s="159"/>
      <c r="DM514" s="159"/>
      <c r="DN514" s="159"/>
      <c r="DO514" s="159"/>
      <c r="DP514" s="159"/>
      <c r="DQ514" s="159"/>
      <c r="DR514" s="159"/>
      <c r="DS514" s="159"/>
      <c r="DT514" s="159"/>
      <c r="DU514" s="159"/>
      <c r="DV514" s="159"/>
      <c r="DW514" s="159"/>
      <c r="DX514" s="159"/>
      <c r="DY514" s="159"/>
      <c r="DZ514" s="159"/>
      <c r="EA514" s="159"/>
      <c r="EB514" s="159"/>
      <c r="EC514" s="159"/>
      <c r="ED514" s="159"/>
      <c r="EE514" s="159"/>
      <c r="EF514" s="159"/>
      <c r="EG514" s="159"/>
      <c r="EH514" s="159"/>
      <c r="EI514" s="159"/>
      <c r="EJ514" s="159"/>
      <c r="EK514" s="159"/>
      <c r="EL514" s="159"/>
      <c r="EM514" s="159"/>
      <c r="EN514" s="159"/>
      <c r="EO514" s="159"/>
      <c r="EP514" s="159"/>
      <c r="EQ514" s="159"/>
      <c r="ER514" s="159"/>
      <c r="ES514" s="159"/>
      <c r="ET514" s="159"/>
      <c r="EU514" s="159"/>
      <c r="EV514" s="159"/>
      <c r="EW514" s="159"/>
      <c r="EX514" s="159"/>
      <c r="EY514" s="159"/>
      <c r="EZ514" s="159"/>
      <c r="FA514" s="159"/>
      <c r="FB514" s="159"/>
      <c r="FC514" s="159"/>
      <c r="FD514" s="159"/>
      <c r="FE514" s="159"/>
      <c r="FF514" s="159"/>
      <c r="FG514" s="159"/>
      <c r="FH514" s="159"/>
      <c r="FI514" s="159"/>
      <c r="FJ514" s="159"/>
      <c r="FK514" s="159"/>
      <c r="FL514" s="159"/>
      <c r="FM514" s="159"/>
      <c r="FN514" s="159"/>
      <c r="FO514" s="159"/>
      <c r="FP514" s="159"/>
      <c r="FQ514" s="159"/>
      <c r="FR514" s="159"/>
      <c r="FS514" s="159"/>
      <c r="FT514" s="159"/>
      <c r="FU514" s="159"/>
      <c r="FV514" s="159"/>
      <c r="FW514" s="159"/>
      <c r="FX514" s="159"/>
      <c r="FY514" s="159"/>
      <c r="FZ514" s="159"/>
      <c r="GA514" s="159"/>
      <c r="GB514" s="159"/>
      <c r="GC514" s="159"/>
      <c r="GD514" s="159"/>
      <c r="GE514" s="159"/>
      <c r="GF514" s="159"/>
      <c r="GG514" s="159"/>
      <c r="GH514" s="159"/>
    </row>
    <row r="515" customFormat="false" ht="12.75" hidden="false" customHeight="false" outlineLevel="0" collapsed="false">
      <c r="A515" s="168"/>
      <c r="B515" s="149"/>
      <c r="C515" s="149"/>
      <c r="D515" s="149"/>
      <c r="E515" s="149"/>
      <c r="F515" s="149"/>
      <c r="G515" s="149"/>
      <c r="H515" s="148"/>
      <c r="I515" s="170"/>
      <c r="R515" s="148"/>
      <c r="S515" s="158"/>
      <c r="T515" s="159"/>
      <c r="U515" s="159"/>
      <c r="V515" s="159"/>
      <c r="W515" s="159"/>
      <c r="X515" s="159"/>
      <c r="Y515" s="159"/>
      <c r="Z515" s="159"/>
      <c r="AA515" s="159"/>
      <c r="AB515" s="159"/>
      <c r="AC515" s="159"/>
      <c r="AD515" s="159"/>
      <c r="AE515" s="159"/>
      <c r="AF515" s="159"/>
      <c r="AG515" s="159"/>
      <c r="AH515" s="159"/>
      <c r="AI515" s="159"/>
      <c r="AJ515" s="159"/>
      <c r="AK515" s="159"/>
      <c r="AL515" s="159"/>
      <c r="AM515" s="159"/>
      <c r="AN515" s="159"/>
      <c r="AO515" s="159"/>
      <c r="AP515" s="159"/>
      <c r="AQ515" s="159"/>
      <c r="AR515" s="159"/>
      <c r="AS515" s="159"/>
      <c r="AT515" s="159"/>
      <c r="AU515" s="159"/>
      <c r="AV515" s="159"/>
      <c r="AW515" s="159"/>
      <c r="AX515" s="159"/>
      <c r="AY515" s="159"/>
      <c r="AZ515" s="159"/>
      <c r="BA515" s="159"/>
      <c r="BB515" s="159"/>
      <c r="BC515" s="159"/>
      <c r="BD515" s="159"/>
      <c r="BE515" s="159"/>
      <c r="BF515" s="159"/>
      <c r="BG515" s="159"/>
      <c r="BH515" s="159"/>
      <c r="BI515" s="159"/>
      <c r="BJ515" s="159"/>
      <c r="BK515" s="159"/>
      <c r="BL515" s="159"/>
      <c r="BM515" s="159"/>
      <c r="BN515" s="159"/>
      <c r="BO515" s="159"/>
      <c r="BP515" s="159"/>
      <c r="BQ515" s="159"/>
      <c r="BR515" s="159"/>
      <c r="BS515" s="159"/>
      <c r="BT515" s="159"/>
      <c r="BU515" s="159"/>
      <c r="BV515" s="159"/>
      <c r="BW515" s="159"/>
      <c r="BX515" s="159"/>
      <c r="BY515" s="159"/>
      <c r="BZ515" s="159"/>
      <c r="CA515" s="159"/>
      <c r="CB515" s="159"/>
      <c r="CC515" s="159"/>
      <c r="CD515" s="159"/>
      <c r="CE515" s="159"/>
      <c r="CF515" s="159"/>
      <c r="CG515" s="159"/>
      <c r="CH515" s="159"/>
      <c r="CI515" s="159"/>
      <c r="CJ515" s="159"/>
      <c r="CK515" s="159"/>
      <c r="CL515" s="159"/>
      <c r="CM515" s="159"/>
      <c r="CN515" s="159"/>
      <c r="CO515" s="159"/>
      <c r="CP515" s="159"/>
      <c r="CQ515" s="159"/>
      <c r="CR515" s="159"/>
      <c r="CS515" s="159"/>
      <c r="CT515" s="159"/>
      <c r="CU515" s="159"/>
      <c r="CV515" s="159"/>
      <c r="CW515" s="159"/>
      <c r="CX515" s="159"/>
      <c r="CY515" s="159"/>
      <c r="CZ515" s="159"/>
      <c r="DA515" s="159"/>
      <c r="DB515" s="159"/>
      <c r="DC515" s="159"/>
      <c r="DD515" s="159"/>
      <c r="DE515" s="159"/>
      <c r="DF515" s="159"/>
      <c r="DG515" s="159"/>
      <c r="DH515" s="159"/>
      <c r="DI515" s="159"/>
      <c r="DJ515" s="159"/>
      <c r="DK515" s="159"/>
      <c r="DL515" s="159"/>
      <c r="DM515" s="159"/>
      <c r="DN515" s="159"/>
      <c r="DO515" s="159"/>
      <c r="DP515" s="159"/>
      <c r="DQ515" s="159"/>
      <c r="DR515" s="159"/>
      <c r="DS515" s="159"/>
      <c r="DT515" s="159"/>
      <c r="DU515" s="159"/>
      <c r="DV515" s="159"/>
      <c r="DW515" s="159"/>
      <c r="DX515" s="159"/>
      <c r="DY515" s="159"/>
      <c r="DZ515" s="159"/>
      <c r="EA515" s="159"/>
      <c r="EB515" s="159"/>
      <c r="EC515" s="159"/>
      <c r="ED515" s="159"/>
      <c r="EE515" s="159"/>
      <c r="EF515" s="159"/>
      <c r="EG515" s="159"/>
      <c r="EH515" s="159"/>
      <c r="EI515" s="159"/>
      <c r="EJ515" s="159"/>
      <c r="EK515" s="159"/>
      <c r="EL515" s="159"/>
      <c r="EM515" s="159"/>
      <c r="EN515" s="159"/>
      <c r="EO515" s="159"/>
      <c r="EP515" s="159"/>
      <c r="EQ515" s="159"/>
      <c r="ER515" s="159"/>
      <c r="ES515" s="159"/>
      <c r="ET515" s="159"/>
      <c r="EU515" s="159"/>
      <c r="EV515" s="159"/>
      <c r="EW515" s="159"/>
      <c r="EX515" s="159"/>
      <c r="EY515" s="159"/>
      <c r="EZ515" s="159"/>
      <c r="FA515" s="159"/>
      <c r="FB515" s="159"/>
      <c r="FC515" s="159"/>
      <c r="FD515" s="159"/>
      <c r="FE515" s="159"/>
      <c r="FF515" s="159"/>
      <c r="FG515" s="159"/>
      <c r="FH515" s="159"/>
      <c r="FI515" s="159"/>
      <c r="FJ515" s="159"/>
      <c r="FK515" s="159"/>
      <c r="FL515" s="159"/>
      <c r="FM515" s="159"/>
      <c r="FN515" s="159"/>
      <c r="FO515" s="159"/>
      <c r="FP515" s="159"/>
      <c r="FQ515" s="159"/>
      <c r="FR515" s="159"/>
      <c r="FS515" s="159"/>
      <c r="FT515" s="159"/>
      <c r="FU515" s="159"/>
      <c r="FV515" s="159"/>
      <c r="FW515" s="159"/>
      <c r="FX515" s="159"/>
      <c r="FY515" s="159"/>
      <c r="FZ515" s="159"/>
      <c r="GA515" s="159"/>
      <c r="GB515" s="159"/>
      <c r="GC515" s="159"/>
      <c r="GD515" s="159"/>
      <c r="GE515" s="159"/>
      <c r="GF515" s="159"/>
      <c r="GG515" s="159"/>
      <c r="GH515" s="159"/>
    </row>
    <row r="516" customFormat="false" ht="12.75" hidden="false" customHeight="false" outlineLevel="0" collapsed="false">
      <c r="A516" s="168"/>
      <c r="B516" s="149"/>
      <c r="C516" s="149"/>
      <c r="D516" s="149"/>
      <c r="E516" s="149"/>
      <c r="F516" s="149"/>
      <c r="G516" s="149"/>
      <c r="H516" s="148"/>
      <c r="I516" s="170"/>
      <c r="R516" s="148"/>
      <c r="S516" s="158"/>
      <c r="T516" s="159"/>
      <c r="U516" s="159"/>
      <c r="V516" s="159"/>
      <c r="W516" s="159"/>
      <c r="X516" s="159"/>
      <c r="Y516" s="159"/>
      <c r="Z516" s="159"/>
      <c r="AA516" s="159"/>
      <c r="AB516" s="159"/>
      <c r="AC516" s="159"/>
      <c r="AD516" s="159"/>
      <c r="AE516" s="159"/>
      <c r="AF516" s="159"/>
      <c r="AG516" s="159"/>
      <c r="AH516" s="159"/>
      <c r="AI516" s="159"/>
      <c r="AJ516" s="159"/>
      <c r="AK516" s="159"/>
      <c r="AL516" s="159"/>
      <c r="AM516" s="159"/>
      <c r="AN516" s="159"/>
      <c r="AO516" s="159"/>
      <c r="AP516" s="159"/>
      <c r="AQ516" s="159"/>
      <c r="AR516" s="159"/>
      <c r="AS516" s="159"/>
      <c r="AT516" s="159"/>
      <c r="AU516" s="159"/>
      <c r="AV516" s="159"/>
      <c r="AW516" s="159"/>
      <c r="AX516" s="159"/>
      <c r="AY516" s="159"/>
      <c r="AZ516" s="159"/>
      <c r="BA516" s="159"/>
      <c r="BB516" s="159"/>
      <c r="BC516" s="159"/>
      <c r="BD516" s="159"/>
      <c r="BE516" s="159"/>
      <c r="BF516" s="159"/>
      <c r="BG516" s="159"/>
      <c r="BH516" s="159"/>
      <c r="BI516" s="159"/>
      <c r="BJ516" s="159"/>
      <c r="BK516" s="159"/>
      <c r="BL516" s="159"/>
      <c r="BM516" s="159"/>
      <c r="BN516" s="159"/>
      <c r="BO516" s="159"/>
      <c r="BP516" s="159"/>
      <c r="BQ516" s="159"/>
      <c r="BR516" s="159"/>
      <c r="BS516" s="159"/>
      <c r="BT516" s="159"/>
      <c r="BU516" s="159"/>
      <c r="BV516" s="159"/>
      <c r="BW516" s="159"/>
      <c r="BX516" s="159"/>
      <c r="BY516" s="159"/>
      <c r="BZ516" s="159"/>
      <c r="CA516" s="159"/>
      <c r="CB516" s="159"/>
      <c r="CC516" s="159"/>
      <c r="CD516" s="159"/>
      <c r="CE516" s="159"/>
      <c r="CF516" s="159"/>
      <c r="CG516" s="159"/>
      <c r="CH516" s="159"/>
      <c r="CI516" s="159"/>
      <c r="CJ516" s="159"/>
      <c r="CK516" s="159"/>
      <c r="CL516" s="159"/>
      <c r="CM516" s="159"/>
      <c r="CN516" s="159"/>
      <c r="CO516" s="159"/>
      <c r="CP516" s="159"/>
      <c r="CQ516" s="159"/>
      <c r="CR516" s="159"/>
      <c r="CS516" s="159"/>
      <c r="CT516" s="159"/>
      <c r="CU516" s="159"/>
      <c r="CV516" s="159"/>
      <c r="CW516" s="159"/>
      <c r="CX516" s="159"/>
      <c r="CY516" s="159"/>
      <c r="CZ516" s="159"/>
      <c r="DA516" s="159"/>
      <c r="DB516" s="159"/>
      <c r="DC516" s="159"/>
      <c r="DD516" s="159"/>
      <c r="DE516" s="159"/>
      <c r="DF516" s="159"/>
      <c r="DG516" s="159"/>
      <c r="DH516" s="159"/>
      <c r="DI516" s="159"/>
      <c r="DJ516" s="159"/>
      <c r="DK516" s="159"/>
      <c r="DL516" s="159"/>
      <c r="DM516" s="159"/>
      <c r="DN516" s="159"/>
      <c r="DO516" s="159"/>
      <c r="DP516" s="159"/>
      <c r="DQ516" s="159"/>
      <c r="DR516" s="159"/>
      <c r="DS516" s="159"/>
      <c r="DT516" s="159"/>
      <c r="DU516" s="159"/>
      <c r="DV516" s="159"/>
      <c r="DW516" s="159"/>
      <c r="DX516" s="159"/>
      <c r="DY516" s="159"/>
      <c r="DZ516" s="159"/>
      <c r="EA516" s="159"/>
      <c r="EB516" s="159"/>
      <c r="EC516" s="159"/>
      <c r="ED516" s="159"/>
      <c r="EE516" s="159"/>
      <c r="EF516" s="159"/>
      <c r="EG516" s="159"/>
      <c r="EH516" s="159"/>
      <c r="EI516" s="159"/>
      <c r="EJ516" s="159"/>
      <c r="EK516" s="159"/>
      <c r="EL516" s="159"/>
      <c r="EM516" s="159"/>
      <c r="EN516" s="159"/>
      <c r="EO516" s="159"/>
      <c r="EP516" s="159"/>
      <c r="EQ516" s="159"/>
      <c r="ER516" s="159"/>
      <c r="ES516" s="159"/>
      <c r="ET516" s="159"/>
      <c r="EU516" s="159"/>
      <c r="EV516" s="159"/>
      <c r="EW516" s="159"/>
      <c r="EX516" s="159"/>
      <c r="EY516" s="159"/>
      <c r="EZ516" s="159"/>
      <c r="FA516" s="159"/>
      <c r="FB516" s="159"/>
      <c r="FC516" s="159"/>
      <c r="FD516" s="159"/>
      <c r="FE516" s="159"/>
      <c r="FF516" s="159"/>
      <c r="FG516" s="159"/>
      <c r="FH516" s="159"/>
      <c r="FI516" s="159"/>
      <c r="FJ516" s="159"/>
      <c r="FK516" s="159"/>
      <c r="FL516" s="159"/>
      <c r="FM516" s="159"/>
      <c r="FN516" s="159"/>
      <c r="FO516" s="159"/>
      <c r="FP516" s="159"/>
      <c r="FQ516" s="159"/>
      <c r="FR516" s="159"/>
      <c r="FS516" s="159"/>
      <c r="FT516" s="159"/>
      <c r="FU516" s="159"/>
      <c r="FV516" s="159"/>
      <c r="FW516" s="159"/>
      <c r="FX516" s="159"/>
      <c r="FY516" s="159"/>
      <c r="FZ516" s="159"/>
      <c r="GA516" s="159"/>
      <c r="GB516" s="159"/>
      <c r="GC516" s="159"/>
      <c r="GD516" s="159"/>
      <c r="GE516" s="159"/>
      <c r="GF516" s="159"/>
      <c r="GG516" s="159"/>
      <c r="GH516" s="159"/>
    </row>
    <row r="517" customFormat="false" ht="12.75" hidden="false" customHeight="false" outlineLevel="0" collapsed="false">
      <c r="A517" s="168"/>
      <c r="B517" s="149"/>
      <c r="C517" s="149"/>
      <c r="D517" s="149"/>
      <c r="E517" s="149"/>
      <c r="F517" s="149"/>
      <c r="G517" s="149"/>
      <c r="H517" s="148"/>
      <c r="I517" s="170"/>
      <c r="R517" s="148"/>
      <c r="S517" s="158"/>
      <c r="T517" s="159"/>
      <c r="U517" s="159"/>
      <c r="V517" s="159"/>
      <c r="W517" s="159"/>
      <c r="X517" s="159"/>
      <c r="Y517" s="159"/>
      <c r="Z517" s="159"/>
      <c r="AA517" s="159"/>
      <c r="AB517" s="159"/>
      <c r="AC517" s="159"/>
      <c r="AD517" s="159"/>
      <c r="AE517" s="159"/>
      <c r="AF517" s="159"/>
      <c r="AG517" s="159"/>
      <c r="AH517" s="159"/>
      <c r="AI517" s="159"/>
      <c r="AJ517" s="159"/>
      <c r="AK517" s="159"/>
      <c r="AL517" s="159"/>
      <c r="AM517" s="159"/>
      <c r="AN517" s="159"/>
      <c r="AO517" s="159"/>
      <c r="AP517" s="159"/>
      <c r="AQ517" s="159"/>
      <c r="AR517" s="159"/>
      <c r="AS517" s="159"/>
      <c r="AT517" s="159"/>
      <c r="AU517" s="159"/>
      <c r="AV517" s="159"/>
      <c r="AW517" s="159"/>
      <c r="AX517" s="159"/>
      <c r="AY517" s="159"/>
      <c r="AZ517" s="159"/>
      <c r="BA517" s="159"/>
      <c r="BB517" s="159"/>
      <c r="BC517" s="159"/>
      <c r="BD517" s="159"/>
      <c r="BE517" s="159"/>
      <c r="BF517" s="159"/>
      <c r="BG517" s="159"/>
      <c r="BH517" s="159"/>
      <c r="BI517" s="159"/>
      <c r="BJ517" s="159"/>
      <c r="BK517" s="159"/>
      <c r="BL517" s="159"/>
      <c r="BM517" s="159"/>
      <c r="BN517" s="159"/>
      <c r="BO517" s="159"/>
      <c r="BP517" s="159"/>
      <c r="BQ517" s="159"/>
      <c r="BR517" s="159"/>
      <c r="BS517" s="159"/>
      <c r="BT517" s="159"/>
      <c r="BU517" s="159"/>
      <c r="BV517" s="159"/>
      <c r="BW517" s="159"/>
      <c r="BX517" s="159"/>
      <c r="BY517" s="159"/>
      <c r="BZ517" s="159"/>
      <c r="CA517" s="159"/>
      <c r="CB517" s="159"/>
      <c r="CC517" s="159"/>
      <c r="CD517" s="159"/>
      <c r="CE517" s="159"/>
      <c r="CF517" s="159"/>
      <c r="CG517" s="159"/>
      <c r="CH517" s="159"/>
      <c r="CI517" s="159"/>
      <c r="CJ517" s="159"/>
      <c r="CK517" s="159"/>
      <c r="CL517" s="159"/>
      <c r="CM517" s="159"/>
      <c r="CN517" s="159"/>
      <c r="CO517" s="159"/>
      <c r="CP517" s="159"/>
      <c r="CQ517" s="159"/>
      <c r="CR517" s="159"/>
      <c r="CS517" s="159"/>
      <c r="CT517" s="159"/>
      <c r="CU517" s="159"/>
      <c r="CV517" s="159"/>
      <c r="CW517" s="159"/>
      <c r="CX517" s="159"/>
      <c r="CY517" s="159"/>
      <c r="CZ517" s="159"/>
      <c r="DA517" s="159"/>
      <c r="DB517" s="159"/>
      <c r="DC517" s="159"/>
      <c r="DD517" s="159"/>
      <c r="DE517" s="159"/>
      <c r="DF517" s="159"/>
      <c r="DG517" s="159"/>
      <c r="DH517" s="159"/>
      <c r="DI517" s="159"/>
      <c r="DJ517" s="159"/>
      <c r="DK517" s="159"/>
      <c r="DL517" s="159"/>
      <c r="DM517" s="159"/>
      <c r="DN517" s="159"/>
      <c r="DO517" s="159"/>
      <c r="DP517" s="159"/>
      <c r="DQ517" s="159"/>
      <c r="DR517" s="159"/>
      <c r="DS517" s="159"/>
      <c r="DT517" s="159"/>
      <c r="DU517" s="159"/>
      <c r="DV517" s="159"/>
      <c r="DW517" s="159"/>
      <c r="DX517" s="159"/>
      <c r="DY517" s="159"/>
      <c r="DZ517" s="159"/>
      <c r="EA517" s="159"/>
      <c r="EB517" s="159"/>
      <c r="EC517" s="159"/>
      <c r="ED517" s="159"/>
      <c r="EE517" s="159"/>
      <c r="EF517" s="159"/>
      <c r="EG517" s="159"/>
      <c r="EH517" s="159"/>
      <c r="EI517" s="159"/>
      <c r="EJ517" s="159"/>
      <c r="EK517" s="159"/>
      <c r="EL517" s="159"/>
      <c r="EM517" s="159"/>
      <c r="EN517" s="159"/>
      <c r="EO517" s="159"/>
      <c r="EP517" s="159"/>
      <c r="EQ517" s="159"/>
      <c r="ER517" s="159"/>
      <c r="ES517" s="159"/>
      <c r="ET517" s="159"/>
      <c r="EU517" s="159"/>
      <c r="EV517" s="159"/>
      <c r="EW517" s="159"/>
      <c r="EX517" s="159"/>
      <c r="EY517" s="159"/>
      <c r="EZ517" s="159"/>
      <c r="FA517" s="159"/>
      <c r="FB517" s="159"/>
      <c r="FC517" s="159"/>
      <c r="FD517" s="159"/>
      <c r="FE517" s="159"/>
      <c r="FF517" s="159"/>
      <c r="FG517" s="159"/>
      <c r="FH517" s="159"/>
      <c r="FI517" s="159"/>
      <c r="FJ517" s="159"/>
      <c r="FK517" s="159"/>
      <c r="FL517" s="159"/>
      <c r="FM517" s="159"/>
      <c r="FN517" s="159"/>
      <c r="FO517" s="159"/>
      <c r="FP517" s="159"/>
      <c r="FQ517" s="159"/>
      <c r="FR517" s="159"/>
      <c r="FS517" s="159"/>
      <c r="FT517" s="159"/>
      <c r="FU517" s="159"/>
      <c r="FV517" s="159"/>
      <c r="FW517" s="159"/>
      <c r="FX517" s="159"/>
      <c r="FY517" s="159"/>
      <c r="FZ517" s="159"/>
      <c r="GA517" s="159"/>
      <c r="GB517" s="159"/>
      <c r="GC517" s="159"/>
      <c r="GD517" s="159"/>
      <c r="GE517" s="159"/>
      <c r="GF517" s="159"/>
      <c r="GG517" s="159"/>
      <c r="GH517" s="159"/>
    </row>
    <row r="518" customFormat="false" ht="12.75" hidden="false" customHeight="false" outlineLevel="0" collapsed="false">
      <c r="A518" s="168"/>
      <c r="B518" s="149"/>
      <c r="C518" s="149"/>
      <c r="D518" s="149"/>
      <c r="E518" s="149"/>
      <c r="F518" s="149"/>
      <c r="G518" s="149"/>
      <c r="H518" s="148"/>
      <c r="I518" s="170"/>
      <c r="R518" s="148"/>
      <c r="S518" s="158"/>
      <c r="T518" s="159"/>
      <c r="U518" s="159"/>
      <c r="V518" s="159"/>
      <c r="W518" s="159"/>
      <c r="X518" s="159"/>
      <c r="Y518" s="159"/>
      <c r="Z518" s="159"/>
      <c r="AA518" s="159"/>
      <c r="AB518" s="159"/>
      <c r="AC518" s="159"/>
      <c r="AD518" s="159"/>
      <c r="AE518" s="159"/>
      <c r="AF518" s="159"/>
      <c r="AG518" s="159"/>
      <c r="AH518" s="159"/>
      <c r="AI518" s="159"/>
      <c r="AJ518" s="159"/>
      <c r="AK518" s="159"/>
      <c r="AL518" s="159"/>
      <c r="AM518" s="159"/>
      <c r="AN518" s="159"/>
      <c r="AO518" s="159"/>
      <c r="AP518" s="159"/>
      <c r="AQ518" s="159"/>
      <c r="AR518" s="159"/>
      <c r="AS518" s="159"/>
      <c r="AT518" s="159"/>
      <c r="AU518" s="159"/>
      <c r="AV518" s="159"/>
      <c r="AW518" s="159"/>
      <c r="AX518" s="159"/>
      <c r="AY518" s="159"/>
      <c r="AZ518" s="159"/>
      <c r="BA518" s="159"/>
      <c r="BB518" s="159"/>
      <c r="BC518" s="159"/>
      <c r="BD518" s="159"/>
      <c r="BE518" s="159"/>
      <c r="BF518" s="159"/>
      <c r="BG518" s="159"/>
      <c r="BH518" s="159"/>
      <c r="BI518" s="159"/>
      <c r="BJ518" s="159"/>
      <c r="BK518" s="159"/>
      <c r="BL518" s="159"/>
      <c r="BM518" s="159"/>
      <c r="BN518" s="159"/>
      <c r="BO518" s="159"/>
      <c r="BP518" s="159"/>
      <c r="BQ518" s="159"/>
      <c r="BR518" s="159"/>
      <c r="BS518" s="159"/>
      <c r="BT518" s="159"/>
      <c r="BU518" s="159"/>
      <c r="BV518" s="159"/>
      <c r="BW518" s="159"/>
      <c r="BX518" s="159"/>
      <c r="BY518" s="159"/>
      <c r="BZ518" s="159"/>
      <c r="CA518" s="159"/>
      <c r="CB518" s="159"/>
      <c r="CC518" s="159"/>
      <c r="CD518" s="159"/>
      <c r="CE518" s="159"/>
      <c r="CF518" s="159"/>
      <c r="CG518" s="159"/>
      <c r="CH518" s="159"/>
      <c r="CI518" s="159"/>
      <c r="CJ518" s="159"/>
      <c r="CK518" s="159"/>
      <c r="CL518" s="159"/>
      <c r="CM518" s="159"/>
      <c r="CN518" s="159"/>
      <c r="CO518" s="159"/>
      <c r="CP518" s="159"/>
      <c r="CQ518" s="159"/>
      <c r="CR518" s="159"/>
      <c r="CS518" s="159"/>
      <c r="CT518" s="159"/>
      <c r="CU518" s="159"/>
      <c r="CV518" s="159"/>
      <c r="CW518" s="159"/>
      <c r="CX518" s="159"/>
      <c r="CY518" s="159"/>
      <c r="CZ518" s="159"/>
      <c r="DA518" s="159"/>
      <c r="DB518" s="159"/>
      <c r="DC518" s="159"/>
      <c r="DD518" s="159"/>
      <c r="DE518" s="159"/>
      <c r="DF518" s="159"/>
      <c r="DG518" s="159"/>
      <c r="DH518" s="159"/>
      <c r="DI518" s="159"/>
      <c r="DJ518" s="159"/>
      <c r="DK518" s="159"/>
      <c r="DL518" s="159"/>
      <c r="DM518" s="159"/>
      <c r="DN518" s="159"/>
      <c r="DO518" s="159"/>
      <c r="DP518" s="159"/>
      <c r="DQ518" s="159"/>
      <c r="DR518" s="159"/>
      <c r="DS518" s="159"/>
      <c r="DT518" s="159"/>
      <c r="DU518" s="159"/>
      <c r="DV518" s="159"/>
      <c r="DW518" s="159"/>
      <c r="DX518" s="159"/>
      <c r="DY518" s="159"/>
      <c r="DZ518" s="159"/>
      <c r="EA518" s="159"/>
      <c r="EB518" s="159"/>
      <c r="EC518" s="159"/>
      <c r="ED518" s="159"/>
      <c r="EE518" s="159"/>
      <c r="EF518" s="159"/>
      <c r="EG518" s="159"/>
      <c r="EH518" s="159"/>
      <c r="EI518" s="159"/>
      <c r="EJ518" s="159"/>
      <c r="EK518" s="159"/>
      <c r="EL518" s="159"/>
      <c r="EM518" s="159"/>
      <c r="EN518" s="159"/>
      <c r="EO518" s="159"/>
      <c r="EP518" s="159"/>
      <c r="EQ518" s="159"/>
      <c r="ER518" s="159"/>
      <c r="ES518" s="159"/>
      <c r="ET518" s="159"/>
      <c r="EU518" s="159"/>
      <c r="EV518" s="159"/>
      <c r="EW518" s="159"/>
      <c r="EX518" s="159"/>
      <c r="EY518" s="159"/>
      <c r="EZ518" s="159"/>
      <c r="FA518" s="159"/>
      <c r="FB518" s="159"/>
      <c r="FC518" s="159"/>
      <c r="FD518" s="159"/>
      <c r="FE518" s="159"/>
      <c r="FF518" s="159"/>
      <c r="FG518" s="159"/>
      <c r="FH518" s="159"/>
      <c r="FI518" s="159"/>
      <c r="FJ518" s="159"/>
      <c r="FK518" s="159"/>
      <c r="FL518" s="159"/>
      <c r="FM518" s="159"/>
      <c r="FN518" s="159"/>
      <c r="FO518" s="159"/>
      <c r="FP518" s="159"/>
      <c r="FQ518" s="159"/>
      <c r="FR518" s="159"/>
      <c r="FS518" s="159"/>
      <c r="FT518" s="159"/>
      <c r="FU518" s="159"/>
      <c r="FV518" s="159"/>
      <c r="FW518" s="159"/>
      <c r="FX518" s="159"/>
      <c r="FY518" s="159"/>
      <c r="FZ518" s="159"/>
      <c r="GA518" s="159"/>
      <c r="GB518" s="159"/>
      <c r="GC518" s="159"/>
      <c r="GD518" s="159"/>
      <c r="GE518" s="159"/>
      <c r="GF518" s="159"/>
      <c r="GG518" s="159"/>
      <c r="GH518" s="159"/>
    </row>
    <row r="519" customFormat="false" ht="12.75" hidden="false" customHeight="false" outlineLevel="0" collapsed="false">
      <c r="A519" s="168"/>
      <c r="B519" s="149"/>
      <c r="C519" s="149"/>
      <c r="D519" s="149"/>
      <c r="E519" s="149"/>
      <c r="F519" s="149"/>
      <c r="G519" s="149"/>
      <c r="H519" s="148"/>
      <c r="I519" s="170"/>
      <c r="R519" s="148"/>
      <c r="S519" s="158"/>
      <c r="T519" s="159"/>
      <c r="U519" s="159"/>
      <c r="V519" s="159"/>
      <c r="W519" s="159"/>
      <c r="X519" s="159"/>
      <c r="Y519" s="159"/>
      <c r="Z519" s="159"/>
      <c r="AA519" s="159"/>
      <c r="AB519" s="159"/>
      <c r="AC519" s="159"/>
      <c r="AD519" s="159"/>
      <c r="AE519" s="159"/>
      <c r="AF519" s="159"/>
      <c r="AG519" s="159"/>
      <c r="AH519" s="159"/>
      <c r="AI519" s="159"/>
      <c r="AJ519" s="159"/>
      <c r="AK519" s="159"/>
      <c r="AL519" s="159"/>
      <c r="AM519" s="159"/>
      <c r="AN519" s="159"/>
      <c r="AO519" s="159"/>
      <c r="AP519" s="159"/>
      <c r="AQ519" s="159"/>
      <c r="AR519" s="159"/>
      <c r="AS519" s="159"/>
      <c r="AT519" s="159"/>
      <c r="AU519" s="159"/>
      <c r="AV519" s="159"/>
      <c r="AW519" s="159"/>
      <c r="AX519" s="159"/>
      <c r="AY519" s="159"/>
      <c r="AZ519" s="159"/>
      <c r="BA519" s="159"/>
      <c r="BB519" s="159"/>
      <c r="BC519" s="159"/>
      <c r="BD519" s="159"/>
      <c r="BE519" s="159"/>
      <c r="BF519" s="159"/>
      <c r="BG519" s="159"/>
      <c r="BH519" s="159"/>
      <c r="BI519" s="159"/>
      <c r="BJ519" s="159"/>
      <c r="BK519" s="159"/>
      <c r="BL519" s="159"/>
      <c r="BM519" s="159"/>
      <c r="BN519" s="159"/>
      <c r="BO519" s="159"/>
      <c r="BP519" s="159"/>
      <c r="BQ519" s="159"/>
      <c r="BR519" s="159"/>
      <c r="BS519" s="159"/>
      <c r="BT519" s="159"/>
      <c r="BU519" s="159"/>
      <c r="BV519" s="159"/>
      <c r="BW519" s="159"/>
      <c r="BX519" s="159"/>
      <c r="BY519" s="159"/>
      <c r="BZ519" s="159"/>
      <c r="CA519" s="159"/>
      <c r="CB519" s="159"/>
      <c r="CC519" s="159"/>
      <c r="CD519" s="159"/>
      <c r="CE519" s="159"/>
      <c r="CF519" s="159"/>
      <c r="CG519" s="159"/>
      <c r="CH519" s="159"/>
      <c r="CI519" s="159"/>
      <c r="CJ519" s="159"/>
      <c r="CK519" s="159"/>
      <c r="CL519" s="159"/>
      <c r="CM519" s="159"/>
      <c r="CN519" s="159"/>
      <c r="CO519" s="159"/>
      <c r="CP519" s="159"/>
      <c r="CQ519" s="159"/>
      <c r="CR519" s="159"/>
      <c r="CS519" s="159"/>
      <c r="CT519" s="159"/>
      <c r="CU519" s="159"/>
      <c r="CV519" s="159"/>
      <c r="CW519" s="159"/>
      <c r="CX519" s="159"/>
      <c r="CY519" s="159"/>
      <c r="CZ519" s="159"/>
      <c r="DA519" s="159"/>
      <c r="DB519" s="159"/>
      <c r="DC519" s="159"/>
      <c r="DD519" s="159"/>
      <c r="DE519" s="159"/>
      <c r="DF519" s="159"/>
      <c r="DG519" s="159"/>
      <c r="DH519" s="159"/>
      <c r="DI519" s="159"/>
      <c r="DJ519" s="159"/>
      <c r="DK519" s="159"/>
      <c r="DL519" s="159"/>
      <c r="DM519" s="159"/>
      <c r="DN519" s="159"/>
      <c r="DO519" s="159"/>
      <c r="DP519" s="159"/>
      <c r="DQ519" s="159"/>
      <c r="DR519" s="159"/>
      <c r="DS519" s="159"/>
      <c r="DT519" s="159"/>
      <c r="DU519" s="159"/>
      <c r="DV519" s="159"/>
      <c r="DW519" s="159"/>
      <c r="DX519" s="159"/>
      <c r="DY519" s="159"/>
      <c r="DZ519" s="159"/>
      <c r="EA519" s="159"/>
      <c r="EB519" s="159"/>
      <c r="EC519" s="159"/>
      <c r="ED519" s="159"/>
      <c r="EE519" s="159"/>
      <c r="EF519" s="159"/>
      <c r="EG519" s="159"/>
      <c r="EH519" s="159"/>
      <c r="EI519" s="159"/>
      <c r="EJ519" s="159"/>
      <c r="EK519" s="159"/>
      <c r="EL519" s="159"/>
      <c r="EM519" s="159"/>
      <c r="EN519" s="159"/>
      <c r="EO519" s="159"/>
      <c r="EP519" s="159"/>
      <c r="EQ519" s="159"/>
      <c r="ER519" s="159"/>
      <c r="ES519" s="159"/>
      <c r="ET519" s="159"/>
      <c r="EU519" s="159"/>
      <c r="EV519" s="159"/>
      <c r="EW519" s="159"/>
      <c r="EX519" s="159"/>
      <c r="EY519" s="159"/>
      <c r="EZ519" s="159"/>
      <c r="FA519" s="159"/>
      <c r="FB519" s="159"/>
      <c r="FC519" s="159"/>
      <c r="FD519" s="159"/>
      <c r="FE519" s="159"/>
      <c r="FF519" s="159"/>
      <c r="FG519" s="159"/>
      <c r="FH519" s="159"/>
      <c r="FI519" s="159"/>
      <c r="FJ519" s="159"/>
      <c r="FK519" s="159"/>
      <c r="FL519" s="159"/>
      <c r="FM519" s="159"/>
      <c r="FN519" s="159"/>
      <c r="FO519" s="159"/>
      <c r="FP519" s="159"/>
      <c r="FQ519" s="159"/>
      <c r="FR519" s="159"/>
      <c r="FS519" s="159"/>
      <c r="FT519" s="159"/>
      <c r="FU519" s="159"/>
      <c r="FV519" s="159"/>
      <c r="FW519" s="159"/>
      <c r="FX519" s="159"/>
      <c r="FY519" s="159"/>
      <c r="FZ519" s="159"/>
      <c r="GA519" s="159"/>
      <c r="GB519" s="159"/>
      <c r="GC519" s="159"/>
      <c r="GD519" s="159"/>
      <c r="GE519" s="159"/>
      <c r="GF519" s="159"/>
      <c r="GG519" s="159"/>
      <c r="GH519" s="159"/>
    </row>
    <row r="520" customFormat="false" ht="12.75" hidden="false" customHeight="false" outlineLevel="0" collapsed="false">
      <c r="A520" s="168"/>
      <c r="B520" s="149"/>
      <c r="C520" s="149"/>
      <c r="D520" s="149"/>
      <c r="E520" s="149"/>
      <c r="F520" s="149"/>
      <c r="G520" s="149"/>
      <c r="H520" s="148"/>
      <c r="I520" s="170"/>
      <c r="R520" s="148"/>
      <c r="S520" s="158"/>
      <c r="T520" s="159"/>
      <c r="U520" s="159"/>
      <c r="V520" s="159"/>
      <c r="W520" s="159"/>
      <c r="X520" s="159"/>
      <c r="Y520" s="159"/>
      <c r="Z520" s="159"/>
      <c r="AA520" s="159"/>
      <c r="AB520" s="159"/>
      <c r="AC520" s="159"/>
      <c r="AD520" s="159"/>
      <c r="AE520" s="159"/>
      <c r="AF520" s="159"/>
      <c r="AG520" s="159"/>
      <c r="AH520" s="159"/>
      <c r="AI520" s="159"/>
      <c r="AJ520" s="159"/>
      <c r="AK520" s="159"/>
      <c r="AL520" s="159"/>
      <c r="AM520" s="159"/>
      <c r="AN520" s="159"/>
      <c r="AO520" s="159"/>
      <c r="AP520" s="159"/>
      <c r="AQ520" s="159"/>
      <c r="AR520" s="159"/>
      <c r="AS520" s="159"/>
      <c r="AT520" s="159"/>
      <c r="AU520" s="159"/>
      <c r="AV520" s="159"/>
      <c r="AW520" s="159"/>
      <c r="AX520" s="159"/>
      <c r="AY520" s="159"/>
      <c r="AZ520" s="159"/>
      <c r="BA520" s="159"/>
      <c r="BB520" s="159"/>
      <c r="BC520" s="159"/>
      <c r="BD520" s="159"/>
      <c r="BE520" s="159"/>
      <c r="BF520" s="159"/>
      <c r="BG520" s="159"/>
      <c r="BH520" s="159"/>
      <c r="BI520" s="159"/>
      <c r="BJ520" s="159"/>
      <c r="BK520" s="159"/>
      <c r="BL520" s="159"/>
      <c r="BM520" s="159"/>
      <c r="BN520" s="159"/>
      <c r="BO520" s="159"/>
      <c r="BP520" s="159"/>
      <c r="BQ520" s="159"/>
      <c r="BR520" s="159"/>
      <c r="BS520" s="159"/>
      <c r="BT520" s="159"/>
      <c r="BU520" s="159"/>
      <c r="BV520" s="159"/>
      <c r="BW520" s="159"/>
      <c r="BX520" s="159"/>
      <c r="BY520" s="159"/>
      <c r="BZ520" s="159"/>
      <c r="CA520" s="159"/>
      <c r="CB520" s="159"/>
      <c r="CC520" s="159"/>
      <c r="CD520" s="159"/>
      <c r="CE520" s="159"/>
      <c r="CF520" s="159"/>
      <c r="CG520" s="159"/>
      <c r="CH520" s="159"/>
      <c r="CI520" s="159"/>
      <c r="CJ520" s="159"/>
      <c r="CK520" s="159"/>
      <c r="CL520" s="159"/>
      <c r="CM520" s="159"/>
      <c r="CN520" s="159"/>
      <c r="CO520" s="159"/>
      <c r="CP520" s="159"/>
      <c r="CQ520" s="159"/>
      <c r="CR520" s="159"/>
      <c r="CS520" s="159"/>
      <c r="CT520" s="159"/>
      <c r="CU520" s="159"/>
      <c r="CV520" s="159"/>
      <c r="CW520" s="159"/>
      <c r="CX520" s="159"/>
      <c r="CY520" s="159"/>
      <c r="CZ520" s="159"/>
      <c r="DA520" s="159"/>
      <c r="DB520" s="159"/>
      <c r="DC520" s="159"/>
      <c r="DD520" s="159"/>
      <c r="DE520" s="159"/>
      <c r="DF520" s="159"/>
      <c r="DG520" s="159"/>
      <c r="DH520" s="159"/>
      <c r="DI520" s="159"/>
      <c r="DJ520" s="159"/>
      <c r="DK520" s="159"/>
      <c r="DL520" s="159"/>
      <c r="DM520" s="159"/>
      <c r="DN520" s="159"/>
      <c r="DO520" s="159"/>
      <c r="DP520" s="159"/>
      <c r="DQ520" s="159"/>
      <c r="DR520" s="159"/>
      <c r="DS520" s="159"/>
      <c r="DT520" s="159"/>
      <c r="DU520" s="159"/>
      <c r="DV520" s="159"/>
      <c r="DW520" s="159"/>
      <c r="DX520" s="159"/>
      <c r="DY520" s="159"/>
      <c r="DZ520" s="159"/>
      <c r="EA520" s="159"/>
      <c r="EB520" s="159"/>
      <c r="EC520" s="159"/>
      <c r="ED520" s="159"/>
      <c r="EE520" s="159"/>
      <c r="EF520" s="159"/>
      <c r="EG520" s="159"/>
      <c r="EH520" s="159"/>
      <c r="EI520" s="159"/>
      <c r="EJ520" s="159"/>
      <c r="EK520" s="159"/>
      <c r="EL520" s="159"/>
      <c r="EM520" s="159"/>
      <c r="EN520" s="159"/>
      <c r="EO520" s="159"/>
      <c r="EP520" s="159"/>
      <c r="EQ520" s="159"/>
      <c r="ER520" s="159"/>
      <c r="ES520" s="159"/>
      <c r="ET520" s="159"/>
      <c r="EU520" s="159"/>
      <c r="EV520" s="159"/>
      <c r="EW520" s="159"/>
      <c r="EX520" s="159"/>
      <c r="EY520" s="159"/>
      <c r="EZ520" s="159"/>
      <c r="FA520" s="159"/>
      <c r="FB520" s="159"/>
      <c r="FC520" s="159"/>
      <c r="FD520" s="159"/>
      <c r="FE520" s="159"/>
      <c r="FF520" s="159"/>
      <c r="FG520" s="159"/>
      <c r="FH520" s="159"/>
      <c r="FI520" s="159"/>
      <c r="FJ520" s="159"/>
      <c r="FK520" s="159"/>
      <c r="FL520" s="159"/>
      <c r="FM520" s="159"/>
      <c r="FN520" s="159"/>
      <c r="FO520" s="159"/>
      <c r="FP520" s="159"/>
      <c r="FQ520" s="159"/>
      <c r="FR520" s="159"/>
      <c r="FS520" s="159"/>
      <c r="FT520" s="159"/>
      <c r="FU520" s="159"/>
      <c r="FV520" s="159"/>
      <c r="FW520" s="159"/>
      <c r="FX520" s="159"/>
      <c r="FY520" s="159"/>
      <c r="FZ520" s="159"/>
      <c r="GA520" s="159"/>
      <c r="GB520" s="159"/>
      <c r="GC520" s="159"/>
      <c r="GD520" s="159"/>
      <c r="GE520" s="159"/>
      <c r="GF520" s="159"/>
      <c r="GG520" s="159"/>
      <c r="GH520" s="159"/>
    </row>
    <row r="521" customFormat="false" ht="12.75" hidden="false" customHeight="false" outlineLevel="0" collapsed="false">
      <c r="A521" s="168"/>
      <c r="B521" s="149"/>
      <c r="C521" s="149"/>
      <c r="D521" s="149"/>
      <c r="E521" s="149"/>
      <c r="F521" s="149"/>
      <c r="G521" s="149"/>
      <c r="H521" s="148"/>
      <c r="I521" s="170"/>
      <c r="R521" s="148"/>
      <c r="S521" s="158"/>
      <c r="T521" s="159"/>
      <c r="U521" s="159"/>
      <c r="V521" s="159"/>
      <c r="W521" s="159"/>
      <c r="X521" s="159"/>
      <c r="Y521" s="159"/>
      <c r="Z521" s="159"/>
      <c r="AA521" s="159"/>
      <c r="AB521" s="159"/>
      <c r="AC521" s="159"/>
      <c r="AD521" s="159"/>
      <c r="AE521" s="159"/>
      <c r="AF521" s="159"/>
      <c r="AG521" s="159"/>
      <c r="AH521" s="159"/>
      <c r="AI521" s="159"/>
      <c r="AJ521" s="159"/>
      <c r="AK521" s="159"/>
      <c r="AL521" s="159"/>
      <c r="AM521" s="159"/>
      <c r="AN521" s="159"/>
      <c r="AO521" s="159"/>
      <c r="AP521" s="159"/>
      <c r="AQ521" s="159"/>
      <c r="AR521" s="159"/>
      <c r="AS521" s="159"/>
      <c r="AT521" s="159"/>
      <c r="AU521" s="159"/>
      <c r="AV521" s="159"/>
      <c r="AW521" s="159"/>
      <c r="AX521" s="159"/>
      <c r="AY521" s="159"/>
      <c r="AZ521" s="159"/>
      <c r="BA521" s="159"/>
      <c r="BB521" s="159"/>
      <c r="BC521" s="159"/>
      <c r="BD521" s="159"/>
      <c r="BE521" s="159"/>
      <c r="BF521" s="159"/>
      <c r="BG521" s="159"/>
      <c r="BH521" s="159"/>
      <c r="BI521" s="159"/>
      <c r="BJ521" s="159"/>
      <c r="BK521" s="159"/>
      <c r="BL521" s="159"/>
      <c r="BM521" s="159"/>
      <c r="BN521" s="159"/>
      <c r="BO521" s="159"/>
      <c r="BP521" s="159"/>
      <c r="BQ521" s="159"/>
      <c r="BR521" s="159"/>
      <c r="BS521" s="159"/>
      <c r="BT521" s="159"/>
      <c r="BU521" s="159"/>
      <c r="BV521" s="159"/>
      <c r="BW521" s="159"/>
      <c r="BX521" s="159"/>
      <c r="BY521" s="159"/>
      <c r="BZ521" s="159"/>
      <c r="CA521" s="159"/>
      <c r="CB521" s="159"/>
      <c r="CC521" s="159"/>
      <c r="CD521" s="159"/>
      <c r="CE521" s="159"/>
      <c r="CF521" s="159"/>
      <c r="CG521" s="159"/>
      <c r="CH521" s="159"/>
      <c r="CI521" s="159"/>
      <c r="CJ521" s="159"/>
      <c r="CK521" s="159"/>
      <c r="CL521" s="159"/>
      <c r="CM521" s="159"/>
      <c r="CN521" s="159"/>
      <c r="CO521" s="159"/>
      <c r="CP521" s="159"/>
      <c r="CQ521" s="159"/>
      <c r="CR521" s="159"/>
      <c r="CS521" s="159"/>
      <c r="CT521" s="159"/>
      <c r="CU521" s="159"/>
      <c r="CV521" s="159"/>
      <c r="CW521" s="159"/>
      <c r="CX521" s="159"/>
      <c r="CY521" s="159"/>
      <c r="CZ521" s="159"/>
      <c r="DA521" s="159"/>
      <c r="DB521" s="159"/>
      <c r="DC521" s="159"/>
      <c r="DD521" s="159"/>
      <c r="DE521" s="159"/>
      <c r="DF521" s="159"/>
      <c r="DG521" s="159"/>
      <c r="DH521" s="159"/>
      <c r="DI521" s="159"/>
      <c r="DJ521" s="159"/>
      <c r="DK521" s="159"/>
      <c r="DL521" s="159"/>
      <c r="DM521" s="159"/>
      <c r="DN521" s="159"/>
      <c r="DO521" s="159"/>
      <c r="DP521" s="159"/>
      <c r="DQ521" s="159"/>
      <c r="DR521" s="159"/>
      <c r="DS521" s="159"/>
      <c r="DT521" s="159"/>
      <c r="DU521" s="159"/>
      <c r="DV521" s="159"/>
      <c r="DW521" s="159"/>
      <c r="DX521" s="159"/>
      <c r="DY521" s="159"/>
      <c r="DZ521" s="159"/>
      <c r="EA521" s="159"/>
      <c r="EB521" s="159"/>
      <c r="EC521" s="159"/>
      <c r="ED521" s="159"/>
      <c r="EE521" s="159"/>
      <c r="EF521" s="159"/>
      <c r="EG521" s="159"/>
      <c r="EH521" s="159"/>
      <c r="EI521" s="159"/>
      <c r="EJ521" s="159"/>
      <c r="EK521" s="159"/>
      <c r="EL521" s="159"/>
      <c r="EM521" s="159"/>
      <c r="EN521" s="159"/>
      <c r="EO521" s="159"/>
      <c r="EP521" s="159"/>
      <c r="EQ521" s="159"/>
      <c r="ER521" s="159"/>
      <c r="ES521" s="159"/>
      <c r="ET521" s="159"/>
      <c r="EU521" s="159"/>
      <c r="EV521" s="159"/>
      <c r="EW521" s="159"/>
      <c r="EX521" s="159"/>
      <c r="EY521" s="159"/>
      <c r="EZ521" s="159"/>
      <c r="FA521" s="159"/>
      <c r="FB521" s="159"/>
      <c r="FC521" s="159"/>
      <c r="FD521" s="159"/>
      <c r="FE521" s="159"/>
      <c r="FF521" s="159"/>
      <c r="FG521" s="159"/>
      <c r="FH521" s="159"/>
      <c r="FI521" s="159"/>
      <c r="FJ521" s="159"/>
      <c r="FK521" s="159"/>
      <c r="FL521" s="159"/>
      <c r="FM521" s="159"/>
      <c r="FN521" s="159"/>
      <c r="FO521" s="159"/>
      <c r="FP521" s="159"/>
      <c r="FQ521" s="159"/>
      <c r="FR521" s="159"/>
      <c r="FS521" s="159"/>
      <c r="FT521" s="159"/>
      <c r="FU521" s="159"/>
      <c r="FV521" s="159"/>
      <c r="FW521" s="159"/>
      <c r="FX521" s="159"/>
      <c r="FY521" s="159"/>
      <c r="FZ521" s="159"/>
      <c r="GA521" s="159"/>
      <c r="GB521" s="159"/>
      <c r="GC521" s="159"/>
      <c r="GD521" s="159"/>
      <c r="GE521" s="159"/>
      <c r="GF521" s="159"/>
      <c r="GG521" s="159"/>
      <c r="GH521" s="159"/>
    </row>
    <row r="522" customFormat="false" ht="12.75" hidden="false" customHeight="false" outlineLevel="0" collapsed="false">
      <c r="A522" s="168"/>
      <c r="B522" s="149"/>
      <c r="C522" s="149"/>
      <c r="D522" s="149"/>
      <c r="E522" s="149"/>
      <c r="F522" s="149"/>
      <c r="G522" s="149"/>
      <c r="H522" s="148"/>
      <c r="I522" s="170"/>
      <c r="R522" s="148"/>
      <c r="S522" s="158"/>
      <c r="T522" s="159"/>
      <c r="U522" s="159"/>
      <c r="V522" s="159"/>
      <c r="W522" s="159"/>
      <c r="X522" s="159"/>
      <c r="Y522" s="159"/>
      <c r="Z522" s="159"/>
      <c r="AA522" s="159"/>
      <c r="AB522" s="159"/>
      <c r="AC522" s="159"/>
      <c r="AD522" s="159"/>
      <c r="AE522" s="159"/>
      <c r="AF522" s="159"/>
      <c r="AG522" s="159"/>
      <c r="AH522" s="159"/>
      <c r="AI522" s="159"/>
      <c r="AJ522" s="159"/>
      <c r="AK522" s="159"/>
      <c r="AL522" s="159"/>
      <c r="AM522" s="159"/>
      <c r="AN522" s="159"/>
      <c r="AO522" s="159"/>
      <c r="AP522" s="159"/>
      <c r="AQ522" s="159"/>
      <c r="AR522" s="159"/>
      <c r="AS522" s="159"/>
      <c r="AT522" s="159"/>
      <c r="AU522" s="159"/>
      <c r="AV522" s="159"/>
      <c r="AW522" s="159"/>
      <c r="AX522" s="159"/>
      <c r="AY522" s="159"/>
      <c r="AZ522" s="159"/>
      <c r="BA522" s="159"/>
      <c r="BB522" s="159"/>
      <c r="BC522" s="159"/>
      <c r="BD522" s="159"/>
      <c r="BE522" s="159"/>
      <c r="BF522" s="159"/>
      <c r="BG522" s="159"/>
      <c r="BH522" s="159"/>
      <c r="BI522" s="159"/>
      <c r="BJ522" s="159"/>
      <c r="BK522" s="159"/>
      <c r="BL522" s="159"/>
      <c r="BM522" s="159"/>
      <c r="BN522" s="159"/>
      <c r="BO522" s="159"/>
      <c r="BP522" s="159"/>
      <c r="BQ522" s="159"/>
      <c r="BR522" s="159"/>
      <c r="BS522" s="159"/>
      <c r="BT522" s="159"/>
      <c r="BU522" s="159"/>
      <c r="BV522" s="159"/>
      <c r="BW522" s="159"/>
      <c r="BX522" s="159"/>
      <c r="BY522" s="159"/>
      <c r="BZ522" s="159"/>
      <c r="CA522" s="159"/>
      <c r="CB522" s="159"/>
      <c r="CC522" s="159"/>
      <c r="CD522" s="159"/>
      <c r="CE522" s="159"/>
      <c r="CF522" s="159"/>
      <c r="CG522" s="159"/>
      <c r="CH522" s="159"/>
      <c r="CI522" s="159"/>
      <c r="CJ522" s="159"/>
      <c r="CK522" s="159"/>
      <c r="CL522" s="159"/>
      <c r="CM522" s="159"/>
      <c r="CN522" s="159"/>
      <c r="CO522" s="159"/>
      <c r="CP522" s="159"/>
      <c r="CQ522" s="159"/>
      <c r="CR522" s="159"/>
      <c r="CS522" s="159"/>
      <c r="CT522" s="159"/>
      <c r="CU522" s="159"/>
      <c r="CV522" s="159"/>
      <c r="CW522" s="159"/>
      <c r="CX522" s="159"/>
      <c r="CY522" s="159"/>
      <c r="CZ522" s="159"/>
      <c r="DA522" s="159"/>
      <c r="DB522" s="159"/>
      <c r="DC522" s="159"/>
      <c r="DD522" s="159"/>
      <c r="DE522" s="159"/>
      <c r="DF522" s="159"/>
      <c r="DG522" s="159"/>
      <c r="DH522" s="159"/>
      <c r="DI522" s="159"/>
      <c r="DJ522" s="159"/>
      <c r="DK522" s="159"/>
      <c r="DL522" s="159"/>
      <c r="DM522" s="159"/>
      <c r="DN522" s="159"/>
      <c r="DO522" s="159"/>
      <c r="DP522" s="159"/>
      <c r="DQ522" s="159"/>
      <c r="DR522" s="159"/>
      <c r="DS522" s="159"/>
      <c r="DT522" s="159"/>
      <c r="DU522" s="159"/>
      <c r="DV522" s="159"/>
      <c r="DW522" s="159"/>
      <c r="DX522" s="159"/>
      <c r="DY522" s="159"/>
      <c r="DZ522" s="159"/>
      <c r="EA522" s="159"/>
      <c r="EB522" s="159"/>
      <c r="EC522" s="159"/>
      <c r="ED522" s="159"/>
      <c r="EE522" s="159"/>
      <c r="EF522" s="159"/>
      <c r="EG522" s="159"/>
      <c r="EH522" s="159"/>
      <c r="EI522" s="159"/>
      <c r="EJ522" s="159"/>
      <c r="EK522" s="159"/>
      <c r="EL522" s="159"/>
      <c r="EM522" s="159"/>
      <c r="EN522" s="159"/>
      <c r="EO522" s="159"/>
      <c r="EP522" s="159"/>
      <c r="EQ522" s="159"/>
      <c r="ER522" s="159"/>
      <c r="ES522" s="159"/>
      <c r="ET522" s="159"/>
      <c r="EU522" s="159"/>
      <c r="EV522" s="159"/>
      <c r="EW522" s="159"/>
      <c r="EX522" s="159"/>
      <c r="EY522" s="159"/>
      <c r="EZ522" s="159"/>
      <c r="FA522" s="159"/>
      <c r="FB522" s="159"/>
      <c r="FC522" s="159"/>
      <c r="FD522" s="159"/>
      <c r="FE522" s="159"/>
      <c r="FF522" s="159"/>
      <c r="FG522" s="159"/>
      <c r="FH522" s="159"/>
      <c r="FI522" s="159"/>
      <c r="FJ522" s="159"/>
      <c r="FK522" s="159"/>
      <c r="FL522" s="159"/>
      <c r="FM522" s="159"/>
      <c r="FN522" s="159"/>
      <c r="FO522" s="159"/>
      <c r="FP522" s="159"/>
      <c r="FQ522" s="159"/>
      <c r="FR522" s="159"/>
      <c r="FS522" s="159"/>
      <c r="FT522" s="159"/>
      <c r="FU522" s="159"/>
      <c r="FV522" s="159"/>
      <c r="FW522" s="159"/>
      <c r="FX522" s="159"/>
      <c r="FY522" s="159"/>
      <c r="FZ522" s="159"/>
      <c r="GA522" s="159"/>
      <c r="GB522" s="159"/>
      <c r="GC522" s="159"/>
      <c r="GD522" s="159"/>
      <c r="GE522" s="159"/>
      <c r="GF522" s="159"/>
      <c r="GG522" s="159"/>
      <c r="GH522" s="159"/>
    </row>
    <row r="523" customFormat="false" ht="12.75" hidden="false" customHeight="false" outlineLevel="0" collapsed="false">
      <c r="A523" s="168"/>
      <c r="B523" s="149"/>
      <c r="C523" s="149"/>
      <c r="D523" s="149"/>
      <c r="E523" s="149"/>
      <c r="F523" s="149"/>
      <c r="G523" s="149"/>
      <c r="H523" s="148"/>
      <c r="I523" s="170"/>
      <c r="R523" s="148"/>
      <c r="S523" s="158"/>
      <c r="T523" s="159"/>
      <c r="U523" s="159"/>
      <c r="V523" s="159"/>
      <c r="W523" s="159"/>
      <c r="X523" s="159"/>
      <c r="Y523" s="159"/>
      <c r="Z523" s="159"/>
      <c r="AA523" s="159"/>
      <c r="AB523" s="159"/>
      <c r="AC523" s="159"/>
      <c r="AD523" s="159"/>
      <c r="AE523" s="159"/>
      <c r="AF523" s="159"/>
      <c r="AG523" s="159"/>
      <c r="AH523" s="159"/>
      <c r="AI523" s="159"/>
      <c r="AJ523" s="159"/>
      <c r="AK523" s="159"/>
      <c r="AL523" s="159"/>
      <c r="AM523" s="159"/>
      <c r="AN523" s="159"/>
      <c r="AO523" s="159"/>
      <c r="AP523" s="159"/>
      <c r="AQ523" s="159"/>
      <c r="AR523" s="159"/>
      <c r="AS523" s="159"/>
      <c r="AT523" s="159"/>
      <c r="AU523" s="159"/>
      <c r="AV523" s="159"/>
      <c r="AW523" s="159"/>
      <c r="AX523" s="159"/>
      <c r="AY523" s="159"/>
      <c r="AZ523" s="159"/>
      <c r="BA523" s="159"/>
      <c r="BB523" s="159"/>
      <c r="BC523" s="159"/>
      <c r="BD523" s="159"/>
      <c r="BE523" s="159"/>
      <c r="BF523" s="159"/>
      <c r="BG523" s="159"/>
      <c r="BH523" s="159"/>
      <c r="BI523" s="159"/>
      <c r="BJ523" s="159"/>
      <c r="BK523" s="159"/>
      <c r="BL523" s="159"/>
      <c r="BM523" s="159"/>
      <c r="BN523" s="159"/>
      <c r="BO523" s="159"/>
      <c r="BP523" s="159"/>
      <c r="BQ523" s="159"/>
      <c r="BR523" s="159"/>
      <c r="BS523" s="159"/>
      <c r="BT523" s="159"/>
      <c r="BU523" s="159"/>
      <c r="BV523" s="159"/>
      <c r="BW523" s="159"/>
      <c r="BX523" s="159"/>
      <c r="BY523" s="159"/>
      <c r="BZ523" s="159"/>
      <c r="CA523" s="159"/>
      <c r="CB523" s="159"/>
      <c r="CC523" s="159"/>
      <c r="CD523" s="159"/>
      <c r="CE523" s="159"/>
      <c r="CF523" s="159"/>
      <c r="CG523" s="159"/>
      <c r="CH523" s="159"/>
      <c r="CI523" s="159"/>
      <c r="CJ523" s="159"/>
      <c r="CK523" s="159"/>
      <c r="CL523" s="159"/>
      <c r="CM523" s="159"/>
      <c r="CN523" s="159"/>
      <c r="CO523" s="159"/>
      <c r="CP523" s="159"/>
      <c r="CQ523" s="159"/>
      <c r="CR523" s="159"/>
      <c r="CS523" s="159"/>
      <c r="CT523" s="159"/>
      <c r="CU523" s="159"/>
      <c r="CV523" s="159"/>
      <c r="CW523" s="159"/>
      <c r="CX523" s="159"/>
      <c r="CY523" s="159"/>
      <c r="CZ523" s="159"/>
      <c r="DA523" s="159"/>
      <c r="DB523" s="159"/>
      <c r="DC523" s="159"/>
      <c r="DD523" s="159"/>
      <c r="DE523" s="159"/>
      <c r="DF523" s="159"/>
      <c r="DG523" s="159"/>
      <c r="DH523" s="159"/>
      <c r="DI523" s="159"/>
      <c r="DJ523" s="159"/>
      <c r="DK523" s="159"/>
      <c r="DL523" s="159"/>
      <c r="DM523" s="159"/>
      <c r="DN523" s="159"/>
      <c r="DO523" s="159"/>
      <c r="DP523" s="159"/>
      <c r="DQ523" s="159"/>
      <c r="DR523" s="159"/>
      <c r="DS523" s="159"/>
      <c r="DT523" s="159"/>
      <c r="DU523" s="159"/>
      <c r="DV523" s="159"/>
      <c r="DW523" s="159"/>
      <c r="DX523" s="159"/>
      <c r="DY523" s="159"/>
      <c r="DZ523" s="159"/>
      <c r="EA523" s="159"/>
      <c r="EB523" s="159"/>
      <c r="EC523" s="159"/>
      <c r="ED523" s="159"/>
      <c r="EE523" s="159"/>
      <c r="EF523" s="159"/>
      <c r="EG523" s="159"/>
      <c r="EH523" s="159"/>
      <c r="EI523" s="159"/>
      <c r="EJ523" s="159"/>
      <c r="EK523" s="159"/>
      <c r="EL523" s="159"/>
      <c r="EM523" s="159"/>
      <c r="EN523" s="159"/>
      <c r="EO523" s="159"/>
      <c r="EP523" s="159"/>
      <c r="EQ523" s="159"/>
      <c r="ER523" s="159"/>
      <c r="ES523" s="159"/>
      <c r="ET523" s="159"/>
      <c r="EU523" s="159"/>
      <c r="EV523" s="159"/>
      <c r="EW523" s="159"/>
      <c r="EX523" s="159"/>
      <c r="EY523" s="159"/>
      <c r="EZ523" s="159"/>
      <c r="FA523" s="159"/>
      <c r="FB523" s="159"/>
      <c r="FC523" s="159"/>
      <c r="FD523" s="159"/>
      <c r="FE523" s="159"/>
      <c r="FF523" s="159"/>
      <c r="FG523" s="159"/>
      <c r="FH523" s="159"/>
      <c r="FI523" s="159"/>
      <c r="FJ523" s="159"/>
      <c r="FK523" s="159"/>
      <c r="FL523" s="159"/>
      <c r="FM523" s="159"/>
      <c r="FN523" s="159"/>
      <c r="FO523" s="159"/>
      <c r="FP523" s="159"/>
      <c r="FQ523" s="159"/>
      <c r="FR523" s="159"/>
      <c r="FS523" s="159"/>
      <c r="FT523" s="159"/>
      <c r="FU523" s="159"/>
      <c r="FV523" s="159"/>
      <c r="FW523" s="159"/>
      <c r="FX523" s="159"/>
      <c r="FY523" s="159"/>
      <c r="FZ523" s="159"/>
      <c r="GA523" s="159"/>
      <c r="GB523" s="159"/>
      <c r="GC523" s="159"/>
      <c r="GD523" s="159"/>
      <c r="GE523" s="159"/>
      <c r="GF523" s="159"/>
      <c r="GG523" s="159"/>
      <c r="GH523" s="159"/>
    </row>
    <row r="524" customFormat="false" ht="12.75" hidden="false" customHeight="false" outlineLevel="0" collapsed="false">
      <c r="A524" s="168"/>
      <c r="B524" s="149"/>
      <c r="C524" s="149"/>
      <c r="D524" s="149"/>
      <c r="E524" s="149"/>
      <c r="F524" s="149"/>
      <c r="G524" s="149"/>
      <c r="H524" s="148"/>
      <c r="I524" s="170"/>
      <c r="R524" s="148"/>
      <c r="S524" s="158"/>
      <c r="T524" s="159"/>
      <c r="U524" s="159"/>
      <c r="V524" s="159"/>
      <c r="W524" s="159"/>
      <c r="X524" s="159"/>
      <c r="Y524" s="159"/>
      <c r="Z524" s="159"/>
      <c r="AA524" s="159"/>
      <c r="AB524" s="159"/>
      <c r="AC524" s="159"/>
      <c r="AD524" s="159"/>
      <c r="AE524" s="159"/>
      <c r="AF524" s="159"/>
      <c r="AG524" s="159"/>
      <c r="AH524" s="159"/>
      <c r="AI524" s="159"/>
      <c r="AJ524" s="159"/>
      <c r="AK524" s="159"/>
      <c r="AL524" s="159"/>
      <c r="AM524" s="159"/>
      <c r="AN524" s="159"/>
      <c r="AO524" s="159"/>
      <c r="AP524" s="159"/>
      <c r="AQ524" s="159"/>
      <c r="AR524" s="159"/>
      <c r="AS524" s="159"/>
      <c r="AT524" s="159"/>
      <c r="AU524" s="159"/>
      <c r="AV524" s="159"/>
      <c r="AW524" s="159"/>
      <c r="AX524" s="159"/>
      <c r="AY524" s="159"/>
      <c r="AZ524" s="159"/>
      <c r="BA524" s="159"/>
      <c r="BB524" s="159"/>
      <c r="BC524" s="159"/>
      <c r="BD524" s="159"/>
      <c r="BE524" s="159"/>
      <c r="BF524" s="159"/>
      <c r="BG524" s="159"/>
      <c r="BH524" s="159"/>
      <c r="BI524" s="159"/>
      <c r="BJ524" s="159"/>
      <c r="BK524" s="159"/>
      <c r="BL524" s="159"/>
      <c r="BM524" s="159"/>
      <c r="BN524" s="159"/>
      <c r="BO524" s="159"/>
      <c r="BP524" s="159"/>
      <c r="BQ524" s="159"/>
      <c r="BR524" s="159"/>
      <c r="BS524" s="159"/>
      <c r="BT524" s="159"/>
      <c r="BU524" s="159"/>
      <c r="BV524" s="159"/>
      <c r="BW524" s="159"/>
      <c r="BX524" s="159"/>
      <c r="BY524" s="159"/>
      <c r="BZ524" s="159"/>
      <c r="CA524" s="159"/>
      <c r="CB524" s="159"/>
      <c r="CC524" s="159"/>
      <c r="CD524" s="159"/>
      <c r="CE524" s="159"/>
      <c r="CF524" s="159"/>
      <c r="CG524" s="159"/>
      <c r="CH524" s="159"/>
      <c r="CI524" s="159"/>
      <c r="CJ524" s="159"/>
      <c r="CK524" s="159"/>
      <c r="CL524" s="159"/>
      <c r="CM524" s="159"/>
      <c r="CN524" s="159"/>
      <c r="CO524" s="159"/>
      <c r="CP524" s="159"/>
      <c r="CQ524" s="159"/>
      <c r="CR524" s="159"/>
      <c r="CS524" s="159"/>
      <c r="CT524" s="159"/>
      <c r="CU524" s="159"/>
      <c r="CV524" s="159"/>
      <c r="CW524" s="159"/>
      <c r="CX524" s="159"/>
      <c r="CY524" s="159"/>
      <c r="CZ524" s="159"/>
      <c r="DA524" s="159"/>
      <c r="DB524" s="159"/>
      <c r="DC524" s="159"/>
      <c r="DD524" s="159"/>
      <c r="DE524" s="159"/>
      <c r="DF524" s="159"/>
      <c r="DG524" s="159"/>
      <c r="DH524" s="159"/>
      <c r="DI524" s="159"/>
      <c r="DJ524" s="159"/>
      <c r="DK524" s="159"/>
      <c r="DL524" s="159"/>
      <c r="DM524" s="159"/>
      <c r="DN524" s="159"/>
      <c r="DO524" s="159"/>
      <c r="DP524" s="159"/>
      <c r="DQ524" s="159"/>
      <c r="DR524" s="159"/>
      <c r="DS524" s="159"/>
      <c r="DT524" s="159"/>
      <c r="DU524" s="159"/>
      <c r="DV524" s="159"/>
      <c r="DW524" s="159"/>
      <c r="DX524" s="159"/>
      <c r="DY524" s="159"/>
      <c r="DZ524" s="159"/>
      <c r="EA524" s="159"/>
      <c r="EB524" s="159"/>
      <c r="EC524" s="159"/>
      <c r="ED524" s="159"/>
      <c r="EE524" s="159"/>
      <c r="EF524" s="159"/>
      <c r="EG524" s="159"/>
      <c r="EH524" s="159"/>
      <c r="EI524" s="159"/>
      <c r="EJ524" s="159"/>
      <c r="EK524" s="159"/>
      <c r="EL524" s="159"/>
      <c r="EM524" s="159"/>
      <c r="EN524" s="159"/>
      <c r="EO524" s="159"/>
      <c r="EP524" s="159"/>
      <c r="EQ524" s="159"/>
      <c r="ER524" s="159"/>
      <c r="ES524" s="159"/>
      <c r="ET524" s="159"/>
      <c r="EU524" s="159"/>
      <c r="EV524" s="159"/>
      <c r="EW524" s="159"/>
      <c r="EX524" s="159"/>
      <c r="EY524" s="159"/>
      <c r="EZ524" s="159"/>
      <c r="FA524" s="159"/>
      <c r="FB524" s="159"/>
      <c r="FC524" s="159"/>
      <c r="FD524" s="159"/>
      <c r="FE524" s="159"/>
      <c r="FF524" s="159"/>
      <c r="FG524" s="159"/>
      <c r="FH524" s="159"/>
      <c r="FI524" s="159"/>
      <c r="FJ524" s="159"/>
      <c r="FK524" s="159"/>
      <c r="FL524" s="159"/>
      <c r="FM524" s="159"/>
      <c r="FN524" s="159"/>
      <c r="FO524" s="159"/>
      <c r="FP524" s="159"/>
      <c r="FQ524" s="159"/>
      <c r="FR524" s="159"/>
      <c r="FS524" s="159"/>
      <c r="FT524" s="159"/>
      <c r="FU524" s="159"/>
      <c r="FV524" s="159"/>
      <c r="FW524" s="159"/>
      <c r="FX524" s="159"/>
      <c r="FY524" s="159"/>
      <c r="FZ524" s="159"/>
      <c r="GA524" s="159"/>
      <c r="GB524" s="159"/>
      <c r="GC524" s="159"/>
      <c r="GD524" s="159"/>
      <c r="GE524" s="159"/>
      <c r="GF524" s="159"/>
      <c r="GG524" s="159"/>
      <c r="GH524" s="159"/>
    </row>
    <row r="525" customFormat="false" ht="12.75" hidden="false" customHeight="false" outlineLevel="0" collapsed="false">
      <c r="A525" s="168"/>
      <c r="B525" s="149"/>
      <c r="C525" s="149"/>
      <c r="D525" s="149"/>
      <c r="E525" s="149"/>
      <c r="F525" s="149"/>
      <c r="G525" s="149"/>
      <c r="H525" s="148"/>
      <c r="I525" s="170"/>
      <c r="R525" s="148"/>
      <c r="S525" s="158"/>
      <c r="T525" s="159"/>
      <c r="U525" s="159"/>
      <c r="V525" s="159"/>
      <c r="W525" s="159"/>
      <c r="X525" s="159"/>
      <c r="Y525" s="159"/>
      <c r="Z525" s="159"/>
      <c r="AA525" s="159"/>
      <c r="AB525" s="159"/>
      <c r="AC525" s="159"/>
      <c r="AD525" s="159"/>
      <c r="AE525" s="159"/>
      <c r="AF525" s="159"/>
      <c r="AG525" s="159"/>
      <c r="AH525" s="159"/>
      <c r="AI525" s="159"/>
      <c r="AJ525" s="159"/>
      <c r="AK525" s="159"/>
      <c r="AL525" s="159"/>
      <c r="AM525" s="159"/>
      <c r="AN525" s="159"/>
      <c r="AO525" s="159"/>
      <c r="AP525" s="159"/>
      <c r="AQ525" s="159"/>
      <c r="AR525" s="159"/>
      <c r="AS525" s="159"/>
      <c r="AT525" s="159"/>
      <c r="AU525" s="159"/>
      <c r="AV525" s="159"/>
      <c r="AW525" s="159"/>
      <c r="AX525" s="159"/>
      <c r="AY525" s="159"/>
      <c r="AZ525" s="159"/>
      <c r="BA525" s="159"/>
      <c r="BB525" s="159"/>
      <c r="BC525" s="159"/>
      <c r="BD525" s="159"/>
      <c r="BE525" s="159"/>
      <c r="BF525" s="159"/>
      <c r="BG525" s="159"/>
      <c r="BH525" s="159"/>
      <c r="BI525" s="159"/>
      <c r="BJ525" s="159"/>
      <c r="BK525" s="159"/>
      <c r="BL525" s="159"/>
      <c r="BM525" s="159"/>
      <c r="BN525" s="159"/>
      <c r="BO525" s="159"/>
      <c r="BP525" s="159"/>
      <c r="BQ525" s="159"/>
      <c r="BR525" s="159"/>
      <c r="BS525" s="159"/>
      <c r="BT525" s="159"/>
      <c r="BU525" s="159"/>
      <c r="BV525" s="159"/>
      <c r="BW525" s="159"/>
      <c r="BX525" s="159"/>
      <c r="BY525" s="159"/>
      <c r="BZ525" s="159"/>
      <c r="CA525" s="159"/>
      <c r="CB525" s="159"/>
      <c r="CC525" s="159"/>
      <c r="CD525" s="159"/>
      <c r="CE525" s="159"/>
      <c r="CF525" s="159"/>
      <c r="CG525" s="159"/>
      <c r="CH525" s="159"/>
      <c r="CI525" s="159"/>
      <c r="CJ525" s="159"/>
      <c r="CK525" s="159"/>
      <c r="CL525" s="159"/>
      <c r="CM525" s="159"/>
      <c r="CN525" s="159"/>
      <c r="CO525" s="159"/>
      <c r="CP525" s="159"/>
      <c r="CQ525" s="159"/>
      <c r="CR525" s="159"/>
      <c r="CS525" s="159"/>
      <c r="CT525" s="159"/>
      <c r="CU525" s="159"/>
      <c r="CV525" s="159"/>
      <c r="CW525" s="159"/>
      <c r="CX525" s="159"/>
      <c r="CY525" s="159"/>
      <c r="CZ525" s="159"/>
      <c r="DA525" s="159"/>
      <c r="DB525" s="159"/>
      <c r="DC525" s="159"/>
      <c r="DD525" s="159"/>
      <c r="DE525" s="159"/>
      <c r="DF525" s="159"/>
      <c r="DG525" s="159"/>
      <c r="DH525" s="159"/>
      <c r="DI525" s="159"/>
      <c r="DJ525" s="159"/>
      <c r="DK525" s="159"/>
      <c r="DL525" s="159"/>
      <c r="DM525" s="159"/>
      <c r="DN525" s="159"/>
      <c r="DO525" s="159"/>
      <c r="DP525" s="159"/>
      <c r="DQ525" s="159"/>
      <c r="DR525" s="159"/>
      <c r="DS525" s="159"/>
      <c r="DT525" s="159"/>
      <c r="DU525" s="159"/>
      <c r="DV525" s="159"/>
      <c r="DW525" s="159"/>
      <c r="DX525" s="159"/>
      <c r="DY525" s="159"/>
      <c r="DZ525" s="159"/>
      <c r="EA525" s="159"/>
      <c r="EB525" s="159"/>
      <c r="EC525" s="159"/>
      <c r="ED525" s="159"/>
      <c r="EE525" s="159"/>
      <c r="EF525" s="159"/>
      <c r="EG525" s="159"/>
      <c r="EH525" s="159"/>
      <c r="EI525" s="159"/>
      <c r="EJ525" s="159"/>
      <c r="EK525" s="159"/>
      <c r="EL525" s="159"/>
      <c r="EM525" s="159"/>
      <c r="EN525" s="159"/>
      <c r="EO525" s="159"/>
      <c r="EP525" s="159"/>
      <c r="EQ525" s="159"/>
      <c r="ER525" s="159"/>
      <c r="ES525" s="159"/>
      <c r="ET525" s="159"/>
      <c r="EU525" s="159"/>
      <c r="EV525" s="159"/>
      <c r="EW525" s="159"/>
      <c r="EX525" s="159"/>
      <c r="EY525" s="159"/>
      <c r="EZ525" s="159"/>
      <c r="FA525" s="159"/>
      <c r="FB525" s="159"/>
      <c r="FC525" s="159"/>
      <c r="FD525" s="159"/>
      <c r="FE525" s="159"/>
      <c r="FF525" s="159"/>
      <c r="FG525" s="159"/>
      <c r="FH525" s="159"/>
      <c r="FI525" s="159"/>
      <c r="FJ525" s="159"/>
      <c r="FK525" s="159"/>
      <c r="FL525" s="159"/>
      <c r="FM525" s="159"/>
      <c r="FN525" s="159"/>
      <c r="FO525" s="159"/>
      <c r="FP525" s="159"/>
      <c r="FQ525" s="159"/>
      <c r="FR525" s="159"/>
      <c r="FS525" s="159"/>
      <c r="FT525" s="159"/>
      <c r="FU525" s="159"/>
      <c r="FV525" s="159"/>
      <c r="FW525" s="159"/>
      <c r="FX525" s="159"/>
      <c r="FY525" s="159"/>
      <c r="FZ525" s="159"/>
      <c r="GA525" s="159"/>
      <c r="GB525" s="159"/>
      <c r="GC525" s="159"/>
      <c r="GD525" s="159"/>
      <c r="GE525" s="159"/>
      <c r="GF525" s="159"/>
      <c r="GG525" s="159"/>
      <c r="GH525" s="159"/>
    </row>
    <row r="526" customFormat="false" ht="12.75" hidden="false" customHeight="false" outlineLevel="0" collapsed="false">
      <c r="A526" s="168"/>
      <c r="B526" s="149"/>
      <c r="C526" s="149"/>
      <c r="D526" s="149"/>
      <c r="E526" s="149"/>
      <c r="F526" s="149"/>
      <c r="G526" s="149"/>
      <c r="H526" s="148"/>
      <c r="I526" s="170"/>
      <c r="R526" s="148"/>
      <c r="S526" s="158"/>
      <c r="T526" s="159"/>
      <c r="U526" s="159"/>
      <c r="V526" s="159"/>
      <c r="W526" s="159"/>
      <c r="X526" s="159"/>
      <c r="Y526" s="159"/>
      <c r="Z526" s="159"/>
      <c r="AA526" s="159"/>
      <c r="AB526" s="159"/>
      <c r="AC526" s="159"/>
      <c r="AD526" s="159"/>
      <c r="AE526" s="159"/>
      <c r="AF526" s="159"/>
      <c r="AG526" s="159"/>
      <c r="AH526" s="159"/>
      <c r="AI526" s="159"/>
      <c r="AJ526" s="159"/>
      <c r="AK526" s="159"/>
      <c r="AL526" s="159"/>
      <c r="AM526" s="159"/>
      <c r="AN526" s="159"/>
      <c r="AO526" s="159"/>
      <c r="AP526" s="159"/>
      <c r="AQ526" s="159"/>
      <c r="AR526" s="159"/>
      <c r="AS526" s="159"/>
      <c r="AT526" s="159"/>
      <c r="AU526" s="159"/>
      <c r="AV526" s="159"/>
      <c r="AW526" s="159"/>
      <c r="AX526" s="159"/>
      <c r="AY526" s="159"/>
      <c r="AZ526" s="159"/>
      <c r="BA526" s="159"/>
      <c r="BB526" s="159"/>
      <c r="BC526" s="159"/>
      <c r="BD526" s="159"/>
      <c r="BE526" s="159"/>
      <c r="BF526" s="159"/>
      <c r="BG526" s="159"/>
      <c r="BH526" s="159"/>
      <c r="BI526" s="159"/>
      <c r="BJ526" s="159"/>
      <c r="BK526" s="159"/>
      <c r="BL526" s="159"/>
      <c r="BM526" s="159"/>
      <c r="BN526" s="159"/>
      <c r="BO526" s="159"/>
      <c r="BP526" s="159"/>
      <c r="BQ526" s="159"/>
      <c r="BR526" s="159"/>
      <c r="BS526" s="159"/>
      <c r="BT526" s="159"/>
      <c r="BU526" s="159"/>
      <c r="BV526" s="159"/>
      <c r="BW526" s="159"/>
      <c r="BX526" s="159"/>
      <c r="BY526" s="159"/>
      <c r="BZ526" s="159"/>
      <c r="CA526" s="159"/>
      <c r="CB526" s="159"/>
      <c r="CC526" s="159"/>
      <c r="CD526" s="159"/>
      <c r="CE526" s="159"/>
      <c r="CF526" s="159"/>
      <c r="CG526" s="159"/>
      <c r="CH526" s="159"/>
      <c r="CI526" s="159"/>
      <c r="CJ526" s="159"/>
      <c r="CK526" s="159"/>
      <c r="CL526" s="159"/>
      <c r="CM526" s="159"/>
      <c r="CN526" s="159"/>
      <c r="CO526" s="159"/>
      <c r="CP526" s="159"/>
      <c r="CQ526" s="159"/>
      <c r="CR526" s="159"/>
      <c r="CS526" s="159"/>
      <c r="CT526" s="159"/>
      <c r="CU526" s="159"/>
      <c r="CV526" s="159"/>
      <c r="CW526" s="159"/>
      <c r="CX526" s="159"/>
      <c r="CY526" s="159"/>
      <c r="CZ526" s="159"/>
      <c r="DA526" s="159"/>
      <c r="DB526" s="159"/>
      <c r="DC526" s="159"/>
      <c r="DD526" s="159"/>
      <c r="DE526" s="159"/>
      <c r="DF526" s="159"/>
      <c r="DG526" s="159"/>
      <c r="DH526" s="159"/>
      <c r="DI526" s="159"/>
      <c r="DJ526" s="159"/>
      <c r="DK526" s="159"/>
      <c r="DL526" s="159"/>
      <c r="DM526" s="159"/>
      <c r="DN526" s="159"/>
      <c r="DO526" s="159"/>
      <c r="DP526" s="159"/>
      <c r="DQ526" s="159"/>
      <c r="DR526" s="159"/>
      <c r="DS526" s="159"/>
      <c r="DT526" s="159"/>
      <c r="DU526" s="159"/>
      <c r="DV526" s="159"/>
      <c r="DW526" s="159"/>
      <c r="DX526" s="159"/>
      <c r="DY526" s="159"/>
      <c r="DZ526" s="159"/>
      <c r="EA526" s="159"/>
      <c r="EB526" s="159"/>
      <c r="EC526" s="159"/>
      <c r="ED526" s="159"/>
      <c r="EE526" s="159"/>
      <c r="EF526" s="159"/>
      <c r="EG526" s="159"/>
      <c r="EH526" s="159"/>
      <c r="EI526" s="159"/>
      <c r="EJ526" s="159"/>
      <c r="EK526" s="159"/>
      <c r="EL526" s="159"/>
      <c r="EM526" s="159"/>
      <c r="EN526" s="159"/>
      <c r="EO526" s="159"/>
      <c r="EP526" s="159"/>
      <c r="EQ526" s="159"/>
      <c r="ER526" s="159"/>
      <c r="ES526" s="159"/>
      <c r="ET526" s="159"/>
      <c r="EU526" s="159"/>
      <c r="EV526" s="159"/>
      <c r="EW526" s="159"/>
      <c r="EX526" s="159"/>
      <c r="EY526" s="159"/>
      <c r="EZ526" s="159"/>
      <c r="FA526" s="159"/>
      <c r="FB526" s="159"/>
      <c r="FC526" s="159"/>
      <c r="FD526" s="159"/>
      <c r="FE526" s="159"/>
      <c r="FF526" s="159"/>
      <c r="FG526" s="159"/>
      <c r="FH526" s="159"/>
      <c r="FI526" s="159"/>
      <c r="FJ526" s="159"/>
      <c r="FK526" s="159"/>
      <c r="FL526" s="159"/>
      <c r="FM526" s="159"/>
      <c r="FN526" s="159"/>
      <c r="FO526" s="159"/>
      <c r="FP526" s="159"/>
      <c r="FQ526" s="159"/>
      <c r="FR526" s="159"/>
      <c r="FS526" s="159"/>
      <c r="FT526" s="159"/>
      <c r="FU526" s="159"/>
      <c r="FV526" s="159"/>
      <c r="FW526" s="159"/>
      <c r="FX526" s="159"/>
      <c r="FY526" s="159"/>
      <c r="FZ526" s="159"/>
      <c r="GA526" s="159"/>
      <c r="GB526" s="159"/>
      <c r="GC526" s="159"/>
      <c r="GD526" s="159"/>
      <c r="GE526" s="159"/>
      <c r="GF526" s="159"/>
      <c r="GG526" s="159"/>
      <c r="GH526" s="159"/>
    </row>
    <row r="527" customFormat="false" ht="12.75" hidden="false" customHeight="false" outlineLevel="0" collapsed="false">
      <c r="A527" s="168"/>
      <c r="B527" s="149"/>
      <c r="C527" s="149"/>
      <c r="D527" s="149"/>
      <c r="E527" s="149"/>
      <c r="F527" s="149"/>
      <c r="G527" s="149"/>
      <c r="H527" s="148"/>
      <c r="I527" s="170"/>
      <c r="R527" s="148"/>
      <c r="S527" s="158"/>
      <c r="T527" s="159"/>
      <c r="U527" s="159"/>
      <c r="V527" s="159"/>
      <c r="W527" s="159"/>
      <c r="X527" s="159"/>
      <c r="Y527" s="159"/>
      <c r="Z527" s="159"/>
      <c r="AA527" s="159"/>
      <c r="AB527" s="159"/>
      <c r="AC527" s="159"/>
      <c r="AD527" s="159"/>
      <c r="AE527" s="159"/>
      <c r="AF527" s="159"/>
      <c r="AG527" s="159"/>
      <c r="AH527" s="159"/>
      <c r="AI527" s="159"/>
      <c r="AJ527" s="159"/>
      <c r="AK527" s="159"/>
      <c r="AL527" s="159"/>
      <c r="AM527" s="159"/>
      <c r="AN527" s="159"/>
      <c r="AO527" s="159"/>
      <c r="AP527" s="159"/>
      <c r="AQ527" s="159"/>
      <c r="AR527" s="159"/>
      <c r="AS527" s="159"/>
      <c r="AT527" s="159"/>
      <c r="AU527" s="159"/>
      <c r="AV527" s="159"/>
      <c r="AW527" s="159"/>
      <c r="AX527" s="159"/>
      <c r="AY527" s="159"/>
      <c r="AZ527" s="159"/>
      <c r="BA527" s="159"/>
      <c r="BB527" s="159"/>
      <c r="BC527" s="159"/>
      <c r="BD527" s="159"/>
      <c r="BE527" s="159"/>
      <c r="BF527" s="159"/>
      <c r="BG527" s="159"/>
      <c r="BH527" s="159"/>
      <c r="BI527" s="159"/>
      <c r="BJ527" s="159"/>
      <c r="BK527" s="159"/>
      <c r="BL527" s="159"/>
      <c r="BM527" s="159"/>
      <c r="BN527" s="159"/>
      <c r="BO527" s="159"/>
      <c r="BP527" s="159"/>
      <c r="BQ527" s="159"/>
      <c r="BR527" s="159"/>
      <c r="BS527" s="159"/>
      <c r="BT527" s="159"/>
      <c r="BU527" s="159"/>
      <c r="BV527" s="159"/>
      <c r="BW527" s="159"/>
      <c r="BX527" s="159"/>
      <c r="BY527" s="159"/>
      <c r="BZ527" s="159"/>
      <c r="CA527" s="159"/>
      <c r="CB527" s="159"/>
      <c r="CC527" s="159"/>
      <c r="CD527" s="159"/>
      <c r="CE527" s="159"/>
      <c r="CF527" s="159"/>
      <c r="CG527" s="159"/>
      <c r="CH527" s="159"/>
      <c r="CI527" s="159"/>
      <c r="CJ527" s="159"/>
      <c r="CK527" s="159"/>
      <c r="CL527" s="159"/>
      <c r="CM527" s="159"/>
      <c r="CN527" s="159"/>
      <c r="CO527" s="159"/>
      <c r="CP527" s="159"/>
      <c r="CQ527" s="159"/>
      <c r="CR527" s="159"/>
      <c r="CS527" s="159"/>
      <c r="CT527" s="159"/>
      <c r="CU527" s="159"/>
      <c r="CV527" s="159"/>
      <c r="CW527" s="159"/>
      <c r="CX527" s="159"/>
      <c r="CY527" s="159"/>
      <c r="CZ527" s="159"/>
      <c r="DA527" s="159"/>
      <c r="DB527" s="159"/>
      <c r="DC527" s="159"/>
      <c r="DD527" s="159"/>
      <c r="DE527" s="159"/>
      <c r="DF527" s="159"/>
      <c r="DG527" s="159"/>
      <c r="DH527" s="159"/>
      <c r="DI527" s="159"/>
      <c r="DJ527" s="159"/>
      <c r="DK527" s="159"/>
      <c r="DL527" s="159"/>
      <c r="DM527" s="159"/>
      <c r="DN527" s="159"/>
      <c r="DO527" s="159"/>
      <c r="DP527" s="159"/>
      <c r="DQ527" s="159"/>
      <c r="DR527" s="159"/>
      <c r="DS527" s="159"/>
      <c r="DT527" s="159"/>
      <c r="DU527" s="159"/>
      <c r="DV527" s="159"/>
      <c r="DW527" s="159"/>
      <c r="DX527" s="159"/>
      <c r="DY527" s="159"/>
      <c r="DZ527" s="159"/>
      <c r="EA527" s="159"/>
      <c r="EB527" s="159"/>
      <c r="EC527" s="159"/>
      <c r="ED527" s="159"/>
      <c r="EE527" s="159"/>
      <c r="EF527" s="159"/>
      <c r="EG527" s="159"/>
      <c r="EH527" s="159"/>
      <c r="EI527" s="159"/>
      <c r="EJ527" s="159"/>
      <c r="EK527" s="159"/>
      <c r="EL527" s="159"/>
      <c r="EM527" s="159"/>
      <c r="EN527" s="159"/>
      <c r="EO527" s="159"/>
      <c r="EP527" s="159"/>
      <c r="EQ527" s="159"/>
      <c r="ER527" s="159"/>
      <c r="ES527" s="159"/>
      <c r="ET527" s="159"/>
      <c r="EU527" s="159"/>
      <c r="EV527" s="159"/>
      <c r="EW527" s="159"/>
      <c r="EX527" s="159"/>
      <c r="EY527" s="159"/>
      <c r="EZ527" s="159"/>
      <c r="FA527" s="159"/>
      <c r="FB527" s="159"/>
      <c r="FC527" s="159"/>
      <c r="FD527" s="159"/>
      <c r="FE527" s="159"/>
      <c r="FF527" s="159"/>
      <c r="FG527" s="159"/>
      <c r="FH527" s="159"/>
      <c r="FI527" s="159"/>
      <c r="FJ527" s="159"/>
      <c r="FK527" s="159"/>
      <c r="FL527" s="159"/>
      <c r="FM527" s="159"/>
      <c r="FN527" s="159"/>
      <c r="FO527" s="159"/>
      <c r="FP527" s="159"/>
      <c r="FQ527" s="159"/>
      <c r="FR527" s="159"/>
      <c r="FS527" s="159"/>
      <c r="FT527" s="159"/>
      <c r="FU527" s="159"/>
      <c r="FV527" s="159"/>
      <c r="FW527" s="159"/>
      <c r="FX527" s="159"/>
      <c r="FY527" s="159"/>
      <c r="FZ527" s="159"/>
      <c r="GA527" s="159"/>
      <c r="GB527" s="159"/>
      <c r="GC527" s="159"/>
      <c r="GD527" s="159"/>
      <c r="GE527" s="159"/>
      <c r="GF527" s="159"/>
      <c r="GG527" s="159"/>
      <c r="GH527" s="159"/>
    </row>
    <row r="528" customFormat="false" ht="12.75" hidden="false" customHeight="false" outlineLevel="0" collapsed="false">
      <c r="A528" s="168"/>
      <c r="B528" s="149"/>
      <c r="C528" s="149"/>
      <c r="D528" s="149"/>
      <c r="E528" s="149"/>
      <c r="F528" s="149"/>
      <c r="G528" s="149"/>
      <c r="H528" s="148"/>
      <c r="I528" s="170"/>
      <c r="R528" s="148"/>
      <c r="S528" s="158"/>
      <c r="T528" s="159"/>
      <c r="U528" s="159"/>
      <c r="V528" s="159"/>
      <c r="W528" s="159"/>
      <c r="X528" s="159"/>
      <c r="Y528" s="159"/>
      <c r="Z528" s="159"/>
      <c r="AA528" s="159"/>
      <c r="AB528" s="159"/>
      <c r="AC528" s="159"/>
      <c r="AD528" s="159"/>
      <c r="AE528" s="159"/>
      <c r="AF528" s="159"/>
      <c r="AG528" s="159"/>
      <c r="AH528" s="159"/>
      <c r="AI528" s="159"/>
      <c r="AJ528" s="159"/>
      <c r="AK528" s="159"/>
      <c r="AL528" s="159"/>
      <c r="AM528" s="159"/>
      <c r="AN528" s="159"/>
      <c r="AO528" s="159"/>
      <c r="AP528" s="159"/>
      <c r="AQ528" s="159"/>
      <c r="AR528" s="159"/>
      <c r="AS528" s="159"/>
      <c r="AT528" s="159"/>
      <c r="AU528" s="159"/>
      <c r="AV528" s="159"/>
      <c r="AW528" s="159"/>
      <c r="AX528" s="159"/>
      <c r="AY528" s="159"/>
      <c r="AZ528" s="159"/>
      <c r="BA528" s="159"/>
      <c r="BB528" s="159"/>
      <c r="BC528" s="159"/>
      <c r="BD528" s="159"/>
      <c r="BE528" s="159"/>
      <c r="BF528" s="159"/>
      <c r="BG528" s="159"/>
      <c r="BH528" s="159"/>
      <c r="BI528" s="159"/>
      <c r="BJ528" s="159"/>
      <c r="BK528" s="159"/>
      <c r="BL528" s="159"/>
      <c r="BM528" s="159"/>
      <c r="BN528" s="159"/>
      <c r="BO528" s="159"/>
      <c r="BP528" s="159"/>
      <c r="BQ528" s="159"/>
      <c r="BR528" s="159"/>
      <c r="BS528" s="159"/>
      <c r="BT528" s="159"/>
      <c r="BU528" s="159"/>
      <c r="BV528" s="159"/>
      <c r="BW528" s="159"/>
      <c r="BX528" s="159"/>
      <c r="BY528" s="159"/>
      <c r="BZ528" s="159"/>
      <c r="CA528" s="159"/>
      <c r="CB528" s="159"/>
      <c r="CC528" s="159"/>
      <c r="CD528" s="159"/>
      <c r="CE528" s="159"/>
      <c r="CF528" s="159"/>
      <c r="CG528" s="159"/>
      <c r="CH528" s="159"/>
      <c r="CI528" s="159"/>
      <c r="CJ528" s="159"/>
      <c r="CK528" s="159"/>
      <c r="CL528" s="159"/>
      <c r="CM528" s="159"/>
      <c r="CN528" s="159"/>
      <c r="CO528" s="159"/>
      <c r="CP528" s="159"/>
      <c r="CQ528" s="159"/>
      <c r="CR528" s="159"/>
      <c r="CS528" s="159"/>
      <c r="CT528" s="159"/>
      <c r="CU528" s="159"/>
      <c r="CV528" s="159"/>
      <c r="CW528" s="159"/>
      <c r="CX528" s="159"/>
      <c r="CY528" s="159"/>
      <c r="CZ528" s="159"/>
      <c r="DA528" s="159"/>
      <c r="DB528" s="159"/>
      <c r="DC528" s="159"/>
      <c r="DD528" s="159"/>
      <c r="DE528" s="159"/>
      <c r="DF528" s="159"/>
      <c r="DG528" s="159"/>
      <c r="DH528" s="159"/>
      <c r="DI528" s="159"/>
      <c r="DJ528" s="159"/>
      <c r="DK528" s="159"/>
      <c r="DL528" s="159"/>
      <c r="DM528" s="159"/>
      <c r="DN528" s="159"/>
      <c r="DO528" s="159"/>
      <c r="DP528" s="159"/>
      <c r="DQ528" s="159"/>
      <c r="DR528" s="159"/>
      <c r="DS528" s="159"/>
      <c r="DT528" s="159"/>
      <c r="DU528" s="159"/>
      <c r="DV528" s="159"/>
      <c r="DW528" s="159"/>
      <c r="DX528" s="159"/>
      <c r="DY528" s="159"/>
      <c r="DZ528" s="159"/>
      <c r="EA528" s="159"/>
      <c r="EB528" s="159"/>
      <c r="EC528" s="159"/>
      <c r="ED528" s="159"/>
      <c r="EE528" s="159"/>
      <c r="EF528" s="159"/>
      <c r="EG528" s="159"/>
      <c r="EH528" s="159"/>
      <c r="EI528" s="159"/>
      <c r="EJ528" s="159"/>
      <c r="EK528" s="159"/>
      <c r="EL528" s="159"/>
      <c r="EM528" s="159"/>
      <c r="EN528" s="159"/>
      <c r="EO528" s="159"/>
      <c r="EP528" s="159"/>
      <c r="EQ528" s="159"/>
      <c r="ER528" s="159"/>
      <c r="ES528" s="159"/>
      <c r="ET528" s="159"/>
      <c r="EU528" s="159"/>
      <c r="EV528" s="159"/>
      <c r="EW528" s="159"/>
      <c r="EX528" s="159"/>
      <c r="EY528" s="159"/>
      <c r="EZ528" s="159"/>
      <c r="FA528" s="159"/>
      <c r="FB528" s="159"/>
      <c r="FC528" s="159"/>
      <c r="FD528" s="159"/>
      <c r="FE528" s="159"/>
      <c r="FF528" s="159"/>
      <c r="FG528" s="159"/>
      <c r="FH528" s="159"/>
      <c r="FI528" s="159"/>
      <c r="FJ528" s="159"/>
      <c r="FK528" s="159"/>
      <c r="FL528" s="159"/>
      <c r="FM528" s="159"/>
      <c r="FN528" s="159"/>
      <c r="FO528" s="159"/>
      <c r="FP528" s="159"/>
      <c r="FQ528" s="159"/>
      <c r="FR528" s="159"/>
      <c r="FS528" s="159"/>
      <c r="FT528" s="159"/>
      <c r="FU528" s="159"/>
      <c r="FV528" s="159"/>
      <c r="FW528" s="159"/>
      <c r="FX528" s="159"/>
      <c r="FY528" s="159"/>
      <c r="FZ528" s="159"/>
      <c r="GA528" s="159"/>
      <c r="GB528" s="159"/>
      <c r="GC528" s="159"/>
      <c r="GD528" s="159"/>
      <c r="GE528" s="159"/>
      <c r="GF528" s="159"/>
      <c r="GG528" s="159"/>
      <c r="GH528" s="159"/>
    </row>
    <row r="529" customFormat="false" ht="12.75" hidden="false" customHeight="false" outlineLevel="0" collapsed="false">
      <c r="A529" s="168"/>
      <c r="B529" s="149"/>
      <c r="C529" s="149"/>
      <c r="D529" s="149"/>
      <c r="E529" s="149"/>
      <c r="F529" s="149"/>
      <c r="G529" s="149"/>
      <c r="H529" s="148"/>
      <c r="I529" s="170"/>
      <c r="R529" s="148"/>
      <c r="S529" s="158"/>
      <c r="T529" s="159"/>
      <c r="U529" s="159"/>
      <c r="V529" s="159"/>
      <c r="W529" s="159"/>
      <c r="X529" s="159"/>
      <c r="Y529" s="159"/>
      <c r="Z529" s="159"/>
      <c r="AA529" s="159"/>
      <c r="AB529" s="159"/>
      <c r="AC529" s="159"/>
      <c r="AD529" s="159"/>
      <c r="AE529" s="159"/>
      <c r="AF529" s="159"/>
      <c r="AG529" s="159"/>
      <c r="AH529" s="159"/>
      <c r="AI529" s="159"/>
      <c r="AJ529" s="159"/>
      <c r="AK529" s="159"/>
      <c r="AL529" s="159"/>
      <c r="AM529" s="159"/>
      <c r="AN529" s="159"/>
      <c r="AO529" s="159"/>
      <c r="AP529" s="159"/>
      <c r="AQ529" s="159"/>
      <c r="AR529" s="159"/>
      <c r="AS529" s="159"/>
      <c r="AT529" s="159"/>
      <c r="AU529" s="159"/>
      <c r="AV529" s="159"/>
      <c r="AW529" s="159"/>
      <c r="AX529" s="159"/>
      <c r="AY529" s="159"/>
      <c r="AZ529" s="159"/>
      <c r="BA529" s="159"/>
      <c r="BB529" s="159"/>
      <c r="BC529" s="159"/>
      <c r="BD529" s="159"/>
      <c r="BE529" s="159"/>
      <c r="BF529" s="159"/>
      <c r="BG529" s="159"/>
      <c r="BH529" s="159"/>
      <c r="BI529" s="159"/>
      <c r="BJ529" s="159"/>
      <c r="BK529" s="159"/>
      <c r="BL529" s="159"/>
      <c r="BM529" s="159"/>
      <c r="BN529" s="159"/>
      <c r="BO529" s="159"/>
      <c r="BP529" s="159"/>
      <c r="BQ529" s="159"/>
      <c r="BR529" s="159"/>
      <c r="BS529" s="159"/>
      <c r="BT529" s="159"/>
      <c r="BU529" s="159"/>
      <c r="BV529" s="159"/>
      <c r="BW529" s="159"/>
      <c r="BX529" s="159"/>
      <c r="BY529" s="159"/>
      <c r="BZ529" s="159"/>
      <c r="CA529" s="159"/>
      <c r="CB529" s="159"/>
      <c r="CC529" s="159"/>
      <c r="CD529" s="159"/>
      <c r="CE529" s="159"/>
      <c r="CF529" s="159"/>
      <c r="CG529" s="159"/>
      <c r="CH529" s="159"/>
      <c r="CI529" s="159"/>
      <c r="CJ529" s="159"/>
      <c r="CK529" s="159"/>
      <c r="CL529" s="159"/>
      <c r="CM529" s="159"/>
      <c r="CN529" s="159"/>
      <c r="CO529" s="159"/>
      <c r="CP529" s="159"/>
      <c r="CQ529" s="159"/>
      <c r="CR529" s="159"/>
      <c r="CS529" s="159"/>
      <c r="CT529" s="159"/>
      <c r="CU529" s="159"/>
      <c r="CV529" s="159"/>
      <c r="CW529" s="159"/>
      <c r="CX529" s="159"/>
      <c r="CY529" s="159"/>
      <c r="CZ529" s="159"/>
      <c r="DA529" s="159"/>
      <c r="DB529" s="159"/>
      <c r="DC529" s="159"/>
      <c r="DD529" s="159"/>
      <c r="DE529" s="159"/>
      <c r="DF529" s="159"/>
      <c r="DG529" s="159"/>
      <c r="DH529" s="159"/>
      <c r="DI529" s="159"/>
      <c r="DJ529" s="159"/>
      <c r="DK529" s="159"/>
      <c r="DL529" s="159"/>
      <c r="DM529" s="159"/>
      <c r="DN529" s="159"/>
      <c r="DO529" s="159"/>
      <c r="DP529" s="159"/>
      <c r="DQ529" s="159"/>
      <c r="DR529" s="159"/>
      <c r="DS529" s="159"/>
      <c r="DT529" s="159"/>
      <c r="DU529" s="159"/>
      <c r="DV529" s="159"/>
      <c r="DW529" s="159"/>
      <c r="DX529" s="159"/>
      <c r="DY529" s="159"/>
      <c r="DZ529" s="159"/>
      <c r="EA529" s="159"/>
      <c r="EB529" s="159"/>
      <c r="EC529" s="159"/>
      <c r="ED529" s="159"/>
      <c r="EE529" s="159"/>
      <c r="EF529" s="159"/>
      <c r="EG529" s="159"/>
      <c r="EH529" s="159"/>
      <c r="EI529" s="159"/>
      <c r="EJ529" s="159"/>
      <c r="EK529" s="159"/>
      <c r="EL529" s="159"/>
      <c r="EM529" s="159"/>
      <c r="EN529" s="159"/>
      <c r="EO529" s="159"/>
      <c r="EP529" s="159"/>
      <c r="EQ529" s="159"/>
      <c r="ER529" s="159"/>
      <c r="ES529" s="159"/>
      <c r="ET529" s="159"/>
      <c r="EU529" s="159"/>
      <c r="EV529" s="159"/>
      <c r="EW529" s="159"/>
      <c r="EX529" s="159"/>
      <c r="EY529" s="159"/>
      <c r="EZ529" s="159"/>
      <c r="FA529" s="159"/>
      <c r="FB529" s="159"/>
      <c r="FC529" s="159"/>
      <c r="FD529" s="159"/>
      <c r="FE529" s="159"/>
      <c r="FF529" s="159"/>
      <c r="FG529" s="159"/>
      <c r="FH529" s="159"/>
      <c r="FI529" s="159"/>
      <c r="FJ529" s="159"/>
      <c r="FK529" s="159"/>
      <c r="FL529" s="159"/>
      <c r="FM529" s="159"/>
      <c r="FN529" s="159"/>
      <c r="FO529" s="159"/>
      <c r="FP529" s="159"/>
      <c r="FQ529" s="159"/>
      <c r="FR529" s="159"/>
      <c r="FS529" s="159"/>
      <c r="FT529" s="159"/>
      <c r="FU529" s="159"/>
      <c r="FV529" s="159"/>
      <c r="FW529" s="159"/>
      <c r="FX529" s="159"/>
      <c r="FY529" s="159"/>
      <c r="FZ529" s="159"/>
      <c r="GA529" s="159"/>
      <c r="GB529" s="159"/>
      <c r="GC529" s="159"/>
      <c r="GD529" s="159"/>
      <c r="GE529" s="159"/>
      <c r="GF529" s="159"/>
      <c r="GG529" s="159"/>
      <c r="GH529" s="159"/>
    </row>
    <row r="530" customFormat="false" ht="12.75" hidden="false" customHeight="false" outlineLevel="0" collapsed="false">
      <c r="A530" s="168"/>
      <c r="B530" s="149"/>
      <c r="C530" s="149"/>
      <c r="D530" s="149"/>
      <c r="E530" s="149"/>
      <c r="F530" s="149"/>
      <c r="G530" s="149"/>
      <c r="H530" s="148"/>
      <c r="I530" s="170"/>
      <c r="R530" s="148"/>
      <c r="S530" s="158"/>
      <c r="T530" s="159"/>
      <c r="U530" s="159"/>
      <c r="V530" s="159"/>
      <c r="W530" s="159"/>
      <c r="X530" s="159"/>
      <c r="Y530" s="159"/>
      <c r="Z530" s="159"/>
      <c r="AA530" s="159"/>
      <c r="AB530" s="159"/>
      <c r="AC530" s="159"/>
      <c r="AD530" s="159"/>
      <c r="AE530" s="159"/>
      <c r="AF530" s="159"/>
      <c r="AG530" s="159"/>
      <c r="AH530" s="159"/>
      <c r="AI530" s="159"/>
      <c r="AJ530" s="159"/>
      <c r="AK530" s="159"/>
      <c r="AL530" s="159"/>
      <c r="AM530" s="159"/>
      <c r="AN530" s="159"/>
      <c r="AO530" s="159"/>
      <c r="AP530" s="159"/>
      <c r="AQ530" s="159"/>
      <c r="AR530" s="159"/>
      <c r="AS530" s="159"/>
      <c r="AT530" s="159"/>
      <c r="AU530" s="159"/>
      <c r="AV530" s="159"/>
      <c r="AW530" s="159"/>
      <c r="AX530" s="159"/>
      <c r="AY530" s="159"/>
      <c r="AZ530" s="159"/>
      <c r="BA530" s="159"/>
      <c r="BB530" s="159"/>
      <c r="BC530" s="159"/>
      <c r="BD530" s="159"/>
      <c r="BE530" s="159"/>
      <c r="BF530" s="159"/>
      <c r="BG530" s="159"/>
      <c r="BH530" s="159"/>
      <c r="BI530" s="159"/>
      <c r="BJ530" s="159"/>
      <c r="BK530" s="159"/>
      <c r="BL530" s="159"/>
      <c r="BM530" s="159"/>
      <c r="BN530" s="159"/>
      <c r="BO530" s="159"/>
      <c r="BP530" s="159"/>
      <c r="BQ530" s="159"/>
      <c r="BR530" s="159"/>
      <c r="BS530" s="159"/>
      <c r="BT530" s="159"/>
      <c r="BU530" s="159"/>
      <c r="BV530" s="159"/>
      <c r="BW530" s="159"/>
      <c r="BX530" s="159"/>
      <c r="BY530" s="159"/>
      <c r="BZ530" s="159"/>
      <c r="CA530" s="159"/>
      <c r="CB530" s="159"/>
      <c r="CC530" s="159"/>
      <c r="CD530" s="159"/>
      <c r="CE530" s="159"/>
      <c r="CF530" s="159"/>
      <c r="CG530" s="159"/>
      <c r="CH530" s="159"/>
      <c r="CI530" s="159"/>
      <c r="CJ530" s="159"/>
      <c r="CK530" s="159"/>
      <c r="CL530" s="159"/>
      <c r="CM530" s="159"/>
      <c r="CN530" s="159"/>
      <c r="CO530" s="159"/>
      <c r="CP530" s="159"/>
      <c r="CQ530" s="159"/>
      <c r="CR530" s="159"/>
      <c r="CS530" s="159"/>
      <c r="CT530" s="159"/>
      <c r="CU530" s="159"/>
      <c r="CV530" s="159"/>
      <c r="CW530" s="159"/>
      <c r="CX530" s="159"/>
      <c r="CY530" s="159"/>
      <c r="CZ530" s="159"/>
      <c r="DA530" s="159"/>
      <c r="DB530" s="159"/>
      <c r="DC530" s="159"/>
      <c r="DD530" s="159"/>
      <c r="DE530" s="159"/>
      <c r="DF530" s="159"/>
      <c r="DG530" s="159"/>
      <c r="DH530" s="159"/>
      <c r="DI530" s="159"/>
      <c r="DJ530" s="159"/>
      <c r="DK530" s="159"/>
      <c r="DL530" s="159"/>
      <c r="DM530" s="159"/>
      <c r="DN530" s="159"/>
      <c r="DO530" s="159"/>
      <c r="DP530" s="159"/>
      <c r="DQ530" s="159"/>
      <c r="DR530" s="159"/>
      <c r="DS530" s="159"/>
      <c r="DT530" s="159"/>
      <c r="DU530" s="159"/>
      <c r="DV530" s="159"/>
      <c r="DW530" s="159"/>
      <c r="DX530" s="159"/>
      <c r="DY530" s="159"/>
      <c r="DZ530" s="159"/>
      <c r="EA530" s="159"/>
      <c r="EB530" s="159"/>
      <c r="EC530" s="159"/>
      <c r="ED530" s="159"/>
      <c r="EE530" s="159"/>
      <c r="EF530" s="159"/>
      <c r="EG530" s="159"/>
      <c r="EH530" s="159"/>
      <c r="EI530" s="159"/>
      <c r="EJ530" s="159"/>
      <c r="EK530" s="159"/>
      <c r="EL530" s="159"/>
      <c r="EM530" s="159"/>
      <c r="EN530" s="159"/>
      <c r="EO530" s="159"/>
      <c r="EP530" s="159"/>
      <c r="EQ530" s="159"/>
      <c r="ER530" s="159"/>
      <c r="ES530" s="159"/>
      <c r="ET530" s="159"/>
      <c r="EU530" s="159"/>
      <c r="EV530" s="159"/>
      <c r="EW530" s="159"/>
      <c r="EX530" s="159"/>
      <c r="EY530" s="159"/>
      <c r="EZ530" s="159"/>
      <c r="FA530" s="159"/>
      <c r="FB530" s="159"/>
      <c r="FC530" s="159"/>
      <c r="FD530" s="159"/>
      <c r="FE530" s="159"/>
      <c r="FF530" s="159"/>
      <c r="FG530" s="159"/>
      <c r="FH530" s="159"/>
      <c r="FI530" s="159"/>
      <c r="FJ530" s="159"/>
      <c r="FK530" s="159"/>
      <c r="FL530" s="159"/>
      <c r="FM530" s="159"/>
      <c r="FN530" s="159"/>
      <c r="FO530" s="159"/>
      <c r="FP530" s="159"/>
      <c r="FQ530" s="159"/>
      <c r="FR530" s="159"/>
      <c r="FS530" s="159"/>
      <c r="FT530" s="159"/>
      <c r="FU530" s="159"/>
      <c r="FV530" s="159"/>
      <c r="FW530" s="159"/>
      <c r="FX530" s="159"/>
      <c r="FY530" s="159"/>
      <c r="FZ530" s="159"/>
      <c r="GA530" s="159"/>
      <c r="GB530" s="159"/>
      <c r="GC530" s="159"/>
      <c r="GD530" s="159"/>
      <c r="GE530" s="159"/>
      <c r="GF530" s="159"/>
      <c r="GG530" s="159"/>
      <c r="GH530" s="159"/>
    </row>
    <row r="531" customFormat="false" ht="12.75" hidden="false" customHeight="false" outlineLevel="0" collapsed="false">
      <c r="A531" s="168"/>
      <c r="B531" s="149"/>
      <c r="C531" s="149"/>
      <c r="D531" s="149"/>
      <c r="E531" s="149"/>
      <c r="F531" s="149"/>
      <c r="G531" s="149"/>
      <c r="H531" s="148"/>
      <c r="I531" s="170"/>
      <c r="R531" s="148"/>
      <c r="S531" s="158"/>
      <c r="T531" s="159"/>
      <c r="U531" s="159"/>
      <c r="V531" s="159"/>
      <c r="W531" s="159"/>
      <c r="X531" s="159"/>
      <c r="Y531" s="159"/>
      <c r="Z531" s="159"/>
      <c r="AA531" s="159"/>
      <c r="AB531" s="159"/>
      <c r="AC531" s="159"/>
      <c r="AD531" s="159"/>
      <c r="AE531" s="159"/>
      <c r="AF531" s="159"/>
      <c r="AG531" s="159"/>
      <c r="AH531" s="159"/>
      <c r="AI531" s="159"/>
      <c r="AJ531" s="159"/>
      <c r="AK531" s="159"/>
      <c r="AL531" s="159"/>
      <c r="AM531" s="159"/>
      <c r="AN531" s="159"/>
      <c r="AO531" s="159"/>
      <c r="AP531" s="159"/>
      <c r="AQ531" s="159"/>
      <c r="AR531" s="159"/>
      <c r="AS531" s="159"/>
      <c r="AT531" s="159"/>
      <c r="AU531" s="159"/>
      <c r="AV531" s="159"/>
      <c r="AW531" s="159"/>
      <c r="AX531" s="159"/>
      <c r="AY531" s="159"/>
      <c r="AZ531" s="159"/>
      <c r="BA531" s="159"/>
      <c r="BB531" s="159"/>
      <c r="BC531" s="159"/>
      <c r="BD531" s="159"/>
      <c r="BE531" s="159"/>
      <c r="BF531" s="159"/>
      <c r="BG531" s="159"/>
      <c r="BH531" s="159"/>
      <c r="BI531" s="159"/>
      <c r="BJ531" s="159"/>
      <c r="BK531" s="159"/>
      <c r="BL531" s="159"/>
      <c r="BM531" s="159"/>
      <c r="BN531" s="159"/>
      <c r="BO531" s="159"/>
      <c r="BP531" s="159"/>
      <c r="BQ531" s="159"/>
      <c r="BR531" s="159"/>
      <c r="BS531" s="159"/>
      <c r="BT531" s="159"/>
      <c r="BU531" s="159"/>
      <c r="BV531" s="159"/>
      <c r="BW531" s="159"/>
      <c r="BX531" s="159"/>
      <c r="BY531" s="159"/>
      <c r="BZ531" s="159"/>
      <c r="CA531" s="159"/>
      <c r="CB531" s="159"/>
      <c r="CC531" s="159"/>
      <c r="CD531" s="159"/>
      <c r="CE531" s="159"/>
      <c r="CF531" s="159"/>
      <c r="CG531" s="159"/>
      <c r="CH531" s="159"/>
      <c r="CI531" s="159"/>
      <c r="CJ531" s="159"/>
      <c r="CK531" s="159"/>
      <c r="CL531" s="159"/>
      <c r="CM531" s="159"/>
      <c r="CN531" s="159"/>
      <c r="CO531" s="159"/>
      <c r="CP531" s="159"/>
      <c r="CQ531" s="159"/>
      <c r="CR531" s="159"/>
      <c r="CS531" s="159"/>
      <c r="CT531" s="159"/>
      <c r="CU531" s="159"/>
      <c r="CV531" s="159"/>
      <c r="CW531" s="159"/>
      <c r="CX531" s="159"/>
      <c r="CY531" s="159"/>
      <c r="CZ531" s="159"/>
      <c r="DA531" s="159"/>
      <c r="DB531" s="159"/>
      <c r="DC531" s="159"/>
      <c r="DD531" s="159"/>
      <c r="DE531" s="159"/>
      <c r="DF531" s="159"/>
      <c r="DG531" s="159"/>
      <c r="DH531" s="159"/>
      <c r="DI531" s="159"/>
      <c r="DJ531" s="159"/>
      <c r="DK531" s="159"/>
      <c r="DL531" s="159"/>
      <c r="DM531" s="159"/>
      <c r="DN531" s="159"/>
      <c r="DO531" s="159"/>
      <c r="DP531" s="159"/>
      <c r="DQ531" s="159"/>
      <c r="DR531" s="159"/>
      <c r="DS531" s="159"/>
      <c r="DT531" s="159"/>
      <c r="DU531" s="159"/>
      <c r="DV531" s="159"/>
      <c r="DW531" s="159"/>
      <c r="DX531" s="159"/>
      <c r="DY531" s="159"/>
      <c r="DZ531" s="159"/>
      <c r="EA531" s="159"/>
      <c r="EB531" s="159"/>
      <c r="EC531" s="159"/>
      <c r="ED531" s="159"/>
      <c r="EE531" s="159"/>
      <c r="EF531" s="159"/>
      <c r="EG531" s="159"/>
      <c r="EH531" s="159"/>
      <c r="EI531" s="159"/>
      <c r="EJ531" s="159"/>
      <c r="EK531" s="159"/>
      <c r="EL531" s="159"/>
      <c r="EM531" s="159"/>
      <c r="EN531" s="159"/>
      <c r="EO531" s="159"/>
      <c r="EP531" s="159"/>
      <c r="EQ531" s="159"/>
      <c r="ER531" s="159"/>
      <c r="ES531" s="159"/>
      <c r="ET531" s="159"/>
      <c r="EU531" s="159"/>
      <c r="EV531" s="159"/>
      <c r="EW531" s="159"/>
      <c r="EX531" s="159"/>
      <c r="EY531" s="159"/>
      <c r="EZ531" s="159"/>
      <c r="FA531" s="159"/>
      <c r="FB531" s="159"/>
      <c r="FC531" s="159"/>
      <c r="FD531" s="159"/>
      <c r="FE531" s="159"/>
      <c r="FF531" s="159"/>
      <c r="FG531" s="159"/>
      <c r="FH531" s="159"/>
      <c r="FI531" s="159"/>
      <c r="FJ531" s="159"/>
      <c r="FK531" s="159"/>
      <c r="FL531" s="159"/>
      <c r="FM531" s="159"/>
      <c r="FN531" s="159"/>
      <c r="FO531" s="159"/>
      <c r="FP531" s="159"/>
      <c r="FQ531" s="159"/>
      <c r="FR531" s="159"/>
      <c r="FS531" s="159"/>
      <c r="FT531" s="159"/>
      <c r="FU531" s="159"/>
      <c r="FV531" s="159"/>
      <c r="FW531" s="159"/>
      <c r="FX531" s="159"/>
      <c r="FY531" s="159"/>
      <c r="FZ531" s="159"/>
      <c r="GA531" s="159"/>
      <c r="GB531" s="159"/>
      <c r="GC531" s="159"/>
      <c r="GD531" s="159"/>
      <c r="GE531" s="159"/>
      <c r="GF531" s="159"/>
      <c r="GG531" s="159"/>
      <c r="GH531" s="159"/>
    </row>
    <row r="532" customFormat="false" ht="12.75" hidden="false" customHeight="false" outlineLevel="0" collapsed="false">
      <c r="A532" s="168"/>
      <c r="B532" s="149"/>
      <c r="C532" s="149"/>
      <c r="D532" s="149"/>
      <c r="E532" s="149"/>
      <c r="F532" s="149"/>
      <c r="G532" s="149"/>
      <c r="H532" s="148"/>
      <c r="I532" s="170"/>
      <c r="R532" s="148"/>
      <c r="S532" s="158"/>
      <c r="T532" s="159"/>
      <c r="U532" s="159"/>
      <c r="V532" s="159"/>
      <c r="W532" s="159"/>
      <c r="X532" s="159"/>
      <c r="Y532" s="159"/>
      <c r="Z532" s="159"/>
      <c r="AA532" s="159"/>
      <c r="AB532" s="159"/>
      <c r="AC532" s="159"/>
      <c r="AD532" s="159"/>
      <c r="AE532" s="159"/>
      <c r="AF532" s="159"/>
      <c r="AG532" s="159"/>
      <c r="AH532" s="159"/>
      <c r="AI532" s="159"/>
      <c r="AJ532" s="159"/>
      <c r="AK532" s="159"/>
      <c r="AL532" s="159"/>
      <c r="AM532" s="159"/>
      <c r="AN532" s="159"/>
      <c r="AO532" s="159"/>
      <c r="AP532" s="159"/>
      <c r="AQ532" s="159"/>
      <c r="AR532" s="159"/>
      <c r="AS532" s="159"/>
      <c r="AT532" s="159"/>
      <c r="AU532" s="159"/>
      <c r="AV532" s="159"/>
      <c r="AW532" s="159"/>
      <c r="AX532" s="159"/>
      <c r="AY532" s="159"/>
      <c r="AZ532" s="159"/>
      <c r="BA532" s="159"/>
      <c r="BB532" s="159"/>
      <c r="BC532" s="159"/>
      <c r="BD532" s="159"/>
      <c r="BE532" s="159"/>
      <c r="BF532" s="159"/>
      <c r="BG532" s="159"/>
      <c r="BH532" s="159"/>
      <c r="BI532" s="159"/>
      <c r="BJ532" s="159"/>
      <c r="BK532" s="159"/>
      <c r="BL532" s="159"/>
      <c r="BM532" s="159"/>
      <c r="BN532" s="159"/>
      <c r="BO532" s="159"/>
      <c r="BP532" s="159"/>
      <c r="BQ532" s="159"/>
      <c r="BR532" s="159"/>
      <c r="BS532" s="159"/>
      <c r="BT532" s="159"/>
      <c r="BU532" s="159"/>
      <c r="BV532" s="159"/>
      <c r="BW532" s="159"/>
      <c r="BX532" s="159"/>
      <c r="BY532" s="159"/>
      <c r="BZ532" s="159"/>
      <c r="CA532" s="159"/>
      <c r="CB532" s="159"/>
      <c r="CC532" s="159"/>
      <c r="CD532" s="159"/>
      <c r="CE532" s="159"/>
      <c r="CF532" s="159"/>
      <c r="CG532" s="159"/>
      <c r="CH532" s="159"/>
      <c r="CI532" s="159"/>
      <c r="CJ532" s="159"/>
      <c r="CK532" s="159"/>
      <c r="CL532" s="159"/>
      <c r="CM532" s="159"/>
      <c r="CN532" s="159"/>
      <c r="CO532" s="159"/>
      <c r="CP532" s="159"/>
      <c r="CQ532" s="159"/>
      <c r="CR532" s="159"/>
      <c r="CS532" s="159"/>
      <c r="CT532" s="159"/>
      <c r="CU532" s="159"/>
      <c r="CV532" s="159"/>
      <c r="CW532" s="159"/>
      <c r="CX532" s="159"/>
      <c r="CY532" s="159"/>
      <c r="CZ532" s="159"/>
      <c r="DA532" s="159"/>
      <c r="DB532" s="159"/>
      <c r="DC532" s="159"/>
      <c r="DD532" s="159"/>
      <c r="DE532" s="159"/>
      <c r="DF532" s="159"/>
      <c r="DG532" s="159"/>
      <c r="DH532" s="159"/>
      <c r="DI532" s="159"/>
      <c r="DJ532" s="159"/>
      <c r="DK532" s="159"/>
      <c r="DL532" s="159"/>
      <c r="DM532" s="159"/>
      <c r="DN532" s="159"/>
      <c r="DO532" s="159"/>
      <c r="DP532" s="159"/>
      <c r="DQ532" s="159"/>
      <c r="DR532" s="159"/>
      <c r="DS532" s="159"/>
      <c r="DT532" s="159"/>
      <c r="DU532" s="159"/>
      <c r="DV532" s="159"/>
      <c r="DW532" s="159"/>
      <c r="DX532" s="159"/>
      <c r="DY532" s="159"/>
      <c r="DZ532" s="159"/>
      <c r="EA532" s="159"/>
      <c r="EB532" s="159"/>
      <c r="EC532" s="159"/>
      <c r="ED532" s="159"/>
      <c r="EE532" s="159"/>
      <c r="EF532" s="159"/>
      <c r="EG532" s="159"/>
      <c r="EH532" s="159"/>
      <c r="EI532" s="159"/>
      <c r="EJ532" s="159"/>
      <c r="EK532" s="159"/>
      <c r="EL532" s="159"/>
      <c r="EM532" s="159"/>
      <c r="EN532" s="159"/>
      <c r="EO532" s="159"/>
      <c r="EP532" s="159"/>
      <c r="EQ532" s="159"/>
      <c r="ER532" s="159"/>
      <c r="ES532" s="159"/>
      <c r="ET532" s="159"/>
      <c r="EU532" s="159"/>
      <c r="EV532" s="159"/>
      <c r="EW532" s="159"/>
      <c r="EX532" s="159"/>
      <c r="EY532" s="159"/>
      <c r="EZ532" s="159"/>
      <c r="FA532" s="159"/>
      <c r="FB532" s="159"/>
      <c r="FC532" s="159"/>
      <c r="FD532" s="159"/>
      <c r="FE532" s="159"/>
      <c r="FF532" s="159"/>
      <c r="FG532" s="159"/>
      <c r="FH532" s="159"/>
      <c r="FI532" s="159"/>
      <c r="FJ532" s="159"/>
      <c r="FK532" s="159"/>
      <c r="FL532" s="159"/>
      <c r="FM532" s="159"/>
      <c r="FN532" s="159"/>
      <c r="FO532" s="159"/>
      <c r="FP532" s="159"/>
      <c r="FQ532" s="159"/>
      <c r="FR532" s="159"/>
      <c r="FS532" s="159"/>
      <c r="FT532" s="159"/>
      <c r="FU532" s="159"/>
      <c r="FV532" s="159"/>
      <c r="FW532" s="159"/>
      <c r="FX532" s="159"/>
      <c r="FY532" s="159"/>
      <c r="FZ532" s="159"/>
      <c r="GA532" s="159"/>
      <c r="GB532" s="159"/>
      <c r="GC532" s="159"/>
      <c r="GD532" s="159"/>
      <c r="GE532" s="159"/>
      <c r="GF532" s="159"/>
      <c r="GG532" s="159"/>
      <c r="GH532" s="159"/>
    </row>
    <row r="533" customFormat="false" ht="12.75" hidden="false" customHeight="false" outlineLevel="0" collapsed="false">
      <c r="A533" s="168"/>
      <c r="B533" s="149"/>
      <c r="C533" s="149"/>
      <c r="D533" s="149"/>
      <c r="E533" s="149"/>
      <c r="F533" s="149"/>
      <c r="G533" s="149"/>
      <c r="H533" s="148"/>
      <c r="I533" s="170"/>
      <c r="R533" s="148"/>
      <c r="S533" s="158"/>
      <c r="T533" s="159"/>
      <c r="U533" s="159"/>
      <c r="V533" s="159"/>
      <c r="W533" s="159"/>
      <c r="X533" s="159"/>
      <c r="Y533" s="159"/>
      <c r="Z533" s="159"/>
      <c r="AA533" s="159"/>
      <c r="AB533" s="159"/>
      <c r="AC533" s="159"/>
      <c r="AD533" s="159"/>
      <c r="AE533" s="159"/>
      <c r="AF533" s="159"/>
      <c r="AG533" s="159"/>
      <c r="AH533" s="159"/>
      <c r="AI533" s="159"/>
      <c r="AJ533" s="159"/>
      <c r="AK533" s="159"/>
      <c r="AL533" s="159"/>
      <c r="AM533" s="159"/>
      <c r="AN533" s="159"/>
      <c r="AO533" s="159"/>
      <c r="AP533" s="159"/>
      <c r="AQ533" s="159"/>
      <c r="AR533" s="159"/>
      <c r="AS533" s="159"/>
      <c r="AT533" s="159"/>
      <c r="AU533" s="159"/>
      <c r="AV533" s="159"/>
      <c r="AW533" s="159"/>
      <c r="AX533" s="159"/>
      <c r="AY533" s="159"/>
      <c r="AZ533" s="159"/>
      <c r="BA533" s="159"/>
      <c r="BB533" s="159"/>
      <c r="BC533" s="159"/>
      <c r="BD533" s="159"/>
      <c r="BE533" s="159"/>
      <c r="BF533" s="159"/>
      <c r="BG533" s="159"/>
      <c r="BH533" s="159"/>
      <c r="BI533" s="159"/>
      <c r="BJ533" s="159"/>
      <c r="BK533" s="159"/>
      <c r="BL533" s="159"/>
      <c r="BM533" s="159"/>
      <c r="BN533" s="159"/>
      <c r="BO533" s="159"/>
      <c r="BP533" s="159"/>
      <c r="BQ533" s="159"/>
      <c r="BR533" s="159"/>
      <c r="BS533" s="159"/>
      <c r="BT533" s="159"/>
      <c r="BU533" s="159"/>
      <c r="BV533" s="159"/>
      <c r="BW533" s="159"/>
      <c r="BX533" s="159"/>
      <c r="BY533" s="159"/>
      <c r="BZ533" s="159"/>
      <c r="CA533" s="159"/>
      <c r="CB533" s="159"/>
      <c r="CC533" s="159"/>
      <c r="CD533" s="159"/>
      <c r="CE533" s="159"/>
      <c r="CF533" s="159"/>
      <c r="CG533" s="159"/>
      <c r="CH533" s="159"/>
      <c r="CI533" s="159"/>
      <c r="CJ533" s="159"/>
      <c r="CK533" s="159"/>
      <c r="CL533" s="159"/>
      <c r="CM533" s="159"/>
      <c r="CN533" s="159"/>
      <c r="CO533" s="159"/>
      <c r="CP533" s="159"/>
      <c r="CQ533" s="159"/>
      <c r="CR533" s="159"/>
      <c r="CS533" s="159"/>
      <c r="CT533" s="159"/>
      <c r="CU533" s="159"/>
      <c r="CV533" s="159"/>
      <c r="CW533" s="159"/>
      <c r="CX533" s="159"/>
      <c r="CY533" s="159"/>
      <c r="CZ533" s="159"/>
      <c r="DA533" s="159"/>
      <c r="DB533" s="159"/>
      <c r="DC533" s="159"/>
      <c r="DD533" s="159"/>
      <c r="DE533" s="159"/>
      <c r="DF533" s="159"/>
      <c r="DG533" s="159"/>
      <c r="DH533" s="159"/>
      <c r="DI533" s="159"/>
      <c r="DJ533" s="159"/>
      <c r="DK533" s="159"/>
      <c r="DL533" s="159"/>
      <c r="DM533" s="159"/>
      <c r="DN533" s="159"/>
      <c r="DO533" s="159"/>
      <c r="DP533" s="159"/>
      <c r="DQ533" s="159"/>
      <c r="DR533" s="159"/>
      <c r="DS533" s="159"/>
      <c r="DT533" s="159"/>
      <c r="DU533" s="159"/>
      <c r="DV533" s="159"/>
      <c r="DW533" s="159"/>
      <c r="DX533" s="159"/>
      <c r="DY533" s="159"/>
      <c r="DZ533" s="159"/>
      <c r="EA533" s="159"/>
      <c r="EB533" s="159"/>
      <c r="EC533" s="159"/>
      <c r="ED533" s="159"/>
      <c r="EE533" s="159"/>
      <c r="EF533" s="159"/>
      <c r="EG533" s="159"/>
      <c r="EH533" s="159"/>
      <c r="EI533" s="159"/>
      <c r="EJ533" s="159"/>
      <c r="EK533" s="159"/>
      <c r="EL533" s="159"/>
      <c r="EM533" s="159"/>
      <c r="EN533" s="159"/>
      <c r="EO533" s="159"/>
      <c r="EP533" s="159"/>
      <c r="EQ533" s="159"/>
      <c r="ER533" s="159"/>
      <c r="ES533" s="159"/>
      <c r="ET533" s="159"/>
      <c r="EU533" s="159"/>
      <c r="EV533" s="159"/>
      <c r="EW533" s="159"/>
      <c r="EX533" s="159"/>
      <c r="EY533" s="159"/>
      <c r="EZ533" s="159"/>
      <c r="FA533" s="159"/>
      <c r="FB533" s="159"/>
      <c r="FC533" s="159"/>
      <c r="FD533" s="159"/>
      <c r="FE533" s="159"/>
      <c r="FF533" s="159"/>
      <c r="FG533" s="159"/>
      <c r="FH533" s="159"/>
      <c r="FI533" s="159"/>
      <c r="FJ533" s="159"/>
      <c r="FK533" s="159"/>
      <c r="FL533" s="159"/>
      <c r="FM533" s="159"/>
      <c r="FN533" s="159"/>
      <c r="FO533" s="159"/>
      <c r="FP533" s="159"/>
      <c r="FQ533" s="159"/>
      <c r="FR533" s="159"/>
      <c r="FS533" s="159"/>
      <c r="FT533" s="159"/>
      <c r="FU533" s="159"/>
      <c r="FV533" s="159"/>
      <c r="FW533" s="159"/>
      <c r="FX533" s="159"/>
      <c r="FY533" s="159"/>
      <c r="FZ533" s="159"/>
      <c r="GA533" s="159"/>
      <c r="GB533" s="159"/>
      <c r="GC533" s="159"/>
      <c r="GD533" s="159"/>
      <c r="GE533" s="159"/>
      <c r="GF533" s="159"/>
      <c r="GG533" s="159"/>
      <c r="GH533" s="159"/>
    </row>
    <row r="534" customFormat="false" ht="12.75" hidden="false" customHeight="false" outlineLevel="0" collapsed="false">
      <c r="A534" s="168"/>
      <c r="B534" s="149"/>
      <c r="C534" s="149"/>
      <c r="D534" s="149"/>
      <c r="E534" s="149"/>
      <c r="F534" s="149"/>
      <c r="G534" s="149"/>
      <c r="H534" s="148"/>
      <c r="I534" s="170"/>
      <c r="R534" s="148"/>
      <c r="S534" s="158"/>
      <c r="T534" s="159"/>
      <c r="U534" s="159"/>
      <c r="V534" s="159"/>
      <c r="W534" s="159"/>
      <c r="X534" s="159"/>
      <c r="Y534" s="159"/>
      <c r="Z534" s="159"/>
      <c r="AA534" s="159"/>
      <c r="AB534" s="159"/>
      <c r="AC534" s="159"/>
      <c r="AD534" s="159"/>
      <c r="AE534" s="159"/>
      <c r="AF534" s="159"/>
      <c r="AG534" s="159"/>
      <c r="AH534" s="159"/>
      <c r="AI534" s="159"/>
      <c r="AJ534" s="159"/>
      <c r="AK534" s="159"/>
      <c r="AL534" s="159"/>
      <c r="AM534" s="159"/>
      <c r="AN534" s="159"/>
      <c r="AO534" s="159"/>
      <c r="AP534" s="159"/>
      <c r="AQ534" s="159"/>
      <c r="AR534" s="159"/>
      <c r="AS534" s="159"/>
      <c r="AT534" s="159"/>
      <c r="AU534" s="159"/>
      <c r="AV534" s="159"/>
      <c r="AW534" s="159"/>
      <c r="AX534" s="159"/>
      <c r="AY534" s="159"/>
      <c r="AZ534" s="159"/>
      <c r="BA534" s="159"/>
      <c r="BB534" s="159"/>
      <c r="BC534" s="159"/>
      <c r="BD534" s="159"/>
      <c r="BE534" s="159"/>
      <c r="BF534" s="159"/>
      <c r="BG534" s="159"/>
      <c r="BH534" s="159"/>
      <c r="BI534" s="159"/>
      <c r="BJ534" s="159"/>
      <c r="BK534" s="159"/>
      <c r="BL534" s="159"/>
      <c r="BM534" s="159"/>
      <c r="BN534" s="159"/>
      <c r="BO534" s="159"/>
      <c r="BP534" s="159"/>
      <c r="BQ534" s="159"/>
      <c r="BR534" s="159"/>
      <c r="BS534" s="159"/>
      <c r="BT534" s="159"/>
      <c r="BU534" s="159"/>
      <c r="BV534" s="159"/>
      <c r="BW534" s="159"/>
      <c r="BX534" s="159"/>
      <c r="BY534" s="159"/>
      <c r="BZ534" s="159"/>
      <c r="CA534" s="159"/>
      <c r="CB534" s="159"/>
      <c r="CC534" s="159"/>
      <c r="CD534" s="159"/>
      <c r="CE534" s="159"/>
      <c r="CF534" s="159"/>
      <c r="CG534" s="159"/>
      <c r="CH534" s="159"/>
      <c r="CI534" s="159"/>
      <c r="CJ534" s="159"/>
      <c r="CK534" s="159"/>
      <c r="CL534" s="159"/>
      <c r="CM534" s="159"/>
      <c r="CN534" s="159"/>
      <c r="CO534" s="159"/>
      <c r="CP534" s="159"/>
      <c r="CQ534" s="159"/>
      <c r="CR534" s="159"/>
      <c r="CS534" s="159"/>
      <c r="CT534" s="159"/>
      <c r="CU534" s="159"/>
      <c r="CV534" s="159"/>
      <c r="CW534" s="159"/>
      <c r="CX534" s="159"/>
      <c r="CY534" s="159"/>
      <c r="CZ534" s="159"/>
      <c r="DA534" s="159"/>
      <c r="DB534" s="159"/>
      <c r="DC534" s="159"/>
      <c r="DD534" s="159"/>
      <c r="DE534" s="159"/>
      <c r="DF534" s="159"/>
      <c r="DG534" s="159"/>
      <c r="DH534" s="159"/>
      <c r="DI534" s="159"/>
      <c r="DJ534" s="159"/>
      <c r="DK534" s="159"/>
      <c r="DL534" s="159"/>
      <c r="DM534" s="159"/>
      <c r="DN534" s="159"/>
      <c r="DO534" s="159"/>
      <c r="DP534" s="159"/>
      <c r="DQ534" s="159"/>
      <c r="DR534" s="159"/>
      <c r="DS534" s="159"/>
      <c r="DT534" s="159"/>
      <c r="DU534" s="159"/>
      <c r="DV534" s="159"/>
      <c r="DW534" s="159"/>
      <c r="DX534" s="159"/>
      <c r="DY534" s="159"/>
      <c r="DZ534" s="159"/>
      <c r="EA534" s="159"/>
      <c r="EB534" s="159"/>
      <c r="EC534" s="159"/>
      <c r="ED534" s="159"/>
      <c r="EE534" s="159"/>
      <c r="EF534" s="159"/>
      <c r="EG534" s="159"/>
      <c r="EH534" s="159"/>
      <c r="EI534" s="159"/>
      <c r="EJ534" s="159"/>
      <c r="EK534" s="159"/>
      <c r="EL534" s="159"/>
      <c r="EM534" s="159"/>
      <c r="EN534" s="159"/>
      <c r="EO534" s="159"/>
      <c r="EP534" s="159"/>
      <c r="EQ534" s="159"/>
      <c r="ER534" s="159"/>
      <c r="ES534" s="159"/>
      <c r="ET534" s="159"/>
      <c r="EU534" s="159"/>
      <c r="EV534" s="159"/>
      <c r="EW534" s="159"/>
      <c r="EX534" s="159"/>
      <c r="EY534" s="159"/>
      <c r="EZ534" s="159"/>
      <c r="FA534" s="159"/>
      <c r="FB534" s="159"/>
      <c r="FC534" s="159"/>
      <c r="FD534" s="159"/>
      <c r="FE534" s="159"/>
      <c r="FF534" s="159"/>
      <c r="FG534" s="159"/>
      <c r="FH534" s="159"/>
      <c r="FI534" s="159"/>
      <c r="FJ534" s="159"/>
      <c r="FK534" s="159"/>
      <c r="FL534" s="159"/>
      <c r="FM534" s="159"/>
      <c r="FN534" s="159"/>
      <c r="FO534" s="159"/>
      <c r="FP534" s="159"/>
      <c r="FQ534" s="159"/>
      <c r="FR534" s="159"/>
      <c r="FS534" s="159"/>
      <c r="FT534" s="159"/>
      <c r="FU534" s="159"/>
      <c r="FV534" s="159"/>
      <c r="FW534" s="159"/>
      <c r="FX534" s="159"/>
      <c r="FY534" s="159"/>
      <c r="FZ534" s="159"/>
      <c r="GA534" s="159"/>
      <c r="GB534" s="159"/>
      <c r="GC534" s="159"/>
      <c r="GD534" s="159"/>
      <c r="GE534" s="159"/>
      <c r="GF534" s="159"/>
      <c r="GG534" s="159"/>
      <c r="GH534" s="159"/>
    </row>
    <row r="535" customFormat="false" ht="12.75" hidden="false" customHeight="false" outlineLevel="0" collapsed="false">
      <c r="A535" s="168"/>
      <c r="B535" s="149"/>
      <c r="C535" s="149"/>
      <c r="D535" s="149"/>
      <c r="E535" s="149"/>
      <c r="F535" s="149"/>
      <c r="G535" s="149"/>
      <c r="H535" s="148"/>
      <c r="I535" s="170"/>
      <c r="R535" s="148"/>
      <c r="S535" s="158"/>
      <c r="T535" s="159"/>
      <c r="U535" s="159"/>
      <c r="V535" s="159"/>
      <c r="W535" s="159"/>
      <c r="X535" s="159"/>
      <c r="Y535" s="159"/>
      <c r="Z535" s="159"/>
      <c r="AA535" s="159"/>
      <c r="AB535" s="159"/>
      <c r="AC535" s="159"/>
      <c r="AD535" s="159"/>
      <c r="AE535" s="159"/>
      <c r="AF535" s="159"/>
      <c r="AG535" s="159"/>
      <c r="AH535" s="159"/>
      <c r="AI535" s="159"/>
      <c r="AJ535" s="159"/>
      <c r="AK535" s="159"/>
      <c r="AL535" s="159"/>
      <c r="AM535" s="159"/>
      <c r="AN535" s="159"/>
      <c r="AO535" s="159"/>
      <c r="AP535" s="159"/>
      <c r="AQ535" s="159"/>
      <c r="AR535" s="159"/>
      <c r="AS535" s="159"/>
      <c r="AT535" s="159"/>
      <c r="AU535" s="159"/>
      <c r="AV535" s="159"/>
      <c r="AW535" s="159"/>
      <c r="AX535" s="159"/>
      <c r="AY535" s="159"/>
      <c r="AZ535" s="159"/>
      <c r="BA535" s="159"/>
      <c r="BB535" s="159"/>
      <c r="BC535" s="159"/>
      <c r="BD535" s="159"/>
      <c r="BE535" s="159"/>
      <c r="BF535" s="159"/>
      <c r="BG535" s="159"/>
      <c r="BH535" s="159"/>
      <c r="BI535" s="159"/>
      <c r="BJ535" s="159"/>
      <c r="BK535" s="159"/>
      <c r="BL535" s="159"/>
      <c r="BM535" s="159"/>
      <c r="BN535" s="159"/>
      <c r="BO535" s="159"/>
      <c r="BP535" s="159"/>
      <c r="BQ535" s="159"/>
      <c r="BR535" s="159"/>
      <c r="BS535" s="159"/>
      <c r="BT535" s="159"/>
      <c r="BU535" s="159"/>
      <c r="BV535" s="159"/>
      <c r="BW535" s="159"/>
      <c r="BX535" s="159"/>
      <c r="BY535" s="159"/>
      <c r="BZ535" s="159"/>
      <c r="CA535" s="159"/>
      <c r="CB535" s="159"/>
      <c r="CC535" s="159"/>
      <c r="CD535" s="159"/>
      <c r="CE535" s="159"/>
      <c r="CF535" s="159"/>
      <c r="CG535" s="159"/>
      <c r="CH535" s="159"/>
      <c r="CI535" s="159"/>
      <c r="CJ535" s="159"/>
      <c r="CK535" s="159"/>
      <c r="CL535" s="159"/>
      <c r="CM535" s="159"/>
      <c r="CN535" s="159"/>
      <c r="CO535" s="159"/>
      <c r="CP535" s="159"/>
      <c r="CQ535" s="159"/>
      <c r="CR535" s="159"/>
      <c r="CS535" s="159"/>
      <c r="CT535" s="159"/>
      <c r="CU535" s="159"/>
      <c r="CV535" s="159"/>
      <c r="CW535" s="159"/>
      <c r="CX535" s="159"/>
      <c r="CY535" s="159"/>
      <c r="CZ535" s="159"/>
      <c r="DA535" s="159"/>
      <c r="DB535" s="159"/>
      <c r="DC535" s="159"/>
      <c r="DD535" s="159"/>
      <c r="DE535" s="159"/>
      <c r="DF535" s="159"/>
      <c r="DG535" s="159"/>
      <c r="DH535" s="159"/>
      <c r="DI535" s="159"/>
      <c r="DJ535" s="159"/>
      <c r="DK535" s="159"/>
      <c r="DL535" s="159"/>
      <c r="DM535" s="159"/>
      <c r="DN535" s="159"/>
      <c r="DO535" s="159"/>
      <c r="DP535" s="159"/>
      <c r="DQ535" s="159"/>
      <c r="DR535" s="159"/>
      <c r="DS535" s="159"/>
      <c r="DT535" s="159"/>
      <c r="DU535" s="159"/>
      <c r="DV535" s="159"/>
      <c r="DW535" s="159"/>
      <c r="DX535" s="159"/>
      <c r="DY535" s="159"/>
      <c r="DZ535" s="159"/>
      <c r="EA535" s="159"/>
      <c r="EB535" s="159"/>
      <c r="EC535" s="159"/>
      <c r="ED535" s="159"/>
      <c r="EE535" s="159"/>
      <c r="EF535" s="159"/>
      <c r="EG535" s="159"/>
      <c r="EH535" s="159"/>
      <c r="EI535" s="159"/>
      <c r="EJ535" s="159"/>
      <c r="EK535" s="159"/>
      <c r="EL535" s="159"/>
      <c r="EM535" s="159"/>
      <c r="EN535" s="159"/>
      <c r="EO535" s="159"/>
      <c r="EP535" s="159"/>
      <c r="EQ535" s="159"/>
      <c r="ER535" s="159"/>
      <c r="ES535" s="159"/>
      <c r="ET535" s="159"/>
      <c r="EU535" s="159"/>
      <c r="EV535" s="159"/>
      <c r="EW535" s="159"/>
      <c r="EX535" s="159"/>
      <c r="EY535" s="159"/>
      <c r="EZ535" s="159"/>
      <c r="FA535" s="159"/>
      <c r="FB535" s="159"/>
      <c r="FC535" s="159"/>
      <c r="FD535" s="159"/>
      <c r="FE535" s="159"/>
      <c r="FF535" s="159"/>
      <c r="FG535" s="159"/>
      <c r="FH535" s="159"/>
      <c r="FI535" s="159"/>
      <c r="FJ535" s="159"/>
      <c r="FK535" s="159"/>
      <c r="FL535" s="159"/>
      <c r="FM535" s="159"/>
      <c r="FN535" s="159"/>
      <c r="FO535" s="159"/>
      <c r="FP535" s="159"/>
      <c r="FQ535" s="159"/>
      <c r="FR535" s="159"/>
      <c r="FS535" s="159"/>
      <c r="FT535" s="159"/>
      <c r="FU535" s="159"/>
      <c r="FV535" s="159"/>
      <c r="FW535" s="159"/>
      <c r="FX535" s="159"/>
      <c r="FY535" s="159"/>
      <c r="FZ535" s="159"/>
      <c r="GA535" s="159"/>
      <c r="GB535" s="159"/>
      <c r="GC535" s="159"/>
      <c r="GD535" s="159"/>
      <c r="GE535" s="159"/>
      <c r="GF535" s="159"/>
      <c r="GG535" s="159"/>
      <c r="GH535" s="159"/>
    </row>
    <row r="536" customFormat="false" ht="12.75" hidden="false" customHeight="false" outlineLevel="0" collapsed="false">
      <c r="A536" s="168"/>
      <c r="B536" s="149"/>
      <c r="C536" s="149"/>
      <c r="D536" s="149"/>
      <c r="E536" s="149"/>
      <c r="F536" s="149"/>
      <c r="G536" s="149"/>
      <c r="H536" s="148"/>
      <c r="I536" s="170"/>
      <c r="R536" s="148"/>
      <c r="S536" s="158"/>
      <c r="T536" s="159"/>
      <c r="U536" s="159"/>
      <c r="V536" s="159"/>
      <c r="W536" s="159"/>
      <c r="X536" s="159"/>
      <c r="Y536" s="159"/>
      <c r="Z536" s="159"/>
      <c r="AA536" s="159"/>
      <c r="AB536" s="159"/>
      <c r="AC536" s="159"/>
      <c r="AD536" s="159"/>
      <c r="AE536" s="159"/>
      <c r="AF536" s="159"/>
      <c r="AG536" s="159"/>
      <c r="AH536" s="159"/>
      <c r="AI536" s="159"/>
      <c r="AJ536" s="159"/>
      <c r="AK536" s="159"/>
      <c r="AL536" s="159"/>
      <c r="AM536" s="159"/>
      <c r="AN536" s="159"/>
      <c r="AO536" s="159"/>
      <c r="AP536" s="159"/>
      <c r="AQ536" s="159"/>
      <c r="AR536" s="159"/>
      <c r="AS536" s="159"/>
      <c r="AT536" s="159"/>
      <c r="AU536" s="159"/>
      <c r="AV536" s="159"/>
      <c r="AW536" s="159"/>
      <c r="AX536" s="159"/>
      <c r="AY536" s="159"/>
      <c r="AZ536" s="159"/>
      <c r="BA536" s="159"/>
      <c r="BB536" s="159"/>
      <c r="BC536" s="159"/>
      <c r="BD536" s="159"/>
      <c r="BE536" s="159"/>
      <c r="BF536" s="159"/>
      <c r="BG536" s="159"/>
      <c r="BH536" s="159"/>
      <c r="BI536" s="159"/>
      <c r="BJ536" s="159"/>
      <c r="BK536" s="159"/>
      <c r="BL536" s="159"/>
      <c r="BM536" s="159"/>
      <c r="BN536" s="159"/>
      <c r="BO536" s="159"/>
      <c r="BP536" s="159"/>
      <c r="BQ536" s="159"/>
      <c r="BR536" s="159"/>
      <c r="BS536" s="159"/>
      <c r="BT536" s="159"/>
      <c r="BU536" s="159"/>
      <c r="BV536" s="159"/>
      <c r="BW536" s="159"/>
      <c r="BX536" s="159"/>
      <c r="BY536" s="159"/>
      <c r="BZ536" s="159"/>
      <c r="CA536" s="159"/>
      <c r="CB536" s="159"/>
      <c r="CC536" s="159"/>
      <c r="CD536" s="159"/>
      <c r="CE536" s="159"/>
      <c r="CF536" s="159"/>
      <c r="CG536" s="159"/>
      <c r="CH536" s="159"/>
      <c r="CI536" s="159"/>
      <c r="CJ536" s="159"/>
      <c r="CK536" s="159"/>
      <c r="CL536" s="159"/>
      <c r="CM536" s="159"/>
      <c r="CN536" s="159"/>
      <c r="CO536" s="159"/>
      <c r="CP536" s="159"/>
      <c r="CQ536" s="159"/>
      <c r="CR536" s="159"/>
      <c r="CS536" s="159"/>
      <c r="CT536" s="159"/>
      <c r="CU536" s="159"/>
      <c r="CV536" s="159"/>
      <c r="CW536" s="159"/>
      <c r="CX536" s="159"/>
      <c r="CY536" s="159"/>
      <c r="CZ536" s="159"/>
      <c r="DA536" s="159"/>
      <c r="DB536" s="159"/>
      <c r="DC536" s="159"/>
      <c r="DD536" s="159"/>
      <c r="DE536" s="159"/>
      <c r="DF536" s="159"/>
      <c r="DG536" s="159"/>
      <c r="DH536" s="159"/>
      <c r="DI536" s="159"/>
      <c r="DJ536" s="159"/>
      <c r="DK536" s="159"/>
      <c r="DL536" s="159"/>
      <c r="DM536" s="159"/>
      <c r="DN536" s="159"/>
      <c r="DO536" s="159"/>
      <c r="DP536" s="159"/>
      <c r="DQ536" s="159"/>
      <c r="DR536" s="159"/>
      <c r="DS536" s="159"/>
      <c r="DT536" s="159"/>
      <c r="DU536" s="159"/>
      <c r="DV536" s="159"/>
      <c r="DW536" s="159"/>
      <c r="DX536" s="159"/>
      <c r="DY536" s="159"/>
      <c r="DZ536" s="159"/>
      <c r="EA536" s="159"/>
      <c r="EB536" s="159"/>
      <c r="EC536" s="159"/>
      <c r="ED536" s="159"/>
      <c r="EE536" s="159"/>
      <c r="EF536" s="159"/>
      <c r="EG536" s="159"/>
      <c r="EH536" s="159"/>
      <c r="EI536" s="159"/>
      <c r="EJ536" s="159"/>
      <c r="EK536" s="159"/>
      <c r="EL536" s="159"/>
      <c r="EM536" s="159"/>
      <c r="EN536" s="159"/>
      <c r="EO536" s="159"/>
      <c r="EP536" s="159"/>
      <c r="EQ536" s="159"/>
      <c r="ER536" s="159"/>
      <c r="ES536" s="159"/>
      <c r="ET536" s="159"/>
      <c r="EU536" s="159"/>
      <c r="EV536" s="159"/>
      <c r="EW536" s="159"/>
      <c r="EX536" s="159"/>
      <c r="EY536" s="159"/>
      <c r="EZ536" s="159"/>
      <c r="FA536" s="159"/>
      <c r="FB536" s="159"/>
      <c r="FC536" s="159"/>
      <c r="FD536" s="159"/>
      <c r="FE536" s="159"/>
      <c r="FF536" s="159"/>
      <c r="FG536" s="159"/>
      <c r="FH536" s="159"/>
      <c r="FI536" s="159"/>
      <c r="FJ536" s="159"/>
      <c r="FK536" s="159"/>
      <c r="FL536" s="159"/>
      <c r="FM536" s="159"/>
      <c r="FN536" s="159"/>
      <c r="FO536" s="159"/>
      <c r="FP536" s="159"/>
      <c r="FQ536" s="159"/>
      <c r="FR536" s="159"/>
      <c r="FS536" s="159"/>
      <c r="FT536" s="159"/>
      <c r="FU536" s="159"/>
      <c r="FV536" s="159"/>
      <c r="FW536" s="159"/>
      <c r="FX536" s="159"/>
      <c r="FY536" s="159"/>
      <c r="FZ536" s="159"/>
      <c r="GA536" s="159"/>
      <c r="GB536" s="159"/>
      <c r="GC536" s="159"/>
      <c r="GD536" s="159"/>
      <c r="GE536" s="159"/>
      <c r="GF536" s="159"/>
      <c r="GG536" s="159"/>
      <c r="GH536" s="159"/>
    </row>
    <row r="537" customFormat="false" ht="12.75" hidden="false" customHeight="false" outlineLevel="0" collapsed="false">
      <c r="A537" s="168"/>
      <c r="B537" s="149"/>
      <c r="C537" s="149"/>
      <c r="D537" s="149"/>
      <c r="E537" s="149"/>
      <c r="F537" s="149"/>
      <c r="G537" s="149"/>
      <c r="H537" s="148"/>
      <c r="I537" s="170"/>
      <c r="R537" s="148"/>
      <c r="S537" s="158"/>
      <c r="T537" s="159"/>
      <c r="U537" s="159"/>
      <c r="V537" s="159"/>
      <c r="W537" s="159"/>
      <c r="X537" s="159"/>
      <c r="Y537" s="159"/>
      <c r="Z537" s="159"/>
      <c r="AA537" s="159"/>
      <c r="AB537" s="159"/>
      <c r="AC537" s="159"/>
      <c r="AD537" s="159"/>
      <c r="AE537" s="159"/>
      <c r="AF537" s="159"/>
      <c r="AG537" s="159"/>
      <c r="AH537" s="159"/>
      <c r="AI537" s="159"/>
      <c r="AJ537" s="159"/>
      <c r="AK537" s="159"/>
      <c r="AL537" s="159"/>
      <c r="AM537" s="159"/>
      <c r="AN537" s="159"/>
      <c r="AO537" s="159"/>
      <c r="AP537" s="159"/>
      <c r="AQ537" s="159"/>
      <c r="AR537" s="159"/>
      <c r="AS537" s="159"/>
      <c r="AT537" s="159"/>
      <c r="AU537" s="159"/>
      <c r="AV537" s="159"/>
      <c r="AW537" s="159"/>
      <c r="AX537" s="159"/>
      <c r="AY537" s="159"/>
      <c r="AZ537" s="159"/>
      <c r="BA537" s="159"/>
      <c r="BB537" s="159"/>
      <c r="BC537" s="159"/>
      <c r="BD537" s="159"/>
      <c r="BE537" s="159"/>
      <c r="BF537" s="159"/>
      <c r="BG537" s="159"/>
      <c r="BH537" s="159"/>
      <c r="BI537" s="159"/>
      <c r="BJ537" s="159"/>
      <c r="BK537" s="159"/>
      <c r="BL537" s="159"/>
      <c r="BM537" s="159"/>
      <c r="BN537" s="159"/>
      <c r="BO537" s="159"/>
      <c r="BP537" s="159"/>
      <c r="BQ537" s="159"/>
      <c r="BR537" s="159"/>
      <c r="BS537" s="159"/>
      <c r="BT537" s="159"/>
      <c r="BU537" s="159"/>
      <c r="BV537" s="159"/>
      <c r="BW537" s="159"/>
      <c r="BX537" s="159"/>
      <c r="BY537" s="159"/>
      <c r="BZ537" s="159"/>
      <c r="CA537" s="159"/>
      <c r="CB537" s="159"/>
      <c r="CC537" s="159"/>
      <c r="CD537" s="159"/>
      <c r="CE537" s="159"/>
      <c r="CF537" s="159"/>
      <c r="CG537" s="159"/>
      <c r="CH537" s="159"/>
      <c r="CI537" s="159"/>
      <c r="CJ537" s="159"/>
      <c r="CK537" s="159"/>
      <c r="CL537" s="159"/>
      <c r="CM537" s="159"/>
      <c r="CN537" s="159"/>
      <c r="CO537" s="159"/>
      <c r="CP537" s="159"/>
      <c r="CQ537" s="159"/>
      <c r="CR537" s="159"/>
      <c r="CS537" s="159"/>
      <c r="CT537" s="159"/>
      <c r="CU537" s="159"/>
      <c r="CV537" s="159"/>
      <c r="CW537" s="159"/>
      <c r="CX537" s="159"/>
      <c r="CY537" s="159"/>
      <c r="CZ537" s="159"/>
      <c r="DA537" s="159"/>
      <c r="DB537" s="159"/>
      <c r="DC537" s="159"/>
      <c r="DD537" s="159"/>
      <c r="DE537" s="159"/>
      <c r="DF537" s="159"/>
      <c r="DG537" s="159"/>
      <c r="DH537" s="159"/>
      <c r="DI537" s="159"/>
      <c r="DJ537" s="159"/>
      <c r="DK537" s="159"/>
      <c r="DL537" s="159"/>
      <c r="DM537" s="159"/>
      <c r="DN537" s="159"/>
      <c r="DO537" s="159"/>
      <c r="DP537" s="159"/>
      <c r="DQ537" s="159"/>
      <c r="DR537" s="159"/>
      <c r="DS537" s="159"/>
      <c r="DT537" s="159"/>
      <c r="DU537" s="159"/>
      <c r="DV537" s="159"/>
      <c r="DW537" s="159"/>
      <c r="DX537" s="159"/>
      <c r="DY537" s="159"/>
      <c r="DZ537" s="159"/>
      <c r="EA537" s="159"/>
      <c r="EB537" s="159"/>
      <c r="EC537" s="159"/>
      <c r="ED537" s="159"/>
      <c r="EE537" s="159"/>
      <c r="EF537" s="159"/>
      <c r="EG537" s="159"/>
      <c r="EH537" s="159"/>
      <c r="EI537" s="159"/>
      <c r="EJ537" s="159"/>
      <c r="EK537" s="159"/>
      <c r="EL537" s="159"/>
      <c r="EM537" s="159"/>
      <c r="EN537" s="159"/>
      <c r="EO537" s="159"/>
      <c r="EP537" s="159"/>
      <c r="EQ537" s="159"/>
      <c r="ER537" s="159"/>
      <c r="ES537" s="159"/>
      <c r="ET537" s="159"/>
      <c r="EU537" s="159"/>
      <c r="EV537" s="159"/>
      <c r="EW537" s="159"/>
      <c r="EX537" s="159"/>
      <c r="EY537" s="159"/>
      <c r="EZ537" s="159"/>
      <c r="FA537" s="159"/>
      <c r="FB537" s="159"/>
      <c r="FC537" s="159"/>
      <c r="FD537" s="159"/>
      <c r="FE537" s="159"/>
      <c r="FF537" s="159"/>
      <c r="FG537" s="159"/>
      <c r="FH537" s="159"/>
      <c r="FI537" s="159"/>
      <c r="FJ537" s="159"/>
      <c r="FK537" s="159"/>
      <c r="FL537" s="159"/>
      <c r="FM537" s="159"/>
      <c r="FN537" s="159"/>
      <c r="FO537" s="159"/>
      <c r="FP537" s="159"/>
      <c r="FQ537" s="159"/>
      <c r="FR537" s="159"/>
      <c r="FS537" s="159"/>
      <c r="FT537" s="159"/>
      <c r="FU537" s="159"/>
      <c r="FV537" s="159"/>
      <c r="FW537" s="159"/>
      <c r="FX537" s="159"/>
      <c r="FY537" s="159"/>
      <c r="FZ537" s="159"/>
      <c r="GA537" s="159"/>
      <c r="GB537" s="159"/>
      <c r="GC537" s="159"/>
      <c r="GD537" s="159"/>
      <c r="GE537" s="159"/>
      <c r="GF537" s="159"/>
      <c r="GG537" s="159"/>
      <c r="GH537" s="159"/>
    </row>
    <row r="538" customFormat="false" ht="12.75" hidden="false" customHeight="false" outlineLevel="0" collapsed="false">
      <c r="A538" s="168"/>
      <c r="B538" s="149"/>
      <c r="C538" s="149"/>
      <c r="D538" s="149"/>
      <c r="E538" s="149"/>
      <c r="F538" s="149"/>
      <c r="G538" s="149"/>
      <c r="H538" s="148"/>
      <c r="I538" s="170"/>
      <c r="R538" s="148"/>
      <c r="S538" s="158"/>
      <c r="T538" s="159"/>
      <c r="U538" s="159"/>
      <c r="V538" s="159"/>
      <c r="W538" s="159"/>
      <c r="X538" s="159"/>
      <c r="Y538" s="159"/>
      <c r="Z538" s="159"/>
      <c r="AA538" s="159"/>
      <c r="AB538" s="159"/>
      <c r="AC538" s="159"/>
      <c r="AD538" s="159"/>
      <c r="AE538" s="159"/>
      <c r="AF538" s="159"/>
      <c r="AG538" s="159"/>
      <c r="AH538" s="159"/>
      <c r="AI538" s="159"/>
      <c r="AJ538" s="159"/>
      <c r="AK538" s="159"/>
      <c r="AL538" s="159"/>
      <c r="AM538" s="159"/>
      <c r="AN538" s="159"/>
      <c r="AO538" s="159"/>
      <c r="AP538" s="159"/>
      <c r="AQ538" s="159"/>
      <c r="AR538" s="159"/>
      <c r="AS538" s="159"/>
      <c r="AT538" s="159"/>
      <c r="AU538" s="159"/>
      <c r="AV538" s="159"/>
      <c r="AW538" s="159"/>
      <c r="AX538" s="159"/>
      <c r="AY538" s="159"/>
      <c r="AZ538" s="159"/>
      <c r="BA538" s="159"/>
      <c r="BB538" s="159"/>
      <c r="BC538" s="159"/>
      <c r="BD538" s="159"/>
      <c r="BE538" s="159"/>
      <c r="BF538" s="159"/>
      <c r="BG538" s="159"/>
      <c r="BH538" s="159"/>
      <c r="BI538" s="159"/>
      <c r="BJ538" s="159"/>
      <c r="BK538" s="159"/>
      <c r="BL538" s="159"/>
      <c r="BM538" s="159"/>
      <c r="BN538" s="159"/>
      <c r="BO538" s="159"/>
      <c r="BP538" s="159"/>
      <c r="BQ538" s="159"/>
      <c r="BR538" s="159"/>
      <c r="BS538" s="159"/>
      <c r="BT538" s="159"/>
      <c r="BU538" s="159"/>
      <c r="BV538" s="159"/>
      <c r="BW538" s="159"/>
      <c r="BX538" s="159"/>
      <c r="BY538" s="159"/>
      <c r="BZ538" s="159"/>
      <c r="CA538" s="159"/>
      <c r="CB538" s="159"/>
      <c r="CC538" s="159"/>
      <c r="CD538" s="159"/>
      <c r="CE538" s="159"/>
      <c r="CF538" s="159"/>
      <c r="CG538" s="159"/>
      <c r="CH538" s="159"/>
      <c r="CI538" s="159"/>
      <c r="CJ538" s="159"/>
      <c r="CK538" s="159"/>
      <c r="CL538" s="159"/>
      <c r="CM538" s="159"/>
      <c r="CN538" s="159"/>
      <c r="CO538" s="159"/>
      <c r="CP538" s="159"/>
      <c r="CQ538" s="159"/>
      <c r="CR538" s="159"/>
      <c r="CS538" s="159"/>
      <c r="CT538" s="159"/>
      <c r="CU538" s="159"/>
      <c r="CV538" s="159"/>
      <c r="CW538" s="159"/>
      <c r="CX538" s="159"/>
      <c r="CY538" s="159"/>
      <c r="CZ538" s="159"/>
      <c r="DA538" s="159"/>
      <c r="DB538" s="159"/>
      <c r="DC538" s="159"/>
      <c r="DD538" s="159"/>
      <c r="DE538" s="159"/>
      <c r="DF538" s="159"/>
      <c r="DG538" s="159"/>
      <c r="DH538" s="159"/>
      <c r="DI538" s="159"/>
      <c r="DJ538" s="159"/>
      <c r="DK538" s="159"/>
      <c r="DL538" s="159"/>
      <c r="DM538" s="159"/>
      <c r="DN538" s="159"/>
      <c r="DO538" s="159"/>
      <c r="DP538" s="159"/>
      <c r="DQ538" s="159"/>
      <c r="DR538" s="159"/>
      <c r="DS538" s="159"/>
      <c r="DT538" s="159"/>
      <c r="DU538" s="159"/>
      <c r="DV538" s="159"/>
      <c r="DW538" s="159"/>
      <c r="DX538" s="159"/>
      <c r="DY538" s="159"/>
      <c r="DZ538" s="159"/>
      <c r="EA538" s="159"/>
      <c r="EB538" s="159"/>
      <c r="EC538" s="159"/>
      <c r="ED538" s="159"/>
      <c r="EE538" s="159"/>
      <c r="EF538" s="159"/>
      <c r="EG538" s="159"/>
      <c r="EH538" s="159"/>
      <c r="EI538" s="159"/>
      <c r="EJ538" s="159"/>
      <c r="EK538" s="159"/>
      <c r="EL538" s="159"/>
      <c r="EM538" s="159"/>
      <c r="EN538" s="159"/>
      <c r="EO538" s="159"/>
      <c r="EP538" s="159"/>
      <c r="EQ538" s="159"/>
      <c r="ER538" s="159"/>
      <c r="ES538" s="159"/>
      <c r="ET538" s="159"/>
      <c r="EU538" s="159"/>
      <c r="EV538" s="159"/>
      <c r="EW538" s="159"/>
      <c r="EX538" s="159"/>
      <c r="EY538" s="159"/>
      <c r="EZ538" s="159"/>
      <c r="FA538" s="159"/>
      <c r="FB538" s="159"/>
      <c r="FC538" s="159"/>
      <c r="FD538" s="159"/>
      <c r="FE538" s="159"/>
      <c r="FF538" s="159"/>
      <c r="FG538" s="159"/>
      <c r="FH538" s="159"/>
      <c r="FI538" s="159"/>
      <c r="FJ538" s="159"/>
      <c r="FK538" s="159"/>
      <c r="FL538" s="159"/>
      <c r="FM538" s="159"/>
      <c r="FN538" s="159"/>
      <c r="FO538" s="159"/>
      <c r="FP538" s="159"/>
      <c r="FQ538" s="159"/>
      <c r="FR538" s="159"/>
      <c r="FS538" s="159"/>
      <c r="FT538" s="159"/>
      <c r="FU538" s="159"/>
      <c r="FV538" s="159"/>
      <c r="FW538" s="159"/>
      <c r="FX538" s="159"/>
      <c r="FY538" s="159"/>
      <c r="FZ538" s="159"/>
      <c r="GA538" s="159"/>
      <c r="GB538" s="159"/>
      <c r="GC538" s="159"/>
      <c r="GD538" s="159"/>
      <c r="GE538" s="159"/>
      <c r="GF538" s="159"/>
      <c r="GG538" s="159"/>
      <c r="GH538" s="159"/>
    </row>
    <row r="539" customFormat="false" ht="12.75" hidden="false" customHeight="false" outlineLevel="0" collapsed="false">
      <c r="A539" s="168"/>
      <c r="B539" s="149"/>
      <c r="C539" s="149"/>
      <c r="D539" s="149"/>
      <c r="E539" s="149"/>
      <c r="F539" s="149"/>
      <c r="G539" s="149"/>
      <c r="H539" s="148"/>
      <c r="I539" s="170"/>
      <c r="R539" s="148"/>
      <c r="S539" s="158"/>
      <c r="T539" s="159"/>
      <c r="U539" s="159"/>
      <c r="V539" s="159"/>
      <c r="W539" s="159"/>
      <c r="X539" s="159"/>
      <c r="Y539" s="159"/>
      <c r="Z539" s="159"/>
      <c r="AA539" s="159"/>
      <c r="AB539" s="159"/>
      <c r="AC539" s="159"/>
      <c r="AD539" s="159"/>
      <c r="AE539" s="159"/>
      <c r="AF539" s="159"/>
      <c r="AG539" s="159"/>
      <c r="AH539" s="159"/>
      <c r="AI539" s="159"/>
      <c r="AJ539" s="159"/>
      <c r="AK539" s="159"/>
      <c r="AL539" s="159"/>
      <c r="AM539" s="159"/>
      <c r="AN539" s="159"/>
      <c r="AO539" s="159"/>
      <c r="AP539" s="159"/>
      <c r="AQ539" s="159"/>
      <c r="AR539" s="159"/>
      <c r="AS539" s="159"/>
      <c r="AT539" s="159"/>
      <c r="AU539" s="159"/>
      <c r="AV539" s="159"/>
      <c r="AW539" s="159"/>
      <c r="AX539" s="159"/>
      <c r="AY539" s="159"/>
      <c r="AZ539" s="159"/>
      <c r="BA539" s="159"/>
      <c r="BB539" s="159"/>
      <c r="BC539" s="159"/>
      <c r="BD539" s="159"/>
      <c r="BE539" s="159"/>
      <c r="BF539" s="159"/>
      <c r="BG539" s="159"/>
      <c r="BH539" s="159"/>
      <c r="BI539" s="159"/>
      <c r="BJ539" s="159"/>
      <c r="BK539" s="159"/>
      <c r="BL539" s="159"/>
      <c r="BM539" s="159"/>
      <c r="BN539" s="159"/>
      <c r="BO539" s="159"/>
      <c r="BP539" s="159"/>
      <c r="BQ539" s="159"/>
      <c r="BR539" s="159"/>
      <c r="BS539" s="159"/>
      <c r="BT539" s="159"/>
      <c r="BU539" s="159"/>
      <c r="BV539" s="159"/>
      <c r="BW539" s="159"/>
      <c r="BX539" s="159"/>
      <c r="BY539" s="159"/>
      <c r="BZ539" s="159"/>
      <c r="CA539" s="159"/>
      <c r="CB539" s="159"/>
      <c r="CC539" s="159"/>
      <c r="CD539" s="159"/>
      <c r="CE539" s="159"/>
      <c r="CF539" s="159"/>
      <c r="CG539" s="159"/>
      <c r="CH539" s="159"/>
      <c r="CI539" s="159"/>
      <c r="CJ539" s="159"/>
      <c r="CK539" s="159"/>
      <c r="CL539" s="159"/>
      <c r="CM539" s="159"/>
      <c r="CN539" s="159"/>
      <c r="CO539" s="159"/>
      <c r="CP539" s="159"/>
      <c r="CQ539" s="159"/>
      <c r="CR539" s="159"/>
      <c r="CS539" s="159"/>
      <c r="CT539" s="159"/>
      <c r="CU539" s="159"/>
      <c r="CV539" s="159"/>
      <c r="CW539" s="159"/>
      <c r="CX539" s="159"/>
      <c r="CY539" s="159"/>
      <c r="CZ539" s="159"/>
      <c r="DA539" s="159"/>
      <c r="DB539" s="159"/>
      <c r="DC539" s="159"/>
      <c r="DD539" s="159"/>
      <c r="DE539" s="159"/>
      <c r="DF539" s="159"/>
      <c r="DG539" s="159"/>
      <c r="DH539" s="159"/>
      <c r="DI539" s="159"/>
      <c r="DJ539" s="159"/>
      <c r="DK539" s="159"/>
      <c r="DL539" s="159"/>
      <c r="DM539" s="159"/>
      <c r="DN539" s="159"/>
      <c r="DO539" s="159"/>
      <c r="DP539" s="159"/>
      <c r="DQ539" s="159"/>
      <c r="DR539" s="159"/>
      <c r="DS539" s="159"/>
      <c r="DT539" s="159"/>
      <c r="DU539" s="159"/>
      <c r="DV539" s="159"/>
      <c r="DW539" s="159"/>
      <c r="DX539" s="159"/>
      <c r="DY539" s="159"/>
      <c r="DZ539" s="159"/>
      <c r="EA539" s="159"/>
      <c r="EB539" s="159"/>
      <c r="EC539" s="159"/>
      <c r="ED539" s="159"/>
      <c r="EE539" s="159"/>
      <c r="EF539" s="159"/>
      <c r="EG539" s="159"/>
      <c r="EH539" s="159"/>
      <c r="EI539" s="159"/>
      <c r="EJ539" s="159"/>
      <c r="EK539" s="159"/>
      <c r="EL539" s="159"/>
      <c r="EM539" s="159"/>
      <c r="EN539" s="159"/>
      <c r="EO539" s="159"/>
      <c r="EP539" s="159"/>
      <c r="EQ539" s="159"/>
      <c r="ER539" s="159"/>
      <c r="ES539" s="159"/>
      <c r="ET539" s="159"/>
      <c r="EU539" s="159"/>
      <c r="EV539" s="159"/>
      <c r="EW539" s="159"/>
      <c r="EX539" s="159"/>
      <c r="EY539" s="159"/>
      <c r="EZ539" s="159"/>
      <c r="FA539" s="159"/>
      <c r="FB539" s="159"/>
      <c r="FC539" s="159"/>
      <c r="FD539" s="159"/>
      <c r="FE539" s="159"/>
      <c r="FF539" s="159"/>
      <c r="FG539" s="159"/>
      <c r="FH539" s="159"/>
      <c r="FI539" s="159"/>
      <c r="FJ539" s="159"/>
      <c r="FK539" s="159"/>
      <c r="FL539" s="159"/>
      <c r="FM539" s="159"/>
      <c r="FN539" s="159"/>
      <c r="FO539" s="159"/>
      <c r="FP539" s="159"/>
      <c r="FQ539" s="159"/>
      <c r="FR539" s="159"/>
      <c r="FS539" s="159"/>
      <c r="FT539" s="159"/>
      <c r="FU539" s="159"/>
      <c r="FV539" s="159"/>
      <c r="FW539" s="159"/>
      <c r="FX539" s="159"/>
      <c r="FY539" s="159"/>
      <c r="FZ539" s="159"/>
      <c r="GA539" s="159"/>
      <c r="GB539" s="159"/>
      <c r="GC539" s="159"/>
      <c r="GD539" s="159"/>
      <c r="GE539" s="159"/>
      <c r="GF539" s="159"/>
      <c r="GG539" s="159"/>
      <c r="GH539" s="159"/>
    </row>
    <row r="540" customFormat="false" ht="12.75" hidden="false" customHeight="false" outlineLevel="0" collapsed="false">
      <c r="A540" s="168"/>
      <c r="B540" s="149"/>
      <c r="C540" s="149"/>
      <c r="D540" s="149"/>
      <c r="E540" s="149"/>
      <c r="F540" s="149"/>
      <c r="G540" s="149"/>
      <c r="H540" s="148"/>
      <c r="I540" s="170"/>
      <c r="R540" s="148"/>
      <c r="S540" s="158"/>
      <c r="T540" s="159"/>
      <c r="U540" s="159"/>
      <c r="V540" s="159"/>
      <c r="W540" s="159"/>
      <c r="X540" s="159"/>
      <c r="Y540" s="159"/>
      <c r="Z540" s="159"/>
      <c r="AA540" s="159"/>
      <c r="AB540" s="159"/>
      <c r="AC540" s="159"/>
      <c r="AD540" s="159"/>
      <c r="AE540" s="159"/>
      <c r="AF540" s="159"/>
      <c r="AG540" s="159"/>
      <c r="AH540" s="159"/>
      <c r="AI540" s="159"/>
      <c r="AJ540" s="159"/>
      <c r="AK540" s="159"/>
      <c r="AL540" s="159"/>
      <c r="AM540" s="159"/>
      <c r="AN540" s="159"/>
      <c r="AO540" s="159"/>
      <c r="AP540" s="159"/>
      <c r="AQ540" s="159"/>
      <c r="AR540" s="159"/>
      <c r="AS540" s="159"/>
      <c r="AT540" s="159"/>
      <c r="AU540" s="159"/>
      <c r="AV540" s="159"/>
      <c r="AW540" s="159"/>
      <c r="AX540" s="159"/>
      <c r="AY540" s="159"/>
      <c r="AZ540" s="159"/>
      <c r="BA540" s="159"/>
      <c r="BB540" s="159"/>
      <c r="BC540" s="159"/>
      <c r="BD540" s="159"/>
      <c r="BE540" s="159"/>
      <c r="BF540" s="159"/>
      <c r="BG540" s="159"/>
      <c r="BH540" s="159"/>
      <c r="BI540" s="159"/>
      <c r="BJ540" s="159"/>
      <c r="BK540" s="159"/>
      <c r="BL540" s="159"/>
      <c r="BM540" s="159"/>
      <c r="BN540" s="159"/>
      <c r="BO540" s="159"/>
      <c r="BP540" s="159"/>
      <c r="BQ540" s="159"/>
      <c r="BR540" s="159"/>
      <c r="BS540" s="159"/>
      <c r="BT540" s="159"/>
      <c r="BU540" s="159"/>
      <c r="BV540" s="159"/>
      <c r="BW540" s="159"/>
      <c r="BX540" s="159"/>
      <c r="BY540" s="159"/>
      <c r="BZ540" s="159"/>
      <c r="CA540" s="159"/>
      <c r="CB540" s="159"/>
      <c r="CC540" s="159"/>
      <c r="CD540" s="159"/>
      <c r="CE540" s="159"/>
      <c r="CF540" s="159"/>
      <c r="CG540" s="159"/>
      <c r="CH540" s="159"/>
      <c r="CI540" s="159"/>
      <c r="CJ540" s="159"/>
      <c r="CK540" s="159"/>
      <c r="CL540" s="159"/>
      <c r="CM540" s="159"/>
      <c r="CN540" s="159"/>
      <c r="CO540" s="159"/>
      <c r="CP540" s="159"/>
      <c r="CQ540" s="159"/>
      <c r="CR540" s="159"/>
      <c r="CS540" s="159"/>
      <c r="CT540" s="159"/>
      <c r="CU540" s="159"/>
      <c r="CV540" s="159"/>
      <c r="CW540" s="159"/>
      <c r="CX540" s="159"/>
      <c r="CY540" s="159"/>
      <c r="CZ540" s="159"/>
      <c r="DA540" s="159"/>
      <c r="DB540" s="159"/>
      <c r="DC540" s="159"/>
      <c r="DD540" s="159"/>
      <c r="DE540" s="159"/>
      <c r="DF540" s="159"/>
      <c r="DG540" s="159"/>
      <c r="DH540" s="159"/>
      <c r="DI540" s="159"/>
      <c r="DJ540" s="159"/>
      <c r="DK540" s="159"/>
      <c r="DL540" s="159"/>
      <c r="DM540" s="159"/>
      <c r="DN540" s="159"/>
      <c r="DO540" s="159"/>
      <c r="DP540" s="159"/>
      <c r="DQ540" s="159"/>
      <c r="DR540" s="159"/>
      <c r="DS540" s="159"/>
      <c r="DT540" s="159"/>
      <c r="DU540" s="159"/>
      <c r="DV540" s="159"/>
      <c r="DW540" s="159"/>
      <c r="DX540" s="159"/>
      <c r="DY540" s="159"/>
      <c r="DZ540" s="159"/>
      <c r="EA540" s="159"/>
      <c r="EB540" s="159"/>
      <c r="EC540" s="159"/>
      <c r="ED540" s="159"/>
      <c r="EE540" s="159"/>
      <c r="EF540" s="159"/>
      <c r="EG540" s="159"/>
      <c r="EH540" s="159"/>
      <c r="EI540" s="159"/>
      <c r="EJ540" s="159"/>
      <c r="EK540" s="159"/>
      <c r="EL540" s="159"/>
      <c r="EM540" s="159"/>
      <c r="EN540" s="159"/>
      <c r="EO540" s="159"/>
      <c r="EP540" s="159"/>
      <c r="EQ540" s="159"/>
      <c r="ER540" s="159"/>
      <c r="ES540" s="159"/>
      <c r="ET540" s="159"/>
      <c r="EU540" s="159"/>
      <c r="EV540" s="159"/>
      <c r="EW540" s="159"/>
      <c r="EX540" s="159"/>
      <c r="EY540" s="159"/>
      <c r="EZ540" s="159"/>
      <c r="FA540" s="159"/>
      <c r="FB540" s="159"/>
      <c r="FC540" s="159"/>
      <c r="FD540" s="159"/>
      <c r="FE540" s="159"/>
      <c r="FF540" s="159"/>
      <c r="FG540" s="159"/>
      <c r="FH540" s="159"/>
      <c r="FI540" s="159"/>
      <c r="FJ540" s="159"/>
      <c r="FK540" s="159"/>
      <c r="FL540" s="159"/>
      <c r="FM540" s="159"/>
      <c r="FN540" s="159"/>
      <c r="FO540" s="159"/>
      <c r="FP540" s="159"/>
      <c r="FQ540" s="159"/>
      <c r="FR540" s="159"/>
      <c r="FS540" s="159"/>
      <c r="FT540" s="159"/>
      <c r="FU540" s="159"/>
      <c r="FV540" s="159"/>
      <c r="FW540" s="159"/>
      <c r="FX540" s="159"/>
      <c r="FY540" s="159"/>
      <c r="FZ540" s="159"/>
      <c r="GA540" s="159"/>
      <c r="GB540" s="159"/>
      <c r="GC540" s="159"/>
      <c r="GD540" s="159"/>
      <c r="GE540" s="159"/>
      <c r="GF540" s="159"/>
      <c r="GG540" s="159"/>
      <c r="GH540" s="159"/>
    </row>
    <row r="541" customFormat="false" ht="12.75" hidden="false" customHeight="false" outlineLevel="0" collapsed="false">
      <c r="A541" s="168"/>
      <c r="B541" s="149"/>
      <c r="C541" s="149"/>
      <c r="D541" s="149"/>
      <c r="E541" s="149"/>
      <c r="F541" s="149"/>
      <c r="G541" s="149"/>
      <c r="H541" s="148"/>
      <c r="I541" s="170"/>
      <c r="R541" s="148"/>
      <c r="S541" s="158"/>
      <c r="T541" s="159"/>
      <c r="U541" s="159"/>
      <c r="V541" s="159"/>
      <c r="W541" s="159"/>
      <c r="X541" s="159"/>
      <c r="Y541" s="159"/>
      <c r="Z541" s="159"/>
      <c r="AA541" s="159"/>
      <c r="AB541" s="159"/>
      <c r="AC541" s="159"/>
      <c r="AD541" s="159"/>
      <c r="AE541" s="159"/>
      <c r="AF541" s="159"/>
      <c r="AG541" s="159"/>
      <c r="AH541" s="159"/>
      <c r="AI541" s="159"/>
      <c r="AJ541" s="159"/>
      <c r="AK541" s="159"/>
      <c r="AL541" s="159"/>
      <c r="AM541" s="159"/>
      <c r="AN541" s="159"/>
      <c r="AO541" s="159"/>
      <c r="AP541" s="159"/>
      <c r="AQ541" s="159"/>
      <c r="AR541" s="159"/>
      <c r="AS541" s="159"/>
      <c r="AT541" s="159"/>
      <c r="AU541" s="159"/>
      <c r="AV541" s="159"/>
      <c r="AW541" s="159"/>
      <c r="AX541" s="159"/>
      <c r="AY541" s="159"/>
      <c r="AZ541" s="159"/>
      <c r="BA541" s="159"/>
      <c r="BB541" s="159"/>
      <c r="BC541" s="159"/>
      <c r="BD541" s="159"/>
      <c r="BE541" s="159"/>
      <c r="BF541" s="159"/>
      <c r="BG541" s="159"/>
      <c r="BH541" s="159"/>
      <c r="BI541" s="159"/>
      <c r="BJ541" s="159"/>
      <c r="BK541" s="159"/>
      <c r="BL541" s="159"/>
      <c r="BM541" s="159"/>
      <c r="BN541" s="159"/>
      <c r="BO541" s="159"/>
      <c r="BP541" s="159"/>
      <c r="BQ541" s="159"/>
      <c r="BR541" s="159"/>
      <c r="BS541" s="159"/>
      <c r="BT541" s="159"/>
      <c r="BU541" s="159"/>
      <c r="BV541" s="159"/>
      <c r="BW541" s="159"/>
      <c r="BX541" s="159"/>
      <c r="BY541" s="159"/>
      <c r="BZ541" s="159"/>
      <c r="CA541" s="159"/>
      <c r="CB541" s="159"/>
      <c r="CC541" s="159"/>
      <c r="CD541" s="159"/>
      <c r="CE541" s="159"/>
      <c r="CF541" s="159"/>
      <c r="CG541" s="159"/>
      <c r="CH541" s="159"/>
      <c r="CI541" s="159"/>
      <c r="CJ541" s="159"/>
      <c r="CK541" s="159"/>
      <c r="CL541" s="159"/>
      <c r="CM541" s="159"/>
      <c r="CN541" s="159"/>
      <c r="CO541" s="159"/>
      <c r="CP541" s="159"/>
      <c r="CQ541" s="159"/>
      <c r="CR541" s="159"/>
      <c r="CS541" s="159"/>
      <c r="CT541" s="159"/>
      <c r="CU541" s="159"/>
      <c r="CV541" s="159"/>
      <c r="CW541" s="159"/>
      <c r="CX541" s="159"/>
      <c r="CY541" s="159"/>
      <c r="CZ541" s="159"/>
      <c r="DA541" s="159"/>
      <c r="DB541" s="159"/>
      <c r="DC541" s="159"/>
      <c r="DD541" s="159"/>
      <c r="DE541" s="159"/>
      <c r="DF541" s="159"/>
      <c r="DG541" s="159"/>
      <c r="DH541" s="159"/>
      <c r="DI541" s="159"/>
      <c r="DJ541" s="159"/>
      <c r="DK541" s="159"/>
      <c r="DL541" s="159"/>
      <c r="DM541" s="159"/>
      <c r="DN541" s="159"/>
      <c r="DO541" s="159"/>
      <c r="DP541" s="159"/>
      <c r="DQ541" s="159"/>
      <c r="DR541" s="159"/>
      <c r="DS541" s="159"/>
      <c r="DT541" s="159"/>
      <c r="DU541" s="159"/>
      <c r="DV541" s="159"/>
      <c r="DW541" s="159"/>
      <c r="DX541" s="159"/>
      <c r="DY541" s="159"/>
      <c r="DZ541" s="159"/>
      <c r="EA541" s="159"/>
      <c r="EB541" s="159"/>
      <c r="EC541" s="159"/>
      <c r="ED541" s="159"/>
      <c r="EE541" s="159"/>
      <c r="EF541" s="159"/>
      <c r="EG541" s="159"/>
      <c r="EH541" s="159"/>
      <c r="EI541" s="159"/>
      <c r="EJ541" s="159"/>
      <c r="EK541" s="159"/>
      <c r="EL541" s="159"/>
      <c r="EM541" s="159"/>
      <c r="EN541" s="159"/>
      <c r="EO541" s="159"/>
      <c r="EP541" s="159"/>
      <c r="EQ541" s="159"/>
      <c r="ER541" s="159"/>
      <c r="ES541" s="159"/>
      <c r="ET541" s="159"/>
      <c r="EU541" s="159"/>
      <c r="EV541" s="159"/>
      <c r="EW541" s="159"/>
      <c r="EX541" s="159"/>
      <c r="EY541" s="159"/>
      <c r="EZ541" s="159"/>
      <c r="FA541" s="159"/>
      <c r="FB541" s="159"/>
      <c r="FC541" s="159"/>
      <c r="FD541" s="159"/>
      <c r="FE541" s="159"/>
      <c r="FF541" s="159"/>
      <c r="FG541" s="159"/>
      <c r="FH541" s="159"/>
      <c r="FI541" s="159"/>
      <c r="FJ541" s="159"/>
      <c r="FK541" s="159"/>
      <c r="FL541" s="159"/>
      <c r="FM541" s="159"/>
      <c r="FN541" s="159"/>
      <c r="FO541" s="159"/>
      <c r="FP541" s="159"/>
      <c r="FQ541" s="159"/>
      <c r="FR541" s="159"/>
      <c r="FS541" s="159"/>
      <c r="FT541" s="159"/>
      <c r="FU541" s="159"/>
      <c r="FV541" s="159"/>
      <c r="FW541" s="159"/>
      <c r="FX541" s="159"/>
      <c r="FY541" s="159"/>
      <c r="FZ541" s="159"/>
      <c r="GA541" s="159"/>
      <c r="GB541" s="159"/>
      <c r="GC541" s="159"/>
      <c r="GD541" s="159"/>
      <c r="GE541" s="159"/>
      <c r="GF541" s="159"/>
      <c r="GG541" s="159"/>
      <c r="GH541" s="159"/>
    </row>
    <row r="542" customFormat="false" ht="12.75" hidden="false" customHeight="false" outlineLevel="0" collapsed="false">
      <c r="A542" s="168"/>
      <c r="B542" s="149"/>
      <c r="C542" s="149"/>
      <c r="D542" s="149"/>
      <c r="E542" s="149"/>
      <c r="F542" s="149"/>
      <c r="G542" s="149"/>
      <c r="H542" s="148"/>
      <c r="I542" s="170"/>
      <c r="R542" s="148"/>
      <c r="S542" s="158"/>
      <c r="T542" s="159"/>
      <c r="U542" s="159"/>
      <c r="V542" s="159"/>
      <c r="W542" s="159"/>
      <c r="X542" s="159"/>
      <c r="Y542" s="159"/>
      <c r="Z542" s="159"/>
      <c r="AA542" s="159"/>
      <c r="AB542" s="159"/>
      <c r="AC542" s="159"/>
      <c r="AD542" s="159"/>
      <c r="AE542" s="159"/>
      <c r="AF542" s="159"/>
      <c r="AG542" s="159"/>
      <c r="AH542" s="159"/>
      <c r="AI542" s="159"/>
      <c r="AJ542" s="159"/>
      <c r="AK542" s="159"/>
      <c r="AL542" s="159"/>
      <c r="AM542" s="159"/>
      <c r="AN542" s="159"/>
      <c r="AO542" s="159"/>
      <c r="AP542" s="159"/>
      <c r="AQ542" s="159"/>
      <c r="AR542" s="159"/>
      <c r="AS542" s="159"/>
      <c r="AT542" s="159"/>
      <c r="AU542" s="159"/>
      <c r="AV542" s="159"/>
      <c r="AW542" s="159"/>
      <c r="AX542" s="159"/>
      <c r="AY542" s="159"/>
      <c r="AZ542" s="159"/>
      <c r="BA542" s="159"/>
      <c r="BB542" s="159"/>
      <c r="BC542" s="159"/>
      <c r="BD542" s="159"/>
      <c r="BE542" s="159"/>
      <c r="BF542" s="159"/>
      <c r="BG542" s="159"/>
      <c r="BH542" s="159"/>
      <c r="BI542" s="159"/>
      <c r="BJ542" s="159"/>
      <c r="BK542" s="159"/>
      <c r="BL542" s="159"/>
      <c r="BM542" s="159"/>
      <c r="BN542" s="159"/>
      <c r="BO542" s="159"/>
      <c r="BP542" s="159"/>
      <c r="BQ542" s="159"/>
      <c r="BR542" s="159"/>
      <c r="BS542" s="159"/>
      <c r="BT542" s="159"/>
      <c r="BU542" s="159"/>
      <c r="BV542" s="159"/>
      <c r="BW542" s="159"/>
      <c r="BX542" s="159"/>
      <c r="BY542" s="159"/>
      <c r="BZ542" s="159"/>
      <c r="CA542" s="159"/>
      <c r="CB542" s="159"/>
      <c r="CC542" s="159"/>
      <c r="CD542" s="159"/>
      <c r="CE542" s="159"/>
      <c r="CF542" s="159"/>
      <c r="CG542" s="159"/>
      <c r="CH542" s="159"/>
      <c r="CI542" s="159"/>
      <c r="CJ542" s="159"/>
      <c r="CK542" s="159"/>
      <c r="CL542" s="159"/>
      <c r="CM542" s="159"/>
      <c r="CN542" s="159"/>
      <c r="CO542" s="159"/>
      <c r="CP542" s="159"/>
      <c r="CQ542" s="159"/>
      <c r="CR542" s="159"/>
      <c r="CS542" s="159"/>
      <c r="CT542" s="159"/>
      <c r="CU542" s="159"/>
      <c r="CV542" s="159"/>
      <c r="CW542" s="159"/>
      <c r="CX542" s="159"/>
      <c r="CY542" s="159"/>
      <c r="CZ542" s="159"/>
      <c r="DA542" s="159"/>
      <c r="DB542" s="159"/>
      <c r="DC542" s="159"/>
      <c r="DD542" s="159"/>
      <c r="DE542" s="159"/>
      <c r="DF542" s="159"/>
      <c r="DG542" s="159"/>
      <c r="DH542" s="159"/>
      <c r="DI542" s="159"/>
      <c r="DJ542" s="159"/>
      <c r="DK542" s="159"/>
      <c r="DL542" s="159"/>
      <c r="DM542" s="159"/>
      <c r="DN542" s="159"/>
      <c r="DO542" s="159"/>
      <c r="DP542" s="159"/>
      <c r="DQ542" s="159"/>
      <c r="DR542" s="159"/>
      <c r="DS542" s="159"/>
      <c r="DT542" s="159"/>
      <c r="DU542" s="159"/>
      <c r="DV542" s="159"/>
      <c r="DW542" s="159"/>
      <c r="DX542" s="159"/>
      <c r="DY542" s="159"/>
      <c r="DZ542" s="159"/>
      <c r="EA542" s="159"/>
      <c r="EB542" s="159"/>
      <c r="EC542" s="159"/>
      <c r="ED542" s="159"/>
      <c r="EE542" s="159"/>
      <c r="EF542" s="159"/>
      <c r="EG542" s="159"/>
      <c r="EH542" s="159"/>
      <c r="EI542" s="159"/>
      <c r="EJ542" s="159"/>
      <c r="EK542" s="159"/>
      <c r="EL542" s="159"/>
      <c r="EM542" s="159"/>
      <c r="EN542" s="159"/>
      <c r="EO542" s="159"/>
      <c r="EP542" s="159"/>
      <c r="EQ542" s="159"/>
      <c r="ER542" s="159"/>
      <c r="ES542" s="159"/>
      <c r="ET542" s="159"/>
      <c r="EU542" s="159"/>
      <c r="EV542" s="159"/>
      <c r="EW542" s="159"/>
      <c r="EX542" s="159"/>
      <c r="EY542" s="159"/>
      <c r="EZ542" s="159"/>
      <c r="FA542" s="159"/>
      <c r="FB542" s="159"/>
      <c r="FC542" s="159"/>
      <c r="FD542" s="159"/>
      <c r="FE542" s="159"/>
      <c r="FF542" s="159"/>
      <c r="FG542" s="159"/>
      <c r="FH542" s="159"/>
      <c r="FI542" s="159"/>
      <c r="FJ542" s="159"/>
      <c r="FK542" s="159"/>
      <c r="FL542" s="159"/>
      <c r="FM542" s="159"/>
      <c r="FN542" s="159"/>
      <c r="FO542" s="159"/>
      <c r="FP542" s="159"/>
      <c r="FQ542" s="159"/>
      <c r="FR542" s="159"/>
      <c r="FS542" s="159"/>
      <c r="FT542" s="159"/>
      <c r="FU542" s="159"/>
      <c r="FV542" s="159"/>
      <c r="FW542" s="159"/>
      <c r="FX542" s="159"/>
      <c r="FY542" s="159"/>
      <c r="FZ542" s="159"/>
      <c r="GA542" s="159"/>
      <c r="GB542" s="159"/>
      <c r="GC542" s="159"/>
      <c r="GD542" s="159"/>
      <c r="GE542" s="159"/>
      <c r="GF542" s="159"/>
      <c r="GG542" s="159"/>
      <c r="GH542" s="159"/>
    </row>
    <row r="543" customFormat="false" ht="12.75" hidden="false" customHeight="false" outlineLevel="0" collapsed="false">
      <c r="A543" s="168"/>
      <c r="B543" s="149"/>
      <c r="C543" s="149"/>
      <c r="D543" s="149"/>
      <c r="E543" s="149"/>
      <c r="F543" s="149"/>
      <c r="G543" s="149"/>
      <c r="H543" s="148"/>
      <c r="I543" s="170"/>
      <c r="R543" s="148"/>
      <c r="S543" s="158"/>
      <c r="T543" s="159"/>
      <c r="U543" s="159"/>
      <c r="V543" s="159"/>
      <c r="W543" s="159"/>
      <c r="X543" s="159"/>
      <c r="Y543" s="159"/>
      <c r="Z543" s="159"/>
      <c r="AA543" s="159"/>
      <c r="AB543" s="159"/>
      <c r="AC543" s="159"/>
      <c r="AD543" s="159"/>
      <c r="AE543" s="159"/>
      <c r="AF543" s="159"/>
      <c r="AG543" s="159"/>
      <c r="AH543" s="159"/>
      <c r="AI543" s="159"/>
      <c r="AJ543" s="159"/>
      <c r="AK543" s="159"/>
      <c r="AL543" s="159"/>
      <c r="AM543" s="159"/>
      <c r="AN543" s="159"/>
      <c r="AO543" s="159"/>
      <c r="AP543" s="159"/>
      <c r="AQ543" s="159"/>
      <c r="AR543" s="159"/>
      <c r="AS543" s="159"/>
      <c r="AT543" s="159"/>
      <c r="AU543" s="159"/>
      <c r="AV543" s="159"/>
      <c r="AW543" s="159"/>
      <c r="AX543" s="159"/>
      <c r="AY543" s="159"/>
      <c r="AZ543" s="159"/>
      <c r="BA543" s="159"/>
      <c r="BB543" s="159"/>
      <c r="BC543" s="159"/>
      <c r="BD543" s="159"/>
      <c r="BE543" s="159"/>
      <c r="BF543" s="159"/>
      <c r="BG543" s="159"/>
      <c r="BH543" s="159"/>
      <c r="BI543" s="159"/>
      <c r="BJ543" s="159"/>
      <c r="BK543" s="159"/>
      <c r="BL543" s="159"/>
      <c r="BM543" s="159"/>
      <c r="BN543" s="159"/>
      <c r="BO543" s="159"/>
      <c r="BP543" s="159"/>
      <c r="BQ543" s="159"/>
      <c r="BR543" s="159"/>
      <c r="BS543" s="159"/>
      <c r="BT543" s="159"/>
      <c r="BU543" s="159"/>
      <c r="BV543" s="159"/>
      <c r="BW543" s="159"/>
      <c r="BX543" s="159"/>
      <c r="BY543" s="159"/>
      <c r="BZ543" s="159"/>
      <c r="CA543" s="159"/>
      <c r="CB543" s="159"/>
      <c r="CC543" s="159"/>
      <c r="CD543" s="159"/>
      <c r="CE543" s="159"/>
      <c r="CF543" s="159"/>
      <c r="CG543" s="159"/>
      <c r="CH543" s="159"/>
      <c r="CI543" s="159"/>
      <c r="CJ543" s="159"/>
      <c r="CK543" s="159"/>
      <c r="CL543" s="159"/>
      <c r="CM543" s="159"/>
      <c r="CN543" s="159"/>
      <c r="CO543" s="159"/>
      <c r="CP543" s="159"/>
      <c r="CQ543" s="159"/>
      <c r="CR543" s="159"/>
      <c r="CS543" s="159"/>
      <c r="CT543" s="159"/>
      <c r="CU543" s="159"/>
      <c r="CV543" s="159"/>
      <c r="CW543" s="159"/>
      <c r="CX543" s="159"/>
      <c r="CY543" s="159"/>
      <c r="CZ543" s="159"/>
      <c r="DA543" s="159"/>
      <c r="DB543" s="159"/>
      <c r="DC543" s="159"/>
      <c r="DD543" s="159"/>
      <c r="DE543" s="159"/>
      <c r="DF543" s="159"/>
      <c r="DG543" s="159"/>
      <c r="DH543" s="159"/>
      <c r="DI543" s="159"/>
      <c r="DJ543" s="159"/>
      <c r="DK543" s="159"/>
      <c r="DL543" s="159"/>
      <c r="DM543" s="159"/>
      <c r="DN543" s="159"/>
      <c r="DO543" s="159"/>
      <c r="DP543" s="159"/>
      <c r="DQ543" s="159"/>
      <c r="DR543" s="159"/>
      <c r="DS543" s="159"/>
      <c r="DT543" s="159"/>
      <c r="DU543" s="159"/>
      <c r="DV543" s="159"/>
      <c r="DW543" s="159"/>
      <c r="DX543" s="159"/>
      <c r="DY543" s="159"/>
      <c r="DZ543" s="159"/>
      <c r="EA543" s="159"/>
      <c r="EB543" s="159"/>
      <c r="EC543" s="159"/>
      <c r="ED543" s="159"/>
      <c r="EE543" s="159"/>
      <c r="EF543" s="159"/>
      <c r="EG543" s="159"/>
      <c r="EH543" s="159"/>
      <c r="EI543" s="159"/>
      <c r="EJ543" s="159"/>
      <c r="EK543" s="159"/>
      <c r="EL543" s="159"/>
      <c r="EM543" s="159"/>
      <c r="EN543" s="159"/>
      <c r="EO543" s="159"/>
      <c r="EP543" s="159"/>
      <c r="EQ543" s="159"/>
      <c r="ER543" s="159"/>
      <c r="ES543" s="159"/>
      <c r="ET543" s="159"/>
      <c r="EU543" s="159"/>
      <c r="EV543" s="159"/>
      <c r="EW543" s="159"/>
      <c r="EX543" s="159"/>
      <c r="EY543" s="159"/>
      <c r="EZ543" s="159"/>
      <c r="FA543" s="159"/>
      <c r="FB543" s="159"/>
      <c r="FC543" s="159"/>
      <c r="FD543" s="159"/>
      <c r="FE543" s="159"/>
      <c r="FF543" s="159"/>
      <c r="FG543" s="159"/>
      <c r="FH543" s="159"/>
      <c r="FI543" s="159"/>
      <c r="FJ543" s="159"/>
      <c r="FK543" s="159"/>
      <c r="FL543" s="159"/>
      <c r="FM543" s="159"/>
      <c r="FN543" s="159"/>
      <c r="FO543" s="159"/>
      <c r="FP543" s="159"/>
      <c r="FQ543" s="159"/>
      <c r="FR543" s="159"/>
      <c r="FS543" s="159"/>
      <c r="FT543" s="159"/>
      <c r="FU543" s="159"/>
      <c r="FV543" s="159"/>
      <c r="FW543" s="159"/>
      <c r="FX543" s="159"/>
      <c r="FY543" s="159"/>
      <c r="FZ543" s="159"/>
      <c r="GA543" s="159"/>
      <c r="GB543" s="159"/>
      <c r="GC543" s="159"/>
      <c r="GD543" s="159"/>
      <c r="GE543" s="159"/>
      <c r="GF543" s="159"/>
      <c r="GG543" s="159"/>
      <c r="GH543" s="159"/>
    </row>
    <row r="544" customFormat="false" ht="12.75" hidden="false" customHeight="false" outlineLevel="0" collapsed="false">
      <c r="A544" s="168"/>
      <c r="B544" s="149"/>
      <c r="C544" s="149"/>
      <c r="D544" s="149"/>
      <c r="E544" s="149"/>
      <c r="F544" s="149"/>
      <c r="G544" s="149"/>
      <c r="H544" s="148"/>
      <c r="I544" s="170"/>
      <c r="R544" s="148"/>
      <c r="S544" s="158"/>
      <c r="T544" s="159"/>
      <c r="U544" s="159"/>
      <c r="V544" s="159"/>
      <c r="W544" s="159"/>
      <c r="X544" s="159"/>
      <c r="Y544" s="159"/>
      <c r="Z544" s="159"/>
      <c r="AA544" s="159"/>
      <c r="AB544" s="159"/>
      <c r="AC544" s="159"/>
      <c r="AD544" s="159"/>
      <c r="AE544" s="159"/>
      <c r="AF544" s="159"/>
      <c r="AG544" s="159"/>
      <c r="AH544" s="159"/>
      <c r="AI544" s="159"/>
      <c r="AJ544" s="159"/>
      <c r="AK544" s="159"/>
      <c r="AL544" s="159"/>
      <c r="AM544" s="159"/>
      <c r="AN544" s="159"/>
      <c r="AO544" s="159"/>
      <c r="AP544" s="159"/>
      <c r="AQ544" s="159"/>
      <c r="AR544" s="159"/>
      <c r="AS544" s="159"/>
      <c r="AT544" s="159"/>
      <c r="AU544" s="159"/>
      <c r="AV544" s="159"/>
      <c r="AW544" s="159"/>
      <c r="AX544" s="159"/>
      <c r="AY544" s="159"/>
      <c r="AZ544" s="159"/>
      <c r="BA544" s="159"/>
      <c r="BB544" s="159"/>
      <c r="BC544" s="159"/>
      <c r="BD544" s="159"/>
      <c r="BE544" s="159"/>
      <c r="BF544" s="159"/>
      <c r="BG544" s="159"/>
      <c r="BH544" s="159"/>
      <c r="BI544" s="159"/>
      <c r="BJ544" s="159"/>
      <c r="BK544" s="159"/>
      <c r="BL544" s="159"/>
      <c r="BM544" s="159"/>
      <c r="BN544" s="159"/>
      <c r="BO544" s="159"/>
      <c r="BP544" s="159"/>
      <c r="BQ544" s="159"/>
      <c r="BR544" s="159"/>
      <c r="BS544" s="159"/>
      <c r="BT544" s="159"/>
      <c r="BU544" s="159"/>
      <c r="BV544" s="159"/>
      <c r="BW544" s="159"/>
      <c r="BX544" s="159"/>
      <c r="BY544" s="159"/>
      <c r="BZ544" s="159"/>
      <c r="CA544" s="159"/>
      <c r="CB544" s="159"/>
      <c r="CC544" s="159"/>
      <c r="CD544" s="159"/>
      <c r="CE544" s="159"/>
      <c r="CF544" s="159"/>
      <c r="CG544" s="159"/>
      <c r="CH544" s="159"/>
      <c r="CI544" s="159"/>
      <c r="CJ544" s="159"/>
      <c r="CK544" s="159"/>
      <c r="CL544" s="159"/>
      <c r="CM544" s="159"/>
      <c r="CN544" s="159"/>
      <c r="CO544" s="159"/>
      <c r="CP544" s="159"/>
      <c r="CQ544" s="159"/>
      <c r="CR544" s="159"/>
      <c r="CS544" s="159"/>
      <c r="CT544" s="159"/>
      <c r="CU544" s="159"/>
      <c r="CV544" s="159"/>
      <c r="CW544" s="159"/>
      <c r="CX544" s="159"/>
      <c r="CY544" s="159"/>
      <c r="CZ544" s="159"/>
      <c r="DA544" s="159"/>
      <c r="DB544" s="159"/>
      <c r="DC544" s="159"/>
      <c r="DD544" s="159"/>
      <c r="DE544" s="159"/>
      <c r="DF544" s="159"/>
      <c r="DG544" s="159"/>
      <c r="DH544" s="159"/>
      <c r="DI544" s="159"/>
      <c r="DJ544" s="159"/>
      <c r="DK544" s="159"/>
      <c r="DL544" s="159"/>
      <c r="DM544" s="159"/>
      <c r="DN544" s="159"/>
      <c r="DO544" s="159"/>
      <c r="DP544" s="159"/>
      <c r="DQ544" s="159"/>
      <c r="DR544" s="159"/>
      <c r="DS544" s="159"/>
      <c r="DT544" s="159"/>
      <c r="DU544" s="159"/>
      <c r="DV544" s="159"/>
      <c r="DW544" s="159"/>
      <c r="DX544" s="159"/>
      <c r="DY544" s="159"/>
      <c r="DZ544" s="159"/>
      <c r="EA544" s="159"/>
      <c r="EB544" s="159"/>
      <c r="EC544" s="159"/>
      <c r="ED544" s="159"/>
      <c r="EE544" s="159"/>
      <c r="EF544" s="159"/>
      <c r="EG544" s="159"/>
      <c r="EH544" s="159"/>
      <c r="EI544" s="159"/>
      <c r="EJ544" s="159"/>
      <c r="EK544" s="159"/>
      <c r="EL544" s="159"/>
      <c r="EM544" s="159"/>
      <c r="EN544" s="159"/>
      <c r="EO544" s="159"/>
      <c r="EP544" s="159"/>
      <c r="EQ544" s="159"/>
      <c r="ER544" s="159"/>
      <c r="ES544" s="159"/>
      <c r="ET544" s="159"/>
      <c r="EU544" s="159"/>
      <c r="EV544" s="159"/>
      <c r="EW544" s="159"/>
      <c r="EX544" s="159"/>
      <c r="EY544" s="159"/>
      <c r="EZ544" s="159"/>
      <c r="FA544" s="159"/>
      <c r="FB544" s="159"/>
      <c r="FC544" s="159"/>
      <c r="FD544" s="159"/>
      <c r="FE544" s="159"/>
      <c r="FF544" s="159"/>
      <c r="FG544" s="159"/>
      <c r="FH544" s="159"/>
      <c r="FI544" s="159"/>
      <c r="FJ544" s="159"/>
      <c r="FK544" s="159"/>
      <c r="FL544" s="159"/>
      <c r="FM544" s="159"/>
      <c r="FN544" s="159"/>
      <c r="FO544" s="159"/>
      <c r="FP544" s="159"/>
      <c r="FQ544" s="159"/>
      <c r="FR544" s="159"/>
      <c r="FS544" s="159"/>
      <c r="FT544" s="159"/>
      <c r="FU544" s="159"/>
      <c r="FV544" s="159"/>
      <c r="FW544" s="159"/>
      <c r="FX544" s="159"/>
      <c r="FY544" s="159"/>
      <c r="FZ544" s="159"/>
      <c r="GA544" s="159"/>
      <c r="GB544" s="159"/>
      <c r="GC544" s="159"/>
      <c r="GD544" s="159"/>
      <c r="GE544" s="159"/>
      <c r="GF544" s="159"/>
      <c r="GG544" s="159"/>
      <c r="GH544" s="159"/>
    </row>
    <row r="545" customFormat="false" ht="12.75" hidden="false" customHeight="false" outlineLevel="0" collapsed="false">
      <c r="A545" s="168"/>
      <c r="B545" s="149"/>
      <c r="C545" s="149"/>
      <c r="D545" s="149"/>
      <c r="E545" s="149"/>
      <c r="F545" s="149"/>
      <c r="G545" s="149"/>
      <c r="H545" s="148"/>
      <c r="I545" s="170"/>
      <c r="R545" s="148"/>
      <c r="S545" s="158"/>
      <c r="T545" s="159"/>
      <c r="U545" s="159"/>
      <c r="V545" s="159"/>
      <c r="W545" s="159"/>
      <c r="X545" s="159"/>
      <c r="Y545" s="159"/>
      <c r="Z545" s="159"/>
      <c r="AA545" s="159"/>
      <c r="AB545" s="159"/>
      <c r="AC545" s="159"/>
      <c r="AD545" s="159"/>
      <c r="AE545" s="159"/>
      <c r="AF545" s="159"/>
      <c r="AG545" s="159"/>
      <c r="AH545" s="159"/>
      <c r="AI545" s="159"/>
      <c r="AJ545" s="159"/>
      <c r="AK545" s="159"/>
      <c r="AL545" s="159"/>
      <c r="AM545" s="159"/>
      <c r="AN545" s="159"/>
      <c r="AO545" s="159"/>
      <c r="AP545" s="159"/>
      <c r="AQ545" s="159"/>
      <c r="AR545" s="159"/>
      <c r="AS545" s="159"/>
      <c r="AT545" s="159"/>
      <c r="AU545" s="159"/>
      <c r="AV545" s="159"/>
      <c r="AW545" s="159"/>
      <c r="AX545" s="159"/>
      <c r="AY545" s="159"/>
      <c r="AZ545" s="159"/>
      <c r="BA545" s="159"/>
      <c r="BB545" s="159"/>
      <c r="BC545" s="159"/>
      <c r="BD545" s="159"/>
      <c r="BE545" s="159"/>
      <c r="BF545" s="159"/>
      <c r="BG545" s="159"/>
      <c r="BH545" s="159"/>
      <c r="BI545" s="159"/>
      <c r="BJ545" s="159"/>
      <c r="BK545" s="159"/>
      <c r="BL545" s="159"/>
      <c r="BM545" s="159"/>
      <c r="BN545" s="159"/>
      <c r="BO545" s="159"/>
      <c r="BP545" s="159"/>
      <c r="BQ545" s="159"/>
      <c r="BR545" s="159"/>
      <c r="BS545" s="159"/>
      <c r="BT545" s="159"/>
      <c r="BU545" s="159"/>
      <c r="BV545" s="159"/>
      <c r="BW545" s="159"/>
      <c r="BX545" s="159"/>
      <c r="BY545" s="159"/>
      <c r="BZ545" s="159"/>
      <c r="CA545" s="159"/>
      <c r="CB545" s="159"/>
      <c r="CC545" s="159"/>
      <c r="CD545" s="159"/>
      <c r="CE545" s="159"/>
      <c r="CF545" s="159"/>
      <c r="CG545" s="159"/>
      <c r="CH545" s="159"/>
      <c r="CI545" s="159"/>
      <c r="CJ545" s="159"/>
      <c r="CK545" s="159"/>
      <c r="CL545" s="159"/>
      <c r="CM545" s="159"/>
      <c r="CN545" s="159"/>
      <c r="CO545" s="159"/>
      <c r="CP545" s="159"/>
      <c r="CQ545" s="159"/>
      <c r="CR545" s="159"/>
      <c r="CS545" s="159"/>
      <c r="CT545" s="159"/>
      <c r="CU545" s="159"/>
      <c r="CV545" s="159"/>
      <c r="CW545" s="159"/>
      <c r="CX545" s="159"/>
      <c r="CY545" s="159"/>
      <c r="CZ545" s="159"/>
      <c r="DA545" s="159"/>
      <c r="DB545" s="159"/>
      <c r="DC545" s="159"/>
      <c r="DD545" s="159"/>
      <c r="DE545" s="159"/>
      <c r="DF545" s="159"/>
      <c r="DG545" s="159"/>
      <c r="DH545" s="159"/>
      <c r="DI545" s="159"/>
      <c r="DJ545" s="159"/>
      <c r="DK545" s="159"/>
      <c r="DL545" s="159"/>
      <c r="DM545" s="159"/>
      <c r="DN545" s="159"/>
      <c r="DO545" s="159"/>
      <c r="DP545" s="159"/>
      <c r="DQ545" s="159"/>
      <c r="DR545" s="159"/>
      <c r="DS545" s="159"/>
      <c r="DT545" s="159"/>
      <c r="DU545" s="159"/>
      <c r="DV545" s="159"/>
      <c r="DW545" s="159"/>
      <c r="DX545" s="159"/>
      <c r="DY545" s="159"/>
      <c r="DZ545" s="159"/>
      <c r="EA545" s="159"/>
      <c r="EB545" s="159"/>
      <c r="EC545" s="159"/>
      <c r="ED545" s="159"/>
      <c r="EE545" s="159"/>
      <c r="EF545" s="159"/>
      <c r="EG545" s="159"/>
      <c r="EH545" s="159"/>
      <c r="EI545" s="159"/>
      <c r="EJ545" s="159"/>
      <c r="EK545" s="159"/>
      <c r="EL545" s="159"/>
      <c r="EM545" s="159"/>
      <c r="EN545" s="159"/>
      <c r="EO545" s="159"/>
      <c r="EP545" s="159"/>
      <c r="EQ545" s="159"/>
      <c r="ER545" s="159"/>
      <c r="ES545" s="159"/>
      <c r="ET545" s="159"/>
      <c r="EU545" s="159"/>
      <c r="EV545" s="159"/>
      <c r="EW545" s="159"/>
      <c r="EX545" s="159"/>
      <c r="EY545" s="159"/>
      <c r="EZ545" s="159"/>
      <c r="FA545" s="159"/>
      <c r="FB545" s="159"/>
      <c r="FC545" s="159"/>
      <c r="FD545" s="159"/>
      <c r="FE545" s="159"/>
      <c r="FF545" s="159"/>
      <c r="FG545" s="159"/>
      <c r="FH545" s="159"/>
      <c r="FI545" s="159"/>
      <c r="FJ545" s="159"/>
      <c r="FK545" s="159"/>
      <c r="FL545" s="159"/>
      <c r="FM545" s="159"/>
      <c r="FN545" s="159"/>
      <c r="FO545" s="159"/>
      <c r="FP545" s="159"/>
      <c r="FQ545" s="159"/>
      <c r="FR545" s="159"/>
      <c r="FS545" s="159"/>
      <c r="FT545" s="159"/>
      <c r="FU545" s="159"/>
      <c r="FV545" s="159"/>
      <c r="FW545" s="159"/>
      <c r="FX545" s="159"/>
      <c r="FY545" s="159"/>
      <c r="FZ545" s="159"/>
      <c r="GA545" s="159"/>
      <c r="GB545" s="159"/>
      <c r="GC545" s="159"/>
      <c r="GD545" s="159"/>
      <c r="GE545" s="159"/>
      <c r="GF545" s="159"/>
      <c r="GG545" s="159"/>
      <c r="GH545" s="159"/>
    </row>
    <row r="546" customFormat="false" ht="12.75" hidden="false" customHeight="false" outlineLevel="0" collapsed="false">
      <c r="A546" s="168"/>
      <c r="B546" s="149"/>
      <c r="C546" s="149"/>
      <c r="D546" s="149"/>
      <c r="E546" s="149"/>
      <c r="F546" s="149"/>
      <c r="G546" s="149"/>
      <c r="H546" s="148"/>
      <c r="I546" s="170"/>
      <c r="R546" s="148"/>
      <c r="S546" s="158"/>
      <c r="T546" s="159"/>
      <c r="U546" s="159"/>
      <c r="V546" s="159"/>
      <c r="W546" s="159"/>
      <c r="X546" s="159"/>
      <c r="Y546" s="159"/>
      <c r="Z546" s="159"/>
      <c r="AA546" s="159"/>
      <c r="AB546" s="159"/>
      <c r="AC546" s="159"/>
      <c r="AD546" s="159"/>
      <c r="AE546" s="159"/>
      <c r="AF546" s="159"/>
      <c r="AG546" s="159"/>
      <c r="AH546" s="159"/>
      <c r="AI546" s="159"/>
      <c r="AJ546" s="159"/>
      <c r="AK546" s="159"/>
      <c r="AL546" s="159"/>
      <c r="AM546" s="159"/>
      <c r="AN546" s="159"/>
      <c r="AO546" s="159"/>
      <c r="AP546" s="159"/>
      <c r="AQ546" s="159"/>
      <c r="AR546" s="159"/>
      <c r="AS546" s="159"/>
      <c r="AT546" s="159"/>
      <c r="AU546" s="159"/>
      <c r="AV546" s="159"/>
      <c r="AW546" s="159"/>
      <c r="AX546" s="159"/>
      <c r="AY546" s="159"/>
      <c r="AZ546" s="159"/>
      <c r="BA546" s="159"/>
      <c r="BB546" s="159"/>
      <c r="BC546" s="159"/>
      <c r="BD546" s="159"/>
      <c r="BE546" s="159"/>
      <c r="BF546" s="159"/>
      <c r="BG546" s="159"/>
      <c r="BH546" s="159"/>
      <c r="BI546" s="159"/>
      <c r="BJ546" s="159"/>
      <c r="BK546" s="159"/>
      <c r="BL546" s="159"/>
      <c r="BM546" s="159"/>
      <c r="BN546" s="159"/>
      <c r="BO546" s="159"/>
      <c r="BP546" s="159"/>
      <c r="BQ546" s="159"/>
      <c r="BR546" s="159"/>
      <c r="BS546" s="159"/>
      <c r="BT546" s="159"/>
      <c r="BU546" s="159"/>
      <c r="BV546" s="159"/>
      <c r="BW546" s="159"/>
      <c r="BX546" s="159"/>
      <c r="BY546" s="159"/>
      <c r="BZ546" s="159"/>
      <c r="CA546" s="159"/>
      <c r="CB546" s="159"/>
      <c r="CC546" s="159"/>
      <c r="CD546" s="159"/>
      <c r="CE546" s="159"/>
      <c r="CF546" s="159"/>
      <c r="CG546" s="159"/>
      <c r="CH546" s="159"/>
      <c r="CI546" s="159"/>
      <c r="CJ546" s="159"/>
      <c r="CK546" s="159"/>
      <c r="CL546" s="159"/>
      <c r="CM546" s="159"/>
      <c r="CN546" s="159"/>
      <c r="CO546" s="159"/>
      <c r="CP546" s="159"/>
      <c r="CQ546" s="159"/>
      <c r="CR546" s="159"/>
      <c r="CS546" s="159"/>
      <c r="CT546" s="159"/>
      <c r="CU546" s="159"/>
      <c r="CV546" s="159"/>
      <c r="CW546" s="159"/>
      <c r="CX546" s="159"/>
      <c r="CY546" s="159"/>
      <c r="CZ546" s="159"/>
      <c r="DA546" s="159"/>
      <c r="DB546" s="159"/>
      <c r="DC546" s="159"/>
      <c r="DD546" s="159"/>
      <c r="DE546" s="159"/>
      <c r="DF546" s="159"/>
      <c r="DG546" s="159"/>
      <c r="DH546" s="159"/>
      <c r="DI546" s="159"/>
      <c r="DJ546" s="159"/>
      <c r="DK546" s="159"/>
      <c r="DL546" s="159"/>
      <c r="DM546" s="159"/>
      <c r="DN546" s="159"/>
      <c r="DO546" s="159"/>
      <c r="DP546" s="159"/>
      <c r="DQ546" s="159"/>
      <c r="DR546" s="159"/>
      <c r="DS546" s="159"/>
      <c r="DT546" s="159"/>
      <c r="DU546" s="159"/>
      <c r="DV546" s="159"/>
      <c r="DW546" s="159"/>
      <c r="DX546" s="159"/>
      <c r="DY546" s="159"/>
      <c r="DZ546" s="159"/>
      <c r="EA546" s="159"/>
      <c r="EB546" s="159"/>
      <c r="EC546" s="159"/>
      <c r="ED546" s="159"/>
      <c r="EE546" s="159"/>
      <c r="EF546" s="159"/>
      <c r="EG546" s="159"/>
      <c r="EH546" s="159"/>
      <c r="EI546" s="159"/>
      <c r="EJ546" s="159"/>
      <c r="EK546" s="159"/>
      <c r="EL546" s="159"/>
      <c r="EM546" s="159"/>
      <c r="EN546" s="159"/>
      <c r="EO546" s="159"/>
      <c r="EP546" s="159"/>
      <c r="EQ546" s="159"/>
      <c r="ER546" s="159"/>
      <c r="ES546" s="159"/>
      <c r="ET546" s="159"/>
      <c r="EU546" s="159"/>
      <c r="EV546" s="159"/>
      <c r="EW546" s="159"/>
      <c r="EX546" s="159"/>
      <c r="EY546" s="159"/>
      <c r="EZ546" s="159"/>
      <c r="FA546" s="159"/>
      <c r="FB546" s="159"/>
      <c r="FC546" s="159"/>
      <c r="FD546" s="159"/>
      <c r="FE546" s="159"/>
      <c r="FF546" s="159"/>
      <c r="FG546" s="159"/>
      <c r="FH546" s="159"/>
      <c r="FI546" s="159"/>
      <c r="FJ546" s="159"/>
      <c r="FK546" s="159"/>
      <c r="FL546" s="159"/>
      <c r="FM546" s="159"/>
      <c r="FN546" s="159"/>
      <c r="FO546" s="159"/>
      <c r="FP546" s="159"/>
      <c r="FQ546" s="159"/>
      <c r="FR546" s="159"/>
      <c r="FS546" s="159"/>
      <c r="FT546" s="159"/>
      <c r="FU546" s="159"/>
      <c r="FV546" s="159"/>
      <c r="FW546" s="159"/>
      <c r="FX546" s="159"/>
      <c r="FY546" s="159"/>
      <c r="FZ546" s="159"/>
      <c r="GA546" s="159"/>
      <c r="GB546" s="159"/>
      <c r="GC546" s="159"/>
      <c r="GD546" s="159"/>
      <c r="GE546" s="159"/>
      <c r="GF546" s="159"/>
      <c r="GG546" s="159"/>
      <c r="GH546" s="159"/>
    </row>
    <row r="547" customFormat="false" ht="12.75" hidden="false" customHeight="false" outlineLevel="0" collapsed="false">
      <c r="A547" s="168"/>
      <c r="B547" s="149"/>
      <c r="C547" s="149"/>
      <c r="D547" s="149"/>
      <c r="E547" s="149"/>
      <c r="F547" s="149"/>
      <c r="G547" s="149"/>
      <c r="H547" s="148"/>
      <c r="I547" s="170"/>
      <c r="R547" s="148"/>
      <c r="S547" s="158"/>
      <c r="T547" s="159"/>
      <c r="U547" s="159"/>
      <c r="V547" s="159"/>
      <c r="W547" s="159"/>
      <c r="X547" s="159"/>
      <c r="Y547" s="159"/>
      <c r="Z547" s="159"/>
      <c r="AA547" s="159"/>
      <c r="AB547" s="159"/>
      <c r="AC547" s="159"/>
      <c r="AD547" s="159"/>
      <c r="AE547" s="159"/>
      <c r="AF547" s="159"/>
      <c r="AG547" s="159"/>
      <c r="AH547" s="159"/>
      <c r="AI547" s="159"/>
      <c r="AJ547" s="159"/>
      <c r="AK547" s="159"/>
      <c r="AL547" s="159"/>
      <c r="AM547" s="159"/>
      <c r="AN547" s="159"/>
      <c r="AO547" s="159"/>
      <c r="AP547" s="159"/>
      <c r="AQ547" s="159"/>
      <c r="AR547" s="159"/>
      <c r="AS547" s="159"/>
      <c r="AT547" s="159"/>
      <c r="AU547" s="159"/>
      <c r="AV547" s="159"/>
      <c r="AW547" s="159"/>
      <c r="AX547" s="159"/>
      <c r="AY547" s="159"/>
      <c r="AZ547" s="159"/>
      <c r="BA547" s="159"/>
      <c r="BB547" s="159"/>
      <c r="BC547" s="159"/>
      <c r="BD547" s="159"/>
      <c r="BE547" s="159"/>
      <c r="BF547" s="159"/>
      <c r="BG547" s="159"/>
      <c r="BH547" s="159"/>
      <c r="BI547" s="159"/>
      <c r="BJ547" s="159"/>
      <c r="BK547" s="159"/>
      <c r="BL547" s="159"/>
      <c r="BM547" s="159"/>
      <c r="BN547" s="159"/>
      <c r="BO547" s="159"/>
      <c r="BP547" s="159"/>
      <c r="BQ547" s="159"/>
      <c r="BR547" s="159"/>
      <c r="BS547" s="159"/>
      <c r="BT547" s="159"/>
      <c r="BU547" s="159"/>
      <c r="BV547" s="159"/>
      <c r="BW547" s="159"/>
      <c r="BX547" s="159"/>
      <c r="BY547" s="159"/>
      <c r="BZ547" s="159"/>
      <c r="CA547" s="159"/>
      <c r="CB547" s="159"/>
      <c r="CC547" s="159"/>
      <c r="CD547" s="159"/>
      <c r="CE547" s="159"/>
      <c r="CF547" s="159"/>
      <c r="CG547" s="159"/>
      <c r="CH547" s="159"/>
      <c r="CI547" s="159"/>
      <c r="CJ547" s="159"/>
      <c r="CK547" s="159"/>
      <c r="CL547" s="159"/>
      <c r="CM547" s="159"/>
      <c r="CN547" s="159"/>
      <c r="CO547" s="159"/>
      <c r="CP547" s="159"/>
      <c r="CQ547" s="159"/>
      <c r="CR547" s="159"/>
      <c r="CS547" s="159"/>
      <c r="CT547" s="159"/>
      <c r="CU547" s="159"/>
      <c r="CV547" s="159"/>
      <c r="CW547" s="159"/>
      <c r="CX547" s="159"/>
      <c r="CY547" s="159"/>
      <c r="CZ547" s="159"/>
      <c r="DA547" s="159"/>
      <c r="DB547" s="159"/>
      <c r="DC547" s="159"/>
      <c r="DD547" s="159"/>
      <c r="DE547" s="159"/>
      <c r="DF547" s="159"/>
      <c r="DG547" s="159"/>
      <c r="DH547" s="159"/>
      <c r="DI547" s="159"/>
      <c r="DJ547" s="159"/>
      <c r="DK547" s="159"/>
      <c r="DL547" s="159"/>
      <c r="DM547" s="159"/>
      <c r="DN547" s="159"/>
      <c r="DO547" s="159"/>
      <c r="DP547" s="159"/>
      <c r="DQ547" s="159"/>
      <c r="DR547" s="159"/>
      <c r="DS547" s="159"/>
      <c r="DT547" s="159"/>
      <c r="DU547" s="159"/>
      <c r="DV547" s="159"/>
      <c r="DW547" s="159"/>
      <c r="DX547" s="159"/>
      <c r="DY547" s="159"/>
      <c r="DZ547" s="159"/>
      <c r="EA547" s="159"/>
      <c r="EB547" s="159"/>
      <c r="EC547" s="159"/>
      <c r="ED547" s="159"/>
      <c r="EE547" s="159"/>
      <c r="EF547" s="159"/>
      <c r="EG547" s="159"/>
      <c r="EH547" s="159"/>
      <c r="EI547" s="159"/>
      <c r="EJ547" s="159"/>
      <c r="EK547" s="159"/>
      <c r="EL547" s="159"/>
      <c r="EM547" s="159"/>
      <c r="EN547" s="159"/>
      <c r="EO547" s="159"/>
      <c r="EP547" s="159"/>
      <c r="EQ547" s="159"/>
      <c r="ER547" s="159"/>
      <c r="ES547" s="159"/>
      <c r="ET547" s="159"/>
      <c r="EU547" s="159"/>
      <c r="EV547" s="159"/>
      <c r="EW547" s="159"/>
      <c r="EX547" s="159"/>
      <c r="EY547" s="159"/>
      <c r="EZ547" s="159"/>
      <c r="FA547" s="159"/>
      <c r="FB547" s="159"/>
      <c r="FC547" s="159"/>
      <c r="FD547" s="159"/>
      <c r="FE547" s="159"/>
      <c r="FF547" s="159"/>
      <c r="FG547" s="159"/>
      <c r="FH547" s="159"/>
      <c r="FI547" s="159"/>
      <c r="FJ547" s="159"/>
      <c r="FK547" s="159"/>
      <c r="FL547" s="159"/>
      <c r="FM547" s="159"/>
      <c r="FN547" s="159"/>
      <c r="FO547" s="159"/>
      <c r="FP547" s="159"/>
      <c r="FQ547" s="159"/>
      <c r="FR547" s="159"/>
      <c r="FS547" s="159"/>
      <c r="FT547" s="159"/>
      <c r="FU547" s="159"/>
      <c r="FV547" s="159"/>
      <c r="FW547" s="159"/>
      <c r="FX547" s="159"/>
      <c r="FY547" s="159"/>
      <c r="FZ547" s="159"/>
      <c r="GA547" s="159"/>
      <c r="GB547" s="159"/>
      <c r="GC547" s="159"/>
      <c r="GD547" s="159"/>
      <c r="GE547" s="159"/>
      <c r="GF547" s="159"/>
      <c r="GG547" s="159"/>
      <c r="GH547" s="159"/>
    </row>
    <row r="548" customFormat="false" ht="12.75" hidden="false" customHeight="false" outlineLevel="0" collapsed="false">
      <c r="A548" s="168"/>
      <c r="B548" s="149"/>
      <c r="C548" s="149"/>
      <c r="D548" s="149"/>
      <c r="E548" s="149"/>
      <c r="F548" s="149"/>
      <c r="G548" s="149"/>
      <c r="H548" s="148"/>
      <c r="I548" s="170"/>
      <c r="R548" s="148"/>
      <c r="S548" s="158"/>
      <c r="T548" s="159"/>
      <c r="U548" s="159"/>
      <c r="V548" s="159"/>
      <c r="W548" s="159"/>
      <c r="X548" s="159"/>
      <c r="Y548" s="159"/>
      <c r="Z548" s="159"/>
      <c r="AA548" s="159"/>
      <c r="AB548" s="159"/>
      <c r="AC548" s="159"/>
      <c r="AD548" s="159"/>
      <c r="AE548" s="159"/>
      <c r="AF548" s="159"/>
      <c r="AG548" s="159"/>
      <c r="AH548" s="159"/>
      <c r="AI548" s="159"/>
      <c r="AJ548" s="159"/>
      <c r="AK548" s="159"/>
      <c r="AL548" s="159"/>
      <c r="AM548" s="159"/>
      <c r="AN548" s="159"/>
      <c r="AO548" s="159"/>
      <c r="AP548" s="159"/>
      <c r="AQ548" s="159"/>
      <c r="AR548" s="159"/>
      <c r="AS548" s="159"/>
      <c r="AT548" s="159"/>
      <c r="AU548" s="159"/>
      <c r="AV548" s="159"/>
      <c r="AW548" s="159"/>
      <c r="AX548" s="159"/>
      <c r="AY548" s="159"/>
      <c r="AZ548" s="159"/>
      <c r="BA548" s="159"/>
      <c r="BB548" s="159"/>
      <c r="BC548" s="159"/>
      <c r="BD548" s="159"/>
      <c r="BE548" s="159"/>
      <c r="BF548" s="159"/>
      <c r="BG548" s="159"/>
      <c r="BH548" s="159"/>
      <c r="BI548" s="159"/>
      <c r="BJ548" s="159"/>
      <c r="BK548" s="159"/>
      <c r="BL548" s="159"/>
      <c r="BM548" s="159"/>
      <c r="BN548" s="159"/>
      <c r="BO548" s="159"/>
      <c r="BP548" s="159"/>
      <c r="BQ548" s="159"/>
      <c r="BR548" s="159"/>
      <c r="BS548" s="159"/>
      <c r="BT548" s="159"/>
      <c r="BU548" s="159"/>
      <c r="BV548" s="159"/>
      <c r="BW548" s="159"/>
      <c r="BX548" s="159"/>
      <c r="BY548" s="159"/>
      <c r="BZ548" s="159"/>
      <c r="CA548" s="159"/>
      <c r="CB548" s="159"/>
      <c r="CC548" s="159"/>
      <c r="CD548" s="159"/>
      <c r="CE548" s="159"/>
      <c r="CF548" s="159"/>
      <c r="CG548" s="159"/>
      <c r="CH548" s="159"/>
      <c r="CI548" s="159"/>
      <c r="CJ548" s="159"/>
      <c r="CK548" s="159"/>
      <c r="CL548" s="159"/>
      <c r="CM548" s="159"/>
      <c r="CN548" s="159"/>
      <c r="CO548" s="159"/>
      <c r="CP548" s="159"/>
      <c r="CQ548" s="159"/>
      <c r="CR548" s="159"/>
      <c r="CS548" s="159"/>
      <c r="CT548" s="159"/>
      <c r="CU548" s="159"/>
      <c r="CV548" s="159"/>
      <c r="CW548" s="159"/>
      <c r="CX548" s="159"/>
      <c r="CY548" s="159"/>
      <c r="CZ548" s="159"/>
      <c r="DA548" s="159"/>
      <c r="DB548" s="159"/>
      <c r="DC548" s="159"/>
      <c r="DD548" s="159"/>
      <c r="DE548" s="159"/>
      <c r="DF548" s="159"/>
      <c r="DG548" s="159"/>
      <c r="DH548" s="159"/>
      <c r="DI548" s="159"/>
      <c r="DJ548" s="159"/>
      <c r="DK548" s="159"/>
      <c r="DL548" s="159"/>
      <c r="DM548" s="159"/>
      <c r="DN548" s="159"/>
      <c r="DO548" s="159"/>
      <c r="DP548" s="159"/>
      <c r="DQ548" s="159"/>
      <c r="DR548" s="159"/>
      <c r="DS548" s="159"/>
      <c r="DT548" s="159"/>
      <c r="DU548" s="159"/>
      <c r="DV548" s="159"/>
      <c r="DW548" s="159"/>
      <c r="DX548" s="159"/>
      <c r="DY548" s="159"/>
      <c r="DZ548" s="159"/>
      <c r="EA548" s="159"/>
      <c r="EB548" s="159"/>
      <c r="EC548" s="159"/>
      <c r="ED548" s="159"/>
      <c r="EE548" s="159"/>
      <c r="EF548" s="159"/>
      <c r="EG548" s="159"/>
      <c r="EH548" s="159"/>
      <c r="EI548" s="159"/>
      <c r="EJ548" s="159"/>
      <c r="EK548" s="159"/>
      <c r="EL548" s="159"/>
      <c r="EM548" s="159"/>
      <c r="EN548" s="159"/>
      <c r="EO548" s="159"/>
      <c r="EP548" s="159"/>
      <c r="EQ548" s="159"/>
      <c r="ER548" s="159"/>
      <c r="ES548" s="159"/>
      <c r="ET548" s="159"/>
      <c r="EU548" s="159"/>
      <c r="EV548" s="159"/>
      <c r="EW548" s="159"/>
      <c r="EX548" s="159"/>
      <c r="EY548" s="159"/>
      <c r="EZ548" s="159"/>
      <c r="FA548" s="159"/>
      <c r="FB548" s="159"/>
      <c r="FC548" s="159"/>
      <c r="FD548" s="159"/>
      <c r="FE548" s="159"/>
      <c r="FF548" s="159"/>
      <c r="FG548" s="159"/>
      <c r="FH548" s="159"/>
      <c r="FI548" s="159"/>
      <c r="FJ548" s="159"/>
      <c r="FK548" s="159"/>
      <c r="FL548" s="159"/>
      <c r="FM548" s="159"/>
      <c r="FN548" s="159"/>
      <c r="FO548" s="159"/>
      <c r="FP548" s="159"/>
      <c r="FQ548" s="159"/>
      <c r="FR548" s="159"/>
      <c r="FS548" s="159"/>
      <c r="FT548" s="159"/>
      <c r="FU548" s="159"/>
      <c r="FV548" s="159"/>
      <c r="FW548" s="159"/>
      <c r="FX548" s="159"/>
      <c r="FY548" s="159"/>
      <c r="FZ548" s="159"/>
      <c r="GA548" s="159"/>
      <c r="GB548" s="159"/>
      <c r="GC548" s="159"/>
      <c r="GD548" s="159"/>
      <c r="GE548" s="159"/>
      <c r="GF548" s="159"/>
      <c r="GG548" s="159"/>
      <c r="GH548" s="159"/>
    </row>
    <row r="549" customFormat="false" ht="12.75" hidden="false" customHeight="false" outlineLevel="0" collapsed="false">
      <c r="A549" s="168"/>
      <c r="B549" s="149"/>
      <c r="C549" s="149"/>
      <c r="D549" s="149"/>
      <c r="E549" s="149"/>
      <c r="F549" s="149"/>
      <c r="G549" s="149"/>
      <c r="H549" s="148"/>
      <c r="I549" s="170"/>
      <c r="R549" s="148"/>
      <c r="S549" s="158"/>
      <c r="T549" s="159"/>
      <c r="U549" s="159"/>
      <c r="V549" s="159"/>
      <c r="W549" s="159"/>
      <c r="X549" s="159"/>
      <c r="Y549" s="159"/>
      <c r="Z549" s="159"/>
      <c r="AA549" s="159"/>
      <c r="AB549" s="159"/>
      <c r="AC549" s="159"/>
      <c r="AD549" s="159"/>
      <c r="AE549" s="159"/>
      <c r="AF549" s="159"/>
      <c r="AG549" s="159"/>
      <c r="AH549" s="159"/>
      <c r="AI549" s="159"/>
      <c r="AJ549" s="159"/>
      <c r="AK549" s="159"/>
      <c r="AL549" s="159"/>
      <c r="AM549" s="159"/>
      <c r="AN549" s="159"/>
      <c r="AO549" s="159"/>
      <c r="AP549" s="159"/>
      <c r="AQ549" s="159"/>
      <c r="AR549" s="159"/>
      <c r="AS549" s="159"/>
      <c r="AT549" s="159"/>
      <c r="AU549" s="159"/>
      <c r="AV549" s="159"/>
      <c r="AW549" s="159"/>
      <c r="AX549" s="159"/>
      <c r="AY549" s="159"/>
      <c r="AZ549" s="159"/>
      <c r="BA549" s="159"/>
      <c r="BB549" s="159"/>
      <c r="BC549" s="159"/>
      <c r="BD549" s="159"/>
      <c r="BE549" s="159"/>
      <c r="BF549" s="159"/>
      <c r="BG549" s="159"/>
      <c r="BH549" s="159"/>
      <c r="BI549" s="159"/>
      <c r="BJ549" s="159"/>
      <c r="BK549" s="159"/>
      <c r="BL549" s="159"/>
      <c r="BM549" s="159"/>
      <c r="BN549" s="159"/>
      <c r="BO549" s="159"/>
      <c r="BP549" s="159"/>
      <c r="BQ549" s="159"/>
      <c r="BR549" s="159"/>
      <c r="BS549" s="159"/>
      <c r="BT549" s="159"/>
      <c r="BU549" s="159"/>
      <c r="BV549" s="159"/>
      <c r="BW549" s="159"/>
      <c r="BX549" s="159"/>
      <c r="BY549" s="159"/>
      <c r="BZ549" s="159"/>
      <c r="CA549" s="159"/>
      <c r="CB549" s="159"/>
      <c r="CC549" s="159"/>
      <c r="CD549" s="159"/>
      <c r="CE549" s="159"/>
      <c r="CF549" s="159"/>
      <c r="CG549" s="159"/>
      <c r="CH549" s="159"/>
      <c r="CI549" s="159"/>
      <c r="CJ549" s="159"/>
      <c r="CK549" s="159"/>
      <c r="CL549" s="159"/>
      <c r="CM549" s="159"/>
      <c r="CN549" s="159"/>
      <c r="CO549" s="159"/>
      <c r="CP549" s="159"/>
      <c r="CQ549" s="159"/>
      <c r="CR549" s="159"/>
      <c r="CS549" s="159"/>
      <c r="CT549" s="159"/>
      <c r="CU549" s="159"/>
      <c r="CV549" s="159"/>
      <c r="CW549" s="159"/>
      <c r="CX549" s="159"/>
      <c r="CY549" s="159"/>
      <c r="CZ549" s="159"/>
      <c r="DA549" s="159"/>
      <c r="DB549" s="159"/>
      <c r="DC549" s="159"/>
      <c r="DD549" s="159"/>
      <c r="DE549" s="159"/>
      <c r="DF549" s="159"/>
      <c r="DG549" s="159"/>
      <c r="DH549" s="159"/>
      <c r="DI549" s="159"/>
      <c r="DJ549" s="159"/>
      <c r="DK549" s="159"/>
      <c r="DL549" s="159"/>
      <c r="DM549" s="159"/>
      <c r="DN549" s="159"/>
      <c r="DO549" s="159"/>
      <c r="DP549" s="159"/>
      <c r="DQ549" s="159"/>
      <c r="DR549" s="159"/>
      <c r="DS549" s="159"/>
      <c r="DT549" s="159"/>
      <c r="DU549" s="159"/>
      <c r="DV549" s="159"/>
      <c r="DW549" s="159"/>
      <c r="DX549" s="159"/>
      <c r="DY549" s="159"/>
      <c r="DZ549" s="159"/>
      <c r="EA549" s="159"/>
      <c r="EB549" s="159"/>
      <c r="EC549" s="159"/>
      <c r="ED549" s="159"/>
      <c r="EE549" s="159"/>
      <c r="EF549" s="159"/>
      <c r="EG549" s="159"/>
      <c r="EH549" s="159"/>
      <c r="EI549" s="159"/>
      <c r="EJ549" s="159"/>
      <c r="EK549" s="159"/>
      <c r="EL549" s="159"/>
      <c r="EM549" s="159"/>
      <c r="EN549" s="159"/>
      <c r="EO549" s="159"/>
      <c r="EP549" s="159"/>
      <c r="EQ549" s="159"/>
      <c r="ER549" s="159"/>
      <c r="ES549" s="159"/>
      <c r="ET549" s="159"/>
      <c r="EU549" s="159"/>
      <c r="EV549" s="159"/>
      <c r="EW549" s="159"/>
      <c r="EX549" s="159"/>
      <c r="EY549" s="159"/>
      <c r="EZ549" s="159"/>
      <c r="FA549" s="159"/>
      <c r="FB549" s="159"/>
      <c r="FC549" s="159"/>
      <c r="FD549" s="159"/>
      <c r="FE549" s="159"/>
      <c r="FF549" s="159"/>
      <c r="FG549" s="159"/>
      <c r="FH549" s="159"/>
      <c r="FI549" s="159"/>
      <c r="FJ549" s="159"/>
      <c r="FK549" s="159"/>
      <c r="FL549" s="159"/>
      <c r="FM549" s="159"/>
      <c r="FN549" s="159"/>
      <c r="FO549" s="159"/>
      <c r="FP549" s="159"/>
      <c r="FQ549" s="159"/>
      <c r="FR549" s="159"/>
      <c r="FS549" s="159"/>
      <c r="FT549" s="159"/>
      <c r="FU549" s="159"/>
      <c r="FV549" s="159"/>
      <c r="FW549" s="159"/>
      <c r="FX549" s="159"/>
      <c r="FY549" s="159"/>
      <c r="FZ549" s="159"/>
      <c r="GA549" s="159"/>
      <c r="GB549" s="159"/>
      <c r="GC549" s="159"/>
      <c r="GD549" s="159"/>
      <c r="GE549" s="159"/>
      <c r="GF549" s="159"/>
      <c r="GG549" s="159"/>
      <c r="GH549" s="159"/>
    </row>
    <row r="550" customFormat="false" ht="12.75" hidden="false" customHeight="false" outlineLevel="0" collapsed="false">
      <c r="A550" s="168"/>
      <c r="B550" s="149"/>
      <c r="C550" s="149"/>
      <c r="D550" s="149"/>
      <c r="E550" s="149"/>
      <c r="F550" s="149"/>
      <c r="G550" s="149"/>
      <c r="H550" s="148"/>
      <c r="I550" s="170"/>
      <c r="R550" s="148"/>
      <c r="S550" s="158"/>
      <c r="T550" s="159"/>
      <c r="U550" s="159"/>
      <c r="V550" s="159"/>
      <c r="W550" s="159"/>
      <c r="X550" s="159"/>
      <c r="Y550" s="159"/>
      <c r="Z550" s="159"/>
      <c r="AA550" s="159"/>
      <c r="AB550" s="159"/>
      <c r="AC550" s="159"/>
      <c r="AD550" s="159"/>
      <c r="AE550" s="159"/>
      <c r="AF550" s="159"/>
      <c r="AG550" s="159"/>
      <c r="AH550" s="159"/>
      <c r="AI550" s="159"/>
      <c r="AJ550" s="159"/>
      <c r="AK550" s="159"/>
      <c r="AL550" s="159"/>
      <c r="AM550" s="159"/>
      <c r="AN550" s="159"/>
      <c r="AO550" s="159"/>
      <c r="AP550" s="159"/>
      <c r="AQ550" s="159"/>
      <c r="AR550" s="159"/>
      <c r="AS550" s="159"/>
      <c r="AT550" s="159"/>
      <c r="AU550" s="159"/>
      <c r="AV550" s="159"/>
      <c r="AW550" s="159"/>
      <c r="AX550" s="159"/>
      <c r="AY550" s="159"/>
      <c r="AZ550" s="159"/>
      <c r="BA550" s="159"/>
      <c r="BB550" s="159"/>
      <c r="BC550" s="159"/>
      <c r="BD550" s="159"/>
      <c r="BE550" s="159"/>
      <c r="BF550" s="159"/>
      <c r="BG550" s="159"/>
      <c r="BH550" s="159"/>
      <c r="BI550" s="159"/>
      <c r="BJ550" s="159"/>
      <c r="BK550" s="159"/>
      <c r="BL550" s="159"/>
      <c r="BM550" s="159"/>
      <c r="BN550" s="159"/>
      <c r="BO550" s="159"/>
      <c r="BP550" s="159"/>
      <c r="BQ550" s="159"/>
      <c r="BR550" s="159"/>
      <c r="BS550" s="159"/>
      <c r="BT550" s="159"/>
      <c r="BU550" s="159"/>
      <c r="BV550" s="159"/>
      <c r="BW550" s="159"/>
      <c r="BX550" s="159"/>
      <c r="BY550" s="159"/>
      <c r="BZ550" s="159"/>
      <c r="CA550" s="159"/>
      <c r="CB550" s="159"/>
      <c r="CC550" s="159"/>
      <c r="CD550" s="159"/>
      <c r="CE550" s="159"/>
      <c r="CF550" s="159"/>
      <c r="CG550" s="159"/>
      <c r="CH550" s="159"/>
      <c r="CI550" s="159"/>
      <c r="CJ550" s="159"/>
      <c r="CK550" s="159"/>
      <c r="CL550" s="159"/>
      <c r="CM550" s="159"/>
      <c r="CN550" s="159"/>
      <c r="CO550" s="159"/>
      <c r="CP550" s="159"/>
      <c r="CQ550" s="159"/>
      <c r="CR550" s="159"/>
      <c r="CS550" s="159"/>
      <c r="CT550" s="159"/>
      <c r="CU550" s="159"/>
      <c r="CV550" s="159"/>
      <c r="CW550" s="159"/>
      <c r="CX550" s="159"/>
      <c r="CY550" s="159"/>
      <c r="CZ550" s="159"/>
      <c r="DA550" s="159"/>
      <c r="DB550" s="159"/>
      <c r="DC550" s="159"/>
      <c r="DD550" s="159"/>
      <c r="DE550" s="159"/>
      <c r="DF550" s="159"/>
      <c r="DG550" s="159"/>
      <c r="DH550" s="159"/>
      <c r="DI550" s="159"/>
      <c r="DJ550" s="159"/>
      <c r="DK550" s="159"/>
      <c r="DL550" s="159"/>
      <c r="DM550" s="159"/>
      <c r="DN550" s="159"/>
      <c r="DO550" s="159"/>
      <c r="DP550" s="159"/>
      <c r="DQ550" s="159"/>
      <c r="DR550" s="159"/>
      <c r="DS550" s="159"/>
      <c r="DT550" s="159"/>
      <c r="DU550" s="159"/>
      <c r="DV550" s="159"/>
      <c r="DW550" s="159"/>
      <c r="DX550" s="159"/>
      <c r="DY550" s="159"/>
      <c r="DZ550" s="159"/>
      <c r="EA550" s="159"/>
      <c r="EB550" s="159"/>
      <c r="EC550" s="159"/>
      <c r="ED550" s="159"/>
      <c r="EE550" s="159"/>
      <c r="EF550" s="159"/>
      <c r="EG550" s="159"/>
      <c r="EH550" s="159"/>
      <c r="EI550" s="159"/>
      <c r="EJ550" s="159"/>
      <c r="EK550" s="159"/>
      <c r="EL550" s="159"/>
      <c r="EM550" s="159"/>
      <c r="EN550" s="159"/>
      <c r="EO550" s="159"/>
      <c r="EP550" s="159"/>
      <c r="EQ550" s="159"/>
      <c r="ER550" s="159"/>
      <c r="ES550" s="159"/>
      <c r="ET550" s="159"/>
      <c r="EU550" s="159"/>
      <c r="EV550" s="159"/>
      <c r="EW550" s="159"/>
      <c r="EX550" s="159"/>
      <c r="EY550" s="159"/>
      <c r="EZ550" s="159"/>
      <c r="FA550" s="159"/>
      <c r="FB550" s="159"/>
      <c r="FC550" s="159"/>
      <c r="FD550" s="159"/>
      <c r="FE550" s="159"/>
      <c r="FF550" s="159"/>
      <c r="FG550" s="159"/>
      <c r="FH550" s="159"/>
      <c r="FI550" s="159"/>
      <c r="FJ550" s="159"/>
      <c r="FK550" s="159"/>
      <c r="FL550" s="159"/>
      <c r="FM550" s="159"/>
      <c r="FN550" s="159"/>
      <c r="FO550" s="159"/>
      <c r="FP550" s="159"/>
      <c r="FQ550" s="159"/>
      <c r="FR550" s="159"/>
      <c r="FS550" s="159"/>
      <c r="FT550" s="159"/>
      <c r="FU550" s="159"/>
      <c r="FV550" s="159"/>
      <c r="FW550" s="159"/>
      <c r="FX550" s="159"/>
      <c r="FY550" s="159"/>
      <c r="FZ550" s="159"/>
      <c r="GA550" s="159"/>
      <c r="GB550" s="159"/>
      <c r="GC550" s="159"/>
      <c r="GD550" s="159"/>
      <c r="GE550" s="159"/>
      <c r="GF550" s="159"/>
      <c r="GG550" s="159"/>
      <c r="GH550" s="159"/>
    </row>
    <row r="551" customFormat="false" ht="12.75" hidden="false" customHeight="false" outlineLevel="0" collapsed="false">
      <c r="A551" s="168"/>
      <c r="B551" s="149"/>
      <c r="C551" s="149"/>
      <c r="D551" s="149"/>
      <c r="E551" s="149"/>
      <c r="F551" s="149"/>
      <c r="G551" s="149"/>
      <c r="H551" s="148"/>
      <c r="I551" s="170"/>
      <c r="R551" s="148"/>
      <c r="S551" s="158"/>
      <c r="T551" s="159"/>
      <c r="U551" s="159"/>
      <c r="V551" s="159"/>
      <c r="W551" s="159"/>
      <c r="X551" s="159"/>
      <c r="Y551" s="159"/>
      <c r="Z551" s="159"/>
      <c r="AA551" s="159"/>
      <c r="AB551" s="159"/>
      <c r="AC551" s="159"/>
      <c r="AD551" s="159"/>
      <c r="AE551" s="159"/>
      <c r="AF551" s="159"/>
      <c r="AG551" s="159"/>
      <c r="AH551" s="159"/>
      <c r="AI551" s="159"/>
      <c r="AJ551" s="159"/>
      <c r="AK551" s="159"/>
      <c r="AL551" s="159"/>
      <c r="AM551" s="159"/>
      <c r="AN551" s="159"/>
      <c r="AO551" s="159"/>
      <c r="AP551" s="159"/>
      <c r="AQ551" s="159"/>
      <c r="AR551" s="159"/>
      <c r="AS551" s="159"/>
      <c r="AT551" s="159"/>
      <c r="AU551" s="159"/>
      <c r="AV551" s="159"/>
      <c r="AW551" s="159"/>
      <c r="AX551" s="159"/>
      <c r="AY551" s="159"/>
      <c r="AZ551" s="159"/>
      <c r="BA551" s="159"/>
      <c r="BB551" s="159"/>
      <c r="BC551" s="159"/>
      <c r="BD551" s="159"/>
      <c r="BE551" s="159"/>
      <c r="BF551" s="159"/>
      <c r="BG551" s="159"/>
      <c r="BH551" s="159"/>
      <c r="BI551" s="159"/>
      <c r="BJ551" s="159"/>
      <c r="BK551" s="159"/>
      <c r="BL551" s="159"/>
      <c r="BM551" s="159"/>
      <c r="BN551" s="159"/>
      <c r="BO551" s="159"/>
      <c r="BP551" s="159"/>
      <c r="BQ551" s="159"/>
      <c r="BR551" s="159"/>
      <c r="BS551" s="159"/>
      <c r="BT551" s="159"/>
      <c r="BU551" s="159"/>
      <c r="BV551" s="159"/>
      <c r="BW551" s="159"/>
      <c r="BX551" s="159"/>
      <c r="BY551" s="159"/>
      <c r="BZ551" s="159"/>
      <c r="CA551" s="159"/>
      <c r="CB551" s="159"/>
      <c r="CC551" s="159"/>
      <c r="CD551" s="159"/>
      <c r="CE551" s="159"/>
      <c r="CF551" s="159"/>
      <c r="CG551" s="159"/>
      <c r="CH551" s="159"/>
      <c r="CI551" s="159"/>
      <c r="CJ551" s="159"/>
      <c r="CK551" s="159"/>
      <c r="CL551" s="159"/>
      <c r="CM551" s="159"/>
      <c r="CN551" s="159"/>
      <c r="CO551" s="159"/>
      <c r="CP551" s="159"/>
      <c r="CQ551" s="159"/>
      <c r="CR551" s="159"/>
      <c r="CS551" s="159"/>
      <c r="CT551" s="159"/>
      <c r="CU551" s="159"/>
      <c r="CV551" s="159"/>
      <c r="CW551" s="159"/>
      <c r="CX551" s="159"/>
      <c r="CY551" s="159"/>
      <c r="CZ551" s="159"/>
      <c r="DA551" s="159"/>
      <c r="DB551" s="159"/>
      <c r="DC551" s="159"/>
      <c r="DD551" s="159"/>
      <c r="DE551" s="159"/>
      <c r="DF551" s="159"/>
      <c r="DG551" s="159"/>
      <c r="DH551" s="159"/>
      <c r="DI551" s="159"/>
      <c r="DJ551" s="159"/>
      <c r="DK551" s="159"/>
      <c r="DL551" s="159"/>
      <c r="DM551" s="159"/>
      <c r="DN551" s="159"/>
      <c r="DO551" s="159"/>
      <c r="DP551" s="159"/>
      <c r="DQ551" s="159"/>
      <c r="DR551" s="159"/>
      <c r="DS551" s="159"/>
      <c r="DT551" s="159"/>
      <c r="DU551" s="159"/>
      <c r="DV551" s="159"/>
      <c r="DW551" s="159"/>
      <c r="DX551" s="159"/>
      <c r="DY551" s="159"/>
      <c r="DZ551" s="159"/>
      <c r="EA551" s="159"/>
      <c r="EB551" s="159"/>
      <c r="EC551" s="159"/>
      <c r="ED551" s="159"/>
      <c r="EE551" s="159"/>
      <c r="EF551" s="159"/>
      <c r="EG551" s="159"/>
      <c r="EH551" s="159"/>
      <c r="EI551" s="159"/>
      <c r="EJ551" s="159"/>
      <c r="EK551" s="159"/>
      <c r="EL551" s="159"/>
      <c r="EM551" s="159"/>
      <c r="EN551" s="159"/>
      <c r="EO551" s="159"/>
      <c r="EP551" s="159"/>
      <c r="EQ551" s="159"/>
      <c r="ER551" s="159"/>
      <c r="ES551" s="159"/>
      <c r="ET551" s="159"/>
      <c r="EU551" s="159"/>
      <c r="EV551" s="159"/>
      <c r="EW551" s="159"/>
      <c r="EX551" s="159"/>
      <c r="EY551" s="159"/>
      <c r="EZ551" s="159"/>
      <c r="FA551" s="159"/>
      <c r="FB551" s="159"/>
      <c r="FC551" s="159"/>
      <c r="FD551" s="159"/>
      <c r="FE551" s="159"/>
      <c r="FF551" s="159"/>
      <c r="FG551" s="159"/>
      <c r="FH551" s="159"/>
      <c r="FI551" s="159"/>
      <c r="FJ551" s="159"/>
      <c r="FK551" s="159"/>
      <c r="FL551" s="159"/>
      <c r="FM551" s="159"/>
      <c r="FN551" s="159"/>
      <c r="FO551" s="159"/>
      <c r="FP551" s="159"/>
      <c r="FQ551" s="159"/>
      <c r="FR551" s="159"/>
      <c r="FS551" s="159"/>
      <c r="FT551" s="159"/>
      <c r="FU551" s="159"/>
      <c r="FV551" s="159"/>
      <c r="FW551" s="159"/>
      <c r="FX551" s="159"/>
      <c r="FY551" s="159"/>
      <c r="FZ551" s="159"/>
      <c r="GA551" s="159"/>
      <c r="GB551" s="159"/>
      <c r="GC551" s="159"/>
      <c r="GD551" s="159"/>
      <c r="GE551" s="159"/>
      <c r="GF551" s="159"/>
      <c r="GG551" s="159"/>
      <c r="GH551" s="159"/>
    </row>
    <row r="552" customFormat="false" ht="12.75" hidden="false" customHeight="false" outlineLevel="0" collapsed="false">
      <c r="A552" s="168"/>
      <c r="B552" s="149"/>
      <c r="C552" s="149"/>
      <c r="D552" s="149"/>
      <c r="E552" s="149"/>
      <c r="F552" s="149"/>
      <c r="G552" s="149"/>
      <c r="H552" s="148"/>
      <c r="I552" s="170"/>
      <c r="R552" s="148"/>
      <c r="S552" s="158"/>
      <c r="T552" s="159"/>
      <c r="U552" s="159"/>
      <c r="V552" s="159"/>
      <c r="W552" s="159"/>
      <c r="X552" s="159"/>
      <c r="Y552" s="159"/>
      <c r="Z552" s="159"/>
      <c r="AA552" s="159"/>
      <c r="AB552" s="159"/>
      <c r="AC552" s="159"/>
      <c r="AD552" s="159"/>
      <c r="AE552" s="159"/>
      <c r="AF552" s="159"/>
      <c r="AG552" s="159"/>
      <c r="AH552" s="159"/>
      <c r="AI552" s="159"/>
      <c r="AJ552" s="159"/>
      <c r="AK552" s="159"/>
      <c r="AL552" s="159"/>
      <c r="AM552" s="159"/>
      <c r="AN552" s="159"/>
      <c r="AO552" s="159"/>
      <c r="AP552" s="159"/>
      <c r="AQ552" s="159"/>
      <c r="AR552" s="159"/>
      <c r="AS552" s="159"/>
      <c r="AT552" s="159"/>
      <c r="AU552" s="159"/>
      <c r="AV552" s="159"/>
      <c r="AW552" s="159"/>
      <c r="AX552" s="159"/>
      <c r="AY552" s="159"/>
      <c r="AZ552" s="159"/>
      <c r="BA552" s="159"/>
      <c r="BB552" s="159"/>
      <c r="BC552" s="159"/>
      <c r="BD552" s="159"/>
      <c r="BE552" s="159"/>
      <c r="BF552" s="159"/>
      <c r="BG552" s="159"/>
      <c r="BH552" s="159"/>
      <c r="BI552" s="159"/>
      <c r="BJ552" s="159"/>
      <c r="BK552" s="159"/>
      <c r="BL552" s="159"/>
      <c r="BM552" s="159"/>
      <c r="BN552" s="159"/>
      <c r="BO552" s="159"/>
      <c r="BP552" s="159"/>
      <c r="BQ552" s="159"/>
      <c r="BR552" s="159"/>
      <c r="BS552" s="159"/>
      <c r="BT552" s="159"/>
      <c r="BU552" s="159"/>
      <c r="BV552" s="159"/>
      <c r="BW552" s="159"/>
      <c r="BX552" s="159"/>
      <c r="BY552" s="159"/>
      <c r="BZ552" s="159"/>
      <c r="CA552" s="159"/>
      <c r="CB552" s="159"/>
      <c r="CC552" s="159"/>
      <c r="CD552" s="159"/>
      <c r="CE552" s="159"/>
      <c r="CF552" s="159"/>
      <c r="CG552" s="159"/>
      <c r="CH552" s="159"/>
      <c r="CI552" s="159"/>
      <c r="CJ552" s="159"/>
      <c r="CK552" s="159"/>
      <c r="CL552" s="159"/>
      <c r="CM552" s="159"/>
      <c r="CN552" s="159"/>
      <c r="CO552" s="159"/>
      <c r="CP552" s="159"/>
      <c r="CQ552" s="159"/>
      <c r="CR552" s="159"/>
      <c r="CS552" s="159"/>
      <c r="CT552" s="159"/>
      <c r="CU552" s="159"/>
      <c r="CV552" s="159"/>
      <c r="CW552" s="159"/>
      <c r="CX552" s="159"/>
      <c r="CY552" s="159"/>
      <c r="CZ552" s="159"/>
      <c r="DA552" s="159"/>
      <c r="DB552" s="159"/>
      <c r="DC552" s="159"/>
      <c r="DD552" s="159"/>
      <c r="DE552" s="159"/>
      <c r="DF552" s="159"/>
      <c r="DG552" s="159"/>
      <c r="DH552" s="159"/>
      <c r="DI552" s="159"/>
      <c r="DJ552" s="159"/>
      <c r="DK552" s="159"/>
      <c r="DL552" s="159"/>
      <c r="DM552" s="159"/>
      <c r="DN552" s="159"/>
      <c r="DO552" s="159"/>
      <c r="DP552" s="159"/>
      <c r="DQ552" s="159"/>
      <c r="DR552" s="159"/>
      <c r="DS552" s="159"/>
      <c r="DT552" s="159"/>
      <c r="DU552" s="159"/>
      <c r="DV552" s="159"/>
      <c r="DW552" s="159"/>
      <c r="DX552" s="159"/>
      <c r="DY552" s="159"/>
      <c r="DZ552" s="159"/>
      <c r="EA552" s="159"/>
      <c r="EB552" s="159"/>
      <c r="EC552" s="159"/>
      <c r="ED552" s="159"/>
      <c r="EE552" s="159"/>
      <c r="EF552" s="159"/>
      <c r="EG552" s="159"/>
      <c r="EH552" s="159"/>
      <c r="EI552" s="159"/>
      <c r="EJ552" s="159"/>
      <c r="EK552" s="159"/>
      <c r="EL552" s="159"/>
      <c r="EM552" s="159"/>
      <c r="EN552" s="159"/>
      <c r="EO552" s="159"/>
      <c r="EP552" s="159"/>
      <c r="EQ552" s="159"/>
      <c r="ER552" s="159"/>
      <c r="ES552" s="159"/>
      <c r="ET552" s="159"/>
      <c r="EU552" s="159"/>
      <c r="EV552" s="159"/>
      <c r="EW552" s="159"/>
      <c r="EX552" s="159"/>
      <c r="EY552" s="159"/>
      <c r="EZ552" s="159"/>
      <c r="FA552" s="159"/>
      <c r="FB552" s="159"/>
      <c r="FC552" s="159"/>
      <c r="FD552" s="159"/>
      <c r="FE552" s="159"/>
      <c r="FF552" s="159"/>
      <c r="FG552" s="159"/>
      <c r="FH552" s="159"/>
      <c r="FI552" s="159"/>
      <c r="FJ552" s="159"/>
      <c r="FK552" s="159"/>
      <c r="FL552" s="159"/>
      <c r="FM552" s="159"/>
      <c r="FN552" s="159"/>
      <c r="FO552" s="159"/>
      <c r="FP552" s="159"/>
      <c r="FQ552" s="159"/>
      <c r="FR552" s="159"/>
      <c r="FS552" s="159"/>
      <c r="FT552" s="159"/>
      <c r="FU552" s="159"/>
      <c r="FV552" s="159"/>
      <c r="FW552" s="159"/>
      <c r="FX552" s="159"/>
      <c r="FY552" s="159"/>
      <c r="FZ552" s="159"/>
      <c r="GA552" s="159"/>
      <c r="GB552" s="159"/>
      <c r="GC552" s="159"/>
      <c r="GD552" s="159"/>
      <c r="GE552" s="159"/>
      <c r="GF552" s="159"/>
      <c r="GG552" s="159"/>
      <c r="GH552" s="159"/>
    </row>
    <row r="553" customFormat="false" ht="12.75" hidden="false" customHeight="false" outlineLevel="0" collapsed="false">
      <c r="A553" s="168"/>
      <c r="B553" s="149"/>
      <c r="C553" s="149"/>
      <c r="D553" s="149"/>
      <c r="E553" s="149"/>
      <c r="F553" s="149"/>
      <c r="G553" s="149"/>
      <c r="H553" s="148"/>
      <c r="I553" s="170"/>
      <c r="R553" s="148"/>
      <c r="S553" s="158"/>
      <c r="T553" s="159"/>
      <c r="U553" s="159"/>
      <c r="V553" s="159"/>
      <c r="W553" s="159"/>
      <c r="X553" s="159"/>
      <c r="Y553" s="159"/>
      <c r="Z553" s="159"/>
      <c r="AA553" s="159"/>
      <c r="AB553" s="159"/>
      <c r="AC553" s="159"/>
      <c r="AD553" s="159"/>
      <c r="AE553" s="159"/>
      <c r="AF553" s="159"/>
      <c r="AG553" s="159"/>
      <c r="AH553" s="159"/>
      <c r="AI553" s="159"/>
      <c r="AJ553" s="159"/>
      <c r="AK553" s="159"/>
      <c r="AL553" s="159"/>
      <c r="AM553" s="159"/>
      <c r="AN553" s="159"/>
      <c r="AO553" s="159"/>
      <c r="AP553" s="159"/>
      <c r="AQ553" s="159"/>
      <c r="AR553" s="159"/>
      <c r="AS553" s="159"/>
      <c r="AT553" s="159"/>
      <c r="AU553" s="159"/>
      <c r="AV553" s="159"/>
      <c r="AW553" s="159"/>
      <c r="AX553" s="159"/>
      <c r="AY553" s="159"/>
      <c r="AZ553" s="159"/>
      <c r="BA553" s="159"/>
      <c r="BB553" s="159"/>
      <c r="BC553" s="159"/>
      <c r="BD553" s="159"/>
      <c r="BE553" s="159"/>
      <c r="BF553" s="159"/>
      <c r="BG553" s="159"/>
      <c r="BH553" s="159"/>
      <c r="BI553" s="159"/>
      <c r="BJ553" s="159"/>
      <c r="BK553" s="159"/>
      <c r="BL553" s="159"/>
      <c r="BM553" s="159"/>
      <c r="BN553" s="159"/>
      <c r="BO553" s="159"/>
      <c r="BP553" s="159"/>
      <c r="BQ553" s="159"/>
      <c r="BR553" s="159"/>
      <c r="BS553" s="159"/>
      <c r="BT553" s="159"/>
      <c r="BU553" s="159"/>
      <c r="BV553" s="159"/>
      <c r="BW553" s="159"/>
      <c r="BX553" s="159"/>
      <c r="BY553" s="159"/>
      <c r="BZ553" s="159"/>
      <c r="CA553" s="159"/>
      <c r="CB553" s="159"/>
      <c r="CC553" s="159"/>
      <c r="CD553" s="159"/>
      <c r="CE553" s="159"/>
      <c r="CF553" s="159"/>
      <c r="CG553" s="159"/>
      <c r="CH553" s="159"/>
      <c r="CI553" s="159"/>
      <c r="CJ553" s="159"/>
      <c r="CK553" s="159"/>
      <c r="CL553" s="159"/>
      <c r="CM553" s="159"/>
      <c r="CN553" s="159"/>
      <c r="CO553" s="159"/>
      <c r="CP553" s="159"/>
      <c r="CQ553" s="159"/>
      <c r="CR553" s="159"/>
      <c r="CS553" s="159"/>
      <c r="CT553" s="159"/>
      <c r="CU553" s="159"/>
      <c r="CV553" s="159"/>
      <c r="CW553" s="159"/>
      <c r="CX553" s="159"/>
      <c r="CY553" s="159"/>
      <c r="CZ553" s="159"/>
      <c r="DA553" s="159"/>
      <c r="DB553" s="159"/>
      <c r="DC553" s="159"/>
      <c r="DD553" s="159"/>
      <c r="DE553" s="159"/>
      <c r="DF553" s="159"/>
      <c r="DG553" s="159"/>
      <c r="DH553" s="159"/>
      <c r="DI553" s="159"/>
      <c r="DJ553" s="159"/>
      <c r="DK553" s="159"/>
      <c r="DL553" s="159"/>
      <c r="DM553" s="159"/>
      <c r="DN553" s="159"/>
      <c r="DO553" s="159"/>
      <c r="DP553" s="159"/>
      <c r="DQ553" s="159"/>
      <c r="DR553" s="159"/>
      <c r="DS553" s="159"/>
      <c r="DT553" s="159"/>
      <c r="DU553" s="159"/>
      <c r="DV553" s="159"/>
      <c r="DW553" s="159"/>
      <c r="DX553" s="159"/>
      <c r="DY553" s="159"/>
      <c r="DZ553" s="159"/>
      <c r="EA553" s="159"/>
      <c r="EB553" s="159"/>
      <c r="EC553" s="159"/>
      <c r="ED553" s="159"/>
      <c r="EE553" s="159"/>
      <c r="EF553" s="159"/>
      <c r="EG553" s="159"/>
      <c r="EH553" s="159"/>
      <c r="EI553" s="159"/>
      <c r="EJ553" s="159"/>
      <c r="EK553" s="159"/>
      <c r="EL553" s="159"/>
      <c r="EM553" s="159"/>
      <c r="EN553" s="159"/>
      <c r="EO553" s="159"/>
      <c r="EP553" s="159"/>
      <c r="EQ553" s="159"/>
      <c r="ER553" s="159"/>
      <c r="ES553" s="159"/>
      <c r="ET553" s="159"/>
      <c r="EU553" s="159"/>
      <c r="EV553" s="159"/>
      <c r="EW553" s="159"/>
      <c r="EX553" s="159"/>
      <c r="EY553" s="159"/>
      <c r="EZ553" s="159"/>
      <c r="FA553" s="159"/>
      <c r="FB553" s="159"/>
      <c r="FC553" s="159"/>
      <c r="FD553" s="159"/>
      <c r="FE553" s="159"/>
      <c r="FF553" s="159"/>
      <c r="FG553" s="159"/>
      <c r="FH553" s="159"/>
      <c r="FI553" s="159"/>
      <c r="FJ553" s="159"/>
      <c r="FK553" s="159"/>
      <c r="FL553" s="159"/>
      <c r="FM553" s="159"/>
      <c r="FN553" s="159"/>
      <c r="FO553" s="159"/>
      <c r="FP553" s="159"/>
      <c r="FQ553" s="159"/>
      <c r="FR553" s="159"/>
      <c r="FS553" s="159"/>
      <c r="FT553" s="159"/>
      <c r="FU553" s="159"/>
      <c r="FV553" s="159"/>
      <c r="FW553" s="159"/>
      <c r="FX553" s="159"/>
      <c r="FY553" s="159"/>
      <c r="FZ553" s="159"/>
      <c r="GA553" s="159"/>
      <c r="GB553" s="159"/>
      <c r="GC553" s="159"/>
      <c r="GD553" s="159"/>
      <c r="GE553" s="159"/>
      <c r="GF553" s="159"/>
      <c r="GG553" s="159"/>
      <c r="GH553" s="159"/>
    </row>
    <row r="554" customFormat="false" ht="12.75" hidden="false" customHeight="false" outlineLevel="0" collapsed="false">
      <c r="A554" s="168"/>
      <c r="B554" s="149"/>
      <c r="C554" s="149"/>
      <c r="D554" s="149"/>
      <c r="E554" s="149"/>
      <c r="F554" s="149"/>
      <c r="G554" s="149"/>
      <c r="H554" s="148"/>
      <c r="I554" s="170"/>
      <c r="R554" s="148"/>
      <c r="S554" s="158"/>
      <c r="T554" s="159"/>
      <c r="U554" s="159"/>
      <c r="V554" s="159"/>
      <c r="W554" s="159"/>
      <c r="X554" s="159"/>
      <c r="Y554" s="159"/>
      <c r="Z554" s="159"/>
      <c r="AA554" s="159"/>
      <c r="AB554" s="159"/>
      <c r="AC554" s="159"/>
      <c r="AD554" s="159"/>
      <c r="AE554" s="159"/>
      <c r="AF554" s="159"/>
      <c r="AG554" s="159"/>
      <c r="AH554" s="159"/>
      <c r="AI554" s="159"/>
      <c r="AJ554" s="159"/>
      <c r="AK554" s="159"/>
      <c r="AL554" s="159"/>
      <c r="AM554" s="159"/>
      <c r="AN554" s="159"/>
      <c r="AO554" s="159"/>
      <c r="AP554" s="159"/>
      <c r="AQ554" s="159"/>
      <c r="AR554" s="159"/>
      <c r="AS554" s="159"/>
      <c r="AT554" s="159"/>
      <c r="AU554" s="159"/>
      <c r="AV554" s="159"/>
      <c r="AW554" s="159"/>
      <c r="AX554" s="159"/>
      <c r="AY554" s="159"/>
      <c r="AZ554" s="159"/>
      <c r="BA554" s="159"/>
      <c r="BB554" s="159"/>
      <c r="BC554" s="159"/>
      <c r="BD554" s="159"/>
      <c r="BE554" s="159"/>
      <c r="BF554" s="159"/>
      <c r="BG554" s="159"/>
      <c r="BH554" s="159"/>
      <c r="BI554" s="159"/>
      <c r="BJ554" s="159"/>
      <c r="BK554" s="159"/>
      <c r="BL554" s="159"/>
      <c r="BM554" s="159"/>
      <c r="BN554" s="159"/>
      <c r="BO554" s="159"/>
      <c r="BP554" s="159"/>
      <c r="BQ554" s="159"/>
      <c r="BR554" s="159"/>
      <c r="BS554" s="159"/>
      <c r="BT554" s="159"/>
      <c r="BU554" s="159"/>
      <c r="BV554" s="159"/>
      <c r="BW554" s="159"/>
      <c r="BX554" s="159"/>
      <c r="BY554" s="159"/>
      <c r="BZ554" s="159"/>
      <c r="CA554" s="159"/>
      <c r="CB554" s="159"/>
      <c r="CC554" s="159"/>
      <c r="CD554" s="159"/>
      <c r="CE554" s="159"/>
      <c r="CF554" s="159"/>
      <c r="CG554" s="159"/>
      <c r="CH554" s="159"/>
      <c r="CI554" s="159"/>
      <c r="CJ554" s="159"/>
      <c r="CK554" s="159"/>
      <c r="CL554" s="159"/>
      <c r="CM554" s="159"/>
      <c r="CN554" s="159"/>
      <c r="CO554" s="159"/>
      <c r="CP554" s="159"/>
      <c r="CQ554" s="159"/>
      <c r="CR554" s="159"/>
      <c r="CS554" s="159"/>
      <c r="CT554" s="159"/>
      <c r="CU554" s="159"/>
      <c r="CV554" s="159"/>
      <c r="CW554" s="159"/>
      <c r="CX554" s="159"/>
      <c r="CY554" s="159"/>
      <c r="CZ554" s="159"/>
      <c r="DA554" s="159"/>
      <c r="DB554" s="159"/>
      <c r="DC554" s="159"/>
      <c r="DD554" s="159"/>
      <c r="DE554" s="159"/>
      <c r="DF554" s="159"/>
      <c r="DG554" s="159"/>
      <c r="DH554" s="159"/>
      <c r="DI554" s="159"/>
      <c r="DJ554" s="159"/>
      <c r="DK554" s="159"/>
      <c r="DL554" s="159"/>
      <c r="DM554" s="159"/>
      <c r="DN554" s="159"/>
      <c r="DO554" s="159"/>
      <c r="DP554" s="159"/>
      <c r="DQ554" s="159"/>
      <c r="DR554" s="159"/>
      <c r="DS554" s="159"/>
      <c r="DT554" s="159"/>
      <c r="DU554" s="159"/>
      <c r="DV554" s="159"/>
      <c r="DW554" s="159"/>
      <c r="DX554" s="159"/>
      <c r="DY554" s="159"/>
      <c r="DZ554" s="159"/>
      <c r="EA554" s="159"/>
      <c r="EB554" s="159"/>
      <c r="EC554" s="159"/>
      <c r="ED554" s="159"/>
      <c r="EE554" s="159"/>
      <c r="EF554" s="159"/>
      <c r="EG554" s="159"/>
      <c r="EH554" s="159"/>
      <c r="EI554" s="159"/>
      <c r="EJ554" s="159"/>
      <c r="EK554" s="159"/>
      <c r="EL554" s="159"/>
      <c r="EM554" s="159"/>
      <c r="EN554" s="159"/>
      <c r="EO554" s="159"/>
      <c r="EP554" s="159"/>
      <c r="EQ554" s="159"/>
      <c r="ER554" s="159"/>
      <c r="ES554" s="159"/>
      <c r="ET554" s="159"/>
      <c r="EU554" s="159"/>
      <c r="EV554" s="159"/>
      <c r="EW554" s="159"/>
      <c r="EX554" s="159"/>
      <c r="EY554" s="159"/>
      <c r="EZ554" s="159"/>
      <c r="FA554" s="159"/>
      <c r="FB554" s="159"/>
      <c r="FC554" s="159"/>
      <c r="FD554" s="159"/>
      <c r="FE554" s="159"/>
      <c r="FF554" s="159"/>
      <c r="FG554" s="159"/>
      <c r="FH554" s="159"/>
      <c r="FI554" s="159"/>
      <c r="FJ554" s="159"/>
      <c r="FK554" s="159"/>
      <c r="FL554" s="159"/>
      <c r="FM554" s="159"/>
      <c r="FN554" s="159"/>
      <c r="FO554" s="159"/>
      <c r="FP554" s="159"/>
      <c r="FQ554" s="159"/>
      <c r="FR554" s="159"/>
      <c r="FS554" s="159"/>
      <c r="FT554" s="159"/>
      <c r="FU554" s="159"/>
      <c r="FV554" s="159"/>
      <c r="FW554" s="159"/>
      <c r="FX554" s="159"/>
      <c r="FY554" s="159"/>
      <c r="FZ554" s="159"/>
      <c r="GA554" s="159"/>
      <c r="GB554" s="159"/>
      <c r="GC554" s="159"/>
      <c r="GD554" s="159"/>
      <c r="GE554" s="159"/>
      <c r="GF554" s="159"/>
      <c r="GG554" s="159"/>
      <c r="GH554" s="159"/>
    </row>
    <row r="555" customFormat="false" ht="12.75" hidden="false" customHeight="false" outlineLevel="0" collapsed="false">
      <c r="A555" s="168"/>
      <c r="B555" s="149"/>
      <c r="C555" s="149"/>
      <c r="D555" s="149"/>
      <c r="E555" s="149"/>
      <c r="F555" s="149"/>
      <c r="G555" s="149"/>
      <c r="H555" s="148"/>
      <c r="I555" s="170"/>
      <c r="R555" s="148"/>
      <c r="S555" s="158"/>
      <c r="T555" s="159"/>
      <c r="U555" s="159"/>
      <c r="V555" s="159"/>
      <c r="W555" s="159"/>
      <c r="X555" s="159"/>
      <c r="Y555" s="159"/>
      <c r="Z555" s="159"/>
      <c r="AA555" s="159"/>
      <c r="AB555" s="159"/>
      <c r="AC555" s="159"/>
      <c r="AD555" s="159"/>
      <c r="AE555" s="159"/>
      <c r="AF555" s="159"/>
      <c r="AG555" s="159"/>
      <c r="AH555" s="159"/>
      <c r="AI555" s="159"/>
      <c r="AJ555" s="159"/>
      <c r="AK555" s="159"/>
      <c r="AL555" s="159"/>
      <c r="AM555" s="159"/>
      <c r="AN555" s="159"/>
      <c r="AO555" s="159"/>
      <c r="AP555" s="159"/>
      <c r="AQ555" s="159"/>
      <c r="AR555" s="159"/>
      <c r="AS555" s="159"/>
      <c r="AT555" s="159"/>
      <c r="AU555" s="159"/>
      <c r="AV555" s="159"/>
      <c r="AW555" s="159"/>
      <c r="AX555" s="159"/>
      <c r="AY555" s="159"/>
      <c r="AZ555" s="159"/>
      <c r="BA555" s="159"/>
      <c r="BB555" s="159"/>
      <c r="BC555" s="159"/>
      <c r="BD555" s="159"/>
      <c r="BE555" s="159"/>
      <c r="BF555" s="159"/>
      <c r="BG555" s="159"/>
      <c r="BH555" s="159"/>
      <c r="BI555" s="159"/>
      <c r="BJ555" s="159"/>
      <c r="BK555" s="159"/>
      <c r="BL555" s="159"/>
      <c r="BM555" s="159"/>
      <c r="BN555" s="159"/>
      <c r="BO555" s="159"/>
      <c r="BP555" s="159"/>
      <c r="BQ555" s="159"/>
      <c r="BR555" s="159"/>
      <c r="BS555" s="159"/>
      <c r="BT555" s="159"/>
      <c r="BU555" s="159"/>
      <c r="BV555" s="159"/>
      <c r="BW555" s="159"/>
      <c r="BX555" s="159"/>
      <c r="BY555" s="159"/>
      <c r="BZ555" s="159"/>
      <c r="CA555" s="159"/>
      <c r="CB555" s="159"/>
      <c r="CC555" s="159"/>
      <c r="CD555" s="159"/>
      <c r="CE555" s="159"/>
      <c r="CF555" s="159"/>
      <c r="CG555" s="159"/>
      <c r="CH555" s="159"/>
      <c r="CI555" s="159"/>
      <c r="CJ555" s="159"/>
      <c r="CK555" s="159"/>
      <c r="CL555" s="159"/>
      <c r="CM555" s="159"/>
      <c r="CN555" s="159"/>
      <c r="CO555" s="159"/>
      <c r="CP555" s="159"/>
      <c r="CQ555" s="159"/>
      <c r="CR555" s="159"/>
      <c r="CS555" s="159"/>
      <c r="CT555" s="159"/>
      <c r="CU555" s="159"/>
      <c r="CV555" s="159"/>
      <c r="CW555" s="159"/>
      <c r="CX555" s="159"/>
      <c r="CY555" s="159"/>
      <c r="CZ555" s="159"/>
      <c r="DA555" s="159"/>
      <c r="DB555" s="159"/>
      <c r="DC555" s="159"/>
      <c r="DD555" s="159"/>
      <c r="DE555" s="159"/>
      <c r="DF555" s="159"/>
      <c r="DG555" s="159"/>
      <c r="DH555" s="159"/>
      <c r="DI555" s="159"/>
      <c r="DJ555" s="159"/>
      <c r="DK555" s="159"/>
      <c r="DL555" s="159"/>
      <c r="DM555" s="159"/>
      <c r="DN555" s="159"/>
      <c r="DO555" s="159"/>
      <c r="DP555" s="159"/>
      <c r="DQ555" s="159"/>
      <c r="DR555" s="159"/>
      <c r="DS555" s="159"/>
      <c r="DT555" s="159"/>
      <c r="DU555" s="159"/>
      <c r="DV555" s="159"/>
      <c r="DW555" s="159"/>
      <c r="DX555" s="159"/>
      <c r="DY555" s="159"/>
      <c r="DZ555" s="159"/>
      <c r="EA555" s="159"/>
      <c r="EB555" s="159"/>
      <c r="EC555" s="159"/>
      <c r="ED555" s="159"/>
      <c r="EE555" s="159"/>
      <c r="EF555" s="159"/>
      <c r="EG555" s="159"/>
      <c r="EH555" s="159"/>
      <c r="EI555" s="159"/>
      <c r="EJ555" s="159"/>
      <c r="EK555" s="159"/>
      <c r="EL555" s="159"/>
      <c r="EM555" s="159"/>
      <c r="EN555" s="159"/>
      <c r="EO555" s="159"/>
      <c r="EP555" s="159"/>
      <c r="EQ555" s="159"/>
      <c r="ER555" s="159"/>
      <c r="ES555" s="159"/>
      <c r="ET555" s="159"/>
      <c r="EU555" s="159"/>
      <c r="EV555" s="159"/>
      <c r="EW555" s="159"/>
      <c r="EX555" s="159"/>
      <c r="EY555" s="159"/>
      <c r="EZ555" s="159"/>
      <c r="FA555" s="159"/>
      <c r="FB555" s="159"/>
      <c r="FC555" s="159"/>
      <c r="FD555" s="159"/>
      <c r="FE555" s="159"/>
      <c r="FF555" s="159"/>
      <c r="FG555" s="159"/>
      <c r="FH555" s="159"/>
      <c r="FI555" s="159"/>
      <c r="FJ555" s="159"/>
      <c r="FK555" s="159"/>
      <c r="FL555" s="159"/>
      <c r="FM555" s="159"/>
      <c r="FN555" s="159"/>
      <c r="FO555" s="159"/>
      <c r="FP555" s="159"/>
      <c r="FQ555" s="159"/>
      <c r="FR555" s="159"/>
      <c r="FS555" s="159"/>
      <c r="FT555" s="159"/>
      <c r="FU555" s="159"/>
      <c r="FV555" s="159"/>
      <c r="FW555" s="159"/>
      <c r="FX555" s="159"/>
      <c r="FY555" s="159"/>
      <c r="FZ555" s="159"/>
      <c r="GA555" s="159"/>
      <c r="GB555" s="159"/>
      <c r="GC555" s="159"/>
      <c r="GD555" s="159"/>
      <c r="GE555" s="159"/>
      <c r="GF555" s="159"/>
      <c r="GG555" s="159"/>
      <c r="GH555" s="159"/>
    </row>
    <row r="556" customFormat="false" ht="12.75" hidden="false" customHeight="false" outlineLevel="0" collapsed="false">
      <c r="A556" s="168"/>
      <c r="B556" s="149"/>
      <c r="C556" s="149"/>
      <c r="D556" s="149"/>
      <c r="E556" s="149"/>
      <c r="F556" s="149"/>
      <c r="G556" s="149"/>
      <c r="H556" s="148"/>
      <c r="I556" s="170"/>
      <c r="R556" s="148"/>
      <c r="S556" s="158"/>
      <c r="T556" s="159"/>
      <c r="U556" s="159"/>
      <c r="V556" s="159"/>
      <c r="W556" s="159"/>
      <c r="X556" s="159"/>
      <c r="Y556" s="159"/>
      <c r="Z556" s="159"/>
      <c r="AA556" s="159"/>
      <c r="AB556" s="159"/>
      <c r="AC556" s="159"/>
      <c r="AD556" s="159"/>
      <c r="AE556" s="159"/>
      <c r="AF556" s="159"/>
      <c r="AG556" s="159"/>
      <c r="AH556" s="159"/>
      <c r="AI556" s="159"/>
      <c r="AJ556" s="159"/>
      <c r="AK556" s="159"/>
      <c r="AL556" s="159"/>
      <c r="AM556" s="159"/>
      <c r="AN556" s="159"/>
      <c r="AO556" s="159"/>
      <c r="AP556" s="159"/>
      <c r="AQ556" s="159"/>
      <c r="AR556" s="159"/>
      <c r="AS556" s="159"/>
      <c r="AT556" s="159"/>
      <c r="AU556" s="159"/>
      <c r="AV556" s="159"/>
      <c r="AW556" s="159"/>
      <c r="AX556" s="159"/>
      <c r="AY556" s="159"/>
      <c r="AZ556" s="159"/>
      <c r="BA556" s="159"/>
      <c r="BB556" s="159"/>
      <c r="BC556" s="159"/>
      <c r="BD556" s="159"/>
      <c r="BE556" s="159"/>
      <c r="BF556" s="159"/>
      <c r="BG556" s="159"/>
      <c r="BH556" s="159"/>
      <c r="BI556" s="159"/>
      <c r="BJ556" s="159"/>
      <c r="BK556" s="159"/>
      <c r="BL556" s="159"/>
      <c r="BM556" s="159"/>
      <c r="BN556" s="159"/>
      <c r="BO556" s="159"/>
      <c r="BP556" s="159"/>
      <c r="BQ556" s="159"/>
      <c r="BR556" s="159"/>
      <c r="BS556" s="159"/>
      <c r="BT556" s="159"/>
      <c r="BU556" s="159"/>
      <c r="BV556" s="159"/>
      <c r="BW556" s="159"/>
      <c r="BX556" s="159"/>
      <c r="BY556" s="159"/>
      <c r="BZ556" s="159"/>
      <c r="CA556" s="159"/>
      <c r="CB556" s="159"/>
      <c r="CC556" s="159"/>
      <c r="CD556" s="159"/>
      <c r="CE556" s="159"/>
      <c r="CF556" s="159"/>
      <c r="CG556" s="159"/>
      <c r="CH556" s="159"/>
      <c r="CI556" s="159"/>
      <c r="CJ556" s="159"/>
      <c r="CK556" s="159"/>
      <c r="CL556" s="159"/>
      <c r="CM556" s="159"/>
      <c r="CN556" s="159"/>
      <c r="CO556" s="159"/>
      <c r="CP556" s="159"/>
      <c r="CQ556" s="159"/>
      <c r="CR556" s="159"/>
      <c r="CS556" s="159"/>
      <c r="CT556" s="159"/>
      <c r="CU556" s="159"/>
      <c r="CV556" s="159"/>
      <c r="CW556" s="159"/>
      <c r="CX556" s="159"/>
      <c r="CY556" s="159"/>
      <c r="CZ556" s="159"/>
      <c r="DA556" s="159"/>
      <c r="DB556" s="159"/>
      <c r="DC556" s="159"/>
      <c r="DD556" s="159"/>
      <c r="DE556" s="159"/>
      <c r="DF556" s="159"/>
      <c r="DG556" s="159"/>
      <c r="DH556" s="159"/>
      <c r="DI556" s="159"/>
      <c r="DJ556" s="159"/>
      <c r="DK556" s="159"/>
      <c r="DL556" s="159"/>
      <c r="DM556" s="159"/>
      <c r="DN556" s="159"/>
      <c r="DO556" s="159"/>
      <c r="DP556" s="159"/>
      <c r="DQ556" s="159"/>
      <c r="DR556" s="159"/>
      <c r="DS556" s="159"/>
      <c r="DT556" s="159"/>
      <c r="DU556" s="159"/>
      <c r="DV556" s="159"/>
      <c r="DW556" s="159"/>
      <c r="DX556" s="159"/>
      <c r="DY556" s="159"/>
      <c r="DZ556" s="159"/>
      <c r="EA556" s="159"/>
      <c r="EB556" s="159"/>
      <c r="EC556" s="159"/>
      <c r="ED556" s="159"/>
      <c r="EE556" s="159"/>
      <c r="EF556" s="159"/>
      <c r="EG556" s="159"/>
      <c r="EH556" s="159"/>
      <c r="EI556" s="159"/>
      <c r="EJ556" s="159"/>
      <c r="EK556" s="159"/>
      <c r="EL556" s="159"/>
      <c r="EM556" s="159"/>
      <c r="EN556" s="159"/>
      <c r="EO556" s="159"/>
      <c r="EP556" s="159"/>
      <c r="EQ556" s="159"/>
      <c r="ER556" s="159"/>
      <c r="ES556" s="159"/>
      <c r="ET556" s="159"/>
      <c r="EU556" s="159"/>
      <c r="EV556" s="159"/>
      <c r="EW556" s="159"/>
      <c r="EX556" s="159"/>
      <c r="EY556" s="159"/>
      <c r="EZ556" s="159"/>
      <c r="FA556" s="159"/>
      <c r="FB556" s="159"/>
      <c r="FC556" s="159"/>
      <c r="FD556" s="159"/>
      <c r="FE556" s="159"/>
      <c r="FF556" s="159"/>
      <c r="FG556" s="159"/>
      <c r="FH556" s="159"/>
      <c r="FI556" s="159"/>
      <c r="FJ556" s="159"/>
      <c r="FK556" s="159"/>
      <c r="FL556" s="159"/>
      <c r="FM556" s="159"/>
      <c r="FN556" s="159"/>
      <c r="FO556" s="159"/>
      <c r="FP556" s="159"/>
      <c r="FQ556" s="159"/>
      <c r="FR556" s="159"/>
      <c r="FS556" s="159"/>
      <c r="FT556" s="159"/>
      <c r="FU556" s="159"/>
      <c r="FV556" s="159"/>
      <c r="FW556" s="159"/>
      <c r="FX556" s="159"/>
      <c r="FY556" s="159"/>
      <c r="FZ556" s="159"/>
      <c r="GA556" s="159"/>
      <c r="GB556" s="159"/>
      <c r="GC556" s="159"/>
      <c r="GD556" s="159"/>
      <c r="GE556" s="159"/>
      <c r="GF556" s="159"/>
      <c r="GG556" s="159"/>
      <c r="GH556" s="159"/>
    </row>
    <row r="557" customFormat="false" ht="12.75" hidden="false" customHeight="false" outlineLevel="0" collapsed="false">
      <c r="A557" s="168"/>
      <c r="B557" s="149"/>
      <c r="C557" s="149"/>
      <c r="D557" s="149"/>
      <c r="E557" s="149"/>
      <c r="F557" s="149"/>
      <c r="G557" s="149"/>
      <c r="H557" s="148"/>
      <c r="I557" s="170"/>
      <c r="R557" s="148"/>
      <c r="S557" s="158"/>
      <c r="T557" s="159"/>
      <c r="U557" s="159"/>
      <c r="V557" s="159"/>
      <c r="W557" s="159"/>
      <c r="X557" s="159"/>
      <c r="Y557" s="159"/>
      <c r="Z557" s="159"/>
      <c r="AA557" s="159"/>
      <c r="AB557" s="159"/>
      <c r="AC557" s="159"/>
      <c r="AD557" s="159"/>
      <c r="AE557" s="159"/>
      <c r="AF557" s="159"/>
      <c r="AG557" s="159"/>
      <c r="AH557" s="159"/>
      <c r="AI557" s="159"/>
      <c r="AJ557" s="159"/>
      <c r="AK557" s="159"/>
      <c r="AL557" s="159"/>
      <c r="AM557" s="159"/>
      <c r="AN557" s="159"/>
      <c r="AO557" s="159"/>
      <c r="AP557" s="159"/>
      <c r="AQ557" s="159"/>
      <c r="AR557" s="159"/>
      <c r="AS557" s="159"/>
      <c r="AT557" s="159"/>
      <c r="AU557" s="159"/>
      <c r="AV557" s="159"/>
      <c r="AW557" s="159"/>
      <c r="AX557" s="159"/>
      <c r="AY557" s="159"/>
      <c r="AZ557" s="159"/>
      <c r="BA557" s="159"/>
      <c r="BB557" s="159"/>
      <c r="BC557" s="159"/>
      <c r="BD557" s="159"/>
      <c r="BE557" s="159"/>
      <c r="BF557" s="159"/>
      <c r="BG557" s="159"/>
      <c r="BH557" s="159"/>
      <c r="BI557" s="159"/>
      <c r="BJ557" s="159"/>
      <c r="BK557" s="159"/>
      <c r="BL557" s="159"/>
      <c r="BM557" s="159"/>
      <c r="BN557" s="159"/>
      <c r="BO557" s="159"/>
      <c r="BP557" s="159"/>
      <c r="BQ557" s="159"/>
      <c r="BR557" s="159"/>
      <c r="BS557" s="159"/>
      <c r="BT557" s="159"/>
      <c r="BU557" s="159"/>
      <c r="BV557" s="159"/>
      <c r="BW557" s="159"/>
      <c r="BX557" s="159"/>
      <c r="BY557" s="159"/>
      <c r="BZ557" s="159"/>
      <c r="CA557" s="159"/>
      <c r="CB557" s="159"/>
      <c r="CC557" s="159"/>
      <c r="CD557" s="159"/>
      <c r="CE557" s="159"/>
      <c r="CF557" s="159"/>
      <c r="CG557" s="159"/>
      <c r="CH557" s="159"/>
      <c r="CI557" s="159"/>
      <c r="CJ557" s="159"/>
      <c r="CK557" s="159"/>
      <c r="CL557" s="159"/>
      <c r="CM557" s="159"/>
      <c r="CN557" s="159"/>
      <c r="CO557" s="159"/>
      <c r="CP557" s="159"/>
      <c r="CQ557" s="159"/>
      <c r="CR557" s="159"/>
      <c r="CS557" s="159"/>
      <c r="CT557" s="159"/>
      <c r="CU557" s="159"/>
      <c r="CV557" s="159"/>
      <c r="CW557" s="159"/>
      <c r="CX557" s="159"/>
      <c r="CY557" s="159"/>
      <c r="CZ557" s="159"/>
      <c r="DA557" s="159"/>
      <c r="DB557" s="159"/>
      <c r="DC557" s="159"/>
      <c r="DD557" s="159"/>
      <c r="DE557" s="159"/>
      <c r="DF557" s="159"/>
      <c r="DG557" s="159"/>
      <c r="DH557" s="159"/>
      <c r="DI557" s="159"/>
      <c r="DJ557" s="159"/>
      <c r="DK557" s="159"/>
      <c r="DL557" s="159"/>
      <c r="DM557" s="159"/>
      <c r="DN557" s="159"/>
      <c r="DO557" s="159"/>
      <c r="DP557" s="159"/>
      <c r="DQ557" s="159"/>
      <c r="DR557" s="159"/>
      <c r="DS557" s="159"/>
      <c r="DT557" s="159"/>
      <c r="DU557" s="159"/>
      <c r="DV557" s="159"/>
      <c r="DW557" s="159"/>
      <c r="DX557" s="159"/>
      <c r="DY557" s="159"/>
      <c r="DZ557" s="159"/>
      <c r="EA557" s="159"/>
      <c r="EB557" s="159"/>
      <c r="EC557" s="159"/>
      <c r="ED557" s="159"/>
      <c r="EE557" s="159"/>
      <c r="EF557" s="159"/>
      <c r="EG557" s="159"/>
      <c r="EH557" s="159"/>
      <c r="EI557" s="159"/>
      <c r="EJ557" s="159"/>
      <c r="EK557" s="159"/>
      <c r="EL557" s="159"/>
      <c r="EM557" s="159"/>
      <c r="EN557" s="159"/>
      <c r="EO557" s="159"/>
      <c r="EP557" s="159"/>
      <c r="EQ557" s="159"/>
      <c r="ER557" s="159"/>
      <c r="ES557" s="159"/>
      <c r="ET557" s="159"/>
      <c r="EU557" s="159"/>
      <c r="EV557" s="159"/>
      <c r="EW557" s="159"/>
      <c r="EX557" s="159"/>
      <c r="EY557" s="159"/>
      <c r="EZ557" s="159"/>
      <c r="FA557" s="159"/>
      <c r="FB557" s="159"/>
      <c r="FC557" s="159"/>
      <c r="FD557" s="159"/>
      <c r="FE557" s="159"/>
      <c r="FF557" s="159"/>
      <c r="FG557" s="159"/>
      <c r="FH557" s="159"/>
      <c r="FI557" s="159"/>
      <c r="FJ557" s="159"/>
      <c r="FK557" s="159"/>
      <c r="FL557" s="159"/>
      <c r="FM557" s="159"/>
      <c r="FN557" s="159"/>
      <c r="FO557" s="159"/>
      <c r="FP557" s="159"/>
      <c r="FQ557" s="159"/>
      <c r="FR557" s="159"/>
      <c r="FS557" s="159"/>
      <c r="FT557" s="159"/>
      <c r="FU557" s="159"/>
      <c r="FV557" s="159"/>
      <c r="FW557" s="159"/>
      <c r="FX557" s="159"/>
      <c r="FY557" s="159"/>
      <c r="FZ557" s="159"/>
      <c r="GA557" s="159"/>
      <c r="GB557" s="159"/>
      <c r="GC557" s="159"/>
      <c r="GD557" s="159"/>
      <c r="GE557" s="159"/>
      <c r="GF557" s="159"/>
      <c r="GG557" s="159"/>
      <c r="GH557" s="159"/>
    </row>
    <row r="558" customFormat="false" ht="12.75" hidden="false" customHeight="false" outlineLevel="0" collapsed="false">
      <c r="A558" s="168"/>
      <c r="B558" s="149"/>
      <c r="C558" s="149"/>
      <c r="D558" s="149"/>
      <c r="E558" s="149"/>
      <c r="F558" s="149"/>
      <c r="G558" s="149"/>
      <c r="H558" s="148"/>
      <c r="I558" s="170"/>
      <c r="R558" s="148"/>
      <c r="S558" s="158"/>
      <c r="T558" s="159"/>
      <c r="U558" s="159"/>
      <c r="V558" s="159"/>
      <c r="W558" s="159"/>
      <c r="X558" s="159"/>
      <c r="Y558" s="159"/>
      <c r="Z558" s="159"/>
      <c r="AA558" s="159"/>
      <c r="AB558" s="159"/>
      <c r="AC558" s="159"/>
      <c r="AD558" s="159"/>
      <c r="AE558" s="159"/>
      <c r="AF558" s="159"/>
      <c r="AG558" s="159"/>
      <c r="AH558" s="159"/>
      <c r="AI558" s="159"/>
      <c r="AJ558" s="159"/>
      <c r="AK558" s="159"/>
      <c r="AL558" s="159"/>
      <c r="AM558" s="159"/>
      <c r="AN558" s="159"/>
      <c r="AO558" s="159"/>
      <c r="AP558" s="159"/>
      <c r="AQ558" s="159"/>
      <c r="AR558" s="159"/>
      <c r="AS558" s="159"/>
      <c r="AT558" s="159"/>
      <c r="AU558" s="159"/>
      <c r="AV558" s="159"/>
      <c r="AW558" s="159"/>
      <c r="AX558" s="159"/>
      <c r="AY558" s="159"/>
      <c r="AZ558" s="159"/>
      <c r="BA558" s="159"/>
      <c r="BB558" s="159"/>
      <c r="BC558" s="159"/>
      <c r="BD558" s="159"/>
      <c r="BE558" s="159"/>
      <c r="BF558" s="159"/>
      <c r="BG558" s="159"/>
      <c r="BH558" s="159"/>
      <c r="BI558" s="159"/>
      <c r="BJ558" s="159"/>
      <c r="BK558" s="159"/>
      <c r="BL558" s="159"/>
      <c r="BM558" s="159"/>
      <c r="BN558" s="159"/>
      <c r="BO558" s="159"/>
      <c r="BP558" s="159"/>
      <c r="BQ558" s="159"/>
      <c r="BR558" s="159"/>
      <c r="BS558" s="159"/>
      <c r="BT558" s="159"/>
      <c r="BU558" s="159"/>
      <c r="BV558" s="159"/>
      <c r="BW558" s="159"/>
      <c r="BX558" s="159"/>
      <c r="BY558" s="159"/>
      <c r="BZ558" s="159"/>
      <c r="CA558" s="159"/>
      <c r="CB558" s="159"/>
      <c r="CC558" s="159"/>
      <c r="CD558" s="159"/>
      <c r="CE558" s="159"/>
      <c r="CF558" s="159"/>
      <c r="CG558" s="159"/>
      <c r="CH558" s="159"/>
      <c r="CI558" s="159"/>
      <c r="CJ558" s="159"/>
      <c r="CK558" s="159"/>
      <c r="CL558" s="159"/>
      <c r="CM558" s="159"/>
      <c r="CN558" s="159"/>
      <c r="CO558" s="159"/>
      <c r="CP558" s="159"/>
      <c r="CQ558" s="159"/>
      <c r="CR558" s="159"/>
      <c r="CS558" s="159"/>
      <c r="CT558" s="159"/>
      <c r="CU558" s="159"/>
      <c r="CV558" s="159"/>
      <c r="CW558" s="159"/>
      <c r="CX558" s="159"/>
      <c r="CY558" s="159"/>
      <c r="CZ558" s="159"/>
      <c r="DA558" s="159"/>
      <c r="DB558" s="159"/>
      <c r="DC558" s="159"/>
      <c r="DD558" s="159"/>
      <c r="DE558" s="159"/>
      <c r="DF558" s="159"/>
      <c r="DG558" s="159"/>
      <c r="DH558" s="159"/>
      <c r="DI558" s="159"/>
      <c r="DJ558" s="159"/>
      <c r="DK558" s="159"/>
      <c r="DL558" s="159"/>
      <c r="DM558" s="159"/>
      <c r="DN558" s="159"/>
      <c r="DO558" s="159"/>
      <c r="DP558" s="159"/>
      <c r="DQ558" s="159"/>
      <c r="DR558" s="159"/>
      <c r="DS558" s="159"/>
      <c r="DT558" s="159"/>
      <c r="DU558" s="159"/>
      <c r="DV558" s="159"/>
      <c r="DW558" s="159"/>
      <c r="DX558" s="159"/>
      <c r="DY558" s="159"/>
      <c r="DZ558" s="159"/>
      <c r="EA558" s="159"/>
      <c r="EB558" s="159"/>
      <c r="EC558" s="159"/>
      <c r="ED558" s="159"/>
      <c r="EE558" s="159"/>
      <c r="EF558" s="159"/>
      <c r="EG558" s="159"/>
      <c r="EH558" s="159"/>
      <c r="EI558" s="159"/>
      <c r="EJ558" s="159"/>
      <c r="EK558" s="159"/>
      <c r="EL558" s="159"/>
      <c r="EM558" s="159"/>
      <c r="EN558" s="159"/>
      <c r="EO558" s="159"/>
      <c r="EP558" s="159"/>
      <c r="EQ558" s="159"/>
      <c r="ER558" s="159"/>
      <c r="ES558" s="159"/>
      <c r="ET558" s="159"/>
      <c r="EU558" s="159"/>
      <c r="EV558" s="159"/>
      <c r="EW558" s="159"/>
      <c r="EX558" s="159"/>
      <c r="EY558" s="159"/>
      <c r="EZ558" s="159"/>
      <c r="FA558" s="159"/>
      <c r="FB558" s="159"/>
      <c r="FC558" s="159"/>
      <c r="FD558" s="159"/>
      <c r="FE558" s="159"/>
      <c r="FF558" s="159"/>
      <c r="FG558" s="159"/>
      <c r="FH558" s="159"/>
      <c r="FI558" s="159"/>
      <c r="FJ558" s="159"/>
      <c r="FK558" s="159"/>
      <c r="FL558" s="159"/>
      <c r="FM558" s="159"/>
      <c r="FN558" s="159"/>
      <c r="FO558" s="159"/>
      <c r="FP558" s="159"/>
      <c r="FQ558" s="159"/>
      <c r="FR558" s="159"/>
      <c r="FS558" s="159"/>
      <c r="FT558" s="159"/>
      <c r="FU558" s="159"/>
      <c r="FV558" s="159"/>
      <c r="FW558" s="159"/>
      <c r="FX558" s="159"/>
      <c r="FY558" s="159"/>
      <c r="FZ558" s="159"/>
      <c r="GA558" s="159"/>
      <c r="GB558" s="159"/>
      <c r="GC558" s="159"/>
      <c r="GD558" s="159"/>
      <c r="GE558" s="159"/>
      <c r="GF558" s="159"/>
      <c r="GG558" s="159"/>
      <c r="GH558" s="159"/>
    </row>
    <row r="559" customFormat="false" ht="12.75" hidden="false" customHeight="false" outlineLevel="0" collapsed="false">
      <c r="A559" s="168"/>
      <c r="B559" s="149"/>
      <c r="C559" s="149"/>
      <c r="D559" s="149"/>
      <c r="E559" s="149"/>
      <c r="F559" s="149"/>
      <c r="G559" s="149"/>
      <c r="H559" s="148"/>
      <c r="I559" s="170"/>
      <c r="R559" s="148"/>
      <c r="S559" s="158"/>
      <c r="T559" s="159"/>
      <c r="U559" s="159"/>
      <c r="V559" s="159"/>
      <c r="W559" s="159"/>
      <c r="X559" s="159"/>
      <c r="Y559" s="159"/>
      <c r="Z559" s="159"/>
      <c r="AA559" s="159"/>
      <c r="AB559" s="159"/>
      <c r="AC559" s="159"/>
      <c r="AD559" s="159"/>
      <c r="AE559" s="159"/>
      <c r="AF559" s="159"/>
      <c r="AG559" s="159"/>
      <c r="AH559" s="159"/>
      <c r="AI559" s="159"/>
      <c r="AJ559" s="159"/>
      <c r="AK559" s="159"/>
      <c r="AL559" s="159"/>
      <c r="AM559" s="159"/>
      <c r="AN559" s="159"/>
      <c r="AO559" s="159"/>
      <c r="AP559" s="159"/>
      <c r="AQ559" s="159"/>
      <c r="AR559" s="159"/>
      <c r="AS559" s="159"/>
      <c r="AT559" s="159"/>
      <c r="AU559" s="159"/>
      <c r="AV559" s="159"/>
      <c r="AW559" s="159"/>
      <c r="AX559" s="159"/>
      <c r="AY559" s="159"/>
      <c r="AZ559" s="159"/>
      <c r="BA559" s="159"/>
      <c r="BB559" s="159"/>
      <c r="BC559" s="159"/>
      <c r="BD559" s="159"/>
      <c r="BE559" s="159"/>
      <c r="BF559" s="159"/>
      <c r="BG559" s="159"/>
      <c r="BH559" s="159"/>
      <c r="BI559" s="159"/>
      <c r="BJ559" s="159"/>
      <c r="BK559" s="159"/>
      <c r="BL559" s="159"/>
      <c r="BM559" s="159"/>
      <c r="BN559" s="159"/>
      <c r="BO559" s="159"/>
      <c r="BP559" s="159"/>
      <c r="BQ559" s="159"/>
      <c r="BR559" s="159"/>
      <c r="BS559" s="159"/>
      <c r="BT559" s="159"/>
      <c r="BU559" s="159"/>
      <c r="BV559" s="159"/>
      <c r="BW559" s="159"/>
      <c r="BX559" s="159"/>
      <c r="BY559" s="159"/>
      <c r="BZ559" s="159"/>
      <c r="CA559" s="159"/>
      <c r="CB559" s="159"/>
      <c r="CC559" s="159"/>
      <c r="CD559" s="159"/>
      <c r="CE559" s="159"/>
      <c r="CF559" s="159"/>
      <c r="CG559" s="159"/>
      <c r="CH559" s="159"/>
      <c r="CI559" s="159"/>
      <c r="CJ559" s="159"/>
      <c r="CK559" s="159"/>
      <c r="CL559" s="159"/>
      <c r="CM559" s="159"/>
      <c r="CN559" s="159"/>
      <c r="CO559" s="159"/>
      <c r="CP559" s="159"/>
      <c r="CQ559" s="159"/>
      <c r="CR559" s="159"/>
      <c r="CS559" s="159"/>
      <c r="CT559" s="159"/>
      <c r="CU559" s="159"/>
      <c r="CV559" s="159"/>
      <c r="CW559" s="159"/>
      <c r="CX559" s="159"/>
      <c r="CY559" s="159"/>
      <c r="CZ559" s="159"/>
      <c r="DA559" s="159"/>
      <c r="DB559" s="159"/>
      <c r="DC559" s="159"/>
      <c r="DD559" s="159"/>
      <c r="DE559" s="159"/>
      <c r="DF559" s="159"/>
      <c r="DG559" s="159"/>
      <c r="DH559" s="159"/>
      <c r="DI559" s="159"/>
      <c r="DJ559" s="159"/>
      <c r="DK559" s="159"/>
      <c r="DL559" s="159"/>
      <c r="DM559" s="159"/>
      <c r="DN559" s="159"/>
      <c r="DO559" s="159"/>
      <c r="DP559" s="159"/>
      <c r="DQ559" s="159"/>
      <c r="DR559" s="159"/>
      <c r="DS559" s="159"/>
      <c r="DT559" s="159"/>
      <c r="DU559" s="159"/>
      <c r="DV559" s="159"/>
      <c r="DW559" s="159"/>
      <c r="DX559" s="159"/>
      <c r="DY559" s="159"/>
      <c r="DZ559" s="159"/>
      <c r="EA559" s="159"/>
      <c r="EB559" s="159"/>
      <c r="EC559" s="159"/>
      <c r="ED559" s="159"/>
      <c r="EE559" s="159"/>
      <c r="EF559" s="159"/>
      <c r="EG559" s="159"/>
      <c r="EH559" s="159"/>
      <c r="EI559" s="159"/>
      <c r="EJ559" s="159"/>
      <c r="EK559" s="159"/>
      <c r="EL559" s="159"/>
      <c r="EM559" s="159"/>
      <c r="EN559" s="159"/>
      <c r="EO559" s="159"/>
      <c r="EP559" s="159"/>
      <c r="EQ559" s="159"/>
      <c r="ER559" s="159"/>
      <c r="ES559" s="159"/>
      <c r="ET559" s="159"/>
      <c r="EU559" s="159"/>
      <c r="EV559" s="159"/>
      <c r="EW559" s="159"/>
      <c r="EX559" s="159"/>
      <c r="EY559" s="159"/>
      <c r="EZ559" s="159"/>
      <c r="FA559" s="159"/>
      <c r="FB559" s="159"/>
      <c r="FC559" s="159"/>
      <c r="FD559" s="159"/>
      <c r="FE559" s="159"/>
      <c r="FF559" s="159"/>
      <c r="FG559" s="159"/>
      <c r="FH559" s="159"/>
      <c r="FI559" s="159"/>
      <c r="FJ559" s="159"/>
      <c r="FK559" s="159"/>
      <c r="FL559" s="159"/>
      <c r="FM559" s="159"/>
      <c r="FN559" s="159"/>
      <c r="FO559" s="159"/>
      <c r="FP559" s="159"/>
      <c r="FQ559" s="159"/>
      <c r="FR559" s="159"/>
      <c r="FS559" s="159"/>
      <c r="FT559" s="159"/>
      <c r="FU559" s="159"/>
      <c r="FV559" s="159"/>
      <c r="FW559" s="159"/>
      <c r="FX559" s="159"/>
      <c r="FY559" s="159"/>
      <c r="FZ559" s="159"/>
      <c r="GA559" s="159"/>
      <c r="GB559" s="159"/>
      <c r="GC559" s="159"/>
      <c r="GD559" s="159"/>
      <c r="GE559" s="159"/>
      <c r="GF559" s="159"/>
      <c r="GG559" s="159"/>
      <c r="GH559" s="159"/>
    </row>
    <row r="560" customFormat="false" ht="12.75" hidden="false" customHeight="false" outlineLevel="0" collapsed="false">
      <c r="A560" s="168"/>
      <c r="B560" s="149"/>
      <c r="C560" s="149"/>
      <c r="D560" s="149"/>
      <c r="E560" s="149"/>
      <c r="F560" s="149"/>
      <c r="G560" s="149"/>
      <c r="H560" s="148"/>
      <c r="I560" s="170"/>
      <c r="R560" s="148"/>
      <c r="S560" s="158"/>
      <c r="T560" s="159"/>
      <c r="U560" s="159"/>
      <c r="V560" s="159"/>
      <c r="W560" s="159"/>
      <c r="X560" s="159"/>
      <c r="Y560" s="159"/>
      <c r="Z560" s="159"/>
      <c r="AA560" s="159"/>
      <c r="AB560" s="159"/>
      <c r="AC560" s="159"/>
      <c r="AD560" s="159"/>
      <c r="AE560" s="159"/>
      <c r="AF560" s="159"/>
      <c r="AG560" s="159"/>
      <c r="AH560" s="159"/>
      <c r="AI560" s="159"/>
      <c r="AJ560" s="159"/>
      <c r="AK560" s="159"/>
      <c r="AL560" s="159"/>
      <c r="AM560" s="159"/>
      <c r="AN560" s="159"/>
      <c r="AO560" s="159"/>
      <c r="AP560" s="159"/>
      <c r="AQ560" s="159"/>
      <c r="AR560" s="159"/>
      <c r="AS560" s="159"/>
      <c r="AT560" s="159"/>
      <c r="AU560" s="159"/>
      <c r="AV560" s="159"/>
      <c r="AW560" s="159"/>
      <c r="AX560" s="159"/>
      <c r="AY560" s="159"/>
      <c r="AZ560" s="159"/>
      <c r="BA560" s="159"/>
      <c r="BB560" s="159"/>
      <c r="BC560" s="159"/>
      <c r="BD560" s="159"/>
      <c r="BE560" s="159"/>
      <c r="BF560" s="159"/>
      <c r="BG560" s="159"/>
      <c r="BH560" s="159"/>
      <c r="BI560" s="159"/>
      <c r="BJ560" s="159"/>
      <c r="BK560" s="159"/>
      <c r="BL560" s="159"/>
      <c r="BM560" s="159"/>
      <c r="BN560" s="159"/>
      <c r="BO560" s="159"/>
      <c r="BP560" s="159"/>
      <c r="BQ560" s="159"/>
      <c r="BR560" s="159"/>
      <c r="BS560" s="159"/>
      <c r="BT560" s="159"/>
      <c r="BU560" s="159"/>
      <c r="BV560" s="159"/>
      <c r="BW560" s="159"/>
      <c r="BX560" s="159"/>
      <c r="BY560" s="159"/>
      <c r="BZ560" s="159"/>
      <c r="CA560" s="159"/>
      <c r="CB560" s="159"/>
      <c r="CC560" s="159"/>
      <c r="CD560" s="159"/>
      <c r="CE560" s="159"/>
      <c r="CF560" s="159"/>
      <c r="CG560" s="159"/>
      <c r="CH560" s="159"/>
      <c r="CI560" s="159"/>
      <c r="CJ560" s="159"/>
      <c r="CK560" s="159"/>
      <c r="CL560" s="159"/>
      <c r="CM560" s="159"/>
      <c r="CN560" s="159"/>
      <c r="CO560" s="159"/>
      <c r="CP560" s="159"/>
      <c r="CQ560" s="159"/>
      <c r="CR560" s="159"/>
      <c r="CS560" s="159"/>
      <c r="CT560" s="159"/>
      <c r="CU560" s="159"/>
      <c r="CV560" s="159"/>
      <c r="CW560" s="159"/>
      <c r="CX560" s="159"/>
      <c r="CY560" s="159"/>
      <c r="CZ560" s="159"/>
      <c r="DA560" s="159"/>
      <c r="DB560" s="159"/>
      <c r="DC560" s="159"/>
      <c r="DD560" s="159"/>
      <c r="DE560" s="159"/>
      <c r="DF560" s="159"/>
      <c r="DG560" s="159"/>
      <c r="DH560" s="159"/>
      <c r="DI560" s="159"/>
      <c r="DJ560" s="159"/>
      <c r="DK560" s="159"/>
      <c r="DL560" s="159"/>
      <c r="DM560" s="159"/>
      <c r="DN560" s="159"/>
      <c r="DO560" s="159"/>
      <c r="DP560" s="159"/>
      <c r="DQ560" s="159"/>
      <c r="DR560" s="159"/>
      <c r="DS560" s="159"/>
      <c r="DT560" s="159"/>
      <c r="DU560" s="159"/>
      <c r="DV560" s="159"/>
      <c r="DW560" s="159"/>
      <c r="DX560" s="159"/>
      <c r="DY560" s="159"/>
      <c r="DZ560" s="159"/>
      <c r="EA560" s="159"/>
      <c r="EB560" s="159"/>
      <c r="EC560" s="159"/>
      <c r="ED560" s="159"/>
      <c r="EE560" s="159"/>
      <c r="EF560" s="159"/>
      <c r="EG560" s="159"/>
      <c r="EH560" s="159"/>
      <c r="EI560" s="159"/>
      <c r="EJ560" s="159"/>
      <c r="EK560" s="159"/>
      <c r="EL560" s="159"/>
      <c r="EM560" s="159"/>
      <c r="EN560" s="159"/>
      <c r="EO560" s="159"/>
      <c r="EP560" s="159"/>
      <c r="EQ560" s="159"/>
      <c r="ER560" s="159"/>
      <c r="ES560" s="159"/>
      <c r="ET560" s="159"/>
      <c r="EU560" s="159"/>
      <c r="EV560" s="159"/>
      <c r="EW560" s="159"/>
      <c r="EX560" s="159"/>
      <c r="EY560" s="159"/>
      <c r="EZ560" s="159"/>
      <c r="FA560" s="159"/>
      <c r="FB560" s="159"/>
      <c r="FC560" s="159"/>
      <c r="FD560" s="159"/>
      <c r="FE560" s="159"/>
      <c r="FF560" s="159"/>
      <c r="FG560" s="159"/>
      <c r="FH560" s="159"/>
      <c r="FI560" s="159"/>
      <c r="FJ560" s="159"/>
      <c r="FK560" s="159"/>
      <c r="FL560" s="159"/>
      <c r="FM560" s="159"/>
      <c r="FN560" s="159"/>
      <c r="FO560" s="159"/>
      <c r="FP560" s="159"/>
      <c r="FQ560" s="159"/>
      <c r="FR560" s="159"/>
      <c r="FS560" s="159"/>
      <c r="FT560" s="159"/>
      <c r="FU560" s="159"/>
      <c r="FV560" s="159"/>
      <c r="FW560" s="159"/>
      <c r="FX560" s="159"/>
      <c r="FY560" s="159"/>
      <c r="FZ560" s="159"/>
      <c r="GA560" s="159"/>
      <c r="GB560" s="159"/>
      <c r="GC560" s="159"/>
      <c r="GD560" s="159"/>
      <c r="GE560" s="159"/>
      <c r="GF560" s="159"/>
      <c r="GG560" s="159"/>
      <c r="GH560" s="159"/>
    </row>
    <row r="561" customFormat="false" ht="12.75" hidden="false" customHeight="false" outlineLevel="0" collapsed="false">
      <c r="A561" s="168"/>
      <c r="B561" s="149"/>
      <c r="C561" s="149"/>
      <c r="D561" s="149"/>
      <c r="E561" s="149"/>
      <c r="F561" s="149"/>
      <c r="G561" s="149"/>
      <c r="H561" s="148"/>
      <c r="I561" s="170"/>
      <c r="R561" s="148"/>
      <c r="S561" s="158"/>
      <c r="T561" s="159"/>
      <c r="U561" s="159"/>
      <c r="V561" s="159"/>
      <c r="W561" s="159"/>
      <c r="X561" s="159"/>
      <c r="Y561" s="159"/>
      <c r="Z561" s="159"/>
      <c r="AA561" s="159"/>
      <c r="AB561" s="159"/>
      <c r="AC561" s="159"/>
      <c r="AD561" s="159"/>
      <c r="AE561" s="159"/>
      <c r="AF561" s="159"/>
      <c r="AG561" s="159"/>
      <c r="AH561" s="159"/>
      <c r="AI561" s="159"/>
      <c r="AJ561" s="159"/>
      <c r="AK561" s="159"/>
      <c r="AL561" s="159"/>
      <c r="AM561" s="159"/>
      <c r="AN561" s="159"/>
      <c r="AO561" s="159"/>
      <c r="AP561" s="159"/>
      <c r="AQ561" s="159"/>
      <c r="AR561" s="159"/>
      <c r="AS561" s="159"/>
      <c r="AT561" s="159"/>
      <c r="AU561" s="159"/>
      <c r="AV561" s="159"/>
      <c r="AW561" s="159"/>
      <c r="AX561" s="159"/>
      <c r="AY561" s="159"/>
      <c r="AZ561" s="159"/>
      <c r="BA561" s="159"/>
      <c r="BB561" s="159"/>
      <c r="BC561" s="159"/>
      <c r="BD561" s="159"/>
      <c r="BE561" s="159"/>
      <c r="BF561" s="159"/>
      <c r="BG561" s="159"/>
      <c r="BH561" s="159"/>
      <c r="BI561" s="159"/>
      <c r="BJ561" s="159"/>
      <c r="BK561" s="159"/>
      <c r="BL561" s="159"/>
      <c r="BM561" s="159"/>
      <c r="BN561" s="159"/>
      <c r="BO561" s="159"/>
      <c r="BP561" s="159"/>
      <c r="BQ561" s="159"/>
      <c r="BR561" s="159"/>
      <c r="BS561" s="159"/>
      <c r="BT561" s="159"/>
      <c r="BU561" s="159"/>
      <c r="BV561" s="159"/>
      <c r="BW561" s="159"/>
      <c r="BX561" s="159"/>
      <c r="BY561" s="159"/>
      <c r="BZ561" s="159"/>
      <c r="CA561" s="159"/>
      <c r="CB561" s="159"/>
      <c r="CC561" s="159"/>
      <c r="CD561" s="159"/>
      <c r="CE561" s="159"/>
      <c r="CF561" s="159"/>
      <c r="CG561" s="159"/>
      <c r="CH561" s="159"/>
      <c r="CI561" s="159"/>
      <c r="CJ561" s="159"/>
      <c r="CK561" s="159"/>
      <c r="CL561" s="159"/>
      <c r="CM561" s="159"/>
      <c r="CN561" s="159"/>
      <c r="CO561" s="159"/>
      <c r="CP561" s="159"/>
      <c r="CQ561" s="159"/>
      <c r="CR561" s="159"/>
      <c r="CS561" s="159"/>
      <c r="CT561" s="159"/>
      <c r="CU561" s="159"/>
      <c r="CV561" s="159"/>
      <c r="CW561" s="159"/>
      <c r="CX561" s="159"/>
      <c r="CY561" s="159"/>
      <c r="CZ561" s="159"/>
      <c r="DA561" s="159"/>
      <c r="DB561" s="159"/>
      <c r="DC561" s="159"/>
      <c r="DD561" s="159"/>
      <c r="DE561" s="159"/>
      <c r="DF561" s="159"/>
      <c r="DG561" s="159"/>
      <c r="DH561" s="159"/>
      <c r="DI561" s="159"/>
      <c r="DJ561" s="159"/>
      <c r="DK561" s="159"/>
      <c r="DL561" s="159"/>
      <c r="DM561" s="159"/>
      <c r="DN561" s="159"/>
      <c r="DO561" s="159"/>
      <c r="DP561" s="159"/>
      <c r="DQ561" s="159"/>
      <c r="DR561" s="159"/>
      <c r="DS561" s="159"/>
      <c r="DT561" s="159"/>
      <c r="DU561" s="159"/>
      <c r="DV561" s="159"/>
      <c r="DW561" s="159"/>
      <c r="DX561" s="159"/>
      <c r="DY561" s="159"/>
      <c r="DZ561" s="159"/>
      <c r="EA561" s="159"/>
      <c r="EB561" s="159"/>
      <c r="EC561" s="159"/>
      <c r="ED561" s="159"/>
      <c r="EE561" s="159"/>
      <c r="EF561" s="159"/>
      <c r="EG561" s="159"/>
      <c r="EH561" s="159"/>
      <c r="EI561" s="159"/>
      <c r="EJ561" s="159"/>
      <c r="EK561" s="159"/>
      <c r="EL561" s="159"/>
      <c r="EM561" s="159"/>
      <c r="EN561" s="159"/>
      <c r="EO561" s="159"/>
      <c r="EP561" s="159"/>
      <c r="EQ561" s="159"/>
      <c r="ER561" s="159"/>
      <c r="ES561" s="159"/>
      <c r="ET561" s="159"/>
      <c r="EU561" s="159"/>
      <c r="EV561" s="159"/>
      <c r="EW561" s="159"/>
      <c r="EX561" s="159"/>
      <c r="EY561" s="159"/>
      <c r="EZ561" s="159"/>
      <c r="FA561" s="159"/>
      <c r="FB561" s="159"/>
      <c r="FC561" s="159"/>
      <c r="FD561" s="159"/>
      <c r="FE561" s="159"/>
      <c r="FF561" s="159"/>
      <c r="FG561" s="159"/>
      <c r="FH561" s="159"/>
      <c r="FI561" s="159"/>
      <c r="FJ561" s="159"/>
      <c r="FK561" s="159"/>
      <c r="FL561" s="159"/>
      <c r="FM561" s="159"/>
      <c r="FN561" s="159"/>
      <c r="FO561" s="159"/>
      <c r="FP561" s="159"/>
      <c r="FQ561" s="159"/>
      <c r="FR561" s="159"/>
      <c r="FS561" s="159"/>
      <c r="FT561" s="159"/>
      <c r="FU561" s="159"/>
      <c r="FV561" s="159"/>
      <c r="FW561" s="159"/>
      <c r="FX561" s="159"/>
      <c r="FY561" s="159"/>
      <c r="FZ561" s="159"/>
      <c r="GA561" s="159"/>
      <c r="GB561" s="159"/>
      <c r="GC561" s="159"/>
      <c r="GD561" s="159"/>
      <c r="GE561" s="159"/>
      <c r="GF561" s="159"/>
      <c r="GG561" s="159"/>
      <c r="GH561" s="159"/>
    </row>
    <row r="562" customFormat="false" ht="12.75" hidden="false" customHeight="false" outlineLevel="0" collapsed="false">
      <c r="A562" s="168"/>
      <c r="B562" s="149"/>
      <c r="C562" s="149"/>
      <c r="D562" s="149"/>
      <c r="E562" s="149"/>
      <c r="F562" s="149"/>
      <c r="G562" s="149"/>
      <c r="H562" s="148"/>
      <c r="I562" s="170"/>
      <c r="R562" s="148"/>
      <c r="S562" s="158"/>
      <c r="T562" s="159"/>
      <c r="U562" s="159"/>
      <c r="V562" s="159"/>
      <c r="W562" s="159"/>
      <c r="X562" s="159"/>
      <c r="Y562" s="159"/>
      <c r="Z562" s="159"/>
      <c r="AA562" s="159"/>
      <c r="AB562" s="159"/>
      <c r="AC562" s="159"/>
      <c r="AD562" s="159"/>
      <c r="AE562" s="159"/>
      <c r="AF562" s="159"/>
      <c r="AG562" s="159"/>
      <c r="AH562" s="159"/>
      <c r="AI562" s="159"/>
      <c r="AJ562" s="159"/>
      <c r="AK562" s="159"/>
      <c r="AL562" s="159"/>
      <c r="AM562" s="159"/>
      <c r="AN562" s="159"/>
      <c r="AO562" s="159"/>
      <c r="AP562" s="159"/>
      <c r="AQ562" s="159"/>
      <c r="AR562" s="159"/>
      <c r="AS562" s="159"/>
      <c r="AT562" s="159"/>
      <c r="AU562" s="159"/>
      <c r="AV562" s="159"/>
      <c r="AW562" s="159"/>
      <c r="AX562" s="159"/>
      <c r="AY562" s="159"/>
      <c r="AZ562" s="159"/>
      <c r="BA562" s="159"/>
      <c r="BB562" s="159"/>
      <c r="BC562" s="159"/>
      <c r="BD562" s="159"/>
      <c r="BE562" s="159"/>
      <c r="BF562" s="159"/>
      <c r="BG562" s="159"/>
      <c r="BH562" s="159"/>
      <c r="BI562" s="159"/>
      <c r="BJ562" s="159"/>
      <c r="BK562" s="159"/>
      <c r="BL562" s="159"/>
      <c r="BM562" s="159"/>
      <c r="BN562" s="159"/>
      <c r="BO562" s="159"/>
      <c r="BP562" s="159"/>
      <c r="BQ562" s="159"/>
      <c r="BR562" s="159"/>
      <c r="BS562" s="159"/>
      <c r="BT562" s="159"/>
      <c r="BU562" s="159"/>
      <c r="BV562" s="159"/>
      <c r="BW562" s="159"/>
      <c r="BX562" s="159"/>
      <c r="BY562" s="159"/>
      <c r="BZ562" s="159"/>
      <c r="CA562" s="159"/>
      <c r="CB562" s="159"/>
      <c r="CC562" s="159"/>
      <c r="CD562" s="159"/>
      <c r="CE562" s="159"/>
      <c r="CF562" s="159"/>
      <c r="CG562" s="159"/>
      <c r="CH562" s="159"/>
      <c r="CI562" s="159"/>
      <c r="CJ562" s="159"/>
      <c r="CK562" s="159"/>
      <c r="CL562" s="159"/>
      <c r="CM562" s="159"/>
      <c r="CN562" s="159"/>
      <c r="CO562" s="159"/>
      <c r="CP562" s="159"/>
      <c r="CQ562" s="159"/>
      <c r="CR562" s="159"/>
      <c r="CS562" s="159"/>
      <c r="CT562" s="159"/>
      <c r="CU562" s="159"/>
      <c r="CV562" s="159"/>
      <c r="CW562" s="159"/>
      <c r="CX562" s="159"/>
      <c r="CY562" s="159"/>
      <c r="CZ562" s="159"/>
      <c r="DA562" s="159"/>
      <c r="DB562" s="159"/>
      <c r="DC562" s="159"/>
      <c r="DD562" s="159"/>
      <c r="DE562" s="159"/>
      <c r="DF562" s="159"/>
      <c r="DG562" s="159"/>
      <c r="DH562" s="159"/>
      <c r="DI562" s="159"/>
      <c r="DJ562" s="159"/>
      <c r="DK562" s="159"/>
      <c r="DL562" s="159"/>
      <c r="DM562" s="159"/>
      <c r="DN562" s="159"/>
      <c r="DO562" s="159"/>
      <c r="DP562" s="159"/>
      <c r="DQ562" s="159"/>
      <c r="DR562" s="159"/>
      <c r="DS562" s="159"/>
      <c r="DT562" s="159"/>
      <c r="DU562" s="159"/>
      <c r="DV562" s="159"/>
      <c r="DW562" s="159"/>
      <c r="DX562" s="159"/>
      <c r="DY562" s="159"/>
      <c r="DZ562" s="159"/>
      <c r="EA562" s="159"/>
      <c r="EB562" s="159"/>
      <c r="EC562" s="159"/>
      <c r="ED562" s="159"/>
      <c r="EE562" s="159"/>
      <c r="EF562" s="159"/>
      <c r="EG562" s="159"/>
      <c r="EH562" s="159"/>
      <c r="EI562" s="159"/>
      <c r="EJ562" s="159"/>
      <c r="EK562" s="159"/>
      <c r="EL562" s="159"/>
      <c r="EM562" s="159"/>
      <c r="EN562" s="159"/>
      <c r="EO562" s="159"/>
      <c r="EP562" s="159"/>
      <c r="EQ562" s="159"/>
      <c r="ER562" s="159"/>
      <c r="ES562" s="159"/>
      <c r="ET562" s="159"/>
      <c r="EU562" s="159"/>
      <c r="EV562" s="159"/>
      <c r="EW562" s="159"/>
      <c r="EX562" s="159"/>
      <c r="EY562" s="159"/>
      <c r="EZ562" s="159"/>
      <c r="FA562" s="159"/>
      <c r="FB562" s="159"/>
      <c r="FC562" s="159"/>
      <c r="FD562" s="159"/>
      <c r="FE562" s="159"/>
      <c r="FF562" s="159"/>
      <c r="FG562" s="159"/>
      <c r="FH562" s="159"/>
      <c r="FI562" s="159"/>
      <c r="FJ562" s="159"/>
      <c r="FK562" s="159"/>
      <c r="FL562" s="159"/>
      <c r="FM562" s="159"/>
      <c r="FN562" s="159"/>
      <c r="FO562" s="159"/>
      <c r="FP562" s="159"/>
      <c r="FQ562" s="159"/>
      <c r="FR562" s="159"/>
      <c r="FS562" s="159"/>
      <c r="FT562" s="159"/>
      <c r="FU562" s="159"/>
      <c r="FV562" s="159"/>
      <c r="FW562" s="159"/>
      <c r="FX562" s="159"/>
      <c r="FY562" s="159"/>
      <c r="FZ562" s="159"/>
      <c r="GA562" s="159"/>
      <c r="GB562" s="159"/>
      <c r="GC562" s="159"/>
      <c r="GD562" s="159"/>
      <c r="GE562" s="159"/>
      <c r="GF562" s="159"/>
      <c r="GG562" s="159"/>
      <c r="GH562" s="159"/>
    </row>
    <row r="563" customFormat="false" ht="12.75" hidden="false" customHeight="false" outlineLevel="0" collapsed="false">
      <c r="A563" s="168"/>
      <c r="B563" s="149"/>
      <c r="C563" s="149"/>
      <c r="D563" s="149"/>
      <c r="E563" s="149"/>
      <c r="F563" s="149"/>
      <c r="G563" s="149"/>
      <c r="H563" s="148"/>
      <c r="I563" s="170"/>
      <c r="R563" s="148"/>
      <c r="S563" s="158"/>
      <c r="T563" s="159"/>
      <c r="U563" s="159"/>
      <c r="V563" s="159"/>
      <c r="W563" s="159"/>
      <c r="X563" s="159"/>
      <c r="Y563" s="159"/>
      <c r="Z563" s="159"/>
      <c r="AA563" s="159"/>
      <c r="AB563" s="159"/>
      <c r="AC563" s="159"/>
      <c r="AD563" s="159"/>
      <c r="AE563" s="159"/>
      <c r="AF563" s="159"/>
      <c r="AG563" s="159"/>
      <c r="AH563" s="159"/>
      <c r="AI563" s="159"/>
      <c r="AJ563" s="159"/>
      <c r="AK563" s="159"/>
      <c r="AL563" s="159"/>
      <c r="AM563" s="159"/>
      <c r="AN563" s="159"/>
      <c r="AO563" s="159"/>
      <c r="AP563" s="159"/>
      <c r="AQ563" s="159"/>
      <c r="AR563" s="159"/>
      <c r="AS563" s="159"/>
      <c r="AT563" s="159"/>
      <c r="AU563" s="159"/>
      <c r="AV563" s="159"/>
      <c r="AW563" s="159"/>
      <c r="AX563" s="159"/>
      <c r="AY563" s="159"/>
      <c r="AZ563" s="159"/>
      <c r="BA563" s="159"/>
      <c r="BB563" s="159"/>
      <c r="BC563" s="159"/>
      <c r="BD563" s="159"/>
      <c r="BE563" s="159"/>
      <c r="BF563" s="159"/>
      <c r="BG563" s="159"/>
      <c r="BH563" s="159"/>
      <c r="BI563" s="159"/>
      <c r="BJ563" s="159"/>
      <c r="BK563" s="159"/>
      <c r="BL563" s="159"/>
      <c r="BM563" s="159"/>
      <c r="BN563" s="159"/>
      <c r="BO563" s="159"/>
      <c r="BP563" s="159"/>
      <c r="BQ563" s="159"/>
      <c r="BR563" s="159"/>
      <c r="BS563" s="159"/>
      <c r="BT563" s="159"/>
      <c r="BU563" s="159"/>
      <c r="BV563" s="159"/>
      <c r="BW563" s="159"/>
      <c r="BX563" s="159"/>
      <c r="BY563" s="159"/>
      <c r="BZ563" s="159"/>
      <c r="CA563" s="159"/>
      <c r="CB563" s="159"/>
      <c r="CC563" s="159"/>
      <c r="CD563" s="159"/>
      <c r="CE563" s="159"/>
      <c r="CF563" s="159"/>
      <c r="CG563" s="159"/>
      <c r="CH563" s="159"/>
      <c r="CI563" s="159"/>
      <c r="CJ563" s="159"/>
      <c r="CK563" s="159"/>
      <c r="CL563" s="159"/>
      <c r="CM563" s="159"/>
      <c r="CN563" s="159"/>
      <c r="CO563" s="159"/>
      <c r="CP563" s="159"/>
      <c r="CQ563" s="159"/>
      <c r="CR563" s="159"/>
      <c r="CS563" s="159"/>
      <c r="CT563" s="159"/>
      <c r="CU563" s="159"/>
      <c r="CV563" s="159"/>
      <c r="CW563" s="159"/>
      <c r="CX563" s="159"/>
      <c r="CY563" s="159"/>
      <c r="CZ563" s="159"/>
      <c r="DA563" s="159"/>
      <c r="DB563" s="159"/>
      <c r="DC563" s="159"/>
      <c r="DD563" s="159"/>
      <c r="DE563" s="159"/>
      <c r="DF563" s="159"/>
      <c r="DG563" s="159"/>
      <c r="DH563" s="159"/>
      <c r="DI563" s="159"/>
      <c r="DJ563" s="159"/>
      <c r="DK563" s="159"/>
      <c r="DL563" s="159"/>
      <c r="DM563" s="159"/>
      <c r="DN563" s="159"/>
      <c r="DO563" s="159"/>
      <c r="DP563" s="159"/>
      <c r="DQ563" s="159"/>
      <c r="DR563" s="159"/>
      <c r="DS563" s="159"/>
      <c r="DT563" s="159"/>
      <c r="DU563" s="159"/>
      <c r="DV563" s="159"/>
      <c r="DW563" s="159"/>
      <c r="DX563" s="159"/>
      <c r="DY563" s="159"/>
      <c r="DZ563" s="159"/>
      <c r="EA563" s="159"/>
      <c r="EB563" s="159"/>
      <c r="EC563" s="159"/>
      <c r="ED563" s="159"/>
      <c r="EE563" s="159"/>
      <c r="EF563" s="159"/>
      <c r="EG563" s="159"/>
      <c r="EH563" s="159"/>
      <c r="EI563" s="159"/>
      <c r="EJ563" s="159"/>
      <c r="EK563" s="159"/>
      <c r="EL563" s="159"/>
      <c r="EM563" s="159"/>
      <c r="EN563" s="159"/>
      <c r="EO563" s="159"/>
      <c r="EP563" s="159"/>
      <c r="EQ563" s="159"/>
      <c r="ER563" s="159"/>
      <c r="ES563" s="159"/>
      <c r="ET563" s="159"/>
      <c r="EU563" s="159"/>
      <c r="EV563" s="159"/>
      <c r="EW563" s="159"/>
      <c r="EX563" s="159"/>
      <c r="EY563" s="159"/>
      <c r="EZ563" s="159"/>
      <c r="FA563" s="159"/>
      <c r="FB563" s="159"/>
      <c r="FC563" s="159"/>
      <c r="FD563" s="159"/>
      <c r="FE563" s="159"/>
      <c r="FF563" s="159"/>
      <c r="FG563" s="159"/>
      <c r="FH563" s="159"/>
      <c r="FI563" s="159"/>
      <c r="FJ563" s="159"/>
      <c r="FK563" s="159"/>
      <c r="FL563" s="159"/>
      <c r="FM563" s="159"/>
      <c r="FN563" s="159"/>
      <c r="FO563" s="159"/>
      <c r="FP563" s="159"/>
      <c r="FQ563" s="159"/>
      <c r="FR563" s="159"/>
      <c r="FS563" s="159"/>
      <c r="FT563" s="159"/>
      <c r="FU563" s="159"/>
      <c r="FV563" s="159"/>
      <c r="FW563" s="159"/>
      <c r="FX563" s="159"/>
      <c r="FY563" s="159"/>
      <c r="FZ563" s="159"/>
      <c r="GA563" s="159"/>
      <c r="GB563" s="159"/>
      <c r="GC563" s="159"/>
      <c r="GD563" s="159"/>
      <c r="GE563" s="159"/>
      <c r="GF563" s="159"/>
      <c r="GG563" s="159"/>
      <c r="GH563" s="159"/>
    </row>
    <row r="564" customFormat="false" ht="12.75" hidden="false" customHeight="false" outlineLevel="0" collapsed="false">
      <c r="A564" s="168"/>
      <c r="B564" s="149"/>
      <c r="C564" s="149"/>
      <c r="D564" s="149"/>
      <c r="E564" s="149"/>
      <c r="F564" s="149"/>
      <c r="G564" s="149"/>
      <c r="H564" s="148"/>
      <c r="I564" s="170"/>
      <c r="R564" s="148"/>
      <c r="S564" s="158"/>
      <c r="T564" s="159"/>
      <c r="U564" s="159"/>
      <c r="V564" s="159"/>
      <c r="W564" s="159"/>
      <c r="X564" s="159"/>
      <c r="Y564" s="159"/>
      <c r="Z564" s="159"/>
      <c r="AA564" s="159"/>
      <c r="AB564" s="159"/>
      <c r="AC564" s="159"/>
      <c r="AD564" s="159"/>
      <c r="AE564" s="159"/>
      <c r="AF564" s="159"/>
      <c r="AG564" s="159"/>
      <c r="AH564" s="159"/>
      <c r="AI564" s="159"/>
      <c r="AJ564" s="159"/>
      <c r="AK564" s="159"/>
      <c r="AL564" s="159"/>
      <c r="AM564" s="159"/>
      <c r="AN564" s="159"/>
      <c r="AO564" s="159"/>
      <c r="AP564" s="159"/>
      <c r="AQ564" s="159"/>
      <c r="AR564" s="159"/>
      <c r="AS564" s="159"/>
      <c r="AT564" s="159"/>
      <c r="AU564" s="159"/>
      <c r="AV564" s="159"/>
      <c r="AW564" s="159"/>
      <c r="AX564" s="159"/>
      <c r="AY564" s="159"/>
      <c r="AZ564" s="159"/>
      <c r="BA564" s="159"/>
      <c r="BB564" s="159"/>
      <c r="BC564" s="159"/>
      <c r="BD564" s="159"/>
      <c r="BE564" s="159"/>
      <c r="BF564" s="159"/>
      <c r="BG564" s="159"/>
      <c r="BH564" s="159"/>
      <c r="BI564" s="159"/>
      <c r="BJ564" s="159"/>
      <c r="BK564" s="159"/>
      <c r="BL564" s="159"/>
      <c r="BM564" s="159"/>
      <c r="BN564" s="159"/>
      <c r="BO564" s="159"/>
      <c r="BP564" s="159"/>
      <c r="BQ564" s="159"/>
      <c r="BR564" s="159"/>
      <c r="BS564" s="159"/>
      <c r="BT564" s="159"/>
      <c r="BU564" s="159"/>
      <c r="BV564" s="159"/>
      <c r="BW564" s="159"/>
      <c r="BX564" s="159"/>
      <c r="BY564" s="159"/>
      <c r="BZ564" s="159"/>
      <c r="CA564" s="159"/>
      <c r="CB564" s="159"/>
      <c r="CC564" s="159"/>
      <c r="CD564" s="159"/>
      <c r="CE564" s="159"/>
      <c r="CF564" s="159"/>
      <c r="CG564" s="159"/>
      <c r="CH564" s="159"/>
      <c r="CI564" s="159"/>
      <c r="CJ564" s="159"/>
      <c r="CK564" s="159"/>
      <c r="CL564" s="159"/>
      <c r="CM564" s="159"/>
      <c r="CN564" s="159"/>
      <c r="CO564" s="159"/>
      <c r="CP564" s="159"/>
      <c r="CQ564" s="159"/>
      <c r="CR564" s="159"/>
      <c r="CS564" s="159"/>
      <c r="CT564" s="159"/>
      <c r="CU564" s="159"/>
      <c r="CV564" s="159"/>
      <c r="CW564" s="159"/>
      <c r="CX564" s="159"/>
      <c r="CY564" s="159"/>
      <c r="CZ564" s="159"/>
      <c r="DA564" s="159"/>
      <c r="DB564" s="159"/>
      <c r="DC564" s="159"/>
      <c r="DD564" s="159"/>
      <c r="DE564" s="159"/>
      <c r="DF564" s="159"/>
      <c r="DG564" s="159"/>
      <c r="DH564" s="159"/>
      <c r="DI564" s="159"/>
      <c r="DJ564" s="159"/>
      <c r="DK564" s="159"/>
      <c r="DL564" s="159"/>
      <c r="DM564" s="159"/>
      <c r="DN564" s="159"/>
      <c r="DO564" s="159"/>
      <c r="DP564" s="159"/>
      <c r="DQ564" s="159"/>
      <c r="DR564" s="159"/>
      <c r="DS564" s="159"/>
      <c r="DT564" s="159"/>
      <c r="DU564" s="159"/>
      <c r="DV564" s="159"/>
      <c r="DW564" s="159"/>
      <c r="DX564" s="159"/>
      <c r="DY564" s="159"/>
      <c r="DZ564" s="159"/>
      <c r="EA564" s="159"/>
      <c r="EB564" s="159"/>
      <c r="EC564" s="159"/>
      <c r="ED564" s="159"/>
      <c r="EE564" s="159"/>
      <c r="EF564" s="159"/>
      <c r="EG564" s="159"/>
      <c r="EH564" s="159"/>
      <c r="EI564" s="159"/>
      <c r="EJ564" s="159"/>
      <c r="EK564" s="159"/>
      <c r="EL564" s="159"/>
      <c r="EM564" s="159"/>
      <c r="EN564" s="159"/>
      <c r="EO564" s="159"/>
      <c r="EP564" s="159"/>
      <c r="EQ564" s="159"/>
      <c r="ER564" s="159"/>
      <c r="ES564" s="159"/>
      <c r="ET564" s="159"/>
      <c r="EU564" s="159"/>
      <c r="EV564" s="159"/>
      <c r="EW564" s="159"/>
      <c r="EX564" s="159"/>
      <c r="EY564" s="159"/>
      <c r="EZ564" s="159"/>
      <c r="FA564" s="159"/>
      <c r="FB564" s="159"/>
      <c r="FC564" s="159"/>
      <c r="FD564" s="159"/>
      <c r="FE564" s="159"/>
      <c r="FF564" s="159"/>
      <c r="FG564" s="159"/>
      <c r="FH564" s="159"/>
      <c r="FI564" s="159"/>
      <c r="FJ564" s="159"/>
      <c r="FK564" s="159"/>
      <c r="FL564" s="159"/>
      <c r="FM564" s="159"/>
      <c r="FN564" s="159"/>
      <c r="FO564" s="159"/>
      <c r="FP564" s="159"/>
      <c r="FQ564" s="159"/>
      <c r="FR564" s="159"/>
      <c r="FS564" s="159"/>
      <c r="FT564" s="159"/>
      <c r="FU564" s="159"/>
      <c r="FV564" s="159"/>
      <c r="FW564" s="159"/>
      <c r="FX564" s="159"/>
      <c r="FY564" s="159"/>
      <c r="FZ564" s="159"/>
      <c r="GA564" s="159"/>
      <c r="GB564" s="159"/>
      <c r="GC564" s="159"/>
      <c r="GD564" s="159"/>
      <c r="GE564" s="159"/>
      <c r="GF564" s="159"/>
      <c r="GG564" s="159"/>
      <c r="GH564" s="159"/>
    </row>
    <row r="565" customFormat="false" ht="12.75" hidden="false" customHeight="false" outlineLevel="0" collapsed="false">
      <c r="A565" s="168"/>
      <c r="B565" s="149"/>
      <c r="C565" s="149"/>
      <c r="D565" s="149"/>
      <c r="E565" s="149"/>
      <c r="F565" s="149"/>
      <c r="G565" s="149"/>
      <c r="H565" s="148"/>
      <c r="I565" s="170"/>
      <c r="R565" s="148"/>
      <c r="S565" s="158"/>
      <c r="T565" s="159"/>
      <c r="U565" s="159"/>
      <c r="V565" s="159"/>
      <c r="W565" s="159"/>
      <c r="X565" s="159"/>
      <c r="Y565" s="159"/>
      <c r="Z565" s="159"/>
      <c r="AA565" s="159"/>
      <c r="AB565" s="159"/>
      <c r="AC565" s="159"/>
      <c r="AD565" s="159"/>
      <c r="AE565" s="159"/>
      <c r="AF565" s="159"/>
      <c r="AG565" s="159"/>
      <c r="AH565" s="159"/>
      <c r="AI565" s="159"/>
      <c r="AJ565" s="159"/>
      <c r="AK565" s="159"/>
      <c r="AL565" s="159"/>
      <c r="AM565" s="159"/>
      <c r="AN565" s="159"/>
      <c r="AO565" s="159"/>
      <c r="AP565" s="159"/>
      <c r="AQ565" s="159"/>
      <c r="AR565" s="159"/>
      <c r="AS565" s="159"/>
      <c r="AT565" s="159"/>
      <c r="AU565" s="159"/>
      <c r="AV565" s="159"/>
      <c r="AW565" s="159"/>
      <c r="AX565" s="159"/>
      <c r="AY565" s="159"/>
      <c r="AZ565" s="159"/>
      <c r="BA565" s="159"/>
      <c r="BB565" s="159"/>
      <c r="BC565" s="159"/>
      <c r="BD565" s="159"/>
      <c r="BE565" s="159"/>
      <c r="BF565" s="159"/>
      <c r="BG565" s="159"/>
      <c r="BH565" s="159"/>
      <c r="BI565" s="159"/>
      <c r="BJ565" s="159"/>
      <c r="BK565" s="159"/>
      <c r="BL565" s="159"/>
      <c r="BM565" s="159"/>
      <c r="BN565" s="159"/>
      <c r="BO565" s="159"/>
      <c r="BP565" s="159"/>
      <c r="BQ565" s="159"/>
      <c r="BR565" s="159"/>
      <c r="BS565" s="159"/>
      <c r="BT565" s="159"/>
      <c r="BU565" s="159"/>
      <c r="BV565" s="159"/>
      <c r="BW565" s="159"/>
      <c r="BX565" s="159"/>
      <c r="BY565" s="159"/>
      <c r="BZ565" s="159"/>
      <c r="CA565" s="159"/>
      <c r="CB565" s="159"/>
      <c r="CC565" s="159"/>
      <c r="CD565" s="159"/>
      <c r="CE565" s="159"/>
      <c r="CF565" s="159"/>
      <c r="CG565" s="159"/>
      <c r="CH565" s="159"/>
      <c r="CI565" s="159"/>
      <c r="CJ565" s="159"/>
      <c r="CK565" s="159"/>
      <c r="CL565" s="159"/>
      <c r="CM565" s="159"/>
      <c r="CN565" s="159"/>
      <c r="CO565" s="159"/>
      <c r="CP565" s="159"/>
      <c r="CQ565" s="159"/>
      <c r="CR565" s="159"/>
      <c r="CS565" s="159"/>
      <c r="CT565" s="159"/>
      <c r="CU565" s="159"/>
      <c r="CV565" s="159"/>
      <c r="CW565" s="159"/>
      <c r="CX565" s="159"/>
      <c r="CY565" s="159"/>
      <c r="CZ565" s="159"/>
      <c r="DA565" s="159"/>
      <c r="DB565" s="159"/>
      <c r="DC565" s="159"/>
      <c r="DD565" s="159"/>
      <c r="DE565" s="159"/>
      <c r="DF565" s="159"/>
      <c r="DG565" s="159"/>
      <c r="DH565" s="159"/>
      <c r="DI565" s="159"/>
      <c r="DJ565" s="159"/>
      <c r="DK565" s="159"/>
      <c r="DL565" s="159"/>
      <c r="DM565" s="159"/>
      <c r="DN565" s="159"/>
      <c r="DO565" s="159"/>
      <c r="DP565" s="159"/>
      <c r="DQ565" s="159"/>
      <c r="DR565" s="159"/>
      <c r="DS565" s="159"/>
      <c r="DT565" s="159"/>
      <c r="DU565" s="159"/>
      <c r="DV565" s="159"/>
      <c r="DW565" s="159"/>
      <c r="DX565" s="159"/>
      <c r="DY565" s="159"/>
      <c r="DZ565" s="159"/>
      <c r="EA565" s="159"/>
      <c r="EB565" s="159"/>
      <c r="EC565" s="159"/>
      <c r="ED565" s="159"/>
      <c r="EE565" s="159"/>
      <c r="EF565" s="159"/>
      <c r="EG565" s="159"/>
      <c r="EH565" s="159"/>
      <c r="EI565" s="159"/>
      <c r="EJ565" s="159"/>
      <c r="EK565" s="159"/>
      <c r="EL565" s="159"/>
      <c r="EM565" s="159"/>
      <c r="EN565" s="159"/>
      <c r="EO565" s="159"/>
      <c r="EP565" s="159"/>
      <c r="EQ565" s="159"/>
      <c r="ER565" s="159"/>
      <c r="ES565" s="159"/>
      <c r="ET565" s="159"/>
      <c r="EU565" s="159"/>
      <c r="EV565" s="159"/>
      <c r="EW565" s="159"/>
      <c r="EX565" s="159"/>
      <c r="EY565" s="159"/>
      <c r="EZ565" s="159"/>
      <c r="FA565" s="159"/>
      <c r="FB565" s="159"/>
      <c r="FC565" s="159"/>
      <c r="FD565" s="159"/>
      <c r="FE565" s="159"/>
      <c r="FF565" s="159"/>
      <c r="FG565" s="159"/>
      <c r="FH565" s="159"/>
      <c r="FI565" s="159"/>
      <c r="FJ565" s="159"/>
      <c r="FK565" s="159"/>
      <c r="FL565" s="159"/>
      <c r="FM565" s="159"/>
      <c r="FN565" s="159"/>
      <c r="FO565" s="159"/>
      <c r="FP565" s="159"/>
      <c r="FQ565" s="159"/>
      <c r="FR565" s="159"/>
      <c r="FS565" s="159"/>
      <c r="FT565" s="159"/>
      <c r="FU565" s="159"/>
      <c r="FV565" s="159"/>
      <c r="FW565" s="159"/>
      <c r="FX565" s="159"/>
      <c r="FY565" s="159"/>
      <c r="FZ565" s="159"/>
      <c r="GA565" s="159"/>
      <c r="GB565" s="159"/>
      <c r="GC565" s="159"/>
      <c r="GD565" s="159"/>
      <c r="GE565" s="159"/>
      <c r="GF565" s="159"/>
      <c r="GG565" s="159"/>
      <c r="GH565" s="159"/>
    </row>
    <row r="566" customFormat="false" ht="12.75" hidden="false" customHeight="false" outlineLevel="0" collapsed="false">
      <c r="A566" s="168"/>
      <c r="B566" s="149"/>
      <c r="C566" s="149"/>
      <c r="D566" s="149"/>
      <c r="E566" s="149"/>
      <c r="F566" s="149"/>
      <c r="G566" s="149"/>
      <c r="H566" s="148"/>
      <c r="I566" s="170"/>
      <c r="R566" s="148"/>
      <c r="S566" s="158"/>
      <c r="T566" s="159"/>
      <c r="U566" s="159"/>
      <c r="V566" s="159"/>
      <c r="W566" s="159"/>
      <c r="X566" s="159"/>
      <c r="Y566" s="159"/>
      <c r="Z566" s="159"/>
      <c r="AA566" s="159"/>
      <c r="AB566" s="159"/>
      <c r="AC566" s="159"/>
      <c r="AD566" s="159"/>
      <c r="AE566" s="159"/>
      <c r="AF566" s="159"/>
      <c r="AG566" s="159"/>
      <c r="AH566" s="159"/>
      <c r="AI566" s="159"/>
      <c r="AJ566" s="159"/>
      <c r="AK566" s="159"/>
      <c r="AL566" s="159"/>
      <c r="AM566" s="159"/>
      <c r="AN566" s="159"/>
      <c r="AO566" s="159"/>
      <c r="AP566" s="159"/>
      <c r="AQ566" s="159"/>
      <c r="AR566" s="159"/>
      <c r="AS566" s="159"/>
      <c r="AT566" s="159"/>
      <c r="AU566" s="159"/>
      <c r="AV566" s="159"/>
      <c r="AW566" s="159"/>
      <c r="AX566" s="159"/>
      <c r="AY566" s="159"/>
      <c r="AZ566" s="159"/>
      <c r="BA566" s="159"/>
      <c r="BB566" s="159"/>
      <c r="BC566" s="159"/>
      <c r="BD566" s="159"/>
      <c r="BE566" s="159"/>
      <c r="BF566" s="159"/>
      <c r="BG566" s="159"/>
      <c r="BH566" s="159"/>
      <c r="BI566" s="159"/>
      <c r="BJ566" s="159"/>
      <c r="BK566" s="159"/>
      <c r="BL566" s="159"/>
      <c r="BM566" s="159"/>
      <c r="BN566" s="159"/>
      <c r="BO566" s="159"/>
      <c r="BP566" s="159"/>
      <c r="BQ566" s="159"/>
      <c r="BR566" s="159"/>
      <c r="BS566" s="159"/>
      <c r="BT566" s="159"/>
      <c r="BU566" s="159"/>
      <c r="BV566" s="159"/>
      <c r="BW566" s="159"/>
      <c r="BX566" s="159"/>
      <c r="BY566" s="159"/>
      <c r="BZ566" s="159"/>
      <c r="CA566" s="159"/>
      <c r="CB566" s="159"/>
      <c r="CC566" s="159"/>
      <c r="CD566" s="159"/>
      <c r="CE566" s="159"/>
      <c r="CF566" s="159"/>
      <c r="CG566" s="159"/>
      <c r="CH566" s="159"/>
      <c r="CI566" s="159"/>
      <c r="CJ566" s="159"/>
      <c r="CK566" s="159"/>
      <c r="CL566" s="159"/>
      <c r="CM566" s="159"/>
      <c r="CN566" s="159"/>
      <c r="CO566" s="159"/>
      <c r="CP566" s="159"/>
      <c r="CQ566" s="159"/>
      <c r="CR566" s="159"/>
      <c r="CS566" s="159"/>
      <c r="CT566" s="159"/>
      <c r="CU566" s="159"/>
      <c r="CV566" s="159"/>
      <c r="CW566" s="159"/>
      <c r="CX566" s="159"/>
      <c r="CY566" s="159"/>
      <c r="CZ566" s="159"/>
      <c r="DA566" s="159"/>
      <c r="DB566" s="159"/>
      <c r="DC566" s="159"/>
      <c r="DD566" s="159"/>
      <c r="DE566" s="159"/>
      <c r="DF566" s="159"/>
      <c r="DG566" s="159"/>
      <c r="DH566" s="159"/>
      <c r="DI566" s="159"/>
      <c r="DJ566" s="159"/>
      <c r="DK566" s="159"/>
      <c r="DL566" s="159"/>
      <c r="DM566" s="159"/>
      <c r="DN566" s="159"/>
      <c r="DO566" s="159"/>
      <c r="DP566" s="159"/>
      <c r="DQ566" s="159"/>
      <c r="DR566" s="159"/>
      <c r="DS566" s="159"/>
      <c r="DT566" s="159"/>
      <c r="DU566" s="159"/>
      <c r="DV566" s="159"/>
      <c r="DW566" s="159"/>
      <c r="DX566" s="159"/>
      <c r="DY566" s="159"/>
      <c r="DZ566" s="159"/>
      <c r="EA566" s="159"/>
      <c r="EB566" s="159"/>
      <c r="EC566" s="159"/>
      <c r="ED566" s="159"/>
      <c r="EE566" s="159"/>
      <c r="EF566" s="159"/>
      <c r="EG566" s="159"/>
      <c r="EH566" s="159"/>
      <c r="EI566" s="159"/>
      <c r="EJ566" s="159"/>
      <c r="EK566" s="159"/>
      <c r="EL566" s="159"/>
      <c r="EM566" s="159"/>
      <c r="EN566" s="159"/>
      <c r="EO566" s="159"/>
      <c r="EP566" s="159"/>
      <c r="EQ566" s="159"/>
      <c r="ER566" s="159"/>
      <c r="ES566" s="159"/>
      <c r="ET566" s="159"/>
      <c r="EU566" s="159"/>
      <c r="EV566" s="159"/>
      <c r="EW566" s="159"/>
      <c r="EX566" s="159"/>
      <c r="EY566" s="159"/>
      <c r="EZ566" s="159"/>
      <c r="FA566" s="159"/>
      <c r="FB566" s="159"/>
      <c r="FC566" s="159"/>
      <c r="FD566" s="159"/>
      <c r="FE566" s="159"/>
      <c r="FF566" s="159"/>
      <c r="FG566" s="159"/>
      <c r="FH566" s="159"/>
      <c r="FI566" s="159"/>
      <c r="FJ566" s="159"/>
      <c r="FK566" s="159"/>
      <c r="FL566" s="159"/>
      <c r="FM566" s="159"/>
      <c r="FN566" s="159"/>
      <c r="FO566" s="159"/>
      <c r="FP566" s="159"/>
      <c r="FQ566" s="159"/>
      <c r="FR566" s="159"/>
      <c r="FS566" s="159"/>
      <c r="FT566" s="159"/>
      <c r="FU566" s="159"/>
      <c r="FV566" s="159"/>
      <c r="FW566" s="159"/>
      <c r="FX566" s="159"/>
      <c r="FY566" s="159"/>
      <c r="FZ566" s="159"/>
      <c r="GA566" s="159"/>
      <c r="GB566" s="159"/>
      <c r="GC566" s="159"/>
      <c r="GD566" s="159"/>
      <c r="GE566" s="159"/>
      <c r="GF566" s="159"/>
      <c r="GG566" s="159"/>
      <c r="GH566" s="159"/>
    </row>
    <row r="567" customFormat="false" ht="12.75" hidden="false" customHeight="false" outlineLevel="0" collapsed="false">
      <c r="A567" s="168"/>
      <c r="B567" s="149"/>
      <c r="C567" s="149"/>
      <c r="D567" s="149"/>
      <c r="E567" s="149"/>
      <c r="F567" s="149"/>
      <c r="G567" s="149"/>
      <c r="H567" s="148"/>
      <c r="I567" s="170"/>
      <c r="R567" s="148"/>
      <c r="S567" s="158"/>
      <c r="T567" s="159"/>
      <c r="U567" s="159"/>
      <c r="V567" s="159"/>
      <c r="W567" s="159"/>
      <c r="X567" s="159"/>
      <c r="Y567" s="159"/>
      <c r="Z567" s="159"/>
      <c r="AA567" s="159"/>
      <c r="AB567" s="159"/>
      <c r="AC567" s="159"/>
      <c r="AD567" s="159"/>
      <c r="AE567" s="159"/>
      <c r="AF567" s="159"/>
      <c r="AG567" s="159"/>
      <c r="AH567" s="159"/>
      <c r="AI567" s="159"/>
      <c r="AJ567" s="159"/>
      <c r="AK567" s="159"/>
      <c r="AL567" s="159"/>
      <c r="AM567" s="159"/>
      <c r="AN567" s="159"/>
      <c r="AO567" s="159"/>
      <c r="AP567" s="159"/>
      <c r="AQ567" s="159"/>
      <c r="AR567" s="159"/>
      <c r="AS567" s="159"/>
      <c r="AT567" s="159"/>
      <c r="AU567" s="159"/>
      <c r="AV567" s="159"/>
      <c r="AW567" s="159"/>
      <c r="AX567" s="159"/>
      <c r="AY567" s="159"/>
      <c r="AZ567" s="159"/>
      <c r="BA567" s="159"/>
      <c r="BB567" s="159"/>
      <c r="BC567" s="159"/>
      <c r="BD567" s="159"/>
      <c r="BE567" s="159"/>
      <c r="BF567" s="159"/>
      <c r="BG567" s="159"/>
      <c r="BH567" s="159"/>
      <c r="BI567" s="159"/>
      <c r="BJ567" s="159"/>
      <c r="BK567" s="159"/>
      <c r="BL567" s="159"/>
      <c r="BM567" s="159"/>
      <c r="BN567" s="159"/>
      <c r="BO567" s="159"/>
      <c r="BP567" s="159"/>
      <c r="BQ567" s="159"/>
      <c r="BR567" s="159"/>
      <c r="BS567" s="159"/>
      <c r="BT567" s="159"/>
      <c r="BU567" s="159"/>
      <c r="BV567" s="159"/>
      <c r="BW567" s="159"/>
      <c r="BX567" s="159"/>
      <c r="BY567" s="159"/>
      <c r="BZ567" s="159"/>
      <c r="CA567" s="159"/>
      <c r="CB567" s="159"/>
      <c r="CC567" s="159"/>
      <c r="CD567" s="159"/>
      <c r="CE567" s="159"/>
      <c r="CF567" s="159"/>
      <c r="CG567" s="159"/>
      <c r="CH567" s="159"/>
      <c r="CI567" s="159"/>
      <c r="CJ567" s="159"/>
      <c r="CK567" s="159"/>
      <c r="CL567" s="159"/>
      <c r="CM567" s="159"/>
      <c r="CN567" s="159"/>
      <c r="CO567" s="159"/>
      <c r="CP567" s="159"/>
      <c r="CQ567" s="159"/>
      <c r="CR567" s="159"/>
      <c r="CS567" s="159"/>
      <c r="CT567" s="159"/>
      <c r="CU567" s="159"/>
      <c r="CV567" s="159"/>
      <c r="CW567" s="159"/>
      <c r="CX567" s="159"/>
      <c r="CY567" s="159"/>
      <c r="CZ567" s="159"/>
      <c r="DA567" s="159"/>
      <c r="DB567" s="159"/>
      <c r="DC567" s="159"/>
      <c r="DD567" s="159"/>
      <c r="DE567" s="159"/>
      <c r="DF567" s="159"/>
      <c r="DG567" s="159"/>
      <c r="DH567" s="159"/>
      <c r="DI567" s="159"/>
      <c r="DJ567" s="159"/>
      <c r="DK567" s="159"/>
      <c r="DL567" s="159"/>
      <c r="DM567" s="159"/>
      <c r="DN567" s="159"/>
      <c r="DO567" s="159"/>
      <c r="DP567" s="159"/>
      <c r="DQ567" s="159"/>
      <c r="DR567" s="159"/>
      <c r="DS567" s="159"/>
      <c r="DT567" s="159"/>
      <c r="DU567" s="159"/>
      <c r="DV567" s="159"/>
      <c r="DW567" s="159"/>
      <c r="DX567" s="159"/>
      <c r="DY567" s="159"/>
      <c r="DZ567" s="159"/>
      <c r="EA567" s="159"/>
      <c r="EB567" s="159"/>
      <c r="EC567" s="159"/>
      <c r="ED567" s="159"/>
      <c r="EE567" s="159"/>
      <c r="EF567" s="159"/>
      <c r="EG567" s="159"/>
      <c r="EH567" s="159"/>
      <c r="EI567" s="159"/>
      <c r="EJ567" s="159"/>
      <c r="EK567" s="159"/>
      <c r="EL567" s="159"/>
      <c r="EM567" s="159"/>
      <c r="EN567" s="159"/>
      <c r="EO567" s="159"/>
      <c r="EP567" s="159"/>
      <c r="EQ567" s="159"/>
      <c r="ER567" s="159"/>
      <c r="ES567" s="159"/>
      <c r="ET567" s="159"/>
      <c r="EU567" s="159"/>
      <c r="EV567" s="159"/>
      <c r="EW567" s="159"/>
      <c r="EX567" s="159"/>
      <c r="EY567" s="159"/>
      <c r="EZ567" s="159"/>
      <c r="FA567" s="159"/>
      <c r="FB567" s="159"/>
      <c r="FC567" s="159"/>
      <c r="FD567" s="159"/>
      <c r="FE567" s="159"/>
      <c r="FF567" s="159"/>
      <c r="FG567" s="159"/>
      <c r="FH567" s="159"/>
      <c r="FI567" s="159"/>
      <c r="FJ567" s="159"/>
      <c r="FK567" s="159"/>
      <c r="FL567" s="159"/>
      <c r="FM567" s="159"/>
      <c r="FN567" s="159"/>
      <c r="FO567" s="159"/>
      <c r="FP567" s="159"/>
      <c r="FQ567" s="159"/>
      <c r="FR567" s="159"/>
      <c r="FS567" s="159"/>
      <c r="FT567" s="159"/>
      <c r="FU567" s="159"/>
      <c r="FV567" s="159"/>
      <c r="FW567" s="159"/>
      <c r="FX567" s="159"/>
      <c r="FY567" s="159"/>
      <c r="FZ567" s="159"/>
      <c r="GA567" s="159"/>
      <c r="GB567" s="159"/>
      <c r="GC567" s="159"/>
      <c r="GD567" s="159"/>
      <c r="GE567" s="159"/>
      <c r="GF567" s="159"/>
      <c r="GG567" s="159"/>
      <c r="GH567" s="159"/>
    </row>
    <row r="568" customFormat="false" ht="12.75" hidden="false" customHeight="false" outlineLevel="0" collapsed="false">
      <c r="A568" s="168"/>
      <c r="B568" s="149"/>
      <c r="C568" s="149"/>
      <c r="D568" s="149"/>
      <c r="E568" s="149"/>
      <c r="F568" s="149"/>
      <c r="G568" s="149"/>
      <c r="H568" s="148"/>
      <c r="I568" s="170"/>
      <c r="R568" s="148"/>
      <c r="S568" s="158"/>
      <c r="T568" s="159"/>
      <c r="U568" s="159"/>
      <c r="V568" s="159"/>
      <c r="W568" s="159"/>
      <c r="X568" s="159"/>
      <c r="Y568" s="159"/>
      <c r="Z568" s="159"/>
      <c r="AA568" s="159"/>
      <c r="AB568" s="159"/>
      <c r="AC568" s="159"/>
      <c r="AD568" s="159"/>
      <c r="AE568" s="159"/>
      <c r="AF568" s="159"/>
      <c r="AG568" s="159"/>
      <c r="AH568" s="159"/>
      <c r="AI568" s="159"/>
      <c r="AJ568" s="159"/>
      <c r="AK568" s="159"/>
      <c r="AL568" s="159"/>
      <c r="AM568" s="159"/>
      <c r="AN568" s="159"/>
      <c r="AO568" s="159"/>
      <c r="AP568" s="159"/>
      <c r="AQ568" s="159"/>
      <c r="AR568" s="159"/>
      <c r="AS568" s="159"/>
      <c r="AT568" s="159"/>
      <c r="AU568" s="159"/>
      <c r="AV568" s="159"/>
      <c r="AW568" s="159"/>
      <c r="AX568" s="159"/>
      <c r="AY568" s="159"/>
      <c r="AZ568" s="159"/>
      <c r="BA568" s="159"/>
      <c r="BB568" s="159"/>
      <c r="BC568" s="159"/>
      <c r="BD568" s="159"/>
      <c r="BE568" s="159"/>
      <c r="BF568" s="159"/>
      <c r="BG568" s="159"/>
      <c r="BH568" s="159"/>
      <c r="BI568" s="159"/>
      <c r="BJ568" s="159"/>
      <c r="BK568" s="159"/>
      <c r="BL568" s="159"/>
      <c r="BM568" s="159"/>
      <c r="BN568" s="159"/>
      <c r="BO568" s="159"/>
      <c r="BP568" s="159"/>
      <c r="BQ568" s="159"/>
      <c r="BR568" s="159"/>
      <c r="BS568" s="159"/>
      <c r="BT568" s="159"/>
      <c r="BU568" s="159"/>
      <c r="BV568" s="159"/>
      <c r="BW568" s="159"/>
      <c r="BX568" s="159"/>
      <c r="BY568" s="159"/>
      <c r="BZ568" s="159"/>
      <c r="CA568" s="159"/>
      <c r="CB568" s="159"/>
      <c r="CC568" s="159"/>
      <c r="CD568" s="159"/>
      <c r="CE568" s="159"/>
      <c r="CF568" s="159"/>
      <c r="CG568" s="159"/>
      <c r="CH568" s="159"/>
      <c r="CI568" s="159"/>
      <c r="CJ568" s="159"/>
      <c r="CK568" s="159"/>
      <c r="CL568" s="159"/>
      <c r="CM568" s="159"/>
      <c r="CN568" s="159"/>
      <c r="CO568" s="159"/>
      <c r="CP568" s="159"/>
      <c r="CQ568" s="159"/>
      <c r="CR568" s="159"/>
      <c r="CS568" s="159"/>
      <c r="CT568" s="159"/>
      <c r="CU568" s="159"/>
      <c r="CV568" s="159"/>
      <c r="CW568" s="159"/>
      <c r="CX568" s="159"/>
      <c r="CY568" s="159"/>
      <c r="CZ568" s="159"/>
      <c r="DA568" s="159"/>
      <c r="DB568" s="159"/>
      <c r="DC568" s="159"/>
      <c r="DD568" s="159"/>
      <c r="DE568" s="159"/>
      <c r="DF568" s="159"/>
      <c r="DG568" s="159"/>
      <c r="DH568" s="159"/>
      <c r="DI568" s="159"/>
      <c r="DJ568" s="159"/>
      <c r="DK568" s="159"/>
      <c r="DL568" s="159"/>
      <c r="DM568" s="159"/>
      <c r="DN568" s="159"/>
      <c r="DO568" s="159"/>
      <c r="DP568" s="159"/>
      <c r="DQ568" s="159"/>
      <c r="DR568" s="159"/>
      <c r="DS568" s="159"/>
      <c r="DT568" s="159"/>
      <c r="DU568" s="159"/>
      <c r="DV568" s="159"/>
      <c r="DW568" s="159"/>
      <c r="DX568" s="159"/>
      <c r="DY568" s="159"/>
      <c r="DZ568" s="159"/>
      <c r="EA568" s="159"/>
      <c r="EB568" s="159"/>
      <c r="EC568" s="159"/>
      <c r="ED568" s="159"/>
      <c r="EE568" s="159"/>
      <c r="EF568" s="159"/>
      <c r="EG568" s="159"/>
      <c r="EH568" s="159"/>
      <c r="EI568" s="159"/>
      <c r="EJ568" s="159"/>
      <c r="EK568" s="159"/>
      <c r="EL568" s="159"/>
      <c r="EM568" s="159"/>
      <c r="EN568" s="159"/>
      <c r="EO568" s="159"/>
      <c r="EP568" s="159"/>
      <c r="EQ568" s="159"/>
      <c r="ER568" s="159"/>
      <c r="ES568" s="159"/>
      <c r="ET568" s="159"/>
      <c r="EU568" s="159"/>
      <c r="EV568" s="159"/>
      <c r="EW568" s="159"/>
      <c r="EX568" s="159"/>
      <c r="EY568" s="159"/>
      <c r="EZ568" s="159"/>
      <c r="FA568" s="159"/>
      <c r="FB568" s="159"/>
      <c r="FC568" s="159"/>
      <c r="FD568" s="159"/>
      <c r="FE568" s="159"/>
      <c r="FF568" s="159"/>
      <c r="FG568" s="159"/>
      <c r="FH568" s="159"/>
      <c r="FI568" s="159"/>
      <c r="FJ568" s="159"/>
      <c r="FK568" s="159"/>
      <c r="FL568" s="159"/>
      <c r="FM568" s="159"/>
      <c r="FN568" s="159"/>
      <c r="FO568" s="159"/>
      <c r="FP568" s="159"/>
      <c r="FQ568" s="159"/>
      <c r="FR568" s="159"/>
      <c r="FS568" s="159"/>
      <c r="FT568" s="159"/>
      <c r="FU568" s="159"/>
      <c r="FV568" s="159"/>
      <c r="FW568" s="159"/>
      <c r="FX568" s="159"/>
      <c r="FY568" s="159"/>
      <c r="FZ568" s="159"/>
      <c r="GA568" s="159"/>
      <c r="GB568" s="159"/>
      <c r="GC568" s="159"/>
      <c r="GD568" s="159"/>
      <c r="GE568" s="159"/>
      <c r="GF568" s="159"/>
      <c r="GG568" s="159"/>
      <c r="GH568" s="159"/>
    </row>
    <row r="569" customFormat="false" ht="12.75" hidden="false" customHeight="false" outlineLevel="0" collapsed="false">
      <c r="A569" s="168"/>
      <c r="B569" s="149"/>
      <c r="C569" s="149"/>
      <c r="D569" s="149"/>
      <c r="E569" s="149"/>
      <c r="F569" s="149"/>
      <c r="G569" s="149"/>
      <c r="H569" s="148"/>
      <c r="I569" s="170"/>
      <c r="R569" s="148"/>
      <c r="S569" s="158"/>
      <c r="T569" s="159"/>
      <c r="U569" s="159"/>
      <c r="V569" s="159"/>
      <c r="W569" s="159"/>
      <c r="X569" s="159"/>
      <c r="Y569" s="159"/>
      <c r="Z569" s="159"/>
      <c r="AA569" s="159"/>
      <c r="AB569" s="159"/>
      <c r="AC569" s="159"/>
      <c r="AD569" s="159"/>
      <c r="AE569" s="159"/>
      <c r="AF569" s="159"/>
      <c r="AG569" s="159"/>
      <c r="AH569" s="159"/>
      <c r="AI569" s="159"/>
      <c r="AJ569" s="159"/>
      <c r="AK569" s="159"/>
      <c r="AL569" s="159"/>
      <c r="AM569" s="159"/>
      <c r="AN569" s="159"/>
      <c r="AO569" s="159"/>
      <c r="AP569" s="159"/>
      <c r="AQ569" s="159"/>
      <c r="AR569" s="159"/>
      <c r="AS569" s="159"/>
      <c r="AT569" s="159"/>
      <c r="AU569" s="159"/>
      <c r="AV569" s="159"/>
      <c r="AW569" s="159"/>
      <c r="AX569" s="159"/>
      <c r="AY569" s="159"/>
      <c r="AZ569" s="159"/>
      <c r="BA569" s="159"/>
      <c r="BB569" s="159"/>
      <c r="BC569" s="159"/>
      <c r="BD569" s="159"/>
      <c r="BE569" s="159"/>
      <c r="BF569" s="159"/>
      <c r="BG569" s="159"/>
      <c r="BH569" s="159"/>
      <c r="BI569" s="159"/>
      <c r="BJ569" s="159"/>
      <c r="BK569" s="159"/>
      <c r="BL569" s="159"/>
      <c r="BM569" s="159"/>
      <c r="BN569" s="159"/>
      <c r="BO569" s="159"/>
      <c r="BP569" s="159"/>
      <c r="BQ569" s="159"/>
      <c r="BR569" s="159"/>
      <c r="BS569" s="159"/>
      <c r="BT569" s="159"/>
      <c r="BU569" s="159"/>
      <c r="BV569" s="159"/>
      <c r="BW569" s="159"/>
      <c r="BX569" s="159"/>
      <c r="BY569" s="159"/>
      <c r="BZ569" s="159"/>
      <c r="CA569" s="159"/>
      <c r="CB569" s="159"/>
      <c r="CC569" s="159"/>
      <c r="CD569" s="159"/>
      <c r="CE569" s="159"/>
      <c r="CF569" s="159"/>
      <c r="CG569" s="159"/>
      <c r="CH569" s="159"/>
      <c r="CI569" s="159"/>
      <c r="CJ569" s="159"/>
      <c r="CK569" s="159"/>
      <c r="CL569" s="159"/>
      <c r="CM569" s="159"/>
      <c r="CN569" s="159"/>
      <c r="CO569" s="159"/>
      <c r="CP569" s="159"/>
      <c r="CQ569" s="159"/>
      <c r="CR569" s="159"/>
      <c r="CS569" s="159"/>
      <c r="CT569" s="159"/>
      <c r="CU569" s="159"/>
      <c r="CV569" s="159"/>
      <c r="CW569" s="159"/>
      <c r="CX569" s="159"/>
      <c r="CY569" s="159"/>
      <c r="CZ569" s="159"/>
      <c r="DA569" s="159"/>
      <c r="DB569" s="159"/>
      <c r="DC569" s="159"/>
      <c r="DD569" s="159"/>
      <c r="DE569" s="159"/>
      <c r="DF569" s="159"/>
      <c r="DG569" s="159"/>
      <c r="DH569" s="159"/>
      <c r="DI569" s="159"/>
      <c r="DJ569" s="159"/>
      <c r="DK569" s="159"/>
      <c r="DL569" s="159"/>
      <c r="DM569" s="159"/>
      <c r="DN569" s="159"/>
      <c r="DO569" s="159"/>
      <c r="DP569" s="159"/>
      <c r="DQ569" s="159"/>
      <c r="DR569" s="159"/>
      <c r="DS569" s="159"/>
      <c r="DT569" s="159"/>
      <c r="DU569" s="159"/>
      <c r="DV569" s="159"/>
      <c r="DW569" s="159"/>
      <c r="DX569" s="159"/>
      <c r="DY569" s="159"/>
      <c r="DZ569" s="159"/>
      <c r="EA569" s="159"/>
      <c r="EB569" s="159"/>
      <c r="EC569" s="159"/>
      <c r="ED569" s="159"/>
      <c r="EE569" s="159"/>
      <c r="EF569" s="159"/>
      <c r="EG569" s="159"/>
      <c r="EH569" s="159"/>
      <c r="EI569" s="159"/>
      <c r="EJ569" s="159"/>
      <c r="EK569" s="159"/>
      <c r="EL569" s="159"/>
      <c r="EM569" s="159"/>
      <c r="EN569" s="159"/>
      <c r="EO569" s="159"/>
      <c r="EP569" s="159"/>
      <c r="EQ569" s="159"/>
      <c r="ER569" s="159"/>
      <c r="ES569" s="159"/>
      <c r="ET569" s="159"/>
      <c r="EU569" s="159"/>
      <c r="EV569" s="159"/>
      <c r="EW569" s="159"/>
      <c r="EX569" s="159"/>
      <c r="EY569" s="159"/>
      <c r="EZ569" s="159"/>
      <c r="FA569" s="159"/>
      <c r="FB569" s="159"/>
      <c r="FC569" s="159"/>
      <c r="FD569" s="159"/>
      <c r="FE569" s="159"/>
      <c r="FF569" s="159"/>
      <c r="FG569" s="159"/>
      <c r="FH569" s="159"/>
      <c r="FI569" s="159"/>
      <c r="FJ569" s="159"/>
      <c r="FK569" s="159"/>
      <c r="FL569" s="159"/>
      <c r="FM569" s="159"/>
      <c r="FN569" s="159"/>
      <c r="FO569" s="159"/>
      <c r="FP569" s="159"/>
      <c r="FQ569" s="159"/>
      <c r="FR569" s="159"/>
      <c r="FS569" s="159"/>
      <c r="FT569" s="159"/>
      <c r="FU569" s="159"/>
      <c r="FV569" s="159"/>
      <c r="FW569" s="159"/>
      <c r="FX569" s="159"/>
      <c r="FY569" s="159"/>
      <c r="FZ569" s="159"/>
      <c r="GA569" s="159"/>
      <c r="GB569" s="159"/>
      <c r="GC569" s="159"/>
      <c r="GD569" s="159"/>
      <c r="GE569" s="159"/>
      <c r="GF569" s="159"/>
      <c r="GG569" s="159"/>
      <c r="GH569" s="159"/>
    </row>
    <row r="570" customFormat="false" ht="12.75" hidden="false" customHeight="false" outlineLevel="0" collapsed="false">
      <c r="A570" s="168"/>
      <c r="B570" s="149"/>
      <c r="C570" s="149"/>
      <c r="D570" s="149"/>
      <c r="E570" s="149"/>
      <c r="F570" s="149"/>
      <c r="G570" s="149"/>
      <c r="H570" s="148"/>
      <c r="I570" s="170"/>
      <c r="R570" s="148"/>
      <c r="S570" s="158"/>
      <c r="T570" s="159"/>
      <c r="U570" s="159"/>
      <c r="V570" s="159"/>
      <c r="W570" s="159"/>
      <c r="X570" s="159"/>
      <c r="Y570" s="159"/>
      <c r="Z570" s="159"/>
      <c r="AA570" s="159"/>
      <c r="AB570" s="159"/>
      <c r="AC570" s="159"/>
      <c r="AD570" s="159"/>
      <c r="AE570" s="159"/>
      <c r="AF570" s="159"/>
      <c r="AG570" s="159"/>
      <c r="AH570" s="159"/>
      <c r="AI570" s="159"/>
      <c r="AJ570" s="159"/>
      <c r="AK570" s="159"/>
      <c r="AL570" s="159"/>
      <c r="AM570" s="159"/>
      <c r="AN570" s="159"/>
      <c r="AO570" s="159"/>
      <c r="AP570" s="159"/>
      <c r="AQ570" s="159"/>
      <c r="AR570" s="159"/>
      <c r="AS570" s="159"/>
      <c r="AT570" s="159"/>
      <c r="AU570" s="159"/>
      <c r="AV570" s="159"/>
      <c r="AW570" s="159"/>
      <c r="AX570" s="159"/>
      <c r="AY570" s="159"/>
      <c r="AZ570" s="159"/>
      <c r="BA570" s="159"/>
      <c r="BB570" s="159"/>
      <c r="BC570" s="159"/>
      <c r="BD570" s="159"/>
      <c r="BE570" s="159"/>
      <c r="BF570" s="159"/>
      <c r="BG570" s="159"/>
      <c r="BH570" s="159"/>
      <c r="BI570" s="159"/>
      <c r="BJ570" s="159"/>
      <c r="BK570" s="159"/>
      <c r="BL570" s="159"/>
      <c r="BM570" s="159"/>
      <c r="BN570" s="159"/>
      <c r="BO570" s="159"/>
      <c r="BP570" s="159"/>
      <c r="BQ570" s="159"/>
      <c r="BR570" s="159"/>
      <c r="BS570" s="159"/>
      <c r="BT570" s="159"/>
      <c r="BU570" s="159"/>
      <c r="BV570" s="159"/>
      <c r="BW570" s="159"/>
      <c r="BX570" s="159"/>
      <c r="BY570" s="159"/>
      <c r="BZ570" s="159"/>
      <c r="CA570" s="159"/>
      <c r="CB570" s="159"/>
      <c r="CC570" s="159"/>
      <c r="CD570" s="159"/>
      <c r="CE570" s="159"/>
      <c r="CF570" s="159"/>
      <c r="CG570" s="159"/>
      <c r="CH570" s="159"/>
      <c r="CI570" s="159"/>
      <c r="CJ570" s="159"/>
      <c r="CK570" s="159"/>
      <c r="CL570" s="159"/>
      <c r="CM570" s="159"/>
      <c r="CN570" s="159"/>
      <c r="CO570" s="159"/>
      <c r="CP570" s="159"/>
      <c r="CQ570" s="159"/>
      <c r="CR570" s="159"/>
      <c r="CS570" s="159"/>
      <c r="CT570" s="159"/>
      <c r="CU570" s="159"/>
      <c r="CV570" s="159"/>
      <c r="CW570" s="159"/>
      <c r="CX570" s="159"/>
      <c r="CY570" s="159"/>
      <c r="CZ570" s="159"/>
      <c r="DA570" s="159"/>
      <c r="DB570" s="159"/>
      <c r="DC570" s="159"/>
      <c r="DD570" s="159"/>
      <c r="DE570" s="159"/>
      <c r="DF570" s="159"/>
      <c r="DG570" s="159"/>
      <c r="DH570" s="159"/>
      <c r="DI570" s="159"/>
      <c r="DJ570" s="159"/>
      <c r="DK570" s="159"/>
      <c r="DL570" s="159"/>
      <c r="DM570" s="159"/>
      <c r="DN570" s="159"/>
      <c r="DO570" s="159"/>
      <c r="DP570" s="159"/>
      <c r="DQ570" s="159"/>
      <c r="DR570" s="159"/>
      <c r="DS570" s="159"/>
      <c r="DT570" s="159"/>
      <c r="DU570" s="159"/>
      <c r="DV570" s="159"/>
      <c r="DW570" s="159"/>
      <c r="DX570" s="159"/>
      <c r="DY570" s="159"/>
      <c r="DZ570" s="159"/>
      <c r="EA570" s="159"/>
      <c r="EB570" s="159"/>
      <c r="EC570" s="159"/>
      <c r="ED570" s="159"/>
      <c r="EE570" s="159"/>
      <c r="EF570" s="159"/>
      <c r="EG570" s="159"/>
      <c r="EH570" s="159"/>
      <c r="EI570" s="159"/>
      <c r="EJ570" s="159"/>
      <c r="EK570" s="159"/>
      <c r="EL570" s="159"/>
      <c r="EM570" s="159"/>
      <c r="EN570" s="159"/>
      <c r="EO570" s="159"/>
      <c r="EP570" s="159"/>
      <c r="EQ570" s="159"/>
      <c r="ER570" s="159"/>
      <c r="ES570" s="159"/>
      <c r="ET570" s="159"/>
      <c r="EU570" s="159"/>
      <c r="EV570" s="159"/>
      <c r="EW570" s="159"/>
      <c r="EX570" s="159"/>
      <c r="EY570" s="159"/>
      <c r="EZ570" s="159"/>
      <c r="FA570" s="159"/>
      <c r="FB570" s="159"/>
      <c r="FC570" s="159"/>
      <c r="FD570" s="159"/>
      <c r="FE570" s="159"/>
      <c r="FF570" s="159"/>
      <c r="FG570" s="159"/>
      <c r="FH570" s="159"/>
      <c r="FI570" s="159"/>
      <c r="FJ570" s="159"/>
      <c r="FK570" s="159"/>
      <c r="FL570" s="159"/>
      <c r="FM570" s="159"/>
      <c r="FN570" s="159"/>
      <c r="FO570" s="159"/>
      <c r="FP570" s="159"/>
      <c r="FQ570" s="159"/>
      <c r="FR570" s="159"/>
      <c r="FS570" s="159"/>
      <c r="FT570" s="159"/>
      <c r="FU570" s="159"/>
      <c r="FV570" s="159"/>
      <c r="FW570" s="159"/>
      <c r="FX570" s="159"/>
      <c r="FY570" s="159"/>
      <c r="FZ570" s="159"/>
      <c r="GA570" s="159"/>
      <c r="GB570" s="159"/>
      <c r="GC570" s="159"/>
      <c r="GD570" s="159"/>
      <c r="GE570" s="159"/>
      <c r="GF570" s="159"/>
      <c r="GG570" s="159"/>
      <c r="GH570" s="159"/>
    </row>
    <row r="571" customFormat="false" ht="12.75" hidden="false" customHeight="false" outlineLevel="0" collapsed="false">
      <c r="A571" s="168"/>
      <c r="B571" s="149"/>
      <c r="C571" s="149"/>
      <c r="D571" s="149"/>
      <c r="E571" s="149"/>
      <c r="F571" s="149"/>
      <c r="G571" s="149"/>
      <c r="H571" s="148"/>
      <c r="I571" s="170"/>
      <c r="R571" s="148"/>
      <c r="S571" s="158"/>
      <c r="T571" s="159"/>
      <c r="U571" s="159"/>
      <c r="V571" s="159"/>
      <c r="W571" s="159"/>
      <c r="X571" s="159"/>
      <c r="Y571" s="159"/>
      <c r="Z571" s="159"/>
      <c r="AA571" s="159"/>
      <c r="AB571" s="159"/>
      <c r="AC571" s="159"/>
      <c r="AD571" s="159"/>
      <c r="AE571" s="159"/>
      <c r="AF571" s="159"/>
      <c r="AG571" s="159"/>
      <c r="AH571" s="159"/>
      <c r="AI571" s="159"/>
      <c r="AJ571" s="159"/>
      <c r="AK571" s="159"/>
      <c r="AL571" s="159"/>
      <c r="AM571" s="159"/>
      <c r="AN571" s="159"/>
      <c r="AO571" s="159"/>
      <c r="AP571" s="159"/>
      <c r="AQ571" s="159"/>
      <c r="AR571" s="159"/>
      <c r="AS571" s="159"/>
      <c r="AT571" s="159"/>
      <c r="AU571" s="159"/>
      <c r="AV571" s="159"/>
      <c r="AW571" s="159"/>
      <c r="AX571" s="159"/>
      <c r="AY571" s="159"/>
      <c r="AZ571" s="159"/>
      <c r="BA571" s="159"/>
      <c r="BB571" s="159"/>
      <c r="BC571" s="159"/>
      <c r="BD571" s="159"/>
      <c r="BE571" s="159"/>
      <c r="BF571" s="159"/>
      <c r="BG571" s="159"/>
      <c r="BH571" s="159"/>
      <c r="BI571" s="159"/>
      <c r="BJ571" s="159"/>
      <c r="BK571" s="159"/>
      <c r="BL571" s="159"/>
      <c r="BM571" s="159"/>
      <c r="BN571" s="159"/>
      <c r="BO571" s="159"/>
      <c r="BP571" s="159"/>
      <c r="BQ571" s="159"/>
      <c r="BR571" s="159"/>
      <c r="BS571" s="159"/>
      <c r="BT571" s="159"/>
      <c r="BU571" s="159"/>
      <c r="BV571" s="159"/>
      <c r="BW571" s="159"/>
      <c r="BX571" s="159"/>
      <c r="BY571" s="159"/>
      <c r="BZ571" s="159"/>
      <c r="CA571" s="159"/>
      <c r="CB571" s="159"/>
      <c r="CC571" s="159"/>
      <c r="CD571" s="159"/>
      <c r="CE571" s="159"/>
      <c r="CF571" s="159"/>
      <c r="CG571" s="159"/>
      <c r="CH571" s="159"/>
      <c r="CI571" s="159"/>
      <c r="CJ571" s="159"/>
      <c r="CK571" s="159"/>
      <c r="CL571" s="159"/>
      <c r="CM571" s="159"/>
      <c r="CN571" s="159"/>
      <c r="CO571" s="159"/>
      <c r="CP571" s="159"/>
      <c r="CQ571" s="159"/>
      <c r="CR571" s="159"/>
      <c r="CS571" s="159"/>
      <c r="CT571" s="159"/>
      <c r="CU571" s="159"/>
      <c r="CV571" s="159"/>
      <c r="CW571" s="159"/>
      <c r="CX571" s="159"/>
      <c r="CY571" s="159"/>
      <c r="CZ571" s="159"/>
      <c r="DA571" s="159"/>
      <c r="DB571" s="159"/>
      <c r="DC571" s="159"/>
      <c r="DD571" s="159"/>
      <c r="DE571" s="159"/>
      <c r="DF571" s="159"/>
      <c r="DG571" s="159"/>
      <c r="DH571" s="159"/>
      <c r="DI571" s="159"/>
      <c r="DJ571" s="159"/>
      <c r="DK571" s="159"/>
      <c r="DL571" s="159"/>
      <c r="DM571" s="159"/>
      <c r="DN571" s="159"/>
      <c r="DO571" s="159"/>
      <c r="DP571" s="159"/>
      <c r="DQ571" s="159"/>
      <c r="DR571" s="159"/>
      <c r="DS571" s="159"/>
      <c r="DT571" s="159"/>
      <c r="DU571" s="159"/>
      <c r="DV571" s="159"/>
      <c r="DW571" s="159"/>
      <c r="DX571" s="159"/>
      <c r="DY571" s="159"/>
      <c r="DZ571" s="159"/>
      <c r="EA571" s="159"/>
      <c r="EB571" s="159"/>
      <c r="EC571" s="159"/>
      <c r="ED571" s="159"/>
      <c r="EE571" s="159"/>
      <c r="EF571" s="159"/>
      <c r="EG571" s="159"/>
      <c r="EH571" s="159"/>
      <c r="EI571" s="159"/>
      <c r="EJ571" s="159"/>
      <c r="EK571" s="159"/>
      <c r="EL571" s="159"/>
      <c r="EM571" s="159"/>
      <c r="EN571" s="159"/>
      <c r="EO571" s="159"/>
      <c r="EP571" s="159"/>
      <c r="EQ571" s="159"/>
      <c r="ER571" s="159"/>
      <c r="ES571" s="159"/>
      <c r="ET571" s="159"/>
      <c r="EU571" s="159"/>
      <c r="EV571" s="159"/>
      <c r="EW571" s="159"/>
      <c r="EX571" s="159"/>
      <c r="EY571" s="159"/>
      <c r="EZ571" s="159"/>
      <c r="FA571" s="159"/>
      <c r="FB571" s="159"/>
      <c r="FC571" s="159"/>
      <c r="FD571" s="159"/>
      <c r="FE571" s="159"/>
      <c r="FF571" s="159"/>
      <c r="FG571" s="159"/>
      <c r="FH571" s="159"/>
      <c r="FI571" s="159"/>
      <c r="FJ571" s="159"/>
      <c r="FK571" s="159"/>
      <c r="FL571" s="159"/>
      <c r="FM571" s="159"/>
      <c r="FN571" s="159"/>
      <c r="FO571" s="159"/>
      <c r="FP571" s="159"/>
      <c r="FQ571" s="159"/>
      <c r="FR571" s="159"/>
      <c r="FS571" s="159"/>
      <c r="FT571" s="159"/>
      <c r="FU571" s="159"/>
      <c r="FV571" s="159"/>
      <c r="FW571" s="159"/>
      <c r="FX571" s="159"/>
      <c r="FY571" s="159"/>
      <c r="FZ571" s="159"/>
      <c r="GA571" s="159"/>
      <c r="GB571" s="159"/>
      <c r="GC571" s="159"/>
      <c r="GD571" s="159"/>
      <c r="GE571" s="159"/>
      <c r="GF571" s="159"/>
      <c r="GG571" s="159"/>
      <c r="GH571" s="159"/>
    </row>
    <row r="572" customFormat="false" ht="12.75" hidden="false" customHeight="false" outlineLevel="0" collapsed="false">
      <c r="A572" s="168"/>
      <c r="B572" s="149"/>
      <c r="C572" s="149"/>
      <c r="D572" s="149"/>
      <c r="E572" s="149"/>
      <c r="F572" s="149"/>
      <c r="G572" s="149"/>
      <c r="H572" s="148"/>
      <c r="I572" s="170"/>
      <c r="R572" s="148"/>
      <c r="S572" s="158"/>
      <c r="T572" s="159"/>
      <c r="U572" s="159"/>
      <c r="V572" s="159"/>
      <c r="W572" s="159"/>
      <c r="X572" s="159"/>
      <c r="Y572" s="159"/>
      <c r="Z572" s="159"/>
      <c r="AA572" s="159"/>
      <c r="AB572" s="159"/>
      <c r="AC572" s="159"/>
      <c r="AD572" s="159"/>
      <c r="AE572" s="159"/>
      <c r="AF572" s="159"/>
      <c r="AG572" s="159"/>
      <c r="AH572" s="159"/>
      <c r="AI572" s="159"/>
      <c r="AJ572" s="159"/>
      <c r="AK572" s="159"/>
      <c r="AL572" s="159"/>
      <c r="AM572" s="159"/>
      <c r="AN572" s="159"/>
      <c r="AO572" s="159"/>
      <c r="AP572" s="159"/>
      <c r="AQ572" s="159"/>
      <c r="AR572" s="159"/>
      <c r="AS572" s="159"/>
      <c r="AT572" s="159"/>
      <c r="AU572" s="159"/>
      <c r="AV572" s="159"/>
      <c r="AW572" s="159"/>
      <c r="AX572" s="159"/>
      <c r="AY572" s="159"/>
      <c r="AZ572" s="159"/>
      <c r="BA572" s="159"/>
      <c r="BB572" s="159"/>
      <c r="BC572" s="159"/>
      <c r="BD572" s="159"/>
      <c r="BE572" s="159"/>
      <c r="BF572" s="159"/>
      <c r="BG572" s="159"/>
      <c r="BH572" s="159"/>
      <c r="BI572" s="159"/>
      <c r="BJ572" s="159"/>
      <c r="BK572" s="159"/>
      <c r="BL572" s="159"/>
      <c r="BM572" s="159"/>
      <c r="BN572" s="159"/>
      <c r="BO572" s="159"/>
      <c r="BP572" s="159"/>
      <c r="BQ572" s="159"/>
      <c r="BR572" s="159"/>
      <c r="BS572" s="159"/>
      <c r="BT572" s="159"/>
      <c r="BU572" s="159"/>
      <c r="BV572" s="159"/>
      <c r="BW572" s="159"/>
      <c r="BX572" s="159"/>
      <c r="BY572" s="159"/>
      <c r="BZ572" s="159"/>
      <c r="CA572" s="159"/>
      <c r="CB572" s="159"/>
      <c r="CC572" s="159"/>
      <c r="CD572" s="159"/>
      <c r="CE572" s="159"/>
      <c r="CF572" s="159"/>
      <c r="CG572" s="159"/>
      <c r="CH572" s="159"/>
      <c r="CI572" s="159"/>
      <c r="CJ572" s="159"/>
      <c r="CK572" s="159"/>
      <c r="CL572" s="159"/>
      <c r="CM572" s="159"/>
      <c r="CN572" s="159"/>
      <c r="CO572" s="159"/>
      <c r="CP572" s="159"/>
      <c r="CQ572" s="159"/>
      <c r="CR572" s="159"/>
      <c r="CS572" s="159"/>
      <c r="CT572" s="159"/>
      <c r="CU572" s="159"/>
      <c r="CV572" s="159"/>
      <c r="CW572" s="159"/>
      <c r="CX572" s="159"/>
      <c r="CY572" s="159"/>
      <c r="CZ572" s="159"/>
      <c r="DA572" s="159"/>
      <c r="DB572" s="159"/>
      <c r="DC572" s="159"/>
      <c r="DD572" s="159"/>
      <c r="DE572" s="159"/>
      <c r="DF572" s="159"/>
      <c r="DG572" s="159"/>
      <c r="DH572" s="159"/>
      <c r="DI572" s="159"/>
      <c r="DJ572" s="159"/>
      <c r="DK572" s="159"/>
      <c r="DL572" s="159"/>
      <c r="DM572" s="159"/>
      <c r="DN572" s="159"/>
      <c r="DO572" s="159"/>
      <c r="DP572" s="159"/>
      <c r="DQ572" s="159"/>
      <c r="DR572" s="159"/>
      <c r="DS572" s="159"/>
      <c r="DT572" s="159"/>
      <c r="DU572" s="159"/>
      <c r="DV572" s="159"/>
      <c r="DW572" s="159"/>
      <c r="DX572" s="159"/>
      <c r="DY572" s="159"/>
      <c r="DZ572" s="159"/>
      <c r="EA572" s="159"/>
      <c r="EB572" s="159"/>
      <c r="EC572" s="159"/>
      <c r="ED572" s="159"/>
      <c r="EE572" s="159"/>
      <c r="EF572" s="159"/>
      <c r="EG572" s="159"/>
      <c r="EH572" s="159"/>
      <c r="EI572" s="159"/>
      <c r="EJ572" s="159"/>
      <c r="EK572" s="159"/>
      <c r="EL572" s="159"/>
      <c r="EM572" s="159"/>
      <c r="EN572" s="159"/>
      <c r="EO572" s="159"/>
      <c r="EP572" s="159"/>
      <c r="EQ572" s="159"/>
      <c r="ER572" s="159"/>
      <c r="ES572" s="159"/>
      <c r="ET572" s="159"/>
      <c r="EU572" s="159"/>
      <c r="EV572" s="159"/>
      <c r="EW572" s="159"/>
      <c r="EX572" s="159"/>
      <c r="EY572" s="159"/>
      <c r="EZ572" s="159"/>
      <c r="FA572" s="159"/>
      <c r="FB572" s="159"/>
      <c r="FC572" s="159"/>
      <c r="FD572" s="159"/>
      <c r="FE572" s="159"/>
      <c r="FF572" s="159"/>
      <c r="FG572" s="159"/>
      <c r="FH572" s="159"/>
      <c r="FI572" s="159"/>
      <c r="FJ572" s="159"/>
      <c r="FK572" s="159"/>
      <c r="FL572" s="159"/>
      <c r="FM572" s="159"/>
      <c r="FN572" s="159"/>
      <c r="FO572" s="159"/>
      <c r="FP572" s="159"/>
      <c r="FQ572" s="159"/>
      <c r="FR572" s="159"/>
      <c r="FS572" s="159"/>
      <c r="FT572" s="159"/>
      <c r="FU572" s="159"/>
      <c r="FV572" s="159"/>
      <c r="FW572" s="159"/>
      <c r="FX572" s="159"/>
      <c r="FY572" s="159"/>
      <c r="FZ572" s="159"/>
      <c r="GA572" s="159"/>
      <c r="GB572" s="159"/>
      <c r="GC572" s="159"/>
      <c r="GD572" s="159"/>
      <c r="GE572" s="159"/>
      <c r="GF572" s="159"/>
      <c r="GG572" s="159"/>
      <c r="GH572" s="159"/>
    </row>
    <row r="573" customFormat="false" ht="12.75" hidden="false" customHeight="false" outlineLevel="0" collapsed="false">
      <c r="A573" s="168"/>
      <c r="B573" s="149"/>
      <c r="C573" s="149"/>
      <c r="D573" s="149"/>
      <c r="E573" s="149"/>
      <c r="F573" s="149"/>
      <c r="G573" s="149"/>
      <c r="H573" s="148"/>
      <c r="I573" s="170"/>
      <c r="R573" s="148"/>
      <c r="S573" s="158"/>
      <c r="T573" s="159"/>
      <c r="U573" s="159"/>
      <c r="V573" s="159"/>
      <c r="W573" s="159"/>
      <c r="X573" s="159"/>
      <c r="Y573" s="159"/>
      <c r="Z573" s="159"/>
      <c r="AA573" s="159"/>
      <c r="AB573" s="159"/>
      <c r="AC573" s="159"/>
      <c r="AD573" s="159"/>
      <c r="AE573" s="159"/>
      <c r="AF573" s="159"/>
      <c r="AG573" s="159"/>
      <c r="AH573" s="159"/>
      <c r="AI573" s="159"/>
      <c r="AJ573" s="159"/>
      <c r="AK573" s="159"/>
      <c r="AL573" s="159"/>
      <c r="AM573" s="159"/>
      <c r="AN573" s="159"/>
      <c r="AO573" s="159"/>
      <c r="AP573" s="159"/>
      <c r="AQ573" s="159"/>
      <c r="AR573" s="159"/>
      <c r="AS573" s="159"/>
      <c r="AT573" s="159"/>
      <c r="AU573" s="159"/>
      <c r="AV573" s="159"/>
      <c r="AW573" s="159"/>
      <c r="AX573" s="159"/>
      <c r="AY573" s="159"/>
      <c r="AZ573" s="159"/>
      <c r="BA573" s="159"/>
      <c r="BB573" s="159"/>
      <c r="BC573" s="159"/>
      <c r="BD573" s="159"/>
      <c r="BE573" s="159"/>
      <c r="BF573" s="159"/>
      <c r="BG573" s="159"/>
      <c r="BH573" s="159"/>
      <c r="BI573" s="159"/>
      <c r="BJ573" s="159"/>
      <c r="BK573" s="159"/>
      <c r="BL573" s="159"/>
      <c r="BM573" s="159"/>
      <c r="BN573" s="159"/>
      <c r="BO573" s="159"/>
      <c r="BP573" s="159"/>
      <c r="BQ573" s="159"/>
      <c r="BR573" s="159"/>
      <c r="BS573" s="159"/>
      <c r="BT573" s="159"/>
      <c r="BU573" s="159"/>
      <c r="BV573" s="159"/>
      <c r="BW573" s="159"/>
      <c r="BX573" s="159"/>
      <c r="BY573" s="159"/>
      <c r="BZ573" s="159"/>
      <c r="CA573" s="159"/>
      <c r="CB573" s="159"/>
      <c r="CC573" s="159"/>
      <c r="CD573" s="159"/>
      <c r="CE573" s="159"/>
      <c r="CF573" s="159"/>
      <c r="CG573" s="159"/>
      <c r="CH573" s="159"/>
      <c r="CI573" s="159"/>
      <c r="CJ573" s="159"/>
      <c r="CK573" s="159"/>
      <c r="CL573" s="159"/>
      <c r="CM573" s="159"/>
      <c r="CN573" s="159"/>
      <c r="CO573" s="159"/>
      <c r="CP573" s="159"/>
      <c r="CQ573" s="159"/>
      <c r="CR573" s="159"/>
      <c r="CS573" s="159"/>
      <c r="CT573" s="159"/>
      <c r="CU573" s="159"/>
      <c r="CV573" s="159"/>
      <c r="CW573" s="159"/>
      <c r="CX573" s="159"/>
      <c r="CY573" s="159"/>
      <c r="CZ573" s="159"/>
      <c r="DA573" s="159"/>
      <c r="DB573" s="159"/>
      <c r="DC573" s="159"/>
      <c r="DD573" s="159"/>
      <c r="DE573" s="159"/>
      <c r="DF573" s="159"/>
      <c r="DG573" s="159"/>
      <c r="DH573" s="159"/>
      <c r="DI573" s="159"/>
      <c r="DJ573" s="159"/>
      <c r="DK573" s="159"/>
      <c r="DL573" s="159"/>
      <c r="DM573" s="159"/>
      <c r="DN573" s="159"/>
      <c r="DO573" s="159"/>
      <c r="DP573" s="159"/>
      <c r="DQ573" s="159"/>
      <c r="DR573" s="159"/>
      <c r="DS573" s="159"/>
      <c r="DT573" s="159"/>
      <c r="DU573" s="159"/>
      <c r="DV573" s="159"/>
      <c r="DW573" s="159"/>
      <c r="DX573" s="159"/>
      <c r="DY573" s="159"/>
      <c r="DZ573" s="159"/>
      <c r="EA573" s="159"/>
      <c r="EB573" s="159"/>
      <c r="EC573" s="159"/>
      <c r="ED573" s="159"/>
      <c r="EE573" s="159"/>
      <c r="EF573" s="159"/>
      <c r="EG573" s="159"/>
      <c r="EH573" s="159"/>
      <c r="EI573" s="159"/>
      <c r="EJ573" s="159"/>
      <c r="EK573" s="159"/>
      <c r="EL573" s="159"/>
      <c r="EM573" s="159"/>
      <c r="EN573" s="159"/>
      <c r="EO573" s="159"/>
      <c r="EP573" s="159"/>
      <c r="EQ573" s="159"/>
      <c r="ER573" s="159"/>
      <c r="ES573" s="159"/>
      <c r="ET573" s="159"/>
      <c r="EU573" s="159"/>
      <c r="EV573" s="159"/>
      <c r="EW573" s="159"/>
      <c r="EX573" s="159"/>
      <c r="EY573" s="159"/>
      <c r="EZ573" s="159"/>
      <c r="FA573" s="159"/>
      <c r="FB573" s="159"/>
      <c r="FC573" s="159"/>
      <c r="FD573" s="159"/>
      <c r="FE573" s="159"/>
      <c r="FF573" s="159"/>
      <c r="FG573" s="159"/>
      <c r="FH573" s="159"/>
      <c r="FI573" s="159"/>
      <c r="FJ573" s="159"/>
      <c r="FK573" s="159"/>
      <c r="FL573" s="159"/>
      <c r="FM573" s="159"/>
      <c r="FN573" s="159"/>
      <c r="FO573" s="159"/>
      <c r="FP573" s="159"/>
      <c r="FQ573" s="159"/>
      <c r="FR573" s="159"/>
      <c r="FS573" s="159"/>
      <c r="FT573" s="159"/>
      <c r="FU573" s="159"/>
      <c r="FV573" s="159"/>
      <c r="FW573" s="159"/>
      <c r="FX573" s="159"/>
      <c r="FY573" s="159"/>
      <c r="FZ573" s="159"/>
      <c r="GA573" s="159"/>
      <c r="GB573" s="159"/>
      <c r="GC573" s="159"/>
      <c r="GD573" s="159"/>
      <c r="GE573" s="159"/>
      <c r="GF573" s="159"/>
      <c r="GG573" s="159"/>
      <c r="GH573" s="159"/>
    </row>
    <row r="574" customFormat="false" ht="12.75" hidden="false" customHeight="false" outlineLevel="0" collapsed="false">
      <c r="A574" s="168"/>
      <c r="B574" s="149"/>
      <c r="C574" s="149"/>
      <c r="D574" s="149"/>
      <c r="E574" s="149"/>
      <c r="F574" s="149"/>
      <c r="G574" s="149"/>
      <c r="H574" s="148"/>
      <c r="I574" s="170"/>
      <c r="R574" s="148"/>
      <c r="S574" s="158"/>
      <c r="T574" s="159"/>
      <c r="U574" s="159"/>
      <c r="V574" s="159"/>
      <c r="W574" s="159"/>
      <c r="X574" s="159"/>
      <c r="Y574" s="159"/>
      <c r="Z574" s="159"/>
      <c r="AA574" s="159"/>
      <c r="AB574" s="159"/>
      <c r="AC574" s="159"/>
      <c r="AD574" s="159"/>
      <c r="AE574" s="159"/>
      <c r="AF574" s="159"/>
      <c r="AG574" s="159"/>
      <c r="AH574" s="159"/>
      <c r="AI574" s="159"/>
      <c r="AJ574" s="159"/>
      <c r="AK574" s="159"/>
      <c r="AL574" s="159"/>
      <c r="AM574" s="159"/>
      <c r="AN574" s="159"/>
      <c r="AO574" s="159"/>
      <c r="AP574" s="159"/>
      <c r="AQ574" s="159"/>
      <c r="AR574" s="159"/>
      <c r="AS574" s="159"/>
      <c r="AT574" s="159"/>
      <c r="AU574" s="159"/>
      <c r="AV574" s="159"/>
      <c r="AW574" s="159"/>
      <c r="AX574" s="159"/>
      <c r="AY574" s="159"/>
      <c r="AZ574" s="159"/>
      <c r="BA574" s="159"/>
      <c r="BB574" s="159"/>
      <c r="BC574" s="159"/>
      <c r="BD574" s="159"/>
      <c r="BE574" s="159"/>
      <c r="BF574" s="159"/>
      <c r="BG574" s="159"/>
      <c r="BH574" s="159"/>
      <c r="BI574" s="159"/>
      <c r="BJ574" s="159"/>
      <c r="BK574" s="159"/>
      <c r="BL574" s="159"/>
      <c r="BM574" s="159"/>
      <c r="BN574" s="159"/>
      <c r="BO574" s="159"/>
      <c r="BP574" s="159"/>
      <c r="BQ574" s="159"/>
      <c r="BR574" s="159"/>
      <c r="BS574" s="159"/>
      <c r="BT574" s="159"/>
      <c r="BU574" s="159"/>
      <c r="BV574" s="159"/>
      <c r="BW574" s="159"/>
      <c r="BX574" s="159"/>
      <c r="BY574" s="159"/>
      <c r="BZ574" s="159"/>
      <c r="CA574" s="159"/>
      <c r="CB574" s="159"/>
      <c r="CC574" s="159"/>
      <c r="CD574" s="159"/>
      <c r="CE574" s="159"/>
      <c r="CF574" s="159"/>
      <c r="CG574" s="159"/>
      <c r="CH574" s="159"/>
      <c r="CI574" s="159"/>
      <c r="CJ574" s="159"/>
      <c r="CK574" s="159"/>
      <c r="CL574" s="159"/>
      <c r="CM574" s="159"/>
      <c r="CN574" s="159"/>
      <c r="CO574" s="159"/>
      <c r="CP574" s="159"/>
      <c r="CQ574" s="159"/>
      <c r="CR574" s="159"/>
      <c r="CS574" s="159"/>
      <c r="CT574" s="159"/>
      <c r="CU574" s="159"/>
      <c r="CV574" s="159"/>
      <c r="CW574" s="159"/>
      <c r="CX574" s="159"/>
      <c r="CY574" s="159"/>
      <c r="CZ574" s="159"/>
      <c r="DA574" s="159"/>
      <c r="DB574" s="159"/>
      <c r="DC574" s="159"/>
      <c r="DD574" s="159"/>
      <c r="DE574" s="159"/>
      <c r="DF574" s="159"/>
      <c r="DG574" s="159"/>
      <c r="DH574" s="159"/>
      <c r="DI574" s="159"/>
      <c r="DJ574" s="159"/>
      <c r="DK574" s="159"/>
      <c r="DL574" s="159"/>
      <c r="DM574" s="159"/>
      <c r="DN574" s="159"/>
      <c r="DO574" s="159"/>
      <c r="DP574" s="159"/>
      <c r="DQ574" s="159"/>
      <c r="DR574" s="159"/>
      <c r="DS574" s="159"/>
      <c r="DT574" s="159"/>
      <c r="DU574" s="159"/>
      <c r="DV574" s="159"/>
      <c r="DW574" s="159"/>
      <c r="DX574" s="159"/>
      <c r="DY574" s="159"/>
      <c r="DZ574" s="159"/>
      <c r="EA574" s="159"/>
      <c r="EB574" s="159"/>
      <c r="EC574" s="159"/>
      <c r="ED574" s="159"/>
      <c r="EE574" s="159"/>
      <c r="EF574" s="159"/>
      <c r="EG574" s="159"/>
      <c r="EH574" s="159"/>
      <c r="EI574" s="159"/>
      <c r="EJ574" s="159"/>
      <c r="EK574" s="159"/>
      <c r="EL574" s="159"/>
      <c r="EM574" s="159"/>
      <c r="EN574" s="159"/>
      <c r="EO574" s="159"/>
      <c r="EP574" s="159"/>
      <c r="EQ574" s="159"/>
      <c r="ER574" s="159"/>
      <c r="ES574" s="159"/>
      <c r="ET574" s="159"/>
      <c r="EU574" s="159"/>
      <c r="EV574" s="159"/>
      <c r="EW574" s="159"/>
      <c r="EX574" s="159"/>
      <c r="EY574" s="159"/>
      <c r="EZ574" s="159"/>
      <c r="FA574" s="159"/>
      <c r="FB574" s="159"/>
      <c r="FC574" s="159"/>
      <c r="FD574" s="159"/>
      <c r="FE574" s="159"/>
      <c r="FF574" s="159"/>
      <c r="FG574" s="159"/>
      <c r="FH574" s="159"/>
      <c r="FI574" s="159"/>
      <c r="FJ574" s="159"/>
      <c r="FK574" s="159"/>
      <c r="FL574" s="159"/>
      <c r="FM574" s="159"/>
      <c r="FN574" s="159"/>
      <c r="FO574" s="159"/>
      <c r="FP574" s="159"/>
      <c r="FQ574" s="159"/>
      <c r="FR574" s="159"/>
      <c r="FS574" s="159"/>
      <c r="FT574" s="159"/>
      <c r="FU574" s="159"/>
      <c r="FV574" s="159"/>
      <c r="FW574" s="159"/>
      <c r="FX574" s="159"/>
      <c r="FY574" s="159"/>
      <c r="FZ574" s="159"/>
      <c r="GA574" s="159"/>
      <c r="GB574" s="159"/>
      <c r="GC574" s="159"/>
      <c r="GD574" s="159"/>
      <c r="GE574" s="159"/>
      <c r="GF574" s="159"/>
      <c r="GG574" s="159"/>
      <c r="GH574" s="159"/>
    </row>
    <row r="575" customFormat="false" ht="12.75" hidden="false" customHeight="false" outlineLevel="0" collapsed="false">
      <c r="A575" s="168"/>
      <c r="B575" s="149"/>
      <c r="C575" s="149"/>
      <c r="D575" s="149"/>
      <c r="E575" s="149"/>
      <c r="F575" s="149"/>
      <c r="G575" s="149"/>
      <c r="H575" s="148"/>
      <c r="I575" s="170"/>
      <c r="R575" s="148"/>
      <c r="S575" s="158"/>
      <c r="T575" s="159"/>
      <c r="U575" s="159"/>
      <c r="V575" s="159"/>
      <c r="W575" s="159"/>
      <c r="X575" s="159"/>
      <c r="Y575" s="159"/>
      <c r="Z575" s="159"/>
      <c r="AA575" s="159"/>
      <c r="AB575" s="159"/>
      <c r="AC575" s="159"/>
      <c r="AD575" s="159"/>
      <c r="AE575" s="159"/>
      <c r="AF575" s="159"/>
      <c r="AG575" s="159"/>
      <c r="AH575" s="159"/>
      <c r="AI575" s="159"/>
      <c r="AJ575" s="159"/>
      <c r="AK575" s="159"/>
      <c r="AL575" s="159"/>
      <c r="AM575" s="159"/>
      <c r="AN575" s="159"/>
      <c r="AO575" s="159"/>
      <c r="AP575" s="159"/>
      <c r="AQ575" s="159"/>
      <c r="AR575" s="159"/>
      <c r="AS575" s="159"/>
      <c r="AT575" s="159"/>
      <c r="AU575" s="159"/>
      <c r="AV575" s="159"/>
      <c r="AW575" s="159"/>
      <c r="AX575" s="159"/>
      <c r="AY575" s="159"/>
      <c r="AZ575" s="159"/>
      <c r="BA575" s="159"/>
      <c r="BB575" s="159"/>
      <c r="BC575" s="159"/>
      <c r="BD575" s="159"/>
      <c r="BE575" s="159"/>
      <c r="BF575" s="159"/>
      <c r="BG575" s="159"/>
      <c r="BH575" s="159"/>
      <c r="BI575" s="159"/>
      <c r="BJ575" s="159"/>
      <c r="BK575" s="159"/>
      <c r="BL575" s="159"/>
      <c r="BM575" s="159"/>
      <c r="BN575" s="159"/>
      <c r="BO575" s="159"/>
      <c r="BP575" s="159"/>
      <c r="BQ575" s="159"/>
      <c r="BR575" s="159"/>
      <c r="BS575" s="159"/>
      <c r="BT575" s="159"/>
      <c r="BU575" s="159"/>
      <c r="BV575" s="159"/>
      <c r="BW575" s="159"/>
      <c r="BX575" s="159"/>
      <c r="BY575" s="159"/>
      <c r="BZ575" s="159"/>
      <c r="CA575" s="159"/>
      <c r="CB575" s="159"/>
      <c r="CC575" s="159"/>
      <c r="CD575" s="159"/>
      <c r="CE575" s="159"/>
      <c r="CF575" s="159"/>
      <c r="CG575" s="159"/>
      <c r="CH575" s="159"/>
      <c r="CI575" s="159"/>
      <c r="CJ575" s="159"/>
      <c r="CK575" s="159"/>
      <c r="CL575" s="159"/>
      <c r="CM575" s="159"/>
      <c r="CN575" s="159"/>
      <c r="CO575" s="159"/>
      <c r="CP575" s="159"/>
      <c r="CQ575" s="159"/>
      <c r="CR575" s="159"/>
      <c r="CS575" s="159"/>
      <c r="CT575" s="159"/>
      <c r="CU575" s="159"/>
      <c r="CV575" s="159"/>
      <c r="CW575" s="159"/>
      <c r="CX575" s="159"/>
      <c r="CY575" s="159"/>
      <c r="CZ575" s="159"/>
      <c r="DA575" s="159"/>
      <c r="DB575" s="159"/>
      <c r="DC575" s="159"/>
      <c r="DD575" s="159"/>
      <c r="DE575" s="159"/>
      <c r="DF575" s="159"/>
      <c r="DG575" s="159"/>
      <c r="DH575" s="159"/>
      <c r="DI575" s="159"/>
      <c r="DJ575" s="159"/>
      <c r="DK575" s="159"/>
      <c r="DL575" s="159"/>
      <c r="DM575" s="159"/>
      <c r="DN575" s="159"/>
      <c r="DO575" s="159"/>
      <c r="DP575" s="159"/>
      <c r="DQ575" s="159"/>
      <c r="DR575" s="159"/>
      <c r="DS575" s="159"/>
      <c r="DT575" s="159"/>
      <c r="DU575" s="159"/>
      <c r="DV575" s="159"/>
      <c r="DW575" s="159"/>
      <c r="DX575" s="159"/>
      <c r="DY575" s="159"/>
      <c r="DZ575" s="159"/>
      <c r="EA575" s="159"/>
      <c r="EB575" s="159"/>
      <c r="EC575" s="159"/>
      <c r="ED575" s="159"/>
      <c r="EE575" s="159"/>
      <c r="EF575" s="159"/>
      <c r="EG575" s="159"/>
      <c r="EH575" s="159"/>
      <c r="EI575" s="159"/>
      <c r="EJ575" s="159"/>
      <c r="EK575" s="159"/>
      <c r="EL575" s="159"/>
      <c r="EM575" s="159"/>
      <c r="EN575" s="159"/>
      <c r="EO575" s="159"/>
      <c r="EP575" s="159"/>
      <c r="EQ575" s="159"/>
      <c r="ER575" s="159"/>
      <c r="ES575" s="159"/>
      <c r="ET575" s="159"/>
      <c r="EU575" s="159"/>
      <c r="EV575" s="159"/>
      <c r="EW575" s="159"/>
      <c r="EX575" s="159"/>
      <c r="EY575" s="159"/>
      <c r="EZ575" s="159"/>
      <c r="FA575" s="159"/>
      <c r="FB575" s="159"/>
      <c r="FC575" s="159"/>
      <c r="FD575" s="159"/>
      <c r="FE575" s="159"/>
      <c r="FF575" s="159"/>
      <c r="FG575" s="159"/>
      <c r="FH575" s="159"/>
      <c r="FI575" s="159"/>
      <c r="FJ575" s="159"/>
      <c r="FK575" s="159"/>
      <c r="FL575" s="159"/>
      <c r="FM575" s="159"/>
      <c r="FN575" s="159"/>
      <c r="FO575" s="159"/>
      <c r="FP575" s="159"/>
      <c r="FQ575" s="159"/>
      <c r="FR575" s="159"/>
      <c r="FS575" s="159"/>
      <c r="FT575" s="159"/>
      <c r="FU575" s="159"/>
      <c r="FV575" s="159"/>
      <c r="FW575" s="159"/>
      <c r="FX575" s="159"/>
      <c r="FY575" s="159"/>
      <c r="FZ575" s="159"/>
      <c r="GA575" s="159"/>
      <c r="GB575" s="159"/>
      <c r="GC575" s="159"/>
      <c r="GD575" s="159"/>
      <c r="GE575" s="159"/>
      <c r="GF575" s="159"/>
      <c r="GG575" s="159"/>
      <c r="GH575" s="159"/>
    </row>
    <row r="576" customFormat="false" ht="12.75" hidden="false" customHeight="false" outlineLevel="0" collapsed="false">
      <c r="A576" s="168"/>
      <c r="B576" s="149"/>
      <c r="C576" s="149"/>
      <c r="D576" s="149"/>
      <c r="E576" s="149"/>
      <c r="F576" s="149"/>
      <c r="G576" s="149"/>
      <c r="H576" s="148"/>
      <c r="I576" s="170"/>
      <c r="R576" s="148"/>
      <c r="S576" s="158"/>
      <c r="T576" s="159"/>
      <c r="U576" s="159"/>
      <c r="V576" s="159"/>
      <c r="W576" s="159"/>
      <c r="X576" s="159"/>
      <c r="Y576" s="159"/>
      <c r="Z576" s="159"/>
      <c r="AA576" s="159"/>
      <c r="AB576" s="159"/>
      <c r="AC576" s="159"/>
      <c r="AD576" s="159"/>
      <c r="AE576" s="159"/>
      <c r="AF576" s="159"/>
      <c r="AG576" s="159"/>
      <c r="AH576" s="159"/>
      <c r="AI576" s="159"/>
      <c r="AJ576" s="159"/>
      <c r="AK576" s="159"/>
      <c r="AL576" s="159"/>
      <c r="AM576" s="159"/>
      <c r="AN576" s="159"/>
      <c r="AO576" s="159"/>
      <c r="AP576" s="159"/>
      <c r="AQ576" s="159"/>
      <c r="AR576" s="159"/>
      <c r="AS576" s="159"/>
      <c r="AT576" s="159"/>
      <c r="AU576" s="159"/>
      <c r="AV576" s="159"/>
      <c r="AW576" s="159"/>
      <c r="AX576" s="159"/>
      <c r="AY576" s="159"/>
      <c r="AZ576" s="159"/>
      <c r="BA576" s="159"/>
      <c r="BB576" s="159"/>
      <c r="BC576" s="159"/>
      <c r="BD576" s="159"/>
      <c r="BE576" s="159"/>
      <c r="BF576" s="159"/>
      <c r="BG576" s="159"/>
      <c r="BH576" s="159"/>
      <c r="BI576" s="159"/>
      <c r="BJ576" s="159"/>
      <c r="BK576" s="159"/>
      <c r="BL576" s="159"/>
      <c r="BM576" s="159"/>
      <c r="BN576" s="159"/>
      <c r="BO576" s="159"/>
      <c r="BP576" s="159"/>
      <c r="BQ576" s="159"/>
      <c r="BR576" s="159"/>
      <c r="BS576" s="159"/>
      <c r="BT576" s="159"/>
      <c r="BU576" s="159"/>
      <c r="BV576" s="159"/>
      <c r="BW576" s="159"/>
      <c r="BX576" s="159"/>
      <c r="BY576" s="159"/>
      <c r="BZ576" s="159"/>
      <c r="CA576" s="159"/>
      <c r="CB576" s="159"/>
      <c r="CC576" s="159"/>
      <c r="CD576" s="159"/>
      <c r="CE576" s="159"/>
      <c r="CF576" s="159"/>
      <c r="CG576" s="159"/>
      <c r="CH576" s="159"/>
      <c r="CI576" s="159"/>
      <c r="CJ576" s="159"/>
      <c r="CK576" s="159"/>
      <c r="CL576" s="159"/>
      <c r="CM576" s="159"/>
      <c r="CN576" s="159"/>
      <c r="CO576" s="159"/>
      <c r="CP576" s="159"/>
      <c r="CQ576" s="159"/>
      <c r="CR576" s="159"/>
      <c r="CS576" s="159"/>
      <c r="CT576" s="159"/>
      <c r="CU576" s="159"/>
      <c r="CV576" s="159"/>
      <c r="CW576" s="159"/>
      <c r="CX576" s="159"/>
      <c r="CY576" s="159"/>
      <c r="CZ576" s="159"/>
      <c r="DA576" s="159"/>
      <c r="DB576" s="159"/>
      <c r="DC576" s="159"/>
      <c r="DD576" s="159"/>
      <c r="DE576" s="159"/>
      <c r="DF576" s="159"/>
      <c r="DG576" s="159"/>
      <c r="DH576" s="159"/>
      <c r="DI576" s="159"/>
      <c r="DJ576" s="159"/>
      <c r="DK576" s="159"/>
      <c r="DL576" s="159"/>
      <c r="DM576" s="159"/>
      <c r="DN576" s="159"/>
      <c r="DO576" s="159"/>
      <c r="DP576" s="159"/>
      <c r="DQ576" s="159"/>
      <c r="DR576" s="159"/>
      <c r="DS576" s="159"/>
      <c r="DT576" s="159"/>
      <c r="DU576" s="159"/>
      <c r="DV576" s="159"/>
      <c r="DW576" s="159"/>
      <c r="DX576" s="159"/>
      <c r="DY576" s="159"/>
      <c r="DZ576" s="159"/>
      <c r="EA576" s="159"/>
      <c r="EB576" s="159"/>
      <c r="EC576" s="159"/>
      <c r="ED576" s="159"/>
      <c r="EE576" s="159"/>
      <c r="EF576" s="159"/>
      <c r="EG576" s="159"/>
      <c r="EH576" s="159"/>
      <c r="EI576" s="159"/>
      <c r="EJ576" s="159"/>
      <c r="EK576" s="159"/>
      <c r="EL576" s="159"/>
      <c r="EM576" s="159"/>
      <c r="EN576" s="159"/>
      <c r="EO576" s="159"/>
      <c r="EP576" s="159"/>
      <c r="EQ576" s="159"/>
      <c r="ER576" s="159"/>
      <c r="ES576" s="159"/>
      <c r="ET576" s="159"/>
      <c r="EU576" s="159"/>
      <c r="EV576" s="159"/>
      <c r="EW576" s="159"/>
      <c r="EX576" s="159"/>
      <c r="EY576" s="159"/>
      <c r="EZ576" s="159"/>
      <c r="FA576" s="159"/>
      <c r="FB576" s="159"/>
      <c r="FC576" s="159"/>
      <c r="FD576" s="159"/>
      <c r="FE576" s="159"/>
      <c r="FF576" s="159"/>
      <c r="FG576" s="159"/>
      <c r="FH576" s="159"/>
      <c r="FI576" s="159"/>
      <c r="FJ576" s="159"/>
      <c r="FK576" s="159"/>
      <c r="FL576" s="159"/>
      <c r="FM576" s="159"/>
      <c r="FN576" s="159"/>
      <c r="FO576" s="159"/>
      <c r="FP576" s="159"/>
      <c r="FQ576" s="159"/>
      <c r="FR576" s="159"/>
      <c r="FS576" s="159"/>
      <c r="FT576" s="159"/>
      <c r="FU576" s="159"/>
      <c r="FV576" s="159"/>
      <c r="FW576" s="159"/>
      <c r="FX576" s="159"/>
      <c r="FY576" s="159"/>
      <c r="FZ576" s="159"/>
      <c r="GA576" s="159"/>
      <c r="GB576" s="159"/>
      <c r="GC576" s="159"/>
      <c r="GD576" s="159"/>
      <c r="GE576" s="159"/>
      <c r="GF576" s="159"/>
      <c r="GG576" s="159"/>
      <c r="GH576" s="159"/>
    </row>
    <row r="577" customFormat="false" ht="12.75" hidden="false" customHeight="false" outlineLevel="0" collapsed="false">
      <c r="A577" s="168"/>
      <c r="B577" s="149"/>
      <c r="C577" s="149"/>
      <c r="D577" s="149"/>
      <c r="E577" s="149"/>
      <c r="F577" s="149"/>
      <c r="G577" s="149"/>
      <c r="H577" s="148"/>
      <c r="I577" s="170"/>
      <c r="R577" s="148"/>
      <c r="S577" s="158"/>
      <c r="T577" s="159"/>
      <c r="U577" s="159"/>
      <c r="V577" s="159"/>
      <c r="W577" s="159"/>
      <c r="X577" s="159"/>
      <c r="Y577" s="159"/>
      <c r="Z577" s="159"/>
      <c r="AA577" s="159"/>
      <c r="AB577" s="159"/>
      <c r="AC577" s="159"/>
      <c r="AD577" s="159"/>
      <c r="AE577" s="159"/>
      <c r="AF577" s="159"/>
      <c r="AG577" s="159"/>
      <c r="AH577" s="159"/>
      <c r="AI577" s="159"/>
      <c r="AJ577" s="159"/>
      <c r="AK577" s="159"/>
      <c r="AL577" s="159"/>
      <c r="AM577" s="159"/>
      <c r="AN577" s="159"/>
      <c r="AO577" s="159"/>
      <c r="AP577" s="159"/>
      <c r="AQ577" s="159"/>
      <c r="AR577" s="159"/>
      <c r="AS577" s="159"/>
      <c r="AT577" s="159"/>
      <c r="AU577" s="159"/>
      <c r="AV577" s="159"/>
      <c r="AW577" s="159"/>
      <c r="AX577" s="159"/>
      <c r="AY577" s="159"/>
      <c r="AZ577" s="159"/>
      <c r="BA577" s="159"/>
      <c r="BB577" s="159"/>
      <c r="BC577" s="159"/>
      <c r="BD577" s="159"/>
      <c r="BE577" s="159"/>
      <c r="BF577" s="159"/>
      <c r="BG577" s="159"/>
      <c r="BH577" s="159"/>
      <c r="BI577" s="159"/>
      <c r="BJ577" s="159"/>
      <c r="BK577" s="159"/>
      <c r="BL577" s="159"/>
      <c r="BM577" s="159"/>
      <c r="BN577" s="159"/>
      <c r="BO577" s="159"/>
      <c r="BP577" s="159"/>
      <c r="BQ577" s="159"/>
      <c r="BR577" s="159"/>
      <c r="BS577" s="159"/>
      <c r="BT577" s="159"/>
      <c r="BU577" s="159"/>
      <c r="BV577" s="159"/>
      <c r="BW577" s="159"/>
      <c r="BX577" s="159"/>
      <c r="BY577" s="159"/>
      <c r="BZ577" s="159"/>
      <c r="CA577" s="159"/>
      <c r="CB577" s="159"/>
      <c r="CC577" s="159"/>
      <c r="CD577" s="159"/>
      <c r="CE577" s="159"/>
      <c r="CF577" s="159"/>
      <c r="CG577" s="159"/>
      <c r="CH577" s="159"/>
      <c r="CI577" s="159"/>
      <c r="CJ577" s="159"/>
      <c r="CK577" s="159"/>
      <c r="CL577" s="159"/>
      <c r="CM577" s="159"/>
      <c r="CN577" s="159"/>
      <c r="CO577" s="159"/>
      <c r="CP577" s="159"/>
      <c r="CQ577" s="159"/>
      <c r="CR577" s="159"/>
      <c r="CS577" s="159"/>
      <c r="CT577" s="159"/>
      <c r="CU577" s="159"/>
      <c r="CV577" s="159"/>
      <c r="CW577" s="159"/>
      <c r="CX577" s="159"/>
      <c r="CY577" s="159"/>
      <c r="CZ577" s="159"/>
      <c r="DA577" s="159"/>
      <c r="DB577" s="159"/>
      <c r="DC577" s="159"/>
      <c r="DD577" s="159"/>
      <c r="DE577" s="159"/>
      <c r="DF577" s="159"/>
      <c r="DG577" s="159"/>
      <c r="DH577" s="159"/>
      <c r="DI577" s="159"/>
      <c r="DJ577" s="159"/>
      <c r="DK577" s="159"/>
      <c r="DL577" s="159"/>
      <c r="DM577" s="159"/>
      <c r="DN577" s="159"/>
      <c r="DO577" s="159"/>
      <c r="DP577" s="159"/>
      <c r="DQ577" s="159"/>
      <c r="DR577" s="159"/>
      <c r="DS577" s="159"/>
      <c r="DT577" s="159"/>
      <c r="DU577" s="159"/>
      <c r="DV577" s="159"/>
      <c r="DW577" s="159"/>
      <c r="DX577" s="159"/>
      <c r="DY577" s="159"/>
      <c r="DZ577" s="159"/>
      <c r="EA577" s="159"/>
      <c r="EB577" s="159"/>
      <c r="EC577" s="159"/>
      <c r="ED577" s="159"/>
      <c r="EE577" s="159"/>
      <c r="EF577" s="159"/>
      <c r="EG577" s="159"/>
      <c r="EH577" s="159"/>
      <c r="EI577" s="159"/>
      <c r="EJ577" s="159"/>
      <c r="EK577" s="159"/>
      <c r="EL577" s="159"/>
      <c r="EM577" s="159"/>
      <c r="EN577" s="159"/>
      <c r="EO577" s="159"/>
      <c r="EP577" s="159"/>
      <c r="EQ577" s="159"/>
      <c r="ER577" s="159"/>
      <c r="ES577" s="159"/>
      <c r="ET577" s="159"/>
      <c r="EU577" s="159"/>
      <c r="EV577" s="159"/>
      <c r="EW577" s="159"/>
      <c r="EX577" s="159"/>
      <c r="EY577" s="159"/>
      <c r="EZ577" s="159"/>
      <c r="FA577" s="159"/>
      <c r="FB577" s="159"/>
      <c r="FC577" s="159"/>
      <c r="FD577" s="159"/>
      <c r="FE577" s="159"/>
      <c r="FF577" s="159"/>
      <c r="FG577" s="159"/>
      <c r="FH577" s="159"/>
      <c r="FI577" s="159"/>
      <c r="FJ577" s="159"/>
      <c r="FK577" s="159"/>
      <c r="FL577" s="159"/>
      <c r="FM577" s="159"/>
      <c r="FN577" s="159"/>
      <c r="FO577" s="159"/>
      <c r="FP577" s="159"/>
      <c r="FQ577" s="159"/>
      <c r="FR577" s="159"/>
      <c r="FS577" s="159"/>
      <c r="FT577" s="159"/>
      <c r="FU577" s="159"/>
      <c r="FV577" s="159"/>
      <c r="FW577" s="159"/>
      <c r="FX577" s="159"/>
      <c r="FY577" s="159"/>
      <c r="FZ577" s="159"/>
      <c r="GA577" s="159"/>
      <c r="GB577" s="159"/>
      <c r="GC577" s="159"/>
      <c r="GD577" s="159"/>
      <c r="GE577" s="159"/>
      <c r="GF577" s="159"/>
      <c r="GG577" s="159"/>
      <c r="GH577" s="159"/>
    </row>
    <row r="578" customFormat="false" ht="12.75" hidden="false" customHeight="false" outlineLevel="0" collapsed="false">
      <c r="A578" s="168"/>
      <c r="B578" s="149"/>
      <c r="C578" s="149"/>
      <c r="D578" s="149"/>
      <c r="E578" s="149"/>
      <c r="F578" s="149"/>
      <c r="G578" s="149"/>
      <c r="H578" s="148"/>
      <c r="I578" s="170"/>
      <c r="R578" s="148"/>
      <c r="S578" s="158"/>
      <c r="T578" s="159"/>
      <c r="U578" s="159"/>
      <c r="V578" s="159"/>
      <c r="W578" s="159"/>
      <c r="X578" s="159"/>
      <c r="Y578" s="159"/>
      <c r="Z578" s="159"/>
      <c r="AA578" s="159"/>
      <c r="AB578" s="159"/>
      <c r="AC578" s="159"/>
      <c r="AD578" s="159"/>
      <c r="AE578" s="159"/>
      <c r="AF578" s="159"/>
      <c r="AG578" s="159"/>
      <c r="AH578" s="159"/>
      <c r="AI578" s="159"/>
      <c r="AJ578" s="159"/>
      <c r="AK578" s="159"/>
      <c r="AL578" s="159"/>
      <c r="AM578" s="159"/>
      <c r="AN578" s="159"/>
      <c r="AO578" s="159"/>
      <c r="AP578" s="159"/>
      <c r="AQ578" s="159"/>
      <c r="AR578" s="159"/>
      <c r="AS578" s="159"/>
      <c r="AT578" s="159"/>
      <c r="AU578" s="159"/>
      <c r="AV578" s="159"/>
      <c r="AW578" s="159"/>
      <c r="AX578" s="159"/>
      <c r="AY578" s="159"/>
      <c r="AZ578" s="159"/>
      <c r="BA578" s="159"/>
      <c r="BB578" s="159"/>
      <c r="BC578" s="159"/>
      <c r="BD578" s="159"/>
      <c r="BE578" s="159"/>
      <c r="BF578" s="159"/>
      <c r="BG578" s="159"/>
      <c r="BH578" s="159"/>
      <c r="BI578" s="159"/>
      <c r="BJ578" s="159"/>
      <c r="BK578" s="159"/>
      <c r="BL578" s="159"/>
      <c r="BM578" s="159"/>
      <c r="BN578" s="159"/>
      <c r="BO578" s="159"/>
      <c r="BP578" s="159"/>
      <c r="BQ578" s="159"/>
      <c r="BR578" s="159"/>
      <c r="BS578" s="159"/>
      <c r="BT578" s="159"/>
      <c r="BU578" s="159"/>
      <c r="BV578" s="159"/>
      <c r="BW578" s="159"/>
      <c r="BX578" s="159"/>
      <c r="BY578" s="159"/>
      <c r="BZ578" s="159"/>
      <c r="CA578" s="159"/>
      <c r="CB578" s="159"/>
      <c r="CC578" s="159"/>
      <c r="CD578" s="159"/>
      <c r="CE578" s="159"/>
      <c r="CF578" s="159"/>
      <c r="CG578" s="159"/>
      <c r="CH578" s="159"/>
      <c r="CI578" s="159"/>
      <c r="CJ578" s="159"/>
      <c r="CK578" s="159"/>
      <c r="CL578" s="159"/>
      <c r="CM578" s="159"/>
      <c r="CN578" s="159"/>
      <c r="CO578" s="159"/>
      <c r="CP578" s="159"/>
      <c r="CQ578" s="159"/>
      <c r="CR578" s="159"/>
      <c r="CS578" s="159"/>
      <c r="CT578" s="159"/>
      <c r="CU578" s="159"/>
      <c r="CV578" s="159"/>
      <c r="CW578" s="159"/>
      <c r="CX578" s="159"/>
      <c r="CY578" s="159"/>
      <c r="CZ578" s="159"/>
      <c r="DA578" s="159"/>
      <c r="DB578" s="159"/>
      <c r="DC578" s="159"/>
      <c r="DD578" s="159"/>
      <c r="DE578" s="159"/>
      <c r="DF578" s="159"/>
      <c r="DG578" s="159"/>
      <c r="DH578" s="159"/>
      <c r="DI578" s="159"/>
      <c r="DJ578" s="159"/>
      <c r="DK578" s="159"/>
      <c r="DL578" s="159"/>
      <c r="DM578" s="159"/>
      <c r="DN578" s="159"/>
      <c r="DO578" s="159"/>
      <c r="DP578" s="159"/>
      <c r="DQ578" s="159"/>
      <c r="DR578" s="159"/>
      <c r="DS578" s="159"/>
      <c r="DT578" s="159"/>
      <c r="DU578" s="159"/>
      <c r="DV578" s="159"/>
      <c r="DW578" s="159"/>
      <c r="DX578" s="159"/>
      <c r="DY578" s="159"/>
      <c r="DZ578" s="159"/>
      <c r="EA578" s="159"/>
      <c r="EB578" s="159"/>
      <c r="EC578" s="159"/>
      <c r="ED578" s="159"/>
      <c r="EE578" s="159"/>
      <c r="EF578" s="159"/>
      <c r="EG578" s="159"/>
      <c r="EH578" s="159"/>
      <c r="EI578" s="159"/>
      <c r="EJ578" s="159"/>
      <c r="EK578" s="159"/>
      <c r="EL578" s="159"/>
      <c r="EM578" s="159"/>
      <c r="EN578" s="159"/>
      <c r="EO578" s="159"/>
      <c r="EP578" s="159"/>
      <c r="EQ578" s="159"/>
      <c r="ER578" s="159"/>
      <c r="ES578" s="159"/>
      <c r="ET578" s="159"/>
      <c r="EU578" s="159"/>
      <c r="EV578" s="159"/>
      <c r="EW578" s="159"/>
      <c r="EX578" s="159"/>
      <c r="EY578" s="159"/>
      <c r="EZ578" s="159"/>
      <c r="FA578" s="159"/>
      <c r="FB578" s="159"/>
      <c r="FC578" s="159"/>
      <c r="FD578" s="159"/>
      <c r="FE578" s="159"/>
      <c r="FF578" s="159"/>
      <c r="FG578" s="159"/>
      <c r="FH578" s="159"/>
      <c r="FI578" s="159"/>
      <c r="FJ578" s="159"/>
      <c r="FK578" s="159"/>
      <c r="FL578" s="159"/>
      <c r="FM578" s="159"/>
      <c r="FN578" s="159"/>
      <c r="FO578" s="159"/>
      <c r="FP578" s="159"/>
      <c r="FQ578" s="159"/>
      <c r="FR578" s="159"/>
      <c r="FS578" s="159"/>
      <c r="FT578" s="159"/>
      <c r="FU578" s="159"/>
      <c r="FV578" s="159"/>
      <c r="FW578" s="159"/>
      <c r="FX578" s="159"/>
      <c r="FY578" s="159"/>
      <c r="FZ578" s="159"/>
      <c r="GA578" s="159"/>
      <c r="GB578" s="159"/>
      <c r="GC578" s="159"/>
      <c r="GD578" s="159"/>
      <c r="GE578" s="159"/>
      <c r="GF578" s="159"/>
      <c r="GG578" s="159"/>
      <c r="GH578" s="159"/>
    </row>
    <row r="579" customFormat="false" ht="12.75" hidden="false" customHeight="false" outlineLevel="0" collapsed="false">
      <c r="A579" s="168"/>
      <c r="B579" s="149"/>
      <c r="C579" s="149"/>
      <c r="D579" s="149"/>
      <c r="E579" s="149"/>
      <c r="F579" s="149"/>
      <c r="G579" s="149"/>
      <c r="H579" s="148"/>
      <c r="I579" s="170"/>
      <c r="R579" s="148"/>
      <c r="S579" s="158"/>
      <c r="T579" s="159"/>
      <c r="U579" s="159"/>
      <c r="V579" s="159"/>
      <c r="W579" s="159"/>
      <c r="X579" s="159"/>
      <c r="Y579" s="159"/>
      <c r="Z579" s="159"/>
      <c r="AA579" s="159"/>
      <c r="AB579" s="159"/>
      <c r="AC579" s="159"/>
      <c r="AD579" s="159"/>
      <c r="AE579" s="159"/>
      <c r="AF579" s="159"/>
      <c r="AG579" s="159"/>
      <c r="AH579" s="159"/>
      <c r="AI579" s="159"/>
      <c r="AJ579" s="159"/>
      <c r="AK579" s="159"/>
      <c r="AL579" s="159"/>
      <c r="AM579" s="159"/>
      <c r="AN579" s="159"/>
      <c r="AO579" s="159"/>
      <c r="AP579" s="159"/>
      <c r="AQ579" s="159"/>
      <c r="AR579" s="159"/>
      <c r="AS579" s="159"/>
      <c r="AT579" s="159"/>
      <c r="AU579" s="159"/>
      <c r="AV579" s="159"/>
      <c r="AW579" s="159"/>
      <c r="AX579" s="159"/>
      <c r="AY579" s="159"/>
      <c r="AZ579" s="159"/>
      <c r="BA579" s="159"/>
      <c r="BB579" s="159"/>
      <c r="BC579" s="159"/>
      <c r="BD579" s="159"/>
      <c r="BE579" s="159"/>
      <c r="BF579" s="159"/>
      <c r="BG579" s="159"/>
      <c r="BH579" s="159"/>
      <c r="BI579" s="159"/>
      <c r="BJ579" s="159"/>
      <c r="BK579" s="159"/>
      <c r="BL579" s="159"/>
      <c r="BM579" s="159"/>
      <c r="BN579" s="159"/>
      <c r="BO579" s="159"/>
      <c r="BP579" s="159"/>
      <c r="BQ579" s="159"/>
      <c r="BR579" s="159"/>
      <c r="BS579" s="159"/>
      <c r="BT579" s="159"/>
      <c r="BU579" s="159"/>
      <c r="BV579" s="159"/>
      <c r="BW579" s="159"/>
      <c r="BX579" s="159"/>
      <c r="BY579" s="159"/>
      <c r="BZ579" s="159"/>
      <c r="CA579" s="159"/>
      <c r="CB579" s="159"/>
      <c r="CC579" s="159"/>
      <c r="CD579" s="159"/>
      <c r="CE579" s="159"/>
      <c r="CF579" s="159"/>
      <c r="CG579" s="159"/>
      <c r="CH579" s="159"/>
      <c r="CI579" s="159"/>
      <c r="CJ579" s="159"/>
      <c r="CK579" s="159"/>
      <c r="CL579" s="159"/>
      <c r="CM579" s="159"/>
      <c r="CN579" s="159"/>
      <c r="CO579" s="159"/>
      <c r="CP579" s="159"/>
      <c r="CQ579" s="159"/>
      <c r="CR579" s="159"/>
      <c r="CS579" s="159"/>
      <c r="CT579" s="159"/>
      <c r="CU579" s="159"/>
      <c r="CV579" s="159"/>
      <c r="CW579" s="159"/>
      <c r="CX579" s="159"/>
      <c r="CY579" s="159"/>
      <c r="CZ579" s="159"/>
      <c r="DA579" s="159"/>
      <c r="DB579" s="159"/>
      <c r="DC579" s="159"/>
      <c r="DD579" s="159"/>
      <c r="DE579" s="159"/>
      <c r="DF579" s="159"/>
      <c r="DG579" s="159"/>
      <c r="DH579" s="159"/>
      <c r="DI579" s="159"/>
      <c r="DJ579" s="159"/>
      <c r="DK579" s="159"/>
      <c r="DL579" s="159"/>
      <c r="DM579" s="159"/>
      <c r="DN579" s="159"/>
      <c r="DO579" s="159"/>
      <c r="DP579" s="159"/>
      <c r="DQ579" s="159"/>
      <c r="DR579" s="159"/>
      <c r="DS579" s="159"/>
      <c r="DT579" s="159"/>
      <c r="DU579" s="159"/>
      <c r="DV579" s="159"/>
      <c r="DW579" s="159"/>
      <c r="DX579" s="159"/>
      <c r="DY579" s="159"/>
      <c r="DZ579" s="159"/>
      <c r="EA579" s="159"/>
      <c r="EB579" s="159"/>
      <c r="EC579" s="159"/>
      <c r="ED579" s="159"/>
      <c r="EE579" s="159"/>
      <c r="EF579" s="159"/>
      <c r="EG579" s="159"/>
      <c r="EH579" s="159"/>
      <c r="EI579" s="159"/>
      <c r="EJ579" s="159"/>
      <c r="EK579" s="159"/>
      <c r="EL579" s="159"/>
      <c r="EM579" s="159"/>
      <c r="EN579" s="159"/>
      <c r="EO579" s="159"/>
      <c r="EP579" s="159"/>
      <c r="EQ579" s="159"/>
      <c r="ER579" s="159"/>
      <c r="ES579" s="159"/>
      <c r="ET579" s="159"/>
      <c r="EU579" s="159"/>
      <c r="EV579" s="159"/>
      <c r="EW579" s="159"/>
      <c r="EX579" s="159"/>
      <c r="EY579" s="159"/>
      <c r="EZ579" s="159"/>
      <c r="FA579" s="159"/>
      <c r="FB579" s="159"/>
      <c r="FC579" s="159"/>
      <c r="FD579" s="159"/>
      <c r="FE579" s="159"/>
      <c r="FF579" s="159"/>
      <c r="FG579" s="159"/>
      <c r="FH579" s="159"/>
      <c r="FI579" s="159"/>
      <c r="FJ579" s="159"/>
      <c r="FK579" s="159"/>
      <c r="FL579" s="159"/>
      <c r="FM579" s="159"/>
      <c r="FN579" s="159"/>
      <c r="FO579" s="159"/>
      <c r="FP579" s="159"/>
      <c r="FQ579" s="159"/>
      <c r="FR579" s="159"/>
      <c r="FS579" s="159"/>
      <c r="FT579" s="159"/>
      <c r="FU579" s="159"/>
      <c r="FV579" s="159"/>
      <c r="FW579" s="159"/>
      <c r="FX579" s="159"/>
      <c r="FY579" s="159"/>
      <c r="FZ579" s="159"/>
      <c r="GA579" s="159"/>
      <c r="GB579" s="159"/>
      <c r="GC579" s="159"/>
      <c r="GD579" s="159"/>
      <c r="GE579" s="159"/>
      <c r="GF579" s="159"/>
      <c r="GG579" s="159"/>
      <c r="GH579" s="159"/>
    </row>
    <row r="580" customFormat="false" ht="12.75" hidden="false" customHeight="false" outlineLevel="0" collapsed="false">
      <c r="A580" s="168"/>
      <c r="B580" s="149"/>
      <c r="C580" s="149"/>
      <c r="D580" s="149"/>
      <c r="E580" s="149"/>
      <c r="F580" s="149"/>
      <c r="G580" s="149"/>
      <c r="H580" s="148"/>
      <c r="I580" s="170"/>
      <c r="R580" s="148"/>
      <c r="S580" s="158"/>
      <c r="T580" s="159"/>
      <c r="U580" s="159"/>
      <c r="V580" s="159"/>
      <c r="W580" s="159"/>
      <c r="X580" s="159"/>
      <c r="Y580" s="159"/>
      <c r="Z580" s="159"/>
      <c r="AA580" s="159"/>
      <c r="AB580" s="159"/>
      <c r="AC580" s="159"/>
      <c r="AD580" s="159"/>
      <c r="AE580" s="159"/>
      <c r="AF580" s="159"/>
      <c r="AG580" s="159"/>
      <c r="AH580" s="159"/>
      <c r="AI580" s="159"/>
      <c r="AJ580" s="159"/>
      <c r="AK580" s="159"/>
      <c r="AL580" s="159"/>
      <c r="AM580" s="159"/>
      <c r="AN580" s="159"/>
      <c r="AO580" s="159"/>
      <c r="AP580" s="159"/>
      <c r="AQ580" s="159"/>
      <c r="AR580" s="159"/>
      <c r="AS580" s="159"/>
      <c r="AT580" s="159"/>
      <c r="AU580" s="159"/>
      <c r="AV580" s="159"/>
      <c r="AW580" s="159"/>
      <c r="AX580" s="159"/>
      <c r="AY580" s="159"/>
      <c r="AZ580" s="159"/>
      <c r="BA580" s="159"/>
      <c r="BB580" s="159"/>
      <c r="BC580" s="159"/>
      <c r="BD580" s="159"/>
      <c r="BE580" s="159"/>
      <c r="BF580" s="159"/>
      <c r="BG580" s="159"/>
      <c r="BH580" s="159"/>
      <c r="BI580" s="159"/>
      <c r="BJ580" s="159"/>
      <c r="BK580" s="159"/>
      <c r="BL580" s="159"/>
      <c r="BM580" s="159"/>
      <c r="BN580" s="159"/>
      <c r="BO580" s="159"/>
      <c r="BP580" s="159"/>
      <c r="BQ580" s="159"/>
      <c r="BR580" s="159"/>
      <c r="BS580" s="159"/>
      <c r="BT580" s="159"/>
      <c r="BU580" s="159"/>
      <c r="BV580" s="159"/>
      <c r="BW580" s="159"/>
      <c r="BX580" s="159"/>
      <c r="BY580" s="159"/>
      <c r="BZ580" s="159"/>
      <c r="CA580" s="159"/>
      <c r="CB580" s="159"/>
      <c r="CC580" s="159"/>
      <c r="CD580" s="159"/>
      <c r="CE580" s="159"/>
      <c r="CF580" s="159"/>
      <c r="CG580" s="159"/>
      <c r="CH580" s="159"/>
      <c r="CI580" s="159"/>
      <c r="CJ580" s="159"/>
      <c r="CK580" s="159"/>
      <c r="CL580" s="159"/>
      <c r="CM580" s="159"/>
      <c r="CN580" s="159"/>
      <c r="CO580" s="159"/>
      <c r="CP580" s="159"/>
      <c r="CQ580" s="159"/>
      <c r="CR580" s="159"/>
      <c r="CS580" s="159"/>
      <c r="CT580" s="159"/>
      <c r="CU580" s="159"/>
      <c r="CV580" s="159"/>
      <c r="CW580" s="159"/>
      <c r="CX580" s="159"/>
      <c r="CY580" s="159"/>
      <c r="CZ580" s="159"/>
      <c r="DA580" s="159"/>
      <c r="DB580" s="159"/>
      <c r="DC580" s="159"/>
      <c r="DD580" s="159"/>
      <c r="DE580" s="159"/>
      <c r="DF580" s="159"/>
      <c r="DG580" s="159"/>
      <c r="DH580" s="159"/>
      <c r="DI580" s="159"/>
      <c r="DJ580" s="159"/>
      <c r="DK580" s="159"/>
      <c r="DL580" s="159"/>
      <c r="DM580" s="159"/>
      <c r="DN580" s="159"/>
      <c r="DO580" s="159"/>
      <c r="DP580" s="159"/>
      <c r="DQ580" s="159"/>
      <c r="DR580" s="159"/>
      <c r="DS580" s="159"/>
      <c r="DT580" s="159"/>
      <c r="DU580" s="159"/>
      <c r="DV580" s="159"/>
      <c r="DW580" s="159"/>
      <c r="DX580" s="159"/>
      <c r="DY580" s="159"/>
      <c r="DZ580" s="159"/>
      <c r="EA580" s="159"/>
      <c r="EB580" s="159"/>
      <c r="EC580" s="159"/>
      <c r="ED580" s="159"/>
      <c r="EE580" s="159"/>
      <c r="EF580" s="159"/>
      <c r="EG580" s="159"/>
      <c r="EH580" s="159"/>
      <c r="EI580" s="159"/>
      <c r="EJ580" s="159"/>
      <c r="EK580" s="159"/>
      <c r="EL580" s="159"/>
      <c r="EM580" s="159"/>
      <c r="EN580" s="159"/>
      <c r="EO580" s="159"/>
      <c r="EP580" s="159"/>
      <c r="EQ580" s="159"/>
      <c r="ER580" s="159"/>
      <c r="ES580" s="159"/>
      <c r="ET580" s="159"/>
      <c r="EU580" s="159"/>
      <c r="EV580" s="159"/>
      <c r="EW580" s="159"/>
      <c r="EX580" s="159"/>
      <c r="EY580" s="159"/>
      <c r="EZ580" s="159"/>
      <c r="FA580" s="159"/>
      <c r="FB580" s="159"/>
      <c r="FC580" s="159"/>
      <c r="FD580" s="159"/>
      <c r="FE580" s="159"/>
      <c r="FF580" s="159"/>
      <c r="FG580" s="159"/>
      <c r="FH580" s="159"/>
      <c r="FI580" s="159"/>
      <c r="FJ580" s="159"/>
      <c r="FK580" s="159"/>
      <c r="FL580" s="159"/>
      <c r="FM580" s="159"/>
      <c r="FN580" s="159"/>
      <c r="FO580" s="159"/>
      <c r="FP580" s="159"/>
      <c r="FQ580" s="159"/>
      <c r="FR580" s="159"/>
      <c r="FS580" s="159"/>
      <c r="FT580" s="159"/>
      <c r="FU580" s="159"/>
      <c r="FV580" s="159"/>
      <c r="FW580" s="159"/>
      <c r="FX580" s="159"/>
      <c r="FY580" s="159"/>
      <c r="FZ580" s="159"/>
      <c r="GA580" s="159"/>
      <c r="GB580" s="159"/>
      <c r="GC580" s="159"/>
      <c r="GD580" s="159"/>
      <c r="GE580" s="159"/>
      <c r="GF580" s="159"/>
      <c r="GG580" s="159"/>
      <c r="GH580" s="159"/>
    </row>
    <row r="581" customFormat="false" ht="12.75" hidden="false" customHeight="false" outlineLevel="0" collapsed="false">
      <c r="A581" s="168"/>
      <c r="B581" s="149"/>
      <c r="C581" s="149"/>
      <c r="D581" s="149"/>
      <c r="E581" s="149"/>
      <c r="F581" s="149"/>
      <c r="G581" s="149"/>
      <c r="H581" s="148"/>
      <c r="I581" s="170"/>
      <c r="R581" s="148"/>
      <c r="S581" s="158"/>
      <c r="T581" s="159"/>
      <c r="U581" s="159"/>
      <c r="V581" s="159"/>
      <c r="W581" s="159"/>
      <c r="X581" s="159"/>
      <c r="Y581" s="159"/>
      <c r="Z581" s="159"/>
      <c r="AA581" s="159"/>
      <c r="AB581" s="159"/>
      <c r="AC581" s="159"/>
      <c r="AD581" s="159"/>
      <c r="AE581" s="159"/>
      <c r="AF581" s="159"/>
      <c r="AG581" s="159"/>
      <c r="AH581" s="159"/>
      <c r="AI581" s="159"/>
      <c r="AJ581" s="159"/>
      <c r="AK581" s="159"/>
      <c r="AL581" s="159"/>
      <c r="AM581" s="159"/>
      <c r="AN581" s="159"/>
      <c r="AO581" s="159"/>
      <c r="AP581" s="159"/>
      <c r="AQ581" s="159"/>
      <c r="AR581" s="159"/>
      <c r="AS581" s="159"/>
      <c r="AT581" s="159"/>
      <c r="AU581" s="159"/>
      <c r="AV581" s="159"/>
      <c r="AW581" s="159"/>
      <c r="AX581" s="159"/>
      <c r="AY581" s="159"/>
      <c r="AZ581" s="159"/>
      <c r="BA581" s="159"/>
      <c r="BB581" s="159"/>
      <c r="BC581" s="159"/>
      <c r="BD581" s="159"/>
      <c r="BE581" s="159"/>
      <c r="BF581" s="159"/>
      <c r="BG581" s="159"/>
      <c r="BH581" s="159"/>
      <c r="BI581" s="159"/>
      <c r="BJ581" s="159"/>
      <c r="BK581" s="159"/>
      <c r="BL581" s="159"/>
      <c r="BM581" s="159"/>
      <c r="BN581" s="159"/>
      <c r="BO581" s="159"/>
      <c r="BP581" s="159"/>
      <c r="BQ581" s="159"/>
      <c r="BR581" s="159"/>
      <c r="BS581" s="159"/>
      <c r="BT581" s="159"/>
      <c r="BU581" s="159"/>
      <c r="BV581" s="159"/>
      <c r="BW581" s="159"/>
      <c r="BX581" s="159"/>
      <c r="BY581" s="159"/>
      <c r="BZ581" s="159"/>
      <c r="CA581" s="159"/>
      <c r="CB581" s="159"/>
      <c r="CC581" s="159"/>
      <c r="CD581" s="159"/>
      <c r="CE581" s="159"/>
      <c r="CF581" s="159"/>
      <c r="CG581" s="159"/>
      <c r="CH581" s="159"/>
      <c r="CI581" s="159"/>
      <c r="CJ581" s="159"/>
      <c r="CK581" s="159"/>
      <c r="CL581" s="159"/>
      <c r="CM581" s="159"/>
      <c r="CN581" s="159"/>
      <c r="CO581" s="159"/>
      <c r="CP581" s="159"/>
      <c r="CQ581" s="159"/>
      <c r="CR581" s="159"/>
      <c r="CS581" s="159"/>
      <c r="CT581" s="159"/>
      <c r="CU581" s="159"/>
      <c r="CV581" s="159"/>
      <c r="CW581" s="159"/>
      <c r="CX581" s="159"/>
      <c r="CY581" s="159"/>
      <c r="CZ581" s="159"/>
      <c r="DA581" s="159"/>
      <c r="DB581" s="159"/>
      <c r="DC581" s="159"/>
      <c r="DD581" s="159"/>
      <c r="DE581" s="159"/>
      <c r="DF581" s="159"/>
      <c r="DG581" s="159"/>
      <c r="DH581" s="159"/>
      <c r="DI581" s="159"/>
      <c r="DJ581" s="159"/>
      <c r="DK581" s="159"/>
      <c r="DL581" s="159"/>
      <c r="DM581" s="159"/>
      <c r="DN581" s="159"/>
      <c r="DO581" s="159"/>
      <c r="DP581" s="159"/>
      <c r="DQ581" s="159"/>
      <c r="DR581" s="159"/>
      <c r="DS581" s="159"/>
      <c r="DT581" s="159"/>
      <c r="DU581" s="159"/>
      <c r="DV581" s="159"/>
      <c r="DW581" s="159"/>
      <c r="DX581" s="159"/>
      <c r="DY581" s="159"/>
      <c r="DZ581" s="159"/>
      <c r="EA581" s="159"/>
      <c r="EB581" s="159"/>
      <c r="EC581" s="159"/>
      <c r="ED581" s="159"/>
      <c r="EE581" s="159"/>
      <c r="EF581" s="159"/>
      <c r="EG581" s="159"/>
      <c r="EH581" s="159"/>
      <c r="EI581" s="159"/>
      <c r="EJ581" s="159"/>
      <c r="EK581" s="159"/>
      <c r="EL581" s="159"/>
      <c r="EM581" s="159"/>
      <c r="EN581" s="159"/>
      <c r="EO581" s="159"/>
      <c r="EP581" s="159"/>
      <c r="EQ581" s="159"/>
      <c r="ER581" s="159"/>
      <c r="ES581" s="159"/>
      <c r="ET581" s="159"/>
      <c r="EU581" s="159"/>
      <c r="EV581" s="159"/>
      <c r="EW581" s="159"/>
      <c r="EX581" s="159"/>
      <c r="EY581" s="159"/>
      <c r="EZ581" s="159"/>
      <c r="FA581" s="159"/>
      <c r="FB581" s="159"/>
      <c r="FC581" s="159"/>
      <c r="FD581" s="159"/>
      <c r="FE581" s="159"/>
      <c r="FF581" s="159"/>
      <c r="FG581" s="159"/>
      <c r="FH581" s="159"/>
      <c r="FI581" s="159"/>
      <c r="FJ581" s="159"/>
      <c r="FK581" s="159"/>
      <c r="FL581" s="159"/>
      <c r="FM581" s="159"/>
      <c r="FN581" s="159"/>
      <c r="FO581" s="159"/>
      <c r="FP581" s="159"/>
      <c r="FQ581" s="159"/>
      <c r="FR581" s="159"/>
      <c r="FS581" s="159"/>
      <c r="FT581" s="159"/>
      <c r="FU581" s="159"/>
      <c r="FV581" s="159"/>
      <c r="FW581" s="159"/>
      <c r="FX581" s="159"/>
      <c r="FY581" s="159"/>
      <c r="FZ581" s="159"/>
      <c r="GA581" s="159"/>
      <c r="GB581" s="159"/>
      <c r="GC581" s="159"/>
      <c r="GD581" s="159"/>
      <c r="GE581" s="159"/>
      <c r="GF581" s="159"/>
      <c r="GG581" s="159"/>
      <c r="GH581" s="159"/>
    </row>
    <row r="582" customFormat="false" ht="12.75" hidden="false" customHeight="false" outlineLevel="0" collapsed="false">
      <c r="A582" s="168"/>
      <c r="B582" s="149"/>
      <c r="C582" s="149"/>
      <c r="D582" s="149"/>
      <c r="E582" s="149"/>
      <c r="F582" s="149"/>
      <c r="G582" s="149"/>
      <c r="H582" s="148"/>
      <c r="I582" s="170"/>
      <c r="R582" s="148"/>
      <c r="S582" s="158"/>
      <c r="T582" s="159"/>
      <c r="U582" s="159"/>
      <c r="V582" s="159"/>
      <c r="W582" s="159"/>
      <c r="X582" s="159"/>
      <c r="Y582" s="159"/>
      <c r="Z582" s="159"/>
      <c r="AA582" s="159"/>
      <c r="AB582" s="159"/>
      <c r="AC582" s="159"/>
      <c r="AD582" s="159"/>
      <c r="AE582" s="159"/>
      <c r="AF582" s="159"/>
      <c r="AG582" s="159"/>
      <c r="AH582" s="159"/>
      <c r="AI582" s="159"/>
      <c r="AJ582" s="159"/>
      <c r="AK582" s="159"/>
      <c r="AL582" s="159"/>
      <c r="AM582" s="159"/>
      <c r="AN582" s="159"/>
      <c r="AO582" s="159"/>
      <c r="AP582" s="159"/>
      <c r="AQ582" s="159"/>
      <c r="AR582" s="159"/>
      <c r="AS582" s="159"/>
      <c r="AT582" s="159"/>
      <c r="AU582" s="159"/>
      <c r="AV582" s="159"/>
      <c r="AW582" s="159"/>
      <c r="AX582" s="159"/>
      <c r="AY582" s="159"/>
      <c r="AZ582" s="159"/>
      <c r="BA582" s="159"/>
      <c r="BB582" s="159"/>
      <c r="BC582" s="159"/>
      <c r="BD582" s="159"/>
      <c r="BE582" s="159"/>
      <c r="BF582" s="159"/>
      <c r="BG582" s="159"/>
      <c r="BH582" s="159"/>
      <c r="BI582" s="159"/>
      <c r="BJ582" s="159"/>
      <c r="BK582" s="159"/>
      <c r="BL582" s="159"/>
      <c r="BM582" s="159"/>
      <c r="BN582" s="159"/>
      <c r="BO582" s="159"/>
      <c r="BP582" s="159"/>
      <c r="BQ582" s="159"/>
      <c r="BR582" s="159"/>
      <c r="BS582" s="159"/>
      <c r="BT582" s="159"/>
      <c r="BU582" s="159"/>
      <c r="BV582" s="159"/>
      <c r="BW582" s="159"/>
      <c r="BX582" s="159"/>
      <c r="BY582" s="159"/>
      <c r="BZ582" s="159"/>
      <c r="CA582" s="159"/>
      <c r="CB582" s="159"/>
      <c r="CC582" s="159"/>
      <c r="CD582" s="159"/>
      <c r="CE582" s="159"/>
      <c r="CF582" s="159"/>
      <c r="CG582" s="159"/>
      <c r="CH582" s="159"/>
      <c r="CI582" s="159"/>
      <c r="CJ582" s="159"/>
      <c r="CK582" s="159"/>
      <c r="CL582" s="159"/>
      <c r="CM582" s="159"/>
      <c r="CN582" s="159"/>
      <c r="CO582" s="159"/>
      <c r="CP582" s="159"/>
      <c r="CQ582" s="159"/>
      <c r="CR582" s="159"/>
      <c r="CS582" s="159"/>
      <c r="CT582" s="159"/>
      <c r="CU582" s="159"/>
      <c r="CV582" s="159"/>
      <c r="CW582" s="159"/>
      <c r="CX582" s="159"/>
      <c r="CY582" s="159"/>
      <c r="CZ582" s="159"/>
      <c r="DA582" s="159"/>
      <c r="DB582" s="159"/>
      <c r="DC582" s="159"/>
      <c r="DD582" s="159"/>
      <c r="DE582" s="159"/>
      <c r="DF582" s="159"/>
      <c r="DG582" s="159"/>
      <c r="DH582" s="159"/>
      <c r="DI582" s="159"/>
      <c r="DJ582" s="159"/>
      <c r="DK582" s="159"/>
      <c r="DL582" s="159"/>
      <c r="DM582" s="159"/>
      <c r="DN582" s="159"/>
      <c r="DO582" s="159"/>
      <c r="DP582" s="159"/>
      <c r="DQ582" s="159"/>
      <c r="DR582" s="159"/>
      <c r="DS582" s="159"/>
      <c r="DT582" s="159"/>
      <c r="DU582" s="159"/>
      <c r="DV582" s="159"/>
      <c r="DW582" s="159"/>
      <c r="DX582" s="159"/>
      <c r="DY582" s="159"/>
      <c r="DZ582" s="159"/>
      <c r="EA582" s="159"/>
      <c r="EB582" s="159"/>
      <c r="EC582" s="159"/>
      <c r="ED582" s="159"/>
      <c r="EE582" s="159"/>
      <c r="EF582" s="159"/>
      <c r="EG582" s="159"/>
      <c r="EH582" s="159"/>
      <c r="EI582" s="159"/>
      <c r="EJ582" s="159"/>
      <c r="EK582" s="159"/>
      <c r="EL582" s="159"/>
      <c r="EM582" s="159"/>
      <c r="EN582" s="159"/>
      <c r="EO582" s="159"/>
      <c r="EP582" s="159"/>
      <c r="EQ582" s="159"/>
      <c r="ER582" s="159"/>
      <c r="ES582" s="159"/>
      <c r="ET582" s="159"/>
      <c r="EU582" s="159"/>
      <c r="EV582" s="159"/>
      <c r="EW582" s="159"/>
      <c r="EX582" s="159"/>
      <c r="EY582" s="159"/>
      <c r="EZ582" s="159"/>
      <c r="FA582" s="159"/>
      <c r="FB582" s="159"/>
      <c r="FC582" s="159"/>
      <c r="FD582" s="159"/>
      <c r="FE582" s="159"/>
      <c r="FF582" s="159"/>
      <c r="FG582" s="159"/>
      <c r="FH582" s="159"/>
      <c r="FI582" s="159"/>
      <c r="FJ582" s="159"/>
      <c r="FK582" s="159"/>
      <c r="FL582" s="159"/>
      <c r="FM582" s="159"/>
      <c r="FN582" s="159"/>
      <c r="FO582" s="159"/>
      <c r="FP582" s="159"/>
      <c r="FQ582" s="159"/>
      <c r="FR582" s="159"/>
      <c r="FS582" s="159"/>
      <c r="FT582" s="159"/>
      <c r="FU582" s="159"/>
      <c r="FV582" s="159"/>
      <c r="FW582" s="159"/>
      <c r="FX582" s="159"/>
      <c r="FY582" s="159"/>
      <c r="FZ582" s="159"/>
      <c r="GA582" s="159"/>
      <c r="GB582" s="159"/>
      <c r="GC582" s="159"/>
      <c r="GD582" s="159"/>
      <c r="GE582" s="159"/>
      <c r="GF582" s="159"/>
      <c r="GG582" s="159"/>
      <c r="GH582" s="159"/>
    </row>
    <row r="583" customFormat="false" ht="12.75" hidden="false" customHeight="false" outlineLevel="0" collapsed="false">
      <c r="A583" s="168"/>
      <c r="B583" s="149"/>
      <c r="C583" s="149"/>
      <c r="D583" s="149"/>
      <c r="E583" s="149"/>
      <c r="F583" s="149"/>
      <c r="G583" s="149"/>
      <c r="H583" s="148"/>
      <c r="I583" s="170"/>
      <c r="R583" s="148"/>
      <c r="S583" s="158"/>
      <c r="T583" s="159"/>
      <c r="U583" s="159"/>
      <c r="V583" s="159"/>
      <c r="W583" s="159"/>
      <c r="X583" s="159"/>
      <c r="Y583" s="159"/>
      <c r="Z583" s="159"/>
      <c r="AA583" s="159"/>
      <c r="AB583" s="159"/>
      <c r="AC583" s="159"/>
      <c r="AD583" s="159"/>
      <c r="AE583" s="159"/>
      <c r="AF583" s="159"/>
      <c r="AG583" s="159"/>
      <c r="AH583" s="159"/>
      <c r="AI583" s="159"/>
      <c r="AJ583" s="159"/>
      <c r="AK583" s="159"/>
      <c r="AL583" s="159"/>
      <c r="AM583" s="159"/>
      <c r="AN583" s="159"/>
      <c r="AO583" s="159"/>
      <c r="AP583" s="159"/>
      <c r="AQ583" s="159"/>
      <c r="AR583" s="159"/>
      <c r="AS583" s="159"/>
      <c r="AT583" s="159"/>
      <c r="AU583" s="159"/>
      <c r="AV583" s="159"/>
      <c r="AW583" s="159"/>
      <c r="AX583" s="159"/>
      <c r="AY583" s="159"/>
      <c r="AZ583" s="159"/>
      <c r="BA583" s="159"/>
      <c r="BB583" s="159"/>
      <c r="BC583" s="159"/>
      <c r="BD583" s="159"/>
      <c r="BE583" s="159"/>
      <c r="BF583" s="159"/>
      <c r="BG583" s="159"/>
      <c r="BH583" s="159"/>
      <c r="BI583" s="159"/>
      <c r="BJ583" s="159"/>
      <c r="BK583" s="159"/>
      <c r="BL583" s="159"/>
      <c r="BM583" s="159"/>
      <c r="BN583" s="159"/>
      <c r="BO583" s="159"/>
      <c r="BP583" s="159"/>
      <c r="BQ583" s="159"/>
      <c r="BR583" s="159"/>
      <c r="BS583" s="159"/>
      <c r="BT583" s="159"/>
      <c r="BU583" s="159"/>
      <c r="BV583" s="159"/>
      <c r="BW583" s="159"/>
      <c r="BX583" s="159"/>
      <c r="BY583" s="159"/>
      <c r="BZ583" s="159"/>
      <c r="CA583" s="159"/>
      <c r="CB583" s="159"/>
      <c r="CC583" s="159"/>
      <c r="CD583" s="159"/>
      <c r="CE583" s="159"/>
      <c r="CF583" s="159"/>
      <c r="CG583" s="159"/>
      <c r="CH583" s="159"/>
      <c r="CI583" s="159"/>
      <c r="CJ583" s="159"/>
      <c r="CK583" s="159"/>
      <c r="CL583" s="159"/>
      <c r="CM583" s="159"/>
      <c r="CN583" s="159"/>
      <c r="CO583" s="159"/>
      <c r="CP583" s="159"/>
      <c r="CQ583" s="159"/>
      <c r="CR583" s="159"/>
      <c r="CS583" s="159"/>
      <c r="CT583" s="159"/>
      <c r="CU583" s="159"/>
      <c r="CV583" s="159"/>
      <c r="CW583" s="159"/>
      <c r="CX583" s="159"/>
      <c r="CY583" s="159"/>
      <c r="CZ583" s="159"/>
      <c r="DA583" s="159"/>
      <c r="DB583" s="159"/>
      <c r="DC583" s="159"/>
      <c r="DD583" s="159"/>
      <c r="DE583" s="159"/>
      <c r="DF583" s="159"/>
      <c r="DG583" s="159"/>
      <c r="DH583" s="159"/>
      <c r="DI583" s="159"/>
      <c r="DJ583" s="159"/>
      <c r="DK583" s="159"/>
      <c r="DL583" s="159"/>
      <c r="DM583" s="159"/>
      <c r="DN583" s="159"/>
      <c r="DO583" s="159"/>
      <c r="DP583" s="159"/>
      <c r="DQ583" s="159"/>
      <c r="DR583" s="159"/>
      <c r="DS583" s="159"/>
      <c r="DT583" s="159"/>
      <c r="DU583" s="159"/>
      <c r="DV583" s="159"/>
      <c r="DW583" s="159"/>
      <c r="DX583" s="159"/>
      <c r="DY583" s="159"/>
      <c r="DZ583" s="159"/>
      <c r="EA583" s="159"/>
      <c r="EB583" s="159"/>
      <c r="EC583" s="159"/>
      <c r="ED583" s="159"/>
      <c r="EE583" s="159"/>
      <c r="EF583" s="159"/>
      <c r="EG583" s="159"/>
      <c r="EH583" s="159"/>
      <c r="EI583" s="159"/>
      <c r="EJ583" s="159"/>
      <c r="EK583" s="159"/>
      <c r="EL583" s="159"/>
      <c r="EM583" s="159"/>
      <c r="EN583" s="159"/>
      <c r="EO583" s="159"/>
      <c r="EP583" s="159"/>
      <c r="EQ583" s="159"/>
      <c r="ER583" s="159"/>
      <c r="ES583" s="159"/>
      <c r="ET583" s="159"/>
      <c r="EU583" s="159"/>
      <c r="EV583" s="159"/>
      <c r="EW583" s="159"/>
      <c r="EX583" s="159"/>
      <c r="EY583" s="159"/>
      <c r="EZ583" s="159"/>
      <c r="FA583" s="159"/>
      <c r="FB583" s="159"/>
      <c r="FC583" s="159"/>
      <c r="FD583" s="159"/>
      <c r="FE583" s="159"/>
      <c r="FF583" s="159"/>
      <c r="FG583" s="159"/>
      <c r="FH583" s="159"/>
      <c r="FI583" s="159"/>
      <c r="FJ583" s="159"/>
      <c r="FK583" s="159"/>
      <c r="FL583" s="159"/>
      <c r="FM583" s="159"/>
      <c r="FN583" s="159"/>
      <c r="FO583" s="159"/>
      <c r="FP583" s="159"/>
      <c r="FQ583" s="159"/>
      <c r="FR583" s="159"/>
      <c r="FS583" s="159"/>
      <c r="FT583" s="159"/>
      <c r="FU583" s="159"/>
      <c r="FV583" s="159"/>
      <c r="FW583" s="159"/>
      <c r="FX583" s="159"/>
      <c r="FY583" s="159"/>
      <c r="FZ583" s="159"/>
      <c r="GA583" s="159"/>
      <c r="GB583" s="159"/>
      <c r="GC583" s="159"/>
      <c r="GD583" s="159"/>
      <c r="GE583" s="159"/>
      <c r="GF583" s="159"/>
      <c r="GG583" s="159"/>
      <c r="GH583" s="159"/>
    </row>
    <row r="584" customFormat="false" ht="12.75" hidden="false" customHeight="false" outlineLevel="0" collapsed="false">
      <c r="A584" s="168"/>
      <c r="B584" s="149"/>
      <c r="C584" s="149"/>
      <c r="D584" s="149"/>
      <c r="E584" s="149"/>
      <c r="F584" s="149"/>
      <c r="G584" s="149"/>
      <c r="H584" s="148"/>
      <c r="I584" s="170"/>
      <c r="R584" s="148"/>
      <c r="S584" s="158"/>
      <c r="T584" s="159"/>
      <c r="U584" s="159"/>
      <c r="V584" s="159"/>
      <c r="W584" s="159"/>
      <c r="X584" s="159"/>
      <c r="Y584" s="159"/>
      <c r="Z584" s="159"/>
      <c r="AA584" s="159"/>
      <c r="AB584" s="159"/>
      <c r="AC584" s="159"/>
      <c r="AD584" s="159"/>
      <c r="AE584" s="159"/>
      <c r="AF584" s="159"/>
      <c r="AG584" s="159"/>
      <c r="AH584" s="159"/>
      <c r="AI584" s="159"/>
      <c r="AJ584" s="159"/>
      <c r="AK584" s="159"/>
      <c r="AL584" s="159"/>
      <c r="AM584" s="159"/>
      <c r="AN584" s="159"/>
      <c r="AO584" s="159"/>
      <c r="AP584" s="159"/>
      <c r="AQ584" s="159"/>
      <c r="AR584" s="159"/>
      <c r="AS584" s="159"/>
      <c r="AT584" s="159"/>
      <c r="AU584" s="159"/>
      <c r="AV584" s="159"/>
      <c r="AW584" s="159"/>
      <c r="AX584" s="159"/>
      <c r="AY584" s="159"/>
      <c r="AZ584" s="159"/>
      <c r="BA584" s="159"/>
      <c r="BB584" s="159"/>
      <c r="BC584" s="159"/>
      <c r="BD584" s="159"/>
      <c r="BE584" s="159"/>
      <c r="BF584" s="159"/>
      <c r="BG584" s="159"/>
      <c r="BH584" s="159"/>
      <c r="BI584" s="159"/>
      <c r="BJ584" s="159"/>
      <c r="BK584" s="159"/>
      <c r="BL584" s="159"/>
      <c r="BM584" s="159"/>
      <c r="BN584" s="159"/>
      <c r="BO584" s="159"/>
      <c r="BP584" s="159"/>
      <c r="BQ584" s="159"/>
      <c r="BR584" s="159"/>
      <c r="BS584" s="159"/>
      <c r="BT584" s="159"/>
      <c r="BU584" s="159"/>
      <c r="BV584" s="159"/>
      <c r="BW584" s="159"/>
      <c r="BX584" s="159"/>
      <c r="BY584" s="159"/>
      <c r="BZ584" s="159"/>
      <c r="CA584" s="159"/>
      <c r="CB584" s="159"/>
      <c r="CC584" s="159"/>
      <c r="CD584" s="159"/>
      <c r="CE584" s="159"/>
      <c r="CF584" s="159"/>
      <c r="CG584" s="159"/>
      <c r="CH584" s="159"/>
      <c r="CI584" s="159"/>
      <c r="CJ584" s="159"/>
      <c r="CK584" s="159"/>
      <c r="CL584" s="159"/>
      <c r="CM584" s="159"/>
      <c r="CN584" s="159"/>
      <c r="CO584" s="159"/>
      <c r="CP584" s="159"/>
      <c r="CQ584" s="159"/>
      <c r="CR584" s="159"/>
      <c r="CS584" s="159"/>
      <c r="CT584" s="159"/>
      <c r="CU584" s="159"/>
      <c r="CV584" s="159"/>
      <c r="CW584" s="159"/>
      <c r="CX584" s="159"/>
      <c r="CY584" s="159"/>
      <c r="CZ584" s="159"/>
      <c r="DA584" s="159"/>
      <c r="DB584" s="159"/>
      <c r="DC584" s="159"/>
      <c r="DD584" s="159"/>
      <c r="DE584" s="159"/>
      <c r="DF584" s="159"/>
      <c r="DG584" s="159"/>
      <c r="DH584" s="159"/>
      <c r="DI584" s="159"/>
      <c r="DJ584" s="159"/>
      <c r="DK584" s="159"/>
      <c r="DL584" s="159"/>
      <c r="DM584" s="159"/>
      <c r="DN584" s="159"/>
      <c r="DO584" s="159"/>
      <c r="DP584" s="159"/>
      <c r="DQ584" s="159"/>
      <c r="DR584" s="159"/>
      <c r="DS584" s="159"/>
      <c r="DT584" s="159"/>
      <c r="DU584" s="159"/>
      <c r="DV584" s="159"/>
      <c r="DW584" s="159"/>
      <c r="DX584" s="159"/>
      <c r="DY584" s="159"/>
      <c r="DZ584" s="159"/>
      <c r="EA584" s="159"/>
      <c r="EB584" s="159"/>
      <c r="EC584" s="159"/>
      <c r="ED584" s="159"/>
      <c r="EE584" s="159"/>
      <c r="EF584" s="159"/>
      <c r="EG584" s="159"/>
      <c r="EH584" s="159"/>
      <c r="EI584" s="159"/>
      <c r="EJ584" s="159"/>
      <c r="EK584" s="159"/>
      <c r="EL584" s="159"/>
      <c r="EM584" s="159"/>
      <c r="EN584" s="159"/>
      <c r="EO584" s="159"/>
      <c r="EP584" s="159"/>
      <c r="EQ584" s="159"/>
      <c r="ER584" s="159"/>
      <c r="ES584" s="159"/>
      <c r="ET584" s="159"/>
      <c r="EU584" s="159"/>
      <c r="EV584" s="159"/>
      <c r="EW584" s="159"/>
      <c r="EX584" s="159"/>
      <c r="EY584" s="159"/>
      <c r="EZ584" s="159"/>
      <c r="FA584" s="159"/>
      <c r="FB584" s="159"/>
      <c r="FC584" s="159"/>
      <c r="FD584" s="159"/>
      <c r="FE584" s="159"/>
      <c r="FF584" s="159"/>
      <c r="FG584" s="159"/>
      <c r="FH584" s="159"/>
      <c r="FI584" s="159"/>
      <c r="FJ584" s="159"/>
      <c r="FK584" s="159"/>
      <c r="FL584" s="159"/>
      <c r="FM584" s="159"/>
      <c r="FN584" s="159"/>
      <c r="FO584" s="159"/>
      <c r="FP584" s="159"/>
      <c r="FQ584" s="159"/>
      <c r="FR584" s="159"/>
      <c r="FS584" s="159"/>
      <c r="FT584" s="159"/>
      <c r="FU584" s="159"/>
      <c r="FV584" s="159"/>
      <c r="FW584" s="159"/>
      <c r="FX584" s="159"/>
      <c r="FY584" s="159"/>
      <c r="FZ584" s="159"/>
      <c r="GA584" s="159"/>
      <c r="GB584" s="159"/>
      <c r="GC584" s="159"/>
      <c r="GD584" s="159"/>
      <c r="GE584" s="159"/>
      <c r="GF584" s="159"/>
      <c r="GG584" s="159"/>
      <c r="GH584" s="159"/>
    </row>
    <row r="585" customFormat="false" ht="12.75" hidden="false" customHeight="false" outlineLevel="0" collapsed="false">
      <c r="A585" s="168"/>
      <c r="B585" s="149"/>
      <c r="C585" s="149"/>
      <c r="D585" s="149"/>
      <c r="E585" s="149"/>
      <c r="F585" s="149"/>
      <c r="G585" s="149"/>
      <c r="H585" s="148"/>
      <c r="I585" s="170"/>
      <c r="R585" s="148"/>
      <c r="S585" s="158"/>
      <c r="T585" s="159"/>
      <c r="U585" s="159"/>
      <c r="V585" s="159"/>
      <c r="W585" s="159"/>
      <c r="X585" s="159"/>
      <c r="Y585" s="159"/>
      <c r="Z585" s="159"/>
      <c r="AA585" s="159"/>
      <c r="AB585" s="159"/>
      <c r="AC585" s="159"/>
      <c r="AD585" s="159"/>
      <c r="AE585" s="159"/>
      <c r="AF585" s="159"/>
      <c r="AG585" s="159"/>
      <c r="AH585" s="159"/>
      <c r="AI585" s="159"/>
      <c r="AJ585" s="159"/>
      <c r="AK585" s="159"/>
      <c r="AL585" s="159"/>
      <c r="AM585" s="159"/>
      <c r="AN585" s="159"/>
      <c r="AO585" s="159"/>
      <c r="AP585" s="159"/>
      <c r="AQ585" s="159"/>
      <c r="AR585" s="159"/>
      <c r="AS585" s="159"/>
      <c r="AT585" s="159"/>
      <c r="AU585" s="159"/>
      <c r="AV585" s="159"/>
      <c r="AW585" s="159"/>
      <c r="AX585" s="159"/>
      <c r="AY585" s="159"/>
      <c r="AZ585" s="159"/>
      <c r="BA585" s="159"/>
      <c r="BB585" s="159"/>
      <c r="BC585" s="159"/>
      <c r="BD585" s="159"/>
      <c r="BE585" s="159"/>
      <c r="BF585" s="159"/>
      <c r="BG585" s="159"/>
      <c r="BH585" s="159"/>
      <c r="BI585" s="159"/>
      <c r="BJ585" s="159"/>
      <c r="BK585" s="159"/>
      <c r="BL585" s="159"/>
      <c r="BM585" s="159"/>
      <c r="BN585" s="159"/>
      <c r="BO585" s="159"/>
      <c r="BP585" s="159"/>
      <c r="BQ585" s="159"/>
      <c r="BR585" s="159"/>
      <c r="BS585" s="159"/>
      <c r="BT585" s="159"/>
      <c r="BU585" s="159"/>
      <c r="BV585" s="159"/>
      <c r="BW585" s="159"/>
      <c r="BX585" s="159"/>
      <c r="BY585" s="159"/>
      <c r="BZ585" s="159"/>
      <c r="CA585" s="159"/>
      <c r="CB585" s="159"/>
      <c r="CC585" s="159"/>
      <c r="CD585" s="159"/>
      <c r="CE585" s="159"/>
      <c r="CF585" s="159"/>
      <c r="CG585" s="159"/>
      <c r="CH585" s="159"/>
      <c r="CI585" s="159"/>
      <c r="CJ585" s="159"/>
      <c r="CK585" s="159"/>
      <c r="CL585" s="159"/>
      <c r="CM585" s="159"/>
      <c r="CN585" s="159"/>
      <c r="CO585" s="159"/>
      <c r="CP585" s="159"/>
      <c r="CQ585" s="159"/>
      <c r="CR585" s="159"/>
      <c r="CS585" s="159"/>
      <c r="CT585" s="159"/>
      <c r="CU585" s="159"/>
      <c r="CV585" s="159"/>
      <c r="CW585" s="159"/>
      <c r="CX585" s="159"/>
      <c r="CY585" s="159"/>
      <c r="CZ585" s="159"/>
      <c r="DA585" s="159"/>
      <c r="DB585" s="159"/>
      <c r="DC585" s="159"/>
      <c r="DD585" s="159"/>
      <c r="DE585" s="159"/>
      <c r="DF585" s="159"/>
      <c r="DG585" s="159"/>
      <c r="DH585" s="159"/>
      <c r="DI585" s="159"/>
      <c r="DJ585" s="159"/>
      <c r="DK585" s="159"/>
      <c r="DL585" s="159"/>
      <c r="DM585" s="159"/>
      <c r="DN585" s="159"/>
      <c r="DO585" s="159"/>
      <c r="DP585" s="159"/>
      <c r="DQ585" s="159"/>
      <c r="DR585" s="159"/>
      <c r="DS585" s="159"/>
      <c r="DT585" s="159"/>
      <c r="DU585" s="159"/>
      <c r="DV585" s="159"/>
      <c r="DW585" s="159"/>
      <c r="DX585" s="159"/>
      <c r="DY585" s="159"/>
      <c r="DZ585" s="159"/>
      <c r="EA585" s="159"/>
      <c r="EB585" s="159"/>
      <c r="EC585" s="159"/>
      <c r="ED585" s="159"/>
      <c r="EE585" s="159"/>
      <c r="EF585" s="159"/>
      <c r="EG585" s="159"/>
      <c r="EH585" s="159"/>
      <c r="EI585" s="159"/>
      <c r="EJ585" s="159"/>
      <c r="EK585" s="159"/>
      <c r="EL585" s="159"/>
      <c r="EM585" s="159"/>
      <c r="EN585" s="159"/>
      <c r="EO585" s="159"/>
      <c r="EP585" s="159"/>
      <c r="EQ585" s="159"/>
      <c r="ER585" s="159"/>
      <c r="ES585" s="159"/>
      <c r="ET585" s="159"/>
      <c r="EU585" s="159"/>
      <c r="EV585" s="159"/>
      <c r="EW585" s="159"/>
      <c r="EX585" s="159"/>
      <c r="EY585" s="159"/>
      <c r="EZ585" s="159"/>
      <c r="FA585" s="159"/>
      <c r="FB585" s="159"/>
      <c r="FC585" s="159"/>
      <c r="FD585" s="159"/>
      <c r="FE585" s="159"/>
      <c r="FF585" s="159"/>
      <c r="FG585" s="159"/>
      <c r="FH585" s="159"/>
      <c r="FI585" s="159"/>
      <c r="FJ585" s="159"/>
      <c r="FK585" s="159"/>
      <c r="FL585" s="159"/>
      <c r="FM585" s="159"/>
      <c r="FN585" s="159"/>
      <c r="FO585" s="159"/>
      <c r="FP585" s="159"/>
      <c r="FQ585" s="159"/>
      <c r="FR585" s="159"/>
      <c r="FS585" s="159"/>
      <c r="FT585" s="159"/>
      <c r="FU585" s="159"/>
      <c r="FV585" s="159"/>
      <c r="FW585" s="159"/>
      <c r="FX585" s="159"/>
      <c r="FY585" s="159"/>
      <c r="FZ585" s="159"/>
      <c r="GA585" s="159"/>
      <c r="GB585" s="159"/>
      <c r="GC585" s="159"/>
      <c r="GD585" s="159"/>
      <c r="GE585" s="159"/>
      <c r="GF585" s="159"/>
      <c r="GG585" s="159"/>
      <c r="GH585" s="159"/>
    </row>
    <row r="586" customFormat="false" ht="12.75" hidden="false" customHeight="false" outlineLevel="0" collapsed="false">
      <c r="A586" s="168"/>
      <c r="B586" s="149"/>
      <c r="C586" s="149"/>
      <c r="D586" s="149"/>
      <c r="E586" s="149"/>
      <c r="F586" s="149"/>
      <c r="G586" s="149"/>
      <c r="H586" s="148"/>
      <c r="I586" s="170"/>
      <c r="R586" s="148"/>
      <c r="S586" s="158"/>
      <c r="T586" s="159"/>
      <c r="U586" s="159"/>
      <c r="V586" s="159"/>
      <c r="W586" s="159"/>
      <c r="X586" s="159"/>
      <c r="Y586" s="159"/>
      <c r="Z586" s="159"/>
      <c r="AA586" s="159"/>
      <c r="AB586" s="159"/>
      <c r="AC586" s="159"/>
      <c r="AD586" s="159"/>
      <c r="AE586" s="159"/>
      <c r="AF586" s="159"/>
      <c r="AG586" s="159"/>
      <c r="AH586" s="159"/>
      <c r="AI586" s="159"/>
      <c r="AJ586" s="159"/>
      <c r="AK586" s="159"/>
      <c r="AL586" s="159"/>
      <c r="AM586" s="159"/>
      <c r="AN586" s="159"/>
      <c r="AO586" s="159"/>
      <c r="AP586" s="159"/>
      <c r="AQ586" s="159"/>
      <c r="AR586" s="159"/>
      <c r="AS586" s="159"/>
      <c r="AT586" s="159"/>
      <c r="AU586" s="159"/>
      <c r="AV586" s="159"/>
      <c r="AW586" s="159"/>
      <c r="AX586" s="159"/>
      <c r="AY586" s="159"/>
      <c r="AZ586" s="159"/>
      <c r="BA586" s="159"/>
      <c r="BB586" s="159"/>
      <c r="BC586" s="159"/>
      <c r="BD586" s="159"/>
      <c r="BE586" s="159"/>
      <c r="BF586" s="159"/>
      <c r="BG586" s="159"/>
      <c r="BH586" s="159"/>
      <c r="BI586" s="159"/>
      <c r="BJ586" s="159"/>
      <c r="BK586" s="159"/>
      <c r="BL586" s="159"/>
      <c r="BM586" s="159"/>
      <c r="BN586" s="159"/>
      <c r="BO586" s="159"/>
      <c r="BP586" s="159"/>
      <c r="BQ586" s="159"/>
      <c r="BR586" s="159"/>
      <c r="BS586" s="159"/>
      <c r="BT586" s="159"/>
      <c r="BU586" s="159"/>
      <c r="BV586" s="159"/>
      <c r="BW586" s="159"/>
      <c r="BX586" s="159"/>
      <c r="BY586" s="159"/>
      <c r="BZ586" s="159"/>
      <c r="CA586" s="159"/>
      <c r="CB586" s="159"/>
      <c r="CC586" s="159"/>
      <c r="CD586" s="159"/>
      <c r="CE586" s="159"/>
      <c r="CF586" s="159"/>
      <c r="CG586" s="159"/>
      <c r="CH586" s="159"/>
      <c r="CI586" s="159"/>
      <c r="CJ586" s="159"/>
      <c r="CK586" s="159"/>
      <c r="CL586" s="159"/>
      <c r="CM586" s="159"/>
      <c r="CN586" s="159"/>
      <c r="CO586" s="159"/>
      <c r="CP586" s="159"/>
      <c r="CQ586" s="159"/>
      <c r="CR586" s="159"/>
      <c r="CS586" s="159"/>
      <c r="CT586" s="159"/>
      <c r="CU586" s="159"/>
      <c r="CV586" s="159"/>
      <c r="CW586" s="159"/>
      <c r="CX586" s="159"/>
      <c r="CY586" s="159"/>
      <c r="CZ586" s="159"/>
      <c r="DA586" s="159"/>
      <c r="DB586" s="159"/>
      <c r="DC586" s="159"/>
      <c r="DD586" s="159"/>
      <c r="DE586" s="159"/>
      <c r="DF586" s="159"/>
      <c r="DG586" s="159"/>
      <c r="DH586" s="159"/>
      <c r="DI586" s="159"/>
      <c r="DJ586" s="159"/>
      <c r="DK586" s="159"/>
      <c r="DL586" s="159"/>
      <c r="DM586" s="159"/>
      <c r="DN586" s="159"/>
      <c r="DO586" s="159"/>
      <c r="DP586" s="159"/>
      <c r="DQ586" s="159"/>
      <c r="DR586" s="159"/>
      <c r="DS586" s="159"/>
      <c r="DT586" s="159"/>
      <c r="DU586" s="159"/>
      <c r="DV586" s="159"/>
      <c r="DW586" s="159"/>
      <c r="DX586" s="159"/>
      <c r="DY586" s="159"/>
      <c r="DZ586" s="159"/>
      <c r="EA586" s="159"/>
      <c r="EB586" s="159"/>
      <c r="EC586" s="159"/>
      <c r="ED586" s="159"/>
      <c r="EE586" s="159"/>
      <c r="EF586" s="159"/>
      <c r="EG586" s="159"/>
      <c r="EH586" s="159"/>
      <c r="EI586" s="159"/>
      <c r="EJ586" s="159"/>
      <c r="EK586" s="159"/>
      <c r="EL586" s="159"/>
      <c r="EM586" s="159"/>
      <c r="EN586" s="159"/>
      <c r="EO586" s="159"/>
      <c r="EP586" s="159"/>
      <c r="EQ586" s="159"/>
      <c r="ER586" s="159"/>
      <c r="ES586" s="159"/>
      <c r="ET586" s="159"/>
      <c r="EU586" s="159"/>
      <c r="EV586" s="159"/>
      <c r="EW586" s="159"/>
      <c r="EX586" s="159"/>
      <c r="EY586" s="159"/>
      <c r="EZ586" s="159"/>
      <c r="FA586" s="159"/>
      <c r="FB586" s="159"/>
      <c r="FC586" s="159"/>
      <c r="FD586" s="159"/>
      <c r="FE586" s="159"/>
      <c r="FF586" s="159"/>
      <c r="FG586" s="159"/>
      <c r="FH586" s="159"/>
      <c r="FI586" s="159"/>
      <c r="FJ586" s="159"/>
      <c r="FK586" s="159"/>
      <c r="FL586" s="159"/>
      <c r="FM586" s="159"/>
      <c r="FN586" s="159"/>
      <c r="FO586" s="159"/>
      <c r="FP586" s="159"/>
      <c r="FQ586" s="159"/>
      <c r="FR586" s="159"/>
      <c r="FS586" s="159"/>
      <c r="FT586" s="159"/>
      <c r="FU586" s="159"/>
      <c r="FV586" s="159"/>
      <c r="FW586" s="159"/>
      <c r="FX586" s="159"/>
      <c r="FY586" s="159"/>
      <c r="FZ586" s="159"/>
      <c r="GA586" s="159"/>
      <c r="GB586" s="159"/>
      <c r="GC586" s="159"/>
      <c r="GD586" s="159"/>
      <c r="GE586" s="159"/>
      <c r="GF586" s="159"/>
      <c r="GG586" s="159"/>
      <c r="GH586" s="159"/>
    </row>
    <row r="587" customFormat="false" ht="12.75" hidden="false" customHeight="false" outlineLevel="0" collapsed="false">
      <c r="A587" s="168"/>
      <c r="B587" s="149"/>
      <c r="C587" s="149"/>
      <c r="D587" s="149"/>
      <c r="E587" s="149"/>
      <c r="F587" s="149"/>
      <c r="G587" s="149"/>
      <c r="H587" s="148"/>
      <c r="I587" s="170"/>
      <c r="R587" s="148"/>
      <c r="S587" s="158"/>
      <c r="T587" s="159"/>
      <c r="U587" s="159"/>
      <c r="V587" s="159"/>
      <c r="W587" s="159"/>
      <c r="X587" s="159"/>
      <c r="Y587" s="159"/>
      <c r="Z587" s="159"/>
      <c r="AA587" s="159"/>
      <c r="AB587" s="159"/>
      <c r="AC587" s="159"/>
      <c r="AD587" s="159"/>
      <c r="AE587" s="159"/>
      <c r="AF587" s="159"/>
      <c r="AG587" s="159"/>
      <c r="AH587" s="159"/>
      <c r="AI587" s="159"/>
      <c r="AJ587" s="159"/>
      <c r="AK587" s="159"/>
      <c r="AL587" s="159"/>
      <c r="AM587" s="159"/>
      <c r="AN587" s="159"/>
      <c r="AO587" s="159"/>
      <c r="AP587" s="159"/>
      <c r="AQ587" s="159"/>
      <c r="AR587" s="159"/>
      <c r="AS587" s="159"/>
      <c r="AT587" s="159"/>
      <c r="AU587" s="159"/>
      <c r="AV587" s="159"/>
      <c r="AW587" s="159"/>
      <c r="AX587" s="159"/>
      <c r="AY587" s="159"/>
      <c r="AZ587" s="159"/>
      <c r="BA587" s="159"/>
      <c r="BB587" s="159"/>
      <c r="BC587" s="159"/>
      <c r="BD587" s="159"/>
      <c r="BE587" s="159"/>
      <c r="BF587" s="159"/>
      <c r="BG587" s="159"/>
      <c r="BH587" s="159"/>
      <c r="BI587" s="159"/>
      <c r="BJ587" s="159"/>
      <c r="BK587" s="159"/>
      <c r="BL587" s="159"/>
      <c r="BM587" s="159"/>
      <c r="BN587" s="159"/>
      <c r="BO587" s="159"/>
      <c r="BP587" s="159"/>
      <c r="BQ587" s="159"/>
      <c r="BR587" s="159"/>
      <c r="BS587" s="159"/>
      <c r="BT587" s="159"/>
      <c r="BU587" s="159"/>
      <c r="BV587" s="159"/>
      <c r="BW587" s="159"/>
      <c r="BX587" s="159"/>
      <c r="BY587" s="159"/>
      <c r="BZ587" s="159"/>
      <c r="CA587" s="159"/>
      <c r="CB587" s="159"/>
      <c r="CC587" s="159"/>
      <c r="CD587" s="159"/>
      <c r="CE587" s="159"/>
      <c r="CF587" s="159"/>
      <c r="CG587" s="159"/>
      <c r="CH587" s="159"/>
      <c r="CI587" s="159"/>
      <c r="CJ587" s="159"/>
      <c r="CK587" s="159"/>
      <c r="CL587" s="159"/>
      <c r="CM587" s="159"/>
      <c r="CN587" s="159"/>
      <c r="CO587" s="159"/>
      <c r="CP587" s="159"/>
      <c r="CQ587" s="159"/>
      <c r="CR587" s="159"/>
      <c r="CS587" s="159"/>
      <c r="CT587" s="159"/>
      <c r="CU587" s="159"/>
      <c r="CV587" s="159"/>
      <c r="CW587" s="159"/>
      <c r="CX587" s="159"/>
      <c r="CY587" s="159"/>
      <c r="CZ587" s="159"/>
      <c r="DA587" s="159"/>
      <c r="DB587" s="159"/>
      <c r="DC587" s="159"/>
      <c r="DD587" s="159"/>
      <c r="DE587" s="159"/>
      <c r="DF587" s="159"/>
      <c r="DG587" s="159"/>
      <c r="DH587" s="159"/>
      <c r="DI587" s="159"/>
      <c r="DJ587" s="159"/>
      <c r="DK587" s="159"/>
      <c r="DL587" s="159"/>
      <c r="DM587" s="159"/>
      <c r="DN587" s="159"/>
      <c r="DO587" s="159"/>
      <c r="DP587" s="159"/>
      <c r="DQ587" s="159"/>
      <c r="DR587" s="159"/>
      <c r="DS587" s="159"/>
      <c r="DT587" s="159"/>
      <c r="DU587" s="159"/>
      <c r="DV587" s="159"/>
      <c r="DW587" s="159"/>
      <c r="DX587" s="159"/>
      <c r="DY587" s="159"/>
      <c r="DZ587" s="159"/>
      <c r="EA587" s="159"/>
      <c r="EB587" s="159"/>
      <c r="EC587" s="159"/>
      <c r="ED587" s="159"/>
      <c r="EE587" s="159"/>
      <c r="EF587" s="159"/>
      <c r="EG587" s="159"/>
      <c r="EH587" s="159"/>
      <c r="EI587" s="159"/>
      <c r="EJ587" s="159"/>
      <c r="EK587" s="159"/>
      <c r="EL587" s="159"/>
      <c r="EM587" s="159"/>
      <c r="EN587" s="159"/>
      <c r="EO587" s="159"/>
      <c r="EP587" s="159"/>
      <c r="EQ587" s="159"/>
      <c r="ER587" s="159"/>
      <c r="ES587" s="159"/>
      <c r="ET587" s="159"/>
      <c r="EU587" s="159"/>
      <c r="EV587" s="159"/>
      <c r="EW587" s="159"/>
      <c r="EX587" s="159"/>
      <c r="EY587" s="159"/>
      <c r="EZ587" s="159"/>
      <c r="FA587" s="159"/>
      <c r="FB587" s="159"/>
      <c r="FC587" s="159"/>
      <c r="FD587" s="159"/>
      <c r="FE587" s="159"/>
      <c r="FF587" s="159"/>
      <c r="FG587" s="159"/>
      <c r="FH587" s="159"/>
      <c r="FI587" s="159"/>
      <c r="FJ587" s="159"/>
      <c r="FK587" s="159"/>
      <c r="FL587" s="159"/>
      <c r="FM587" s="159"/>
      <c r="FN587" s="159"/>
      <c r="FO587" s="159"/>
      <c r="FP587" s="159"/>
      <c r="FQ587" s="159"/>
      <c r="FR587" s="159"/>
      <c r="FS587" s="159"/>
      <c r="FT587" s="159"/>
      <c r="FU587" s="159"/>
      <c r="FV587" s="159"/>
      <c r="FW587" s="159"/>
      <c r="FX587" s="159"/>
      <c r="FY587" s="159"/>
      <c r="FZ587" s="159"/>
      <c r="GA587" s="159"/>
      <c r="GB587" s="159"/>
      <c r="GC587" s="159"/>
      <c r="GD587" s="159"/>
      <c r="GE587" s="159"/>
      <c r="GF587" s="159"/>
      <c r="GG587" s="159"/>
      <c r="GH587" s="159"/>
    </row>
    <row r="588" customFormat="false" ht="12.75" hidden="false" customHeight="false" outlineLevel="0" collapsed="false">
      <c r="A588" s="168"/>
      <c r="B588" s="149"/>
      <c r="C588" s="149"/>
      <c r="D588" s="149"/>
      <c r="E588" s="149"/>
      <c r="F588" s="149"/>
      <c r="G588" s="149"/>
      <c r="H588" s="148"/>
      <c r="I588" s="170"/>
      <c r="R588" s="148"/>
      <c r="S588" s="158"/>
      <c r="T588" s="159"/>
      <c r="U588" s="159"/>
      <c r="V588" s="159"/>
      <c r="W588" s="159"/>
      <c r="X588" s="159"/>
      <c r="Y588" s="159"/>
      <c r="Z588" s="159"/>
      <c r="AA588" s="159"/>
      <c r="AB588" s="159"/>
      <c r="AC588" s="159"/>
      <c r="AD588" s="159"/>
      <c r="AE588" s="159"/>
      <c r="AF588" s="159"/>
      <c r="AG588" s="159"/>
      <c r="AH588" s="159"/>
      <c r="AI588" s="159"/>
      <c r="AJ588" s="159"/>
      <c r="AK588" s="159"/>
      <c r="AL588" s="159"/>
      <c r="AM588" s="159"/>
      <c r="AN588" s="159"/>
      <c r="AO588" s="159"/>
      <c r="AP588" s="159"/>
      <c r="AQ588" s="159"/>
      <c r="AR588" s="159"/>
      <c r="AS588" s="159"/>
      <c r="AT588" s="159"/>
      <c r="AU588" s="159"/>
      <c r="AV588" s="159"/>
      <c r="AW588" s="159"/>
      <c r="AX588" s="159"/>
      <c r="AY588" s="159"/>
      <c r="AZ588" s="159"/>
      <c r="BA588" s="159"/>
      <c r="BB588" s="159"/>
      <c r="BC588" s="159"/>
      <c r="BD588" s="159"/>
      <c r="BE588" s="159"/>
      <c r="BF588" s="159"/>
      <c r="BG588" s="159"/>
      <c r="BH588" s="159"/>
      <c r="BI588" s="159"/>
      <c r="BJ588" s="159"/>
      <c r="BK588" s="159"/>
      <c r="BL588" s="159"/>
      <c r="BM588" s="159"/>
      <c r="BN588" s="159"/>
      <c r="BO588" s="159"/>
      <c r="BP588" s="159"/>
      <c r="BQ588" s="159"/>
      <c r="BR588" s="159"/>
      <c r="BS588" s="159"/>
      <c r="BT588" s="159"/>
      <c r="BU588" s="159"/>
      <c r="BV588" s="159"/>
      <c r="BW588" s="159"/>
      <c r="BX588" s="159"/>
      <c r="BY588" s="159"/>
      <c r="BZ588" s="159"/>
      <c r="CA588" s="159"/>
      <c r="CB588" s="159"/>
      <c r="CC588" s="159"/>
      <c r="CD588" s="159"/>
      <c r="CE588" s="159"/>
      <c r="CF588" s="159"/>
      <c r="CG588" s="159"/>
      <c r="CH588" s="159"/>
      <c r="CI588" s="159"/>
      <c r="CJ588" s="159"/>
      <c r="CK588" s="159"/>
      <c r="CL588" s="159"/>
      <c r="CM588" s="159"/>
      <c r="CN588" s="159"/>
      <c r="CO588" s="159"/>
      <c r="CP588" s="159"/>
      <c r="CQ588" s="159"/>
      <c r="CR588" s="159"/>
      <c r="CS588" s="159"/>
      <c r="CT588" s="159"/>
      <c r="CU588" s="159"/>
      <c r="CV588" s="159"/>
      <c r="CW588" s="159"/>
      <c r="CX588" s="159"/>
      <c r="CY588" s="159"/>
      <c r="CZ588" s="159"/>
      <c r="DA588" s="159"/>
      <c r="DB588" s="159"/>
      <c r="DC588" s="159"/>
      <c r="DD588" s="159"/>
      <c r="DE588" s="159"/>
      <c r="DF588" s="159"/>
      <c r="DG588" s="159"/>
      <c r="DH588" s="159"/>
      <c r="DI588" s="159"/>
      <c r="DJ588" s="159"/>
      <c r="DK588" s="159"/>
      <c r="DL588" s="159"/>
      <c r="DM588" s="159"/>
      <c r="DN588" s="159"/>
      <c r="DO588" s="159"/>
      <c r="DP588" s="159"/>
      <c r="DQ588" s="159"/>
      <c r="DR588" s="159"/>
      <c r="DS588" s="159"/>
      <c r="DT588" s="159"/>
      <c r="DU588" s="159"/>
      <c r="DV588" s="159"/>
      <c r="DW588" s="159"/>
      <c r="DX588" s="159"/>
      <c r="DY588" s="159"/>
      <c r="DZ588" s="159"/>
      <c r="EA588" s="159"/>
      <c r="EB588" s="159"/>
      <c r="EC588" s="159"/>
      <c r="ED588" s="159"/>
      <c r="EE588" s="159"/>
      <c r="EF588" s="159"/>
      <c r="EG588" s="159"/>
      <c r="EH588" s="159"/>
      <c r="EI588" s="159"/>
      <c r="EJ588" s="159"/>
      <c r="EK588" s="159"/>
      <c r="EL588" s="159"/>
      <c r="EM588" s="159"/>
      <c r="EN588" s="159"/>
      <c r="EO588" s="159"/>
      <c r="EP588" s="159"/>
      <c r="EQ588" s="159"/>
      <c r="ER588" s="159"/>
      <c r="ES588" s="159"/>
      <c r="ET588" s="159"/>
      <c r="EU588" s="159"/>
      <c r="EV588" s="159"/>
      <c r="EW588" s="159"/>
      <c r="EX588" s="159"/>
      <c r="EY588" s="159"/>
      <c r="EZ588" s="159"/>
      <c r="FA588" s="159"/>
      <c r="FB588" s="159"/>
      <c r="FC588" s="159"/>
      <c r="FD588" s="159"/>
      <c r="FE588" s="159"/>
      <c r="FF588" s="159"/>
      <c r="FG588" s="159"/>
      <c r="FH588" s="159"/>
      <c r="FI588" s="159"/>
      <c r="FJ588" s="159"/>
      <c r="FK588" s="159"/>
      <c r="FL588" s="159"/>
      <c r="FM588" s="159"/>
      <c r="FN588" s="159"/>
      <c r="FO588" s="159"/>
      <c r="FP588" s="159"/>
      <c r="FQ588" s="159"/>
      <c r="FR588" s="159"/>
      <c r="FS588" s="159"/>
      <c r="FT588" s="159"/>
      <c r="FU588" s="159"/>
      <c r="FV588" s="159"/>
      <c r="FW588" s="159"/>
      <c r="FX588" s="159"/>
      <c r="FY588" s="159"/>
      <c r="FZ588" s="159"/>
      <c r="GA588" s="159"/>
      <c r="GB588" s="159"/>
      <c r="GC588" s="159"/>
      <c r="GD588" s="159"/>
      <c r="GE588" s="159"/>
      <c r="GF588" s="159"/>
      <c r="GG588" s="159"/>
      <c r="GH588" s="159"/>
    </row>
    <row r="589" customFormat="false" ht="12.75" hidden="false" customHeight="false" outlineLevel="0" collapsed="false">
      <c r="A589" s="168"/>
      <c r="B589" s="149"/>
      <c r="C589" s="149"/>
      <c r="D589" s="149"/>
      <c r="E589" s="149"/>
      <c r="F589" s="149"/>
      <c r="G589" s="149"/>
      <c r="H589" s="148"/>
      <c r="I589" s="170"/>
      <c r="R589" s="148"/>
      <c r="S589" s="158"/>
      <c r="T589" s="159"/>
      <c r="U589" s="159"/>
      <c r="V589" s="159"/>
      <c r="W589" s="159"/>
      <c r="X589" s="159"/>
      <c r="Y589" s="159"/>
      <c r="Z589" s="159"/>
      <c r="AA589" s="159"/>
      <c r="AB589" s="159"/>
      <c r="AC589" s="159"/>
      <c r="AD589" s="159"/>
      <c r="AE589" s="159"/>
      <c r="AF589" s="159"/>
      <c r="AG589" s="159"/>
      <c r="AH589" s="159"/>
      <c r="AI589" s="159"/>
      <c r="AJ589" s="159"/>
      <c r="AK589" s="159"/>
      <c r="AL589" s="159"/>
      <c r="AM589" s="159"/>
      <c r="AN589" s="159"/>
      <c r="AO589" s="159"/>
      <c r="AP589" s="159"/>
      <c r="AQ589" s="159"/>
      <c r="AR589" s="159"/>
      <c r="AS589" s="159"/>
      <c r="AT589" s="159"/>
      <c r="AU589" s="159"/>
      <c r="AV589" s="159"/>
      <c r="AW589" s="159"/>
      <c r="AX589" s="159"/>
      <c r="AY589" s="159"/>
      <c r="AZ589" s="159"/>
      <c r="BA589" s="159"/>
      <c r="BB589" s="159"/>
      <c r="BC589" s="159"/>
      <c r="BD589" s="159"/>
      <c r="BE589" s="159"/>
      <c r="BF589" s="159"/>
      <c r="BG589" s="159"/>
      <c r="BH589" s="159"/>
      <c r="BI589" s="159"/>
      <c r="BJ589" s="159"/>
      <c r="BK589" s="159"/>
      <c r="BL589" s="159"/>
      <c r="BM589" s="159"/>
      <c r="BN589" s="159"/>
      <c r="BO589" s="159"/>
      <c r="BP589" s="159"/>
      <c r="BQ589" s="159"/>
      <c r="BR589" s="159"/>
      <c r="BS589" s="159"/>
      <c r="BT589" s="159"/>
      <c r="BU589" s="159"/>
      <c r="BV589" s="159"/>
      <c r="BW589" s="159"/>
      <c r="BX589" s="159"/>
      <c r="BY589" s="159"/>
      <c r="BZ589" s="159"/>
      <c r="CA589" s="159"/>
      <c r="CB589" s="159"/>
      <c r="CC589" s="159"/>
      <c r="CD589" s="159"/>
      <c r="CE589" s="159"/>
      <c r="CF589" s="159"/>
      <c r="CG589" s="159"/>
      <c r="CH589" s="159"/>
      <c r="CI589" s="159"/>
      <c r="CJ589" s="159"/>
      <c r="CK589" s="159"/>
      <c r="CL589" s="159"/>
      <c r="CM589" s="159"/>
      <c r="CN589" s="159"/>
      <c r="CO589" s="159"/>
      <c r="CP589" s="159"/>
      <c r="CQ589" s="159"/>
      <c r="CR589" s="159"/>
      <c r="CS589" s="159"/>
      <c r="CT589" s="159"/>
      <c r="CU589" s="159"/>
      <c r="CV589" s="159"/>
      <c r="CW589" s="159"/>
      <c r="CX589" s="159"/>
      <c r="CY589" s="159"/>
      <c r="CZ589" s="159"/>
      <c r="DA589" s="159"/>
      <c r="DB589" s="159"/>
      <c r="DC589" s="159"/>
      <c r="DD589" s="159"/>
      <c r="DE589" s="159"/>
      <c r="DF589" s="159"/>
      <c r="DG589" s="159"/>
      <c r="DH589" s="159"/>
      <c r="DI589" s="159"/>
      <c r="DJ589" s="159"/>
      <c r="DK589" s="159"/>
      <c r="DL589" s="159"/>
      <c r="DM589" s="159"/>
      <c r="DN589" s="159"/>
      <c r="DO589" s="159"/>
      <c r="DP589" s="159"/>
      <c r="DQ589" s="159"/>
      <c r="DR589" s="159"/>
      <c r="DS589" s="159"/>
      <c r="DT589" s="159"/>
      <c r="DU589" s="159"/>
      <c r="DV589" s="159"/>
      <c r="DW589" s="159"/>
      <c r="DX589" s="159"/>
      <c r="DY589" s="159"/>
      <c r="DZ589" s="159"/>
      <c r="EA589" s="159"/>
      <c r="EB589" s="159"/>
      <c r="EC589" s="159"/>
      <c r="ED589" s="159"/>
      <c r="EE589" s="159"/>
      <c r="EF589" s="159"/>
      <c r="EG589" s="159"/>
      <c r="EH589" s="159"/>
      <c r="EI589" s="159"/>
      <c r="EJ589" s="159"/>
      <c r="EK589" s="159"/>
      <c r="EL589" s="159"/>
      <c r="EM589" s="159"/>
      <c r="EN589" s="159"/>
      <c r="EO589" s="159"/>
      <c r="EP589" s="159"/>
      <c r="EQ589" s="159"/>
      <c r="ER589" s="159"/>
      <c r="ES589" s="159"/>
      <c r="ET589" s="159"/>
      <c r="EU589" s="159"/>
      <c r="EV589" s="159"/>
      <c r="EW589" s="159"/>
      <c r="EX589" s="159"/>
      <c r="EY589" s="159"/>
      <c r="EZ589" s="159"/>
      <c r="FA589" s="159"/>
      <c r="FB589" s="159"/>
      <c r="FC589" s="159"/>
      <c r="FD589" s="159"/>
      <c r="FE589" s="159"/>
      <c r="FF589" s="159"/>
      <c r="FG589" s="159"/>
      <c r="FH589" s="159"/>
      <c r="FI589" s="159"/>
      <c r="FJ589" s="159"/>
      <c r="FK589" s="159"/>
      <c r="FL589" s="159"/>
      <c r="FM589" s="159"/>
      <c r="FN589" s="159"/>
      <c r="FO589" s="159"/>
      <c r="FP589" s="159"/>
      <c r="FQ589" s="159"/>
      <c r="FR589" s="159"/>
      <c r="FS589" s="159"/>
      <c r="FT589" s="159"/>
      <c r="FU589" s="159"/>
      <c r="FV589" s="159"/>
      <c r="FW589" s="159"/>
      <c r="FX589" s="159"/>
      <c r="FY589" s="159"/>
      <c r="FZ589" s="159"/>
      <c r="GA589" s="159"/>
      <c r="GB589" s="159"/>
      <c r="GC589" s="159"/>
      <c r="GD589" s="159"/>
      <c r="GE589" s="159"/>
      <c r="GF589" s="159"/>
      <c r="GG589" s="159"/>
      <c r="GH589" s="159"/>
    </row>
    <row r="590" customFormat="false" ht="12.75" hidden="false" customHeight="false" outlineLevel="0" collapsed="false">
      <c r="A590" s="168"/>
      <c r="B590" s="149"/>
      <c r="C590" s="149"/>
      <c r="D590" s="149"/>
      <c r="E590" s="149"/>
      <c r="F590" s="149"/>
      <c r="G590" s="149"/>
      <c r="H590" s="148"/>
      <c r="I590" s="170"/>
      <c r="R590" s="148"/>
      <c r="S590" s="158"/>
      <c r="T590" s="159"/>
      <c r="U590" s="159"/>
      <c r="V590" s="159"/>
      <c r="W590" s="159"/>
      <c r="X590" s="159"/>
      <c r="Y590" s="159"/>
      <c r="Z590" s="159"/>
      <c r="AA590" s="159"/>
      <c r="AB590" s="159"/>
      <c r="AC590" s="159"/>
      <c r="AD590" s="159"/>
      <c r="AE590" s="159"/>
      <c r="AF590" s="159"/>
      <c r="AG590" s="159"/>
      <c r="AH590" s="159"/>
      <c r="AI590" s="159"/>
      <c r="AJ590" s="159"/>
      <c r="AK590" s="159"/>
      <c r="AL590" s="159"/>
      <c r="AM590" s="159"/>
      <c r="AN590" s="159"/>
      <c r="AO590" s="159"/>
      <c r="AP590" s="159"/>
      <c r="AQ590" s="159"/>
      <c r="AR590" s="159"/>
      <c r="AS590" s="159"/>
      <c r="AT590" s="159"/>
      <c r="AU590" s="159"/>
      <c r="AV590" s="159"/>
      <c r="AW590" s="159"/>
      <c r="AX590" s="159"/>
      <c r="AY590" s="159"/>
      <c r="AZ590" s="159"/>
      <c r="BA590" s="159"/>
      <c r="BB590" s="159"/>
      <c r="BC590" s="159"/>
      <c r="BD590" s="159"/>
      <c r="BE590" s="159"/>
      <c r="BF590" s="159"/>
      <c r="BG590" s="159"/>
      <c r="BH590" s="159"/>
      <c r="BI590" s="159"/>
      <c r="BJ590" s="159"/>
      <c r="BK590" s="159"/>
      <c r="BL590" s="159"/>
      <c r="BM590" s="159"/>
      <c r="BN590" s="159"/>
      <c r="BO590" s="159"/>
      <c r="BP590" s="159"/>
      <c r="BQ590" s="159"/>
      <c r="BR590" s="159"/>
      <c r="BS590" s="159"/>
      <c r="BT590" s="159"/>
      <c r="BU590" s="159"/>
      <c r="BV590" s="159"/>
      <c r="BW590" s="159"/>
      <c r="BX590" s="159"/>
      <c r="BY590" s="159"/>
      <c r="BZ590" s="159"/>
      <c r="CA590" s="159"/>
      <c r="CB590" s="159"/>
      <c r="CC590" s="159"/>
      <c r="CD590" s="159"/>
      <c r="CE590" s="159"/>
      <c r="CF590" s="159"/>
      <c r="CG590" s="159"/>
      <c r="CH590" s="159"/>
      <c r="CI590" s="159"/>
      <c r="CJ590" s="159"/>
      <c r="CK590" s="159"/>
      <c r="CL590" s="159"/>
      <c r="CM590" s="159"/>
      <c r="CN590" s="159"/>
      <c r="CO590" s="159"/>
      <c r="CP590" s="159"/>
      <c r="CQ590" s="159"/>
      <c r="CR590" s="159"/>
      <c r="CS590" s="159"/>
      <c r="CT590" s="159"/>
      <c r="CU590" s="159"/>
      <c r="CV590" s="159"/>
      <c r="CW590" s="159"/>
      <c r="CX590" s="159"/>
      <c r="CY590" s="159"/>
      <c r="CZ590" s="159"/>
      <c r="DA590" s="159"/>
      <c r="DB590" s="159"/>
      <c r="DC590" s="159"/>
      <c r="DD590" s="159"/>
      <c r="DE590" s="159"/>
      <c r="DF590" s="159"/>
      <c r="DG590" s="159"/>
      <c r="DH590" s="159"/>
      <c r="DI590" s="159"/>
      <c r="DJ590" s="159"/>
      <c r="DK590" s="159"/>
      <c r="DL590" s="159"/>
      <c r="DM590" s="159"/>
      <c r="DN590" s="159"/>
      <c r="DO590" s="159"/>
      <c r="DP590" s="159"/>
      <c r="DQ590" s="159"/>
      <c r="DR590" s="159"/>
      <c r="DS590" s="159"/>
      <c r="DT590" s="159"/>
      <c r="DU590" s="159"/>
      <c r="DV590" s="159"/>
      <c r="DW590" s="159"/>
      <c r="DX590" s="159"/>
      <c r="DY590" s="159"/>
      <c r="DZ590" s="159"/>
      <c r="EA590" s="159"/>
      <c r="EB590" s="159"/>
      <c r="EC590" s="159"/>
      <c r="ED590" s="159"/>
      <c r="EE590" s="159"/>
      <c r="EF590" s="159"/>
      <c r="EG590" s="159"/>
      <c r="EH590" s="159"/>
      <c r="EI590" s="159"/>
      <c r="EJ590" s="159"/>
      <c r="EK590" s="159"/>
      <c r="EL590" s="159"/>
      <c r="EM590" s="159"/>
      <c r="EN590" s="159"/>
      <c r="EO590" s="159"/>
      <c r="EP590" s="159"/>
      <c r="EQ590" s="159"/>
      <c r="ER590" s="159"/>
      <c r="ES590" s="159"/>
      <c r="ET590" s="159"/>
      <c r="EU590" s="159"/>
      <c r="EV590" s="159"/>
      <c r="EW590" s="159"/>
      <c r="EX590" s="159"/>
      <c r="EY590" s="159"/>
      <c r="EZ590" s="159"/>
      <c r="FA590" s="159"/>
      <c r="FB590" s="159"/>
      <c r="FC590" s="159"/>
      <c r="FD590" s="159"/>
      <c r="FE590" s="159"/>
      <c r="FF590" s="159"/>
      <c r="FG590" s="159"/>
      <c r="FH590" s="159"/>
      <c r="FI590" s="159"/>
      <c r="FJ590" s="159"/>
      <c r="FK590" s="159"/>
      <c r="FL590" s="159"/>
      <c r="FM590" s="159"/>
      <c r="FN590" s="159"/>
      <c r="FO590" s="159"/>
      <c r="FP590" s="159"/>
      <c r="FQ590" s="159"/>
      <c r="FR590" s="159"/>
      <c r="FS590" s="159"/>
      <c r="FT590" s="159"/>
      <c r="FU590" s="159"/>
      <c r="FV590" s="159"/>
      <c r="FW590" s="159"/>
      <c r="FX590" s="159"/>
      <c r="FY590" s="159"/>
      <c r="FZ590" s="159"/>
      <c r="GA590" s="159"/>
      <c r="GB590" s="159"/>
      <c r="GC590" s="159"/>
      <c r="GD590" s="159"/>
      <c r="GE590" s="159"/>
      <c r="GF590" s="159"/>
      <c r="GG590" s="159"/>
      <c r="GH590" s="159"/>
    </row>
    <row r="591" customFormat="false" ht="12.75" hidden="false" customHeight="false" outlineLevel="0" collapsed="false">
      <c r="A591" s="168"/>
      <c r="B591" s="149"/>
      <c r="C591" s="149"/>
      <c r="D591" s="149"/>
      <c r="E591" s="149"/>
      <c r="F591" s="149"/>
      <c r="G591" s="149"/>
      <c r="H591" s="148"/>
      <c r="I591" s="170"/>
      <c r="R591" s="148"/>
      <c r="S591" s="158"/>
      <c r="T591" s="159"/>
      <c r="U591" s="159"/>
      <c r="V591" s="159"/>
      <c r="W591" s="159"/>
      <c r="X591" s="159"/>
      <c r="Y591" s="159"/>
      <c r="Z591" s="159"/>
      <c r="AA591" s="159"/>
      <c r="AB591" s="159"/>
      <c r="AC591" s="159"/>
      <c r="AD591" s="159"/>
      <c r="AE591" s="159"/>
      <c r="AF591" s="159"/>
      <c r="AG591" s="159"/>
      <c r="AH591" s="159"/>
      <c r="AI591" s="159"/>
      <c r="AJ591" s="159"/>
      <c r="AK591" s="159"/>
      <c r="AL591" s="159"/>
      <c r="AM591" s="159"/>
      <c r="AN591" s="159"/>
      <c r="AO591" s="159"/>
      <c r="AP591" s="159"/>
      <c r="AQ591" s="159"/>
      <c r="AR591" s="159"/>
      <c r="AS591" s="159"/>
      <c r="AT591" s="159"/>
      <c r="AU591" s="159"/>
      <c r="AV591" s="159"/>
      <c r="AW591" s="159"/>
      <c r="AX591" s="159"/>
      <c r="AY591" s="159"/>
      <c r="AZ591" s="159"/>
      <c r="BA591" s="159"/>
      <c r="BB591" s="159"/>
      <c r="BC591" s="159"/>
      <c r="BD591" s="159"/>
      <c r="BE591" s="159"/>
      <c r="BF591" s="159"/>
      <c r="BG591" s="159"/>
      <c r="BH591" s="159"/>
      <c r="BI591" s="159"/>
      <c r="BJ591" s="159"/>
      <c r="BK591" s="159"/>
      <c r="BL591" s="159"/>
      <c r="BM591" s="159"/>
      <c r="BN591" s="159"/>
      <c r="BO591" s="159"/>
      <c r="BP591" s="159"/>
      <c r="BQ591" s="159"/>
      <c r="BR591" s="159"/>
      <c r="BS591" s="159"/>
      <c r="BT591" s="159"/>
      <c r="BU591" s="159"/>
      <c r="BV591" s="159"/>
      <c r="BW591" s="159"/>
      <c r="BX591" s="159"/>
      <c r="BY591" s="159"/>
      <c r="BZ591" s="159"/>
      <c r="CA591" s="159"/>
      <c r="CB591" s="159"/>
      <c r="CC591" s="159"/>
      <c r="CD591" s="159"/>
      <c r="CE591" s="159"/>
      <c r="CF591" s="159"/>
      <c r="CG591" s="159"/>
      <c r="CH591" s="159"/>
      <c r="CI591" s="159"/>
      <c r="CJ591" s="159"/>
      <c r="CK591" s="159"/>
      <c r="CL591" s="159"/>
      <c r="CM591" s="159"/>
      <c r="CN591" s="159"/>
      <c r="CO591" s="159"/>
      <c r="CP591" s="159"/>
      <c r="CQ591" s="159"/>
      <c r="CR591" s="159"/>
      <c r="CS591" s="159"/>
      <c r="CT591" s="159"/>
      <c r="CU591" s="159"/>
      <c r="CV591" s="159"/>
      <c r="CW591" s="159"/>
      <c r="CX591" s="159"/>
      <c r="CY591" s="159"/>
      <c r="CZ591" s="159"/>
      <c r="DA591" s="159"/>
      <c r="DB591" s="159"/>
      <c r="DC591" s="159"/>
      <c r="DD591" s="159"/>
      <c r="DE591" s="159"/>
      <c r="DF591" s="159"/>
      <c r="DG591" s="159"/>
      <c r="DH591" s="159"/>
      <c r="DI591" s="159"/>
      <c r="DJ591" s="159"/>
      <c r="DK591" s="159"/>
      <c r="DL591" s="159"/>
      <c r="DM591" s="159"/>
      <c r="DN591" s="159"/>
      <c r="DO591" s="159"/>
      <c r="DP591" s="159"/>
      <c r="DQ591" s="159"/>
      <c r="DR591" s="159"/>
      <c r="DS591" s="159"/>
      <c r="DT591" s="159"/>
      <c r="DU591" s="159"/>
      <c r="DV591" s="159"/>
      <c r="DW591" s="159"/>
      <c r="DX591" s="159"/>
      <c r="DY591" s="159"/>
      <c r="DZ591" s="159"/>
      <c r="EA591" s="159"/>
      <c r="EB591" s="159"/>
      <c r="EC591" s="159"/>
      <c r="ED591" s="159"/>
      <c r="EE591" s="159"/>
      <c r="EF591" s="159"/>
      <c r="EG591" s="159"/>
      <c r="EH591" s="159"/>
      <c r="EI591" s="159"/>
      <c r="EJ591" s="159"/>
      <c r="EK591" s="159"/>
      <c r="EL591" s="159"/>
      <c r="EM591" s="159"/>
      <c r="EN591" s="159"/>
      <c r="EO591" s="159"/>
      <c r="EP591" s="159"/>
      <c r="EQ591" s="159"/>
      <c r="ER591" s="159"/>
      <c r="ES591" s="159"/>
      <c r="ET591" s="159"/>
      <c r="EU591" s="159"/>
      <c r="EV591" s="159"/>
      <c r="EW591" s="159"/>
      <c r="EX591" s="159"/>
      <c r="EY591" s="159"/>
      <c r="EZ591" s="159"/>
      <c r="FA591" s="159"/>
      <c r="FB591" s="159"/>
      <c r="FC591" s="159"/>
      <c r="FD591" s="159"/>
      <c r="FE591" s="159"/>
      <c r="FF591" s="159"/>
      <c r="FG591" s="159"/>
      <c r="FH591" s="159"/>
      <c r="FI591" s="159"/>
      <c r="FJ591" s="159"/>
      <c r="FK591" s="159"/>
      <c r="FL591" s="159"/>
      <c r="FM591" s="159"/>
      <c r="FN591" s="159"/>
      <c r="FO591" s="159"/>
      <c r="FP591" s="159"/>
      <c r="FQ591" s="159"/>
      <c r="FR591" s="159"/>
      <c r="FS591" s="159"/>
      <c r="FT591" s="159"/>
      <c r="FU591" s="159"/>
      <c r="FV591" s="159"/>
      <c r="FW591" s="159"/>
      <c r="FX591" s="159"/>
      <c r="FY591" s="159"/>
      <c r="FZ591" s="159"/>
      <c r="GA591" s="159"/>
      <c r="GB591" s="159"/>
      <c r="GC591" s="159"/>
      <c r="GD591" s="159"/>
      <c r="GE591" s="159"/>
      <c r="GF591" s="159"/>
      <c r="GG591" s="159"/>
      <c r="GH591" s="159"/>
    </row>
    <row r="592" customFormat="false" ht="12.75" hidden="false" customHeight="false" outlineLevel="0" collapsed="false">
      <c r="A592" s="168"/>
      <c r="B592" s="149"/>
      <c r="C592" s="149"/>
      <c r="D592" s="149"/>
      <c r="E592" s="149"/>
      <c r="F592" s="149"/>
      <c r="G592" s="149"/>
      <c r="H592" s="148"/>
      <c r="I592" s="170"/>
      <c r="R592" s="148"/>
      <c r="S592" s="158"/>
      <c r="T592" s="159"/>
      <c r="U592" s="159"/>
      <c r="V592" s="159"/>
      <c r="W592" s="159"/>
      <c r="X592" s="159"/>
      <c r="Y592" s="159"/>
      <c r="Z592" s="159"/>
      <c r="AA592" s="159"/>
      <c r="AB592" s="159"/>
      <c r="AC592" s="159"/>
      <c r="AD592" s="159"/>
      <c r="AE592" s="159"/>
      <c r="AF592" s="159"/>
      <c r="AG592" s="159"/>
      <c r="AH592" s="159"/>
      <c r="AI592" s="159"/>
      <c r="AJ592" s="159"/>
      <c r="AK592" s="159"/>
      <c r="AL592" s="159"/>
      <c r="AM592" s="159"/>
      <c r="AN592" s="159"/>
      <c r="AO592" s="159"/>
      <c r="AP592" s="159"/>
      <c r="AQ592" s="159"/>
      <c r="AR592" s="159"/>
      <c r="AS592" s="159"/>
      <c r="AT592" s="159"/>
      <c r="AU592" s="159"/>
      <c r="AV592" s="159"/>
      <c r="AW592" s="159"/>
      <c r="AX592" s="159"/>
      <c r="AY592" s="159"/>
      <c r="AZ592" s="159"/>
      <c r="BA592" s="159"/>
      <c r="BB592" s="159"/>
      <c r="BC592" s="159"/>
      <c r="BD592" s="159"/>
      <c r="BE592" s="159"/>
      <c r="BF592" s="159"/>
      <c r="BG592" s="159"/>
      <c r="BH592" s="159"/>
      <c r="BI592" s="159"/>
      <c r="BJ592" s="159"/>
      <c r="BK592" s="159"/>
      <c r="BL592" s="159"/>
      <c r="BM592" s="159"/>
      <c r="BN592" s="159"/>
      <c r="BO592" s="159"/>
      <c r="BP592" s="159"/>
      <c r="BQ592" s="159"/>
      <c r="BR592" s="159"/>
      <c r="BS592" s="159"/>
      <c r="BT592" s="159"/>
      <c r="BU592" s="159"/>
      <c r="BV592" s="159"/>
      <c r="BW592" s="159"/>
      <c r="BX592" s="159"/>
      <c r="BY592" s="159"/>
      <c r="BZ592" s="159"/>
      <c r="CA592" s="159"/>
      <c r="CB592" s="159"/>
      <c r="CC592" s="159"/>
      <c r="CD592" s="159"/>
      <c r="CE592" s="159"/>
      <c r="CF592" s="159"/>
      <c r="CG592" s="159"/>
      <c r="CH592" s="159"/>
      <c r="CI592" s="159"/>
      <c r="CJ592" s="159"/>
      <c r="CK592" s="159"/>
      <c r="CL592" s="159"/>
      <c r="CM592" s="159"/>
      <c r="CN592" s="159"/>
      <c r="CO592" s="159"/>
      <c r="CP592" s="159"/>
      <c r="CQ592" s="159"/>
      <c r="CR592" s="159"/>
      <c r="CS592" s="159"/>
      <c r="CT592" s="159"/>
      <c r="CU592" s="159"/>
      <c r="CV592" s="159"/>
      <c r="CW592" s="159"/>
      <c r="CX592" s="159"/>
      <c r="CY592" s="159"/>
      <c r="CZ592" s="159"/>
      <c r="DA592" s="159"/>
      <c r="DB592" s="159"/>
      <c r="DC592" s="159"/>
      <c r="DD592" s="159"/>
      <c r="DE592" s="159"/>
      <c r="DF592" s="159"/>
      <c r="DG592" s="159"/>
      <c r="DH592" s="159"/>
      <c r="DI592" s="159"/>
      <c r="DJ592" s="159"/>
      <c r="DK592" s="159"/>
      <c r="DL592" s="159"/>
      <c r="DM592" s="159"/>
      <c r="DN592" s="159"/>
      <c r="DO592" s="159"/>
      <c r="DP592" s="159"/>
      <c r="DQ592" s="159"/>
      <c r="DR592" s="159"/>
      <c r="DS592" s="159"/>
      <c r="DT592" s="159"/>
      <c r="DU592" s="159"/>
      <c r="DV592" s="159"/>
      <c r="DW592" s="159"/>
      <c r="DX592" s="159"/>
      <c r="DY592" s="159"/>
      <c r="DZ592" s="159"/>
      <c r="EA592" s="159"/>
      <c r="EB592" s="159"/>
      <c r="EC592" s="159"/>
      <c r="ED592" s="159"/>
      <c r="EE592" s="159"/>
      <c r="EF592" s="159"/>
      <c r="EG592" s="159"/>
      <c r="EH592" s="159"/>
      <c r="EI592" s="159"/>
      <c r="EJ592" s="159"/>
      <c r="EK592" s="159"/>
      <c r="EL592" s="159"/>
      <c r="EM592" s="159"/>
      <c r="EN592" s="159"/>
      <c r="EO592" s="159"/>
      <c r="EP592" s="159"/>
      <c r="EQ592" s="159"/>
      <c r="ER592" s="159"/>
      <c r="ES592" s="159"/>
      <c r="ET592" s="159"/>
      <c r="EU592" s="159"/>
      <c r="EV592" s="159"/>
      <c r="EW592" s="159"/>
      <c r="EX592" s="159"/>
      <c r="EY592" s="159"/>
      <c r="EZ592" s="159"/>
      <c r="FA592" s="159"/>
      <c r="FB592" s="159"/>
      <c r="FC592" s="159"/>
      <c r="FD592" s="159"/>
      <c r="FE592" s="159"/>
      <c r="FF592" s="159"/>
      <c r="FG592" s="159"/>
      <c r="FH592" s="159"/>
      <c r="FI592" s="159"/>
      <c r="FJ592" s="159"/>
      <c r="FK592" s="159"/>
      <c r="FL592" s="159"/>
      <c r="FM592" s="159"/>
      <c r="FN592" s="159"/>
      <c r="FO592" s="159"/>
      <c r="FP592" s="159"/>
      <c r="FQ592" s="159"/>
      <c r="FR592" s="159"/>
      <c r="FS592" s="159"/>
      <c r="FT592" s="159"/>
      <c r="FU592" s="159"/>
      <c r="FV592" s="159"/>
      <c r="FW592" s="159"/>
      <c r="FX592" s="159"/>
      <c r="FY592" s="159"/>
      <c r="FZ592" s="159"/>
      <c r="GA592" s="159"/>
      <c r="GB592" s="159"/>
      <c r="GC592" s="159"/>
      <c r="GD592" s="159"/>
      <c r="GE592" s="159"/>
      <c r="GF592" s="159"/>
      <c r="GG592" s="159"/>
      <c r="GH592" s="159"/>
    </row>
    <row r="593" customFormat="false" ht="12.75" hidden="false" customHeight="false" outlineLevel="0" collapsed="false">
      <c r="A593" s="168"/>
      <c r="B593" s="149"/>
      <c r="C593" s="149"/>
      <c r="D593" s="149"/>
      <c r="E593" s="149"/>
      <c r="F593" s="149"/>
      <c r="G593" s="149"/>
      <c r="H593" s="148"/>
      <c r="I593" s="170"/>
      <c r="R593" s="148"/>
      <c r="S593" s="158"/>
      <c r="T593" s="159"/>
      <c r="U593" s="159"/>
      <c r="V593" s="159"/>
      <c r="W593" s="159"/>
      <c r="X593" s="159"/>
      <c r="Y593" s="159"/>
      <c r="Z593" s="159"/>
      <c r="AA593" s="159"/>
      <c r="AB593" s="159"/>
      <c r="AC593" s="159"/>
      <c r="AD593" s="159"/>
      <c r="AE593" s="159"/>
      <c r="AF593" s="159"/>
      <c r="AG593" s="159"/>
      <c r="AH593" s="159"/>
      <c r="AI593" s="159"/>
      <c r="AJ593" s="159"/>
      <c r="AK593" s="159"/>
      <c r="AL593" s="159"/>
      <c r="AM593" s="159"/>
      <c r="AN593" s="159"/>
      <c r="AO593" s="159"/>
      <c r="AP593" s="159"/>
      <c r="AQ593" s="159"/>
      <c r="AR593" s="159"/>
      <c r="AS593" s="159"/>
      <c r="AT593" s="159"/>
      <c r="AU593" s="159"/>
      <c r="AV593" s="159"/>
      <c r="AW593" s="159"/>
      <c r="AX593" s="159"/>
      <c r="AY593" s="159"/>
      <c r="AZ593" s="159"/>
      <c r="BA593" s="159"/>
      <c r="BB593" s="159"/>
      <c r="BC593" s="159"/>
      <c r="BD593" s="159"/>
      <c r="BE593" s="159"/>
      <c r="BF593" s="159"/>
      <c r="BG593" s="159"/>
      <c r="BH593" s="159"/>
      <c r="BI593" s="159"/>
      <c r="BJ593" s="159"/>
      <c r="BK593" s="159"/>
      <c r="BL593" s="159"/>
      <c r="BM593" s="159"/>
      <c r="BN593" s="159"/>
      <c r="BO593" s="159"/>
      <c r="BP593" s="159"/>
      <c r="BQ593" s="159"/>
      <c r="BR593" s="159"/>
      <c r="BS593" s="159"/>
      <c r="BT593" s="159"/>
      <c r="BU593" s="159"/>
      <c r="BV593" s="159"/>
      <c r="BW593" s="159"/>
      <c r="BX593" s="159"/>
      <c r="BY593" s="159"/>
      <c r="BZ593" s="159"/>
      <c r="CA593" s="159"/>
      <c r="CB593" s="159"/>
      <c r="CC593" s="159"/>
      <c r="CD593" s="159"/>
      <c r="CE593" s="159"/>
      <c r="CF593" s="159"/>
      <c r="CG593" s="159"/>
      <c r="CH593" s="159"/>
      <c r="CI593" s="159"/>
      <c r="CJ593" s="159"/>
      <c r="CK593" s="159"/>
      <c r="CL593" s="159"/>
      <c r="CM593" s="159"/>
      <c r="CN593" s="159"/>
      <c r="CO593" s="159"/>
      <c r="CP593" s="159"/>
      <c r="CQ593" s="159"/>
      <c r="CR593" s="159"/>
      <c r="CS593" s="159"/>
      <c r="CT593" s="159"/>
      <c r="CU593" s="159"/>
      <c r="CV593" s="159"/>
      <c r="CW593" s="159"/>
      <c r="CX593" s="159"/>
      <c r="CY593" s="159"/>
      <c r="CZ593" s="159"/>
      <c r="DA593" s="159"/>
      <c r="DB593" s="159"/>
      <c r="DC593" s="159"/>
      <c r="DD593" s="159"/>
      <c r="DE593" s="159"/>
      <c r="DF593" s="159"/>
      <c r="DG593" s="159"/>
      <c r="DH593" s="159"/>
      <c r="DI593" s="159"/>
      <c r="DJ593" s="159"/>
      <c r="DK593" s="159"/>
      <c r="DL593" s="159"/>
      <c r="DM593" s="159"/>
      <c r="DN593" s="159"/>
      <c r="DO593" s="159"/>
      <c r="DP593" s="159"/>
      <c r="DQ593" s="159"/>
      <c r="DR593" s="159"/>
      <c r="DS593" s="159"/>
      <c r="DT593" s="159"/>
      <c r="DU593" s="159"/>
      <c r="DV593" s="159"/>
      <c r="DW593" s="159"/>
      <c r="DX593" s="159"/>
      <c r="DY593" s="159"/>
      <c r="DZ593" s="159"/>
      <c r="EA593" s="159"/>
      <c r="EB593" s="159"/>
      <c r="EC593" s="159"/>
      <c r="ED593" s="159"/>
      <c r="EE593" s="159"/>
      <c r="EF593" s="159"/>
      <c r="EG593" s="159"/>
      <c r="EH593" s="159"/>
      <c r="EI593" s="159"/>
      <c r="EJ593" s="159"/>
      <c r="EK593" s="159"/>
      <c r="EL593" s="159"/>
      <c r="EM593" s="159"/>
      <c r="EN593" s="159"/>
      <c r="EO593" s="159"/>
      <c r="EP593" s="159"/>
      <c r="EQ593" s="159"/>
      <c r="ER593" s="159"/>
      <c r="ES593" s="159"/>
      <c r="ET593" s="159"/>
      <c r="EU593" s="159"/>
      <c r="EV593" s="159"/>
      <c r="EW593" s="159"/>
      <c r="EX593" s="159"/>
      <c r="EY593" s="159"/>
      <c r="EZ593" s="159"/>
      <c r="FA593" s="159"/>
      <c r="FB593" s="159"/>
      <c r="FC593" s="159"/>
      <c r="FD593" s="159"/>
      <c r="FE593" s="159"/>
      <c r="FF593" s="159"/>
      <c r="FG593" s="159"/>
      <c r="FH593" s="159"/>
      <c r="FI593" s="159"/>
      <c r="FJ593" s="159"/>
      <c r="FK593" s="159"/>
      <c r="FL593" s="159"/>
      <c r="FM593" s="159"/>
      <c r="FN593" s="159"/>
      <c r="FO593" s="159"/>
      <c r="FP593" s="159"/>
      <c r="FQ593" s="159"/>
      <c r="FR593" s="159"/>
      <c r="FS593" s="159"/>
      <c r="FT593" s="159"/>
      <c r="FU593" s="159"/>
      <c r="FV593" s="159"/>
      <c r="FW593" s="159"/>
      <c r="FX593" s="159"/>
      <c r="FY593" s="159"/>
      <c r="FZ593" s="159"/>
      <c r="GA593" s="159"/>
      <c r="GB593" s="159"/>
      <c r="GC593" s="159"/>
      <c r="GD593" s="159"/>
      <c r="GE593" s="159"/>
      <c r="GF593" s="159"/>
      <c r="GG593" s="159"/>
      <c r="GH593" s="159"/>
    </row>
    <row r="594" customFormat="false" ht="12.75" hidden="false" customHeight="false" outlineLevel="0" collapsed="false">
      <c r="A594" s="168"/>
      <c r="B594" s="149"/>
      <c r="C594" s="149"/>
      <c r="D594" s="149"/>
      <c r="E594" s="149"/>
      <c r="F594" s="149"/>
      <c r="G594" s="149"/>
      <c r="H594" s="148"/>
      <c r="I594" s="170"/>
      <c r="R594" s="148"/>
      <c r="S594" s="158"/>
      <c r="T594" s="159"/>
      <c r="U594" s="159"/>
      <c r="V594" s="159"/>
      <c r="W594" s="159"/>
      <c r="X594" s="159"/>
      <c r="Y594" s="159"/>
      <c r="Z594" s="159"/>
      <c r="AA594" s="159"/>
      <c r="AB594" s="159"/>
      <c r="AC594" s="159"/>
      <c r="AD594" s="159"/>
      <c r="AE594" s="159"/>
      <c r="AF594" s="159"/>
      <c r="AG594" s="159"/>
      <c r="AH594" s="159"/>
      <c r="AI594" s="159"/>
      <c r="AJ594" s="159"/>
      <c r="AK594" s="159"/>
      <c r="AL594" s="159"/>
      <c r="AM594" s="159"/>
      <c r="AN594" s="159"/>
      <c r="AO594" s="159"/>
      <c r="AP594" s="159"/>
      <c r="AQ594" s="159"/>
      <c r="AR594" s="159"/>
      <c r="AS594" s="159"/>
      <c r="AT594" s="159"/>
      <c r="AU594" s="159"/>
      <c r="AV594" s="159"/>
      <c r="AW594" s="159"/>
      <c r="AX594" s="159"/>
      <c r="AY594" s="159"/>
      <c r="AZ594" s="159"/>
      <c r="BA594" s="159"/>
      <c r="BB594" s="159"/>
      <c r="BC594" s="159"/>
      <c r="BD594" s="159"/>
      <c r="BE594" s="159"/>
      <c r="BF594" s="159"/>
      <c r="BG594" s="159"/>
      <c r="BH594" s="159"/>
      <c r="BI594" s="159"/>
      <c r="BJ594" s="159"/>
      <c r="BK594" s="159"/>
      <c r="BL594" s="159"/>
      <c r="BM594" s="159"/>
      <c r="BN594" s="159"/>
      <c r="BO594" s="159"/>
      <c r="BP594" s="159"/>
      <c r="BQ594" s="159"/>
      <c r="BR594" s="159"/>
      <c r="BS594" s="159"/>
      <c r="BT594" s="159"/>
      <c r="BU594" s="159"/>
      <c r="BV594" s="159"/>
      <c r="BW594" s="159"/>
      <c r="BX594" s="159"/>
      <c r="BY594" s="159"/>
      <c r="BZ594" s="159"/>
      <c r="CA594" s="159"/>
      <c r="CB594" s="159"/>
      <c r="CC594" s="159"/>
      <c r="CD594" s="159"/>
      <c r="CE594" s="159"/>
      <c r="CF594" s="159"/>
      <c r="CG594" s="159"/>
      <c r="CH594" s="159"/>
      <c r="CI594" s="159"/>
      <c r="CJ594" s="159"/>
      <c r="CK594" s="159"/>
      <c r="CL594" s="159"/>
      <c r="CM594" s="159"/>
      <c r="CN594" s="159"/>
      <c r="CO594" s="159"/>
      <c r="CP594" s="159"/>
      <c r="CQ594" s="159"/>
      <c r="CR594" s="159"/>
      <c r="CS594" s="159"/>
      <c r="CT594" s="159"/>
      <c r="CU594" s="159"/>
      <c r="CV594" s="159"/>
      <c r="CW594" s="159"/>
      <c r="CX594" s="159"/>
      <c r="CY594" s="159"/>
      <c r="CZ594" s="159"/>
      <c r="DA594" s="159"/>
      <c r="DB594" s="159"/>
      <c r="DC594" s="159"/>
      <c r="DD594" s="159"/>
      <c r="DE594" s="159"/>
      <c r="DF594" s="159"/>
      <c r="DG594" s="159"/>
      <c r="DH594" s="159"/>
      <c r="DI594" s="159"/>
      <c r="DJ594" s="159"/>
      <c r="DK594" s="159"/>
      <c r="DL594" s="159"/>
      <c r="DM594" s="159"/>
      <c r="DN594" s="159"/>
      <c r="DO594" s="159"/>
      <c r="DP594" s="159"/>
      <c r="DQ594" s="159"/>
      <c r="DR594" s="159"/>
      <c r="DS594" s="159"/>
      <c r="DT594" s="159"/>
      <c r="DU594" s="159"/>
      <c r="DV594" s="159"/>
      <c r="DW594" s="159"/>
      <c r="DX594" s="159"/>
      <c r="DY594" s="159"/>
      <c r="DZ594" s="159"/>
      <c r="EA594" s="159"/>
      <c r="EB594" s="159"/>
      <c r="EC594" s="159"/>
      <c r="ED594" s="159"/>
      <c r="EE594" s="159"/>
      <c r="EF594" s="159"/>
      <c r="EG594" s="159"/>
      <c r="EH594" s="159"/>
      <c r="EI594" s="159"/>
      <c r="EJ594" s="159"/>
      <c r="EK594" s="159"/>
      <c r="EL594" s="159"/>
      <c r="EM594" s="159"/>
      <c r="EN594" s="159"/>
      <c r="EO594" s="159"/>
      <c r="EP594" s="159"/>
      <c r="EQ594" s="159"/>
      <c r="ER594" s="159"/>
      <c r="ES594" s="159"/>
      <c r="ET594" s="159"/>
      <c r="EU594" s="159"/>
      <c r="EV594" s="159"/>
      <c r="EW594" s="159"/>
      <c r="EX594" s="159"/>
      <c r="EY594" s="159"/>
      <c r="EZ594" s="159"/>
      <c r="FA594" s="159"/>
      <c r="FB594" s="159"/>
      <c r="FC594" s="159"/>
      <c r="FD594" s="159"/>
      <c r="FE594" s="159"/>
      <c r="FF594" s="159"/>
      <c r="FG594" s="159"/>
      <c r="FH594" s="159"/>
      <c r="FI594" s="159"/>
      <c r="FJ594" s="159"/>
      <c r="FK594" s="159"/>
      <c r="FL594" s="159"/>
      <c r="FM594" s="159"/>
      <c r="FN594" s="159"/>
      <c r="FO594" s="159"/>
      <c r="FP594" s="159"/>
      <c r="FQ594" s="159"/>
      <c r="FR594" s="159"/>
      <c r="FS594" s="159"/>
      <c r="FT594" s="159"/>
      <c r="FU594" s="159"/>
      <c r="FV594" s="159"/>
      <c r="FW594" s="159"/>
      <c r="FX594" s="159"/>
      <c r="FY594" s="159"/>
      <c r="FZ594" s="159"/>
      <c r="GA594" s="159"/>
      <c r="GB594" s="159"/>
      <c r="GC594" s="159"/>
      <c r="GD594" s="159"/>
      <c r="GE594" s="159"/>
      <c r="GF594" s="159"/>
      <c r="GG594" s="159"/>
      <c r="GH594" s="159"/>
    </row>
    <row r="595" customFormat="false" ht="12.75" hidden="false" customHeight="false" outlineLevel="0" collapsed="false">
      <c r="A595" s="168"/>
      <c r="B595" s="149"/>
      <c r="C595" s="149"/>
      <c r="D595" s="149"/>
      <c r="E595" s="149"/>
      <c r="F595" s="149"/>
      <c r="G595" s="149"/>
      <c r="H595" s="148"/>
      <c r="I595" s="170"/>
      <c r="R595" s="148"/>
      <c r="S595" s="158"/>
      <c r="T595" s="159"/>
      <c r="U595" s="159"/>
      <c r="V595" s="159"/>
      <c r="W595" s="159"/>
      <c r="X595" s="159"/>
      <c r="Y595" s="159"/>
      <c r="Z595" s="159"/>
      <c r="AA595" s="159"/>
      <c r="AB595" s="159"/>
      <c r="AC595" s="159"/>
      <c r="AD595" s="159"/>
      <c r="AE595" s="159"/>
      <c r="AF595" s="159"/>
      <c r="AG595" s="159"/>
      <c r="AH595" s="159"/>
      <c r="AI595" s="159"/>
      <c r="AJ595" s="159"/>
      <c r="AK595" s="159"/>
      <c r="AL595" s="159"/>
      <c r="AM595" s="159"/>
      <c r="AN595" s="159"/>
      <c r="AO595" s="159"/>
      <c r="AP595" s="159"/>
      <c r="AQ595" s="159"/>
      <c r="AR595" s="159"/>
      <c r="AS595" s="159"/>
      <c r="AT595" s="159"/>
      <c r="AU595" s="159"/>
      <c r="AV595" s="159"/>
      <c r="AW595" s="159"/>
      <c r="AX595" s="159"/>
      <c r="AY595" s="159"/>
      <c r="AZ595" s="159"/>
      <c r="BA595" s="159"/>
      <c r="BB595" s="159"/>
      <c r="BC595" s="159"/>
      <c r="BD595" s="159"/>
      <c r="BE595" s="159"/>
      <c r="BF595" s="159"/>
      <c r="BG595" s="159"/>
      <c r="BH595" s="159"/>
      <c r="BI595" s="159"/>
      <c r="BJ595" s="159"/>
      <c r="BK595" s="159"/>
      <c r="BL595" s="159"/>
      <c r="BM595" s="159"/>
      <c r="BN595" s="159"/>
      <c r="BO595" s="159"/>
      <c r="BP595" s="159"/>
      <c r="BQ595" s="159"/>
      <c r="BR595" s="159"/>
      <c r="BS595" s="159"/>
      <c r="BT595" s="159"/>
      <c r="BU595" s="159"/>
      <c r="BV595" s="159"/>
      <c r="BW595" s="159"/>
      <c r="BX595" s="159"/>
      <c r="BY595" s="159"/>
      <c r="BZ595" s="159"/>
      <c r="CA595" s="159"/>
      <c r="CB595" s="159"/>
      <c r="CC595" s="159"/>
      <c r="CD595" s="159"/>
      <c r="CE595" s="159"/>
      <c r="CF595" s="159"/>
      <c r="CG595" s="159"/>
      <c r="CH595" s="159"/>
      <c r="CI595" s="159"/>
      <c r="CJ595" s="159"/>
      <c r="CK595" s="159"/>
      <c r="CL595" s="159"/>
      <c r="CM595" s="159"/>
      <c r="CN595" s="159"/>
      <c r="CO595" s="159"/>
      <c r="CP595" s="159"/>
      <c r="CQ595" s="159"/>
      <c r="CR595" s="159"/>
      <c r="CS595" s="159"/>
      <c r="CT595" s="159"/>
      <c r="CU595" s="159"/>
      <c r="CV595" s="159"/>
      <c r="CW595" s="159"/>
      <c r="CX595" s="159"/>
      <c r="CY595" s="159"/>
      <c r="CZ595" s="159"/>
      <c r="DA595" s="159"/>
      <c r="DB595" s="159"/>
      <c r="DC595" s="159"/>
      <c r="DD595" s="159"/>
      <c r="DE595" s="159"/>
      <c r="DF595" s="159"/>
      <c r="DG595" s="159"/>
      <c r="DH595" s="159"/>
      <c r="DI595" s="159"/>
      <c r="DJ595" s="159"/>
      <c r="DK595" s="159"/>
      <c r="DL595" s="159"/>
      <c r="DM595" s="159"/>
      <c r="DN595" s="159"/>
      <c r="DO595" s="159"/>
      <c r="DP595" s="159"/>
      <c r="DQ595" s="159"/>
      <c r="DR595" s="159"/>
      <c r="DS595" s="159"/>
      <c r="DT595" s="159"/>
      <c r="DU595" s="159"/>
      <c r="DV595" s="159"/>
      <c r="DW595" s="159"/>
      <c r="DX595" s="159"/>
      <c r="DY595" s="159"/>
      <c r="DZ595" s="159"/>
      <c r="EA595" s="159"/>
      <c r="EB595" s="159"/>
      <c r="EC595" s="159"/>
      <c r="ED595" s="159"/>
      <c r="EE595" s="159"/>
      <c r="EF595" s="159"/>
      <c r="EG595" s="159"/>
      <c r="EH595" s="159"/>
      <c r="EI595" s="159"/>
      <c r="EJ595" s="159"/>
      <c r="EK595" s="159"/>
      <c r="EL595" s="159"/>
      <c r="EM595" s="159"/>
      <c r="EN595" s="159"/>
      <c r="EO595" s="159"/>
      <c r="EP595" s="159"/>
      <c r="EQ595" s="159"/>
      <c r="ER595" s="159"/>
      <c r="ES595" s="159"/>
      <c r="ET595" s="159"/>
      <c r="EU595" s="159"/>
      <c r="EV595" s="159"/>
      <c r="EW595" s="159"/>
      <c r="EX595" s="159"/>
      <c r="EY595" s="159"/>
      <c r="EZ595" s="159"/>
      <c r="FA595" s="159"/>
      <c r="FB595" s="159"/>
      <c r="FC595" s="159"/>
      <c r="FD595" s="159"/>
      <c r="FE595" s="159"/>
      <c r="FF595" s="159"/>
      <c r="FG595" s="159"/>
      <c r="FH595" s="159"/>
      <c r="FI595" s="159"/>
      <c r="FJ595" s="159"/>
      <c r="FK595" s="159"/>
      <c r="FL595" s="159"/>
      <c r="FM595" s="159"/>
      <c r="FN595" s="159"/>
      <c r="FO595" s="159"/>
      <c r="FP595" s="159"/>
      <c r="FQ595" s="159"/>
      <c r="FR595" s="159"/>
      <c r="FS595" s="159"/>
      <c r="FT595" s="159"/>
      <c r="FU595" s="159"/>
      <c r="FV595" s="159"/>
      <c r="FW595" s="159"/>
      <c r="FX595" s="159"/>
      <c r="FY595" s="159"/>
      <c r="FZ595" s="159"/>
      <c r="GA595" s="159"/>
      <c r="GB595" s="159"/>
      <c r="GC595" s="159"/>
      <c r="GD595" s="159"/>
      <c r="GE595" s="159"/>
      <c r="GF595" s="159"/>
      <c r="GG595" s="159"/>
      <c r="GH595" s="159"/>
    </row>
    <row r="596" customFormat="false" ht="12.75" hidden="false" customHeight="false" outlineLevel="0" collapsed="false">
      <c r="A596" s="168"/>
      <c r="B596" s="149"/>
      <c r="C596" s="149"/>
      <c r="D596" s="149"/>
      <c r="E596" s="149"/>
      <c r="F596" s="149"/>
      <c r="G596" s="149"/>
      <c r="H596" s="148"/>
      <c r="I596" s="170"/>
      <c r="R596" s="148"/>
      <c r="S596" s="158"/>
      <c r="T596" s="159"/>
      <c r="U596" s="159"/>
      <c r="V596" s="159"/>
      <c r="W596" s="159"/>
      <c r="X596" s="159"/>
      <c r="Y596" s="159"/>
      <c r="Z596" s="159"/>
      <c r="AA596" s="159"/>
      <c r="AB596" s="159"/>
      <c r="AC596" s="159"/>
      <c r="AD596" s="159"/>
      <c r="AE596" s="159"/>
      <c r="AF596" s="159"/>
      <c r="AG596" s="159"/>
      <c r="AH596" s="159"/>
      <c r="AI596" s="159"/>
      <c r="AJ596" s="159"/>
      <c r="AK596" s="159"/>
      <c r="AL596" s="159"/>
      <c r="AM596" s="159"/>
      <c r="AN596" s="159"/>
      <c r="AO596" s="159"/>
      <c r="AP596" s="159"/>
      <c r="AQ596" s="159"/>
      <c r="AR596" s="159"/>
      <c r="AS596" s="159"/>
      <c r="AT596" s="159"/>
      <c r="AU596" s="159"/>
      <c r="AV596" s="159"/>
      <c r="AW596" s="159"/>
      <c r="AX596" s="159"/>
      <c r="AY596" s="159"/>
      <c r="AZ596" s="159"/>
      <c r="BA596" s="159"/>
      <c r="BB596" s="159"/>
      <c r="BC596" s="159"/>
      <c r="BD596" s="159"/>
      <c r="BE596" s="159"/>
      <c r="BF596" s="159"/>
      <c r="BG596" s="159"/>
      <c r="BH596" s="159"/>
      <c r="BI596" s="159"/>
      <c r="BJ596" s="159"/>
      <c r="BK596" s="159"/>
      <c r="BL596" s="159"/>
      <c r="BM596" s="159"/>
      <c r="BN596" s="159"/>
      <c r="BO596" s="159"/>
      <c r="BP596" s="159"/>
      <c r="BQ596" s="159"/>
      <c r="BR596" s="159"/>
      <c r="BS596" s="159"/>
      <c r="BT596" s="159"/>
      <c r="BU596" s="159"/>
      <c r="BV596" s="159"/>
      <c r="BW596" s="159"/>
      <c r="BX596" s="159"/>
      <c r="BY596" s="159"/>
      <c r="BZ596" s="159"/>
      <c r="CA596" s="159"/>
      <c r="CB596" s="159"/>
      <c r="CC596" s="159"/>
      <c r="CD596" s="159"/>
      <c r="CE596" s="159"/>
      <c r="CF596" s="159"/>
      <c r="CG596" s="159"/>
      <c r="CH596" s="159"/>
      <c r="CI596" s="159"/>
      <c r="CJ596" s="159"/>
      <c r="CK596" s="159"/>
      <c r="CL596" s="159"/>
      <c r="CM596" s="159"/>
      <c r="CN596" s="159"/>
      <c r="CO596" s="159"/>
      <c r="CP596" s="159"/>
      <c r="CQ596" s="159"/>
      <c r="CR596" s="159"/>
      <c r="CS596" s="159"/>
      <c r="CT596" s="159"/>
      <c r="CU596" s="159"/>
      <c r="CV596" s="159"/>
      <c r="CW596" s="159"/>
      <c r="CX596" s="159"/>
      <c r="CY596" s="159"/>
      <c r="CZ596" s="159"/>
      <c r="DA596" s="159"/>
      <c r="DB596" s="159"/>
      <c r="DC596" s="159"/>
      <c r="DD596" s="159"/>
      <c r="DE596" s="159"/>
      <c r="DF596" s="159"/>
      <c r="DG596" s="159"/>
      <c r="DH596" s="159"/>
      <c r="DI596" s="159"/>
      <c r="DJ596" s="159"/>
      <c r="DK596" s="159"/>
      <c r="DL596" s="159"/>
      <c r="DM596" s="159"/>
      <c r="DN596" s="159"/>
      <c r="DO596" s="159"/>
      <c r="DP596" s="159"/>
      <c r="DQ596" s="159"/>
      <c r="DR596" s="159"/>
      <c r="DS596" s="159"/>
      <c r="DT596" s="159"/>
      <c r="DU596" s="159"/>
      <c r="DV596" s="159"/>
      <c r="DW596" s="159"/>
      <c r="DX596" s="159"/>
      <c r="DY596" s="159"/>
      <c r="DZ596" s="159"/>
      <c r="EA596" s="159"/>
      <c r="EB596" s="159"/>
      <c r="EC596" s="159"/>
      <c r="ED596" s="159"/>
      <c r="EE596" s="159"/>
      <c r="EF596" s="159"/>
      <c r="EG596" s="159"/>
      <c r="EH596" s="159"/>
      <c r="EI596" s="159"/>
      <c r="EJ596" s="159"/>
      <c r="EK596" s="159"/>
      <c r="EL596" s="159"/>
      <c r="EM596" s="159"/>
      <c r="EN596" s="159"/>
      <c r="EO596" s="159"/>
      <c r="EP596" s="159"/>
      <c r="EQ596" s="159"/>
      <c r="ER596" s="159"/>
      <c r="ES596" s="159"/>
      <c r="ET596" s="159"/>
      <c r="EU596" s="159"/>
      <c r="EV596" s="159"/>
      <c r="EW596" s="159"/>
      <c r="EX596" s="159"/>
      <c r="EY596" s="159"/>
      <c r="EZ596" s="159"/>
      <c r="FA596" s="159"/>
      <c r="FB596" s="159"/>
      <c r="FC596" s="159"/>
      <c r="FD596" s="159"/>
      <c r="FE596" s="159"/>
      <c r="FF596" s="159"/>
      <c r="FG596" s="159"/>
      <c r="FH596" s="159"/>
      <c r="FI596" s="159"/>
      <c r="FJ596" s="159"/>
      <c r="FK596" s="159"/>
      <c r="FL596" s="159"/>
      <c r="FM596" s="159"/>
      <c r="FN596" s="159"/>
      <c r="FO596" s="159"/>
      <c r="FP596" s="159"/>
      <c r="FQ596" s="159"/>
      <c r="FR596" s="159"/>
      <c r="FS596" s="159"/>
      <c r="FT596" s="159"/>
      <c r="FU596" s="159"/>
      <c r="FV596" s="159"/>
      <c r="FW596" s="159"/>
      <c r="FX596" s="159"/>
      <c r="FY596" s="159"/>
      <c r="FZ596" s="159"/>
      <c r="GA596" s="159"/>
      <c r="GB596" s="159"/>
      <c r="GC596" s="159"/>
      <c r="GD596" s="159"/>
      <c r="GE596" s="159"/>
      <c r="GF596" s="159"/>
      <c r="GG596" s="159"/>
      <c r="GH596" s="159"/>
    </row>
    <row r="597" customFormat="false" ht="12.75" hidden="false" customHeight="false" outlineLevel="0" collapsed="false">
      <c r="A597" s="168"/>
      <c r="B597" s="149"/>
      <c r="C597" s="149"/>
      <c r="D597" s="149"/>
      <c r="E597" s="149"/>
      <c r="F597" s="149"/>
      <c r="G597" s="149"/>
      <c r="H597" s="148"/>
      <c r="I597" s="170"/>
      <c r="R597" s="148"/>
      <c r="S597" s="158"/>
      <c r="T597" s="159"/>
      <c r="U597" s="159"/>
      <c r="V597" s="159"/>
      <c r="W597" s="159"/>
      <c r="X597" s="159"/>
      <c r="Y597" s="159"/>
      <c r="Z597" s="159"/>
      <c r="AA597" s="159"/>
      <c r="AB597" s="159"/>
      <c r="AC597" s="159"/>
      <c r="AD597" s="159"/>
      <c r="AE597" s="159"/>
      <c r="AF597" s="159"/>
      <c r="AG597" s="159"/>
      <c r="AH597" s="159"/>
      <c r="AI597" s="159"/>
      <c r="AJ597" s="159"/>
      <c r="AK597" s="159"/>
      <c r="AL597" s="159"/>
      <c r="AM597" s="159"/>
      <c r="AN597" s="159"/>
      <c r="AO597" s="159"/>
      <c r="AP597" s="159"/>
      <c r="AQ597" s="159"/>
      <c r="AR597" s="159"/>
      <c r="AS597" s="159"/>
      <c r="AT597" s="159"/>
      <c r="AU597" s="159"/>
      <c r="AV597" s="159"/>
      <c r="AW597" s="159"/>
      <c r="AX597" s="159"/>
      <c r="AY597" s="159"/>
      <c r="AZ597" s="159"/>
      <c r="BA597" s="159"/>
      <c r="BB597" s="159"/>
      <c r="BC597" s="159"/>
      <c r="BD597" s="159"/>
      <c r="BE597" s="159"/>
      <c r="BF597" s="159"/>
      <c r="BG597" s="159"/>
      <c r="BH597" s="159"/>
      <c r="BI597" s="159"/>
      <c r="BJ597" s="159"/>
      <c r="BK597" s="159"/>
      <c r="BL597" s="159"/>
      <c r="BM597" s="159"/>
      <c r="BN597" s="159"/>
      <c r="BO597" s="159"/>
      <c r="BP597" s="159"/>
      <c r="BQ597" s="159"/>
      <c r="BR597" s="159"/>
      <c r="BS597" s="159"/>
      <c r="BT597" s="159"/>
      <c r="BU597" s="159"/>
      <c r="BV597" s="159"/>
      <c r="BW597" s="159"/>
      <c r="BX597" s="159"/>
      <c r="BY597" s="159"/>
      <c r="BZ597" s="159"/>
      <c r="CA597" s="159"/>
      <c r="CB597" s="159"/>
      <c r="CC597" s="159"/>
      <c r="CD597" s="159"/>
      <c r="CE597" s="159"/>
      <c r="CF597" s="159"/>
      <c r="CG597" s="159"/>
      <c r="CH597" s="159"/>
      <c r="CI597" s="159"/>
      <c r="CJ597" s="159"/>
      <c r="CK597" s="159"/>
      <c r="CL597" s="159"/>
      <c r="CM597" s="159"/>
      <c r="CN597" s="159"/>
      <c r="CO597" s="159"/>
      <c r="CP597" s="159"/>
      <c r="CQ597" s="159"/>
      <c r="CR597" s="159"/>
      <c r="CS597" s="159"/>
      <c r="CT597" s="159"/>
      <c r="CU597" s="159"/>
      <c r="CV597" s="159"/>
      <c r="CW597" s="159"/>
      <c r="CX597" s="159"/>
      <c r="CY597" s="159"/>
      <c r="CZ597" s="159"/>
      <c r="DA597" s="159"/>
      <c r="DB597" s="159"/>
      <c r="DC597" s="159"/>
      <c r="DD597" s="159"/>
      <c r="DE597" s="159"/>
      <c r="DF597" s="159"/>
      <c r="DG597" s="159"/>
      <c r="DH597" s="159"/>
      <c r="DI597" s="159"/>
      <c r="DJ597" s="159"/>
      <c r="DK597" s="159"/>
      <c r="DL597" s="159"/>
      <c r="DM597" s="159"/>
      <c r="DN597" s="159"/>
      <c r="DO597" s="159"/>
      <c r="DP597" s="159"/>
      <c r="DQ597" s="159"/>
      <c r="DR597" s="159"/>
      <c r="DS597" s="159"/>
      <c r="DT597" s="159"/>
      <c r="DU597" s="159"/>
      <c r="DV597" s="159"/>
      <c r="DW597" s="159"/>
      <c r="DX597" s="159"/>
      <c r="DY597" s="159"/>
      <c r="DZ597" s="159"/>
      <c r="EA597" s="159"/>
      <c r="EB597" s="159"/>
      <c r="EC597" s="159"/>
      <c r="ED597" s="159"/>
      <c r="EE597" s="159"/>
      <c r="EF597" s="159"/>
      <c r="EG597" s="159"/>
      <c r="EH597" s="159"/>
      <c r="EI597" s="159"/>
      <c r="EJ597" s="159"/>
      <c r="EK597" s="159"/>
      <c r="EL597" s="159"/>
      <c r="EM597" s="159"/>
      <c r="EN597" s="159"/>
      <c r="EO597" s="159"/>
      <c r="EP597" s="159"/>
      <c r="EQ597" s="159"/>
      <c r="ER597" s="159"/>
      <c r="ES597" s="159"/>
      <c r="ET597" s="159"/>
      <c r="EU597" s="159"/>
      <c r="EV597" s="159"/>
      <c r="EW597" s="159"/>
      <c r="EX597" s="159"/>
      <c r="EY597" s="159"/>
      <c r="EZ597" s="159"/>
      <c r="FA597" s="159"/>
      <c r="FB597" s="159"/>
      <c r="FC597" s="159"/>
      <c r="FD597" s="159"/>
      <c r="FE597" s="159"/>
      <c r="FF597" s="159"/>
      <c r="FG597" s="159"/>
      <c r="FH597" s="159"/>
      <c r="FI597" s="159"/>
      <c r="FJ597" s="159"/>
      <c r="FK597" s="159"/>
      <c r="FL597" s="159"/>
      <c r="FM597" s="159"/>
      <c r="FN597" s="159"/>
      <c r="FO597" s="159"/>
      <c r="FP597" s="159"/>
      <c r="FQ597" s="159"/>
      <c r="FR597" s="159"/>
      <c r="FS597" s="159"/>
      <c r="FT597" s="159"/>
      <c r="FU597" s="159"/>
      <c r="FV597" s="159"/>
      <c r="FW597" s="159"/>
      <c r="FX597" s="159"/>
      <c r="FY597" s="159"/>
      <c r="FZ597" s="159"/>
      <c r="GA597" s="159"/>
      <c r="GB597" s="159"/>
      <c r="GC597" s="159"/>
      <c r="GD597" s="159"/>
      <c r="GE597" s="159"/>
      <c r="GF597" s="159"/>
      <c r="GG597" s="159"/>
      <c r="GH597" s="159"/>
    </row>
    <row r="598" customFormat="false" ht="12.75" hidden="false" customHeight="false" outlineLevel="0" collapsed="false">
      <c r="A598" s="168"/>
      <c r="B598" s="149"/>
      <c r="C598" s="149"/>
      <c r="D598" s="149"/>
      <c r="E598" s="149"/>
      <c r="F598" s="149"/>
      <c r="G598" s="149"/>
      <c r="H598" s="148"/>
      <c r="I598" s="170"/>
      <c r="R598" s="148"/>
      <c r="S598" s="158"/>
      <c r="T598" s="159"/>
      <c r="U598" s="159"/>
      <c r="V598" s="159"/>
      <c r="W598" s="159"/>
      <c r="X598" s="159"/>
      <c r="Y598" s="159"/>
      <c r="Z598" s="159"/>
      <c r="AA598" s="159"/>
      <c r="AB598" s="159"/>
      <c r="AC598" s="159"/>
      <c r="AD598" s="159"/>
      <c r="AE598" s="159"/>
      <c r="AF598" s="159"/>
      <c r="AG598" s="159"/>
      <c r="AH598" s="159"/>
      <c r="AI598" s="159"/>
      <c r="AJ598" s="159"/>
      <c r="AK598" s="159"/>
      <c r="AL598" s="159"/>
      <c r="AM598" s="159"/>
      <c r="AN598" s="159"/>
      <c r="AO598" s="159"/>
      <c r="AP598" s="159"/>
      <c r="AQ598" s="159"/>
      <c r="AR598" s="159"/>
      <c r="AS598" s="159"/>
      <c r="AT598" s="159"/>
      <c r="AU598" s="159"/>
      <c r="AV598" s="159"/>
      <c r="AW598" s="159"/>
      <c r="AX598" s="159"/>
      <c r="AY598" s="159"/>
      <c r="AZ598" s="159"/>
      <c r="BA598" s="159"/>
      <c r="BB598" s="159"/>
      <c r="BC598" s="159"/>
      <c r="BD598" s="159"/>
      <c r="BE598" s="159"/>
      <c r="BF598" s="159"/>
      <c r="BG598" s="159"/>
      <c r="BH598" s="159"/>
      <c r="BI598" s="159"/>
      <c r="BJ598" s="159"/>
      <c r="BK598" s="159"/>
      <c r="BL598" s="159"/>
      <c r="BM598" s="159"/>
      <c r="BN598" s="159"/>
      <c r="BO598" s="159"/>
      <c r="BP598" s="159"/>
      <c r="BQ598" s="159"/>
      <c r="BR598" s="159"/>
      <c r="BS598" s="159"/>
      <c r="BT598" s="159"/>
      <c r="BU598" s="159"/>
      <c r="BV598" s="159"/>
      <c r="BW598" s="159"/>
      <c r="BX598" s="159"/>
      <c r="BY598" s="159"/>
      <c r="BZ598" s="159"/>
      <c r="CA598" s="159"/>
      <c r="CB598" s="159"/>
      <c r="CC598" s="159"/>
      <c r="CD598" s="159"/>
      <c r="CE598" s="159"/>
      <c r="CF598" s="159"/>
      <c r="CG598" s="159"/>
      <c r="CH598" s="159"/>
      <c r="CI598" s="159"/>
      <c r="CJ598" s="159"/>
      <c r="CK598" s="159"/>
      <c r="CL598" s="159"/>
      <c r="CM598" s="159"/>
      <c r="CN598" s="159"/>
      <c r="CO598" s="159"/>
      <c r="CP598" s="159"/>
      <c r="CQ598" s="159"/>
      <c r="CR598" s="159"/>
      <c r="CS598" s="159"/>
      <c r="CT598" s="159"/>
      <c r="CU598" s="159"/>
      <c r="CV598" s="159"/>
      <c r="CW598" s="159"/>
      <c r="CX598" s="159"/>
      <c r="CY598" s="159"/>
      <c r="CZ598" s="159"/>
      <c r="DA598" s="159"/>
      <c r="DB598" s="159"/>
      <c r="DC598" s="159"/>
      <c r="DD598" s="159"/>
      <c r="DE598" s="159"/>
      <c r="DF598" s="159"/>
      <c r="DG598" s="159"/>
      <c r="DH598" s="159"/>
      <c r="DI598" s="159"/>
      <c r="DJ598" s="159"/>
      <c r="DK598" s="159"/>
      <c r="DL598" s="159"/>
      <c r="DM598" s="159"/>
      <c r="DN598" s="159"/>
      <c r="DO598" s="159"/>
      <c r="DP598" s="159"/>
      <c r="DQ598" s="159"/>
      <c r="DR598" s="159"/>
      <c r="DS598" s="159"/>
      <c r="DT598" s="159"/>
      <c r="DU598" s="159"/>
      <c r="DV598" s="159"/>
      <c r="DW598" s="159"/>
      <c r="DX598" s="159"/>
      <c r="DY598" s="159"/>
      <c r="DZ598" s="159"/>
      <c r="EA598" s="159"/>
      <c r="EB598" s="159"/>
      <c r="EC598" s="159"/>
      <c r="ED598" s="159"/>
      <c r="EE598" s="159"/>
      <c r="EF598" s="159"/>
      <c r="EG598" s="159"/>
      <c r="EH598" s="159"/>
      <c r="EI598" s="159"/>
      <c r="EJ598" s="159"/>
      <c r="EK598" s="159"/>
      <c r="EL598" s="159"/>
      <c r="EM598" s="159"/>
      <c r="EN598" s="159"/>
      <c r="EO598" s="159"/>
      <c r="EP598" s="159"/>
      <c r="EQ598" s="159"/>
      <c r="ER598" s="159"/>
      <c r="ES598" s="159"/>
      <c r="ET598" s="159"/>
      <c r="EU598" s="159"/>
      <c r="EV598" s="159"/>
      <c r="EW598" s="159"/>
      <c r="EX598" s="159"/>
      <c r="EY598" s="159"/>
      <c r="EZ598" s="159"/>
      <c r="FA598" s="159"/>
      <c r="FB598" s="159"/>
      <c r="FC598" s="159"/>
      <c r="FD598" s="159"/>
      <c r="FE598" s="159"/>
      <c r="FF598" s="159"/>
      <c r="FG598" s="159"/>
      <c r="FH598" s="159"/>
      <c r="FI598" s="159"/>
      <c r="FJ598" s="159"/>
      <c r="FK598" s="159"/>
      <c r="FL598" s="159"/>
      <c r="FM598" s="159"/>
      <c r="FN598" s="159"/>
      <c r="FO598" s="159"/>
      <c r="FP598" s="159"/>
      <c r="FQ598" s="159"/>
      <c r="FR598" s="159"/>
      <c r="FS598" s="159"/>
      <c r="FT598" s="159"/>
      <c r="FU598" s="159"/>
      <c r="FV598" s="159"/>
      <c r="FW598" s="159"/>
      <c r="FX598" s="159"/>
      <c r="FY598" s="159"/>
      <c r="FZ598" s="159"/>
      <c r="GA598" s="159"/>
      <c r="GB598" s="159"/>
      <c r="GC598" s="159"/>
      <c r="GD598" s="159"/>
      <c r="GE598" s="159"/>
      <c r="GF598" s="159"/>
      <c r="GG598" s="159"/>
      <c r="GH598" s="159"/>
    </row>
    <row r="599" customFormat="false" ht="12.75" hidden="false" customHeight="false" outlineLevel="0" collapsed="false">
      <c r="A599" s="168"/>
      <c r="B599" s="149"/>
      <c r="C599" s="149"/>
      <c r="D599" s="149"/>
      <c r="E599" s="149"/>
      <c r="F599" s="149"/>
      <c r="G599" s="149"/>
      <c r="H599" s="148"/>
      <c r="I599" s="170"/>
      <c r="R599" s="148"/>
      <c r="S599" s="158"/>
      <c r="T599" s="159"/>
      <c r="U599" s="159"/>
      <c r="V599" s="159"/>
      <c r="W599" s="159"/>
      <c r="X599" s="159"/>
      <c r="Y599" s="159"/>
      <c r="Z599" s="159"/>
      <c r="AA599" s="159"/>
      <c r="AB599" s="159"/>
      <c r="AC599" s="159"/>
      <c r="AD599" s="159"/>
      <c r="AE599" s="159"/>
      <c r="AF599" s="159"/>
      <c r="AG599" s="159"/>
      <c r="AH599" s="159"/>
      <c r="AI599" s="159"/>
      <c r="AJ599" s="159"/>
      <c r="AK599" s="159"/>
      <c r="AL599" s="159"/>
      <c r="AM599" s="159"/>
      <c r="AN599" s="159"/>
      <c r="AO599" s="159"/>
      <c r="AP599" s="159"/>
      <c r="AQ599" s="159"/>
      <c r="AR599" s="159"/>
      <c r="AS599" s="159"/>
      <c r="AT599" s="159"/>
      <c r="AU599" s="159"/>
      <c r="AV599" s="159"/>
      <c r="AW599" s="159"/>
      <c r="AX599" s="159"/>
      <c r="AY599" s="159"/>
      <c r="AZ599" s="159"/>
      <c r="BA599" s="159"/>
      <c r="BB599" s="159"/>
      <c r="BC599" s="159"/>
      <c r="BD599" s="159"/>
      <c r="BE599" s="159"/>
      <c r="BF599" s="159"/>
      <c r="BG599" s="159"/>
      <c r="BH599" s="159"/>
      <c r="BI599" s="159"/>
      <c r="BJ599" s="159"/>
      <c r="BK599" s="159"/>
      <c r="BL599" s="159"/>
      <c r="BM599" s="159"/>
      <c r="BN599" s="159"/>
      <c r="BO599" s="159"/>
      <c r="BP599" s="159"/>
      <c r="BQ599" s="159"/>
      <c r="BR599" s="159"/>
      <c r="BS599" s="159"/>
      <c r="BT599" s="159"/>
      <c r="BU599" s="159"/>
      <c r="BV599" s="159"/>
      <c r="BW599" s="159"/>
      <c r="BX599" s="159"/>
      <c r="BY599" s="159"/>
      <c r="BZ599" s="159"/>
      <c r="CA599" s="159"/>
      <c r="CB599" s="159"/>
      <c r="CC599" s="159"/>
      <c r="CD599" s="159"/>
      <c r="CE599" s="159"/>
      <c r="CF599" s="159"/>
      <c r="CG599" s="159"/>
      <c r="CH599" s="159"/>
      <c r="CI599" s="159"/>
      <c r="CJ599" s="159"/>
      <c r="CK599" s="159"/>
      <c r="CL599" s="159"/>
      <c r="CM599" s="159"/>
      <c r="CN599" s="159"/>
      <c r="CO599" s="159"/>
      <c r="CP599" s="159"/>
      <c r="CQ599" s="159"/>
      <c r="CR599" s="159"/>
      <c r="CS599" s="159"/>
      <c r="CT599" s="159"/>
      <c r="CU599" s="159"/>
      <c r="CV599" s="159"/>
      <c r="CW599" s="159"/>
      <c r="CX599" s="159"/>
      <c r="CY599" s="159"/>
      <c r="CZ599" s="159"/>
      <c r="DA599" s="159"/>
      <c r="DB599" s="159"/>
      <c r="DC599" s="159"/>
      <c r="DD599" s="159"/>
      <c r="DE599" s="159"/>
      <c r="DF599" s="159"/>
      <c r="DG599" s="159"/>
      <c r="DH599" s="159"/>
      <c r="DI599" s="159"/>
      <c r="DJ599" s="159"/>
      <c r="DK599" s="159"/>
      <c r="DL599" s="159"/>
      <c r="DM599" s="159"/>
      <c r="DN599" s="159"/>
      <c r="DO599" s="159"/>
      <c r="DP599" s="159"/>
      <c r="DQ599" s="159"/>
      <c r="DR599" s="159"/>
      <c r="DS599" s="159"/>
      <c r="DT599" s="159"/>
      <c r="DU599" s="159"/>
      <c r="DV599" s="159"/>
      <c r="DW599" s="159"/>
      <c r="DX599" s="159"/>
      <c r="DY599" s="159"/>
      <c r="DZ599" s="159"/>
      <c r="EA599" s="159"/>
      <c r="EB599" s="159"/>
      <c r="EC599" s="159"/>
      <c r="ED599" s="159"/>
      <c r="EE599" s="159"/>
      <c r="EF599" s="159"/>
      <c r="EG599" s="159"/>
      <c r="EH599" s="159"/>
      <c r="EI599" s="159"/>
      <c r="EJ599" s="159"/>
      <c r="EK599" s="159"/>
      <c r="EL599" s="159"/>
      <c r="EM599" s="159"/>
      <c r="EN599" s="159"/>
      <c r="EO599" s="159"/>
      <c r="EP599" s="159"/>
      <c r="EQ599" s="159"/>
      <c r="ER599" s="159"/>
      <c r="ES599" s="159"/>
      <c r="ET599" s="159"/>
      <c r="EU599" s="159"/>
      <c r="EV599" s="159"/>
      <c r="EW599" s="159"/>
      <c r="EX599" s="159"/>
      <c r="EY599" s="159"/>
      <c r="EZ599" s="159"/>
      <c r="FA599" s="159"/>
      <c r="FB599" s="159"/>
      <c r="FC599" s="159"/>
      <c r="FD599" s="159"/>
      <c r="FE599" s="159"/>
      <c r="FF599" s="159"/>
      <c r="FG599" s="159"/>
      <c r="FH599" s="159"/>
      <c r="FI599" s="159"/>
      <c r="FJ599" s="159"/>
      <c r="FK599" s="159"/>
      <c r="FL599" s="159"/>
      <c r="FM599" s="159"/>
      <c r="FN599" s="159"/>
      <c r="FO599" s="159"/>
      <c r="FP599" s="159"/>
      <c r="FQ599" s="159"/>
      <c r="FR599" s="159"/>
      <c r="FS599" s="159"/>
      <c r="FT599" s="159"/>
      <c r="FU599" s="159"/>
      <c r="FV599" s="159"/>
      <c r="FW599" s="159"/>
      <c r="FX599" s="159"/>
      <c r="FY599" s="159"/>
      <c r="FZ599" s="159"/>
      <c r="GA599" s="159"/>
      <c r="GB599" s="159"/>
      <c r="GC599" s="159"/>
      <c r="GD599" s="159"/>
      <c r="GE599" s="159"/>
      <c r="GF599" s="159"/>
      <c r="GG599" s="159"/>
      <c r="GH599" s="159"/>
    </row>
    <row r="600" customFormat="false" ht="12.75" hidden="false" customHeight="false" outlineLevel="0" collapsed="false">
      <c r="A600" s="168"/>
      <c r="B600" s="149"/>
      <c r="C600" s="149"/>
      <c r="D600" s="149"/>
      <c r="E600" s="149"/>
      <c r="F600" s="149"/>
      <c r="G600" s="149"/>
      <c r="H600" s="148"/>
      <c r="I600" s="170"/>
      <c r="R600" s="148"/>
      <c r="S600" s="158"/>
      <c r="T600" s="159"/>
      <c r="U600" s="159"/>
      <c r="V600" s="159"/>
      <c r="W600" s="159"/>
      <c r="X600" s="159"/>
      <c r="Y600" s="159"/>
      <c r="Z600" s="159"/>
      <c r="AA600" s="159"/>
      <c r="AB600" s="159"/>
      <c r="AC600" s="159"/>
      <c r="AD600" s="159"/>
      <c r="AE600" s="159"/>
      <c r="AF600" s="159"/>
      <c r="AG600" s="159"/>
      <c r="AH600" s="159"/>
      <c r="AI600" s="159"/>
      <c r="AJ600" s="159"/>
      <c r="AK600" s="159"/>
      <c r="AL600" s="159"/>
      <c r="AM600" s="159"/>
      <c r="AN600" s="159"/>
      <c r="AO600" s="159"/>
      <c r="AP600" s="159"/>
      <c r="AQ600" s="159"/>
      <c r="AR600" s="159"/>
      <c r="AS600" s="159"/>
      <c r="AT600" s="159"/>
      <c r="AU600" s="159"/>
      <c r="AV600" s="159"/>
      <c r="AW600" s="159"/>
      <c r="AX600" s="159"/>
      <c r="AY600" s="159"/>
      <c r="AZ600" s="159"/>
      <c r="BA600" s="159"/>
      <c r="BB600" s="159"/>
      <c r="BC600" s="159"/>
      <c r="BD600" s="159"/>
      <c r="BE600" s="159"/>
      <c r="BF600" s="159"/>
      <c r="BG600" s="159"/>
      <c r="BH600" s="159"/>
      <c r="BI600" s="159"/>
      <c r="BJ600" s="159"/>
      <c r="BK600" s="159"/>
      <c r="BL600" s="159"/>
      <c r="BM600" s="159"/>
      <c r="BN600" s="159"/>
      <c r="BO600" s="159"/>
      <c r="BP600" s="159"/>
      <c r="BQ600" s="159"/>
      <c r="BR600" s="159"/>
      <c r="BS600" s="159"/>
      <c r="BT600" s="159"/>
      <c r="BU600" s="159"/>
      <c r="BV600" s="159"/>
      <c r="BW600" s="159"/>
      <c r="BX600" s="159"/>
      <c r="BY600" s="159"/>
      <c r="BZ600" s="159"/>
      <c r="CA600" s="159"/>
      <c r="CB600" s="159"/>
      <c r="CC600" s="159"/>
      <c r="CD600" s="159"/>
      <c r="CE600" s="159"/>
      <c r="CF600" s="159"/>
      <c r="CG600" s="159"/>
      <c r="CH600" s="159"/>
      <c r="CI600" s="159"/>
      <c r="CJ600" s="159"/>
      <c r="CK600" s="159"/>
      <c r="CL600" s="159"/>
      <c r="CM600" s="159"/>
      <c r="CN600" s="159"/>
      <c r="CO600" s="159"/>
      <c r="CP600" s="159"/>
      <c r="CQ600" s="159"/>
      <c r="CR600" s="159"/>
      <c r="CS600" s="159"/>
      <c r="CT600" s="159"/>
      <c r="CU600" s="159"/>
      <c r="CV600" s="159"/>
      <c r="CW600" s="159"/>
      <c r="CX600" s="159"/>
      <c r="CY600" s="159"/>
      <c r="CZ600" s="159"/>
      <c r="DA600" s="159"/>
      <c r="DB600" s="159"/>
      <c r="DC600" s="159"/>
      <c r="DD600" s="159"/>
      <c r="DE600" s="159"/>
      <c r="DF600" s="159"/>
      <c r="DG600" s="159"/>
      <c r="DH600" s="159"/>
      <c r="DI600" s="159"/>
      <c r="DJ600" s="159"/>
      <c r="DK600" s="159"/>
      <c r="DL600" s="159"/>
      <c r="DM600" s="159"/>
      <c r="DN600" s="159"/>
      <c r="DO600" s="159"/>
      <c r="DP600" s="159"/>
      <c r="DQ600" s="159"/>
      <c r="DR600" s="159"/>
      <c r="DS600" s="159"/>
      <c r="DT600" s="159"/>
      <c r="DU600" s="159"/>
      <c r="DV600" s="159"/>
      <c r="DW600" s="159"/>
      <c r="DX600" s="159"/>
      <c r="DY600" s="159"/>
      <c r="DZ600" s="159"/>
      <c r="EA600" s="159"/>
      <c r="EB600" s="159"/>
      <c r="EC600" s="159"/>
      <c r="ED600" s="159"/>
      <c r="EE600" s="159"/>
      <c r="EF600" s="159"/>
      <c r="EG600" s="159"/>
      <c r="EH600" s="159"/>
      <c r="EI600" s="159"/>
      <c r="EJ600" s="159"/>
      <c r="EK600" s="159"/>
      <c r="EL600" s="159"/>
      <c r="EM600" s="159"/>
      <c r="EN600" s="159"/>
      <c r="EO600" s="159"/>
      <c r="EP600" s="159"/>
      <c r="EQ600" s="159"/>
      <c r="ER600" s="159"/>
      <c r="ES600" s="159"/>
      <c r="ET600" s="159"/>
      <c r="EU600" s="159"/>
      <c r="EV600" s="159"/>
      <c r="EW600" s="159"/>
      <c r="EX600" s="159"/>
      <c r="EY600" s="159"/>
      <c r="EZ600" s="159"/>
      <c r="FA600" s="159"/>
      <c r="FB600" s="159"/>
      <c r="FC600" s="159"/>
      <c r="FD600" s="159"/>
      <c r="FE600" s="159"/>
      <c r="FF600" s="159"/>
      <c r="FG600" s="159"/>
      <c r="FH600" s="159"/>
      <c r="FI600" s="159"/>
      <c r="FJ600" s="159"/>
      <c r="FK600" s="159"/>
      <c r="FL600" s="159"/>
      <c r="FM600" s="159"/>
      <c r="FN600" s="159"/>
      <c r="FO600" s="159"/>
      <c r="FP600" s="159"/>
      <c r="FQ600" s="159"/>
      <c r="FR600" s="159"/>
      <c r="FS600" s="159"/>
      <c r="FT600" s="159"/>
      <c r="FU600" s="159"/>
      <c r="FV600" s="159"/>
      <c r="FW600" s="159"/>
      <c r="FX600" s="159"/>
      <c r="FY600" s="159"/>
      <c r="FZ600" s="159"/>
      <c r="GA600" s="159"/>
      <c r="GB600" s="159"/>
      <c r="GC600" s="159"/>
      <c r="GD600" s="159"/>
      <c r="GE600" s="159"/>
      <c r="GF600" s="159"/>
      <c r="GG600" s="159"/>
      <c r="GH600" s="159"/>
    </row>
    <row r="601" customFormat="false" ht="12.75" hidden="false" customHeight="false" outlineLevel="0" collapsed="false">
      <c r="A601" s="168"/>
      <c r="B601" s="149"/>
      <c r="C601" s="149"/>
      <c r="D601" s="149"/>
      <c r="E601" s="149"/>
      <c r="F601" s="149"/>
      <c r="G601" s="149"/>
      <c r="H601" s="148"/>
      <c r="I601" s="170"/>
      <c r="R601" s="148"/>
      <c r="S601" s="158"/>
      <c r="T601" s="159"/>
      <c r="U601" s="159"/>
      <c r="V601" s="159"/>
      <c r="W601" s="159"/>
      <c r="X601" s="159"/>
      <c r="Y601" s="159"/>
      <c r="Z601" s="159"/>
      <c r="AA601" s="159"/>
      <c r="AB601" s="159"/>
      <c r="AC601" s="159"/>
      <c r="AD601" s="159"/>
      <c r="AE601" s="159"/>
      <c r="AF601" s="159"/>
      <c r="AG601" s="159"/>
      <c r="AH601" s="159"/>
      <c r="AI601" s="159"/>
      <c r="AJ601" s="159"/>
      <c r="AK601" s="159"/>
      <c r="AL601" s="159"/>
      <c r="AM601" s="159"/>
      <c r="AN601" s="159"/>
      <c r="AO601" s="159"/>
      <c r="AP601" s="159"/>
      <c r="AQ601" s="159"/>
      <c r="AR601" s="159"/>
      <c r="AS601" s="159"/>
      <c r="AT601" s="159"/>
      <c r="AU601" s="159"/>
      <c r="AV601" s="159"/>
      <c r="AW601" s="159"/>
      <c r="AX601" s="159"/>
      <c r="AY601" s="159"/>
      <c r="AZ601" s="159"/>
      <c r="BA601" s="159"/>
      <c r="BB601" s="159"/>
      <c r="BC601" s="159"/>
      <c r="BD601" s="159"/>
      <c r="BE601" s="159"/>
      <c r="BF601" s="159"/>
      <c r="BG601" s="159"/>
      <c r="BH601" s="159"/>
      <c r="BI601" s="159"/>
      <c r="BJ601" s="159"/>
      <c r="BK601" s="159"/>
      <c r="BL601" s="159"/>
      <c r="BM601" s="159"/>
      <c r="BN601" s="159"/>
      <c r="BO601" s="159"/>
      <c r="BP601" s="159"/>
      <c r="BQ601" s="159"/>
      <c r="BR601" s="159"/>
      <c r="BS601" s="159"/>
      <c r="BT601" s="159"/>
      <c r="BU601" s="159"/>
      <c r="BV601" s="159"/>
      <c r="BW601" s="159"/>
      <c r="BX601" s="159"/>
      <c r="BY601" s="159"/>
      <c r="BZ601" s="159"/>
      <c r="CA601" s="159"/>
      <c r="CB601" s="159"/>
      <c r="CC601" s="159"/>
      <c r="CD601" s="159"/>
      <c r="CE601" s="159"/>
      <c r="CF601" s="159"/>
      <c r="CG601" s="159"/>
      <c r="CH601" s="159"/>
      <c r="CI601" s="159"/>
      <c r="CJ601" s="159"/>
      <c r="CK601" s="159"/>
      <c r="CL601" s="159"/>
      <c r="CM601" s="159"/>
      <c r="CN601" s="159"/>
      <c r="CO601" s="159"/>
      <c r="CP601" s="159"/>
      <c r="CQ601" s="159"/>
      <c r="CR601" s="159"/>
      <c r="CS601" s="159"/>
      <c r="CT601" s="159"/>
      <c r="CU601" s="159"/>
      <c r="CV601" s="159"/>
      <c r="CW601" s="159"/>
      <c r="CX601" s="159"/>
      <c r="CY601" s="159"/>
      <c r="CZ601" s="159"/>
      <c r="DA601" s="159"/>
      <c r="DB601" s="159"/>
      <c r="DC601" s="159"/>
      <c r="DD601" s="159"/>
      <c r="DE601" s="159"/>
      <c r="DF601" s="159"/>
      <c r="DG601" s="159"/>
      <c r="DH601" s="159"/>
      <c r="DI601" s="159"/>
      <c r="DJ601" s="159"/>
      <c r="DK601" s="159"/>
      <c r="DL601" s="159"/>
      <c r="DM601" s="159"/>
      <c r="DN601" s="159"/>
      <c r="DO601" s="159"/>
      <c r="DP601" s="159"/>
      <c r="DQ601" s="159"/>
      <c r="DR601" s="159"/>
      <c r="DS601" s="159"/>
      <c r="DT601" s="159"/>
      <c r="DU601" s="159"/>
      <c r="DV601" s="159"/>
      <c r="DW601" s="159"/>
      <c r="DX601" s="159"/>
      <c r="DY601" s="159"/>
      <c r="DZ601" s="159"/>
      <c r="EA601" s="159"/>
      <c r="EB601" s="159"/>
      <c r="EC601" s="159"/>
      <c r="ED601" s="159"/>
      <c r="EE601" s="159"/>
      <c r="EF601" s="159"/>
      <c r="EG601" s="159"/>
      <c r="EH601" s="159"/>
      <c r="EI601" s="159"/>
      <c r="EJ601" s="159"/>
      <c r="EK601" s="159"/>
      <c r="EL601" s="159"/>
      <c r="EM601" s="159"/>
      <c r="EN601" s="159"/>
      <c r="EO601" s="159"/>
      <c r="EP601" s="159"/>
      <c r="EQ601" s="159"/>
      <c r="ER601" s="159"/>
      <c r="ES601" s="159"/>
      <c r="ET601" s="159"/>
      <c r="EU601" s="159"/>
      <c r="EV601" s="159"/>
      <c r="EW601" s="159"/>
      <c r="EX601" s="159"/>
      <c r="EY601" s="159"/>
      <c r="EZ601" s="159"/>
      <c r="FA601" s="159"/>
      <c r="FB601" s="159"/>
      <c r="FC601" s="159"/>
      <c r="FD601" s="159"/>
      <c r="FE601" s="159"/>
      <c r="FF601" s="159"/>
      <c r="FG601" s="159"/>
      <c r="FH601" s="159"/>
      <c r="FI601" s="159"/>
      <c r="FJ601" s="159"/>
      <c r="FK601" s="159"/>
      <c r="FL601" s="159"/>
      <c r="FM601" s="159"/>
      <c r="FN601" s="159"/>
      <c r="FO601" s="159"/>
      <c r="FP601" s="159"/>
      <c r="FQ601" s="159"/>
      <c r="FR601" s="159"/>
      <c r="FS601" s="159"/>
      <c r="FT601" s="159"/>
      <c r="FU601" s="159"/>
      <c r="FV601" s="159"/>
      <c r="FW601" s="159"/>
      <c r="FX601" s="159"/>
      <c r="FY601" s="159"/>
      <c r="FZ601" s="159"/>
      <c r="GA601" s="159"/>
      <c r="GB601" s="159"/>
      <c r="GC601" s="159"/>
      <c r="GD601" s="159"/>
      <c r="GE601" s="159"/>
      <c r="GF601" s="159"/>
      <c r="GG601" s="159"/>
      <c r="GH601" s="159"/>
    </row>
    <row r="602" customFormat="false" ht="12.75" hidden="false" customHeight="false" outlineLevel="0" collapsed="false">
      <c r="A602" s="168"/>
      <c r="B602" s="149"/>
      <c r="C602" s="149"/>
      <c r="D602" s="149"/>
      <c r="E602" s="149"/>
      <c r="F602" s="149"/>
      <c r="G602" s="149"/>
      <c r="H602" s="148"/>
      <c r="I602" s="170"/>
      <c r="R602" s="148"/>
      <c r="S602" s="158"/>
      <c r="T602" s="159"/>
      <c r="U602" s="159"/>
      <c r="V602" s="159"/>
      <c r="W602" s="159"/>
      <c r="X602" s="159"/>
      <c r="Y602" s="159"/>
      <c r="Z602" s="159"/>
      <c r="AA602" s="159"/>
      <c r="AB602" s="159"/>
      <c r="AC602" s="159"/>
      <c r="AD602" s="159"/>
      <c r="AE602" s="159"/>
      <c r="AF602" s="159"/>
      <c r="AG602" s="159"/>
      <c r="AH602" s="159"/>
      <c r="AI602" s="159"/>
      <c r="AJ602" s="159"/>
      <c r="AK602" s="159"/>
      <c r="AL602" s="159"/>
      <c r="AM602" s="159"/>
      <c r="AN602" s="159"/>
      <c r="AO602" s="159"/>
      <c r="AP602" s="159"/>
      <c r="AQ602" s="159"/>
      <c r="AR602" s="159"/>
      <c r="AS602" s="159"/>
      <c r="AT602" s="159"/>
      <c r="AU602" s="159"/>
      <c r="AV602" s="159"/>
      <c r="AW602" s="159"/>
      <c r="AX602" s="159"/>
      <c r="AY602" s="159"/>
      <c r="AZ602" s="159"/>
      <c r="BA602" s="159"/>
      <c r="BB602" s="159"/>
      <c r="BC602" s="159"/>
      <c r="BD602" s="159"/>
      <c r="BE602" s="159"/>
      <c r="BF602" s="159"/>
      <c r="BG602" s="159"/>
      <c r="BH602" s="159"/>
      <c r="BI602" s="159"/>
      <c r="BJ602" s="159"/>
      <c r="BK602" s="159"/>
      <c r="BL602" s="159"/>
      <c r="BM602" s="159"/>
      <c r="BN602" s="159"/>
      <c r="BO602" s="159"/>
      <c r="BP602" s="159"/>
      <c r="BQ602" s="159"/>
      <c r="BR602" s="159"/>
      <c r="BS602" s="159"/>
      <c r="BT602" s="159"/>
      <c r="BU602" s="159"/>
      <c r="BV602" s="159"/>
      <c r="BW602" s="159"/>
      <c r="BX602" s="159"/>
      <c r="BY602" s="159"/>
      <c r="BZ602" s="159"/>
      <c r="CA602" s="159"/>
      <c r="CB602" s="159"/>
      <c r="CC602" s="159"/>
      <c r="CD602" s="159"/>
      <c r="CE602" s="159"/>
      <c r="CF602" s="159"/>
      <c r="CG602" s="159"/>
      <c r="CH602" s="159"/>
      <c r="CI602" s="159"/>
      <c r="CJ602" s="159"/>
      <c r="CK602" s="159"/>
      <c r="CL602" s="159"/>
      <c r="CM602" s="159"/>
      <c r="CN602" s="159"/>
      <c r="CO602" s="159"/>
      <c r="CP602" s="159"/>
      <c r="CQ602" s="159"/>
      <c r="CR602" s="159"/>
      <c r="CS602" s="159"/>
      <c r="CT602" s="159"/>
      <c r="CU602" s="159"/>
      <c r="CV602" s="159"/>
      <c r="CW602" s="159"/>
      <c r="CX602" s="159"/>
      <c r="CY602" s="159"/>
      <c r="CZ602" s="159"/>
      <c r="DA602" s="159"/>
      <c r="DB602" s="159"/>
      <c r="DC602" s="159"/>
      <c r="DD602" s="159"/>
      <c r="DE602" s="159"/>
      <c r="DF602" s="159"/>
      <c r="DG602" s="159"/>
      <c r="DH602" s="159"/>
      <c r="DI602" s="159"/>
      <c r="DJ602" s="159"/>
      <c r="DK602" s="159"/>
      <c r="DL602" s="159"/>
      <c r="DM602" s="159"/>
      <c r="DN602" s="159"/>
      <c r="DO602" s="159"/>
      <c r="DP602" s="159"/>
      <c r="DQ602" s="159"/>
      <c r="DR602" s="159"/>
      <c r="DS602" s="159"/>
      <c r="DT602" s="159"/>
      <c r="DU602" s="159"/>
      <c r="DV602" s="159"/>
      <c r="DW602" s="159"/>
      <c r="DX602" s="159"/>
      <c r="DY602" s="159"/>
      <c r="DZ602" s="159"/>
      <c r="EA602" s="159"/>
      <c r="EB602" s="159"/>
      <c r="EC602" s="159"/>
      <c r="ED602" s="159"/>
      <c r="EE602" s="159"/>
      <c r="EF602" s="159"/>
      <c r="EG602" s="159"/>
      <c r="EH602" s="159"/>
      <c r="EI602" s="159"/>
      <c r="EJ602" s="159"/>
      <c r="EK602" s="159"/>
      <c r="EL602" s="159"/>
      <c r="EM602" s="159"/>
      <c r="EN602" s="159"/>
      <c r="EO602" s="159"/>
      <c r="EP602" s="159"/>
      <c r="EQ602" s="159"/>
      <c r="ER602" s="159"/>
      <c r="ES602" s="159"/>
      <c r="ET602" s="159"/>
      <c r="EU602" s="159"/>
      <c r="EV602" s="159"/>
      <c r="EW602" s="159"/>
      <c r="EX602" s="159"/>
      <c r="EY602" s="159"/>
      <c r="EZ602" s="159"/>
      <c r="FA602" s="159"/>
      <c r="FB602" s="159"/>
      <c r="FC602" s="159"/>
      <c r="FD602" s="159"/>
      <c r="FE602" s="159"/>
      <c r="FF602" s="159"/>
      <c r="FG602" s="159"/>
      <c r="FH602" s="159"/>
      <c r="FI602" s="159"/>
      <c r="FJ602" s="159"/>
      <c r="FK602" s="159"/>
      <c r="FL602" s="159"/>
      <c r="FM602" s="159"/>
      <c r="FN602" s="159"/>
      <c r="FO602" s="159"/>
      <c r="FP602" s="159"/>
      <c r="FQ602" s="159"/>
      <c r="FR602" s="159"/>
      <c r="FS602" s="159"/>
      <c r="FT602" s="159"/>
      <c r="FU602" s="159"/>
      <c r="FV602" s="159"/>
      <c r="FW602" s="159"/>
      <c r="FX602" s="159"/>
      <c r="FY602" s="159"/>
      <c r="FZ602" s="159"/>
      <c r="GA602" s="159"/>
      <c r="GB602" s="159"/>
      <c r="GC602" s="159"/>
      <c r="GD602" s="159"/>
      <c r="GE602" s="159"/>
      <c r="GF602" s="159"/>
      <c r="GG602" s="159"/>
      <c r="GH602" s="159"/>
    </row>
    <row r="603" customFormat="false" ht="12.75" hidden="false" customHeight="false" outlineLevel="0" collapsed="false">
      <c r="A603" s="168"/>
      <c r="B603" s="149"/>
      <c r="C603" s="149"/>
      <c r="D603" s="149"/>
      <c r="E603" s="149"/>
      <c r="F603" s="149"/>
      <c r="G603" s="149"/>
      <c r="H603" s="148"/>
      <c r="I603" s="170"/>
      <c r="R603" s="148"/>
      <c r="S603" s="158"/>
      <c r="T603" s="159"/>
      <c r="U603" s="159"/>
      <c r="V603" s="159"/>
      <c r="W603" s="159"/>
      <c r="X603" s="159"/>
      <c r="Y603" s="159"/>
      <c r="Z603" s="159"/>
      <c r="AA603" s="159"/>
      <c r="AB603" s="159"/>
      <c r="AC603" s="159"/>
      <c r="AD603" s="159"/>
      <c r="AE603" s="159"/>
      <c r="AF603" s="159"/>
      <c r="AG603" s="159"/>
      <c r="AH603" s="159"/>
      <c r="AI603" s="159"/>
      <c r="AJ603" s="159"/>
      <c r="AK603" s="159"/>
      <c r="AL603" s="159"/>
      <c r="AM603" s="159"/>
      <c r="AN603" s="159"/>
      <c r="AO603" s="159"/>
      <c r="AP603" s="159"/>
      <c r="AQ603" s="159"/>
      <c r="AR603" s="159"/>
      <c r="AS603" s="159"/>
      <c r="AT603" s="159"/>
      <c r="AU603" s="159"/>
      <c r="AV603" s="159"/>
      <c r="AW603" s="159"/>
      <c r="AX603" s="159"/>
      <c r="AY603" s="159"/>
      <c r="AZ603" s="159"/>
      <c r="BA603" s="159"/>
      <c r="BB603" s="159"/>
      <c r="BC603" s="159"/>
      <c r="BD603" s="159"/>
      <c r="BE603" s="159"/>
      <c r="BF603" s="159"/>
      <c r="BG603" s="159"/>
      <c r="BH603" s="159"/>
      <c r="BI603" s="159"/>
      <c r="BJ603" s="159"/>
      <c r="BK603" s="159"/>
      <c r="BL603" s="159"/>
      <c r="BM603" s="159"/>
      <c r="BN603" s="159"/>
      <c r="BO603" s="159"/>
      <c r="BP603" s="159"/>
      <c r="BQ603" s="159"/>
      <c r="BR603" s="159"/>
      <c r="BS603" s="159"/>
      <c r="BT603" s="159"/>
      <c r="BU603" s="159"/>
      <c r="BV603" s="159"/>
      <c r="BW603" s="159"/>
      <c r="BX603" s="159"/>
      <c r="BY603" s="159"/>
      <c r="BZ603" s="159"/>
      <c r="CA603" s="159"/>
      <c r="CB603" s="159"/>
      <c r="CC603" s="159"/>
      <c r="CD603" s="159"/>
      <c r="CE603" s="159"/>
      <c r="CF603" s="159"/>
      <c r="CG603" s="159"/>
      <c r="CH603" s="159"/>
      <c r="CI603" s="159"/>
      <c r="CJ603" s="159"/>
      <c r="CK603" s="159"/>
      <c r="CL603" s="159"/>
      <c r="CM603" s="159"/>
      <c r="CN603" s="159"/>
      <c r="CO603" s="159"/>
      <c r="CP603" s="159"/>
      <c r="CQ603" s="159"/>
      <c r="CR603" s="159"/>
      <c r="CS603" s="159"/>
      <c r="CT603" s="159"/>
      <c r="CU603" s="159"/>
      <c r="CV603" s="159"/>
      <c r="CW603" s="159"/>
      <c r="CX603" s="159"/>
      <c r="CY603" s="159"/>
      <c r="CZ603" s="159"/>
      <c r="DA603" s="159"/>
      <c r="DB603" s="159"/>
      <c r="DC603" s="159"/>
      <c r="DD603" s="159"/>
      <c r="DE603" s="159"/>
      <c r="DF603" s="159"/>
      <c r="DG603" s="159"/>
      <c r="DH603" s="159"/>
      <c r="DI603" s="159"/>
      <c r="DJ603" s="159"/>
      <c r="DK603" s="159"/>
      <c r="DL603" s="159"/>
      <c r="DM603" s="159"/>
      <c r="DN603" s="159"/>
      <c r="DO603" s="159"/>
      <c r="DP603" s="159"/>
      <c r="DQ603" s="159"/>
      <c r="DR603" s="159"/>
      <c r="DS603" s="159"/>
      <c r="DT603" s="159"/>
      <c r="DU603" s="159"/>
      <c r="DV603" s="159"/>
      <c r="DW603" s="159"/>
      <c r="DX603" s="159"/>
      <c r="DY603" s="159"/>
      <c r="DZ603" s="159"/>
      <c r="EA603" s="159"/>
      <c r="EB603" s="159"/>
      <c r="EC603" s="159"/>
      <c r="ED603" s="159"/>
      <c r="EE603" s="159"/>
      <c r="EF603" s="159"/>
      <c r="EG603" s="159"/>
      <c r="EH603" s="159"/>
      <c r="EI603" s="159"/>
      <c r="EJ603" s="159"/>
      <c r="EK603" s="159"/>
      <c r="EL603" s="159"/>
      <c r="EM603" s="159"/>
      <c r="EN603" s="159"/>
      <c r="EO603" s="159"/>
      <c r="EP603" s="159"/>
      <c r="EQ603" s="159"/>
      <c r="ER603" s="159"/>
      <c r="ES603" s="159"/>
      <c r="ET603" s="159"/>
      <c r="EU603" s="159"/>
      <c r="EV603" s="159"/>
      <c r="EW603" s="159"/>
      <c r="EX603" s="159"/>
      <c r="EY603" s="159"/>
      <c r="EZ603" s="159"/>
      <c r="FA603" s="159"/>
      <c r="FB603" s="159"/>
      <c r="FC603" s="159"/>
      <c r="FD603" s="159"/>
      <c r="FE603" s="159"/>
      <c r="FF603" s="159"/>
      <c r="FG603" s="159"/>
      <c r="FH603" s="159"/>
      <c r="FI603" s="159"/>
      <c r="FJ603" s="159"/>
      <c r="FK603" s="159"/>
      <c r="FL603" s="159"/>
      <c r="FM603" s="159"/>
      <c r="FN603" s="159"/>
      <c r="FO603" s="159"/>
      <c r="FP603" s="159"/>
      <c r="FQ603" s="159"/>
      <c r="FR603" s="159"/>
      <c r="FS603" s="159"/>
      <c r="FT603" s="159"/>
      <c r="FU603" s="159"/>
      <c r="FV603" s="159"/>
      <c r="FW603" s="159"/>
      <c r="FX603" s="159"/>
      <c r="FY603" s="159"/>
      <c r="FZ603" s="159"/>
      <c r="GA603" s="159"/>
      <c r="GB603" s="159"/>
      <c r="GC603" s="159"/>
      <c r="GD603" s="159"/>
      <c r="GE603" s="159"/>
      <c r="GF603" s="159"/>
      <c r="GG603" s="159"/>
      <c r="GH603" s="159"/>
    </row>
    <row r="604" customFormat="false" ht="12.75" hidden="false" customHeight="false" outlineLevel="0" collapsed="false">
      <c r="A604" s="168"/>
      <c r="B604" s="149"/>
      <c r="C604" s="149"/>
      <c r="D604" s="149"/>
      <c r="E604" s="149"/>
      <c r="F604" s="149"/>
      <c r="G604" s="149"/>
      <c r="H604" s="148"/>
      <c r="I604" s="170"/>
      <c r="R604" s="148"/>
      <c r="S604" s="158"/>
      <c r="T604" s="159"/>
      <c r="U604" s="159"/>
      <c r="V604" s="159"/>
      <c r="W604" s="159"/>
      <c r="X604" s="159"/>
      <c r="Y604" s="159"/>
      <c r="Z604" s="159"/>
      <c r="AA604" s="159"/>
      <c r="AB604" s="159"/>
      <c r="AC604" s="159"/>
      <c r="AD604" s="159"/>
      <c r="AE604" s="159"/>
      <c r="AF604" s="159"/>
      <c r="AG604" s="159"/>
      <c r="AH604" s="159"/>
      <c r="AI604" s="159"/>
      <c r="AJ604" s="159"/>
      <c r="AK604" s="159"/>
      <c r="AL604" s="159"/>
      <c r="AM604" s="159"/>
      <c r="AN604" s="159"/>
      <c r="AO604" s="159"/>
      <c r="AP604" s="159"/>
      <c r="AQ604" s="159"/>
      <c r="AR604" s="159"/>
      <c r="AS604" s="159"/>
      <c r="AT604" s="159"/>
      <c r="AU604" s="159"/>
      <c r="AV604" s="159"/>
      <c r="AW604" s="159"/>
      <c r="AX604" s="159"/>
      <c r="AY604" s="159"/>
      <c r="AZ604" s="159"/>
      <c r="BA604" s="159"/>
      <c r="BB604" s="159"/>
      <c r="BC604" s="159"/>
      <c r="BD604" s="159"/>
      <c r="BE604" s="159"/>
      <c r="BF604" s="159"/>
      <c r="BG604" s="159"/>
      <c r="BH604" s="159"/>
      <c r="BI604" s="159"/>
      <c r="BJ604" s="159"/>
      <c r="BK604" s="159"/>
      <c r="BL604" s="159"/>
      <c r="BM604" s="159"/>
      <c r="BN604" s="159"/>
      <c r="BO604" s="159"/>
      <c r="BP604" s="159"/>
      <c r="BQ604" s="159"/>
      <c r="BR604" s="159"/>
      <c r="BS604" s="159"/>
      <c r="BT604" s="159"/>
      <c r="BU604" s="159"/>
      <c r="BV604" s="159"/>
      <c r="BW604" s="159"/>
      <c r="BX604" s="159"/>
      <c r="BY604" s="159"/>
      <c r="BZ604" s="159"/>
      <c r="CA604" s="159"/>
      <c r="CB604" s="159"/>
      <c r="CC604" s="159"/>
      <c r="CD604" s="159"/>
      <c r="CE604" s="159"/>
      <c r="CF604" s="159"/>
      <c r="CG604" s="159"/>
      <c r="CH604" s="159"/>
      <c r="CI604" s="159"/>
      <c r="CJ604" s="159"/>
      <c r="CK604" s="159"/>
      <c r="CL604" s="159"/>
      <c r="CM604" s="159"/>
      <c r="CN604" s="159"/>
      <c r="CO604" s="159"/>
      <c r="CP604" s="159"/>
      <c r="CQ604" s="159"/>
      <c r="CR604" s="159"/>
      <c r="CS604" s="159"/>
      <c r="CT604" s="159"/>
      <c r="CU604" s="159"/>
      <c r="CV604" s="159"/>
      <c r="CW604" s="159"/>
      <c r="CX604" s="159"/>
      <c r="CY604" s="159"/>
      <c r="CZ604" s="159"/>
      <c r="DA604" s="159"/>
      <c r="DB604" s="159"/>
      <c r="DC604" s="159"/>
      <c r="DD604" s="159"/>
      <c r="DE604" s="159"/>
      <c r="DF604" s="159"/>
      <c r="DG604" s="159"/>
      <c r="DH604" s="159"/>
      <c r="DI604" s="159"/>
      <c r="DJ604" s="159"/>
      <c r="DK604" s="159"/>
      <c r="DL604" s="159"/>
      <c r="DM604" s="159"/>
      <c r="DN604" s="159"/>
      <c r="DO604" s="159"/>
      <c r="DP604" s="159"/>
      <c r="DQ604" s="159"/>
      <c r="DR604" s="159"/>
      <c r="DS604" s="159"/>
      <c r="DT604" s="159"/>
      <c r="DU604" s="159"/>
      <c r="DV604" s="159"/>
      <c r="DW604" s="159"/>
      <c r="DX604" s="159"/>
      <c r="DY604" s="159"/>
      <c r="DZ604" s="159"/>
      <c r="EA604" s="159"/>
      <c r="EB604" s="159"/>
      <c r="EC604" s="159"/>
      <c r="ED604" s="159"/>
      <c r="EE604" s="159"/>
      <c r="EF604" s="159"/>
      <c r="EG604" s="159"/>
      <c r="EH604" s="159"/>
      <c r="EI604" s="159"/>
      <c r="EJ604" s="159"/>
      <c r="EK604" s="159"/>
      <c r="EL604" s="159"/>
      <c r="EM604" s="159"/>
      <c r="EN604" s="159"/>
      <c r="EO604" s="159"/>
      <c r="EP604" s="159"/>
      <c r="EQ604" s="159"/>
      <c r="ER604" s="159"/>
      <c r="ES604" s="159"/>
      <c r="ET604" s="159"/>
      <c r="EU604" s="159"/>
      <c r="EV604" s="159"/>
      <c r="EW604" s="159"/>
      <c r="EX604" s="159"/>
      <c r="EY604" s="159"/>
      <c r="EZ604" s="159"/>
      <c r="FA604" s="159"/>
      <c r="FB604" s="159"/>
      <c r="FC604" s="159"/>
      <c r="FD604" s="159"/>
      <c r="FE604" s="159"/>
      <c r="FF604" s="159"/>
      <c r="FG604" s="159"/>
      <c r="FH604" s="159"/>
      <c r="FI604" s="159"/>
      <c r="FJ604" s="159"/>
      <c r="FK604" s="159"/>
      <c r="FL604" s="159"/>
      <c r="FM604" s="159"/>
      <c r="FN604" s="159"/>
      <c r="FO604" s="159"/>
      <c r="FP604" s="159"/>
      <c r="FQ604" s="159"/>
      <c r="FR604" s="159"/>
      <c r="FS604" s="159"/>
      <c r="FT604" s="159"/>
      <c r="FU604" s="159"/>
      <c r="FV604" s="159"/>
      <c r="FW604" s="159"/>
      <c r="FX604" s="159"/>
      <c r="FY604" s="159"/>
      <c r="FZ604" s="159"/>
      <c r="GA604" s="159"/>
      <c r="GB604" s="159"/>
      <c r="GC604" s="159"/>
      <c r="GD604" s="159"/>
      <c r="GE604" s="159"/>
      <c r="GF604" s="159"/>
      <c r="GG604" s="159"/>
      <c r="GH604" s="159"/>
    </row>
    <row r="605" customFormat="false" ht="12.75" hidden="false" customHeight="false" outlineLevel="0" collapsed="false">
      <c r="A605" s="168"/>
      <c r="B605" s="149"/>
      <c r="C605" s="149"/>
      <c r="D605" s="149"/>
      <c r="E605" s="149"/>
      <c r="F605" s="149"/>
      <c r="G605" s="149"/>
      <c r="H605" s="148"/>
      <c r="I605" s="170"/>
      <c r="R605" s="148"/>
      <c r="S605" s="158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  <c r="BA605" s="159"/>
      <c r="BB605" s="159"/>
      <c r="BC605" s="159"/>
      <c r="BD605" s="159"/>
      <c r="BE605" s="159"/>
      <c r="BF605" s="159"/>
      <c r="BG605" s="159"/>
      <c r="BH605" s="159"/>
      <c r="BI605" s="159"/>
      <c r="BJ605" s="159"/>
      <c r="BK605" s="159"/>
      <c r="BL605" s="159"/>
      <c r="BM605" s="159"/>
      <c r="BN605" s="159"/>
      <c r="BO605" s="159"/>
      <c r="BP605" s="159"/>
      <c r="BQ605" s="159"/>
      <c r="BR605" s="159"/>
      <c r="BS605" s="159"/>
      <c r="BT605" s="159"/>
      <c r="BU605" s="159"/>
      <c r="BV605" s="159"/>
      <c r="BW605" s="159"/>
      <c r="BX605" s="159"/>
      <c r="BY605" s="159"/>
      <c r="BZ605" s="159"/>
      <c r="CA605" s="159"/>
      <c r="CB605" s="159"/>
      <c r="CC605" s="159"/>
      <c r="CD605" s="159"/>
      <c r="CE605" s="159"/>
      <c r="CF605" s="159"/>
      <c r="CG605" s="159"/>
      <c r="CH605" s="159"/>
      <c r="CI605" s="159"/>
      <c r="CJ605" s="159"/>
      <c r="CK605" s="159"/>
      <c r="CL605" s="159"/>
      <c r="CM605" s="159"/>
      <c r="CN605" s="159"/>
      <c r="CO605" s="159"/>
      <c r="CP605" s="159"/>
      <c r="CQ605" s="159"/>
      <c r="CR605" s="159"/>
      <c r="CS605" s="159"/>
      <c r="CT605" s="159"/>
      <c r="CU605" s="159"/>
      <c r="CV605" s="159"/>
      <c r="CW605" s="159"/>
      <c r="CX605" s="159"/>
      <c r="CY605" s="159"/>
      <c r="CZ605" s="159"/>
      <c r="DA605" s="159"/>
      <c r="DB605" s="159"/>
      <c r="DC605" s="159"/>
      <c r="DD605" s="159"/>
      <c r="DE605" s="159"/>
      <c r="DF605" s="159"/>
      <c r="DG605" s="159"/>
      <c r="DH605" s="159"/>
      <c r="DI605" s="159"/>
      <c r="DJ605" s="159"/>
      <c r="DK605" s="159"/>
      <c r="DL605" s="159"/>
      <c r="DM605" s="159"/>
      <c r="DN605" s="159"/>
      <c r="DO605" s="159"/>
      <c r="DP605" s="159"/>
      <c r="DQ605" s="159"/>
      <c r="DR605" s="159"/>
      <c r="DS605" s="159"/>
      <c r="DT605" s="159"/>
      <c r="DU605" s="159"/>
      <c r="DV605" s="159"/>
      <c r="DW605" s="159"/>
      <c r="DX605" s="159"/>
      <c r="DY605" s="159"/>
      <c r="DZ605" s="159"/>
      <c r="EA605" s="159"/>
      <c r="EB605" s="159"/>
      <c r="EC605" s="159"/>
      <c r="ED605" s="159"/>
      <c r="EE605" s="159"/>
      <c r="EF605" s="159"/>
      <c r="EG605" s="159"/>
      <c r="EH605" s="159"/>
      <c r="EI605" s="159"/>
      <c r="EJ605" s="159"/>
      <c r="EK605" s="159"/>
      <c r="EL605" s="159"/>
      <c r="EM605" s="159"/>
      <c r="EN605" s="159"/>
      <c r="EO605" s="159"/>
      <c r="EP605" s="159"/>
      <c r="EQ605" s="159"/>
      <c r="ER605" s="159"/>
      <c r="ES605" s="159"/>
      <c r="ET605" s="159"/>
      <c r="EU605" s="159"/>
      <c r="EV605" s="159"/>
      <c r="EW605" s="159"/>
      <c r="EX605" s="159"/>
      <c r="EY605" s="159"/>
      <c r="EZ605" s="159"/>
      <c r="FA605" s="159"/>
      <c r="FB605" s="159"/>
      <c r="FC605" s="159"/>
      <c r="FD605" s="159"/>
      <c r="FE605" s="159"/>
      <c r="FF605" s="159"/>
      <c r="FG605" s="159"/>
      <c r="FH605" s="159"/>
      <c r="FI605" s="159"/>
      <c r="FJ605" s="159"/>
      <c r="FK605" s="159"/>
      <c r="FL605" s="159"/>
      <c r="FM605" s="159"/>
      <c r="FN605" s="159"/>
      <c r="FO605" s="159"/>
      <c r="FP605" s="159"/>
      <c r="FQ605" s="159"/>
      <c r="FR605" s="159"/>
      <c r="FS605" s="159"/>
      <c r="FT605" s="159"/>
      <c r="FU605" s="159"/>
      <c r="FV605" s="159"/>
      <c r="FW605" s="159"/>
      <c r="FX605" s="159"/>
      <c r="FY605" s="159"/>
      <c r="FZ605" s="159"/>
      <c r="GA605" s="159"/>
      <c r="GB605" s="159"/>
      <c r="GC605" s="159"/>
      <c r="GD605" s="159"/>
      <c r="GE605" s="159"/>
      <c r="GF605" s="159"/>
      <c r="GG605" s="159"/>
      <c r="GH605" s="159"/>
    </row>
    <row r="606" customFormat="false" ht="12.75" hidden="false" customHeight="false" outlineLevel="0" collapsed="false">
      <c r="A606" s="168"/>
      <c r="B606" s="149"/>
      <c r="C606" s="149"/>
      <c r="D606" s="149"/>
      <c r="E606" s="149"/>
      <c r="F606" s="149"/>
      <c r="G606" s="149"/>
      <c r="H606" s="148"/>
      <c r="I606" s="170"/>
      <c r="R606" s="148"/>
      <c r="S606" s="158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  <c r="BA606" s="159"/>
      <c r="BB606" s="159"/>
      <c r="BC606" s="159"/>
      <c r="BD606" s="159"/>
      <c r="BE606" s="159"/>
      <c r="BF606" s="159"/>
      <c r="BG606" s="159"/>
      <c r="BH606" s="159"/>
      <c r="BI606" s="159"/>
      <c r="BJ606" s="159"/>
      <c r="BK606" s="159"/>
      <c r="BL606" s="159"/>
      <c r="BM606" s="159"/>
      <c r="BN606" s="159"/>
      <c r="BO606" s="159"/>
      <c r="BP606" s="159"/>
      <c r="BQ606" s="159"/>
      <c r="BR606" s="159"/>
      <c r="BS606" s="159"/>
      <c r="BT606" s="159"/>
      <c r="BU606" s="159"/>
      <c r="BV606" s="159"/>
      <c r="BW606" s="159"/>
      <c r="BX606" s="159"/>
      <c r="BY606" s="159"/>
      <c r="BZ606" s="159"/>
      <c r="CA606" s="159"/>
      <c r="CB606" s="159"/>
      <c r="CC606" s="159"/>
      <c r="CD606" s="159"/>
      <c r="CE606" s="159"/>
      <c r="CF606" s="159"/>
      <c r="CG606" s="159"/>
      <c r="CH606" s="159"/>
      <c r="CI606" s="159"/>
      <c r="CJ606" s="159"/>
      <c r="CK606" s="159"/>
      <c r="CL606" s="159"/>
      <c r="CM606" s="159"/>
      <c r="CN606" s="159"/>
      <c r="CO606" s="159"/>
      <c r="CP606" s="159"/>
      <c r="CQ606" s="159"/>
      <c r="CR606" s="159"/>
      <c r="CS606" s="159"/>
      <c r="CT606" s="159"/>
      <c r="CU606" s="159"/>
      <c r="CV606" s="159"/>
      <c r="CW606" s="159"/>
      <c r="CX606" s="159"/>
      <c r="CY606" s="159"/>
      <c r="CZ606" s="159"/>
      <c r="DA606" s="159"/>
      <c r="DB606" s="159"/>
      <c r="DC606" s="159"/>
      <c r="DD606" s="159"/>
      <c r="DE606" s="159"/>
      <c r="DF606" s="159"/>
      <c r="DG606" s="159"/>
      <c r="DH606" s="159"/>
      <c r="DI606" s="159"/>
      <c r="DJ606" s="159"/>
      <c r="DK606" s="159"/>
      <c r="DL606" s="159"/>
      <c r="DM606" s="159"/>
      <c r="DN606" s="159"/>
      <c r="DO606" s="159"/>
      <c r="DP606" s="159"/>
      <c r="DQ606" s="159"/>
      <c r="DR606" s="159"/>
      <c r="DS606" s="159"/>
      <c r="DT606" s="159"/>
      <c r="DU606" s="159"/>
      <c r="DV606" s="159"/>
      <c r="DW606" s="159"/>
      <c r="DX606" s="159"/>
      <c r="DY606" s="159"/>
      <c r="DZ606" s="159"/>
      <c r="EA606" s="159"/>
      <c r="EB606" s="159"/>
      <c r="EC606" s="159"/>
      <c r="ED606" s="159"/>
      <c r="EE606" s="159"/>
      <c r="EF606" s="159"/>
      <c r="EG606" s="159"/>
      <c r="EH606" s="159"/>
      <c r="EI606" s="159"/>
      <c r="EJ606" s="159"/>
      <c r="EK606" s="159"/>
      <c r="EL606" s="159"/>
      <c r="EM606" s="159"/>
      <c r="EN606" s="159"/>
      <c r="EO606" s="159"/>
      <c r="EP606" s="159"/>
      <c r="EQ606" s="159"/>
      <c r="ER606" s="159"/>
      <c r="ES606" s="159"/>
      <c r="ET606" s="159"/>
      <c r="EU606" s="159"/>
      <c r="EV606" s="159"/>
      <c r="EW606" s="159"/>
      <c r="EX606" s="159"/>
      <c r="EY606" s="159"/>
      <c r="EZ606" s="159"/>
      <c r="FA606" s="159"/>
      <c r="FB606" s="159"/>
      <c r="FC606" s="159"/>
      <c r="FD606" s="159"/>
      <c r="FE606" s="159"/>
      <c r="FF606" s="159"/>
      <c r="FG606" s="159"/>
      <c r="FH606" s="159"/>
      <c r="FI606" s="159"/>
      <c r="FJ606" s="159"/>
      <c r="FK606" s="159"/>
      <c r="FL606" s="159"/>
      <c r="FM606" s="159"/>
      <c r="FN606" s="159"/>
      <c r="FO606" s="159"/>
      <c r="FP606" s="159"/>
      <c r="FQ606" s="159"/>
      <c r="FR606" s="159"/>
      <c r="FS606" s="159"/>
      <c r="FT606" s="159"/>
      <c r="FU606" s="159"/>
      <c r="FV606" s="159"/>
      <c r="FW606" s="159"/>
      <c r="FX606" s="159"/>
      <c r="FY606" s="159"/>
      <c r="FZ606" s="159"/>
      <c r="GA606" s="159"/>
      <c r="GB606" s="159"/>
      <c r="GC606" s="159"/>
      <c r="GD606" s="159"/>
      <c r="GE606" s="159"/>
      <c r="GF606" s="159"/>
      <c r="GG606" s="159"/>
      <c r="GH606" s="159"/>
    </row>
    <row r="607" customFormat="false" ht="12.75" hidden="false" customHeight="false" outlineLevel="0" collapsed="false">
      <c r="A607" s="168"/>
      <c r="B607" s="149"/>
      <c r="C607" s="149"/>
      <c r="D607" s="149"/>
      <c r="E607" s="149"/>
      <c r="F607" s="149"/>
      <c r="G607" s="149"/>
      <c r="H607" s="148"/>
      <c r="I607" s="170"/>
      <c r="R607" s="148"/>
      <c r="S607" s="158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  <c r="BA607" s="159"/>
      <c r="BB607" s="159"/>
      <c r="BC607" s="159"/>
      <c r="BD607" s="159"/>
      <c r="BE607" s="159"/>
      <c r="BF607" s="159"/>
      <c r="BG607" s="159"/>
      <c r="BH607" s="159"/>
      <c r="BI607" s="159"/>
      <c r="BJ607" s="159"/>
      <c r="BK607" s="159"/>
      <c r="BL607" s="159"/>
      <c r="BM607" s="159"/>
      <c r="BN607" s="159"/>
      <c r="BO607" s="159"/>
      <c r="BP607" s="159"/>
      <c r="BQ607" s="159"/>
      <c r="BR607" s="159"/>
      <c r="BS607" s="159"/>
      <c r="BT607" s="159"/>
      <c r="BU607" s="159"/>
      <c r="BV607" s="159"/>
      <c r="BW607" s="159"/>
      <c r="BX607" s="159"/>
      <c r="BY607" s="159"/>
      <c r="BZ607" s="159"/>
      <c r="CA607" s="159"/>
      <c r="CB607" s="159"/>
      <c r="CC607" s="159"/>
      <c r="CD607" s="159"/>
      <c r="CE607" s="159"/>
      <c r="CF607" s="159"/>
      <c r="CG607" s="159"/>
      <c r="CH607" s="159"/>
      <c r="CI607" s="159"/>
      <c r="CJ607" s="159"/>
      <c r="CK607" s="159"/>
      <c r="CL607" s="159"/>
      <c r="CM607" s="159"/>
      <c r="CN607" s="159"/>
      <c r="CO607" s="159"/>
      <c r="CP607" s="159"/>
      <c r="CQ607" s="159"/>
      <c r="CR607" s="159"/>
      <c r="CS607" s="159"/>
      <c r="CT607" s="159"/>
      <c r="CU607" s="159"/>
      <c r="CV607" s="159"/>
      <c r="CW607" s="159"/>
      <c r="CX607" s="159"/>
      <c r="CY607" s="159"/>
      <c r="CZ607" s="159"/>
      <c r="DA607" s="159"/>
      <c r="DB607" s="159"/>
      <c r="DC607" s="159"/>
      <c r="DD607" s="159"/>
      <c r="DE607" s="159"/>
      <c r="DF607" s="159"/>
      <c r="DG607" s="159"/>
      <c r="DH607" s="159"/>
      <c r="DI607" s="159"/>
      <c r="DJ607" s="159"/>
      <c r="DK607" s="159"/>
      <c r="DL607" s="159"/>
      <c r="DM607" s="159"/>
      <c r="DN607" s="159"/>
      <c r="DO607" s="159"/>
      <c r="DP607" s="159"/>
      <c r="DQ607" s="159"/>
      <c r="DR607" s="159"/>
      <c r="DS607" s="159"/>
      <c r="DT607" s="159"/>
      <c r="DU607" s="159"/>
      <c r="DV607" s="159"/>
      <c r="DW607" s="159"/>
      <c r="DX607" s="159"/>
      <c r="DY607" s="159"/>
      <c r="DZ607" s="159"/>
      <c r="EA607" s="159"/>
      <c r="EB607" s="159"/>
      <c r="EC607" s="159"/>
      <c r="ED607" s="159"/>
      <c r="EE607" s="159"/>
      <c r="EF607" s="159"/>
      <c r="EG607" s="159"/>
      <c r="EH607" s="159"/>
      <c r="EI607" s="159"/>
      <c r="EJ607" s="159"/>
      <c r="EK607" s="159"/>
      <c r="EL607" s="159"/>
      <c r="EM607" s="159"/>
      <c r="EN607" s="159"/>
      <c r="EO607" s="159"/>
      <c r="EP607" s="159"/>
      <c r="EQ607" s="159"/>
      <c r="ER607" s="159"/>
      <c r="ES607" s="159"/>
      <c r="ET607" s="159"/>
      <c r="EU607" s="159"/>
      <c r="EV607" s="159"/>
      <c r="EW607" s="159"/>
      <c r="EX607" s="159"/>
      <c r="EY607" s="159"/>
      <c r="EZ607" s="159"/>
      <c r="FA607" s="159"/>
      <c r="FB607" s="159"/>
      <c r="FC607" s="159"/>
      <c r="FD607" s="159"/>
      <c r="FE607" s="159"/>
      <c r="FF607" s="159"/>
      <c r="FG607" s="159"/>
      <c r="FH607" s="159"/>
      <c r="FI607" s="159"/>
      <c r="FJ607" s="159"/>
      <c r="FK607" s="159"/>
      <c r="FL607" s="159"/>
      <c r="FM607" s="159"/>
      <c r="FN607" s="159"/>
      <c r="FO607" s="159"/>
      <c r="FP607" s="159"/>
      <c r="FQ607" s="159"/>
      <c r="FR607" s="159"/>
      <c r="FS607" s="159"/>
      <c r="FT607" s="159"/>
      <c r="FU607" s="159"/>
      <c r="FV607" s="159"/>
      <c r="FW607" s="159"/>
      <c r="FX607" s="159"/>
      <c r="FY607" s="159"/>
      <c r="FZ607" s="159"/>
      <c r="GA607" s="159"/>
      <c r="GB607" s="159"/>
      <c r="GC607" s="159"/>
      <c r="GD607" s="159"/>
      <c r="GE607" s="159"/>
      <c r="GF607" s="159"/>
      <c r="GG607" s="159"/>
      <c r="GH607" s="159"/>
    </row>
    <row r="608" customFormat="false" ht="12.75" hidden="false" customHeight="false" outlineLevel="0" collapsed="false">
      <c r="A608" s="168"/>
      <c r="B608" s="149"/>
      <c r="C608" s="149"/>
      <c r="D608" s="149"/>
      <c r="E608" s="149"/>
      <c r="F608" s="149"/>
      <c r="G608" s="149"/>
      <c r="H608" s="148"/>
      <c r="I608" s="170"/>
      <c r="R608" s="148"/>
      <c r="S608" s="158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  <c r="BA608" s="159"/>
      <c r="BB608" s="159"/>
      <c r="BC608" s="159"/>
      <c r="BD608" s="159"/>
      <c r="BE608" s="159"/>
      <c r="BF608" s="159"/>
      <c r="BG608" s="159"/>
      <c r="BH608" s="159"/>
      <c r="BI608" s="159"/>
      <c r="BJ608" s="159"/>
      <c r="BK608" s="159"/>
      <c r="BL608" s="159"/>
      <c r="BM608" s="159"/>
      <c r="BN608" s="159"/>
      <c r="BO608" s="159"/>
      <c r="BP608" s="159"/>
      <c r="BQ608" s="159"/>
      <c r="BR608" s="159"/>
      <c r="BS608" s="159"/>
      <c r="BT608" s="159"/>
      <c r="BU608" s="159"/>
      <c r="BV608" s="159"/>
      <c r="BW608" s="159"/>
      <c r="BX608" s="159"/>
      <c r="BY608" s="159"/>
      <c r="BZ608" s="159"/>
      <c r="CA608" s="159"/>
      <c r="CB608" s="159"/>
      <c r="CC608" s="159"/>
      <c r="CD608" s="159"/>
      <c r="CE608" s="159"/>
      <c r="CF608" s="159"/>
      <c r="CG608" s="159"/>
      <c r="CH608" s="159"/>
      <c r="CI608" s="159"/>
      <c r="CJ608" s="159"/>
      <c r="CK608" s="159"/>
      <c r="CL608" s="159"/>
      <c r="CM608" s="159"/>
      <c r="CN608" s="159"/>
      <c r="CO608" s="159"/>
      <c r="CP608" s="159"/>
      <c r="CQ608" s="159"/>
      <c r="CR608" s="159"/>
      <c r="CS608" s="159"/>
      <c r="CT608" s="159"/>
      <c r="CU608" s="159"/>
      <c r="CV608" s="159"/>
      <c r="CW608" s="159"/>
      <c r="CX608" s="159"/>
      <c r="CY608" s="159"/>
      <c r="CZ608" s="159"/>
      <c r="DA608" s="159"/>
      <c r="DB608" s="159"/>
      <c r="DC608" s="159"/>
      <c r="DD608" s="159"/>
      <c r="DE608" s="159"/>
      <c r="DF608" s="159"/>
      <c r="DG608" s="159"/>
      <c r="DH608" s="159"/>
      <c r="DI608" s="159"/>
      <c r="DJ608" s="159"/>
      <c r="DK608" s="159"/>
      <c r="DL608" s="159"/>
      <c r="DM608" s="159"/>
      <c r="DN608" s="159"/>
      <c r="DO608" s="159"/>
      <c r="DP608" s="159"/>
      <c r="DQ608" s="159"/>
      <c r="DR608" s="159"/>
      <c r="DS608" s="159"/>
      <c r="DT608" s="159"/>
      <c r="DU608" s="159"/>
      <c r="DV608" s="159"/>
      <c r="DW608" s="159"/>
      <c r="DX608" s="159"/>
      <c r="DY608" s="159"/>
      <c r="DZ608" s="159"/>
      <c r="EA608" s="159"/>
      <c r="EB608" s="159"/>
      <c r="EC608" s="159"/>
      <c r="ED608" s="159"/>
      <c r="EE608" s="159"/>
      <c r="EF608" s="159"/>
      <c r="EG608" s="159"/>
      <c r="EH608" s="159"/>
      <c r="EI608" s="159"/>
      <c r="EJ608" s="159"/>
      <c r="EK608" s="159"/>
      <c r="EL608" s="159"/>
      <c r="EM608" s="159"/>
      <c r="EN608" s="159"/>
      <c r="EO608" s="159"/>
      <c r="EP608" s="159"/>
      <c r="EQ608" s="159"/>
      <c r="ER608" s="159"/>
      <c r="ES608" s="159"/>
      <c r="ET608" s="159"/>
      <c r="EU608" s="159"/>
      <c r="EV608" s="159"/>
      <c r="EW608" s="159"/>
      <c r="EX608" s="159"/>
      <c r="EY608" s="159"/>
      <c r="EZ608" s="159"/>
      <c r="FA608" s="159"/>
      <c r="FB608" s="159"/>
      <c r="FC608" s="159"/>
      <c r="FD608" s="159"/>
      <c r="FE608" s="159"/>
      <c r="FF608" s="159"/>
      <c r="FG608" s="159"/>
      <c r="FH608" s="159"/>
      <c r="FI608" s="159"/>
      <c r="FJ608" s="159"/>
      <c r="FK608" s="159"/>
      <c r="FL608" s="159"/>
      <c r="FM608" s="159"/>
      <c r="FN608" s="159"/>
      <c r="FO608" s="159"/>
      <c r="FP608" s="159"/>
      <c r="FQ608" s="159"/>
      <c r="FR608" s="159"/>
      <c r="FS608" s="159"/>
      <c r="FT608" s="159"/>
      <c r="FU608" s="159"/>
      <c r="FV608" s="159"/>
      <c r="FW608" s="159"/>
      <c r="FX608" s="159"/>
      <c r="FY608" s="159"/>
      <c r="FZ608" s="159"/>
      <c r="GA608" s="159"/>
      <c r="GB608" s="159"/>
      <c r="GC608" s="159"/>
      <c r="GD608" s="159"/>
      <c r="GE608" s="159"/>
      <c r="GF608" s="159"/>
      <c r="GG608" s="159"/>
      <c r="GH608" s="159"/>
    </row>
    <row r="609" customFormat="false" ht="12.75" hidden="false" customHeight="false" outlineLevel="0" collapsed="false">
      <c r="A609" s="168"/>
      <c r="B609" s="149"/>
      <c r="C609" s="149"/>
      <c r="D609" s="149"/>
      <c r="E609" s="149"/>
      <c r="F609" s="149"/>
      <c r="G609" s="149"/>
      <c r="H609" s="148"/>
      <c r="I609" s="170"/>
      <c r="R609" s="148"/>
      <c r="S609" s="158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  <c r="BA609" s="159"/>
      <c r="BB609" s="159"/>
      <c r="BC609" s="159"/>
      <c r="BD609" s="159"/>
      <c r="BE609" s="159"/>
      <c r="BF609" s="159"/>
      <c r="BG609" s="159"/>
      <c r="BH609" s="159"/>
      <c r="BI609" s="159"/>
      <c r="BJ609" s="159"/>
      <c r="BK609" s="159"/>
      <c r="BL609" s="159"/>
      <c r="BM609" s="159"/>
      <c r="BN609" s="159"/>
      <c r="BO609" s="159"/>
      <c r="BP609" s="159"/>
      <c r="BQ609" s="159"/>
      <c r="BR609" s="159"/>
      <c r="BS609" s="159"/>
      <c r="BT609" s="159"/>
      <c r="BU609" s="159"/>
      <c r="BV609" s="159"/>
      <c r="BW609" s="159"/>
      <c r="BX609" s="159"/>
      <c r="BY609" s="159"/>
      <c r="BZ609" s="159"/>
      <c r="CA609" s="159"/>
      <c r="CB609" s="159"/>
      <c r="CC609" s="159"/>
      <c r="CD609" s="159"/>
      <c r="CE609" s="159"/>
      <c r="CF609" s="159"/>
      <c r="CG609" s="159"/>
      <c r="CH609" s="159"/>
      <c r="CI609" s="159"/>
      <c r="CJ609" s="159"/>
      <c r="CK609" s="159"/>
      <c r="CL609" s="159"/>
      <c r="CM609" s="159"/>
      <c r="CN609" s="159"/>
      <c r="CO609" s="159"/>
      <c r="CP609" s="159"/>
      <c r="CQ609" s="159"/>
      <c r="CR609" s="159"/>
      <c r="CS609" s="159"/>
      <c r="CT609" s="159"/>
      <c r="CU609" s="159"/>
      <c r="CV609" s="159"/>
      <c r="CW609" s="159"/>
      <c r="CX609" s="159"/>
      <c r="CY609" s="159"/>
      <c r="CZ609" s="159"/>
      <c r="DA609" s="159"/>
      <c r="DB609" s="159"/>
      <c r="DC609" s="159"/>
      <c r="DD609" s="159"/>
      <c r="DE609" s="159"/>
      <c r="DF609" s="159"/>
      <c r="DG609" s="159"/>
      <c r="DH609" s="159"/>
      <c r="DI609" s="159"/>
      <c r="DJ609" s="159"/>
      <c r="DK609" s="159"/>
      <c r="DL609" s="159"/>
      <c r="DM609" s="159"/>
      <c r="DN609" s="159"/>
      <c r="DO609" s="159"/>
      <c r="DP609" s="159"/>
      <c r="DQ609" s="159"/>
      <c r="DR609" s="159"/>
      <c r="DS609" s="159"/>
      <c r="DT609" s="159"/>
      <c r="DU609" s="159"/>
      <c r="DV609" s="159"/>
      <c r="DW609" s="159"/>
      <c r="DX609" s="159"/>
      <c r="DY609" s="159"/>
      <c r="DZ609" s="159"/>
      <c r="EA609" s="159"/>
      <c r="EB609" s="159"/>
      <c r="EC609" s="159"/>
      <c r="ED609" s="159"/>
      <c r="EE609" s="159"/>
      <c r="EF609" s="159"/>
      <c r="EG609" s="159"/>
      <c r="EH609" s="159"/>
      <c r="EI609" s="159"/>
      <c r="EJ609" s="159"/>
      <c r="EK609" s="159"/>
      <c r="EL609" s="159"/>
      <c r="EM609" s="159"/>
      <c r="EN609" s="159"/>
      <c r="EO609" s="159"/>
      <c r="EP609" s="159"/>
      <c r="EQ609" s="159"/>
      <c r="ER609" s="159"/>
      <c r="ES609" s="159"/>
      <c r="ET609" s="159"/>
      <c r="EU609" s="159"/>
      <c r="EV609" s="159"/>
      <c r="EW609" s="159"/>
      <c r="EX609" s="159"/>
      <c r="EY609" s="159"/>
      <c r="EZ609" s="159"/>
      <c r="FA609" s="159"/>
      <c r="FB609" s="159"/>
      <c r="FC609" s="159"/>
      <c r="FD609" s="159"/>
      <c r="FE609" s="159"/>
      <c r="FF609" s="159"/>
      <c r="FG609" s="159"/>
      <c r="FH609" s="159"/>
      <c r="FI609" s="159"/>
      <c r="FJ609" s="159"/>
      <c r="FK609" s="159"/>
      <c r="FL609" s="159"/>
      <c r="FM609" s="159"/>
      <c r="FN609" s="159"/>
      <c r="FO609" s="159"/>
      <c r="FP609" s="159"/>
      <c r="FQ609" s="159"/>
      <c r="FR609" s="159"/>
      <c r="FS609" s="159"/>
      <c r="FT609" s="159"/>
      <c r="FU609" s="159"/>
      <c r="FV609" s="159"/>
      <c r="FW609" s="159"/>
      <c r="FX609" s="159"/>
      <c r="FY609" s="159"/>
      <c r="FZ609" s="159"/>
      <c r="GA609" s="159"/>
      <c r="GB609" s="159"/>
      <c r="GC609" s="159"/>
      <c r="GD609" s="159"/>
      <c r="GE609" s="159"/>
      <c r="GF609" s="159"/>
      <c r="GG609" s="159"/>
      <c r="GH609" s="159"/>
    </row>
    <row r="610" customFormat="false" ht="12.75" hidden="false" customHeight="false" outlineLevel="0" collapsed="false">
      <c r="A610" s="168"/>
      <c r="B610" s="149"/>
      <c r="C610" s="149"/>
      <c r="D610" s="149"/>
      <c r="E610" s="149"/>
      <c r="F610" s="149"/>
      <c r="G610" s="149"/>
      <c r="H610" s="148"/>
      <c r="I610" s="170"/>
      <c r="R610" s="148"/>
      <c r="S610" s="158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  <c r="BA610" s="159"/>
      <c r="BB610" s="159"/>
      <c r="BC610" s="159"/>
      <c r="BD610" s="159"/>
      <c r="BE610" s="159"/>
      <c r="BF610" s="159"/>
      <c r="BG610" s="159"/>
      <c r="BH610" s="159"/>
      <c r="BI610" s="159"/>
      <c r="BJ610" s="159"/>
      <c r="BK610" s="159"/>
      <c r="BL610" s="159"/>
      <c r="BM610" s="159"/>
      <c r="BN610" s="159"/>
      <c r="BO610" s="159"/>
      <c r="BP610" s="159"/>
      <c r="BQ610" s="159"/>
      <c r="BR610" s="159"/>
      <c r="BS610" s="159"/>
      <c r="BT610" s="159"/>
      <c r="BU610" s="159"/>
      <c r="BV610" s="159"/>
      <c r="BW610" s="159"/>
      <c r="BX610" s="159"/>
      <c r="BY610" s="159"/>
      <c r="BZ610" s="159"/>
      <c r="CA610" s="159"/>
      <c r="CB610" s="159"/>
      <c r="CC610" s="159"/>
      <c r="CD610" s="159"/>
      <c r="CE610" s="159"/>
      <c r="CF610" s="159"/>
      <c r="CG610" s="159"/>
      <c r="CH610" s="159"/>
      <c r="CI610" s="159"/>
      <c r="CJ610" s="159"/>
      <c r="CK610" s="159"/>
      <c r="CL610" s="159"/>
      <c r="CM610" s="159"/>
      <c r="CN610" s="159"/>
      <c r="CO610" s="159"/>
      <c r="CP610" s="159"/>
      <c r="CQ610" s="159"/>
      <c r="CR610" s="159"/>
      <c r="CS610" s="159"/>
      <c r="CT610" s="159"/>
      <c r="CU610" s="159"/>
      <c r="CV610" s="159"/>
      <c r="CW610" s="159"/>
      <c r="CX610" s="159"/>
      <c r="CY610" s="159"/>
      <c r="CZ610" s="159"/>
      <c r="DA610" s="159"/>
      <c r="DB610" s="159"/>
      <c r="DC610" s="159"/>
      <c r="DD610" s="159"/>
      <c r="DE610" s="159"/>
      <c r="DF610" s="159"/>
      <c r="DG610" s="159"/>
      <c r="DH610" s="159"/>
      <c r="DI610" s="159"/>
      <c r="DJ610" s="159"/>
      <c r="DK610" s="159"/>
      <c r="DL610" s="159"/>
      <c r="DM610" s="159"/>
      <c r="DN610" s="159"/>
      <c r="DO610" s="159"/>
      <c r="DP610" s="159"/>
      <c r="DQ610" s="159"/>
      <c r="DR610" s="159"/>
      <c r="DS610" s="159"/>
      <c r="DT610" s="159"/>
      <c r="DU610" s="159"/>
      <c r="DV610" s="159"/>
      <c r="DW610" s="159"/>
      <c r="DX610" s="159"/>
      <c r="DY610" s="159"/>
      <c r="DZ610" s="159"/>
      <c r="EA610" s="159"/>
      <c r="EB610" s="159"/>
      <c r="EC610" s="159"/>
      <c r="ED610" s="159"/>
      <c r="EE610" s="159"/>
      <c r="EF610" s="159"/>
      <c r="EG610" s="159"/>
      <c r="EH610" s="159"/>
      <c r="EI610" s="159"/>
      <c r="EJ610" s="159"/>
      <c r="EK610" s="159"/>
      <c r="EL610" s="159"/>
      <c r="EM610" s="159"/>
      <c r="EN610" s="159"/>
      <c r="EO610" s="159"/>
      <c r="EP610" s="159"/>
      <c r="EQ610" s="159"/>
      <c r="ER610" s="159"/>
      <c r="ES610" s="159"/>
      <c r="ET610" s="159"/>
      <c r="EU610" s="159"/>
      <c r="EV610" s="159"/>
      <c r="EW610" s="159"/>
      <c r="EX610" s="159"/>
      <c r="EY610" s="159"/>
      <c r="EZ610" s="159"/>
      <c r="FA610" s="159"/>
      <c r="FB610" s="159"/>
      <c r="FC610" s="159"/>
      <c r="FD610" s="159"/>
      <c r="FE610" s="159"/>
      <c r="FF610" s="159"/>
      <c r="FG610" s="159"/>
      <c r="FH610" s="159"/>
      <c r="FI610" s="159"/>
      <c r="FJ610" s="159"/>
      <c r="FK610" s="159"/>
      <c r="FL610" s="159"/>
      <c r="FM610" s="159"/>
      <c r="FN610" s="159"/>
      <c r="FO610" s="159"/>
      <c r="FP610" s="159"/>
      <c r="FQ610" s="159"/>
      <c r="FR610" s="159"/>
      <c r="FS610" s="159"/>
      <c r="FT610" s="159"/>
      <c r="FU610" s="159"/>
      <c r="FV610" s="159"/>
      <c r="FW610" s="159"/>
      <c r="FX610" s="159"/>
      <c r="FY610" s="159"/>
      <c r="FZ610" s="159"/>
      <c r="GA610" s="159"/>
      <c r="GB610" s="159"/>
      <c r="GC610" s="159"/>
      <c r="GD610" s="159"/>
      <c r="GE610" s="159"/>
      <c r="GF610" s="159"/>
      <c r="GG610" s="159"/>
      <c r="GH610" s="159"/>
    </row>
    <row r="611" customFormat="false" ht="12.75" hidden="false" customHeight="false" outlineLevel="0" collapsed="false">
      <c r="A611" s="168"/>
      <c r="B611" s="149"/>
      <c r="C611" s="149"/>
      <c r="D611" s="149"/>
      <c r="E611" s="149"/>
      <c r="F611" s="149"/>
      <c r="G611" s="149"/>
      <c r="H611" s="148"/>
      <c r="I611" s="170"/>
      <c r="R611" s="148"/>
      <c r="S611" s="158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  <c r="BA611" s="159"/>
      <c r="BB611" s="159"/>
      <c r="BC611" s="159"/>
      <c r="BD611" s="159"/>
      <c r="BE611" s="159"/>
      <c r="BF611" s="159"/>
      <c r="BG611" s="159"/>
      <c r="BH611" s="159"/>
      <c r="BI611" s="159"/>
      <c r="BJ611" s="159"/>
      <c r="BK611" s="159"/>
      <c r="BL611" s="159"/>
      <c r="BM611" s="159"/>
      <c r="BN611" s="159"/>
      <c r="BO611" s="159"/>
      <c r="BP611" s="159"/>
      <c r="BQ611" s="159"/>
      <c r="BR611" s="159"/>
      <c r="BS611" s="159"/>
      <c r="BT611" s="159"/>
      <c r="BU611" s="159"/>
      <c r="BV611" s="159"/>
      <c r="BW611" s="159"/>
      <c r="BX611" s="159"/>
      <c r="BY611" s="159"/>
      <c r="BZ611" s="159"/>
      <c r="CA611" s="159"/>
      <c r="CB611" s="159"/>
      <c r="CC611" s="159"/>
      <c r="CD611" s="159"/>
      <c r="CE611" s="159"/>
      <c r="CF611" s="159"/>
      <c r="CG611" s="159"/>
      <c r="CH611" s="159"/>
      <c r="CI611" s="159"/>
      <c r="CJ611" s="159"/>
      <c r="CK611" s="159"/>
      <c r="CL611" s="159"/>
      <c r="CM611" s="159"/>
      <c r="CN611" s="159"/>
      <c r="CO611" s="159"/>
      <c r="CP611" s="159"/>
      <c r="CQ611" s="159"/>
      <c r="CR611" s="159"/>
      <c r="CS611" s="159"/>
      <c r="CT611" s="159"/>
      <c r="CU611" s="159"/>
      <c r="CV611" s="159"/>
      <c r="CW611" s="159"/>
      <c r="CX611" s="159"/>
      <c r="CY611" s="159"/>
      <c r="CZ611" s="159"/>
      <c r="DA611" s="159"/>
      <c r="DB611" s="159"/>
      <c r="DC611" s="159"/>
      <c r="DD611" s="159"/>
      <c r="DE611" s="159"/>
      <c r="DF611" s="159"/>
      <c r="DG611" s="159"/>
      <c r="DH611" s="159"/>
      <c r="DI611" s="159"/>
      <c r="DJ611" s="159"/>
      <c r="DK611" s="159"/>
      <c r="DL611" s="159"/>
      <c r="DM611" s="159"/>
      <c r="DN611" s="159"/>
      <c r="DO611" s="159"/>
      <c r="DP611" s="159"/>
      <c r="DQ611" s="159"/>
      <c r="DR611" s="159"/>
      <c r="DS611" s="159"/>
      <c r="DT611" s="159"/>
      <c r="DU611" s="159"/>
      <c r="DV611" s="159"/>
      <c r="DW611" s="159"/>
      <c r="DX611" s="159"/>
      <c r="DY611" s="159"/>
      <c r="DZ611" s="159"/>
      <c r="EA611" s="159"/>
      <c r="EB611" s="159"/>
      <c r="EC611" s="159"/>
      <c r="ED611" s="159"/>
      <c r="EE611" s="159"/>
      <c r="EF611" s="159"/>
      <c r="EG611" s="159"/>
      <c r="EH611" s="159"/>
      <c r="EI611" s="159"/>
      <c r="EJ611" s="159"/>
      <c r="EK611" s="159"/>
      <c r="EL611" s="159"/>
      <c r="EM611" s="159"/>
      <c r="EN611" s="159"/>
      <c r="EO611" s="159"/>
      <c r="EP611" s="159"/>
      <c r="EQ611" s="159"/>
      <c r="ER611" s="159"/>
      <c r="ES611" s="159"/>
      <c r="ET611" s="159"/>
      <c r="EU611" s="159"/>
      <c r="EV611" s="159"/>
      <c r="EW611" s="159"/>
      <c r="EX611" s="159"/>
      <c r="EY611" s="159"/>
      <c r="EZ611" s="159"/>
      <c r="FA611" s="159"/>
      <c r="FB611" s="159"/>
      <c r="FC611" s="159"/>
      <c r="FD611" s="159"/>
      <c r="FE611" s="159"/>
      <c r="FF611" s="159"/>
      <c r="FG611" s="159"/>
      <c r="FH611" s="159"/>
      <c r="FI611" s="159"/>
      <c r="FJ611" s="159"/>
      <c r="FK611" s="159"/>
      <c r="FL611" s="159"/>
      <c r="FM611" s="159"/>
      <c r="FN611" s="159"/>
      <c r="FO611" s="159"/>
      <c r="FP611" s="159"/>
      <c r="FQ611" s="159"/>
      <c r="FR611" s="159"/>
      <c r="FS611" s="159"/>
      <c r="FT611" s="159"/>
      <c r="FU611" s="159"/>
      <c r="FV611" s="159"/>
      <c r="FW611" s="159"/>
      <c r="FX611" s="159"/>
      <c r="FY611" s="159"/>
      <c r="FZ611" s="159"/>
      <c r="GA611" s="159"/>
      <c r="GB611" s="159"/>
      <c r="GC611" s="159"/>
      <c r="GD611" s="159"/>
      <c r="GE611" s="159"/>
      <c r="GF611" s="159"/>
      <c r="GG611" s="159"/>
      <c r="GH611" s="159"/>
    </row>
    <row r="612" customFormat="false" ht="12.75" hidden="false" customHeight="false" outlineLevel="0" collapsed="false">
      <c r="A612" s="168"/>
      <c r="B612" s="149"/>
      <c r="C612" s="149"/>
      <c r="D612" s="149"/>
      <c r="E612" s="149"/>
      <c r="F612" s="149"/>
      <c r="G612" s="149"/>
      <c r="H612" s="148"/>
      <c r="I612" s="170"/>
      <c r="R612" s="148"/>
      <c r="S612" s="158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  <c r="BA612" s="159"/>
      <c r="BB612" s="159"/>
      <c r="BC612" s="159"/>
      <c r="BD612" s="159"/>
      <c r="BE612" s="159"/>
      <c r="BF612" s="159"/>
      <c r="BG612" s="159"/>
      <c r="BH612" s="159"/>
      <c r="BI612" s="159"/>
      <c r="BJ612" s="159"/>
      <c r="BK612" s="159"/>
      <c r="BL612" s="159"/>
      <c r="BM612" s="159"/>
      <c r="BN612" s="159"/>
      <c r="BO612" s="159"/>
      <c r="BP612" s="159"/>
      <c r="BQ612" s="159"/>
      <c r="BR612" s="159"/>
      <c r="BS612" s="159"/>
      <c r="BT612" s="159"/>
      <c r="BU612" s="159"/>
      <c r="BV612" s="159"/>
      <c r="BW612" s="159"/>
      <c r="BX612" s="159"/>
      <c r="BY612" s="159"/>
      <c r="BZ612" s="159"/>
      <c r="CA612" s="159"/>
      <c r="CB612" s="159"/>
      <c r="CC612" s="159"/>
      <c r="CD612" s="159"/>
      <c r="CE612" s="159"/>
      <c r="CF612" s="159"/>
      <c r="CG612" s="159"/>
      <c r="CH612" s="159"/>
      <c r="CI612" s="159"/>
      <c r="CJ612" s="159"/>
      <c r="CK612" s="159"/>
      <c r="CL612" s="159"/>
      <c r="CM612" s="159"/>
      <c r="CN612" s="159"/>
      <c r="CO612" s="159"/>
      <c r="CP612" s="159"/>
      <c r="CQ612" s="159"/>
      <c r="CR612" s="159"/>
      <c r="CS612" s="159"/>
      <c r="CT612" s="159"/>
      <c r="CU612" s="159"/>
      <c r="CV612" s="159"/>
      <c r="CW612" s="159"/>
      <c r="CX612" s="159"/>
      <c r="CY612" s="159"/>
      <c r="CZ612" s="159"/>
      <c r="DA612" s="159"/>
      <c r="DB612" s="159"/>
      <c r="DC612" s="159"/>
      <c r="DD612" s="159"/>
      <c r="DE612" s="159"/>
      <c r="DF612" s="159"/>
      <c r="DG612" s="159"/>
      <c r="DH612" s="159"/>
      <c r="DI612" s="159"/>
      <c r="DJ612" s="159"/>
      <c r="DK612" s="159"/>
      <c r="DL612" s="159"/>
      <c r="DM612" s="159"/>
      <c r="DN612" s="159"/>
      <c r="DO612" s="159"/>
      <c r="DP612" s="159"/>
      <c r="DQ612" s="159"/>
      <c r="DR612" s="159"/>
      <c r="DS612" s="159"/>
      <c r="DT612" s="159"/>
      <c r="DU612" s="159"/>
      <c r="DV612" s="159"/>
      <c r="DW612" s="159"/>
      <c r="DX612" s="159"/>
      <c r="DY612" s="159"/>
      <c r="DZ612" s="159"/>
      <c r="EA612" s="159"/>
      <c r="EB612" s="159"/>
      <c r="EC612" s="159"/>
      <c r="ED612" s="159"/>
      <c r="EE612" s="159"/>
      <c r="EF612" s="159"/>
      <c r="EG612" s="159"/>
      <c r="EH612" s="159"/>
      <c r="EI612" s="159"/>
      <c r="EJ612" s="159"/>
      <c r="EK612" s="159"/>
      <c r="EL612" s="159"/>
      <c r="EM612" s="159"/>
      <c r="EN612" s="159"/>
      <c r="EO612" s="159"/>
      <c r="EP612" s="159"/>
      <c r="EQ612" s="159"/>
      <c r="ER612" s="159"/>
      <c r="ES612" s="159"/>
      <c r="ET612" s="159"/>
      <c r="EU612" s="159"/>
      <c r="EV612" s="159"/>
      <c r="EW612" s="159"/>
      <c r="EX612" s="159"/>
      <c r="EY612" s="159"/>
      <c r="EZ612" s="159"/>
      <c r="FA612" s="159"/>
      <c r="FB612" s="159"/>
      <c r="FC612" s="159"/>
      <c r="FD612" s="159"/>
      <c r="FE612" s="159"/>
      <c r="FF612" s="159"/>
      <c r="FG612" s="159"/>
      <c r="FH612" s="159"/>
      <c r="FI612" s="159"/>
      <c r="FJ612" s="159"/>
      <c r="FK612" s="159"/>
      <c r="FL612" s="159"/>
      <c r="FM612" s="159"/>
      <c r="FN612" s="159"/>
      <c r="FO612" s="159"/>
      <c r="FP612" s="159"/>
      <c r="FQ612" s="159"/>
      <c r="FR612" s="159"/>
      <c r="FS612" s="159"/>
      <c r="FT612" s="159"/>
      <c r="FU612" s="159"/>
      <c r="FV612" s="159"/>
      <c r="FW612" s="159"/>
      <c r="FX612" s="159"/>
      <c r="FY612" s="159"/>
      <c r="FZ612" s="159"/>
      <c r="GA612" s="159"/>
      <c r="GB612" s="159"/>
      <c r="GC612" s="159"/>
      <c r="GD612" s="159"/>
      <c r="GE612" s="159"/>
      <c r="GF612" s="159"/>
      <c r="GG612" s="159"/>
      <c r="GH612" s="159"/>
    </row>
    <row r="613" customFormat="false" ht="12.75" hidden="false" customHeight="false" outlineLevel="0" collapsed="false">
      <c r="A613" s="168"/>
      <c r="B613" s="149"/>
      <c r="C613" s="149"/>
      <c r="D613" s="149"/>
      <c r="E613" s="149"/>
      <c r="F613" s="149"/>
      <c r="G613" s="149"/>
      <c r="H613" s="148"/>
      <c r="I613" s="170"/>
      <c r="R613" s="148"/>
      <c r="S613" s="158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  <c r="BA613" s="159"/>
      <c r="BB613" s="159"/>
      <c r="BC613" s="159"/>
      <c r="BD613" s="159"/>
      <c r="BE613" s="159"/>
      <c r="BF613" s="159"/>
      <c r="BG613" s="159"/>
      <c r="BH613" s="159"/>
      <c r="BI613" s="159"/>
      <c r="BJ613" s="159"/>
      <c r="BK613" s="159"/>
      <c r="BL613" s="159"/>
      <c r="BM613" s="159"/>
      <c r="BN613" s="159"/>
      <c r="BO613" s="159"/>
      <c r="BP613" s="159"/>
      <c r="BQ613" s="159"/>
      <c r="BR613" s="159"/>
      <c r="BS613" s="159"/>
      <c r="BT613" s="159"/>
      <c r="BU613" s="159"/>
      <c r="BV613" s="159"/>
      <c r="BW613" s="159"/>
      <c r="BX613" s="159"/>
      <c r="BY613" s="159"/>
      <c r="BZ613" s="159"/>
      <c r="CA613" s="159"/>
      <c r="CB613" s="159"/>
      <c r="CC613" s="159"/>
      <c r="CD613" s="159"/>
      <c r="CE613" s="159"/>
      <c r="CF613" s="159"/>
      <c r="CG613" s="159"/>
      <c r="CH613" s="159"/>
      <c r="CI613" s="159"/>
      <c r="CJ613" s="159"/>
      <c r="CK613" s="159"/>
      <c r="CL613" s="159"/>
      <c r="CM613" s="159"/>
      <c r="CN613" s="159"/>
      <c r="CO613" s="159"/>
      <c r="CP613" s="159"/>
      <c r="CQ613" s="159"/>
      <c r="CR613" s="159"/>
      <c r="CS613" s="159"/>
      <c r="CT613" s="159"/>
      <c r="CU613" s="159"/>
      <c r="CV613" s="159"/>
      <c r="CW613" s="159"/>
      <c r="CX613" s="159"/>
      <c r="CY613" s="159"/>
      <c r="CZ613" s="159"/>
      <c r="DA613" s="159"/>
      <c r="DB613" s="159"/>
      <c r="DC613" s="159"/>
      <c r="DD613" s="159"/>
      <c r="DE613" s="159"/>
      <c r="DF613" s="159"/>
      <c r="DG613" s="159"/>
      <c r="DH613" s="159"/>
      <c r="DI613" s="159"/>
      <c r="DJ613" s="159"/>
      <c r="DK613" s="159"/>
      <c r="DL613" s="159"/>
      <c r="DM613" s="159"/>
      <c r="DN613" s="159"/>
      <c r="DO613" s="159"/>
      <c r="DP613" s="159"/>
      <c r="DQ613" s="159"/>
      <c r="DR613" s="159"/>
      <c r="DS613" s="159"/>
      <c r="DT613" s="159"/>
      <c r="DU613" s="159"/>
      <c r="DV613" s="159"/>
      <c r="DW613" s="159"/>
      <c r="DX613" s="159"/>
      <c r="DY613" s="159"/>
      <c r="DZ613" s="159"/>
      <c r="EA613" s="159"/>
      <c r="EB613" s="159"/>
      <c r="EC613" s="159"/>
      <c r="ED613" s="159"/>
      <c r="EE613" s="159"/>
      <c r="EF613" s="159"/>
      <c r="EG613" s="159"/>
      <c r="EH613" s="159"/>
      <c r="EI613" s="159"/>
      <c r="EJ613" s="159"/>
      <c r="EK613" s="159"/>
      <c r="EL613" s="159"/>
      <c r="EM613" s="159"/>
      <c r="EN613" s="159"/>
      <c r="EO613" s="159"/>
      <c r="EP613" s="159"/>
      <c r="EQ613" s="159"/>
      <c r="ER613" s="159"/>
      <c r="ES613" s="159"/>
      <c r="ET613" s="159"/>
      <c r="EU613" s="159"/>
      <c r="EV613" s="159"/>
      <c r="EW613" s="159"/>
      <c r="EX613" s="159"/>
      <c r="EY613" s="159"/>
      <c r="EZ613" s="159"/>
      <c r="FA613" s="159"/>
      <c r="FB613" s="159"/>
      <c r="FC613" s="159"/>
      <c r="FD613" s="159"/>
      <c r="FE613" s="159"/>
      <c r="FF613" s="159"/>
      <c r="FG613" s="159"/>
      <c r="FH613" s="159"/>
      <c r="FI613" s="159"/>
      <c r="FJ613" s="159"/>
      <c r="FK613" s="159"/>
      <c r="FL613" s="159"/>
      <c r="FM613" s="159"/>
      <c r="FN613" s="159"/>
      <c r="FO613" s="159"/>
      <c r="FP613" s="159"/>
      <c r="FQ613" s="159"/>
      <c r="FR613" s="159"/>
      <c r="FS613" s="159"/>
      <c r="FT613" s="159"/>
      <c r="FU613" s="159"/>
      <c r="FV613" s="159"/>
      <c r="FW613" s="159"/>
      <c r="FX613" s="159"/>
      <c r="FY613" s="159"/>
      <c r="FZ613" s="159"/>
      <c r="GA613" s="159"/>
      <c r="GB613" s="159"/>
      <c r="GC613" s="159"/>
      <c r="GD613" s="159"/>
      <c r="GE613" s="159"/>
      <c r="GF613" s="159"/>
      <c r="GG613" s="159"/>
      <c r="GH613" s="159"/>
    </row>
    <row r="614" customFormat="false" ht="12.75" hidden="false" customHeight="false" outlineLevel="0" collapsed="false">
      <c r="A614" s="168"/>
      <c r="B614" s="149"/>
      <c r="C614" s="149"/>
      <c r="D614" s="149"/>
      <c r="E614" s="149"/>
      <c r="F614" s="149"/>
      <c r="G614" s="149"/>
      <c r="H614" s="148"/>
      <c r="I614" s="170"/>
      <c r="R614" s="148"/>
      <c r="S614" s="158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  <c r="BA614" s="159"/>
      <c r="BB614" s="159"/>
      <c r="BC614" s="159"/>
      <c r="BD614" s="159"/>
      <c r="BE614" s="159"/>
      <c r="BF614" s="159"/>
      <c r="BG614" s="159"/>
      <c r="BH614" s="159"/>
      <c r="BI614" s="159"/>
      <c r="BJ614" s="159"/>
      <c r="BK614" s="159"/>
      <c r="BL614" s="159"/>
      <c r="BM614" s="159"/>
      <c r="BN614" s="159"/>
      <c r="BO614" s="159"/>
      <c r="BP614" s="159"/>
      <c r="BQ614" s="159"/>
      <c r="BR614" s="159"/>
      <c r="BS614" s="159"/>
      <c r="BT614" s="159"/>
      <c r="BU614" s="159"/>
      <c r="BV614" s="159"/>
      <c r="BW614" s="159"/>
      <c r="BX614" s="159"/>
      <c r="BY614" s="159"/>
      <c r="BZ614" s="159"/>
      <c r="CA614" s="159"/>
      <c r="CB614" s="159"/>
      <c r="CC614" s="159"/>
      <c r="CD614" s="159"/>
      <c r="CE614" s="159"/>
      <c r="CF614" s="159"/>
      <c r="CG614" s="159"/>
      <c r="CH614" s="159"/>
      <c r="CI614" s="159"/>
      <c r="CJ614" s="159"/>
      <c r="CK614" s="159"/>
      <c r="CL614" s="159"/>
      <c r="CM614" s="159"/>
      <c r="CN614" s="159"/>
      <c r="CO614" s="159"/>
      <c r="CP614" s="159"/>
      <c r="CQ614" s="159"/>
      <c r="CR614" s="159"/>
      <c r="CS614" s="159"/>
      <c r="CT614" s="159"/>
      <c r="CU614" s="159"/>
      <c r="CV614" s="159"/>
      <c r="CW614" s="159"/>
      <c r="CX614" s="159"/>
      <c r="CY614" s="159"/>
      <c r="CZ614" s="159"/>
      <c r="DA614" s="159"/>
      <c r="DB614" s="159"/>
      <c r="DC614" s="159"/>
      <c r="DD614" s="159"/>
      <c r="DE614" s="159"/>
      <c r="DF614" s="159"/>
      <c r="DG614" s="159"/>
      <c r="DH614" s="159"/>
      <c r="DI614" s="159"/>
      <c r="DJ614" s="159"/>
      <c r="DK614" s="159"/>
      <c r="DL614" s="159"/>
      <c r="DM614" s="159"/>
      <c r="DN614" s="159"/>
      <c r="DO614" s="159"/>
      <c r="DP614" s="159"/>
      <c r="DQ614" s="159"/>
      <c r="DR614" s="159"/>
      <c r="DS614" s="159"/>
      <c r="DT614" s="159"/>
      <c r="DU614" s="159"/>
      <c r="DV614" s="159"/>
      <c r="DW614" s="159"/>
      <c r="DX614" s="159"/>
      <c r="DY614" s="159"/>
      <c r="DZ614" s="159"/>
      <c r="EA614" s="159"/>
      <c r="EB614" s="159"/>
      <c r="EC614" s="159"/>
      <c r="ED614" s="159"/>
      <c r="EE614" s="159"/>
      <c r="EF614" s="159"/>
      <c r="EG614" s="159"/>
      <c r="EH614" s="159"/>
      <c r="EI614" s="159"/>
      <c r="EJ614" s="159"/>
      <c r="EK614" s="159"/>
      <c r="EL614" s="159"/>
      <c r="EM614" s="159"/>
      <c r="EN614" s="159"/>
      <c r="EO614" s="159"/>
      <c r="EP614" s="159"/>
      <c r="EQ614" s="159"/>
      <c r="ER614" s="159"/>
      <c r="ES614" s="159"/>
      <c r="ET614" s="159"/>
      <c r="EU614" s="159"/>
      <c r="EV614" s="159"/>
      <c r="EW614" s="159"/>
      <c r="EX614" s="159"/>
      <c r="EY614" s="159"/>
      <c r="EZ614" s="159"/>
      <c r="FA614" s="159"/>
      <c r="FB614" s="159"/>
      <c r="FC614" s="159"/>
      <c r="FD614" s="159"/>
      <c r="FE614" s="159"/>
      <c r="FF614" s="159"/>
      <c r="FG614" s="159"/>
      <c r="FH614" s="159"/>
      <c r="FI614" s="159"/>
      <c r="FJ614" s="159"/>
      <c r="FK614" s="159"/>
      <c r="FL614" s="159"/>
      <c r="FM614" s="159"/>
      <c r="FN614" s="159"/>
      <c r="FO614" s="159"/>
      <c r="FP614" s="159"/>
      <c r="FQ614" s="159"/>
      <c r="FR614" s="159"/>
      <c r="FS614" s="159"/>
      <c r="FT614" s="159"/>
      <c r="FU614" s="159"/>
      <c r="FV614" s="159"/>
      <c r="FW614" s="159"/>
      <c r="FX614" s="159"/>
      <c r="FY614" s="159"/>
      <c r="FZ614" s="159"/>
      <c r="GA614" s="159"/>
      <c r="GB614" s="159"/>
      <c r="GC614" s="159"/>
      <c r="GD614" s="159"/>
      <c r="GE614" s="159"/>
      <c r="GF614" s="159"/>
      <c r="GG614" s="159"/>
      <c r="GH614" s="159"/>
    </row>
    <row r="615" customFormat="false" ht="12.75" hidden="false" customHeight="false" outlineLevel="0" collapsed="false">
      <c r="A615" s="168"/>
      <c r="B615" s="149"/>
      <c r="C615" s="149"/>
      <c r="D615" s="149"/>
      <c r="E615" s="149"/>
      <c r="F615" s="149"/>
      <c r="G615" s="149"/>
      <c r="H615" s="148"/>
      <c r="I615" s="170"/>
      <c r="R615" s="148"/>
      <c r="S615" s="158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  <c r="BA615" s="159"/>
      <c r="BB615" s="159"/>
      <c r="BC615" s="159"/>
      <c r="BD615" s="159"/>
      <c r="BE615" s="159"/>
      <c r="BF615" s="159"/>
      <c r="BG615" s="159"/>
      <c r="BH615" s="159"/>
      <c r="BI615" s="159"/>
      <c r="BJ615" s="159"/>
      <c r="BK615" s="159"/>
      <c r="BL615" s="159"/>
      <c r="BM615" s="159"/>
      <c r="BN615" s="159"/>
      <c r="BO615" s="159"/>
      <c r="BP615" s="159"/>
      <c r="BQ615" s="159"/>
      <c r="BR615" s="159"/>
      <c r="BS615" s="159"/>
      <c r="BT615" s="159"/>
      <c r="BU615" s="159"/>
      <c r="BV615" s="159"/>
      <c r="BW615" s="159"/>
      <c r="BX615" s="159"/>
      <c r="BY615" s="159"/>
      <c r="BZ615" s="159"/>
      <c r="CA615" s="159"/>
      <c r="CB615" s="159"/>
      <c r="CC615" s="159"/>
      <c r="CD615" s="159"/>
      <c r="CE615" s="159"/>
      <c r="CF615" s="159"/>
      <c r="CG615" s="159"/>
      <c r="CH615" s="159"/>
      <c r="CI615" s="159"/>
      <c r="CJ615" s="159"/>
      <c r="CK615" s="159"/>
      <c r="CL615" s="159"/>
      <c r="CM615" s="159"/>
      <c r="CN615" s="159"/>
      <c r="CO615" s="159"/>
      <c r="CP615" s="159"/>
      <c r="CQ615" s="159"/>
      <c r="CR615" s="159"/>
      <c r="CS615" s="159"/>
      <c r="CT615" s="159"/>
      <c r="CU615" s="159"/>
      <c r="CV615" s="159"/>
      <c r="CW615" s="159"/>
      <c r="CX615" s="159"/>
      <c r="CY615" s="159"/>
      <c r="CZ615" s="159"/>
      <c r="DA615" s="159"/>
      <c r="DB615" s="159"/>
      <c r="DC615" s="159"/>
      <c r="DD615" s="159"/>
      <c r="DE615" s="159"/>
      <c r="DF615" s="159"/>
      <c r="DG615" s="159"/>
      <c r="DH615" s="159"/>
      <c r="DI615" s="159"/>
      <c r="DJ615" s="159"/>
      <c r="DK615" s="159"/>
      <c r="DL615" s="159"/>
      <c r="DM615" s="159"/>
      <c r="DN615" s="159"/>
      <c r="DO615" s="159"/>
      <c r="DP615" s="159"/>
      <c r="DQ615" s="159"/>
      <c r="DR615" s="159"/>
      <c r="DS615" s="159"/>
      <c r="DT615" s="159"/>
      <c r="DU615" s="159"/>
      <c r="DV615" s="159"/>
      <c r="DW615" s="159"/>
      <c r="DX615" s="159"/>
      <c r="DY615" s="159"/>
      <c r="DZ615" s="159"/>
      <c r="EA615" s="159"/>
      <c r="EB615" s="159"/>
      <c r="EC615" s="159"/>
      <c r="ED615" s="159"/>
      <c r="EE615" s="159"/>
      <c r="EF615" s="159"/>
      <c r="EG615" s="159"/>
      <c r="EH615" s="159"/>
      <c r="EI615" s="159"/>
      <c r="EJ615" s="159"/>
      <c r="EK615" s="159"/>
      <c r="EL615" s="159"/>
      <c r="EM615" s="159"/>
      <c r="EN615" s="159"/>
      <c r="EO615" s="159"/>
      <c r="EP615" s="159"/>
      <c r="EQ615" s="159"/>
      <c r="ER615" s="159"/>
      <c r="ES615" s="159"/>
      <c r="ET615" s="159"/>
      <c r="EU615" s="159"/>
      <c r="EV615" s="159"/>
      <c r="EW615" s="159"/>
      <c r="EX615" s="159"/>
      <c r="EY615" s="159"/>
      <c r="EZ615" s="159"/>
      <c r="FA615" s="159"/>
      <c r="FB615" s="159"/>
      <c r="FC615" s="159"/>
      <c r="FD615" s="159"/>
      <c r="FE615" s="159"/>
      <c r="FF615" s="159"/>
      <c r="FG615" s="159"/>
      <c r="FH615" s="159"/>
      <c r="FI615" s="159"/>
      <c r="FJ615" s="159"/>
      <c r="FK615" s="159"/>
      <c r="FL615" s="159"/>
      <c r="FM615" s="159"/>
      <c r="FN615" s="159"/>
      <c r="FO615" s="159"/>
      <c r="FP615" s="159"/>
      <c r="FQ615" s="159"/>
      <c r="FR615" s="159"/>
      <c r="FS615" s="159"/>
      <c r="FT615" s="159"/>
      <c r="FU615" s="159"/>
      <c r="FV615" s="159"/>
      <c r="FW615" s="159"/>
      <c r="FX615" s="159"/>
      <c r="FY615" s="159"/>
      <c r="FZ615" s="159"/>
      <c r="GA615" s="159"/>
      <c r="GB615" s="159"/>
      <c r="GC615" s="159"/>
      <c r="GD615" s="159"/>
      <c r="GE615" s="159"/>
      <c r="GF615" s="159"/>
      <c r="GG615" s="159"/>
      <c r="GH615" s="159"/>
    </row>
    <row r="616" customFormat="false" ht="12.75" hidden="false" customHeight="false" outlineLevel="0" collapsed="false">
      <c r="A616" s="168"/>
      <c r="B616" s="149"/>
      <c r="C616" s="149"/>
      <c r="D616" s="149"/>
      <c r="E616" s="149"/>
      <c r="F616" s="149"/>
      <c r="G616" s="149"/>
      <c r="H616" s="148"/>
      <c r="I616" s="170"/>
      <c r="R616" s="148"/>
      <c r="S616" s="158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  <c r="BA616" s="159"/>
      <c r="BB616" s="159"/>
      <c r="BC616" s="159"/>
      <c r="BD616" s="159"/>
      <c r="BE616" s="159"/>
      <c r="BF616" s="159"/>
      <c r="BG616" s="159"/>
      <c r="BH616" s="159"/>
      <c r="BI616" s="159"/>
      <c r="BJ616" s="159"/>
      <c r="BK616" s="159"/>
      <c r="BL616" s="159"/>
      <c r="BM616" s="159"/>
      <c r="BN616" s="159"/>
      <c r="BO616" s="159"/>
      <c r="BP616" s="159"/>
      <c r="BQ616" s="159"/>
      <c r="BR616" s="159"/>
      <c r="BS616" s="159"/>
      <c r="BT616" s="159"/>
      <c r="BU616" s="159"/>
      <c r="BV616" s="159"/>
      <c r="BW616" s="159"/>
      <c r="BX616" s="159"/>
      <c r="BY616" s="159"/>
      <c r="BZ616" s="159"/>
      <c r="CA616" s="159"/>
      <c r="CB616" s="159"/>
      <c r="CC616" s="159"/>
      <c r="CD616" s="159"/>
      <c r="CE616" s="159"/>
      <c r="CF616" s="159"/>
      <c r="CG616" s="159"/>
      <c r="CH616" s="159"/>
      <c r="CI616" s="159"/>
      <c r="CJ616" s="159"/>
      <c r="CK616" s="159"/>
      <c r="CL616" s="159"/>
      <c r="CM616" s="159"/>
      <c r="CN616" s="159"/>
      <c r="CO616" s="159"/>
      <c r="CP616" s="159"/>
      <c r="CQ616" s="159"/>
      <c r="CR616" s="159"/>
      <c r="CS616" s="159"/>
      <c r="CT616" s="159"/>
      <c r="CU616" s="159"/>
      <c r="CV616" s="159"/>
      <c r="CW616" s="159"/>
      <c r="CX616" s="159"/>
      <c r="CY616" s="159"/>
      <c r="CZ616" s="159"/>
      <c r="DA616" s="159"/>
      <c r="DB616" s="159"/>
      <c r="DC616" s="159"/>
      <c r="DD616" s="159"/>
      <c r="DE616" s="159"/>
      <c r="DF616" s="159"/>
      <c r="DG616" s="159"/>
      <c r="DH616" s="159"/>
      <c r="DI616" s="159"/>
      <c r="DJ616" s="159"/>
      <c r="DK616" s="159"/>
      <c r="DL616" s="159"/>
      <c r="DM616" s="159"/>
      <c r="DN616" s="159"/>
      <c r="DO616" s="159"/>
      <c r="DP616" s="159"/>
      <c r="DQ616" s="159"/>
      <c r="DR616" s="159"/>
      <c r="DS616" s="159"/>
      <c r="DT616" s="159"/>
      <c r="DU616" s="159"/>
      <c r="DV616" s="159"/>
      <c r="DW616" s="159"/>
      <c r="DX616" s="159"/>
      <c r="DY616" s="159"/>
      <c r="DZ616" s="159"/>
      <c r="EA616" s="159"/>
      <c r="EB616" s="159"/>
      <c r="EC616" s="159"/>
      <c r="ED616" s="159"/>
      <c r="EE616" s="159"/>
      <c r="EF616" s="159"/>
      <c r="EG616" s="159"/>
      <c r="EH616" s="159"/>
      <c r="EI616" s="159"/>
      <c r="EJ616" s="159"/>
      <c r="EK616" s="159"/>
      <c r="EL616" s="159"/>
      <c r="EM616" s="159"/>
      <c r="EN616" s="159"/>
      <c r="EO616" s="159"/>
      <c r="EP616" s="159"/>
      <c r="EQ616" s="159"/>
      <c r="ER616" s="159"/>
      <c r="ES616" s="159"/>
      <c r="ET616" s="159"/>
      <c r="EU616" s="159"/>
      <c r="EV616" s="159"/>
      <c r="EW616" s="159"/>
      <c r="EX616" s="159"/>
      <c r="EY616" s="159"/>
      <c r="EZ616" s="159"/>
      <c r="FA616" s="159"/>
      <c r="FB616" s="159"/>
      <c r="FC616" s="159"/>
      <c r="FD616" s="159"/>
      <c r="FE616" s="159"/>
      <c r="FF616" s="159"/>
      <c r="FG616" s="159"/>
      <c r="FH616" s="159"/>
      <c r="FI616" s="159"/>
      <c r="FJ616" s="159"/>
      <c r="FK616" s="159"/>
      <c r="FL616" s="159"/>
      <c r="FM616" s="159"/>
      <c r="FN616" s="159"/>
      <c r="FO616" s="159"/>
      <c r="FP616" s="159"/>
      <c r="FQ616" s="159"/>
      <c r="FR616" s="159"/>
      <c r="FS616" s="159"/>
      <c r="FT616" s="159"/>
      <c r="FU616" s="159"/>
      <c r="FV616" s="159"/>
      <c r="FW616" s="159"/>
      <c r="FX616" s="159"/>
      <c r="FY616" s="159"/>
      <c r="FZ616" s="159"/>
      <c r="GA616" s="159"/>
      <c r="GB616" s="159"/>
      <c r="GC616" s="159"/>
      <c r="GD616" s="159"/>
      <c r="GE616" s="159"/>
      <c r="GF616" s="159"/>
      <c r="GG616" s="159"/>
      <c r="GH616" s="159"/>
    </row>
    <row r="617" customFormat="false" ht="12.75" hidden="false" customHeight="false" outlineLevel="0" collapsed="false">
      <c r="A617" s="168"/>
      <c r="B617" s="149"/>
      <c r="C617" s="149"/>
      <c r="D617" s="149"/>
      <c r="E617" s="149"/>
      <c r="F617" s="149"/>
      <c r="G617" s="149"/>
      <c r="H617" s="148"/>
      <c r="I617" s="170"/>
      <c r="R617" s="148"/>
      <c r="S617" s="158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  <c r="BA617" s="159"/>
      <c r="BB617" s="159"/>
      <c r="BC617" s="159"/>
      <c r="BD617" s="159"/>
      <c r="BE617" s="159"/>
      <c r="BF617" s="159"/>
      <c r="BG617" s="159"/>
      <c r="BH617" s="159"/>
      <c r="BI617" s="159"/>
      <c r="BJ617" s="159"/>
      <c r="BK617" s="159"/>
      <c r="BL617" s="159"/>
      <c r="BM617" s="159"/>
      <c r="BN617" s="159"/>
      <c r="BO617" s="159"/>
      <c r="BP617" s="159"/>
      <c r="BQ617" s="159"/>
      <c r="BR617" s="159"/>
      <c r="BS617" s="159"/>
      <c r="BT617" s="159"/>
      <c r="BU617" s="159"/>
      <c r="BV617" s="159"/>
      <c r="BW617" s="159"/>
      <c r="BX617" s="159"/>
      <c r="BY617" s="159"/>
      <c r="BZ617" s="159"/>
      <c r="CA617" s="159"/>
      <c r="CB617" s="159"/>
      <c r="CC617" s="159"/>
      <c r="CD617" s="159"/>
      <c r="CE617" s="159"/>
      <c r="CF617" s="159"/>
      <c r="CG617" s="159"/>
      <c r="CH617" s="159"/>
      <c r="CI617" s="159"/>
      <c r="CJ617" s="159"/>
      <c r="CK617" s="159"/>
      <c r="CL617" s="159"/>
      <c r="CM617" s="159"/>
      <c r="CN617" s="159"/>
      <c r="CO617" s="159"/>
      <c r="CP617" s="159"/>
      <c r="CQ617" s="159"/>
      <c r="CR617" s="159"/>
      <c r="CS617" s="159"/>
      <c r="CT617" s="159"/>
      <c r="CU617" s="159"/>
      <c r="CV617" s="159"/>
      <c r="CW617" s="159"/>
      <c r="CX617" s="159"/>
      <c r="CY617" s="159"/>
      <c r="CZ617" s="159"/>
      <c r="DA617" s="159"/>
      <c r="DB617" s="159"/>
      <c r="DC617" s="159"/>
      <c r="DD617" s="159"/>
      <c r="DE617" s="159"/>
      <c r="DF617" s="159"/>
      <c r="DG617" s="159"/>
      <c r="DH617" s="159"/>
      <c r="DI617" s="159"/>
      <c r="DJ617" s="159"/>
      <c r="DK617" s="159"/>
      <c r="DL617" s="159"/>
      <c r="DM617" s="159"/>
      <c r="DN617" s="159"/>
      <c r="DO617" s="159"/>
      <c r="DP617" s="159"/>
      <c r="DQ617" s="159"/>
      <c r="DR617" s="159"/>
      <c r="DS617" s="159"/>
      <c r="DT617" s="159"/>
      <c r="DU617" s="159"/>
      <c r="DV617" s="159"/>
      <c r="DW617" s="159"/>
      <c r="DX617" s="159"/>
      <c r="DY617" s="159"/>
      <c r="DZ617" s="159"/>
      <c r="EA617" s="159"/>
      <c r="EB617" s="159"/>
      <c r="EC617" s="159"/>
      <c r="ED617" s="159"/>
      <c r="EE617" s="159"/>
      <c r="EF617" s="159"/>
      <c r="EG617" s="159"/>
      <c r="EH617" s="159"/>
      <c r="EI617" s="159"/>
      <c r="EJ617" s="159"/>
      <c r="EK617" s="159"/>
      <c r="EL617" s="159"/>
      <c r="EM617" s="159"/>
      <c r="EN617" s="159"/>
      <c r="EO617" s="159"/>
      <c r="EP617" s="159"/>
      <c r="EQ617" s="159"/>
      <c r="ER617" s="159"/>
      <c r="ES617" s="159"/>
      <c r="ET617" s="159"/>
      <c r="EU617" s="159"/>
      <c r="EV617" s="159"/>
      <c r="EW617" s="159"/>
      <c r="EX617" s="159"/>
      <c r="EY617" s="159"/>
      <c r="EZ617" s="159"/>
      <c r="FA617" s="159"/>
      <c r="FB617" s="159"/>
      <c r="FC617" s="159"/>
      <c r="FD617" s="159"/>
      <c r="FE617" s="159"/>
      <c r="FF617" s="159"/>
      <c r="FG617" s="159"/>
      <c r="FH617" s="159"/>
      <c r="FI617" s="159"/>
      <c r="FJ617" s="159"/>
      <c r="FK617" s="159"/>
      <c r="FL617" s="159"/>
      <c r="FM617" s="159"/>
      <c r="FN617" s="159"/>
      <c r="FO617" s="159"/>
      <c r="FP617" s="159"/>
      <c r="FQ617" s="159"/>
      <c r="FR617" s="159"/>
      <c r="FS617" s="159"/>
      <c r="FT617" s="159"/>
      <c r="FU617" s="159"/>
      <c r="FV617" s="159"/>
      <c r="FW617" s="159"/>
      <c r="FX617" s="159"/>
      <c r="FY617" s="159"/>
      <c r="FZ617" s="159"/>
      <c r="GA617" s="159"/>
      <c r="GB617" s="159"/>
      <c r="GC617" s="159"/>
      <c r="GD617" s="159"/>
      <c r="GE617" s="159"/>
      <c r="GF617" s="159"/>
      <c r="GG617" s="159"/>
      <c r="GH617" s="159"/>
    </row>
    <row r="618" customFormat="false" ht="12.75" hidden="false" customHeight="false" outlineLevel="0" collapsed="false">
      <c r="A618" s="168"/>
      <c r="B618" s="149"/>
      <c r="C618" s="149"/>
      <c r="D618" s="149"/>
      <c r="E618" s="149"/>
      <c r="F618" s="149"/>
      <c r="G618" s="149"/>
      <c r="H618" s="148"/>
      <c r="I618" s="170"/>
      <c r="R618" s="148"/>
      <c r="S618" s="158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  <c r="BA618" s="159"/>
      <c r="BB618" s="159"/>
      <c r="BC618" s="159"/>
      <c r="BD618" s="159"/>
      <c r="BE618" s="159"/>
      <c r="BF618" s="159"/>
      <c r="BG618" s="159"/>
      <c r="BH618" s="159"/>
      <c r="BI618" s="159"/>
      <c r="BJ618" s="159"/>
      <c r="BK618" s="159"/>
      <c r="BL618" s="159"/>
      <c r="BM618" s="159"/>
      <c r="BN618" s="159"/>
      <c r="BO618" s="159"/>
      <c r="BP618" s="159"/>
      <c r="BQ618" s="159"/>
      <c r="BR618" s="159"/>
      <c r="BS618" s="159"/>
      <c r="BT618" s="159"/>
      <c r="BU618" s="159"/>
      <c r="BV618" s="159"/>
      <c r="BW618" s="159"/>
      <c r="BX618" s="159"/>
      <c r="BY618" s="159"/>
      <c r="BZ618" s="159"/>
      <c r="CA618" s="159"/>
      <c r="CB618" s="159"/>
      <c r="CC618" s="159"/>
      <c r="CD618" s="159"/>
      <c r="CE618" s="159"/>
      <c r="CF618" s="159"/>
      <c r="CG618" s="159"/>
      <c r="CH618" s="159"/>
      <c r="CI618" s="159"/>
      <c r="CJ618" s="159"/>
      <c r="CK618" s="159"/>
      <c r="CL618" s="159"/>
      <c r="CM618" s="159"/>
      <c r="CN618" s="159"/>
      <c r="CO618" s="159"/>
      <c r="CP618" s="159"/>
      <c r="CQ618" s="159"/>
      <c r="CR618" s="159"/>
      <c r="CS618" s="159"/>
      <c r="CT618" s="159"/>
      <c r="CU618" s="159"/>
      <c r="CV618" s="159"/>
      <c r="CW618" s="159"/>
      <c r="CX618" s="159"/>
      <c r="CY618" s="159"/>
      <c r="CZ618" s="159"/>
      <c r="DA618" s="159"/>
      <c r="DB618" s="159"/>
      <c r="DC618" s="159"/>
      <c r="DD618" s="159"/>
      <c r="DE618" s="159"/>
      <c r="DF618" s="159"/>
      <c r="DG618" s="159"/>
      <c r="DH618" s="159"/>
      <c r="DI618" s="159"/>
      <c r="DJ618" s="159"/>
      <c r="DK618" s="159"/>
      <c r="DL618" s="159"/>
      <c r="DM618" s="159"/>
      <c r="DN618" s="159"/>
      <c r="DO618" s="159"/>
      <c r="DP618" s="159"/>
      <c r="DQ618" s="159"/>
      <c r="DR618" s="159"/>
      <c r="DS618" s="159"/>
      <c r="DT618" s="159"/>
      <c r="DU618" s="159"/>
      <c r="DV618" s="159"/>
      <c r="DW618" s="159"/>
      <c r="DX618" s="159"/>
      <c r="DY618" s="159"/>
      <c r="DZ618" s="159"/>
      <c r="EA618" s="159"/>
      <c r="EB618" s="159"/>
      <c r="EC618" s="159"/>
      <c r="ED618" s="159"/>
      <c r="EE618" s="159"/>
      <c r="EF618" s="159"/>
      <c r="EG618" s="159"/>
      <c r="EH618" s="159"/>
      <c r="EI618" s="159"/>
      <c r="EJ618" s="159"/>
      <c r="EK618" s="159"/>
      <c r="EL618" s="159"/>
      <c r="EM618" s="159"/>
      <c r="EN618" s="159"/>
      <c r="EO618" s="159"/>
      <c r="EP618" s="159"/>
      <c r="EQ618" s="159"/>
      <c r="ER618" s="159"/>
      <c r="ES618" s="159"/>
      <c r="ET618" s="159"/>
      <c r="EU618" s="159"/>
      <c r="EV618" s="159"/>
      <c r="EW618" s="159"/>
      <c r="EX618" s="159"/>
      <c r="EY618" s="159"/>
      <c r="EZ618" s="159"/>
      <c r="FA618" s="159"/>
      <c r="FB618" s="159"/>
      <c r="FC618" s="159"/>
      <c r="FD618" s="159"/>
      <c r="FE618" s="159"/>
      <c r="FF618" s="159"/>
      <c r="FG618" s="159"/>
      <c r="FH618" s="159"/>
      <c r="FI618" s="159"/>
      <c r="FJ618" s="159"/>
      <c r="FK618" s="159"/>
      <c r="FL618" s="159"/>
      <c r="FM618" s="159"/>
      <c r="FN618" s="159"/>
      <c r="FO618" s="159"/>
      <c r="FP618" s="159"/>
      <c r="FQ618" s="159"/>
      <c r="FR618" s="159"/>
      <c r="FS618" s="159"/>
      <c r="FT618" s="159"/>
      <c r="FU618" s="159"/>
      <c r="FV618" s="159"/>
      <c r="FW618" s="159"/>
      <c r="FX618" s="159"/>
      <c r="FY618" s="159"/>
      <c r="FZ618" s="159"/>
      <c r="GA618" s="159"/>
      <c r="GB618" s="159"/>
      <c r="GC618" s="159"/>
      <c r="GD618" s="159"/>
      <c r="GE618" s="159"/>
      <c r="GF618" s="159"/>
      <c r="GG618" s="159"/>
      <c r="GH618" s="159"/>
    </row>
    <row r="619" customFormat="false" ht="12.75" hidden="false" customHeight="false" outlineLevel="0" collapsed="false">
      <c r="A619" s="168"/>
      <c r="B619" s="149"/>
      <c r="C619" s="149"/>
      <c r="D619" s="149"/>
      <c r="E619" s="149"/>
      <c r="F619" s="149"/>
      <c r="G619" s="149"/>
      <c r="H619" s="148"/>
      <c r="I619" s="170"/>
      <c r="R619" s="148"/>
      <c r="S619" s="158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  <c r="BA619" s="159"/>
      <c r="BB619" s="159"/>
      <c r="BC619" s="159"/>
      <c r="BD619" s="159"/>
      <c r="BE619" s="159"/>
      <c r="BF619" s="159"/>
      <c r="BG619" s="159"/>
      <c r="BH619" s="159"/>
      <c r="BI619" s="159"/>
      <c r="BJ619" s="159"/>
      <c r="BK619" s="159"/>
      <c r="BL619" s="159"/>
      <c r="BM619" s="159"/>
      <c r="BN619" s="159"/>
      <c r="BO619" s="159"/>
      <c r="BP619" s="159"/>
      <c r="BQ619" s="159"/>
      <c r="BR619" s="159"/>
      <c r="BS619" s="159"/>
      <c r="BT619" s="159"/>
      <c r="BU619" s="159"/>
      <c r="BV619" s="159"/>
      <c r="BW619" s="159"/>
      <c r="BX619" s="159"/>
      <c r="BY619" s="159"/>
      <c r="BZ619" s="159"/>
      <c r="CA619" s="159"/>
      <c r="CB619" s="159"/>
      <c r="CC619" s="159"/>
      <c r="CD619" s="159"/>
      <c r="CE619" s="159"/>
      <c r="CF619" s="159"/>
      <c r="CG619" s="159"/>
      <c r="CH619" s="159"/>
      <c r="CI619" s="159"/>
      <c r="CJ619" s="159"/>
      <c r="CK619" s="159"/>
      <c r="CL619" s="159"/>
      <c r="CM619" s="159"/>
      <c r="CN619" s="159"/>
      <c r="CO619" s="159"/>
      <c r="CP619" s="159"/>
      <c r="CQ619" s="159"/>
      <c r="CR619" s="159"/>
      <c r="CS619" s="159"/>
      <c r="CT619" s="159"/>
      <c r="CU619" s="159"/>
      <c r="CV619" s="159"/>
      <c r="CW619" s="159"/>
      <c r="CX619" s="159"/>
      <c r="CY619" s="159"/>
      <c r="CZ619" s="159"/>
      <c r="DA619" s="159"/>
      <c r="DB619" s="159"/>
      <c r="DC619" s="159"/>
      <c r="DD619" s="159"/>
      <c r="DE619" s="159"/>
      <c r="DF619" s="159"/>
      <c r="DG619" s="159"/>
      <c r="DH619" s="159"/>
      <c r="DI619" s="159"/>
      <c r="DJ619" s="159"/>
      <c r="DK619" s="159"/>
      <c r="DL619" s="159"/>
      <c r="DM619" s="159"/>
      <c r="DN619" s="159"/>
      <c r="DO619" s="159"/>
      <c r="DP619" s="159"/>
      <c r="DQ619" s="159"/>
      <c r="DR619" s="159"/>
      <c r="DS619" s="159"/>
      <c r="DT619" s="159"/>
      <c r="DU619" s="159"/>
      <c r="DV619" s="159"/>
      <c r="DW619" s="159"/>
      <c r="DX619" s="159"/>
      <c r="DY619" s="159"/>
      <c r="DZ619" s="159"/>
      <c r="EA619" s="159"/>
      <c r="EB619" s="159"/>
      <c r="EC619" s="159"/>
      <c r="ED619" s="159"/>
      <c r="EE619" s="159"/>
      <c r="EF619" s="159"/>
      <c r="EG619" s="159"/>
      <c r="EH619" s="159"/>
      <c r="EI619" s="159"/>
      <c r="EJ619" s="159"/>
      <c r="EK619" s="159"/>
      <c r="EL619" s="159"/>
      <c r="EM619" s="159"/>
      <c r="EN619" s="159"/>
      <c r="EO619" s="159"/>
      <c r="EP619" s="159"/>
      <c r="EQ619" s="159"/>
      <c r="ER619" s="159"/>
      <c r="ES619" s="159"/>
      <c r="ET619" s="159"/>
      <c r="EU619" s="159"/>
      <c r="EV619" s="159"/>
      <c r="EW619" s="159"/>
      <c r="EX619" s="159"/>
      <c r="EY619" s="159"/>
      <c r="EZ619" s="159"/>
      <c r="FA619" s="159"/>
      <c r="FB619" s="159"/>
      <c r="FC619" s="159"/>
      <c r="FD619" s="159"/>
      <c r="FE619" s="159"/>
      <c r="FF619" s="159"/>
      <c r="FG619" s="159"/>
      <c r="FH619" s="159"/>
      <c r="FI619" s="159"/>
      <c r="FJ619" s="159"/>
      <c r="FK619" s="159"/>
      <c r="FL619" s="159"/>
      <c r="FM619" s="159"/>
      <c r="FN619" s="159"/>
      <c r="FO619" s="159"/>
      <c r="FP619" s="159"/>
      <c r="FQ619" s="159"/>
      <c r="FR619" s="159"/>
      <c r="FS619" s="159"/>
      <c r="FT619" s="159"/>
      <c r="FU619" s="159"/>
      <c r="FV619" s="159"/>
      <c r="FW619" s="159"/>
      <c r="FX619" s="159"/>
      <c r="FY619" s="159"/>
      <c r="FZ619" s="159"/>
      <c r="GA619" s="159"/>
      <c r="GB619" s="159"/>
      <c r="GC619" s="159"/>
      <c r="GD619" s="159"/>
      <c r="GE619" s="159"/>
      <c r="GF619" s="159"/>
      <c r="GG619" s="159"/>
      <c r="GH619" s="159"/>
    </row>
    <row r="620" customFormat="false" ht="12.75" hidden="false" customHeight="false" outlineLevel="0" collapsed="false">
      <c r="A620" s="168"/>
      <c r="B620" s="149"/>
      <c r="C620" s="149"/>
      <c r="D620" s="149"/>
      <c r="E620" s="149"/>
      <c r="F620" s="149"/>
      <c r="G620" s="149"/>
      <c r="H620" s="148"/>
      <c r="I620" s="170"/>
      <c r="R620" s="148"/>
      <c r="S620" s="158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  <c r="BA620" s="159"/>
      <c r="BB620" s="159"/>
      <c r="BC620" s="159"/>
      <c r="BD620" s="159"/>
      <c r="BE620" s="159"/>
      <c r="BF620" s="159"/>
      <c r="BG620" s="159"/>
      <c r="BH620" s="159"/>
      <c r="BI620" s="159"/>
      <c r="BJ620" s="159"/>
      <c r="BK620" s="159"/>
      <c r="BL620" s="159"/>
      <c r="BM620" s="159"/>
      <c r="BN620" s="159"/>
      <c r="BO620" s="159"/>
      <c r="BP620" s="159"/>
      <c r="BQ620" s="159"/>
      <c r="BR620" s="159"/>
      <c r="BS620" s="159"/>
      <c r="BT620" s="159"/>
      <c r="BU620" s="159"/>
      <c r="BV620" s="159"/>
      <c r="BW620" s="159"/>
      <c r="BX620" s="159"/>
      <c r="BY620" s="159"/>
      <c r="BZ620" s="159"/>
      <c r="CA620" s="159"/>
      <c r="CB620" s="159"/>
      <c r="CC620" s="159"/>
      <c r="CD620" s="159"/>
      <c r="CE620" s="159"/>
      <c r="CF620" s="159"/>
      <c r="CG620" s="159"/>
      <c r="CH620" s="159"/>
      <c r="CI620" s="159"/>
      <c r="CJ620" s="159"/>
      <c r="CK620" s="159"/>
      <c r="CL620" s="159"/>
      <c r="CM620" s="159"/>
      <c r="CN620" s="159"/>
      <c r="CO620" s="159"/>
      <c r="CP620" s="159"/>
      <c r="CQ620" s="159"/>
      <c r="CR620" s="159"/>
      <c r="CS620" s="159"/>
      <c r="CT620" s="159"/>
      <c r="CU620" s="159"/>
      <c r="CV620" s="159"/>
      <c r="CW620" s="159"/>
      <c r="CX620" s="159"/>
      <c r="CY620" s="159"/>
      <c r="CZ620" s="159"/>
      <c r="DA620" s="159"/>
      <c r="DB620" s="159"/>
      <c r="DC620" s="159"/>
      <c r="DD620" s="159"/>
      <c r="DE620" s="159"/>
      <c r="DF620" s="159"/>
      <c r="DG620" s="159"/>
      <c r="DH620" s="159"/>
      <c r="DI620" s="159"/>
      <c r="DJ620" s="159"/>
      <c r="DK620" s="159"/>
      <c r="DL620" s="159"/>
      <c r="DM620" s="159"/>
      <c r="DN620" s="159"/>
      <c r="DO620" s="159"/>
      <c r="DP620" s="159"/>
      <c r="DQ620" s="159"/>
      <c r="DR620" s="159"/>
      <c r="DS620" s="159"/>
      <c r="DT620" s="159"/>
      <c r="DU620" s="159"/>
      <c r="DV620" s="159"/>
      <c r="DW620" s="159"/>
      <c r="DX620" s="159"/>
      <c r="DY620" s="159"/>
      <c r="DZ620" s="159"/>
      <c r="EA620" s="159"/>
      <c r="EB620" s="159"/>
      <c r="EC620" s="159"/>
      <c r="ED620" s="159"/>
      <c r="EE620" s="159"/>
      <c r="EF620" s="159"/>
      <c r="EG620" s="159"/>
      <c r="EH620" s="159"/>
      <c r="EI620" s="159"/>
      <c r="EJ620" s="159"/>
      <c r="EK620" s="159"/>
      <c r="EL620" s="159"/>
      <c r="EM620" s="159"/>
      <c r="EN620" s="159"/>
      <c r="EO620" s="159"/>
      <c r="EP620" s="159"/>
      <c r="EQ620" s="159"/>
      <c r="ER620" s="159"/>
      <c r="ES620" s="159"/>
      <c r="ET620" s="159"/>
      <c r="EU620" s="159"/>
      <c r="EV620" s="159"/>
      <c r="EW620" s="159"/>
      <c r="EX620" s="159"/>
      <c r="EY620" s="159"/>
      <c r="EZ620" s="159"/>
      <c r="FA620" s="159"/>
      <c r="FB620" s="159"/>
      <c r="FC620" s="159"/>
      <c r="FD620" s="159"/>
      <c r="FE620" s="159"/>
      <c r="FF620" s="159"/>
      <c r="FG620" s="159"/>
      <c r="FH620" s="159"/>
      <c r="FI620" s="159"/>
      <c r="FJ620" s="159"/>
      <c r="FK620" s="159"/>
      <c r="FL620" s="159"/>
      <c r="FM620" s="159"/>
      <c r="FN620" s="159"/>
      <c r="FO620" s="159"/>
      <c r="FP620" s="159"/>
      <c r="FQ620" s="159"/>
      <c r="FR620" s="159"/>
      <c r="FS620" s="159"/>
      <c r="FT620" s="159"/>
      <c r="FU620" s="159"/>
      <c r="FV620" s="159"/>
      <c r="FW620" s="159"/>
      <c r="FX620" s="159"/>
      <c r="FY620" s="159"/>
      <c r="FZ620" s="159"/>
      <c r="GA620" s="159"/>
      <c r="GB620" s="159"/>
      <c r="GC620" s="159"/>
      <c r="GD620" s="159"/>
      <c r="GE620" s="159"/>
      <c r="GF620" s="159"/>
      <c r="GG620" s="159"/>
      <c r="GH620" s="159"/>
    </row>
    <row r="621" customFormat="false" ht="12.75" hidden="false" customHeight="false" outlineLevel="0" collapsed="false">
      <c r="A621" s="168"/>
      <c r="B621" s="149"/>
      <c r="C621" s="149"/>
      <c r="D621" s="149"/>
      <c r="E621" s="149"/>
      <c r="F621" s="149"/>
      <c r="G621" s="149"/>
      <c r="H621" s="148"/>
      <c r="I621" s="170"/>
      <c r="R621" s="148"/>
      <c r="S621" s="158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  <c r="BA621" s="159"/>
      <c r="BB621" s="159"/>
      <c r="BC621" s="159"/>
      <c r="BD621" s="159"/>
      <c r="BE621" s="159"/>
      <c r="BF621" s="159"/>
      <c r="BG621" s="159"/>
      <c r="BH621" s="159"/>
      <c r="BI621" s="159"/>
      <c r="BJ621" s="159"/>
      <c r="BK621" s="159"/>
      <c r="BL621" s="159"/>
      <c r="BM621" s="159"/>
      <c r="BN621" s="159"/>
      <c r="BO621" s="159"/>
      <c r="BP621" s="159"/>
      <c r="BQ621" s="159"/>
      <c r="BR621" s="159"/>
      <c r="BS621" s="159"/>
      <c r="BT621" s="159"/>
      <c r="BU621" s="159"/>
      <c r="BV621" s="159"/>
      <c r="BW621" s="159"/>
      <c r="BX621" s="159"/>
      <c r="BY621" s="159"/>
      <c r="BZ621" s="159"/>
      <c r="CA621" s="159"/>
      <c r="CB621" s="159"/>
      <c r="CC621" s="159"/>
      <c r="CD621" s="159"/>
      <c r="CE621" s="159"/>
      <c r="CF621" s="159"/>
      <c r="CG621" s="159"/>
      <c r="CH621" s="159"/>
      <c r="CI621" s="159"/>
      <c r="CJ621" s="159"/>
      <c r="CK621" s="159"/>
      <c r="CL621" s="159"/>
      <c r="CM621" s="159"/>
      <c r="CN621" s="159"/>
      <c r="CO621" s="159"/>
      <c r="CP621" s="159"/>
      <c r="CQ621" s="159"/>
      <c r="CR621" s="159"/>
      <c r="CS621" s="159"/>
      <c r="CT621" s="159"/>
      <c r="CU621" s="159"/>
      <c r="CV621" s="159"/>
      <c r="CW621" s="159"/>
      <c r="CX621" s="159"/>
      <c r="CY621" s="159"/>
      <c r="CZ621" s="159"/>
      <c r="DA621" s="159"/>
      <c r="DB621" s="159"/>
      <c r="DC621" s="159"/>
      <c r="DD621" s="159"/>
      <c r="DE621" s="159"/>
      <c r="DF621" s="159"/>
      <c r="DG621" s="159"/>
      <c r="DH621" s="159"/>
      <c r="DI621" s="159"/>
      <c r="DJ621" s="159"/>
      <c r="DK621" s="159"/>
      <c r="DL621" s="159"/>
      <c r="DM621" s="159"/>
      <c r="DN621" s="159"/>
      <c r="DO621" s="159"/>
      <c r="DP621" s="159"/>
      <c r="DQ621" s="159"/>
      <c r="DR621" s="159"/>
      <c r="DS621" s="159"/>
      <c r="DT621" s="159"/>
      <c r="DU621" s="159"/>
      <c r="DV621" s="159"/>
      <c r="DW621" s="159"/>
      <c r="DX621" s="159"/>
      <c r="DY621" s="159"/>
      <c r="DZ621" s="159"/>
      <c r="EA621" s="159"/>
      <c r="EB621" s="159"/>
      <c r="EC621" s="159"/>
      <c r="ED621" s="159"/>
      <c r="EE621" s="159"/>
      <c r="EF621" s="159"/>
      <c r="EG621" s="159"/>
      <c r="EH621" s="159"/>
      <c r="EI621" s="159"/>
      <c r="EJ621" s="159"/>
      <c r="EK621" s="159"/>
      <c r="EL621" s="159"/>
      <c r="EM621" s="159"/>
      <c r="EN621" s="159"/>
      <c r="EO621" s="159"/>
      <c r="EP621" s="159"/>
      <c r="EQ621" s="159"/>
      <c r="ER621" s="159"/>
      <c r="ES621" s="159"/>
      <c r="ET621" s="159"/>
      <c r="EU621" s="159"/>
      <c r="EV621" s="159"/>
      <c r="EW621" s="159"/>
      <c r="EX621" s="159"/>
      <c r="EY621" s="159"/>
      <c r="EZ621" s="159"/>
      <c r="FA621" s="159"/>
      <c r="FB621" s="159"/>
      <c r="FC621" s="159"/>
      <c r="FD621" s="159"/>
      <c r="FE621" s="159"/>
      <c r="FF621" s="159"/>
      <c r="FG621" s="159"/>
      <c r="FH621" s="159"/>
      <c r="FI621" s="159"/>
      <c r="FJ621" s="159"/>
      <c r="FK621" s="159"/>
      <c r="FL621" s="159"/>
      <c r="FM621" s="159"/>
      <c r="FN621" s="159"/>
      <c r="FO621" s="159"/>
      <c r="FP621" s="159"/>
      <c r="FQ621" s="159"/>
      <c r="FR621" s="159"/>
      <c r="FS621" s="159"/>
      <c r="FT621" s="159"/>
      <c r="FU621" s="159"/>
      <c r="FV621" s="159"/>
      <c r="FW621" s="159"/>
      <c r="FX621" s="159"/>
      <c r="FY621" s="159"/>
      <c r="FZ621" s="159"/>
      <c r="GA621" s="159"/>
      <c r="GB621" s="159"/>
      <c r="GC621" s="159"/>
      <c r="GD621" s="159"/>
      <c r="GE621" s="159"/>
      <c r="GF621" s="159"/>
      <c r="GG621" s="159"/>
      <c r="GH621" s="159"/>
    </row>
    <row r="622" customFormat="false" ht="12.75" hidden="false" customHeight="false" outlineLevel="0" collapsed="false">
      <c r="A622" s="168"/>
      <c r="B622" s="149"/>
      <c r="C622" s="149"/>
      <c r="D622" s="149"/>
      <c r="E622" s="149"/>
      <c r="F622" s="149"/>
      <c r="G622" s="149"/>
      <c r="H622" s="148"/>
      <c r="I622" s="170"/>
      <c r="R622" s="148"/>
      <c r="S622" s="158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  <c r="BA622" s="159"/>
      <c r="BB622" s="159"/>
      <c r="BC622" s="159"/>
      <c r="BD622" s="159"/>
      <c r="BE622" s="159"/>
      <c r="BF622" s="159"/>
      <c r="BG622" s="159"/>
      <c r="BH622" s="159"/>
      <c r="BI622" s="159"/>
      <c r="BJ622" s="159"/>
      <c r="BK622" s="159"/>
      <c r="BL622" s="159"/>
      <c r="BM622" s="159"/>
      <c r="BN622" s="159"/>
      <c r="BO622" s="159"/>
      <c r="BP622" s="159"/>
      <c r="BQ622" s="159"/>
      <c r="BR622" s="159"/>
      <c r="BS622" s="159"/>
      <c r="BT622" s="159"/>
      <c r="BU622" s="159"/>
      <c r="BV622" s="159"/>
      <c r="BW622" s="159"/>
      <c r="BX622" s="159"/>
      <c r="BY622" s="159"/>
      <c r="BZ622" s="159"/>
      <c r="CA622" s="159"/>
      <c r="CB622" s="159"/>
      <c r="CC622" s="159"/>
      <c r="CD622" s="159"/>
      <c r="CE622" s="159"/>
      <c r="CF622" s="159"/>
      <c r="CG622" s="159"/>
      <c r="CH622" s="159"/>
      <c r="CI622" s="159"/>
      <c r="CJ622" s="159"/>
      <c r="CK622" s="159"/>
      <c r="CL622" s="159"/>
      <c r="CM622" s="159"/>
      <c r="CN622" s="159"/>
      <c r="CO622" s="159"/>
      <c r="CP622" s="159"/>
      <c r="CQ622" s="159"/>
      <c r="CR622" s="159"/>
      <c r="CS622" s="159"/>
      <c r="CT622" s="159"/>
      <c r="CU622" s="159"/>
      <c r="CV622" s="159"/>
      <c r="CW622" s="159"/>
      <c r="CX622" s="159"/>
      <c r="CY622" s="159"/>
      <c r="CZ622" s="159"/>
      <c r="DA622" s="159"/>
      <c r="DB622" s="159"/>
      <c r="DC622" s="159"/>
      <c r="DD622" s="159"/>
      <c r="DE622" s="159"/>
      <c r="DF622" s="159"/>
      <c r="DG622" s="159"/>
      <c r="DH622" s="159"/>
      <c r="DI622" s="159"/>
      <c r="DJ622" s="159"/>
      <c r="DK622" s="159"/>
      <c r="DL622" s="159"/>
      <c r="DM622" s="159"/>
      <c r="DN622" s="159"/>
      <c r="DO622" s="159"/>
      <c r="DP622" s="159"/>
      <c r="DQ622" s="159"/>
      <c r="DR622" s="159"/>
      <c r="DS622" s="159"/>
      <c r="DT622" s="159"/>
      <c r="DU622" s="159"/>
      <c r="DV622" s="159"/>
      <c r="DW622" s="159"/>
      <c r="DX622" s="159"/>
      <c r="DY622" s="159"/>
      <c r="DZ622" s="159"/>
      <c r="EA622" s="159"/>
      <c r="EB622" s="159"/>
      <c r="EC622" s="159"/>
      <c r="ED622" s="159"/>
      <c r="EE622" s="159"/>
      <c r="EF622" s="159"/>
      <c r="EG622" s="159"/>
      <c r="EH622" s="159"/>
      <c r="EI622" s="159"/>
      <c r="EJ622" s="159"/>
      <c r="EK622" s="159"/>
      <c r="EL622" s="159"/>
      <c r="EM622" s="159"/>
      <c r="EN622" s="159"/>
      <c r="EO622" s="159"/>
      <c r="EP622" s="159"/>
      <c r="EQ622" s="159"/>
      <c r="ER622" s="159"/>
      <c r="ES622" s="159"/>
      <c r="ET622" s="159"/>
      <c r="EU622" s="159"/>
      <c r="EV622" s="159"/>
      <c r="EW622" s="159"/>
      <c r="EX622" s="159"/>
      <c r="EY622" s="159"/>
      <c r="EZ622" s="159"/>
      <c r="FA622" s="159"/>
      <c r="FB622" s="159"/>
      <c r="FC622" s="159"/>
      <c r="FD622" s="159"/>
      <c r="FE622" s="159"/>
      <c r="FF622" s="159"/>
      <c r="FG622" s="159"/>
      <c r="FH622" s="159"/>
      <c r="FI622" s="159"/>
      <c r="FJ622" s="159"/>
      <c r="FK622" s="159"/>
      <c r="FL622" s="159"/>
      <c r="FM622" s="159"/>
      <c r="FN622" s="159"/>
      <c r="FO622" s="159"/>
      <c r="FP622" s="159"/>
      <c r="FQ622" s="159"/>
      <c r="FR622" s="159"/>
      <c r="FS622" s="159"/>
      <c r="FT622" s="159"/>
      <c r="FU622" s="159"/>
      <c r="FV622" s="159"/>
      <c r="FW622" s="159"/>
      <c r="FX622" s="159"/>
      <c r="FY622" s="159"/>
      <c r="FZ622" s="159"/>
      <c r="GA622" s="159"/>
      <c r="GB622" s="159"/>
      <c r="GC622" s="159"/>
      <c r="GD622" s="159"/>
      <c r="GE622" s="159"/>
      <c r="GF622" s="159"/>
      <c r="GG622" s="159"/>
      <c r="GH622" s="159"/>
    </row>
    <row r="623" customFormat="false" ht="12.75" hidden="false" customHeight="false" outlineLevel="0" collapsed="false">
      <c r="A623" s="168"/>
      <c r="B623" s="149"/>
      <c r="C623" s="149"/>
      <c r="D623" s="149"/>
      <c r="E623" s="149"/>
      <c r="F623" s="149"/>
      <c r="G623" s="149"/>
      <c r="H623" s="148"/>
      <c r="I623" s="170"/>
      <c r="R623" s="148"/>
      <c r="S623" s="158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  <c r="BA623" s="159"/>
      <c r="BB623" s="159"/>
      <c r="BC623" s="159"/>
      <c r="BD623" s="159"/>
      <c r="BE623" s="159"/>
      <c r="BF623" s="159"/>
      <c r="BG623" s="159"/>
      <c r="BH623" s="159"/>
      <c r="BI623" s="159"/>
      <c r="BJ623" s="159"/>
      <c r="BK623" s="159"/>
      <c r="BL623" s="159"/>
      <c r="BM623" s="159"/>
      <c r="BN623" s="159"/>
      <c r="BO623" s="159"/>
      <c r="BP623" s="159"/>
      <c r="BQ623" s="159"/>
      <c r="BR623" s="159"/>
      <c r="BS623" s="159"/>
      <c r="BT623" s="159"/>
      <c r="BU623" s="159"/>
      <c r="BV623" s="159"/>
      <c r="BW623" s="159"/>
      <c r="BX623" s="159"/>
      <c r="BY623" s="159"/>
      <c r="BZ623" s="159"/>
      <c r="CA623" s="159"/>
      <c r="CB623" s="159"/>
      <c r="CC623" s="159"/>
      <c r="CD623" s="159"/>
      <c r="CE623" s="159"/>
      <c r="CF623" s="159"/>
      <c r="CG623" s="159"/>
      <c r="CH623" s="159"/>
      <c r="CI623" s="159"/>
      <c r="CJ623" s="159"/>
      <c r="CK623" s="159"/>
      <c r="CL623" s="159"/>
      <c r="CM623" s="159"/>
      <c r="CN623" s="159"/>
      <c r="CO623" s="159"/>
      <c r="CP623" s="159"/>
      <c r="CQ623" s="159"/>
      <c r="CR623" s="159"/>
      <c r="CS623" s="159"/>
      <c r="CT623" s="159"/>
      <c r="CU623" s="159"/>
      <c r="CV623" s="159"/>
      <c r="CW623" s="159"/>
      <c r="CX623" s="159"/>
      <c r="CY623" s="159"/>
      <c r="CZ623" s="159"/>
      <c r="DA623" s="159"/>
      <c r="DB623" s="159"/>
      <c r="DC623" s="159"/>
      <c r="DD623" s="159"/>
      <c r="DE623" s="159"/>
      <c r="DF623" s="159"/>
      <c r="DG623" s="159"/>
      <c r="DH623" s="159"/>
      <c r="DI623" s="159"/>
      <c r="DJ623" s="159"/>
      <c r="DK623" s="159"/>
      <c r="DL623" s="159"/>
      <c r="DM623" s="159"/>
      <c r="DN623" s="159"/>
      <c r="DO623" s="159"/>
      <c r="DP623" s="159"/>
      <c r="DQ623" s="159"/>
      <c r="DR623" s="159"/>
      <c r="DS623" s="159"/>
      <c r="DT623" s="159"/>
      <c r="DU623" s="159"/>
      <c r="DV623" s="159"/>
      <c r="DW623" s="159"/>
      <c r="DX623" s="159"/>
      <c r="DY623" s="159"/>
      <c r="DZ623" s="159"/>
      <c r="EA623" s="159"/>
      <c r="EB623" s="159"/>
      <c r="EC623" s="159"/>
      <c r="ED623" s="159"/>
      <c r="EE623" s="159"/>
      <c r="EF623" s="159"/>
      <c r="EG623" s="159"/>
      <c r="EH623" s="159"/>
      <c r="EI623" s="159"/>
      <c r="EJ623" s="159"/>
      <c r="EK623" s="159"/>
      <c r="EL623" s="159"/>
      <c r="EM623" s="159"/>
      <c r="EN623" s="159"/>
      <c r="EO623" s="159"/>
      <c r="EP623" s="159"/>
      <c r="EQ623" s="159"/>
      <c r="ER623" s="159"/>
      <c r="ES623" s="159"/>
      <c r="ET623" s="159"/>
      <c r="EU623" s="159"/>
      <c r="EV623" s="159"/>
      <c r="EW623" s="159"/>
      <c r="EX623" s="159"/>
      <c r="EY623" s="159"/>
      <c r="EZ623" s="159"/>
      <c r="FA623" s="159"/>
      <c r="FB623" s="159"/>
      <c r="FC623" s="159"/>
      <c r="FD623" s="159"/>
      <c r="FE623" s="159"/>
      <c r="FF623" s="159"/>
      <c r="FG623" s="159"/>
      <c r="FH623" s="159"/>
      <c r="FI623" s="159"/>
      <c r="FJ623" s="159"/>
      <c r="FK623" s="159"/>
      <c r="FL623" s="159"/>
      <c r="FM623" s="159"/>
      <c r="FN623" s="159"/>
      <c r="FO623" s="159"/>
      <c r="FP623" s="159"/>
      <c r="FQ623" s="159"/>
      <c r="FR623" s="159"/>
      <c r="FS623" s="159"/>
      <c r="FT623" s="159"/>
      <c r="FU623" s="159"/>
      <c r="FV623" s="159"/>
      <c r="FW623" s="159"/>
      <c r="FX623" s="159"/>
      <c r="FY623" s="159"/>
      <c r="FZ623" s="159"/>
      <c r="GA623" s="159"/>
      <c r="GB623" s="159"/>
      <c r="GC623" s="159"/>
      <c r="GD623" s="159"/>
      <c r="GE623" s="159"/>
      <c r="GF623" s="159"/>
      <c r="GG623" s="159"/>
      <c r="GH623" s="159"/>
    </row>
    <row r="624" customFormat="false" ht="12.75" hidden="false" customHeight="false" outlineLevel="0" collapsed="false">
      <c r="A624" s="168"/>
      <c r="B624" s="149"/>
      <c r="C624" s="149"/>
      <c r="D624" s="149"/>
      <c r="E624" s="149"/>
      <c r="F624" s="149"/>
      <c r="G624" s="149"/>
      <c r="H624" s="148"/>
      <c r="I624" s="170"/>
      <c r="R624" s="148"/>
      <c r="S624" s="158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  <c r="BA624" s="159"/>
      <c r="BB624" s="159"/>
      <c r="BC624" s="159"/>
      <c r="BD624" s="159"/>
      <c r="BE624" s="159"/>
      <c r="BF624" s="159"/>
      <c r="BG624" s="159"/>
      <c r="BH624" s="159"/>
      <c r="BI624" s="159"/>
      <c r="BJ624" s="159"/>
      <c r="BK624" s="159"/>
      <c r="BL624" s="159"/>
      <c r="BM624" s="159"/>
      <c r="BN624" s="159"/>
      <c r="BO624" s="159"/>
      <c r="BP624" s="159"/>
      <c r="BQ624" s="159"/>
      <c r="BR624" s="159"/>
      <c r="BS624" s="159"/>
      <c r="BT624" s="159"/>
      <c r="BU624" s="159"/>
      <c r="BV624" s="159"/>
      <c r="BW624" s="159"/>
      <c r="BX624" s="159"/>
      <c r="BY624" s="159"/>
      <c r="BZ624" s="159"/>
      <c r="CA624" s="159"/>
      <c r="CB624" s="159"/>
      <c r="CC624" s="159"/>
      <c r="CD624" s="159"/>
      <c r="CE624" s="159"/>
      <c r="CF624" s="159"/>
      <c r="CG624" s="159"/>
      <c r="CH624" s="159"/>
      <c r="CI624" s="159"/>
      <c r="CJ624" s="159"/>
      <c r="CK624" s="159"/>
      <c r="CL624" s="159"/>
      <c r="CM624" s="159"/>
      <c r="CN624" s="159"/>
      <c r="CO624" s="159"/>
      <c r="CP624" s="159"/>
      <c r="CQ624" s="159"/>
      <c r="CR624" s="159"/>
      <c r="CS624" s="159"/>
      <c r="CT624" s="159"/>
      <c r="CU624" s="159"/>
      <c r="CV624" s="159"/>
      <c r="CW624" s="159"/>
      <c r="CX624" s="159"/>
      <c r="CY624" s="159"/>
      <c r="CZ624" s="159"/>
      <c r="DA624" s="159"/>
      <c r="DB624" s="159"/>
      <c r="DC624" s="159"/>
      <c r="DD624" s="159"/>
      <c r="DE624" s="159"/>
      <c r="DF624" s="159"/>
      <c r="DG624" s="159"/>
      <c r="DH624" s="159"/>
      <c r="DI624" s="159"/>
      <c r="DJ624" s="159"/>
      <c r="DK624" s="159"/>
      <c r="DL624" s="159"/>
      <c r="DM624" s="159"/>
      <c r="DN624" s="159"/>
      <c r="DO624" s="159"/>
      <c r="DP624" s="159"/>
      <c r="DQ624" s="159"/>
      <c r="DR624" s="159"/>
      <c r="DS624" s="159"/>
      <c r="DT624" s="159"/>
      <c r="DU624" s="159"/>
      <c r="DV624" s="159"/>
      <c r="DW624" s="159"/>
      <c r="DX624" s="159"/>
      <c r="DY624" s="159"/>
      <c r="DZ624" s="159"/>
      <c r="EA624" s="159"/>
      <c r="EB624" s="159"/>
      <c r="EC624" s="159"/>
      <c r="ED624" s="159"/>
      <c r="EE624" s="159"/>
      <c r="EF624" s="159"/>
      <c r="EG624" s="159"/>
      <c r="EH624" s="159"/>
      <c r="EI624" s="159"/>
      <c r="EJ624" s="159"/>
      <c r="EK624" s="159"/>
      <c r="EL624" s="159"/>
      <c r="EM624" s="159"/>
      <c r="EN624" s="159"/>
      <c r="EO624" s="159"/>
      <c r="EP624" s="159"/>
      <c r="EQ624" s="159"/>
      <c r="ER624" s="159"/>
      <c r="ES624" s="159"/>
      <c r="ET624" s="159"/>
      <c r="EU624" s="159"/>
      <c r="EV624" s="159"/>
      <c r="EW624" s="159"/>
      <c r="EX624" s="159"/>
      <c r="EY624" s="159"/>
      <c r="EZ624" s="159"/>
      <c r="FA624" s="159"/>
      <c r="FB624" s="159"/>
      <c r="FC624" s="159"/>
      <c r="FD624" s="159"/>
      <c r="FE624" s="159"/>
      <c r="FF624" s="159"/>
      <c r="FG624" s="159"/>
      <c r="FH624" s="159"/>
      <c r="FI624" s="159"/>
      <c r="FJ624" s="159"/>
      <c r="FK624" s="159"/>
      <c r="FL624" s="159"/>
      <c r="FM624" s="159"/>
      <c r="FN624" s="159"/>
      <c r="FO624" s="159"/>
      <c r="FP624" s="159"/>
      <c r="FQ624" s="159"/>
      <c r="FR624" s="159"/>
      <c r="FS624" s="159"/>
      <c r="FT624" s="159"/>
      <c r="FU624" s="159"/>
      <c r="FV624" s="159"/>
      <c r="FW624" s="159"/>
      <c r="FX624" s="159"/>
      <c r="FY624" s="159"/>
      <c r="FZ624" s="159"/>
      <c r="GA624" s="159"/>
      <c r="GB624" s="159"/>
      <c r="GC624" s="159"/>
      <c r="GD624" s="159"/>
      <c r="GE624" s="159"/>
      <c r="GF624" s="159"/>
      <c r="GG624" s="159"/>
      <c r="GH624" s="159"/>
    </row>
    <row r="625" customFormat="false" ht="12.75" hidden="false" customHeight="false" outlineLevel="0" collapsed="false">
      <c r="A625" s="168"/>
      <c r="B625" s="149"/>
      <c r="C625" s="149"/>
      <c r="D625" s="149"/>
      <c r="E625" s="149"/>
      <c r="F625" s="149"/>
      <c r="G625" s="149"/>
      <c r="H625" s="148"/>
      <c r="I625" s="170"/>
      <c r="R625" s="148"/>
      <c r="S625" s="158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  <c r="BA625" s="159"/>
      <c r="BB625" s="159"/>
      <c r="BC625" s="159"/>
      <c r="BD625" s="159"/>
      <c r="BE625" s="159"/>
      <c r="BF625" s="159"/>
      <c r="BG625" s="159"/>
      <c r="BH625" s="159"/>
      <c r="BI625" s="159"/>
      <c r="BJ625" s="159"/>
      <c r="BK625" s="159"/>
      <c r="BL625" s="159"/>
      <c r="BM625" s="159"/>
      <c r="BN625" s="159"/>
      <c r="BO625" s="159"/>
      <c r="BP625" s="159"/>
      <c r="BQ625" s="159"/>
      <c r="BR625" s="159"/>
      <c r="BS625" s="159"/>
      <c r="BT625" s="159"/>
      <c r="BU625" s="159"/>
      <c r="BV625" s="159"/>
      <c r="BW625" s="159"/>
      <c r="BX625" s="159"/>
      <c r="BY625" s="159"/>
      <c r="BZ625" s="159"/>
      <c r="CA625" s="159"/>
      <c r="CB625" s="159"/>
      <c r="CC625" s="159"/>
      <c r="CD625" s="159"/>
      <c r="CE625" s="159"/>
      <c r="CF625" s="159"/>
      <c r="CG625" s="159"/>
      <c r="CH625" s="159"/>
      <c r="CI625" s="159"/>
      <c r="CJ625" s="159"/>
      <c r="CK625" s="159"/>
      <c r="CL625" s="159"/>
      <c r="CM625" s="159"/>
      <c r="CN625" s="159"/>
      <c r="CO625" s="159"/>
      <c r="CP625" s="159"/>
      <c r="CQ625" s="159"/>
      <c r="CR625" s="159"/>
      <c r="CS625" s="159"/>
      <c r="CT625" s="159"/>
      <c r="CU625" s="159"/>
      <c r="CV625" s="159"/>
      <c r="CW625" s="159"/>
      <c r="CX625" s="159"/>
      <c r="CY625" s="159"/>
      <c r="CZ625" s="159"/>
      <c r="DA625" s="159"/>
      <c r="DB625" s="159"/>
      <c r="DC625" s="159"/>
      <c r="DD625" s="159"/>
      <c r="DE625" s="159"/>
      <c r="DF625" s="159"/>
      <c r="DG625" s="159"/>
      <c r="DH625" s="159"/>
      <c r="DI625" s="159"/>
      <c r="DJ625" s="159"/>
      <c r="DK625" s="159"/>
      <c r="DL625" s="159"/>
      <c r="DM625" s="159"/>
      <c r="DN625" s="159"/>
      <c r="DO625" s="159"/>
      <c r="DP625" s="159"/>
      <c r="DQ625" s="159"/>
      <c r="DR625" s="159"/>
      <c r="DS625" s="159"/>
      <c r="DT625" s="159"/>
      <c r="DU625" s="159"/>
      <c r="DV625" s="159"/>
      <c r="DW625" s="159"/>
      <c r="DX625" s="159"/>
      <c r="DY625" s="159"/>
      <c r="DZ625" s="159"/>
      <c r="EA625" s="159"/>
      <c r="EB625" s="159"/>
      <c r="EC625" s="159"/>
      <c r="ED625" s="159"/>
      <c r="EE625" s="159"/>
      <c r="EF625" s="159"/>
      <c r="EG625" s="159"/>
      <c r="EH625" s="159"/>
      <c r="EI625" s="159"/>
      <c r="EJ625" s="159"/>
      <c r="EK625" s="159"/>
      <c r="EL625" s="159"/>
      <c r="EM625" s="159"/>
      <c r="EN625" s="159"/>
      <c r="EO625" s="159"/>
      <c r="EP625" s="159"/>
      <c r="EQ625" s="159"/>
      <c r="ER625" s="159"/>
      <c r="ES625" s="159"/>
      <c r="ET625" s="159"/>
      <c r="EU625" s="159"/>
      <c r="EV625" s="159"/>
      <c r="EW625" s="159"/>
      <c r="EX625" s="159"/>
      <c r="EY625" s="159"/>
      <c r="EZ625" s="159"/>
      <c r="FA625" s="159"/>
      <c r="FB625" s="159"/>
      <c r="FC625" s="159"/>
      <c r="FD625" s="159"/>
      <c r="FE625" s="159"/>
      <c r="FF625" s="159"/>
      <c r="FG625" s="159"/>
      <c r="FH625" s="159"/>
      <c r="FI625" s="159"/>
      <c r="FJ625" s="159"/>
      <c r="FK625" s="159"/>
      <c r="FL625" s="159"/>
      <c r="FM625" s="159"/>
      <c r="FN625" s="159"/>
      <c r="FO625" s="159"/>
      <c r="FP625" s="159"/>
      <c r="FQ625" s="159"/>
      <c r="FR625" s="159"/>
      <c r="FS625" s="159"/>
      <c r="FT625" s="159"/>
      <c r="FU625" s="159"/>
      <c r="FV625" s="159"/>
      <c r="FW625" s="159"/>
      <c r="FX625" s="159"/>
      <c r="FY625" s="159"/>
      <c r="FZ625" s="159"/>
      <c r="GA625" s="159"/>
      <c r="GB625" s="159"/>
      <c r="GC625" s="159"/>
      <c r="GD625" s="159"/>
      <c r="GE625" s="159"/>
      <c r="GF625" s="159"/>
      <c r="GG625" s="159"/>
      <c r="GH625" s="159"/>
    </row>
    <row r="626" customFormat="false" ht="12.75" hidden="false" customHeight="false" outlineLevel="0" collapsed="false">
      <c r="A626" s="168"/>
      <c r="B626" s="149"/>
      <c r="C626" s="149"/>
      <c r="D626" s="149"/>
      <c r="E626" s="149"/>
      <c r="F626" s="149"/>
      <c r="G626" s="149"/>
      <c r="H626" s="148"/>
      <c r="I626" s="170"/>
      <c r="R626" s="148"/>
      <c r="S626" s="158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  <c r="BA626" s="159"/>
      <c r="BB626" s="159"/>
      <c r="BC626" s="159"/>
      <c r="BD626" s="159"/>
      <c r="BE626" s="159"/>
      <c r="BF626" s="159"/>
      <c r="BG626" s="159"/>
      <c r="BH626" s="159"/>
      <c r="BI626" s="159"/>
      <c r="BJ626" s="159"/>
      <c r="BK626" s="159"/>
      <c r="BL626" s="159"/>
      <c r="BM626" s="159"/>
      <c r="BN626" s="159"/>
      <c r="BO626" s="159"/>
      <c r="BP626" s="159"/>
      <c r="BQ626" s="159"/>
      <c r="BR626" s="159"/>
      <c r="BS626" s="159"/>
      <c r="BT626" s="159"/>
      <c r="BU626" s="159"/>
      <c r="BV626" s="159"/>
      <c r="BW626" s="159"/>
      <c r="BX626" s="159"/>
      <c r="BY626" s="159"/>
      <c r="BZ626" s="159"/>
      <c r="CA626" s="159"/>
      <c r="CB626" s="159"/>
      <c r="CC626" s="159"/>
      <c r="CD626" s="159"/>
      <c r="CE626" s="159"/>
      <c r="CF626" s="159"/>
      <c r="CG626" s="159"/>
      <c r="CH626" s="159"/>
      <c r="CI626" s="159"/>
      <c r="CJ626" s="159"/>
      <c r="CK626" s="159"/>
      <c r="CL626" s="159"/>
      <c r="CM626" s="159"/>
      <c r="CN626" s="159"/>
      <c r="CO626" s="159"/>
      <c r="CP626" s="159"/>
      <c r="CQ626" s="159"/>
      <c r="CR626" s="159"/>
      <c r="CS626" s="159"/>
      <c r="CT626" s="159"/>
      <c r="CU626" s="159"/>
      <c r="CV626" s="159"/>
      <c r="CW626" s="159"/>
      <c r="CX626" s="159"/>
      <c r="CY626" s="159"/>
      <c r="CZ626" s="159"/>
      <c r="DA626" s="159"/>
      <c r="DB626" s="159"/>
      <c r="DC626" s="159"/>
      <c r="DD626" s="159"/>
      <c r="DE626" s="159"/>
      <c r="DF626" s="159"/>
      <c r="DG626" s="159"/>
      <c r="DH626" s="159"/>
      <c r="DI626" s="159"/>
      <c r="DJ626" s="159"/>
      <c r="DK626" s="159"/>
      <c r="DL626" s="159"/>
      <c r="DM626" s="159"/>
      <c r="DN626" s="159"/>
      <c r="DO626" s="159"/>
      <c r="DP626" s="159"/>
      <c r="DQ626" s="159"/>
      <c r="DR626" s="159"/>
      <c r="DS626" s="159"/>
      <c r="DT626" s="159"/>
      <c r="DU626" s="159"/>
      <c r="DV626" s="159"/>
      <c r="DW626" s="159"/>
      <c r="DX626" s="159"/>
      <c r="DY626" s="159"/>
      <c r="DZ626" s="159"/>
      <c r="EA626" s="159"/>
      <c r="EB626" s="159"/>
      <c r="EC626" s="159"/>
      <c r="ED626" s="159"/>
      <c r="EE626" s="159"/>
      <c r="EF626" s="159"/>
      <c r="EG626" s="159"/>
      <c r="EH626" s="159"/>
      <c r="EI626" s="159"/>
      <c r="EJ626" s="159"/>
      <c r="EK626" s="159"/>
      <c r="EL626" s="159"/>
      <c r="EM626" s="159"/>
      <c r="EN626" s="159"/>
      <c r="EO626" s="159"/>
      <c r="EP626" s="159"/>
      <c r="EQ626" s="159"/>
      <c r="ER626" s="159"/>
      <c r="ES626" s="159"/>
      <c r="ET626" s="159"/>
      <c r="EU626" s="159"/>
      <c r="EV626" s="159"/>
      <c r="EW626" s="159"/>
      <c r="EX626" s="159"/>
      <c r="EY626" s="159"/>
      <c r="EZ626" s="159"/>
      <c r="FA626" s="159"/>
      <c r="FB626" s="159"/>
      <c r="FC626" s="159"/>
      <c r="FD626" s="159"/>
      <c r="FE626" s="159"/>
      <c r="FF626" s="159"/>
      <c r="FG626" s="159"/>
      <c r="FH626" s="159"/>
      <c r="FI626" s="159"/>
      <c r="FJ626" s="159"/>
      <c r="FK626" s="159"/>
      <c r="FL626" s="159"/>
      <c r="FM626" s="159"/>
      <c r="FN626" s="159"/>
      <c r="FO626" s="159"/>
      <c r="FP626" s="159"/>
      <c r="FQ626" s="159"/>
      <c r="FR626" s="159"/>
      <c r="FS626" s="159"/>
      <c r="FT626" s="159"/>
      <c r="FU626" s="159"/>
      <c r="FV626" s="159"/>
      <c r="FW626" s="159"/>
      <c r="FX626" s="159"/>
      <c r="FY626" s="159"/>
      <c r="FZ626" s="159"/>
      <c r="GA626" s="159"/>
      <c r="GB626" s="159"/>
      <c r="GC626" s="159"/>
      <c r="GD626" s="159"/>
      <c r="GE626" s="159"/>
      <c r="GF626" s="159"/>
      <c r="GG626" s="159"/>
      <c r="GH626" s="159"/>
    </row>
    <row r="627" customFormat="false" ht="12.75" hidden="false" customHeight="false" outlineLevel="0" collapsed="false">
      <c r="A627" s="168"/>
      <c r="B627" s="149"/>
      <c r="C627" s="149"/>
      <c r="D627" s="149"/>
      <c r="E627" s="149"/>
      <c r="F627" s="149"/>
      <c r="G627" s="149"/>
      <c r="H627" s="148"/>
      <c r="I627" s="170"/>
      <c r="R627" s="148"/>
      <c r="S627" s="158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  <c r="BA627" s="159"/>
      <c r="BB627" s="159"/>
      <c r="BC627" s="159"/>
      <c r="BD627" s="159"/>
      <c r="BE627" s="159"/>
      <c r="BF627" s="159"/>
      <c r="BG627" s="159"/>
      <c r="BH627" s="159"/>
      <c r="BI627" s="159"/>
      <c r="BJ627" s="159"/>
      <c r="BK627" s="159"/>
      <c r="BL627" s="159"/>
      <c r="BM627" s="159"/>
      <c r="BN627" s="159"/>
      <c r="BO627" s="159"/>
      <c r="BP627" s="159"/>
      <c r="BQ627" s="159"/>
      <c r="BR627" s="159"/>
      <c r="BS627" s="159"/>
      <c r="BT627" s="159"/>
      <c r="BU627" s="159"/>
      <c r="BV627" s="159"/>
      <c r="BW627" s="159"/>
      <c r="BX627" s="159"/>
      <c r="BY627" s="159"/>
      <c r="BZ627" s="159"/>
      <c r="CA627" s="159"/>
      <c r="CB627" s="159"/>
      <c r="CC627" s="159"/>
      <c r="CD627" s="159"/>
      <c r="CE627" s="159"/>
      <c r="CF627" s="159"/>
      <c r="CG627" s="159"/>
      <c r="CH627" s="159"/>
      <c r="CI627" s="159"/>
      <c r="CJ627" s="159"/>
      <c r="CK627" s="159"/>
      <c r="CL627" s="159"/>
      <c r="CM627" s="159"/>
      <c r="CN627" s="159"/>
      <c r="CO627" s="159"/>
      <c r="CP627" s="159"/>
      <c r="CQ627" s="159"/>
      <c r="CR627" s="159"/>
      <c r="CS627" s="159"/>
      <c r="CT627" s="159"/>
      <c r="CU627" s="159"/>
      <c r="CV627" s="159"/>
      <c r="CW627" s="159"/>
      <c r="CX627" s="159"/>
      <c r="CY627" s="159"/>
      <c r="CZ627" s="159"/>
      <c r="DA627" s="159"/>
      <c r="DB627" s="159"/>
      <c r="DC627" s="159"/>
      <c r="DD627" s="159"/>
      <c r="DE627" s="159"/>
      <c r="DF627" s="159"/>
      <c r="DG627" s="159"/>
      <c r="DH627" s="159"/>
      <c r="DI627" s="159"/>
      <c r="DJ627" s="159"/>
      <c r="DK627" s="159"/>
      <c r="DL627" s="159"/>
      <c r="DM627" s="159"/>
      <c r="DN627" s="159"/>
      <c r="DO627" s="159"/>
      <c r="DP627" s="159"/>
      <c r="DQ627" s="159"/>
      <c r="DR627" s="159"/>
      <c r="DS627" s="159"/>
      <c r="DT627" s="159"/>
      <c r="DU627" s="159"/>
      <c r="DV627" s="159"/>
      <c r="DW627" s="159"/>
      <c r="DX627" s="159"/>
      <c r="DY627" s="159"/>
      <c r="DZ627" s="159"/>
      <c r="EA627" s="159"/>
      <c r="EB627" s="159"/>
      <c r="EC627" s="159"/>
      <c r="ED627" s="159"/>
      <c r="EE627" s="159"/>
      <c r="EF627" s="159"/>
      <c r="EG627" s="159"/>
      <c r="EH627" s="159"/>
      <c r="EI627" s="159"/>
      <c r="EJ627" s="159"/>
      <c r="EK627" s="159"/>
      <c r="EL627" s="159"/>
      <c r="EM627" s="159"/>
      <c r="EN627" s="159"/>
      <c r="EO627" s="159"/>
      <c r="EP627" s="159"/>
      <c r="EQ627" s="159"/>
      <c r="ER627" s="159"/>
      <c r="ES627" s="159"/>
      <c r="ET627" s="159"/>
      <c r="EU627" s="159"/>
      <c r="EV627" s="159"/>
      <c r="EW627" s="159"/>
      <c r="EX627" s="159"/>
      <c r="EY627" s="159"/>
      <c r="EZ627" s="159"/>
      <c r="FA627" s="159"/>
      <c r="FB627" s="159"/>
      <c r="FC627" s="159"/>
      <c r="FD627" s="159"/>
      <c r="FE627" s="159"/>
      <c r="FF627" s="159"/>
      <c r="FG627" s="159"/>
      <c r="FH627" s="159"/>
      <c r="FI627" s="159"/>
      <c r="FJ627" s="159"/>
      <c r="FK627" s="159"/>
      <c r="FL627" s="159"/>
      <c r="FM627" s="159"/>
      <c r="FN627" s="159"/>
      <c r="FO627" s="159"/>
      <c r="FP627" s="159"/>
      <c r="FQ627" s="159"/>
      <c r="FR627" s="159"/>
      <c r="FS627" s="159"/>
      <c r="FT627" s="159"/>
      <c r="FU627" s="159"/>
      <c r="FV627" s="159"/>
      <c r="FW627" s="159"/>
      <c r="FX627" s="159"/>
      <c r="FY627" s="159"/>
      <c r="FZ627" s="159"/>
      <c r="GA627" s="159"/>
      <c r="GB627" s="159"/>
      <c r="GC627" s="159"/>
      <c r="GD627" s="159"/>
      <c r="GE627" s="159"/>
      <c r="GF627" s="159"/>
      <c r="GG627" s="159"/>
      <c r="GH627" s="159"/>
    </row>
    <row r="628" customFormat="false" ht="12.75" hidden="false" customHeight="false" outlineLevel="0" collapsed="false">
      <c r="A628" s="168"/>
      <c r="B628" s="149"/>
      <c r="C628" s="149"/>
      <c r="D628" s="149"/>
      <c r="E628" s="149"/>
      <c r="F628" s="149"/>
      <c r="G628" s="149"/>
      <c r="H628" s="148"/>
      <c r="I628" s="170"/>
      <c r="R628" s="148"/>
      <c r="S628" s="158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  <c r="BA628" s="159"/>
      <c r="BB628" s="159"/>
      <c r="BC628" s="159"/>
      <c r="BD628" s="159"/>
      <c r="BE628" s="159"/>
      <c r="BF628" s="159"/>
      <c r="BG628" s="159"/>
      <c r="BH628" s="159"/>
      <c r="BI628" s="159"/>
      <c r="BJ628" s="159"/>
      <c r="BK628" s="159"/>
      <c r="BL628" s="159"/>
      <c r="BM628" s="159"/>
      <c r="BN628" s="159"/>
      <c r="BO628" s="159"/>
      <c r="BP628" s="159"/>
      <c r="BQ628" s="159"/>
      <c r="BR628" s="159"/>
      <c r="BS628" s="159"/>
      <c r="BT628" s="159"/>
      <c r="BU628" s="159"/>
      <c r="BV628" s="159"/>
      <c r="BW628" s="159"/>
      <c r="BX628" s="159"/>
      <c r="BY628" s="159"/>
      <c r="BZ628" s="159"/>
      <c r="CA628" s="159"/>
      <c r="CB628" s="159"/>
      <c r="CC628" s="159"/>
      <c r="CD628" s="159"/>
      <c r="CE628" s="159"/>
      <c r="CF628" s="159"/>
      <c r="CG628" s="159"/>
      <c r="CH628" s="159"/>
      <c r="CI628" s="159"/>
      <c r="CJ628" s="159"/>
      <c r="CK628" s="159"/>
      <c r="CL628" s="159"/>
      <c r="CM628" s="159"/>
      <c r="CN628" s="159"/>
      <c r="CO628" s="159"/>
      <c r="CP628" s="159"/>
      <c r="CQ628" s="159"/>
      <c r="CR628" s="159"/>
      <c r="CS628" s="159"/>
      <c r="CT628" s="159"/>
      <c r="CU628" s="159"/>
      <c r="CV628" s="159"/>
      <c r="CW628" s="159"/>
      <c r="CX628" s="159"/>
      <c r="CY628" s="159"/>
      <c r="CZ628" s="159"/>
      <c r="DA628" s="159"/>
      <c r="DB628" s="159"/>
      <c r="DC628" s="159"/>
      <c r="DD628" s="159"/>
      <c r="DE628" s="159"/>
      <c r="DF628" s="159"/>
      <c r="DG628" s="159"/>
      <c r="DH628" s="159"/>
      <c r="DI628" s="159"/>
      <c r="DJ628" s="159"/>
      <c r="DK628" s="159"/>
      <c r="DL628" s="159"/>
      <c r="DM628" s="159"/>
      <c r="DN628" s="159"/>
      <c r="DO628" s="159"/>
      <c r="DP628" s="159"/>
      <c r="DQ628" s="159"/>
      <c r="DR628" s="159"/>
      <c r="DS628" s="159"/>
      <c r="DT628" s="159"/>
      <c r="DU628" s="159"/>
      <c r="DV628" s="159"/>
      <c r="DW628" s="159"/>
      <c r="DX628" s="159"/>
      <c r="DY628" s="159"/>
      <c r="DZ628" s="159"/>
      <c r="EA628" s="159"/>
      <c r="EB628" s="159"/>
      <c r="EC628" s="159"/>
      <c r="ED628" s="159"/>
      <c r="EE628" s="159"/>
      <c r="EF628" s="159"/>
      <c r="EG628" s="159"/>
      <c r="EH628" s="159"/>
      <c r="EI628" s="159"/>
      <c r="EJ628" s="159"/>
      <c r="EK628" s="159"/>
      <c r="EL628" s="159"/>
      <c r="EM628" s="159"/>
      <c r="EN628" s="159"/>
      <c r="EO628" s="159"/>
      <c r="EP628" s="159"/>
      <c r="EQ628" s="159"/>
      <c r="ER628" s="159"/>
      <c r="ES628" s="159"/>
      <c r="ET628" s="159"/>
      <c r="EU628" s="159"/>
      <c r="EV628" s="159"/>
      <c r="EW628" s="159"/>
      <c r="EX628" s="159"/>
      <c r="EY628" s="159"/>
      <c r="EZ628" s="159"/>
      <c r="FA628" s="159"/>
      <c r="FB628" s="159"/>
      <c r="FC628" s="159"/>
      <c r="FD628" s="159"/>
      <c r="FE628" s="159"/>
      <c r="FF628" s="159"/>
      <c r="FG628" s="159"/>
      <c r="FH628" s="159"/>
      <c r="FI628" s="159"/>
      <c r="FJ628" s="159"/>
      <c r="FK628" s="159"/>
      <c r="FL628" s="159"/>
      <c r="FM628" s="159"/>
      <c r="FN628" s="159"/>
      <c r="FO628" s="159"/>
      <c r="FP628" s="159"/>
      <c r="FQ628" s="159"/>
      <c r="FR628" s="159"/>
      <c r="FS628" s="159"/>
      <c r="FT628" s="159"/>
      <c r="FU628" s="159"/>
      <c r="FV628" s="159"/>
      <c r="FW628" s="159"/>
      <c r="FX628" s="159"/>
      <c r="FY628" s="159"/>
      <c r="FZ628" s="159"/>
      <c r="GA628" s="159"/>
      <c r="GB628" s="159"/>
      <c r="GC628" s="159"/>
      <c r="GD628" s="159"/>
      <c r="GE628" s="159"/>
      <c r="GF628" s="159"/>
      <c r="GG628" s="159"/>
      <c r="GH628" s="159"/>
    </row>
    <row r="629" customFormat="false" ht="12.75" hidden="false" customHeight="false" outlineLevel="0" collapsed="false">
      <c r="A629" s="168"/>
      <c r="B629" s="149"/>
      <c r="C629" s="149"/>
      <c r="D629" s="149"/>
      <c r="E629" s="149"/>
      <c r="F629" s="149"/>
      <c r="G629" s="149"/>
      <c r="H629" s="148"/>
      <c r="I629" s="170"/>
      <c r="R629" s="148"/>
      <c r="S629" s="158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  <c r="BA629" s="159"/>
      <c r="BB629" s="159"/>
      <c r="BC629" s="159"/>
      <c r="BD629" s="159"/>
      <c r="BE629" s="159"/>
      <c r="BF629" s="159"/>
      <c r="BG629" s="159"/>
      <c r="BH629" s="159"/>
      <c r="BI629" s="159"/>
      <c r="BJ629" s="159"/>
      <c r="BK629" s="159"/>
      <c r="BL629" s="159"/>
      <c r="BM629" s="159"/>
      <c r="BN629" s="159"/>
      <c r="BO629" s="159"/>
      <c r="BP629" s="159"/>
      <c r="BQ629" s="159"/>
      <c r="BR629" s="159"/>
      <c r="BS629" s="159"/>
      <c r="BT629" s="159"/>
      <c r="BU629" s="159"/>
      <c r="BV629" s="159"/>
      <c r="BW629" s="159"/>
      <c r="BX629" s="159"/>
      <c r="BY629" s="159"/>
      <c r="BZ629" s="159"/>
      <c r="CA629" s="159"/>
      <c r="CB629" s="159"/>
      <c r="CC629" s="159"/>
      <c r="CD629" s="159"/>
      <c r="CE629" s="159"/>
      <c r="CF629" s="159"/>
      <c r="CG629" s="159"/>
      <c r="CH629" s="159"/>
      <c r="CI629" s="159"/>
      <c r="CJ629" s="159"/>
      <c r="CK629" s="159"/>
      <c r="CL629" s="159"/>
      <c r="CM629" s="159"/>
      <c r="CN629" s="159"/>
      <c r="CO629" s="159"/>
      <c r="CP629" s="159"/>
      <c r="CQ629" s="159"/>
      <c r="CR629" s="159"/>
      <c r="CS629" s="159"/>
      <c r="CT629" s="159"/>
      <c r="CU629" s="159"/>
      <c r="CV629" s="159"/>
      <c r="CW629" s="159"/>
      <c r="CX629" s="159"/>
      <c r="CY629" s="159"/>
      <c r="CZ629" s="159"/>
      <c r="DA629" s="159"/>
      <c r="DB629" s="159"/>
      <c r="DC629" s="159"/>
      <c r="DD629" s="159"/>
      <c r="DE629" s="159"/>
      <c r="DF629" s="159"/>
      <c r="DG629" s="159"/>
      <c r="DH629" s="159"/>
      <c r="DI629" s="159"/>
      <c r="DJ629" s="159"/>
      <c r="DK629" s="159"/>
      <c r="DL629" s="159"/>
      <c r="DM629" s="159"/>
      <c r="DN629" s="159"/>
      <c r="DO629" s="159"/>
      <c r="DP629" s="159"/>
      <c r="DQ629" s="159"/>
      <c r="DR629" s="159"/>
      <c r="DS629" s="159"/>
      <c r="DT629" s="159"/>
      <c r="DU629" s="159"/>
      <c r="DV629" s="159"/>
      <c r="DW629" s="159"/>
      <c r="DX629" s="159"/>
      <c r="DY629" s="159"/>
      <c r="DZ629" s="159"/>
      <c r="EA629" s="159"/>
      <c r="EB629" s="159"/>
      <c r="EC629" s="159"/>
      <c r="ED629" s="159"/>
      <c r="EE629" s="159"/>
      <c r="EF629" s="159"/>
      <c r="EG629" s="159"/>
      <c r="EH629" s="159"/>
      <c r="EI629" s="159"/>
      <c r="EJ629" s="159"/>
      <c r="EK629" s="159"/>
      <c r="EL629" s="159"/>
      <c r="EM629" s="159"/>
      <c r="EN629" s="159"/>
      <c r="EO629" s="159"/>
      <c r="EP629" s="159"/>
      <c r="EQ629" s="159"/>
      <c r="ER629" s="159"/>
      <c r="ES629" s="159"/>
      <c r="ET629" s="159"/>
      <c r="EU629" s="159"/>
      <c r="EV629" s="159"/>
      <c r="EW629" s="159"/>
      <c r="EX629" s="159"/>
      <c r="EY629" s="159"/>
      <c r="EZ629" s="159"/>
      <c r="FA629" s="159"/>
      <c r="FB629" s="159"/>
      <c r="FC629" s="159"/>
      <c r="FD629" s="159"/>
      <c r="FE629" s="159"/>
      <c r="FF629" s="159"/>
      <c r="FG629" s="159"/>
      <c r="FH629" s="159"/>
      <c r="FI629" s="159"/>
      <c r="FJ629" s="159"/>
      <c r="FK629" s="159"/>
      <c r="FL629" s="159"/>
      <c r="FM629" s="159"/>
      <c r="FN629" s="159"/>
      <c r="FO629" s="159"/>
      <c r="FP629" s="159"/>
      <c r="FQ629" s="159"/>
      <c r="FR629" s="159"/>
      <c r="FS629" s="159"/>
      <c r="FT629" s="159"/>
      <c r="FU629" s="159"/>
      <c r="FV629" s="159"/>
      <c r="FW629" s="159"/>
      <c r="FX629" s="159"/>
      <c r="FY629" s="159"/>
      <c r="FZ629" s="159"/>
      <c r="GA629" s="159"/>
      <c r="GB629" s="159"/>
      <c r="GC629" s="159"/>
      <c r="GD629" s="159"/>
      <c r="GE629" s="159"/>
      <c r="GF629" s="159"/>
      <c r="GG629" s="159"/>
      <c r="GH629" s="159"/>
    </row>
    <row r="630" customFormat="false" ht="12.75" hidden="false" customHeight="false" outlineLevel="0" collapsed="false">
      <c r="A630" s="168"/>
      <c r="B630" s="149"/>
      <c r="C630" s="149"/>
      <c r="D630" s="149"/>
      <c r="E630" s="149"/>
      <c r="F630" s="149"/>
      <c r="G630" s="149"/>
      <c r="H630" s="148"/>
      <c r="I630" s="170"/>
      <c r="R630" s="148"/>
      <c r="S630" s="158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  <c r="BA630" s="159"/>
      <c r="BB630" s="159"/>
      <c r="BC630" s="159"/>
      <c r="BD630" s="159"/>
      <c r="BE630" s="159"/>
      <c r="BF630" s="159"/>
      <c r="BG630" s="159"/>
      <c r="BH630" s="159"/>
      <c r="BI630" s="159"/>
      <c r="BJ630" s="159"/>
      <c r="BK630" s="159"/>
      <c r="BL630" s="159"/>
      <c r="BM630" s="159"/>
      <c r="BN630" s="159"/>
      <c r="BO630" s="159"/>
      <c r="BP630" s="159"/>
      <c r="BQ630" s="159"/>
      <c r="BR630" s="159"/>
      <c r="BS630" s="159"/>
      <c r="BT630" s="159"/>
      <c r="BU630" s="159"/>
      <c r="BV630" s="159"/>
      <c r="BW630" s="159"/>
      <c r="BX630" s="159"/>
      <c r="BY630" s="159"/>
      <c r="BZ630" s="159"/>
      <c r="CA630" s="159"/>
      <c r="CB630" s="159"/>
      <c r="CC630" s="159"/>
      <c r="CD630" s="159"/>
      <c r="CE630" s="159"/>
      <c r="CF630" s="159"/>
      <c r="CG630" s="159"/>
      <c r="CH630" s="159"/>
      <c r="CI630" s="159"/>
      <c r="CJ630" s="159"/>
      <c r="CK630" s="159"/>
      <c r="CL630" s="159"/>
      <c r="CM630" s="159"/>
      <c r="CN630" s="159"/>
      <c r="CO630" s="159"/>
      <c r="CP630" s="159"/>
      <c r="CQ630" s="159"/>
      <c r="CR630" s="159"/>
      <c r="CS630" s="159"/>
      <c r="CT630" s="159"/>
      <c r="CU630" s="159"/>
      <c r="CV630" s="159"/>
      <c r="CW630" s="159"/>
      <c r="CX630" s="159"/>
      <c r="CY630" s="159"/>
      <c r="CZ630" s="159"/>
      <c r="DA630" s="159"/>
      <c r="DB630" s="159"/>
      <c r="DC630" s="159"/>
      <c r="DD630" s="159"/>
      <c r="DE630" s="159"/>
      <c r="DF630" s="159"/>
      <c r="DG630" s="159"/>
      <c r="DH630" s="159"/>
      <c r="DI630" s="159"/>
      <c r="DJ630" s="159"/>
      <c r="DK630" s="159"/>
      <c r="DL630" s="159"/>
      <c r="DM630" s="159"/>
      <c r="DN630" s="159"/>
      <c r="DO630" s="159"/>
      <c r="DP630" s="159"/>
      <c r="DQ630" s="159"/>
      <c r="DR630" s="159"/>
      <c r="DS630" s="159"/>
      <c r="DT630" s="159"/>
      <c r="DU630" s="159"/>
      <c r="DV630" s="159"/>
      <c r="DW630" s="159"/>
      <c r="DX630" s="159"/>
      <c r="DY630" s="159"/>
      <c r="DZ630" s="159"/>
      <c r="EA630" s="159"/>
      <c r="EB630" s="159"/>
      <c r="EC630" s="159"/>
      <c r="ED630" s="159"/>
      <c r="EE630" s="159"/>
      <c r="EF630" s="159"/>
      <c r="EG630" s="159"/>
      <c r="EH630" s="159"/>
      <c r="EI630" s="159"/>
      <c r="EJ630" s="159"/>
      <c r="EK630" s="159"/>
      <c r="EL630" s="159"/>
      <c r="EM630" s="159"/>
      <c r="EN630" s="159"/>
      <c r="EO630" s="159"/>
      <c r="EP630" s="159"/>
      <c r="EQ630" s="159"/>
      <c r="ER630" s="159"/>
      <c r="ES630" s="159"/>
      <c r="ET630" s="159"/>
      <c r="EU630" s="159"/>
      <c r="EV630" s="159"/>
      <c r="EW630" s="159"/>
      <c r="EX630" s="159"/>
      <c r="EY630" s="159"/>
      <c r="EZ630" s="159"/>
      <c r="FA630" s="159"/>
      <c r="FB630" s="159"/>
      <c r="FC630" s="159"/>
      <c r="FD630" s="159"/>
      <c r="FE630" s="159"/>
      <c r="FF630" s="159"/>
      <c r="FG630" s="159"/>
      <c r="FH630" s="159"/>
      <c r="FI630" s="159"/>
      <c r="FJ630" s="159"/>
      <c r="FK630" s="159"/>
      <c r="FL630" s="159"/>
      <c r="FM630" s="159"/>
      <c r="FN630" s="159"/>
      <c r="FO630" s="159"/>
      <c r="FP630" s="159"/>
      <c r="FQ630" s="159"/>
      <c r="FR630" s="159"/>
      <c r="FS630" s="159"/>
      <c r="FT630" s="159"/>
      <c r="FU630" s="159"/>
      <c r="FV630" s="159"/>
      <c r="FW630" s="159"/>
      <c r="FX630" s="159"/>
      <c r="FY630" s="159"/>
      <c r="FZ630" s="159"/>
      <c r="GA630" s="159"/>
      <c r="GB630" s="159"/>
      <c r="GC630" s="159"/>
      <c r="GD630" s="159"/>
      <c r="GE630" s="159"/>
      <c r="GF630" s="159"/>
      <c r="GG630" s="159"/>
      <c r="GH630" s="159"/>
    </row>
    <row r="631" customFormat="false" ht="12.75" hidden="false" customHeight="false" outlineLevel="0" collapsed="false">
      <c r="A631" s="168"/>
      <c r="B631" s="149"/>
      <c r="C631" s="149"/>
      <c r="D631" s="149"/>
      <c r="E631" s="149"/>
      <c r="F631" s="149"/>
      <c r="G631" s="149"/>
      <c r="H631" s="148"/>
      <c r="I631" s="170"/>
      <c r="R631" s="148"/>
      <c r="S631" s="158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  <c r="BA631" s="159"/>
      <c r="BB631" s="159"/>
      <c r="BC631" s="159"/>
      <c r="BD631" s="159"/>
      <c r="BE631" s="159"/>
      <c r="BF631" s="159"/>
      <c r="BG631" s="159"/>
      <c r="BH631" s="159"/>
      <c r="BI631" s="159"/>
      <c r="BJ631" s="159"/>
      <c r="BK631" s="159"/>
      <c r="BL631" s="159"/>
      <c r="BM631" s="159"/>
      <c r="BN631" s="159"/>
      <c r="BO631" s="159"/>
      <c r="BP631" s="159"/>
      <c r="BQ631" s="159"/>
      <c r="BR631" s="159"/>
      <c r="BS631" s="159"/>
      <c r="BT631" s="159"/>
      <c r="BU631" s="159"/>
      <c r="BV631" s="159"/>
      <c r="BW631" s="159"/>
      <c r="BX631" s="159"/>
      <c r="BY631" s="159"/>
      <c r="BZ631" s="159"/>
      <c r="CA631" s="159"/>
      <c r="CB631" s="159"/>
      <c r="CC631" s="159"/>
      <c r="CD631" s="159"/>
      <c r="CE631" s="159"/>
      <c r="CF631" s="159"/>
      <c r="CG631" s="159"/>
      <c r="CH631" s="159"/>
      <c r="CI631" s="159"/>
      <c r="CJ631" s="159"/>
      <c r="CK631" s="159"/>
      <c r="CL631" s="159"/>
      <c r="CM631" s="159"/>
      <c r="CN631" s="159"/>
      <c r="CO631" s="159"/>
      <c r="CP631" s="159"/>
      <c r="CQ631" s="159"/>
      <c r="CR631" s="159"/>
      <c r="CS631" s="159"/>
      <c r="CT631" s="159"/>
      <c r="CU631" s="159"/>
      <c r="CV631" s="159"/>
      <c r="CW631" s="159"/>
      <c r="CX631" s="159"/>
      <c r="CY631" s="159"/>
      <c r="CZ631" s="159"/>
      <c r="DA631" s="159"/>
      <c r="DB631" s="159"/>
      <c r="DC631" s="159"/>
      <c r="DD631" s="159"/>
      <c r="DE631" s="159"/>
      <c r="DF631" s="159"/>
      <c r="DG631" s="159"/>
      <c r="DH631" s="159"/>
      <c r="DI631" s="159"/>
      <c r="DJ631" s="159"/>
      <c r="DK631" s="159"/>
      <c r="DL631" s="159"/>
      <c r="DM631" s="159"/>
      <c r="DN631" s="159"/>
      <c r="DO631" s="159"/>
      <c r="DP631" s="159"/>
      <c r="DQ631" s="159"/>
      <c r="DR631" s="159"/>
      <c r="DS631" s="159"/>
      <c r="DT631" s="159"/>
      <c r="DU631" s="159"/>
      <c r="DV631" s="159"/>
      <c r="DW631" s="159"/>
      <c r="DX631" s="159"/>
      <c r="DY631" s="159"/>
      <c r="DZ631" s="159"/>
      <c r="EA631" s="159"/>
      <c r="EB631" s="159"/>
      <c r="EC631" s="159"/>
      <c r="ED631" s="159"/>
      <c r="EE631" s="159"/>
      <c r="EF631" s="159"/>
      <c r="EG631" s="159"/>
      <c r="EH631" s="159"/>
      <c r="EI631" s="159"/>
      <c r="EJ631" s="159"/>
      <c r="EK631" s="159"/>
      <c r="EL631" s="159"/>
      <c r="EM631" s="159"/>
      <c r="EN631" s="159"/>
      <c r="EO631" s="159"/>
      <c r="EP631" s="159"/>
      <c r="EQ631" s="159"/>
      <c r="ER631" s="159"/>
      <c r="ES631" s="159"/>
      <c r="ET631" s="159"/>
      <c r="EU631" s="159"/>
      <c r="EV631" s="159"/>
      <c r="EW631" s="159"/>
      <c r="EX631" s="159"/>
      <c r="EY631" s="159"/>
      <c r="EZ631" s="159"/>
      <c r="FA631" s="159"/>
      <c r="FB631" s="159"/>
      <c r="FC631" s="159"/>
      <c r="FD631" s="159"/>
      <c r="FE631" s="159"/>
      <c r="FF631" s="159"/>
      <c r="FG631" s="159"/>
      <c r="FH631" s="159"/>
      <c r="FI631" s="159"/>
      <c r="FJ631" s="159"/>
      <c r="FK631" s="159"/>
      <c r="FL631" s="159"/>
      <c r="FM631" s="159"/>
      <c r="FN631" s="159"/>
      <c r="FO631" s="159"/>
      <c r="FP631" s="159"/>
      <c r="FQ631" s="159"/>
      <c r="FR631" s="159"/>
      <c r="FS631" s="159"/>
      <c r="FT631" s="159"/>
      <c r="FU631" s="159"/>
      <c r="FV631" s="159"/>
      <c r="FW631" s="159"/>
      <c r="FX631" s="159"/>
      <c r="FY631" s="159"/>
      <c r="FZ631" s="159"/>
      <c r="GA631" s="159"/>
      <c r="GB631" s="159"/>
      <c r="GC631" s="159"/>
      <c r="GD631" s="159"/>
      <c r="GE631" s="159"/>
      <c r="GF631" s="159"/>
      <c r="GG631" s="159"/>
      <c r="GH631" s="159"/>
    </row>
    <row r="632" customFormat="false" ht="12.75" hidden="false" customHeight="false" outlineLevel="0" collapsed="false">
      <c r="A632" s="168"/>
      <c r="B632" s="149"/>
      <c r="C632" s="149"/>
      <c r="D632" s="149"/>
      <c r="E632" s="149"/>
      <c r="F632" s="149"/>
      <c r="G632" s="149"/>
      <c r="H632" s="148"/>
      <c r="I632" s="170"/>
      <c r="R632" s="148"/>
      <c r="S632" s="158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  <c r="BA632" s="159"/>
      <c r="BB632" s="159"/>
      <c r="BC632" s="159"/>
      <c r="BD632" s="159"/>
      <c r="BE632" s="159"/>
      <c r="BF632" s="159"/>
      <c r="BG632" s="159"/>
      <c r="BH632" s="159"/>
      <c r="BI632" s="159"/>
      <c r="BJ632" s="159"/>
      <c r="BK632" s="159"/>
      <c r="BL632" s="159"/>
      <c r="BM632" s="159"/>
      <c r="BN632" s="159"/>
      <c r="BO632" s="159"/>
      <c r="BP632" s="159"/>
      <c r="BQ632" s="159"/>
      <c r="BR632" s="159"/>
      <c r="BS632" s="159"/>
      <c r="BT632" s="159"/>
      <c r="BU632" s="159"/>
      <c r="BV632" s="159"/>
      <c r="BW632" s="159"/>
      <c r="BX632" s="159"/>
      <c r="BY632" s="159"/>
      <c r="BZ632" s="159"/>
      <c r="CA632" s="159"/>
      <c r="CB632" s="159"/>
      <c r="CC632" s="159"/>
      <c r="CD632" s="159"/>
      <c r="CE632" s="159"/>
      <c r="CF632" s="159"/>
      <c r="CG632" s="159"/>
      <c r="CH632" s="159"/>
      <c r="CI632" s="159"/>
      <c r="CJ632" s="159"/>
      <c r="CK632" s="159"/>
      <c r="CL632" s="159"/>
      <c r="CM632" s="159"/>
      <c r="CN632" s="159"/>
      <c r="CO632" s="159"/>
      <c r="CP632" s="159"/>
      <c r="CQ632" s="159"/>
      <c r="CR632" s="159"/>
      <c r="CS632" s="159"/>
      <c r="CT632" s="159"/>
      <c r="CU632" s="159"/>
      <c r="CV632" s="159"/>
      <c r="CW632" s="159"/>
      <c r="CX632" s="159"/>
      <c r="CY632" s="159"/>
      <c r="CZ632" s="159"/>
      <c r="DA632" s="159"/>
      <c r="DB632" s="159"/>
      <c r="DC632" s="159"/>
      <c r="DD632" s="159"/>
      <c r="DE632" s="159"/>
      <c r="DF632" s="159"/>
      <c r="DG632" s="159"/>
      <c r="DH632" s="159"/>
      <c r="DI632" s="159"/>
      <c r="DJ632" s="159"/>
      <c r="DK632" s="159"/>
      <c r="DL632" s="159"/>
      <c r="DM632" s="159"/>
      <c r="DN632" s="159"/>
      <c r="DO632" s="159"/>
      <c r="DP632" s="159"/>
      <c r="DQ632" s="159"/>
      <c r="DR632" s="159"/>
      <c r="DS632" s="159"/>
      <c r="DT632" s="159"/>
      <c r="DU632" s="159"/>
      <c r="DV632" s="159"/>
      <c r="DW632" s="159"/>
      <c r="DX632" s="159"/>
      <c r="DY632" s="159"/>
      <c r="DZ632" s="159"/>
      <c r="EA632" s="159"/>
      <c r="EB632" s="159"/>
      <c r="EC632" s="159"/>
      <c r="ED632" s="159"/>
      <c r="EE632" s="159"/>
      <c r="EF632" s="159"/>
      <c r="EG632" s="159"/>
      <c r="EH632" s="159"/>
      <c r="EI632" s="159"/>
      <c r="EJ632" s="159"/>
      <c r="EK632" s="159"/>
      <c r="EL632" s="159"/>
      <c r="EM632" s="159"/>
      <c r="EN632" s="159"/>
      <c r="EO632" s="159"/>
      <c r="EP632" s="159"/>
      <c r="EQ632" s="159"/>
      <c r="ER632" s="159"/>
      <c r="ES632" s="159"/>
      <c r="ET632" s="159"/>
      <c r="EU632" s="159"/>
      <c r="EV632" s="159"/>
      <c r="EW632" s="159"/>
      <c r="EX632" s="159"/>
      <c r="EY632" s="159"/>
      <c r="EZ632" s="159"/>
      <c r="FA632" s="159"/>
      <c r="FB632" s="159"/>
      <c r="FC632" s="159"/>
      <c r="FD632" s="159"/>
      <c r="FE632" s="159"/>
      <c r="FF632" s="159"/>
      <c r="FG632" s="159"/>
      <c r="FH632" s="159"/>
      <c r="FI632" s="159"/>
      <c r="FJ632" s="159"/>
      <c r="FK632" s="159"/>
      <c r="FL632" s="159"/>
      <c r="FM632" s="159"/>
      <c r="FN632" s="159"/>
      <c r="FO632" s="159"/>
      <c r="FP632" s="159"/>
      <c r="FQ632" s="159"/>
      <c r="FR632" s="159"/>
      <c r="FS632" s="159"/>
      <c r="FT632" s="159"/>
      <c r="FU632" s="159"/>
      <c r="FV632" s="159"/>
      <c r="FW632" s="159"/>
      <c r="FX632" s="159"/>
      <c r="FY632" s="159"/>
      <c r="FZ632" s="159"/>
      <c r="GA632" s="159"/>
      <c r="GB632" s="159"/>
      <c r="GC632" s="159"/>
      <c r="GD632" s="159"/>
      <c r="GE632" s="159"/>
      <c r="GF632" s="159"/>
      <c r="GG632" s="159"/>
      <c r="GH632" s="159"/>
    </row>
    <row r="633" customFormat="false" ht="12.75" hidden="false" customHeight="false" outlineLevel="0" collapsed="false">
      <c r="A633" s="168"/>
      <c r="B633" s="149"/>
      <c r="C633" s="149"/>
      <c r="D633" s="149"/>
      <c r="E633" s="149"/>
      <c r="F633" s="149"/>
      <c r="G633" s="149"/>
      <c r="H633" s="148"/>
      <c r="I633" s="170"/>
      <c r="R633" s="148"/>
      <c r="S633" s="158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  <c r="BA633" s="159"/>
      <c r="BB633" s="159"/>
      <c r="BC633" s="159"/>
      <c r="BD633" s="159"/>
      <c r="BE633" s="159"/>
      <c r="BF633" s="159"/>
      <c r="BG633" s="159"/>
      <c r="BH633" s="159"/>
      <c r="BI633" s="159"/>
      <c r="BJ633" s="159"/>
      <c r="BK633" s="159"/>
      <c r="BL633" s="159"/>
      <c r="BM633" s="159"/>
      <c r="BN633" s="159"/>
      <c r="BO633" s="159"/>
      <c r="BP633" s="159"/>
      <c r="BQ633" s="159"/>
      <c r="BR633" s="159"/>
      <c r="BS633" s="159"/>
      <c r="BT633" s="159"/>
      <c r="BU633" s="159"/>
      <c r="BV633" s="159"/>
      <c r="BW633" s="159"/>
      <c r="BX633" s="159"/>
      <c r="BY633" s="159"/>
      <c r="BZ633" s="159"/>
      <c r="CA633" s="159"/>
      <c r="CB633" s="159"/>
      <c r="CC633" s="159"/>
      <c r="CD633" s="159"/>
      <c r="CE633" s="159"/>
      <c r="CF633" s="159"/>
      <c r="CG633" s="159"/>
      <c r="CH633" s="159"/>
      <c r="CI633" s="159"/>
      <c r="CJ633" s="159"/>
      <c r="CK633" s="159"/>
      <c r="CL633" s="159"/>
      <c r="CM633" s="159"/>
      <c r="CN633" s="159"/>
      <c r="CO633" s="159"/>
      <c r="CP633" s="159"/>
      <c r="CQ633" s="159"/>
      <c r="CR633" s="159"/>
      <c r="CS633" s="159"/>
      <c r="CT633" s="159"/>
      <c r="CU633" s="159"/>
      <c r="CV633" s="159"/>
      <c r="CW633" s="159"/>
      <c r="CX633" s="159"/>
      <c r="CY633" s="159"/>
      <c r="CZ633" s="159"/>
      <c r="DA633" s="159"/>
      <c r="DB633" s="159"/>
      <c r="DC633" s="159"/>
      <c r="DD633" s="159"/>
      <c r="DE633" s="159"/>
      <c r="DF633" s="159"/>
      <c r="DG633" s="159"/>
      <c r="DH633" s="159"/>
      <c r="DI633" s="159"/>
      <c r="DJ633" s="159"/>
      <c r="DK633" s="159"/>
      <c r="DL633" s="159"/>
      <c r="DM633" s="159"/>
      <c r="DN633" s="159"/>
      <c r="DO633" s="159"/>
      <c r="DP633" s="159"/>
      <c r="DQ633" s="159"/>
      <c r="DR633" s="159"/>
      <c r="DS633" s="159"/>
      <c r="DT633" s="159"/>
      <c r="DU633" s="159"/>
      <c r="DV633" s="159"/>
      <c r="DW633" s="159"/>
      <c r="DX633" s="159"/>
      <c r="DY633" s="159"/>
      <c r="DZ633" s="159"/>
      <c r="EA633" s="159"/>
      <c r="EB633" s="159"/>
      <c r="EC633" s="159"/>
      <c r="ED633" s="159"/>
      <c r="EE633" s="159"/>
      <c r="EF633" s="159"/>
      <c r="EG633" s="159"/>
      <c r="EH633" s="159"/>
      <c r="EI633" s="159"/>
      <c r="EJ633" s="159"/>
      <c r="EK633" s="159"/>
      <c r="EL633" s="159"/>
      <c r="EM633" s="159"/>
      <c r="EN633" s="159"/>
      <c r="EO633" s="159"/>
      <c r="EP633" s="159"/>
      <c r="EQ633" s="159"/>
      <c r="ER633" s="159"/>
      <c r="ES633" s="159"/>
      <c r="ET633" s="159"/>
      <c r="EU633" s="159"/>
      <c r="EV633" s="159"/>
      <c r="EW633" s="159"/>
      <c r="EX633" s="159"/>
      <c r="EY633" s="159"/>
      <c r="EZ633" s="159"/>
      <c r="FA633" s="159"/>
      <c r="FB633" s="159"/>
      <c r="FC633" s="159"/>
      <c r="FD633" s="159"/>
      <c r="FE633" s="159"/>
      <c r="FF633" s="159"/>
      <c r="FG633" s="159"/>
      <c r="FH633" s="159"/>
      <c r="FI633" s="159"/>
      <c r="FJ633" s="159"/>
      <c r="FK633" s="159"/>
      <c r="FL633" s="159"/>
      <c r="FM633" s="159"/>
      <c r="FN633" s="159"/>
      <c r="FO633" s="159"/>
      <c r="FP633" s="159"/>
      <c r="FQ633" s="159"/>
      <c r="FR633" s="159"/>
      <c r="FS633" s="159"/>
      <c r="FT633" s="159"/>
      <c r="FU633" s="159"/>
      <c r="FV633" s="159"/>
      <c r="FW633" s="159"/>
      <c r="FX633" s="159"/>
      <c r="FY633" s="159"/>
      <c r="FZ633" s="159"/>
      <c r="GA633" s="159"/>
      <c r="GB633" s="159"/>
      <c r="GC633" s="159"/>
      <c r="GD633" s="159"/>
      <c r="GE633" s="159"/>
      <c r="GF633" s="159"/>
      <c r="GG633" s="159"/>
      <c r="GH633" s="159"/>
    </row>
    <row r="634" customFormat="false" ht="12.75" hidden="false" customHeight="false" outlineLevel="0" collapsed="false">
      <c r="A634" s="168"/>
      <c r="B634" s="149"/>
      <c r="C634" s="149"/>
      <c r="D634" s="149"/>
      <c r="E634" s="149"/>
      <c r="F634" s="149"/>
      <c r="G634" s="149"/>
      <c r="H634" s="148"/>
      <c r="I634" s="170"/>
      <c r="R634" s="148"/>
      <c r="S634" s="158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  <c r="BA634" s="159"/>
      <c r="BB634" s="159"/>
      <c r="BC634" s="159"/>
      <c r="BD634" s="159"/>
      <c r="BE634" s="159"/>
      <c r="BF634" s="159"/>
      <c r="BG634" s="159"/>
      <c r="BH634" s="159"/>
      <c r="BI634" s="159"/>
      <c r="BJ634" s="159"/>
      <c r="BK634" s="159"/>
      <c r="BL634" s="159"/>
      <c r="BM634" s="159"/>
      <c r="BN634" s="159"/>
      <c r="BO634" s="159"/>
      <c r="BP634" s="159"/>
      <c r="BQ634" s="159"/>
      <c r="BR634" s="159"/>
      <c r="BS634" s="159"/>
      <c r="BT634" s="159"/>
      <c r="BU634" s="159"/>
      <c r="BV634" s="159"/>
      <c r="BW634" s="159"/>
      <c r="BX634" s="159"/>
      <c r="BY634" s="159"/>
      <c r="BZ634" s="159"/>
      <c r="CA634" s="159"/>
      <c r="CB634" s="159"/>
      <c r="CC634" s="159"/>
      <c r="CD634" s="159"/>
      <c r="CE634" s="159"/>
      <c r="CF634" s="159"/>
      <c r="CG634" s="159"/>
      <c r="CH634" s="159"/>
      <c r="CI634" s="159"/>
      <c r="CJ634" s="159"/>
      <c r="CK634" s="159"/>
      <c r="CL634" s="159"/>
      <c r="CM634" s="159"/>
      <c r="CN634" s="159"/>
      <c r="CO634" s="159"/>
      <c r="CP634" s="159"/>
      <c r="CQ634" s="159"/>
      <c r="CR634" s="159"/>
      <c r="CS634" s="159"/>
      <c r="CT634" s="159"/>
      <c r="CU634" s="159"/>
      <c r="CV634" s="159"/>
      <c r="CW634" s="159"/>
      <c r="CX634" s="159"/>
      <c r="CY634" s="159"/>
      <c r="CZ634" s="159"/>
      <c r="DA634" s="159"/>
      <c r="DB634" s="159"/>
      <c r="DC634" s="159"/>
      <c r="DD634" s="159"/>
      <c r="DE634" s="159"/>
      <c r="DF634" s="159"/>
      <c r="DG634" s="159"/>
      <c r="DH634" s="159"/>
      <c r="DI634" s="159"/>
      <c r="DJ634" s="159"/>
      <c r="DK634" s="159"/>
      <c r="DL634" s="159"/>
      <c r="DM634" s="159"/>
      <c r="DN634" s="159"/>
      <c r="DO634" s="159"/>
      <c r="DP634" s="159"/>
      <c r="DQ634" s="159"/>
      <c r="DR634" s="159"/>
      <c r="DS634" s="159"/>
      <c r="DT634" s="159"/>
      <c r="DU634" s="159"/>
      <c r="DV634" s="159"/>
      <c r="DW634" s="159"/>
      <c r="DX634" s="159"/>
      <c r="DY634" s="159"/>
      <c r="DZ634" s="159"/>
      <c r="EA634" s="159"/>
      <c r="EB634" s="159"/>
      <c r="EC634" s="159"/>
      <c r="ED634" s="159"/>
      <c r="EE634" s="159"/>
      <c r="EF634" s="159"/>
      <c r="EG634" s="159"/>
      <c r="EH634" s="159"/>
      <c r="EI634" s="159"/>
      <c r="EJ634" s="159"/>
      <c r="EK634" s="159"/>
      <c r="EL634" s="159"/>
      <c r="EM634" s="159"/>
      <c r="EN634" s="159"/>
      <c r="EO634" s="159"/>
      <c r="EP634" s="159"/>
      <c r="EQ634" s="159"/>
      <c r="ER634" s="159"/>
      <c r="ES634" s="159"/>
      <c r="ET634" s="159"/>
      <c r="EU634" s="159"/>
      <c r="EV634" s="159"/>
      <c r="EW634" s="159"/>
      <c r="EX634" s="159"/>
      <c r="EY634" s="159"/>
      <c r="EZ634" s="159"/>
      <c r="FA634" s="159"/>
      <c r="FB634" s="159"/>
      <c r="FC634" s="159"/>
      <c r="FD634" s="159"/>
      <c r="FE634" s="159"/>
      <c r="FF634" s="159"/>
      <c r="FG634" s="159"/>
      <c r="FH634" s="159"/>
      <c r="FI634" s="159"/>
      <c r="FJ634" s="159"/>
      <c r="FK634" s="159"/>
      <c r="FL634" s="159"/>
      <c r="FM634" s="159"/>
      <c r="FN634" s="159"/>
      <c r="FO634" s="159"/>
      <c r="FP634" s="159"/>
      <c r="FQ634" s="159"/>
      <c r="FR634" s="159"/>
      <c r="FS634" s="159"/>
      <c r="FT634" s="159"/>
      <c r="FU634" s="159"/>
      <c r="FV634" s="159"/>
      <c r="FW634" s="159"/>
      <c r="FX634" s="159"/>
      <c r="FY634" s="159"/>
      <c r="FZ634" s="159"/>
      <c r="GA634" s="159"/>
      <c r="GB634" s="159"/>
      <c r="GC634" s="159"/>
      <c r="GD634" s="159"/>
      <c r="GE634" s="159"/>
      <c r="GF634" s="159"/>
      <c r="GG634" s="159"/>
      <c r="GH634" s="159"/>
    </row>
    <row r="635" customFormat="false" ht="12.75" hidden="false" customHeight="false" outlineLevel="0" collapsed="false">
      <c r="A635" s="168"/>
      <c r="B635" s="149"/>
      <c r="C635" s="149"/>
      <c r="D635" s="149"/>
      <c r="E635" s="149"/>
      <c r="F635" s="149"/>
      <c r="G635" s="149"/>
      <c r="H635" s="148"/>
      <c r="I635" s="170"/>
      <c r="R635" s="148"/>
      <c r="S635" s="158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  <c r="BA635" s="159"/>
      <c r="BB635" s="159"/>
      <c r="BC635" s="159"/>
      <c r="BD635" s="159"/>
      <c r="BE635" s="159"/>
      <c r="BF635" s="159"/>
      <c r="BG635" s="159"/>
      <c r="BH635" s="159"/>
      <c r="BI635" s="159"/>
      <c r="BJ635" s="159"/>
      <c r="BK635" s="159"/>
      <c r="BL635" s="159"/>
      <c r="BM635" s="159"/>
      <c r="BN635" s="159"/>
      <c r="BO635" s="159"/>
      <c r="BP635" s="159"/>
      <c r="BQ635" s="159"/>
      <c r="BR635" s="159"/>
      <c r="BS635" s="159"/>
      <c r="BT635" s="159"/>
      <c r="BU635" s="159"/>
      <c r="BV635" s="159"/>
      <c r="BW635" s="159"/>
      <c r="BX635" s="159"/>
      <c r="BY635" s="159"/>
      <c r="BZ635" s="159"/>
      <c r="CA635" s="159"/>
      <c r="CB635" s="159"/>
      <c r="CC635" s="159"/>
      <c r="CD635" s="159"/>
      <c r="CE635" s="159"/>
      <c r="CF635" s="159"/>
      <c r="CG635" s="159"/>
      <c r="CH635" s="159"/>
      <c r="CI635" s="159"/>
      <c r="CJ635" s="159"/>
      <c r="CK635" s="159"/>
      <c r="CL635" s="159"/>
      <c r="CM635" s="159"/>
      <c r="CN635" s="159"/>
      <c r="CO635" s="159"/>
      <c r="CP635" s="159"/>
      <c r="CQ635" s="159"/>
      <c r="CR635" s="159"/>
      <c r="CS635" s="159"/>
      <c r="CT635" s="159"/>
      <c r="CU635" s="159"/>
      <c r="CV635" s="159"/>
      <c r="CW635" s="159"/>
      <c r="CX635" s="159"/>
      <c r="CY635" s="159"/>
      <c r="CZ635" s="159"/>
      <c r="DA635" s="159"/>
      <c r="DB635" s="159"/>
      <c r="DC635" s="159"/>
      <c r="DD635" s="159"/>
      <c r="DE635" s="159"/>
      <c r="DF635" s="159"/>
      <c r="DG635" s="159"/>
      <c r="DH635" s="159"/>
      <c r="DI635" s="159"/>
      <c r="DJ635" s="159"/>
      <c r="DK635" s="159"/>
      <c r="DL635" s="159"/>
      <c r="DM635" s="159"/>
      <c r="DN635" s="159"/>
      <c r="DO635" s="159"/>
      <c r="DP635" s="159"/>
      <c r="DQ635" s="159"/>
      <c r="DR635" s="159"/>
      <c r="DS635" s="159"/>
      <c r="DT635" s="159"/>
      <c r="DU635" s="159"/>
      <c r="DV635" s="159"/>
      <c r="DW635" s="159"/>
      <c r="DX635" s="159"/>
      <c r="DY635" s="159"/>
      <c r="DZ635" s="159"/>
      <c r="EA635" s="159"/>
      <c r="EB635" s="159"/>
      <c r="EC635" s="159"/>
      <c r="ED635" s="159"/>
      <c r="EE635" s="159"/>
      <c r="EF635" s="159"/>
      <c r="EG635" s="159"/>
      <c r="EH635" s="159"/>
      <c r="EI635" s="159"/>
      <c r="EJ635" s="159"/>
      <c r="EK635" s="159"/>
      <c r="EL635" s="159"/>
      <c r="EM635" s="159"/>
      <c r="EN635" s="159"/>
      <c r="EO635" s="159"/>
      <c r="EP635" s="159"/>
      <c r="EQ635" s="159"/>
      <c r="ER635" s="159"/>
      <c r="ES635" s="159"/>
      <c r="ET635" s="159"/>
      <c r="EU635" s="159"/>
      <c r="EV635" s="159"/>
      <c r="EW635" s="159"/>
      <c r="EX635" s="159"/>
      <c r="EY635" s="159"/>
      <c r="EZ635" s="159"/>
      <c r="FA635" s="159"/>
      <c r="FB635" s="159"/>
      <c r="FC635" s="159"/>
      <c r="FD635" s="159"/>
      <c r="FE635" s="159"/>
      <c r="FF635" s="159"/>
      <c r="FG635" s="159"/>
      <c r="FH635" s="159"/>
      <c r="FI635" s="159"/>
      <c r="FJ635" s="159"/>
      <c r="FK635" s="159"/>
      <c r="FL635" s="159"/>
      <c r="FM635" s="159"/>
      <c r="FN635" s="159"/>
      <c r="FO635" s="159"/>
      <c r="FP635" s="159"/>
      <c r="FQ635" s="159"/>
      <c r="FR635" s="159"/>
      <c r="FS635" s="159"/>
      <c r="FT635" s="159"/>
      <c r="FU635" s="159"/>
      <c r="FV635" s="159"/>
      <c r="FW635" s="159"/>
      <c r="FX635" s="159"/>
      <c r="FY635" s="159"/>
      <c r="FZ635" s="159"/>
      <c r="GA635" s="159"/>
      <c r="GB635" s="159"/>
      <c r="GC635" s="159"/>
      <c r="GD635" s="159"/>
      <c r="GE635" s="159"/>
      <c r="GF635" s="159"/>
      <c r="GG635" s="159"/>
      <c r="GH635" s="159"/>
    </row>
    <row r="636" customFormat="false" ht="12.75" hidden="false" customHeight="false" outlineLevel="0" collapsed="false">
      <c r="A636" s="168"/>
      <c r="B636" s="149"/>
      <c r="C636" s="149"/>
      <c r="D636" s="149"/>
      <c r="E636" s="149"/>
      <c r="F636" s="149"/>
      <c r="G636" s="149"/>
      <c r="H636" s="148"/>
      <c r="I636" s="170"/>
      <c r="R636" s="148"/>
      <c r="S636" s="158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  <c r="BA636" s="159"/>
      <c r="BB636" s="159"/>
      <c r="BC636" s="159"/>
      <c r="BD636" s="159"/>
      <c r="BE636" s="159"/>
      <c r="BF636" s="159"/>
      <c r="BG636" s="159"/>
      <c r="BH636" s="159"/>
      <c r="BI636" s="159"/>
      <c r="BJ636" s="159"/>
      <c r="BK636" s="159"/>
      <c r="BL636" s="159"/>
      <c r="BM636" s="159"/>
      <c r="BN636" s="159"/>
      <c r="BO636" s="159"/>
      <c r="BP636" s="159"/>
      <c r="BQ636" s="159"/>
      <c r="BR636" s="159"/>
      <c r="BS636" s="159"/>
      <c r="BT636" s="159"/>
      <c r="BU636" s="159"/>
      <c r="BV636" s="159"/>
      <c r="BW636" s="159"/>
      <c r="BX636" s="159"/>
      <c r="BY636" s="159"/>
      <c r="BZ636" s="159"/>
      <c r="CA636" s="159"/>
      <c r="CB636" s="159"/>
      <c r="CC636" s="159"/>
      <c r="CD636" s="159"/>
      <c r="CE636" s="159"/>
      <c r="CF636" s="159"/>
      <c r="CG636" s="159"/>
      <c r="CH636" s="159"/>
      <c r="CI636" s="159"/>
      <c r="CJ636" s="159"/>
      <c r="CK636" s="159"/>
      <c r="CL636" s="159"/>
      <c r="CM636" s="159"/>
      <c r="CN636" s="159"/>
      <c r="CO636" s="159"/>
      <c r="CP636" s="159"/>
      <c r="CQ636" s="159"/>
      <c r="CR636" s="159"/>
      <c r="CS636" s="159"/>
      <c r="CT636" s="159"/>
      <c r="CU636" s="159"/>
      <c r="CV636" s="159"/>
      <c r="CW636" s="159"/>
      <c r="CX636" s="159"/>
      <c r="CY636" s="159"/>
      <c r="CZ636" s="159"/>
      <c r="DA636" s="159"/>
      <c r="DB636" s="159"/>
      <c r="DC636" s="159"/>
      <c r="DD636" s="159"/>
      <c r="DE636" s="159"/>
      <c r="DF636" s="159"/>
      <c r="DG636" s="159"/>
      <c r="DH636" s="159"/>
      <c r="DI636" s="159"/>
      <c r="DJ636" s="159"/>
      <c r="DK636" s="159"/>
      <c r="DL636" s="159"/>
      <c r="DM636" s="159"/>
      <c r="DN636" s="159"/>
      <c r="DO636" s="159"/>
      <c r="DP636" s="159"/>
      <c r="DQ636" s="159"/>
      <c r="DR636" s="159"/>
      <c r="DS636" s="159"/>
      <c r="DT636" s="159"/>
      <c r="DU636" s="159"/>
      <c r="DV636" s="159"/>
      <c r="DW636" s="159"/>
      <c r="DX636" s="159"/>
      <c r="DY636" s="159"/>
      <c r="DZ636" s="159"/>
      <c r="EA636" s="159"/>
      <c r="EB636" s="159"/>
      <c r="EC636" s="159"/>
      <c r="ED636" s="159"/>
      <c r="EE636" s="159"/>
      <c r="EF636" s="159"/>
      <c r="EG636" s="159"/>
      <c r="EH636" s="159"/>
      <c r="EI636" s="159"/>
      <c r="EJ636" s="159"/>
      <c r="EK636" s="159"/>
      <c r="EL636" s="159"/>
      <c r="EM636" s="159"/>
      <c r="EN636" s="159"/>
      <c r="EO636" s="159"/>
      <c r="EP636" s="159"/>
      <c r="EQ636" s="159"/>
      <c r="ER636" s="159"/>
      <c r="ES636" s="159"/>
      <c r="ET636" s="159"/>
      <c r="EU636" s="159"/>
      <c r="EV636" s="159"/>
      <c r="EW636" s="159"/>
      <c r="EX636" s="159"/>
      <c r="EY636" s="159"/>
      <c r="EZ636" s="159"/>
      <c r="FA636" s="159"/>
      <c r="FB636" s="159"/>
      <c r="FC636" s="159"/>
      <c r="FD636" s="159"/>
      <c r="FE636" s="159"/>
      <c r="FF636" s="159"/>
      <c r="FG636" s="159"/>
      <c r="FH636" s="159"/>
      <c r="FI636" s="159"/>
      <c r="FJ636" s="159"/>
      <c r="FK636" s="159"/>
      <c r="FL636" s="159"/>
      <c r="FM636" s="159"/>
      <c r="FN636" s="159"/>
      <c r="FO636" s="159"/>
      <c r="FP636" s="159"/>
      <c r="FQ636" s="159"/>
      <c r="FR636" s="159"/>
      <c r="FS636" s="159"/>
      <c r="FT636" s="159"/>
      <c r="FU636" s="159"/>
      <c r="FV636" s="159"/>
      <c r="FW636" s="159"/>
      <c r="FX636" s="159"/>
      <c r="FY636" s="159"/>
      <c r="FZ636" s="159"/>
      <c r="GA636" s="159"/>
      <c r="GB636" s="159"/>
      <c r="GC636" s="159"/>
      <c r="GD636" s="159"/>
      <c r="GE636" s="159"/>
      <c r="GF636" s="159"/>
      <c r="GG636" s="159"/>
      <c r="GH636" s="159"/>
    </row>
    <row r="637" customFormat="false" ht="12.75" hidden="false" customHeight="false" outlineLevel="0" collapsed="false">
      <c r="A637" s="168"/>
      <c r="B637" s="149"/>
      <c r="C637" s="149"/>
      <c r="D637" s="149"/>
      <c r="E637" s="149"/>
      <c r="F637" s="149"/>
      <c r="G637" s="149"/>
      <c r="H637" s="148"/>
      <c r="I637" s="170"/>
      <c r="R637" s="148"/>
      <c r="S637" s="158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  <c r="BA637" s="159"/>
      <c r="BB637" s="159"/>
      <c r="BC637" s="159"/>
      <c r="BD637" s="159"/>
      <c r="BE637" s="159"/>
      <c r="BF637" s="159"/>
      <c r="BG637" s="159"/>
      <c r="BH637" s="159"/>
      <c r="BI637" s="159"/>
      <c r="BJ637" s="159"/>
      <c r="BK637" s="159"/>
      <c r="BL637" s="159"/>
      <c r="BM637" s="159"/>
      <c r="BN637" s="159"/>
      <c r="BO637" s="159"/>
      <c r="BP637" s="159"/>
      <c r="BQ637" s="159"/>
      <c r="BR637" s="159"/>
      <c r="BS637" s="159"/>
      <c r="BT637" s="159"/>
      <c r="BU637" s="159"/>
      <c r="BV637" s="159"/>
      <c r="BW637" s="159"/>
      <c r="BX637" s="159"/>
      <c r="BY637" s="159"/>
      <c r="BZ637" s="159"/>
      <c r="CA637" s="159"/>
      <c r="CB637" s="159"/>
      <c r="CC637" s="159"/>
      <c r="CD637" s="159"/>
      <c r="CE637" s="159"/>
      <c r="CF637" s="159"/>
      <c r="CG637" s="159"/>
      <c r="CH637" s="159"/>
      <c r="CI637" s="159"/>
      <c r="CJ637" s="159"/>
      <c r="CK637" s="159"/>
      <c r="CL637" s="159"/>
      <c r="CM637" s="159"/>
      <c r="CN637" s="159"/>
      <c r="CO637" s="159"/>
      <c r="CP637" s="159"/>
      <c r="CQ637" s="159"/>
      <c r="CR637" s="159"/>
      <c r="CS637" s="159"/>
      <c r="CT637" s="159"/>
      <c r="CU637" s="159"/>
      <c r="CV637" s="159"/>
      <c r="CW637" s="159"/>
      <c r="CX637" s="159"/>
      <c r="CY637" s="159"/>
      <c r="CZ637" s="159"/>
      <c r="DA637" s="159"/>
      <c r="DB637" s="159"/>
      <c r="DC637" s="159"/>
      <c r="DD637" s="159"/>
      <c r="DE637" s="159"/>
      <c r="DF637" s="159"/>
      <c r="DG637" s="159"/>
      <c r="DH637" s="159"/>
      <c r="DI637" s="159"/>
      <c r="DJ637" s="159"/>
      <c r="DK637" s="159"/>
      <c r="DL637" s="159"/>
      <c r="DM637" s="159"/>
      <c r="DN637" s="159"/>
      <c r="DO637" s="159"/>
      <c r="DP637" s="159"/>
      <c r="DQ637" s="159"/>
      <c r="DR637" s="159"/>
      <c r="DS637" s="159"/>
      <c r="DT637" s="159"/>
      <c r="DU637" s="159"/>
      <c r="DV637" s="159"/>
      <c r="DW637" s="159"/>
      <c r="DX637" s="159"/>
      <c r="DY637" s="159"/>
      <c r="DZ637" s="159"/>
      <c r="EA637" s="159"/>
      <c r="EB637" s="159"/>
      <c r="EC637" s="159"/>
      <c r="ED637" s="159"/>
      <c r="EE637" s="159"/>
      <c r="EF637" s="159"/>
      <c r="EG637" s="159"/>
      <c r="EH637" s="159"/>
      <c r="EI637" s="159"/>
      <c r="EJ637" s="159"/>
      <c r="EK637" s="159"/>
      <c r="EL637" s="159"/>
      <c r="EM637" s="159"/>
      <c r="EN637" s="159"/>
      <c r="EO637" s="159"/>
      <c r="EP637" s="159"/>
      <c r="EQ637" s="159"/>
      <c r="ER637" s="159"/>
      <c r="ES637" s="159"/>
      <c r="ET637" s="159"/>
      <c r="EU637" s="159"/>
      <c r="EV637" s="159"/>
      <c r="EW637" s="159"/>
      <c r="EX637" s="159"/>
      <c r="EY637" s="159"/>
      <c r="EZ637" s="159"/>
      <c r="FA637" s="159"/>
      <c r="FB637" s="159"/>
      <c r="FC637" s="159"/>
      <c r="FD637" s="159"/>
      <c r="FE637" s="159"/>
      <c r="FF637" s="159"/>
      <c r="FG637" s="159"/>
      <c r="FH637" s="159"/>
      <c r="FI637" s="159"/>
      <c r="FJ637" s="159"/>
      <c r="FK637" s="159"/>
      <c r="FL637" s="159"/>
      <c r="FM637" s="159"/>
      <c r="FN637" s="159"/>
      <c r="FO637" s="159"/>
      <c r="FP637" s="159"/>
      <c r="FQ637" s="159"/>
      <c r="FR637" s="159"/>
      <c r="FS637" s="159"/>
      <c r="FT637" s="159"/>
      <c r="FU637" s="159"/>
      <c r="FV637" s="159"/>
      <c r="FW637" s="159"/>
      <c r="FX637" s="159"/>
      <c r="FY637" s="159"/>
      <c r="FZ637" s="159"/>
      <c r="GA637" s="159"/>
      <c r="GB637" s="159"/>
      <c r="GC637" s="159"/>
      <c r="GD637" s="159"/>
      <c r="GE637" s="159"/>
      <c r="GF637" s="159"/>
      <c r="GG637" s="159"/>
      <c r="GH637" s="159"/>
    </row>
    <row r="638" customFormat="false" ht="12.75" hidden="false" customHeight="false" outlineLevel="0" collapsed="false">
      <c r="A638" s="168"/>
      <c r="B638" s="149"/>
      <c r="C638" s="149"/>
      <c r="D638" s="149"/>
      <c r="E638" s="149"/>
      <c r="F638" s="149"/>
      <c r="G638" s="149"/>
      <c r="H638" s="148"/>
      <c r="I638" s="170"/>
      <c r="R638" s="148"/>
      <c r="S638" s="158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  <c r="BA638" s="159"/>
      <c r="BB638" s="159"/>
      <c r="BC638" s="159"/>
      <c r="BD638" s="159"/>
      <c r="BE638" s="159"/>
      <c r="BF638" s="159"/>
      <c r="BG638" s="159"/>
      <c r="BH638" s="159"/>
      <c r="BI638" s="159"/>
      <c r="BJ638" s="159"/>
      <c r="BK638" s="159"/>
      <c r="BL638" s="159"/>
      <c r="BM638" s="159"/>
      <c r="BN638" s="159"/>
      <c r="BO638" s="159"/>
      <c r="BP638" s="159"/>
      <c r="BQ638" s="159"/>
      <c r="BR638" s="159"/>
      <c r="BS638" s="159"/>
      <c r="BT638" s="159"/>
      <c r="BU638" s="159"/>
      <c r="BV638" s="159"/>
      <c r="BW638" s="159"/>
      <c r="BX638" s="159"/>
      <c r="BY638" s="159"/>
      <c r="BZ638" s="159"/>
      <c r="CA638" s="159"/>
      <c r="CB638" s="159"/>
      <c r="CC638" s="159"/>
      <c r="CD638" s="159"/>
      <c r="CE638" s="159"/>
      <c r="CF638" s="159"/>
      <c r="CG638" s="159"/>
      <c r="CH638" s="159"/>
      <c r="CI638" s="159"/>
      <c r="CJ638" s="159"/>
      <c r="CK638" s="159"/>
      <c r="CL638" s="159"/>
      <c r="CM638" s="159"/>
      <c r="CN638" s="159"/>
      <c r="CO638" s="159"/>
      <c r="CP638" s="159"/>
      <c r="CQ638" s="159"/>
      <c r="CR638" s="159"/>
      <c r="CS638" s="159"/>
      <c r="CT638" s="159"/>
      <c r="CU638" s="159"/>
      <c r="CV638" s="159"/>
      <c r="CW638" s="159"/>
      <c r="CX638" s="159"/>
      <c r="CY638" s="159"/>
      <c r="CZ638" s="159"/>
      <c r="DA638" s="159"/>
      <c r="DB638" s="159"/>
      <c r="DC638" s="159"/>
      <c r="DD638" s="159"/>
      <c r="DE638" s="159"/>
      <c r="DF638" s="159"/>
      <c r="DG638" s="159"/>
      <c r="DH638" s="159"/>
      <c r="DI638" s="159"/>
      <c r="DJ638" s="159"/>
      <c r="DK638" s="159"/>
      <c r="DL638" s="159"/>
      <c r="DM638" s="159"/>
      <c r="DN638" s="159"/>
      <c r="DO638" s="159"/>
      <c r="DP638" s="159"/>
      <c r="DQ638" s="159"/>
      <c r="DR638" s="159"/>
      <c r="DS638" s="159"/>
      <c r="DT638" s="159"/>
      <c r="DU638" s="159"/>
      <c r="DV638" s="159"/>
      <c r="DW638" s="159"/>
      <c r="DX638" s="159"/>
      <c r="DY638" s="159"/>
      <c r="DZ638" s="159"/>
      <c r="EA638" s="159"/>
      <c r="EB638" s="159"/>
      <c r="EC638" s="159"/>
      <c r="ED638" s="159"/>
      <c r="EE638" s="159"/>
      <c r="EF638" s="159"/>
      <c r="EG638" s="159"/>
      <c r="EH638" s="159"/>
      <c r="EI638" s="159"/>
      <c r="EJ638" s="159"/>
      <c r="EK638" s="159"/>
      <c r="EL638" s="159"/>
      <c r="EM638" s="159"/>
      <c r="EN638" s="159"/>
      <c r="EO638" s="159"/>
      <c r="EP638" s="159"/>
      <c r="EQ638" s="159"/>
      <c r="ER638" s="159"/>
      <c r="ES638" s="159"/>
      <c r="ET638" s="159"/>
      <c r="EU638" s="159"/>
      <c r="EV638" s="159"/>
      <c r="EW638" s="159"/>
      <c r="EX638" s="159"/>
      <c r="EY638" s="159"/>
      <c r="EZ638" s="159"/>
      <c r="FA638" s="159"/>
      <c r="FB638" s="159"/>
      <c r="FC638" s="159"/>
      <c r="FD638" s="159"/>
      <c r="FE638" s="159"/>
      <c r="FF638" s="159"/>
      <c r="FG638" s="159"/>
      <c r="FH638" s="159"/>
      <c r="FI638" s="159"/>
      <c r="FJ638" s="159"/>
      <c r="FK638" s="159"/>
      <c r="FL638" s="159"/>
      <c r="FM638" s="159"/>
      <c r="FN638" s="159"/>
      <c r="FO638" s="159"/>
      <c r="FP638" s="159"/>
      <c r="FQ638" s="159"/>
      <c r="FR638" s="159"/>
      <c r="FS638" s="159"/>
      <c r="FT638" s="159"/>
      <c r="FU638" s="159"/>
      <c r="FV638" s="159"/>
      <c r="FW638" s="159"/>
      <c r="FX638" s="159"/>
      <c r="FY638" s="159"/>
      <c r="FZ638" s="159"/>
      <c r="GA638" s="159"/>
      <c r="GB638" s="159"/>
      <c r="GC638" s="159"/>
      <c r="GD638" s="159"/>
      <c r="GE638" s="159"/>
      <c r="GF638" s="159"/>
      <c r="GG638" s="159"/>
      <c r="GH638" s="159"/>
    </row>
    <row r="639" customFormat="false" ht="12.75" hidden="false" customHeight="false" outlineLevel="0" collapsed="false">
      <c r="A639" s="168"/>
      <c r="B639" s="149"/>
      <c r="C639" s="149"/>
      <c r="D639" s="149"/>
      <c r="E639" s="149"/>
      <c r="F639" s="149"/>
      <c r="G639" s="149"/>
      <c r="H639" s="148"/>
      <c r="I639" s="170"/>
      <c r="R639" s="148"/>
      <c r="S639" s="158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  <c r="BA639" s="159"/>
      <c r="BB639" s="159"/>
      <c r="BC639" s="159"/>
      <c r="BD639" s="159"/>
      <c r="BE639" s="159"/>
      <c r="BF639" s="159"/>
      <c r="BG639" s="159"/>
      <c r="BH639" s="159"/>
      <c r="BI639" s="159"/>
      <c r="BJ639" s="159"/>
      <c r="BK639" s="159"/>
      <c r="BL639" s="159"/>
      <c r="BM639" s="159"/>
      <c r="BN639" s="159"/>
      <c r="BO639" s="159"/>
      <c r="BP639" s="159"/>
      <c r="BQ639" s="159"/>
      <c r="BR639" s="159"/>
      <c r="BS639" s="159"/>
      <c r="BT639" s="159"/>
      <c r="BU639" s="159"/>
      <c r="BV639" s="159"/>
      <c r="BW639" s="159"/>
      <c r="BX639" s="159"/>
      <c r="BY639" s="159"/>
      <c r="BZ639" s="159"/>
      <c r="CA639" s="159"/>
      <c r="CB639" s="159"/>
      <c r="CC639" s="159"/>
      <c r="CD639" s="159"/>
      <c r="CE639" s="159"/>
      <c r="CF639" s="159"/>
      <c r="CG639" s="159"/>
      <c r="CH639" s="159"/>
      <c r="CI639" s="159"/>
      <c r="CJ639" s="159"/>
      <c r="CK639" s="159"/>
      <c r="CL639" s="159"/>
      <c r="CM639" s="159"/>
      <c r="CN639" s="159"/>
      <c r="CO639" s="159"/>
      <c r="CP639" s="159"/>
      <c r="CQ639" s="159"/>
      <c r="CR639" s="159"/>
      <c r="CS639" s="159"/>
      <c r="CT639" s="159"/>
      <c r="CU639" s="159"/>
      <c r="CV639" s="159"/>
      <c r="CW639" s="159"/>
      <c r="CX639" s="159"/>
      <c r="CY639" s="159"/>
      <c r="CZ639" s="159"/>
      <c r="DA639" s="159"/>
      <c r="DB639" s="159"/>
      <c r="DC639" s="159"/>
      <c r="DD639" s="159"/>
      <c r="DE639" s="159"/>
      <c r="DF639" s="159"/>
      <c r="DG639" s="159"/>
      <c r="DH639" s="159"/>
      <c r="DI639" s="159"/>
      <c r="DJ639" s="159"/>
      <c r="DK639" s="159"/>
      <c r="DL639" s="159"/>
      <c r="DM639" s="159"/>
      <c r="DN639" s="159"/>
      <c r="DO639" s="159"/>
      <c r="DP639" s="159"/>
      <c r="DQ639" s="159"/>
      <c r="DR639" s="159"/>
      <c r="DS639" s="159"/>
      <c r="DT639" s="159"/>
      <c r="DU639" s="159"/>
      <c r="DV639" s="159"/>
      <c r="DW639" s="159"/>
      <c r="DX639" s="159"/>
      <c r="DY639" s="159"/>
      <c r="DZ639" s="159"/>
      <c r="EA639" s="159"/>
      <c r="EB639" s="159"/>
      <c r="EC639" s="159"/>
      <c r="ED639" s="159"/>
      <c r="EE639" s="159"/>
      <c r="EF639" s="159"/>
      <c r="EG639" s="159"/>
      <c r="EH639" s="159"/>
      <c r="EI639" s="159"/>
      <c r="EJ639" s="159"/>
      <c r="EK639" s="159"/>
      <c r="EL639" s="159"/>
      <c r="EM639" s="159"/>
      <c r="EN639" s="159"/>
      <c r="EO639" s="159"/>
      <c r="EP639" s="159"/>
      <c r="EQ639" s="159"/>
      <c r="ER639" s="159"/>
      <c r="ES639" s="159"/>
      <c r="ET639" s="159"/>
      <c r="EU639" s="159"/>
      <c r="EV639" s="159"/>
      <c r="EW639" s="159"/>
      <c r="EX639" s="159"/>
      <c r="EY639" s="159"/>
      <c r="EZ639" s="159"/>
      <c r="FA639" s="159"/>
      <c r="FB639" s="159"/>
      <c r="FC639" s="159"/>
      <c r="FD639" s="159"/>
      <c r="FE639" s="159"/>
      <c r="FF639" s="159"/>
      <c r="FG639" s="159"/>
      <c r="FH639" s="159"/>
      <c r="FI639" s="159"/>
      <c r="FJ639" s="159"/>
      <c r="FK639" s="159"/>
      <c r="FL639" s="159"/>
      <c r="FM639" s="159"/>
      <c r="FN639" s="159"/>
      <c r="FO639" s="159"/>
      <c r="FP639" s="159"/>
      <c r="FQ639" s="159"/>
      <c r="FR639" s="159"/>
      <c r="FS639" s="159"/>
      <c r="FT639" s="159"/>
      <c r="FU639" s="159"/>
      <c r="FV639" s="159"/>
      <c r="FW639" s="159"/>
      <c r="FX639" s="159"/>
      <c r="FY639" s="159"/>
      <c r="FZ639" s="159"/>
      <c r="GA639" s="159"/>
      <c r="GB639" s="159"/>
      <c r="GC639" s="159"/>
      <c r="GD639" s="159"/>
      <c r="GE639" s="159"/>
      <c r="GF639" s="159"/>
      <c r="GG639" s="159"/>
      <c r="GH639" s="159"/>
    </row>
    <row r="640" customFormat="false" ht="12.75" hidden="false" customHeight="false" outlineLevel="0" collapsed="false">
      <c r="A640" s="168"/>
      <c r="B640" s="149"/>
      <c r="C640" s="149"/>
      <c r="D640" s="149"/>
      <c r="E640" s="149"/>
      <c r="F640" s="149"/>
      <c r="G640" s="149"/>
      <c r="H640" s="148"/>
      <c r="I640" s="170"/>
      <c r="R640" s="148"/>
      <c r="S640" s="158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  <c r="BA640" s="159"/>
      <c r="BB640" s="159"/>
      <c r="BC640" s="159"/>
      <c r="BD640" s="159"/>
      <c r="BE640" s="159"/>
      <c r="BF640" s="159"/>
      <c r="BG640" s="159"/>
      <c r="BH640" s="159"/>
      <c r="BI640" s="159"/>
      <c r="BJ640" s="159"/>
      <c r="BK640" s="159"/>
      <c r="BL640" s="159"/>
      <c r="BM640" s="159"/>
      <c r="BN640" s="159"/>
      <c r="BO640" s="159"/>
      <c r="BP640" s="159"/>
      <c r="BQ640" s="159"/>
      <c r="BR640" s="159"/>
      <c r="BS640" s="159"/>
      <c r="BT640" s="159"/>
      <c r="BU640" s="159"/>
      <c r="BV640" s="159"/>
      <c r="BW640" s="159"/>
      <c r="BX640" s="159"/>
      <c r="BY640" s="159"/>
      <c r="BZ640" s="159"/>
      <c r="CA640" s="159"/>
      <c r="CB640" s="159"/>
      <c r="CC640" s="159"/>
      <c r="CD640" s="159"/>
      <c r="CE640" s="159"/>
      <c r="CF640" s="159"/>
      <c r="CG640" s="159"/>
      <c r="CH640" s="159"/>
      <c r="CI640" s="159"/>
      <c r="CJ640" s="159"/>
      <c r="CK640" s="159"/>
      <c r="CL640" s="159"/>
      <c r="CM640" s="159"/>
      <c r="CN640" s="159"/>
      <c r="CO640" s="159"/>
      <c r="CP640" s="159"/>
      <c r="CQ640" s="159"/>
      <c r="CR640" s="159"/>
      <c r="CS640" s="159"/>
      <c r="CT640" s="159"/>
      <c r="CU640" s="159"/>
      <c r="CV640" s="159"/>
      <c r="CW640" s="159"/>
      <c r="CX640" s="159"/>
      <c r="CY640" s="159"/>
      <c r="CZ640" s="159"/>
      <c r="DA640" s="159"/>
      <c r="DB640" s="159"/>
      <c r="DC640" s="159"/>
      <c r="DD640" s="159"/>
      <c r="DE640" s="159"/>
      <c r="DF640" s="159"/>
      <c r="DG640" s="159"/>
      <c r="DH640" s="159"/>
      <c r="DI640" s="159"/>
      <c r="DJ640" s="159"/>
      <c r="DK640" s="159"/>
      <c r="DL640" s="159"/>
      <c r="DM640" s="159"/>
      <c r="DN640" s="159"/>
      <c r="DO640" s="159"/>
      <c r="DP640" s="159"/>
      <c r="DQ640" s="159"/>
      <c r="DR640" s="159"/>
      <c r="DS640" s="159"/>
      <c r="DT640" s="159"/>
      <c r="DU640" s="159"/>
      <c r="DV640" s="159"/>
      <c r="DW640" s="159"/>
      <c r="DX640" s="159"/>
      <c r="DY640" s="159"/>
      <c r="DZ640" s="159"/>
      <c r="EA640" s="159"/>
      <c r="EB640" s="159"/>
      <c r="EC640" s="159"/>
      <c r="ED640" s="159"/>
      <c r="EE640" s="159"/>
      <c r="EF640" s="159"/>
      <c r="EG640" s="159"/>
      <c r="EH640" s="159"/>
      <c r="EI640" s="159"/>
      <c r="EJ640" s="159"/>
      <c r="EK640" s="159"/>
      <c r="EL640" s="159"/>
      <c r="EM640" s="159"/>
      <c r="EN640" s="159"/>
      <c r="EO640" s="159"/>
      <c r="EP640" s="159"/>
      <c r="EQ640" s="159"/>
      <c r="ER640" s="159"/>
      <c r="ES640" s="159"/>
      <c r="ET640" s="159"/>
      <c r="EU640" s="159"/>
      <c r="EV640" s="159"/>
      <c r="EW640" s="159"/>
      <c r="EX640" s="159"/>
      <c r="EY640" s="159"/>
      <c r="EZ640" s="159"/>
      <c r="FA640" s="159"/>
      <c r="FB640" s="159"/>
      <c r="FC640" s="159"/>
      <c r="FD640" s="159"/>
      <c r="FE640" s="159"/>
      <c r="FF640" s="159"/>
      <c r="FG640" s="159"/>
      <c r="FH640" s="159"/>
      <c r="FI640" s="159"/>
      <c r="FJ640" s="159"/>
      <c r="FK640" s="159"/>
      <c r="FL640" s="159"/>
      <c r="FM640" s="159"/>
      <c r="FN640" s="159"/>
      <c r="FO640" s="159"/>
      <c r="FP640" s="159"/>
      <c r="FQ640" s="159"/>
      <c r="FR640" s="159"/>
      <c r="FS640" s="159"/>
      <c r="FT640" s="159"/>
      <c r="FU640" s="159"/>
      <c r="FV640" s="159"/>
      <c r="FW640" s="159"/>
      <c r="FX640" s="159"/>
      <c r="FY640" s="159"/>
      <c r="FZ640" s="159"/>
      <c r="GA640" s="159"/>
      <c r="GB640" s="159"/>
      <c r="GC640" s="159"/>
      <c r="GD640" s="159"/>
      <c r="GE640" s="159"/>
      <c r="GF640" s="159"/>
      <c r="GG640" s="159"/>
      <c r="GH640" s="159"/>
    </row>
    <row r="641" customFormat="false" ht="12.75" hidden="false" customHeight="false" outlineLevel="0" collapsed="false">
      <c r="A641" s="168"/>
      <c r="B641" s="149"/>
      <c r="C641" s="149"/>
      <c r="D641" s="149"/>
      <c r="E641" s="149"/>
      <c r="F641" s="149"/>
      <c r="G641" s="149"/>
      <c r="H641" s="148"/>
      <c r="I641" s="170"/>
      <c r="R641" s="148"/>
      <c r="S641" s="158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  <c r="BA641" s="159"/>
      <c r="BB641" s="159"/>
      <c r="BC641" s="159"/>
      <c r="BD641" s="159"/>
      <c r="BE641" s="159"/>
      <c r="BF641" s="159"/>
      <c r="BG641" s="159"/>
      <c r="BH641" s="159"/>
      <c r="BI641" s="159"/>
      <c r="BJ641" s="159"/>
      <c r="BK641" s="159"/>
      <c r="BL641" s="159"/>
      <c r="BM641" s="159"/>
      <c r="BN641" s="159"/>
      <c r="BO641" s="159"/>
      <c r="BP641" s="159"/>
      <c r="BQ641" s="159"/>
      <c r="BR641" s="159"/>
      <c r="BS641" s="159"/>
      <c r="BT641" s="159"/>
      <c r="BU641" s="159"/>
      <c r="BV641" s="159"/>
      <c r="BW641" s="159"/>
      <c r="BX641" s="159"/>
      <c r="BY641" s="159"/>
      <c r="BZ641" s="159"/>
      <c r="CA641" s="159"/>
      <c r="CB641" s="159"/>
      <c r="CC641" s="159"/>
      <c r="CD641" s="159"/>
      <c r="CE641" s="159"/>
      <c r="CF641" s="159"/>
      <c r="CG641" s="159"/>
      <c r="CH641" s="159"/>
      <c r="CI641" s="159"/>
      <c r="CJ641" s="159"/>
      <c r="CK641" s="159"/>
      <c r="CL641" s="159"/>
      <c r="CM641" s="159"/>
      <c r="CN641" s="159"/>
      <c r="CO641" s="159"/>
      <c r="CP641" s="159"/>
      <c r="CQ641" s="159"/>
      <c r="CR641" s="159"/>
      <c r="CS641" s="159"/>
      <c r="CT641" s="159"/>
      <c r="CU641" s="159"/>
      <c r="CV641" s="159"/>
      <c r="CW641" s="159"/>
      <c r="CX641" s="159"/>
      <c r="CY641" s="159"/>
      <c r="CZ641" s="159"/>
      <c r="DA641" s="159"/>
      <c r="DB641" s="159"/>
      <c r="DC641" s="159"/>
      <c r="DD641" s="159"/>
      <c r="DE641" s="159"/>
      <c r="DF641" s="159"/>
      <c r="DG641" s="159"/>
      <c r="DH641" s="159"/>
      <c r="DI641" s="159"/>
      <c r="DJ641" s="159"/>
      <c r="DK641" s="159"/>
      <c r="DL641" s="159"/>
      <c r="DM641" s="159"/>
      <c r="DN641" s="159"/>
      <c r="DO641" s="159"/>
      <c r="DP641" s="159"/>
      <c r="DQ641" s="159"/>
      <c r="DR641" s="159"/>
      <c r="DS641" s="159"/>
      <c r="DT641" s="159"/>
      <c r="DU641" s="159"/>
      <c r="DV641" s="159"/>
      <c r="DW641" s="159"/>
      <c r="DX641" s="159"/>
      <c r="DY641" s="159"/>
      <c r="DZ641" s="159"/>
      <c r="EA641" s="159"/>
      <c r="EB641" s="159"/>
      <c r="EC641" s="159"/>
      <c r="ED641" s="159"/>
      <c r="EE641" s="159"/>
      <c r="EF641" s="159"/>
      <c r="EG641" s="159"/>
      <c r="EH641" s="159"/>
      <c r="EI641" s="159"/>
      <c r="EJ641" s="159"/>
      <c r="EK641" s="159"/>
      <c r="EL641" s="159"/>
      <c r="EM641" s="159"/>
      <c r="EN641" s="159"/>
      <c r="EO641" s="159"/>
      <c r="EP641" s="159"/>
      <c r="EQ641" s="159"/>
      <c r="ER641" s="159"/>
      <c r="ES641" s="159"/>
      <c r="ET641" s="159"/>
      <c r="EU641" s="159"/>
      <c r="EV641" s="159"/>
      <c r="EW641" s="159"/>
      <c r="EX641" s="159"/>
      <c r="EY641" s="159"/>
      <c r="EZ641" s="159"/>
      <c r="FA641" s="159"/>
      <c r="FB641" s="159"/>
      <c r="FC641" s="159"/>
      <c r="FD641" s="159"/>
      <c r="FE641" s="159"/>
      <c r="FF641" s="159"/>
      <c r="FG641" s="159"/>
      <c r="FH641" s="159"/>
      <c r="FI641" s="159"/>
      <c r="FJ641" s="159"/>
      <c r="FK641" s="159"/>
      <c r="FL641" s="159"/>
      <c r="FM641" s="159"/>
      <c r="FN641" s="159"/>
      <c r="FO641" s="159"/>
      <c r="FP641" s="159"/>
      <c r="FQ641" s="159"/>
      <c r="FR641" s="159"/>
      <c r="FS641" s="159"/>
      <c r="FT641" s="159"/>
      <c r="FU641" s="159"/>
      <c r="FV641" s="159"/>
      <c r="FW641" s="159"/>
      <c r="FX641" s="159"/>
      <c r="FY641" s="159"/>
      <c r="FZ641" s="159"/>
      <c r="GA641" s="159"/>
      <c r="GB641" s="159"/>
      <c r="GC641" s="159"/>
      <c r="GD641" s="159"/>
      <c r="GE641" s="159"/>
      <c r="GF641" s="159"/>
      <c r="GG641" s="159"/>
      <c r="GH641" s="159"/>
    </row>
    <row r="642" customFormat="false" ht="12.75" hidden="false" customHeight="false" outlineLevel="0" collapsed="false">
      <c r="A642" s="168"/>
      <c r="B642" s="149"/>
      <c r="C642" s="149"/>
      <c r="D642" s="149"/>
      <c r="E642" s="149"/>
      <c r="F642" s="149"/>
      <c r="G642" s="149"/>
      <c r="H642" s="148"/>
      <c r="I642" s="170"/>
      <c r="R642" s="148"/>
      <c r="S642" s="158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  <c r="BA642" s="159"/>
      <c r="BB642" s="159"/>
      <c r="BC642" s="159"/>
      <c r="BD642" s="159"/>
      <c r="BE642" s="159"/>
      <c r="BF642" s="159"/>
      <c r="BG642" s="159"/>
      <c r="BH642" s="159"/>
      <c r="BI642" s="159"/>
      <c r="BJ642" s="159"/>
      <c r="BK642" s="159"/>
      <c r="BL642" s="159"/>
      <c r="BM642" s="159"/>
      <c r="BN642" s="159"/>
      <c r="BO642" s="159"/>
      <c r="BP642" s="159"/>
      <c r="BQ642" s="159"/>
      <c r="BR642" s="159"/>
      <c r="BS642" s="159"/>
      <c r="BT642" s="159"/>
      <c r="BU642" s="159"/>
      <c r="BV642" s="159"/>
      <c r="BW642" s="159"/>
      <c r="BX642" s="159"/>
      <c r="BY642" s="159"/>
      <c r="BZ642" s="159"/>
      <c r="CA642" s="159"/>
      <c r="CB642" s="159"/>
      <c r="CC642" s="159"/>
      <c r="CD642" s="159"/>
      <c r="CE642" s="159"/>
      <c r="CF642" s="159"/>
      <c r="CG642" s="159"/>
      <c r="CH642" s="159"/>
      <c r="CI642" s="159"/>
      <c r="CJ642" s="159"/>
      <c r="CK642" s="159"/>
      <c r="CL642" s="159"/>
      <c r="CM642" s="159"/>
      <c r="CN642" s="159"/>
      <c r="CO642" s="159"/>
      <c r="CP642" s="159"/>
      <c r="CQ642" s="159"/>
      <c r="CR642" s="159"/>
      <c r="CS642" s="159"/>
      <c r="CT642" s="159"/>
      <c r="CU642" s="159"/>
      <c r="CV642" s="159"/>
      <c r="CW642" s="159"/>
      <c r="CX642" s="159"/>
      <c r="CY642" s="159"/>
      <c r="CZ642" s="159"/>
      <c r="DA642" s="159"/>
      <c r="DB642" s="159"/>
      <c r="DC642" s="159"/>
      <c r="DD642" s="159"/>
      <c r="DE642" s="159"/>
      <c r="DF642" s="159"/>
      <c r="DG642" s="159"/>
      <c r="DH642" s="159"/>
      <c r="DI642" s="159"/>
      <c r="DJ642" s="159"/>
      <c r="DK642" s="159"/>
      <c r="DL642" s="159"/>
      <c r="DM642" s="159"/>
      <c r="DN642" s="159"/>
      <c r="DO642" s="159"/>
      <c r="DP642" s="159"/>
      <c r="DQ642" s="159"/>
      <c r="DR642" s="159"/>
      <c r="DS642" s="159"/>
      <c r="DT642" s="159"/>
      <c r="DU642" s="159"/>
      <c r="DV642" s="159"/>
      <c r="DW642" s="159"/>
      <c r="DX642" s="159"/>
      <c r="DY642" s="159"/>
      <c r="DZ642" s="159"/>
      <c r="EA642" s="159"/>
      <c r="EB642" s="159"/>
      <c r="EC642" s="159"/>
      <c r="ED642" s="159"/>
      <c r="EE642" s="159"/>
      <c r="EF642" s="159"/>
      <c r="EG642" s="159"/>
      <c r="EH642" s="159"/>
      <c r="EI642" s="159"/>
      <c r="EJ642" s="159"/>
      <c r="EK642" s="159"/>
      <c r="EL642" s="159"/>
      <c r="EM642" s="159"/>
      <c r="EN642" s="159"/>
      <c r="EO642" s="159"/>
      <c r="EP642" s="159"/>
      <c r="EQ642" s="159"/>
      <c r="ER642" s="159"/>
      <c r="ES642" s="159"/>
      <c r="ET642" s="159"/>
      <c r="EU642" s="159"/>
      <c r="EV642" s="159"/>
      <c r="EW642" s="159"/>
      <c r="EX642" s="159"/>
      <c r="EY642" s="159"/>
      <c r="EZ642" s="159"/>
      <c r="FA642" s="159"/>
      <c r="FB642" s="159"/>
      <c r="FC642" s="159"/>
      <c r="FD642" s="159"/>
      <c r="FE642" s="159"/>
      <c r="FF642" s="159"/>
      <c r="FG642" s="159"/>
      <c r="FH642" s="159"/>
      <c r="FI642" s="159"/>
      <c r="FJ642" s="159"/>
      <c r="FK642" s="159"/>
      <c r="FL642" s="159"/>
      <c r="FM642" s="159"/>
      <c r="FN642" s="159"/>
      <c r="FO642" s="159"/>
      <c r="FP642" s="159"/>
      <c r="FQ642" s="159"/>
      <c r="FR642" s="159"/>
      <c r="FS642" s="159"/>
      <c r="FT642" s="159"/>
      <c r="FU642" s="159"/>
      <c r="FV642" s="159"/>
      <c r="FW642" s="159"/>
      <c r="FX642" s="159"/>
      <c r="FY642" s="159"/>
      <c r="FZ642" s="159"/>
      <c r="GA642" s="159"/>
      <c r="GB642" s="159"/>
      <c r="GC642" s="159"/>
      <c r="GD642" s="159"/>
      <c r="GE642" s="159"/>
      <c r="GF642" s="159"/>
      <c r="GG642" s="159"/>
      <c r="GH642" s="159"/>
    </row>
    <row r="643" customFormat="false" ht="12.75" hidden="false" customHeight="false" outlineLevel="0" collapsed="false">
      <c r="A643" s="168"/>
      <c r="B643" s="149"/>
      <c r="C643" s="149"/>
      <c r="D643" s="149"/>
      <c r="E643" s="149"/>
      <c r="F643" s="149"/>
      <c r="G643" s="149"/>
      <c r="H643" s="148"/>
      <c r="I643" s="170"/>
      <c r="R643" s="148"/>
      <c r="S643" s="158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  <c r="BA643" s="159"/>
      <c r="BB643" s="159"/>
      <c r="BC643" s="159"/>
      <c r="BD643" s="159"/>
      <c r="BE643" s="159"/>
      <c r="BF643" s="159"/>
      <c r="BG643" s="159"/>
      <c r="BH643" s="159"/>
      <c r="BI643" s="159"/>
      <c r="BJ643" s="159"/>
      <c r="BK643" s="159"/>
      <c r="BL643" s="159"/>
      <c r="BM643" s="159"/>
      <c r="BN643" s="159"/>
      <c r="BO643" s="159"/>
      <c r="BP643" s="159"/>
      <c r="BQ643" s="159"/>
      <c r="BR643" s="159"/>
      <c r="BS643" s="159"/>
      <c r="BT643" s="159"/>
      <c r="BU643" s="159"/>
      <c r="BV643" s="159"/>
      <c r="BW643" s="159"/>
      <c r="BX643" s="159"/>
      <c r="BY643" s="159"/>
      <c r="BZ643" s="159"/>
      <c r="CA643" s="159"/>
      <c r="CB643" s="159"/>
      <c r="CC643" s="159"/>
      <c r="CD643" s="159"/>
      <c r="CE643" s="159"/>
      <c r="CF643" s="159"/>
      <c r="CG643" s="159"/>
      <c r="CH643" s="159"/>
      <c r="CI643" s="159"/>
      <c r="CJ643" s="159"/>
      <c r="CK643" s="159"/>
      <c r="CL643" s="159"/>
      <c r="CM643" s="159"/>
      <c r="CN643" s="159"/>
      <c r="CO643" s="159"/>
      <c r="CP643" s="159"/>
      <c r="CQ643" s="159"/>
      <c r="CR643" s="159"/>
      <c r="CS643" s="159"/>
      <c r="CT643" s="159"/>
      <c r="CU643" s="159"/>
      <c r="CV643" s="159"/>
      <c r="CW643" s="159"/>
      <c r="CX643" s="159"/>
      <c r="CY643" s="159"/>
      <c r="CZ643" s="159"/>
      <c r="DA643" s="159"/>
      <c r="DB643" s="159"/>
      <c r="DC643" s="159"/>
      <c r="DD643" s="159"/>
      <c r="DE643" s="159"/>
      <c r="DF643" s="159"/>
      <c r="DG643" s="159"/>
      <c r="DH643" s="159"/>
      <c r="DI643" s="159"/>
      <c r="DJ643" s="159"/>
      <c r="DK643" s="159"/>
      <c r="DL643" s="159"/>
      <c r="DM643" s="159"/>
      <c r="DN643" s="159"/>
      <c r="DO643" s="159"/>
      <c r="DP643" s="159"/>
      <c r="DQ643" s="159"/>
      <c r="DR643" s="159"/>
      <c r="DS643" s="159"/>
      <c r="DT643" s="159"/>
      <c r="DU643" s="159"/>
      <c r="DV643" s="159"/>
      <c r="DW643" s="159"/>
      <c r="DX643" s="159"/>
      <c r="DY643" s="159"/>
      <c r="DZ643" s="159"/>
      <c r="EA643" s="159"/>
      <c r="EB643" s="159"/>
      <c r="EC643" s="159"/>
      <c r="ED643" s="159"/>
      <c r="EE643" s="159"/>
      <c r="EF643" s="159"/>
      <c r="EG643" s="159"/>
      <c r="EH643" s="159"/>
      <c r="EI643" s="159"/>
      <c r="EJ643" s="159"/>
      <c r="EK643" s="159"/>
      <c r="EL643" s="159"/>
      <c r="EM643" s="159"/>
      <c r="EN643" s="159"/>
      <c r="EO643" s="159"/>
      <c r="EP643" s="159"/>
      <c r="EQ643" s="159"/>
      <c r="ER643" s="159"/>
      <c r="ES643" s="159"/>
      <c r="ET643" s="159"/>
      <c r="EU643" s="159"/>
      <c r="EV643" s="159"/>
      <c r="EW643" s="159"/>
      <c r="EX643" s="159"/>
      <c r="EY643" s="159"/>
      <c r="EZ643" s="159"/>
      <c r="FA643" s="159"/>
      <c r="FB643" s="159"/>
      <c r="FC643" s="159"/>
      <c r="FD643" s="159"/>
      <c r="FE643" s="159"/>
      <c r="FF643" s="159"/>
      <c r="FG643" s="159"/>
      <c r="FH643" s="159"/>
      <c r="FI643" s="159"/>
      <c r="FJ643" s="159"/>
      <c r="FK643" s="159"/>
      <c r="FL643" s="159"/>
      <c r="FM643" s="159"/>
      <c r="FN643" s="159"/>
      <c r="FO643" s="159"/>
      <c r="FP643" s="159"/>
      <c r="FQ643" s="159"/>
      <c r="FR643" s="159"/>
      <c r="FS643" s="159"/>
      <c r="FT643" s="159"/>
      <c r="FU643" s="159"/>
      <c r="FV643" s="159"/>
      <c r="FW643" s="159"/>
      <c r="FX643" s="159"/>
      <c r="FY643" s="159"/>
      <c r="FZ643" s="159"/>
      <c r="GA643" s="159"/>
      <c r="GB643" s="159"/>
      <c r="GC643" s="159"/>
      <c r="GD643" s="159"/>
      <c r="GE643" s="159"/>
      <c r="GF643" s="159"/>
      <c r="GG643" s="159"/>
      <c r="GH643" s="159"/>
    </row>
    <row r="644" customFormat="false" ht="12.75" hidden="false" customHeight="false" outlineLevel="0" collapsed="false">
      <c r="A644" s="168"/>
      <c r="B644" s="149"/>
      <c r="C644" s="149"/>
      <c r="D644" s="149"/>
      <c r="E644" s="149"/>
      <c r="F644" s="149"/>
      <c r="G644" s="149"/>
      <c r="H644" s="148"/>
      <c r="I644" s="170"/>
      <c r="R644" s="148"/>
      <c r="S644" s="158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  <c r="BA644" s="159"/>
      <c r="BB644" s="159"/>
      <c r="BC644" s="159"/>
      <c r="BD644" s="159"/>
      <c r="BE644" s="159"/>
      <c r="BF644" s="159"/>
      <c r="BG644" s="159"/>
      <c r="BH644" s="159"/>
      <c r="BI644" s="159"/>
      <c r="BJ644" s="159"/>
      <c r="BK644" s="159"/>
      <c r="BL644" s="159"/>
      <c r="BM644" s="159"/>
      <c r="BN644" s="159"/>
      <c r="BO644" s="159"/>
      <c r="BP644" s="159"/>
      <c r="BQ644" s="159"/>
      <c r="BR644" s="159"/>
      <c r="BS644" s="159"/>
      <c r="BT644" s="159"/>
      <c r="BU644" s="159"/>
      <c r="BV644" s="159"/>
      <c r="BW644" s="159"/>
      <c r="BX644" s="159"/>
      <c r="BY644" s="159"/>
      <c r="BZ644" s="159"/>
      <c r="CA644" s="159"/>
      <c r="CB644" s="159"/>
      <c r="CC644" s="159"/>
      <c r="CD644" s="159"/>
      <c r="CE644" s="159"/>
      <c r="CF644" s="159"/>
      <c r="CG644" s="159"/>
      <c r="CH644" s="159"/>
      <c r="CI644" s="159"/>
      <c r="CJ644" s="159"/>
      <c r="CK644" s="159"/>
      <c r="CL644" s="159"/>
      <c r="CM644" s="159"/>
      <c r="CN644" s="159"/>
      <c r="CO644" s="159"/>
      <c r="CP644" s="159"/>
      <c r="CQ644" s="159"/>
      <c r="CR644" s="159"/>
      <c r="CS644" s="159"/>
      <c r="CT644" s="159"/>
      <c r="CU644" s="159"/>
      <c r="CV644" s="159"/>
      <c r="CW644" s="159"/>
      <c r="CX644" s="159"/>
      <c r="CY644" s="159"/>
      <c r="CZ644" s="159"/>
      <c r="DA644" s="159"/>
      <c r="DB644" s="159"/>
      <c r="DC644" s="159"/>
      <c r="DD644" s="159"/>
      <c r="DE644" s="159"/>
      <c r="DF644" s="159"/>
      <c r="DG644" s="159"/>
      <c r="DH644" s="159"/>
      <c r="DI644" s="159"/>
      <c r="DJ644" s="159"/>
      <c r="DK644" s="159"/>
      <c r="DL644" s="159"/>
      <c r="DM644" s="159"/>
      <c r="DN644" s="159"/>
      <c r="DO644" s="159"/>
      <c r="DP644" s="159"/>
      <c r="DQ644" s="159"/>
      <c r="DR644" s="159"/>
      <c r="DS644" s="159"/>
      <c r="DT644" s="159"/>
      <c r="DU644" s="159"/>
      <c r="DV644" s="159"/>
      <c r="DW644" s="159"/>
      <c r="DX644" s="159"/>
      <c r="DY644" s="159"/>
      <c r="DZ644" s="159"/>
      <c r="EA644" s="159"/>
      <c r="EB644" s="159"/>
      <c r="EC644" s="159"/>
      <c r="ED644" s="159"/>
      <c r="EE644" s="159"/>
      <c r="EF644" s="159"/>
      <c r="EG644" s="159"/>
      <c r="EH644" s="159"/>
      <c r="EI644" s="159"/>
      <c r="EJ644" s="159"/>
      <c r="EK644" s="159"/>
      <c r="EL644" s="159"/>
      <c r="EM644" s="159"/>
      <c r="EN644" s="159"/>
      <c r="EO644" s="159"/>
      <c r="EP644" s="159"/>
      <c r="EQ644" s="159"/>
      <c r="ER644" s="159"/>
      <c r="ES644" s="159"/>
      <c r="ET644" s="159"/>
      <c r="EU644" s="159"/>
      <c r="EV644" s="159"/>
      <c r="EW644" s="159"/>
      <c r="EX644" s="159"/>
      <c r="EY644" s="159"/>
      <c r="EZ644" s="159"/>
      <c r="FA644" s="159"/>
      <c r="FB644" s="159"/>
      <c r="FC644" s="159"/>
      <c r="FD644" s="159"/>
      <c r="FE644" s="159"/>
      <c r="FF644" s="159"/>
      <c r="FG644" s="159"/>
      <c r="FH644" s="159"/>
      <c r="FI644" s="159"/>
      <c r="FJ644" s="159"/>
      <c r="FK644" s="159"/>
      <c r="FL644" s="159"/>
      <c r="FM644" s="159"/>
      <c r="FN644" s="159"/>
      <c r="FO644" s="159"/>
      <c r="FP644" s="159"/>
      <c r="FQ644" s="159"/>
      <c r="FR644" s="159"/>
      <c r="FS644" s="159"/>
      <c r="FT644" s="159"/>
      <c r="FU644" s="159"/>
      <c r="FV644" s="159"/>
      <c r="FW644" s="159"/>
      <c r="FX644" s="159"/>
      <c r="FY644" s="159"/>
      <c r="FZ644" s="159"/>
      <c r="GA644" s="159"/>
      <c r="GB644" s="159"/>
      <c r="GC644" s="159"/>
      <c r="GD644" s="159"/>
      <c r="GE644" s="159"/>
      <c r="GF644" s="159"/>
      <c r="GG644" s="159"/>
      <c r="GH644" s="159"/>
    </row>
    <row r="645" customFormat="false" ht="12.75" hidden="false" customHeight="false" outlineLevel="0" collapsed="false">
      <c r="A645" s="168"/>
      <c r="B645" s="149"/>
      <c r="C645" s="149"/>
      <c r="D645" s="149"/>
      <c r="E645" s="149"/>
      <c r="F645" s="149"/>
      <c r="G645" s="149"/>
      <c r="H645" s="148"/>
      <c r="I645" s="170"/>
      <c r="R645" s="148"/>
      <c r="S645" s="158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  <c r="BA645" s="159"/>
      <c r="BB645" s="159"/>
      <c r="BC645" s="159"/>
      <c r="BD645" s="159"/>
      <c r="BE645" s="159"/>
      <c r="BF645" s="159"/>
      <c r="BG645" s="159"/>
      <c r="BH645" s="159"/>
      <c r="BI645" s="159"/>
      <c r="BJ645" s="159"/>
      <c r="BK645" s="159"/>
      <c r="BL645" s="159"/>
      <c r="BM645" s="159"/>
      <c r="BN645" s="159"/>
      <c r="BO645" s="159"/>
      <c r="BP645" s="159"/>
      <c r="BQ645" s="159"/>
      <c r="BR645" s="159"/>
      <c r="BS645" s="159"/>
      <c r="BT645" s="159"/>
      <c r="BU645" s="159"/>
      <c r="BV645" s="159"/>
      <c r="BW645" s="159"/>
      <c r="BX645" s="159"/>
      <c r="BY645" s="159"/>
      <c r="BZ645" s="159"/>
      <c r="CA645" s="159"/>
      <c r="CB645" s="159"/>
      <c r="CC645" s="159"/>
      <c r="CD645" s="159"/>
      <c r="CE645" s="159"/>
      <c r="CF645" s="159"/>
      <c r="CG645" s="159"/>
      <c r="CH645" s="159"/>
      <c r="CI645" s="159"/>
      <c r="CJ645" s="159"/>
      <c r="CK645" s="159"/>
      <c r="CL645" s="159"/>
      <c r="CM645" s="159"/>
      <c r="CN645" s="159"/>
      <c r="CO645" s="159"/>
      <c r="CP645" s="159"/>
      <c r="CQ645" s="159"/>
      <c r="CR645" s="159"/>
      <c r="CS645" s="159"/>
      <c r="CT645" s="159"/>
      <c r="CU645" s="159"/>
      <c r="CV645" s="159"/>
      <c r="CW645" s="159"/>
      <c r="CX645" s="159"/>
      <c r="CY645" s="159"/>
      <c r="CZ645" s="159"/>
      <c r="DA645" s="159"/>
      <c r="DB645" s="159"/>
      <c r="DC645" s="159"/>
      <c r="DD645" s="159"/>
      <c r="DE645" s="159"/>
      <c r="DF645" s="159"/>
      <c r="DG645" s="159"/>
      <c r="DH645" s="159"/>
      <c r="DI645" s="159"/>
      <c r="DJ645" s="159"/>
      <c r="DK645" s="159"/>
      <c r="DL645" s="159"/>
      <c r="DM645" s="159"/>
      <c r="DN645" s="159"/>
      <c r="DO645" s="159"/>
      <c r="DP645" s="159"/>
      <c r="DQ645" s="159"/>
      <c r="DR645" s="159"/>
      <c r="DS645" s="159"/>
      <c r="DT645" s="159"/>
      <c r="DU645" s="159"/>
      <c r="DV645" s="159"/>
      <c r="DW645" s="159"/>
      <c r="DX645" s="159"/>
      <c r="DY645" s="159"/>
      <c r="DZ645" s="159"/>
      <c r="EA645" s="159"/>
      <c r="EB645" s="159"/>
      <c r="EC645" s="159"/>
      <c r="ED645" s="159"/>
      <c r="EE645" s="159"/>
      <c r="EF645" s="159"/>
      <c r="EG645" s="159"/>
      <c r="EH645" s="159"/>
      <c r="EI645" s="159"/>
      <c r="EJ645" s="159"/>
      <c r="EK645" s="159"/>
      <c r="EL645" s="159"/>
      <c r="EM645" s="159"/>
      <c r="EN645" s="159"/>
      <c r="EO645" s="159"/>
      <c r="EP645" s="159"/>
      <c r="EQ645" s="159"/>
      <c r="ER645" s="159"/>
      <c r="ES645" s="159"/>
      <c r="ET645" s="159"/>
      <c r="EU645" s="159"/>
      <c r="EV645" s="159"/>
      <c r="EW645" s="159"/>
      <c r="EX645" s="159"/>
      <c r="EY645" s="159"/>
      <c r="EZ645" s="159"/>
      <c r="FA645" s="159"/>
      <c r="FB645" s="159"/>
      <c r="FC645" s="159"/>
      <c r="FD645" s="159"/>
      <c r="FE645" s="159"/>
      <c r="FF645" s="159"/>
      <c r="FG645" s="159"/>
      <c r="FH645" s="159"/>
      <c r="FI645" s="159"/>
      <c r="FJ645" s="159"/>
      <c r="FK645" s="159"/>
      <c r="FL645" s="159"/>
      <c r="FM645" s="159"/>
      <c r="FN645" s="159"/>
      <c r="FO645" s="159"/>
      <c r="FP645" s="159"/>
      <c r="FQ645" s="159"/>
      <c r="FR645" s="159"/>
      <c r="FS645" s="159"/>
      <c r="FT645" s="159"/>
      <c r="FU645" s="159"/>
      <c r="FV645" s="159"/>
      <c r="FW645" s="159"/>
      <c r="FX645" s="159"/>
      <c r="FY645" s="159"/>
      <c r="FZ645" s="159"/>
      <c r="GA645" s="159"/>
      <c r="GB645" s="159"/>
      <c r="GC645" s="159"/>
      <c r="GD645" s="159"/>
      <c r="GE645" s="159"/>
      <c r="GF645" s="159"/>
      <c r="GG645" s="159"/>
      <c r="GH645" s="159"/>
    </row>
    <row r="646" customFormat="false" ht="12.75" hidden="false" customHeight="false" outlineLevel="0" collapsed="false">
      <c r="A646" s="168"/>
      <c r="B646" s="149"/>
      <c r="C646" s="149"/>
      <c r="D646" s="149"/>
      <c r="E646" s="149"/>
      <c r="F646" s="149"/>
      <c r="G646" s="149"/>
      <c r="H646" s="148"/>
      <c r="I646" s="170"/>
      <c r="R646" s="148"/>
      <c r="S646" s="158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  <c r="BA646" s="159"/>
      <c r="BB646" s="159"/>
      <c r="BC646" s="159"/>
      <c r="BD646" s="159"/>
      <c r="BE646" s="159"/>
      <c r="BF646" s="159"/>
      <c r="BG646" s="159"/>
      <c r="BH646" s="159"/>
      <c r="BI646" s="159"/>
      <c r="BJ646" s="159"/>
      <c r="BK646" s="159"/>
      <c r="BL646" s="159"/>
      <c r="BM646" s="159"/>
      <c r="BN646" s="159"/>
      <c r="BO646" s="159"/>
      <c r="BP646" s="159"/>
      <c r="BQ646" s="159"/>
      <c r="BR646" s="159"/>
      <c r="BS646" s="159"/>
      <c r="BT646" s="159"/>
      <c r="BU646" s="159"/>
      <c r="BV646" s="159"/>
      <c r="BW646" s="159"/>
      <c r="BX646" s="159"/>
      <c r="BY646" s="159"/>
      <c r="BZ646" s="159"/>
      <c r="CA646" s="159"/>
      <c r="CB646" s="159"/>
      <c r="CC646" s="159"/>
      <c r="CD646" s="159"/>
      <c r="CE646" s="159"/>
      <c r="CF646" s="159"/>
      <c r="CG646" s="159"/>
      <c r="CH646" s="159"/>
      <c r="CI646" s="159"/>
      <c r="CJ646" s="159"/>
      <c r="CK646" s="159"/>
      <c r="CL646" s="159"/>
      <c r="CM646" s="159"/>
      <c r="CN646" s="159"/>
      <c r="CO646" s="159"/>
      <c r="CP646" s="159"/>
      <c r="CQ646" s="159"/>
      <c r="CR646" s="159"/>
      <c r="CS646" s="159"/>
      <c r="CT646" s="159"/>
      <c r="CU646" s="159"/>
      <c r="CV646" s="159"/>
      <c r="CW646" s="159"/>
      <c r="CX646" s="159"/>
      <c r="CY646" s="159"/>
      <c r="CZ646" s="159"/>
      <c r="DA646" s="159"/>
      <c r="DB646" s="159"/>
      <c r="DC646" s="159"/>
      <c r="DD646" s="159"/>
      <c r="DE646" s="159"/>
      <c r="DF646" s="159"/>
      <c r="DG646" s="159"/>
      <c r="DH646" s="159"/>
      <c r="DI646" s="159"/>
      <c r="DJ646" s="159"/>
      <c r="DK646" s="159"/>
      <c r="DL646" s="159"/>
      <c r="DM646" s="159"/>
      <c r="DN646" s="159"/>
      <c r="DO646" s="159"/>
      <c r="DP646" s="159"/>
      <c r="DQ646" s="159"/>
      <c r="DR646" s="159"/>
      <c r="DS646" s="159"/>
      <c r="DT646" s="159"/>
      <c r="DU646" s="159"/>
      <c r="DV646" s="159"/>
      <c r="DW646" s="159"/>
      <c r="DX646" s="159"/>
      <c r="DY646" s="159"/>
      <c r="DZ646" s="159"/>
      <c r="EA646" s="159"/>
      <c r="EB646" s="159"/>
      <c r="EC646" s="159"/>
      <c r="ED646" s="159"/>
      <c r="EE646" s="159"/>
      <c r="EF646" s="159"/>
      <c r="EG646" s="159"/>
      <c r="EH646" s="159"/>
      <c r="EI646" s="159"/>
      <c r="EJ646" s="159"/>
      <c r="EK646" s="159"/>
      <c r="EL646" s="159"/>
      <c r="EM646" s="159"/>
      <c r="EN646" s="159"/>
      <c r="EO646" s="159"/>
      <c r="EP646" s="159"/>
      <c r="EQ646" s="159"/>
      <c r="ER646" s="159"/>
      <c r="ES646" s="159"/>
      <c r="ET646" s="159"/>
      <c r="EU646" s="159"/>
      <c r="EV646" s="159"/>
      <c r="EW646" s="159"/>
      <c r="EX646" s="159"/>
      <c r="EY646" s="159"/>
      <c r="EZ646" s="159"/>
      <c r="FA646" s="159"/>
      <c r="FB646" s="159"/>
      <c r="FC646" s="159"/>
      <c r="FD646" s="159"/>
      <c r="FE646" s="159"/>
      <c r="FF646" s="159"/>
      <c r="FG646" s="159"/>
      <c r="FH646" s="159"/>
      <c r="FI646" s="159"/>
      <c r="FJ646" s="159"/>
      <c r="FK646" s="159"/>
      <c r="FL646" s="159"/>
      <c r="FM646" s="159"/>
      <c r="FN646" s="159"/>
      <c r="FO646" s="159"/>
      <c r="FP646" s="159"/>
      <c r="FQ646" s="159"/>
      <c r="FR646" s="159"/>
      <c r="FS646" s="159"/>
      <c r="FT646" s="159"/>
      <c r="FU646" s="159"/>
      <c r="FV646" s="159"/>
      <c r="FW646" s="159"/>
      <c r="FX646" s="159"/>
      <c r="FY646" s="159"/>
      <c r="FZ646" s="159"/>
      <c r="GA646" s="159"/>
      <c r="GB646" s="159"/>
      <c r="GC646" s="159"/>
      <c r="GD646" s="159"/>
      <c r="GE646" s="159"/>
      <c r="GF646" s="159"/>
      <c r="GG646" s="159"/>
      <c r="GH646" s="159"/>
    </row>
    <row r="647" customFormat="false" ht="12.75" hidden="false" customHeight="false" outlineLevel="0" collapsed="false">
      <c r="A647" s="168"/>
      <c r="B647" s="149"/>
      <c r="C647" s="149"/>
      <c r="D647" s="149"/>
      <c r="E647" s="149"/>
      <c r="F647" s="149"/>
      <c r="G647" s="149"/>
      <c r="H647" s="148"/>
      <c r="I647" s="170"/>
      <c r="R647" s="148"/>
      <c r="S647" s="158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  <c r="BA647" s="159"/>
      <c r="BB647" s="159"/>
      <c r="BC647" s="159"/>
      <c r="BD647" s="159"/>
      <c r="BE647" s="159"/>
      <c r="BF647" s="159"/>
      <c r="BG647" s="159"/>
      <c r="BH647" s="159"/>
      <c r="BI647" s="159"/>
      <c r="BJ647" s="159"/>
      <c r="BK647" s="159"/>
      <c r="BL647" s="159"/>
      <c r="BM647" s="159"/>
      <c r="BN647" s="159"/>
      <c r="BO647" s="159"/>
      <c r="BP647" s="159"/>
      <c r="BQ647" s="159"/>
      <c r="BR647" s="159"/>
      <c r="BS647" s="159"/>
      <c r="BT647" s="159"/>
      <c r="BU647" s="159"/>
      <c r="BV647" s="159"/>
      <c r="BW647" s="159"/>
      <c r="BX647" s="159"/>
      <c r="BY647" s="159"/>
      <c r="BZ647" s="159"/>
      <c r="CA647" s="159"/>
      <c r="CB647" s="159"/>
      <c r="CC647" s="159"/>
      <c r="CD647" s="159"/>
      <c r="CE647" s="159"/>
      <c r="CF647" s="159"/>
      <c r="CG647" s="159"/>
      <c r="CH647" s="159"/>
      <c r="CI647" s="159"/>
      <c r="CJ647" s="159"/>
      <c r="CK647" s="159"/>
      <c r="CL647" s="159"/>
      <c r="CM647" s="159"/>
      <c r="CN647" s="159"/>
      <c r="CO647" s="159"/>
      <c r="CP647" s="159"/>
      <c r="CQ647" s="159"/>
      <c r="CR647" s="159"/>
      <c r="CS647" s="159"/>
      <c r="CT647" s="159"/>
      <c r="CU647" s="159"/>
      <c r="CV647" s="159"/>
      <c r="CW647" s="159"/>
      <c r="CX647" s="159"/>
      <c r="CY647" s="159"/>
      <c r="CZ647" s="159"/>
      <c r="DA647" s="159"/>
      <c r="DB647" s="159"/>
      <c r="DC647" s="159"/>
      <c r="DD647" s="159"/>
      <c r="DE647" s="159"/>
      <c r="DF647" s="159"/>
      <c r="DG647" s="159"/>
      <c r="DH647" s="159"/>
      <c r="DI647" s="159"/>
      <c r="DJ647" s="159"/>
      <c r="DK647" s="159"/>
      <c r="DL647" s="159"/>
      <c r="DM647" s="159"/>
      <c r="DN647" s="159"/>
      <c r="DO647" s="159"/>
      <c r="DP647" s="159"/>
      <c r="DQ647" s="159"/>
      <c r="DR647" s="159"/>
      <c r="DS647" s="159"/>
      <c r="DT647" s="159"/>
      <c r="DU647" s="159"/>
      <c r="DV647" s="159"/>
      <c r="DW647" s="159"/>
      <c r="DX647" s="159"/>
      <c r="DY647" s="159"/>
      <c r="DZ647" s="159"/>
      <c r="EA647" s="159"/>
      <c r="EB647" s="159"/>
      <c r="EC647" s="159"/>
      <c r="ED647" s="159"/>
      <c r="EE647" s="159"/>
      <c r="EF647" s="159"/>
      <c r="EG647" s="159"/>
      <c r="EH647" s="159"/>
      <c r="EI647" s="159"/>
      <c r="EJ647" s="159"/>
      <c r="EK647" s="159"/>
      <c r="EL647" s="159"/>
      <c r="EM647" s="159"/>
      <c r="EN647" s="159"/>
      <c r="EO647" s="159"/>
      <c r="EP647" s="159"/>
      <c r="EQ647" s="159"/>
      <c r="ER647" s="159"/>
      <c r="ES647" s="159"/>
      <c r="ET647" s="159"/>
      <c r="EU647" s="159"/>
      <c r="EV647" s="159"/>
      <c r="EW647" s="159"/>
      <c r="EX647" s="159"/>
      <c r="EY647" s="159"/>
      <c r="EZ647" s="159"/>
      <c r="FA647" s="159"/>
      <c r="FB647" s="159"/>
      <c r="FC647" s="159"/>
      <c r="FD647" s="159"/>
      <c r="FE647" s="159"/>
      <c r="FF647" s="159"/>
      <c r="FG647" s="159"/>
      <c r="FH647" s="159"/>
      <c r="FI647" s="159"/>
      <c r="FJ647" s="159"/>
      <c r="FK647" s="159"/>
      <c r="FL647" s="159"/>
      <c r="FM647" s="159"/>
      <c r="FN647" s="159"/>
      <c r="FO647" s="159"/>
      <c r="FP647" s="159"/>
      <c r="FQ647" s="159"/>
      <c r="FR647" s="159"/>
      <c r="FS647" s="159"/>
      <c r="FT647" s="159"/>
      <c r="FU647" s="159"/>
      <c r="FV647" s="159"/>
      <c r="FW647" s="159"/>
      <c r="FX647" s="159"/>
      <c r="FY647" s="159"/>
      <c r="FZ647" s="159"/>
      <c r="GA647" s="159"/>
      <c r="GB647" s="159"/>
      <c r="GC647" s="159"/>
      <c r="GD647" s="159"/>
      <c r="GE647" s="159"/>
      <c r="GF647" s="159"/>
      <c r="GG647" s="159"/>
      <c r="GH647" s="159"/>
    </row>
    <row r="648" customFormat="false" ht="12.75" hidden="false" customHeight="false" outlineLevel="0" collapsed="false">
      <c r="A648" s="168"/>
      <c r="B648" s="149"/>
      <c r="C648" s="149"/>
      <c r="D648" s="149"/>
      <c r="E648" s="149"/>
      <c r="F648" s="149"/>
      <c r="G648" s="149"/>
      <c r="H648" s="148"/>
      <c r="I648" s="170"/>
      <c r="R648" s="148"/>
      <c r="S648" s="158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  <c r="BA648" s="159"/>
      <c r="BB648" s="159"/>
      <c r="BC648" s="159"/>
      <c r="BD648" s="159"/>
      <c r="BE648" s="159"/>
      <c r="BF648" s="159"/>
      <c r="BG648" s="159"/>
      <c r="BH648" s="159"/>
      <c r="BI648" s="159"/>
      <c r="BJ648" s="159"/>
      <c r="BK648" s="159"/>
      <c r="BL648" s="159"/>
      <c r="BM648" s="159"/>
      <c r="BN648" s="159"/>
      <c r="BO648" s="159"/>
      <c r="BP648" s="159"/>
      <c r="BQ648" s="159"/>
      <c r="BR648" s="159"/>
      <c r="BS648" s="159"/>
      <c r="BT648" s="159"/>
      <c r="BU648" s="159"/>
      <c r="BV648" s="159"/>
      <c r="BW648" s="159"/>
      <c r="BX648" s="159"/>
      <c r="BY648" s="159"/>
      <c r="BZ648" s="159"/>
      <c r="CA648" s="159"/>
      <c r="CB648" s="159"/>
      <c r="CC648" s="159"/>
      <c r="CD648" s="159"/>
      <c r="CE648" s="159"/>
      <c r="CF648" s="159"/>
      <c r="CG648" s="159"/>
      <c r="CH648" s="159"/>
      <c r="CI648" s="159"/>
      <c r="CJ648" s="159"/>
      <c r="CK648" s="159"/>
      <c r="CL648" s="159"/>
      <c r="CM648" s="159"/>
      <c r="CN648" s="159"/>
      <c r="CO648" s="159"/>
      <c r="CP648" s="159"/>
      <c r="CQ648" s="159"/>
      <c r="CR648" s="159"/>
      <c r="CS648" s="159"/>
      <c r="CT648" s="159"/>
      <c r="CU648" s="159"/>
      <c r="CV648" s="159"/>
      <c r="CW648" s="159"/>
      <c r="CX648" s="159"/>
      <c r="CY648" s="159"/>
      <c r="CZ648" s="159"/>
      <c r="DA648" s="159"/>
      <c r="DB648" s="159"/>
      <c r="DC648" s="159"/>
      <c r="DD648" s="159"/>
      <c r="DE648" s="159"/>
      <c r="DF648" s="159"/>
      <c r="DG648" s="159"/>
      <c r="DH648" s="159"/>
      <c r="DI648" s="159"/>
      <c r="DJ648" s="159"/>
      <c r="DK648" s="159"/>
      <c r="DL648" s="159"/>
      <c r="DM648" s="159"/>
      <c r="DN648" s="159"/>
      <c r="DO648" s="159"/>
      <c r="DP648" s="159"/>
      <c r="DQ648" s="159"/>
      <c r="DR648" s="159"/>
      <c r="DS648" s="159"/>
      <c r="DT648" s="159"/>
      <c r="DU648" s="159"/>
      <c r="DV648" s="159"/>
      <c r="DW648" s="159"/>
      <c r="DX648" s="159"/>
      <c r="DY648" s="159"/>
      <c r="DZ648" s="159"/>
      <c r="EA648" s="159"/>
      <c r="EB648" s="159"/>
      <c r="EC648" s="159"/>
      <c r="ED648" s="159"/>
      <c r="EE648" s="159"/>
      <c r="EF648" s="159"/>
      <c r="EG648" s="159"/>
      <c r="EH648" s="159"/>
      <c r="EI648" s="159"/>
      <c r="EJ648" s="159"/>
      <c r="EK648" s="159"/>
      <c r="EL648" s="159"/>
      <c r="EM648" s="159"/>
      <c r="EN648" s="159"/>
      <c r="EO648" s="159"/>
      <c r="EP648" s="159"/>
      <c r="EQ648" s="159"/>
      <c r="ER648" s="159"/>
      <c r="ES648" s="159"/>
      <c r="ET648" s="159"/>
      <c r="EU648" s="159"/>
      <c r="EV648" s="159"/>
      <c r="EW648" s="159"/>
      <c r="EX648" s="159"/>
      <c r="EY648" s="159"/>
      <c r="EZ648" s="159"/>
      <c r="FA648" s="159"/>
      <c r="FB648" s="159"/>
      <c r="FC648" s="159"/>
      <c r="FD648" s="159"/>
      <c r="FE648" s="159"/>
      <c r="FF648" s="159"/>
      <c r="FG648" s="159"/>
      <c r="FH648" s="159"/>
      <c r="FI648" s="159"/>
      <c r="FJ648" s="159"/>
      <c r="FK648" s="159"/>
      <c r="FL648" s="159"/>
      <c r="FM648" s="159"/>
      <c r="FN648" s="159"/>
      <c r="FO648" s="159"/>
      <c r="FP648" s="159"/>
      <c r="FQ648" s="159"/>
      <c r="FR648" s="159"/>
      <c r="FS648" s="159"/>
      <c r="FT648" s="159"/>
      <c r="FU648" s="159"/>
      <c r="FV648" s="159"/>
      <c r="FW648" s="159"/>
      <c r="FX648" s="159"/>
      <c r="FY648" s="159"/>
      <c r="FZ648" s="159"/>
      <c r="GA648" s="159"/>
      <c r="GB648" s="159"/>
      <c r="GC648" s="159"/>
      <c r="GD648" s="159"/>
      <c r="GE648" s="159"/>
      <c r="GF648" s="159"/>
      <c r="GG648" s="159"/>
      <c r="GH648" s="159"/>
    </row>
    <row r="649" customFormat="false" ht="12.75" hidden="false" customHeight="false" outlineLevel="0" collapsed="false">
      <c r="A649" s="168"/>
      <c r="B649" s="149"/>
      <c r="C649" s="149"/>
      <c r="D649" s="149"/>
      <c r="E649" s="149"/>
      <c r="F649" s="149"/>
      <c r="G649" s="149"/>
      <c r="H649" s="148"/>
      <c r="I649" s="170"/>
      <c r="R649" s="148"/>
      <c r="S649" s="158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  <c r="BA649" s="159"/>
      <c r="BB649" s="159"/>
      <c r="BC649" s="159"/>
      <c r="BD649" s="159"/>
      <c r="BE649" s="159"/>
      <c r="BF649" s="159"/>
      <c r="BG649" s="159"/>
      <c r="BH649" s="159"/>
      <c r="BI649" s="159"/>
      <c r="BJ649" s="159"/>
      <c r="BK649" s="159"/>
      <c r="BL649" s="159"/>
      <c r="BM649" s="159"/>
      <c r="BN649" s="159"/>
      <c r="BO649" s="159"/>
      <c r="BP649" s="159"/>
      <c r="BQ649" s="159"/>
      <c r="BR649" s="159"/>
      <c r="BS649" s="159"/>
      <c r="BT649" s="159"/>
      <c r="BU649" s="159"/>
      <c r="BV649" s="159"/>
      <c r="BW649" s="159"/>
      <c r="BX649" s="159"/>
      <c r="BY649" s="159"/>
      <c r="BZ649" s="159"/>
      <c r="CA649" s="159"/>
      <c r="CB649" s="159"/>
      <c r="CC649" s="159"/>
      <c r="CD649" s="159"/>
      <c r="CE649" s="159"/>
      <c r="CF649" s="159"/>
      <c r="CG649" s="159"/>
      <c r="CH649" s="159"/>
      <c r="CI649" s="159"/>
      <c r="CJ649" s="159"/>
      <c r="CK649" s="159"/>
      <c r="CL649" s="159"/>
      <c r="CM649" s="159"/>
      <c r="CN649" s="159"/>
      <c r="CO649" s="159"/>
      <c r="CP649" s="159"/>
      <c r="CQ649" s="159"/>
      <c r="CR649" s="159"/>
      <c r="CS649" s="159"/>
      <c r="CT649" s="159"/>
      <c r="CU649" s="159"/>
      <c r="CV649" s="159"/>
      <c r="CW649" s="159"/>
      <c r="CX649" s="159"/>
      <c r="CY649" s="159"/>
      <c r="CZ649" s="159"/>
      <c r="DA649" s="159"/>
      <c r="DB649" s="159"/>
      <c r="DC649" s="159"/>
      <c r="DD649" s="159"/>
      <c r="DE649" s="159"/>
      <c r="DF649" s="159"/>
      <c r="DG649" s="159"/>
      <c r="DH649" s="159"/>
      <c r="DI649" s="159"/>
      <c r="DJ649" s="159"/>
      <c r="DK649" s="159"/>
      <c r="DL649" s="159"/>
      <c r="DM649" s="159"/>
      <c r="DN649" s="159"/>
      <c r="DO649" s="159"/>
      <c r="DP649" s="159"/>
      <c r="DQ649" s="159"/>
      <c r="DR649" s="159"/>
      <c r="DS649" s="159"/>
      <c r="DT649" s="159"/>
      <c r="DU649" s="159"/>
      <c r="DV649" s="159"/>
      <c r="DW649" s="159"/>
      <c r="DX649" s="159"/>
      <c r="DY649" s="159"/>
      <c r="DZ649" s="159"/>
      <c r="EA649" s="159"/>
      <c r="EB649" s="159"/>
      <c r="EC649" s="159"/>
      <c r="ED649" s="159"/>
      <c r="EE649" s="159"/>
      <c r="EF649" s="159"/>
      <c r="EG649" s="159"/>
      <c r="EH649" s="159"/>
      <c r="EI649" s="159"/>
      <c r="EJ649" s="159"/>
      <c r="EK649" s="159"/>
      <c r="EL649" s="159"/>
      <c r="EM649" s="159"/>
      <c r="EN649" s="159"/>
      <c r="EO649" s="159"/>
      <c r="EP649" s="159"/>
      <c r="EQ649" s="159"/>
      <c r="ER649" s="159"/>
      <c r="ES649" s="159"/>
      <c r="ET649" s="159"/>
      <c r="EU649" s="159"/>
      <c r="EV649" s="159"/>
      <c r="EW649" s="159"/>
      <c r="EX649" s="159"/>
      <c r="EY649" s="159"/>
      <c r="EZ649" s="159"/>
      <c r="FA649" s="159"/>
      <c r="FB649" s="159"/>
      <c r="FC649" s="159"/>
      <c r="FD649" s="159"/>
      <c r="FE649" s="159"/>
      <c r="FF649" s="159"/>
      <c r="FG649" s="159"/>
      <c r="FH649" s="159"/>
      <c r="FI649" s="159"/>
      <c r="FJ649" s="159"/>
      <c r="FK649" s="159"/>
      <c r="FL649" s="159"/>
      <c r="FM649" s="159"/>
      <c r="FN649" s="159"/>
      <c r="FO649" s="159"/>
      <c r="FP649" s="159"/>
      <c r="FQ649" s="159"/>
      <c r="FR649" s="159"/>
      <c r="FS649" s="159"/>
      <c r="FT649" s="159"/>
      <c r="FU649" s="159"/>
      <c r="FV649" s="159"/>
      <c r="FW649" s="159"/>
      <c r="FX649" s="159"/>
      <c r="FY649" s="159"/>
      <c r="FZ649" s="159"/>
      <c r="GA649" s="159"/>
      <c r="GB649" s="159"/>
      <c r="GC649" s="159"/>
      <c r="GD649" s="159"/>
      <c r="GE649" s="159"/>
      <c r="GF649" s="159"/>
      <c r="GG649" s="159"/>
      <c r="GH649" s="159"/>
    </row>
    <row r="650" customFormat="false" ht="12.75" hidden="false" customHeight="false" outlineLevel="0" collapsed="false">
      <c r="A650" s="168"/>
      <c r="B650" s="149"/>
      <c r="C650" s="149"/>
      <c r="D650" s="149"/>
      <c r="E650" s="149"/>
      <c r="F650" s="149"/>
      <c r="G650" s="149"/>
      <c r="H650" s="148"/>
      <c r="I650" s="170"/>
      <c r="R650" s="148"/>
      <c r="S650" s="158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  <c r="BA650" s="159"/>
      <c r="BB650" s="159"/>
      <c r="BC650" s="159"/>
      <c r="BD650" s="159"/>
      <c r="BE650" s="159"/>
      <c r="BF650" s="159"/>
      <c r="BG650" s="159"/>
      <c r="BH650" s="159"/>
      <c r="BI650" s="159"/>
      <c r="BJ650" s="159"/>
      <c r="BK650" s="159"/>
      <c r="BL650" s="159"/>
      <c r="BM650" s="159"/>
      <c r="BN650" s="159"/>
      <c r="BO650" s="159"/>
      <c r="BP650" s="159"/>
      <c r="BQ650" s="159"/>
      <c r="BR650" s="159"/>
      <c r="BS650" s="159"/>
      <c r="BT650" s="159"/>
      <c r="BU650" s="159"/>
      <c r="BV650" s="159"/>
      <c r="BW650" s="159"/>
      <c r="BX650" s="159"/>
      <c r="BY650" s="159"/>
      <c r="BZ650" s="159"/>
      <c r="CA650" s="159"/>
      <c r="CB650" s="159"/>
      <c r="CC650" s="159"/>
      <c r="CD650" s="159"/>
      <c r="CE650" s="159"/>
      <c r="CF650" s="159"/>
      <c r="CG650" s="159"/>
      <c r="CH650" s="159"/>
      <c r="CI650" s="159"/>
      <c r="CJ650" s="159"/>
      <c r="CK650" s="159"/>
      <c r="CL650" s="159"/>
      <c r="CM650" s="159"/>
      <c r="CN650" s="159"/>
      <c r="CO650" s="159"/>
      <c r="CP650" s="159"/>
      <c r="CQ650" s="159"/>
      <c r="CR650" s="159"/>
      <c r="CS650" s="159"/>
      <c r="CT650" s="159"/>
      <c r="CU650" s="159"/>
      <c r="CV650" s="159"/>
      <c r="CW650" s="159"/>
      <c r="CX650" s="159"/>
      <c r="CY650" s="159"/>
      <c r="CZ650" s="159"/>
      <c r="DA650" s="159"/>
      <c r="DB650" s="159"/>
      <c r="DC650" s="159"/>
      <c r="DD650" s="159"/>
      <c r="DE650" s="159"/>
      <c r="DF650" s="159"/>
      <c r="DG650" s="159"/>
      <c r="DH650" s="159"/>
      <c r="DI650" s="159"/>
      <c r="DJ650" s="159"/>
      <c r="DK650" s="159"/>
      <c r="DL650" s="159"/>
      <c r="DM650" s="159"/>
      <c r="DN650" s="159"/>
      <c r="DO650" s="159"/>
      <c r="DP650" s="159"/>
      <c r="DQ650" s="159"/>
      <c r="DR650" s="159"/>
      <c r="DS650" s="159"/>
      <c r="DT650" s="159"/>
      <c r="DU650" s="159"/>
      <c r="DV650" s="159"/>
      <c r="DW650" s="159"/>
      <c r="DX650" s="159"/>
      <c r="DY650" s="159"/>
      <c r="DZ650" s="159"/>
      <c r="EA650" s="159"/>
      <c r="EB650" s="159"/>
      <c r="EC650" s="159"/>
      <c r="ED650" s="159"/>
      <c r="EE650" s="159"/>
      <c r="EF650" s="159"/>
      <c r="EG650" s="159"/>
      <c r="EH650" s="159"/>
      <c r="EI650" s="159"/>
      <c r="EJ650" s="159"/>
      <c r="EK650" s="159"/>
      <c r="EL650" s="159"/>
      <c r="EM650" s="159"/>
      <c r="EN650" s="159"/>
      <c r="EO650" s="159"/>
      <c r="EP650" s="159"/>
      <c r="EQ650" s="159"/>
      <c r="ER650" s="159"/>
      <c r="ES650" s="159"/>
      <c r="ET650" s="159"/>
      <c r="EU650" s="159"/>
      <c r="EV650" s="159"/>
      <c r="EW650" s="159"/>
      <c r="EX650" s="159"/>
      <c r="EY650" s="159"/>
      <c r="EZ650" s="159"/>
      <c r="FA650" s="159"/>
      <c r="FB650" s="159"/>
      <c r="FC650" s="159"/>
      <c r="FD650" s="159"/>
      <c r="FE650" s="159"/>
      <c r="FF650" s="159"/>
      <c r="FG650" s="159"/>
      <c r="FH650" s="159"/>
      <c r="FI650" s="159"/>
      <c r="FJ650" s="159"/>
      <c r="FK650" s="159"/>
      <c r="FL650" s="159"/>
      <c r="FM650" s="159"/>
      <c r="FN650" s="159"/>
      <c r="FO650" s="159"/>
      <c r="FP650" s="159"/>
      <c r="FQ650" s="159"/>
      <c r="FR650" s="159"/>
      <c r="FS650" s="159"/>
      <c r="FT650" s="159"/>
      <c r="FU650" s="159"/>
      <c r="FV650" s="159"/>
      <c r="FW650" s="159"/>
      <c r="FX650" s="159"/>
      <c r="FY650" s="159"/>
      <c r="FZ650" s="159"/>
      <c r="GA650" s="159"/>
      <c r="GB650" s="159"/>
      <c r="GC650" s="159"/>
      <c r="GD650" s="159"/>
      <c r="GE650" s="159"/>
      <c r="GF650" s="159"/>
      <c r="GG650" s="159"/>
      <c r="GH650" s="159"/>
    </row>
    <row r="651" customFormat="false" ht="12.75" hidden="false" customHeight="false" outlineLevel="0" collapsed="false">
      <c r="A651" s="168"/>
      <c r="B651" s="149"/>
      <c r="C651" s="149"/>
      <c r="D651" s="149"/>
      <c r="E651" s="149"/>
      <c r="F651" s="149"/>
      <c r="G651" s="149"/>
      <c r="H651" s="148"/>
      <c r="I651" s="170"/>
      <c r="R651" s="148"/>
      <c r="S651" s="158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  <c r="BA651" s="159"/>
      <c r="BB651" s="159"/>
      <c r="BC651" s="159"/>
      <c r="BD651" s="159"/>
      <c r="BE651" s="159"/>
      <c r="BF651" s="159"/>
      <c r="BG651" s="159"/>
      <c r="BH651" s="159"/>
      <c r="BI651" s="159"/>
      <c r="BJ651" s="159"/>
      <c r="BK651" s="159"/>
      <c r="BL651" s="159"/>
      <c r="BM651" s="159"/>
      <c r="BN651" s="159"/>
      <c r="BO651" s="159"/>
      <c r="BP651" s="159"/>
      <c r="BQ651" s="159"/>
      <c r="BR651" s="159"/>
      <c r="BS651" s="159"/>
      <c r="BT651" s="159"/>
      <c r="BU651" s="159"/>
      <c r="BV651" s="159"/>
      <c r="BW651" s="159"/>
      <c r="BX651" s="159"/>
      <c r="BY651" s="159"/>
      <c r="BZ651" s="159"/>
      <c r="CA651" s="159"/>
      <c r="CB651" s="159"/>
      <c r="CC651" s="159"/>
      <c r="CD651" s="159"/>
      <c r="CE651" s="159"/>
      <c r="CF651" s="159"/>
      <c r="CG651" s="159"/>
      <c r="CH651" s="159"/>
      <c r="CI651" s="159"/>
      <c r="CJ651" s="159"/>
      <c r="CK651" s="159"/>
      <c r="CL651" s="159"/>
      <c r="CM651" s="159"/>
      <c r="CN651" s="159"/>
      <c r="CO651" s="159"/>
      <c r="CP651" s="159"/>
      <c r="CQ651" s="159"/>
      <c r="CR651" s="159"/>
      <c r="CS651" s="159"/>
      <c r="CT651" s="159"/>
      <c r="CU651" s="159"/>
      <c r="CV651" s="159"/>
      <c r="CW651" s="159"/>
      <c r="CX651" s="159"/>
      <c r="CY651" s="159"/>
      <c r="CZ651" s="159"/>
      <c r="DA651" s="159"/>
      <c r="DB651" s="159"/>
      <c r="DC651" s="159"/>
      <c r="DD651" s="159"/>
      <c r="DE651" s="159"/>
      <c r="DF651" s="159"/>
      <c r="DG651" s="159"/>
      <c r="DH651" s="159"/>
      <c r="DI651" s="159"/>
      <c r="DJ651" s="159"/>
      <c r="DK651" s="159"/>
      <c r="DL651" s="159"/>
      <c r="DM651" s="159"/>
      <c r="DN651" s="159"/>
      <c r="DO651" s="159"/>
      <c r="DP651" s="159"/>
      <c r="DQ651" s="159"/>
      <c r="DR651" s="159"/>
      <c r="DS651" s="159"/>
      <c r="DT651" s="159"/>
      <c r="DU651" s="159"/>
      <c r="DV651" s="159"/>
      <c r="DW651" s="159"/>
      <c r="DX651" s="159"/>
      <c r="DY651" s="159"/>
      <c r="DZ651" s="159"/>
      <c r="EA651" s="159"/>
      <c r="EB651" s="159"/>
      <c r="EC651" s="159"/>
      <c r="ED651" s="159"/>
      <c r="EE651" s="159"/>
      <c r="EF651" s="159"/>
      <c r="EG651" s="159"/>
      <c r="EH651" s="159"/>
      <c r="EI651" s="159"/>
      <c r="EJ651" s="159"/>
      <c r="EK651" s="159"/>
      <c r="EL651" s="159"/>
      <c r="EM651" s="159"/>
      <c r="EN651" s="159"/>
      <c r="EO651" s="159"/>
      <c r="EP651" s="159"/>
      <c r="EQ651" s="159"/>
      <c r="ER651" s="159"/>
      <c r="ES651" s="159"/>
      <c r="ET651" s="159"/>
      <c r="EU651" s="159"/>
      <c r="EV651" s="159"/>
      <c r="EW651" s="159"/>
      <c r="EX651" s="159"/>
      <c r="EY651" s="159"/>
      <c r="EZ651" s="159"/>
      <c r="FA651" s="159"/>
      <c r="FB651" s="159"/>
      <c r="FC651" s="159"/>
      <c r="FD651" s="159"/>
      <c r="FE651" s="159"/>
      <c r="FF651" s="159"/>
      <c r="FG651" s="159"/>
      <c r="FH651" s="159"/>
      <c r="FI651" s="159"/>
      <c r="FJ651" s="159"/>
      <c r="FK651" s="159"/>
      <c r="FL651" s="159"/>
      <c r="FM651" s="159"/>
      <c r="FN651" s="159"/>
      <c r="FO651" s="159"/>
      <c r="FP651" s="159"/>
      <c r="FQ651" s="159"/>
      <c r="FR651" s="159"/>
      <c r="FS651" s="159"/>
      <c r="FT651" s="159"/>
      <c r="FU651" s="159"/>
      <c r="FV651" s="159"/>
      <c r="FW651" s="159"/>
      <c r="FX651" s="159"/>
      <c r="FY651" s="159"/>
      <c r="FZ651" s="159"/>
      <c r="GA651" s="159"/>
      <c r="GB651" s="159"/>
      <c r="GC651" s="159"/>
      <c r="GD651" s="159"/>
      <c r="GE651" s="159"/>
      <c r="GF651" s="159"/>
      <c r="GG651" s="159"/>
      <c r="GH651" s="159"/>
    </row>
    <row r="652" customFormat="false" ht="12.75" hidden="false" customHeight="false" outlineLevel="0" collapsed="false">
      <c r="A652" s="168"/>
      <c r="B652" s="149"/>
      <c r="C652" s="149"/>
      <c r="D652" s="149"/>
      <c r="E652" s="149"/>
      <c r="F652" s="149"/>
      <c r="G652" s="149"/>
      <c r="H652" s="148"/>
      <c r="I652" s="170"/>
      <c r="R652" s="148"/>
      <c r="S652" s="158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  <c r="BA652" s="159"/>
      <c r="BB652" s="159"/>
      <c r="BC652" s="159"/>
      <c r="BD652" s="159"/>
      <c r="BE652" s="159"/>
      <c r="BF652" s="159"/>
      <c r="BG652" s="159"/>
      <c r="BH652" s="159"/>
      <c r="BI652" s="159"/>
      <c r="BJ652" s="159"/>
      <c r="BK652" s="159"/>
      <c r="BL652" s="159"/>
      <c r="BM652" s="159"/>
      <c r="BN652" s="159"/>
      <c r="BO652" s="159"/>
      <c r="BP652" s="159"/>
      <c r="BQ652" s="159"/>
      <c r="BR652" s="159"/>
      <c r="BS652" s="159"/>
      <c r="BT652" s="159"/>
      <c r="BU652" s="159"/>
      <c r="BV652" s="159"/>
      <c r="BW652" s="159"/>
      <c r="BX652" s="159"/>
      <c r="BY652" s="159"/>
      <c r="BZ652" s="159"/>
      <c r="CA652" s="159"/>
      <c r="CB652" s="159"/>
      <c r="CC652" s="159"/>
      <c r="CD652" s="159"/>
      <c r="CE652" s="159"/>
      <c r="CF652" s="159"/>
      <c r="CG652" s="159"/>
      <c r="CH652" s="159"/>
      <c r="CI652" s="159"/>
      <c r="CJ652" s="159"/>
      <c r="CK652" s="159"/>
      <c r="CL652" s="159"/>
      <c r="CM652" s="159"/>
      <c r="CN652" s="159"/>
      <c r="CO652" s="159"/>
      <c r="CP652" s="159"/>
      <c r="CQ652" s="159"/>
      <c r="CR652" s="159"/>
      <c r="CS652" s="159"/>
      <c r="CT652" s="159"/>
      <c r="CU652" s="159"/>
      <c r="CV652" s="159"/>
      <c r="CW652" s="159"/>
      <c r="CX652" s="159"/>
      <c r="CY652" s="159"/>
      <c r="CZ652" s="159"/>
      <c r="DA652" s="159"/>
      <c r="DB652" s="159"/>
      <c r="DC652" s="159"/>
      <c r="DD652" s="159"/>
      <c r="DE652" s="159"/>
      <c r="DF652" s="159"/>
      <c r="DG652" s="159"/>
      <c r="DH652" s="159"/>
      <c r="DI652" s="159"/>
      <c r="DJ652" s="159"/>
      <c r="DK652" s="159"/>
      <c r="DL652" s="159"/>
      <c r="DM652" s="159"/>
      <c r="DN652" s="159"/>
      <c r="DO652" s="159"/>
      <c r="DP652" s="159"/>
      <c r="DQ652" s="159"/>
      <c r="DR652" s="159"/>
      <c r="DS652" s="159"/>
      <c r="DT652" s="159"/>
      <c r="DU652" s="159"/>
      <c r="DV652" s="159"/>
      <c r="DW652" s="159"/>
      <c r="DX652" s="159"/>
      <c r="DY652" s="159"/>
      <c r="DZ652" s="159"/>
      <c r="EA652" s="159"/>
      <c r="EB652" s="159"/>
      <c r="EC652" s="159"/>
      <c r="ED652" s="159"/>
      <c r="EE652" s="159"/>
      <c r="EF652" s="159"/>
      <c r="EG652" s="159"/>
      <c r="EH652" s="159"/>
      <c r="EI652" s="159"/>
      <c r="EJ652" s="159"/>
      <c r="EK652" s="159"/>
      <c r="EL652" s="159"/>
      <c r="EM652" s="159"/>
      <c r="EN652" s="159"/>
      <c r="EO652" s="159"/>
      <c r="EP652" s="159"/>
      <c r="EQ652" s="159"/>
      <c r="ER652" s="159"/>
      <c r="ES652" s="159"/>
      <c r="ET652" s="159"/>
      <c r="EU652" s="159"/>
      <c r="EV652" s="159"/>
      <c r="EW652" s="159"/>
      <c r="EX652" s="159"/>
      <c r="EY652" s="159"/>
      <c r="EZ652" s="159"/>
      <c r="FA652" s="159"/>
      <c r="FB652" s="159"/>
      <c r="FC652" s="159"/>
      <c r="FD652" s="159"/>
      <c r="FE652" s="159"/>
      <c r="FF652" s="159"/>
      <c r="FG652" s="159"/>
      <c r="FH652" s="159"/>
      <c r="FI652" s="159"/>
      <c r="FJ652" s="159"/>
      <c r="FK652" s="159"/>
      <c r="FL652" s="159"/>
      <c r="FM652" s="159"/>
      <c r="FN652" s="159"/>
      <c r="FO652" s="159"/>
      <c r="FP652" s="159"/>
      <c r="FQ652" s="159"/>
      <c r="FR652" s="159"/>
      <c r="FS652" s="159"/>
      <c r="FT652" s="159"/>
      <c r="FU652" s="159"/>
      <c r="FV652" s="159"/>
      <c r="FW652" s="159"/>
      <c r="FX652" s="159"/>
      <c r="FY652" s="159"/>
      <c r="FZ652" s="159"/>
      <c r="GA652" s="159"/>
      <c r="GB652" s="159"/>
      <c r="GC652" s="159"/>
      <c r="GD652" s="159"/>
      <c r="GE652" s="159"/>
      <c r="GF652" s="159"/>
      <c r="GG652" s="159"/>
      <c r="GH652" s="159"/>
    </row>
    <row r="653" customFormat="false" ht="12.75" hidden="false" customHeight="false" outlineLevel="0" collapsed="false">
      <c r="A653" s="168"/>
      <c r="B653" s="149"/>
      <c r="C653" s="149"/>
      <c r="D653" s="149"/>
      <c r="E653" s="149"/>
      <c r="F653" s="149"/>
      <c r="G653" s="149"/>
      <c r="H653" s="148"/>
      <c r="I653" s="170"/>
      <c r="R653" s="148"/>
      <c r="S653" s="158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  <c r="BA653" s="159"/>
      <c r="BB653" s="159"/>
      <c r="BC653" s="159"/>
      <c r="BD653" s="159"/>
      <c r="BE653" s="159"/>
      <c r="BF653" s="159"/>
      <c r="BG653" s="159"/>
      <c r="BH653" s="159"/>
      <c r="BI653" s="159"/>
      <c r="BJ653" s="159"/>
      <c r="BK653" s="159"/>
      <c r="BL653" s="159"/>
      <c r="BM653" s="159"/>
      <c r="BN653" s="159"/>
      <c r="BO653" s="159"/>
      <c r="BP653" s="159"/>
      <c r="BQ653" s="159"/>
      <c r="BR653" s="159"/>
      <c r="BS653" s="159"/>
      <c r="BT653" s="159"/>
      <c r="BU653" s="159"/>
      <c r="BV653" s="159"/>
      <c r="BW653" s="159"/>
      <c r="BX653" s="159"/>
      <c r="BY653" s="159"/>
      <c r="BZ653" s="159"/>
      <c r="CA653" s="159"/>
      <c r="CB653" s="159"/>
      <c r="CC653" s="159"/>
      <c r="CD653" s="159"/>
      <c r="CE653" s="159"/>
      <c r="CF653" s="159"/>
      <c r="CG653" s="159"/>
      <c r="CH653" s="159"/>
      <c r="CI653" s="159"/>
      <c r="CJ653" s="159"/>
      <c r="CK653" s="159"/>
      <c r="CL653" s="159"/>
      <c r="CM653" s="159"/>
      <c r="CN653" s="159"/>
      <c r="CO653" s="159"/>
      <c r="CP653" s="159"/>
      <c r="CQ653" s="159"/>
      <c r="CR653" s="159"/>
      <c r="CS653" s="159"/>
      <c r="CT653" s="159"/>
      <c r="CU653" s="159"/>
      <c r="CV653" s="159"/>
      <c r="CW653" s="159"/>
      <c r="CX653" s="159"/>
      <c r="CY653" s="159"/>
      <c r="CZ653" s="159"/>
      <c r="DA653" s="159"/>
      <c r="DB653" s="159"/>
      <c r="DC653" s="159"/>
      <c r="DD653" s="159"/>
      <c r="DE653" s="159"/>
      <c r="DF653" s="159"/>
      <c r="DG653" s="159"/>
      <c r="DH653" s="159"/>
      <c r="DI653" s="159"/>
      <c r="DJ653" s="159"/>
      <c r="DK653" s="159"/>
      <c r="DL653" s="159"/>
      <c r="DM653" s="159"/>
      <c r="DN653" s="159"/>
      <c r="DO653" s="159"/>
      <c r="DP653" s="159"/>
      <c r="DQ653" s="159"/>
      <c r="DR653" s="159"/>
      <c r="DS653" s="159"/>
      <c r="DT653" s="159"/>
      <c r="DU653" s="159"/>
      <c r="DV653" s="159"/>
      <c r="DW653" s="159"/>
      <c r="DX653" s="159"/>
      <c r="DY653" s="159"/>
      <c r="DZ653" s="159"/>
      <c r="EA653" s="159"/>
      <c r="EB653" s="159"/>
      <c r="EC653" s="159"/>
      <c r="ED653" s="159"/>
      <c r="EE653" s="159"/>
      <c r="EF653" s="159"/>
      <c r="EG653" s="159"/>
      <c r="EH653" s="159"/>
      <c r="EI653" s="159"/>
      <c r="EJ653" s="159"/>
      <c r="EK653" s="159"/>
      <c r="EL653" s="159"/>
      <c r="EM653" s="159"/>
      <c r="EN653" s="159"/>
      <c r="EO653" s="159"/>
      <c r="EP653" s="159"/>
      <c r="EQ653" s="159"/>
      <c r="ER653" s="159"/>
      <c r="ES653" s="159"/>
      <c r="ET653" s="159"/>
      <c r="EU653" s="159"/>
      <c r="EV653" s="159"/>
      <c r="EW653" s="159"/>
      <c r="EX653" s="159"/>
      <c r="EY653" s="159"/>
      <c r="EZ653" s="159"/>
      <c r="FA653" s="159"/>
      <c r="FB653" s="159"/>
      <c r="FC653" s="159"/>
      <c r="FD653" s="159"/>
      <c r="FE653" s="159"/>
      <c r="FF653" s="159"/>
      <c r="FG653" s="159"/>
      <c r="FH653" s="159"/>
      <c r="FI653" s="159"/>
      <c r="FJ653" s="159"/>
      <c r="FK653" s="159"/>
      <c r="FL653" s="159"/>
      <c r="FM653" s="159"/>
      <c r="FN653" s="159"/>
      <c r="FO653" s="159"/>
      <c r="FP653" s="159"/>
      <c r="FQ653" s="159"/>
      <c r="FR653" s="159"/>
      <c r="FS653" s="159"/>
      <c r="FT653" s="159"/>
      <c r="FU653" s="159"/>
      <c r="FV653" s="159"/>
      <c r="FW653" s="159"/>
      <c r="FX653" s="159"/>
      <c r="FY653" s="159"/>
      <c r="FZ653" s="159"/>
      <c r="GA653" s="159"/>
      <c r="GB653" s="159"/>
      <c r="GC653" s="159"/>
      <c r="GD653" s="159"/>
      <c r="GE653" s="159"/>
      <c r="GF653" s="159"/>
      <c r="GG653" s="159"/>
      <c r="GH653" s="159"/>
    </row>
    <row r="654" customFormat="false" ht="12.75" hidden="false" customHeight="false" outlineLevel="0" collapsed="false">
      <c r="A654" s="168"/>
      <c r="B654" s="149"/>
      <c r="C654" s="149"/>
      <c r="D654" s="149"/>
      <c r="E654" s="149"/>
      <c r="F654" s="149"/>
      <c r="G654" s="149"/>
      <c r="H654" s="148"/>
      <c r="I654" s="170"/>
      <c r="R654" s="148"/>
      <c r="S654" s="158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  <c r="BA654" s="159"/>
      <c r="BB654" s="159"/>
      <c r="BC654" s="159"/>
      <c r="BD654" s="159"/>
      <c r="BE654" s="159"/>
      <c r="BF654" s="159"/>
      <c r="BG654" s="159"/>
      <c r="BH654" s="159"/>
      <c r="BI654" s="159"/>
      <c r="BJ654" s="159"/>
      <c r="BK654" s="159"/>
      <c r="BL654" s="159"/>
      <c r="BM654" s="159"/>
      <c r="BN654" s="159"/>
      <c r="BO654" s="159"/>
      <c r="BP654" s="159"/>
      <c r="BQ654" s="159"/>
      <c r="BR654" s="159"/>
      <c r="BS654" s="159"/>
      <c r="BT654" s="159"/>
      <c r="BU654" s="159"/>
      <c r="BV654" s="159"/>
      <c r="BW654" s="159"/>
      <c r="BX654" s="159"/>
      <c r="BY654" s="159"/>
      <c r="BZ654" s="159"/>
      <c r="CA654" s="159"/>
      <c r="CB654" s="159"/>
      <c r="CC654" s="159"/>
      <c r="CD654" s="159"/>
      <c r="CE654" s="159"/>
      <c r="CF654" s="159"/>
      <c r="CG654" s="159"/>
      <c r="CH654" s="159"/>
      <c r="CI654" s="159"/>
      <c r="CJ654" s="159"/>
      <c r="CK654" s="159"/>
      <c r="CL654" s="159"/>
      <c r="CM654" s="159"/>
      <c r="CN654" s="159"/>
      <c r="CO654" s="159"/>
      <c r="CP654" s="159"/>
      <c r="CQ654" s="159"/>
      <c r="CR654" s="159"/>
      <c r="CS654" s="159"/>
      <c r="CT654" s="159"/>
      <c r="CU654" s="159"/>
      <c r="CV654" s="159"/>
      <c r="CW654" s="159"/>
      <c r="CX654" s="159"/>
      <c r="CY654" s="159"/>
      <c r="CZ654" s="159"/>
      <c r="DA654" s="159"/>
      <c r="DB654" s="159"/>
      <c r="DC654" s="159"/>
      <c r="DD654" s="159"/>
      <c r="DE654" s="159"/>
      <c r="DF654" s="159"/>
      <c r="DG654" s="159"/>
      <c r="DH654" s="159"/>
      <c r="DI654" s="159"/>
      <c r="DJ654" s="159"/>
      <c r="DK654" s="159"/>
      <c r="DL654" s="159"/>
      <c r="DM654" s="159"/>
      <c r="DN654" s="159"/>
      <c r="DO654" s="159"/>
      <c r="DP654" s="159"/>
      <c r="DQ654" s="159"/>
      <c r="DR654" s="159"/>
      <c r="DS654" s="159"/>
      <c r="DT654" s="159"/>
      <c r="DU654" s="159"/>
      <c r="DV654" s="159"/>
      <c r="DW654" s="159"/>
      <c r="DX654" s="159"/>
      <c r="DY654" s="159"/>
      <c r="DZ654" s="159"/>
      <c r="EA654" s="159"/>
      <c r="EB654" s="159"/>
      <c r="EC654" s="159"/>
      <c r="ED654" s="159"/>
      <c r="EE654" s="159"/>
      <c r="EF654" s="159"/>
      <c r="EG654" s="159"/>
      <c r="EH654" s="159"/>
      <c r="EI654" s="159"/>
      <c r="EJ654" s="159"/>
      <c r="EK654" s="159"/>
      <c r="EL654" s="159"/>
      <c r="EM654" s="159"/>
      <c r="EN654" s="159"/>
      <c r="EO654" s="159"/>
      <c r="EP654" s="159"/>
      <c r="EQ654" s="159"/>
      <c r="ER654" s="159"/>
      <c r="ES654" s="159"/>
      <c r="ET654" s="159"/>
      <c r="EU654" s="159"/>
      <c r="EV654" s="159"/>
      <c r="EW654" s="159"/>
      <c r="EX654" s="159"/>
      <c r="EY654" s="159"/>
      <c r="EZ654" s="159"/>
      <c r="FA654" s="159"/>
      <c r="FB654" s="159"/>
      <c r="FC654" s="159"/>
      <c r="FD654" s="159"/>
      <c r="FE654" s="159"/>
      <c r="FF654" s="159"/>
      <c r="FG654" s="159"/>
      <c r="FH654" s="159"/>
      <c r="FI654" s="159"/>
      <c r="FJ654" s="159"/>
      <c r="FK654" s="159"/>
      <c r="FL654" s="159"/>
      <c r="FM654" s="159"/>
      <c r="FN654" s="159"/>
      <c r="FO654" s="159"/>
      <c r="FP654" s="159"/>
      <c r="FQ654" s="159"/>
      <c r="FR654" s="159"/>
      <c r="FS654" s="159"/>
      <c r="FT654" s="159"/>
      <c r="FU654" s="159"/>
      <c r="FV654" s="159"/>
      <c r="FW654" s="159"/>
      <c r="FX654" s="159"/>
      <c r="FY654" s="159"/>
      <c r="FZ654" s="159"/>
      <c r="GA654" s="159"/>
      <c r="GB654" s="159"/>
      <c r="GC654" s="159"/>
      <c r="GD654" s="159"/>
      <c r="GE654" s="159"/>
      <c r="GF654" s="159"/>
      <c r="GG654" s="159"/>
      <c r="GH654" s="159"/>
    </row>
    <row r="655" customFormat="false" ht="12.75" hidden="false" customHeight="false" outlineLevel="0" collapsed="false">
      <c r="A655" s="168"/>
      <c r="B655" s="149"/>
      <c r="C655" s="149"/>
      <c r="D655" s="149"/>
      <c r="E655" s="149"/>
      <c r="F655" s="149"/>
      <c r="G655" s="149"/>
      <c r="H655" s="148"/>
      <c r="I655" s="170"/>
      <c r="R655" s="148"/>
      <c r="S655" s="158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  <c r="BA655" s="159"/>
      <c r="BB655" s="159"/>
      <c r="BC655" s="159"/>
      <c r="BD655" s="159"/>
      <c r="BE655" s="159"/>
      <c r="BF655" s="159"/>
      <c r="BG655" s="159"/>
      <c r="BH655" s="159"/>
      <c r="BI655" s="159"/>
      <c r="BJ655" s="159"/>
      <c r="BK655" s="159"/>
      <c r="BL655" s="159"/>
      <c r="BM655" s="159"/>
      <c r="BN655" s="159"/>
      <c r="BO655" s="159"/>
      <c r="BP655" s="159"/>
      <c r="BQ655" s="159"/>
      <c r="BR655" s="159"/>
      <c r="BS655" s="159"/>
      <c r="BT655" s="159"/>
      <c r="BU655" s="159"/>
      <c r="BV655" s="159"/>
      <c r="BW655" s="159"/>
      <c r="BX655" s="159"/>
      <c r="BY655" s="159"/>
      <c r="BZ655" s="159"/>
      <c r="CA655" s="159"/>
      <c r="CB655" s="159"/>
      <c r="CC655" s="159"/>
      <c r="CD655" s="159"/>
      <c r="CE655" s="159"/>
      <c r="CF655" s="159"/>
      <c r="CG655" s="159"/>
      <c r="CH655" s="159"/>
      <c r="CI655" s="159"/>
      <c r="CJ655" s="159"/>
      <c r="CK655" s="159"/>
      <c r="CL655" s="159"/>
      <c r="CM655" s="159"/>
      <c r="CN655" s="159"/>
      <c r="CO655" s="159"/>
      <c r="CP655" s="159"/>
      <c r="CQ655" s="159"/>
      <c r="CR655" s="159"/>
      <c r="CS655" s="159"/>
      <c r="CT655" s="159"/>
      <c r="CU655" s="159"/>
      <c r="CV655" s="159"/>
      <c r="CW655" s="159"/>
      <c r="CX655" s="159"/>
      <c r="CY655" s="159"/>
      <c r="CZ655" s="159"/>
      <c r="DA655" s="159"/>
      <c r="DB655" s="159"/>
      <c r="DC655" s="159"/>
      <c r="DD655" s="159"/>
      <c r="DE655" s="159"/>
      <c r="DF655" s="159"/>
      <c r="DG655" s="159"/>
      <c r="DH655" s="159"/>
      <c r="DI655" s="159"/>
      <c r="DJ655" s="159"/>
      <c r="DK655" s="159"/>
      <c r="DL655" s="159"/>
      <c r="DM655" s="159"/>
      <c r="DN655" s="159"/>
      <c r="DO655" s="159"/>
      <c r="DP655" s="159"/>
      <c r="DQ655" s="159"/>
      <c r="DR655" s="159"/>
      <c r="DS655" s="159"/>
      <c r="DT655" s="159"/>
      <c r="DU655" s="159"/>
      <c r="DV655" s="159"/>
      <c r="DW655" s="159"/>
      <c r="DX655" s="159"/>
      <c r="DY655" s="159"/>
      <c r="DZ655" s="159"/>
      <c r="EA655" s="159"/>
      <c r="EB655" s="159"/>
      <c r="EC655" s="159"/>
      <c r="ED655" s="159"/>
      <c r="EE655" s="159"/>
      <c r="EF655" s="159"/>
      <c r="EG655" s="159"/>
      <c r="EH655" s="159"/>
      <c r="EI655" s="159"/>
      <c r="EJ655" s="159"/>
      <c r="EK655" s="159"/>
      <c r="EL655" s="159"/>
      <c r="EM655" s="159"/>
      <c r="EN655" s="159"/>
      <c r="EO655" s="159"/>
      <c r="EP655" s="159"/>
      <c r="EQ655" s="159"/>
      <c r="ER655" s="159"/>
      <c r="ES655" s="159"/>
      <c r="ET655" s="159"/>
      <c r="EU655" s="159"/>
      <c r="EV655" s="159"/>
      <c r="EW655" s="159"/>
      <c r="EX655" s="159"/>
      <c r="EY655" s="159"/>
      <c r="EZ655" s="159"/>
      <c r="FA655" s="159"/>
      <c r="FB655" s="159"/>
      <c r="FC655" s="159"/>
      <c r="FD655" s="159"/>
      <c r="FE655" s="159"/>
      <c r="FF655" s="159"/>
      <c r="FG655" s="159"/>
      <c r="FH655" s="159"/>
      <c r="FI655" s="159"/>
      <c r="FJ655" s="159"/>
      <c r="FK655" s="159"/>
      <c r="FL655" s="159"/>
      <c r="FM655" s="159"/>
      <c r="FN655" s="159"/>
      <c r="FO655" s="159"/>
      <c r="FP655" s="159"/>
      <c r="FQ655" s="159"/>
      <c r="FR655" s="159"/>
      <c r="FS655" s="159"/>
      <c r="FT655" s="159"/>
      <c r="FU655" s="159"/>
      <c r="FV655" s="159"/>
      <c r="FW655" s="159"/>
      <c r="FX655" s="159"/>
      <c r="FY655" s="159"/>
      <c r="FZ655" s="159"/>
      <c r="GA655" s="159"/>
      <c r="GB655" s="159"/>
      <c r="GC655" s="159"/>
      <c r="GD655" s="159"/>
      <c r="GE655" s="159"/>
      <c r="GF655" s="159"/>
      <c r="GG655" s="159"/>
      <c r="GH655" s="159"/>
    </row>
    <row r="656" customFormat="false" ht="12.75" hidden="false" customHeight="false" outlineLevel="0" collapsed="false">
      <c r="A656" s="168"/>
      <c r="B656" s="149"/>
      <c r="C656" s="149"/>
      <c r="D656" s="149"/>
      <c r="E656" s="149"/>
      <c r="F656" s="149"/>
      <c r="G656" s="149"/>
      <c r="H656" s="148"/>
      <c r="I656" s="170"/>
      <c r="R656" s="148"/>
      <c r="S656" s="158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  <c r="BA656" s="159"/>
      <c r="BB656" s="159"/>
      <c r="BC656" s="159"/>
      <c r="BD656" s="159"/>
      <c r="BE656" s="159"/>
      <c r="BF656" s="159"/>
      <c r="BG656" s="159"/>
      <c r="BH656" s="159"/>
      <c r="BI656" s="159"/>
      <c r="BJ656" s="159"/>
      <c r="BK656" s="159"/>
      <c r="BL656" s="159"/>
      <c r="BM656" s="159"/>
      <c r="BN656" s="159"/>
      <c r="BO656" s="159"/>
      <c r="BP656" s="159"/>
      <c r="BQ656" s="159"/>
      <c r="BR656" s="159"/>
      <c r="BS656" s="159"/>
      <c r="BT656" s="159"/>
      <c r="BU656" s="159"/>
      <c r="BV656" s="159"/>
      <c r="BW656" s="159"/>
      <c r="BX656" s="159"/>
      <c r="BY656" s="159"/>
      <c r="BZ656" s="159"/>
      <c r="CA656" s="159"/>
      <c r="CB656" s="159"/>
      <c r="CC656" s="159"/>
      <c r="CD656" s="159"/>
      <c r="CE656" s="159"/>
      <c r="CF656" s="159"/>
      <c r="CG656" s="159"/>
      <c r="CH656" s="159"/>
      <c r="CI656" s="159"/>
      <c r="CJ656" s="159"/>
      <c r="CK656" s="159"/>
      <c r="CL656" s="159"/>
      <c r="CM656" s="159"/>
      <c r="CN656" s="159"/>
      <c r="CO656" s="159"/>
      <c r="CP656" s="159"/>
      <c r="CQ656" s="159"/>
      <c r="CR656" s="159"/>
      <c r="CS656" s="159"/>
      <c r="CT656" s="159"/>
      <c r="CU656" s="159"/>
      <c r="CV656" s="159"/>
      <c r="CW656" s="159"/>
      <c r="CX656" s="159"/>
      <c r="CY656" s="159"/>
      <c r="CZ656" s="159"/>
      <c r="DA656" s="159"/>
      <c r="DB656" s="159"/>
      <c r="DC656" s="159"/>
      <c r="DD656" s="159"/>
      <c r="DE656" s="159"/>
      <c r="DF656" s="159"/>
      <c r="DG656" s="159"/>
      <c r="DH656" s="159"/>
      <c r="DI656" s="159"/>
      <c r="DJ656" s="159"/>
      <c r="DK656" s="159"/>
      <c r="DL656" s="159"/>
      <c r="DM656" s="159"/>
      <c r="DN656" s="159"/>
      <c r="DO656" s="159"/>
      <c r="DP656" s="159"/>
      <c r="DQ656" s="159"/>
      <c r="DR656" s="159"/>
      <c r="DS656" s="159"/>
      <c r="DT656" s="159"/>
      <c r="DU656" s="159"/>
      <c r="DV656" s="159"/>
      <c r="DW656" s="159"/>
      <c r="DX656" s="159"/>
      <c r="DY656" s="159"/>
      <c r="DZ656" s="159"/>
      <c r="EA656" s="159"/>
      <c r="EB656" s="159"/>
      <c r="EC656" s="159"/>
      <c r="ED656" s="159"/>
      <c r="EE656" s="159"/>
      <c r="EF656" s="159"/>
      <c r="EG656" s="159"/>
      <c r="EH656" s="159"/>
      <c r="EI656" s="159"/>
      <c r="EJ656" s="159"/>
      <c r="EK656" s="159"/>
      <c r="EL656" s="159"/>
      <c r="EM656" s="159"/>
      <c r="EN656" s="159"/>
      <c r="EO656" s="159"/>
      <c r="EP656" s="159"/>
      <c r="EQ656" s="159"/>
      <c r="ER656" s="159"/>
      <c r="ES656" s="159"/>
      <c r="ET656" s="159"/>
      <c r="EU656" s="159"/>
      <c r="EV656" s="159"/>
      <c r="EW656" s="159"/>
      <c r="EX656" s="159"/>
      <c r="EY656" s="159"/>
      <c r="EZ656" s="159"/>
      <c r="FA656" s="159"/>
      <c r="FB656" s="159"/>
      <c r="FC656" s="159"/>
      <c r="FD656" s="159"/>
      <c r="FE656" s="159"/>
      <c r="FF656" s="159"/>
      <c r="FG656" s="159"/>
      <c r="FH656" s="159"/>
      <c r="FI656" s="159"/>
      <c r="FJ656" s="159"/>
      <c r="FK656" s="159"/>
      <c r="FL656" s="159"/>
      <c r="FM656" s="159"/>
      <c r="FN656" s="159"/>
      <c r="FO656" s="159"/>
      <c r="FP656" s="159"/>
      <c r="FQ656" s="159"/>
      <c r="FR656" s="159"/>
      <c r="FS656" s="159"/>
      <c r="FT656" s="159"/>
      <c r="FU656" s="159"/>
      <c r="FV656" s="159"/>
      <c r="FW656" s="159"/>
      <c r="FX656" s="159"/>
      <c r="FY656" s="159"/>
      <c r="FZ656" s="159"/>
      <c r="GA656" s="159"/>
      <c r="GB656" s="159"/>
      <c r="GC656" s="159"/>
      <c r="GD656" s="159"/>
      <c r="GE656" s="159"/>
      <c r="GF656" s="159"/>
      <c r="GG656" s="159"/>
      <c r="GH656" s="159"/>
    </row>
    <row r="657" customFormat="false" ht="12.75" hidden="false" customHeight="false" outlineLevel="0" collapsed="false">
      <c r="A657" s="168"/>
      <c r="B657" s="149"/>
      <c r="C657" s="149"/>
      <c r="D657" s="149"/>
      <c r="E657" s="149"/>
      <c r="F657" s="149"/>
      <c r="G657" s="149"/>
      <c r="H657" s="148"/>
      <c r="I657" s="170"/>
      <c r="R657" s="148"/>
      <c r="S657" s="158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  <c r="BA657" s="159"/>
      <c r="BB657" s="159"/>
      <c r="BC657" s="159"/>
      <c r="BD657" s="159"/>
      <c r="BE657" s="159"/>
      <c r="BF657" s="159"/>
      <c r="BG657" s="159"/>
      <c r="BH657" s="159"/>
      <c r="BI657" s="159"/>
      <c r="BJ657" s="159"/>
      <c r="BK657" s="159"/>
      <c r="BL657" s="159"/>
      <c r="BM657" s="159"/>
      <c r="BN657" s="159"/>
      <c r="BO657" s="159"/>
      <c r="BP657" s="159"/>
      <c r="BQ657" s="159"/>
      <c r="BR657" s="159"/>
      <c r="BS657" s="159"/>
      <c r="BT657" s="159"/>
      <c r="BU657" s="159"/>
      <c r="BV657" s="159"/>
      <c r="BW657" s="159"/>
      <c r="BX657" s="159"/>
      <c r="BY657" s="159"/>
      <c r="BZ657" s="159"/>
      <c r="CA657" s="159"/>
      <c r="CB657" s="159"/>
      <c r="CC657" s="159"/>
      <c r="CD657" s="159"/>
      <c r="CE657" s="159"/>
      <c r="CF657" s="159"/>
      <c r="CG657" s="159"/>
      <c r="CH657" s="159"/>
      <c r="CI657" s="159"/>
      <c r="CJ657" s="159"/>
      <c r="CK657" s="159"/>
      <c r="CL657" s="159"/>
      <c r="CM657" s="159"/>
      <c r="CN657" s="159"/>
      <c r="CO657" s="159"/>
      <c r="CP657" s="159"/>
      <c r="CQ657" s="159"/>
      <c r="CR657" s="159"/>
      <c r="CS657" s="159"/>
      <c r="CT657" s="159"/>
      <c r="CU657" s="159"/>
      <c r="CV657" s="159"/>
      <c r="CW657" s="159"/>
      <c r="CX657" s="159"/>
      <c r="CY657" s="159"/>
      <c r="CZ657" s="159"/>
      <c r="DA657" s="159"/>
      <c r="DB657" s="159"/>
      <c r="DC657" s="159"/>
      <c r="DD657" s="159"/>
      <c r="DE657" s="159"/>
      <c r="DF657" s="159"/>
      <c r="DG657" s="159"/>
      <c r="DH657" s="159"/>
      <c r="DI657" s="159"/>
      <c r="DJ657" s="159"/>
      <c r="DK657" s="159"/>
      <c r="DL657" s="159"/>
      <c r="DM657" s="159"/>
      <c r="DN657" s="159"/>
      <c r="DO657" s="159"/>
      <c r="DP657" s="159"/>
      <c r="DQ657" s="159"/>
      <c r="DR657" s="159"/>
      <c r="DS657" s="159"/>
      <c r="DT657" s="159"/>
      <c r="DU657" s="159"/>
      <c r="DV657" s="159"/>
      <c r="DW657" s="159"/>
      <c r="DX657" s="159"/>
      <c r="DY657" s="159"/>
      <c r="DZ657" s="159"/>
      <c r="EA657" s="159"/>
      <c r="EB657" s="159"/>
      <c r="EC657" s="159"/>
      <c r="ED657" s="159"/>
      <c r="EE657" s="159"/>
      <c r="EF657" s="159"/>
      <c r="EG657" s="159"/>
      <c r="EH657" s="159"/>
      <c r="EI657" s="159"/>
      <c r="EJ657" s="159"/>
      <c r="EK657" s="159"/>
      <c r="EL657" s="159"/>
      <c r="EM657" s="159"/>
      <c r="EN657" s="159"/>
      <c r="EO657" s="159"/>
      <c r="EP657" s="159"/>
      <c r="EQ657" s="159"/>
      <c r="ER657" s="159"/>
      <c r="ES657" s="159"/>
      <c r="ET657" s="159"/>
      <c r="EU657" s="159"/>
      <c r="EV657" s="159"/>
      <c r="EW657" s="159"/>
      <c r="EX657" s="159"/>
      <c r="EY657" s="159"/>
      <c r="EZ657" s="159"/>
      <c r="FA657" s="159"/>
      <c r="FB657" s="159"/>
      <c r="FC657" s="159"/>
      <c r="FD657" s="159"/>
      <c r="FE657" s="159"/>
      <c r="FF657" s="159"/>
      <c r="FG657" s="159"/>
      <c r="FH657" s="159"/>
      <c r="FI657" s="159"/>
      <c r="FJ657" s="159"/>
      <c r="FK657" s="159"/>
      <c r="FL657" s="159"/>
      <c r="FM657" s="159"/>
      <c r="FN657" s="159"/>
      <c r="FO657" s="159"/>
      <c r="FP657" s="159"/>
      <c r="FQ657" s="159"/>
      <c r="FR657" s="159"/>
      <c r="FS657" s="159"/>
      <c r="FT657" s="159"/>
      <c r="FU657" s="159"/>
      <c r="FV657" s="159"/>
      <c r="FW657" s="159"/>
      <c r="FX657" s="159"/>
      <c r="FY657" s="159"/>
      <c r="FZ657" s="159"/>
      <c r="GA657" s="159"/>
      <c r="GB657" s="159"/>
      <c r="GC657" s="159"/>
      <c r="GD657" s="159"/>
      <c r="GE657" s="159"/>
      <c r="GF657" s="159"/>
      <c r="GG657" s="159"/>
      <c r="GH657" s="159"/>
    </row>
    <row r="658" customFormat="false" ht="12.75" hidden="false" customHeight="false" outlineLevel="0" collapsed="false">
      <c r="A658" s="168"/>
      <c r="B658" s="149"/>
      <c r="C658" s="149"/>
      <c r="D658" s="149"/>
      <c r="E658" s="149"/>
      <c r="F658" s="149"/>
      <c r="G658" s="149"/>
      <c r="H658" s="148"/>
      <c r="I658" s="170"/>
      <c r="R658" s="148"/>
      <c r="S658" s="158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  <c r="BA658" s="159"/>
      <c r="BB658" s="159"/>
      <c r="BC658" s="159"/>
      <c r="BD658" s="159"/>
      <c r="BE658" s="159"/>
      <c r="BF658" s="159"/>
      <c r="BG658" s="159"/>
      <c r="BH658" s="159"/>
      <c r="BI658" s="159"/>
      <c r="BJ658" s="159"/>
      <c r="BK658" s="159"/>
      <c r="BL658" s="159"/>
      <c r="BM658" s="159"/>
      <c r="BN658" s="159"/>
      <c r="BO658" s="159"/>
      <c r="BP658" s="159"/>
      <c r="BQ658" s="159"/>
      <c r="BR658" s="159"/>
      <c r="BS658" s="159"/>
      <c r="BT658" s="159"/>
      <c r="BU658" s="159"/>
      <c r="BV658" s="159"/>
      <c r="BW658" s="159"/>
      <c r="BX658" s="159"/>
      <c r="BY658" s="159"/>
      <c r="BZ658" s="159"/>
      <c r="CA658" s="159"/>
      <c r="CB658" s="159"/>
      <c r="CC658" s="159"/>
      <c r="CD658" s="159"/>
      <c r="CE658" s="159"/>
      <c r="CF658" s="159"/>
      <c r="CG658" s="159"/>
      <c r="CH658" s="159"/>
      <c r="CI658" s="159"/>
      <c r="CJ658" s="159"/>
      <c r="CK658" s="159"/>
      <c r="CL658" s="159"/>
      <c r="CM658" s="159"/>
      <c r="CN658" s="159"/>
      <c r="CO658" s="159"/>
      <c r="CP658" s="159"/>
      <c r="CQ658" s="159"/>
      <c r="CR658" s="159"/>
      <c r="CS658" s="159"/>
      <c r="CT658" s="159"/>
      <c r="CU658" s="159"/>
      <c r="CV658" s="159"/>
      <c r="CW658" s="159"/>
      <c r="CX658" s="159"/>
      <c r="CY658" s="159"/>
      <c r="CZ658" s="159"/>
      <c r="DA658" s="159"/>
      <c r="DB658" s="159"/>
      <c r="DC658" s="159"/>
      <c r="DD658" s="159"/>
      <c r="DE658" s="159"/>
      <c r="DF658" s="159"/>
      <c r="DG658" s="159"/>
      <c r="DH658" s="159"/>
      <c r="DI658" s="159"/>
      <c r="DJ658" s="159"/>
      <c r="DK658" s="159"/>
      <c r="DL658" s="159"/>
      <c r="DM658" s="159"/>
      <c r="DN658" s="159"/>
      <c r="DO658" s="159"/>
      <c r="DP658" s="159"/>
      <c r="DQ658" s="159"/>
      <c r="DR658" s="159"/>
      <c r="DS658" s="159"/>
      <c r="DT658" s="159"/>
      <c r="DU658" s="159"/>
      <c r="DV658" s="159"/>
      <c r="DW658" s="159"/>
      <c r="DX658" s="159"/>
      <c r="DY658" s="159"/>
      <c r="DZ658" s="159"/>
      <c r="EA658" s="159"/>
      <c r="EB658" s="159"/>
      <c r="EC658" s="159"/>
      <c r="ED658" s="159"/>
      <c r="EE658" s="159"/>
      <c r="EF658" s="159"/>
      <c r="EG658" s="159"/>
      <c r="EH658" s="159"/>
      <c r="EI658" s="159"/>
      <c r="EJ658" s="159"/>
      <c r="EK658" s="159"/>
      <c r="EL658" s="159"/>
      <c r="EM658" s="159"/>
      <c r="EN658" s="159"/>
      <c r="EO658" s="159"/>
      <c r="EP658" s="159"/>
      <c r="EQ658" s="159"/>
      <c r="ER658" s="159"/>
      <c r="ES658" s="159"/>
      <c r="ET658" s="159"/>
      <c r="EU658" s="159"/>
      <c r="EV658" s="159"/>
      <c r="EW658" s="159"/>
      <c r="EX658" s="159"/>
      <c r="EY658" s="159"/>
      <c r="EZ658" s="159"/>
      <c r="FA658" s="159"/>
      <c r="FB658" s="159"/>
      <c r="FC658" s="159"/>
      <c r="FD658" s="159"/>
      <c r="FE658" s="159"/>
      <c r="FF658" s="159"/>
      <c r="FG658" s="159"/>
      <c r="FH658" s="159"/>
      <c r="FI658" s="159"/>
      <c r="FJ658" s="159"/>
      <c r="FK658" s="159"/>
      <c r="FL658" s="159"/>
      <c r="FM658" s="159"/>
      <c r="FN658" s="159"/>
      <c r="FO658" s="159"/>
      <c r="FP658" s="159"/>
      <c r="FQ658" s="159"/>
      <c r="FR658" s="159"/>
      <c r="FS658" s="159"/>
      <c r="FT658" s="159"/>
      <c r="FU658" s="159"/>
      <c r="FV658" s="159"/>
      <c r="FW658" s="159"/>
      <c r="FX658" s="159"/>
      <c r="FY658" s="159"/>
      <c r="FZ658" s="159"/>
      <c r="GA658" s="159"/>
      <c r="GB658" s="159"/>
      <c r="GC658" s="159"/>
      <c r="GD658" s="159"/>
      <c r="GE658" s="159"/>
      <c r="GF658" s="159"/>
      <c r="GG658" s="159"/>
      <c r="GH658" s="159"/>
    </row>
    <row r="659" customFormat="false" ht="12.75" hidden="false" customHeight="false" outlineLevel="0" collapsed="false">
      <c r="A659" s="168"/>
      <c r="B659" s="149"/>
      <c r="C659" s="149"/>
      <c r="D659" s="149"/>
      <c r="E659" s="149"/>
      <c r="F659" s="149"/>
      <c r="G659" s="149"/>
      <c r="H659" s="148"/>
      <c r="I659" s="170"/>
      <c r="R659" s="148"/>
      <c r="S659" s="158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  <c r="BA659" s="159"/>
      <c r="BB659" s="159"/>
      <c r="BC659" s="159"/>
      <c r="BD659" s="159"/>
      <c r="BE659" s="159"/>
      <c r="BF659" s="159"/>
      <c r="BG659" s="159"/>
      <c r="BH659" s="159"/>
      <c r="BI659" s="159"/>
      <c r="BJ659" s="159"/>
      <c r="BK659" s="159"/>
      <c r="BL659" s="159"/>
      <c r="BM659" s="159"/>
      <c r="BN659" s="159"/>
      <c r="BO659" s="159"/>
      <c r="BP659" s="159"/>
      <c r="BQ659" s="159"/>
      <c r="BR659" s="159"/>
      <c r="BS659" s="159"/>
      <c r="BT659" s="159"/>
      <c r="BU659" s="159"/>
      <c r="BV659" s="159"/>
      <c r="BW659" s="159"/>
      <c r="BX659" s="159"/>
      <c r="BY659" s="159"/>
      <c r="BZ659" s="159"/>
      <c r="CA659" s="159"/>
      <c r="CB659" s="159"/>
      <c r="CC659" s="159"/>
      <c r="CD659" s="159"/>
      <c r="CE659" s="159"/>
      <c r="CF659" s="159"/>
      <c r="CG659" s="159"/>
      <c r="CH659" s="159"/>
      <c r="CI659" s="159"/>
      <c r="CJ659" s="159"/>
      <c r="CK659" s="159"/>
      <c r="CL659" s="159"/>
      <c r="CM659" s="159"/>
      <c r="CN659" s="159"/>
      <c r="CO659" s="159"/>
      <c r="CP659" s="159"/>
      <c r="CQ659" s="159"/>
      <c r="CR659" s="159"/>
      <c r="CS659" s="159"/>
      <c r="CT659" s="159"/>
      <c r="CU659" s="159"/>
      <c r="CV659" s="159"/>
      <c r="CW659" s="159"/>
      <c r="CX659" s="159"/>
      <c r="CY659" s="159"/>
      <c r="CZ659" s="159"/>
      <c r="DA659" s="159"/>
      <c r="DB659" s="159"/>
      <c r="DC659" s="159"/>
      <c r="DD659" s="159"/>
      <c r="DE659" s="159"/>
      <c r="DF659" s="159"/>
      <c r="DG659" s="159"/>
      <c r="DH659" s="159"/>
      <c r="DI659" s="159"/>
      <c r="DJ659" s="159"/>
      <c r="DK659" s="159"/>
      <c r="DL659" s="159"/>
      <c r="DM659" s="159"/>
      <c r="DN659" s="159"/>
      <c r="DO659" s="159"/>
      <c r="DP659" s="159"/>
      <c r="DQ659" s="159"/>
      <c r="DR659" s="159"/>
      <c r="DS659" s="159"/>
      <c r="DT659" s="159"/>
      <c r="DU659" s="159"/>
      <c r="DV659" s="159"/>
      <c r="DW659" s="159"/>
      <c r="DX659" s="159"/>
      <c r="DY659" s="159"/>
      <c r="DZ659" s="159"/>
      <c r="EA659" s="159"/>
      <c r="EB659" s="159"/>
      <c r="EC659" s="159"/>
      <c r="ED659" s="159"/>
      <c r="EE659" s="159"/>
      <c r="EF659" s="159"/>
      <c r="EG659" s="159"/>
      <c r="EH659" s="159"/>
      <c r="EI659" s="159"/>
      <c r="EJ659" s="159"/>
      <c r="EK659" s="159"/>
      <c r="EL659" s="159"/>
      <c r="EM659" s="159"/>
      <c r="EN659" s="159"/>
      <c r="EO659" s="159"/>
      <c r="EP659" s="159"/>
      <c r="EQ659" s="159"/>
      <c r="ER659" s="159"/>
      <c r="ES659" s="159"/>
      <c r="ET659" s="159"/>
      <c r="EU659" s="159"/>
      <c r="EV659" s="159"/>
      <c r="EW659" s="159"/>
      <c r="EX659" s="159"/>
      <c r="EY659" s="159"/>
      <c r="EZ659" s="159"/>
      <c r="FA659" s="159"/>
      <c r="FB659" s="159"/>
      <c r="FC659" s="159"/>
      <c r="FD659" s="159"/>
      <c r="FE659" s="159"/>
      <c r="FF659" s="159"/>
      <c r="FG659" s="159"/>
      <c r="FH659" s="159"/>
      <c r="FI659" s="159"/>
      <c r="FJ659" s="159"/>
      <c r="FK659" s="159"/>
      <c r="FL659" s="159"/>
      <c r="FM659" s="159"/>
      <c r="FN659" s="159"/>
      <c r="FO659" s="159"/>
      <c r="FP659" s="159"/>
      <c r="FQ659" s="159"/>
      <c r="FR659" s="159"/>
      <c r="FS659" s="159"/>
      <c r="FT659" s="159"/>
      <c r="FU659" s="159"/>
      <c r="FV659" s="159"/>
      <c r="FW659" s="159"/>
      <c r="FX659" s="159"/>
      <c r="FY659" s="159"/>
      <c r="FZ659" s="159"/>
      <c r="GA659" s="159"/>
      <c r="GB659" s="159"/>
      <c r="GC659" s="159"/>
      <c r="GD659" s="159"/>
      <c r="GE659" s="159"/>
      <c r="GF659" s="159"/>
      <c r="GG659" s="159"/>
      <c r="GH659" s="159"/>
    </row>
    <row r="660" customFormat="false" ht="12.75" hidden="false" customHeight="false" outlineLevel="0" collapsed="false">
      <c r="A660" s="168"/>
      <c r="B660" s="149"/>
      <c r="C660" s="149"/>
      <c r="D660" s="149"/>
      <c r="E660" s="149"/>
      <c r="F660" s="149"/>
      <c r="G660" s="149"/>
      <c r="H660" s="148"/>
      <c r="I660" s="170"/>
      <c r="R660" s="148"/>
      <c r="S660" s="158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  <c r="BA660" s="159"/>
      <c r="BB660" s="159"/>
      <c r="BC660" s="159"/>
      <c r="BD660" s="159"/>
      <c r="BE660" s="159"/>
      <c r="BF660" s="159"/>
      <c r="BG660" s="159"/>
      <c r="BH660" s="159"/>
      <c r="BI660" s="159"/>
      <c r="BJ660" s="159"/>
      <c r="BK660" s="159"/>
      <c r="BL660" s="159"/>
      <c r="BM660" s="159"/>
      <c r="BN660" s="159"/>
      <c r="BO660" s="159"/>
      <c r="BP660" s="159"/>
      <c r="BQ660" s="159"/>
      <c r="BR660" s="159"/>
      <c r="BS660" s="159"/>
      <c r="BT660" s="159"/>
      <c r="BU660" s="159"/>
      <c r="BV660" s="159"/>
      <c r="BW660" s="159"/>
      <c r="BX660" s="159"/>
      <c r="BY660" s="159"/>
      <c r="BZ660" s="159"/>
      <c r="CA660" s="159"/>
      <c r="CB660" s="159"/>
      <c r="CC660" s="159"/>
      <c r="CD660" s="159"/>
      <c r="CE660" s="159"/>
      <c r="CF660" s="159"/>
      <c r="CG660" s="159"/>
      <c r="CH660" s="159"/>
      <c r="CI660" s="159"/>
      <c r="CJ660" s="159"/>
      <c r="CK660" s="159"/>
      <c r="CL660" s="159"/>
      <c r="CM660" s="159"/>
      <c r="CN660" s="159"/>
      <c r="CO660" s="159"/>
      <c r="CP660" s="159"/>
      <c r="CQ660" s="159"/>
      <c r="CR660" s="159"/>
      <c r="CS660" s="159"/>
      <c r="CT660" s="159"/>
      <c r="CU660" s="159"/>
      <c r="CV660" s="159"/>
      <c r="CW660" s="159"/>
      <c r="CX660" s="159"/>
      <c r="CY660" s="159"/>
      <c r="CZ660" s="159"/>
      <c r="DA660" s="159"/>
      <c r="DB660" s="159"/>
      <c r="DC660" s="159"/>
      <c r="DD660" s="159"/>
      <c r="DE660" s="159"/>
      <c r="DF660" s="159"/>
      <c r="DG660" s="159"/>
      <c r="DH660" s="159"/>
      <c r="DI660" s="159"/>
      <c r="DJ660" s="159"/>
      <c r="DK660" s="159"/>
      <c r="DL660" s="159"/>
      <c r="DM660" s="159"/>
      <c r="DN660" s="159"/>
      <c r="DO660" s="159"/>
      <c r="DP660" s="159"/>
      <c r="DQ660" s="159"/>
      <c r="DR660" s="159"/>
      <c r="DS660" s="159"/>
      <c r="DT660" s="159"/>
      <c r="DU660" s="159"/>
      <c r="DV660" s="159"/>
      <c r="DW660" s="159"/>
      <c r="DX660" s="159"/>
      <c r="DY660" s="159"/>
      <c r="DZ660" s="159"/>
      <c r="EA660" s="159"/>
      <c r="EB660" s="159"/>
      <c r="EC660" s="159"/>
      <c r="ED660" s="159"/>
      <c r="EE660" s="159"/>
      <c r="EF660" s="159"/>
      <c r="EG660" s="159"/>
      <c r="EH660" s="159"/>
      <c r="EI660" s="159"/>
      <c r="EJ660" s="159"/>
      <c r="EK660" s="159"/>
      <c r="EL660" s="159"/>
      <c r="EM660" s="159"/>
      <c r="EN660" s="159"/>
      <c r="EO660" s="159"/>
      <c r="EP660" s="159"/>
      <c r="EQ660" s="159"/>
      <c r="ER660" s="159"/>
      <c r="ES660" s="159"/>
      <c r="ET660" s="159"/>
      <c r="EU660" s="159"/>
      <c r="EV660" s="159"/>
      <c r="EW660" s="159"/>
      <c r="EX660" s="159"/>
      <c r="EY660" s="159"/>
      <c r="EZ660" s="159"/>
      <c r="FA660" s="159"/>
      <c r="FB660" s="159"/>
      <c r="FC660" s="159"/>
      <c r="FD660" s="159"/>
      <c r="FE660" s="159"/>
      <c r="FF660" s="159"/>
      <c r="FG660" s="159"/>
      <c r="FH660" s="159"/>
      <c r="FI660" s="159"/>
      <c r="FJ660" s="159"/>
      <c r="FK660" s="159"/>
      <c r="FL660" s="159"/>
      <c r="FM660" s="159"/>
      <c r="FN660" s="159"/>
      <c r="FO660" s="159"/>
      <c r="FP660" s="159"/>
      <c r="FQ660" s="159"/>
      <c r="FR660" s="159"/>
      <c r="FS660" s="159"/>
      <c r="FT660" s="159"/>
      <c r="FU660" s="159"/>
      <c r="FV660" s="159"/>
      <c r="FW660" s="159"/>
      <c r="FX660" s="159"/>
      <c r="FY660" s="159"/>
      <c r="FZ660" s="159"/>
      <c r="GA660" s="159"/>
      <c r="GB660" s="159"/>
      <c r="GC660" s="159"/>
      <c r="GD660" s="159"/>
      <c r="GE660" s="159"/>
      <c r="GF660" s="159"/>
      <c r="GG660" s="159"/>
      <c r="GH660" s="159"/>
    </row>
    <row r="661" customFormat="false" ht="12.75" hidden="false" customHeight="false" outlineLevel="0" collapsed="false">
      <c r="A661" s="168"/>
      <c r="B661" s="149"/>
      <c r="C661" s="149"/>
      <c r="D661" s="149"/>
      <c r="E661" s="149"/>
      <c r="F661" s="149"/>
      <c r="G661" s="149"/>
      <c r="H661" s="148"/>
      <c r="I661" s="170"/>
      <c r="R661" s="148"/>
      <c r="S661" s="158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  <c r="BA661" s="159"/>
      <c r="BB661" s="159"/>
      <c r="BC661" s="159"/>
      <c r="BD661" s="159"/>
      <c r="BE661" s="159"/>
      <c r="BF661" s="159"/>
      <c r="BG661" s="159"/>
      <c r="BH661" s="159"/>
      <c r="BI661" s="159"/>
      <c r="BJ661" s="159"/>
      <c r="BK661" s="159"/>
      <c r="BL661" s="159"/>
      <c r="BM661" s="159"/>
      <c r="BN661" s="159"/>
      <c r="BO661" s="159"/>
      <c r="BP661" s="159"/>
      <c r="BQ661" s="159"/>
      <c r="BR661" s="159"/>
      <c r="BS661" s="159"/>
      <c r="BT661" s="159"/>
      <c r="BU661" s="159"/>
      <c r="BV661" s="159"/>
      <c r="BW661" s="159"/>
      <c r="BX661" s="159"/>
      <c r="BY661" s="159"/>
      <c r="BZ661" s="159"/>
      <c r="CA661" s="159"/>
      <c r="CB661" s="159"/>
      <c r="CC661" s="159"/>
      <c r="CD661" s="159"/>
      <c r="CE661" s="159"/>
      <c r="CF661" s="159"/>
      <c r="CG661" s="159"/>
      <c r="CH661" s="159"/>
      <c r="CI661" s="159"/>
      <c r="CJ661" s="159"/>
      <c r="CK661" s="159"/>
      <c r="CL661" s="159"/>
      <c r="CM661" s="159"/>
      <c r="CN661" s="159"/>
      <c r="CO661" s="159"/>
      <c r="CP661" s="159"/>
      <c r="CQ661" s="159"/>
      <c r="CR661" s="159"/>
      <c r="CS661" s="159"/>
      <c r="CT661" s="159"/>
      <c r="CU661" s="159"/>
      <c r="CV661" s="159"/>
      <c r="CW661" s="159"/>
      <c r="CX661" s="159"/>
      <c r="CY661" s="159"/>
      <c r="CZ661" s="159"/>
      <c r="DA661" s="159"/>
      <c r="DB661" s="159"/>
      <c r="DC661" s="159"/>
      <c r="DD661" s="159"/>
      <c r="DE661" s="159"/>
      <c r="DF661" s="159"/>
      <c r="DG661" s="159"/>
      <c r="DH661" s="159"/>
      <c r="DI661" s="159"/>
      <c r="DJ661" s="159"/>
      <c r="DK661" s="159"/>
      <c r="DL661" s="159"/>
      <c r="DM661" s="159"/>
      <c r="DN661" s="159"/>
      <c r="DO661" s="159"/>
      <c r="DP661" s="159"/>
      <c r="DQ661" s="159"/>
      <c r="DR661" s="159"/>
      <c r="DS661" s="159"/>
      <c r="DT661" s="159"/>
      <c r="DU661" s="159"/>
      <c r="DV661" s="159"/>
      <c r="DW661" s="159"/>
      <c r="DX661" s="159"/>
      <c r="DY661" s="159"/>
      <c r="DZ661" s="159"/>
      <c r="EA661" s="159"/>
      <c r="EB661" s="159"/>
      <c r="EC661" s="159"/>
      <c r="ED661" s="159"/>
      <c r="EE661" s="159"/>
      <c r="EF661" s="159"/>
      <c r="EG661" s="159"/>
      <c r="EH661" s="159"/>
      <c r="EI661" s="159"/>
      <c r="EJ661" s="159"/>
      <c r="EK661" s="159"/>
      <c r="EL661" s="159"/>
      <c r="EM661" s="159"/>
      <c r="EN661" s="159"/>
      <c r="EO661" s="159"/>
      <c r="EP661" s="159"/>
      <c r="EQ661" s="159"/>
      <c r="ER661" s="159"/>
      <c r="ES661" s="159"/>
      <c r="ET661" s="159"/>
      <c r="EU661" s="159"/>
      <c r="EV661" s="159"/>
      <c r="EW661" s="159"/>
      <c r="EX661" s="159"/>
      <c r="EY661" s="159"/>
      <c r="EZ661" s="159"/>
      <c r="FA661" s="159"/>
      <c r="FB661" s="159"/>
      <c r="FC661" s="159"/>
      <c r="FD661" s="159"/>
      <c r="FE661" s="159"/>
      <c r="FF661" s="159"/>
      <c r="FG661" s="159"/>
      <c r="FH661" s="159"/>
      <c r="FI661" s="159"/>
      <c r="FJ661" s="159"/>
      <c r="FK661" s="159"/>
      <c r="FL661" s="159"/>
      <c r="FM661" s="159"/>
      <c r="FN661" s="159"/>
      <c r="FO661" s="159"/>
      <c r="FP661" s="159"/>
      <c r="FQ661" s="159"/>
      <c r="FR661" s="159"/>
      <c r="FS661" s="159"/>
      <c r="FT661" s="159"/>
      <c r="FU661" s="159"/>
      <c r="FV661" s="159"/>
      <c r="FW661" s="159"/>
      <c r="FX661" s="159"/>
      <c r="FY661" s="159"/>
      <c r="FZ661" s="159"/>
      <c r="GA661" s="159"/>
      <c r="GB661" s="159"/>
      <c r="GC661" s="159"/>
      <c r="GD661" s="159"/>
      <c r="GE661" s="159"/>
      <c r="GF661" s="159"/>
      <c r="GG661" s="159"/>
      <c r="GH661" s="159"/>
    </row>
    <row r="662" customFormat="false" ht="12.75" hidden="false" customHeight="false" outlineLevel="0" collapsed="false">
      <c r="A662" s="168"/>
      <c r="B662" s="149"/>
      <c r="C662" s="149"/>
      <c r="D662" s="149"/>
      <c r="E662" s="149"/>
      <c r="F662" s="149"/>
      <c r="G662" s="149"/>
      <c r="H662" s="148"/>
      <c r="I662" s="170"/>
      <c r="R662" s="148"/>
      <c r="S662" s="158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  <c r="BA662" s="159"/>
      <c r="BB662" s="159"/>
      <c r="BC662" s="159"/>
      <c r="BD662" s="159"/>
      <c r="BE662" s="159"/>
      <c r="BF662" s="159"/>
      <c r="BG662" s="159"/>
      <c r="BH662" s="159"/>
      <c r="BI662" s="159"/>
      <c r="BJ662" s="159"/>
      <c r="BK662" s="159"/>
      <c r="BL662" s="159"/>
      <c r="BM662" s="159"/>
      <c r="BN662" s="159"/>
      <c r="BO662" s="159"/>
      <c r="BP662" s="159"/>
      <c r="BQ662" s="159"/>
      <c r="BR662" s="159"/>
      <c r="BS662" s="159"/>
      <c r="BT662" s="159"/>
      <c r="BU662" s="159"/>
      <c r="BV662" s="159"/>
      <c r="BW662" s="159"/>
      <c r="BX662" s="159"/>
      <c r="BY662" s="159"/>
      <c r="BZ662" s="159"/>
      <c r="CA662" s="159"/>
      <c r="CB662" s="159"/>
      <c r="CC662" s="159"/>
      <c r="CD662" s="159"/>
      <c r="CE662" s="159"/>
      <c r="CF662" s="159"/>
      <c r="CG662" s="159"/>
      <c r="CH662" s="159"/>
      <c r="CI662" s="159"/>
      <c r="CJ662" s="159"/>
      <c r="CK662" s="159"/>
      <c r="CL662" s="159"/>
      <c r="CM662" s="159"/>
      <c r="CN662" s="159"/>
      <c r="CO662" s="159"/>
      <c r="CP662" s="159"/>
      <c r="CQ662" s="159"/>
      <c r="CR662" s="159"/>
      <c r="CS662" s="159"/>
      <c r="CT662" s="159"/>
      <c r="CU662" s="159"/>
      <c r="CV662" s="159"/>
      <c r="CW662" s="159"/>
      <c r="CX662" s="159"/>
      <c r="CY662" s="159"/>
      <c r="CZ662" s="159"/>
      <c r="DA662" s="159"/>
      <c r="DB662" s="159"/>
      <c r="DC662" s="159"/>
      <c r="DD662" s="159"/>
      <c r="DE662" s="159"/>
      <c r="DF662" s="159"/>
      <c r="DG662" s="159"/>
      <c r="DH662" s="159"/>
      <c r="DI662" s="159"/>
      <c r="DJ662" s="159"/>
      <c r="DK662" s="159"/>
      <c r="DL662" s="159"/>
      <c r="DM662" s="159"/>
      <c r="DN662" s="159"/>
      <c r="DO662" s="159"/>
      <c r="DP662" s="159"/>
      <c r="DQ662" s="159"/>
      <c r="DR662" s="159"/>
      <c r="DS662" s="159"/>
      <c r="DT662" s="159"/>
      <c r="DU662" s="159"/>
      <c r="DV662" s="159"/>
      <c r="DW662" s="159"/>
      <c r="DX662" s="159"/>
      <c r="DY662" s="159"/>
      <c r="DZ662" s="159"/>
      <c r="EA662" s="159"/>
      <c r="EB662" s="159"/>
      <c r="EC662" s="159"/>
      <c r="ED662" s="159"/>
      <c r="EE662" s="159"/>
      <c r="EF662" s="159"/>
      <c r="EG662" s="159"/>
      <c r="EH662" s="159"/>
      <c r="EI662" s="159"/>
      <c r="EJ662" s="159"/>
      <c r="EK662" s="159"/>
      <c r="EL662" s="159"/>
      <c r="EM662" s="159"/>
      <c r="EN662" s="159"/>
      <c r="EO662" s="159"/>
      <c r="EP662" s="159"/>
      <c r="EQ662" s="159"/>
      <c r="ER662" s="159"/>
      <c r="ES662" s="159"/>
      <c r="ET662" s="159"/>
      <c r="EU662" s="159"/>
      <c r="EV662" s="159"/>
      <c r="EW662" s="159"/>
      <c r="EX662" s="159"/>
      <c r="EY662" s="159"/>
      <c r="EZ662" s="159"/>
      <c r="FA662" s="159"/>
      <c r="FB662" s="159"/>
      <c r="FC662" s="159"/>
      <c r="FD662" s="159"/>
      <c r="FE662" s="159"/>
      <c r="FF662" s="159"/>
      <c r="FG662" s="159"/>
      <c r="FH662" s="159"/>
      <c r="FI662" s="159"/>
      <c r="FJ662" s="159"/>
      <c r="FK662" s="159"/>
      <c r="FL662" s="159"/>
      <c r="FM662" s="159"/>
      <c r="FN662" s="159"/>
      <c r="FO662" s="159"/>
      <c r="FP662" s="159"/>
      <c r="FQ662" s="159"/>
      <c r="FR662" s="159"/>
      <c r="FS662" s="159"/>
      <c r="FT662" s="159"/>
      <c r="FU662" s="159"/>
      <c r="FV662" s="159"/>
      <c r="FW662" s="159"/>
      <c r="FX662" s="159"/>
      <c r="FY662" s="159"/>
      <c r="FZ662" s="159"/>
      <c r="GA662" s="159"/>
      <c r="GB662" s="159"/>
      <c r="GC662" s="159"/>
      <c r="GD662" s="159"/>
      <c r="GE662" s="159"/>
      <c r="GF662" s="159"/>
      <c r="GG662" s="159"/>
      <c r="GH662" s="159"/>
    </row>
    <row r="663" customFormat="false" ht="12.75" hidden="false" customHeight="false" outlineLevel="0" collapsed="false">
      <c r="A663" s="168"/>
      <c r="B663" s="149"/>
      <c r="C663" s="149"/>
      <c r="D663" s="149"/>
      <c r="E663" s="149"/>
      <c r="F663" s="149"/>
      <c r="G663" s="149"/>
      <c r="H663" s="148"/>
      <c r="I663" s="170"/>
      <c r="R663" s="148"/>
      <c r="S663" s="158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  <c r="BA663" s="159"/>
      <c r="BB663" s="159"/>
      <c r="BC663" s="159"/>
      <c r="BD663" s="159"/>
      <c r="BE663" s="159"/>
      <c r="BF663" s="159"/>
      <c r="BG663" s="159"/>
      <c r="BH663" s="159"/>
      <c r="BI663" s="159"/>
      <c r="BJ663" s="159"/>
      <c r="BK663" s="159"/>
      <c r="BL663" s="159"/>
      <c r="BM663" s="159"/>
      <c r="BN663" s="159"/>
      <c r="BO663" s="159"/>
      <c r="BP663" s="159"/>
      <c r="BQ663" s="159"/>
      <c r="BR663" s="159"/>
      <c r="BS663" s="159"/>
      <c r="BT663" s="159"/>
      <c r="BU663" s="159"/>
      <c r="BV663" s="159"/>
      <c r="BW663" s="159"/>
      <c r="BX663" s="159"/>
      <c r="BY663" s="159"/>
      <c r="BZ663" s="159"/>
      <c r="CA663" s="159"/>
      <c r="CB663" s="159"/>
      <c r="CC663" s="159"/>
      <c r="CD663" s="159"/>
      <c r="CE663" s="159"/>
      <c r="CF663" s="159"/>
      <c r="CG663" s="159"/>
      <c r="CH663" s="159"/>
      <c r="CI663" s="159"/>
      <c r="CJ663" s="159"/>
      <c r="CK663" s="159"/>
      <c r="CL663" s="159"/>
      <c r="CM663" s="159"/>
      <c r="CN663" s="159"/>
      <c r="CO663" s="159"/>
      <c r="CP663" s="159"/>
      <c r="CQ663" s="159"/>
      <c r="CR663" s="159"/>
      <c r="CS663" s="159"/>
      <c r="CT663" s="159"/>
      <c r="CU663" s="159"/>
      <c r="CV663" s="159"/>
      <c r="CW663" s="159"/>
      <c r="CX663" s="159"/>
      <c r="CY663" s="159"/>
      <c r="CZ663" s="159"/>
      <c r="DA663" s="159"/>
      <c r="DB663" s="159"/>
      <c r="DC663" s="159"/>
      <c r="DD663" s="159"/>
      <c r="DE663" s="159"/>
      <c r="DF663" s="159"/>
      <c r="DG663" s="159"/>
      <c r="DH663" s="159"/>
      <c r="DI663" s="159"/>
      <c r="DJ663" s="159"/>
      <c r="DK663" s="159"/>
      <c r="DL663" s="159"/>
      <c r="DM663" s="159"/>
      <c r="DN663" s="159"/>
      <c r="DO663" s="159"/>
      <c r="DP663" s="159"/>
      <c r="DQ663" s="159"/>
      <c r="DR663" s="159"/>
      <c r="DS663" s="159"/>
      <c r="DT663" s="159"/>
      <c r="DU663" s="159"/>
      <c r="DV663" s="159"/>
      <c r="DW663" s="159"/>
      <c r="DX663" s="159"/>
      <c r="DY663" s="159"/>
      <c r="DZ663" s="159"/>
      <c r="EA663" s="159"/>
      <c r="EB663" s="159"/>
      <c r="EC663" s="159"/>
      <c r="ED663" s="159"/>
      <c r="EE663" s="159"/>
      <c r="EF663" s="159"/>
      <c r="EG663" s="159"/>
      <c r="EH663" s="159"/>
      <c r="EI663" s="159"/>
      <c r="EJ663" s="159"/>
      <c r="EK663" s="159"/>
      <c r="EL663" s="159"/>
      <c r="EM663" s="159"/>
      <c r="EN663" s="159"/>
      <c r="EO663" s="159"/>
      <c r="EP663" s="159"/>
      <c r="EQ663" s="159"/>
      <c r="ER663" s="159"/>
      <c r="ES663" s="159"/>
      <c r="ET663" s="159"/>
      <c r="EU663" s="159"/>
      <c r="EV663" s="159"/>
      <c r="EW663" s="159"/>
      <c r="EX663" s="159"/>
      <c r="EY663" s="159"/>
      <c r="EZ663" s="159"/>
      <c r="FA663" s="159"/>
      <c r="FB663" s="159"/>
      <c r="FC663" s="159"/>
      <c r="FD663" s="159"/>
      <c r="FE663" s="159"/>
      <c r="FF663" s="159"/>
      <c r="FG663" s="159"/>
      <c r="FH663" s="159"/>
      <c r="FI663" s="159"/>
      <c r="FJ663" s="159"/>
      <c r="FK663" s="159"/>
      <c r="FL663" s="159"/>
      <c r="FM663" s="159"/>
      <c r="FN663" s="159"/>
      <c r="FO663" s="159"/>
      <c r="FP663" s="159"/>
      <c r="FQ663" s="159"/>
      <c r="FR663" s="159"/>
      <c r="FS663" s="159"/>
      <c r="FT663" s="159"/>
      <c r="FU663" s="159"/>
      <c r="FV663" s="159"/>
      <c r="FW663" s="159"/>
      <c r="FX663" s="159"/>
      <c r="FY663" s="159"/>
      <c r="FZ663" s="159"/>
      <c r="GA663" s="159"/>
      <c r="GB663" s="159"/>
      <c r="GC663" s="159"/>
      <c r="GD663" s="159"/>
      <c r="GE663" s="159"/>
      <c r="GF663" s="159"/>
      <c r="GG663" s="159"/>
      <c r="GH663" s="159"/>
    </row>
    <row r="664" customFormat="false" ht="12.75" hidden="false" customHeight="false" outlineLevel="0" collapsed="false">
      <c r="A664" s="168"/>
      <c r="B664" s="149"/>
      <c r="C664" s="149"/>
      <c r="D664" s="149"/>
      <c r="E664" s="149"/>
      <c r="F664" s="149"/>
      <c r="G664" s="149"/>
      <c r="H664" s="148"/>
      <c r="I664" s="170"/>
      <c r="R664" s="148"/>
      <c r="S664" s="158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  <c r="BA664" s="159"/>
      <c r="BB664" s="159"/>
      <c r="BC664" s="159"/>
      <c r="BD664" s="159"/>
      <c r="BE664" s="159"/>
      <c r="BF664" s="159"/>
      <c r="BG664" s="159"/>
      <c r="BH664" s="159"/>
      <c r="BI664" s="159"/>
      <c r="BJ664" s="159"/>
      <c r="BK664" s="159"/>
      <c r="BL664" s="159"/>
      <c r="BM664" s="159"/>
      <c r="BN664" s="159"/>
      <c r="BO664" s="159"/>
      <c r="BP664" s="159"/>
      <c r="BQ664" s="159"/>
      <c r="BR664" s="159"/>
      <c r="BS664" s="159"/>
      <c r="BT664" s="159"/>
      <c r="BU664" s="159"/>
      <c r="BV664" s="159"/>
      <c r="BW664" s="159"/>
      <c r="BX664" s="159"/>
      <c r="BY664" s="159"/>
      <c r="BZ664" s="159"/>
      <c r="CA664" s="159"/>
      <c r="CB664" s="159"/>
      <c r="CC664" s="159"/>
      <c r="CD664" s="159"/>
      <c r="CE664" s="159"/>
      <c r="CF664" s="159"/>
      <c r="CG664" s="159"/>
      <c r="CH664" s="159"/>
      <c r="CI664" s="159"/>
      <c r="CJ664" s="159"/>
      <c r="CK664" s="159"/>
      <c r="CL664" s="159"/>
      <c r="CM664" s="159"/>
      <c r="CN664" s="159"/>
      <c r="CO664" s="159"/>
      <c r="CP664" s="159"/>
      <c r="CQ664" s="159"/>
      <c r="CR664" s="159"/>
      <c r="CS664" s="159"/>
      <c r="CT664" s="159"/>
      <c r="CU664" s="159"/>
      <c r="CV664" s="159"/>
      <c r="CW664" s="159"/>
      <c r="CX664" s="159"/>
      <c r="CY664" s="159"/>
      <c r="CZ664" s="159"/>
      <c r="DA664" s="159"/>
      <c r="DB664" s="159"/>
      <c r="DC664" s="159"/>
      <c r="DD664" s="159"/>
      <c r="DE664" s="159"/>
      <c r="DF664" s="159"/>
      <c r="DG664" s="159"/>
      <c r="DH664" s="159"/>
      <c r="DI664" s="159"/>
      <c r="DJ664" s="159"/>
      <c r="DK664" s="159"/>
      <c r="DL664" s="159"/>
      <c r="DM664" s="159"/>
      <c r="DN664" s="159"/>
      <c r="DO664" s="159"/>
      <c r="DP664" s="159"/>
      <c r="DQ664" s="159"/>
      <c r="DR664" s="159"/>
      <c r="DS664" s="159"/>
      <c r="DT664" s="159"/>
      <c r="DU664" s="159"/>
      <c r="DV664" s="159"/>
      <c r="DW664" s="159"/>
      <c r="DX664" s="159"/>
      <c r="DY664" s="159"/>
      <c r="DZ664" s="159"/>
      <c r="EA664" s="159"/>
      <c r="EB664" s="159"/>
      <c r="EC664" s="159"/>
      <c r="ED664" s="159"/>
      <c r="EE664" s="159"/>
      <c r="EF664" s="159"/>
      <c r="EG664" s="159"/>
      <c r="EH664" s="159"/>
      <c r="EI664" s="159"/>
      <c r="EJ664" s="159"/>
      <c r="EK664" s="159"/>
      <c r="EL664" s="159"/>
      <c r="EM664" s="159"/>
      <c r="EN664" s="159"/>
      <c r="EO664" s="159"/>
      <c r="EP664" s="159"/>
      <c r="EQ664" s="159"/>
      <c r="ER664" s="159"/>
      <c r="ES664" s="159"/>
      <c r="ET664" s="159"/>
      <c r="EU664" s="159"/>
      <c r="EV664" s="159"/>
      <c r="EW664" s="159"/>
      <c r="EX664" s="159"/>
      <c r="EY664" s="159"/>
      <c r="EZ664" s="159"/>
      <c r="FA664" s="159"/>
      <c r="FB664" s="159"/>
      <c r="FC664" s="159"/>
      <c r="FD664" s="159"/>
      <c r="FE664" s="159"/>
      <c r="FF664" s="159"/>
      <c r="FG664" s="159"/>
      <c r="FH664" s="159"/>
      <c r="FI664" s="159"/>
      <c r="FJ664" s="159"/>
      <c r="FK664" s="159"/>
      <c r="FL664" s="159"/>
      <c r="FM664" s="159"/>
      <c r="FN664" s="159"/>
      <c r="FO664" s="159"/>
      <c r="FP664" s="159"/>
      <c r="FQ664" s="159"/>
      <c r="FR664" s="159"/>
      <c r="FS664" s="159"/>
      <c r="FT664" s="159"/>
      <c r="FU664" s="159"/>
      <c r="FV664" s="159"/>
      <c r="FW664" s="159"/>
      <c r="FX664" s="159"/>
      <c r="FY664" s="159"/>
      <c r="FZ664" s="159"/>
      <c r="GA664" s="159"/>
      <c r="GB664" s="159"/>
      <c r="GC664" s="159"/>
      <c r="GD664" s="159"/>
      <c r="GE664" s="159"/>
      <c r="GF664" s="159"/>
      <c r="GG664" s="159"/>
      <c r="GH664" s="159"/>
    </row>
    <row r="665" customFormat="false" ht="12.75" hidden="false" customHeight="false" outlineLevel="0" collapsed="false">
      <c r="A665" s="168"/>
      <c r="B665" s="149"/>
      <c r="C665" s="149"/>
      <c r="D665" s="149"/>
      <c r="E665" s="149"/>
      <c r="F665" s="149"/>
      <c r="G665" s="149"/>
      <c r="H665" s="148"/>
      <c r="I665" s="170"/>
      <c r="R665" s="148"/>
      <c r="S665" s="158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  <c r="BA665" s="159"/>
      <c r="BB665" s="159"/>
      <c r="BC665" s="159"/>
      <c r="BD665" s="159"/>
      <c r="BE665" s="159"/>
      <c r="BF665" s="159"/>
      <c r="BG665" s="159"/>
      <c r="BH665" s="159"/>
      <c r="BI665" s="159"/>
      <c r="BJ665" s="159"/>
      <c r="BK665" s="159"/>
      <c r="BL665" s="159"/>
      <c r="BM665" s="159"/>
      <c r="BN665" s="159"/>
      <c r="BO665" s="159"/>
      <c r="BP665" s="159"/>
      <c r="BQ665" s="159"/>
      <c r="BR665" s="159"/>
      <c r="BS665" s="159"/>
      <c r="BT665" s="159"/>
      <c r="BU665" s="159"/>
      <c r="BV665" s="159"/>
      <c r="BW665" s="159"/>
      <c r="BX665" s="159"/>
      <c r="BY665" s="159"/>
      <c r="BZ665" s="159"/>
      <c r="CA665" s="159"/>
      <c r="CB665" s="159"/>
      <c r="CC665" s="159"/>
      <c r="CD665" s="159"/>
      <c r="CE665" s="159"/>
      <c r="CF665" s="159"/>
      <c r="CG665" s="159"/>
      <c r="CH665" s="159"/>
      <c r="CI665" s="159"/>
      <c r="CJ665" s="159"/>
      <c r="CK665" s="159"/>
      <c r="CL665" s="159"/>
      <c r="CM665" s="159"/>
      <c r="CN665" s="159"/>
      <c r="CO665" s="159"/>
      <c r="CP665" s="159"/>
      <c r="CQ665" s="159"/>
      <c r="CR665" s="159"/>
      <c r="CS665" s="159"/>
      <c r="CT665" s="159"/>
      <c r="CU665" s="159"/>
      <c r="CV665" s="159"/>
      <c r="CW665" s="159"/>
      <c r="CX665" s="159"/>
      <c r="CY665" s="159"/>
      <c r="CZ665" s="159"/>
      <c r="DA665" s="159"/>
      <c r="DB665" s="159"/>
      <c r="DC665" s="159"/>
      <c r="DD665" s="159"/>
      <c r="DE665" s="159"/>
      <c r="DF665" s="159"/>
      <c r="DG665" s="159"/>
      <c r="DH665" s="159"/>
      <c r="DI665" s="159"/>
      <c r="DJ665" s="159"/>
      <c r="DK665" s="159"/>
      <c r="DL665" s="159"/>
      <c r="DM665" s="159"/>
      <c r="DN665" s="159"/>
      <c r="DO665" s="159"/>
      <c r="DP665" s="159"/>
      <c r="DQ665" s="159"/>
      <c r="DR665" s="159"/>
      <c r="DS665" s="159"/>
      <c r="DT665" s="159"/>
      <c r="DU665" s="159"/>
      <c r="DV665" s="159"/>
      <c r="DW665" s="159"/>
      <c r="DX665" s="159"/>
      <c r="DY665" s="159"/>
      <c r="DZ665" s="159"/>
      <c r="EA665" s="159"/>
      <c r="EB665" s="159"/>
      <c r="EC665" s="159"/>
      <c r="ED665" s="159"/>
      <c r="EE665" s="159"/>
      <c r="EF665" s="159"/>
      <c r="EG665" s="159"/>
      <c r="EH665" s="159"/>
      <c r="EI665" s="159"/>
      <c r="EJ665" s="159"/>
      <c r="EK665" s="159"/>
      <c r="EL665" s="159"/>
      <c r="EM665" s="159"/>
      <c r="EN665" s="159"/>
      <c r="EO665" s="159"/>
      <c r="EP665" s="159"/>
      <c r="EQ665" s="159"/>
      <c r="ER665" s="159"/>
      <c r="ES665" s="159"/>
      <c r="ET665" s="159"/>
      <c r="EU665" s="159"/>
      <c r="EV665" s="159"/>
      <c r="EW665" s="159"/>
      <c r="EX665" s="159"/>
      <c r="EY665" s="159"/>
      <c r="EZ665" s="159"/>
      <c r="FA665" s="159"/>
      <c r="FB665" s="159"/>
      <c r="FC665" s="159"/>
      <c r="FD665" s="159"/>
      <c r="FE665" s="159"/>
      <c r="FF665" s="159"/>
      <c r="FG665" s="159"/>
      <c r="FH665" s="159"/>
      <c r="FI665" s="159"/>
      <c r="FJ665" s="159"/>
      <c r="FK665" s="159"/>
      <c r="FL665" s="159"/>
      <c r="FM665" s="159"/>
      <c r="FN665" s="159"/>
      <c r="FO665" s="159"/>
      <c r="FP665" s="159"/>
      <c r="FQ665" s="159"/>
      <c r="FR665" s="159"/>
      <c r="FS665" s="159"/>
      <c r="FT665" s="159"/>
      <c r="FU665" s="159"/>
      <c r="FV665" s="159"/>
      <c r="FW665" s="159"/>
      <c r="FX665" s="159"/>
      <c r="FY665" s="159"/>
      <c r="FZ665" s="159"/>
      <c r="GA665" s="159"/>
      <c r="GB665" s="159"/>
      <c r="GC665" s="159"/>
      <c r="GD665" s="159"/>
      <c r="GE665" s="159"/>
      <c r="GF665" s="159"/>
      <c r="GG665" s="159"/>
      <c r="GH665" s="159"/>
    </row>
    <row r="666" customFormat="false" ht="12.75" hidden="false" customHeight="false" outlineLevel="0" collapsed="false">
      <c r="A666" s="168"/>
      <c r="B666" s="149"/>
      <c r="C666" s="149"/>
      <c r="D666" s="149"/>
      <c r="E666" s="149"/>
      <c r="F666" s="149"/>
      <c r="G666" s="149"/>
      <c r="H666" s="148"/>
      <c r="I666" s="170"/>
      <c r="R666" s="148"/>
      <c r="S666" s="158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  <c r="BA666" s="159"/>
      <c r="BB666" s="159"/>
      <c r="BC666" s="159"/>
      <c r="BD666" s="159"/>
      <c r="BE666" s="159"/>
      <c r="BF666" s="159"/>
      <c r="BG666" s="159"/>
      <c r="BH666" s="159"/>
      <c r="BI666" s="159"/>
      <c r="BJ666" s="159"/>
      <c r="BK666" s="159"/>
      <c r="BL666" s="159"/>
      <c r="BM666" s="159"/>
      <c r="BN666" s="159"/>
      <c r="BO666" s="159"/>
      <c r="BP666" s="159"/>
      <c r="BQ666" s="159"/>
      <c r="BR666" s="159"/>
      <c r="BS666" s="159"/>
      <c r="BT666" s="159"/>
      <c r="BU666" s="159"/>
      <c r="BV666" s="159"/>
      <c r="BW666" s="159"/>
      <c r="BX666" s="159"/>
      <c r="BY666" s="159"/>
      <c r="BZ666" s="159"/>
      <c r="CA666" s="159"/>
      <c r="CB666" s="159"/>
      <c r="CC666" s="159"/>
      <c r="CD666" s="159"/>
      <c r="CE666" s="159"/>
      <c r="CF666" s="159"/>
      <c r="CG666" s="159"/>
      <c r="CH666" s="159"/>
      <c r="CI666" s="159"/>
      <c r="CJ666" s="159"/>
      <c r="CK666" s="159"/>
      <c r="CL666" s="159"/>
      <c r="CM666" s="159"/>
      <c r="CN666" s="159"/>
      <c r="CO666" s="159"/>
      <c r="CP666" s="159"/>
      <c r="CQ666" s="159"/>
      <c r="CR666" s="159"/>
      <c r="CS666" s="159"/>
      <c r="CT666" s="159"/>
      <c r="CU666" s="159"/>
      <c r="CV666" s="159"/>
      <c r="CW666" s="159"/>
      <c r="CX666" s="159"/>
      <c r="CY666" s="159"/>
      <c r="CZ666" s="159"/>
      <c r="DA666" s="159"/>
      <c r="DB666" s="159"/>
      <c r="DC666" s="159"/>
      <c r="DD666" s="159"/>
      <c r="DE666" s="159"/>
      <c r="DF666" s="159"/>
      <c r="DG666" s="159"/>
      <c r="DH666" s="159"/>
      <c r="DI666" s="159"/>
      <c r="DJ666" s="159"/>
      <c r="DK666" s="159"/>
      <c r="DL666" s="159"/>
      <c r="DM666" s="159"/>
      <c r="DN666" s="159"/>
      <c r="DO666" s="159"/>
      <c r="DP666" s="159"/>
      <c r="DQ666" s="159"/>
      <c r="DR666" s="159"/>
      <c r="DS666" s="159"/>
      <c r="DT666" s="159"/>
      <c r="DU666" s="159"/>
      <c r="DV666" s="159"/>
      <c r="DW666" s="159"/>
      <c r="DX666" s="159"/>
      <c r="DY666" s="159"/>
      <c r="DZ666" s="159"/>
      <c r="EA666" s="159"/>
      <c r="EB666" s="159"/>
      <c r="EC666" s="159"/>
      <c r="ED666" s="159"/>
      <c r="EE666" s="159"/>
      <c r="EF666" s="159"/>
      <c r="EG666" s="159"/>
      <c r="EH666" s="159"/>
      <c r="EI666" s="159"/>
      <c r="EJ666" s="159"/>
      <c r="EK666" s="159"/>
      <c r="EL666" s="159"/>
      <c r="EM666" s="159"/>
      <c r="EN666" s="159"/>
      <c r="EO666" s="159"/>
      <c r="EP666" s="159"/>
      <c r="EQ666" s="159"/>
      <c r="ER666" s="159"/>
      <c r="ES666" s="159"/>
      <c r="ET666" s="159"/>
      <c r="EU666" s="159"/>
      <c r="EV666" s="159"/>
      <c r="EW666" s="159"/>
      <c r="EX666" s="159"/>
      <c r="EY666" s="159"/>
      <c r="EZ666" s="159"/>
      <c r="FA666" s="159"/>
      <c r="FB666" s="159"/>
      <c r="FC666" s="159"/>
      <c r="FD666" s="159"/>
      <c r="FE666" s="159"/>
      <c r="FF666" s="159"/>
      <c r="FG666" s="159"/>
      <c r="FH666" s="159"/>
      <c r="FI666" s="159"/>
      <c r="FJ666" s="159"/>
      <c r="FK666" s="159"/>
      <c r="FL666" s="159"/>
      <c r="FM666" s="159"/>
      <c r="FN666" s="159"/>
      <c r="FO666" s="159"/>
      <c r="FP666" s="159"/>
      <c r="FQ666" s="159"/>
      <c r="FR666" s="159"/>
      <c r="FS666" s="159"/>
      <c r="FT666" s="159"/>
      <c r="FU666" s="159"/>
      <c r="FV666" s="159"/>
      <c r="FW666" s="159"/>
      <c r="FX666" s="159"/>
      <c r="FY666" s="159"/>
      <c r="FZ666" s="159"/>
      <c r="GA666" s="159"/>
      <c r="GB666" s="159"/>
      <c r="GC666" s="159"/>
      <c r="GD666" s="159"/>
      <c r="GE666" s="159"/>
      <c r="GF666" s="159"/>
      <c r="GG666" s="159"/>
      <c r="GH666" s="159"/>
    </row>
    <row r="667" customFormat="false" ht="12.75" hidden="false" customHeight="false" outlineLevel="0" collapsed="false">
      <c r="A667" s="168"/>
      <c r="B667" s="149"/>
      <c r="C667" s="149"/>
      <c r="D667" s="149"/>
      <c r="E667" s="149"/>
      <c r="F667" s="149"/>
      <c r="G667" s="149"/>
      <c r="H667" s="148"/>
      <c r="I667" s="170"/>
      <c r="R667" s="148"/>
      <c r="S667" s="158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  <c r="BA667" s="159"/>
      <c r="BB667" s="159"/>
      <c r="BC667" s="159"/>
      <c r="BD667" s="159"/>
      <c r="BE667" s="159"/>
      <c r="BF667" s="159"/>
      <c r="BG667" s="159"/>
      <c r="BH667" s="159"/>
      <c r="BI667" s="159"/>
      <c r="BJ667" s="159"/>
      <c r="BK667" s="159"/>
      <c r="BL667" s="159"/>
      <c r="BM667" s="159"/>
      <c r="BN667" s="159"/>
      <c r="BO667" s="159"/>
      <c r="BP667" s="159"/>
      <c r="BQ667" s="159"/>
      <c r="BR667" s="159"/>
      <c r="BS667" s="159"/>
      <c r="BT667" s="159"/>
      <c r="BU667" s="159"/>
      <c r="BV667" s="159"/>
      <c r="BW667" s="159"/>
      <c r="BX667" s="159"/>
      <c r="BY667" s="159"/>
      <c r="BZ667" s="159"/>
      <c r="CA667" s="159"/>
      <c r="CB667" s="159"/>
      <c r="CC667" s="159"/>
      <c r="CD667" s="159"/>
      <c r="CE667" s="159"/>
      <c r="CF667" s="159"/>
      <c r="CG667" s="159"/>
      <c r="CH667" s="159"/>
      <c r="CI667" s="159"/>
      <c r="CJ667" s="159"/>
      <c r="CK667" s="159"/>
      <c r="CL667" s="159"/>
      <c r="CM667" s="159"/>
      <c r="CN667" s="159"/>
      <c r="CO667" s="159"/>
      <c r="CP667" s="159"/>
      <c r="CQ667" s="159"/>
      <c r="CR667" s="159"/>
      <c r="CS667" s="159"/>
      <c r="CT667" s="159"/>
      <c r="CU667" s="159"/>
      <c r="CV667" s="159"/>
      <c r="CW667" s="159"/>
      <c r="CX667" s="159"/>
      <c r="CY667" s="159"/>
      <c r="CZ667" s="159"/>
      <c r="DA667" s="159"/>
      <c r="DB667" s="159"/>
      <c r="DC667" s="159"/>
      <c r="DD667" s="159"/>
      <c r="DE667" s="159"/>
      <c r="DF667" s="159"/>
      <c r="DG667" s="159"/>
      <c r="DH667" s="159"/>
      <c r="DI667" s="159"/>
      <c r="DJ667" s="159"/>
      <c r="DK667" s="159"/>
      <c r="DL667" s="159"/>
      <c r="DM667" s="159"/>
      <c r="DN667" s="159"/>
      <c r="DO667" s="159"/>
      <c r="DP667" s="159"/>
      <c r="DQ667" s="159"/>
      <c r="DR667" s="159"/>
      <c r="DS667" s="159"/>
      <c r="DT667" s="159"/>
      <c r="DU667" s="159"/>
      <c r="DV667" s="159"/>
      <c r="DW667" s="159"/>
      <c r="DX667" s="159"/>
      <c r="DY667" s="159"/>
      <c r="DZ667" s="159"/>
      <c r="EA667" s="159"/>
      <c r="EB667" s="159"/>
      <c r="EC667" s="159"/>
      <c r="ED667" s="159"/>
      <c r="EE667" s="159"/>
      <c r="EF667" s="159"/>
      <c r="EG667" s="159"/>
      <c r="EH667" s="159"/>
      <c r="EI667" s="159"/>
      <c r="EJ667" s="159"/>
      <c r="EK667" s="159"/>
      <c r="EL667" s="159"/>
      <c r="EM667" s="159"/>
      <c r="EN667" s="159"/>
      <c r="EO667" s="159"/>
      <c r="EP667" s="159"/>
      <c r="EQ667" s="159"/>
      <c r="ER667" s="159"/>
      <c r="ES667" s="159"/>
      <c r="ET667" s="159"/>
      <c r="EU667" s="159"/>
      <c r="EV667" s="159"/>
      <c r="EW667" s="159"/>
      <c r="EX667" s="159"/>
      <c r="EY667" s="159"/>
      <c r="EZ667" s="159"/>
      <c r="FA667" s="159"/>
      <c r="FB667" s="159"/>
      <c r="FC667" s="159"/>
      <c r="FD667" s="159"/>
      <c r="FE667" s="159"/>
      <c r="FF667" s="159"/>
      <c r="FG667" s="159"/>
      <c r="FH667" s="159"/>
      <c r="FI667" s="159"/>
      <c r="FJ667" s="159"/>
      <c r="FK667" s="159"/>
      <c r="FL667" s="159"/>
      <c r="FM667" s="159"/>
      <c r="FN667" s="159"/>
      <c r="FO667" s="159"/>
      <c r="FP667" s="159"/>
      <c r="FQ667" s="159"/>
      <c r="FR667" s="159"/>
      <c r="FS667" s="159"/>
      <c r="FT667" s="159"/>
      <c r="FU667" s="159"/>
      <c r="FV667" s="159"/>
      <c r="FW667" s="159"/>
      <c r="FX667" s="159"/>
      <c r="FY667" s="159"/>
      <c r="FZ667" s="159"/>
      <c r="GA667" s="159"/>
      <c r="GB667" s="159"/>
      <c r="GC667" s="159"/>
      <c r="GD667" s="159"/>
      <c r="GE667" s="159"/>
      <c r="GF667" s="159"/>
      <c r="GG667" s="159"/>
      <c r="GH667" s="159"/>
    </row>
    <row r="668" customFormat="false" ht="12.75" hidden="false" customHeight="false" outlineLevel="0" collapsed="false">
      <c r="A668" s="168"/>
      <c r="B668" s="149"/>
      <c r="C668" s="149"/>
      <c r="D668" s="149"/>
      <c r="E668" s="149"/>
      <c r="F668" s="149"/>
      <c r="G668" s="149"/>
      <c r="H668" s="148"/>
      <c r="I668" s="170"/>
      <c r="R668" s="148"/>
      <c r="S668" s="158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  <c r="BA668" s="159"/>
      <c r="BB668" s="159"/>
      <c r="BC668" s="159"/>
      <c r="BD668" s="159"/>
      <c r="BE668" s="159"/>
      <c r="BF668" s="159"/>
      <c r="BG668" s="159"/>
      <c r="BH668" s="159"/>
      <c r="BI668" s="159"/>
      <c r="BJ668" s="159"/>
      <c r="BK668" s="159"/>
      <c r="BL668" s="159"/>
      <c r="BM668" s="159"/>
      <c r="BN668" s="159"/>
      <c r="BO668" s="159"/>
      <c r="BP668" s="159"/>
      <c r="BQ668" s="159"/>
      <c r="BR668" s="159"/>
      <c r="BS668" s="159"/>
      <c r="BT668" s="159"/>
      <c r="BU668" s="159"/>
      <c r="BV668" s="159"/>
      <c r="BW668" s="159"/>
      <c r="BX668" s="159"/>
      <c r="BY668" s="159"/>
      <c r="BZ668" s="159"/>
      <c r="CA668" s="159"/>
      <c r="CB668" s="159"/>
      <c r="CC668" s="159"/>
      <c r="CD668" s="159"/>
      <c r="CE668" s="159"/>
      <c r="CF668" s="159"/>
      <c r="CG668" s="159"/>
      <c r="CH668" s="159"/>
      <c r="CI668" s="159"/>
      <c r="CJ668" s="159"/>
      <c r="CK668" s="159"/>
      <c r="CL668" s="159"/>
      <c r="CM668" s="159"/>
      <c r="CN668" s="159"/>
      <c r="CO668" s="159"/>
      <c r="CP668" s="159"/>
      <c r="CQ668" s="159"/>
      <c r="CR668" s="159"/>
      <c r="CS668" s="159"/>
      <c r="CT668" s="159"/>
      <c r="CU668" s="159"/>
      <c r="CV668" s="159"/>
      <c r="CW668" s="159"/>
      <c r="CX668" s="159"/>
      <c r="CY668" s="159"/>
      <c r="CZ668" s="159"/>
      <c r="DA668" s="159"/>
      <c r="DB668" s="159"/>
      <c r="DC668" s="159"/>
      <c r="DD668" s="159"/>
      <c r="DE668" s="159"/>
      <c r="DF668" s="159"/>
      <c r="DG668" s="159"/>
      <c r="DH668" s="159"/>
      <c r="DI668" s="159"/>
      <c r="DJ668" s="159"/>
      <c r="DK668" s="159"/>
      <c r="DL668" s="159"/>
      <c r="DM668" s="159"/>
      <c r="DN668" s="159"/>
      <c r="DO668" s="159"/>
      <c r="DP668" s="159"/>
      <c r="DQ668" s="159"/>
      <c r="DR668" s="159"/>
      <c r="DS668" s="159"/>
      <c r="DT668" s="159"/>
      <c r="DU668" s="159"/>
      <c r="DV668" s="159"/>
      <c r="DW668" s="159"/>
      <c r="DX668" s="159"/>
      <c r="DY668" s="159"/>
      <c r="DZ668" s="159"/>
      <c r="EA668" s="159"/>
      <c r="EB668" s="159"/>
      <c r="EC668" s="159"/>
      <c r="ED668" s="159"/>
      <c r="EE668" s="159"/>
      <c r="EF668" s="159"/>
      <c r="EG668" s="159"/>
      <c r="EH668" s="159"/>
      <c r="EI668" s="159"/>
      <c r="EJ668" s="159"/>
      <c r="EK668" s="159"/>
      <c r="EL668" s="159"/>
      <c r="EM668" s="159"/>
      <c r="EN668" s="159"/>
      <c r="EO668" s="159"/>
      <c r="EP668" s="159"/>
      <c r="EQ668" s="159"/>
      <c r="ER668" s="159"/>
      <c r="ES668" s="159"/>
      <c r="ET668" s="159"/>
      <c r="EU668" s="159"/>
      <c r="EV668" s="159"/>
      <c r="EW668" s="159"/>
      <c r="EX668" s="159"/>
      <c r="EY668" s="159"/>
      <c r="EZ668" s="159"/>
      <c r="FA668" s="159"/>
      <c r="FB668" s="159"/>
      <c r="FC668" s="159"/>
      <c r="FD668" s="159"/>
      <c r="FE668" s="159"/>
      <c r="FF668" s="159"/>
      <c r="FG668" s="159"/>
      <c r="FH668" s="159"/>
      <c r="FI668" s="159"/>
      <c r="FJ668" s="159"/>
      <c r="FK668" s="159"/>
      <c r="FL668" s="159"/>
      <c r="FM668" s="159"/>
      <c r="FN668" s="159"/>
      <c r="FO668" s="159"/>
      <c r="FP668" s="159"/>
      <c r="FQ668" s="159"/>
      <c r="FR668" s="159"/>
      <c r="FS668" s="159"/>
      <c r="FT668" s="159"/>
      <c r="FU668" s="159"/>
      <c r="FV668" s="159"/>
      <c r="FW668" s="159"/>
      <c r="FX668" s="159"/>
      <c r="FY668" s="159"/>
      <c r="FZ668" s="159"/>
      <c r="GA668" s="159"/>
      <c r="GB668" s="159"/>
      <c r="GC668" s="159"/>
      <c r="GD668" s="159"/>
      <c r="GE668" s="159"/>
      <c r="GF668" s="159"/>
      <c r="GG668" s="159"/>
      <c r="GH668" s="159"/>
    </row>
    <row r="669" customFormat="false" ht="12.75" hidden="false" customHeight="false" outlineLevel="0" collapsed="false">
      <c r="A669" s="168"/>
      <c r="B669" s="149"/>
      <c r="C669" s="149"/>
      <c r="D669" s="149"/>
      <c r="E669" s="149"/>
      <c r="F669" s="149"/>
      <c r="G669" s="149"/>
      <c r="H669" s="148"/>
      <c r="I669" s="170"/>
      <c r="R669" s="148"/>
      <c r="S669" s="158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  <c r="BA669" s="159"/>
      <c r="BB669" s="159"/>
      <c r="BC669" s="159"/>
      <c r="BD669" s="159"/>
      <c r="BE669" s="159"/>
      <c r="BF669" s="159"/>
      <c r="BG669" s="159"/>
      <c r="BH669" s="159"/>
      <c r="BI669" s="159"/>
      <c r="BJ669" s="159"/>
      <c r="BK669" s="159"/>
      <c r="BL669" s="159"/>
      <c r="BM669" s="159"/>
      <c r="BN669" s="159"/>
      <c r="BO669" s="159"/>
      <c r="BP669" s="159"/>
      <c r="BQ669" s="159"/>
      <c r="BR669" s="159"/>
      <c r="BS669" s="159"/>
      <c r="BT669" s="159"/>
      <c r="BU669" s="159"/>
      <c r="BV669" s="159"/>
      <c r="BW669" s="159"/>
      <c r="BX669" s="159"/>
      <c r="BY669" s="159"/>
      <c r="BZ669" s="159"/>
      <c r="CA669" s="159"/>
      <c r="CB669" s="159"/>
      <c r="CC669" s="159"/>
      <c r="CD669" s="159"/>
      <c r="CE669" s="159"/>
      <c r="CF669" s="159"/>
      <c r="CG669" s="159"/>
      <c r="CH669" s="159"/>
      <c r="CI669" s="159"/>
      <c r="CJ669" s="159"/>
      <c r="CK669" s="159"/>
      <c r="CL669" s="159"/>
      <c r="CM669" s="159"/>
      <c r="CN669" s="159"/>
      <c r="CO669" s="159"/>
      <c r="CP669" s="159"/>
      <c r="CQ669" s="159"/>
      <c r="CR669" s="159"/>
      <c r="CS669" s="159"/>
      <c r="CT669" s="159"/>
      <c r="CU669" s="159"/>
      <c r="CV669" s="159"/>
      <c r="CW669" s="159"/>
      <c r="CX669" s="159"/>
      <c r="CY669" s="159"/>
      <c r="CZ669" s="159"/>
      <c r="DA669" s="159"/>
      <c r="DB669" s="159"/>
      <c r="DC669" s="159"/>
      <c r="DD669" s="159"/>
      <c r="DE669" s="159"/>
      <c r="DF669" s="159"/>
      <c r="DG669" s="159"/>
      <c r="DH669" s="159"/>
      <c r="DI669" s="159"/>
      <c r="DJ669" s="159"/>
      <c r="DK669" s="159"/>
      <c r="DL669" s="159"/>
      <c r="DM669" s="159"/>
      <c r="DN669" s="159"/>
      <c r="DO669" s="159"/>
      <c r="DP669" s="159"/>
      <c r="DQ669" s="159"/>
      <c r="DR669" s="159"/>
      <c r="DS669" s="159"/>
      <c r="DT669" s="159"/>
      <c r="DU669" s="159"/>
      <c r="DV669" s="159"/>
      <c r="DW669" s="159"/>
      <c r="DX669" s="159"/>
      <c r="DY669" s="159"/>
      <c r="DZ669" s="159"/>
      <c r="EA669" s="159"/>
      <c r="EB669" s="159"/>
      <c r="EC669" s="159"/>
      <c r="ED669" s="159"/>
      <c r="EE669" s="159"/>
      <c r="EF669" s="159"/>
      <c r="EG669" s="159"/>
      <c r="EH669" s="159"/>
      <c r="EI669" s="159"/>
      <c r="EJ669" s="159"/>
      <c r="EK669" s="159"/>
      <c r="EL669" s="159"/>
      <c r="EM669" s="159"/>
      <c r="EN669" s="159"/>
      <c r="EO669" s="159"/>
      <c r="EP669" s="159"/>
      <c r="EQ669" s="159"/>
      <c r="ER669" s="159"/>
      <c r="ES669" s="159"/>
      <c r="ET669" s="159"/>
      <c r="EU669" s="159"/>
      <c r="EV669" s="159"/>
      <c r="EW669" s="159"/>
      <c r="EX669" s="159"/>
      <c r="EY669" s="159"/>
      <c r="EZ669" s="159"/>
      <c r="FA669" s="159"/>
      <c r="FB669" s="159"/>
      <c r="FC669" s="159"/>
      <c r="FD669" s="159"/>
      <c r="FE669" s="159"/>
      <c r="FF669" s="159"/>
      <c r="FG669" s="159"/>
      <c r="FH669" s="159"/>
      <c r="FI669" s="159"/>
      <c r="FJ669" s="159"/>
      <c r="FK669" s="159"/>
      <c r="FL669" s="159"/>
      <c r="FM669" s="159"/>
      <c r="FN669" s="159"/>
      <c r="FO669" s="159"/>
      <c r="FP669" s="159"/>
      <c r="FQ669" s="159"/>
      <c r="FR669" s="159"/>
      <c r="FS669" s="159"/>
      <c r="FT669" s="159"/>
      <c r="FU669" s="159"/>
      <c r="FV669" s="159"/>
      <c r="FW669" s="159"/>
      <c r="FX669" s="159"/>
      <c r="FY669" s="159"/>
      <c r="FZ669" s="159"/>
      <c r="GA669" s="159"/>
      <c r="GB669" s="159"/>
      <c r="GC669" s="159"/>
      <c r="GD669" s="159"/>
      <c r="GE669" s="159"/>
      <c r="GF669" s="159"/>
      <c r="GG669" s="159"/>
      <c r="GH669" s="159"/>
    </row>
    <row r="670" customFormat="false" ht="12.75" hidden="false" customHeight="false" outlineLevel="0" collapsed="false">
      <c r="A670" s="168"/>
      <c r="B670" s="149"/>
      <c r="C670" s="149"/>
      <c r="D670" s="149"/>
      <c r="E670" s="149"/>
      <c r="F670" s="149"/>
      <c r="G670" s="149"/>
      <c r="H670" s="148"/>
      <c r="I670" s="170"/>
      <c r="R670" s="148"/>
      <c r="S670" s="158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  <c r="BA670" s="159"/>
      <c r="BB670" s="159"/>
      <c r="BC670" s="159"/>
      <c r="BD670" s="159"/>
      <c r="BE670" s="159"/>
      <c r="BF670" s="159"/>
      <c r="BG670" s="159"/>
      <c r="BH670" s="159"/>
      <c r="BI670" s="159"/>
      <c r="BJ670" s="159"/>
      <c r="BK670" s="159"/>
      <c r="BL670" s="159"/>
      <c r="BM670" s="159"/>
      <c r="BN670" s="159"/>
      <c r="BO670" s="159"/>
      <c r="BP670" s="159"/>
      <c r="BQ670" s="159"/>
      <c r="BR670" s="159"/>
      <c r="BS670" s="159"/>
      <c r="BT670" s="159"/>
      <c r="BU670" s="159"/>
      <c r="BV670" s="159"/>
      <c r="BW670" s="159"/>
      <c r="BX670" s="159"/>
      <c r="BY670" s="159"/>
      <c r="BZ670" s="159"/>
      <c r="CA670" s="159"/>
      <c r="CB670" s="159"/>
      <c r="CC670" s="159"/>
      <c r="CD670" s="159"/>
      <c r="CE670" s="159"/>
      <c r="CF670" s="159"/>
      <c r="CG670" s="159"/>
      <c r="CH670" s="159"/>
      <c r="CI670" s="159"/>
      <c r="CJ670" s="159"/>
      <c r="CK670" s="159"/>
      <c r="CL670" s="159"/>
      <c r="CM670" s="159"/>
      <c r="CN670" s="159"/>
      <c r="CO670" s="159"/>
      <c r="CP670" s="159"/>
      <c r="CQ670" s="159"/>
      <c r="CR670" s="159"/>
      <c r="CS670" s="159"/>
      <c r="CT670" s="159"/>
      <c r="CU670" s="159"/>
      <c r="CV670" s="159"/>
      <c r="CW670" s="159"/>
      <c r="CX670" s="159"/>
      <c r="CY670" s="159"/>
      <c r="CZ670" s="159"/>
      <c r="DA670" s="159"/>
      <c r="DB670" s="159"/>
      <c r="DC670" s="159"/>
      <c r="DD670" s="159"/>
      <c r="DE670" s="159"/>
      <c r="DF670" s="159"/>
      <c r="DG670" s="159"/>
      <c r="DH670" s="159"/>
      <c r="DI670" s="159"/>
      <c r="DJ670" s="159"/>
      <c r="DK670" s="159"/>
      <c r="DL670" s="159"/>
      <c r="DM670" s="159"/>
      <c r="DN670" s="159"/>
      <c r="DO670" s="159"/>
      <c r="DP670" s="159"/>
      <c r="DQ670" s="159"/>
      <c r="DR670" s="159"/>
      <c r="DS670" s="159"/>
      <c r="DT670" s="159"/>
      <c r="DU670" s="159"/>
      <c r="DV670" s="159"/>
      <c r="DW670" s="159"/>
      <c r="DX670" s="159"/>
      <c r="DY670" s="159"/>
      <c r="DZ670" s="159"/>
      <c r="EA670" s="159"/>
      <c r="EB670" s="159"/>
      <c r="EC670" s="159"/>
      <c r="ED670" s="159"/>
      <c r="EE670" s="159"/>
      <c r="EF670" s="159"/>
      <c r="EG670" s="159"/>
      <c r="EH670" s="159"/>
      <c r="EI670" s="159"/>
      <c r="EJ670" s="159"/>
      <c r="EK670" s="159"/>
      <c r="EL670" s="159"/>
      <c r="EM670" s="159"/>
      <c r="EN670" s="159"/>
      <c r="EO670" s="159"/>
      <c r="EP670" s="159"/>
      <c r="EQ670" s="159"/>
      <c r="ER670" s="159"/>
      <c r="ES670" s="159"/>
      <c r="ET670" s="159"/>
      <c r="EU670" s="159"/>
      <c r="EV670" s="159"/>
      <c r="EW670" s="159"/>
      <c r="EX670" s="159"/>
      <c r="EY670" s="159"/>
      <c r="EZ670" s="159"/>
      <c r="FA670" s="159"/>
      <c r="FB670" s="159"/>
      <c r="FC670" s="159"/>
      <c r="FD670" s="159"/>
      <c r="FE670" s="159"/>
      <c r="FF670" s="159"/>
      <c r="FG670" s="159"/>
      <c r="FH670" s="159"/>
      <c r="FI670" s="159"/>
      <c r="FJ670" s="159"/>
      <c r="FK670" s="159"/>
      <c r="FL670" s="159"/>
      <c r="FM670" s="159"/>
      <c r="FN670" s="159"/>
      <c r="FO670" s="159"/>
      <c r="FP670" s="159"/>
      <c r="FQ670" s="159"/>
      <c r="FR670" s="159"/>
      <c r="FS670" s="159"/>
      <c r="FT670" s="159"/>
      <c r="FU670" s="159"/>
      <c r="FV670" s="159"/>
      <c r="FW670" s="159"/>
      <c r="FX670" s="159"/>
      <c r="FY670" s="159"/>
      <c r="FZ670" s="159"/>
      <c r="GA670" s="159"/>
      <c r="GB670" s="159"/>
      <c r="GC670" s="159"/>
      <c r="GD670" s="159"/>
      <c r="GE670" s="159"/>
      <c r="GF670" s="159"/>
      <c r="GG670" s="159"/>
      <c r="GH670" s="159"/>
    </row>
    <row r="671" customFormat="false" ht="12.75" hidden="false" customHeight="false" outlineLevel="0" collapsed="false">
      <c r="A671" s="168"/>
      <c r="B671" s="149"/>
      <c r="C671" s="149"/>
      <c r="D671" s="149"/>
      <c r="E671" s="149"/>
      <c r="F671" s="149"/>
      <c r="G671" s="149"/>
      <c r="H671" s="148"/>
      <c r="I671" s="170"/>
      <c r="R671" s="148"/>
      <c r="S671" s="158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  <c r="BA671" s="159"/>
      <c r="BB671" s="159"/>
      <c r="BC671" s="159"/>
      <c r="BD671" s="159"/>
      <c r="BE671" s="159"/>
      <c r="BF671" s="159"/>
      <c r="BG671" s="159"/>
      <c r="BH671" s="159"/>
      <c r="BI671" s="159"/>
      <c r="BJ671" s="159"/>
      <c r="BK671" s="159"/>
      <c r="BL671" s="159"/>
      <c r="BM671" s="159"/>
      <c r="BN671" s="159"/>
      <c r="BO671" s="159"/>
      <c r="BP671" s="159"/>
      <c r="BQ671" s="159"/>
      <c r="BR671" s="159"/>
      <c r="BS671" s="159"/>
      <c r="BT671" s="159"/>
      <c r="BU671" s="159"/>
      <c r="BV671" s="159"/>
      <c r="BW671" s="159"/>
      <c r="BX671" s="159"/>
      <c r="BY671" s="159"/>
      <c r="BZ671" s="159"/>
      <c r="CA671" s="159"/>
      <c r="CB671" s="159"/>
      <c r="CC671" s="159"/>
      <c r="CD671" s="159"/>
      <c r="CE671" s="159"/>
      <c r="CF671" s="159"/>
      <c r="CG671" s="159"/>
      <c r="CH671" s="159"/>
      <c r="CI671" s="159"/>
      <c r="CJ671" s="159"/>
      <c r="CK671" s="159"/>
      <c r="CL671" s="159"/>
      <c r="CM671" s="159"/>
      <c r="CN671" s="159"/>
      <c r="CO671" s="159"/>
      <c r="CP671" s="159"/>
      <c r="CQ671" s="159"/>
      <c r="CR671" s="159"/>
      <c r="CS671" s="159"/>
      <c r="CT671" s="159"/>
      <c r="CU671" s="159"/>
      <c r="CV671" s="159"/>
      <c r="CW671" s="159"/>
      <c r="CX671" s="159"/>
      <c r="CY671" s="159"/>
      <c r="CZ671" s="159"/>
      <c r="DA671" s="159"/>
      <c r="DB671" s="159"/>
      <c r="DC671" s="159"/>
      <c r="DD671" s="159"/>
      <c r="DE671" s="159"/>
      <c r="DF671" s="159"/>
      <c r="DG671" s="159"/>
      <c r="DH671" s="159"/>
      <c r="DI671" s="159"/>
      <c r="DJ671" s="159"/>
      <c r="DK671" s="159"/>
      <c r="DL671" s="159"/>
      <c r="DM671" s="159"/>
      <c r="DN671" s="159"/>
      <c r="DO671" s="159"/>
      <c r="DP671" s="159"/>
      <c r="DQ671" s="159"/>
      <c r="DR671" s="159"/>
      <c r="DS671" s="159"/>
      <c r="DT671" s="159"/>
      <c r="DU671" s="159"/>
      <c r="DV671" s="159"/>
      <c r="DW671" s="159"/>
      <c r="DX671" s="159"/>
      <c r="DY671" s="159"/>
      <c r="DZ671" s="159"/>
      <c r="EA671" s="159"/>
      <c r="EB671" s="159"/>
      <c r="EC671" s="159"/>
      <c r="ED671" s="159"/>
      <c r="EE671" s="159"/>
      <c r="EF671" s="159"/>
      <c r="EG671" s="159"/>
      <c r="EH671" s="159"/>
      <c r="EI671" s="159"/>
      <c r="EJ671" s="159"/>
      <c r="EK671" s="159"/>
      <c r="EL671" s="159"/>
      <c r="EM671" s="159"/>
      <c r="EN671" s="159"/>
      <c r="EO671" s="159"/>
      <c r="EP671" s="159"/>
      <c r="EQ671" s="159"/>
      <c r="ER671" s="159"/>
      <c r="ES671" s="159"/>
      <c r="ET671" s="159"/>
      <c r="EU671" s="159"/>
      <c r="EV671" s="159"/>
      <c r="EW671" s="159"/>
      <c r="EX671" s="159"/>
      <c r="EY671" s="159"/>
      <c r="EZ671" s="159"/>
      <c r="FA671" s="159"/>
      <c r="FB671" s="159"/>
      <c r="FC671" s="159"/>
      <c r="FD671" s="159"/>
      <c r="FE671" s="159"/>
      <c r="FF671" s="159"/>
      <c r="FG671" s="159"/>
      <c r="FH671" s="159"/>
      <c r="FI671" s="159"/>
      <c r="FJ671" s="159"/>
      <c r="FK671" s="159"/>
      <c r="FL671" s="159"/>
      <c r="FM671" s="159"/>
      <c r="FN671" s="159"/>
      <c r="FO671" s="159"/>
      <c r="FP671" s="159"/>
      <c r="FQ671" s="159"/>
      <c r="FR671" s="159"/>
      <c r="FS671" s="159"/>
      <c r="FT671" s="159"/>
      <c r="FU671" s="159"/>
      <c r="FV671" s="159"/>
      <c r="FW671" s="159"/>
      <c r="FX671" s="159"/>
      <c r="FY671" s="159"/>
      <c r="FZ671" s="159"/>
      <c r="GA671" s="159"/>
      <c r="GB671" s="159"/>
      <c r="GC671" s="159"/>
      <c r="GD671" s="159"/>
      <c r="GE671" s="159"/>
      <c r="GF671" s="159"/>
      <c r="GG671" s="159"/>
      <c r="GH671" s="159"/>
    </row>
    <row r="672" customFormat="false" ht="12.75" hidden="false" customHeight="false" outlineLevel="0" collapsed="false">
      <c r="A672" s="168"/>
      <c r="B672" s="149"/>
      <c r="C672" s="149"/>
      <c r="D672" s="149"/>
      <c r="E672" s="149"/>
      <c r="F672" s="149"/>
      <c r="G672" s="149"/>
      <c r="H672" s="148"/>
      <c r="I672" s="170"/>
      <c r="R672" s="148"/>
      <c r="S672" s="158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  <c r="BA672" s="159"/>
      <c r="BB672" s="159"/>
      <c r="BC672" s="159"/>
      <c r="BD672" s="159"/>
      <c r="BE672" s="159"/>
      <c r="BF672" s="159"/>
      <c r="BG672" s="159"/>
      <c r="BH672" s="159"/>
      <c r="BI672" s="159"/>
      <c r="BJ672" s="159"/>
      <c r="BK672" s="159"/>
      <c r="BL672" s="159"/>
      <c r="BM672" s="159"/>
      <c r="BN672" s="159"/>
      <c r="BO672" s="159"/>
      <c r="BP672" s="159"/>
      <c r="BQ672" s="159"/>
      <c r="BR672" s="159"/>
      <c r="BS672" s="159"/>
      <c r="BT672" s="159"/>
      <c r="BU672" s="159"/>
      <c r="BV672" s="159"/>
      <c r="BW672" s="159"/>
      <c r="BX672" s="159"/>
      <c r="BY672" s="159"/>
      <c r="BZ672" s="159"/>
      <c r="CA672" s="159"/>
      <c r="CB672" s="159"/>
      <c r="CC672" s="159"/>
      <c r="CD672" s="159"/>
      <c r="CE672" s="159"/>
      <c r="CF672" s="159"/>
      <c r="CG672" s="159"/>
      <c r="CH672" s="159"/>
      <c r="CI672" s="159"/>
      <c r="CJ672" s="159"/>
      <c r="CK672" s="159"/>
      <c r="CL672" s="159"/>
      <c r="CM672" s="159"/>
      <c r="CN672" s="159"/>
      <c r="CO672" s="159"/>
      <c r="CP672" s="159"/>
      <c r="CQ672" s="159"/>
      <c r="CR672" s="159"/>
      <c r="CS672" s="159"/>
      <c r="CT672" s="159"/>
      <c r="CU672" s="159"/>
      <c r="CV672" s="159"/>
      <c r="CW672" s="159"/>
      <c r="CX672" s="159"/>
      <c r="CY672" s="159"/>
      <c r="CZ672" s="159"/>
      <c r="DA672" s="159"/>
      <c r="DB672" s="159"/>
      <c r="DC672" s="159"/>
      <c r="DD672" s="159"/>
      <c r="DE672" s="159"/>
      <c r="DF672" s="159"/>
      <c r="DG672" s="159"/>
      <c r="DH672" s="159"/>
      <c r="DI672" s="159"/>
      <c r="DJ672" s="159"/>
      <c r="DK672" s="159"/>
      <c r="DL672" s="159"/>
      <c r="DM672" s="159"/>
      <c r="DN672" s="159"/>
      <c r="DO672" s="159"/>
      <c r="DP672" s="159"/>
      <c r="DQ672" s="159"/>
      <c r="DR672" s="159"/>
      <c r="DS672" s="159"/>
      <c r="DT672" s="159"/>
      <c r="DU672" s="159"/>
      <c r="DV672" s="159"/>
      <c r="DW672" s="159"/>
      <c r="DX672" s="159"/>
      <c r="DY672" s="159"/>
      <c r="DZ672" s="159"/>
      <c r="EA672" s="159"/>
      <c r="EB672" s="159"/>
      <c r="EC672" s="159"/>
      <c r="ED672" s="159"/>
      <c r="EE672" s="159"/>
      <c r="EF672" s="159"/>
      <c r="EG672" s="159"/>
      <c r="EH672" s="159"/>
      <c r="EI672" s="159"/>
      <c r="EJ672" s="159"/>
      <c r="EK672" s="159"/>
      <c r="EL672" s="159"/>
      <c r="EM672" s="159"/>
      <c r="EN672" s="159"/>
      <c r="EO672" s="159"/>
      <c r="EP672" s="159"/>
      <c r="EQ672" s="159"/>
      <c r="ER672" s="159"/>
      <c r="ES672" s="159"/>
      <c r="ET672" s="159"/>
      <c r="EU672" s="159"/>
      <c r="EV672" s="159"/>
      <c r="EW672" s="159"/>
      <c r="EX672" s="159"/>
      <c r="EY672" s="159"/>
      <c r="EZ672" s="159"/>
      <c r="FA672" s="159"/>
      <c r="FB672" s="159"/>
      <c r="FC672" s="159"/>
      <c r="FD672" s="159"/>
      <c r="FE672" s="159"/>
      <c r="FF672" s="159"/>
      <c r="FG672" s="159"/>
      <c r="FH672" s="159"/>
      <c r="FI672" s="159"/>
      <c r="FJ672" s="159"/>
      <c r="FK672" s="159"/>
      <c r="FL672" s="159"/>
      <c r="FM672" s="159"/>
      <c r="FN672" s="159"/>
      <c r="FO672" s="159"/>
      <c r="FP672" s="159"/>
      <c r="FQ672" s="159"/>
      <c r="FR672" s="159"/>
      <c r="FS672" s="159"/>
      <c r="FT672" s="159"/>
      <c r="FU672" s="159"/>
      <c r="FV672" s="159"/>
      <c r="FW672" s="159"/>
      <c r="FX672" s="159"/>
      <c r="FY672" s="159"/>
      <c r="FZ672" s="159"/>
      <c r="GA672" s="159"/>
      <c r="GB672" s="159"/>
      <c r="GC672" s="159"/>
      <c r="GD672" s="159"/>
      <c r="GE672" s="159"/>
      <c r="GF672" s="159"/>
      <c r="GG672" s="159"/>
      <c r="GH672" s="159"/>
    </row>
    <row r="673" customFormat="false" ht="12.75" hidden="false" customHeight="false" outlineLevel="0" collapsed="false">
      <c r="A673" s="168"/>
      <c r="B673" s="149"/>
      <c r="C673" s="149"/>
      <c r="D673" s="149"/>
      <c r="E673" s="149"/>
      <c r="F673" s="149"/>
      <c r="G673" s="149"/>
      <c r="H673" s="148"/>
      <c r="I673" s="170"/>
      <c r="R673" s="148"/>
      <c r="S673" s="158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  <c r="BA673" s="159"/>
      <c r="BB673" s="159"/>
      <c r="BC673" s="159"/>
      <c r="BD673" s="159"/>
      <c r="BE673" s="159"/>
      <c r="BF673" s="159"/>
      <c r="BG673" s="159"/>
      <c r="BH673" s="159"/>
      <c r="BI673" s="159"/>
      <c r="BJ673" s="159"/>
      <c r="BK673" s="159"/>
      <c r="BL673" s="159"/>
      <c r="BM673" s="159"/>
      <c r="BN673" s="159"/>
      <c r="BO673" s="159"/>
      <c r="BP673" s="159"/>
      <c r="BQ673" s="159"/>
      <c r="BR673" s="159"/>
      <c r="BS673" s="159"/>
      <c r="BT673" s="159"/>
      <c r="BU673" s="159"/>
      <c r="BV673" s="159"/>
      <c r="BW673" s="159"/>
      <c r="BX673" s="159"/>
      <c r="BY673" s="159"/>
      <c r="BZ673" s="159"/>
      <c r="CA673" s="159"/>
      <c r="CB673" s="159"/>
      <c r="CC673" s="159"/>
      <c r="CD673" s="159"/>
      <c r="CE673" s="159"/>
      <c r="CF673" s="159"/>
      <c r="CG673" s="159"/>
      <c r="CH673" s="159"/>
      <c r="CI673" s="159"/>
      <c r="CJ673" s="159"/>
      <c r="CK673" s="159"/>
      <c r="CL673" s="159"/>
      <c r="CM673" s="159"/>
      <c r="CN673" s="159"/>
      <c r="CO673" s="159"/>
      <c r="CP673" s="159"/>
      <c r="CQ673" s="159"/>
      <c r="CR673" s="159"/>
      <c r="CS673" s="159"/>
      <c r="CT673" s="159"/>
      <c r="CU673" s="159"/>
      <c r="CV673" s="159"/>
      <c r="CW673" s="159"/>
      <c r="CX673" s="159"/>
      <c r="CY673" s="159"/>
      <c r="CZ673" s="159"/>
      <c r="DA673" s="159"/>
      <c r="DB673" s="159"/>
      <c r="DC673" s="159"/>
      <c r="DD673" s="159"/>
      <c r="DE673" s="159"/>
      <c r="DF673" s="159"/>
      <c r="DG673" s="159"/>
      <c r="DH673" s="159"/>
      <c r="DI673" s="159"/>
      <c r="DJ673" s="159"/>
      <c r="DK673" s="159"/>
      <c r="DL673" s="159"/>
      <c r="DM673" s="159"/>
      <c r="DN673" s="159"/>
      <c r="DO673" s="159"/>
      <c r="DP673" s="159"/>
      <c r="DQ673" s="159"/>
      <c r="DR673" s="159"/>
      <c r="DS673" s="159"/>
      <c r="DT673" s="159"/>
      <c r="DU673" s="159"/>
      <c r="DV673" s="159"/>
      <c r="DW673" s="159"/>
      <c r="DX673" s="159"/>
      <c r="DY673" s="159"/>
      <c r="DZ673" s="159"/>
      <c r="EA673" s="159"/>
      <c r="EB673" s="159"/>
      <c r="EC673" s="159"/>
      <c r="ED673" s="159"/>
      <c r="EE673" s="159"/>
      <c r="EF673" s="159"/>
      <c r="EG673" s="159"/>
      <c r="EH673" s="159"/>
      <c r="EI673" s="159"/>
      <c r="EJ673" s="159"/>
      <c r="EK673" s="159"/>
      <c r="EL673" s="159"/>
      <c r="EM673" s="159"/>
      <c r="EN673" s="159"/>
      <c r="EO673" s="159"/>
      <c r="EP673" s="159"/>
      <c r="EQ673" s="159"/>
      <c r="ER673" s="159"/>
      <c r="ES673" s="159"/>
      <c r="ET673" s="159"/>
      <c r="EU673" s="159"/>
      <c r="EV673" s="159"/>
      <c r="EW673" s="159"/>
      <c r="EX673" s="159"/>
      <c r="EY673" s="159"/>
      <c r="EZ673" s="159"/>
      <c r="FA673" s="159"/>
      <c r="FB673" s="159"/>
      <c r="FC673" s="159"/>
      <c r="FD673" s="159"/>
      <c r="FE673" s="159"/>
      <c r="FF673" s="159"/>
      <c r="FG673" s="159"/>
      <c r="FH673" s="159"/>
      <c r="FI673" s="159"/>
      <c r="FJ673" s="159"/>
      <c r="FK673" s="159"/>
      <c r="FL673" s="159"/>
      <c r="FM673" s="159"/>
      <c r="FN673" s="159"/>
      <c r="FO673" s="159"/>
      <c r="FP673" s="159"/>
      <c r="FQ673" s="159"/>
      <c r="FR673" s="159"/>
      <c r="FS673" s="159"/>
      <c r="FT673" s="159"/>
      <c r="FU673" s="159"/>
      <c r="FV673" s="159"/>
      <c r="FW673" s="159"/>
      <c r="FX673" s="159"/>
      <c r="FY673" s="159"/>
      <c r="FZ673" s="159"/>
      <c r="GA673" s="159"/>
      <c r="GB673" s="159"/>
      <c r="GC673" s="159"/>
      <c r="GD673" s="159"/>
      <c r="GE673" s="159"/>
      <c r="GF673" s="159"/>
      <c r="GG673" s="159"/>
      <c r="GH673" s="159"/>
    </row>
    <row r="674" customFormat="false" ht="12.75" hidden="false" customHeight="false" outlineLevel="0" collapsed="false">
      <c r="A674" s="168"/>
      <c r="B674" s="149"/>
      <c r="C674" s="149"/>
      <c r="D674" s="149"/>
      <c r="E674" s="149"/>
      <c r="F674" s="149"/>
      <c r="G674" s="149"/>
      <c r="H674" s="148"/>
      <c r="I674" s="170"/>
      <c r="R674" s="148"/>
      <c r="S674" s="158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  <c r="BA674" s="159"/>
      <c r="BB674" s="159"/>
      <c r="BC674" s="159"/>
      <c r="BD674" s="159"/>
      <c r="BE674" s="159"/>
      <c r="BF674" s="159"/>
      <c r="BG674" s="159"/>
      <c r="BH674" s="159"/>
      <c r="BI674" s="159"/>
      <c r="BJ674" s="159"/>
      <c r="BK674" s="159"/>
      <c r="BL674" s="159"/>
      <c r="BM674" s="159"/>
      <c r="BN674" s="159"/>
      <c r="BO674" s="159"/>
      <c r="BP674" s="159"/>
      <c r="BQ674" s="159"/>
      <c r="BR674" s="159"/>
      <c r="BS674" s="159"/>
      <c r="BT674" s="159"/>
      <c r="BU674" s="159"/>
      <c r="BV674" s="159"/>
      <c r="BW674" s="159"/>
      <c r="BX674" s="159"/>
      <c r="BY674" s="159"/>
      <c r="BZ674" s="159"/>
      <c r="CA674" s="159"/>
      <c r="CB674" s="159"/>
      <c r="CC674" s="159"/>
      <c r="CD674" s="159"/>
      <c r="CE674" s="159"/>
      <c r="CF674" s="159"/>
      <c r="CG674" s="159"/>
      <c r="CH674" s="159"/>
      <c r="CI674" s="159"/>
      <c r="CJ674" s="159"/>
      <c r="CK674" s="159"/>
      <c r="CL674" s="159"/>
      <c r="CM674" s="159"/>
      <c r="CN674" s="159"/>
      <c r="CO674" s="159"/>
      <c r="CP674" s="159"/>
      <c r="CQ674" s="159"/>
      <c r="CR674" s="159"/>
      <c r="CS674" s="159"/>
      <c r="CT674" s="159"/>
      <c r="CU674" s="159"/>
      <c r="CV674" s="159"/>
      <c r="CW674" s="159"/>
      <c r="CX674" s="159"/>
      <c r="CY674" s="159"/>
      <c r="CZ674" s="159"/>
      <c r="DA674" s="159"/>
      <c r="DB674" s="159"/>
      <c r="DC674" s="159"/>
      <c r="DD674" s="159"/>
      <c r="DE674" s="159"/>
      <c r="DF674" s="159"/>
      <c r="DG674" s="159"/>
      <c r="DH674" s="159"/>
      <c r="DI674" s="159"/>
      <c r="DJ674" s="159"/>
      <c r="DK674" s="159"/>
      <c r="DL674" s="159"/>
      <c r="DM674" s="159"/>
      <c r="DN674" s="159"/>
      <c r="DO674" s="159"/>
      <c r="DP674" s="159"/>
      <c r="DQ674" s="159"/>
      <c r="DR674" s="159"/>
      <c r="DS674" s="159"/>
      <c r="DT674" s="159"/>
      <c r="DU674" s="159"/>
      <c r="DV674" s="159"/>
      <c r="DW674" s="159"/>
      <c r="DX674" s="159"/>
      <c r="DY674" s="159"/>
      <c r="DZ674" s="159"/>
      <c r="EA674" s="159"/>
      <c r="EB674" s="159"/>
      <c r="EC674" s="159"/>
      <c r="ED674" s="159"/>
      <c r="EE674" s="159"/>
      <c r="EF674" s="159"/>
      <c r="EG674" s="159"/>
      <c r="EH674" s="159"/>
      <c r="EI674" s="159"/>
      <c r="EJ674" s="159"/>
      <c r="EK674" s="159"/>
      <c r="EL674" s="159"/>
      <c r="EM674" s="159"/>
      <c r="EN674" s="159"/>
      <c r="EO674" s="159"/>
      <c r="EP674" s="159"/>
      <c r="EQ674" s="159"/>
      <c r="ER674" s="159"/>
      <c r="ES674" s="159"/>
      <c r="ET674" s="159"/>
      <c r="EU674" s="159"/>
      <c r="EV674" s="159"/>
      <c r="EW674" s="159"/>
      <c r="EX674" s="159"/>
      <c r="EY674" s="159"/>
      <c r="EZ674" s="159"/>
      <c r="FA674" s="159"/>
      <c r="FB674" s="159"/>
      <c r="FC674" s="159"/>
      <c r="FD674" s="159"/>
      <c r="FE674" s="159"/>
      <c r="FF674" s="159"/>
      <c r="FG674" s="159"/>
      <c r="FH674" s="159"/>
      <c r="FI674" s="159"/>
      <c r="FJ674" s="159"/>
      <c r="FK674" s="159"/>
      <c r="FL674" s="159"/>
      <c r="FM674" s="159"/>
      <c r="FN674" s="159"/>
      <c r="FO674" s="159"/>
      <c r="FP674" s="159"/>
      <c r="FQ674" s="159"/>
      <c r="FR674" s="159"/>
      <c r="FS674" s="159"/>
      <c r="FT674" s="159"/>
      <c r="FU674" s="159"/>
      <c r="FV674" s="159"/>
      <c r="FW674" s="159"/>
      <c r="FX674" s="159"/>
      <c r="FY674" s="159"/>
      <c r="FZ674" s="159"/>
      <c r="GA674" s="159"/>
      <c r="GB674" s="159"/>
      <c r="GC674" s="159"/>
      <c r="GD674" s="159"/>
      <c r="GE674" s="159"/>
      <c r="GF674" s="159"/>
      <c r="GG674" s="159"/>
      <c r="GH674" s="159"/>
    </row>
    <row r="675" customFormat="false" ht="12.75" hidden="false" customHeight="false" outlineLevel="0" collapsed="false">
      <c r="A675" s="168"/>
      <c r="B675" s="149"/>
      <c r="C675" s="149"/>
      <c r="D675" s="149"/>
      <c r="E675" s="149"/>
      <c r="F675" s="149"/>
      <c r="G675" s="149"/>
      <c r="H675" s="148"/>
      <c r="I675" s="170"/>
      <c r="R675" s="148"/>
      <c r="S675" s="158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  <c r="BA675" s="159"/>
      <c r="BB675" s="159"/>
      <c r="BC675" s="159"/>
      <c r="BD675" s="159"/>
      <c r="BE675" s="159"/>
      <c r="BF675" s="159"/>
      <c r="BG675" s="159"/>
      <c r="BH675" s="159"/>
      <c r="BI675" s="159"/>
      <c r="BJ675" s="159"/>
      <c r="BK675" s="159"/>
      <c r="BL675" s="159"/>
      <c r="BM675" s="159"/>
      <c r="BN675" s="159"/>
      <c r="BO675" s="159"/>
      <c r="BP675" s="159"/>
      <c r="BQ675" s="159"/>
      <c r="BR675" s="159"/>
      <c r="BS675" s="159"/>
      <c r="BT675" s="159"/>
      <c r="BU675" s="159"/>
      <c r="BV675" s="159"/>
      <c r="BW675" s="159"/>
      <c r="BX675" s="159"/>
      <c r="BY675" s="159"/>
      <c r="BZ675" s="159"/>
      <c r="CA675" s="159"/>
      <c r="CB675" s="159"/>
      <c r="CC675" s="159"/>
      <c r="CD675" s="159"/>
      <c r="CE675" s="159"/>
      <c r="CF675" s="159"/>
      <c r="CG675" s="159"/>
      <c r="CH675" s="159"/>
      <c r="CI675" s="159"/>
      <c r="CJ675" s="159"/>
      <c r="CK675" s="159"/>
      <c r="CL675" s="159"/>
      <c r="CM675" s="159"/>
      <c r="CN675" s="159"/>
      <c r="CO675" s="159"/>
      <c r="CP675" s="159"/>
      <c r="CQ675" s="159"/>
      <c r="CR675" s="159"/>
      <c r="CS675" s="159"/>
      <c r="CT675" s="159"/>
      <c r="CU675" s="159"/>
      <c r="CV675" s="159"/>
      <c r="CW675" s="159"/>
      <c r="CX675" s="159"/>
      <c r="CY675" s="159"/>
      <c r="CZ675" s="159"/>
      <c r="DA675" s="159"/>
      <c r="DB675" s="159"/>
      <c r="DC675" s="159"/>
      <c r="DD675" s="159"/>
      <c r="DE675" s="159"/>
      <c r="DF675" s="159"/>
      <c r="DG675" s="159"/>
      <c r="DH675" s="159"/>
      <c r="DI675" s="159"/>
      <c r="DJ675" s="159"/>
      <c r="DK675" s="159"/>
      <c r="DL675" s="159"/>
      <c r="DM675" s="159"/>
      <c r="DN675" s="159"/>
      <c r="DO675" s="159"/>
      <c r="DP675" s="159"/>
      <c r="DQ675" s="159"/>
      <c r="DR675" s="159"/>
      <c r="DS675" s="159"/>
      <c r="DT675" s="159"/>
      <c r="DU675" s="159"/>
      <c r="DV675" s="159"/>
      <c r="DW675" s="159"/>
      <c r="DX675" s="159"/>
      <c r="DY675" s="159"/>
      <c r="DZ675" s="159"/>
      <c r="EA675" s="159"/>
      <c r="EB675" s="159"/>
      <c r="EC675" s="159"/>
      <c r="ED675" s="159"/>
      <c r="EE675" s="159"/>
      <c r="EF675" s="159"/>
      <c r="EG675" s="159"/>
      <c r="EH675" s="159"/>
      <c r="EI675" s="159"/>
      <c r="EJ675" s="159"/>
      <c r="EK675" s="159"/>
      <c r="EL675" s="159"/>
      <c r="EM675" s="159"/>
      <c r="EN675" s="159"/>
      <c r="EO675" s="159"/>
      <c r="EP675" s="159"/>
      <c r="EQ675" s="159"/>
      <c r="ER675" s="159"/>
      <c r="ES675" s="159"/>
      <c r="ET675" s="159"/>
      <c r="EU675" s="159"/>
      <c r="EV675" s="159"/>
      <c r="EW675" s="159"/>
      <c r="EX675" s="159"/>
      <c r="EY675" s="159"/>
      <c r="EZ675" s="159"/>
      <c r="FA675" s="159"/>
      <c r="FB675" s="159"/>
      <c r="FC675" s="159"/>
      <c r="FD675" s="159"/>
      <c r="FE675" s="159"/>
      <c r="FF675" s="159"/>
      <c r="FG675" s="159"/>
      <c r="FH675" s="159"/>
      <c r="FI675" s="159"/>
      <c r="FJ675" s="159"/>
      <c r="FK675" s="159"/>
      <c r="FL675" s="159"/>
      <c r="FM675" s="159"/>
      <c r="FN675" s="159"/>
      <c r="FO675" s="159"/>
      <c r="FP675" s="159"/>
      <c r="FQ675" s="159"/>
      <c r="FR675" s="159"/>
      <c r="FS675" s="159"/>
      <c r="FT675" s="159"/>
      <c r="FU675" s="159"/>
      <c r="FV675" s="159"/>
      <c r="FW675" s="159"/>
      <c r="FX675" s="159"/>
      <c r="FY675" s="159"/>
      <c r="FZ675" s="159"/>
      <c r="GA675" s="159"/>
      <c r="GB675" s="159"/>
      <c r="GC675" s="159"/>
      <c r="GD675" s="159"/>
      <c r="GE675" s="159"/>
      <c r="GF675" s="159"/>
      <c r="GG675" s="159"/>
      <c r="GH675" s="159"/>
    </row>
    <row r="676" customFormat="false" ht="12.75" hidden="false" customHeight="false" outlineLevel="0" collapsed="false">
      <c r="A676" s="168"/>
      <c r="B676" s="149"/>
      <c r="C676" s="149"/>
      <c r="D676" s="149"/>
      <c r="E676" s="149"/>
      <c r="F676" s="149"/>
      <c r="G676" s="149"/>
      <c r="H676" s="148"/>
      <c r="I676" s="170"/>
      <c r="R676" s="148"/>
      <c r="S676" s="158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  <c r="BA676" s="159"/>
      <c r="BB676" s="159"/>
      <c r="BC676" s="159"/>
      <c r="BD676" s="159"/>
      <c r="BE676" s="159"/>
      <c r="BF676" s="159"/>
      <c r="BG676" s="159"/>
      <c r="BH676" s="159"/>
      <c r="BI676" s="159"/>
      <c r="BJ676" s="159"/>
      <c r="BK676" s="159"/>
      <c r="BL676" s="159"/>
      <c r="BM676" s="159"/>
      <c r="BN676" s="159"/>
      <c r="BO676" s="159"/>
      <c r="BP676" s="159"/>
      <c r="BQ676" s="159"/>
      <c r="BR676" s="159"/>
      <c r="BS676" s="159"/>
      <c r="BT676" s="159"/>
      <c r="BU676" s="159"/>
      <c r="BV676" s="159"/>
      <c r="BW676" s="159"/>
      <c r="BX676" s="159"/>
      <c r="BY676" s="159"/>
      <c r="BZ676" s="159"/>
      <c r="CA676" s="159"/>
      <c r="CB676" s="159"/>
      <c r="CC676" s="159"/>
      <c r="CD676" s="159"/>
      <c r="CE676" s="159"/>
      <c r="CF676" s="159"/>
      <c r="CG676" s="159"/>
      <c r="CH676" s="159"/>
      <c r="CI676" s="159"/>
      <c r="CJ676" s="159"/>
      <c r="CK676" s="159"/>
      <c r="CL676" s="159"/>
      <c r="CM676" s="159"/>
      <c r="CN676" s="159"/>
      <c r="CO676" s="159"/>
      <c r="CP676" s="159"/>
      <c r="CQ676" s="159"/>
      <c r="CR676" s="159"/>
      <c r="CS676" s="159"/>
      <c r="CT676" s="159"/>
      <c r="CU676" s="159"/>
      <c r="CV676" s="159"/>
      <c r="CW676" s="159"/>
      <c r="CX676" s="159"/>
      <c r="CY676" s="159"/>
      <c r="CZ676" s="159"/>
      <c r="DA676" s="159"/>
      <c r="DB676" s="159"/>
      <c r="DC676" s="159"/>
      <c r="DD676" s="159"/>
      <c r="DE676" s="159"/>
      <c r="DF676" s="159"/>
      <c r="DG676" s="159"/>
      <c r="DH676" s="159"/>
      <c r="DI676" s="159"/>
      <c r="DJ676" s="159"/>
      <c r="DK676" s="159"/>
      <c r="DL676" s="159"/>
      <c r="DM676" s="159"/>
      <c r="DN676" s="159"/>
      <c r="DO676" s="159"/>
      <c r="DP676" s="159"/>
      <c r="DQ676" s="159"/>
      <c r="DR676" s="159"/>
      <c r="DS676" s="159"/>
      <c r="DT676" s="159"/>
      <c r="DU676" s="159"/>
      <c r="DV676" s="159"/>
      <c r="DW676" s="159"/>
      <c r="DX676" s="159"/>
      <c r="DY676" s="159"/>
      <c r="DZ676" s="159"/>
      <c r="EA676" s="159"/>
      <c r="EB676" s="159"/>
      <c r="EC676" s="159"/>
      <c r="ED676" s="159"/>
      <c r="EE676" s="159"/>
      <c r="EF676" s="159"/>
      <c r="EG676" s="159"/>
      <c r="EH676" s="159"/>
      <c r="EI676" s="159"/>
      <c r="EJ676" s="159"/>
      <c r="EK676" s="159"/>
      <c r="EL676" s="159"/>
      <c r="EM676" s="159"/>
      <c r="EN676" s="159"/>
      <c r="EO676" s="159"/>
      <c r="EP676" s="159"/>
      <c r="EQ676" s="159"/>
      <c r="ER676" s="159"/>
      <c r="ES676" s="159"/>
      <c r="ET676" s="159"/>
      <c r="EU676" s="159"/>
      <c r="EV676" s="159"/>
      <c r="EW676" s="159"/>
      <c r="EX676" s="159"/>
      <c r="EY676" s="159"/>
      <c r="EZ676" s="159"/>
      <c r="FA676" s="159"/>
      <c r="FB676" s="159"/>
      <c r="FC676" s="159"/>
      <c r="FD676" s="159"/>
      <c r="FE676" s="159"/>
      <c r="FF676" s="159"/>
      <c r="FG676" s="159"/>
      <c r="FH676" s="159"/>
      <c r="FI676" s="159"/>
      <c r="FJ676" s="159"/>
      <c r="FK676" s="159"/>
      <c r="FL676" s="159"/>
      <c r="FM676" s="159"/>
      <c r="FN676" s="159"/>
      <c r="FO676" s="159"/>
      <c r="FP676" s="159"/>
      <c r="FQ676" s="159"/>
      <c r="FR676" s="159"/>
      <c r="FS676" s="159"/>
      <c r="FT676" s="159"/>
      <c r="FU676" s="159"/>
      <c r="FV676" s="159"/>
      <c r="FW676" s="159"/>
      <c r="FX676" s="159"/>
      <c r="FY676" s="159"/>
      <c r="FZ676" s="159"/>
      <c r="GA676" s="159"/>
      <c r="GB676" s="159"/>
      <c r="GC676" s="159"/>
      <c r="GD676" s="159"/>
      <c r="GE676" s="159"/>
      <c r="GF676" s="159"/>
      <c r="GG676" s="159"/>
      <c r="GH676" s="159"/>
    </row>
    <row r="677" customFormat="false" ht="12.75" hidden="false" customHeight="false" outlineLevel="0" collapsed="false">
      <c r="A677" s="168"/>
      <c r="B677" s="149"/>
      <c r="C677" s="149"/>
      <c r="D677" s="149"/>
      <c r="E677" s="149"/>
      <c r="F677" s="149"/>
      <c r="G677" s="149"/>
      <c r="H677" s="148"/>
      <c r="I677" s="170"/>
      <c r="R677" s="148"/>
      <c r="S677" s="158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  <c r="BA677" s="159"/>
      <c r="BB677" s="159"/>
      <c r="BC677" s="159"/>
      <c r="BD677" s="159"/>
      <c r="BE677" s="159"/>
      <c r="BF677" s="159"/>
      <c r="BG677" s="159"/>
      <c r="BH677" s="159"/>
      <c r="BI677" s="159"/>
      <c r="BJ677" s="159"/>
      <c r="BK677" s="159"/>
      <c r="BL677" s="159"/>
      <c r="BM677" s="159"/>
      <c r="BN677" s="159"/>
      <c r="BO677" s="159"/>
      <c r="BP677" s="159"/>
      <c r="BQ677" s="159"/>
      <c r="BR677" s="159"/>
      <c r="BS677" s="159"/>
      <c r="BT677" s="159"/>
      <c r="BU677" s="159"/>
      <c r="BV677" s="159"/>
      <c r="BW677" s="159"/>
      <c r="BX677" s="159"/>
      <c r="BY677" s="159"/>
      <c r="BZ677" s="159"/>
      <c r="CA677" s="159"/>
      <c r="CB677" s="159"/>
      <c r="CC677" s="159"/>
      <c r="CD677" s="159"/>
      <c r="CE677" s="159"/>
      <c r="CF677" s="159"/>
      <c r="CG677" s="159"/>
      <c r="CH677" s="159"/>
      <c r="CI677" s="159"/>
      <c r="CJ677" s="159"/>
      <c r="CK677" s="159"/>
      <c r="CL677" s="159"/>
      <c r="CM677" s="159"/>
      <c r="CN677" s="159"/>
      <c r="CO677" s="159"/>
      <c r="CP677" s="159"/>
      <c r="CQ677" s="159"/>
      <c r="CR677" s="159"/>
      <c r="CS677" s="159"/>
      <c r="CT677" s="159"/>
      <c r="CU677" s="159"/>
      <c r="CV677" s="159"/>
      <c r="CW677" s="159"/>
      <c r="CX677" s="159"/>
      <c r="CY677" s="159"/>
      <c r="CZ677" s="159"/>
      <c r="DA677" s="159"/>
      <c r="DB677" s="159"/>
      <c r="DC677" s="159"/>
      <c r="DD677" s="159"/>
      <c r="DE677" s="159"/>
      <c r="DF677" s="159"/>
      <c r="DG677" s="159"/>
      <c r="DH677" s="159"/>
      <c r="DI677" s="159"/>
      <c r="DJ677" s="159"/>
      <c r="DK677" s="159"/>
      <c r="DL677" s="159"/>
      <c r="DM677" s="159"/>
      <c r="DN677" s="159"/>
      <c r="DO677" s="159"/>
      <c r="DP677" s="159"/>
      <c r="DQ677" s="159"/>
      <c r="DR677" s="159"/>
      <c r="DS677" s="159"/>
      <c r="DT677" s="159"/>
      <c r="DU677" s="159"/>
      <c r="DV677" s="159"/>
      <c r="DW677" s="159"/>
      <c r="DX677" s="159"/>
      <c r="DY677" s="159"/>
      <c r="DZ677" s="159"/>
      <c r="EA677" s="159"/>
      <c r="EB677" s="159"/>
      <c r="EC677" s="159"/>
      <c r="ED677" s="159"/>
      <c r="EE677" s="159"/>
      <c r="EF677" s="159"/>
      <c r="EG677" s="159"/>
      <c r="EH677" s="159"/>
      <c r="EI677" s="159"/>
      <c r="EJ677" s="159"/>
      <c r="EK677" s="159"/>
      <c r="EL677" s="159"/>
      <c r="EM677" s="159"/>
      <c r="EN677" s="159"/>
      <c r="EO677" s="159"/>
      <c r="EP677" s="159"/>
      <c r="EQ677" s="159"/>
      <c r="ER677" s="159"/>
      <c r="ES677" s="159"/>
      <c r="ET677" s="159"/>
      <c r="EU677" s="159"/>
      <c r="EV677" s="159"/>
      <c r="EW677" s="159"/>
      <c r="EX677" s="159"/>
      <c r="EY677" s="159"/>
      <c r="EZ677" s="159"/>
      <c r="FA677" s="159"/>
      <c r="FB677" s="159"/>
      <c r="FC677" s="159"/>
      <c r="FD677" s="159"/>
      <c r="FE677" s="159"/>
      <c r="FF677" s="159"/>
      <c r="FG677" s="159"/>
      <c r="FH677" s="159"/>
      <c r="FI677" s="159"/>
      <c r="FJ677" s="159"/>
      <c r="FK677" s="159"/>
      <c r="FL677" s="159"/>
      <c r="FM677" s="159"/>
      <c r="FN677" s="159"/>
      <c r="FO677" s="159"/>
      <c r="FP677" s="159"/>
      <c r="FQ677" s="159"/>
      <c r="FR677" s="159"/>
      <c r="FS677" s="159"/>
      <c r="FT677" s="159"/>
      <c r="FU677" s="159"/>
      <c r="FV677" s="159"/>
      <c r="FW677" s="159"/>
      <c r="FX677" s="159"/>
      <c r="FY677" s="159"/>
      <c r="FZ677" s="159"/>
      <c r="GA677" s="159"/>
      <c r="GB677" s="159"/>
      <c r="GC677" s="159"/>
      <c r="GD677" s="159"/>
      <c r="GE677" s="159"/>
      <c r="GF677" s="159"/>
      <c r="GG677" s="159"/>
      <c r="GH677" s="159"/>
    </row>
    <row r="678" customFormat="false" ht="12.75" hidden="false" customHeight="false" outlineLevel="0" collapsed="false">
      <c r="A678" s="168"/>
      <c r="B678" s="149"/>
      <c r="C678" s="149"/>
      <c r="D678" s="149"/>
      <c r="E678" s="149"/>
      <c r="F678" s="149"/>
      <c r="G678" s="149"/>
      <c r="H678" s="148"/>
      <c r="I678" s="170"/>
      <c r="R678" s="148"/>
      <c r="S678" s="158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  <c r="BA678" s="159"/>
      <c r="BB678" s="159"/>
      <c r="BC678" s="159"/>
      <c r="BD678" s="159"/>
      <c r="BE678" s="159"/>
      <c r="BF678" s="159"/>
      <c r="BG678" s="159"/>
      <c r="BH678" s="159"/>
      <c r="BI678" s="159"/>
      <c r="BJ678" s="159"/>
      <c r="BK678" s="159"/>
      <c r="BL678" s="159"/>
      <c r="BM678" s="159"/>
      <c r="BN678" s="159"/>
      <c r="BO678" s="159"/>
      <c r="BP678" s="159"/>
      <c r="BQ678" s="159"/>
      <c r="BR678" s="159"/>
      <c r="BS678" s="159"/>
      <c r="BT678" s="159"/>
      <c r="BU678" s="159"/>
      <c r="BV678" s="159"/>
      <c r="BW678" s="159"/>
      <c r="BX678" s="159"/>
      <c r="BY678" s="159"/>
      <c r="BZ678" s="159"/>
      <c r="CA678" s="159"/>
      <c r="CB678" s="159"/>
      <c r="CC678" s="159"/>
      <c r="CD678" s="159"/>
      <c r="CE678" s="159"/>
      <c r="CF678" s="159"/>
      <c r="CG678" s="159"/>
      <c r="CH678" s="159"/>
      <c r="CI678" s="159"/>
      <c r="CJ678" s="159"/>
      <c r="CK678" s="159"/>
      <c r="CL678" s="159"/>
      <c r="CM678" s="159"/>
      <c r="CN678" s="159"/>
      <c r="CO678" s="159"/>
      <c r="CP678" s="159"/>
      <c r="CQ678" s="159"/>
      <c r="CR678" s="159"/>
      <c r="CS678" s="159"/>
      <c r="CT678" s="159"/>
      <c r="CU678" s="159"/>
      <c r="CV678" s="159"/>
      <c r="CW678" s="159"/>
      <c r="CX678" s="159"/>
      <c r="CY678" s="159"/>
      <c r="CZ678" s="159"/>
      <c r="DA678" s="159"/>
      <c r="DB678" s="159"/>
      <c r="DC678" s="159"/>
      <c r="DD678" s="159"/>
      <c r="DE678" s="159"/>
      <c r="DF678" s="159"/>
      <c r="DG678" s="159"/>
      <c r="DH678" s="159"/>
      <c r="DI678" s="159"/>
      <c r="DJ678" s="159"/>
      <c r="DK678" s="159"/>
      <c r="DL678" s="159"/>
      <c r="DM678" s="159"/>
      <c r="DN678" s="159"/>
      <c r="DO678" s="159"/>
      <c r="DP678" s="159"/>
      <c r="DQ678" s="159"/>
      <c r="DR678" s="159"/>
      <c r="DS678" s="159"/>
      <c r="DT678" s="159"/>
      <c r="DU678" s="159"/>
      <c r="DV678" s="159"/>
      <c r="DW678" s="159"/>
      <c r="DX678" s="159"/>
      <c r="DY678" s="159"/>
      <c r="DZ678" s="159"/>
      <c r="EA678" s="159"/>
      <c r="EB678" s="159"/>
      <c r="EC678" s="159"/>
      <c r="ED678" s="159"/>
      <c r="EE678" s="159"/>
      <c r="EF678" s="159"/>
      <c r="EG678" s="159"/>
      <c r="EH678" s="159"/>
      <c r="EI678" s="159"/>
      <c r="EJ678" s="159"/>
      <c r="EK678" s="159"/>
      <c r="EL678" s="159"/>
      <c r="EM678" s="159"/>
      <c r="EN678" s="159"/>
      <c r="EO678" s="159"/>
      <c r="EP678" s="159"/>
      <c r="EQ678" s="159"/>
      <c r="ER678" s="159"/>
      <c r="ES678" s="159"/>
      <c r="ET678" s="159"/>
      <c r="EU678" s="159"/>
      <c r="EV678" s="159"/>
      <c r="EW678" s="159"/>
      <c r="EX678" s="159"/>
      <c r="EY678" s="159"/>
      <c r="EZ678" s="159"/>
      <c r="FA678" s="159"/>
      <c r="FB678" s="159"/>
      <c r="FC678" s="159"/>
      <c r="FD678" s="159"/>
      <c r="FE678" s="159"/>
      <c r="FF678" s="159"/>
      <c r="FG678" s="159"/>
      <c r="FH678" s="159"/>
      <c r="FI678" s="159"/>
      <c r="FJ678" s="159"/>
      <c r="FK678" s="159"/>
      <c r="FL678" s="159"/>
      <c r="FM678" s="159"/>
      <c r="FN678" s="159"/>
      <c r="FO678" s="159"/>
      <c r="FP678" s="159"/>
      <c r="FQ678" s="159"/>
      <c r="FR678" s="159"/>
      <c r="FS678" s="159"/>
      <c r="FT678" s="159"/>
      <c r="FU678" s="159"/>
      <c r="FV678" s="159"/>
      <c r="FW678" s="159"/>
      <c r="FX678" s="159"/>
      <c r="FY678" s="159"/>
      <c r="FZ678" s="159"/>
      <c r="GA678" s="159"/>
      <c r="GB678" s="159"/>
      <c r="GC678" s="159"/>
      <c r="GD678" s="159"/>
      <c r="GE678" s="159"/>
      <c r="GF678" s="159"/>
      <c r="GG678" s="159"/>
      <c r="GH678" s="159"/>
    </row>
    <row r="679" customFormat="false" ht="12.75" hidden="false" customHeight="false" outlineLevel="0" collapsed="false">
      <c r="A679" s="168"/>
      <c r="B679" s="149"/>
      <c r="C679" s="149"/>
      <c r="D679" s="149"/>
      <c r="E679" s="149"/>
      <c r="F679" s="149"/>
      <c r="G679" s="149"/>
      <c r="H679" s="148"/>
      <c r="I679" s="170"/>
      <c r="R679" s="148"/>
      <c r="S679" s="158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  <c r="BA679" s="159"/>
      <c r="BB679" s="159"/>
      <c r="BC679" s="159"/>
      <c r="BD679" s="159"/>
      <c r="BE679" s="159"/>
      <c r="BF679" s="159"/>
      <c r="BG679" s="159"/>
      <c r="BH679" s="159"/>
      <c r="BI679" s="159"/>
      <c r="BJ679" s="159"/>
      <c r="BK679" s="159"/>
      <c r="BL679" s="159"/>
      <c r="BM679" s="159"/>
      <c r="BN679" s="159"/>
      <c r="BO679" s="159"/>
      <c r="BP679" s="159"/>
      <c r="BQ679" s="159"/>
      <c r="BR679" s="159"/>
      <c r="BS679" s="159"/>
      <c r="BT679" s="159"/>
      <c r="BU679" s="159"/>
      <c r="BV679" s="159"/>
      <c r="BW679" s="159"/>
      <c r="BX679" s="159"/>
      <c r="BY679" s="159"/>
      <c r="BZ679" s="159"/>
      <c r="CA679" s="159"/>
      <c r="CB679" s="159"/>
      <c r="CC679" s="159"/>
      <c r="CD679" s="159"/>
      <c r="CE679" s="159"/>
      <c r="CF679" s="159"/>
      <c r="CG679" s="159"/>
      <c r="CH679" s="159"/>
      <c r="CI679" s="159"/>
      <c r="CJ679" s="159"/>
      <c r="CK679" s="159"/>
      <c r="CL679" s="159"/>
      <c r="CM679" s="159"/>
      <c r="CN679" s="159"/>
      <c r="CO679" s="159"/>
      <c r="CP679" s="159"/>
      <c r="CQ679" s="159"/>
      <c r="CR679" s="159"/>
      <c r="CS679" s="159"/>
      <c r="CT679" s="159"/>
      <c r="CU679" s="159"/>
      <c r="CV679" s="159"/>
      <c r="CW679" s="159"/>
      <c r="CX679" s="159"/>
      <c r="CY679" s="159"/>
      <c r="CZ679" s="159"/>
      <c r="DA679" s="159"/>
      <c r="DB679" s="159"/>
      <c r="DC679" s="159"/>
      <c r="DD679" s="159"/>
      <c r="DE679" s="159"/>
      <c r="DF679" s="159"/>
      <c r="DG679" s="159"/>
      <c r="DH679" s="159"/>
      <c r="DI679" s="159"/>
      <c r="DJ679" s="159"/>
      <c r="DK679" s="159"/>
      <c r="DL679" s="159"/>
      <c r="DM679" s="159"/>
      <c r="DN679" s="159"/>
      <c r="DO679" s="159"/>
      <c r="DP679" s="159"/>
      <c r="DQ679" s="159"/>
      <c r="DR679" s="159"/>
      <c r="DS679" s="159"/>
      <c r="DT679" s="159"/>
      <c r="DU679" s="159"/>
      <c r="DV679" s="159"/>
      <c r="DW679" s="159"/>
      <c r="DX679" s="159"/>
      <c r="DY679" s="159"/>
      <c r="DZ679" s="159"/>
      <c r="EA679" s="159"/>
      <c r="EB679" s="159"/>
      <c r="EC679" s="159"/>
      <c r="ED679" s="159"/>
      <c r="EE679" s="159"/>
      <c r="EF679" s="159"/>
      <c r="EG679" s="159"/>
      <c r="EH679" s="159"/>
      <c r="EI679" s="159"/>
      <c r="EJ679" s="159"/>
      <c r="EK679" s="159"/>
      <c r="EL679" s="159"/>
      <c r="EM679" s="159"/>
      <c r="EN679" s="159"/>
      <c r="EO679" s="159"/>
      <c r="EP679" s="159"/>
      <c r="EQ679" s="159"/>
      <c r="ER679" s="159"/>
      <c r="ES679" s="159"/>
      <c r="ET679" s="159"/>
      <c r="EU679" s="159"/>
      <c r="EV679" s="159"/>
      <c r="EW679" s="159"/>
      <c r="EX679" s="159"/>
      <c r="EY679" s="159"/>
      <c r="EZ679" s="159"/>
      <c r="FA679" s="159"/>
      <c r="FB679" s="159"/>
      <c r="FC679" s="159"/>
      <c r="FD679" s="159"/>
      <c r="FE679" s="159"/>
      <c r="FF679" s="159"/>
      <c r="FG679" s="159"/>
      <c r="FH679" s="159"/>
      <c r="FI679" s="159"/>
      <c r="FJ679" s="159"/>
      <c r="FK679" s="159"/>
      <c r="FL679" s="159"/>
      <c r="FM679" s="159"/>
      <c r="FN679" s="159"/>
      <c r="FO679" s="159"/>
      <c r="FP679" s="159"/>
      <c r="FQ679" s="159"/>
      <c r="FR679" s="159"/>
      <c r="FS679" s="159"/>
      <c r="FT679" s="159"/>
      <c r="FU679" s="159"/>
      <c r="FV679" s="159"/>
      <c r="FW679" s="159"/>
      <c r="FX679" s="159"/>
      <c r="FY679" s="159"/>
      <c r="FZ679" s="159"/>
      <c r="GA679" s="159"/>
      <c r="GB679" s="159"/>
      <c r="GC679" s="159"/>
      <c r="GD679" s="159"/>
      <c r="GE679" s="159"/>
      <c r="GF679" s="159"/>
      <c r="GG679" s="159"/>
      <c r="GH679" s="159"/>
    </row>
    <row r="680" customFormat="false" ht="12.75" hidden="false" customHeight="false" outlineLevel="0" collapsed="false">
      <c r="A680" s="168"/>
      <c r="B680" s="149"/>
      <c r="C680" s="149"/>
      <c r="D680" s="149"/>
      <c r="E680" s="149"/>
      <c r="F680" s="149"/>
      <c r="G680" s="149"/>
      <c r="H680" s="148"/>
      <c r="I680" s="170"/>
      <c r="R680" s="148"/>
      <c r="S680" s="158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  <c r="BA680" s="159"/>
      <c r="BB680" s="159"/>
      <c r="BC680" s="159"/>
      <c r="BD680" s="159"/>
      <c r="BE680" s="159"/>
      <c r="BF680" s="159"/>
      <c r="BG680" s="159"/>
      <c r="BH680" s="159"/>
      <c r="BI680" s="159"/>
      <c r="BJ680" s="159"/>
      <c r="BK680" s="159"/>
      <c r="BL680" s="159"/>
      <c r="BM680" s="159"/>
      <c r="BN680" s="159"/>
      <c r="BO680" s="159"/>
      <c r="BP680" s="159"/>
      <c r="BQ680" s="159"/>
      <c r="BR680" s="159"/>
      <c r="BS680" s="159"/>
      <c r="BT680" s="159"/>
      <c r="BU680" s="159"/>
      <c r="BV680" s="159"/>
      <c r="BW680" s="159"/>
      <c r="BX680" s="159"/>
      <c r="BY680" s="159"/>
      <c r="BZ680" s="159"/>
      <c r="CA680" s="159"/>
      <c r="CB680" s="159"/>
      <c r="CC680" s="159"/>
      <c r="CD680" s="159"/>
      <c r="CE680" s="159"/>
      <c r="CF680" s="159"/>
      <c r="CG680" s="159"/>
      <c r="CH680" s="159"/>
      <c r="CI680" s="159"/>
      <c r="CJ680" s="159"/>
      <c r="CK680" s="159"/>
      <c r="CL680" s="159"/>
      <c r="CM680" s="159"/>
      <c r="CN680" s="159"/>
      <c r="CO680" s="159"/>
      <c r="CP680" s="159"/>
      <c r="CQ680" s="159"/>
      <c r="CR680" s="159"/>
      <c r="CS680" s="159"/>
      <c r="CT680" s="159"/>
      <c r="CU680" s="159"/>
      <c r="CV680" s="159"/>
      <c r="CW680" s="159"/>
      <c r="CX680" s="159"/>
      <c r="CY680" s="159"/>
      <c r="CZ680" s="159"/>
      <c r="DA680" s="159"/>
      <c r="DB680" s="159"/>
      <c r="DC680" s="159"/>
      <c r="DD680" s="159"/>
      <c r="DE680" s="159"/>
      <c r="DF680" s="159"/>
      <c r="DG680" s="159"/>
      <c r="DH680" s="159"/>
      <c r="DI680" s="159"/>
      <c r="DJ680" s="159"/>
      <c r="DK680" s="159"/>
      <c r="DL680" s="159"/>
      <c r="DM680" s="159"/>
      <c r="DN680" s="159"/>
      <c r="DO680" s="159"/>
      <c r="DP680" s="159"/>
      <c r="DQ680" s="159"/>
      <c r="DR680" s="159"/>
      <c r="DS680" s="159"/>
      <c r="DT680" s="159"/>
      <c r="DU680" s="159"/>
      <c r="DV680" s="159"/>
      <c r="DW680" s="159"/>
      <c r="DX680" s="159"/>
      <c r="DY680" s="159"/>
      <c r="DZ680" s="159"/>
      <c r="EA680" s="159"/>
      <c r="EB680" s="159"/>
      <c r="EC680" s="159"/>
      <c r="ED680" s="159"/>
      <c r="EE680" s="159"/>
      <c r="EF680" s="159"/>
      <c r="EG680" s="159"/>
      <c r="EH680" s="159"/>
      <c r="EI680" s="159"/>
      <c r="EJ680" s="159"/>
      <c r="EK680" s="159"/>
      <c r="EL680" s="159"/>
      <c r="EM680" s="159"/>
      <c r="EN680" s="159"/>
      <c r="EO680" s="159"/>
      <c r="EP680" s="159"/>
      <c r="EQ680" s="159"/>
      <c r="ER680" s="159"/>
      <c r="ES680" s="159"/>
      <c r="ET680" s="159"/>
      <c r="EU680" s="159"/>
      <c r="EV680" s="159"/>
      <c r="EW680" s="159"/>
      <c r="EX680" s="159"/>
      <c r="EY680" s="159"/>
      <c r="EZ680" s="159"/>
      <c r="FA680" s="159"/>
      <c r="FB680" s="159"/>
      <c r="FC680" s="159"/>
      <c r="FD680" s="159"/>
      <c r="FE680" s="159"/>
      <c r="FF680" s="159"/>
      <c r="FG680" s="159"/>
      <c r="FH680" s="159"/>
      <c r="FI680" s="159"/>
      <c r="FJ680" s="159"/>
      <c r="FK680" s="159"/>
      <c r="FL680" s="159"/>
      <c r="FM680" s="159"/>
      <c r="FN680" s="159"/>
      <c r="FO680" s="159"/>
      <c r="FP680" s="159"/>
      <c r="FQ680" s="159"/>
      <c r="FR680" s="159"/>
      <c r="FS680" s="159"/>
      <c r="FT680" s="159"/>
      <c r="FU680" s="159"/>
      <c r="FV680" s="159"/>
      <c r="FW680" s="159"/>
      <c r="FX680" s="159"/>
      <c r="FY680" s="159"/>
      <c r="FZ680" s="159"/>
      <c r="GA680" s="159"/>
      <c r="GB680" s="159"/>
      <c r="GC680" s="159"/>
      <c r="GD680" s="159"/>
      <c r="GE680" s="159"/>
      <c r="GF680" s="159"/>
      <c r="GG680" s="159"/>
      <c r="GH680" s="159"/>
    </row>
    <row r="681" customFormat="false" ht="12.75" hidden="false" customHeight="false" outlineLevel="0" collapsed="false">
      <c r="A681" s="168"/>
      <c r="B681" s="149"/>
      <c r="C681" s="149"/>
      <c r="D681" s="149"/>
      <c r="E681" s="149"/>
      <c r="F681" s="149"/>
      <c r="G681" s="149"/>
      <c r="H681" s="148"/>
      <c r="I681" s="170"/>
      <c r="R681" s="148"/>
      <c r="S681" s="158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  <c r="BA681" s="159"/>
      <c r="BB681" s="159"/>
      <c r="BC681" s="159"/>
      <c r="BD681" s="159"/>
      <c r="BE681" s="159"/>
      <c r="BF681" s="159"/>
      <c r="BG681" s="159"/>
      <c r="BH681" s="159"/>
      <c r="BI681" s="159"/>
      <c r="BJ681" s="159"/>
      <c r="BK681" s="159"/>
      <c r="BL681" s="159"/>
      <c r="BM681" s="159"/>
      <c r="BN681" s="159"/>
      <c r="BO681" s="159"/>
      <c r="BP681" s="159"/>
      <c r="BQ681" s="159"/>
      <c r="BR681" s="159"/>
      <c r="BS681" s="159"/>
      <c r="BT681" s="159"/>
      <c r="BU681" s="159"/>
      <c r="BV681" s="159"/>
      <c r="BW681" s="159"/>
      <c r="BX681" s="159"/>
      <c r="BY681" s="159"/>
      <c r="BZ681" s="159"/>
      <c r="CA681" s="159"/>
      <c r="CB681" s="159"/>
      <c r="CC681" s="159"/>
      <c r="CD681" s="159"/>
      <c r="CE681" s="159"/>
      <c r="CF681" s="159"/>
      <c r="CG681" s="159"/>
      <c r="CH681" s="159"/>
      <c r="CI681" s="159"/>
      <c r="CJ681" s="159"/>
      <c r="CK681" s="159"/>
      <c r="CL681" s="159"/>
      <c r="CM681" s="159"/>
      <c r="CN681" s="159"/>
      <c r="CO681" s="159"/>
      <c r="CP681" s="159"/>
      <c r="CQ681" s="159"/>
      <c r="CR681" s="159"/>
      <c r="CS681" s="159"/>
      <c r="CT681" s="159"/>
      <c r="CU681" s="159"/>
      <c r="CV681" s="159"/>
      <c r="CW681" s="159"/>
      <c r="CX681" s="159"/>
      <c r="CY681" s="159"/>
      <c r="CZ681" s="159"/>
      <c r="DA681" s="159"/>
      <c r="DB681" s="159"/>
      <c r="DC681" s="159"/>
      <c r="DD681" s="159"/>
      <c r="DE681" s="159"/>
      <c r="DF681" s="159"/>
      <c r="DG681" s="159"/>
      <c r="DH681" s="159"/>
      <c r="DI681" s="159"/>
      <c r="DJ681" s="159"/>
      <c r="DK681" s="159"/>
      <c r="DL681" s="159"/>
      <c r="DM681" s="159"/>
      <c r="DN681" s="159"/>
      <c r="DO681" s="159"/>
      <c r="DP681" s="159"/>
      <c r="DQ681" s="159"/>
      <c r="DR681" s="159"/>
      <c r="DS681" s="159"/>
      <c r="DT681" s="159"/>
      <c r="DU681" s="159"/>
      <c r="DV681" s="159"/>
      <c r="DW681" s="159"/>
      <c r="DX681" s="159"/>
      <c r="DY681" s="159"/>
      <c r="DZ681" s="159"/>
      <c r="EA681" s="159"/>
      <c r="EB681" s="159"/>
      <c r="EC681" s="159"/>
      <c r="ED681" s="159"/>
      <c r="EE681" s="159"/>
      <c r="EF681" s="159"/>
      <c r="EG681" s="159"/>
      <c r="EH681" s="159"/>
      <c r="EI681" s="159"/>
      <c r="EJ681" s="159"/>
      <c r="EK681" s="159"/>
      <c r="EL681" s="159"/>
      <c r="EM681" s="159"/>
      <c r="EN681" s="159"/>
      <c r="EO681" s="159"/>
      <c r="EP681" s="159"/>
      <c r="EQ681" s="159"/>
      <c r="ER681" s="159"/>
      <c r="ES681" s="159"/>
      <c r="ET681" s="159"/>
      <c r="EU681" s="159"/>
      <c r="EV681" s="159"/>
      <c r="EW681" s="159"/>
      <c r="EX681" s="159"/>
      <c r="EY681" s="159"/>
      <c r="EZ681" s="159"/>
      <c r="FA681" s="159"/>
      <c r="FB681" s="159"/>
      <c r="FC681" s="159"/>
      <c r="FD681" s="159"/>
      <c r="FE681" s="159"/>
      <c r="FF681" s="159"/>
      <c r="FG681" s="159"/>
      <c r="FH681" s="159"/>
      <c r="FI681" s="159"/>
      <c r="FJ681" s="159"/>
      <c r="FK681" s="159"/>
      <c r="FL681" s="159"/>
      <c r="FM681" s="159"/>
      <c r="FN681" s="159"/>
      <c r="FO681" s="159"/>
      <c r="FP681" s="159"/>
      <c r="FQ681" s="159"/>
      <c r="FR681" s="159"/>
      <c r="FS681" s="159"/>
      <c r="FT681" s="159"/>
      <c r="FU681" s="159"/>
      <c r="FV681" s="159"/>
      <c r="FW681" s="159"/>
      <c r="FX681" s="159"/>
      <c r="FY681" s="159"/>
      <c r="FZ681" s="159"/>
      <c r="GA681" s="159"/>
      <c r="GB681" s="159"/>
      <c r="GC681" s="159"/>
      <c r="GD681" s="159"/>
      <c r="GE681" s="159"/>
      <c r="GF681" s="159"/>
      <c r="GG681" s="159"/>
      <c r="GH681" s="159"/>
    </row>
    <row r="682" customFormat="false" ht="12.75" hidden="false" customHeight="false" outlineLevel="0" collapsed="false">
      <c r="A682" s="168"/>
      <c r="B682" s="149"/>
      <c r="C682" s="149"/>
      <c r="D682" s="149"/>
      <c r="E682" s="149"/>
      <c r="F682" s="149"/>
      <c r="G682" s="149"/>
      <c r="H682" s="148"/>
      <c r="I682" s="170"/>
      <c r="R682" s="148"/>
      <c r="S682" s="158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  <c r="BA682" s="159"/>
      <c r="BB682" s="159"/>
      <c r="BC682" s="159"/>
      <c r="BD682" s="159"/>
      <c r="BE682" s="159"/>
      <c r="BF682" s="159"/>
      <c r="BG682" s="159"/>
      <c r="BH682" s="159"/>
      <c r="BI682" s="159"/>
      <c r="BJ682" s="159"/>
      <c r="BK682" s="159"/>
      <c r="BL682" s="159"/>
      <c r="BM682" s="159"/>
      <c r="BN682" s="159"/>
      <c r="BO682" s="159"/>
      <c r="BP682" s="159"/>
      <c r="BQ682" s="159"/>
      <c r="BR682" s="159"/>
      <c r="BS682" s="159"/>
      <c r="BT682" s="159"/>
      <c r="BU682" s="159"/>
      <c r="BV682" s="159"/>
      <c r="BW682" s="159"/>
      <c r="BX682" s="159"/>
      <c r="BY682" s="159"/>
      <c r="BZ682" s="159"/>
      <c r="CA682" s="159"/>
      <c r="CB682" s="159"/>
      <c r="CC682" s="159"/>
      <c r="CD682" s="159"/>
      <c r="CE682" s="159"/>
      <c r="CF682" s="159"/>
      <c r="CG682" s="159"/>
      <c r="CH682" s="159"/>
      <c r="CI682" s="159"/>
      <c r="CJ682" s="159"/>
      <c r="CK682" s="159"/>
      <c r="CL682" s="159"/>
      <c r="CM682" s="159"/>
      <c r="CN682" s="159"/>
      <c r="CO682" s="159"/>
      <c r="CP682" s="159"/>
      <c r="CQ682" s="159"/>
      <c r="CR682" s="159"/>
      <c r="CS682" s="159"/>
      <c r="CT682" s="159"/>
      <c r="CU682" s="159"/>
      <c r="CV682" s="159"/>
      <c r="CW682" s="159"/>
      <c r="CX682" s="159"/>
      <c r="CY682" s="159"/>
      <c r="CZ682" s="159"/>
      <c r="DA682" s="159"/>
      <c r="DB682" s="159"/>
      <c r="DC682" s="159"/>
      <c r="DD682" s="159"/>
      <c r="DE682" s="159"/>
      <c r="DF682" s="159"/>
      <c r="DG682" s="159"/>
      <c r="DH682" s="159"/>
      <c r="DI682" s="159"/>
      <c r="DJ682" s="159"/>
      <c r="DK682" s="159"/>
      <c r="DL682" s="159"/>
      <c r="DM682" s="159"/>
      <c r="DN682" s="159"/>
      <c r="DO682" s="159"/>
      <c r="DP682" s="159"/>
      <c r="DQ682" s="159"/>
      <c r="DR682" s="159"/>
      <c r="DS682" s="159"/>
      <c r="DT682" s="159"/>
      <c r="DU682" s="159"/>
      <c r="DV682" s="159"/>
      <c r="DW682" s="159"/>
      <c r="DX682" s="159"/>
      <c r="DY682" s="159"/>
      <c r="DZ682" s="159"/>
      <c r="EA682" s="159"/>
      <c r="EB682" s="159"/>
      <c r="EC682" s="159"/>
      <c r="ED682" s="159"/>
      <c r="EE682" s="159"/>
      <c r="EF682" s="159"/>
      <c r="EG682" s="159"/>
      <c r="EH682" s="159"/>
      <c r="EI682" s="159"/>
      <c r="EJ682" s="159"/>
      <c r="EK682" s="159"/>
      <c r="EL682" s="159"/>
      <c r="EM682" s="159"/>
      <c r="EN682" s="159"/>
      <c r="EO682" s="159"/>
      <c r="EP682" s="159"/>
      <c r="EQ682" s="159"/>
      <c r="ER682" s="159"/>
      <c r="ES682" s="159"/>
      <c r="ET682" s="159"/>
      <c r="EU682" s="159"/>
      <c r="EV682" s="159"/>
      <c r="EW682" s="159"/>
      <c r="EX682" s="159"/>
      <c r="EY682" s="159"/>
      <c r="EZ682" s="159"/>
      <c r="FA682" s="159"/>
      <c r="FB682" s="159"/>
      <c r="FC682" s="159"/>
      <c r="FD682" s="159"/>
      <c r="FE682" s="159"/>
      <c r="FF682" s="159"/>
      <c r="FG682" s="159"/>
      <c r="FH682" s="159"/>
      <c r="FI682" s="159"/>
      <c r="FJ682" s="159"/>
      <c r="FK682" s="159"/>
      <c r="FL682" s="159"/>
      <c r="FM682" s="159"/>
      <c r="FN682" s="159"/>
      <c r="FO682" s="159"/>
      <c r="FP682" s="159"/>
      <c r="FQ682" s="159"/>
      <c r="FR682" s="159"/>
      <c r="FS682" s="159"/>
      <c r="FT682" s="159"/>
      <c r="FU682" s="159"/>
      <c r="FV682" s="159"/>
      <c r="FW682" s="159"/>
      <c r="FX682" s="159"/>
      <c r="FY682" s="159"/>
      <c r="FZ682" s="159"/>
      <c r="GA682" s="159"/>
      <c r="GB682" s="159"/>
      <c r="GC682" s="159"/>
      <c r="GD682" s="159"/>
      <c r="GE682" s="159"/>
      <c r="GF682" s="159"/>
      <c r="GG682" s="159"/>
      <c r="GH682" s="159"/>
    </row>
    <row r="683" customFormat="false" ht="12.75" hidden="false" customHeight="false" outlineLevel="0" collapsed="false">
      <c r="A683" s="168"/>
      <c r="B683" s="149"/>
      <c r="C683" s="149"/>
      <c r="D683" s="149"/>
      <c r="E683" s="149"/>
      <c r="F683" s="149"/>
      <c r="G683" s="149"/>
      <c r="H683" s="148"/>
      <c r="I683" s="170"/>
      <c r="R683" s="148"/>
      <c r="S683" s="158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  <c r="BA683" s="159"/>
      <c r="BB683" s="159"/>
      <c r="BC683" s="159"/>
      <c r="BD683" s="159"/>
      <c r="BE683" s="159"/>
      <c r="BF683" s="159"/>
      <c r="BG683" s="159"/>
      <c r="BH683" s="159"/>
      <c r="BI683" s="159"/>
      <c r="BJ683" s="159"/>
      <c r="BK683" s="159"/>
      <c r="BL683" s="159"/>
      <c r="BM683" s="159"/>
      <c r="BN683" s="159"/>
      <c r="BO683" s="159"/>
      <c r="BP683" s="159"/>
      <c r="BQ683" s="159"/>
      <c r="BR683" s="159"/>
      <c r="BS683" s="159"/>
      <c r="BT683" s="159"/>
      <c r="BU683" s="159"/>
      <c r="BV683" s="159"/>
      <c r="BW683" s="159"/>
      <c r="BX683" s="159"/>
      <c r="BY683" s="159"/>
      <c r="BZ683" s="159"/>
      <c r="CA683" s="159"/>
      <c r="CB683" s="159"/>
      <c r="CC683" s="159"/>
      <c r="CD683" s="159"/>
      <c r="CE683" s="159"/>
      <c r="CF683" s="159"/>
      <c r="CG683" s="159"/>
      <c r="CH683" s="159"/>
      <c r="CI683" s="159"/>
      <c r="CJ683" s="159"/>
      <c r="CK683" s="159"/>
      <c r="CL683" s="159"/>
      <c r="CM683" s="159"/>
      <c r="CN683" s="159"/>
      <c r="CO683" s="159"/>
      <c r="CP683" s="159"/>
      <c r="CQ683" s="159"/>
      <c r="CR683" s="159"/>
      <c r="CS683" s="159"/>
      <c r="CT683" s="159"/>
      <c r="CU683" s="159"/>
      <c r="CV683" s="159"/>
      <c r="CW683" s="159"/>
      <c r="CX683" s="159"/>
      <c r="CY683" s="159"/>
      <c r="CZ683" s="159"/>
      <c r="DA683" s="159"/>
      <c r="DB683" s="159"/>
      <c r="DC683" s="159"/>
      <c r="DD683" s="159"/>
      <c r="DE683" s="159"/>
      <c r="DF683" s="159"/>
      <c r="DG683" s="159"/>
      <c r="DH683" s="159"/>
      <c r="DI683" s="159"/>
      <c r="DJ683" s="159"/>
      <c r="DK683" s="159"/>
      <c r="DL683" s="159"/>
      <c r="DM683" s="159"/>
      <c r="DN683" s="159"/>
      <c r="DO683" s="159"/>
      <c r="DP683" s="159"/>
      <c r="DQ683" s="159"/>
      <c r="DR683" s="159"/>
      <c r="DS683" s="159"/>
      <c r="DT683" s="159"/>
      <c r="DU683" s="159"/>
      <c r="DV683" s="159"/>
      <c r="DW683" s="159"/>
      <c r="DX683" s="159"/>
      <c r="DY683" s="159"/>
      <c r="DZ683" s="159"/>
      <c r="EA683" s="159"/>
      <c r="EB683" s="159"/>
      <c r="EC683" s="159"/>
      <c r="ED683" s="159"/>
      <c r="EE683" s="159"/>
      <c r="EF683" s="159"/>
      <c r="EG683" s="159"/>
      <c r="EH683" s="159"/>
      <c r="EI683" s="159"/>
      <c r="EJ683" s="159"/>
      <c r="EK683" s="159"/>
      <c r="EL683" s="159"/>
      <c r="EM683" s="159"/>
      <c r="EN683" s="159"/>
      <c r="EO683" s="159"/>
      <c r="EP683" s="159"/>
      <c r="EQ683" s="159"/>
      <c r="ER683" s="159"/>
      <c r="ES683" s="159"/>
      <c r="ET683" s="159"/>
      <c r="EU683" s="159"/>
      <c r="EV683" s="159"/>
      <c r="EW683" s="159"/>
      <c r="EX683" s="159"/>
      <c r="EY683" s="159"/>
      <c r="EZ683" s="159"/>
      <c r="FA683" s="159"/>
      <c r="FB683" s="159"/>
      <c r="FC683" s="159"/>
      <c r="FD683" s="159"/>
      <c r="FE683" s="159"/>
      <c r="FF683" s="159"/>
      <c r="FG683" s="159"/>
      <c r="FH683" s="159"/>
      <c r="FI683" s="159"/>
      <c r="FJ683" s="159"/>
      <c r="FK683" s="159"/>
      <c r="FL683" s="159"/>
      <c r="FM683" s="159"/>
      <c r="FN683" s="159"/>
      <c r="FO683" s="159"/>
      <c r="FP683" s="159"/>
      <c r="FQ683" s="159"/>
      <c r="FR683" s="159"/>
      <c r="FS683" s="159"/>
      <c r="FT683" s="159"/>
      <c r="FU683" s="159"/>
      <c r="FV683" s="159"/>
      <c r="FW683" s="159"/>
      <c r="FX683" s="159"/>
      <c r="FY683" s="159"/>
      <c r="FZ683" s="159"/>
      <c r="GA683" s="159"/>
      <c r="GB683" s="159"/>
      <c r="GC683" s="159"/>
      <c r="GD683" s="159"/>
      <c r="GE683" s="159"/>
      <c r="GF683" s="159"/>
      <c r="GG683" s="159"/>
      <c r="GH683" s="159"/>
    </row>
    <row r="684" customFormat="false" ht="12.75" hidden="false" customHeight="false" outlineLevel="0" collapsed="false">
      <c r="A684" s="168"/>
      <c r="B684" s="149"/>
      <c r="C684" s="149"/>
      <c r="D684" s="149"/>
      <c r="E684" s="149"/>
      <c r="F684" s="149"/>
      <c r="G684" s="149"/>
      <c r="H684" s="148"/>
      <c r="I684" s="170"/>
      <c r="R684" s="148"/>
      <c r="S684" s="158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  <c r="BA684" s="159"/>
      <c r="BB684" s="159"/>
      <c r="BC684" s="159"/>
      <c r="BD684" s="159"/>
      <c r="BE684" s="159"/>
      <c r="BF684" s="159"/>
      <c r="BG684" s="159"/>
      <c r="BH684" s="159"/>
      <c r="BI684" s="159"/>
      <c r="BJ684" s="159"/>
      <c r="BK684" s="159"/>
      <c r="BL684" s="159"/>
      <c r="BM684" s="159"/>
      <c r="BN684" s="159"/>
      <c r="BO684" s="159"/>
      <c r="BP684" s="159"/>
      <c r="BQ684" s="159"/>
      <c r="BR684" s="159"/>
      <c r="BS684" s="159"/>
      <c r="BT684" s="159"/>
      <c r="BU684" s="159"/>
      <c r="BV684" s="159"/>
      <c r="BW684" s="159"/>
      <c r="BX684" s="159"/>
      <c r="BY684" s="159"/>
      <c r="BZ684" s="159"/>
      <c r="CA684" s="159"/>
      <c r="CB684" s="159"/>
      <c r="CC684" s="159"/>
      <c r="CD684" s="159"/>
      <c r="CE684" s="159"/>
      <c r="CF684" s="159"/>
      <c r="CG684" s="159"/>
      <c r="CH684" s="159"/>
      <c r="CI684" s="159"/>
      <c r="CJ684" s="159"/>
      <c r="CK684" s="159"/>
      <c r="CL684" s="159"/>
      <c r="CM684" s="159"/>
      <c r="CN684" s="159"/>
      <c r="CO684" s="159"/>
      <c r="CP684" s="159"/>
      <c r="CQ684" s="159"/>
      <c r="CR684" s="159"/>
      <c r="CS684" s="159"/>
      <c r="CT684" s="159"/>
      <c r="CU684" s="159"/>
      <c r="CV684" s="159"/>
      <c r="CW684" s="159"/>
      <c r="CX684" s="159"/>
      <c r="CY684" s="159"/>
      <c r="CZ684" s="159"/>
      <c r="DA684" s="159"/>
      <c r="DB684" s="159"/>
      <c r="DC684" s="159"/>
      <c r="DD684" s="159"/>
      <c r="DE684" s="159"/>
      <c r="DF684" s="159"/>
      <c r="DG684" s="159"/>
      <c r="DH684" s="159"/>
      <c r="DI684" s="159"/>
      <c r="DJ684" s="159"/>
      <c r="DK684" s="159"/>
      <c r="DL684" s="159"/>
      <c r="DM684" s="159"/>
      <c r="DN684" s="159"/>
      <c r="DO684" s="159"/>
      <c r="DP684" s="159"/>
      <c r="DQ684" s="159"/>
      <c r="DR684" s="159"/>
      <c r="DS684" s="159"/>
      <c r="DT684" s="159"/>
      <c r="DU684" s="159"/>
      <c r="DV684" s="159"/>
      <c r="DW684" s="159"/>
      <c r="DX684" s="159"/>
      <c r="DY684" s="159"/>
      <c r="DZ684" s="159"/>
      <c r="EA684" s="159"/>
      <c r="EB684" s="159"/>
      <c r="EC684" s="159"/>
      <c r="ED684" s="159"/>
      <c r="EE684" s="159"/>
      <c r="EF684" s="159"/>
      <c r="EG684" s="159"/>
      <c r="EH684" s="159"/>
      <c r="EI684" s="159"/>
      <c r="EJ684" s="159"/>
      <c r="EK684" s="159"/>
      <c r="EL684" s="159"/>
      <c r="EM684" s="159"/>
      <c r="EN684" s="159"/>
      <c r="EO684" s="159"/>
      <c r="EP684" s="159"/>
      <c r="EQ684" s="159"/>
      <c r="ER684" s="159"/>
      <c r="ES684" s="159"/>
      <c r="ET684" s="159"/>
      <c r="EU684" s="159"/>
      <c r="EV684" s="159"/>
      <c r="EW684" s="159"/>
      <c r="EX684" s="159"/>
      <c r="EY684" s="159"/>
      <c r="EZ684" s="159"/>
      <c r="FA684" s="159"/>
      <c r="FB684" s="159"/>
      <c r="FC684" s="159"/>
      <c r="FD684" s="159"/>
      <c r="FE684" s="159"/>
      <c r="FF684" s="159"/>
      <c r="FG684" s="159"/>
      <c r="FH684" s="159"/>
      <c r="FI684" s="159"/>
      <c r="FJ684" s="159"/>
      <c r="FK684" s="159"/>
      <c r="FL684" s="159"/>
      <c r="FM684" s="159"/>
      <c r="FN684" s="159"/>
      <c r="FO684" s="159"/>
      <c r="FP684" s="159"/>
      <c r="FQ684" s="159"/>
      <c r="FR684" s="159"/>
      <c r="FS684" s="159"/>
      <c r="FT684" s="159"/>
      <c r="FU684" s="159"/>
      <c r="FV684" s="159"/>
      <c r="FW684" s="159"/>
      <c r="FX684" s="159"/>
      <c r="FY684" s="159"/>
      <c r="FZ684" s="159"/>
      <c r="GA684" s="159"/>
      <c r="GB684" s="159"/>
      <c r="GC684" s="159"/>
      <c r="GD684" s="159"/>
      <c r="GE684" s="159"/>
      <c r="GF684" s="159"/>
      <c r="GG684" s="159"/>
      <c r="GH684" s="159"/>
    </row>
    <row r="685" customFormat="false" ht="12.75" hidden="false" customHeight="false" outlineLevel="0" collapsed="false">
      <c r="A685" s="168"/>
      <c r="B685" s="149"/>
      <c r="C685" s="149"/>
      <c r="D685" s="149"/>
      <c r="E685" s="149"/>
      <c r="F685" s="149"/>
      <c r="G685" s="149"/>
      <c r="H685" s="148"/>
      <c r="I685" s="170"/>
      <c r="R685" s="148"/>
      <c r="S685" s="158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  <c r="BA685" s="159"/>
      <c r="BB685" s="159"/>
      <c r="BC685" s="159"/>
      <c r="BD685" s="159"/>
      <c r="BE685" s="159"/>
      <c r="BF685" s="159"/>
      <c r="BG685" s="159"/>
      <c r="BH685" s="159"/>
      <c r="BI685" s="159"/>
      <c r="BJ685" s="159"/>
      <c r="BK685" s="159"/>
      <c r="BL685" s="159"/>
      <c r="BM685" s="159"/>
      <c r="BN685" s="159"/>
      <c r="BO685" s="159"/>
      <c r="BP685" s="159"/>
      <c r="BQ685" s="159"/>
      <c r="BR685" s="159"/>
      <c r="BS685" s="159"/>
      <c r="BT685" s="159"/>
      <c r="BU685" s="159"/>
      <c r="BV685" s="159"/>
      <c r="BW685" s="159"/>
      <c r="BX685" s="159"/>
      <c r="BY685" s="159"/>
      <c r="BZ685" s="159"/>
      <c r="CA685" s="159"/>
      <c r="CB685" s="159"/>
      <c r="CC685" s="159"/>
      <c r="CD685" s="159"/>
      <c r="CE685" s="159"/>
      <c r="CF685" s="159"/>
      <c r="CG685" s="159"/>
      <c r="CH685" s="159"/>
      <c r="CI685" s="159"/>
      <c r="CJ685" s="159"/>
      <c r="CK685" s="159"/>
      <c r="CL685" s="159"/>
      <c r="CM685" s="159"/>
      <c r="CN685" s="159"/>
      <c r="CO685" s="159"/>
      <c r="CP685" s="159"/>
      <c r="CQ685" s="159"/>
      <c r="CR685" s="159"/>
      <c r="CS685" s="159"/>
      <c r="CT685" s="159"/>
      <c r="CU685" s="159"/>
      <c r="CV685" s="159"/>
      <c r="CW685" s="159"/>
      <c r="CX685" s="159"/>
      <c r="CY685" s="159"/>
      <c r="CZ685" s="159"/>
      <c r="DA685" s="159"/>
      <c r="DB685" s="159"/>
      <c r="DC685" s="159"/>
      <c r="DD685" s="159"/>
      <c r="DE685" s="159"/>
      <c r="DF685" s="159"/>
      <c r="DG685" s="159"/>
      <c r="DH685" s="159"/>
      <c r="DI685" s="159"/>
      <c r="DJ685" s="159"/>
      <c r="DK685" s="159"/>
      <c r="DL685" s="159"/>
      <c r="DM685" s="159"/>
      <c r="DN685" s="159"/>
      <c r="DO685" s="159"/>
      <c r="DP685" s="159"/>
      <c r="DQ685" s="159"/>
      <c r="DR685" s="159"/>
      <c r="DS685" s="159"/>
      <c r="DT685" s="159"/>
      <c r="DU685" s="159"/>
      <c r="DV685" s="159"/>
      <c r="DW685" s="159"/>
      <c r="DX685" s="159"/>
      <c r="DY685" s="159"/>
      <c r="DZ685" s="159"/>
      <c r="EA685" s="159"/>
      <c r="EB685" s="159"/>
      <c r="EC685" s="159"/>
      <c r="ED685" s="159"/>
      <c r="EE685" s="159"/>
      <c r="EF685" s="159"/>
      <c r="EG685" s="159"/>
      <c r="EH685" s="159"/>
      <c r="EI685" s="159"/>
      <c r="EJ685" s="159"/>
      <c r="EK685" s="159"/>
      <c r="EL685" s="159"/>
      <c r="EM685" s="159"/>
      <c r="EN685" s="159"/>
      <c r="EO685" s="159"/>
      <c r="EP685" s="159"/>
      <c r="EQ685" s="159"/>
      <c r="ER685" s="159"/>
      <c r="ES685" s="159"/>
      <c r="ET685" s="159"/>
      <c r="EU685" s="159"/>
      <c r="EV685" s="159"/>
      <c r="EW685" s="159"/>
      <c r="EX685" s="159"/>
      <c r="EY685" s="159"/>
      <c r="EZ685" s="159"/>
      <c r="FA685" s="159"/>
      <c r="FB685" s="159"/>
      <c r="FC685" s="159"/>
      <c r="FD685" s="159"/>
      <c r="FE685" s="159"/>
      <c r="FF685" s="159"/>
      <c r="FG685" s="159"/>
      <c r="FH685" s="159"/>
      <c r="FI685" s="159"/>
      <c r="FJ685" s="159"/>
      <c r="FK685" s="159"/>
      <c r="FL685" s="159"/>
      <c r="FM685" s="159"/>
      <c r="FN685" s="159"/>
      <c r="FO685" s="159"/>
      <c r="FP685" s="159"/>
      <c r="FQ685" s="159"/>
      <c r="FR685" s="159"/>
      <c r="FS685" s="159"/>
      <c r="FT685" s="159"/>
      <c r="FU685" s="159"/>
      <c r="FV685" s="159"/>
      <c r="FW685" s="159"/>
      <c r="FX685" s="159"/>
      <c r="FY685" s="159"/>
      <c r="FZ685" s="159"/>
      <c r="GA685" s="159"/>
      <c r="GB685" s="159"/>
      <c r="GC685" s="159"/>
      <c r="GD685" s="159"/>
      <c r="GE685" s="159"/>
      <c r="GF685" s="159"/>
      <c r="GG685" s="159"/>
      <c r="GH685" s="159"/>
    </row>
    <row r="686" customFormat="false" ht="12.75" hidden="false" customHeight="false" outlineLevel="0" collapsed="false">
      <c r="A686" s="168"/>
      <c r="B686" s="149"/>
      <c r="C686" s="149"/>
      <c r="D686" s="149"/>
      <c r="E686" s="149"/>
      <c r="F686" s="149"/>
      <c r="G686" s="149"/>
      <c r="H686" s="148"/>
      <c r="I686" s="170"/>
      <c r="R686" s="148"/>
      <c r="S686" s="158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  <c r="BA686" s="159"/>
      <c r="BB686" s="159"/>
      <c r="BC686" s="159"/>
      <c r="BD686" s="159"/>
      <c r="BE686" s="159"/>
      <c r="BF686" s="159"/>
      <c r="BG686" s="159"/>
      <c r="BH686" s="159"/>
      <c r="BI686" s="159"/>
      <c r="BJ686" s="159"/>
      <c r="BK686" s="159"/>
      <c r="BL686" s="159"/>
      <c r="BM686" s="159"/>
      <c r="BN686" s="159"/>
      <c r="BO686" s="159"/>
      <c r="BP686" s="159"/>
      <c r="BQ686" s="159"/>
      <c r="BR686" s="159"/>
      <c r="BS686" s="159"/>
      <c r="BT686" s="159"/>
      <c r="BU686" s="159"/>
      <c r="BV686" s="159"/>
      <c r="BW686" s="159"/>
      <c r="BX686" s="159"/>
      <c r="BY686" s="159"/>
      <c r="BZ686" s="159"/>
      <c r="CA686" s="159"/>
      <c r="CB686" s="159"/>
      <c r="CC686" s="159"/>
      <c r="CD686" s="159"/>
      <c r="CE686" s="159"/>
      <c r="CF686" s="159"/>
      <c r="CG686" s="159"/>
      <c r="CH686" s="159"/>
      <c r="CI686" s="159"/>
      <c r="CJ686" s="159"/>
      <c r="CK686" s="159"/>
      <c r="CL686" s="159"/>
      <c r="CM686" s="159"/>
      <c r="CN686" s="159"/>
      <c r="CO686" s="159"/>
      <c r="CP686" s="159"/>
      <c r="CQ686" s="159"/>
      <c r="CR686" s="159"/>
      <c r="CS686" s="159"/>
      <c r="CT686" s="159"/>
      <c r="CU686" s="159"/>
      <c r="CV686" s="159"/>
      <c r="CW686" s="159"/>
      <c r="CX686" s="159"/>
      <c r="CY686" s="159"/>
      <c r="CZ686" s="159"/>
      <c r="DA686" s="159"/>
      <c r="DB686" s="159"/>
      <c r="DC686" s="159"/>
      <c r="DD686" s="159"/>
      <c r="DE686" s="159"/>
      <c r="DF686" s="159"/>
      <c r="DG686" s="159"/>
      <c r="DH686" s="159"/>
      <c r="DI686" s="159"/>
      <c r="DJ686" s="159"/>
      <c r="DK686" s="159"/>
      <c r="DL686" s="159"/>
      <c r="DM686" s="159"/>
      <c r="DN686" s="159"/>
      <c r="DO686" s="159"/>
      <c r="DP686" s="159"/>
      <c r="DQ686" s="159"/>
      <c r="DR686" s="159"/>
      <c r="DS686" s="159"/>
      <c r="DT686" s="159"/>
      <c r="DU686" s="159"/>
      <c r="DV686" s="159"/>
      <c r="DW686" s="159"/>
      <c r="DX686" s="159"/>
      <c r="DY686" s="159"/>
      <c r="DZ686" s="159"/>
      <c r="EA686" s="159"/>
      <c r="EB686" s="159"/>
      <c r="EC686" s="159"/>
      <c r="ED686" s="159"/>
      <c r="EE686" s="159"/>
      <c r="EF686" s="159"/>
      <c r="EG686" s="159"/>
      <c r="EH686" s="159"/>
      <c r="EI686" s="159"/>
      <c r="EJ686" s="159"/>
      <c r="EK686" s="159"/>
      <c r="EL686" s="159"/>
      <c r="EM686" s="159"/>
      <c r="EN686" s="159"/>
      <c r="EO686" s="159"/>
      <c r="EP686" s="159"/>
      <c r="EQ686" s="159"/>
      <c r="ER686" s="159"/>
      <c r="ES686" s="159"/>
      <c r="ET686" s="159"/>
      <c r="EU686" s="159"/>
      <c r="EV686" s="159"/>
      <c r="EW686" s="159"/>
      <c r="EX686" s="159"/>
      <c r="EY686" s="159"/>
      <c r="EZ686" s="159"/>
      <c r="FA686" s="159"/>
      <c r="FB686" s="159"/>
      <c r="FC686" s="159"/>
      <c r="FD686" s="159"/>
      <c r="FE686" s="159"/>
      <c r="FF686" s="159"/>
      <c r="FG686" s="159"/>
      <c r="FH686" s="159"/>
      <c r="FI686" s="159"/>
      <c r="FJ686" s="159"/>
      <c r="FK686" s="159"/>
      <c r="FL686" s="159"/>
      <c r="FM686" s="159"/>
      <c r="FN686" s="159"/>
      <c r="FO686" s="159"/>
      <c r="FP686" s="159"/>
      <c r="FQ686" s="159"/>
      <c r="FR686" s="159"/>
      <c r="FS686" s="159"/>
      <c r="FT686" s="159"/>
      <c r="FU686" s="159"/>
      <c r="FV686" s="159"/>
      <c r="FW686" s="159"/>
      <c r="FX686" s="159"/>
      <c r="FY686" s="159"/>
      <c r="FZ686" s="159"/>
      <c r="GA686" s="159"/>
      <c r="GB686" s="159"/>
      <c r="GC686" s="159"/>
      <c r="GD686" s="159"/>
      <c r="GE686" s="159"/>
      <c r="GF686" s="159"/>
      <c r="GG686" s="159"/>
      <c r="GH686" s="159"/>
    </row>
    <row r="687" customFormat="false" ht="12.75" hidden="false" customHeight="false" outlineLevel="0" collapsed="false">
      <c r="A687" s="168"/>
      <c r="B687" s="149"/>
      <c r="C687" s="149"/>
      <c r="D687" s="149"/>
      <c r="E687" s="149"/>
      <c r="F687" s="149"/>
      <c r="G687" s="149"/>
      <c r="H687" s="148"/>
      <c r="I687" s="170"/>
      <c r="R687" s="148"/>
      <c r="S687" s="158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  <c r="BA687" s="159"/>
      <c r="BB687" s="159"/>
      <c r="BC687" s="159"/>
      <c r="BD687" s="159"/>
      <c r="BE687" s="159"/>
      <c r="BF687" s="159"/>
      <c r="BG687" s="159"/>
      <c r="BH687" s="159"/>
      <c r="BI687" s="159"/>
      <c r="BJ687" s="159"/>
      <c r="BK687" s="159"/>
      <c r="BL687" s="159"/>
      <c r="BM687" s="159"/>
      <c r="BN687" s="159"/>
      <c r="BO687" s="159"/>
      <c r="BP687" s="159"/>
      <c r="BQ687" s="159"/>
      <c r="BR687" s="159"/>
      <c r="BS687" s="159"/>
      <c r="BT687" s="159"/>
      <c r="BU687" s="159"/>
      <c r="BV687" s="159"/>
      <c r="BW687" s="159"/>
      <c r="BX687" s="159"/>
      <c r="BY687" s="159"/>
      <c r="BZ687" s="159"/>
      <c r="CA687" s="159"/>
      <c r="CB687" s="159"/>
      <c r="CC687" s="159"/>
      <c r="CD687" s="159"/>
      <c r="CE687" s="159"/>
      <c r="CF687" s="159"/>
      <c r="CG687" s="159"/>
      <c r="CH687" s="159"/>
      <c r="CI687" s="159"/>
      <c r="CJ687" s="159"/>
      <c r="CK687" s="159"/>
      <c r="CL687" s="159"/>
      <c r="CM687" s="159"/>
      <c r="CN687" s="159"/>
      <c r="CO687" s="159"/>
      <c r="CP687" s="159"/>
      <c r="CQ687" s="159"/>
      <c r="CR687" s="159"/>
      <c r="CS687" s="159"/>
      <c r="CT687" s="159"/>
      <c r="CU687" s="159"/>
      <c r="CV687" s="159"/>
      <c r="CW687" s="159"/>
      <c r="CX687" s="159"/>
      <c r="CY687" s="159"/>
      <c r="CZ687" s="159"/>
      <c r="DA687" s="159"/>
      <c r="DB687" s="159"/>
      <c r="DC687" s="159"/>
      <c r="DD687" s="159"/>
      <c r="DE687" s="159"/>
      <c r="DF687" s="159"/>
      <c r="DG687" s="159"/>
      <c r="DH687" s="159"/>
      <c r="DI687" s="159"/>
      <c r="DJ687" s="159"/>
      <c r="DK687" s="159"/>
      <c r="DL687" s="159"/>
      <c r="DM687" s="159"/>
      <c r="DN687" s="159"/>
      <c r="DO687" s="159"/>
      <c r="DP687" s="159"/>
      <c r="DQ687" s="159"/>
      <c r="DR687" s="159"/>
      <c r="DS687" s="159"/>
      <c r="DT687" s="159"/>
      <c r="DU687" s="159"/>
      <c r="DV687" s="159"/>
      <c r="DW687" s="159"/>
      <c r="DX687" s="159"/>
      <c r="DY687" s="159"/>
      <c r="DZ687" s="159"/>
      <c r="EA687" s="159"/>
      <c r="EB687" s="159"/>
      <c r="EC687" s="159"/>
      <c r="ED687" s="159"/>
      <c r="EE687" s="159"/>
      <c r="EF687" s="159"/>
      <c r="EG687" s="159"/>
      <c r="EH687" s="159"/>
      <c r="EI687" s="159"/>
      <c r="EJ687" s="159"/>
      <c r="EK687" s="159"/>
      <c r="EL687" s="159"/>
      <c r="EM687" s="159"/>
      <c r="EN687" s="159"/>
      <c r="EO687" s="159"/>
      <c r="EP687" s="159"/>
      <c r="EQ687" s="159"/>
      <c r="ER687" s="159"/>
      <c r="ES687" s="159"/>
      <c r="ET687" s="159"/>
      <c r="EU687" s="159"/>
      <c r="EV687" s="159"/>
      <c r="EW687" s="159"/>
      <c r="EX687" s="159"/>
      <c r="EY687" s="159"/>
      <c r="EZ687" s="159"/>
      <c r="FA687" s="159"/>
      <c r="FB687" s="159"/>
      <c r="FC687" s="159"/>
      <c r="FD687" s="159"/>
      <c r="FE687" s="159"/>
      <c r="FF687" s="159"/>
      <c r="FG687" s="159"/>
      <c r="FH687" s="159"/>
      <c r="FI687" s="159"/>
      <c r="FJ687" s="159"/>
      <c r="FK687" s="159"/>
      <c r="FL687" s="159"/>
      <c r="FM687" s="159"/>
      <c r="FN687" s="159"/>
      <c r="FO687" s="159"/>
      <c r="FP687" s="159"/>
      <c r="FQ687" s="159"/>
      <c r="FR687" s="159"/>
      <c r="FS687" s="159"/>
      <c r="FT687" s="159"/>
      <c r="FU687" s="159"/>
      <c r="FV687" s="159"/>
      <c r="FW687" s="159"/>
      <c r="FX687" s="159"/>
      <c r="FY687" s="159"/>
      <c r="FZ687" s="159"/>
      <c r="GA687" s="159"/>
      <c r="GB687" s="159"/>
      <c r="GC687" s="159"/>
      <c r="GD687" s="159"/>
      <c r="GE687" s="159"/>
      <c r="GF687" s="159"/>
      <c r="GG687" s="159"/>
      <c r="GH687" s="159"/>
    </row>
    <row r="688" customFormat="false" ht="12.75" hidden="false" customHeight="false" outlineLevel="0" collapsed="false">
      <c r="A688" s="168"/>
      <c r="B688" s="149"/>
      <c r="C688" s="149"/>
      <c r="D688" s="149"/>
      <c r="E688" s="149"/>
      <c r="F688" s="149"/>
      <c r="G688" s="149"/>
      <c r="H688" s="148"/>
      <c r="I688" s="170"/>
      <c r="R688" s="148"/>
      <c r="S688" s="158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  <c r="BA688" s="159"/>
      <c r="BB688" s="159"/>
      <c r="BC688" s="159"/>
      <c r="BD688" s="159"/>
      <c r="BE688" s="159"/>
      <c r="BF688" s="159"/>
      <c r="BG688" s="159"/>
      <c r="BH688" s="159"/>
      <c r="BI688" s="159"/>
      <c r="BJ688" s="159"/>
      <c r="BK688" s="159"/>
      <c r="BL688" s="159"/>
      <c r="BM688" s="159"/>
      <c r="BN688" s="159"/>
      <c r="BO688" s="159"/>
      <c r="BP688" s="159"/>
      <c r="BQ688" s="159"/>
      <c r="BR688" s="159"/>
      <c r="BS688" s="159"/>
      <c r="BT688" s="159"/>
      <c r="BU688" s="159"/>
      <c r="BV688" s="159"/>
      <c r="BW688" s="159"/>
      <c r="BX688" s="159"/>
      <c r="BY688" s="159"/>
      <c r="BZ688" s="159"/>
      <c r="CA688" s="159"/>
      <c r="CB688" s="159"/>
      <c r="CC688" s="159"/>
      <c r="CD688" s="159"/>
      <c r="CE688" s="159"/>
      <c r="CF688" s="159"/>
      <c r="CG688" s="159"/>
      <c r="CH688" s="159"/>
      <c r="CI688" s="159"/>
      <c r="CJ688" s="159"/>
      <c r="CK688" s="159"/>
      <c r="CL688" s="159"/>
      <c r="CM688" s="159"/>
      <c r="CN688" s="159"/>
      <c r="CO688" s="159"/>
      <c r="CP688" s="159"/>
      <c r="CQ688" s="159"/>
      <c r="CR688" s="159"/>
      <c r="CS688" s="159"/>
      <c r="CT688" s="159"/>
      <c r="CU688" s="159"/>
      <c r="CV688" s="159"/>
      <c r="CW688" s="159"/>
      <c r="CX688" s="159"/>
      <c r="CY688" s="159"/>
      <c r="CZ688" s="159"/>
      <c r="DA688" s="159"/>
      <c r="DB688" s="159"/>
      <c r="DC688" s="159"/>
      <c r="DD688" s="159"/>
      <c r="DE688" s="159"/>
      <c r="DF688" s="159"/>
      <c r="DG688" s="159"/>
      <c r="DH688" s="159"/>
      <c r="DI688" s="159"/>
      <c r="DJ688" s="159"/>
      <c r="DK688" s="159"/>
      <c r="DL688" s="159"/>
      <c r="DM688" s="159"/>
      <c r="DN688" s="159"/>
      <c r="DO688" s="159"/>
      <c r="DP688" s="159"/>
      <c r="DQ688" s="159"/>
      <c r="DR688" s="159"/>
      <c r="DS688" s="159"/>
      <c r="DT688" s="159"/>
      <c r="DU688" s="159"/>
      <c r="DV688" s="159"/>
      <c r="DW688" s="159"/>
      <c r="DX688" s="159"/>
      <c r="DY688" s="159"/>
      <c r="DZ688" s="159"/>
      <c r="EA688" s="159"/>
      <c r="EB688" s="159"/>
      <c r="EC688" s="159"/>
      <c r="ED688" s="159"/>
      <c r="EE688" s="159"/>
      <c r="EF688" s="159"/>
      <c r="EG688" s="159"/>
      <c r="EH688" s="159"/>
      <c r="EI688" s="159"/>
      <c r="EJ688" s="159"/>
      <c r="EK688" s="159"/>
      <c r="EL688" s="159"/>
      <c r="EM688" s="159"/>
      <c r="EN688" s="159"/>
      <c r="EO688" s="159"/>
      <c r="EP688" s="159"/>
      <c r="EQ688" s="159"/>
      <c r="ER688" s="159"/>
      <c r="ES688" s="159"/>
      <c r="ET688" s="159"/>
      <c r="EU688" s="159"/>
      <c r="EV688" s="159"/>
      <c r="EW688" s="159"/>
      <c r="EX688" s="159"/>
      <c r="EY688" s="159"/>
      <c r="EZ688" s="159"/>
      <c r="FA688" s="159"/>
      <c r="FB688" s="159"/>
      <c r="FC688" s="159"/>
      <c r="FD688" s="159"/>
      <c r="FE688" s="159"/>
      <c r="FF688" s="159"/>
      <c r="FG688" s="159"/>
      <c r="FH688" s="159"/>
      <c r="FI688" s="159"/>
      <c r="FJ688" s="159"/>
      <c r="FK688" s="159"/>
      <c r="FL688" s="159"/>
      <c r="FM688" s="159"/>
      <c r="FN688" s="159"/>
      <c r="FO688" s="159"/>
      <c r="FP688" s="159"/>
      <c r="FQ688" s="159"/>
      <c r="FR688" s="159"/>
      <c r="FS688" s="159"/>
      <c r="FT688" s="159"/>
      <c r="FU688" s="159"/>
      <c r="FV688" s="159"/>
      <c r="FW688" s="159"/>
      <c r="FX688" s="159"/>
      <c r="FY688" s="159"/>
      <c r="FZ688" s="159"/>
      <c r="GA688" s="159"/>
      <c r="GB688" s="159"/>
      <c r="GC688" s="159"/>
      <c r="GD688" s="159"/>
      <c r="GE688" s="159"/>
      <c r="GF688" s="159"/>
      <c r="GG688" s="159"/>
      <c r="GH688" s="159"/>
    </row>
    <row r="689" customFormat="false" ht="12.75" hidden="false" customHeight="false" outlineLevel="0" collapsed="false">
      <c r="A689" s="168"/>
      <c r="B689" s="149"/>
      <c r="C689" s="149"/>
      <c r="D689" s="149"/>
      <c r="E689" s="149"/>
      <c r="F689" s="149"/>
      <c r="G689" s="149"/>
      <c r="H689" s="148"/>
      <c r="I689" s="170"/>
      <c r="R689" s="148"/>
      <c r="S689" s="158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  <c r="BA689" s="159"/>
      <c r="BB689" s="159"/>
      <c r="BC689" s="159"/>
      <c r="BD689" s="159"/>
      <c r="BE689" s="159"/>
      <c r="BF689" s="159"/>
      <c r="BG689" s="159"/>
      <c r="BH689" s="159"/>
      <c r="BI689" s="159"/>
      <c r="BJ689" s="159"/>
      <c r="BK689" s="159"/>
      <c r="BL689" s="159"/>
      <c r="BM689" s="159"/>
      <c r="BN689" s="159"/>
      <c r="BO689" s="159"/>
      <c r="BP689" s="159"/>
      <c r="BQ689" s="159"/>
      <c r="BR689" s="159"/>
      <c r="BS689" s="159"/>
      <c r="BT689" s="159"/>
      <c r="BU689" s="159"/>
      <c r="BV689" s="159"/>
      <c r="BW689" s="159"/>
      <c r="BX689" s="159"/>
      <c r="BY689" s="159"/>
      <c r="BZ689" s="159"/>
      <c r="CA689" s="159"/>
      <c r="CB689" s="159"/>
      <c r="CC689" s="159"/>
      <c r="CD689" s="159"/>
      <c r="CE689" s="159"/>
      <c r="CF689" s="159"/>
      <c r="CG689" s="159"/>
      <c r="CH689" s="159"/>
      <c r="CI689" s="159"/>
      <c r="CJ689" s="159"/>
      <c r="CK689" s="159"/>
      <c r="CL689" s="159"/>
      <c r="CM689" s="159"/>
      <c r="CN689" s="159"/>
      <c r="CO689" s="159"/>
      <c r="CP689" s="159"/>
      <c r="CQ689" s="159"/>
      <c r="CR689" s="159"/>
      <c r="CS689" s="159"/>
      <c r="CT689" s="159"/>
      <c r="CU689" s="159"/>
      <c r="CV689" s="159"/>
      <c r="CW689" s="159"/>
      <c r="CX689" s="159"/>
      <c r="CY689" s="159"/>
      <c r="CZ689" s="159"/>
      <c r="DA689" s="159"/>
      <c r="DB689" s="159"/>
      <c r="DC689" s="159"/>
      <c r="DD689" s="159"/>
      <c r="DE689" s="159"/>
      <c r="DF689" s="159"/>
      <c r="DG689" s="159"/>
      <c r="DH689" s="159"/>
      <c r="DI689" s="159"/>
      <c r="DJ689" s="159"/>
      <c r="DK689" s="159"/>
      <c r="DL689" s="159"/>
      <c r="DM689" s="159"/>
      <c r="DN689" s="159"/>
      <c r="DO689" s="159"/>
      <c r="DP689" s="159"/>
      <c r="DQ689" s="159"/>
      <c r="DR689" s="159"/>
      <c r="DS689" s="159"/>
      <c r="DT689" s="159"/>
      <c r="DU689" s="159"/>
      <c r="DV689" s="159"/>
      <c r="DW689" s="159"/>
      <c r="DX689" s="159"/>
      <c r="DY689" s="159"/>
      <c r="DZ689" s="159"/>
      <c r="EA689" s="159"/>
      <c r="EB689" s="159"/>
      <c r="EC689" s="159"/>
      <c r="ED689" s="159"/>
      <c r="EE689" s="159"/>
      <c r="EF689" s="159"/>
      <c r="EG689" s="159"/>
      <c r="EH689" s="159"/>
      <c r="EI689" s="159"/>
      <c r="EJ689" s="159"/>
      <c r="EK689" s="159"/>
      <c r="EL689" s="159"/>
      <c r="EM689" s="159"/>
      <c r="EN689" s="159"/>
      <c r="EO689" s="159"/>
      <c r="EP689" s="159"/>
      <c r="EQ689" s="159"/>
      <c r="ER689" s="159"/>
      <c r="ES689" s="159"/>
      <c r="ET689" s="159"/>
      <c r="EU689" s="159"/>
      <c r="EV689" s="159"/>
      <c r="EW689" s="159"/>
      <c r="EX689" s="159"/>
      <c r="EY689" s="159"/>
      <c r="EZ689" s="159"/>
      <c r="FA689" s="159"/>
      <c r="FB689" s="159"/>
      <c r="FC689" s="159"/>
      <c r="FD689" s="159"/>
      <c r="FE689" s="159"/>
      <c r="FF689" s="159"/>
      <c r="FG689" s="159"/>
      <c r="FH689" s="159"/>
      <c r="FI689" s="159"/>
      <c r="FJ689" s="159"/>
      <c r="FK689" s="159"/>
      <c r="FL689" s="159"/>
      <c r="FM689" s="159"/>
      <c r="FN689" s="159"/>
      <c r="FO689" s="159"/>
      <c r="FP689" s="159"/>
      <c r="FQ689" s="159"/>
      <c r="FR689" s="159"/>
      <c r="FS689" s="159"/>
      <c r="FT689" s="159"/>
      <c r="FU689" s="159"/>
      <c r="FV689" s="159"/>
      <c r="FW689" s="159"/>
      <c r="FX689" s="159"/>
      <c r="FY689" s="159"/>
      <c r="FZ689" s="159"/>
      <c r="GA689" s="159"/>
      <c r="GB689" s="159"/>
      <c r="GC689" s="159"/>
      <c r="GD689" s="159"/>
      <c r="GE689" s="159"/>
      <c r="GF689" s="159"/>
      <c r="GG689" s="159"/>
      <c r="GH689" s="159"/>
    </row>
    <row r="690" customFormat="false" ht="12.75" hidden="false" customHeight="false" outlineLevel="0" collapsed="false">
      <c r="A690" s="168"/>
      <c r="B690" s="149"/>
      <c r="C690" s="149"/>
      <c r="D690" s="149"/>
      <c r="E690" s="149"/>
      <c r="F690" s="149"/>
      <c r="G690" s="149"/>
      <c r="H690" s="148"/>
      <c r="I690" s="170"/>
      <c r="R690" s="148"/>
      <c r="S690" s="158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  <c r="BA690" s="159"/>
      <c r="BB690" s="159"/>
      <c r="BC690" s="159"/>
      <c r="BD690" s="159"/>
      <c r="BE690" s="159"/>
      <c r="BF690" s="159"/>
      <c r="BG690" s="159"/>
      <c r="BH690" s="159"/>
      <c r="BI690" s="159"/>
      <c r="BJ690" s="159"/>
      <c r="BK690" s="159"/>
      <c r="BL690" s="159"/>
      <c r="BM690" s="159"/>
      <c r="BN690" s="159"/>
      <c r="BO690" s="159"/>
      <c r="BP690" s="159"/>
      <c r="BQ690" s="159"/>
      <c r="BR690" s="159"/>
      <c r="BS690" s="159"/>
      <c r="BT690" s="159"/>
      <c r="BU690" s="159"/>
      <c r="BV690" s="159"/>
      <c r="BW690" s="159"/>
      <c r="BX690" s="159"/>
      <c r="BY690" s="159"/>
      <c r="BZ690" s="159"/>
      <c r="CA690" s="159"/>
      <c r="CB690" s="159"/>
      <c r="CC690" s="159"/>
      <c r="CD690" s="159"/>
      <c r="CE690" s="159"/>
      <c r="CF690" s="159"/>
      <c r="CG690" s="159"/>
      <c r="CH690" s="159"/>
      <c r="CI690" s="159"/>
      <c r="CJ690" s="159"/>
      <c r="CK690" s="159"/>
      <c r="CL690" s="159"/>
      <c r="CM690" s="159"/>
      <c r="CN690" s="159"/>
      <c r="CO690" s="159"/>
      <c r="CP690" s="159"/>
      <c r="CQ690" s="159"/>
      <c r="CR690" s="159"/>
      <c r="CS690" s="159"/>
      <c r="CT690" s="159"/>
      <c r="CU690" s="159"/>
      <c r="CV690" s="159"/>
      <c r="CW690" s="159"/>
      <c r="CX690" s="159"/>
      <c r="CY690" s="159"/>
      <c r="CZ690" s="159"/>
      <c r="DA690" s="159"/>
      <c r="DB690" s="159"/>
      <c r="DC690" s="159"/>
      <c r="DD690" s="159"/>
      <c r="DE690" s="159"/>
      <c r="DF690" s="159"/>
      <c r="DG690" s="159"/>
      <c r="DH690" s="159"/>
      <c r="DI690" s="159"/>
      <c r="DJ690" s="159"/>
      <c r="DK690" s="159"/>
      <c r="DL690" s="159"/>
      <c r="DM690" s="159"/>
      <c r="DN690" s="159"/>
      <c r="DO690" s="159"/>
      <c r="DP690" s="159"/>
      <c r="DQ690" s="159"/>
      <c r="DR690" s="159"/>
      <c r="DS690" s="159"/>
      <c r="DT690" s="159"/>
      <c r="DU690" s="159"/>
      <c r="DV690" s="159"/>
      <c r="DW690" s="159"/>
      <c r="DX690" s="159"/>
      <c r="DY690" s="159"/>
      <c r="DZ690" s="159"/>
      <c r="EA690" s="159"/>
      <c r="EB690" s="159"/>
      <c r="EC690" s="159"/>
      <c r="ED690" s="159"/>
      <c r="EE690" s="159"/>
      <c r="EF690" s="159"/>
      <c r="EG690" s="159"/>
      <c r="EH690" s="159"/>
      <c r="EI690" s="159"/>
      <c r="EJ690" s="159"/>
      <c r="EK690" s="159"/>
      <c r="EL690" s="159"/>
      <c r="EM690" s="159"/>
      <c r="EN690" s="159"/>
      <c r="EO690" s="159"/>
      <c r="EP690" s="159"/>
      <c r="EQ690" s="159"/>
      <c r="ER690" s="159"/>
      <c r="ES690" s="159"/>
      <c r="ET690" s="159"/>
      <c r="EU690" s="159"/>
      <c r="EV690" s="159"/>
      <c r="EW690" s="159"/>
      <c r="EX690" s="159"/>
      <c r="EY690" s="159"/>
      <c r="EZ690" s="159"/>
      <c r="FA690" s="159"/>
      <c r="FB690" s="159"/>
      <c r="FC690" s="159"/>
      <c r="FD690" s="159"/>
      <c r="FE690" s="159"/>
      <c r="FF690" s="159"/>
      <c r="FG690" s="159"/>
      <c r="FH690" s="159"/>
      <c r="FI690" s="159"/>
      <c r="FJ690" s="159"/>
      <c r="FK690" s="159"/>
      <c r="FL690" s="159"/>
      <c r="FM690" s="159"/>
      <c r="FN690" s="159"/>
      <c r="FO690" s="159"/>
      <c r="FP690" s="159"/>
      <c r="FQ690" s="159"/>
      <c r="FR690" s="159"/>
      <c r="FS690" s="159"/>
      <c r="FT690" s="159"/>
      <c r="FU690" s="159"/>
      <c r="FV690" s="159"/>
      <c r="FW690" s="159"/>
      <c r="FX690" s="159"/>
      <c r="FY690" s="159"/>
      <c r="FZ690" s="159"/>
      <c r="GA690" s="159"/>
      <c r="GB690" s="159"/>
      <c r="GC690" s="159"/>
      <c r="GD690" s="159"/>
      <c r="GE690" s="159"/>
      <c r="GF690" s="159"/>
      <c r="GG690" s="159"/>
      <c r="GH690" s="159"/>
    </row>
    <row r="691" customFormat="false" ht="12.75" hidden="false" customHeight="false" outlineLevel="0" collapsed="false">
      <c r="A691" s="168"/>
      <c r="B691" s="149"/>
      <c r="C691" s="149"/>
      <c r="D691" s="149"/>
      <c r="E691" s="149"/>
      <c r="F691" s="149"/>
      <c r="G691" s="149"/>
      <c r="H691" s="148"/>
      <c r="I691" s="170"/>
      <c r="R691" s="148"/>
      <c r="S691" s="158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  <c r="BA691" s="159"/>
      <c r="BB691" s="159"/>
      <c r="BC691" s="159"/>
      <c r="BD691" s="159"/>
      <c r="BE691" s="159"/>
      <c r="BF691" s="159"/>
      <c r="BG691" s="159"/>
      <c r="BH691" s="159"/>
      <c r="BI691" s="159"/>
      <c r="BJ691" s="159"/>
      <c r="BK691" s="159"/>
      <c r="BL691" s="159"/>
      <c r="BM691" s="159"/>
      <c r="BN691" s="159"/>
      <c r="BO691" s="159"/>
      <c r="BP691" s="159"/>
      <c r="BQ691" s="159"/>
      <c r="BR691" s="159"/>
      <c r="BS691" s="159"/>
      <c r="BT691" s="159"/>
      <c r="BU691" s="159"/>
      <c r="BV691" s="159"/>
      <c r="BW691" s="159"/>
      <c r="BX691" s="159"/>
      <c r="BY691" s="159"/>
      <c r="BZ691" s="159"/>
      <c r="CA691" s="159"/>
      <c r="CB691" s="159"/>
      <c r="CC691" s="159"/>
      <c r="CD691" s="159"/>
      <c r="CE691" s="159"/>
      <c r="CF691" s="159"/>
      <c r="CG691" s="159"/>
      <c r="CH691" s="159"/>
      <c r="CI691" s="159"/>
      <c r="CJ691" s="159"/>
      <c r="CK691" s="159"/>
      <c r="CL691" s="159"/>
      <c r="CM691" s="159"/>
      <c r="CN691" s="159"/>
      <c r="CO691" s="159"/>
      <c r="CP691" s="159"/>
      <c r="CQ691" s="159"/>
      <c r="CR691" s="159"/>
      <c r="CS691" s="159"/>
      <c r="CT691" s="159"/>
      <c r="CU691" s="159"/>
      <c r="CV691" s="159"/>
      <c r="CW691" s="159"/>
      <c r="CX691" s="159"/>
      <c r="CY691" s="159"/>
      <c r="CZ691" s="159"/>
      <c r="DA691" s="159"/>
      <c r="DB691" s="159"/>
      <c r="DC691" s="159"/>
      <c r="DD691" s="159"/>
      <c r="DE691" s="159"/>
      <c r="DF691" s="159"/>
      <c r="DG691" s="159"/>
      <c r="DH691" s="159"/>
      <c r="DI691" s="159"/>
      <c r="DJ691" s="159"/>
      <c r="DK691" s="159"/>
      <c r="DL691" s="159"/>
      <c r="DM691" s="159"/>
      <c r="DN691" s="159"/>
      <c r="DO691" s="159"/>
      <c r="DP691" s="159"/>
      <c r="DQ691" s="159"/>
      <c r="DR691" s="159"/>
      <c r="DS691" s="159"/>
      <c r="DT691" s="159"/>
      <c r="DU691" s="159"/>
      <c r="DV691" s="159"/>
      <c r="DW691" s="159"/>
      <c r="DX691" s="159"/>
      <c r="DY691" s="159"/>
      <c r="DZ691" s="159"/>
      <c r="EA691" s="159"/>
      <c r="EB691" s="159"/>
      <c r="EC691" s="159"/>
      <c r="ED691" s="159"/>
      <c r="EE691" s="159"/>
      <c r="EF691" s="159"/>
      <c r="EG691" s="159"/>
      <c r="EH691" s="159"/>
      <c r="EI691" s="159"/>
      <c r="EJ691" s="159"/>
      <c r="EK691" s="159"/>
      <c r="EL691" s="159"/>
      <c r="EM691" s="159"/>
      <c r="EN691" s="159"/>
      <c r="EO691" s="159"/>
      <c r="EP691" s="159"/>
      <c r="EQ691" s="159"/>
      <c r="ER691" s="159"/>
      <c r="ES691" s="159"/>
      <c r="ET691" s="159"/>
      <c r="EU691" s="159"/>
      <c r="EV691" s="159"/>
      <c r="EW691" s="159"/>
      <c r="EX691" s="159"/>
      <c r="EY691" s="159"/>
      <c r="EZ691" s="159"/>
      <c r="FA691" s="159"/>
      <c r="FB691" s="159"/>
      <c r="FC691" s="159"/>
      <c r="FD691" s="159"/>
      <c r="FE691" s="159"/>
      <c r="FF691" s="159"/>
      <c r="FG691" s="159"/>
      <c r="FH691" s="159"/>
      <c r="FI691" s="159"/>
      <c r="FJ691" s="159"/>
      <c r="FK691" s="159"/>
      <c r="FL691" s="159"/>
      <c r="FM691" s="159"/>
      <c r="FN691" s="159"/>
      <c r="FO691" s="159"/>
      <c r="FP691" s="159"/>
      <c r="FQ691" s="159"/>
      <c r="FR691" s="159"/>
      <c r="FS691" s="159"/>
      <c r="FT691" s="159"/>
      <c r="FU691" s="159"/>
      <c r="FV691" s="159"/>
      <c r="FW691" s="159"/>
      <c r="FX691" s="159"/>
      <c r="FY691" s="159"/>
      <c r="FZ691" s="159"/>
      <c r="GA691" s="159"/>
      <c r="GB691" s="159"/>
      <c r="GC691" s="159"/>
      <c r="GD691" s="159"/>
      <c r="GE691" s="159"/>
      <c r="GF691" s="159"/>
      <c r="GG691" s="159"/>
      <c r="GH691" s="159"/>
    </row>
    <row r="692" customFormat="false" ht="12.75" hidden="false" customHeight="false" outlineLevel="0" collapsed="false">
      <c r="A692" s="168"/>
      <c r="B692" s="149"/>
      <c r="C692" s="149"/>
      <c r="D692" s="149"/>
      <c r="E692" s="149"/>
      <c r="F692" s="149"/>
      <c r="G692" s="149"/>
      <c r="H692" s="148"/>
      <c r="I692" s="170"/>
      <c r="R692" s="148"/>
      <c r="S692" s="158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  <c r="BA692" s="159"/>
      <c r="BB692" s="159"/>
      <c r="BC692" s="159"/>
      <c r="BD692" s="159"/>
      <c r="BE692" s="159"/>
      <c r="BF692" s="159"/>
      <c r="BG692" s="159"/>
      <c r="BH692" s="159"/>
      <c r="BI692" s="159"/>
      <c r="BJ692" s="159"/>
      <c r="BK692" s="159"/>
      <c r="BL692" s="159"/>
      <c r="BM692" s="159"/>
      <c r="BN692" s="159"/>
      <c r="BO692" s="159"/>
      <c r="BP692" s="159"/>
      <c r="BQ692" s="159"/>
      <c r="BR692" s="159"/>
      <c r="BS692" s="159"/>
      <c r="BT692" s="159"/>
      <c r="BU692" s="159"/>
      <c r="BV692" s="159"/>
      <c r="BW692" s="159"/>
      <c r="BX692" s="159"/>
      <c r="BY692" s="159"/>
      <c r="BZ692" s="159"/>
      <c r="CA692" s="159"/>
      <c r="CB692" s="159"/>
      <c r="CC692" s="159"/>
      <c r="CD692" s="159"/>
      <c r="CE692" s="159"/>
      <c r="CF692" s="159"/>
      <c r="CG692" s="159"/>
      <c r="CH692" s="159"/>
      <c r="CI692" s="159"/>
      <c r="CJ692" s="159"/>
      <c r="CK692" s="159"/>
      <c r="CL692" s="159"/>
      <c r="CM692" s="159"/>
      <c r="CN692" s="159"/>
      <c r="CO692" s="159"/>
      <c r="CP692" s="159"/>
      <c r="CQ692" s="159"/>
      <c r="CR692" s="159"/>
      <c r="CS692" s="159"/>
      <c r="CT692" s="159"/>
      <c r="CU692" s="159"/>
      <c r="CV692" s="159"/>
      <c r="CW692" s="159"/>
      <c r="CX692" s="159"/>
      <c r="CY692" s="159"/>
      <c r="CZ692" s="159"/>
      <c r="DA692" s="159"/>
      <c r="DB692" s="159"/>
      <c r="DC692" s="159"/>
      <c r="DD692" s="159"/>
      <c r="DE692" s="159"/>
      <c r="DF692" s="159"/>
      <c r="DG692" s="159"/>
      <c r="DH692" s="159"/>
      <c r="DI692" s="159"/>
      <c r="DJ692" s="159"/>
      <c r="DK692" s="159"/>
      <c r="DL692" s="159"/>
      <c r="DM692" s="159"/>
      <c r="DN692" s="159"/>
      <c r="DO692" s="159"/>
      <c r="DP692" s="159"/>
      <c r="DQ692" s="159"/>
      <c r="DR692" s="159"/>
      <c r="DS692" s="159"/>
      <c r="DT692" s="159"/>
      <c r="DU692" s="159"/>
      <c r="DV692" s="159"/>
      <c r="DW692" s="159"/>
      <c r="DX692" s="159"/>
      <c r="DY692" s="159"/>
      <c r="DZ692" s="159"/>
      <c r="EA692" s="159"/>
      <c r="EB692" s="159"/>
      <c r="EC692" s="159"/>
      <c r="ED692" s="159"/>
      <c r="EE692" s="159"/>
      <c r="EF692" s="159"/>
      <c r="EG692" s="159"/>
      <c r="EH692" s="159"/>
      <c r="EI692" s="159"/>
      <c r="EJ692" s="159"/>
      <c r="EK692" s="159"/>
      <c r="EL692" s="159"/>
      <c r="EM692" s="159"/>
      <c r="EN692" s="159"/>
      <c r="EO692" s="159"/>
      <c r="EP692" s="159"/>
      <c r="EQ692" s="159"/>
      <c r="ER692" s="159"/>
      <c r="ES692" s="159"/>
      <c r="ET692" s="159"/>
      <c r="EU692" s="159"/>
      <c r="EV692" s="159"/>
      <c r="EW692" s="159"/>
      <c r="EX692" s="159"/>
      <c r="EY692" s="159"/>
      <c r="EZ692" s="159"/>
      <c r="FA692" s="159"/>
      <c r="FB692" s="159"/>
      <c r="FC692" s="159"/>
      <c r="FD692" s="159"/>
      <c r="FE692" s="159"/>
      <c r="FF692" s="159"/>
      <c r="FG692" s="159"/>
      <c r="FH692" s="159"/>
      <c r="FI692" s="159"/>
      <c r="FJ692" s="159"/>
      <c r="FK692" s="159"/>
      <c r="FL692" s="159"/>
      <c r="FM692" s="159"/>
      <c r="FN692" s="159"/>
      <c r="FO692" s="159"/>
      <c r="FP692" s="159"/>
      <c r="FQ692" s="159"/>
      <c r="FR692" s="159"/>
      <c r="FS692" s="159"/>
      <c r="FT692" s="159"/>
      <c r="FU692" s="159"/>
      <c r="FV692" s="159"/>
      <c r="FW692" s="159"/>
      <c r="FX692" s="159"/>
      <c r="FY692" s="159"/>
      <c r="FZ692" s="159"/>
      <c r="GA692" s="159"/>
      <c r="GB692" s="159"/>
      <c r="GC692" s="159"/>
      <c r="GD692" s="159"/>
      <c r="GE692" s="159"/>
      <c r="GF692" s="159"/>
      <c r="GG692" s="159"/>
      <c r="GH692" s="159"/>
    </row>
    <row r="693" customFormat="false" ht="12.75" hidden="false" customHeight="false" outlineLevel="0" collapsed="false">
      <c r="A693" s="168"/>
      <c r="B693" s="149"/>
      <c r="C693" s="149"/>
      <c r="D693" s="149"/>
      <c r="E693" s="149"/>
      <c r="F693" s="149"/>
      <c r="G693" s="149"/>
      <c r="H693" s="148"/>
      <c r="I693" s="170"/>
      <c r="R693" s="148"/>
      <c r="S693" s="158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  <c r="BA693" s="159"/>
      <c r="BB693" s="159"/>
      <c r="BC693" s="159"/>
      <c r="BD693" s="159"/>
      <c r="BE693" s="159"/>
      <c r="BF693" s="159"/>
      <c r="BG693" s="159"/>
      <c r="BH693" s="159"/>
      <c r="BI693" s="159"/>
      <c r="BJ693" s="159"/>
      <c r="BK693" s="159"/>
      <c r="BL693" s="159"/>
      <c r="BM693" s="159"/>
      <c r="BN693" s="159"/>
      <c r="BO693" s="159"/>
      <c r="BP693" s="159"/>
      <c r="BQ693" s="159"/>
      <c r="BR693" s="159"/>
      <c r="BS693" s="159"/>
      <c r="BT693" s="159"/>
      <c r="BU693" s="159"/>
      <c r="BV693" s="159"/>
      <c r="BW693" s="159"/>
      <c r="BX693" s="159"/>
      <c r="BY693" s="159"/>
      <c r="BZ693" s="159"/>
      <c r="CA693" s="159"/>
      <c r="CB693" s="159"/>
      <c r="CC693" s="159"/>
      <c r="CD693" s="159"/>
      <c r="CE693" s="159"/>
      <c r="CF693" s="159"/>
      <c r="CG693" s="159"/>
      <c r="CH693" s="159"/>
      <c r="CI693" s="159"/>
      <c r="CJ693" s="159"/>
      <c r="CK693" s="159"/>
      <c r="CL693" s="159"/>
      <c r="CM693" s="159"/>
      <c r="CN693" s="159"/>
      <c r="CO693" s="159"/>
      <c r="CP693" s="159"/>
      <c r="CQ693" s="159"/>
      <c r="CR693" s="159"/>
      <c r="CS693" s="159"/>
      <c r="CT693" s="159"/>
      <c r="CU693" s="159"/>
      <c r="CV693" s="159"/>
      <c r="CW693" s="159"/>
      <c r="CX693" s="159"/>
      <c r="CY693" s="159"/>
      <c r="CZ693" s="159"/>
      <c r="DA693" s="159"/>
      <c r="DB693" s="159"/>
      <c r="DC693" s="159"/>
      <c r="DD693" s="159"/>
      <c r="DE693" s="159"/>
      <c r="DF693" s="159"/>
      <c r="DG693" s="159"/>
      <c r="DH693" s="159"/>
      <c r="DI693" s="159"/>
      <c r="DJ693" s="159"/>
      <c r="DK693" s="159"/>
      <c r="DL693" s="159"/>
      <c r="DM693" s="159"/>
      <c r="DN693" s="159"/>
      <c r="DO693" s="159"/>
      <c r="DP693" s="159"/>
      <c r="DQ693" s="159"/>
      <c r="DR693" s="159"/>
      <c r="DS693" s="159"/>
      <c r="DT693" s="159"/>
      <c r="DU693" s="159"/>
      <c r="DV693" s="159"/>
      <c r="DW693" s="159"/>
      <c r="DX693" s="159"/>
      <c r="DY693" s="159"/>
      <c r="DZ693" s="159"/>
      <c r="EA693" s="159"/>
      <c r="EB693" s="159"/>
      <c r="EC693" s="159"/>
      <c r="ED693" s="159"/>
      <c r="EE693" s="159"/>
      <c r="EF693" s="159"/>
      <c r="EG693" s="159"/>
      <c r="EH693" s="159"/>
      <c r="EI693" s="159"/>
      <c r="EJ693" s="159"/>
      <c r="EK693" s="159"/>
      <c r="EL693" s="159"/>
      <c r="EM693" s="159"/>
      <c r="EN693" s="159"/>
      <c r="EO693" s="159"/>
      <c r="EP693" s="159"/>
      <c r="EQ693" s="159"/>
      <c r="ER693" s="159"/>
      <c r="ES693" s="159"/>
      <c r="ET693" s="159"/>
      <c r="EU693" s="159"/>
      <c r="EV693" s="159"/>
      <c r="EW693" s="159"/>
      <c r="EX693" s="159"/>
      <c r="EY693" s="159"/>
      <c r="EZ693" s="159"/>
      <c r="FA693" s="159"/>
      <c r="FB693" s="159"/>
      <c r="FC693" s="159"/>
      <c r="FD693" s="159"/>
      <c r="FE693" s="159"/>
      <c r="FF693" s="159"/>
      <c r="FG693" s="159"/>
      <c r="FH693" s="159"/>
      <c r="FI693" s="159"/>
      <c r="FJ693" s="159"/>
      <c r="FK693" s="159"/>
      <c r="FL693" s="159"/>
      <c r="FM693" s="159"/>
      <c r="FN693" s="159"/>
      <c r="FO693" s="159"/>
      <c r="FP693" s="159"/>
      <c r="FQ693" s="159"/>
      <c r="FR693" s="159"/>
      <c r="FS693" s="159"/>
      <c r="FT693" s="159"/>
      <c r="FU693" s="159"/>
      <c r="FV693" s="159"/>
      <c r="FW693" s="159"/>
      <c r="FX693" s="159"/>
      <c r="FY693" s="159"/>
      <c r="FZ693" s="159"/>
      <c r="GA693" s="159"/>
      <c r="GB693" s="159"/>
      <c r="GC693" s="159"/>
      <c r="GD693" s="159"/>
      <c r="GE693" s="159"/>
      <c r="GF693" s="159"/>
      <c r="GG693" s="159"/>
      <c r="GH693" s="159"/>
    </row>
    <row r="694" customFormat="false" ht="12.75" hidden="false" customHeight="false" outlineLevel="0" collapsed="false">
      <c r="A694" s="168"/>
      <c r="B694" s="149"/>
      <c r="C694" s="149"/>
      <c r="D694" s="149"/>
      <c r="E694" s="149"/>
      <c r="F694" s="149"/>
      <c r="G694" s="149"/>
      <c r="H694" s="148"/>
      <c r="I694" s="170"/>
      <c r="R694" s="148"/>
      <c r="S694" s="158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  <c r="BA694" s="159"/>
      <c r="BB694" s="159"/>
      <c r="BC694" s="159"/>
      <c r="BD694" s="159"/>
      <c r="BE694" s="159"/>
      <c r="BF694" s="159"/>
      <c r="BG694" s="159"/>
      <c r="BH694" s="159"/>
      <c r="BI694" s="159"/>
      <c r="BJ694" s="159"/>
      <c r="BK694" s="159"/>
      <c r="BL694" s="159"/>
      <c r="BM694" s="159"/>
      <c r="BN694" s="159"/>
      <c r="BO694" s="159"/>
      <c r="BP694" s="159"/>
      <c r="BQ694" s="159"/>
      <c r="BR694" s="159"/>
      <c r="BS694" s="159"/>
      <c r="BT694" s="159"/>
      <c r="BU694" s="159"/>
      <c r="BV694" s="159"/>
      <c r="BW694" s="159"/>
      <c r="BX694" s="159"/>
      <c r="BY694" s="159"/>
      <c r="BZ694" s="159"/>
      <c r="CA694" s="159"/>
      <c r="CB694" s="159"/>
      <c r="CC694" s="159"/>
      <c r="CD694" s="159"/>
      <c r="CE694" s="159"/>
      <c r="CF694" s="159"/>
      <c r="CG694" s="159"/>
      <c r="CH694" s="159"/>
      <c r="CI694" s="159"/>
      <c r="CJ694" s="159"/>
      <c r="CK694" s="159"/>
      <c r="CL694" s="159"/>
      <c r="CM694" s="159"/>
      <c r="CN694" s="159"/>
      <c r="CO694" s="159"/>
      <c r="CP694" s="159"/>
      <c r="CQ694" s="159"/>
      <c r="CR694" s="159"/>
      <c r="CS694" s="159"/>
      <c r="CT694" s="159"/>
      <c r="CU694" s="159"/>
      <c r="CV694" s="159"/>
      <c r="CW694" s="159"/>
      <c r="CX694" s="159"/>
      <c r="CY694" s="159"/>
      <c r="CZ694" s="159"/>
      <c r="DA694" s="159"/>
      <c r="DB694" s="159"/>
      <c r="DC694" s="159"/>
      <c r="DD694" s="159"/>
      <c r="DE694" s="159"/>
      <c r="DF694" s="159"/>
      <c r="DG694" s="159"/>
      <c r="DH694" s="159"/>
      <c r="DI694" s="159"/>
      <c r="DJ694" s="159"/>
      <c r="DK694" s="159"/>
      <c r="DL694" s="159"/>
      <c r="DM694" s="159"/>
      <c r="DN694" s="159"/>
      <c r="DO694" s="159"/>
      <c r="DP694" s="159"/>
      <c r="DQ694" s="159"/>
      <c r="DR694" s="159"/>
      <c r="DS694" s="159"/>
      <c r="DT694" s="159"/>
      <c r="DU694" s="159"/>
      <c r="DV694" s="159"/>
      <c r="DW694" s="159"/>
      <c r="DX694" s="159"/>
      <c r="DY694" s="159"/>
      <c r="DZ694" s="159"/>
      <c r="EA694" s="159"/>
      <c r="EB694" s="159"/>
      <c r="EC694" s="159"/>
      <c r="ED694" s="159"/>
      <c r="EE694" s="159"/>
      <c r="EF694" s="159"/>
      <c r="EG694" s="159"/>
      <c r="EH694" s="159"/>
      <c r="EI694" s="159"/>
      <c r="EJ694" s="159"/>
      <c r="EK694" s="159"/>
      <c r="EL694" s="159"/>
      <c r="EM694" s="159"/>
      <c r="EN694" s="159"/>
      <c r="EO694" s="159"/>
      <c r="EP694" s="159"/>
      <c r="EQ694" s="159"/>
      <c r="ER694" s="159"/>
      <c r="ES694" s="159"/>
      <c r="ET694" s="159"/>
      <c r="EU694" s="159"/>
      <c r="EV694" s="159"/>
      <c r="EW694" s="159"/>
      <c r="EX694" s="159"/>
      <c r="EY694" s="159"/>
      <c r="EZ694" s="159"/>
      <c r="FA694" s="159"/>
      <c r="FB694" s="159"/>
      <c r="FC694" s="159"/>
      <c r="FD694" s="159"/>
      <c r="FE694" s="159"/>
      <c r="FF694" s="159"/>
      <c r="FG694" s="159"/>
      <c r="FH694" s="159"/>
      <c r="FI694" s="159"/>
      <c r="FJ694" s="159"/>
      <c r="FK694" s="159"/>
      <c r="FL694" s="159"/>
      <c r="FM694" s="159"/>
      <c r="FN694" s="159"/>
      <c r="FO694" s="159"/>
      <c r="FP694" s="159"/>
      <c r="FQ694" s="159"/>
      <c r="FR694" s="159"/>
      <c r="FS694" s="159"/>
      <c r="FT694" s="159"/>
      <c r="FU694" s="159"/>
      <c r="FV694" s="159"/>
      <c r="FW694" s="159"/>
      <c r="FX694" s="159"/>
      <c r="FY694" s="159"/>
      <c r="FZ694" s="159"/>
      <c r="GA694" s="159"/>
      <c r="GB694" s="159"/>
      <c r="GC694" s="159"/>
      <c r="GD694" s="159"/>
      <c r="GE694" s="159"/>
      <c r="GF694" s="159"/>
      <c r="GG694" s="159"/>
      <c r="GH694" s="159"/>
    </row>
    <row r="695" customFormat="false" ht="12.75" hidden="false" customHeight="false" outlineLevel="0" collapsed="false">
      <c r="A695" s="168"/>
      <c r="B695" s="149"/>
      <c r="C695" s="149"/>
      <c r="D695" s="149"/>
      <c r="E695" s="149"/>
      <c r="F695" s="149"/>
      <c r="G695" s="149"/>
      <c r="H695" s="148"/>
      <c r="I695" s="170"/>
      <c r="R695" s="148"/>
      <c r="S695" s="158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  <c r="BA695" s="159"/>
      <c r="BB695" s="159"/>
      <c r="BC695" s="159"/>
      <c r="BD695" s="159"/>
      <c r="BE695" s="159"/>
      <c r="BF695" s="159"/>
      <c r="BG695" s="159"/>
      <c r="BH695" s="159"/>
      <c r="BI695" s="159"/>
      <c r="BJ695" s="159"/>
      <c r="BK695" s="159"/>
      <c r="BL695" s="159"/>
      <c r="BM695" s="159"/>
      <c r="BN695" s="159"/>
      <c r="BO695" s="159"/>
      <c r="BP695" s="159"/>
      <c r="BQ695" s="159"/>
      <c r="BR695" s="159"/>
      <c r="BS695" s="159"/>
      <c r="BT695" s="159"/>
      <c r="BU695" s="159"/>
      <c r="BV695" s="159"/>
      <c r="BW695" s="159"/>
      <c r="BX695" s="159"/>
      <c r="BY695" s="159"/>
      <c r="BZ695" s="159"/>
      <c r="CA695" s="159"/>
      <c r="CB695" s="159"/>
      <c r="CC695" s="159"/>
      <c r="CD695" s="159"/>
      <c r="CE695" s="159"/>
      <c r="CF695" s="159"/>
      <c r="CG695" s="159"/>
      <c r="CH695" s="159"/>
      <c r="CI695" s="159"/>
      <c r="CJ695" s="159"/>
      <c r="CK695" s="159"/>
      <c r="CL695" s="159"/>
      <c r="CM695" s="159"/>
      <c r="CN695" s="159"/>
      <c r="CO695" s="159"/>
      <c r="CP695" s="159"/>
      <c r="CQ695" s="159"/>
      <c r="CR695" s="159"/>
      <c r="CS695" s="159"/>
      <c r="CT695" s="159"/>
      <c r="CU695" s="159"/>
      <c r="CV695" s="159"/>
      <c r="CW695" s="159"/>
      <c r="CX695" s="159"/>
      <c r="CY695" s="159"/>
      <c r="CZ695" s="159"/>
      <c r="DA695" s="159"/>
      <c r="DB695" s="159"/>
      <c r="DC695" s="159"/>
      <c r="DD695" s="159"/>
      <c r="DE695" s="159"/>
      <c r="DF695" s="159"/>
      <c r="DG695" s="159"/>
      <c r="DH695" s="159"/>
      <c r="DI695" s="159"/>
      <c r="DJ695" s="159"/>
      <c r="DK695" s="159"/>
      <c r="DL695" s="159"/>
      <c r="DM695" s="159"/>
      <c r="DN695" s="159"/>
      <c r="DO695" s="159"/>
      <c r="DP695" s="159"/>
      <c r="DQ695" s="159"/>
      <c r="DR695" s="159"/>
      <c r="DS695" s="159"/>
      <c r="DT695" s="159"/>
      <c r="DU695" s="159"/>
      <c r="DV695" s="159"/>
      <c r="DW695" s="159"/>
      <c r="DX695" s="159"/>
      <c r="DY695" s="159"/>
      <c r="DZ695" s="159"/>
      <c r="EA695" s="159"/>
      <c r="EB695" s="159"/>
      <c r="EC695" s="159"/>
      <c r="ED695" s="159"/>
      <c r="EE695" s="159"/>
      <c r="EF695" s="159"/>
      <c r="EG695" s="159"/>
      <c r="EH695" s="159"/>
      <c r="EI695" s="159"/>
      <c r="EJ695" s="159"/>
      <c r="EK695" s="159"/>
      <c r="EL695" s="159"/>
      <c r="EM695" s="159"/>
      <c r="EN695" s="159"/>
      <c r="EO695" s="159"/>
      <c r="EP695" s="159"/>
      <c r="EQ695" s="159"/>
      <c r="ER695" s="159"/>
      <c r="ES695" s="159"/>
      <c r="ET695" s="159"/>
      <c r="EU695" s="159"/>
      <c r="EV695" s="159"/>
      <c r="EW695" s="159"/>
      <c r="EX695" s="159"/>
      <c r="EY695" s="159"/>
      <c r="EZ695" s="159"/>
      <c r="FA695" s="159"/>
      <c r="FB695" s="159"/>
      <c r="FC695" s="159"/>
      <c r="FD695" s="159"/>
      <c r="FE695" s="159"/>
      <c r="FF695" s="159"/>
      <c r="FG695" s="159"/>
      <c r="FH695" s="159"/>
      <c r="FI695" s="159"/>
      <c r="FJ695" s="159"/>
      <c r="FK695" s="159"/>
      <c r="FL695" s="159"/>
      <c r="FM695" s="159"/>
      <c r="FN695" s="159"/>
      <c r="FO695" s="159"/>
      <c r="FP695" s="159"/>
      <c r="FQ695" s="159"/>
      <c r="FR695" s="159"/>
      <c r="FS695" s="159"/>
      <c r="FT695" s="159"/>
      <c r="FU695" s="159"/>
      <c r="FV695" s="159"/>
      <c r="FW695" s="159"/>
      <c r="FX695" s="159"/>
      <c r="FY695" s="159"/>
      <c r="FZ695" s="159"/>
      <c r="GA695" s="159"/>
      <c r="GB695" s="159"/>
      <c r="GC695" s="159"/>
      <c r="GD695" s="159"/>
      <c r="GE695" s="159"/>
      <c r="GF695" s="159"/>
      <c r="GG695" s="159"/>
      <c r="GH695" s="159"/>
    </row>
    <row r="696" customFormat="false" ht="12.75" hidden="false" customHeight="false" outlineLevel="0" collapsed="false">
      <c r="A696" s="168"/>
      <c r="B696" s="149"/>
      <c r="C696" s="149"/>
      <c r="D696" s="149"/>
      <c r="E696" s="149"/>
      <c r="F696" s="149"/>
      <c r="G696" s="149"/>
      <c r="H696" s="148"/>
      <c r="I696" s="170"/>
      <c r="R696" s="148"/>
      <c r="S696" s="158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  <c r="BA696" s="159"/>
      <c r="BB696" s="159"/>
      <c r="BC696" s="159"/>
      <c r="BD696" s="159"/>
      <c r="BE696" s="159"/>
      <c r="BF696" s="159"/>
      <c r="BG696" s="159"/>
      <c r="BH696" s="159"/>
      <c r="BI696" s="159"/>
      <c r="BJ696" s="159"/>
      <c r="BK696" s="159"/>
      <c r="BL696" s="159"/>
      <c r="BM696" s="159"/>
      <c r="BN696" s="159"/>
      <c r="BO696" s="159"/>
      <c r="BP696" s="159"/>
      <c r="BQ696" s="159"/>
      <c r="BR696" s="159"/>
      <c r="BS696" s="159"/>
      <c r="BT696" s="159"/>
      <c r="BU696" s="159"/>
      <c r="BV696" s="159"/>
      <c r="BW696" s="159"/>
      <c r="BX696" s="159"/>
      <c r="BY696" s="159"/>
      <c r="BZ696" s="159"/>
      <c r="CA696" s="159"/>
      <c r="CB696" s="159"/>
      <c r="CC696" s="159"/>
      <c r="CD696" s="159"/>
      <c r="CE696" s="159"/>
      <c r="CF696" s="159"/>
      <c r="CG696" s="159"/>
      <c r="CH696" s="159"/>
      <c r="CI696" s="159"/>
      <c r="CJ696" s="159"/>
      <c r="CK696" s="159"/>
      <c r="CL696" s="159"/>
      <c r="CM696" s="159"/>
      <c r="CN696" s="159"/>
      <c r="CO696" s="159"/>
      <c r="CP696" s="159"/>
      <c r="CQ696" s="159"/>
      <c r="CR696" s="159"/>
      <c r="CS696" s="159"/>
      <c r="CT696" s="159"/>
      <c r="CU696" s="159"/>
      <c r="CV696" s="159"/>
      <c r="CW696" s="159"/>
      <c r="CX696" s="159"/>
      <c r="CY696" s="159"/>
      <c r="CZ696" s="159"/>
      <c r="DA696" s="159"/>
      <c r="DB696" s="159"/>
      <c r="DC696" s="159"/>
      <c r="DD696" s="159"/>
      <c r="DE696" s="159"/>
      <c r="DF696" s="159"/>
      <c r="DG696" s="159"/>
      <c r="DH696" s="159"/>
      <c r="DI696" s="159"/>
      <c r="DJ696" s="159"/>
      <c r="DK696" s="159"/>
      <c r="DL696" s="159"/>
      <c r="DM696" s="159"/>
      <c r="DN696" s="159"/>
      <c r="DO696" s="159"/>
      <c r="DP696" s="159"/>
      <c r="DQ696" s="159"/>
      <c r="DR696" s="159"/>
      <c r="DS696" s="159"/>
      <c r="DT696" s="159"/>
      <c r="DU696" s="159"/>
      <c r="DV696" s="159"/>
      <c r="DW696" s="159"/>
      <c r="DX696" s="159"/>
      <c r="DY696" s="159"/>
      <c r="DZ696" s="159"/>
      <c r="EA696" s="159"/>
      <c r="EB696" s="159"/>
      <c r="EC696" s="159"/>
      <c r="ED696" s="159"/>
      <c r="EE696" s="159"/>
      <c r="EF696" s="159"/>
      <c r="EG696" s="159"/>
      <c r="EH696" s="159"/>
      <c r="EI696" s="159"/>
      <c r="EJ696" s="159"/>
      <c r="EK696" s="159"/>
      <c r="EL696" s="159"/>
      <c r="EM696" s="159"/>
      <c r="EN696" s="159"/>
      <c r="EO696" s="159"/>
      <c r="EP696" s="159"/>
      <c r="EQ696" s="159"/>
      <c r="ER696" s="159"/>
      <c r="ES696" s="159"/>
      <c r="ET696" s="159"/>
      <c r="EU696" s="159"/>
      <c r="EV696" s="159"/>
      <c r="EW696" s="159"/>
      <c r="EX696" s="159"/>
      <c r="EY696" s="159"/>
      <c r="EZ696" s="159"/>
      <c r="FA696" s="159"/>
      <c r="FB696" s="159"/>
      <c r="FC696" s="159"/>
      <c r="FD696" s="159"/>
      <c r="FE696" s="159"/>
      <c r="FF696" s="159"/>
      <c r="FG696" s="159"/>
      <c r="FH696" s="159"/>
      <c r="FI696" s="159"/>
      <c r="FJ696" s="159"/>
      <c r="FK696" s="159"/>
      <c r="FL696" s="159"/>
      <c r="FM696" s="159"/>
      <c r="FN696" s="159"/>
      <c r="FO696" s="159"/>
      <c r="FP696" s="159"/>
      <c r="FQ696" s="159"/>
      <c r="FR696" s="159"/>
      <c r="FS696" s="159"/>
      <c r="FT696" s="159"/>
      <c r="FU696" s="159"/>
      <c r="FV696" s="159"/>
      <c r="FW696" s="159"/>
      <c r="FX696" s="159"/>
      <c r="FY696" s="159"/>
      <c r="FZ696" s="159"/>
      <c r="GA696" s="159"/>
      <c r="GB696" s="159"/>
      <c r="GC696" s="159"/>
      <c r="GD696" s="159"/>
      <c r="GE696" s="159"/>
      <c r="GF696" s="159"/>
      <c r="GG696" s="159"/>
      <c r="GH696" s="159"/>
    </row>
    <row r="697" customFormat="false" ht="12.75" hidden="false" customHeight="false" outlineLevel="0" collapsed="false">
      <c r="A697" s="168"/>
      <c r="B697" s="149"/>
      <c r="C697" s="149"/>
      <c r="D697" s="149"/>
      <c r="E697" s="149"/>
      <c r="F697" s="149"/>
      <c r="G697" s="149"/>
      <c r="H697" s="148"/>
      <c r="I697" s="170"/>
      <c r="R697" s="148"/>
      <c r="S697" s="158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  <c r="BA697" s="159"/>
      <c r="BB697" s="159"/>
      <c r="BC697" s="159"/>
      <c r="BD697" s="159"/>
      <c r="BE697" s="159"/>
      <c r="BF697" s="159"/>
      <c r="BG697" s="159"/>
      <c r="BH697" s="159"/>
      <c r="BI697" s="159"/>
      <c r="BJ697" s="159"/>
      <c r="BK697" s="159"/>
      <c r="BL697" s="159"/>
      <c r="BM697" s="159"/>
      <c r="BN697" s="159"/>
      <c r="BO697" s="159"/>
      <c r="BP697" s="159"/>
      <c r="BQ697" s="159"/>
      <c r="BR697" s="159"/>
      <c r="BS697" s="159"/>
      <c r="BT697" s="159"/>
      <c r="BU697" s="159"/>
      <c r="BV697" s="159"/>
      <c r="BW697" s="159"/>
      <c r="BX697" s="159"/>
      <c r="BY697" s="159"/>
      <c r="BZ697" s="159"/>
      <c r="CA697" s="159"/>
      <c r="CB697" s="159"/>
      <c r="CC697" s="159"/>
      <c r="CD697" s="159"/>
      <c r="CE697" s="159"/>
      <c r="CF697" s="159"/>
      <c r="CG697" s="159"/>
      <c r="CH697" s="159"/>
      <c r="CI697" s="159"/>
      <c r="CJ697" s="159"/>
      <c r="CK697" s="159"/>
      <c r="CL697" s="159"/>
      <c r="CM697" s="159"/>
      <c r="CN697" s="159"/>
      <c r="CO697" s="159"/>
      <c r="CP697" s="159"/>
      <c r="CQ697" s="159"/>
      <c r="CR697" s="159"/>
      <c r="CS697" s="159"/>
      <c r="CT697" s="159"/>
      <c r="CU697" s="159"/>
      <c r="CV697" s="159"/>
      <c r="CW697" s="159"/>
      <c r="CX697" s="159"/>
      <c r="CY697" s="159"/>
      <c r="CZ697" s="159"/>
      <c r="DA697" s="159"/>
      <c r="DB697" s="159"/>
      <c r="DC697" s="159"/>
      <c r="DD697" s="159"/>
      <c r="DE697" s="159"/>
      <c r="DF697" s="159"/>
      <c r="DG697" s="159"/>
      <c r="DH697" s="159"/>
      <c r="DI697" s="159"/>
      <c r="DJ697" s="159"/>
      <c r="DK697" s="159"/>
      <c r="DL697" s="159"/>
      <c r="DM697" s="159"/>
      <c r="DN697" s="159"/>
      <c r="DO697" s="159"/>
      <c r="DP697" s="159"/>
      <c r="DQ697" s="159"/>
      <c r="DR697" s="159"/>
      <c r="DS697" s="159"/>
      <c r="DT697" s="159"/>
      <c r="DU697" s="159"/>
      <c r="DV697" s="159"/>
      <c r="DW697" s="159"/>
      <c r="DX697" s="159"/>
      <c r="DY697" s="159"/>
      <c r="DZ697" s="159"/>
      <c r="EA697" s="159"/>
      <c r="EB697" s="159"/>
      <c r="EC697" s="159"/>
      <c r="ED697" s="159"/>
      <c r="EE697" s="159"/>
      <c r="EF697" s="159"/>
      <c r="EG697" s="159"/>
      <c r="EH697" s="159"/>
      <c r="EI697" s="159"/>
      <c r="EJ697" s="159"/>
      <c r="EK697" s="159"/>
      <c r="EL697" s="159"/>
      <c r="EM697" s="159"/>
      <c r="EN697" s="159"/>
      <c r="EO697" s="159"/>
      <c r="EP697" s="159"/>
      <c r="EQ697" s="159"/>
      <c r="ER697" s="159"/>
      <c r="ES697" s="159"/>
      <c r="ET697" s="159"/>
      <c r="EU697" s="159"/>
      <c r="EV697" s="159"/>
      <c r="EW697" s="159"/>
      <c r="EX697" s="159"/>
      <c r="EY697" s="159"/>
      <c r="EZ697" s="159"/>
      <c r="FA697" s="159"/>
      <c r="FB697" s="159"/>
      <c r="FC697" s="159"/>
      <c r="FD697" s="159"/>
      <c r="FE697" s="159"/>
      <c r="FF697" s="159"/>
      <c r="FG697" s="159"/>
      <c r="FH697" s="159"/>
      <c r="FI697" s="159"/>
      <c r="FJ697" s="159"/>
      <c r="FK697" s="159"/>
      <c r="FL697" s="159"/>
      <c r="FM697" s="159"/>
      <c r="FN697" s="159"/>
      <c r="FO697" s="159"/>
      <c r="FP697" s="159"/>
      <c r="FQ697" s="159"/>
      <c r="FR697" s="159"/>
      <c r="FS697" s="159"/>
      <c r="FT697" s="159"/>
      <c r="FU697" s="159"/>
      <c r="FV697" s="159"/>
      <c r="FW697" s="159"/>
      <c r="FX697" s="159"/>
      <c r="FY697" s="159"/>
      <c r="FZ697" s="159"/>
      <c r="GA697" s="159"/>
      <c r="GB697" s="159"/>
      <c r="GC697" s="159"/>
      <c r="GD697" s="159"/>
      <c r="GE697" s="159"/>
      <c r="GF697" s="159"/>
      <c r="GG697" s="159"/>
      <c r="GH697" s="159"/>
    </row>
    <row r="698" customFormat="false" ht="12.75" hidden="false" customHeight="false" outlineLevel="0" collapsed="false">
      <c r="A698" s="168"/>
      <c r="B698" s="149"/>
      <c r="C698" s="149"/>
      <c r="D698" s="149"/>
      <c r="E698" s="149"/>
      <c r="F698" s="149"/>
      <c r="G698" s="149"/>
      <c r="H698" s="148"/>
      <c r="I698" s="170"/>
      <c r="R698" s="148"/>
      <c r="S698" s="158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  <c r="BA698" s="159"/>
      <c r="BB698" s="159"/>
      <c r="BC698" s="159"/>
      <c r="BD698" s="159"/>
      <c r="BE698" s="159"/>
      <c r="BF698" s="159"/>
      <c r="BG698" s="159"/>
      <c r="BH698" s="159"/>
      <c r="BI698" s="159"/>
      <c r="BJ698" s="159"/>
      <c r="BK698" s="159"/>
      <c r="BL698" s="159"/>
      <c r="BM698" s="159"/>
      <c r="BN698" s="159"/>
      <c r="BO698" s="159"/>
      <c r="BP698" s="159"/>
      <c r="BQ698" s="159"/>
      <c r="BR698" s="159"/>
      <c r="BS698" s="159"/>
      <c r="BT698" s="159"/>
      <c r="BU698" s="159"/>
      <c r="BV698" s="159"/>
      <c r="BW698" s="159"/>
      <c r="BX698" s="159"/>
      <c r="BY698" s="159"/>
      <c r="BZ698" s="159"/>
      <c r="CA698" s="159"/>
      <c r="CB698" s="159"/>
      <c r="CC698" s="159"/>
      <c r="CD698" s="159"/>
      <c r="CE698" s="159"/>
      <c r="CF698" s="159"/>
      <c r="CG698" s="159"/>
      <c r="CH698" s="159"/>
      <c r="CI698" s="159"/>
      <c r="CJ698" s="159"/>
      <c r="CK698" s="159"/>
      <c r="CL698" s="159"/>
      <c r="CM698" s="159"/>
      <c r="CN698" s="159"/>
      <c r="CO698" s="159"/>
      <c r="CP698" s="159"/>
      <c r="CQ698" s="159"/>
      <c r="CR698" s="159"/>
      <c r="CS698" s="159"/>
      <c r="CT698" s="159"/>
      <c r="CU698" s="159"/>
      <c r="CV698" s="159"/>
      <c r="CW698" s="159"/>
      <c r="CX698" s="159"/>
      <c r="CY698" s="159"/>
      <c r="CZ698" s="159"/>
      <c r="DA698" s="159"/>
      <c r="DB698" s="159"/>
      <c r="DC698" s="159"/>
      <c r="DD698" s="159"/>
      <c r="DE698" s="159"/>
      <c r="DF698" s="159"/>
      <c r="DG698" s="159"/>
      <c r="DH698" s="159"/>
      <c r="DI698" s="159"/>
      <c r="DJ698" s="159"/>
      <c r="DK698" s="159"/>
      <c r="DL698" s="159"/>
      <c r="DM698" s="159"/>
      <c r="DN698" s="159"/>
      <c r="DO698" s="159"/>
      <c r="DP698" s="159"/>
      <c r="DQ698" s="159"/>
      <c r="DR698" s="159"/>
      <c r="DS698" s="159"/>
      <c r="DT698" s="159"/>
      <c r="DU698" s="159"/>
      <c r="DV698" s="159"/>
      <c r="DW698" s="159"/>
      <c r="DX698" s="159"/>
      <c r="DY698" s="159"/>
      <c r="DZ698" s="159"/>
      <c r="EA698" s="159"/>
      <c r="EB698" s="159"/>
      <c r="EC698" s="159"/>
      <c r="ED698" s="159"/>
      <c r="EE698" s="159"/>
      <c r="EF698" s="159"/>
      <c r="EG698" s="159"/>
      <c r="EH698" s="159"/>
      <c r="EI698" s="159"/>
      <c r="EJ698" s="159"/>
      <c r="EK698" s="159"/>
      <c r="EL698" s="159"/>
      <c r="EM698" s="159"/>
      <c r="EN698" s="159"/>
      <c r="EO698" s="159"/>
      <c r="EP698" s="159"/>
      <c r="EQ698" s="159"/>
      <c r="ER698" s="159"/>
      <c r="ES698" s="159"/>
      <c r="ET698" s="159"/>
      <c r="EU698" s="159"/>
      <c r="EV698" s="159"/>
      <c r="EW698" s="159"/>
      <c r="EX698" s="159"/>
      <c r="EY698" s="159"/>
      <c r="EZ698" s="159"/>
      <c r="FA698" s="159"/>
      <c r="FB698" s="159"/>
      <c r="FC698" s="159"/>
      <c r="FD698" s="159"/>
      <c r="FE698" s="159"/>
      <c r="FF698" s="159"/>
      <c r="FG698" s="159"/>
      <c r="FH698" s="159"/>
      <c r="FI698" s="159"/>
      <c r="FJ698" s="159"/>
      <c r="FK698" s="159"/>
      <c r="FL698" s="159"/>
      <c r="FM698" s="159"/>
      <c r="FN698" s="159"/>
      <c r="FO698" s="159"/>
      <c r="FP698" s="159"/>
      <c r="FQ698" s="159"/>
      <c r="FR698" s="159"/>
      <c r="FS698" s="159"/>
      <c r="FT698" s="159"/>
      <c r="FU698" s="159"/>
      <c r="FV698" s="159"/>
      <c r="FW698" s="159"/>
      <c r="FX698" s="159"/>
      <c r="FY698" s="159"/>
      <c r="FZ698" s="159"/>
      <c r="GA698" s="159"/>
      <c r="GB698" s="159"/>
      <c r="GC698" s="159"/>
      <c r="GD698" s="159"/>
      <c r="GE698" s="159"/>
      <c r="GF698" s="159"/>
      <c r="GG698" s="159"/>
      <c r="GH698" s="159"/>
    </row>
    <row r="699" customFormat="false" ht="12.75" hidden="false" customHeight="false" outlineLevel="0" collapsed="false">
      <c r="A699" s="168"/>
      <c r="B699" s="149"/>
      <c r="C699" s="149"/>
      <c r="D699" s="149"/>
      <c r="E699" s="149"/>
      <c r="F699" s="149"/>
      <c r="G699" s="149"/>
      <c r="H699" s="148"/>
      <c r="I699" s="170"/>
      <c r="R699" s="148"/>
      <c r="S699" s="158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  <c r="BA699" s="159"/>
      <c r="BB699" s="159"/>
      <c r="BC699" s="159"/>
      <c r="BD699" s="159"/>
      <c r="BE699" s="159"/>
      <c r="BF699" s="159"/>
      <c r="BG699" s="159"/>
      <c r="BH699" s="159"/>
      <c r="BI699" s="159"/>
      <c r="BJ699" s="159"/>
      <c r="BK699" s="159"/>
      <c r="BL699" s="159"/>
      <c r="BM699" s="159"/>
      <c r="BN699" s="159"/>
      <c r="BO699" s="159"/>
      <c r="BP699" s="159"/>
      <c r="BQ699" s="159"/>
      <c r="BR699" s="159"/>
      <c r="BS699" s="159"/>
      <c r="BT699" s="159"/>
      <c r="BU699" s="159"/>
      <c r="BV699" s="159"/>
      <c r="BW699" s="159"/>
      <c r="BX699" s="159"/>
      <c r="BY699" s="159"/>
      <c r="BZ699" s="159"/>
      <c r="CA699" s="159"/>
      <c r="CB699" s="159"/>
      <c r="CC699" s="159"/>
      <c r="CD699" s="159"/>
      <c r="CE699" s="159"/>
      <c r="CF699" s="159"/>
      <c r="CG699" s="159"/>
      <c r="CH699" s="159"/>
      <c r="CI699" s="159"/>
      <c r="CJ699" s="159"/>
      <c r="CK699" s="159"/>
      <c r="CL699" s="159"/>
      <c r="CM699" s="159"/>
      <c r="CN699" s="159"/>
      <c r="CO699" s="159"/>
      <c r="CP699" s="159"/>
      <c r="CQ699" s="159"/>
      <c r="CR699" s="159"/>
      <c r="CS699" s="159"/>
      <c r="CT699" s="159"/>
      <c r="CU699" s="159"/>
      <c r="CV699" s="159"/>
      <c r="CW699" s="159"/>
      <c r="CX699" s="159"/>
      <c r="CY699" s="159"/>
      <c r="CZ699" s="159"/>
      <c r="DA699" s="159"/>
      <c r="DB699" s="159"/>
      <c r="DC699" s="159"/>
      <c r="DD699" s="159"/>
      <c r="DE699" s="159"/>
      <c r="DF699" s="159"/>
      <c r="DG699" s="159"/>
      <c r="DH699" s="159"/>
      <c r="DI699" s="159"/>
      <c r="DJ699" s="159"/>
      <c r="DK699" s="159"/>
      <c r="DL699" s="159"/>
      <c r="DM699" s="159"/>
      <c r="DN699" s="159"/>
      <c r="DO699" s="159"/>
      <c r="DP699" s="159"/>
      <c r="DQ699" s="159"/>
      <c r="DR699" s="159"/>
      <c r="DS699" s="159"/>
      <c r="DT699" s="159"/>
      <c r="DU699" s="159"/>
      <c r="DV699" s="159"/>
      <c r="DW699" s="159"/>
      <c r="DX699" s="159"/>
      <c r="DY699" s="159"/>
      <c r="DZ699" s="159"/>
      <c r="EA699" s="159"/>
      <c r="EB699" s="159"/>
      <c r="EC699" s="159"/>
      <c r="ED699" s="159"/>
      <c r="EE699" s="159"/>
      <c r="EF699" s="159"/>
      <c r="EG699" s="159"/>
      <c r="EH699" s="159"/>
      <c r="EI699" s="159"/>
      <c r="EJ699" s="159"/>
      <c r="EK699" s="159"/>
      <c r="EL699" s="159"/>
      <c r="EM699" s="159"/>
      <c r="EN699" s="159"/>
      <c r="EO699" s="159"/>
      <c r="EP699" s="159"/>
      <c r="EQ699" s="159"/>
      <c r="ER699" s="159"/>
      <c r="ES699" s="159"/>
      <c r="ET699" s="159"/>
      <c r="EU699" s="159"/>
      <c r="EV699" s="159"/>
      <c r="EW699" s="159"/>
      <c r="EX699" s="159"/>
      <c r="EY699" s="159"/>
      <c r="EZ699" s="159"/>
      <c r="FA699" s="159"/>
      <c r="FB699" s="159"/>
      <c r="FC699" s="159"/>
      <c r="FD699" s="159"/>
      <c r="FE699" s="159"/>
      <c r="FF699" s="159"/>
      <c r="FG699" s="159"/>
      <c r="FH699" s="159"/>
      <c r="FI699" s="159"/>
      <c r="FJ699" s="159"/>
      <c r="FK699" s="159"/>
      <c r="FL699" s="159"/>
      <c r="FM699" s="159"/>
      <c r="FN699" s="159"/>
      <c r="FO699" s="159"/>
      <c r="FP699" s="159"/>
      <c r="FQ699" s="159"/>
      <c r="FR699" s="159"/>
      <c r="FS699" s="159"/>
      <c r="FT699" s="159"/>
      <c r="FU699" s="159"/>
      <c r="FV699" s="159"/>
      <c r="FW699" s="159"/>
      <c r="FX699" s="159"/>
      <c r="FY699" s="159"/>
      <c r="FZ699" s="159"/>
      <c r="GA699" s="159"/>
      <c r="GB699" s="159"/>
      <c r="GC699" s="159"/>
      <c r="GD699" s="159"/>
      <c r="GE699" s="159"/>
      <c r="GF699" s="159"/>
      <c r="GG699" s="159"/>
      <c r="GH699" s="159"/>
    </row>
    <row r="700" customFormat="false" ht="12.75" hidden="false" customHeight="false" outlineLevel="0" collapsed="false">
      <c r="A700" s="168"/>
      <c r="B700" s="149"/>
      <c r="C700" s="149"/>
      <c r="D700" s="149"/>
      <c r="E700" s="149"/>
      <c r="F700" s="149"/>
      <c r="G700" s="149"/>
      <c r="H700" s="148"/>
      <c r="I700" s="170"/>
      <c r="R700" s="148"/>
      <c r="S700" s="158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  <c r="BA700" s="159"/>
      <c r="BB700" s="159"/>
      <c r="BC700" s="159"/>
      <c r="BD700" s="159"/>
      <c r="BE700" s="159"/>
      <c r="BF700" s="159"/>
      <c r="BG700" s="159"/>
      <c r="BH700" s="159"/>
      <c r="BI700" s="159"/>
      <c r="BJ700" s="159"/>
      <c r="BK700" s="159"/>
      <c r="BL700" s="159"/>
      <c r="BM700" s="159"/>
      <c r="BN700" s="159"/>
      <c r="BO700" s="159"/>
      <c r="BP700" s="159"/>
      <c r="BQ700" s="159"/>
      <c r="BR700" s="159"/>
      <c r="BS700" s="159"/>
      <c r="BT700" s="159"/>
      <c r="BU700" s="159"/>
      <c r="BV700" s="159"/>
      <c r="BW700" s="159"/>
      <c r="BX700" s="159"/>
      <c r="BY700" s="159"/>
      <c r="BZ700" s="159"/>
      <c r="CA700" s="159"/>
      <c r="CB700" s="159"/>
      <c r="CC700" s="159"/>
      <c r="CD700" s="159"/>
      <c r="CE700" s="159"/>
      <c r="CF700" s="159"/>
      <c r="CG700" s="159"/>
      <c r="CH700" s="159"/>
      <c r="CI700" s="159"/>
      <c r="CJ700" s="159"/>
      <c r="CK700" s="159"/>
      <c r="CL700" s="159"/>
      <c r="CM700" s="159"/>
      <c r="CN700" s="159"/>
      <c r="CO700" s="159"/>
      <c r="CP700" s="159"/>
      <c r="CQ700" s="159"/>
      <c r="CR700" s="159"/>
      <c r="CS700" s="159"/>
      <c r="CT700" s="159"/>
      <c r="CU700" s="159"/>
      <c r="CV700" s="159"/>
      <c r="CW700" s="159"/>
      <c r="CX700" s="159"/>
      <c r="CY700" s="159"/>
      <c r="CZ700" s="159"/>
      <c r="DA700" s="159"/>
      <c r="DB700" s="159"/>
      <c r="DC700" s="159"/>
      <c r="DD700" s="159"/>
      <c r="DE700" s="159"/>
      <c r="DF700" s="159"/>
      <c r="DG700" s="159"/>
      <c r="DH700" s="159"/>
      <c r="DI700" s="159"/>
      <c r="DJ700" s="159"/>
      <c r="DK700" s="159"/>
      <c r="DL700" s="159"/>
      <c r="DM700" s="159"/>
      <c r="DN700" s="159"/>
      <c r="DO700" s="159"/>
      <c r="DP700" s="159"/>
      <c r="DQ700" s="159"/>
      <c r="DR700" s="159"/>
      <c r="DS700" s="159"/>
      <c r="DT700" s="159"/>
      <c r="DU700" s="159"/>
      <c r="DV700" s="159"/>
      <c r="DW700" s="159"/>
      <c r="DX700" s="159"/>
      <c r="DY700" s="159"/>
      <c r="DZ700" s="159"/>
      <c r="EA700" s="159"/>
      <c r="EB700" s="159"/>
      <c r="EC700" s="159"/>
      <c r="ED700" s="159"/>
      <c r="EE700" s="159"/>
      <c r="EF700" s="159"/>
      <c r="EG700" s="159"/>
      <c r="EH700" s="159"/>
      <c r="EI700" s="159"/>
      <c r="EJ700" s="159"/>
      <c r="EK700" s="159"/>
      <c r="EL700" s="159"/>
      <c r="EM700" s="159"/>
      <c r="EN700" s="159"/>
      <c r="EO700" s="159"/>
      <c r="EP700" s="159"/>
      <c r="EQ700" s="159"/>
      <c r="ER700" s="159"/>
      <c r="ES700" s="159"/>
      <c r="ET700" s="159"/>
      <c r="EU700" s="159"/>
      <c r="EV700" s="159"/>
      <c r="EW700" s="159"/>
      <c r="EX700" s="159"/>
      <c r="EY700" s="159"/>
      <c r="EZ700" s="159"/>
      <c r="FA700" s="159"/>
      <c r="FB700" s="159"/>
      <c r="FC700" s="159"/>
      <c r="FD700" s="159"/>
      <c r="FE700" s="159"/>
      <c r="FF700" s="159"/>
      <c r="FG700" s="159"/>
      <c r="FH700" s="159"/>
      <c r="FI700" s="159"/>
      <c r="FJ700" s="159"/>
      <c r="FK700" s="159"/>
      <c r="FL700" s="159"/>
      <c r="FM700" s="159"/>
      <c r="FN700" s="159"/>
      <c r="FO700" s="159"/>
      <c r="FP700" s="159"/>
      <c r="FQ700" s="159"/>
      <c r="FR700" s="159"/>
      <c r="FS700" s="159"/>
      <c r="FT700" s="159"/>
      <c r="FU700" s="159"/>
      <c r="FV700" s="159"/>
      <c r="FW700" s="159"/>
      <c r="FX700" s="159"/>
      <c r="FY700" s="159"/>
      <c r="FZ700" s="159"/>
      <c r="GA700" s="159"/>
      <c r="GB700" s="159"/>
      <c r="GC700" s="159"/>
      <c r="GD700" s="159"/>
      <c r="GE700" s="159"/>
      <c r="GF700" s="159"/>
      <c r="GG700" s="159"/>
      <c r="GH700" s="159"/>
    </row>
    <row r="701" customFormat="false" ht="12.75" hidden="false" customHeight="false" outlineLevel="0" collapsed="false">
      <c r="A701" s="168"/>
      <c r="B701" s="149"/>
      <c r="C701" s="149"/>
      <c r="D701" s="149"/>
      <c r="E701" s="149"/>
      <c r="F701" s="149"/>
      <c r="G701" s="149"/>
      <c r="H701" s="148"/>
      <c r="I701" s="170"/>
      <c r="R701" s="148"/>
      <c r="S701" s="158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  <c r="BA701" s="159"/>
      <c r="BB701" s="159"/>
      <c r="BC701" s="159"/>
      <c r="BD701" s="159"/>
      <c r="BE701" s="159"/>
      <c r="BF701" s="159"/>
      <c r="BG701" s="159"/>
      <c r="BH701" s="159"/>
      <c r="BI701" s="159"/>
      <c r="BJ701" s="159"/>
      <c r="BK701" s="159"/>
      <c r="BL701" s="159"/>
      <c r="BM701" s="159"/>
      <c r="BN701" s="159"/>
      <c r="BO701" s="159"/>
      <c r="BP701" s="159"/>
      <c r="BQ701" s="159"/>
      <c r="BR701" s="159"/>
      <c r="BS701" s="159"/>
      <c r="BT701" s="159"/>
      <c r="BU701" s="159"/>
      <c r="BV701" s="159"/>
      <c r="BW701" s="159"/>
      <c r="BX701" s="159"/>
      <c r="BY701" s="159"/>
      <c r="BZ701" s="159"/>
      <c r="CA701" s="159"/>
      <c r="CB701" s="159"/>
      <c r="CC701" s="159"/>
      <c r="CD701" s="159"/>
      <c r="CE701" s="159"/>
      <c r="CF701" s="159"/>
      <c r="CG701" s="159"/>
      <c r="CH701" s="159"/>
      <c r="CI701" s="159"/>
      <c r="CJ701" s="159"/>
      <c r="CK701" s="159"/>
      <c r="CL701" s="159"/>
      <c r="CM701" s="159"/>
      <c r="CN701" s="159"/>
      <c r="CO701" s="159"/>
      <c r="CP701" s="159"/>
      <c r="CQ701" s="159"/>
      <c r="CR701" s="159"/>
      <c r="CS701" s="159"/>
      <c r="CT701" s="159"/>
      <c r="CU701" s="159"/>
      <c r="CV701" s="159"/>
      <c r="CW701" s="159"/>
      <c r="CX701" s="159"/>
      <c r="CY701" s="159"/>
      <c r="CZ701" s="159"/>
      <c r="DA701" s="159"/>
      <c r="DB701" s="159"/>
      <c r="DC701" s="159"/>
      <c r="DD701" s="159"/>
      <c r="DE701" s="159"/>
      <c r="DF701" s="159"/>
      <c r="DG701" s="159"/>
      <c r="DH701" s="159"/>
      <c r="DI701" s="159"/>
      <c r="DJ701" s="159"/>
      <c r="DK701" s="159"/>
      <c r="DL701" s="159"/>
      <c r="DM701" s="159"/>
      <c r="DN701" s="159"/>
      <c r="DO701" s="159"/>
      <c r="DP701" s="159"/>
      <c r="DQ701" s="159"/>
      <c r="DR701" s="159"/>
      <c r="DS701" s="159"/>
      <c r="DT701" s="159"/>
      <c r="DU701" s="159"/>
      <c r="DV701" s="159"/>
      <c r="DW701" s="159"/>
      <c r="DX701" s="159"/>
      <c r="DY701" s="159"/>
      <c r="DZ701" s="159"/>
      <c r="EA701" s="159"/>
      <c r="EB701" s="159"/>
      <c r="EC701" s="159"/>
      <c r="ED701" s="159"/>
      <c r="EE701" s="159"/>
      <c r="EF701" s="159"/>
      <c r="EG701" s="159"/>
      <c r="EH701" s="159"/>
      <c r="EI701" s="159"/>
      <c r="EJ701" s="159"/>
      <c r="EK701" s="159"/>
      <c r="EL701" s="159"/>
      <c r="EM701" s="159"/>
      <c r="EN701" s="159"/>
      <c r="EO701" s="159"/>
      <c r="EP701" s="159"/>
      <c r="EQ701" s="159"/>
      <c r="ER701" s="159"/>
      <c r="ES701" s="159"/>
      <c r="ET701" s="159"/>
      <c r="EU701" s="159"/>
      <c r="EV701" s="159"/>
      <c r="EW701" s="159"/>
      <c r="EX701" s="159"/>
      <c r="EY701" s="159"/>
      <c r="EZ701" s="159"/>
      <c r="FA701" s="159"/>
      <c r="FB701" s="159"/>
      <c r="FC701" s="159"/>
      <c r="FD701" s="159"/>
      <c r="FE701" s="159"/>
      <c r="FF701" s="159"/>
      <c r="FG701" s="159"/>
      <c r="FH701" s="159"/>
      <c r="FI701" s="159"/>
      <c r="FJ701" s="159"/>
      <c r="FK701" s="159"/>
      <c r="FL701" s="159"/>
      <c r="FM701" s="159"/>
      <c r="FN701" s="159"/>
      <c r="FO701" s="159"/>
      <c r="FP701" s="159"/>
      <c r="FQ701" s="159"/>
      <c r="FR701" s="159"/>
      <c r="FS701" s="159"/>
      <c r="FT701" s="159"/>
      <c r="FU701" s="159"/>
      <c r="FV701" s="159"/>
      <c r="FW701" s="159"/>
      <c r="FX701" s="159"/>
      <c r="FY701" s="159"/>
      <c r="FZ701" s="159"/>
      <c r="GA701" s="159"/>
      <c r="GB701" s="159"/>
      <c r="GC701" s="159"/>
      <c r="GD701" s="159"/>
      <c r="GE701" s="159"/>
      <c r="GF701" s="159"/>
      <c r="GG701" s="159"/>
      <c r="GH701" s="159"/>
    </row>
    <row r="702" customFormat="false" ht="12.75" hidden="false" customHeight="false" outlineLevel="0" collapsed="false">
      <c r="A702" s="168"/>
      <c r="B702" s="149"/>
      <c r="C702" s="149"/>
      <c r="D702" s="149"/>
      <c r="E702" s="149"/>
      <c r="F702" s="149"/>
      <c r="G702" s="149"/>
      <c r="H702" s="148"/>
      <c r="I702" s="170"/>
      <c r="R702" s="148"/>
      <c r="S702" s="158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  <c r="BA702" s="159"/>
      <c r="BB702" s="159"/>
      <c r="BC702" s="159"/>
      <c r="BD702" s="159"/>
      <c r="BE702" s="159"/>
      <c r="BF702" s="159"/>
      <c r="BG702" s="159"/>
      <c r="BH702" s="159"/>
      <c r="BI702" s="159"/>
      <c r="BJ702" s="159"/>
      <c r="BK702" s="159"/>
      <c r="BL702" s="159"/>
      <c r="BM702" s="159"/>
      <c r="BN702" s="159"/>
      <c r="BO702" s="159"/>
      <c r="BP702" s="159"/>
      <c r="BQ702" s="159"/>
      <c r="BR702" s="159"/>
      <c r="BS702" s="159"/>
      <c r="BT702" s="159"/>
      <c r="BU702" s="159"/>
      <c r="BV702" s="159"/>
      <c r="BW702" s="159"/>
      <c r="BX702" s="159"/>
      <c r="BY702" s="159"/>
      <c r="BZ702" s="159"/>
      <c r="CA702" s="159"/>
      <c r="CB702" s="159"/>
      <c r="CC702" s="159"/>
      <c r="CD702" s="159"/>
      <c r="CE702" s="159"/>
      <c r="CF702" s="159"/>
      <c r="CG702" s="159"/>
      <c r="CH702" s="159"/>
      <c r="CI702" s="159"/>
      <c r="CJ702" s="159"/>
      <c r="CK702" s="159"/>
      <c r="CL702" s="159"/>
      <c r="CM702" s="159"/>
      <c r="CN702" s="159"/>
      <c r="CO702" s="159"/>
      <c r="CP702" s="159"/>
      <c r="CQ702" s="159"/>
      <c r="CR702" s="159"/>
      <c r="CS702" s="159"/>
      <c r="CT702" s="159"/>
      <c r="CU702" s="159"/>
      <c r="CV702" s="159"/>
      <c r="CW702" s="159"/>
      <c r="CX702" s="159"/>
      <c r="CY702" s="159"/>
      <c r="CZ702" s="159"/>
      <c r="DA702" s="159"/>
      <c r="DB702" s="159"/>
      <c r="DC702" s="159"/>
      <c r="DD702" s="159"/>
      <c r="DE702" s="159"/>
      <c r="DF702" s="159"/>
      <c r="DG702" s="159"/>
      <c r="DH702" s="159"/>
      <c r="DI702" s="159"/>
      <c r="DJ702" s="159"/>
      <c r="DK702" s="159"/>
      <c r="DL702" s="159"/>
      <c r="DM702" s="159"/>
      <c r="DN702" s="159"/>
      <c r="DO702" s="159"/>
      <c r="DP702" s="159"/>
      <c r="DQ702" s="159"/>
      <c r="DR702" s="159"/>
      <c r="DS702" s="159"/>
      <c r="DT702" s="159"/>
      <c r="DU702" s="159"/>
      <c r="DV702" s="159"/>
      <c r="DW702" s="159"/>
      <c r="DX702" s="159"/>
      <c r="DY702" s="159"/>
      <c r="DZ702" s="159"/>
      <c r="EA702" s="159"/>
      <c r="EB702" s="159"/>
      <c r="EC702" s="159"/>
      <c r="ED702" s="159"/>
      <c r="EE702" s="159"/>
      <c r="EF702" s="159"/>
      <c r="EG702" s="159"/>
      <c r="EH702" s="159"/>
      <c r="EI702" s="159"/>
      <c r="EJ702" s="159"/>
      <c r="EK702" s="159"/>
      <c r="EL702" s="159"/>
      <c r="EM702" s="159"/>
      <c r="EN702" s="159"/>
      <c r="EO702" s="159"/>
      <c r="EP702" s="159"/>
      <c r="EQ702" s="159"/>
      <c r="ER702" s="159"/>
      <c r="ES702" s="159"/>
      <c r="ET702" s="159"/>
      <c r="EU702" s="159"/>
      <c r="EV702" s="159"/>
      <c r="EW702" s="159"/>
      <c r="EX702" s="159"/>
      <c r="EY702" s="159"/>
      <c r="EZ702" s="159"/>
      <c r="FA702" s="159"/>
      <c r="FB702" s="159"/>
      <c r="FC702" s="159"/>
      <c r="FD702" s="159"/>
      <c r="FE702" s="159"/>
      <c r="FF702" s="159"/>
      <c r="FG702" s="159"/>
      <c r="FH702" s="159"/>
      <c r="FI702" s="159"/>
      <c r="FJ702" s="159"/>
      <c r="FK702" s="159"/>
      <c r="FL702" s="159"/>
      <c r="FM702" s="159"/>
      <c r="FN702" s="159"/>
      <c r="FO702" s="159"/>
      <c r="FP702" s="159"/>
      <c r="FQ702" s="159"/>
      <c r="FR702" s="159"/>
      <c r="FS702" s="159"/>
      <c r="FT702" s="159"/>
      <c r="FU702" s="159"/>
      <c r="FV702" s="159"/>
      <c r="FW702" s="159"/>
      <c r="FX702" s="159"/>
      <c r="FY702" s="159"/>
      <c r="FZ702" s="159"/>
      <c r="GA702" s="159"/>
      <c r="GB702" s="159"/>
      <c r="GC702" s="159"/>
      <c r="GD702" s="159"/>
      <c r="GE702" s="159"/>
      <c r="GF702" s="159"/>
      <c r="GG702" s="159"/>
      <c r="GH702" s="159"/>
    </row>
    <row r="703" customFormat="false" ht="12.75" hidden="false" customHeight="false" outlineLevel="0" collapsed="false">
      <c r="A703" s="168"/>
      <c r="B703" s="149"/>
      <c r="C703" s="149"/>
      <c r="D703" s="149"/>
      <c r="E703" s="149"/>
      <c r="F703" s="149"/>
      <c r="G703" s="149"/>
      <c r="H703" s="148"/>
      <c r="I703" s="170"/>
      <c r="R703" s="148"/>
      <c r="S703" s="158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  <c r="BA703" s="159"/>
      <c r="BB703" s="159"/>
      <c r="BC703" s="159"/>
      <c r="BD703" s="159"/>
      <c r="BE703" s="159"/>
      <c r="BF703" s="159"/>
      <c r="BG703" s="159"/>
      <c r="BH703" s="159"/>
      <c r="BI703" s="159"/>
      <c r="BJ703" s="159"/>
      <c r="BK703" s="159"/>
      <c r="BL703" s="159"/>
      <c r="BM703" s="159"/>
      <c r="BN703" s="159"/>
      <c r="BO703" s="159"/>
      <c r="BP703" s="159"/>
      <c r="BQ703" s="159"/>
      <c r="BR703" s="159"/>
      <c r="BS703" s="159"/>
      <c r="BT703" s="159"/>
      <c r="BU703" s="159"/>
      <c r="BV703" s="159"/>
      <c r="BW703" s="159"/>
      <c r="BX703" s="159"/>
      <c r="BY703" s="159"/>
      <c r="BZ703" s="159"/>
      <c r="CA703" s="159"/>
      <c r="CB703" s="159"/>
      <c r="CC703" s="159"/>
      <c r="CD703" s="159"/>
      <c r="CE703" s="159"/>
      <c r="CF703" s="159"/>
      <c r="CG703" s="159"/>
      <c r="CH703" s="159"/>
      <c r="CI703" s="159"/>
      <c r="CJ703" s="159"/>
      <c r="CK703" s="159"/>
      <c r="CL703" s="159"/>
      <c r="CM703" s="159"/>
      <c r="CN703" s="159"/>
      <c r="CO703" s="159"/>
      <c r="CP703" s="159"/>
      <c r="CQ703" s="159"/>
      <c r="CR703" s="159"/>
      <c r="CS703" s="159"/>
      <c r="CT703" s="159"/>
      <c r="CU703" s="159"/>
      <c r="CV703" s="159"/>
      <c r="CW703" s="159"/>
      <c r="CX703" s="159"/>
      <c r="CY703" s="159"/>
      <c r="CZ703" s="159"/>
      <c r="DA703" s="159"/>
      <c r="DB703" s="159"/>
      <c r="DC703" s="159"/>
      <c r="DD703" s="159"/>
      <c r="DE703" s="159"/>
      <c r="DF703" s="159"/>
      <c r="DG703" s="159"/>
      <c r="DH703" s="159"/>
      <c r="DI703" s="159"/>
      <c r="DJ703" s="159"/>
      <c r="DK703" s="159"/>
      <c r="DL703" s="159"/>
      <c r="DM703" s="159"/>
      <c r="DN703" s="159"/>
      <c r="DO703" s="159"/>
      <c r="DP703" s="159"/>
      <c r="DQ703" s="159"/>
      <c r="DR703" s="159"/>
      <c r="DS703" s="159"/>
      <c r="DT703" s="159"/>
      <c r="DU703" s="159"/>
      <c r="DV703" s="159"/>
      <c r="DW703" s="159"/>
      <c r="DX703" s="159"/>
      <c r="DY703" s="159"/>
      <c r="DZ703" s="159"/>
      <c r="EA703" s="159"/>
      <c r="EB703" s="159"/>
      <c r="EC703" s="159"/>
      <c r="ED703" s="159"/>
      <c r="EE703" s="159"/>
      <c r="EF703" s="159"/>
      <c r="EG703" s="159"/>
      <c r="EH703" s="159"/>
      <c r="EI703" s="159"/>
      <c r="EJ703" s="159"/>
      <c r="EK703" s="159"/>
      <c r="EL703" s="159"/>
      <c r="EM703" s="159"/>
      <c r="EN703" s="159"/>
      <c r="EO703" s="159"/>
      <c r="EP703" s="159"/>
      <c r="EQ703" s="159"/>
      <c r="ER703" s="159"/>
      <c r="ES703" s="159"/>
      <c r="ET703" s="159"/>
      <c r="EU703" s="159"/>
      <c r="EV703" s="159"/>
      <c r="EW703" s="159"/>
      <c r="EX703" s="159"/>
      <c r="EY703" s="159"/>
      <c r="EZ703" s="159"/>
      <c r="FA703" s="159"/>
      <c r="FB703" s="159"/>
      <c r="FC703" s="159"/>
      <c r="FD703" s="159"/>
      <c r="FE703" s="159"/>
      <c r="FF703" s="159"/>
      <c r="FG703" s="159"/>
      <c r="FH703" s="159"/>
      <c r="FI703" s="159"/>
      <c r="FJ703" s="159"/>
      <c r="FK703" s="159"/>
      <c r="FL703" s="159"/>
      <c r="FM703" s="159"/>
      <c r="FN703" s="159"/>
      <c r="FO703" s="159"/>
      <c r="FP703" s="159"/>
      <c r="FQ703" s="159"/>
      <c r="FR703" s="159"/>
      <c r="FS703" s="159"/>
      <c r="FT703" s="159"/>
      <c r="FU703" s="159"/>
      <c r="FV703" s="159"/>
      <c r="FW703" s="159"/>
      <c r="FX703" s="159"/>
      <c r="FY703" s="159"/>
      <c r="FZ703" s="159"/>
      <c r="GA703" s="159"/>
      <c r="GB703" s="159"/>
      <c r="GC703" s="159"/>
      <c r="GD703" s="159"/>
      <c r="GE703" s="159"/>
      <c r="GF703" s="159"/>
      <c r="GG703" s="159"/>
      <c r="GH703" s="159"/>
    </row>
    <row r="704" customFormat="false" ht="12.75" hidden="false" customHeight="false" outlineLevel="0" collapsed="false">
      <c r="A704" s="168"/>
      <c r="B704" s="149"/>
      <c r="C704" s="149"/>
      <c r="D704" s="149"/>
      <c r="E704" s="149"/>
      <c r="F704" s="149"/>
      <c r="G704" s="149"/>
      <c r="H704" s="148"/>
      <c r="I704" s="170"/>
      <c r="R704" s="148"/>
      <c r="S704" s="158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  <c r="BA704" s="159"/>
      <c r="BB704" s="159"/>
      <c r="BC704" s="159"/>
      <c r="BD704" s="159"/>
      <c r="BE704" s="159"/>
      <c r="BF704" s="159"/>
      <c r="BG704" s="159"/>
      <c r="BH704" s="159"/>
      <c r="BI704" s="159"/>
      <c r="BJ704" s="159"/>
      <c r="BK704" s="159"/>
      <c r="BL704" s="159"/>
      <c r="BM704" s="159"/>
      <c r="BN704" s="159"/>
      <c r="BO704" s="159"/>
      <c r="BP704" s="159"/>
      <c r="BQ704" s="159"/>
      <c r="BR704" s="159"/>
      <c r="BS704" s="159"/>
      <c r="BT704" s="159"/>
      <c r="BU704" s="159"/>
      <c r="BV704" s="159"/>
      <c r="BW704" s="159"/>
      <c r="BX704" s="159"/>
      <c r="BY704" s="159"/>
      <c r="BZ704" s="159"/>
      <c r="CA704" s="159"/>
      <c r="CB704" s="159"/>
      <c r="CC704" s="159"/>
      <c r="CD704" s="159"/>
      <c r="CE704" s="159"/>
      <c r="CF704" s="159"/>
      <c r="CG704" s="159"/>
      <c r="CH704" s="159"/>
      <c r="CI704" s="159"/>
      <c r="CJ704" s="159"/>
      <c r="CK704" s="159"/>
      <c r="CL704" s="159"/>
      <c r="CM704" s="159"/>
      <c r="CN704" s="159"/>
      <c r="CO704" s="159"/>
      <c r="CP704" s="159"/>
      <c r="CQ704" s="159"/>
      <c r="CR704" s="159"/>
      <c r="CS704" s="159"/>
      <c r="CT704" s="159"/>
      <c r="CU704" s="159"/>
      <c r="CV704" s="159"/>
      <c r="CW704" s="159"/>
      <c r="CX704" s="159"/>
      <c r="CY704" s="159"/>
      <c r="CZ704" s="159"/>
      <c r="DA704" s="159"/>
      <c r="DB704" s="159"/>
      <c r="DC704" s="159"/>
      <c r="DD704" s="159"/>
      <c r="DE704" s="159"/>
      <c r="DF704" s="159"/>
      <c r="DG704" s="159"/>
      <c r="DH704" s="159"/>
      <c r="DI704" s="159"/>
      <c r="DJ704" s="159"/>
      <c r="DK704" s="159"/>
      <c r="DL704" s="159"/>
      <c r="DM704" s="159"/>
      <c r="DN704" s="159"/>
      <c r="DO704" s="159"/>
      <c r="DP704" s="159"/>
      <c r="DQ704" s="159"/>
      <c r="DR704" s="159"/>
      <c r="DS704" s="159"/>
      <c r="DT704" s="159"/>
      <c r="DU704" s="159"/>
      <c r="DV704" s="159"/>
      <c r="DW704" s="159"/>
      <c r="DX704" s="159"/>
      <c r="DY704" s="159"/>
      <c r="DZ704" s="159"/>
      <c r="EA704" s="159"/>
      <c r="EB704" s="159"/>
      <c r="EC704" s="159"/>
      <c r="ED704" s="159"/>
      <c r="EE704" s="159"/>
      <c r="EF704" s="159"/>
      <c r="EG704" s="159"/>
      <c r="EH704" s="159"/>
      <c r="EI704" s="159"/>
      <c r="EJ704" s="159"/>
      <c r="EK704" s="159"/>
      <c r="EL704" s="159"/>
      <c r="EM704" s="159"/>
      <c r="EN704" s="159"/>
      <c r="EO704" s="159"/>
      <c r="EP704" s="159"/>
      <c r="EQ704" s="159"/>
      <c r="ER704" s="159"/>
      <c r="ES704" s="159"/>
      <c r="ET704" s="159"/>
      <c r="EU704" s="159"/>
      <c r="EV704" s="159"/>
      <c r="EW704" s="159"/>
      <c r="EX704" s="159"/>
      <c r="EY704" s="159"/>
      <c r="EZ704" s="159"/>
      <c r="FA704" s="159"/>
      <c r="FB704" s="159"/>
      <c r="FC704" s="159"/>
      <c r="FD704" s="159"/>
      <c r="FE704" s="159"/>
      <c r="FF704" s="159"/>
      <c r="FG704" s="159"/>
      <c r="FH704" s="159"/>
      <c r="FI704" s="159"/>
      <c r="FJ704" s="159"/>
      <c r="FK704" s="159"/>
      <c r="FL704" s="159"/>
      <c r="FM704" s="159"/>
      <c r="FN704" s="159"/>
      <c r="FO704" s="159"/>
      <c r="FP704" s="159"/>
      <c r="FQ704" s="159"/>
      <c r="FR704" s="159"/>
      <c r="FS704" s="159"/>
      <c r="FT704" s="159"/>
      <c r="FU704" s="159"/>
      <c r="FV704" s="159"/>
      <c r="FW704" s="159"/>
      <c r="FX704" s="159"/>
      <c r="FY704" s="159"/>
      <c r="FZ704" s="159"/>
      <c r="GA704" s="159"/>
      <c r="GB704" s="159"/>
      <c r="GC704" s="159"/>
      <c r="GD704" s="159"/>
      <c r="GE704" s="159"/>
      <c r="GF704" s="159"/>
      <c r="GG704" s="159"/>
      <c r="GH704" s="159"/>
    </row>
    <row r="705" customFormat="false" ht="12.75" hidden="false" customHeight="false" outlineLevel="0" collapsed="false">
      <c r="A705" s="168"/>
      <c r="B705" s="149"/>
      <c r="C705" s="149"/>
      <c r="D705" s="149"/>
      <c r="E705" s="149"/>
      <c r="F705" s="149"/>
      <c r="G705" s="149"/>
      <c r="H705" s="148"/>
      <c r="I705" s="170"/>
      <c r="R705" s="148"/>
      <c r="S705" s="158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  <c r="BA705" s="159"/>
      <c r="BB705" s="159"/>
      <c r="BC705" s="159"/>
      <c r="BD705" s="159"/>
      <c r="BE705" s="159"/>
      <c r="BF705" s="159"/>
      <c r="BG705" s="159"/>
      <c r="BH705" s="159"/>
      <c r="BI705" s="159"/>
      <c r="BJ705" s="159"/>
      <c r="BK705" s="159"/>
      <c r="BL705" s="159"/>
      <c r="BM705" s="159"/>
      <c r="BN705" s="159"/>
      <c r="BO705" s="159"/>
      <c r="BP705" s="159"/>
      <c r="BQ705" s="159"/>
      <c r="BR705" s="159"/>
      <c r="BS705" s="159"/>
      <c r="BT705" s="159"/>
      <c r="BU705" s="159"/>
      <c r="BV705" s="159"/>
      <c r="BW705" s="159"/>
      <c r="BX705" s="159"/>
      <c r="BY705" s="159"/>
      <c r="BZ705" s="159"/>
      <c r="CA705" s="159"/>
      <c r="CB705" s="159"/>
      <c r="CC705" s="159"/>
      <c r="CD705" s="159"/>
      <c r="CE705" s="159"/>
      <c r="CF705" s="159"/>
      <c r="CG705" s="159"/>
      <c r="CH705" s="159"/>
      <c r="CI705" s="159"/>
      <c r="CJ705" s="159"/>
      <c r="CK705" s="159"/>
      <c r="CL705" s="159"/>
      <c r="CM705" s="159"/>
      <c r="CN705" s="159"/>
      <c r="CO705" s="159"/>
      <c r="CP705" s="159"/>
      <c r="CQ705" s="159"/>
      <c r="CR705" s="159"/>
      <c r="CS705" s="159"/>
      <c r="CT705" s="159"/>
      <c r="CU705" s="159"/>
      <c r="CV705" s="159"/>
      <c r="CW705" s="159"/>
      <c r="CX705" s="159"/>
      <c r="CY705" s="159"/>
      <c r="CZ705" s="159"/>
      <c r="DA705" s="159"/>
      <c r="DB705" s="159"/>
      <c r="DC705" s="159"/>
      <c r="DD705" s="159"/>
      <c r="DE705" s="159"/>
      <c r="DF705" s="159"/>
      <c r="DG705" s="159"/>
      <c r="DH705" s="159"/>
      <c r="DI705" s="159"/>
      <c r="DJ705" s="159"/>
      <c r="DK705" s="159"/>
      <c r="DL705" s="159"/>
      <c r="DM705" s="159"/>
      <c r="DN705" s="159"/>
      <c r="DO705" s="159"/>
      <c r="DP705" s="159"/>
      <c r="DQ705" s="159"/>
      <c r="DR705" s="159"/>
      <c r="DS705" s="159"/>
      <c r="DT705" s="159"/>
      <c r="DU705" s="159"/>
      <c r="DV705" s="159"/>
      <c r="DW705" s="159"/>
      <c r="DX705" s="159"/>
      <c r="DY705" s="159"/>
      <c r="DZ705" s="159"/>
      <c r="EA705" s="159"/>
      <c r="EB705" s="159"/>
      <c r="EC705" s="159"/>
      <c r="ED705" s="159"/>
      <c r="EE705" s="159"/>
      <c r="EF705" s="159"/>
      <c r="EG705" s="159"/>
      <c r="EH705" s="159"/>
      <c r="EI705" s="159"/>
      <c r="EJ705" s="159"/>
      <c r="EK705" s="159"/>
      <c r="EL705" s="159"/>
      <c r="EM705" s="159"/>
      <c r="EN705" s="159"/>
      <c r="EO705" s="159"/>
      <c r="EP705" s="159"/>
      <c r="EQ705" s="159"/>
      <c r="ER705" s="159"/>
      <c r="ES705" s="159"/>
      <c r="ET705" s="159"/>
      <c r="EU705" s="159"/>
      <c r="EV705" s="159"/>
      <c r="EW705" s="159"/>
      <c r="EX705" s="159"/>
      <c r="EY705" s="159"/>
      <c r="EZ705" s="159"/>
      <c r="FA705" s="159"/>
      <c r="FB705" s="159"/>
      <c r="FC705" s="159"/>
      <c r="FD705" s="159"/>
      <c r="FE705" s="159"/>
      <c r="FF705" s="159"/>
      <c r="FG705" s="159"/>
      <c r="FH705" s="159"/>
      <c r="FI705" s="159"/>
      <c r="FJ705" s="159"/>
      <c r="FK705" s="159"/>
      <c r="FL705" s="159"/>
      <c r="FM705" s="159"/>
      <c r="FN705" s="159"/>
      <c r="FO705" s="159"/>
      <c r="FP705" s="159"/>
      <c r="FQ705" s="159"/>
      <c r="FR705" s="159"/>
      <c r="FS705" s="159"/>
      <c r="FT705" s="159"/>
      <c r="FU705" s="159"/>
      <c r="FV705" s="159"/>
      <c r="FW705" s="159"/>
      <c r="FX705" s="159"/>
      <c r="FY705" s="159"/>
      <c r="FZ705" s="159"/>
      <c r="GA705" s="159"/>
      <c r="GB705" s="159"/>
      <c r="GC705" s="159"/>
      <c r="GD705" s="159"/>
      <c r="GE705" s="159"/>
      <c r="GF705" s="159"/>
      <c r="GG705" s="159"/>
      <c r="GH705" s="159"/>
    </row>
    <row r="706" customFormat="false" ht="12.75" hidden="false" customHeight="false" outlineLevel="0" collapsed="false">
      <c r="A706" s="168"/>
      <c r="B706" s="149"/>
      <c r="C706" s="149"/>
      <c r="D706" s="149"/>
      <c r="E706" s="149"/>
      <c r="F706" s="149"/>
      <c r="G706" s="149"/>
      <c r="H706" s="148"/>
      <c r="I706" s="170"/>
      <c r="R706" s="148"/>
      <c r="S706" s="158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  <c r="BA706" s="159"/>
      <c r="BB706" s="159"/>
      <c r="BC706" s="159"/>
      <c r="BD706" s="159"/>
      <c r="BE706" s="159"/>
      <c r="BF706" s="159"/>
      <c r="BG706" s="159"/>
      <c r="BH706" s="159"/>
      <c r="BI706" s="159"/>
      <c r="BJ706" s="159"/>
      <c r="BK706" s="159"/>
      <c r="BL706" s="159"/>
      <c r="BM706" s="159"/>
      <c r="BN706" s="159"/>
      <c r="BO706" s="159"/>
      <c r="BP706" s="159"/>
      <c r="BQ706" s="159"/>
      <c r="BR706" s="159"/>
      <c r="BS706" s="159"/>
      <c r="BT706" s="159"/>
      <c r="BU706" s="159"/>
      <c r="BV706" s="159"/>
      <c r="BW706" s="159"/>
      <c r="BX706" s="159"/>
      <c r="BY706" s="159"/>
      <c r="BZ706" s="159"/>
      <c r="CA706" s="159"/>
      <c r="CB706" s="159"/>
      <c r="CC706" s="159"/>
      <c r="CD706" s="159"/>
      <c r="CE706" s="159"/>
      <c r="CF706" s="159"/>
      <c r="CG706" s="159"/>
      <c r="CH706" s="159"/>
      <c r="CI706" s="159"/>
      <c r="CJ706" s="159"/>
      <c r="CK706" s="159"/>
      <c r="CL706" s="159"/>
      <c r="CM706" s="159"/>
      <c r="CN706" s="159"/>
      <c r="CO706" s="159"/>
      <c r="CP706" s="159"/>
      <c r="CQ706" s="159"/>
      <c r="CR706" s="159"/>
      <c r="CS706" s="159"/>
      <c r="CT706" s="159"/>
      <c r="CU706" s="159"/>
      <c r="CV706" s="159"/>
      <c r="CW706" s="159"/>
      <c r="CX706" s="159"/>
      <c r="CY706" s="159"/>
      <c r="CZ706" s="159"/>
      <c r="DA706" s="159"/>
      <c r="DB706" s="159"/>
      <c r="DC706" s="159"/>
      <c r="DD706" s="159"/>
      <c r="DE706" s="159"/>
      <c r="DF706" s="159"/>
      <c r="DG706" s="159"/>
      <c r="DH706" s="159"/>
      <c r="DI706" s="159"/>
      <c r="DJ706" s="159"/>
      <c r="DK706" s="159"/>
      <c r="DL706" s="159"/>
      <c r="DM706" s="159"/>
      <c r="DN706" s="159"/>
      <c r="DO706" s="159"/>
      <c r="DP706" s="159"/>
      <c r="DQ706" s="159"/>
      <c r="DR706" s="159"/>
      <c r="DS706" s="159"/>
      <c r="DT706" s="159"/>
      <c r="DU706" s="159"/>
      <c r="DV706" s="159"/>
      <c r="DW706" s="159"/>
      <c r="DX706" s="159"/>
      <c r="DY706" s="159"/>
      <c r="DZ706" s="159"/>
      <c r="EA706" s="159"/>
      <c r="EB706" s="159"/>
      <c r="EC706" s="159"/>
      <c r="ED706" s="159"/>
      <c r="EE706" s="159"/>
      <c r="EF706" s="159"/>
      <c r="EG706" s="159"/>
      <c r="EH706" s="159"/>
      <c r="EI706" s="159"/>
      <c r="EJ706" s="159"/>
      <c r="EK706" s="159"/>
      <c r="EL706" s="159"/>
      <c r="EM706" s="159"/>
      <c r="EN706" s="159"/>
      <c r="EO706" s="159"/>
      <c r="EP706" s="159"/>
      <c r="EQ706" s="159"/>
      <c r="ER706" s="159"/>
      <c r="ES706" s="159"/>
      <c r="ET706" s="159"/>
      <c r="EU706" s="159"/>
      <c r="EV706" s="159"/>
      <c r="EW706" s="159"/>
      <c r="EX706" s="159"/>
      <c r="EY706" s="159"/>
      <c r="EZ706" s="159"/>
      <c r="FA706" s="159"/>
      <c r="FB706" s="159"/>
      <c r="FC706" s="159"/>
      <c r="FD706" s="159"/>
      <c r="FE706" s="159"/>
      <c r="FF706" s="159"/>
      <c r="FG706" s="159"/>
      <c r="FH706" s="159"/>
      <c r="FI706" s="159"/>
      <c r="FJ706" s="159"/>
      <c r="FK706" s="159"/>
      <c r="FL706" s="159"/>
      <c r="FM706" s="159"/>
      <c r="FN706" s="159"/>
      <c r="FO706" s="159"/>
      <c r="FP706" s="159"/>
      <c r="FQ706" s="159"/>
      <c r="FR706" s="159"/>
      <c r="FS706" s="159"/>
      <c r="FT706" s="159"/>
      <c r="FU706" s="159"/>
      <c r="FV706" s="159"/>
      <c r="FW706" s="159"/>
      <c r="FX706" s="159"/>
      <c r="FY706" s="159"/>
      <c r="FZ706" s="159"/>
      <c r="GA706" s="159"/>
      <c r="GB706" s="159"/>
      <c r="GC706" s="159"/>
      <c r="GD706" s="159"/>
      <c r="GE706" s="159"/>
      <c r="GF706" s="159"/>
      <c r="GG706" s="159"/>
      <c r="GH706" s="159"/>
    </row>
    <row r="707" customFormat="false" ht="12.75" hidden="false" customHeight="false" outlineLevel="0" collapsed="false">
      <c r="A707" s="168"/>
      <c r="B707" s="149"/>
      <c r="C707" s="149"/>
      <c r="D707" s="149"/>
      <c r="E707" s="149"/>
      <c r="F707" s="149"/>
      <c r="G707" s="149"/>
      <c r="H707" s="148"/>
      <c r="I707" s="170"/>
      <c r="R707" s="148"/>
      <c r="S707" s="158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  <c r="BA707" s="159"/>
      <c r="BB707" s="159"/>
      <c r="BC707" s="159"/>
      <c r="BD707" s="159"/>
      <c r="BE707" s="159"/>
      <c r="BF707" s="159"/>
      <c r="BG707" s="159"/>
      <c r="BH707" s="159"/>
      <c r="BI707" s="159"/>
      <c r="BJ707" s="159"/>
      <c r="BK707" s="159"/>
      <c r="BL707" s="159"/>
      <c r="BM707" s="159"/>
      <c r="BN707" s="159"/>
      <c r="BO707" s="159"/>
      <c r="BP707" s="159"/>
      <c r="BQ707" s="159"/>
      <c r="BR707" s="159"/>
      <c r="BS707" s="159"/>
      <c r="BT707" s="159"/>
      <c r="BU707" s="159"/>
      <c r="BV707" s="159"/>
      <c r="BW707" s="159"/>
      <c r="BX707" s="159"/>
      <c r="BY707" s="159"/>
      <c r="BZ707" s="159"/>
      <c r="CA707" s="159"/>
      <c r="CB707" s="159"/>
      <c r="CC707" s="159"/>
      <c r="CD707" s="159"/>
      <c r="CE707" s="159"/>
      <c r="CF707" s="159"/>
      <c r="CG707" s="159"/>
      <c r="CH707" s="159"/>
      <c r="CI707" s="159"/>
      <c r="CJ707" s="159"/>
      <c r="CK707" s="159"/>
      <c r="CL707" s="159"/>
      <c r="CM707" s="159"/>
      <c r="CN707" s="159"/>
      <c r="CO707" s="159"/>
      <c r="CP707" s="159"/>
      <c r="CQ707" s="159"/>
      <c r="CR707" s="159"/>
      <c r="CS707" s="159"/>
      <c r="CT707" s="159"/>
      <c r="CU707" s="159"/>
      <c r="CV707" s="159"/>
      <c r="CW707" s="159"/>
      <c r="CX707" s="159"/>
      <c r="CY707" s="159"/>
      <c r="CZ707" s="159"/>
      <c r="DA707" s="159"/>
      <c r="DB707" s="159"/>
      <c r="DC707" s="159"/>
      <c r="DD707" s="159"/>
      <c r="DE707" s="159"/>
      <c r="DF707" s="159"/>
      <c r="DG707" s="159"/>
      <c r="DH707" s="159"/>
      <c r="DI707" s="159"/>
      <c r="DJ707" s="159"/>
      <c r="DK707" s="159"/>
      <c r="DL707" s="159"/>
      <c r="DM707" s="159"/>
      <c r="DN707" s="159"/>
      <c r="DO707" s="159"/>
      <c r="DP707" s="159"/>
      <c r="DQ707" s="159"/>
      <c r="DR707" s="159"/>
      <c r="DS707" s="159"/>
      <c r="DT707" s="159"/>
      <c r="DU707" s="159"/>
      <c r="DV707" s="159"/>
      <c r="DW707" s="159"/>
      <c r="DX707" s="159"/>
      <c r="DY707" s="159"/>
      <c r="DZ707" s="159"/>
      <c r="EA707" s="159"/>
      <c r="EB707" s="159"/>
      <c r="EC707" s="159"/>
      <c r="ED707" s="159"/>
      <c r="EE707" s="159"/>
      <c r="EF707" s="159"/>
      <c r="EG707" s="159"/>
      <c r="EH707" s="159"/>
      <c r="EI707" s="159"/>
      <c r="EJ707" s="159"/>
      <c r="EK707" s="159"/>
      <c r="EL707" s="159"/>
      <c r="EM707" s="159"/>
      <c r="EN707" s="159"/>
      <c r="EO707" s="159"/>
      <c r="EP707" s="159"/>
      <c r="EQ707" s="159"/>
      <c r="ER707" s="159"/>
      <c r="ES707" s="159"/>
      <c r="ET707" s="159"/>
      <c r="EU707" s="159"/>
      <c r="EV707" s="159"/>
      <c r="EW707" s="159"/>
      <c r="EX707" s="159"/>
      <c r="EY707" s="159"/>
      <c r="EZ707" s="159"/>
      <c r="FA707" s="159"/>
      <c r="FB707" s="159"/>
      <c r="FC707" s="159"/>
      <c r="FD707" s="159"/>
      <c r="FE707" s="159"/>
      <c r="FF707" s="159"/>
      <c r="FG707" s="159"/>
      <c r="FH707" s="159"/>
      <c r="FI707" s="159"/>
      <c r="FJ707" s="159"/>
      <c r="FK707" s="159"/>
      <c r="FL707" s="159"/>
      <c r="FM707" s="159"/>
      <c r="FN707" s="159"/>
      <c r="FO707" s="159"/>
      <c r="FP707" s="159"/>
      <c r="FQ707" s="159"/>
      <c r="FR707" s="159"/>
      <c r="FS707" s="159"/>
      <c r="FT707" s="159"/>
      <c r="FU707" s="159"/>
      <c r="FV707" s="159"/>
      <c r="FW707" s="159"/>
      <c r="FX707" s="159"/>
      <c r="FY707" s="159"/>
      <c r="FZ707" s="159"/>
      <c r="GA707" s="159"/>
      <c r="GB707" s="159"/>
      <c r="GC707" s="159"/>
      <c r="GD707" s="159"/>
      <c r="GE707" s="159"/>
      <c r="GF707" s="159"/>
      <c r="GG707" s="159"/>
      <c r="GH707" s="159"/>
    </row>
    <row r="708" customFormat="false" ht="12.75" hidden="false" customHeight="false" outlineLevel="0" collapsed="false">
      <c r="A708" s="168"/>
      <c r="B708" s="149"/>
      <c r="C708" s="149"/>
      <c r="D708" s="149"/>
      <c r="E708" s="149"/>
      <c r="F708" s="149"/>
      <c r="G708" s="149"/>
      <c r="H708" s="148"/>
      <c r="I708" s="170"/>
      <c r="R708" s="148"/>
      <c r="S708" s="158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  <c r="BA708" s="159"/>
      <c r="BB708" s="159"/>
      <c r="BC708" s="159"/>
      <c r="BD708" s="159"/>
      <c r="BE708" s="159"/>
      <c r="BF708" s="159"/>
      <c r="BG708" s="159"/>
      <c r="BH708" s="159"/>
      <c r="BI708" s="159"/>
      <c r="BJ708" s="159"/>
      <c r="BK708" s="159"/>
      <c r="BL708" s="159"/>
      <c r="BM708" s="159"/>
      <c r="BN708" s="159"/>
      <c r="BO708" s="159"/>
      <c r="BP708" s="159"/>
      <c r="BQ708" s="159"/>
      <c r="BR708" s="159"/>
      <c r="BS708" s="159"/>
      <c r="BT708" s="159"/>
      <c r="BU708" s="159"/>
      <c r="BV708" s="159"/>
      <c r="BW708" s="159"/>
      <c r="BX708" s="159"/>
      <c r="BY708" s="159"/>
      <c r="BZ708" s="159"/>
      <c r="CA708" s="159"/>
      <c r="CB708" s="159"/>
      <c r="CC708" s="159"/>
      <c r="CD708" s="159"/>
      <c r="CE708" s="159"/>
      <c r="CF708" s="159"/>
      <c r="CG708" s="159"/>
      <c r="CH708" s="159"/>
      <c r="CI708" s="159"/>
      <c r="CJ708" s="159"/>
      <c r="CK708" s="159"/>
      <c r="CL708" s="159"/>
      <c r="CM708" s="159"/>
      <c r="CN708" s="159"/>
      <c r="CO708" s="159"/>
      <c r="CP708" s="159"/>
      <c r="CQ708" s="159"/>
      <c r="CR708" s="159"/>
      <c r="CS708" s="159"/>
      <c r="CT708" s="159"/>
      <c r="CU708" s="159"/>
      <c r="CV708" s="159"/>
      <c r="CW708" s="159"/>
      <c r="CX708" s="159"/>
      <c r="CY708" s="159"/>
      <c r="CZ708" s="159"/>
      <c r="DA708" s="159"/>
      <c r="DB708" s="159"/>
      <c r="DC708" s="159"/>
      <c r="DD708" s="159"/>
      <c r="DE708" s="159"/>
      <c r="DF708" s="159"/>
      <c r="DG708" s="159"/>
      <c r="DH708" s="159"/>
      <c r="DI708" s="159"/>
      <c r="DJ708" s="159"/>
      <c r="DK708" s="159"/>
      <c r="DL708" s="159"/>
      <c r="DM708" s="159"/>
      <c r="DN708" s="159"/>
      <c r="DO708" s="159"/>
      <c r="DP708" s="159"/>
      <c r="DQ708" s="159"/>
      <c r="DR708" s="159"/>
      <c r="DS708" s="159"/>
      <c r="DT708" s="159"/>
      <c r="DU708" s="159"/>
      <c r="DV708" s="159"/>
      <c r="DW708" s="159"/>
      <c r="DX708" s="159"/>
      <c r="DY708" s="159"/>
      <c r="DZ708" s="159"/>
      <c r="EA708" s="159"/>
      <c r="EB708" s="159"/>
      <c r="EC708" s="159"/>
      <c r="ED708" s="159"/>
      <c r="EE708" s="159"/>
      <c r="EF708" s="159"/>
      <c r="EG708" s="159"/>
      <c r="EH708" s="159"/>
      <c r="EI708" s="159"/>
      <c r="EJ708" s="159"/>
      <c r="EK708" s="159"/>
      <c r="EL708" s="159"/>
      <c r="EM708" s="159"/>
      <c r="EN708" s="159"/>
      <c r="EO708" s="159"/>
      <c r="EP708" s="159"/>
      <c r="EQ708" s="159"/>
      <c r="ER708" s="159"/>
      <c r="ES708" s="159"/>
      <c r="ET708" s="159"/>
      <c r="EU708" s="159"/>
      <c r="EV708" s="159"/>
      <c r="EW708" s="159"/>
      <c r="EX708" s="159"/>
      <c r="EY708" s="159"/>
      <c r="EZ708" s="159"/>
      <c r="FA708" s="159"/>
      <c r="FB708" s="159"/>
      <c r="FC708" s="159"/>
      <c r="FD708" s="159"/>
      <c r="FE708" s="159"/>
      <c r="FF708" s="159"/>
      <c r="FG708" s="159"/>
      <c r="FH708" s="159"/>
      <c r="FI708" s="159"/>
      <c r="FJ708" s="159"/>
      <c r="FK708" s="159"/>
      <c r="FL708" s="159"/>
      <c r="FM708" s="159"/>
      <c r="FN708" s="159"/>
      <c r="FO708" s="159"/>
      <c r="FP708" s="159"/>
      <c r="FQ708" s="159"/>
      <c r="FR708" s="159"/>
      <c r="FS708" s="159"/>
      <c r="FT708" s="159"/>
      <c r="FU708" s="159"/>
      <c r="FV708" s="159"/>
      <c r="FW708" s="159"/>
      <c r="FX708" s="159"/>
      <c r="FY708" s="159"/>
      <c r="FZ708" s="159"/>
      <c r="GA708" s="159"/>
      <c r="GB708" s="159"/>
      <c r="GC708" s="159"/>
      <c r="GD708" s="159"/>
      <c r="GE708" s="159"/>
      <c r="GF708" s="159"/>
      <c r="GG708" s="159"/>
      <c r="GH708" s="159"/>
    </row>
    <row r="709" customFormat="false" ht="12.75" hidden="false" customHeight="false" outlineLevel="0" collapsed="false">
      <c r="A709" s="168"/>
      <c r="B709" s="149"/>
      <c r="C709" s="149"/>
      <c r="D709" s="149"/>
      <c r="E709" s="149"/>
      <c r="F709" s="149"/>
      <c r="G709" s="149"/>
      <c r="H709" s="148"/>
      <c r="I709" s="170"/>
      <c r="R709" s="148"/>
      <c r="S709" s="158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  <c r="BA709" s="159"/>
      <c r="BB709" s="159"/>
      <c r="BC709" s="159"/>
      <c r="BD709" s="159"/>
      <c r="BE709" s="159"/>
      <c r="BF709" s="159"/>
      <c r="BG709" s="159"/>
      <c r="BH709" s="159"/>
      <c r="BI709" s="159"/>
      <c r="BJ709" s="159"/>
      <c r="BK709" s="159"/>
      <c r="BL709" s="159"/>
      <c r="BM709" s="159"/>
      <c r="BN709" s="159"/>
      <c r="BO709" s="159"/>
      <c r="BP709" s="159"/>
      <c r="BQ709" s="159"/>
      <c r="BR709" s="159"/>
      <c r="BS709" s="159"/>
      <c r="BT709" s="159"/>
      <c r="BU709" s="159"/>
      <c r="BV709" s="159"/>
      <c r="BW709" s="159"/>
      <c r="BX709" s="159"/>
      <c r="BY709" s="159"/>
      <c r="BZ709" s="159"/>
      <c r="CA709" s="159"/>
      <c r="CB709" s="159"/>
      <c r="CC709" s="159"/>
      <c r="CD709" s="159"/>
      <c r="CE709" s="159"/>
      <c r="CF709" s="159"/>
      <c r="CG709" s="159"/>
      <c r="CH709" s="159"/>
      <c r="CI709" s="159"/>
      <c r="CJ709" s="159"/>
      <c r="CK709" s="159"/>
      <c r="CL709" s="159"/>
      <c r="CM709" s="159"/>
      <c r="CN709" s="159"/>
      <c r="CO709" s="159"/>
      <c r="CP709" s="159"/>
      <c r="CQ709" s="159"/>
      <c r="CR709" s="159"/>
      <c r="CS709" s="159"/>
      <c r="CT709" s="159"/>
      <c r="CU709" s="159"/>
      <c r="CV709" s="159"/>
      <c r="CW709" s="159"/>
      <c r="CX709" s="159"/>
      <c r="CY709" s="159"/>
      <c r="CZ709" s="159"/>
      <c r="DA709" s="159"/>
      <c r="DB709" s="159"/>
      <c r="DC709" s="159"/>
      <c r="DD709" s="159"/>
      <c r="DE709" s="159"/>
      <c r="DF709" s="159"/>
      <c r="DG709" s="159"/>
      <c r="DH709" s="159"/>
      <c r="DI709" s="159"/>
      <c r="DJ709" s="159"/>
      <c r="DK709" s="159"/>
      <c r="DL709" s="159"/>
      <c r="DM709" s="159"/>
      <c r="DN709" s="159"/>
      <c r="DO709" s="159"/>
      <c r="DP709" s="159"/>
      <c r="DQ709" s="159"/>
      <c r="DR709" s="159"/>
      <c r="DS709" s="159"/>
      <c r="DT709" s="159"/>
      <c r="DU709" s="159"/>
      <c r="DV709" s="159"/>
      <c r="DW709" s="159"/>
      <c r="DX709" s="159"/>
      <c r="DY709" s="159"/>
      <c r="DZ709" s="159"/>
      <c r="EA709" s="159"/>
      <c r="EB709" s="159"/>
      <c r="EC709" s="159"/>
      <c r="ED709" s="159"/>
      <c r="EE709" s="159"/>
      <c r="EF709" s="159"/>
      <c r="EG709" s="159"/>
      <c r="EH709" s="159"/>
      <c r="EI709" s="159"/>
      <c r="EJ709" s="159"/>
      <c r="EK709" s="159"/>
      <c r="EL709" s="159"/>
      <c r="EM709" s="159"/>
      <c r="EN709" s="159"/>
      <c r="EO709" s="159"/>
      <c r="EP709" s="159"/>
      <c r="EQ709" s="159"/>
      <c r="ER709" s="159"/>
      <c r="ES709" s="159"/>
      <c r="ET709" s="159"/>
      <c r="EU709" s="159"/>
      <c r="EV709" s="159"/>
      <c r="EW709" s="159"/>
      <c r="EX709" s="159"/>
      <c r="EY709" s="159"/>
      <c r="EZ709" s="159"/>
      <c r="FA709" s="159"/>
      <c r="FB709" s="159"/>
      <c r="FC709" s="159"/>
      <c r="FD709" s="159"/>
      <c r="FE709" s="159"/>
      <c r="FF709" s="159"/>
      <c r="FG709" s="159"/>
      <c r="FH709" s="159"/>
      <c r="FI709" s="159"/>
      <c r="FJ709" s="159"/>
      <c r="FK709" s="159"/>
      <c r="FL709" s="159"/>
      <c r="FM709" s="159"/>
      <c r="FN709" s="159"/>
      <c r="FO709" s="159"/>
      <c r="FP709" s="159"/>
      <c r="FQ709" s="159"/>
      <c r="FR709" s="159"/>
      <c r="FS709" s="159"/>
      <c r="FT709" s="159"/>
      <c r="FU709" s="159"/>
      <c r="FV709" s="159"/>
      <c r="FW709" s="159"/>
      <c r="FX709" s="159"/>
      <c r="FY709" s="159"/>
      <c r="FZ709" s="159"/>
      <c r="GA709" s="159"/>
      <c r="GB709" s="159"/>
      <c r="GC709" s="159"/>
      <c r="GD709" s="159"/>
      <c r="GE709" s="159"/>
      <c r="GF709" s="159"/>
      <c r="GG709" s="159"/>
      <c r="GH709" s="159"/>
    </row>
    <row r="710" customFormat="false" ht="12.75" hidden="false" customHeight="false" outlineLevel="0" collapsed="false">
      <c r="A710" s="168"/>
      <c r="B710" s="149"/>
      <c r="C710" s="149"/>
      <c r="D710" s="149"/>
      <c r="E710" s="149"/>
      <c r="F710" s="149"/>
      <c r="G710" s="149"/>
      <c r="H710" s="148"/>
      <c r="I710" s="170"/>
      <c r="R710" s="148"/>
      <c r="S710" s="158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  <c r="BA710" s="159"/>
      <c r="BB710" s="159"/>
      <c r="BC710" s="159"/>
      <c r="BD710" s="159"/>
      <c r="BE710" s="159"/>
      <c r="BF710" s="159"/>
      <c r="BG710" s="159"/>
      <c r="BH710" s="159"/>
      <c r="BI710" s="159"/>
      <c r="BJ710" s="159"/>
      <c r="BK710" s="159"/>
      <c r="BL710" s="159"/>
      <c r="BM710" s="159"/>
      <c r="BN710" s="159"/>
      <c r="BO710" s="159"/>
      <c r="BP710" s="159"/>
      <c r="BQ710" s="159"/>
      <c r="BR710" s="159"/>
      <c r="BS710" s="159"/>
      <c r="BT710" s="159"/>
      <c r="BU710" s="159"/>
      <c r="BV710" s="159"/>
      <c r="BW710" s="159"/>
      <c r="BX710" s="159"/>
      <c r="BY710" s="159"/>
      <c r="BZ710" s="159"/>
      <c r="CA710" s="159"/>
      <c r="CB710" s="159"/>
      <c r="CC710" s="159"/>
      <c r="CD710" s="159"/>
      <c r="CE710" s="159"/>
      <c r="CF710" s="159"/>
      <c r="CG710" s="159"/>
      <c r="CH710" s="159"/>
      <c r="CI710" s="159"/>
      <c r="CJ710" s="159"/>
      <c r="CK710" s="159"/>
      <c r="CL710" s="159"/>
      <c r="CM710" s="159"/>
      <c r="CN710" s="159"/>
      <c r="CO710" s="159"/>
      <c r="CP710" s="159"/>
      <c r="CQ710" s="159"/>
      <c r="CR710" s="159"/>
      <c r="CS710" s="159"/>
      <c r="CT710" s="159"/>
      <c r="CU710" s="159"/>
      <c r="CV710" s="159"/>
      <c r="CW710" s="159"/>
      <c r="CX710" s="159"/>
      <c r="CY710" s="159"/>
      <c r="CZ710" s="159"/>
      <c r="DA710" s="159"/>
      <c r="DB710" s="159"/>
      <c r="DC710" s="159"/>
      <c r="DD710" s="159"/>
      <c r="DE710" s="159"/>
      <c r="DF710" s="159"/>
      <c r="DG710" s="159"/>
      <c r="DH710" s="159"/>
      <c r="DI710" s="159"/>
      <c r="DJ710" s="159"/>
      <c r="DK710" s="159"/>
      <c r="DL710" s="159"/>
      <c r="DM710" s="159"/>
      <c r="DN710" s="159"/>
      <c r="DO710" s="159"/>
      <c r="DP710" s="159"/>
      <c r="DQ710" s="159"/>
      <c r="DR710" s="159"/>
      <c r="DS710" s="159"/>
      <c r="DT710" s="159"/>
      <c r="DU710" s="159"/>
      <c r="DV710" s="159"/>
      <c r="DW710" s="159"/>
      <c r="DX710" s="159"/>
      <c r="DY710" s="159"/>
      <c r="DZ710" s="159"/>
      <c r="EA710" s="159"/>
      <c r="EB710" s="159"/>
      <c r="EC710" s="159"/>
      <c r="ED710" s="159"/>
      <c r="EE710" s="159"/>
      <c r="EF710" s="159"/>
      <c r="EG710" s="159"/>
      <c r="EH710" s="159"/>
      <c r="EI710" s="159"/>
      <c r="EJ710" s="159"/>
      <c r="EK710" s="159"/>
      <c r="EL710" s="159"/>
      <c r="EM710" s="159"/>
      <c r="EN710" s="159"/>
      <c r="EO710" s="159"/>
      <c r="EP710" s="159"/>
      <c r="EQ710" s="159"/>
      <c r="ER710" s="159"/>
      <c r="ES710" s="159"/>
      <c r="ET710" s="159"/>
      <c r="EU710" s="159"/>
      <c r="EV710" s="159"/>
      <c r="EW710" s="159"/>
      <c r="EX710" s="159"/>
      <c r="EY710" s="159"/>
      <c r="EZ710" s="159"/>
      <c r="FA710" s="159"/>
      <c r="FB710" s="159"/>
      <c r="FC710" s="159"/>
      <c r="FD710" s="159"/>
      <c r="FE710" s="159"/>
      <c r="FF710" s="159"/>
      <c r="FG710" s="159"/>
      <c r="FH710" s="159"/>
      <c r="FI710" s="159"/>
      <c r="FJ710" s="159"/>
      <c r="FK710" s="159"/>
      <c r="FL710" s="159"/>
      <c r="FM710" s="159"/>
      <c r="FN710" s="159"/>
      <c r="FO710" s="159"/>
      <c r="FP710" s="159"/>
      <c r="FQ710" s="159"/>
      <c r="FR710" s="159"/>
      <c r="FS710" s="159"/>
      <c r="FT710" s="159"/>
      <c r="FU710" s="159"/>
      <c r="FV710" s="159"/>
      <c r="FW710" s="159"/>
      <c r="FX710" s="159"/>
      <c r="FY710" s="159"/>
      <c r="FZ710" s="159"/>
      <c r="GA710" s="159"/>
      <c r="GB710" s="159"/>
      <c r="GC710" s="159"/>
      <c r="GD710" s="159"/>
      <c r="GE710" s="159"/>
      <c r="GF710" s="159"/>
      <c r="GG710" s="159"/>
      <c r="GH710" s="159"/>
    </row>
    <row r="711" customFormat="false" ht="12.75" hidden="false" customHeight="false" outlineLevel="0" collapsed="false">
      <c r="A711" s="168"/>
      <c r="B711" s="149"/>
      <c r="C711" s="149"/>
      <c r="D711" s="149"/>
      <c r="E711" s="149"/>
      <c r="F711" s="149"/>
      <c r="G711" s="149"/>
      <c r="H711" s="148"/>
      <c r="I711" s="170"/>
      <c r="R711" s="148"/>
      <c r="S711" s="158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  <c r="BA711" s="159"/>
      <c r="BB711" s="159"/>
      <c r="BC711" s="159"/>
      <c r="BD711" s="159"/>
      <c r="BE711" s="159"/>
      <c r="BF711" s="159"/>
      <c r="BG711" s="159"/>
      <c r="BH711" s="159"/>
      <c r="BI711" s="159"/>
      <c r="BJ711" s="159"/>
      <c r="BK711" s="159"/>
      <c r="BL711" s="159"/>
      <c r="BM711" s="159"/>
      <c r="BN711" s="159"/>
      <c r="BO711" s="159"/>
      <c r="BP711" s="159"/>
      <c r="BQ711" s="159"/>
      <c r="BR711" s="159"/>
      <c r="BS711" s="159"/>
      <c r="BT711" s="159"/>
      <c r="BU711" s="159"/>
      <c r="BV711" s="159"/>
      <c r="BW711" s="159"/>
      <c r="BX711" s="159"/>
      <c r="BY711" s="159"/>
      <c r="BZ711" s="159"/>
      <c r="CA711" s="159"/>
      <c r="CB711" s="159"/>
      <c r="CC711" s="159"/>
      <c r="CD711" s="159"/>
      <c r="CE711" s="159"/>
      <c r="CF711" s="159"/>
      <c r="CG711" s="159"/>
      <c r="CH711" s="159"/>
      <c r="CI711" s="159"/>
      <c r="CJ711" s="159"/>
      <c r="CK711" s="159"/>
      <c r="CL711" s="159"/>
      <c r="CM711" s="159"/>
      <c r="CN711" s="159"/>
      <c r="CO711" s="159"/>
      <c r="CP711" s="159"/>
      <c r="CQ711" s="159"/>
      <c r="CR711" s="159"/>
      <c r="CS711" s="159"/>
      <c r="CT711" s="159"/>
      <c r="CU711" s="159"/>
      <c r="CV711" s="159"/>
      <c r="CW711" s="159"/>
      <c r="CX711" s="159"/>
      <c r="CY711" s="159"/>
      <c r="CZ711" s="159"/>
      <c r="DA711" s="159"/>
      <c r="DB711" s="159"/>
      <c r="DC711" s="159"/>
      <c r="DD711" s="159"/>
      <c r="DE711" s="159"/>
      <c r="DF711" s="159"/>
      <c r="DG711" s="159"/>
      <c r="DH711" s="159"/>
      <c r="DI711" s="159"/>
      <c r="DJ711" s="159"/>
      <c r="DK711" s="159"/>
      <c r="DL711" s="159"/>
      <c r="DM711" s="159"/>
      <c r="DN711" s="159"/>
      <c r="DO711" s="159"/>
      <c r="DP711" s="159"/>
      <c r="DQ711" s="159"/>
      <c r="DR711" s="159"/>
      <c r="DS711" s="159"/>
      <c r="DT711" s="159"/>
      <c r="DU711" s="159"/>
      <c r="DV711" s="159"/>
      <c r="DW711" s="159"/>
      <c r="DX711" s="159"/>
      <c r="DY711" s="159"/>
      <c r="DZ711" s="159"/>
      <c r="EA711" s="159"/>
      <c r="EB711" s="159"/>
      <c r="EC711" s="159"/>
      <c r="ED711" s="159"/>
      <c r="EE711" s="159"/>
      <c r="EF711" s="159"/>
      <c r="EG711" s="159"/>
      <c r="EH711" s="159"/>
      <c r="EI711" s="159"/>
      <c r="EJ711" s="159"/>
      <c r="EK711" s="159"/>
      <c r="EL711" s="159"/>
      <c r="EM711" s="159"/>
      <c r="EN711" s="159"/>
      <c r="EO711" s="159"/>
      <c r="EP711" s="159"/>
      <c r="EQ711" s="159"/>
      <c r="ER711" s="159"/>
      <c r="ES711" s="159"/>
      <c r="ET711" s="159"/>
      <c r="EU711" s="159"/>
      <c r="EV711" s="159"/>
      <c r="EW711" s="159"/>
      <c r="EX711" s="159"/>
      <c r="EY711" s="159"/>
      <c r="EZ711" s="159"/>
      <c r="FA711" s="159"/>
      <c r="FB711" s="159"/>
      <c r="FC711" s="159"/>
      <c r="FD711" s="159"/>
      <c r="FE711" s="159"/>
      <c r="FF711" s="159"/>
      <c r="FG711" s="159"/>
      <c r="FH711" s="159"/>
      <c r="FI711" s="159"/>
      <c r="FJ711" s="159"/>
      <c r="FK711" s="159"/>
      <c r="FL711" s="159"/>
      <c r="FM711" s="159"/>
      <c r="FN711" s="159"/>
      <c r="FO711" s="159"/>
      <c r="FP711" s="159"/>
      <c r="FQ711" s="159"/>
      <c r="FR711" s="159"/>
      <c r="FS711" s="159"/>
      <c r="FT711" s="159"/>
      <c r="FU711" s="159"/>
      <c r="FV711" s="159"/>
      <c r="FW711" s="159"/>
      <c r="FX711" s="159"/>
      <c r="FY711" s="159"/>
      <c r="FZ711" s="159"/>
      <c r="GA711" s="159"/>
      <c r="GB711" s="159"/>
      <c r="GC711" s="159"/>
      <c r="GD711" s="159"/>
      <c r="GE711" s="159"/>
      <c r="GF711" s="159"/>
      <c r="GG711" s="159"/>
      <c r="GH711" s="159"/>
    </row>
    <row r="712" customFormat="false" ht="12.75" hidden="false" customHeight="false" outlineLevel="0" collapsed="false">
      <c r="A712" s="168"/>
      <c r="B712" s="149"/>
      <c r="C712" s="149"/>
      <c r="D712" s="149"/>
      <c r="E712" s="149"/>
      <c r="F712" s="149"/>
      <c r="G712" s="149"/>
      <c r="H712" s="148"/>
      <c r="I712" s="170"/>
      <c r="R712" s="148"/>
      <c r="S712" s="158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  <c r="BA712" s="159"/>
      <c r="BB712" s="159"/>
      <c r="BC712" s="159"/>
      <c r="BD712" s="159"/>
      <c r="BE712" s="159"/>
      <c r="BF712" s="159"/>
      <c r="BG712" s="159"/>
      <c r="BH712" s="159"/>
      <c r="BI712" s="159"/>
      <c r="BJ712" s="159"/>
      <c r="BK712" s="159"/>
      <c r="BL712" s="159"/>
      <c r="BM712" s="159"/>
      <c r="BN712" s="159"/>
      <c r="BO712" s="159"/>
      <c r="BP712" s="159"/>
      <c r="BQ712" s="159"/>
      <c r="BR712" s="159"/>
      <c r="BS712" s="159"/>
      <c r="BT712" s="159"/>
      <c r="BU712" s="159"/>
      <c r="BV712" s="159"/>
      <c r="BW712" s="159"/>
      <c r="BX712" s="159"/>
      <c r="BY712" s="159"/>
      <c r="BZ712" s="159"/>
      <c r="CA712" s="159"/>
      <c r="CB712" s="159"/>
      <c r="CC712" s="159"/>
      <c r="CD712" s="159"/>
      <c r="CE712" s="159"/>
      <c r="CF712" s="159"/>
      <c r="CG712" s="159"/>
      <c r="CH712" s="159"/>
      <c r="CI712" s="159"/>
      <c r="CJ712" s="159"/>
      <c r="CK712" s="159"/>
      <c r="CL712" s="159"/>
      <c r="CM712" s="159"/>
      <c r="CN712" s="159"/>
      <c r="CO712" s="159"/>
      <c r="CP712" s="159"/>
      <c r="CQ712" s="159"/>
      <c r="CR712" s="159"/>
      <c r="CS712" s="159"/>
      <c r="CT712" s="159"/>
      <c r="CU712" s="159"/>
      <c r="CV712" s="159"/>
      <c r="CW712" s="159"/>
      <c r="CX712" s="159"/>
      <c r="CY712" s="159"/>
      <c r="CZ712" s="159"/>
      <c r="DA712" s="159"/>
      <c r="DB712" s="159"/>
      <c r="DC712" s="159"/>
      <c r="DD712" s="159"/>
      <c r="DE712" s="159"/>
      <c r="DF712" s="159"/>
      <c r="DG712" s="159"/>
      <c r="DH712" s="159"/>
      <c r="DI712" s="159"/>
      <c r="DJ712" s="159"/>
      <c r="DK712" s="159"/>
      <c r="DL712" s="159"/>
      <c r="DM712" s="159"/>
      <c r="DN712" s="159"/>
      <c r="DO712" s="159"/>
      <c r="DP712" s="159"/>
      <c r="DQ712" s="159"/>
      <c r="DR712" s="159"/>
      <c r="DS712" s="159"/>
      <c r="DT712" s="159"/>
      <c r="DU712" s="159"/>
      <c r="DV712" s="159"/>
      <c r="DW712" s="159"/>
      <c r="DX712" s="159"/>
      <c r="DY712" s="159"/>
      <c r="DZ712" s="159"/>
      <c r="EA712" s="159"/>
      <c r="EB712" s="159"/>
      <c r="EC712" s="159"/>
      <c r="ED712" s="159"/>
      <c r="EE712" s="159"/>
      <c r="EF712" s="159"/>
      <c r="EG712" s="159"/>
      <c r="EH712" s="159"/>
      <c r="EI712" s="159"/>
      <c r="EJ712" s="159"/>
      <c r="EK712" s="159"/>
      <c r="EL712" s="159"/>
      <c r="EM712" s="159"/>
      <c r="EN712" s="159"/>
      <c r="EO712" s="159"/>
      <c r="EP712" s="159"/>
      <c r="EQ712" s="159"/>
      <c r="ER712" s="159"/>
      <c r="ES712" s="159"/>
      <c r="ET712" s="159"/>
      <c r="EU712" s="159"/>
      <c r="EV712" s="159"/>
      <c r="EW712" s="159"/>
      <c r="EX712" s="159"/>
      <c r="EY712" s="159"/>
      <c r="EZ712" s="159"/>
      <c r="FA712" s="159"/>
      <c r="FB712" s="159"/>
      <c r="FC712" s="159"/>
      <c r="FD712" s="159"/>
      <c r="FE712" s="159"/>
      <c r="FF712" s="159"/>
      <c r="FG712" s="159"/>
      <c r="FH712" s="159"/>
      <c r="FI712" s="159"/>
      <c r="FJ712" s="159"/>
      <c r="FK712" s="159"/>
      <c r="FL712" s="159"/>
      <c r="FM712" s="159"/>
      <c r="FN712" s="159"/>
      <c r="FO712" s="159"/>
      <c r="FP712" s="159"/>
      <c r="FQ712" s="159"/>
      <c r="FR712" s="159"/>
      <c r="FS712" s="159"/>
      <c r="FT712" s="159"/>
      <c r="FU712" s="159"/>
      <c r="FV712" s="159"/>
      <c r="FW712" s="159"/>
      <c r="FX712" s="159"/>
      <c r="FY712" s="159"/>
      <c r="FZ712" s="159"/>
      <c r="GA712" s="159"/>
      <c r="GB712" s="159"/>
      <c r="GC712" s="159"/>
      <c r="GD712" s="159"/>
      <c r="GE712" s="159"/>
      <c r="GF712" s="159"/>
      <c r="GG712" s="159"/>
      <c r="GH712" s="159"/>
    </row>
    <row r="713" customFormat="false" ht="12.75" hidden="false" customHeight="false" outlineLevel="0" collapsed="false">
      <c r="A713" s="168"/>
      <c r="B713" s="149"/>
      <c r="C713" s="149"/>
      <c r="D713" s="149"/>
      <c r="E713" s="149"/>
      <c r="F713" s="149"/>
      <c r="G713" s="149"/>
      <c r="H713" s="148"/>
      <c r="I713" s="170"/>
      <c r="R713" s="148"/>
      <c r="S713" s="158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  <c r="BA713" s="159"/>
      <c r="BB713" s="159"/>
      <c r="BC713" s="159"/>
      <c r="BD713" s="159"/>
      <c r="BE713" s="159"/>
      <c r="BF713" s="159"/>
      <c r="BG713" s="159"/>
      <c r="BH713" s="159"/>
      <c r="BI713" s="159"/>
      <c r="BJ713" s="159"/>
      <c r="BK713" s="159"/>
      <c r="BL713" s="159"/>
      <c r="BM713" s="159"/>
      <c r="BN713" s="159"/>
      <c r="BO713" s="159"/>
      <c r="BP713" s="159"/>
      <c r="BQ713" s="159"/>
      <c r="BR713" s="159"/>
      <c r="BS713" s="159"/>
      <c r="BT713" s="159"/>
      <c r="BU713" s="159"/>
      <c r="BV713" s="159"/>
      <c r="BW713" s="159"/>
      <c r="BX713" s="159"/>
      <c r="BY713" s="159"/>
      <c r="BZ713" s="159"/>
      <c r="CA713" s="159"/>
      <c r="CB713" s="159"/>
      <c r="CC713" s="159"/>
      <c r="CD713" s="159"/>
      <c r="CE713" s="159"/>
      <c r="CF713" s="159"/>
      <c r="CG713" s="159"/>
      <c r="CH713" s="159"/>
      <c r="CI713" s="159"/>
      <c r="CJ713" s="159"/>
      <c r="CK713" s="159"/>
      <c r="CL713" s="159"/>
      <c r="CM713" s="159"/>
      <c r="CN713" s="159"/>
      <c r="CO713" s="159"/>
      <c r="CP713" s="159"/>
      <c r="CQ713" s="159"/>
      <c r="CR713" s="159"/>
      <c r="CS713" s="159"/>
      <c r="CT713" s="159"/>
      <c r="CU713" s="159"/>
      <c r="CV713" s="159"/>
      <c r="CW713" s="159"/>
      <c r="CX713" s="159"/>
      <c r="CY713" s="159"/>
      <c r="CZ713" s="159"/>
      <c r="DA713" s="159"/>
      <c r="DB713" s="159"/>
      <c r="DC713" s="159"/>
      <c r="DD713" s="159"/>
      <c r="DE713" s="159"/>
      <c r="DF713" s="159"/>
      <c r="DG713" s="159"/>
      <c r="DH713" s="159"/>
      <c r="DI713" s="159"/>
      <c r="DJ713" s="159"/>
      <c r="DK713" s="159"/>
      <c r="DL713" s="159"/>
      <c r="DM713" s="159"/>
      <c r="DN713" s="159"/>
      <c r="DO713" s="159"/>
      <c r="DP713" s="159"/>
      <c r="DQ713" s="159"/>
      <c r="DR713" s="159"/>
      <c r="DS713" s="159"/>
      <c r="DT713" s="159"/>
      <c r="DU713" s="159"/>
      <c r="DV713" s="159"/>
      <c r="DW713" s="159"/>
      <c r="DX713" s="159"/>
      <c r="DY713" s="159"/>
      <c r="DZ713" s="159"/>
      <c r="EA713" s="159"/>
      <c r="EB713" s="159"/>
      <c r="EC713" s="159"/>
      <c r="ED713" s="159"/>
      <c r="EE713" s="159"/>
      <c r="EF713" s="159"/>
      <c r="EG713" s="159"/>
      <c r="EH713" s="159"/>
      <c r="EI713" s="159"/>
      <c r="EJ713" s="159"/>
      <c r="EK713" s="159"/>
      <c r="EL713" s="159"/>
      <c r="EM713" s="159"/>
      <c r="EN713" s="159"/>
      <c r="EO713" s="159"/>
      <c r="EP713" s="159"/>
      <c r="EQ713" s="159"/>
      <c r="ER713" s="159"/>
      <c r="ES713" s="159"/>
      <c r="ET713" s="159"/>
      <c r="EU713" s="159"/>
      <c r="EV713" s="159"/>
      <c r="EW713" s="159"/>
      <c r="EX713" s="159"/>
      <c r="EY713" s="159"/>
      <c r="EZ713" s="159"/>
      <c r="FA713" s="159"/>
      <c r="FB713" s="159"/>
      <c r="FC713" s="159"/>
      <c r="FD713" s="159"/>
      <c r="FE713" s="159"/>
      <c r="FF713" s="159"/>
      <c r="FG713" s="159"/>
      <c r="FH713" s="159"/>
      <c r="FI713" s="159"/>
      <c r="FJ713" s="159"/>
      <c r="FK713" s="159"/>
      <c r="FL713" s="159"/>
      <c r="FM713" s="159"/>
      <c r="FN713" s="159"/>
      <c r="FO713" s="159"/>
      <c r="FP713" s="159"/>
      <c r="FQ713" s="159"/>
      <c r="FR713" s="159"/>
      <c r="FS713" s="159"/>
      <c r="FT713" s="159"/>
      <c r="FU713" s="159"/>
      <c r="FV713" s="159"/>
      <c r="FW713" s="159"/>
      <c r="FX713" s="159"/>
      <c r="FY713" s="159"/>
      <c r="FZ713" s="159"/>
      <c r="GA713" s="159"/>
      <c r="GB713" s="159"/>
      <c r="GC713" s="159"/>
      <c r="GD713" s="159"/>
      <c r="GE713" s="159"/>
      <c r="GF713" s="159"/>
      <c r="GG713" s="159"/>
      <c r="GH713" s="159"/>
    </row>
    <row r="714" customFormat="false" ht="12.75" hidden="false" customHeight="false" outlineLevel="0" collapsed="false">
      <c r="A714" s="168"/>
      <c r="B714" s="149"/>
      <c r="C714" s="149"/>
      <c r="D714" s="149"/>
      <c r="E714" s="149"/>
      <c r="F714" s="149"/>
      <c r="G714" s="149"/>
      <c r="H714" s="148"/>
      <c r="I714" s="170"/>
      <c r="R714" s="148"/>
      <c r="S714" s="158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  <c r="BA714" s="159"/>
      <c r="BB714" s="159"/>
      <c r="BC714" s="159"/>
      <c r="BD714" s="159"/>
      <c r="BE714" s="159"/>
      <c r="BF714" s="159"/>
      <c r="BG714" s="159"/>
      <c r="BH714" s="159"/>
      <c r="BI714" s="159"/>
      <c r="BJ714" s="159"/>
      <c r="BK714" s="159"/>
      <c r="BL714" s="159"/>
      <c r="BM714" s="159"/>
      <c r="BN714" s="159"/>
      <c r="BO714" s="159"/>
      <c r="BP714" s="159"/>
      <c r="BQ714" s="159"/>
      <c r="BR714" s="159"/>
      <c r="BS714" s="159"/>
      <c r="BT714" s="159"/>
      <c r="BU714" s="159"/>
      <c r="BV714" s="159"/>
      <c r="BW714" s="159"/>
      <c r="BX714" s="159"/>
      <c r="BY714" s="159"/>
      <c r="BZ714" s="159"/>
      <c r="CA714" s="159"/>
      <c r="CB714" s="159"/>
      <c r="CC714" s="159"/>
      <c r="CD714" s="159"/>
      <c r="CE714" s="159"/>
      <c r="CF714" s="159"/>
      <c r="CG714" s="159"/>
      <c r="CH714" s="159"/>
      <c r="CI714" s="159"/>
      <c r="CJ714" s="159"/>
      <c r="CK714" s="159"/>
      <c r="CL714" s="159"/>
      <c r="CM714" s="159"/>
      <c r="CN714" s="159"/>
      <c r="CO714" s="159"/>
      <c r="CP714" s="159"/>
      <c r="CQ714" s="159"/>
      <c r="CR714" s="159"/>
      <c r="CS714" s="159"/>
      <c r="CT714" s="159"/>
      <c r="CU714" s="159"/>
      <c r="CV714" s="159"/>
      <c r="CW714" s="159"/>
      <c r="CX714" s="159"/>
      <c r="CY714" s="159"/>
      <c r="CZ714" s="159"/>
      <c r="DA714" s="159"/>
      <c r="DB714" s="159"/>
      <c r="DC714" s="159"/>
      <c r="DD714" s="159"/>
      <c r="DE714" s="159"/>
      <c r="DF714" s="159"/>
      <c r="DG714" s="159"/>
      <c r="DH714" s="159"/>
      <c r="DI714" s="159"/>
      <c r="DJ714" s="159"/>
      <c r="DK714" s="159"/>
      <c r="DL714" s="159"/>
      <c r="DM714" s="159"/>
      <c r="DN714" s="159"/>
      <c r="DO714" s="159"/>
      <c r="DP714" s="159"/>
      <c r="DQ714" s="159"/>
      <c r="DR714" s="159"/>
      <c r="DS714" s="159"/>
      <c r="DT714" s="159"/>
      <c r="DU714" s="159"/>
      <c r="DV714" s="159"/>
      <c r="DW714" s="159"/>
      <c r="DX714" s="159"/>
      <c r="DY714" s="159"/>
      <c r="DZ714" s="159"/>
      <c r="EA714" s="159"/>
      <c r="EB714" s="159"/>
      <c r="EC714" s="159"/>
      <c r="ED714" s="159"/>
      <c r="EE714" s="159"/>
      <c r="EF714" s="159"/>
      <c r="EG714" s="159"/>
      <c r="EH714" s="159"/>
      <c r="EI714" s="159"/>
      <c r="EJ714" s="159"/>
      <c r="EK714" s="159"/>
      <c r="EL714" s="159"/>
      <c r="EM714" s="159"/>
      <c r="EN714" s="159"/>
      <c r="EO714" s="159"/>
      <c r="EP714" s="159"/>
      <c r="EQ714" s="159"/>
      <c r="ER714" s="159"/>
      <c r="ES714" s="159"/>
      <c r="ET714" s="159"/>
      <c r="EU714" s="159"/>
      <c r="EV714" s="159"/>
      <c r="EW714" s="159"/>
      <c r="EX714" s="159"/>
      <c r="EY714" s="159"/>
      <c r="EZ714" s="159"/>
      <c r="FA714" s="159"/>
      <c r="FB714" s="159"/>
      <c r="FC714" s="159"/>
      <c r="FD714" s="159"/>
      <c r="FE714" s="159"/>
      <c r="FF714" s="159"/>
      <c r="FG714" s="159"/>
      <c r="FH714" s="159"/>
      <c r="FI714" s="159"/>
      <c r="FJ714" s="159"/>
      <c r="FK714" s="159"/>
      <c r="FL714" s="159"/>
      <c r="FM714" s="159"/>
      <c r="FN714" s="159"/>
      <c r="FO714" s="159"/>
      <c r="FP714" s="159"/>
      <c r="FQ714" s="159"/>
      <c r="FR714" s="159"/>
      <c r="FS714" s="159"/>
      <c r="FT714" s="159"/>
      <c r="FU714" s="159"/>
      <c r="FV714" s="159"/>
      <c r="FW714" s="159"/>
      <c r="FX714" s="159"/>
      <c r="FY714" s="159"/>
      <c r="FZ714" s="159"/>
      <c r="GA714" s="159"/>
      <c r="GB714" s="159"/>
      <c r="GC714" s="159"/>
      <c r="GD714" s="159"/>
      <c r="GE714" s="159"/>
      <c r="GF714" s="159"/>
      <c r="GG714" s="159"/>
      <c r="GH714" s="159"/>
    </row>
    <row r="715" customFormat="false" ht="12.75" hidden="false" customHeight="false" outlineLevel="0" collapsed="false">
      <c r="A715" s="168"/>
      <c r="B715" s="149"/>
      <c r="C715" s="149"/>
      <c r="D715" s="149"/>
      <c r="E715" s="149"/>
      <c r="F715" s="149"/>
      <c r="G715" s="149"/>
      <c r="H715" s="148"/>
      <c r="I715" s="170"/>
      <c r="R715" s="148"/>
      <c r="S715" s="158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  <c r="BA715" s="159"/>
      <c r="BB715" s="159"/>
      <c r="BC715" s="159"/>
      <c r="BD715" s="159"/>
      <c r="BE715" s="159"/>
      <c r="BF715" s="159"/>
      <c r="BG715" s="159"/>
      <c r="BH715" s="159"/>
      <c r="BI715" s="159"/>
      <c r="BJ715" s="159"/>
      <c r="BK715" s="159"/>
      <c r="BL715" s="159"/>
      <c r="BM715" s="159"/>
      <c r="BN715" s="159"/>
      <c r="BO715" s="159"/>
      <c r="BP715" s="159"/>
      <c r="BQ715" s="159"/>
      <c r="BR715" s="159"/>
      <c r="BS715" s="159"/>
      <c r="BT715" s="159"/>
      <c r="BU715" s="159"/>
      <c r="BV715" s="159"/>
      <c r="BW715" s="159"/>
      <c r="BX715" s="159"/>
      <c r="BY715" s="159"/>
      <c r="BZ715" s="159"/>
      <c r="CA715" s="159"/>
      <c r="CB715" s="159"/>
      <c r="CC715" s="159"/>
      <c r="CD715" s="159"/>
      <c r="CE715" s="159"/>
      <c r="CF715" s="159"/>
      <c r="CG715" s="159"/>
      <c r="CH715" s="159"/>
      <c r="CI715" s="159"/>
      <c r="CJ715" s="159"/>
      <c r="CK715" s="159"/>
      <c r="CL715" s="159"/>
      <c r="CM715" s="159"/>
      <c r="CN715" s="159"/>
      <c r="CO715" s="159"/>
      <c r="CP715" s="159"/>
      <c r="CQ715" s="159"/>
      <c r="CR715" s="159"/>
      <c r="CS715" s="159"/>
      <c r="CT715" s="159"/>
      <c r="CU715" s="159"/>
      <c r="CV715" s="159"/>
      <c r="CW715" s="159"/>
      <c r="CX715" s="159"/>
      <c r="CY715" s="159"/>
      <c r="CZ715" s="159"/>
      <c r="DA715" s="159"/>
      <c r="DB715" s="159"/>
      <c r="DC715" s="159"/>
      <c r="DD715" s="159"/>
      <c r="DE715" s="159"/>
      <c r="DF715" s="159"/>
      <c r="DG715" s="159"/>
      <c r="DH715" s="159"/>
      <c r="DI715" s="159"/>
      <c r="DJ715" s="159"/>
      <c r="DK715" s="159"/>
      <c r="DL715" s="159"/>
      <c r="DM715" s="159"/>
      <c r="DN715" s="159"/>
      <c r="DO715" s="159"/>
      <c r="DP715" s="159"/>
      <c r="DQ715" s="159"/>
      <c r="DR715" s="159"/>
      <c r="DS715" s="159"/>
      <c r="DT715" s="159"/>
      <c r="DU715" s="159"/>
      <c r="DV715" s="159"/>
      <c r="DW715" s="159"/>
      <c r="DX715" s="159"/>
      <c r="DY715" s="159"/>
      <c r="DZ715" s="159"/>
      <c r="EA715" s="159"/>
      <c r="EB715" s="159"/>
      <c r="EC715" s="159"/>
      <c r="ED715" s="159"/>
      <c r="EE715" s="159"/>
      <c r="EF715" s="159"/>
      <c r="EG715" s="159"/>
      <c r="EH715" s="159"/>
      <c r="EI715" s="159"/>
      <c r="EJ715" s="159"/>
      <c r="EK715" s="159"/>
      <c r="EL715" s="159"/>
      <c r="EM715" s="159"/>
      <c r="EN715" s="159"/>
      <c r="EO715" s="159"/>
      <c r="EP715" s="159"/>
      <c r="EQ715" s="159"/>
      <c r="ER715" s="159"/>
      <c r="ES715" s="159"/>
      <c r="ET715" s="159"/>
      <c r="EU715" s="159"/>
      <c r="EV715" s="159"/>
      <c r="EW715" s="159"/>
      <c r="EX715" s="159"/>
      <c r="EY715" s="159"/>
      <c r="EZ715" s="159"/>
      <c r="FA715" s="159"/>
      <c r="FB715" s="159"/>
      <c r="FC715" s="159"/>
      <c r="FD715" s="159"/>
      <c r="FE715" s="159"/>
      <c r="FF715" s="159"/>
      <c r="FG715" s="159"/>
      <c r="FH715" s="159"/>
      <c r="FI715" s="159"/>
      <c r="FJ715" s="159"/>
      <c r="FK715" s="159"/>
      <c r="FL715" s="159"/>
      <c r="FM715" s="159"/>
      <c r="FN715" s="159"/>
      <c r="FO715" s="159"/>
      <c r="FP715" s="159"/>
      <c r="FQ715" s="159"/>
      <c r="FR715" s="159"/>
      <c r="FS715" s="159"/>
      <c r="FT715" s="159"/>
      <c r="FU715" s="159"/>
      <c r="FV715" s="159"/>
      <c r="FW715" s="159"/>
      <c r="FX715" s="159"/>
      <c r="FY715" s="159"/>
      <c r="FZ715" s="159"/>
      <c r="GA715" s="159"/>
      <c r="GB715" s="159"/>
      <c r="GC715" s="159"/>
      <c r="GD715" s="159"/>
      <c r="GE715" s="159"/>
      <c r="GF715" s="159"/>
      <c r="GG715" s="159"/>
      <c r="GH715" s="159"/>
    </row>
    <row r="716" customFormat="false" ht="12.75" hidden="false" customHeight="false" outlineLevel="0" collapsed="false">
      <c r="A716" s="168"/>
      <c r="B716" s="149"/>
      <c r="C716" s="149"/>
      <c r="D716" s="149"/>
      <c r="E716" s="149"/>
      <c r="F716" s="149"/>
      <c r="G716" s="149"/>
      <c r="H716" s="148"/>
      <c r="I716" s="170"/>
      <c r="R716" s="148"/>
      <c r="S716" s="158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  <c r="BA716" s="159"/>
      <c r="BB716" s="159"/>
      <c r="BC716" s="159"/>
      <c r="BD716" s="159"/>
      <c r="BE716" s="159"/>
      <c r="BF716" s="159"/>
      <c r="BG716" s="159"/>
      <c r="BH716" s="159"/>
      <c r="BI716" s="159"/>
      <c r="BJ716" s="159"/>
      <c r="BK716" s="159"/>
      <c r="BL716" s="159"/>
      <c r="BM716" s="159"/>
      <c r="BN716" s="159"/>
      <c r="BO716" s="159"/>
      <c r="BP716" s="159"/>
      <c r="BQ716" s="159"/>
      <c r="BR716" s="159"/>
      <c r="BS716" s="159"/>
      <c r="BT716" s="159"/>
      <c r="BU716" s="159"/>
      <c r="BV716" s="159"/>
      <c r="BW716" s="159"/>
      <c r="BX716" s="159"/>
      <c r="BY716" s="159"/>
      <c r="BZ716" s="159"/>
      <c r="CA716" s="159"/>
      <c r="CB716" s="159"/>
      <c r="CC716" s="159"/>
      <c r="CD716" s="159"/>
      <c r="CE716" s="159"/>
      <c r="CF716" s="159"/>
      <c r="CG716" s="159"/>
      <c r="CH716" s="159"/>
      <c r="CI716" s="159"/>
      <c r="CJ716" s="159"/>
      <c r="CK716" s="159"/>
      <c r="CL716" s="159"/>
      <c r="CM716" s="159"/>
      <c r="CN716" s="159"/>
      <c r="CO716" s="159"/>
      <c r="CP716" s="159"/>
      <c r="CQ716" s="159"/>
      <c r="CR716" s="159"/>
      <c r="CS716" s="159"/>
      <c r="CT716" s="159"/>
      <c r="CU716" s="159"/>
      <c r="CV716" s="159"/>
      <c r="CW716" s="159"/>
      <c r="CX716" s="159"/>
      <c r="CY716" s="159"/>
      <c r="CZ716" s="159"/>
      <c r="DA716" s="159"/>
      <c r="DB716" s="159"/>
      <c r="DC716" s="159"/>
      <c r="DD716" s="159"/>
      <c r="DE716" s="159"/>
      <c r="DF716" s="159"/>
      <c r="DG716" s="159"/>
      <c r="DH716" s="159"/>
      <c r="DI716" s="159"/>
      <c r="DJ716" s="159"/>
      <c r="DK716" s="159"/>
      <c r="DL716" s="159"/>
      <c r="DM716" s="159"/>
      <c r="DN716" s="159"/>
      <c r="DO716" s="159"/>
      <c r="DP716" s="159"/>
      <c r="DQ716" s="159"/>
      <c r="DR716" s="159"/>
      <c r="DS716" s="159"/>
      <c r="DT716" s="159"/>
      <c r="DU716" s="159"/>
      <c r="DV716" s="159"/>
      <c r="DW716" s="159"/>
      <c r="DX716" s="159"/>
      <c r="DY716" s="159"/>
      <c r="DZ716" s="159"/>
      <c r="EA716" s="159"/>
      <c r="EB716" s="159"/>
      <c r="EC716" s="159"/>
      <c r="ED716" s="159"/>
      <c r="EE716" s="159"/>
      <c r="EF716" s="159"/>
      <c r="EG716" s="159"/>
      <c r="EH716" s="159"/>
      <c r="EI716" s="159"/>
      <c r="EJ716" s="159"/>
      <c r="EK716" s="159"/>
      <c r="EL716" s="159"/>
      <c r="EM716" s="159"/>
      <c r="EN716" s="159"/>
      <c r="EO716" s="159"/>
      <c r="EP716" s="159"/>
      <c r="EQ716" s="159"/>
      <c r="ER716" s="159"/>
      <c r="ES716" s="159"/>
      <c r="ET716" s="159"/>
      <c r="EU716" s="159"/>
      <c r="EV716" s="159"/>
      <c r="EW716" s="159"/>
      <c r="EX716" s="159"/>
      <c r="EY716" s="159"/>
      <c r="EZ716" s="159"/>
      <c r="FA716" s="159"/>
      <c r="FB716" s="159"/>
      <c r="FC716" s="159"/>
      <c r="FD716" s="159"/>
      <c r="FE716" s="159"/>
      <c r="FF716" s="159"/>
      <c r="FG716" s="159"/>
      <c r="FH716" s="159"/>
      <c r="FI716" s="159"/>
      <c r="FJ716" s="159"/>
      <c r="FK716" s="159"/>
      <c r="FL716" s="159"/>
      <c r="FM716" s="159"/>
      <c r="FN716" s="159"/>
      <c r="FO716" s="159"/>
      <c r="FP716" s="159"/>
      <c r="FQ716" s="159"/>
      <c r="FR716" s="159"/>
      <c r="FS716" s="159"/>
      <c r="FT716" s="159"/>
      <c r="FU716" s="159"/>
      <c r="FV716" s="159"/>
      <c r="FW716" s="159"/>
      <c r="FX716" s="159"/>
      <c r="FY716" s="159"/>
      <c r="FZ716" s="159"/>
      <c r="GA716" s="159"/>
      <c r="GB716" s="159"/>
      <c r="GC716" s="159"/>
      <c r="GD716" s="159"/>
      <c r="GE716" s="159"/>
      <c r="GF716" s="159"/>
      <c r="GG716" s="159"/>
      <c r="GH716" s="159"/>
    </row>
    <row r="717" customFormat="false" ht="12.75" hidden="false" customHeight="false" outlineLevel="0" collapsed="false">
      <c r="A717" s="168"/>
      <c r="B717" s="149"/>
      <c r="C717" s="149"/>
      <c r="D717" s="149"/>
      <c r="E717" s="149"/>
      <c r="F717" s="149"/>
      <c r="G717" s="149"/>
      <c r="H717" s="148"/>
      <c r="I717" s="170"/>
      <c r="R717" s="148"/>
      <c r="S717" s="158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  <c r="BA717" s="159"/>
      <c r="BB717" s="159"/>
      <c r="BC717" s="159"/>
      <c r="BD717" s="159"/>
      <c r="BE717" s="159"/>
      <c r="BF717" s="159"/>
      <c r="BG717" s="159"/>
      <c r="BH717" s="159"/>
      <c r="BI717" s="159"/>
      <c r="BJ717" s="159"/>
      <c r="BK717" s="159"/>
      <c r="BL717" s="159"/>
      <c r="BM717" s="159"/>
      <c r="BN717" s="159"/>
      <c r="BO717" s="159"/>
      <c r="BP717" s="159"/>
      <c r="BQ717" s="159"/>
      <c r="BR717" s="159"/>
      <c r="BS717" s="159"/>
      <c r="BT717" s="159"/>
      <c r="BU717" s="159"/>
      <c r="BV717" s="159"/>
      <c r="BW717" s="159"/>
      <c r="BX717" s="159"/>
      <c r="BY717" s="159"/>
      <c r="BZ717" s="159"/>
      <c r="CA717" s="159"/>
      <c r="CB717" s="159"/>
      <c r="CC717" s="159"/>
      <c r="CD717" s="159"/>
      <c r="CE717" s="159"/>
      <c r="CF717" s="159"/>
      <c r="CG717" s="159"/>
      <c r="CH717" s="159"/>
      <c r="CI717" s="159"/>
      <c r="CJ717" s="159"/>
      <c r="CK717" s="159"/>
      <c r="CL717" s="159"/>
      <c r="CM717" s="159"/>
      <c r="CN717" s="159"/>
      <c r="CO717" s="159"/>
      <c r="CP717" s="159"/>
      <c r="CQ717" s="159"/>
      <c r="CR717" s="159"/>
      <c r="CS717" s="159"/>
      <c r="CT717" s="159"/>
      <c r="CU717" s="159"/>
      <c r="CV717" s="159"/>
      <c r="CW717" s="159"/>
      <c r="CX717" s="159"/>
      <c r="CY717" s="159"/>
      <c r="CZ717" s="159"/>
      <c r="DA717" s="159"/>
      <c r="DB717" s="159"/>
      <c r="DC717" s="159"/>
      <c r="DD717" s="159"/>
      <c r="DE717" s="159"/>
      <c r="DF717" s="159"/>
      <c r="DG717" s="159"/>
      <c r="DH717" s="159"/>
      <c r="DI717" s="159"/>
      <c r="DJ717" s="159"/>
      <c r="DK717" s="159"/>
      <c r="DL717" s="159"/>
      <c r="DM717" s="159"/>
      <c r="DN717" s="159"/>
      <c r="DO717" s="159"/>
      <c r="DP717" s="159"/>
      <c r="DQ717" s="159"/>
      <c r="DR717" s="159"/>
      <c r="DS717" s="159"/>
      <c r="DT717" s="159"/>
      <c r="DU717" s="159"/>
      <c r="DV717" s="159"/>
      <c r="DW717" s="159"/>
      <c r="DX717" s="159"/>
      <c r="DY717" s="159"/>
      <c r="DZ717" s="159"/>
      <c r="EA717" s="159"/>
      <c r="EB717" s="159"/>
      <c r="EC717" s="159"/>
      <c r="ED717" s="159"/>
      <c r="EE717" s="159"/>
      <c r="EF717" s="159"/>
      <c r="EG717" s="159"/>
      <c r="EH717" s="159"/>
      <c r="EI717" s="159"/>
      <c r="EJ717" s="159"/>
      <c r="EK717" s="159"/>
      <c r="EL717" s="159"/>
      <c r="EM717" s="159"/>
      <c r="EN717" s="159"/>
      <c r="EO717" s="159"/>
      <c r="EP717" s="159"/>
      <c r="EQ717" s="159"/>
      <c r="ER717" s="159"/>
      <c r="ES717" s="159"/>
      <c r="ET717" s="159"/>
      <c r="EU717" s="159"/>
      <c r="EV717" s="159"/>
      <c r="EW717" s="159"/>
      <c r="EX717" s="159"/>
      <c r="EY717" s="159"/>
      <c r="EZ717" s="159"/>
      <c r="FA717" s="159"/>
      <c r="FB717" s="159"/>
      <c r="FC717" s="159"/>
      <c r="FD717" s="159"/>
      <c r="FE717" s="159"/>
      <c r="FF717" s="159"/>
      <c r="FG717" s="159"/>
      <c r="FH717" s="159"/>
      <c r="FI717" s="159"/>
      <c r="FJ717" s="159"/>
      <c r="FK717" s="159"/>
      <c r="FL717" s="159"/>
      <c r="FM717" s="159"/>
      <c r="FN717" s="159"/>
      <c r="FO717" s="159"/>
      <c r="FP717" s="159"/>
      <c r="FQ717" s="159"/>
      <c r="FR717" s="159"/>
      <c r="FS717" s="159"/>
      <c r="FT717" s="159"/>
      <c r="FU717" s="159"/>
      <c r="FV717" s="159"/>
      <c r="FW717" s="159"/>
      <c r="FX717" s="159"/>
      <c r="FY717" s="159"/>
      <c r="FZ717" s="159"/>
      <c r="GA717" s="159"/>
      <c r="GB717" s="159"/>
      <c r="GC717" s="159"/>
      <c r="GD717" s="159"/>
      <c r="GE717" s="159"/>
      <c r="GF717" s="159"/>
      <c r="GG717" s="159"/>
      <c r="GH717" s="159"/>
    </row>
    <row r="718" customFormat="false" ht="12.75" hidden="false" customHeight="false" outlineLevel="0" collapsed="false">
      <c r="A718" s="168"/>
      <c r="B718" s="149"/>
      <c r="C718" s="149"/>
      <c r="D718" s="149"/>
      <c r="E718" s="149"/>
      <c r="F718" s="149"/>
      <c r="G718" s="149"/>
      <c r="H718" s="148"/>
      <c r="I718" s="170"/>
      <c r="R718" s="148"/>
      <c r="S718" s="158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  <c r="BA718" s="159"/>
      <c r="BB718" s="159"/>
      <c r="BC718" s="159"/>
      <c r="BD718" s="159"/>
      <c r="BE718" s="159"/>
      <c r="BF718" s="159"/>
      <c r="BG718" s="159"/>
      <c r="BH718" s="159"/>
      <c r="BI718" s="159"/>
      <c r="BJ718" s="159"/>
      <c r="BK718" s="159"/>
      <c r="BL718" s="159"/>
      <c r="BM718" s="159"/>
      <c r="BN718" s="159"/>
      <c r="BO718" s="159"/>
      <c r="BP718" s="159"/>
      <c r="BQ718" s="159"/>
      <c r="BR718" s="159"/>
      <c r="BS718" s="159"/>
      <c r="BT718" s="159"/>
      <c r="BU718" s="159"/>
      <c r="BV718" s="159"/>
      <c r="BW718" s="159"/>
      <c r="BX718" s="159"/>
      <c r="BY718" s="159"/>
      <c r="BZ718" s="159"/>
      <c r="CA718" s="159"/>
      <c r="CB718" s="159"/>
      <c r="CC718" s="159"/>
      <c r="CD718" s="159"/>
      <c r="CE718" s="159"/>
      <c r="CF718" s="159"/>
      <c r="CG718" s="159"/>
      <c r="CH718" s="159"/>
      <c r="CI718" s="159"/>
      <c r="CJ718" s="159"/>
      <c r="CK718" s="159"/>
      <c r="CL718" s="159"/>
      <c r="CM718" s="159"/>
      <c r="CN718" s="159"/>
      <c r="CO718" s="159"/>
      <c r="CP718" s="159"/>
      <c r="CQ718" s="159"/>
      <c r="CR718" s="159"/>
      <c r="CS718" s="159"/>
      <c r="CT718" s="159"/>
      <c r="CU718" s="159"/>
      <c r="CV718" s="159"/>
      <c r="CW718" s="159"/>
      <c r="CX718" s="159"/>
      <c r="CY718" s="159"/>
      <c r="CZ718" s="159"/>
      <c r="DA718" s="159"/>
      <c r="DB718" s="159"/>
      <c r="DC718" s="159"/>
      <c r="DD718" s="159"/>
      <c r="DE718" s="159"/>
      <c r="DF718" s="159"/>
      <c r="DG718" s="159"/>
      <c r="DH718" s="159"/>
      <c r="DI718" s="159"/>
      <c r="DJ718" s="159"/>
      <c r="DK718" s="159"/>
      <c r="DL718" s="159"/>
      <c r="DM718" s="159"/>
      <c r="DN718" s="159"/>
      <c r="DO718" s="159"/>
      <c r="DP718" s="159"/>
      <c r="DQ718" s="159"/>
      <c r="DR718" s="159"/>
      <c r="DS718" s="159"/>
      <c r="DT718" s="159"/>
      <c r="DU718" s="159"/>
      <c r="DV718" s="159"/>
      <c r="DW718" s="159"/>
      <c r="DX718" s="159"/>
      <c r="DY718" s="159"/>
      <c r="DZ718" s="159"/>
      <c r="EA718" s="159"/>
      <c r="EB718" s="159"/>
      <c r="EC718" s="159"/>
      <c r="ED718" s="159"/>
      <c r="EE718" s="159"/>
      <c r="EF718" s="159"/>
      <c r="EG718" s="159"/>
      <c r="EH718" s="159"/>
      <c r="EI718" s="159"/>
      <c r="EJ718" s="159"/>
      <c r="EK718" s="159"/>
      <c r="EL718" s="159"/>
      <c r="EM718" s="159"/>
      <c r="EN718" s="159"/>
      <c r="EO718" s="159"/>
      <c r="EP718" s="159"/>
      <c r="EQ718" s="159"/>
      <c r="ER718" s="159"/>
      <c r="ES718" s="159"/>
      <c r="ET718" s="159"/>
      <c r="EU718" s="159"/>
      <c r="EV718" s="159"/>
      <c r="EW718" s="159"/>
      <c r="EX718" s="159"/>
      <c r="EY718" s="159"/>
      <c r="EZ718" s="159"/>
      <c r="FA718" s="159"/>
      <c r="FB718" s="159"/>
      <c r="FC718" s="159"/>
      <c r="FD718" s="159"/>
      <c r="FE718" s="159"/>
      <c r="FF718" s="159"/>
      <c r="FG718" s="159"/>
      <c r="FH718" s="159"/>
      <c r="FI718" s="159"/>
      <c r="FJ718" s="159"/>
      <c r="FK718" s="159"/>
      <c r="FL718" s="159"/>
      <c r="FM718" s="159"/>
      <c r="FN718" s="159"/>
      <c r="FO718" s="159"/>
      <c r="FP718" s="159"/>
      <c r="FQ718" s="159"/>
      <c r="FR718" s="159"/>
      <c r="FS718" s="159"/>
      <c r="FT718" s="159"/>
      <c r="FU718" s="159"/>
      <c r="FV718" s="159"/>
      <c r="FW718" s="159"/>
      <c r="FX718" s="159"/>
      <c r="FY718" s="159"/>
      <c r="FZ718" s="159"/>
      <c r="GA718" s="159"/>
      <c r="GB718" s="159"/>
      <c r="GC718" s="159"/>
      <c r="GD718" s="159"/>
      <c r="GE718" s="159"/>
      <c r="GF718" s="159"/>
      <c r="GG718" s="159"/>
      <c r="GH718" s="159"/>
    </row>
    <row r="719" customFormat="false" ht="12.75" hidden="false" customHeight="false" outlineLevel="0" collapsed="false">
      <c r="A719" s="168"/>
      <c r="B719" s="149"/>
      <c r="C719" s="149"/>
      <c r="D719" s="149"/>
      <c r="E719" s="149"/>
      <c r="F719" s="149"/>
      <c r="G719" s="149"/>
      <c r="H719" s="148"/>
      <c r="I719" s="170"/>
      <c r="R719" s="148"/>
      <c r="S719" s="158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  <c r="BA719" s="159"/>
      <c r="BB719" s="159"/>
      <c r="BC719" s="159"/>
      <c r="BD719" s="159"/>
      <c r="BE719" s="159"/>
      <c r="BF719" s="159"/>
      <c r="BG719" s="159"/>
      <c r="BH719" s="159"/>
      <c r="BI719" s="159"/>
      <c r="BJ719" s="159"/>
      <c r="BK719" s="159"/>
      <c r="BL719" s="159"/>
      <c r="BM719" s="159"/>
      <c r="BN719" s="159"/>
      <c r="BO719" s="159"/>
      <c r="BP719" s="159"/>
      <c r="BQ719" s="159"/>
      <c r="BR719" s="159"/>
      <c r="BS719" s="159"/>
      <c r="BT719" s="159"/>
      <c r="BU719" s="159"/>
      <c r="BV719" s="159"/>
      <c r="BW719" s="159"/>
      <c r="BX719" s="159"/>
      <c r="BY719" s="159"/>
      <c r="BZ719" s="159"/>
      <c r="CA719" s="159"/>
      <c r="CB719" s="159"/>
      <c r="CC719" s="159"/>
      <c r="CD719" s="159"/>
      <c r="CE719" s="159"/>
      <c r="CF719" s="159"/>
      <c r="CG719" s="159"/>
      <c r="CH719" s="159"/>
      <c r="CI719" s="159"/>
      <c r="CJ719" s="159"/>
      <c r="CK719" s="159"/>
      <c r="CL719" s="159"/>
      <c r="CM719" s="159"/>
      <c r="CN719" s="159"/>
      <c r="CO719" s="159"/>
      <c r="CP719" s="159"/>
      <c r="CQ719" s="159"/>
      <c r="CR719" s="159"/>
      <c r="CS719" s="159"/>
      <c r="CT719" s="159"/>
      <c r="CU719" s="159"/>
      <c r="CV719" s="159"/>
      <c r="CW719" s="159"/>
      <c r="CX719" s="159"/>
      <c r="CY719" s="159"/>
      <c r="CZ719" s="159"/>
      <c r="DA719" s="159"/>
      <c r="DB719" s="159"/>
      <c r="DC719" s="159"/>
      <c r="DD719" s="159"/>
      <c r="DE719" s="159"/>
      <c r="DF719" s="159"/>
      <c r="DG719" s="159"/>
      <c r="DH719" s="159"/>
      <c r="DI719" s="159"/>
      <c r="DJ719" s="159"/>
      <c r="DK719" s="159"/>
      <c r="DL719" s="159"/>
      <c r="DM719" s="159"/>
      <c r="DN719" s="159"/>
      <c r="DO719" s="159"/>
      <c r="DP719" s="159"/>
      <c r="DQ719" s="159"/>
      <c r="DR719" s="159"/>
      <c r="DS719" s="159"/>
      <c r="DT719" s="159"/>
      <c r="DU719" s="159"/>
      <c r="DV719" s="159"/>
      <c r="DW719" s="159"/>
      <c r="DX719" s="159"/>
      <c r="DY719" s="159"/>
      <c r="DZ719" s="159"/>
      <c r="EA719" s="159"/>
      <c r="EB719" s="159"/>
      <c r="EC719" s="159"/>
      <c r="ED719" s="159"/>
      <c r="EE719" s="159"/>
      <c r="EF719" s="159"/>
      <c r="EG719" s="159"/>
      <c r="EH719" s="159"/>
      <c r="EI719" s="159"/>
      <c r="EJ719" s="159"/>
      <c r="EK719" s="159"/>
      <c r="EL719" s="159"/>
      <c r="EM719" s="159"/>
      <c r="EN719" s="159"/>
      <c r="EO719" s="159"/>
      <c r="EP719" s="159"/>
      <c r="EQ719" s="159"/>
      <c r="ER719" s="159"/>
      <c r="ES719" s="159"/>
      <c r="ET719" s="159"/>
      <c r="EU719" s="159"/>
      <c r="EV719" s="159"/>
      <c r="EW719" s="159"/>
      <c r="EX719" s="159"/>
      <c r="EY719" s="159"/>
      <c r="EZ719" s="159"/>
      <c r="FA719" s="159"/>
      <c r="FB719" s="159"/>
      <c r="FC719" s="159"/>
      <c r="FD719" s="159"/>
      <c r="FE719" s="159"/>
      <c r="FF719" s="159"/>
      <c r="FG719" s="159"/>
      <c r="FH719" s="159"/>
      <c r="FI719" s="159"/>
      <c r="FJ719" s="159"/>
      <c r="FK719" s="159"/>
      <c r="FL719" s="159"/>
      <c r="FM719" s="159"/>
      <c r="FN719" s="159"/>
      <c r="FO719" s="159"/>
      <c r="FP719" s="159"/>
      <c r="FQ719" s="159"/>
      <c r="FR719" s="159"/>
      <c r="FS719" s="159"/>
      <c r="FT719" s="159"/>
      <c r="FU719" s="159"/>
      <c r="FV719" s="159"/>
      <c r="FW719" s="159"/>
      <c r="FX719" s="159"/>
      <c r="FY719" s="159"/>
      <c r="FZ719" s="159"/>
      <c r="GA719" s="159"/>
      <c r="GB719" s="159"/>
      <c r="GC719" s="159"/>
      <c r="GD719" s="159"/>
      <c r="GE719" s="159"/>
      <c r="GF719" s="159"/>
      <c r="GG719" s="159"/>
      <c r="GH719" s="159"/>
    </row>
    <row r="720" customFormat="false" ht="12.75" hidden="false" customHeight="false" outlineLevel="0" collapsed="false">
      <c r="A720" s="168"/>
      <c r="B720" s="149"/>
      <c r="C720" s="149"/>
      <c r="D720" s="149"/>
      <c r="E720" s="149"/>
      <c r="F720" s="149"/>
      <c r="G720" s="149"/>
      <c r="H720" s="148"/>
      <c r="I720" s="170"/>
      <c r="R720" s="148"/>
      <c r="S720" s="158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  <c r="BA720" s="159"/>
      <c r="BB720" s="159"/>
      <c r="BC720" s="159"/>
      <c r="BD720" s="159"/>
      <c r="BE720" s="159"/>
      <c r="BF720" s="159"/>
      <c r="BG720" s="159"/>
      <c r="BH720" s="159"/>
      <c r="BI720" s="159"/>
      <c r="BJ720" s="159"/>
      <c r="BK720" s="159"/>
      <c r="BL720" s="159"/>
      <c r="BM720" s="159"/>
      <c r="BN720" s="159"/>
      <c r="BO720" s="159"/>
      <c r="BP720" s="159"/>
      <c r="BQ720" s="159"/>
      <c r="BR720" s="159"/>
      <c r="BS720" s="159"/>
      <c r="BT720" s="159"/>
      <c r="BU720" s="159"/>
      <c r="BV720" s="159"/>
      <c r="BW720" s="159"/>
      <c r="BX720" s="159"/>
      <c r="BY720" s="159"/>
      <c r="BZ720" s="159"/>
      <c r="CA720" s="159"/>
      <c r="CB720" s="159"/>
      <c r="CC720" s="159"/>
      <c r="CD720" s="159"/>
      <c r="CE720" s="159"/>
      <c r="CF720" s="159"/>
      <c r="CG720" s="159"/>
      <c r="CH720" s="159"/>
      <c r="CI720" s="159"/>
      <c r="CJ720" s="159"/>
      <c r="CK720" s="159"/>
      <c r="CL720" s="159"/>
      <c r="CM720" s="159"/>
      <c r="CN720" s="159"/>
      <c r="CO720" s="159"/>
      <c r="CP720" s="159"/>
      <c r="CQ720" s="159"/>
      <c r="CR720" s="159"/>
      <c r="CS720" s="159"/>
      <c r="CT720" s="159"/>
      <c r="CU720" s="159"/>
      <c r="CV720" s="159"/>
      <c r="CW720" s="159"/>
      <c r="CX720" s="159"/>
      <c r="CY720" s="159"/>
      <c r="CZ720" s="159"/>
      <c r="DA720" s="159"/>
      <c r="DB720" s="159"/>
      <c r="DC720" s="159"/>
      <c r="DD720" s="159"/>
      <c r="DE720" s="159"/>
      <c r="DF720" s="159"/>
      <c r="DG720" s="159"/>
      <c r="DH720" s="159"/>
      <c r="DI720" s="159"/>
      <c r="DJ720" s="159"/>
      <c r="DK720" s="159"/>
      <c r="DL720" s="159"/>
      <c r="DM720" s="159"/>
      <c r="DN720" s="159"/>
      <c r="DO720" s="159"/>
      <c r="DP720" s="159"/>
      <c r="DQ720" s="159"/>
      <c r="DR720" s="159"/>
      <c r="DS720" s="159"/>
      <c r="DT720" s="159"/>
      <c r="DU720" s="159"/>
      <c r="DV720" s="159"/>
      <c r="DW720" s="159"/>
      <c r="DX720" s="159"/>
      <c r="DY720" s="159"/>
      <c r="DZ720" s="159"/>
      <c r="EA720" s="159"/>
      <c r="EB720" s="159"/>
      <c r="EC720" s="159"/>
      <c r="ED720" s="159"/>
      <c r="EE720" s="159"/>
      <c r="EF720" s="159"/>
      <c r="EG720" s="159"/>
      <c r="EH720" s="159"/>
      <c r="EI720" s="159"/>
      <c r="EJ720" s="159"/>
      <c r="EK720" s="159"/>
      <c r="EL720" s="159"/>
      <c r="EM720" s="159"/>
      <c r="EN720" s="159"/>
      <c r="EO720" s="159"/>
      <c r="EP720" s="159"/>
      <c r="EQ720" s="159"/>
      <c r="ER720" s="159"/>
      <c r="ES720" s="159"/>
      <c r="ET720" s="159"/>
      <c r="EU720" s="159"/>
      <c r="EV720" s="159"/>
      <c r="EW720" s="159"/>
      <c r="EX720" s="159"/>
      <c r="EY720" s="159"/>
      <c r="EZ720" s="159"/>
      <c r="FA720" s="159"/>
      <c r="FB720" s="159"/>
      <c r="FC720" s="159"/>
      <c r="FD720" s="159"/>
      <c r="FE720" s="159"/>
      <c r="FF720" s="159"/>
      <c r="FG720" s="159"/>
      <c r="FH720" s="159"/>
      <c r="FI720" s="159"/>
      <c r="FJ720" s="159"/>
      <c r="FK720" s="159"/>
      <c r="FL720" s="159"/>
      <c r="FM720" s="159"/>
      <c r="FN720" s="159"/>
      <c r="FO720" s="159"/>
      <c r="FP720" s="159"/>
      <c r="FQ720" s="159"/>
      <c r="FR720" s="159"/>
      <c r="FS720" s="159"/>
      <c r="FT720" s="159"/>
      <c r="FU720" s="159"/>
      <c r="FV720" s="159"/>
      <c r="FW720" s="159"/>
      <c r="FX720" s="159"/>
      <c r="FY720" s="159"/>
      <c r="FZ720" s="159"/>
      <c r="GA720" s="159"/>
      <c r="GB720" s="159"/>
      <c r="GC720" s="159"/>
      <c r="GD720" s="159"/>
      <c r="GE720" s="159"/>
      <c r="GF720" s="159"/>
      <c r="GG720" s="159"/>
      <c r="GH720" s="159"/>
    </row>
    <row r="721" customFormat="false" ht="12.75" hidden="false" customHeight="false" outlineLevel="0" collapsed="false">
      <c r="A721" s="168"/>
      <c r="B721" s="149"/>
      <c r="C721" s="149"/>
      <c r="D721" s="149"/>
      <c r="E721" s="149"/>
      <c r="F721" s="149"/>
      <c r="G721" s="149"/>
      <c r="H721" s="148"/>
      <c r="I721" s="170"/>
      <c r="R721" s="148"/>
      <c r="S721" s="158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  <c r="BA721" s="159"/>
      <c r="BB721" s="159"/>
      <c r="BC721" s="159"/>
      <c r="BD721" s="159"/>
      <c r="BE721" s="159"/>
      <c r="BF721" s="159"/>
      <c r="BG721" s="159"/>
      <c r="BH721" s="159"/>
      <c r="BI721" s="159"/>
      <c r="BJ721" s="159"/>
      <c r="BK721" s="159"/>
      <c r="BL721" s="159"/>
      <c r="BM721" s="159"/>
      <c r="BN721" s="159"/>
      <c r="BO721" s="159"/>
      <c r="BP721" s="159"/>
      <c r="BQ721" s="159"/>
      <c r="BR721" s="159"/>
      <c r="BS721" s="159"/>
      <c r="BT721" s="159"/>
      <c r="BU721" s="159"/>
      <c r="BV721" s="159"/>
      <c r="BW721" s="159"/>
      <c r="BX721" s="159"/>
      <c r="BY721" s="159"/>
      <c r="BZ721" s="159"/>
      <c r="CA721" s="159"/>
      <c r="CB721" s="159"/>
      <c r="CC721" s="159"/>
      <c r="CD721" s="159"/>
      <c r="CE721" s="159"/>
      <c r="CF721" s="159"/>
      <c r="CG721" s="159"/>
      <c r="CH721" s="159"/>
      <c r="CI721" s="159"/>
      <c r="CJ721" s="159"/>
      <c r="CK721" s="159"/>
      <c r="CL721" s="159"/>
      <c r="CM721" s="159"/>
      <c r="CN721" s="159"/>
      <c r="CO721" s="159"/>
      <c r="CP721" s="159"/>
      <c r="CQ721" s="159"/>
      <c r="CR721" s="159"/>
      <c r="CS721" s="159"/>
      <c r="CT721" s="159"/>
      <c r="CU721" s="159"/>
      <c r="CV721" s="159"/>
      <c r="CW721" s="159"/>
      <c r="CX721" s="159"/>
      <c r="CY721" s="159"/>
      <c r="CZ721" s="159"/>
      <c r="DA721" s="159"/>
      <c r="DB721" s="159"/>
      <c r="DC721" s="159"/>
      <c r="DD721" s="159"/>
      <c r="DE721" s="159"/>
      <c r="DF721" s="159"/>
      <c r="DG721" s="159"/>
      <c r="DH721" s="159"/>
      <c r="DI721" s="159"/>
      <c r="DJ721" s="159"/>
      <c r="DK721" s="159"/>
      <c r="DL721" s="159"/>
      <c r="DM721" s="159"/>
      <c r="DN721" s="159"/>
      <c r="DO721" s="159"/>
      <c r="DP721" s="159"/>
      <c r="DQ721" s="159"/>
      <c r="DR721" s="159"/>
      <c r="DS721" s="159"/>
      <c r="DT721" s="159"/>
      <c r="DU721" s="159"/>
      <c r="DV721" s="159"/>
      <c r="DW721" s="159"/>
      <c r="DX721" s="159"/>
      <c r="DY721" s="159"/>
      <c r="DZ721" s="159"/>
      <c r="EA721" s="159"/>
      <c r="EB721" s="159"/>
      <c r="EC721" s="159"/>
      <c r="ED721" s="159"/>
      <c r="EE721" s="159"/>
      <c r="EF721" s="159"/>
      <c r="EG721" s="159"/>
      <c r="EH721" s="159"/>
      <c r="EI721" s="159"/>
      <c r="EJ721" s="159"/>
      <c r="EK721" s="159"/>
      <c r="EL721" s="159"/>
      <c r="EM721" s="159"/>
      <c r="EN721" s="159"/>
      <c r="EO721" s="159"/>
      <c r="EP721" s="159"/>
      <c r="EQ721" s="159"/>
      <c r="ER721" s="159"/>
      <c r="ES721" s="159"/>
      <c r="ET721" s="159"/>
      <c r="EU721" s="159"/>
      <c r="EV721" s="159"/>
      <c r="EW721" s="159"/>
      <c r="EX721" s="159"/>
      <c r="EY721" s="159"/>
      <c r="EZ721" s="159"/>
      <c r="FA721" s="159"/>
      <c r="FB721" s="159"/>
      <c r="FC721" s="159"/>
      <c r="FD721" s="159"/>
      <c r="FE721" s="159"/>
      <c r="FF721" s="159"/>
      <c r="FG721" s="159"/>
      <c r="FH721" s="159"/>
      <c r="FI721" s="159"/>
      <c r="FJ721" s="159"/>
      <c r="FK721" s="159"/>
      <c r="FL721" s="159"/>
      <c r="FM721" s="159"/>
      <c r="FN721" s="159"/>
      <c r="FO721" s="159"/>
      <c r="FP721" s="159"/>
      <c r="FQ721" s="159"/>
      <c r="FR721" s="159"/>
      <c r="FS721" s="159"/>
      <c r="FT721" s="159"/>
      <c r="FU721" s="159"/>
      <c r="FV721" s="159"/>
      <c r="FW721" s="159"/>
      <c r="FX721" s="159"/>
      <c r="FY721" s="159"/>
      <c r="FZ721" s="159"/>
      <c r="GA721" s="159"/>
      <c r="GB721" s="159"/>
      <c r="GC721" s="159"/>
      <c r="GD721" s="159"/>
      <c r="GE721" s="159"/>
      <c r="GF721" s="159"/>
      <c r="GG721" s="159"/>
      <c r="GH721" s="159"/>
    </row>
    <row r="722" customFormat="false" ht="12.75" hidden="false" customHeight="false" outlineLevel="0" collapsed="false">
      <c r="A722" s="168"/>
      <c r="B722" s="149"/>
      <c r="C722" s="149"/>
      <c r="D722" s="149"/>
      <c r="E722" s="149"/>
      <c r="F722" s="149"/>
      <c r="G722" s="149"/>
      <c r="H722" s="148"/>
      <c r="I722" s="170"/>
      <c r="R722" s="148"/>
      <c r="S722" s="158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  <c r="AU722" s="159"/>
      <c r="AV722" s="159"/>
      <c r="AW722" s="159"/>
      <c r="AX722" s="159"/>
      <c r="AY722" s="159"/>
      <c r="AZ722" s="159"/>
      <c r="BA722" s="159"/>
      <c r="BB722" s="159"/>
      <c r="BC722" s="159"/>
      <c r="BD722" s="159"/>
      <c r="BE722" s="159"/>
      <c r="BF722" s="159"/>
      <c r="BG722" s="159"/>
      <c r="BH722" s="159"/>
      <c r="BI722" s="159"/>
      <c r="BJ722" s="159"/>
      <c r="BK722" s="159"/>
      <c r="BL722" s="159"/>
      <c r="BM722" s="159"/>
      <c r="BN722" s="159"/>
      <c r="BO722" s="159"/>
      <c r="BP722" s="159"/>
      <c r="BQ722" s="159"/>
      <c r="BR722" s="159"/>
      <c r="BS722" s="159"/>
      <c r="BT722" s="159"/>
      <c r="BU722" s="159"/>
      <c r="BV722" s="159"/>
      <c r="BW722" s="159"/>
      <c r="BX722" s="159"/>
      <c r="BY722" s="159"/>
      <c r="BZ722" s="159"/>
      <c r="CA722" s="159"/>
      <c r="CB722" s="159"/>
      <c r="CC722" s="159"/>
      <c r="CD722" s="159"/>
      <c r="CE722" s="159"/>
      <c r="CF722" s="159"/>
      <c r="CG722" s="159"/>
      <c r="CH722" s="159"/>
      <c r="CI722" s="159"/>
      <c r="CJ722" s="159"/>
      <c r="CK722" s="159"/>
      <c r="CL722" s="159"/>
      <c r="CM722" s="159"/>
      <c r="CN722" s="159"/>
      <c r="CO722" s="159"/>
      <c r="CP722" s="159"/>
      <c r="CQ722" s="159"/>
      <c r="CR722" s="159"/>
      <c r="CS722" s="159"/>
      <c r="CT722" s="159"/>
      <c r="CU722" s="159"/>
      <c r="CV722" s="159"/>
      <c r="CW722" s="159"/>
      <c r="CX722" s="159"/>
      <c r="CY722" s="159"/>
      <c r="CZ722" s="159"/>
      <c r="DA722" s="159"/>
      <c r="DB722" s="159"/>
      <c r="DC722" s="159"/>
      <c r="DD722" s="159"/>
      <c r="DE722" s="159"/>
      <c r="DF722" s="159"/>
      <c r="DG722" s="159"/>
      <c r="DH722" s="159"/>
      <c r="DI722" s="159"/>
      <c r="DJ722" s="159"/>
      <c r="DK722" s="159"/>
      <c r="DL722" s="159"/>
      <c r="DM722" s="159"/>
      <c r="DN722" s="159"/>
      <c r="DO722" s="159"/>
      <c r="DP722" s="159"/>
      <c r="DQ722" s="159"/>
      <c r="DR722" s="159"/>
      <c r="DS722" s="159"/>
      <c r="DT722" s="159"/>
      <c r="DU722" s="159"/>
      <c r="DV722" s="159"/>
      <c r="DW722" s="159"/>
      <c r="DX722" s="159"/>
      <c r="DY722" s="159"/>
      <c r="DZ722" s="159"/>
      <c r="EA722" s="159"/>
      <c r="EB722" s="159"/>
      <c r="EC722" s="159"/>
      <c r="ED722" s="159"/>
      <c r="EE722" s="159"/>
      <c r="EF722" s="159"/>
      <c r="EG722" s="159"/>
      <c r="EH722" s="159"/>
      <c r="EI722" s="159"/>
      <c r="EJ722" s="159"/>
      <c r="EK722" s="159"/>
      <c r="EL722" s="159"/>
      <c r="EM722" s="159"/>
      <c r="EN722" s="159"/>
      <c r="EO722" s="159"/>
      <c r="EP722" s="159"/>
      <c r="EQ722" s="159"/>
      <c r="ER722" s="159"/>
      <c r="ES722" s="159"/>
      <c r="ET722" s="159"/>
      <c r="EU722" s="159"/>
      <c r="EV722" s="159"/>
      <c r="EW722" s="159"/>
      <c r="EX722" s="159"/>
      <c r="EY722" s="159"/>
      <c r="EZ722" s="159"/>
      <c r="FA722" s="159"/>
      <c r="FB722" s="159"/>
      <c r="FC722" s="159"/>
      <c r="FD722" s="159"/>
      <c r="FE722" s="159"/>
      <c r="FF722" s="159"/>
      <c r="FG722" s="159"/>
      <c r="FH722" s="159"/>
      <c r="FI722" s="159"/>
      <c r="FJ722" s="159"/>
      <c r="FK722" s="159"/>
      <c r="FL722" s="159"/>
      <c r="FM722" s="159"/>
      <c r="FN722" s="159"/>
      <c r="FO722" s="159"/>
      <c r="FP722" s="159"/>
      <c r="FQ722" s="159"/>
      <c r="FR722" s="159"/>
      <c r="FS722" s="159"/>
      <c r="FT722" s="159"/>
      <c r="FU722" s="159"/>
      <c r="FV722" s="159"/>
      <c r="FW722" s="159"/>
      <c r="FX722" s="159"/>
      <c r="FY722" s="159"/>
      <c r="FZ722" s="159"/>
      <c r="GA722" s="159"/>
      <c r="GB722" s="159"/>
      <c r="GC722" s="159"/>
      <c r="GD722" s="159"/>
      <c r="GE722" s="159"/>
      <c r="GF722" s="159"/>
      <c r="GG722" s="159"/>
      <c r="GH722" s="159"/>
    </row>
    <row r="723" customFormat="false" ht="12.75" hidden="false" customHeight="false" outlineLevel="0" collapsed="false">
      <c r="A723" s="168"/>
      <c r="B723" s="149"/>
      <c r="C723" s="149"/>
      <c r="D723" s="149"/>
      <c r="E723" s="149"/>
      <c r="F723" s="149"/>
      <c r="G723" s="149"/>
      <c r="H723" s="148"/>
      <c r="I723" s="170"/>
      <c r="R723" s="148"/>
      <c r="S723" s="158"/>
      <c r="T723" s="159"/>
      <c r="U723" s="159"/>
      <c r="V723" s="159"/>
      <c r="W723" s="159"/>
      <c r="X723" s="159"/>
      <c r="Y723" s="159"/>
      <c r="Z723" s="159"/>
      <c r="AA723" s="159"/>
      <c r="AB723" s="159"/>
      <c r="AC723" s="159"/>
      <c r="AD723" s="159"/>
      <c r="AE723" s="159"/>
      <c r="AF723" s="159"/>
      <c r="AG723" s="159"/>
      <c r="AH723" s="159"/>
      <c r="AI723" s="159"/>
      <c r="AJ723" s="159"/>
      <c r="AK723" s="159"/>
      <c r="AL723" s="159"/>
      <c r="AM723" s="159"/>
      <c r="AN723" s="159"/>
      <c r="AO723" s="159"/>
      <c r="AP723" s="159"/>
      <c r="AQ723" s="159"/>
      <c r="AR723" s="159"/>
      <c r="AS723" s="159"/>
      <c r="AT723" s="159"/>
      <c r="AU723" s="159"/>
      <c r="AV723" s="159"/>
      <c r="AW723" s="159"/>
      <c r="AX723" s="159"/>
      <c r="AY723" s="159"/>
      <c r="AZ723" s="159"/>
      <c r="BA723" s="159"/>
      <c r="BB723" s="159"/>
      <c r="BC723" s="159"/>
      <c r="BD723" s="159"/>
      <c r="BE723" s="159"/>
      <c r="BF723" s="159"/>
      <c r="BG723" s="159"/>
      <c r="BH723" s="159"/>
      <c r="BI723" s="159"/>
      <c r="BJ723" s="159"/>
      <c r="BK723" s="159"/>
      <c r="BL723" s="159"/>
      <c r="BM723" s="159"/>
      <c r="BN723" s="159"/>
      <c r="BO723" s="159"/>
      <c r="BP723" s="159"/>
      <c r="BQ723" s="159"/>
      <c r="BR723" s="159"/>
      <c r="BS723" s="159"/>
      <c r="BT723" s="159"/>
      <c r="BU723" s="159"/>
      <c r="BV723" s="159"/>
      <c r="BW723" s="159"/>
      <c r="BX723" s="159"/>
      <c r="BY723" s="159"/>
      <c r="BZ723" s="159"/>
      <c r="CA723" s="159"/>
      <c r="CB723" s="159"/>
      <c r="CC723" s="159"/>
      <c r="CD723" s="159"/>
      <c r="CE723" s="159"/>
      <c r="CF723" s="159"/>
      <c r="CG723" s="159"/>
      <c r="CH723" s="159"/>
      <c r="CI723" s="159"/>
      <c r="CJ723" s="159"/>
      <c r="CK723" s="159"/>
      <c r="CL723" s="159"/>
      <c r="CM723" s="159"/>
      <c r="CN723" s="159"/>
      <c r="CO723" s="159"/>
      <c r="CP723" s="159"/>
      <c r="CQ723" s="159"/>
      <c r="CR723" s="159"/>
      <c r="CS723" s="159"/>
      <c r="CT723" s="159"/>
      <c r="CU723" s="159"/>
      <c r="CV723" s="159"/>
      <c r="CW723" s="159"/>
      <c r="CX723" s="159"/>
      <c r="CY723" s="159"/>
      <c r="CZ723" s="159"/>
      <c r="DA723" s="159"/>
      <c r="DB723" s="159"/>
      <c r="DC723" s="159"/>
      <c r="DD723" s="159"/>
      <c r="DE723" s="159"/>
      <c r="DF723" s="159"/>
      <c r="DG723" s="159"/>
      <c r="DH723" s="159"/>
      <c r="DI723" s="159"/>
      <c r="DJ723" s="159"/>
      <c r="DK723" s="159"/>
      <c r="DL723" s="159"/>
      <c r="DM723" s="159"/>
      <c r="DN723" s="159"/>
      <c r="DO723" s="159"/>
      <c r="DP723" s="159"/>
      <c r="DQ723" s="159"/>
      <c r="DR723" s="159"/>
      <c r="DS723" s="159"/>
      <c r="DT723" s="159"/>
      <c r="DU723" s="159"/>
      <c r="DV723" s="159"/>
      <c r="DW723" s="159"/>
      <c r="DX723" s="159"/>
      <c r="DY723" s="159"/>
      <c r="DZ723" s="159"/>
      <c r="EA723" s="159"/>
      <c r="EB723" s="159"/>
      <c r="EC723" s="159"/>
      <c r="ED723" s="159"/>
      <c r="EE723" s="159"/>
      <c r="EF723" s="159"/>
      <c r="EG723" s="159"/>
      <c r="EH723" s="159"/>
      <c r="EI723" s="159"/>
      <c r="EJ723" s="159"/>
      <c r="EK723" s="159"/>
      <c r="EL723" s="159"/>
      <c r="EM723" s="159"/>
      <c r="EN723" s="159"/>
      <c r="EO723" s="159"/>
      <c r="EP723" s="159"/>
      <c r="EQ723" s="159"/>
      <c r="ER723" s="159"/>
      <c r="ES723" s="159"/>
      <c r="ET723" s="159"/>
      <c r="EU723" s="159"/>
      <c r="EV723" s="159"/>
      <c r="EW723" s="159"/>
      <c r="EX723" s="159"/>
      <c r="EY723" s="159"/>
      <c r="EZ723" s="159"/>
      <c r="FA723" s="159"/>
      <c r="FB723" s="159"/>
      <c r="FC723" s="159"/>
      <c r="FD723" s="159"/>
      <c r="FE723" s="159"/>
      <c r="FF723" s="159"/>
      <c r="FG723" s="159"/>
      <c r="FH723" s="159"/>
      <c r="FI723" s="159"/>
      <c r="FJ723" s="159"/>
      <c r="FK723" s="159"/>
      <c r="FL723" s="159"/>
      <c r="FM723" s="159"/>
      <c r="FN723" s="159"/>
      <c r="FO723" s="159"/>
      <c r="FP723" s="159"/>
      <c r="FQ723" s="159"/>
      <c r="FR723" s="159"/>
      <c r="FS723" s="159"/>
      <c r="FT723" s="159"/>
      <c r="FU723" s="159"/>
      <c r="FV723" s="159"/>
      <c r="FW723" s="159"/>
      <c r="FX723" s="159"/>
      <c r="FY723" s="159"/>
      <c r="FZ723" s="159"/>
      <c r="GA723" s="159"/>
      <c r="GB723" s="159"/>
      <c r="GC723" s="159"/>
      <c r="GD723" s="159"/>
      <c r="GE723" s="159"/>
      <c r="GF723" s="159"/>
      <c r="GG723" s="159"/>
      <c r="GH723" s="159"/>
    </row>
    <row r="724" customFormat="false" ht="12.75" hidden="false" customHeight="false" outlineLevel="0" collapsed="false">
      <c r="A724" s="168"/>
      <c r="B724" s="149"/>
      <c r="C724" s="149"/>
      <c r="D724" s="149"/>
      <c r="E724" s="149"/>
      <c r="F724" s="149"/>
      <c r="G724" s="149"/>
      <c r="H724" s="148"/>
      <c r="I724" s="170"/>
      <c r="R724" s="148"/>
      <c r="S724" s="158"/>
      <c r="T724" s="159"/>
      <c r="U724" s="159"/>
      <c r="V724" s="159"/>
      <c r="W724" s="159"/>
      <c r="X724" s="159"/>
      <c r="Y724" s="159"/>
      <c r="Z724" s="159"/>
      <c r="AA724" s="159"/>
      <c r="AB724" s="159"/>
      <c r="AC724" s="159"/>
      <c r="AD724" s="159"/>
      <c r="AE724" s="159"/>
      <c r="AF724" s="159"/>
      <c r="AG724" s="159"/>
      <c r="AH724" s="159"/>
      <c r="AI724" s="159"/>
      <c r="AJ724" s="159"/>
      <c r="AK724" s="159"/>
      <c r="AL724" s="159"/>
      <c r="AM724" s="159"/>
      <c r="AN724" s="159"/>
      <c r="AO724" s="159"/>
      <c r="AP724" s="159"/>
      <c r="AQ724" s="159"/>
      <c r="AR724" s="159"/>
      <c r="AS724" s="159"/>
      <c r="AT724" s="159"/>
      <c r="AU724" s="159"/>
      <c r="AV724" s="159"/>
      <c r="AW724" s="159"/>
      <c r="AX724" s="159"/>
      <c r="AY724" s="159"/>
      <c r="AZ724" s="159"/>
      <c r="BA724" s="159"/>
      <c r="BB724" s="159"/>
      <c r="BC724" s="159"/>
      <c r="BD724" s="159"/>
      <c r="BE724" s="159"/>
      <c r="BF724" s="159"/>
      <c r="BG724" s="159"/>
      <c r="BH724" s="159"/>
      <c r="BI724" s="159"/>
      <c r="BJ724" s="159"/>
      <c r="BK724" s="159"/>
      <c r="BL724" s="159"/>
      <c r="BM724" s="159"/>
      <c r="BN724" s="159"/>
      <c r="BO724" s="159"/>
      <c r="BP724" s="159"/>
      <c r="BQ724" s="159"/>
      <c r="BR724" s="159"/>
      <c r="BS724" s="159"/>
      <c r="BT724" s="159"/>
      <c r="BU724" s="159"/>
      <c r="BV724" s="159"/>
      <c r="BW724" s="159"/>
      <c r="BX724" s="159"/>
      <c r="BY724" s="159"/>
      <c r="BZ724" s="159"/>
      <c r="CA724" s="159"/>
      <c r="CB724" s="159"/>
      <c r="CC724" s="159"/>
      <c r="CD724" s="159"/>
      <c r="CE724" s="159"/>
      <c r="CF724" s="159"/>
      <c r="CG724" s="159"/>
      <c r="CH724" s="159"/>
      <c r="CI724" s="159"/>
      <c r="CJ724" s="159"/>
      <c r="CK724" s="159"/>
      <c r="CL724" s="159"/>
      <c r="CM724" s="159"/>
      <c r="CN724" s="159"/>
      <c r="CO724" s="159"/>
      <c r="CP724" s="159"/>
      <c r="CQ724" s="159"/>
      <c r="CR724" s="159"/>
      <c r="CS724" s="159"/>
      <c r="CT724" s="159"/>
      <c r="CU724" s="159"/>
      <c r="CV724" s="159"/>
      <c r="CW724" s="159"/>
      <c r="CX724" s="159"/>
      <c r="CY724" s="159"/>
      <c r="CZ724" s="159"/>
      <c r="DA724" s="159"/>
      <c r="DB724" s="159"/>
      <c r="DC724" s="159"/>
      <c r="DD724" s="159"/>
      <c r="DE724" s="159"/>
      <c r="DF724" s="159"/>
      <c r="DG724" s="159"/>
      <c r="DH724" s="159"/>
      <c r="DI724" s="159"/>
      <c r="DJ724" s="159"/>
      <c r="DK724" s="159"/>
      <c r="DL724" s="159"/>
      <c r="DM724" s="159"/>
      <c r="DN724" s="159"/>
      <c r="DO724" s="159"/>
      <c r="DP724" s="159"/>
      <c r="DQ724" s="159"/>
      <c r="DR724" s="159"/>
      <c r="DS724" s="159"/>
      <c r="DT724" s="159"/>
      <c r="DU724" s="159"/>
      <c r="DV724" s="159"/>
      <c r="DW724" s="159"/>
      <c r="DX724" s="159"/>
      <c r="DY724" s="159"/>
      <c r="DZ724" s="159"/>
      <c r="EA724" s="159"/>
      <c r="EB724" s="159"/>
      <c r="EC724" s="159"/>
      <c r="ED724" s="159"/>
      <c r="EE724" s="159"/>
      <c r="EF724" s="159"/>
      <c r="EG724" s="159"/>
      <c r="EH724" s="159"/>
      <c r="EI724" s="159"/>
      <c r="EJ724" s="159"/>
      <c r="EK724" s="159"/>
      <c r="EL724" s="159"/>
      <c r="EM724" s="159"/>
      <c r="EN724" s="159"/>
      <c r="EO724" s="159"/>
      <c r="EP724" s="159"/>
      <c r="EQ724" s="159"/>
      <c r="ER724" s="159"/>
      <c r="ES724" s="159"/>
      <c r="ET724" s="159"/>
      <c r="EU724" s="159"/>
      <c r="EV724" s="159"/>
      <c r="EW724" s="159"/>
      <c r="EX724" s="159"/>
      <c r="EY724" s="159"/>
      <c r="EZ724" s="159"/>
      <c r="FA724" s="159"/>
      <c r="FB724" s="159"/>
      <c r="FC724" s="159"/>
      <c r="FD724" s="159"/>
      <c r="FE724" s="159"/>
      <c r="FF724" s="159"/>
      <c r="FG724" s="159"/>
      <c r="FH724" s="159"/>
      <c r="FI724" s="159"/>
      <c r="FJ724" s="159"/>
      <c r="FK724" s="159"/>
      <c r="FL724" s="159"/>
      <c r="FM724" s="159"/>
      <c r="FN724" s="159"/>
      <c r="FO724" s="159"/>
      <c r="FP724" s="159"/>
      <c r="FQ724" s="159"/>
      <c r="FR724" s="159"/>
      <c r="FS724" s="159"/>
      <c r="FT724" s="159"/>
      <c r="FU724" s="159"/>
      <c r="FV724" s="159"/>
      <c r="FW724" s="159"/>
      <c r="FX724" s="159"/>
      <c r="FY724" s="159"/>
      <c r="FZ724" s="159"/>
      <c r="GA724" s="159"/>
      <c r="GB724" s="159"/>
      <c r="GC724" s="159"/>
      <c r="GD724" s="159"/>
      <c r="GE724" s="159"/>
      <c r="GF724" s="159"/>
      <c r="GG724" s="159"/>
      <c r="GH724" s="159"/>
    </row>
    <row r="725" customFormat="false" ht="12.75" hidden="false" customHeight="false" outlineLevel="0" collapsed="false">
      <c r="A725" s="168"/>
      <c r="B725" s="149"/>
      <c r="C725" s="149"/>
      <c r="D725" s="149"/>
      <c r="E725" s="149"/>
      <c r="F725" s="149"/>
      <c r="G725" s="149"/>
      <c r="H725" s="148"/>
      <c r="I725" s="170"/>
      <c r="R725" s="148"/>
      <c r="S725" s="158"/>
      <c r="T725" s="159"/>
      <c r="U725" s="159"/>
      <c r="V725" s="159"/>
      <c r="W725" s="159"/>
      <c r="X725" s="159"/>
      <c r="Y725" s="159"/>
      <c r="Z725" s="159"/>
      <c r="AA725" s="159"/>
      <c r="AB725" s="159"/>
      <c r="AC725" s="159"/>
      <c r="AD725" s="159"/>
      <c r="AE725" s="159"/>
      <c r="AF725" s="159"/>
      <c r="AG725" s="159"/>
      <c r="AH725" s="159"/>
      <c r="AI725" s="159"/>
      <c r="AJ725" s="159"/>
      <c r="AK725" s="159"/>
      <c r="AL725" s="159"/>
      <c r="AM725" s="159"/>
      <c r="AN725" s="159"/>
      <c r="AO725" s="159"/>
      <c r="AP725" s="159"/>
      <c r="AQ725" s="159"/>
      <c r="AR725" s="159"/>
      <c r="AS725" s="159"/>
      <c r="AT725" s="159"/>
      <c r="AU725" s="159"/>
      <c r="AV725" s="159"/>
      <c r="AW725" s="159"/>
      <c r="AX725" s="159"/>
      <c r="AY725" s="159"/>
      <c r="AZ725" s="159"/>
      <c r="BA725" s="159"/>
      <c r="BB725" s="159"/>
      <c r="BC725" s="159"/>
      <c r="BD725" s="159"/>
      <c r="BE725" s="159"/>
      <c r="BF725" s="159"/>
      <c r="BG725" s="159"/>
      <c r="BH725" s="159"/>
      <c r="BI725" s="159"/>
      <c r="BJ725" s="159"/>
      <c r="BK725" s="159"/>
      <c r="BL725" s="159"/>
      <c r="BM725" s="159"/>
      <c r="BN725" s="159"/>
      <c r="BO725" s="159"/>
      <c r="BP725" s="159"/>
      <c r="BQ725" s="159"/>
      <c r="BR725" s="159"/>
      <c r="BS725" s="159"/>
      <c r="BT725" s="159"/>
      <c r="BU725" s="159"/>
      <c r="BV725" s="159"/>
      <c r="BW725" s="159"/>
      <c r="BX725" s="159"/>
      <c r="BY725" s="159"/>
      <c r="BZ725" s="159"/>
      <c r="CA725" s="159"/>
      <c r="CB725" s="159"/>
      <c r="CC725" s="159"/>
      <c r="CD725" s="159"/>
      <c r="CE725" s="159"/>
      <c r="CF725" s="159"/>
      <c r="CG725" s="159"/>
      <c r="CH725" s="159"/>
      <c r="CI725" s="159"/>
      <c r="CJ725" s="159"/>
      <c r="CK725" s="159"/>
      <c r="CL725" s="159"/>
      <c r="CM725" s="159"/>
      <c r="CN725" s="159"/>
      <c r="CO725" s="159"/>
      <c r="CP725" s="159"/>
      <c r="CQ725" s="159"/>
      <c r="CR725" s="159"/>
      <c r="CS725" s="159"/>
      <c r="CT725" s="159"/>
      <c r="CU725" s="159"/>
      <c r="CV725" s="159"/>
      <c r="CW725" s="159"/>
      <c r="CX725" s="159"/>
      <c r="CY725" s="159"/>
      <c r="CZ725" s="159"/>
      <c r="DA725" s="159"/>
      <c r="DB725" s="159"/>
      <c r="DC725" s="159"/>
      <c r="DD725" s="159"/>
      <c r="DE725" s="159"/>
      <c r="DF725" s="159"/>
      <c r="DG725" s="159"/>
      <c r="DH725" s="159"/>
      <c r="DI725" s="159"/>
      <c r="DJ725" s="159"/>
      <c r="DK725" s="159"/>
      <c r="DL725" s="159"/>
      <c r="DM725" s="159"/>
      <c r="DN725" s="159"/>
      <c r="DO725" s="159"/>
      <c r="DP725" s="159"/>
      <c r="DQ725" s="159"/>
      <c r="DR725" s="159"/>
      <c r="DS725" s="159"/>
      <c r="DT725" s="159"/>
      <c r="DU725" s="159"/>
      <c r="DV725" s="159"/>
      <c r="DW725" s="159"/>
      <c r="DX725" s="159"/>
      <c r="DY725" s="159"/>
      <c r="DZ725" s="159"/>
      <c r="EA725" s="159"/>
      <c r="EB725" s="159"/>
      <c r="EC725" s="159"/>
      <c r="ED725" s="159"/>
      <c r="EE725" s="159"/>
      <c r="EF725" s="159"/>
      <c r="EG725" s="159"/>
      <c r="EH725" s="159"/>
      <c r="EI725" s="159"/>
      <c r="EJ725" s="159"/>
      <c r="EK725" s="159"/>
      <c r="EL725" s="159"/>
      <c r="EM725" s="159"/>
      <c r="EN725" s="159"/>
      <c r="EO725" s="159"/>
      <c r="EP725" s="159"/>
      <c r="EQ725" s="159"/>
      <c r="ER725" s="159"/>
      <c r="ES725" s="159"/>
      <c r="ET725" s="159"/>
      <c r="EU725" s="159"/>
      <c r="EV725" s="159"/>
      <c r="EW725" s="159"/>
      <c r="EX725" s="159"/>
      <c r="EY725" s="159"/>
      <c r="EZ725" s="159"/>
      <c r="FA725" s="159"/>
      <c r="FB725" s="159"/>
      <c r="FC725" s="159"/>
      <c r="FD725" s="159"/>
      <c r="FE725" s="159"/>
      <c r="FF725" s="159"/>
      <c r="FG725" s="159"/>
      <c r="FH725" s="159"/>
      <c r="FI725" s="159"/>
      <c r="FJ725" s="159"/>
      <c r="FK725" s="159"/>
      <c r="FL725" s="159"/>
      <c r="FM725" s="159"/>
      <c r="FN725" s="159"/>
      <c r="FO725" s="159"/>
      <c r="FP725" s="159"/>
      <c r="FQ725" s="159"/>
      <c r="FR725" s="159"/>
      <c r="FS725" s="159"/>
      <c r="FT725" s="159"/>
      <c r="FU725" s="159"/>
      <c r="FV725" s="159"/>
      <c r="FW725" s="159"/>
      <c r="FX725" s="159"/>
      <c r="FY725" s="159"/>
      <c r="FZ725" s="159"/>
      <c r="GA725" s="159"/>
      <c r="GB725" s="159"/>
      <c r="GC725" s="159"/>
      <c r="GD725" s="159"/>
      <c r="GE725" s="159"/>
      <c r="GF725" s="159"/>
      <c r="GG725" s="159"/>
      <c r="GH725" s="159"/>
    </row>
    <row r="726" customFormat="false" ht="12.75" hidden="false" customHeight="false" outlineLevel="0" collapsed="false">
      <c r="A726" s="168"/>
      <c r="B726" s="149"/>
      <c r="C726" s="149"/>
      <c r="D726" s="149"/>
      <c r="E726" s="149"/>
      <c r="F726" s="149"/>
      <c r="G726" s="149"/>
      <c r="H726" s="148"/>
      <c r="I726" s="170"/>
      <c r="R726" s="148"/>
      <c r="S726" s="158"/>
      <c r="T726" s="159"/>
      <c r="U726" s="159"/>
      <c r="V726" s="159"/>
      <c r="W726" s="159"/>
      <c r="X726" s="159"/>
      <c r="Y726" s="159"/>
      <c r="Z726" s="159"/>
      <c r="AA726" s="159"/>
      <c r="AB726" s="159"/>
      <c r="AC726" s="159"/>
      <c r="AD726" s="159"/>
      <c r="AE726" s="159"/>
      <c r="AF726" s="159"/>
      <c r="AG726" s="159"/>
      <c r="AH726" s="159"/>
      <c r="AI726" s="159"/>
      <c r="AJ726" s="159"/>
      <c r="AK726" s="159"/>
      <c r="AL726" s="159"/>
      <c r="AM726" s="159"/>
      <c r="AN726" s="159"/>
      <c r="AO726" s="159"/>
      <c r="AP726" s="159"/>
      <c r="AQ726" s="159"/>
      <c r="AR726" s="159"/>
      <c r="AS726" s="159"/>
      <c r="AT726" s="159"/>
      <c r="AU726" s="159"/>
      <c r="AV726" s="159"/>
      <c r="AW726" s="159"/>
      <c r="AX726" s="159"/>
      <c r="AY726" s="159"/>
      <c r="AZ726" s="159"/>
      <c r="BA726" s="159"/>
      <c r="BB726" s="159"/>
      <c r="BC726" s="159"/>
      <c r="BD726" s="159"/>
      <c r="BE726" s="159"/>
      <c r="BF726" s="159"/>
      <c r="BG726" s="159"/>
      <c r="BH726" s="159"/>
      <c r="BI726" s="159"/>
      <c r="BJ726" s="159"/>
      <c r="BK726" s="159"/>
      <c r="BL726" s="159"/>
      <c r="BM726" s="159"/>
      <c r="BN726" s="159"/>
      <c r="BO726" s="159"/>
      <c r="BP726" s="159"/>
      <c r="BQ726" s="159"/>
      <c r="BR726" s="159"/>
      <c r="BS726" s="159"/>
      <c r="BT726" s="159"/>
      <c r="BU726" s="159"/>
      <c r="BV726" s="159"/>
      <c r="BW726" s="159"/>
      <c r="BX726" s="159"/>
      <c r="BY726" s="159"/>
      <c r="BZ726" s="159"/>
      <c r="CA726" s="159"/>
      <c r="CB726" s="159"/>
      <c r="CC726" s="159"/>
      <c r="CD726" s="159"/>
      <c r="CE726" s="159"/>
      <c r="CF726" s="159"/>
      <c r="CG726" s="159"/>
      <c r="CH726" s="159"/>
      <c r="CI726" s="159"/>
      <c r="CJ726" s="159"/>
      <c r="CK726" s="159"/>
      <c r="CL726" s="159"/>
      <c r="CM726" s="159"/>
      <c r="CN726" s="159"/>
      <c r="CO726" s="159"/>
      <c r="CP726" s="159"/>
      <c r="CQ726" s="159"/>
      <c r="CR726" s="159"/>
      <c r="CS726" s="159"/>
      <c r="CT726" s="159"/>
      <c r="CU726" s="159"/>
      <c r="CV726" s="159"/>
      <c r="CW726" s="159"/>
      <c r="CX726" s="159"/>
      <c r="CY726" s="159"/>
      <c r="CZ726" s="159"/>
      <c r="DA726" s="159"/>
      <c r="DB726" s="159"/>
      <c r="DC726" s="159"/>
      <c r="DD726" s="159"/>
      <c r="DE726" s="159"/>
      <c r="DF726" s="159"/>
      <c r="DG726" s="159"/>
      <c r="DH726" s="159"/>
      <c r="DI726" s="159"/>
      <c r="DJ726" s="159"/>
      <c r="DK726" s="159"/>
      <c r="DL726" s="159"/>
      <c r="DM726" s="159"/>
      <c r="DN726" s="159"/>
      <c r="DO726" s="159"/>
      <c r="DP726" s="159"/>
      <c r="DQ726" s="159"/>
      <c r="DR726" s="159"/>
      <c r="DS726" s="159"/>
      <c r="DT726" s="159"/>
      <c r="DU726" s="159"/>
      <c r="DV726" s="159"/>
      <c r="DW726" s="159"/>
      <c r="DX726" s="159"/>
      <c r="DY726" s="159"/>
      <c r="DZ726" s="159"/>
      <c r="EA726" s="159"/>
      <c r="EB726" s="159"/>
      <c r="EC726" s="159"/>
      <c r="ED726" s="159"/>
      <c r="EE726" s="159"/>
      <c r="EF726" s="159"/>
      <c r="EG726" s="159"/>
      <c r="EH726" s="159"/>
      <c r="EI726" s="159"/>
      <c r="EJ726" s="159"/>
      <c r="EK726" s="159"/>
      <c r="EL726" s="159"/>
      <c r="EM726" s="159"/>
      <c r="EN726" s="159"/>
      <c r="EO726" s="159"/>
      <c r="EP726" s="159"/>
      <c r="EQ726" s="159"/>
      <c r="ER726" s="159"/>
      <c r="ES726" s="159"/>
      <c r="ET726" s="159"/>
      <c r="EU726" s="159"/>
      <c r="EV726" s="159"/>
      <c r="EW726" s="159"/>
      <c r="EX726" s="159"/>
      <c r="EY726" s="159"/>
      <c r="EZ726" s="159"/>
      <c r="FA726" s="159"/>
      <c r="FB726" s="159"/>
      <c r="FC726" s="159"/>
      <c r="FD726" s="159"/>
      <c r="FE726" s="159"/>
      <c r="FF726" s="159"/>
      <c r="FG726" s="159"/>
      <c r="FH726" s="159"/>
      <c r="FI726" s="159"/>
      <c r="FJ726" s="159"/>
      <c r="FK726" s="159"/>
      <c r="FL726" s="159"/>
      <c r="FM726" s="159"/>
      <c r="FN726" s="159"/>
      <c r="FO726" s="159"/>
      <c r="FP726" s="159"/>
      <c r="FQ726" s="159"/>
      <c r="FR726" s="159"/>
      <c r="FS726" s="159"/>
      <c r="FT726" s="159"/>
      <c r="FU726" s="159"/>
      <c r="FV726" s="159"/>
      <c r="FW726" s="159"/>
      <c r="FX726" s="159"/>
      <c r="FY726" s="159"/>
      <c r="FZ726" s="159"/>
      <c r="GA726" s="159"/>
      <c r="GB726" s="159"/>
      <c r="GC726" s="159"/>
      <c r="GD726" s="159"/>
      <c r="GE726" s="159"/>
      <c r="GF726" s="159"/>
      <c r="GG726" s="159"/>
      <c r="GH726" s="159"/>
    </row>
    <row r="727" customFormat="false" ht="12.75" hidden="false" customHeight="false" outlineLevel="0" collapsed="false">
      <c r="A727" s="168"/>
      <c r="B727" s="149"/>
      <c r="C727" s="149"/>
      <c r="D727" s="149"/>
      <c r="E727" s="149"/>
      <c r="F727" s="149"/>
      <c r="G727" s="149"/>
      <c r="H727" s="148"/>
      <c r="I727" s="170"/>
      <c r="R727" s="148"/>
      <c r="S727" s="158"/>
      <c r="T727" s="159"/>
      <c r="U727" s="159"/>
      <c r="V727" s="159"/>
      <c r="W727" s="159"/>
      <c r="X727" s="159"/>
      <c r="Y727" s="159"/>
      <c r="Z727" s="159"/>
      <c r="AA727" s="159"/>
      <c r="AB727" s="159"/>
      <c r="AC727" s="159"/>
      <c r="AD727" s="159"/>
      <c r="AE727" s="159"/>
      <c r="AF727" s="159"/>
      <c r="AG727" s="159"/>
      <c r="AH727" s="159"/>
      <c r="AI727" s="159"/>
      <c r="AJ727" s="159"/>
      <c r="AK727" s="159"/>
      <c r="AL727" s="159"/>
      <c r="AM727" s="159"/>
      <c r="AN727" s="159"/>
      <c r="AO727" s="159"/>
      <c r="AP727" s="159"/>
      <c r="AQ727" s="159"/>
      <c r="AR727" s="159"/>
      <c r="AS727" s="159"/>
      <c r="AT727" s="159"/>
      <c r="AU727" s="159"/>
      <c r="AV727" s="159"/>
      <c r="AW727" s="159"/>
      <c r="AX727" s="159"/>
      <c r="AY727" s="159"/>
      <c r="AZ727" s="159"/>
      <c r="BA727" s="159"/>
      <c r="BB727" s="159"/>
      <c r="BC727" s="159"/>
      <c r="BD727" s="159"/>
      <c r="BE727" s="159"/>
      <c r="BF727" s="159"/>
      <c r="BG727" s="159"/>
      <c r="BH727" s="159"/>
      <c r="BI727" s="159"/>
      <c r="BJ727" s="159"/>
      <c r="BK727" s="159"/>
      <c r="BL727" s="159"/>
      <c r="BM727" s="159"/>
      <c r="BN727" s="159"/>
      <c r="BO727" s="159"/>
      <c r="BP727" s="159"/>
      <c r="BQ727" s="159"/>
      <c r="BR727" s="159"/>
      <c r="BS727" s="159"/>
      <c r="BT727" s="159"/>
      <c r="BU727" s="159"/>
      <c r="BV727" s="159"/>
      <c r="BW727" s="159"/>
      <c r="BX727" s="159"/>
      <c r="BY727" s="159"/>
      <c r="BZ727" s="159"/>
      <c r="CA727" s="159"/>
      <c r="CB727" s="159"/>
      <c r="CC727" s="159"/>
      <c r="CD727" s="159"/>
      <c r="CE727" s="159"/>
      <c r="CF727" s="159"/>
      <c r="CG727" s="159"/>
      <c r="CH727" s="159"/>
      <c r="CI727" s="159"/>
      <c r="CJ727" s="159"/>
      <c r="CK727" s="159"/>
      <c r="CL727" s="159"/>
      <c r="CM727" s="159"/>
      <c r="CN727" s="159"/>
      <c r="CO727" s="159"/>
      <c r="CP727" s="159"/>
      <c r="CQ727" s="159"/>
      <c r="CR727" s="159"/>
      <c r="CS727" s="159"/>
      <c r="CT727" s="159"/>
      <c r="CU727" s="159"/>
      <c r="CV727" s="159"/>
      <c r="CW727" s="159"/>
      <c r="CX727" s="159"/>
      <c r="CY727" s="159"/>
      <c r="CZ727" s="159"/>
      <c r="DA727" s="159"/>
      <c r="DB727" s="159"/>
      <c r="DC727" s="159"/>
      <c r="DD727" s="159"/>
      <c r="DE727" s="159"/>
      <c r="DF727" s="159"/>
      <c r="DG727" s="159"/>
      <c r="DH727" s="159"/>
      <c r="DI727" s="159"/>
      <c r="DJ727" s="159"/>
      <c r="DK727" s="159"/>
      <c r="DL727" s="159"/>
      <c r="DM727" s="159"/>
      <c r="DN727" s="159"/>
      <c r="DO727" s="159"/>
      <c r="DP727" s="159"/>
      <c r="DQ727" s="159"/>
      <c r="DR727" s="159"/>
      <c r="DS727" s="159"/>
      <c r="DT727" s="159"/>
      <c r="DU727" s="159"/>
      <c r="DV727" s="159"/>
      <c r="DW727" s="159"/>
      <c r="DX727" s="159"/>
      <c r="DY727" s="159"/>
      <c r="DZ727" s="159"/>
      <c r="EA727" s="159"/>
      <c r="EB727" s="159"/>
      <c r="EC727" s="159"/>
      <c r="ED727" s="159"/>
      <c r="EE727" s="159"/>
      <c r="EF727" s="159"/>
      <c r="EG727" s="159"/>
      <c r="EH727" s="159"/>
      <c r="EI727" s="159"/>
      <c r="EJ727" s="159"/>
      <c r="EK727" s="159"/>
      <c r="EL727" s="159"/>
      <c r="EM727" s="159"/>
      <c r="EN727" s="159"/>
      <c r="EO727" s="159"/>
      <c r="EP727" s="159"/>
      <c r="EQ727" s="159"/>
      <c r="ER727" s="159"/>
      <c r="ES727" s="159"/>
      <c r="ET727" s="159"/>
      <c r="EU727" s="159"/>
      <c r="EV727" s="159"/>
      <c r="EW727" s="159"/>
      <c r="EX727" s="159"/>
      <c r="EY727" s="159"/>
      <c r="EZ727" s="159"/>
      <c r="FA727" s="159"/>
      <c r="FB727" s="159"/>
      <c r="FC727" s="159"/>
      <c r="FD727" s="159"/>
      <c r="FE727" s="159"/>
      <c r="FF727" s="159"/>
      <c r="FG727" s="159"/>
      <c r="FH727" s="159"/>
      <c r="FI727" s="159"/>
      <c r="FJ727" s="159"/>
      <c r="FK727" s="159"/>
      <c r="FL727" s="159"/>
      <c r="FM727" s="159"/>
      <c r="FN727" s="159"/>
      <c r="FO727" s="159"/>
      <c r="FP727" s="159"/>
      <c r="FQ727" s="159"/>
      <c r="FR727" s="159"/>
      <c r="FS727" s="159"/>
      <c r="FT727" s="159"/>
      <c r="FU727" s="159"/>
      <c r="FV727" s="159"/>
      <c r="FW727" s="159"/>
      <c r="FX727" s="159"/>
      <c r="FY727" s="159"/>
      <c r="FZ727" s="159"/>
      <c r="GA727" s="159"/>
      <c r="GB727" s="159"/>
      <c r="GC727" s="159"/>
      <c r="GD727" s="159"/>
      <c r="GE727" s="159"/>
      <c r="GF727" s="159"/>
      <c r="GG727" s="159"/>
      <c r="GH727" s="159"/>
    </row>
    <row r="728" customFormat="false" ht="12.75" hidden="false" customHeight="false" outlineLevel="0" collapsed="false">
      <c r="A728" s="168"/>
      <c r="B728" s="149"/>
      <c r="C728" s="149"/>
      <c r="D728" s="149"/>
      <c r="E728" s="149"/>
      <c r="F728" s="149"/>
      <c r="G728" s="149"/>
      <c r="H728" s="148"/>
      <c r="I728" s="170"/>
      <c r="R728" s="148"/>
      <c r="S728" s="158"/>
      <c r="T728" s="159"/>
      <c r="U728" s="159"/>
      <c r="V728" s="159"/>
      <c r="W728" s="159"/>
      <c r="X728" s="159"/>
      <c r="Y728" s="159"/>
      <c r="Z728" s="159"/>
      <c r="AA728" s="159"/>
      <c r="AB728" s="159"/>
      <c r="AC728" s="159"/>
      <c r="AD728" s="159"/>
      <c r="AE728" s="159"/>
      <c r="AF728" s="159"/>
      <c r="AG728" s="159"/>
      <c r="AH728" s="159"/>
      <c r="AI728" s="159"/>
      <c r="AJ728" s="159"/>
      <c r="AK728" s="159"/>
      <c r="AL728" s="159"/>
      <c r="AM728" s="159"/>
      <c r="AN728" s="159"/>
      <c r="AO728" s="159"/>
      <c r="AP728" s="159"/>
      <c r="AQ728" s="159"/>
      <c r="AR728" s="159"/>
      <c r="AS728" s="159"/>
      <c r="AT728" s="159"/>
      <c r="AU728" s="159"/>
      <c r="AV728" s="159"/>
      <c r="AW728" s="159"/>
      <c r="AX728" s="159"/>
      <c r="AY728" s="159"/>
      <c r="AZ728" s="159"/>
      <c r="BA728" s="159"/>
      <c r="BB728" s="159"/>
      <c r="BC728" s="159"/>
      <c r="BD728" s="159"/>
      <c r="BE728" s="159"/>
      <c r="BF728" s="159"/>
      <c r="BG728" s="159"/>
      <c r="BH728" s="159"/>
      <c r="BI728" s="159"/>
      <c r="BJ728" s="159"/>
      <c r="BK728" s="159"/>
      <c r="BL728" s="159"/>
      <c r="BM728" s="159"/>
      <c r="BN728" s="159"/>
      <c r="BO728" s="159"/>
      <c r="BP728" s="159"/>
      <c r="BQ728" s="159"/>
      <c r="BR728" s="159"/>
      <c r="BS728" s="159"/>
      <c r="BT728" s="159"/>
      <c r="BU728" s="159"/>
      <c r="BV728" s="159"/>
      <c r="BW728" s="159"/>
      <c r="BX728" s="159"/>
      <c r="BY728" s="159"/>
      <c r="BZ728" s="159"/>
      <c r="CA728" s="159"/>
      <c r="CB728" s="159"/>
      <c r="CC728" s="159"/>
      <c r="CD728" s="159"/>
      <c r="CE728" s="159"/>
      <c r="CF728" s="159"/>
      <c r="CG728" s="159"/>
      <c r="CH728" s="159"/>
      <c r="CI728" s="159"/>
      <c r="CJ728" s="159"/>
      <c r="CK728" s="159"/>
      <c r="CL728" s="159"/>
      <c r="CM728" s="159"/>
      <c r="CN728" s="159"/>
      <c r="CO728" s="159"/>
      <c r="CP728" s="159"/>
      <c r="CQ728" s="159"/>
      <c r="CR728" s="159"/>
      <c r="CS728" s="159"/>
      <c r="CT728" s="159"/>
      <c r="CU728" s="159"/>
      <c r="CV728" s="159"/>
      <c r="CW728" s="159"/>
      <c r="CX728" s="159"/>
      <c r="CY728" s="159"/>
      <c r="CZ728" s="159"/>
      <c r="DA728" s="159"/>
      <c r="DB728" s="159"/>
      <c r="DC728" s="159"/>
      <c r="DD728" s="159"/>
      <c r="DE728" s="159"/>
      <c r="DF728" s="159"/>
      <c r="DG728" s="159"/>
      <c r="DH728" s="159"/>
      <c r="DI728" s="159"/>
      <c r="DJ728" s="159"/>
      <c r="DK728" s="159"/>
      <c r="DL728" s="159"/>
      <c r="DM728" s="159"/>
      <c r="DN728" s="159"/>
      <c r="DO728" s="159"/>
      <c r="DP728" s="159"/>
      <c r="DQ728" s="159"/>
      <c r="DR728" s="159"/>
      <c r="DS728" s="159"/>
      <c r="DT728" s="159"/>
      <c r="DU728" s="159"/>
      <c r="DV728" s="159"/>
      <c r="DW728" s="159"/>
      <c r="DX728" s="159"/>
      <c r="DY728" s="159"/>
      <c r="DZ728" s="159"/>
      <c r="EA728" s="159"/>
      <c r="EB728" s="159"/>
      <c r="EC728" s="159"/>
      <c r="ED728" s="159"/>
      <c r="EE728" s="159"/>
      <c r="EF728" s="159"/>
      <c r="EG728" s="159"/>
      <c r="EH728" s="159"/>
      <c r="EI728" s="159"/>
      <c r="EJ728" s="159"/>
      <c r="EK728" s="159"/>
      <c r="EL728" s="159"/>
      <c r="EM728" s="159"/>
      <c r="EN728" s="159"/>
      <c r="EO728" s="159"/>
      <c r="EP728" s="159"/>
      <c r="EQ728" s="159"/>
      <c r="ER728" s="159"/>
      <c r="ES728" s="159"/>
      <c r="ET728" s="159"/>
      <c r="EU728" s="159"/>
      <c r="EV728" s="159"/>
      <c r="EW728" s="159"/>
      <c r="EX728" s="159"/>
      <c r="EY728" s="159"/>
      <c r="EZ728" s="159"/>
      <c r="FA728" s="159"/>
      <c r="FB728" s="159"/>
      <c r="FC728" s="159"/>
      <c r="FD728" s="159"/>
      <c r="FE728" s="159"/>
      <c r="FF728" s="159"/>
      <c r="FG728" s="159"/>
      <c r="FH728" s="159"/>
      <c r="FI728" s="159"/>
      <c r="FJ728" s="159"/>
      <c r="FK728" s="159"/>
      <c r="FL728" s="159"/>
      <c r="FM728" s="159"/>
      <c r="FN728" s="159"/>
      <c r="FO728" s="159"/>
      <c r="FP728" s="159"/>
      <c r="FQ728" s="159"/>
      <c r="FR728" s="159"/>
      <c r="FS728" s="159"/>
      <c r="FT728" s="159"/>
      <c r="FU728" s="159"/>
      <c r="FV728" s="159"/>
      <c r="FW728" s="159"/>
      <c r="FX728" s="159"/>
      <c r="FY728" s="159"/>
      <c r="FZ728" s="159"/>
      <c r="GA728" s="159"/>
      <c r="GB728" s="159"/>
      <c r="GC728" s="159"/>
      <c r="GD728" s="159"/>
      <c r="GE728" s="159"/>
      <c r="GF728" s="159"/>
      <c r="GG728" s="159"/>
      <c r="GH728" s="159"/>
    </row>
    <row r="729" customFormat="false" ht="12.75" hidden="false" customHeight="false" outlineLevel="0" collapsed="false">
      <c r="A729" s="168"/>
      <c r="B729" s="149"/>
      <c r="C729" s="149"/>
      <c r="D729" s="149"/>
      <c r="E729" s="149"/>
      <c r="F729" s="149"/>
      <c r="G729" s="149"/>
      <c r="H729" s="148"/>
      <c r="I729" s="170"/>
      <c r="R729" s="148"/>
      <c r="S729" s="158"/>
      <c r="T729" s="159"/>
      <c r="U729" s="159"/>
      <c r="V729" s="159"/>
      <c r="W729" s="159"/>
      <c r="X729" s="159"/>
      <c r="Y729" s="159"/>
      <c r="Z729" s="159"/>
      <c r="AA729" s="159"/>
      <c r="AB729" s="159"/>
      <c r="AC729" s="159"/>
      <c r="AD729" s="159"/>
      <c r="AE729" s="159"/>
      <c r="AF729" s="159"/>
      <c r="AG729" s="159"/>
      <c r="AH729" s="159"/>
      <c r="AI729" s="159"/>
      <c r="AJ729" s="159"/>
      <c r="AK729" s="159"/>
      <c r="AL729" s="159"/>
      <c r="AM729" s="159"/>
      <c r="AN729" s="159"/>
      <c r="AO729" s="159"/>
      <c r="AP729" s="159"/>
      <c r="AQ729" s="159"/>
      <c r="AR729" s="159"/>
      <c r="AS729" s="159"/>
      <c r="AT729" s="159"/>
      <c r="AU729" s="159"/>
      <c r="AV729" s="159"/>
      <c r="AW729" s="159"/>
      <c r="AX729" s="159"/>
      <c r="AY729" s="159"/>
      <c r="AZ729" s="159"/>
      <c r="BA729" s="159"/>
      <c r="BB729" s="159"/>
      <c r="BC729" s="159"/>
      <c r="BD729" s="159"/>
      <c r="BE729" s="159"/>
      <c r="BF729" s="159"/>
      <c r="BG729" s="159"/>
      <c r="BH729" s="159"/>
      <c r="BI729" s="159"/>
      <c r="BJ729" s="159"/>
      <c r="BK729" s="159"/>
      <c r="BL729" s="159"/>
      <c r="BM729" s="159"/>
      <c r="BN729" s="159"/>
      <c r="BO729" s="159"/>
      <c r="BP729" s="159"/>
      <c r="BQ729" s="159"/>
      <c r="BR729" s="159"/>
      <c r="BS729" s="159"/>
      <c r="BT729" s="159"/>
      <c r="BU729" s="159"/>
      <c r="BV729" s="159"/>
      <c r="BW729" s="159"/>
      <c r="BX729" s="159"/>
      <c r="BY729" s="159"/>
      <c r="BZ729" s="159"/>
      <c r="CA729" s="159"/>
      <c r="CB729" s="159"/>
      <c r="CC729" s="159"/>
      <c r="CD729" s="159"/>
      <c r="CE729" s="159"/>
      <c r="CF729" s="159"/>
      <c r="CG729" s="159"/>
      <c r="CH729" s="159"/>
      <c r="CI729" s="159"/>
      <c r="CJ729" s="159"/>
      <c r="CK729" s="159"/>
      <c r="CL729" s="159"/>
      <c r="CM729" s="159"/>
      <c r="CN729" s="159"/>
      <c r="CO729" s="159"/>
      <c r="CP729" s="159"/>
      <c r="CQ729" s="159"/>
      <c r="CR729" s="159"/>
      <c r="CS729" s="159"/>
      <c r="CT729" s="159"/>
      <c r="CU729" s="159"/>
      <c r="CV729" s="159"/>
      <c r="CW729" s="159"/>
      <c r="CX729" s="159"/>
      <c r="CY729" s="159"/>
      <c r="CZ729" s="159"/>
      <c r="DA729" s="159"/>
      <c r="DB729" s="159"/>
      <c r="DC729" s="159"/>
      <c r="DD729" s="159"/>
      <c r="DE729" s="159"/>
      <c r="DF729" s="159"/>
      <c r="DG729" s="159"/>
      <c r="DH729" s="159"/>
      <c r="DI729" s="159"/>
      <c r="DJ729" s="159"/>
      <c r="DK729" s="159"/>
      <c r="DL729" s="159"/>
      <c r="DM729" s="159"/>
      <c r="DN729" s="159"/>
      <c r="DO729" s="159"/>
      <c r="DP729" s="159"/>
      <c r="DQ729" s="159"/>
      <c r="DR729" s="159"/>
      <c r="DS729" s="159"/>
      <c r="DT729" s="159"/>
      <c r="DU729" s="159"/>
      <c r="DV729" s="159"/>
      <c r="DW729" s="159"/>
      <c r="DX729" s="159"/>
      <c r="DY729" s="159"/>
      <c r="DZ729" s="159"/>
      <c r="EA729" s="159"/>
      <c r="EB729" s="159"/>
      <c r="EC729" s="159"/>
      <c r="ED729" s="159"/>
      <c r="EE729" s="159"/>
      <c r="EF729" s="159"/>
      <c r="EG729" s="159"/>
      <c r="EH729" s="159"/>
      <c r="EI729" s="159"/>
      <c r="EJ729" s="159"/>
      <c r="EK729" s="159"/>
      <c r="EL729" s="159"/>
      <c r="EM729" s="159"/>
      <c r="EN729" s="159"/>
      <c r="EO729" s="159"/>
      <c r="EP729" s="159"/>
      <c r="EQ729" s="159"/>
      <c r="ER729" s="159"/>
      <c r="ES729" s="159"/>
      <c r="ET729" s="159"/>
      <c r="EU729" s="159"/>
      <c r="EV729" s="159"/>
      <c r="EW729" s="159"/>
      <c r="EX729" s="159"/>
      <c r="EY729" s="159"/>
      <c r="EZ729" s="159"/>
      <c r="FA729" s="159"/>
      <c r="FB729" s="159"/>
      <c r="FC729" s="159"/>
      <c r="FD729" s="159"/>
      <c r="FE729" s="159"/>
      <c r="FF729" s="159"/>
      <c r="FG729" s="159"/>
      <c r="FH729" s="159"/>
      <c r="FI729" s="159"/>
      <c r="FJ729" s="159"/>
      <c r="FK729" s="159"/>
      <c r="FL729" s="159"/>
      <c r="FM729" s="159"/>
      <c r="FN729" s="159"/>
      <c r="FO729" s="159"/>
      <c r="FP729" s="159"/>
      <c r="FQ729" s="159"/>
      <c r="FR729" s="159"/>
      <c r="FS729" s="159"/>
      <c r="FT729" s="159"/>
      <c r="FU729" s="159"/>
      <c r="FV729" s="159"/>
      <c r="FW729" s="159"/>
      <c r="FX729" s="159"/>
      <c r="FY729" s="159"/>
      <c r="FZ729" s="159"/>
      <c r="GA729" s="159"/>
      <c r="GB729" s="159"/>
      <c r="GC729" s="159"/>
      <c r="GD729" s="159"/>
      <c r="GE729" s="159"/>
      <c r="GF729" s="159"/>
      <c r="GG729" s="159"/>
      <c r="GH729" s="159"/>
    </row>
    <row r="730" customFormat="false" ht="12.75" hidden="false" customHeight="false" outlineLevel="0" collapsed="false">
      <c r="A730" s="168"/>
      <c r="B730" s="149"/>
      <c r="C730" s="149"/>
      <c r="D730" s="149"/>
      <c r="E730" s="149"/>
      <c r="F730" s="149"/>
      <c r="G730" s="149"/>
      <c r="H730" s="148"/>
      <c r="I730" s="170"/>
      <c r="R730" s="148"/>
      <c r="S730" s="158"/>
      <c r="T730" s="159"/>
      <c r="U730" s="159"/>
      <c r="V730" s="159"/>
      <c r="W730" s="159"/>
      <c r="X730" s="159"/>
      <c r="Y730" s="159"/>
      <c r="Z730" s="159"/>
      <c r="AA730" s="159"/>
      <c r="AB730" s="159"/>
      <c r="AC730" s="159"/>
      <c r="AD730" s="159"/>
      <c r="AE730" s="159"/>
      <c r="AF730" s="159"/>
      <c r="AG730" s="159"/>
      <c r="AH730" s="159"/>
      <c r="AI730" s="159"/>
      <c r="AJ730" s="159"/>
      <c r="AK730" s="159"/>
      <c r="AL730" s="159"/>
      <c r="AM730" s="159"/>
      <c r="AN730" s="159"/>
      <c r="AO730" s="159"/>
      <c r="AP730" s="159"/>
      <c r="AQ730" s="159"/>
      <c r="AR730" s="159"/>
      <c r="AS730" s="159"/>
      <c r="AT730" s="159"/>
      <c r="AU730" s="159"/>
      <c r="AV730" s="159"/>
      <c r="AW730" s="159"/>
      <c r="AX730" s="159"/>
      <c r="AY730" s="159"/>
      <c r="AZ730" s="159"/>
      <c r="BA730" s="159"/>
      <c r="BB730" s="159"/>
      <c r="BC730" s="159"/>
      <c r="BD730" s="159"/>
      <c r="BE730" s="159"/>
      <c r="BF730" s="159"/>
      <c r="BG730" s="159"/>
      <c r="BH730" s="159"/>
      <c r="BI730" s="159"/>
      <c r="BJ730" s="159"/>
      <c r="BK730" s="159"/>
      <c r="BL730" s="159"/>
      <c r="BM730" s="159"/>
      <c r="BN730" s="159"/>
      <c r="BO730" s="159"/>
      <c r="BP730" s="159"/>
      <c r="BQ730" s="159"/>
      <c r="BR730" s="159"/>
      <c r="BS730" s="159"/>
      <c r="BT730" s="159"/>
      <c r="BU730" s="159"/>
      <c r="BV730" s="159"/>
      <c r="BW730" s="159"/>
      <c r="BX730" s="159"/>
      <c r="BY730" s="159"/>
      <c r="BZ730" s="159"/>
      <c r="CA730" s="159"/>
      <c r="CB730" s="159"/>
      <c r="CC730" s="159"/>
      <c r="CD730" s="159"/>
      <c r="CE730" s="159"/>
      <c r="CF730" s="159"/>
      <c r="CG730" s="159"/>
      <c r="CH730" s="159"/>
      <c r="CI730" s="159"/>
      <c r="CJ730" s="159"/>
      <c r="CK730" s="159"/>
      <c r="CL730" s="159"/>
      <c r="CM730" s="159"/>
      <c r="CN730" s="159"/>
      <c r="CO730" s="159"/>
      <c r="CP730" s="159"/>
      <c r="CQ730" s="159"/>
      <c r="CR730" s="159"/>
      <c r="CS730" s="159"/>
      <c r="CT730" s="159"/>
      <c r="CU730" s="159"/>
      <c r="CV730" s="159"/>
      <c r="CW730" s="159"/>
      <c r="CX730" s="159"/>
      <c r="CY730" s="159"/>
      <c r="CZ730" s="159"/>
      <c r="DA730" s="159"/>
      <c r="DB730" s="159"/>
      <c r="DC730" s="159"/>
      <c r="DD730" s="159"/>
      <c r="DE730" s="159"/>
      <c r="DF730" s="159"/>
      <c r="DG730" s="159"/>
      <c r="DH730" s="159"/>
      <c r="DI730" s="159"/>
      <c r="DJ730" s="159"/>
      <c r="DK730" s="159"/>
      <c r="DL730" s="159"/>
      <c r="DM730" s="159"/>
      <c r="DN730" s="159"/>
      <c r="DO730" s="159"/>
      <c r="DP730" s="159"/>
      <c r="DQ730" s="159"/>
      <c r="DR730" s="159"/>
      <c r="DS730" s="159"/>
      <c r="DT730" s="159"/>
      <c r="DU730" s="159"/>
      <c r="DV730" s="159"/>
      <c r="DW730" s="159"/>
      <c r="DX730" s="159"/>
      <c r="DY730" s="159"/>
      <c r="DZ730" s="159"/>
      <c r="EA730" s="159"/>
      <c r="EB730" s="159"/>
      <c r="EC730" s="159"/>
      <c r="ED730" s="159"/>
      <c r="EE730" s="159"/>
      <c r="EF730" s="159"/>
      <c r="EG730" s="159"/>
      <c r="EH730" s="159"/>
      <c r="EI730" s="159"/>
      <c r="EJ730" s="159"/>
      <c r="EK730" s="159"/>
      <c r="EL730" s="159"/>
      <c r="EM730" s="159"/>
      <c r="EN730" s="159"/>
      <c r="EO730" s="159"/>
      <c r="EP730" s="159"/>
      <c r="EQ730" s="159"/>
      <c r="ER730" s="159"/>
      <c r="ES730" s="159"/>
      <c r="ET730" s="159"/>
      <c r="EU730" s="159"/>
      <c r="EV730" s="159"/>
      <c r="EW730" s="159"/>
      <c r="EX730" s="159"/>
      <c r="EY730" s="159"/>
      <c r="EZ730" s="159"/>
      <c r="FA730" s="159"/>
      <c r="FB730" s="159"/>
      <c r="FC730" s="159"/>
      <c r="FD730" s="159"/>
      <c r="FE730" s="159"/>
      <c r="FF730" s="159"/>
      <c r="FG730" s="159"/>
      <c r="FH730" s="159"/>
      <c r="FI730" s="159"/>
      <c r="FJ730" s="159"/>
      <c r="FK730" s="159"/>
      <c r="FL730" s="159"/>
      <c r="FM730" s="159"/>
      <c r="FN730" s="159"/>
      <c r="FO730" s="159"/>
      <c r="FP730" s="159"/>
      <c r="FQ730" s="159"/>
      <c r="FR730" s="159"/>
      <c r="FS730" s="159"/>
      <c r="FT730" s="159"/>
      <c r="FU730" s="159"/>
      <c r="FV730" s="159"/>
      <c r="FW730" s="159"/>
      <c r="FX730" s="159"/>
      <c r="FY730" s="159"/>
      <c r="FZ730" s="159"/>
      <c r="GA730" s="159"/>
      <c r="GB730" s="159"/>
      <c r="GC730" s="159"/>
      <c r="GD730" s="159"/>
      <c r="GE730" s="159"/>
      <c r="GF730" s="159"/>
      <c r="GG730" s="159"/>
      <c r="GH730" s="159"/>
    </row>
    <row r="731" customFormat="false" ht="12.75" hidden="false" customHeight="false" outlineLevel="0" collapsed="false">
      <c r="A731" s="168"/>
      <c r="B731" s="149"/>
      <c r="C731" s="149"/>
      <c r="D731" s="149"/>
      <c r="E731" s="149"/>
      <c r="F731" s="149"/>
      <c r="G731" s="149"/>
      <c r="H731" s="148"/>
      <c r="I731" s="170"/>
      <c r="R731" s="148"/>
      <c r="S731" s="158"/>
      <c r="T731" s="159"/>
      <c r="U731" s="159"/>
      <c r="V731" s="159"/>
      <c r="W731" s="159"/>
      <c r="X731" s="159"/>
      <c r="Y731" s="159"/>
      <c r="Z731" s="159"/>
      <c r="AA731" s="159"/>
      <c r="AB731" s="159"/>
      <c r="AC731" s="159"/>
      <c r="AD731" s="159"/>
      <c r="AE731" s="159"/>
      <c r="AF731" s="159"/>
      <c r="AG731" s="159"/>
      <c r="AH731" s="159"/>
      <c r="AI731" s="159"/>
      <c r="AJ731" s="159"/>
      <c r="AK731" s="159"/>
      <c r="AL731" s="159"/>
      <c r="AM731" s="159"/>
      <c r="AN731" s="159"/>
      <c r="AO731" s="159"/>
      <c r="AP731" s="159"/>
      <c r="AQ731" s="159"/>
      <c r="AR731" s="159"/>
      <c r="AS731" s="159"/>
      <c r="AT731" s="159"/>
      <c r="AU731" s="159"/>
      <c r="AV731" s="159"/>
      <c r="AW731" s="159"/>
      <c r="AX731" s="159"/>
      <c r="AY731" s="159"/>
      <c r="AZ731" s="159"/>
      <c r="BA731" s="159"/>
      <c r="BB731" s="159"/>
      <c r="BC731" s="159"/>
      <c r="BD731" s="159"/>
      <c r="BE731" s="159"/>
      <c r="BF731" s="159"/>
      <c r="BG731" s="159"/>
      <c r="BH731" s="159"/>
      <c r="BI731" s="159"/>
      <c r="BJ731" s="159"/>
      <c r="BK731" s="159"/>
      <c r="BL731" s="159"/>
      <c r="BM731" s="159"/>
      <c r="BN731" s="159"/>
      <c r="BO731" s="159"/>
      <c r="BP731" s="159"/>
      <c r="BQ731" s="159"/>
      <c r="BR731" s="159"/>
      <c r="BS731" s="159"/>
      <c r="BT731" s="159"/>
      <c r="BU731" s="159"/>
      <c r="BV731" s="159"/>
      <c r="BW731" s="159"/>
      <c r="BX731" s="159"/>
      <c r="BY731" s="159"/>
      <c r="BZ731" s="159"/>
      <c r="CA731" s="159"/>
      <c r="CB731" s="159"/>
      <c r="CC731" s="159"/>
      <c r="CD731" s="159"/>
      <c r="CE731" s="159"/>
      <c r="CF731" s="159"/>
      <c r="CG731" s="159"/>
      <c r="CH731" s="159"/>
      <c r="CI731" s="159"/>
      <c r="CJ731" s="159"/>
      <c r="CK731" s="159"/>
      <c r="CL731" s="159"/>
      <c r="CM731" s="159"/>
      <c r="CN731" s="159"/>
      <c r="CO731" s="159"/>
      <c r="CP731" s="159"/>
      <c r="CQ731" s="159"/>
      <c r="CR731" s="159"/>
      <c r="CS731" s="159"/>
      <c r="CT731" s="159"/>
      <c r="CU731" s="159"/>
      <c r="CV731" s="159"/>
      <c r="CW731" s="159"/>
      <c r="CX731" s="159"/>
      <c r="CY731" s="159"/>
      <c r="CZ731" s="159"/>
      <c r="DA731" s="159"/>
      <c r="DB731" s="159"/>
      <c r="DC731" s="159"/>
      <c r="DD731" s="159"/>
      <c r="DE731" s="159"/>
      <c r="DF731" s="159"/>
      <c r="DG731" s="159"/>
      <c r="DH731" s="159"/>
      <c r="DI731" s="159"/>
      <c r="DJ731" s="159"/>
      <c r="DK731" s="159"/>
      <c r="DL731" s="159"/>
      <c r="DM731" s="159"/>
      <c r="DN731" s="159"/>
      <c r="DO731" s="159"/>
      <c r="DP731" s="159"/>
      <c r="DQ731" s="159"/>
      <c r="DR731" s="159"/>
      <c r="DS731" s="159"/>
      <c r="DT731" s="159"/>
      <c r="DU731" s="159"/>
      <c r="DV731" s="159"/>
      <c r="DW731" s="159"/>
      <c r="DX731" s="159"/>
      <c r="DY731" s="159"/>
      <c r="DZ731" s="159"/>
      <c r="EA731" s="159"/>
      <c r="EB731" s="159"/>
      <c r="EC731" s="159"/>
      <c r="ED731" s="159"/>
      <c r="EE731" s="159"/>
      <c r="EF731" s="159"/>
      <c r="EG731" s="159"/>
      <c r="EH731" s="159"/>
      <c r="EI731" s="159"/>
      <c r="EJ731" s="159"/>
      <c r="EK731" s="159"/>
      <c r="EL731" s="159"/>
      <c r="EM731" s="159"/>
      <c r="EN731" s="159"/>
      <c r="EO731" s="159"/>
      <c r="EP731" s="159"/>
      <c r="EQ731" s="159"/>
      <c r="ER731" s="159"/>
      <c r="ES731" s="159"/>
      <c r="ET731" s="159"/>
      <c r="EU731" s="159"/>
      <c r="EV731" s="159"/>
      <c r="EW731" s="159"/>
      <c r="EX731" s="159"/>
      <c r="EY731" s="159"/>
      <c r="EZ731" s="159"/>
      <c r="FA731" s="159"/>
      <c r="FB731" s="159"/>
      <c r="FC731" s="159"/>
      <c r="FD731" s="159"/>
      <c r="FE731" s="159"/>
      <c r="FF731" s="159"/>
      <c r="FG731" s="159"/>
      <c r="FH731" s="159"/>
      <c r="FI731" s="159"/>
      <c r="FJ731" s="159"/>
      <c r="FK731" s="159"/>
      <c r="FL731" s="159"/>
      <c r="FM731" s="159"/>
      <c r="FN731" s="159"/>
      <c r="FO731" s="159"/>
      <c r="FP731" s="159"/>
      <c r="FQ731" s="159"/>
      <c r="FR731" s="159"/>
      <c r="FS731" s="159"/>
      <c r="FT731" s="159"/>
      <c r="FU731" s="159"/>
      <c r="FV731" s="159"/>
      <c r="FW731" s="159"/>
      <c r="FX731" s="159"/>
      <c r="FY731" s="159"/>
      <c r="FZ731" s="159"/>
      <c r="GA731" s="159"/>
      <c r="GB731" s="159"/>
      <c r="GC731" s="159"/>
      <c r="GD731" s="159"/>
      <c r="GE731" s="159"/>
      <c r="GF731" s="159"/>
      <c r="GG731" s="159"/>
      <c r="GH731" s="159"/>
    </row>
    <row r="732" customFormat="false" ht="12.75" hidden="false" customHeight="false" outlineLevel="0" collapsed="false">
      <c r="A732" s="168"/>
      <c r="B732" s="149"/>
      <c r="C732" s="149"/>
      <c r="D732" s="149"/>
      <c r="E732" s="149"/>
      <c r="F732" s="149"/>
      <c r="G732" s="149"/>
      <c r="H732" s="148"/>
      <c r="I732" s="170"/>
      <c r="R732" s="148"/>
      <c r="S732" s="158"/>
      <c r="T732" s="159"/>
      <c r="U732" s="159"/>
      <c r="V732" s="159"/>
      <c r="W732" s="159"/>
      <c r="X732" s="159"/>
      <c r="Y732" s="159"/>
      <c r="Z732" s="159"/>
      <c r="AA732" s="159"/>
      <c r="AB732" s="159"/>
      <c r="AC732" s="159"/>
      <c r="AD732" s="159"/>
      <c r="AE732" s="159"/>
      <c r="AF732" s="159"/>
      <c r="AG732" s="159"/>
      <c r="AH732" s="159"/>
      <c r="AI732" s="159"/>
      <c r="AJ732" s="159"/>
      <c r="AK732" s="159"/>
      <c r="AL732" s="159"/>
      <c r="AM732" s="159"/>
      <c r="AN732" s="159"/>
      <c r="AO732" s="159"/>
      <c r="AP732" s="159"/>
      <c r="AQ732" s="159"/>
      <c r="AR732" s="159"/>
      <c r="AS732" s="159"/>
      <c r="AT732" s="159"/>
      <c r="AU732" s="159"/>
      <c r="AV732" s="159"/>
      <c r="AW732" s="159"/>
      <c r="AX732" s="159"/>
      <c r="AY732" s="159"/>
      <c r="AZ732" s="159"/>
      <c r="BA732" s="159"/>
      <c r="BB732" s="159"/>
      <c r="BC732" s="159"/>
      <c r="BD732" s="159"/>
      <c r="BE732" s="159"/>
      <c r="BF732" s="159"/>
      <c r="BG732" s="159"/>
      <c r="BH732" s="159"/>
      <c r="BI732" s="159"/>
      <c r="BJ732" s="159"/>
      <c r="BK732" s="159"/>
      <c r="BL732" s="159"/>
      <c r="BM732" s="159"/>
      <c r="BN732" s="159"/>
      <c r="BO732" s="159"/>
      <c r="BP732" s="159"/>
      <c r="BQ732" s="159"/>
      <c r="BR732" s="159"/>
      <c r="BS732" s="159"/>
      <c r="BT732" s="159"/>
      <c r="BU732" s="159"/>
      <c r="BV732" s="159"/>
      <c r="BW732" s="159"/>
      <c r="BX732" s="159"/>
      <c r="BY732" s="159"/>
      <c r="BZ732" s="159"/>
      <c r="CA732" s="159"/>
      <c r="CB732" s="159"/>
      <c r="CC732" s="159"/>
      <c r="CD732" s="159"/>
      <c r="CE732" s="159"/>
      <c r="CF732" s="159"/>
      <c r="CG732" s="159"/>
      <c r="CH732" s="159"/>
      <c r="CI732" s="159"/>
      <c r="CJ732" s="159"/>
      <c r="CK732" s="159"/>
      <c r="CL732" s="159"/>
      <c r="CM732" s="159"/>
      <c r="CN732" s="159"/>
      <c r="CO732" s="159"/>
      <c r="CP732" s="159"/>
      <c r="CQ732" s="159"/>
      <c r="CR732" s="159"/>
      <c r="CS732" s="159"/>
      <c r="CT732" s="159"/>
      <c r="CU732" s="159"/>
      <c r="CV732" s="159"/>
      <c r="CW732" s="159"/>
      <c r="CX732" s="159"/>
      <c r="CY732" s="159"/>
      <c r="CZ732" s="159"/>
      <c r="DA732" s="159"/>
      <c r="DB732" s="159"/>
      <c r="DC732" s="159"/>
      <c r="DD732" s="159"/>
      <c r="DE732" s="159"/>
      <c r="DF732" s="159"/>
      <c r="DG732" s="159"/>
      <c r="DH732" s="159"/>
      <c r="DI732" s="159"/>
      <c r="DJ732" s="159"/>
      <c r="DK732" s="159"/>
      <c r="DL732" s="159"/>
      <c r="DM732" s="159"/>
      <c r="DN732" s="159"/>
      <c r="DO732" s="159"/>
      <c r="DP732" s="159"/>
      <c r="DQ732" s="159"/>
      <c r="DR732" s="159"/>
      <c r="DS732" s="159"/>
      <c r="DT732" s="159"/>
      <c r="DU732" s="159"/>
      <c r="DV732" s="159"/>
      <c r="DW732" s="159"/>
      <c r="DX732" s="159"/>
      <c r="DY732" s="159"/>
      <c r="DZ732" s="159"/>
      <c r="EA732" s="159"/>
      <c r="EB732" s="159"/>
      <c r="EC732" s="159"/>
      <c r="ED732" s="159"/>
      <c r="EE732" s="159"/>
      <c r="EF732" s="159"/>
      <c r="EG732" s="159"/>
      <c r="EH732" s="159"/>
      <c r="EI732" s="159"/>
      <c r="EJ732" s="159"/>
      <c r="EK732" s="159"/>
      <c r="EL732" s="159"/>
      <c r="EM732" s="159"/>
      <c r="EN732" s="159"/>
      <c r="EO732" s="159"/>
      <c r="EP732" s="159"/>
      <c r="EQ732" s="159"/>
      <c r="ER732" s="159"/>
      <c r="ES732" s="159"/>
      <c r="ET732" s="159"/>
      <c r="EU732" s="159"/>
      <c r="EV732" s="159"/>
      <c r="EW732" s="159"/>
      <c r="EX732" s="159"/>
      <c r="EY732" s="159"/>
      <c r="EZ732" s="159"/>
      <c r="FA732" s="159"/>
      <c r="FB732" s="159"/>
      <c r="FC732" s="159"/>
      <c r="FD732" s="159"/>
      <c r="FE732" s="159"/>
      <c r="FF732" s="159"/>
      <c r="FG732" s="159"/>
      <c r="FH732" s="159"/>
      <c r="FI732" s="159"/>
      <c r="FJ732" s="159"/>
      <c r="FK732" s="159"/>
      <c r="FL732" s="159"/>
      <c r="FM732" s="159"/>
      <c r="FN732" s="159"/>
      <c r="FO732" s="159"/>
      <c r="FP732" s="159"/>
      <c r="FQ732" s="159"/>
      <c r="FR732" s="159"/>
      <c r="FS732" s="159"/>
      <c r="FT732" s="159"/>
      <c r="FU732" s="159"/>
      <c r="FV732" s="159"/>
      <c r="FW732" s="159"/>
      <c r="FX732" s="159"/>
      <c r="FY732" s="159"/>
      <c r="FZ732" s="159"/>
      <c r="GA732" s="159"/>
      <c r="GB732" s="159"/>
      <c r="GC732" s="159"/>
      <c r="GD732" s="159"/>
      <c r="GE732" s="159"/>
      <c r="GF732" s="159"/>
      <c r="GG732" s="159"/>
      <c r="GH732" s="159"/>
    </row>
    <row r="733" customFormat="false" ht="12.75" hidden="false" customHeight="false" outlineLevel="0" collapsed="false">
      <c r="A733" s="168"/>
      <c r="B733" s="149"/>
      <c r="C733" s="149"/>
      <c r="D733" s="149"/>
      <c r="E733" s="149"/>
      <c r="F733" s="149"/>
      <c r="G733" s="149"/>
      <c r="H733" s="148"/>
      <c r="I733" s="170"/>
      <c r="R733" s="148"/>
      <c r="S733" s="158"/>
      <c r="T733" s="159"/>
      <c r="U733" s="159"/>
      <c r="V733" s="159"/>
      <c r="W733" s="159"/>
      <c r="X733" s="159"/>
      <c r="Y733" s="159"/>
      <c r="Z733" s="159"/>
      <c r="AA733" s="159"/>
      <c r="AB733" s="159"/>
      <c r="AC733" s="159"/>
      <c r="AD733" s="159"/>
      <c r="AE733" s="159"/>
      <c r="AF733" s="159"/>
      <c r="AG733" s="159"/>
      <c r="AH733" s="159"/>
      <c r="AI733" s="159"/>
      <c r="AJ733" s="159"/>
      <c r="AK733" s="159"/>
      <c r="AL733" s="159"/>
      <c r="AM733" s="159"/>
      <c r="AN733" s="159"/>
      <c r="AO733" s="159"/>
      <c r="AP733" s="159"/>
      <c r="AQ733" s="159"/>
      <c r="AR733" s="159"/>
      <c r="AS733" s="159"/>
      <c r="AT733" s="159"/>
      <c r="AU733" s="159"/>
      <c r="AV733" s="159"/>
      <c r="AW733" s="159"/>
      <c r="AX733" s="159"/>
      <c r="AY733" s="159"/>
      <c r="AZ733" s="159"/>
      <c r="BA733" s="159"/>
      <c r="BB733" s="159"/>
      <c r="BC733" s="159"/>
      <c r="BD733" s="159"/>
      <c r="BE733" s="159"/>
      <c r="BF733" s="159"/>
      <c r="BG733" s="159"/>
      <c r="BH733" s="159"/>
      <c r="BI733" s="159"/>
      <c r="BJ733" s="159"/>
      <c r="BK733" s="159"/>
      <c r="BL733" s="159"/>
      <c r="BM733" s="159"/>
      <c r="BN733" s="159"/>
      <c r="BO733" s="159"/>
      <c r="BP733" s="159"/>
      <c r="BQ733" s="159"/>
      <c r="BR733" s="159"/>
      <c r="BS733" s="159"/>
      <c r="BT733" s="159"/>
      <c r="BU733" s="159"/>
      <c r="BV733" s="159"/>
      <c r="BW733" s="159"/>
      <c r="BX733" s="159"/>
      <c r="BY733" s="159"/>
      <c r="BZ733" s="159"/>
      <c r="CA733" s="159"/>
      <c r="CB733" s="159"/>
      <c r="CC733" s="159"/>
      <c r="CD733" s="159"/>
      <c r="CE733" s="159"/>
      <c r="CF733" s="159"/>
      <c r="CG733" s="159"/>
      <c r="CH733" s="159"/>
      <c r="CI733" s="159"/>
      <c r="CJ733" s="159"/>
      <c r="CK733" s="159"/>
      <c r="CL733" s="159"/>
      <c r="CM733" s="159"/>
      <c r="CN733" s="159"/>
      <c r="CO733" s="159"/>
      <c r="CP733" s="159"/>
      <c r="CQ733" s="159"/>
      <c r="CR733" s="159"/>
      <c r="CS733" s="159"/>
      <c r="CT733" s="159"/>
      <c r="CU733" s="159"/>
      <c r="CV733" s="159"/>
      <c r="CW733" s="159"/>
      <c r="CX733" s="159"/>
      <c r="CY733" s="159"/>
      <c r="CZ733" s="159"/>
      <c r="DA733" s="159"/>
      <c r="DB733" s="159"/>
      <c r="DC733" s="159"/>
      <c r="DD733" s="159"/>
      <c r="DE733" s="159"/>
      <c r="DF733" s="159"/>
      <c r="DG733" s="159"/>
      <c r="DH733" s="159"/>
      <c r="DI733" s="159"/>
      <c r="DJ733" s="159"/>
      <c r="DK733" s="159"/>
      <c r="DL733" s="159"/>
      <c r="DM733" s="159"/>
      <c r="DN733" s="159"/>
      <c r="DO733" s="159"/>
      <c r="DP733" s="159"/>
      <c r="DQ733" s="159"/>
      <c r="DR733" s="159"/>
      <c r="DS733" s="159"/>
      <c r="DT733" s="159"/>
      <c r="DU733" s="159"/>
      <c r="DV733" s="159"/>
      <c r="DW733" s="159"/>
      <c r="DX733" s="159"/>
      <c r="DY733" s="159"/>
      <c r="DZ733" s="159"/>
      <c r="EA733" s="159"/>
      <c r="EB733" s="159"/>
      <c r="EC733" s="159"/>
      <c r="ED733" s="159"/>
      <c r="EE733" s="159"/>
      <c r="EF733" s="159"/>
      <c r="EG733" s="159"/>
      <c r="EH733" s="159"/>
      <c r="EI733" s="159"/>
      <c r="EJ733" s="159"/>
      <c r="EK733" s="159"/>
      <c r="EL733" s="159"/>
      <c r="EM733" s="159"/>
      <c r="EN733" s="159"/>
      <c r="EO733" s="159"/>
      <c r="EP733" s="159"/>
      <c r="EQ733" s="159"/>
      <c r="ER733" s="159"/>
      <c r="ES733" s="159"/>
      <c r="ET733" s="159"/>
      <c r="EU733" s="159"/>
      <c r="EV733" s="159"/>
      <c r="EW733" s="159"/>
      <c r="EX733" s="159"/>
      <c r="EY733" s="159"/>
      <c r="EZ733" s="159"/>
      <c r="FA733" s="159"/>
      <c r="FB733" s="159"/>
      <c r="FC733" s="159"/>
      <c r="FD733" s="159"/>
      <c r="FE733" s="159"/>
      <c r="FF733" s="159"/>
      <c r="FG733" s="159"/>
      <c r="FH733" s="159"/>
      <c r="FI733" s="159"/>
      <c r="FJ733" s="159"/>
      <c r="FK733" s="159"/>
      <c r="FL733" s="159"/>
      <c r="FM733" s="159"/>
      <c r="FN733" s="159"/>
      <c r="FO733" s="159"/>
      <c r="FP733" s="159"/>
      <c r="FQ733" s="159"/>
      <c r="FR733" s="159"/>
      <c r="FS733" s="159"/>
      <c r="FT733" s="159"/>
      <c r="FU733" s="159"/>
      <c r="FV733" s="159"/>
      <c r="FW733" s="159"/>
      <c r="FX733" s="159"/>
      <c r="FY733" s="159"/>
      <c r="FZ733" s="159"/>
      <c r="GA733" s="159"/>
      <c r="GB733" s="159"/>
      <c r="GC733" s="159"/>
      <c r="GD733" s="159"/>
      <c r="GE733" s="159"/>
      <c r="GF733" s="159"/>
      <c r="GG733" s="159"/>
      <c r="GH733" s="159"/>
    </row>
    <row r="734" customFormat="false" ht="12.75" hidden="false" customHeight="false" outlineLevel="0" collapsed="false">
      <c r="A734" s="168"/>
      <c r="B734" s="149"/>
      <c r="C734" s="149"/>
      <c r="D734" s="149"/>
      <c r="E734" s="149"/>
      <c r="F734" s="149"/>
      <c r="G734" s="149"/>
      <c r="H734" s="148"/>
      <c r="I734" s="170"/>
      <c r="R734" s="148"/>
      <c r="S734" s="158"/>
      <c r="T734" s="159"/>
      <c r="U734" s="159"/>
      <c r="V734" s="159"/>
      <c r="W734" s="159"/>
      <c r="X734" s="159"/>
      <c r="Y734" s="159"/>
      <c r="Z734" s="159"/>
      <c r="AA734" s="159"/>
      <c r="AB734" s="159"/>
      <c r="AC734" s="159"/>
      <c r="AD734" s="159"/>
      <c r="AE734" s="159"/>
      <c r="AF734" s="159"/>
      <c r="AG734" s="159"/>
      <c r="AH734" s="159"/>
      <c r="AI734" s="159"/>
      <c r="AJ734" s="159"/>
      <c r="AK734" s="159"/>
      <c r="AL734" s="159"/>
      <c r="AM734" s="159"/>
      <c r="AN734" s="159"/>
      <c r="AO734" s="159"/>
      <c r="AP734" s="159"/>
      <c r="AQ734" s="159"/>
      <c r="AR734" s="159"/>
      <c r="AS734" s="159"/>
      <c r="AT734" s="159"/>
      <c r="AU734" s="159"/>
      <c r="AV734" s="159"/>
      <c r="AW734" s="159"/>
      <c r="AX734" s="159"/>
      <c r="AY734" s="159"/>
      <c r="AZ734" s="159"/>
      <c r="BA734" s="159"/>
      <c r="BB734" s="159"/>
      <c r="BC734" s="159"/>
      <c r="BD734" s="159"/>
      <c r="BE734" s="159"/>
      <c r="BF734" s="159"/>
      <c r="BG734" s="159"/>
      <c r="BH734" s="159"/>
      <c r="BI734" s="159"/>
      <c r="BJ734" s="159"/>
      <c r="BK734" s="159"/>
      <c r="BL734" s="159"/>
      <c r="BM734" s="159"/>
      <c r="BN734" s="159"/>
      <c r="BO734" s="159"/>
      <c r="BP734" s="159"/>
      <c r="BQ734" s="159"/>
      <c r="BR734" s="159"/>
      <c r="BS734" s="159"/>
      <c r="BT734" s="159"/>
      <c r="BU734" s="159"/>
      <c r="BV734" s="159"/>
      <c r="BW734" s="159"/>
      <c r="BX734" s="159"/>
      <c r="BY734" s="159"/>
      <c r="BZ734" s="159"/>
      <c r="CA734" s="159"/>
      <c r="CB734" s="159"/>
      <c r="CC734" s="159"/>
      <c r="CD734" s="159"/>
      <c r="CE734" s="159"/>
      <c r="CF734" s="159"/>
      <c r="CG734" s="159"/>
      <c r="CH734" s="159"/>
      <c r="CI734" s="159"/>
      <c r="CJ734" s="159"/>
      <c r="CK734" s="159"/>
      <c r="CL734" s="159"/>
      <c r="CM734" s="159"/>
      <c r="CN734" s="159"/>
      <c r="CO734" s="159"/>
      <c r="CP734" s="159"/>
      <c r="CQ734" s="159"/>
      <c r="CR734" s="159"/>
      <c r="CS734" s="159"/>
      <c r="CT734" s="159"/>
      <c r="CU734" s="159"/>
      <c r="CV734" s="159"/>
      <c r="CW734" s="159"/>
      <c r="CX734" s="159"/>
      <c r="CY734" s="159"/>
      <c r="CZ734" s="159"/>
      <c r="DA734" s="159"/>
      <c r="DB734" s="159"/>
      <c r="DC734" s="159"/>
      <c r="DD734" s="159"/>
      <c r="DE734" s="159"/>
      <c r="DF734" s="159"/>
      <c r="DG734" s="159"/>
      <c r="DH734" s="159"/>
      <c r="DI734" s="159"/>
      <c r="DJ734" s="159"/>
      <c r="DK734" s="159"/>
      <c r="DL734" s="159"/>
      <c r="DM734" s="159"/>
      <c r="DN734" s="159"/>
      <c r="DO734" s="159"/>
      <c r="DP734" s="159"/>
      <c r="DQ734" s="159"/>
      <c r="DR734" s="159"/>
      <c r="DS734" s="159"/>
      <c r="DT734" s="159"/>
      <c r="DU734" s="159"/>
      <c r="DV734" s="159"/>
      <c r="DW734" s="159"/>
      <c r="DX734" s="159"/>
      <c r="DY734" s="159"/>
      <c r="DZ734" s="159"/>
      <c r="EA734" s="159"/>
      <c r="EB734" s="159"/>
      <c r="EC734" s="159"/>
      <c r="ED734" s="159"/>
      <c r="EE734" s="159"/>
      <c r="EF734" s="159"/>
      <c r="EG734" s="159"/>
      <c r="EH734" s="159"/>
      <c r="EI734" s="159"/>
      <c r="EJ734" s="159"/>
      <c r="EK734" s="159"/>
      <c r="EL734" s="159"/>
      <c r="EM734" s="159"/>
      <c r="EN734" s="159"/>
      <c r="EO734" s="159"/>
      <c r="EP734" s="159"/>
      <c r="EQ734" s="159"/>
      <c r="ER734" s="159"/>
      <c r="ES734" s="159"/>
      <c r="ET734" s="159"/>
      <c r="EU734" s="159"/>
      <c r="EV734" s="159"/>
      <c r="EW734" s="159"/>
      <c r="EX734" s="159"/>
      <c r="EY734" s="159"/>
      <c r="EZ734" s="159"/>
      <c r="FA734" s="159"/>
      <c r="FB734" s="159"/>
      <c r="FC734" s="159"/>
      <c r="FD734" s="159"/>
      <c r="FE734" s="159"/>
      <c r="FF734" s="159"/>
      <c r="FG734" s="159"/>
      <c r="FH734" s="159"/>
      <c r="FI734" s="159"/>
      <c r="FJ734" s="159"/>
      <c r="FK734" s="159"/>
      <c r="FL734" s="159"/>
      <c r="FM734" s="159"/>
      <c r="FN734" s="159"/>
      <c r="FO734" s="159"/>
      <c r="FP734" s="159"/>
      <c r="FQ734" s="159"/>
      <c r="FR734" s="159"/>
      <c r="FS734" s="159"/>
      <c r="FT734" s="159"/>
      <c r="FU734" s="159"/>
      <c r="FV734" s="159"/>
      <c r="FW734" s="159"/>
      <c r="FX734" s="159"/>
      <c r="FY734" s="159"/>
      <c r="FZ734" s="159"/>
      <c r="GA734" s="159"/>
      <c r="GB734" s="159"/>
      <c r="GC734" s="159"/>
      <c r="GD734" s="159"/>
      <c r="GE734" s="159"/>
      <c r="GF734" s="159"/>
      <c r="GG734" s="159"/>
      <c r="GH734" s="159"/>
    </row>
    <row r="735" customFormat="false" ht="12.75" hidden="false" customHeight="false" outlineLevel="0" collapsed="false">
      <c r="A735" s="168"/>
      <c r="B735" s="149"/>
      <c r="C735" s="149"/>
      <c r="D735" s="149"/>
      <c r="E735" s="149"/>
      <c r="F735" s="149"/>
      <c r="G735" s="149"/>
      <c r="H735" s="148"/>
      <c r="I735" s="170"/>
      <c r="R735" s="148"/>
      <c r="S735" s="158"/>
      <c r="T735" s="159"/>
      <c r="U735" s="159"/>
      <c r="V735" s="159"/>
      <c r="W735" s="159"/>
      <c r="X735" s="159"/>
      <c r="Y735" s="159"/>
      <c r="Z735" s="159"/>
      <c r="AA735" s="159"/>
      <c r="AB735" s="159"/>
      <c r="AC735" s="159"/>
      <c r="AD735" s="159"/>
      <c r="AE735" s="159"/>
      <c r="AF735" s="159"/>
      <c r="AG735" s="159"/>
      <c r="AH735" s="159"/>
      <c r="AI735" s="159"/>
      <c r="AJ735" s="159"/>
      <c r="AK735" s="159"/>
      <c r="AL735" s="159"/>
      <c r="AM735" s="159"/>
      <c r="AN735" s="159"/>
      <c r="AO735" s="159"/>
      <c r="AP735" s="159"/>
      <c r="AQ735" s="159"/>
      <c r="AR735" s="159"/>
      <c r="AS735" s="159"/>
      <c r="AT735" s="159"/>
      <c r="AU735" s="159"/>
      <c r="AV735" s="159"/>
      <c r="AW735" s="159"/>
      <c r="AX735" s="159"/>
      <c r="AY735" s="159"/>
      <c r="AZ735" s="159"/>
      <c r="BA735" s="159"/>
      <c r="BB735" s="159"/>
      <c r="BC735" s="159"/>
      <c r="BD735" s="159"/>
      <c r="BE735" s="159"/>
      <c r="BF735" s="159"/>
      <c r="BG735" s="159"/>
      <c r="BH735" s="159"/>
      <c r="BI735" s="159"/>
      <c r="BJ735" s="159"/>
      <c r="BK735" s="159"/>
      <c r="BL735" s="159"/>
      <c r="BM735" s="159"/>
      <c r="BN735" s="159"/>
      <c r="BO735" s="159"/>
      <c r="BP735" s="159"/>
      <c r="BQ735" s="159"/>
      <c r="BR735" s="159"/>
      <c r="BS735" s="159"/>
      <c r="BT735" s="159"/>
      <c r="BU735" s="159"/>
      <c r="BV735" s="159"/>
      <c r="BW735" s="159"/>
      <c r="BX735" s="159"/>
      <c r="BY735" s="159"/>
      <c r="BZ735" s="159"/>
      <c r="CA735" s="159"/>
      <c r="CB735" s="159"/>
      <c r="CC735" s="159"/>
      <c r="CD735" s="159"/>
      <c r="CE735" s="159"/>
      <c r="CF735" s="159"/>
      <c r="CG735" s="159"/>
      <c r="CH735" s="159"/>
      <c r="CI735" s="159"/>
      <c r="CJ735" s="159"/>
      <c r="CK735" s="159"/>
      <c r="CL735" s="159"/>
      <c r="CM735" s="159"/>
      <c r="CN735" s="159"/>
      <c r="CO735" s="159"/>
      <c r="CP735" s="159"/>
      <c r="CQ735" s="159"/>
      <c r="CR735" s="159"/>
      <c r="CS735" s="159"/>
      <c r="CT735" s="159"/>
      <c r="CU735" s="159"/>
      <c r="CV735" s="159"/>
      <c r="CW735" s="159"/>
      <c r="CX735" s="159"/>
      <c r="CY735" s="159"/>
      <c r="CZ735" s="159"/>
      <c r="DA735" s="159"/>
      <c r="DB735" s="159"/>
      <c r="DC735" s="159"/>
      <c r="DD735" s="159"/>
      <c r="DE735" s="159"/>
      <c r="DF735" s="159"/>
      <c r="DG735" s="159"/>
      <c r="DH735" s="159"/>
      <c r="DI735" s="159"/>
      <c r="DJ735" s="159"/>
      <c r="DK735" s="159"/>
      <c r="DL735" s="159"/>
      <c r="DM735" s="159"/>
      <c r="DN735" s="159"/>
      <c r="DO735" s="159"/>
      <c r="DP735" s="159"/>
      <c r="DQ735" s="159"/>
      <c r="DR735" s="159"/>
      <c r="DS735" s="159"/>
      <c r="DT735" s="159"/>
      <c r="DU735" s="159"/>
      <c r="DV735" s="159"/>
      <c r="DW735" s="159"/>
      <c r="DX735" s="159"/>
      <c r="DY735" s="159"/>
      <c r="DZ735" s="159"/>
      <c r="EA735" s="159"/>
      <c r="EB735" s="159"/>
      <c r="EC735" s="159"/>
      <c r="ED735" s="159"/>
      <c r="EE735" s="159"/>
      <c r="EF735" s="159"/>
      <c r="EG735" s="159"/>
      <c r="EH735" s="159"/>
      <c r="EI735" s="159"/>
      <c r="EJ735" s="159"/>
      <c r="EK735" s="159"/>
      <c r="EL735" s="159"/>
      <c r="EM735" s="159"/>
      <c r="EN735" s="159"/>
      <c r="EO735" s="159"/>
      <c r="EP735" s="159"/>
      <c r="EQ735" s="159"/>
      <c r="ER735" s="159"/>
      <c r="ES735" s="159"/>
      <c r="ET735" s="159"/>
      <c r="EU735" s="159"/>
      <c r="EV735" s="159"/>
      <c r="EW735" s="159"/>
      <c r="EX735" s="159"/>
      <c r="EY735" s="159"/>
      <c r="EZ735" s="159"/>
      <c r="FA735" s="159"/>
      <c r="FB735" s="159"/>
      <c r="FC735" s="159"/>
      <c r="FD735" s="159"/>
      <c r="FE735" s="159"/>
      <c r="FF735" s="159"/>
      <c r="FG735" s="159"/>
      <c r="FH735" s="159"/>
      <c r="FI735" s="159"/>
      <c r="FJ735" s="159"/>
      <c r="FK735" s="159"/>
      <c r="FL735" s="159"/>
      <c r="FM735" s="159"/>
      <c r="FN735" s="159"/>
      <c r="FO735" s="159"/>
      <c r="FP735" s="159"/>
      <c r="FQ735" s="159"/>
      <c r="FR735" s="159"/>
      <c r="FS735" s="159"/>
      <c r="FT735" s="159"/>
      <c r="FU735" s="159"/>
      <c r="FV735" s="159"/>
      <c r="FW735" s="159"/>
      <c r="FX735" s="159"/>
      <c r="FY735" s="159"/>
      <c r="FZ735" s="159"/>
      <c r="GA735" s="159"/>
      <c r="GB735" s="159"/>
      <c r="GC735" s="159"/>
      <c r="GD735" s="159"/>
      <c r="GE735" s="159"/>
      <c r="GF735" s="159"/>
      <c r="GG735" s="159"/>
      <c r="GH735" s="159"/>
    </row>
    <row r="736" customFormat="false" ht="12.75" hidden="false" customHeight="false" outlineLevel="0" collapsed="false">
      <c r="A736" s="168"/>
      <c r="B736" s="149"/>
      <c r="C736" s="149"/>
      <c r="D736" s="149"/>
      <c r="E736" s="149"/>
      <c r="F736" s="149"/>
      <c r="G736" s="149"/>
      <c r="H736" s="148"/>
      <c r="I736" s="170"/>
      <c r="R736" s="148"/>
      <c r="S736" s="158"/>
      <c r="T736" s="159"/>
      <c r="U736" s="159"/>
      <c r="V736" s="159"/>
      <c r="W736" s="159"/>
      <c r="X736" s="159"/>
      <c r="Y736" s="159"/>
      <c r="Z736" s="159"/>
      <c r="AA736" s="159"/>
      <c r="AB736" s="159"/>
      <c r="AC736" s="159"/>
      <c r="AD736" s="159"/>
      <c r="AE736" s="159"/>
      <c r="AF736" s="159"/>
      <c r="AG736" s="159"/>
      <c r="AH736" s="159"/>
      <c r="AI736" s="159"/>
      <c r="AJ736" s="159"/>
      <c r="AK736" s="159"/>
      <c r="AL736" s="159"/>
      <c r="AM736" s="159"/>
      <c r="AN736" s="159"/>
      <c r="AO736" s="159"/>
      <c r="AP736" s="159"/>
      <c r="AQ736" s="159"/>
      <c r="AR736" s="159"/>
      <c r="AS736" s="159"/>
      <c r="AT736" s="159"/>
      <c r="AU736" s="159"/>
      <c r="AV736" s="159"/>
      <c r="AW736" s="159"/>
      <c r="AX736" s="159"/>
      <c r="AY736" s="159"/>
      <c r="AZ736" s="159"/>
      <c r="BA736" s="159"/>
      <c r="BB736" s="159"/>
      <c r="BC736" s="159"/>
      <c r="BD736" s="159"/>
      <c r="BE736" s="159"/>
      <c r="BF736" s="159"/>
      <c r="BG736" s="159"/>
      <c r="BH736" s="159"/>
      <c r="BI736" s="159"/>
      <c r="BJ736" s="159"/>
      <c r="BK736" s="159"/>
      <c r="BL736" s="159"/>
      <c r="BM736" s="159"/>
      <c r="BN736" s="159"/>
      <c r="BO736" s="159"/>
      <c r="BP736" s="159"/>
      <c r="BQ736" s="159"/>
      <c r="BR736" s="159"/>
      <c r="BS736" s="159"/>
      <c r="BT736" s="159"/>
      <c r="BU736" s="159"/>
      <c r="BV736" s="159"/>
      <c r="BW736" s="159"/>
      <c r="BX736" s="159"/>
      <c r="BY736" s="159"/>
      <c r="BZ736" s="159"/>
      <c r="CA736" s="159"/>
      <c r="CB736" s="159"/>
      <c r="CC736" s="159"/>
      <c r="CD736" s="159"/>
      <c r="CE736" s="159"/>
      <c r="CF736" s="159"/>
      <c r="CG736" s="159"/>
      <c r="CH736" s="159"/>
      <c r="CI736" s="159"/>
      <c r="CJ736" s="159"/>
      <c r="CK736" s="159"/>
      <c r="CL736" s="159"/>
      <c r="CM736" s="159"/>
      <c r="CN736" s="159"/>
      <c r="CO736" s="159"/>
      <c r="CP736" s="159"/>
      <c r="CQ736" s="159"/>
      <c r="CR736" s="159"/>
      <c r="CS736" s="159"/>
      <c r="CT736" s="159"/>
      <c r="CU736" s="159"/>
      <c r="CV736" s="159"/>
      <c r="CW736" s="159"/>
      <c r="CX736" s="159"/>
      <c r="CY736" s="159"/>
      <c r="CZ736" s="159"/>
      <c r="DA736" s="159"/>
      <c r="DB736" s="159"/>
      <c r="DC736" s="159"/>
      <c r="DD736" s="159"/>
      <c r="DE736" s="159"/>
      <c r="DF736" s="159"/>
      <c r="DG736" s="159"/>
      <c r="DH736" s="159"/>
      <c r="DI736" s="159"/>
      <c r="DJ736" s="159"/>
      <c r="DK736" s="159"/>
      <c r="DL736" s="159"/>
      <c r="DM736" s="159"/>
      <c r="DN736" s="159"/>
      <c r="DO736" s="159"/>
      <c r="DP736" s="159"/>
      <c r="DQ736" s="159"/>
      <c r="DR736" s="159"/>
      <c r="DS736" s="159"/>
      <c r="DT736" s="159"/>
      <c r="DU736" s="159"/>
      <c r="DV736" s="159"/>
      <c r="DW736" s="159"/>
      <c r="DX736" s="159"/>
      <c r="DY736" s="159"/>
      <c r="DZ736" s="159"/>
      <c r="EA736" s="159"/>
      <c r="EB736" s="159"/>
      <c r="EC736" s="159"/>
      <c r="ED736" s="159"/>
      <c r="EE736" s="159"/>
      <c r="EF736" s="159"/>
      <c r="EG736" s="159"/>
      <c r="EH736" s="159"/>
      <c r="EI736" s="159"/>
      <c r="EJ736" s="159"/>
      <c r="EK736" s="159"/>
      <c r="EL736" s="159"/>
      <c r="EM736" s="159"/>
      <c r="EN736" s="159"/>
      <c r="EO736" s="159"/>
      <c r="EP736" s="159"/>
      <c r="EQ736" s="159"/>
      <c r="ER736" s="159"/>
      <c r="ES736" s="159"/>
      <c r="ET736" s="159"/>
      <c r="EU736" s="159"/>
      <c r="EV736" s="159"/>
      <c r="EW736" s="159"/>
      <c r="EX736" s="159"/>
      <c r="EY736" s="159"/>
      <c r="EZ736" s="159"/>
      <c r="FA736" s="159"/>
      <c r="FB736" s="159"/>
      <c r="FC736" s="159"/>
      <c r="FD736" s="159"/>
      <c r="FE736" s="159"/>
      <c r="FF736" s="159"/>
      <c r="FG736" s="159"/>
      <c r="FH736" s="159"/>
      <c r="FI736" s="159"/>
      <c r="FJ736" s="159"/>
      <c r="FK736" s="159"/>
      <c r="FL736" s="159"/>
      <c r="FM736" s="159"/>
      <c r="FN736" s="159"/>
      <c r="FO736" s="159"/>
      <c r="FP736" s="159"/>
      <c r="FQ736" s="159"/>
      <c r="FR736" s="159"/>
      <c r="FS736" s="159"/>
      <c r="FT736" s="159"/>
      <c r="FU736" s="159"/>
      <c r="FV736" s="159"/>
      <c r="FW736" s="159"/>
      <c r="FX736" s="159"/>
      <c r="FY736" s="159"/>
      <c r="FZ736" s="159"/>
      <c r="GA736" s="159"/>
      <c r="GB736" s="159"/>
      <c r="GC736" s="159"/>
      <c r="GD736" s="159"/>
      <c r="GE736" s="159"/>
      <c r="GF736" s="159"/>
      <c r="GG736" s="159"/>
      <c r="GH736" s="159"/>
    </row>
    <row r="737" customFormat="false" ht="12.75" hidden="false" customHeight="false" outlineLevel="0" collapsed="false">
      <c r="A737" s="168"/>
      <c r="B737" s="149"/>
      <c r="C737" s="149"/>
      <c r="D737" s="149"/>
      <c r="E737" s="149"/>
      <c r="F737" s="149"/>
      <c r="G737" s="149"/>
      <c r="H737" s="148"/>
      <c r="I737" s="170"/>
      <c r="R737" s="148"/>
      <c r="S737" s="158"/>
      <c r="T737" s="159"/>
      <c r="U737" s="159"/>
      <c r="V737" s="159"/>
      <c r="W737" s="159"/>
      <c r="X737" s="159"/>
      <c r="Y737" s="159"/>
      <c r="Z737" s="159"/>
      <c r="AA737" s="159"/>
      <c r="AB737" s="159"/>
      <c r="AC737" s="159"/>
      <c r="AD737" s="159"/>
      <c r="AE737" s="159"/>
      <c r="AF737" s="159"/>
      <c r="AG737" s="159"/>
      <c r="AH737" s="159"/>
      <c r="AI737" s="159"/>
      <c r="AJ737" s="159"/>
      <c r="AK737" s="159"/>
      <c r="AL737" s="159"/>
      <c r="AM737" s="159"/>
      <c r="AN737" s="159"/>
      <c r="AO737" s="159"/>
      <c r="AP737" s="159"/>
      <c r="AQ737" s="159"/>
      <c r="AR737" s="159"/>
      <c r="AS737" s="159"/>
      <c r="AT737" s="159"/>
      <c r="AU737" s="159"/>
      <c r="AV737" s="159"/>
      <c r="AW737" s="159"/>
      <c r="AX737" s="159"/>
      <c r="AY737" s="159"/>
      <c r="AZ737" s="159"/>
      <c r="BA737" s="159"/>
      <c r="BB737" s="159"/>
      <c r="BC737" s="159"/>
      <c r="BD737" s="159"/>
      <c r="BE737" s="159"/>
      <c r="BF737" s="159"/>
      <c r="BG737" s="159"/>
      <c r="BH737" s="159"/>
      <c r="BI737" s="159"/>
      <c r="BJ737" s="159"/>
      <c r="BK737" s="159"/>
      <c r="BL737" s="159"/>
      <c r="BM737" s="159"/>
      <c r="BN737" s="159"/>
      <c r="BO737" s="159"/>
      <c r="BP737" s="159"/>
      <c r="BQ737" s="159"/>
      <c r="BR737" s="159"/>
      <c r="BS737" s="159"/>
      <c r="BT737" s="159"/>
      <c r="BU737" s="159"/>
      <c r="BV737" s="159"/>
      <c r="BW737" s="159"/>
      <c r="BX737" s="159"/>
      <c r="BY737" s="159"/>
      <c r="BZ737" s="159"/>
      <c r="CA737" s="159"/>
      <c r="CB737" s="159"/>
      <c r="CC737" s="159"/>
      <c r="CD737" s="159"/>
      <c r="CE737" s="159"/>
      <c r="CF737" s="159"/>
      <c r="CG737" s="159"/>
      <c r="CH737" s="159"/>
      <c r="CI737" s="159"/>
      <c r="CJ737" s="159"/>
      <c r="CK737" s="159"/>
      <c r="CL737" s="159"/>
      <c r="CM737" s="159"/>
      <c r="CN737" s="159"/>
      <c r="CO737" s="159"/>
      <c r="CP737" s="159"/>
      <c r="CQ737" s="159"/>
      <c r="CR737" s="159"/>
      <c r="CS737" s="159"/>
      <c r="CT737" s="159"/>
      <c r="CU737" s="159"/>
      <c r="CV737" s="159"/>
      <c r="CW737" s="159"/>
      <c r="CX737" s="159"/>
      <c r="CY737" s="159"/>
      <c r="CZ737" s="159"/>
      <c r="DA737" s="159"/>
      <c r="DB737" s="159"/>
      <c r="DC737" s="159"/>
      <c r="DD737" s="159"/>
      <c r="DE737" s="159"/>
      <c r="DF737" s="159"/>
      <c r="DG737" s="159"/>
      <c r="DH737" s="159"/>
      <c r="DI737" s="159"/>
      <c r="DJ737" s="159"/>
      <c r="DK737" s="159"/>
      <c r="DL737" s="159"/>
      <c r="DM737" s="159"/>
      <c r="DN737" s="159"/>
      <c r="DO737" s="159"/>
      <c r="DP737" s="159"/>
      <c r="DQ737" s="159"/>
      <c r="DR737" s="159"/>
      <c r="DS737" s="159"/>
      <c r="DT737" s="159"/>
      <c r="DU737" s="159"/>
      <c r="DV737" s="159"/>
      <c r="DW737" s="159"/>
      <c r="DX737" s="159"/>
      <c r="DY737" s="159"/>
      <c r="DZ737" s="159"/>
      <c r="EA737" s="159"/>
      <c r="EB737" s="159"/>
      <c r="EC737" s="159"/>
      <c r="ED737" s="159"/>
      <c r="EE737" s="159"/>
      <c r="EF737" s="159"/>
      <c r="EG737" s="159"/>
      <c r="EH737" s="159"/>
      <c r="EI737" s="159"/>
      <c r="EJ737" s="159"/>
      <c r="EK737" s="159"/>
      <c r="EL737" s="159"/>
      <c r="EM737" s="159"/>
      <c r="EN737" s="159"/>
      <c r="EO737" s="159"/>
      <c r="EP737" s="159"/>
      <c r="EQ737" s="159"/>
      <c r="ER737" s="159"/>
      <c r="ES737" s="159"/>
      <c r="ET737" s="159"/>
      <c r="EU737" s="159"/>
      <c r="EV737" s="159"/>
      <c r="EW737" s="159"/>
      <c r="EX737" s="159"/>
      <c r="EY737" s="159"/>
      <c r="EZ737" s="159"/>
      <c r="FA737" s="159"/>
      <c r="FB737" s="159"/>
      <c r="FC737" s="159"/>
      <c r="FD737" s="159"/>
      <c r="FE737" s="159"/>
      <c r="FF737" s="159"/>
      <c r="FG737" s="159"/>
      <c r="FH737" s="159"/>
      <c r="FI737" s="159"/>
      <c r="FJ737" s="159"/>
      <c r="FK737" s="159"/>
      <c r="FL737" s="159"/>
      <c r="FM737" s="159"/>
      <c r="FN737" s="159"/>
      <c r="FO737" s="159"/>
      <c r="FP737" s="159"/>
      <c r="FQ737" s="159"/>
      <c r="FR737" s="159"/>
      <c r="FS737" s="159"/>
      <c r="FT737" s="159"/>
      <c r="FU737" s="159"/>
      <c r="FV737" s="159"/>
      <c r="FW737" s="159"/>
      <c r="FX737" s="159"/>
      <c r="FY737" s="159"/>
      <c r="FZ737" s="159"/>
      <c r="GA737" s="159"/>
      <c r="GB737" s="159"/>
      <c r="GC737" s="159"/>
      <c r="GD737" s="159"/>
      <c r="GE737" s="159"/>
      <c r="GF737" s="159"/>
      <c r="GG737" s="159"/>
      <c r="GH737" s="159"/>
    </row>
    <row r="738" customFormat="false" ht="12.75" hidden="false" customHeight="false" outlineLevel="0" collapsed="false">
      <c r="A738" s="168"/>
      <c r="B738" s="149"/>
      <c r="C738" s="149"/>
      <c r="D738" s="149"/>
      <c r="E738" s="149"/>
      <c r="F738" s="149"/>
      <c r="G738" s="149"/>
      <c r="H738" s="148"/>
      <c r="I738" s="170"/>
      <c r="R738" s="148"/>
      <c r="S738" s="158"/>
      <c r="T738" s="159"/>
      <c r="U738" s="159"/>
      <c r="V738" s="159"/>
      <c r="W738" s="159"/>
      <c r="X738" s="159"/>
      <c r="Y738" s="159"/>
      <c r="Z738" s="159"/>
      <c r="AA738" s="159"/>
      <c r="AB738" s="159"/>
      <c r="AC738" s="159"/>
      <c r="AD738" s="159"/>
      <c r="AE738" s="159"/>
      <c r="AF738" s="159"/>
      <c r="AG738" s="159"/>
      <c r="AH738" s="159"/>
      <c r="AI738" s="159"/>
      <c r="AJ738" s="159"/>
      <c r="AK738" s="159"/>
      <c r="AL738" s="159"/>
      <c r="AM738" s="159"/>
      <c r="AN738" s="159"/>
      <c r="AO738" s="159"/>
      <c r="AP738" s="159"/>
      <c r="AQ738" s="159"/>
      <c r="AR738" s="159"/>
      <c r="AS738" s="159"/>
      <c r="AT738" s="159"/>
      <c r="AU738" s="159"/>
      <c r="AV738" s="159"/>
      <c r="AW738" s="159"/>
      <c r="AX738" s="159"/>
      <c r="AY738" s="159"/>
      <c r="AZ738" s="159"/>
      <c r="BA738" s="159"/>
      <c r="BB738" s="159"/>
      <c r="BC738" s="159"/>
      <c r="BD738" s="159"/>
      <c r="BE738" s="159"/>
      <c r="BF738" s="159"/>
      <c r="BG738" s="159"/>
      <c r="BH738" s="159"/>
      <c r="BI738" s="159"/>
      <c r="BJ738" s="159"/>
      <c r="BK738" s="159"/>
      <c r="BL738" s="159"/>
      <c r="BM738" s="159"/>
      <c r="BN738" s="159"/>
      <c r="BO738" s="159"/>
      <c r="BP738" s="159"/>
      <c r="BQ738" s="159"/>
      <c r="BR738" s="159"/>
      <c r="BS738" s="159"/>
      <c r="BT738" s="159"/>
      <c r="BU738" s="159"/>
      <c r="BV738" s="159"/>
      <c r="BW738" s="159"/>
      <c r="BX738" s="159"/>
      <c r="BY738" s="159"/>
      <c r="BZ738" s="159"/>
      <c r="CA738" s="159"/>
      <c r="CB738" s="159"/>
      <c r="CC738" s="159"/>
      <c r="CD738" s="159"/>
      <c r="CE738" s="159"/>
      <c r="CF738" s="159"/>
      <c r="CG738" s="159"/>
      <c r="CH738" s="159"/>
      <c r="CI738" s="159"/>
      <c r="CJ738" s="159"/>
      <c r="CK738" s="159"/>
      <c r="CL738" s="159"/>
      <c r="CM738" s="159"/>
      <c r="CN738" s="159"/>
      <c r="CO738" s="159"/>
      <c r="CP738" s="159"/>
      <c r="CQ738" s="159"/>
      <c r="CR738" s="159"/>
      <c r="CS738" s="159"/>
      <c r="CT738" s="159"/>
      <c r="CU738" s="159"/>
      <c r="CV738" s="159"/>
      <c r="CW738" s="159"/>
      <c r="CX738" s="159"/>
      <c r="CY738" s="159"/>
      <c r="CZ738" s="159"/>
      <c r="DA738" s="159"/>
      <c r="DB738" s="159"/>
      <c r="DC738" s="159"/>
      <c r="DD738" s="159"/>
      <c r="DE738" s="159"/>
      <c r="DF738" s="159"/>
      <c r="DG738" s="159"/>
      <c r="DH738" s="159"/>
      <c r="DI738" s="159"/>
      <c r="DJ738" s="159"/>
      <c r="DK738" s="159"/>
      <c r="DL738" s="159"/>
      <c r="DM738" s="159"/>
      <c r="DN738" s="159"/>
      <c r="DO738" s="159"/>
      <c r="DP738" s="159"/>
      <c r="DQ738" s="159"/>
      <c r="DR738" s="159"/>
      <c r="DS738" s="159"/>
      <c r="DT738" s="159"/>
      <c r="DU738" s="159"/>
      <c r="DV738" s="159"/>
      <c r="DW738" s="159"/>
      <c r="DX738" s="159"/>
      <c r="DY738" s="159"/>
      <c r="DZ738" s="159"/>
      <c r="EA738" s="159"/>
      <c r="EB738" s="159"/>
      <c r="EC738" s="159"/>
      <c r="ED738" s="159"/>
      <c r="EE738" s="159"/>
      <c r="EF738" s="159"/>
      <c r="EG738" s="159"/>
      <c r="EH738" s="159"/>
      <c r="EI738" s="159"/>
      <c r="EJ738" s="159"/>
      <c r="EK738" s="159"/>
      <c r="EL738" s="159"/>
      <c r="EM738" s="159"/>
      <c r="EN738" s="159"/>
      <c r="EO738" s="159"/>
      <c r="EP738" s="159"/>
      <c r="EQ738" s="159"/>
      <c r="ER738" s="159"/>
      <c r="ES738" s="159"/>
      <c r="ET738" s="159"/>
      <c r="EU738" s="159"/>
      <c r="EV738" s="159"/>
      <c r="EW738" s="159"/>
      <c r="EX738" s="159"/>
      <c r="EY738" s="159"/>
      <c r="EZ738" s="159"/>
      <c r="FA738" s="159"/>
      <c r="FB738" s="159"/>
      <c r="FC738" s="159"/>
      <c r="FD738" s="159"/>
      <c r="FE738" s="159"/>
      <c r="FF738" s="159"/>
      <c r="FG738" s="159"/>
      <c r="FH738" s="159"/>
      <c r="FI738" s="159"/>
      <c r="FJ738" s="159"/>
      <c r="FK738" s="159"/>
      <c r="FL738" s="159"/>
      <c r="FM738" s="159"/>
      <c r="FN738" s="159"/>
      <c r="FO738" s="159"/>
      <c r="FP738" s="159"/>
      <c r="FQ738" s="159"/>
      <c r="FR738" s="159"/>
      <c r="FS738" s="159"/>
      <c r="FT738" s="159"/>
      <c r="FU738" s="159"/>
      <c r="FV738" s="159"/>
      <c r="FW738" s="159"/>
      <c r="FX738" s="159"/>
      <c r="FY738" s="159"/>
      <c r="FZ738" s="159"/>
      <c r="GA738" s="159"/>
      <c r="GB738" s="159"/>
      <c r="GC738" s="159"/>
      <c r="GD738" s="159"/>
      <c r="GE738" s="159"/>
      <c r="GF738" s="159"/>
      <c r="GG738" s="159"/>
      <c r="GH738" s="159"/>
    </row>
    <row r="739" customFormat="false" ht="12.75" hidden="false" customHeight="false" outlineLevel="0" collapsed="false">
      <c r="A739" s="168"/>
      <c r="B739" s="149"/>
      <c r="C739" s="149"/>
      <c r="D739" s="149"/>
      <c r="E739" s="149"/>
      <c r="F739" s="149"/>
      <c r="G739" s="149"/>
      <c r="H739" s="148"/>
      <c r="I739" s="170"/>
      <c r="R739" s="148"/>
      <c r="S739" s="158"/>
      <c r="T739" s="159"/>
      <c r="U739" s="159"/>
      <c r="V739" s="159"/>
      <c r="W739" s="159"/>
      <c r="X739" s="159"/>
      <c r="Y739" s="159"/>
      <c r="Z739" s="159"/>
      <c r="AA739" s="159"/>
      <c r="AB739" s="159"/>
      <c r="AC739" s="159"/>
      <c r="AD739" s="159"/>
      <c r="AE739" s="159"/>
      <c r="AF739" s="159"/>
      <c r="AG739" s="159"/>
      <c r="AH739" s="159"/>
      <c r="AI739" s="159"/>
      <c r="AJ739" s="159"/>
      <c r="AK739" s="159"/>
      <c r="AL739" s="159"/>
      <c r="AM739" s="159"/>
      <c r="AN739" s="159"/>
      <c r="AO739" s="159"/>
      <c r="AP739" s="159"/>
      <c r="AQ739" s="159"/>
      <c r="AR739" s="159"/>
      <c r="AS739" s="159"/>
      <c r="AT739" s="159"/>
      <c r="AU739" s="159"/>
      <c r="AV739" s="159"/>
      <c r="AW739" s="159"/>
      <c r="AX739" s="159"/>
      <c r="AY739" s="159"/>
      <c r="AZ739" s="159"/>
      <c r="BA739" s="159"/>
      <c r="BB739" s="159"/>
      <c r="BC739" s="159"/>
      <c r="BD739" s="159"/>
      <c r="BE739" s="159"/>
      <c r="BF739" s="159"/>
      <c r="BG739" s="159"/>
      <c r="BH739" s="159"/>
      <c r="BI739" s="159"/>
      <c r="BJ739" s="159"/>
      <c r="BK739" s="159"/>
      <c r="BL739" s="159"/>
      <c r="BM739" s="159"/>
      <c r="BN739" s="159"/>
      <c r="BO739" s="159"/>
      <c r="BP739" s="159"/>
      <c r="BQ739" s="159"/>
      <c r="BR739" s="159"/>
      <c r="BS739" s="159"/>
      <c r="BT739" s="159"/>
      <c r="BU739" s="159"/>
      <c r="BV739" s="159"/>
      <c r="BW739" s="159"/>
      <c r="BX739" s="159"/>
      <c r="BY739" s="159"/>
      <c r="BZ739" s="159"/>
      <c r="CA739" s="159"/>
      <c r="CB739" s="159"/>
      <c r="CC739" s="159"/>
      <c r="CD739" s="159"/>
      <c r="CE739" s="159"/>
      <c r="CF739" s="159"/>
      <c r="CG739" s="159"/>
      <c r="CH739" s="159"/>
      <c r="CI739" s="159"/>
      <c r="CJ739" s="159"/>
      <c r="CK739" s="159"/>
      <c r="CL739" s="159"/>
      <c r="CM739" s="159"/>
      <c r="CN739" s="159"/>
      <c r="CO739" s="159"/>
      <c r="CP739" s="159"/>
      <c r="CQ739" s="159"/>
      <c r="CR739" s="159"/>
      <c r="CS739" s="159"/>
      <c r="CT739" s="159"/>
      <c r="CU739" s="159"/>
      <c r="CV739" s="159"/>
      <c r="CW739" s="159"/>
      <c r="CX739" s="159"/>
      <c r="CY739" s="159"/>
      <c r="CZ739" s="159"/>
      <c r="DA739" s="159"/>
      <c r="DB739" s="159"/>
      <c r="DC739" s="159"/>
      <c r="DD739" s="159"/>
      <c r="DE739" s="159"/>
      <c r="DF739" s="159"/>
      <c r="DG739" s="159"/>
      <c r="DH739" s="159"/>
      <c r="DI739" s="159"/>
      <c r="DJ739" s="159"/>
      <c r="DK739" s="159"/>
      <c r="DL739" s="159"/>
      <c r="DM739" s="159"/>
      <c r="DN739" s="159"/>
      <c r="DO739" s="159"/>
      <c r="DP739" s="159"/>
      <c r="DQ739" s="159"/>
      <c r="DR739" s="159"/>
      <c r="DS739" s="159"/>
      <c r="DT739" s="159"/>
      <c r="DU739" s="159"/>
      <c r="DV739" s="159"/>
      <c r="DW739" s="159"/>
      <c r="DX739" s="159"/>
      <c r="DY739" s="159"/>
      <c r="DZ739" s="159"/>
      <c r="EA739" s="159"/>
      <c r="EB739" s="159"/>
      <c r="EC739" s="159"/>
      <c r="ED739" s="159"/>
      <c r="EE739" s="159"/>
      <c r="EF739" s="159"/>
      <c r="EG739" s="159"/>
      <c r="EH739" s="159"/>
      <c r="EI739" s="159"/>
      <c r="EJ739" s="159"/>
      <c r="EK739" s="159"/>
      <c r="EL739" s="159"/>
      <c r="EM739" s="159"/>
      <c r="EN739" s="159"/>
      <c r="EO739" s="159"/>
      <c r="EP739" s="159"/>
      <c r="EQ739" s="159"/>
      <c r="ER739" s="159"/>
      <c r="ES739" s="159"/>
      <c r="ET739" s="159"/>
      <c r="EU739" s="159"/>
      <c r="EV739" s="159"/>
      <c r="EW739" s="159"/>
      <c r="EX739" s="159"/>
      <c r="EY739" s="159"/>
      <c r="EZ739" s="159"/>
      <c r="FA739" s="159"/>
      <c r="FB739" s="159"/>
      <c r="FC739" s="159"/>
      <c r="FD739" s="159"/>
      <c r="FE739" s="159"/>
      <c r="FF739" s="159"/>
      <c r="FG739" s="159"/>
      <c r="FH739" s="159"/>
      <c r="FI739" s="159"/>
      <c r="FJ739" s="159"/>
      <c r="FK739" s="159"/>
      <c r="FL739" s="159"/>
      <c r="FM739" s="159"/>
      <c r="FN739" s="159"/>
      <c r="FO739" s="159"/>
      <c r="FP739" s="159"/>
      <c r="FQ739" s="159"/>
      <c r="FR739" s="159"/>
      <c r="FS739" s="159"/>
      <c r="FT739" s="159"/>
      <c r="FU739" s="159"/>
      <c r="FV739" s="159"/>
      <c r="FW739" s="159"/>
      <c r="FX739" s="159"/>
      <c r="FY739" s="159"/>
      <c r="FZ739" s="159"/>
      <c r="GA739" s="159"/>
      <c r="GB739" s="159"/>
      <c r="GC739" s="159"/>
      <c r="GD739" s="159"/>
      <c r="GE739" s="159"/>
      <c r="GF739" s="159"/>
      <c r="GG739" s="159"/>
      <c r="GH739" s="159"/>
    </row>
    <row r="740" customFormat="false" ht="12.75" hidden="false" customHeight="false" outlineLevel="0" collapsed="false">
      <c r="A740" s="168"/>
      <c r="B740" s="149"/>
      <c r="C740" s="149"/>
      <c r="D740" s="149"/>
      <c r="E740" s="149"/>
      <c r="F740" s="149"/>
      <c r="G740" s="149"/>
      <c r="H740" s="148"/>
      <c r="I740" s="170"/>
      <c r="R740" s="148"/>
      <c r="S740" s="158"/>
      <c r="T740" s="159"/>
      <c r="U740" s="159"/>
      <c r="V740" s="159"/>
      <c r="W740" s="159"/>
      <c r="X740" s="159"/>
      <c r="Y740" s="159"/>
      <c r="Z740" s="159"/>
      <c r="AA740" s="159"/>
      <c r="AB740" s="159"/>
      <c r="AC740" s="159"/>
      <c r="AD740" s="159"/>
      <c r="AE740" s="159"/>
      <c r="AF740" s="159"/>
      <c r="AG740" s="159"/>
      <c r="AH740" s="159"/>
      <c r="AI740" s="159"/>
      <c r="AJ740" s="159"/>
      <c r="AK740" s="159"/>
      <c r="AL740" s="159"/>
      <c r="AM740" s="159"/>
      <c r="AN740" s="159"/>
      <c r="AO740" s="159"/>
      <c r="AP740" s="159"/>
      <c r="AQ740" s="159"/>
      <c r="AR740" s="159"/>
      <c r="AS740" s="159"/>
      <c r="AT740" s="159"/>
      <c r="AU740" s="159"/>
      <c r="AV740" s="159"/>
      <c r="AW740" s="159"/>
      <c r="AX740" s="159"/>
      <c r="AY740" s="159"/>
      <c r="AZ740" s="159"/>
      <c r="BA740" s="159"/>
      <c r="BB740" s="159"/>
      <c r="BC740" s="159"/>
      <c r="BD740" s="159"/>
      <c r="BE740" s="159"/>
      <c r="BF740" s="159"/>
      <c r="BG740" s="159"/>
      <c r="BH740" s="159"/>
      <c r="BI740" s="159"/>
      <c r="BJ740" s="159"/>
      <c r="BK740" s="159"/>
      <c r="BL740" s="159"/>
      <c r="BM740" s="159"/>
      <c r="BN740" s="159"/>
      <c r="BO740" s="159"/>
      <c r="BP740" s="159"/>
      <c r="BQ740" s="159"/>
      <c r="BR740" s="159"/>
      <c r="BS740" s="159"/>
      <c r="BT740" s="159"/>
      <c r="BU740" s="159"/>
      <c r="BV740" s="159"/>
      <c r="BW740" s="159"/>
      <c r="BX740" s="159"/>
      <c r="BY740" s="159"/>
      <c r="BZ740" s="159"/>
      <c r="CA740" s="159"/>
      <c r="CB740" s="159"/>
      <c r="CC740" s="159"/>
      <c r="CD740" s="159"/>
      <c r="CE740" s="159"/>
      <c r="CF740" s="159"/>
      <c r="CG740" s="159"/>
      <c r="CH740" s="159"/>
      <c r="CI740" s="159"/>
      <c r="CJ740" s="159"/>
      <c r="CK740" s="159"/>
      <c r="CL740" s="159"/>
      <c r="CM740" s="159"/>
      <c r="CN740" s="159"/>
      <c r="CO740" s="159"/>
      <c r="CP740" s="159"/>
      <c r="CQ740" s="159"/>
      <c r="CR740" s="159"/>
      <c r="CS740" s="159"/>
      <c r="CT740" s="159"/>
      <c r="CU740" s="159"/>
      <c r="CV740" s="159"/>
      <c r="CW740" s="159"/>
      <c r="CX740" s="159"/>
      <c r="CY740" s="159"/>
      <c r="CZ740" s="159"/>
      <c r="DA740" s="159"/>
      <c r="DB740" s="159"/>
      <c r="DC740" s="159"/>
      <c r="DD740" s="159"/>
      <c r="DE740" s="159"/>
      <c r="DF740" s="159"/>
      <c r="DG740" s="159"/>
      <c r="DH740" s="159"/>
      <c r="DI740" s="159"/>
      <c r="DJ740" s="159"/>
      <c r="DK740" s="159"/>
      <c r="DL740" s="159"/>
      <c r="DM740" s="159"/>
      <c r="DN740" s="159"/>
      <c r="DO740" s="159"/>
      <c r="DP740" s="159"/>
      <c r="DQ740" s="159"/>
      <c r="DR740" s="159"/>
      <c r="DS740" s="159"/>
      <c r="DT740" s="159"/>
      <c r="DU740" s="159"/>
      <c r="DV740" s="159"/>
      <c r="DW740" s="159"/>
      <c r="DX740" s="159"/>
      <c r="DY740" s="159"/>
      <c r="DZ740" s="159"/>
      <c r="EA740" s="159"/>
      <c r="EB740" s="159"/>
      <c r="EC740" s="159"/>
      <c r="ED740" s="159"/>
      <c r="EE740" s="159"/>
      <c r="EF740" s="159"/>
      <c r="EG740" s="159"/>
      <c r="EH740" s="159"/>
      <c r="EI740" s="159"/>
      <c r="EJ740" s="159"/>
      <c r="EK740" s="159"/>
      <c r="EL740" s="159"/>
      <c r="EM740" s="159"/>
      <c r="EN740" s="159"/>
      <c r="EO740" s="159"/>
      <c r="EP740" s="159"/>
      <c r="EQ740" s="159"/>
      <c r="ER740" s="159"/>
      <c r="ES740" s="159"/>
      <c r="ET740" s="159"/>
      <c r="EU740" s="159"/>
      <c r="EV740" s="159"/>
      <c r="EW740" s="159"/>
      <c r="EX740" s="159"/>
      <c r="EY740" s="159"/>
      <c r="EZ740" s="159"/>
      <c r="FA740" s="159"/>
      <c r="FB740" s="159"/>
      <c r="FC740" s="159"/>
      <c r="FD740" s="159"/>
      <c r="FE740" s="159"/>
      <c r="FF740" s="159"/>
      <c r="FG740" s="159"/>
      <c r="FH740" s="159"/>
      <c r="FI740" s="159"/>
      <c r="FJ740" s="159"/>
      <c r="FK740" s="159"/>
      <c r="FL740" s="159"/>
      <c r="FM740" s="159"/>
      <c r="FN740" s="159"/>
      <c r="FO740" s="159"/>
      <c r="FP740" s="159"/>
      <c r="FQ740" s="159"/>
      <c r="FR740" s="159"/>
      <c r="FS740" s="159"/>
      <c r="FT740" s="159"/>
      <c r="FU740" s="159"/>
      <c r="FV740" s="159"/>
      <c r="FW740" s="159"/>
      <c r="FX740" s="159"/>
      <c r="FY740" s="159"/>
      <c r="FZ740" s="159"/>
      <c r="GA740" s="159"/>
      <c r="GB740" s="159"/>
      <c r="GC740" s="159"/>
      <c r="GD740" s="159"/>
      <c r="GE740" s="159"/>
      <c r="GF740" s="159"/>
      <c r="GG740" s="159"/>
      <c r="GH740" s="159"/>
    </row>
    <row r="741" customFormat="false" ht="12.75" hidden="false" customHeight="false" outlineLevel="0" collapsed="false">
      <c r="A741" s="168"/>
      <c r="B741" s="149"/>
      <c r="C741" s="149"/>
      <c r="D741" s="149"/>
      <c r="E741" s="149"/>
      <c r="F741" s="149"/>
      <c r="G741" s="149"/>
      <c r="H741" s="148"/>
      <c r="I741" s="170"/>
      <c r="R741" s="148"/>
      <c r="S741" s="158"/>
      <c r="T741" s="159"/>
      <c r="U741" s="159"/>
      <c r="V741" s="159"/>
      <c r="W741" s="159"/>
      <c r="X741" s="159"/>
      <c r="Y741" s="159"/>
      <c r="Z741" s="159"/>
      <c r="AA741" s="159"/>
      <c r="AB741" s="159"/>
      <c r="AC741" s="159"/>
      <c r="AD741" s="159"/>
      <c r="AE741" s="159"/>
      <c r="AF741" s="159"/>
      <c r="AG741" s="159"/>
      <c r="AH741" s="159"/>
      <c r="AI741" s="159"/>
      <c r="AJ741" s="159"/>
      <c r="AK741" s="159"/>
      <c r="AL741" s="159"/>
      <c r="AM741" s="159"/>
      <c r="AN741" s="159"/>
      <c r="AO741" s="159"/>
      <c r="AP741" s="159"/>
      <c r="AQ741" s="159"/>
      <c r="AR741" s="159"/>
      <c r="AS741" s="159"/>
      <c r="AT741" s="159"/>
      <c r="AU741" s="159"/>
      <c r="AV741" s="159"/>
      <c r="AW741" s="159"/>
      <c r="AX741" s="159"/>
      <c r="AY741" s="159"/>
      <c r="AZ741" s="159"/>
      <c r="BA741" s="159"/>
      <c r="BB741" s="159"/>
      <c r="BC741" s="159"/>
      <c r="BD741" s="159"/>
      <c r="BE741" s="159"/>
      <c r="BF741" s="159"/>
      <c r="BG741" s="159"/>
      <c r="BH741" s="159"/>
      <c r="BI741" s="159"/>
      <c r="BJ741" s="159"/>
      <c r="BK741" s="159"/>
      <c r="BL741" s="159"/>
      <c r="BM741" s="159"/>
      <c r="BN741" s="159"/>
      <c r="BO741" s="159"/>
      <c r="BP741" s="159"/>
      <c r="BQ741" s="159"/>
      <c r="BR741" s="159"/>
      <c r="BS741" s="159"/>
      <c r="BT741" s="159"/>
      <c r="BU741" s="159"/>
      <c r="BV741" s="159"/>
      <c r="BW741" s="159"/>
      <c r="BX741" s="159"/>
      <c r="BY741" s="159"/>
      <c r="BZ741" s="159"/>
      <c r="CA741" s="159"/>
      <c r="CB741" s="159"/>
      <c r="CC741" s="159"/>
      <c r="CD741" s="159"/>
      <c r="CE741" s="159"/>
      <c r="CF741" s="159"/>
      <c r="CG741" s="159"/>
      <c r="CH741" s="159"/>
      <c r="CI741" s="159"/>
      <c r="CJ741" s="159"/>
      <c r="CK741" s="159"/>
      <c r="CL741" s="159"/>
      <c r="CM741" s="159"/>
      <c r="CN741" s="159"/>
      <c r="CO741" s="159"/>
      <c r="CP741" s="159"/>
      <c r="CQ741" s="159"/>
      <c r="CR741" s="159"/>
      <c r="CS741" s="159"/>
      <c r="CT741" s="159"/>
      <c r="CU741" s="159"/>
      <c r="CV741" s="159"/>
      <c r="CW741" s="159"/>
      <c r="CX741" s="159"/>
      <c r="CY741" s="159"/>
      <c r="CZ741" s="159"/>
      <c r="DA741" s="159"/>
      <c r="DB741" s="159"/>
      <c r="DC741" s="159"/>
      <c r="DD741" s="159"/>
      <c r="DE741" s="159"/>
      <c r="DF741" s="159"/>
      <c r="DG741" s="159"/>
      <c r="DH741" s="159"/>
      <c r="DI741" s="159"/>
      <c r="DJ741" s="159"/>
      <c r="DK741" s="159"/>
      <c r="DL741" s="159"/>
      <c r="DM741" s="159"/>
      <c r="DN741" s="159"/>
      <c r="DO741" s="159"/>
      <c r="DP741" s="159"/>
      <c r="DQ741" s="159"/>
      <c r="DR741" s="159"/>
      <c r="DS741" s="159"/>
      <c r="DT741" s="159"/>
      <c r="DU741" s="159"/>
      <c r="DV741" s="159"/>
      <c r="DW741" s="159"/>
      <c r="DX741" s="159"/>
      <c r="DY741" s="159"/>
      <c r="DZ741" s="159"/>
      <c r="EA741" s="159"/>
      <c r="EB741" s="159"/>
      <c r="EC741" s="159"/>
      <c r="ED741" s="159"/>
      <c r="EE741" s="159"/>
      <c r="EF741" s="159"/>
      <c r="EG741" s="159"/>
      <c r="EH741" s="159"/>
      <c r="EI741" s="159"/>
      <c r="EJ741" s="159"/>
      <c r="EK741" s="159"/>
      <c r="EL741" s="159"/>
      <c r="EM741" s="159"/>
      <c r="EN741" s="159"/>
      <c r="EO741" s="159"/>
      <c r="EP741" s="159"/>
      <c r="EQ741" s="159"/>
      <c r="ER741" s="159"/>
      <c r="ES741" s="159"/>
      <c r="ET741" s="159"/>
      <c r="EU741" s="159"/>
      <c r="EV741" s="159"/>
      <c r="EW741" s="159"/>
      <c r="EX741" s="159"/>
      <c r="EY741" s="159"/>
      <c r="EZ741" s="159"/>
      <c r="FA741" s="159"/>
      <c r="FB741" s="159"/>
      <c r="FC741" s="159"/>
      <c r="FD741" s="159"/>
      <c r="FE741" s="159"/>
      <c r="FF741" s="159"/>
      <c r="FG741" s="159"/>
      <c r="FH741" s="159"/>
      <c r="FI741" s="159"/>
      <c r="FJ741" s="159"/>
      <c r="FK741" s="159"/>
      <c r="FL741" s="159"/>
      <c r="FM741" s="159"/>
      <c r="FN741" s="159"/>
      <c r="FO741" s="159"/>
      <c r="FP741" s="159"/>
      <c r="FQ741" s="159"/>
      <c r="FR741" s="159"/>
      <c r="FS741" s="159"/>
      <c r="FT741" s="159"/>
      <c r="FU741" s="159"/>
      <c r="FV741" s="159"/>
      <c r="FW741" s="159"/>
      <c r="FX741" s="159"/>
      <c r="FY741" s="159"/>
      <c r="FZ741" s="159"/>
      <c r="GA741" s="159"/>
      <c r="GB741" s="159"/>
      <c r="GC741" s="159"/>
      <c r="GD741" s="159"/>
      <c r="GE741" s="159"/>
      <c r="GF741" s="159"/>
      <c r="GG741" s="159"/>
      <c r="GH741" s="159"/>
    </row>
    <row r="742" customFormat="false" ht="12.75" hidden="false" customHeight="false" outlineLevel="0" collapsed="false">
      <c r="A742" s="168"/>
      <c r="B742" s="149"/>
      <c r="C742" s="149"/>
      <c r="D742" s="149"/>
      <c r="E742" s="149"/>
      <c r="F742" s="149"/>
      <c r="G742" s="149"/>
      <c r="H742" s="148"/>
      <c r="I742" s="170"/>
      <c r="R742" s="148"/>
      <c r="S742" s="158"/>
      <c r="T742" s="159"/>
      <c r="U742" s="159"/>
      <c r="V742" s="159"/>
      <c r="W742" s="159"/>
      <c r="X742" s="159"/>
      <c r="Y742" s="159"/>
      <c r="Z742" s="159"/>
      <c r="AA742" s="159"/>
      <c r="AB742" s="159"/>
      <c r="AC742" s="159"/>
      <c r="AD742" s="159"/>
      <c r="AE742" s="159"/>
      <c r="AF742" s="159"/>
      <c r="AG742" s="159"/>
      <c r="AH742" s="159"/>
      <c r="AI742" s="159"/>
      <c r="AJ742" s="159"/>
      <c r="AK742" s="159"/>
      <c r="AL742" s="159"/>
      <c r="AM742" s="159"/>
      <c r="AN742" s="159"/>
      <c r="AO742" s="159"/>
      <c r="AP742" s="159"/>
      <c r="AQ742" s="159"/>
      <c r="AR742" s="159"/>
      <c r="AS742" s="159"/>
      <c r="AT742" s="159"/>
      <c r="AU742" s="159"/>
      <c r="AV742" s="159"/>
      <c r="AW742" s="159"/>
      <c r="AX742" s="159"/>
      <c r="AY742" s="159"/>
      <c r="AZ742" s="159"/>
      <c r="BA742" s="159"/>
      <c r="BB742" s="159"/>
      <c r="BC742" s="159"/>
      <c r="BD742" s="159"/>
      <c r="BE742" s="159"/>
      <c r="BF742" s="159"/>
      <c r="BG742" s="159"/>
      <c r="BH742" s="159"/>
      <c r="BI742" s="159"/>
      <c r="BJ742" s="159"/>
      <c r="BK742" s="159"/>
      <c r="BL742" s="159"/>
      <c r="BM742" s="159"/>
      <c r="BN742" s="159"/>
      <c r="BO742" s="159"/>
      <c r="BP742" s="159"/>
      <c r="BQ742" s="159"/>
      <c r="BR742" s="159"/>
      <c r="BS742" s="159"/>
      <c r="BT742" s="159"/>
      <c r="BU742" s="159"/>
      <c r="BV742" s="159"/>
      <c r="BW742" s="159"/>
      <c r="BX742" s="159"/>
      <c r="BY742" s="159"/>
      <c r="BZ742" s="159"/>
      <c r="CA742" s="159"/>
      <c r="CB742" s="159"/>
      <c r="CC742" s="159"/>
      <c r="CD742" s="159"/>
      <c r="CE742" s="159"/>
      <c r="CF742" s="159"/>
      <c r="CG742" s="159"/>
      <c r="CH742" s="159"/>
      <c r="CI742" s="159"/>
      <c r="CJ742" s="159"/>
      <c r="CK742" s="159"/>
      <c r="CL742" s="159"/>
      <c r="CM742" s="159"/>
      <c r="CN742" s="159"/>
      <c r="CO742" s="159"/>
      <c r="CP742" s="159"/>
      <c r="CQ742" s="159"/>
      <c r="CR742" s="159"/>
      <c r="CS742" s="159"/>
      <c r="CT742" s="159"/>
      <c r="CU742" s="159"/>
      <c r="CV742" s="159"/>
      <c r="CW742" s="159"/>
      <c r="CX742" s="159"/>
      <c r="CY742" s="159"/>
      <c r="CZ742" s="159"/>
      <c r="DA742" s="159"/>
      <c r="DB742" s="159"/>
      <c r="DC742" s="159"/>
      <c r="DD742" s="159"/>
      <c r="DE742" s="159"/>
      <c r="DF742" s="159"/>
      <c r="DG742" s="159"/>
      <c r="DH742" s="159"/>
      <c r="DI742" s="159"/>
      <c r="DJ742" s="159"/>
      <c r="DK742" s="159"/>
      <c r="DL742" s="159"/>
      <c r="DM742" s="159"/>
      <c r="DN742" s="159"/>
      <c r="DO742" s="159"/>
      <c r="DP742" s="159"/>
      <c r="DQ742" s="159"/>
      <c r="DR742" s="159"/>
      <c r="DS742" s="159"/>
      <c r="DT742" s="159"/>
      <c r="DU742" s="159"/>
      <c r="DV742" s="159"/>
      <c r="DW742" s="159"/>
      <c r="DX742" s="159"/>
      <c r="DY742" s="159"/>
      <c r="DZ742" s="159"/>
      <c r="EA742" s="159"/>
      <c r="EB742" s="159"/>
      <c r="EC742" s="159"/>
      <c r="ED742" s="159"/>
      <c r="EE742" s="159"/>
      <c r="EF742" s="159"/>
      <c r="EG742" s="159"/>
      <c r="EH742" s="159"/>
      <c r="EI742" s="159"/>
      <c r="EJ742" s="159"/>
      <c r="EK742" s="159"/>
      <c r="EL742" s="159"/>
      <c r="EM742" s="159"/>
      <c r="EN742" s="159"/>
      <c r="EO742" s="159"/>
      <c r="EP742" s="159"/>
      <c r="EQ742" s="159"/>
      <c r="ER742" s="159"/>
      <c r="ES742" s="159"/>
      <c r="ET742" s="159"/>
      <c r="EU742" s="159"/>
      <c r="EV742" s="159"/>
      <c r="EW742" s="159"/>
      <c r="EX742" s="159"/>
      <c r="EY742" s="159"/>
      <c r="EZ742" s="159"/>
      <c r="FA742" s="159"/>
      <c r="FB742" s="159"/>
      <c r="FC742" s="159"/>
      <c r="FD742" s="159"/>
      <c r="FE742" s="159"/>
      <c r="FF742" s="159"/>
      <c r="FG742" s="159"/>
      <c r="FH742" s="159"/>
      <c r="FI742" s="159"/>
      <c r="FJ742" s="159"/>
      <c r="FK742" s="159"/>
      <c r="FL742" s="159"/>
      <c r="FM742" s="159"/>
      <c r="FN742" s="159"/>
      <c r="FO742" s="159"/>
      <c r="FP742" s="159"/>
      <c r="FQ742" s="159"/>
      <c r="FR742" s="159"/>
      <c r="FS742" s="159"/>
      <c r="FT742" s="159"/>
      <c r="FU742" s="159"/>
      <c r="FV742" s="159"/>
      <c r="FW742" s="159"/>
      <c r="FX742" s="159"/>
      <c r="FY742" s="159"/>
      <c r="FZ742" s="159"/>
      <c r="GA742" s="159"/>
      <c r="GB742" s="159"/>
      <c r="GC742" s="159"/>
      <c r="GD742" s="159"/>
      <c r="GE742" s="159"/>
      <c r="GF742" s="159"/>
      <c r="GG742" s="159"/>
      <c r="GH742" s="159"/>
    </row>
    <row r="743" customFormat="false" ht="12.75" hidden="false" customHeight="false" outlineLevel="0" collapsed="false">
      <c r="A743" s="168"/>
      <c r="B743" s="149"/>
      <c r="C743" s="149"/>
      <c r="D743" s="149"/>
      <c r="E743" s="149"/>
      <c r="F743" s="149"/>
      <c r="G743" s="149"/>
      <c r="H743" s="148"/>
      <c r="I743" s="170"/>
      <c r="R743" s="148"/>
      <c r="S743" s="158"/>
      <c r="T743" s="159"/>
      <c r="U743" s="159"/>
      <c r="V743" s="159"/>
      <c r="W743" s="159"/>
      <c r="X743" s="159"/>
      <c r="Y743" s="159"/>
      <c r="Z743" s="159"/>
      <c r="AA743" s="159"/>
      <c r="AB743" s="159"/>
      <c r="AC743" s="159"/>
      <c r="AD743" s="159"/>
      <c r="AE743" s="159"/>
      <c r="AF743" s="159"/>
      <c r="AG743" s="159"/>
      <c r="AH743" s="159"/>
      <c r="AI743" s="159"/>
      <c r="AJ743" s="159"/>
      <c r="AK743" s="159"/>
      <c r="AL743" s="159"/>
      <c r="AM743" s="159"/>
      <c r="AN743" s="159"/>
      <c r="AO743" s="159"/>
      <c r="AP743" s="159"/>
      <c r="AQ743" s="159"/>
      <c r="AR743" s="159"/>
      <c r="AS743" s="159"/>
      <c r="AT743" s="159"/>
      <c r="AU743" s="159"/>
      <c r="AV743" s="159"/>
      <c r="AW743" s="159"/>
      <c r="AX743" s="159"/>
      <c r="AY743" s="159"/>
      <c r="AZ743" s="159"/>
      <c r="BA743" s="159"/>
      <c r="BB743" s="159"/>
      <c r="BC743" s="159"/>
      <c r="BD743" s="159"/>
      <c r="BE743" s="159"/>
      <c r="BF743" s="159"/>
      <c r="BG743" s="159"/>
      <c r="BH743" s="159"/>
      <c r="BI743" s="159"/>
      <c r="BJ743" s="159"/>
      <c r="BK743" s="159"/>
      <c r="BL743" s="159"/>
      <c r="BM743" s="159"/>
      <c r="BN743" s="159"/>
      <c r="BO743" s="159"/>
      <c r="BP743" s="159"/>
      <c r="BQ743" s="159"/>
      <c r="BR743" s="159"/>
      <c r="BS743" s="159"/>
      <c r="BT743" s="159"/>
      <c r="BU743" s="159"/>
      <c r="BV743" s="159"/>
      <c r="BW743" s="159"/>
      <c r="BX743" s="159"/>
      <c r="BY743" s="159"/>
      <c r="BZ743" s="159"/>
      <c r="CA743" s="159"/>
      <c r="CB743" s="159"/>
      <c r="CC743" s="159"/>
      <c r="CD743" s="159"/>
      <c r="CE743" s="159"/>
      <c r="CF743" s="159"/>
      <c r="CG743" s="159"/>
      <c r="CH743" s="159"/>
      <c r="CI743" s="159"/>
      <c r="CJ743" s="159"/>
      <c r="CK743" s="159"/>
      <c r="CL743" s="159"/>
      <c r="CM743" s="159"/>
      <c r="CN743" s="159"/>
      <c r="CO743" s="159"/>
      <c r="CP743" s="159"/>
      <c r="CQ743" s="159"/>
      <c r="CR743" s="159"/>
      <c r="CS743" s="159"/>
      <c r="CT743" s="159"/>
      <c r="CU743" s="159"/>
      <c r="CV743" s="159"/>
      <c r="CW743" s="159"/>
      <c r="CX743" s="159"/>
      <c r="CY743" s="159"/>
      <c r="CZ743" s="159"/>
      <c r="DA743" s="159"/>
      <c r="DB743" s="159"/>
      <c r="DC743" s="159"/>
      <c r="DD743" s="159"/>
      <c r="DE743" s="159"/>
      <c r="DF743" s="159"/>
      <c r="DG743" s="159"/>
      <c r="DH743" s="159"/>
      <c r="DI743" s="159"/>
      <c r="DJ743" s="159"/>
      <c r="DK743" s="159"/>
      <c r="DL743" s="159"/>
      <c r="DM743" s="159"/>
      <c r="DN743" s="159"/>
      <c r="DO743" s="159"/>
      <c r="DP743" s="159"/>
      <c r="DQ743" s="159"/>
      <c r="DR743" s="159"/>
      <c r="DS743" s="159"/>
      <c r="DT743" s="159"/>
      <c r="DU743" s="159"/>
      <c r="DV743" s="159"/>
      <c r="DW743" s="159"/>
      <c r="DX743" s="159"/>
      <c r="DY743" s="159"/>
      <c r="DZ743" s="159"/>
      <c r="EA743" s="159"/>
      <c r="EB743" s="159"/>
      <c r="EC743" s="159"/>
      <c r="ED743" s="159"/>
      <c r="EE743" s="159"/>
      <c r="EF743" s="159"/>
      <c r="EG743" s="159"/>
      <c r="EH743" s="159"/>
      <c r="EI743" s="159"/>
      <c r="EJ743" s="159"/>
      <c r="EK743" s="159"/>
      <c r="EL743" s="159"/>
      <c r="EM743" s="159"/>
      <c r="EN743" s="159"/>
      <c r="EO743" s="159"/>
      <c r="EP743" s="159"/>
      <c r="EQ743" s="159"/>
      <c r="ER743" s="159"/>
      <c r="ES743" s="159"/>
      <c r="ET743" s="159"/>
      <c r="EU743" s="159"/>
      <c r="EV743" s="159"/>
      <c r="EW743" s="159"/>
      <c r="EX743" s="159"/>
      <c r="EY743" s="159"/>
      <c r="EZ743" s="159"/>
      <c r="FA743" s="159"/>
      <c r="FB743" s="159"/>
      <c r="FC743" s="159"/>
      <c r="FD743" s="159"/>
      <c r="FE743" s="159"/>
      <c r="FF743" s="159"/>
      <c r="FG743" s="159"/>
      <c r="FH743" s="159"/>
      <c r="FI743" s="159"/>
      <c r="FJ743" s="159"/>
      <c r="FK743" s="159"/>
      <c r="FL743" s="159"/>
      <c r="FM743" s="159"/>
      <c r="FN743" s="159"/>
      <c r="FO743" s="159"/>
      <c r="FP743" s="159"/>
      <c r="FQ743" s="159"/>
      <c r="FR743" s="159"/>
      <c r="FS743" s="159"/>
      <c r="FT743" s="159"/>
      <c r="FU743" s="159"/>
      <c r="FV743" s="159"/>
      <c r="FW743" s="159"/>
      <c r="FX743" s="159"/>
      <c r="FY743" s="159"/>
      <c r="FZ743" s="159"/>
      <c r="GA743" s="159"/>
      <c r="GB743" s="159"/>
      <c r="GC743" s="159"/>
      <c r="GD743" s="159"/>
      <c r="GE743" s="159"/>
      <c r="GF743" s="159"/>
      <c r="GG743" s="159"/>
      <c r="GH743" s="159"/>
    </row>
    <row r="744" customFormat="false" ht="12.75" hidden="false" customHeight="false" outlineLevel="0" collapsed="false">
      <c r="A744" s="168"/>
      <c r="B744" s="149"/>
      <c r="C744" s="149"/>
      <c r="D744" s="149"/>
      <c r="E744" s="149"/>
      <c r="F744" s="149"/>
      <c r="G744" s="149"/>
      <c r="H744" s="148"/>
      <c r="I744" s="170"/>
      <c r="R744" s="148"/>
      <c r="S744" s="158"/>
      <c r="T744" s="159"/>
      <c r="U744" s="159"/>
      <c r="V744" s="159"/>
      <c r="W744" s="159"/>
      <c r="X744" s="159"/>
      <c r="Y744" s="159"/>
      <c r="Z744" s="159"/>
      <c r="AA744" s="159"/>
      <c r="AB744" s="159"/>
      <c r="AC744" s="159"/>
      <c r="AD744" s="159"/>
      <c r="AE744" s="159"/>
      <c r="AF744" s="159"/>
      <c r="AG744" s="159"/>
      <c r="AH744" s="159"/>
      <c r="AI744" s="159"/>
      <c r="AJ744" s="159"/>
      <c r="AK744" s="159"/>
      <c r="AL744" s="159"/>
      <c r="AM744" s="159"/>
      <c r="AN744" s="159"/>
      <c r="AO744" s="159"/>
      <c r="AP744" s="159"/>
      <c r="AQ744" s="159"/>
      <c r="AR744" s="159"/>
      <c r="AS744" s="159"/>
      <c r="AT744" s="159"/>
      <c r="AU744" s="159"/>
      <c r="AV744" s="159"/>
      <c r="AW744" s="159"/>
      <c r="AX744" s="159"/>
      <c r="AY744" s="159"/>
      <c r="AZ744" s="159"/>
      <c r="BA744" s="159"/>
      <c r="BB744" s="159"/>
      <c r="BC744" s="159"/>
      <c r="BD744" s="159"/>
      <c r="BE744" s="159"/>
      <c r="BF744" s="159"/>
      <c r="BG744" s="159"/>
      <c r="BH744" s="159"/>
      <c r="BI744" s="159"/>
      <c r="BJ744" s="159"/>
      <c r="BK744" s="159"/>
      <c r="BL744" s="159"/>
      <c r="BM744" s="159"/>
      <c r="BN744" s="159"/>
      <c r="BO744" s="159"/>
      <c r="BP744" s="159"/>
      <c r="BQ744" s="159"/>
      <c r="BR744" s="159"/>
      <c r="BS744" s="159"/>
      <c r="BT744" s="159"/>
      <c r="BU744" s="159"/>
      <c r="BV744" s="159"/>
      <c r="BW744" s="159"/>
      <c r="BX744" s="159"/>
      <c r="BY744" s="159"/>
      <c r="BZ744" s="159"/>
      <c r="CA744" s="159"/>
      <c r="CB744" s="159"/>
      <c r="CC744" s="159"/>
      <c r="CD744" s="159"/>
      <c r="CE744" s="159"/>
      <c r="CF744" s="159"/>
      <c r="CG744" s="159"/>
      <c r="CH744" s="159"/>
      <c r="CI744" s="159"/>
      <c r="CJ744" s="159"/>
      <c r="CK744" s="159"/>
      <c r="CL744" s="159"/>
      <c r="CM744" s="159"/>
      <c r="CN744" s="159"/>
      <c r="CO744" s="159"/>
      <c r="CP744" s="159"/>
      <c r="CQ744" s="159"/>
      <c r="CR744" s="159"/>
      <c r="CS744" s="159"/>
      <c r="CT744" s="159"/>
      <c r="CU744" s="159"/>
      <c r="CV744" s="159"/>
      <c r="CW744" s="159"/>
      <c r="CX744" s="159"/>
      <c r="CY744" s="159"/>
      <c r="CZ744" s="159"/>
      <c r="DA744" s="159"/>
      <c r="DB744" s="159"/>
      <c r="DC744" s="159"/>
      <c r="DD744" s="159"/>
      <c r="DE744" s="159"/>
      <c r="DF744" s="159"/>
      <c r="DG744" s="159"/>
      <c r="DH744" s="159"/>
      <c r="DI744" s="159"/>
      <c r="DJ744" s="159"/>
      <c r="DK744" s="159"/>
      <c r="DL744" s="159"/>
      <c r="DM744" s="159"/>
      <c r="DN744" s="159"/>
      <c r="DO744" s="159"/>
      <c r="DP744" s="159"/>
      <c r="DQ744" s="159"/>
      <c r="DR744" s="159"/>
      <c r="DS744" s="159"/>
      <c r="DT744" s="159"/>
      <c r="DU744" s="159"/>
      <c r="DV744" s="159"/>
      <c r="DW744" s="159"/>
      <c r="DX744" s="159"/>
      <c r="DY744" s="159"/>
      <c r="DZ744" s="159"/>
      <c r="EA744" s="159"/>
      <c r="EB744" s="159"/>
      <c r="EC744" s="159"/>
      <c r="ED744" s="159"/>
      <c r="EE744" s="159"/>
      <c r="EF744" s="159"/>
      <c r="EG744" s="159"/>
      <c r="EH744" s="159"/>
      <c r="EI744" s="159"/>
      <c r="EJ744" s="159"/>
      <c r="EK744" s="159"/>
      <c r="EL744" s="159"/>
      <c r="EM744" s="159"/>
      <c r="EN744" s="159"/>
      <c r="EO744" s="159"/>
      <c r="EP744" s="159"/>
      <c r="EQ744" s="159"/>
      <c r="ER744" s="159"/>
      <c r="ES744" s="159"/>
      <c r="ET744" s="159"/>
      <c r="EU744" s="159"/>
      <c r="EV744" s="159"/>
      <c r="EW744" s="159"/>
      <c r="EX744" s="159"/>
      <c r="EY744" s="159"/>
      <c r="EZ744" s="159"/>
      <c r="FA744" s="159"/>
      <c r="FB744" s="159"/>
      <c r="FC744" s="159"/>
      <c r="FD744" s="159"/>
      <c r="FE744" s="159"/>
      <c r="FF744" s="159"/>
      <c r="FG744" s="159"/>
      <c r="FH744" s="159"/>
      <c r="FI744" s="159"/>
      <c r="FJ744" s="159"/>
      <c r="FK744" s="159"/>
      <c r="FL744" s="159"/>
      <c r="FM744" s="159"/>
      <c r="FN744" s="159"/>
      <c r="FO744" s="159"/>
      <c r="FP744" s="159"/>
      <c r="FQ744" s="159"/>
      <c r="FR744" s="159"/>
      <c r="FS744" s="159"/>
      <c r="FT744" s="159"/>
      <c r="FU744" s="159"/>
      <c r="FV744" s="159"/>
      <c r="FW744" s="159"/>
      <c r="FX744" s="159"/>
      <c r="FY744" s="159"/>
      <c r="FZ744" s="159"/>
      <c r="GA744" s="159"/>
      <c r="GB744" s="159"/>
      <c r="GC744" s="159"/>
      <c r="GD744" s="159"/>
      <c r="GE744" s="159"/>
      <c r="GF744" s="159"/>
      <c r="GG744" s="159"/>
      <c r="GH744" s="159"/>
    </row>
    <row r="745" customFormat="false" ht="12.75" hidden="false" customHeight="false" outlineLevel="0" collapsed="false">
      <c r="A745" s="168"/>
      <c r="B745" s="149"/>
      <c r="C745" s="149"/>
      <c r="D745" s="149"/>
      <c r="E745" s="149"/>
      <c r="F745" s="149"/>
      <c r="G745" s="149"/>
      <c r="H745" s="148"/>
      <c r="I745" s="170"/>
      <c r="R745" s="148"/>
      <c r="S745" s="158"/>
      <c r="T745" s="159"/>
      <c r="U745" s="159"/>
      <c r="V745" s="159"/>
      <c r="W745" s="159"/>
      <c r="X745" s="159"/>
      <c r="Y745" s="159"/>
      <c r="Z745" s="159"/>
      <c r="AA745" s="159"/>
      <c r="AB745" s="159"/>
      <c r="AC745" s="159"/>
      <c r="AD745" s="159"/>
      <c r="AE745" s="159"/>
      <c r="AF745" s="159"/>
      <c r="AG745" s="159"/>
      <c r="AH745" s="159"/>
      <c r="AI745" s="159"/>
      <c r="AJ745" s="159"/>
      <c r="AK745" s="159"/>
      <c r="AL745" s="159"/>
      <c r="AM745" s="159"/>
      <c r="AN745" s="159"/>
      <c r="AO745" s="159"/>
      <c r="AP745" s="159"/>
      <c r="AQ745" s="159"/>
      <c r="AR745" s="159"/>
      <c r="AS745" s="159"/>
      <c r="AT745" s="159"/>
      <c r="AU745" s="159"/>
      <c r="AV745" s="159"/>
      <c r="AW745" s="159"/>
      <c r="AX745" s="159"/>
      <c r="AY745" s="159"/>
      <c r="AZ745" s="159"/>
      <c r="BA745" s="159"/>
      <c r="BB745" s="159"/>
      <c r="BC745" s="159"/>
      <c r="BD745" s="159"/>
      <c r="BE745" s="159"/>
      <c r="BF745" s="159"/>
      <c r="BG745" s="159"/>
      <c r="BH745" s="159"/>
      <c r="BI745" s="159"/>
      <c r="BJ745" s="159"/>
      <c r="BK745" s="159"/>
      <c r="BL745" s="159"/>
      <c r="BM745" s="159"/>
      <c r="BN745" s="159"/>
      <c r="BO745" s="159"/>
      <c r="BP745" s="159"/>
      <c r="BQ745" s="159"/>
      <c r="BR745" s="159"/>
      <c r="BS745" s="159"/>
      <c r="BT745" s="159"/>
      <c r="BU745" s="159"/>
      <c r="BV745" s="159"/>
      <c r="BW745" s="159"/>
      <c r="BX745" s="159"/>
      <c r="BY745" s="159"/>
      <c r="BZ745" s="159"/>
      <c r="CA745" s="159"/>
      <c r="CB745" s="159"/>
      <c r="CC745" s="159"/>
      <c r="CD745" s="159"/>
      <c r="CE745" s="159"/>
      <c r="CF745" s="159"/>
      <c r="CG745" s="159"/>
      <c r="CH745" s="159"/>
      <c r="CI745" s="159"/>
      <c r="CJ745" s="159"/>
      <c r="CK745" s="159"/>
      <c r="CL745" s="159"/>
      <c r="CM745" s="159"/>
      <c r="CN745" s="159"/>
      <c r="CO745" s="159"/>
      <c r="CP745" s="159"/>
      <c r="CQ745" s="159"/>
      <c r="CR745" s="159"/>
      <c r="CS745" s="159"/>
      <c r="CT745" s="159"/>
      <c r="CU745" s="159"/>
      <c r="CV745" s="159"/>
      <c r="CW745" s="159"/>
      <c r="CX745" s="159"/>
      <c r="CY745" s="159"/>
      <c r="CZ745" s="159"/>
      <c r="DA745" s="159"/>
      <c r="DB745" s="159"/>
      <c r="DC745" s="159"/>
      <c r="DD745" s="159"/>
      <c r="DE745" s="159"/>
      <c r="DF745" s="159"/>
      <c r="DG745" s="159"/>
      <c r="DH745" s="159"/>
      <c r="DI745" s="159"/>
      <c r="DJ745" s="159"/>
      <c r="DK745" s="159"/>
      <c r="DL745" s="159"/>
      <c r="DM745" s="159"/>
      <c r="DN745" s="159"/>
      <c r="DO745" s="159"/>
      <c r="DP745" s="159"/>
      <c r="DQ745" s="159"/>
      <c r="DR745" s="159"/>
      <c r="DS745" s="159"/>
      <c r="DT745" s="159"/>
      <c r="DU745" s="159"/>
      <c r="DV745" s="159"/>
      <c r="DW745" s="159"/>
      <c r="DX745" s="159"/>
      <c r="DY745" s="159"/>
      <c r="DZ745" s="159"/>
      <c r="EA745" s="159"/>
      <c r="EB745" s="159"/>
      <c r="EC745" s="159"/>
      <c r="ED745" s="159"/>
      <c r="EE745" s="159"/>
      <c r="EF745" s="159"/>
      <c r="EG745" s="159"/>
      <c r="EH745" s="159"/>
      <c r="EI745" s="159"/>
      <c r="EJ745" s="159"/>
      <c r="EK745" s="159"/>
      <c r="EL745" s="159"/>
      <c r="EM745" s="159"/>
      <c r="EN745" s="159"/>
      <c r="EO745" s="159"/>
      <c r="EP745" s="159"/>
      <c r="EQ745" s="159"/>
      <c r="ER745" s="159"/>
      <c r="ES745" s="159"/>
      <c r="ET745" s="159"/>
      <c r="EU745" s="159"/>
      <c r="EV745" s="159"/>
      <c r="EW745" s="159"/>
      <c r="EX745" s="159"/>
      <c r="EY745" s="159"/>
      <c r="EZ745" s="159"/>
      <c r="FA745" s="159"/>
      <c r="FB745" s="159"/>
      <c r="FC745" s="159"/>
      <c r="FD745" s="159"/>
      <c r="FE745" s="159"/>
      <c r="FF745" s="159"/>
      <c r="FG745" s="159"/>
      <c r="FH745" s="159"/>
      <c r="FI745" s="159"/>
      <c r="FJ745" s="159"/>
      <c r="FK745" s="159"/>
      <c r="FL745" s="159"/>
      <c r="FM745" s="159"/>
      <c r="FN745" s="159"/>
      <c r="FO745" s="159"/>
      <c r="FP745" s="159"/>
      <c r="FQ745" s="159"/>
      <c r="FR745" s="159"/>
      <c r="FS745" s="159"/>
      <c r="FT745" s="159"/>
      <c r="FU745" s="159"/>
      <c r="FV745" s="159"/>
      <c r="FW745" s="159"/>
      <c r="FX745" s="159"/>
      <c r="FY745" s="159"/>
      <c r="FZ745" s="159"/>
      <c r="GA745" s="159"/>
      <c r="GB745" s="159"/>
      <c r="GC745" s="159"/>
      <c r="GD745" s="159"/>
      <c r="GE745" s="159"/>
      <c r="GF745" s="159"/>
      <c r="GG745" s="159"/>
      <c r="GH745" s="159"/>
    </row>
    <row r="746" customFormat="false" ht="12.75" hidden="false" customHeight="false" outlineLevel="0" collapsed="false">
      <c r="A746" s="168"/>
      <c r="B746" s="149"/>
      <c r="C746" s="149"/>
      <c r="D746" s="149"/>
      <c r="E746" s="149"/>
      <c r="F746" s="149"/>
      <c r="G746" s="149"/>
      <c r="H746" s="148"/>
      <c r="I746" s="170"/>
      <c r="R746" s="148"/>
      <c r="S746" s="158"/>
      <c r="T746" s="159"/>
      <c r="U746" s="159"/>
      <c r="V746" s="159"/>
      <c r="W746" s="159"/>
      <c r="X746" s="159"/>
      <c r="Y746" s="159"/>
      <c r="Z746" s="159"/>
      <c r="AA746" s="159"/>
      <c r="AB746" s="159"/>
      <c r="AC746" s="159"/>
      <c r="AD746" s="159"/>
      <c r="AE746" s="159"/>
      <c r="AF746" s="159"/>
      <c r="AG746" s="159"/>
      <c r="AH746" s="159"/>
      <c r="AI746" s="159"/>
      <c r="AJ746" s="159"/>
      <c r="AK746" s="159"/>
      <c r="AL746" s="159"/>
      <c r="AM746" s="159"/>
      <c r="AN746" s="159"/>
      <c r="AO746" s="159"/>
      <c r="AP746" s="159"/>
      <c r="AQ746" s="159"/>
      <c r="AR746" s="159"/>
      <c r="AS746" s="159"/>
      <c r="AT746" s="159"/>
      <c r="AU746" s="159"/>
      <c r="AV746" s="159"/>
      <c r="AW746" s="159"/>
      <c r="AX746" s="159"/>
      <c r="AY746" s="159"/>
      <c r="AZ746" s="159"/>
      <c r="BA746" s="159"/>
      <c r="BB746" s="159"/>
      <c r="BC746" s="159"/>
      <c r="BD746" s="159"/>
      <c r="BE746" s="159"/>
      <c r="BF746" s="159"/>
      <c r="BG746" s="159"/>
      <c r="BH746" s="159"/>
      <c r="BI746" s="159"/>
      <c r="BJ746" s="159"/>
      <c r="BK746" s="159"/>
      <c r="BL746" s="159"/>
      <c r="BM746" s="159"/>
      <c r="BN746" s="159"/>
      <c r="BO746" s="159"/>
      <c r="BP746" s="159"/>
      <c r="BQ746" s="159"/>
      <c r="BR746" s="159"/>
      <c r="BS746" s="159"/>
      <c r="BT746" s="159"/>
      <c r="BU746" s="159"/>
      <c r="BV746" s="159"/>
      <c r="BW746" s="159"/>
      <c r="BX746" s="159"/>
      <c r="BY746" s="159"/>
      <c r="BZ746" s="159"/>
      <c r="CA746" s="159"/>
      <c r="CB746" s="159"/>
      <c r="CC746" s="159"/>
      <c r="CD746" s="159"/>
      <c r="CE746" s="159"/>
      <c r="CF746" s="159"/>
      <c r="CG746" s="159"/>
      <c r="CH746" s="159"/>
      <c r="CI746" s="159"/>
      <c r="CJ746" s="159"/>
      <c r="CK746" s="159"/>
      <c r="CL746" s="159"/>
      <c r="CM746" s="159"/>
      <c r="CN746" s="159"/>
      <c r="CO746" s="159"/>
      <c r="CP746" s="159"/>
      <c r="CQ746" s="159"/>
      <c r="CR746" s="159"/>
      <c r="CS746" s="159"/>
      <c r="CT746" s="159"/>
      <c r="CU746" s="159"/>
      <c r="CV746" s="159"/>
      <c r="CW746" s="159"/>
      <c r="CX746" s="159"/>
      <c r="CY746" s="159"/>
      <c r="CZ746" s="159"/>
      <c r="DA746" s="159"/>
      <c r="DB746" s="159"/>
      <c r="DC746" s="159"/>
      <c r="DD746" s="159"/>
      <c r="DE746" s="159"/>
      <c r="DF746" s="159"/>
      <c r="DG746" s="159"/>
      <c r="DH746" s="159"/>
      <c r="DI746" s="159"/>
      <c r="DJ746" s="159"/>
      <c r="DK746" s="159"/>
      <c r="DL746" s="159"/>
      <c r="DM746" s="159"/>
      <c r="DN746" s="159"/>
      <c r="DO746" s="159"/>
      <c r="DP746" s="159"/>
      <c r="DQ746" s="159"/>
      <c r="DR746" s="159"/>
      <c r="DS746" s="159"/>
      <c r="DT746" s="159"/>
      <c r="DU746" s="159"/>
      <c r="DV746" s="159"/>
      <c r="DW746" s="159"/>
      <c r="DX746" s="159"/>
      <c r="DY746" s="159"/>
      <c r="DZ746" s="159"/>
      <c r="EA746" s="159"/>
      <c r="EB746" s="159"/>
      <c r="EC746" s="159"/>
      <c r="ED746" s="159"/>
      <c r="EE746" s="159"/>
      <c r="EF746" s="159"/>
      <c r="EG746" s="159"/>
      <c r="EH746" s="159"/>
      <c r="EI746" s="159"/>
      <c r="EJ746" s="159"/>
      <c r="EK746" s="159"/>
      <c r="EL746" s="159"/>
      <c r="EM746" s="159"/>
      <c r="EN746" s="159"/>
      <c r="EO746" s="159"/>
      <c r="EP746" s="159"/>
      <c r="EQ746" s="159"/>
      <c r="ER746" s="159"/>
      <c r="ES746" s="159"/>
      <c r="ET746" s="159"/>
      <c r="EU746" s="159"/>
      <c r="EV746" s="159"/>
      <c r="EW746" s="159"/>
      <c r="EX746" s="159"/>
      <c r="EY746" s="159"/>
      <c r="EZ746" s="159"/>
      <c r="FA746" s="159"/>
      <c r="FB746" s="159"/>
      <c r="FC746" s="159"/>
      <c r="FD746" s="159"/>
      <c r="FE746" s="159"/>
      <c r="FF746" s="159"/>
      <c r="FG746" s="159"/>
      <c r="FH746" s="159"/>
      <c r="FI746" s="159"/>
      <c r="FJ746" s="159"/>
      <c r="FK746" s="159"/>
      <c r="FL746" s="159"/>
      <c r="FM746" s="159"/>
      <c r="FN746" s="159"/>
      <c r="FO746" s="159"/>
      <c r="FP746" s="159"/>
      <c r="FQ746" s="159"/>
      <c r="FR746" s="159"/>
      <c r="FS746" s="159"/>
      <c r="FT746" s="159"/>
      <c r="FU746" s="159"/>
      <c r="FV746" s="159"/>
      <c r="FW746" s="159"/>
      <c r="FX746" s="159"/>
      <c r="FY746" s="159"/>
      <c r="FZ746" s="159"/>
      <c r="GA746" s="159"/>
      <c r="GB746" s="159"/>
      <c r="GC746" s="159"/>
      <c r="GD746" s="159"/>
      <c r="GE746" s="159"/>
      <c r="GF746" s="159"/>
      <c r="GG746" s="159"/>
      <c r="GH746" s="159"/>
    </row>
    <row r="747" customFormat="false" ht="12.75" hidden="false" customHeight="false" outlineLevel="0" collapsed="false">
      <c r="A747" s="168"/>
      <c r="B747" s="149"/>
      <c r="C747" s="149"/>
      <c r="D747" s="149"/>
      <c r="E747" s="149"/>
      <c r="F747" s="149"/>
      <c r="G747" s="149"/>
      <c r="H747" s="148"/>
      <c r="I747" s="170"/>
      <c r="R747" s="148"/>
      <c r="S747" s="158"/>
      <c r="T747" s="159"/>
      <c r="U747" s="159"/>
      <c r="V747" s="159"/>
      <c r="W747" s="159"/>
      <c r="X747" s="159"/>
      <c r="Y747" s="159"/>
      <c r="Z747" s="159"/>
      <c r="AA747" s="159"/>
      <c r="AB747" s="159"/>
      <c r="AC747" s="159"/>
      <c r="AD747" s="159"/>
      <c r="AE747" s="159"/>
      <c r="AF747" s="159"/>
      <c r="AG747" s="159"/>
      <c r="AH747" s="159"/>
      <c r="AI747" s="159"/>
      <c r="AJ747" s="159"/>
      <c r="AK747" s="159"/>
      <c r="AL747" s="159"/>
      <c r="AM747" s="159"/>
      <c r="AN747" s="159"/>
      <c r="AO747" s="159"/>
      <c r="AP747" s="159"/>
      <c r="AQ747" s="159"/>
      <c r="AR747" s="159"/>
      <c r="AS747" s="159"/>
      <c r="AT747" s="159"/>
      <c r="AU747" s="159"/>
      <c r="AV747" s="159"/>
      <c r="AW747" s="159"/>
      <c r="AX747" s="159"/>
      <c r="AY747" s="159"/>
      <c r="AZ747" s="159"/>
      <c r="BA747" s="159"/>
      <c r="BB747" s="159"/>
      <c r="BC747" s="159"/>
      <c r="BD747" s="159"/>
      <c r="BE747" s="159"/>
      <c r="BF747" s="159"/>
      <c r="BG747" s="159"/>
      <c r="BH747" s="159"/>
      <c r="BI747" s="159"/>
      <c r="BJ747" s="159"/>
      <c r="BK747" s="159"/>
      <c r="BL747" s="159"/>
      <c r="BM747" s="159"/>
      <c r="BN747" s="159"/>
      <c r="BO747" s="159"/>
      <c r="BP747" s="159"/>
      <c r="BQ747" s="159"/>
      <c r="BR747" s="159"/>
      <c r="BS747" s="159"/>
      <c r="BT747" s="159"/>
      <c r="BU747" s="159"/>
      <c r="BV747" s="159"/>
      <c r="BW747" s="159"/>
      <c r="BX747" s="159"/>
      <c r="BY747" s="159"/>
      <c r="BZ747" s="159"/>
      <c r="CA747" s="159"/>
      <c r="CB747" s="159"/>
      <c r="CC747" s="159"/>
      <c r="CD747" s="159"/>
      <c r="CE747" s="159"/>
      <c r="CF747" s="159"/>
      <c r="CG747" s="159"/>
      <c r="CH747" s="159"/>
      <c r="CI747" s="159"/>
      <c r="CJ747" s="159"/>
      <c r="CK747" s="159"/>
      <c r="CL747" s="159"/>
      <c r="CM747" s="159"/>
      <c r="CN747" s="159"/>
      <c r="CO747" s="159"/>
      <c r="CP747" s="159"/>
      <c r="CQ747" s="159"/>
      <c r="CR747" s="159"/>
      <c r="CS747" s="159"/>
      <c r="CT747" s="159"/>
      <c r="CU747" s="159"/>
      <c r="CV747" s="159"/>
      <c r="CW747" s="159"/>
      <c r="CX747" s="159"/>
      <c r="CY747" s="159"/>
      <c r="CZ747" s="159"/>
      <c r="DA747" s="159"/>
      <c r="DB747" s="159"/>
      <c r="DC747" s="159"/>
      <c r="DD747" s="159"/>
      <c r="DE747" s="159"/>
      <c r="DF747" s="159"/>
      <c r="DG747" s="159"/>
      <c r="DH747" s="159"/>
      <c r="DI747" s="159"/>
      <c r="DJ747" s="159"/>
      <c r="DK747" s="159"/>
      <c r="DL747" s="159"/>
      <c r="DM747" s="159"/>
      <c r="DN747" s="159"/>
      <c r="DO747" s="159"/>
      <c r="DP747" s="159"/>
      <c r="DQ747" s="159"/>
      <c r="DR747" s="159"/>
      <c r="DS747" s="159"/>
      <c r="DT747" s="159"/>
      <c r="DU747" s="159"/>
      <c r="DV747" s="159"/>
      <c r="DW747" s="159"/>
      <c r="DX747" s="159"/>
      <c r="DY747" s="159"/>
      <c r="DZ747" s="159"/>
      <c r="EA747" s="159"/>
      <c r="EB747" s="159"/>
      <c r="EC747" s="159"/>
      <c r="ED747" s="159"/>
      <c r="EE747" s="159"/>
      <c r="EF747" s="159"/>
      <c r="EG747" s="159"/>
      <c r="EH747" s="159"/>
      <c r="EI747" s="159"/>
      <c r="EJ747" s="159"/>
      <c r="EK747" s="159"/>
      <c r="EL747" s="159"/>
      <c r="EM747" s="159"/>
      <c r="EN747" s="159"/>
      <c r="EO747" s="159"/>
      <c r="EP747" s="159"/>
      <c r="EQ747" s="159"/>
      <c r="ER747" s="159"/>
      <c r="ES747" s="159"/>
      <c r="ET747" s="159"/>
      <c r="EU747" s="159"/>
      <c r="EV747" s="159"/>
      <c r="EW747" s="159"/>
      <c r="EX747" s="159"/>
      <c r="EY747" s="159"/>
      <c r="EZ747" s="159"/>
      <c r="FA747" s="159"/>
      <c r="FB747" s="159"/>
      <c r="FC747" s="159"/>
      <c r="FD747" s="159"/>
      <c r="FE747" s="159"/>
      <c r="FF747" s="159"/>
      <c r="FG747" s="159"/>
      <c r="FH747" s="159"/>
      <c r="FI747" s="159"/>
      <c r="FJ747" s="159"/>
      <c r="FK747" s="159"/>
      <c r="FL747" s="159"/>
      <c r="FM747" s="159"/>
      <c r="FN747" s="159"/>
      <c r="FO747" s="159"/>
      <c r="FP747" s="159"/>
      <c r="FQ747" s="159"/>
      <c r="FR747" s="159"/>
      <c r="FS747" s="159"/>
      <c r="FT747" s="159"/>
      <c r="FU747" s="159"/>
      <c r="FV747" s="159"/>
      <c r="FW747" s="159"/>
      <c r="FX747" s="159"/>
      <c r="FY747" s="159"/>
      <c r="FZ747" s="159"/>
      <c r="GA747" s="159"/>
      <c r="GB747" s="159"/>
      <c r="GC747" s="159"/>
      <c r="GD747" s="159"/>
      <c r="GE747" s="159"/>
      <c r="GF747" s="159"/>
      <c r="GG747" s="159"/>
      <c r="GH747" s="159"/>
    </row>
    <row r="748" customFormat="false" ht="12.75" hidden="false" customHeight="false" outlineLevel="0" collapsed="false">
      <c r="A748" s="168"/>
      <c r="B748" s="149"/>
      <c r="C748" s="149"/>
      <c r="D748" s="149"/>
      <c r="E748" s="149"/>
      <c r="F748" s="149"/>
      <c r="G748" s="149"/>
      <c r="H748" s="148"/>
      <c r="I748" s="170"/>
      <c r="R748" s="148"/>
      <c r="S748" s="158"/>
      <c r="T748" s="159"/>
      <c r="U748" s="159"/>
      <c r="V748" s="159"/>
      <c r="W748" s="159"/>
      <c r="X748" s="159"/>
      <c r="Y748" s="159"/>
      <c r="Z748" s="159"/>
      <c r="AA748" s="159"/>
      <c r="AB748" s="159"/>
      <c r="AC748" s="159"/>
      <c r="AD748" s="159"/>
      <c r="AE748" s="159"/>
      <c r="AF748" s="159"/>
      <c r="AG748" s="159"/>
      <c r="AH748" s="159"/>
      <c r="AI748" s="159"/>
      <c r="AJ748" s="159"/>
      <c r="AK748" s="159"/>
      <c r="AL748" s="159"/>
      <c r="AM748" s="159"/>
      <c r="AN748" s="159"/>
      <c r="AO748" s="159"/>
      <c r="AP748" s="159"/>
      <c r="AQ748" s="159"/>
      <c r="AR748" s="159"/>
      <c r="AS748" s="159"/>
      <c r="AT748" s="159"/>
      <c r="AU748" s="159"/>
      <c r="AV748" s="159"/>
      <c r="AW748" s="159"/>
      <c r="AX748" s="159"/>
      <c r="AY748" s="159"/>
      <c r="AZ748" s="159"/>
      <c r="BA748" s="159"/>
      <c r="BB748" s="159"/>
      <c r="BC748" s="159"/>
      <c r="BD748" s="159"/>
      <c r="BE748" s="159"/>
      <c r="BF748" s="159"/>
      <c r="BG748" s="159"/>
      <c r="BH748" s="159"/>
      <c r="BI748" s="159"/>
      <c r="BJ748" s="159"/>
      <c r="BK748" s="159"/>
      <c r="BL748" s="159"/>
      <c r="BM748" s="159"/>
      <c r="BN748" s="159"/>
      <c r="BO748" s="159"/>
      <c r="BP748" s="159"/>
      <c r="BQ748" s="159"/>
      <c r="BR748" s="159"/>
      <c r="BS748" s="159"/>
      <c r="BT748" s="159"/>
      <c r="BU748" s="159"/>
      <c r="BV748" s="159"/>
      <c r="BW748" s="159"/>
      <c r="BX748" s="159"/>
      <c r="BY748" s="159"/>
      <c r="BZ748" s="159"/>
      <c r="CA748" s="159"/>
      <c r="CB748" s="159"/>
      <c r="CC748" s="159"/>
      <c r="CD748" s="159"/>
      <c r="CE748" s="159"/>
      <c r="CF748" s="159"/>
      <c r="CG748" s="159"/>
      <c r="CH748" s="159"/>
      <c r="CI748" s="159"/>
      <c r="CJ748" s="159"/>
      <c r="CK748" s="159"/>
      <c r="CL748" s="159"/>
      <c r="CM748" s="159"/>
      <c r="CN748" s="159"/>
      <c r="CO748" s="159"/>
      <c r="CP748" s="159"/>
      <c r="CQ748" s="159"/>
      <c r="CR748" s="159"/>
      <c r="CS748" s="159"/>
      <c r="CT748" s="159"/>
      <c r="CU748" s="159"/>
      <c r="CV748" s="159"/>
      <c r="CW748" s="159"/>
      <c r="CX748" s="159"/>
      <c r="CY748" s="159"/>
      <c r="CZ748" s="159"/>
      <c r="DA748" s="159"/>
      <c r="DB748" s="159"/>
      <c r="DC748" s="159"/>
      <c r="DD748" s="159"/>
      <c r="DE748" s="159"/>
      <c r="DF748" s="159"/>
      <c r="DG748" s="159"/>
      <c r="DH748" s="159"/>
      <c r="DI748" s="159"/>
      <c r="DJ748" s="159"/>
      <c r="DK748" s="159"/>
      <c r="DL748" s="159"/>
      <c r="DM748" s="159"/>
      <c r="DN748" s="159"/>
      <c r="DO748" s="159"/>
      <c r="DP748" s="159"/>
      <c r="DQ748" s="159"/>
      <c r="DR748" s="159"/>
      <c r="DS748" s="159"/>
      <c r="DT748" s="159"/>
      <c r="DU748" s="159"/>
      <c r="DV748" s="159"/>
      <c r="DW748" s="159"/>
      <c r="DX748" s="159"/>
      <c r="DY748" s="159"/>
      <c r="DZ748" s="159"/>
      <c r="EA748" s="159"/>
      <c r="EB748" s="159"/>
      <c r="EC748" s="159"/>
      <c r="ED748" s="159"/>
      <c r="EE748" s="159"/>
      <c r="EF748" s="159"/>
      <c r="EG748" s="159"/>
      <c r="EH748" s="159"/>
      <c r="EI748" s="159"/>
      <c r="EJ748" s="159"/>
      <c r="EK748" s="159"/>
      <c r="EL748" s="159"/>
      <c r="EM748" s="159"/>
      <c r="EN748" s="159"/>
      <c r="EO748" s="159"/>
      <c r="EP748" s="159"/>
      <c r="EQ748" s="159"/>
      <c r="ER748" s="159"/>
      <c r="ES748" s="159"/>
      <c r="ET748" s="159"/>
      <c r="EU748" s="159"/>
      <c r="EV748" s="159"/>
      <c r="EW748" s="159"/>
      <c r="EX748" s="159"/>
      <c r="EY748" s="159"/>
      <c r="EZ748" s="159"/>
      <c r="FA748" s="159"/>
      <c r="FB748" s="159"/>
      <c r="FC748" s="159"/>
      <c r="FD748" s="159"/>
      <c r="FE748" s="159"/>
      <c r="FF748" s="159"/>
      <c r="FG748" s="159"/>
      <c r="FH748" s="159"/>
      <c r="FI748" s="159"/>
      <c r="FJ748" s="159"/>
      <c r="FK748" s="159"/>
      <c r="FL748" s="159"/>
      <c r="FM748" s="159"/>
      <c r="FN748" s="159"/>
      <c r="FO748" s="159"/>
      <c r="FP748" s="159"/>
      <c r="FQ748" s="159"/>
      <c r="FR748" s="159"/>
      <c r="FS748" s="159"/>
      <c r="FT748" s="159"/>
      <c r="FU748" s="159"/>
      <c r="FV748" s="159"/>
      <c r="FW748" s="159"/>
      <c r="FX748" s="159"/>
      <c r="FY748" s="159"/>
      <c r="FZ748" s="159"/>
      <c r="GA748" s="159"/>
      <c r="GB748" s="159"/>
      <c r="GC748" s="159"/>
      <c r="GD748" s="159"/>
      <c r="GE748" s="159"/>
      <c r="GF748" s="159"/>
      <c r="GG748" s="159"/>
      <c r="GH748" s="159"/>
    </row>
    <row r="749" customFormat="false" ht="12.75" hidden="false" customHeight="false" outlineLevel="0" collapsed="false">
      <c r="A749" s="168"/>
      <c r="B749" s="149"/>
      <c r="C749" s="149"/>
      <c r="D749" s="149"/>
      <c r="E749" s="149"/>
      <c r="F749" s="149"/>
      <c r="G749" s="149"/>
      <c r="H749" s="148"/>
      <c r="I749" s="170"/>
      <c r="R749" s="148"/>
      <c r="S749" s="158"/>
      <c r="T749" s="159"/>
      <c r="U749" s="159"/>
      <c r="V749" s="159"/>
      <c r="W749" s="159"/>
      <c r="X749" s="159"/>
      <c r="Y749" s="159"/>
      <c r="Z749" s="159"/>
      <c r="AA749" s="159"/>
      <c r="AB749" s="159"/>
      <c r="AC749" s="159"/>
      <c r="AD749" s="159"/>
      <c r="AE749" s="159"/>
      <c r="AF749" s="159"/>
      <c r="AG749" s="159"/>
      <c r="AH749" s="159"/>
      <c r="AI749" s="159"/>
      <c r="AJ749" s="159"/>
      <c r="AK749" s="159"/>
      <c r="AL749" s="159"/>
      <c r="AM749" s="159"/>
      <c r="AN749" s="159"/>
      <c r="AO749" s="159"/>
      <c r="AP749" s="159"/>
      <c r="AQ749" s="159"/>
      <c r="AR749" s="159"/>
      <c r="AS749" s="159"/>
      <c r="AT749" s="159"/>
      <c r="AU749" s="159"/>
      <c r="AV749" s="159"/>
      <c r="AW749" s="159"/>
      <c r="AX749" s="159"/>
      <c r="AY749" s="159"/>
      <c r="AZ749" s="159"/>
      <c r="BA749" s="159"/>
      <c r="BB749" s="159"/>
      <c r="BC749" s="159"/>
      <c r="BD749" s="159"/>
      <c r="BE749" s="159"/>
      <c r="BF749" s="159"/>
      <c r="BG749" s="159"/>
      <c r="BH749" s="159"/>
      <c r="BI749" s="159"/>
      <c r="BJ749" s="159"/>
      <c r="BK749" s="159"/>
      <c r="BL749" s="159"/>
      <c r="BM749" s="159"/>
      <c r="BN749" s="159"/>
      <c r="BO749" s="159"/>
      <c r="BP749" s="159"/>
      <c r="BQ749" s="159"/>
      <c r="BR749" s="159"/>
      <c r="BS749" s="159"/>
      <c r="BT749" s="159"/>
      <c r="BU749" s="159"/>
      <c r="BV749" s="159"/>
      <c r="BW749" s="159"/>
      <c r="BX749" s="159"/>
      <c r="BY749" s="159"/>
      <c r="BZ749" s="159"/>
      <c r="CA749" s="159"/>
      <c r="CB749" s="159"/>
      <c r="CC749" s="159"/>
      <c r="CD749" s="159"/>
      <c r="CE749" s="159"/>
      <c r="CF749" s="159"/>
      <c r="CG749" s="159"/>
      <c r="CH749" s="159"/>
      <c r="CI749" s="159"/>
      <c r="CJ749" s="159"/>
      <c r="CK749" s="159"/>
      <c r="CL749" s="159"/>
      <c r="CM749" s="159"/>
      <c r="CN749" s="159"/>
      <c r="CO749" s="159"/>
      <c r="CP749" s="159"/>
      <c r="CQ749" s="159"/>
      <c r="CR749" s="159"/>
      <c r="CS749" s="159"/>
      <c r="CT749" s="159"/>
      <c r="CU749" s="159"/>
      <c r="CV749" s="159"/>
      <c r="CW749" s="159"/>
      <c r="CX749" s="159"/>
      <c r="CY749" s="159"/>
      <c r="CZ749" s="159"/>
      <c r="DA749" s="159"/>
      <c r="DB749" s="159"/>
      <c r="DC749" s="159"/>
      <c r="DD749" s="159"/>
      <c r="DE749" s="159"/>
      <c r="DF749" s="159"/>
      <c r="DG749" s="159"/>
      <c r="DH749" s="159"/>
      <c r="DI749" s="159"/>
      <c r="DJ749" s="159"/>
      <c r="DK749" s="159"/>
      <c r="DL749" s="159"/>
      <c r="DM749" s="159"/>
      <c r="DN749" s="159"/>
      <c r="DO749" s="159"/>
      <c r="DP749" s="159"/>
      <c r="DQ749" s="159"/>
      <c r="DR749" s="159"/>
      <c r="DS749" s="159"/>
      <c r="DT749" s="159"/>
      <c r="DU749" s="159"/>
      <c r="DV749" s="159"/>
      <c r="DW749" s="159"/>
      <c r="DX749" s="159"/>
      <c r="DY749" s="159"/>
      <c r="DZ749" s="159"/>
      <c r="EA749" s="159"/>
      <c r="EB749" s="159"/>
      <c r="EC749" s="159"/>
      <c r="ED749" s="159"/>
      <c r="EE749" s="159"/>
      <c r="EF749" s="159"/>
      <c r="EG749" s="159"/>
      <c r="EH749" s="159"/>
      <c r="EI749" s="159"/>
      <c r="EJ749" s="159"/>
      <c r="EK749" s="159"/>
      <c r="EL749" s="159"/>
      <c r="EM749" s="159"/>
      <c r="EN749" s="159"/>
      <c r="EO749" s="159"/>
      <c r="EP749" s="159"/>
      <c r="EQ749" s="159"/>
      <c r="ER749" s="159"/>
      <c r="ES749" s="159"/>
      <c r="ET749" s="159"/>
      <c r="EU749" s="159"/>
      <c r="EV749" s="159"/>
      <c r="EW749" s="159"/>
      <c r="EX749" s="159"/>
      <c r="EY749" s="159"/>
      <c r="EZ749" s="159"/>
      <c r="FA749" s="159"/>
      <c r="FB749" s="159"/>
      <c r="FC749" s="159"/>
      <c r="FD749" s="159"/>
      <c r="FE749" s="159"/>
      <c r="FF749" s="159"/>
      <c r="FG749" s="159"/>
      <c r="FH749" s="159"/>
      <c r="FI749" s="159"/>
      <c r="FJ749" s="159"/>
      <c r="FK749" s="159"/>
      <c r="FL749" s="159"/>
      <c r="FM749" s="159"/>
      <c r="FN749" s="159"/>
      <c r="FO749" s="159"/>
      <c r="FP749" s="159"/>
      <c r="FQ749" s="159"/>
      <c r="FR749" s="159"/>
      <c r="FS749" s="159"/>
      <c r="FT749" s="159"/>
      <c r="FU749" s="159"/>
      <c r="FV749" s="159"/>
      <c r="FW749" s="159"/>
      <c r="FX749" s="159"/>
      <c r="FY749" s="159"/>
      <c r="FZ749" s="159"/>
      <c r="GA749" s="159"/>
      <c r="GB749" s="159"/>
      <c r="GC749" s="159"/>
      <c r="GD749" s="159"/>
      <c r="GE749" s="159"/>
      <c r="GF749" s="159"/>
      <c r="GG749" s="159"/>
      <c r="GH749" s="159"/>
    </row>
    <row r="750" customFormat="false" ht="12.75" hidden="false" customHeight="false" outlineLevel="0" collapsed="false">
      <c r="A750" s="168"/>
      <c r="B750" s="149"/>
      <c r="C750" s="149"/>
      <c r="D750" s="149"/>
      <c r="E750" s="149"/>
      <c r="F750" s="149"/>
      <c r="G750" s="149"/>
      <c r="H750" s="148"/>
      <c r="I750" s="170"/>
      <c r="R750" s="148"/>
      <c r="S750" s="158"/>
      <c r="T750" s="159"/>
      <c r="U750" s="159"/>
      <c r="V750" s="159"/>
      <c r="W750" s="159"/>
      <c r="X750" s="159"/>
      <c r="Y750" s="159"/>
      <c r="Z750" s="159"/>
      <c r="AA750" s="159"/>
      <c r="AB750" s="159"/>
      <c r="AC750" s="159"/>
      <c r="AD750" s="159"/>
      <c r="AE750" s="159"/>
      <c r="AF750" s="159"/>
      <c r="AG750" s="159"/>
      <c r="AH750" s="159"/>
      <c r="AI750" s="159"/>
      <c r="AJ750" s="159"/>
      <c r="AK750" s="159"/>
      <c r="AL750" s="159"/>
      <c r="AM750" s="159"/>
      <c r="AN750" s="159"/>
      <c r="AO750" s="159"/>
      <c r="AP750" s="159"/>
      <c r="AQ750" s="159"/>
      <c r="AR750" s="159"/>
      <c r="AS750" s="159"/>
      <c r="AT750" s="159"/>
      <c r="AU750" s="159"/>
      <c r="AV750" s="159"/>
      <c r="AW750" s="159"/>
      <c r="AX750" s="159"/>
      <c r="AY750" s="159"/>
      <c r="AZ750" s="159"/>
      <c r="BA750" s="159"/>
      <c r="BB750" s="159"/>
      <c r="BC750" s="159"/>
      <c r="BD750" s="159"/>
      <c r="BE750" s="159"/>
      <c r="BF750" s="159"/>
      <c r="BG750" s="159"/>
      <c r="BH750" s="159"/>
      <c r="BI750" s="159"/>
      <c r="BJ750" s="159"/>
      <c r="BK750" s="159"/>
      <c r="BL750" s="159"/>
      <c r="BM750" s="159"/>
      <c r="BN750" s="159"/>
      <c r="BO750" s="159"/>
      <c r="BP750" s="159"/>
      <c r="BQ750" s="159"/>
      <c r="BR750" s="159"/>
      <c r="BS750" s="159"/>
      <c r="BT750" s="159"/>
      <c r="BU750" s="159"/>
      <c r="BV750" s="159"/>
      <c r="BW750" s="159"/>
      <c r="BX750" s="159"/>
      <c r="BY750" s="159"/>
      <c r="BZ750" s="159"/>
      <c r="CA750" s="159"/>
      <c r="CB750" s="159"/>
      <c r="CC750" s="159"/>
      <c r="CD750" s="159"/>
      <c r="CE750" s="159"/>
      <c r="CF750" s="159"/>
      <c r="CG750" s="159"/>
      <c r="CH750" s="159"/>
      <c r="CI750" s="159"/>
      <c r="CJ750" s="159"/>
      <c r="CK750" s="159"/>
      <c r="CL750" s="159"/>
      <c r="CM750" s="159"/>
      <c r="CN750" s="159"/>
      <c r="CO750" s="159"/>
      <c r="CP750" s="159"/>
      <c r="CQ750" s="159"/>
      <c r="CR750" s="159"/>
      <c r="CS750" s="159"/>
      <c r="CT750" s="159"/>
      <c r="CU750" s="159"/>
      <c r="CV750" s="159"/>
      <c r="CW750" s="159"/>
      <c r="CX750" s="159"/>
      <c r="CY750" s="159"/>
      <c r="CZ750" s="159"/>
      <c r="DA750" s="159"/>
      <c r="DB750" s="159"/>
      <c r="DC750" s="159"/>
      <c r="DD750" s="159"/>
      <c r="DE750" s="159"/>
      <c r="DF750" s="159"/>
      <c r="DG750" s="159"/>
      <c r="DH750" s="159"/>
      <c r="DI750" s="159"/>
      <c r="DJ750" s="159"/>
      <c r="DK750" s="159"/>
      <c r="DL750" s="159"/>
      <c r="DM750" s="159"/>
      <c r="DN750" s="159"/>
      <c r="DO750" s="159"/>
      <c r="DP750" s="159"/>
      <c r="DQ750" s="159"/>
      <c r="DR750" s="159"/>
      <c r="DS750" s="159"/>
      <c r="DT750" s="159"/>
      <c r="DU750" s="159"/>
      <c r="DV750" s="159"/>
      <c r="DW750" s="159"/>
      <c r="DX750" s="159"/>
      <c r="DY750" s="159"/>
      <c r="DZ750" s="159"/>
      <c r="EA750" s="159"/>
      <c r="EB750" s="159"/>
      <c r="EC750" s="159"/>
      <c r="ED750" s="159"/>
      <c r="EE750" s="159"/>
      <c r="EF750" s="159"/>
      <c r="EG750" s="159"/>
      <c r="EH750" s="159"/>
      <c r="EI750" s="159"/>
      <c r="EJ750" s="159"/>
      <c r="EK750" s="159"/>
      <c r="EL750" s="159"/>
      <c r="EM750" s="159"/>
      <c r="EN750" s="159"/>
      <c r="EO750" s="159"/>
      <c r="EP750" s="159"/>
      <c r="EQ750" s="159"/>
      <c r="ER750" s="159"/>
      <c r="ES750" s="159"/>
      <c r="ET750" s="159"/>
      <c r="EU750" s="159"/>
      <c r="EV750" s="159"/>
      <c r="EW750" s="159"/>
      <c r="EX750" s="159"/>
      <c r="EY750" s="159"/>
      <c r="EZ750" s="159"/>
      <c r="FA750" s="159"/>
      <c r="FB750" s="159"/>
      <c r="FC750" s="159"/>
      <c r="FD750" s="159"/>
      <c r="FE750" s="159"/>
      <c r="FF750" s="159"/>
      <c r="FG750" s="159"/>
      <c r="FH750" s="159"/>
      <c r="FI750" s="159"/>
      <c r="FJ750" s="159"/>
      <c r="FK750" s="159"/>
      <c r="FL750" s="159"/>
      <c r="FM750" s="159"/>
      <c r="FN750" s="159"/>
      <c r="FO750" s="159"/>
      <c r="FP750" s="159"/>
      <c r="FQ750" s="159"/>
      <c r="FR750" s="159"/>
      <c r="FS750" s="159"/>
      <c r="FT750" s="159"/>
      <c r="FU750" s="159"/>
      <c r="FV750" s="159"/>
      <c r="FW750" s="159"/>
      <c r="FX750" s="159"/>
      <c r="FY750" s="159"/>
      <c r="FZ750" s="159"/>
      <c r="GA750" s="159"/>
      <c r="GB750" s="159"/>
      <c r="GC750" s="159"/>
      <c r="GD750" s="159"/>
      <c r="GE750" s="159"/>
      <c r="GF750" s="159"/>
      <c r="GG750" s="159"/>
      <c r="GH750" s="159"/>
    </row>
    <row r="751" customFormat="false" ht="12.75" hidden="false" customHeight="false" outlineLevel="0" collapsed="false">
      <c r="A751" s="168"/>
      <c r="B751" s="149"/>
      <c r="C751" s="149"/>
      <c r="D751" s="149"/>
      <c r="E751" s="149"/>
      <c r="F751" s="149"/>
      <c r="G751" s="149"/>
      <c r="H751" s="148"/>
      <c r="I751" s="170"/>
      <c r="R751" s="148"/>
      <c r="S751" s="158"/>
      <c r="T751" s="159"/>
      <c r="U751" s="159"/>
      <c r="V751" s="159"/>
      <c r="W751" s="159"/>
      <c r="X751" s="159"/>
      <c r="Y751" s="159"/>
      <c r="Z751" s="159"/>
      <c r="AA751" s="159"/>
      <c r="AB751" s="159"/>
      <c r="AC751" s="159"/>
      <c r="AD751" s="159"/>
      <c r="AE751" s="159"/>
      <c r="AF751" s="159"/>
      <c r="AG751" s="159"/>
      <c r="AH751" s="159"/>
      <c r="AI751" s="159"/>
      <c r="AJ751" s="159"/>
      <c r="AK751" s="159"/>
      <c r="AL751" s="159"/>
      <c r="AM751" s="159"/>
      <c r="AN751" s="159"/>
      <c r="AO751" s="159"/>
      <c r="AP751" s="159"/>
      <c r="AQ751" s="159"/>
      <c r="AR751" s="159"/>
      <c r="AS751" s="159"/>
      <c r="AT751" s="159"/>
      <c r="AU751" s="159"/>
      <c r="AV751" s="159"/>
      <c r="AW751" s="159"/>
      <c r="AX751" s="159"/>
      <c r="AY751" s="159"/>
      <c r="AZ751" s="159"/>
      <c r="BA751" s="159"/>
      <c r="BB751" s="159"/>
      <c r="BC751" s="159"/>
      <c r="BD751" s="159"/>
      <c r="BE751" s="159"/>
      <c r="BF751" s="159"/>
      <c r="BG751" s="159"/>
      <c r="BH751" s="159"/>
      <c r="BI751" s="159"/>
      <c r="BJ751" s="159"/>
      <c r="BK751" s="159"/>
      <c r="BL751" s="159"/>
      <c r="BM751" s="159"/>
      <c r="BN751" s="159"/>
      <c r="BO751" s="159"/>
      <c r="BP751" s="159"/>
      <c r="BQ751" s="159"/>
      <c r="BR751" s="159"/>
      <c r="BS751" s="159"/>
      <c r="BT751" s="159"/>
      <c r="BU751" s="159"/>
      <c r="BV751" s="159"/>
      <c r="BW751" s="159"/>
      <c r="BX751" s="159"/>
      <c r="BY751" s="159"/>
      <c r="BZ751" s="159"/>
      <c r="CA751" s="159"/>
      <c r="CB751" s="159"/>
      <c r="CC751" s="159"/>
      <c r="CD751" s="159"/>
      <c r="CE751" s="159"/>
      <c r="CF751" s="159"/>
      <c r="CG751" s="159"/>
      <c r="CH751" s="159"/>
      <c r="CI751" s="159"/>
      <c r="CJ751" s="159"/>
      <c r="CK751" s="159"/>
      <c r="CL751" s="159"/>
      <c r="CM751" s="159"/>
      <c r="CN751" s="159"/>
      <c r="CO751" s="159"/>
      <c r="CP751" s="159"/>
      <c r="CQ751" s="159"/>
      <c r="CR751" s="159"/>
      <c r="CS751" s="159"/>
      <c r="CT751" s="159"/>
      <c r="CU751" s="159"/>
      <c r="CV751" s="159"/>
      <c r="CW751" s="159"/>
      <c r="CX751" s="159"/>
      <c r="CY751" s="159"/>
      <c r="CZ751" s="159"/>
      <c r="DA751" s="159"/>
      <c r="DB751" s="159"/>
      <c r="DC751" s="159"/>
      <c r="DD751" s="159"/>
      <c r="DE751" s="159"/>
      <c r="DF751" s="159"/>
      <c r="DG751" s="159"/>
      <c r="DH751" s="159"/>
      <c r="DI751" s="159"/>
      <c r="DJ751" s="159"/>
      <c r="DK751" s="159"/>
      <c r="DL751" s="159"/>
      <c r="DM751" s="159"/>
      <c r="DN751" s="159"/>
      <c r="DO751" s="159"/>
      <c r="DP751" s="159"/>
      <c r="DQ751" s="159"/>
      <c r="DR751" s="159"/>
      <c r="DS751" s="159"/>
      <c r="DT751" s="159"/>
      <c r="DU751" s="159"/>
      <c r="DV751" s="159"/>
      <c r="DW751" s="159"/>
      <c r="DX751" s="159"/>
      <c r="DY751" s="159"/>
      <c r="DZ751" s="159"/>
      <c r="EA751" s="159"/>
      <c r="EB751" s="159"/>
      <c r="EC751" s="159"/>
      <c r="ED751" s="159"/>
      <c r="EE751" s="159"/>
      <c r="EF751" s="159"/>
      <c r="EG751" s="159"/>
      <c r="EH751" s="159"/>
      <c r="EI751" s="159"/>
      <c r="EJ751" s="159"/>
      <c r="EK751" s="159"/>
      <c r="EL751" s="159"/>
      <c r="EM751" s="159"/>
      <c r="EN751" s="159"/>
      <c r="EO751" s="159"/>
      <c r="EP751" s="159"/>
      <c r="EQ751" s="159"/>
      <c r="ER751" s="159"/>
      <c r="ES751" s="159"/>
      <c r="ET751" s="159"/>
      <c r="EU751" s="159"/>
      <c r="EV751" s="159"/>
      <c r="EW751" s="159"/>
      <c r="EX751" s="159"/>
      <c r="EY751" s="159"/>
      <c r="EZ751" s="159"/>
      <c r="FA751" s="159"/>
      <c r="FB751" s="159"/>
      <c r="FC751" s="159"/>
      <c r="FD751" s="159"/>
      <c r="FE751" s="159"/>
      <c r="FF751" s="159"/>
      <c r="FG751" s="159"/>
      <c r="FH751" s="159"/>
      <c r="FI751" s="159"/>
      <c r="FJ751" s="159"/>
      <c r="FK751" s="159"/>
      <c r="FL751" s="159"/>
      <c r="FM751" s="159"/>
      <c r="FN751" s="159"/>
      <c r="FO751" s="159"/>
      <c r="FP751" s="159"/>
      <c r="FQ751" s="159"/>
      <c r="FR751" s="159"/>
      <c r="FS751" s="159"/>
      <c r="FT751" s="159"/>
      <c r="FU751" s="159"/>
      <c r="FV751" s="159"/>
      <c r="FW751" s="159"/>
      <c r="FX751" s="159"/>
      <c r="FY751" s="159"/>
      <c r="FZ751" s="159"/>
      <c r="GA751" s="159"/>
      <c r="GB751" s="159"/>
      <c r="GC751" s="159"/>
      <c r="GD751" s="159"/>
      <c r="GE751" s="159"/>
      <c r="GF751" s="159"/>
      <c r="GG751" s="159"/>
      <c r="GH751" s="159"/>
    </row>
    <row r="752" customFormat="false" ht="12.75" hidden="false" customHeight="false" outlineLevel="0" collapsed="false">
      <c r="A752" s="168"/>
      <c r="B752" s="149"/>
      <c r="C752" s="149"/>
      <c r="D752" s="149"/>
      <c r="E752" s="149"/>
      <c r="F752" s="149"/>
      <c r="G752" s="149"/>
      <c r="H752" s="148"/>
      <c r="I752" s="170"/>
      <c r="R752" s="148"/>
      <c r="S752" s="158"/>
      <c r="T752" s="159"/>
      <c r="U752" s="159"/>
      <c r="V752" s="159"/>
      <c r="W752" s="159"/>
      <c r="X752" s="159"/>
      <c r="Y752" s="159"/>
      <c r="Z752" s="159"/>
      <c r="AA752" s="159"/>
      <c r="AB752" s="159"/>
      <c r="AC752" s="159"/>
      <c r="AD752" s="159"/>
      <c r="AE752" s="159"/>
      <c r="AF752" s="159"/>
      <c r="AG752" s="159"/>
      <c r="AH752" s="159"/>
      <c r="AI752" s="159"/>
      <c r="AJ752" s="159"/>
      <c r="AK752" s="159"/>
      <c r="AL752" s="159"/>
      <c r="AM752" s="159"/>
      <c r="AN752" s="159"/>
      <c r="AO752" s="159"/>
      <c r="AP752" s="159"/>
      <c r="AQ752" s="159"/>
      <c r="AR752" s="159"/>
      <c r="AS752" s="159"/>
      <c r="AT752" s="159"/>
      <c r="AU752" s="159"/>
      <c r="AV752" s="159"/>
      <c r="AW752" s="159"/>
      <c r="AX752" s="159"/>
      <c r="AY752" s="159"/>
      <c r="AZ752" s="159"/>
      <c r="BA752" s="159"/>
      <c r="BB752" s="159"/>
      <c r="BC752" s="159"/>
      <c r="BD752" s="159"/>
      <c r="BE752" s="159"/>
      <c r="BF752" s="159"/>
      <c r="BG752" s="159"/>
      <c r="BH752" s="159"/>
      <c r="BI752" s="159"/>
      <c r="BJ752" s="159"/>
      <c r="BK752" s="159"/>
      <c r="BL752" s="159"/>
      <c r="BM752" s="159"/>
      <c r="BN752" s="159"/>
      <c r="BO752" s="159"/>
      <c r="BP752" s="159"/>
      <c r="BQ752" s="159"/>
      <c r="BR752" s="159"/>
      <c r="BS752" s="159"/>
      <c r="BT752" s="159"/>
      <c r="BU752" s="159"/>
      <c r="BV752" s="159"/>
      <c r="BW752" s="159"/>
      <c r="BX752" s="159"/>
      <c r="BY752" s="159"/>
      <c r="BZ752" s="159"/>
      <c r="CA752" s="159"/>
      <c r="CB752" s="159"/>
      <c r="CC752" s="159"/>
      <c r="CD752" s="159"/>
      <c r="CE752" s="159"/>
      <c r="CF752" s="159"/>
      <c r="CG752" s="159"/>
      <c r="CH752" s="159"/>
      <c r="CI752" s="159"/>
      <c r="CJ752" s="159"/>
      <c r="CK752" s="159"/>
      <c r="CL752" s="159"/>
      <c r="CM752" s="159"/>
      <c r="CN752" s="159"/>
      <c r="CO752" s="159"/>
      <c r="CP752" s="159"/>
      <c r="CQ752" s="159"/>
      <c r="CR752" s="159"/>
      <c r="CS752" s="159"/>
      <c r="CT752" s="159"/>
      <c r="CU752" s="159"/>
      <c r="CV752" s="159"/>
      <c r="CW752" s="159"/>
      <c r="CX752" s="159"/>
      <c r="CY752" s="159"/>
      <c r="CZ752" s="159"/>
      <c r="DA752" s="159"/>
      <c r="DB752" s="159"/>
      <c r="DC752" s="159"/>
      <c r="DD752" s="159"/>
      <c r="DE752" s="159"/>
      <c r="DF752" s="159"/>
      <c r="DG752" s="159"/>
      <c r="DH752" s="159"/>
      <c r="DI752" s="159"/>
      <c r="DJ752" s="159"/>
      <c r="DK752" s="159"/>
      <c r="DL752" s="159"/>
      <c r="DM752" s="159"/>
      <c r="DN752" s="159"/>
      <c r="DO752" s="159"/>
      <c r="DP752" s="159"/>
      <c r="DQ752" s="159"/>
      <c r="DR752" s="159"/>
      <c r="DS752" s="159"/>
      <c r="DT752" s="159"/>
      <c r="DU752" s="159"/>
      <c r="DV752" s="159"/>
      <c r="DW752" s="159"/>
      <c r="DX752" s="159"/>
      <c r="DY752" s="159"/>
      <c r="DZ752" s="159"/>
      <c r="EA752" s="159"/>
      <c r="EB752" s="159"/>
      <c r="EC752" s="159"/>
      <c r="ED752" s="159"/>
      <c r="EE752" s="159"/>
      <c r="EF752" s="159"/>
      <c r="EG752" s="159"/>
      <c r="EH752" s="159"/>
      <c r="EI752" s="159"/>
      <c r="EJ752" s="159"/>
      <c r="EK752" s="159"/>
      <c r="EL752" s="159"/>
      <c r="EM752" s="159"/>
      <c r="EN752" s="159"/>
      <c r="EO752" s="159"/>
      <c r="EP752" s="159"/>
      <c r="EQ752" s="159"/>
      <c r="ER752" s="159"/>
      <c r="ES752" s="159"/>
      <c r="ET752" s="159"/>
      <c r="EU752" s="159"/>
      <c r="EV752" s="159"/>
      <c r="EW752" s="159"/>
      <c r="EX752" s="159"/>
      <c r="EY752" s="159"/>
      <c r="EZ752" s="159"/>
      <c r="FA752" s="159"/>
      <c r="FB752" s="159"/>
      <c r="FC752" s="159"/>
      <c r="FD752" s="159"/>
      <c r="FE752" s="159"/>
      <c r="FF752" s="159"/>
      <c r="FG752" s="159"/>
      <c r="FH752" s="159"/>
      <c r="FI752" s="159"/>
      <c r="FJ752" s="159"/>
      <c r="FK752" s="159"/>
      <c r="FL752" s="159"/>
      <c r="FM752" s="159"/>
      <c r="FN752" s="159"/>
      <c r="FO752" s="159"/>
      <c r="FP752" s="159"/>
      <c r="FQ752" s="159"/>
      <c r="FR752" s="159"/>
      <c r="FS752" s="159"/>
      <c r="FT752" s="159"/>
      <c r="FU752" s="159"/>
      <c r="FV752" s="159"/>
      <c r="FW752" s="159"/>
      <c r="FX752" s="159"/>
      <c r="FY752" s="159"/>
      <c r="FZ752" s="159"/>
      <c r="GA752" s="159"/>
      <c r="GB752" s="159"/>
      <c r="GC752" s="159"/>
      <c r="GD752" s="159"/>
      <c r="GE752" s="159"/>
      <c r="GF752" s="159"/>
      <c r="GG752" s="159"/>
      <c r="GH752" s="159"/>
    </row>
    <row r="753" customFormat="false" ht="12.75" hidden="false" customHeight="false" outlineLevel="0" collapsed="false">
      <c r="A753" s="168"/>
      <c r="B753" s="149"/>
      <c r="C753" s="149"/>
      <c r="D753" s="149"/>
      <c r="E753" s="149"/>
      <c r="F753" s="149"/>
      <c r="G753" s="149"/>
      <c r="H753" s="148"/>
      <c r="I753" s="170"/>
      <c r="R753" s="148"/>
      <c r="S753" s="158"/>
      <c r="T753" s="159"/>
      <c r="U753" s="159"/>
      <c r="V753" s="159"/>
      <c r="W753" s="159"/>
      <c r="X753" s="159"/>
      <c r="Y753" s="159"/>
      <c r="Z753" s="159"/>
      <c r="AA753" s="159"/>
      <c r="AB753" s="159"/>
      <c r="AC753" s="159"/>
      <c r="AD753" s="159"/>
      <c r="AE753" s="159"/>
      <c r="AF753" s="159"/>
      <c r="AG753" s="159"/>
      <c r="AH753" s="159"/>
      <c r="AI753" s="159"/>
      <c r="AJ753" s="159"/>
      <c r="AK753" s="159"/>
      <c r="AL753" s="159"/>
      <c r="AM753" s="159"/>
      <c r="AN753" s="159"/>
      <c r="AO753" s="159"/>
      <c r="AP753" s="159"/>
      <c r="AQ753" s="159"/>
      <c r="AR753" s="159"/>
      <c r="AS753" s="159"/>
      <c r="AT753" s="159"/>
      <c r="AU753" s="159"/>
      <c r="AV753" s="159"/>
      <c r="AW753" s="159"/>
      <c r="AX753" s="159"/>
      <c r="AY753" s="159"/>
      <c r="AZ753" s="159"/>
      <c r="BA753" s="159"/>
      <c r="BB753" s="159"/>
      <c r="BC753" s="159"/>
      <c r="BD753" s="159"/>
      <c r="BE753" s="159"/>
      <c r="BF753" s="159"/>
      <c r="BG753" s="159"/>
      <c r="BH753" s="159"/>
      <c r="BI753" s="159"/>
      <c r="BJ753" s="159"/>
      <c r="BK753" s="159"/>
      <c r="BL753" s="159"/>
      <c r="BM753" s="159"/>
      <c r="BN753" s="159"/>
      <c r="BO753" s="159"/>
      <c r="BP753" s="159"/>
      <c r="BQ753" s="159"/>
      <c r="BR753" s="159"/>
      <c r="BS753" s="159"/>
      <c r="BT753" s="159"/>
      <c r="BU753" s="159"/>
      <c r="BV753" s="159"/>
      <c r="BW753" s="159"/>
      <c r="BX753" s="159"/>
      <c r="BY753" s="159"/>
      <c r="BZ753" s="159"/>
      <c r="CA753" s="159"/>
      <c r="CB753" s="159"/>
      <c r="CC753" s="159"/>
      <c r="CD753" s="159"/>
      <c r="CE753" s="159"/>
      <c r="CF753" s="159"/>
      <c r="CG753" s="159"/>
      <c r="CH753" s="159"/>
      <c r="CI753" s="159"/>
      <c r="CJ753" s="159"/>
      <c r="CK753" s="159"/>
      <c r="CL753" s="159"/>
      <c r="CM753" s="159"/>
      <c r="CN753" s="159"/>
      <c r="CO753" s="159"/>
      <c r="CP753" s="159"/>
      <c r="CQ753" s="159"/>
      <c r="CR753" s="159"/>
      <c r="CS753" s="159"/>
      <c r="CT753" s="159"/>
      <c r="CU753" s="159"/>
      <c r="CV753" s="159"/>
      <c r="CW753" s="159"/>
      <c r="CX753" s="159"/>
      <c r="CY753" s="159"/>
      <c r="CZ753" s="159"/>
      <c r="DA753" s="159"/>
      <c r="DB753" s="159"/>
      <c r="DC753" s="159"/>
      <c r="DD753" s="159"/>
      <c r="DE753" s="159"/>
      <c r="DF753" s="159"/>
      <c r="DG753" s="159"/>
      <c r="DH753" s="159"/>
      <c r="DI753" s="159"/>
      <c r="DJ753" s="159"/>
      <c r="DK753" s="159"/>
      <c r="DL753" s="159"/>
      <c r="DM753" s="159"/>
      <c r="DN753" s="159"/>
      <c r="DO753" s="159"/>
      <c r="DP753" s="159"/>
      <c r="DQ753" s="159"/>
      <c r="DR753" s="159"/>
      <c r="DS753" s="159"/>
      <c r="DT753" s="159"/>
      <c r="DU753" s="159"/>
      <c r="DV753" s="159"/>
      <c r="DW753" s="159"/>
      <c r="DX753" s="159"/>
      <c r="DY753" s="159"/>
      <c r="DZ753" s="159"/>
      <c r="EA753" s="159"/>
      <c r="EB753" s="159"/>
      <c r="EC753" s="159"/>
      <c r="ED753" s="159"/>
      <c r="EE753" s="159"/>
      <c r="EF753" s="159"/>
      <c r="EG753" s="159"/>
      <c r="EH753" s="159"/>
      <c r="EI753" s="159"/>
      <c r="EJ753" s="159"/>
      <c r="EK753" s="159"/>
      <c r="EL753" s="159"/>
      <c r="EM753" s="159"/>
      <c r="EN753" s="159"/>
      <c r="EO753" s="159"/>
      <c r="EP753" s="159"/>
      <c r="EQ753" s="159"/>
      <c r="ER753" s="159"/>
      <c r="ES753" s="159"/>
      <c r="ET753" s="159"/>
      <c r="EU753" s="159"/>
      <c r="EV753" s="159"/>
      <c r="EW753" s="159"/>
      <c r="EX753" s="159"/>
      <c r="EY753" s="159"/>
      <c r="EZ753" s="159"/>
      <c r="FA753" s="159"/>
      <c r="FB753" s="159"/>
      <c r="FC753" s="159"/>
      <c r="FD753" s="159"/>
      <c r="FE753" s="159"/>
      <c r="FF753" s="159"/>
      <c r="FG753" s="159"/>
      <c r="FH753" s="159"/>
      <c r="FI753" s="159"/>
      <c r="FJ753" s="159"/>
      <c r="FK753" s="159"/>
      <c r="FL753" s="159"/>
      <c r="FM753" s="159"/>
      <c r="FN753" s="159"/>
      <c r="FO753" s="159"/>
      <c r="FP753" s="159"/>
      <c r="FQ753" s="159"/>
      <c r="FR753" s="159"/>
      <c r="FS753" s="159"/>
      <c r="FT753" s="159"/>
      <c r="FU753" s="159"/>
      <c r="FV753" s="159"/>
      <c r="FW753" s="159"/>
      <c r="FX753" s="159"/>
      <c r="FY753" s="159"/>
      <c r="FZ753" s="159"/>
      <c r="GA753" s="159"/>
      <c r="GB753" s="159"/>
      <c r="GC753" s="159"/>
      <c r="GD753" s="159"/>
      <c r="GE753" s="159"/>
      <c r="GF753" s="159"/>
      <c r="GG753" s="159"/>
      <c r="GH753" s="159"/>
    </row>
    <row r="754" customFormat="false" ht="12.75" hidden="false" customHeight="false" outlineLevel="0" collapsed="false">
      <c r="A754" s="168"/>
      <c r="B754" s="149"/>
      <c r="C754" s="149"/>
      <c r="D754" s="149"/>
      <c r="E754" s="149"/>
      <c r="F754" s="149"/>
      <c r="G754" s="149"/>
      <c r="H754" s="148"/>
      <c r="I754" s="170"/>
      <c r="R754" s="148"/>
      <c r="S754" s="158"/>
      <c r="T754" s="159"/>
      <c r="U754" s="159"/>
      <c r="V754" s="159"/>
      <c r="W754" s="159"/>
      <c r="X754" s="159"/>
      <c r="Y754" s="159"/>
      <c r="Z754" s="159"/>
      <c r="AA754" s="159"/>
      <c r="AB754" s="159"/>
      <c r="AC754" s="159"/>
      <c r="AD754" s="159"/>
      <c r="AE754" s="159"/>
      <c r="AF754" s="159"/>
      <c r="AG754" s="159"/>
      <c r="AH754" s="159"/>
      <c r="AI754" s="159"/>
      <c r="AJ754" s="159"/>
      <c r="AK754" s="159"/>
      <c r="AL754" s="159"/>
      <c r="AM754" s="159"/>
      <c r="AN754" s="159"/>
      <c r="AO754" s="159"/>
      <c r="AP754" s="159"/>
      <c r="AQ754" s="159"/>
      <c r="AR754" s="159"/>
      <c r="AS754" s="159"/>
      <c r="AT754" s="159"/>
      <c r="AU754" s="159"/>
      <c r="AV754" s="159"/>
      <c r="AW754" s="159"/>
      <c r="AX754" s="159"/>
      <c r="AY754" s="159"/>
      <c r="AZ754" s="159"/>
      <c r="BA754" s="159"/>
      <c r="BB754" s="159"/>
      <c r="BC754" s="159"/>
      <c r="BD754" s="159"/>
      <c r="BE754" s="159"/>
      <c r="BF754" s="159"/>
      <c r="BG754" s="159"/>
      <c r="BH754" s="159"/>
      <c r="BI754" s="159"/>
      <c r="BJ754" s="159"/>
      <c r="BK754" s="159"/>
      <c r="BL754" s="159"/>
      <c r="BM754" s="159"/>
      <c r="BN754" s="159"/>
      <c r="BO754" s="159"/>
      <c r="BP754" s="159"/>
      <c r="BQ754" s="159"/>
      <c r="BR754" s="159"/>
      <c r="BS754" s="159"/>
      <c r="BT754" s="159"/>
      <c r="BU754" s="159"/>
      <c r="BV754" s="159"/>
      <c r="BW754" s="159"/>
      <c r="BX754" s="159"/>
      <c r="BY754" s="159"/>
      <c r="BZ754" s="159"/>
      <c r="CA754" s="159"/>
      <c r="CB754" s="159"/>
      <c r="CC754" s="159"/>
      <c r="CD754" s="159"/>
      <c r="CE754" s="159"/>
      <c r="CF754" s="159"/>
      <c r="CG754" s="159"/>
      <c r="CH754" s="159"/>
      <c r="CI754" s="159"/>
      <c r="CJ754" s="159"/>
      <c r="CK754" s="159"/>
      <c r="CL754" s="159"/>
      <c r="CM754" s="159"/>
      <c r="CN754" s="159"/>
      <c r="CO754" s="159"/>
      <c r="CP754" s="159"/>
      <c r="CQ754" s="159"/>
      <c r="CR754" s="159"/>
      <c r="CS754" s="159"/>
      <c r="CT754" s="159"/>
      <c r="CU754" s="159"/>
      <c r="CV754" s="159"/>
      <c r="CW754" s="159"/>
      <c r="CX754" s="159"/>
      <c r="CY754" s="159"/>
      <c r="CZ754" s="159"/>
      <c r="DA754" s="159"/>
      <c r="DB754" s="159"/>
      <c r="DC754" s="159"/>
      <c r="DD754" s="159"/>
      <c r="DE754" s="159"/>
      <c r="DF754" s="159"/>
      <c r="DG754" s="159"/>
      <c r="DH754" s="159"/>
      <c r="DI754" s="159"/>
      <c r="DJ754" s="159"/>
      <c r="DK754" s="159"/>
      <c r="DL754" s="159"/>
      <c r="DM754" s="159"/>
      <c r="DN754" s="159"/>
      <c r="DO754" s="159"/>
      <c r="DP754" s="159"/>
      <c r="DQ754" s="159"/>
      <c r="DR754" s="159"/>
      <c r="DS754" s="159"/>
      <c r="DT754" s="159"/>
      <c r="DU754" s="159"/>
      <c r="DV754" s="159"/>
      <c r="DW754" s="159"/>
      <c r="DX754" s="159"/>
      <c r="DY754" s="159"/>
      <c r="DZ754" s="159"/>
      <c r="EA754" s="159"/>
      <c r="EB754" s="159"/>
      <c r="EC754" s="159"/>
      <c r="ED754" s="159"/>
      <c r="EE754" s="159"/>
      <c r="EF754" s="159"/>
      <c r="EG754" s="159"/>
      <c r="EH754" s="159"/>
      <c r="EI754" s="159"/>
      <c r="EJ754" s="159"/>
      <c r="EK754" s="159"/>
      <c r="EL754" s="159"/>
      <c r="EM754" s="159"/>
      <c r="EN754" s="159"/>
      <c r="EO754" s="159"/>
      <c r="EP754" s="159"/>
      <c r="EQ754" s="159"/>
      <c r="ER754" s="159"/>
      <c r="ES754" s="159"/>
      <c r="ET754" s="159"/>
      <c r="EU754" s="159"/>
      <c r="EV754" s="159"/>
      <c r="EW754" s="159"/>
      <c r="EX754" s="159"/>
      <c r="EY754" s="159"/>
      <c r="EZ754" s="159"/>
      <c r="FA754" s="159"/>
      <c r="FB754" s="159"/>
      <c r="FC754" s="159"/>
      <c r="FD754" s="159"/>
      <c r="FE754" s="159"/>
      <c r="FF754" s="159"/>
      <c r="FG754" s="159"/>
      <c r="FH754" s="159"/>
      <c r="FI754" s="159"/>
      <c r="FJ754" s="159"/>
      <c r="FK754" s="159"/>
      <c r="FL754" s="159"/>
      <c r="FM754" s="159"/>
      <c r="FN754" s="159"/>
      <c r="FO754" s="159"/>
      <c r="FP754" s="159"/>
      <c r="FQ754" s="159"/>
      <c r="FR754" s="159"/>
      <c r="FS754" s="159"/>
      <c r="FT754" s="159"/>
      <c r="FU754" s="159"/>
      <c r="FV754" s="159"/>
      <c r="FW754" s="159"/>
      <c r="FX754" s="159"/>
      <c r="FY754" s="159"/>
      <c r="FZ754" s="159"/>
      <c r="GA754" s="159"/>
      <c r="GB754" s="159"/>
      <c r="GC754" s="159"/>
      <c r="GD754" s="159"/>
      <c r="GE754" s="159"/>
      <c r="GF754" s="159"/>
      <c r="GG754" s="159"/>
      <c r="GH754" s="159"/>
    </row>
    <row r="755" customFormat="false" ht="12.75" hidden="false" customHeight="false" outlineLevel="0" collapsed="false">
      <c r="A755" s="168"/>
      <c r="B755" s="149"/>
      <c r="C755" s="149"/>
      <c r="D755" s="149"/>
      <c r="E755" s="149"/>
      <c r="F755" s="149"/>
      <c r="G755" s="149"/>
      <c r="H755" s="148"/>
      <c r="I755" s="170"/>
      <c r="R755" s="148"/>
      <c r="S755" s="158"/>
      <c r="T755" s="159"/>
      <c r="U755" s="159"/>
      <c r="V755" s="159"/>
      <c r="W755" s="159"/>
      <c r="X755" s="159"/>
      <c r="Y755" s="159"/>
      <c r="Z755" s="159"/>
      <c r="AA755" s="159"/>
      <c r="AB755" s="159"/>
      <c r="AC755" s="159"/>
      <c r="AD755" s="159"/>
      <c r="AE755" s="159"/>
      <c r="AF755" s="159"/>
      <c r="AG755" s="159"/>
      <c r="AH755" s="159"/>
      <c r="AI755" s="159"/>
      <c r="AJ755" s="159"/>
      <c r="AK755" s="159"/>
      <c r="AL755" s="159"/>
      <c r="AM755" s="159"/>
      <c r="AN755" s="159"/>
      <c r="AO755" s="159"/>
      <c r="AP755" s="159"/>
      <c r="AQ755" s="159"/>
      <c r="AR755" s="159"/>
      <c r="AS755" s="159"/>
      <c r="AT755" s="159"/>
      <c r="AU755" s="159"/>
      <c r="AV755" s="159"/>
      <c r="AW755" s="159"/>
      <c r="AX755" s="159"/>
      <c r="AY755" s="159"/>
      <c r="AZ755" s="159"/>
      <c r="BA755" s="159"/>
      <c r="BB755" s="159"/>
      <c r="BC755" s="159"/>
      <c r="BD755" s="159"/>
      <c r="BE755" s="159"/>
      <c r="BF755" s="159"/>
      <c r="BG755" s="159"/>
      <c r="BH755" s="159"/>
      <c r="BI755" s="159"/>
      <c r="BJ755" s="159"/>
      <c r="BK755" s="159"/>
      <c r="BL755" s="159"/>
      <c r="BM755" s="159"/>
      <c r="BN755" s="159"/>
      <c r="BO755" s="159"/>
      <c r="BP755" s="159"/>
      <c r="BQ755" s="159"/>
      <c r="BR755" s="159"/>
      <c r="BS755" s="159"/>
      <c r="BT755" s="159"/>
      <c r="BU755" s="159"/>
      <c r="BV755" s="159"/>
      <c r="BW755" s="159"/>
      <c r="BX755" s="159"/>
      <c r="BY755" s="159"/>
      <c r="BZ755" s="159"/>
      <c r="CA755" s="159"/>
      <c r="CB755" s="159"/>
      <c r="CC755" s="159"/>
      <c r="CD755" s="159"/>
      <c r="CE755" s="159"/>
      <c r="CF755" s="159"/>
      <c r="CG755" s="159"/>
      <c r="CH755" s="159"/>
      <c r="CI755" s="159"/>
      <c r="CJ755" s="159"/>
      <c r="CK755" s="159"/>
      <c r="CL755" s="159"/>
      <c r="CM755" s="159"/>
      <c r="CN755" s="159"/>
      <c r="CO755" s="159"/>
      <c r="CP755" s="159"/>
      <c r="CQ755" s="159"/>
      <c r="CR755" s="159"/>
      <c r="CS755" s="159"/>
      <c r="CT755" s="159"/>
      <c r="CU755" s="159"/>
      <c r="CV755" s="159"/>
      <c r="CW755" s="159"/>
      <c r="CX755" s="159"/>
      <c r="CY755" s="159"/>
      <c r="CZ755" s="159"/>
      <c r="DA755" s="159"/>
      <c r="DB755" s="159"/>
      <c r="DC755" s="159"/>
      <c r="DD755" s="159"/>
      <c r="DE755" s="159"/>
      <c r="DF755" s="159"/>
      <c r="DG755" s="159"/>
      <c r="DH755" s="159"/>
      <c r="DI755" s="159"/>
      <c r="DJ755" s="159"/>
      <c r="DK755" s="159"/>
      <c r="DL755" s="159"/>
      <c r="DM755" s="159"/>
      <c r="DN755" s="159"/>
      <c r="DO755" s="159"/>
      <c r="DP755" s="159"/>
      <c r="DQ755" s="159"/>
      <c r="DR755" s="159"/>
      <c r="DS755" s="159"/>
      <c r="DT755" s="159"/>
      <c r="DU755" s="159"/>
      <c r="DV755" s="159"/>
      <c r="DW755" s="159"/>
      <c r="DX755" s="159"/>
      <c r="DY755" s="159"/>
      <c r="DZ755" s="159"/>
      <c r="EA755" s="159"/>
      <c r="EB755" s="159"/>
      <c r="EC755" s="159"/>
      <c r="ED755" s="159"/>
      <c r="EE755" s="159"/>
      <c r="EF755" s="159"/>
      <c r="EG755" s="159"/>
      <c r="EH755" s="159"/>
      <c r="EI755" s="159"/>
      <c r="EJ755" s="159"/>
      <c r="EK755" s="159"/>
      <c r="EL755" s="159"/>
      <c r="EM755" s="159"/>
      <c r="EN755" s="159"/>
      <c r="EO755" s="159"/>
      <c r="EP755" s="159"/>
      <c r="EQ755" s="159"/>
      <c r="ER755" s="159"/>
      <c r="ES755" s="159"/>
      <c r="ET755" s="159"/>
      <c r="EU755" s="159"/>
      <c r="EV755" s="159"/>
      <c r="EW755" s="159"/>
      <c r="EX755" s="159"/>
      <c r="EY755" s="159"/>
      <c r="EZ755" s="159"/>
      <c r="FA755" s="159"/>
      <c r="FB755" s="159"/>
      <c r="FC755" s="159"/>
      <c r="FD755" s="159"/>
      <c r="FE755" s="159"/>
      <c r="FF755" s="159"/>
      <c r="FG755" s="159"/>
      <c r="FH755" s="159"/>
      <c r="FI755" s="159"/>
      <c r="FJ755" s="159"/>
      <c r="FK755" s="159"/>
      <c r="FL755" s="159"/>
      <c r="FM755" s="159"/>
      <c r="FN755" s="159"/>
      <c r="FO755" s="159"/>
      <c r="FP755" s="159"/>
      <c r="FQ755" s="159"/>
      <c r="FR755" s="159"/>
      <c r="FS755" s="159"/>
      <c r="FT755" s="159"/>
      <c r="FU755" s="159"/>
      <c r="FV755" s="159"/>
      <c r="FW755" s="159"/>
      <c r="FX755" s="159"/>
      <c r="FY755" s="159"/>
      <c r="FZ755" s="159"/>
      <c r="GA755" s="159"/>
      <c r="GB755" s="159"/>
      <c r="GC755" s="159"/>
      <c r="GD755" s="159"/>
      <c r="GE755" s="159"/>
      <c r="GF755" s="159"/>
      <c r="GG755" s="159"/>
      <c r="GH755" s="159"/>
    </row>
    <row r="756" customFormat="false" ht="12.75" hidden="false" customHeight="false" outlineLevel="0" collapsed="false">
      <c r="A756" s="168"/>
      <c r="B756" s="149"/>
      <c r="C756" s="149"/>
      <c r="D756" s="149"/>
      <c r="E756" s="149"/>
      <c r="F756" s="149"/>
      <c r="G756" s="149"/>
      <c r="H756" s="148"/>
      <c r="I756" s="170"/>
      <c r="R756" s="148"/>
      <c r="S756" s="158"/>
      <c r="T756" s="159"/>
      <c r="U756" s="159"/>
      <c r="V756" s="159"/>
      <c r="W756" s="159"/>
      <c r="X756" s="159"/>
      <c r="Y756" s="159"/>
      <c r="Z756" s="159"/>
      <c r="AA756" s="159"/>
      <c r="AB756" s="159"/>
      <c r="AC756" s="159"/>
      <c r="AD756" s="159"/>
      <c r="AE756" s="159"/>
      <c r="AF756" s="159"/>
      <c r="AG756" s="159"/>
      <c r="AH756" s="159"/>
      <c r="AI756" s="159"/>
      <c r="AJ756" s="159"/>
      <c r="AK756" s="159"/>
      <c r="AL756" s="159"/>
      <c r="AM756" s="159"/>
      <c r="AN756" s="159"/>
      <c r="AO756" s="159"/>
      <c r="AP756" s="159"/>
      <c r="AQ756" s="159"/>
      <c r="AR756" s="159"/>
      <c r="AS756" s="159"/>
      <c r="AT756" s="159"/>
      <c r="AU756" s="159"/>
      <c r="AV756" s="159"/>
      <c r="AW756" s="159"/>
      <c r="AX756" s="159"/>
      <c r="AY756" s="159"/>
      <c r="AZ756" s="159"/>
      <c r="BA756" s="159"/>
      <c r="BB756" s="159"/>
      <c r="BC756" s="159"/>
      <c r="BD756" s="159"/>
      <c r="BE756" s="159"/>
      <c r="BF756" s="159"/>
      <c r="BG756" s="159"/>
      <c r="BH756" s="159"/>
      <c r="BI756" s="159"/>
      <c r="BJ756" s="159"/>
      <c r="BK756" s="159"/>
      <c r="BL756" s="159"/>
      <c r="BM756" s="159"/>
      <c r="BN756" s="159"/>
      <c r="BO756" s="159"/>
      <c r="BP756" s="159"/>
      <c r="BQ756" s="159"/>
      <c r="BR756" s="159"/>
      <c r="BS756" s="159"/>
      <c r="BT756" s="159"/>
      <c r="BU756" s="159"/>
      <c r="BV756" s="159"/>
      <c r="BW756" s="159"/>
      <c r="BX756" s="159"/>
      <c r="BY756" s="159"/>
      <c r="BZ756" s="159"/>
      <c r="CA756" s="159"/>
      <c r="CB756" s="159"/>
      <c r="CC756" s="159"/>
      <c r="CD756" s="159"/>
      <c r="CE756" s="159"/>
      <c r="CF756" s="159"/>
      <c r="CG756" s="159"/>
      <c r="CH756" s="159"/>
      <c r="CI756" s="159"/>
      <c r="CJ756" s="159"/>
      <c r="CK756" s="159"/>
      <c r="CL756" s="159"/>
      <c r="CM756" s="159"/>
      <c r="CN756" s="159"/>
      <c r="CO756" s="159"/>
      <c r="CP756" s="159"/>
      <c r="CQ756" s="159"/>
      <c r="CR756" s="159"/>
      <c r="CS756" s="159"/>
      <c r="CT756" s="159"/>
      <c r="CU756" s="159"/>
      <c r="CV756" s="159"/>
      <c r="CW756" s="159"/>
      <c r="CX756" s="159"/>
      <c r="CY756" s="159"/>
      <c r="CZ756" s="159"/>
      <c r="DA756" s="159"/>
      <c r="DB756" s="159"/>
      <c r="DC756" s="159"/>
      <c r="DD756" s="159"/>
      <c r="DE756" s="159"/>
      <c r="DF756" s="159"/>
      <c r="DG756" s="159"/>
      <c r="DH756" s="159"/>
      <c r="DI756" s="159"/>
      <c r="DJ756" s="159"/>
      <c r="DK756" s="159"/>
      <c r="DL756" s="159"/>
      <c r="DM756" s="159"/>
      <c r="DN756" s="159"/>
      <c r="DO756" s="159"/>
      <c r="DP756" s="159"/>
      <c r="DQ756" s="159"/>
      <c r="DR756" s="159"/>
      <c r="DS756" s="159"/>
      <c r="DT756" s="159"/>
      <c r="DU756" s="159"/>
      <c r="DV756" s="159"/>
      <c r="DW756" s="159"/>
      <c r="DX756" s="159"/>
      <c r="DY756" s="159"/>
      <c r="DZ756" s="159"/>
      <c r="EA756" s="159"/>
      <c r="EB756" s="159"/>
      <c r="EC756" s="159"/>
      <c r="ED756" s="159"/>
      <c r="EE756" s="159"/>
      <c r="EF756" s="159"/>
      <c r="EG756" s="159"/>
      <c r="EH756" s="159"/>
      <c r="EI756" s="159"/>
      <c r="EJ756" s="159"/>
      <c r="EK756" s="159"/>
      <c r="EL756" s="159"/>
      <c r="EM756" s="159"/>
      <c r="EN756" s="159"/>
      <c r="EO756" s="159"/>
      <c r="EP756" s="159"/>
      <c r="EQ756" s="159"/>
      <c r="ER756" s="159"/>
      <c r="ES756" s="159"/>
      <c r="ET756" s="159"/>
      <c r="EU756" s="159"/>
      <c r="EV756" s="159"/>
      <c r="EW756" s="159"/>
      <c r="EX756" s="159"/>
      <c r="EY756" s="159"/>
      <c r="EZ756" s="159"/>
      <c r="FA756" s="159"/>
      <c r="FB756" s="159"/>
      <c r="FC756" s="159"/>
      <c r="FD756" s="159"/>
      <c r="FE756" s="159"/>
      <c r="FF756" s="159"/>
      <c r="FG756" s="159"/>
      <c r="FH756" s="159"/>
      <c r="FI756" s="159"/>
      <c r="FJ756" s="159"/>
      <c r="FK756" s="159"/>
      <c r="FL756" s="159"/>
      <c r="FM756" s="159"/>
      <c r="FN756" s="159"/>
      <c r="FO756" s="159"/>
      <c r="FP756" s="159"/>
      <c r="FQ756" s="159"/>
      <c r="FR756" s="159"/>
      <c r="FS756" s="159"/>
      <c r="FT756" s="159"/>
      <c r="FU756" s="159"/>
      <c r="FV756" s="159"/>
      <c r="FW756" s="159"/>
      <c r="FX756" s="159"/>
      <c r="FY756" s="159"/>
      <c r="FZ756" s="159"/>
      <c r="GA756" s="159"/>
      <c r="GB756" s="159"/>
      <c r="GC756" s="159"/>
      <c r="GD756" s="159"/>
      <c r="GE756" s="159"/>
      <c r="GF756" s="159"/>
      <c r="GG756" s="159"/>
      <c r="GH756" s="159"/>
    </row>
    <row r="757" customFormat="false" ht="12.75" hidden="false" customHeight="false" outlineLevel="0" collapsed="false">
      <c r="A757" s="168"/>
      <c r="B757" s="149"/>
      <c r="C757" s="149"/>
      <c r="D757" s="149"/>
      <c r="E757" s="149"/>
      <c r="F757" s="149"/>
      <c r="G757" s="149"/>
      <c r="H757" s="148"/>
      <c r="I757" s="170"/>
      <c r="R757" s="148"/>
      <c r="S757" s="158"/>
      <c r="T757" s="159"/>
      <c r="U757" s="159"/>
      <c r="V757" s="159"/>
      <c r="W757" s="159"/>
      <c r="X757" s="159"/>
      <c r="Y757" s="159"/>
      <c r="Z757" s="159"/>
      <c r="AA757" s="159"/>
      <c r="AB757" s="159"/>
      <c r="AC757" s="159"/>
      <c r="AD757" s="159"/>
      <c r="AE757" s="159"/>
      <c r="AF757" s="159"/>
      <c r="AG757" s="159"/>
      <c r="AH757" s="159"/>
      <c r="AI757" s="159"/>
      <c r="AJ757" s="159"/>
      <c r="AK757" s="159"/>
      <c r="AL757" s="159"/>
      <c r="AM757" s="159"/>
      <c r="AN757" s="159"/>
      <c r="AO757" s="159"/>
      <c r="AP757" s="159"/>
      <c r="AQ757" s="159"/>
      <c r="AR757" s="159"/>
      <c r="AS757" s="159"/>
      <c r="AT757" s="159"/>
      <c r="AU757" s="159"/>
      <c r="AV757" s="159"/>
      <c r="AW757" s="159"/>
      <c r="AX757" s="159"/>
      <c r="AY757" s="159"/>
      <c r="AZ757" s="159"/>
      <c r="BA757" s="159"/>
      <c r="BB757" s="159"/>
      <c r="BC757" s="159"/>
      <c r="BD757" s="159"/>
      <c r="BE757" s="159"/>
      <c r="BF757" s="159"/>
      <c r="BG757" s="159"/>
      <c r="BH757" s="159"/>
      <c r="BI757" s="159"/>
      <c r="BJ757" s="159"/>
      <c r="BK757" s="159"/>
      <c r="BL757" s="159"/>
      <c r="BM757" s="159"/>
      <c r="BN757" s="159"/>
      <c r="BO757" s="159"/>
      <c r="BP757" s="159"/>
      <c r="BQ757" s="159"/>
      <c r="BR757" s="159"/>
      <c r="BS757" s="159"/>
      <c r="BT757" s="159"/>
      <c r="BU757" s="159"/>
      <c r="BV757" s="159"/>
      <c r="BW757" s="159"/>
      <c r="BX757" s="159"/>
      <c r="BY757" s="159"/>
      <c r="BZ757" s="159"/>
      <c r="CA757" s="159"/>
      <c r="CB757" s="159"/>
      <c r="CC757" s="159"/>
      <c r="CD757" s="159"/>
      <c r="CE757" s="159"/>
      <c r="CF757" s="159"/>
      <c r="CG757" s="159"/>
      <c r="CH757" s="159"/>
      <c r="CI757" s="159"/>
      <c r="CJ757" s="159"/>
      <c r="CK757" s="159"/>
      <c r="CL757" s="159"/>
      <c r="CM757" s="159"/>
      <c r="CN757" s="159"/>
      <c r="CO757" s="159"/>
      <c r="CP757" s="159"/>
      <c r="CQ757" s="159"/>
      <c r="CR757" s="159"/>
      <c r="CS757" s="159"/>
      <c r="CT757" s="159"/>
      <c r="CU757" s="159"/>
      <c r="CV757" s="159"/>
      <c r="CW757" s="159"/>
      <c r="CX757" s="159"/>
      <c r="CY757" s="159"/>
      <c r="CZ757" s="159"/>
      <c r="DA757" s="159"/>
      <c r="DB757" s="159"/>
      <c r="DC757" s="159"/>
      <c r="DD757" s="159"/>
      <c r="DE757" s="159"/>
      <c r="DF757" s="159"/>
      <c r="DG757" s="159"/>
      <c r="DH757" s="159"/>
      <c r="DI757" s="159"/>
      <c r="DJ757" s="159"/>
      <c r="DK757" s="159"/>
      <c r="DL757" s="159"/>
      <c r="DM757" s="159"/>
      <c r="DN757" s="159"/>
      <c r="DO757" s="159"/>
      <c r="DP757" s="159"/>
      <c r="DQ757" s="159"/>
      <c r="DR757" s="159"/>
      <c r="DS757" s="159"/>
      <c r="DT757" s="159"/>
      <c r="DU757" s="159"/>
      <c r="DV757" s="159"/>
      <c r="DW757" s="159"/>
      <c r="DX757" s="159"/>
      <c r="DY757" s="159"/>
      <c r="DZ757" s="159"/>
      <c r="EA757" s="159"/>
      <c r="EB757" s="159"/>
      <c r="EC757" s="159"/>
      <c r="ED757" s="159"/>
      <c r="EE757" s="159"/>
      <c r="EF757" s="159"/>
      <c r="EG757" s="159"/>
      <c r="EH757" s="159"/>
      <c r="EI757" s="159"/>
      <c r="EJ757" s="159"/>
      <c r="EK757" s="159"/>
      <c r="EL757" s="159"/>
      <c r="EM757" s="159"/>
      <c r="EN757" s="159"/>
      <c r="EO757" s="159"/>
      <c r="EP757" s="159"/>
      <c r="EQ757" s="159"/>
      <c r="ER757" s="159"/>
      <c r="ES757" s="159"/>
      <c r="ET757" s="159"/>
      <c r="EU757" s="159"/>
      <c r="EV757" s="159"/>
      <c r="EW757" s="159"/>
      <c r="EX757" s="159"/>
      <c r="EY757" s="159"/>
      <c r="EZ757" s="159"/>
      <c r="FA757" s="159"/>
      <c r="FB757" s="159"/>
      <c r="FC757" s="159"/>
      <c r="FD757" s="159"/>
      <c r="FE757" s="159"/>
      <c r="FF757" s="159"/>
      <c r="FG757" s="159"/>
      <c r="FH757" s="159"/>
      <c r="FI757" s="159"/>
      <c r="FJ757" s="159"/>
      <c r="FK757" s="159"/>
      <c r="FL757" s="159"/>
      <c r="FM757" s="159"/>
      <c r="FN757" s="159"/>
      <c r="FO757" s="159"/>
      <c r="FP757" s="159"/>
      <c r="FQ757" s="159"/>
      <c r="FR757" s="159"/>
      <c r="FS757" s="159"/>
      <c r="FT757" s="159"/>
      <c r="FU757" s="159"/>
      <c r="FV757" s="159"/>
      <c r="FW757" s="159"/>
      <c r="FX757" s="159"/>
      <c r="FY757" s="159"/>
      <c r="FZ757" s="159"/>
      <c r="GA757" s="159"/>
      <c r="GB757" s="159"/>
      <c r="GC757" s="159"/>
      <c r="GD757" s="159"/>
      <c r="GE757" s="159"/>
      <c r="GF757" s="159"/>
      <c r="GG757" s="159"/>
      <c r="GH757" s="159"/>
    </row>
    <row r="758" customFormat="false" ht="12.75" hidden="false" customHeight="false" outlineLevel="0" collapsed="false">
      <c r="A758" s="168"/>
      <c r="B758" s="149"/>
      <c r="C758" s="149"/>
      <c r="D758" s="149"/>
      <c r="E758" s="149"/>
      <c r="F758" s="149"/>
      <c r="G758" s="149"/>
      <c r="H758" s="148"/>
      <c r="I758" s="170"/>
      <c r="R758" s="148"/>
      <c r="S758" s="158"/>
      <c r="T758" s="159"/>
      <c r="U758" s="159"/>
      <c r="V758" s="159"/>
      <c r="W758" s="159"/>
      <c r="X758" s="159"/>
      <c r="Y758" s="159"/>
      <c r="Z758" s="159"/>
      <c r="AA758" s="159"/>
      <c r="AB758" s="159"/>
      <c r="AC758" s="159"/>
      <c r="AD758" s="159"/>
      <c r="AE758" s="159"/>
      <c r="AF758" s="159"/>
      <c r="AG758" s="159"/>
      <c r="AH758" s="159"/>
      <c r="AI758" s="159"/>
      <c r="AJ758" s="159"/>
      <c r="AK758" s="159"/>
      <c r="AL758" s="159"/>
      <c r="AM758" s="159"/>
      <c r="AN758" s="159"/>
      <c r="AO758" s="159"/>
      <c r="AP758" s="159"/>
      <c r="AQ758" s="159"/>
      <c r="AR758" s="159"/>
      <c r="AS758" s="159"/>
      <c r="AT758" s="159"/>
      <c r="AU758" s="159"/>
      <c r="AV758" s="159"/>
      <c r="AW758" s="159"/>
      <c r="AX758" s="159"/>
      <c r="AY758" s="159"/>
      <c r="AZ758" s="159"/>
      <c r="BA758" s="159"/>
      <c r="BB758" s="159"/>
      <c r="BC758" s="159"/>
      <c r="BD758" s="159"/>
      <c r="BE758" s="159"/>
      <c r="BF758" s="159"/>
      <c r="BG758" s="159"/>
      <c r="BH758" s="159"/>
      <c r="BI758" s="159"/>
      <c r="BJ758" s="159"/>
      <c r="BK758" s="159"/>
      <c r="BL758" s="159"/>
      <c r="BM758" s="159"/>
      <c r="BN758" s="159"/>
      <c r="BO758" s="159"/>
      <c r="BP758" s="159"/>
      <c r="BQ758" s="159"/>
      <c r="BR758" s="159"/>
      <c r="BS758" s="159"/>
      <c r="BT758" s="159"/>
      <c r="BU758" s="159"/>
      <c r="BV758" s="159"/>
      <c r="BW758" s="159"/>
      <c r="BX758" s="159"/>
      <c r="BY758" s="159"/>
      <c r="BZ758" s="159"/>
      <c r="CA758" s="159"/>
      <c r="CB758" s="159"/>
      <c r="CC758" s="159"/>
      <c r="CD758" s="159"/>
      <c r="CE758" s="159"/>
      <c r="CF758" s="159"/>
      <c r="CG758" s="159"/>
      <c r="CH758" s="159"/>
      <c r="CI758" s="159"/>
      <c r="CJ758" s="159"/>
      <c r="CK758" s="159"/>
      <c r="CL758" s="159"/>
      <c r="CM758" s="159"/>
      <c r="CN758" s="159"/>
      <c r="CO758" s="159"/>
      <c r="CP758" s="159"/>
      <c r="CQ758" s="159"/>
      <c r="CR758" s="159"/>
      <c r="CS758" s="159"/>
      <c r="CT758" s="159"/>
      <c r="CU758" s="159"/>
      <c r="CV758" s="159"/>
      <c r="CW758" s="159"/>
      <c r="CX758" s="159"/>
      <c r="CY758" s="159"/>
      <c r="CZ758" s="159"/>
      <c r="DA758" s="159"/>
      <c r="DB758" s="159"/>
      <c r="DC758" s="159"/>
      <c r="DD758" s="159"/>
      <c r="DE758" s="159"/>
      <c r="DF758" s="159"/>
      <c r="DG758" s="159"/>
      <c r="DH758" s="159"/>
      <c r="DI758" s="159"/>
      <c r="DJ758" s="159"/>
      <c r="DK758" s="159"/>
      <c r="DL758" s="159"/>
      <c r="DM758" s="159"/>
      <c r="DN758" s="159"/>
      <c r="DO758" s="159"/>
      <c r="DP758" s="159"/>
      <c r="DQ758" s="159"/>
      <c r="DR758" s="159"/>
      <c r="DS758" s="159"/>
      <c r="DT758" s="159"/>
      <c r="DU758" s="159"/>
      <c r="DV758" s="159"/>
      <c r="DW758" s="159"/>
      <c r="DX758" s="159"/>
      <c r="DY758" s="159"/>
      <c r="DZ758" s="159"/>
      <c r="EA758" s="159"/>
      <c r="EB758" s="159"/>
      <c r="EC758" s="159"/>
      <c r="ED758" s="159"/>
      <c r="EE758" s="159"/>
      <c r="EF758" s="159"/>
      <c r="EG758" s="159"/>
      <c r="EH758" s="159"/>
      <c r="EI758" s="159"/>
      <c r="EJ758" s="159"/>
      <c r="EK758" s="159"/>
      <c r="EL758" s="159"/>
      <c r="EM758" s="159"/>
      <c r="EN758" s="159"/>
      <c r="EO758" s="159"/>
      <c r="EP758" s="159"/>
      <c r="EQ758" s="159"/>
      <c r="ER758" s="159"/>
      <c r="ES758" s="159"/>
      <c r="ET758" s="159"/>
      <c r="EU758" s="159"/>
      <c r="EV758" s="159"/>
      <c r="EW758" s="159"/>
      <c r="EX758" s="159"/>
      <c r="EY758" s="159"/>
      <c r="EZ758" s="159"/>
      <c r="FA758" s="159"/>
      <c r="FB758" s="159"/>
      <c r="FC758" s="159"/>
      <c r="FD758" s="159"/>
      <c r="FE758" s="159"/>
      <c r="FF758" s="159"/>
      <c r="FG758" s="159"/>
      <c r="FH758" s="159"/>
      <c r="FI758" s="159"/>
      <c r="FJ758" s="159"/>
      <c r="FK758" s="159"/>
      <c r="FL758" s="159"/>
      <c r="FM758" s="159"/>
      <c r="FN758" s="159"/>
      <c r="FO758" s="159"/>
      <c r="FP758" s="159"/>
      <c r="FQ758" s="159"/>
      <c r="FR758" s="159"/>
      <c r="FS758" s="159"/>
      <c r="FT758" s="159"/>
      <c r="FU758" s="159"/>
      <c r="FV758" s="159"/>
      <c r="FW758" s="159"/>
      <c r="FX758" s="159"/>
      <c r="FY758" s="159"/>
      <c r="FZ758" s="159"/>
      <c r="GA758" s="159"/>
      <c r="GB758" s="159"/>
      <c r="GC758" s="159"/>
      <c r="GD758" s="159"/>
      <c r="GE758" s="159"/>
      <c r="GF758" s="159"/>
      <c r="GG758" s="159"/>
      <c r="GH758" s="159"/>
    </row>
    <row r="759" customFormat="false" ht="12.75" hidden="false" customHeight="false" outlineLevel="0" collapsed="false">
      <c r="A759" s="168"/>
      <c r="B759" s="149"/>
      <c r="C759" s="149"/>
      <c r="D759" s="149"/>
      <c r="E759" s="149"/>
      <c r="F759" s="149"/>
      <c r="G759" s="149"/>
      <c r="H759" s="148"/>
      <c r="I759" s="170"/>
      <c r="R759" s="148"/>
      <c r="S759" s="158"/>
      <c r="T759" s="159"/>
      <c r="U759" s="159"/>
      <c r="V759" s="159"/>
      <c r="W759" s="159"/>
      <c r="X759" s="159"/>
      <c r="Y759" s="159"/>
      <c r="Z759" s="159"/>
      <c r="AA759" s="159"/>
      <c r="AB759" s="159"/>
      <c r="AC759" s="159"/>
      <c r="AD759" s="159"/>
      <c r="AE759" s="159"/>
      <c r="AF759" s="159"/>
      <c r="AG759" s="159"/>
      <c r="AH759" s="159"/>
      <c r="AI759" s="159"/>
      <c r="AJ759" s="159"/>
      <c r="AK759" s="159"/>
      <c r="AL759" s="159"/>
      <c r="AM759" s="159"/>
      <c r="AN759" s="159"/>
      <c r="AO759" s="159"/>
      <c r="AP759" s="159"/>
      <c r="AQ759" s="159"/>
      <c r="AR759" s="159"/>
      <c r="AS759" s="159"/>
      <c r="AT759" s="159"/>
      <c r="AU759" s="159"/>
      <c r="AV759" s="159"/>
      <c r="AW759" s="159"/>
      <c r="AX759" s="159"/>
      <c r="AY759" s="159"/>
      <c r="AZ759" s="159"/>
      <c r="BA759" s="159"/>
      <c r="BB759" s="159"/>
      <c r="BC759" s="159"/>
      <c r="BD759" s="159"/>
      <c r="BE759" s="159"/>
      <c r="BF759" s="159"/>
      <c r="BG759" s="159"/>
      <c r="BH759" s="159"/>
      <c r="BI759" s="159"/>
      <c r="BJ759" s="159"/>
      <c r="BK759" s="159"/>
      <c r="BL759" s="159"/>
      <c r="BM759" s="159"/>
      <c r="BN759" s="159"/>
      <c r="BO759" s="159"/>
      <c r="BP759" s="159"/>
      <c r="BQ759" s="159"/>
      <c r="BR759" s="159"/>
      <c r="BS759" s="159"/>
      <c r="BT759" s="159"/>
      <c r="BU759" s="159"/>
      <c r="BV759" s="159"/>
      <c r="BW759" s="159"/>
      <c r="BX759" s="159"/>
      <c r="BY759" s="159"/>
      <c r="BZ759" s="159"/>
      <c r="CA759" s="159"/>
      <c r="CB759" s="159"/>
      <c r="CC759" s="159"/>
      <c r="CD759" s="159"/>
      <c r="CE759" s="159"/>
      <c r="CF759" s="159"/>
      <c r="CG759" s="159"/>
      <c r="CH759" s="159"/>
      <c r="CI759" s="159"/>
      <c r="CJ759" s="159"/>
      <c r="CK759" s="159"/>
      <c r="CL759" s="159"/>
      <c r="CM759" s="159"/>
      <c r="CN759" s="159"/>
      <c r="CO759" s="159"/>
      <c r="CP759" s="159"/>
      <c r="CQ759" s="159"/>
      <c r="CR759" s="159"/>
      <c r="CS759" s="159"/>
      <c r="CT759" s="159"/>
      <c r="CU759" s="159"/>
      <c r="CV759" s="159"/>
      <c r="CW759" s="159"/>
      <c r="CX759" s="159"/>
      <c r="CY759" s="159"/>
      <c r="CZ759" s="159"/>
      <c r="DA759" s="159"/>
      <c r="DB759" s="159"/>
      <c r="DC759" s="159"/>
      <c r="DD759" s="159"/>
      <c r="DE759" s="159"/>
      <c r="DF759" s="159"/>
      <c r="DG759" s="159"/>
      <c r="DH759" s="159"/>
      <c r="DI759" s="159"/>
      <c r="DJ759" s="159"/>
      <c r="DK759" s="159"/>
      <c r="DL759" s="159"/>
      <c r="DM759" s="159"/>
      <c r="DN759" s="159"/>
      <c r="DO759" s="159"/>
      <c r="DP759" s="159"/>
      <c r="DQ759" s="159"/>
      <c r="DR759" s="159"/>
      <c r="DS759" s="159"/>
      <c r="DT759" s="159"/>
      <c r="DU759" s="159"/>
      <c r="DV759" s="159"/>
      <c r="DW759" s="159"/>
      <c r="DX759" s="159"/>
      <c r="DY759" s="159"/>
      <c r="DZ759" s="159"/>
      <c r="EA759" s="159"/>
      <c r="EB759" s="159"/>
      <c r="EC759" s="159"/>
      <c r="ED759" s="159"/>
      <c r="EE759" s="159"/>
      <c r="EF759" s="159"/>
      <c r="EG759" s="159"/>
      <c r="EH759" s="159"/>
      <c r="EI759" s="159"/>
      <c r="EJ759" s="159"/>
      <c r="EK759" s="159"/>
      <c r="EL759" s="159"/>
      <c r="EM759" s="159"/>
      <c r="EN759" s="159"/>
      <c r="EO759" s="159"/>
      <c r="EP759" s="159"/>
      <c r="EQ759" s="159"/>
      <c r="ER759" s="159"/>
      <c r="ES759" s="159"/>
      <c r="ET759" s="159"/>
      <c r="EU759" s="159"/>
      <c r="EV759" s="159"/>
      <c r="EW759" s="159"/>
      <c r="EX759" s="159"/>
      <c r="EY759" s="159"/>
      <c r="EZ759" s="159"/>
      <c r="FA759" s="159"/>
      <c r="FB759" s="159"/>
      <c r="FC759" s="159"/>
      <c r="FD759" s="159"/>
      <c r="FE759" s="159"/>
      <c r="FF759" s="159"/>
      <c r="FG759" s="159"/>
      <c r="FH759" s="159"/>
      <c r="FI759" s="159"/>
      <c r="FJ759" s="159"/>
      <c r="FK759" s="159"/>
      <c r="FL759" s="159"/>
      <c r="FM759" s="159"/>
      <c r="FN759" s="159"/>
      <c r="FO759" s="159"/>
      <c r="FP759" s="159"/>
      <c r="FQ759" s="159"/>
      <c r="FR759" s="159"/>
      <c r="FS759" s="159"/>
      <c r="FT759" s="159"/>
      <c r="FU759" s="159"/>
      <c r="FV759" s="159"/>
      <c r="FW759" s="159"/>
      <c r="FX759" s="159"/>
      <c r="FY759" s="159"/>
      <c r="FZ759" s="159"/>
      <c r="GA759" s="159"/>
      <c r="GB759" s="159"/>
      <c r="GC759" s="159"/>
      <c r="GD759" s="159"/>
      <c r="GE759" s="159"/>
      <c r="GF759" s="159"/>
      <c r="GG759" s="159"/>
      <c r="GH759" s="159"/>
    </row>
    <row r="760" customFormat="false" ht="12.75" hidden="false" customHeight="false" outlineLevel="0" collapsed="false">
      <c r="A760" s="168"/>
      <c r="B760" s="149"/>
      <c r="C760" s="149"/>
      <c r="D760" s="149"/>
      <c r="E760" s="149"/>
      <c r="F760" s="149"/>
      <c r="G760" s="149"/>
      <c r="H760" s="148"/>
      <c r="I760" s="170"/>
      <c r="R760" s="148"/>
      <c r="S760" s="158"/>
      <c r="T760" s="159"/>
      <c r="U760" s="159"/>
      <c r="V760" s="159"/>
      <c r="W760" s="159"/>
      <c r="X760" s="159"/>
      <c r="Y760" s="159"/>
      <c r="Z760" s="159"/>
      <c r="AA760" s="159"/>
      <c r="AB760" s="159"/>
      <c r="AC760" s="159"/>
      <c r="AD760" s="159"/>
      <c r="AE760" s="159"/>
      <c r="AF760" s="159"/>
      <c r="AG760" s="159"/>
      <c r="AH760" s="159"/>
      <c r="AI760" s="159"/>
      <c r="AJ760" s="159"/>
      <c r="AK760" s="159"/>
      <c r="AL760" s="159"/>
      <c r="AM760" s="159"/>
      <c r="AN760" s="159"/>
      <c r="AO760" s="159"/>
      <c r="AP760" s="159"/>
      <c r="AQ760" s="159"/>
      <c r="AR760" s="159"/>
      <c r="AS760" s="159"/>
      <c r="AT760" s="159"/>
      <c r="AU760" s="159"/>
      <c r="AV760" s="159"/>
      <c r="AW760" s="159"/>
      <c r="AX760" s="159"/>
      <c r="AY760" s="159"/>
      <c r="AZ760" s="159"/>
      <c r="BA760" s="159"/>
      <c r="BB760" s="159"/>
      <c r="BC760" s="159"/>
      <c r="BD760" s="159"/>
      <c r="BE760" s="159"/>
      <c r="BF760" s="159"/>
      <c r="BG760" s="159"/>
      <c r="BH760" s="159"/>
      <c r="BI760" s="159"/>
      <c r="BJ760" s="159"/>
      <c r="BK760" s="159"/>
      <c r="BL760" s="159"/>
      <c r="BM760" s="159"/>
      <c r="BN760" s="159"/>
      <c r="BO760" s="159"/>
      <c r="BP760" s="159"/>
      <c r="BQ760" s="159"/>
      <c r="BR760" s="159"/>
      <c r="BS760" s="159"/>
      <c r="BT760" s="159"/>
      <c r="BU760" s="159"/>
      <c r="BV760" s="159"/>
      <c r="BW760" s="159"/>
      <c r="BX760" s="159"/>
      <c r="BY760" s="159"/>
      <c r="BZ760" s="159"/>
      <c r="CA760" s="159"/>
      <c r="CB760" s="159"/>
      <c r="CC760" s="159"/>
      <c r="CD760" s="159"/>
      <c r="CE760" s="159"/>
      <c r="CF760" s="159"/>
      <c r="CG760" s="159"/>
      <c r="CH760" s="159"/>
      <c r="CI760" s="159"/>
      <c r="CJ760" s="159"/>
      <c r="CK760" s="159"/>
      <c r="CL760" s="159"/>
      <c r="CM760" s="159"/>
      <c r="CN760" s="159"/>
      <c r="CO760" s="159"/>
      <c r="CP760" s="159"/>
      <c r="CQ760" s="159"/>
      <c r="CR760" s="159"/>
      <c r="CS760" s="159"/>
      <c r="CT760" s="159"/>
      <c r="CU760" s="159"/>
      <c r="CV760" s="159"/>
      <c r="CW760" s="159"/>
      <c r="CX760" s="159"/>
      <c r="CY760" s="159"/>
      <c r="CZ760" s="159"/>
      <c r="DA760" s="159"/>
      <c r="DB760" s="159"/>
      <c r="DC760" s="159"/>
      <c r="DD760" s="159"/>
      <c r="DE760" s="159"/>
      <c r="DF760" s="159"/>
      <c r="DG760" s="159"/>
      <c r="DH760" s="159"/>
      <c r="DI760" s="159"/>
      <c r="DJ760" s="159"/>
      <c r="DK760" s="159"/>
      <c r="DL760" s="159"/>
      <c r="DM760" s="159"/>
      <c r="DN760" s="159"/>
      <c r="DO760" s="159"/>
      <c r="DP760" s="159"/>
      <c r="DQ760" s="159"/>
      <c r="DR760" s="159"/>
      <c r="DS760" s="159"/>
      <c r="DT760" s="159"/>
      <c r="DU760" s="159"/>
      <c r="DV760" s="159"/>
      <c r="DW760" s="159"/>
      <c r="DX760" s="159"/>
      <c r="DY760" s="159"/>
      <c r="DZ760" s="159"/>
      <c r="EA760" s="159"/>
      <c r="EB760" s="159"/>
      <c r="EC760" s="159"/>
      <c r="ED760" s="159"/>
      <c r="EE760" s="159"/>
      <c r="EF760" s="159"/>
      <c r="EG760" s="159"/>
      <c r="EH760" s="159"/>
      <c r="EI760" s="159"/>
      <c r="EJ760" s="159"/>
      <c r="EK760" s="159"/>
      <c r="EL760" s="159"/>
      <c r="EM760" s="159"/>
      <c r="EN760" s="159"/>
      <c r="EO760" s="159"/>
      <c r="EP760" s="159"/>
      <c r="EQ760" s="159"/>
      <c r="ER760" s="159"/>
      <c r="ES760" s="159"/>
      <c r="ET760" s="159"/>
      <c r="EU760" s="159"/>
      <c r="EV760" s="159"/>
      <c r="EW760" s="159"/>
      <c r="EX760" s="159"/>
      <c r="EY760" s="159"/>
      <c r="EZ760" s="159"/>
      <c r="FA760" s="159"/>
      <c r="FB760" s="159"/>
      <c r="FC760" s="159"/>
      <c r="FD760" s="159"/>
      <c r="FE760" s="159"/>
      <c r="FF760" s="159"/>
      <c r="FG760" s="159"/>
      <c r="FH760" s="159"/>
      <c r="FI760" s="159"/>
      <c r="FJ760" s="159"/>
      <c r="FK760" s="159"/>
      <c r="FL760" s="159"/>
      <c r="FM760" s="159"/>
      <c r="FN760" s="159"/>
      <c r="FO760" s="159"/>
      <c r="FP760" s="159"/>
      <c r="FQ760" s="159"/>
      <c r="FR760" s="159"/>
      <c r="FS760" s="159"/>
      <c r="FT760" s="159"/>
      <c r="FU760" s="159"/>
      <c r="FV760" s="159"/>
      <c r="FW760" s="159"/>
      <c r="FX760" s="159"/>
      <c r="FY760" s="159"/>
      <c r="FZ760" s="159"/>
      <c r="GA760" s="159"/>
      <c r="GB760" s="159"/>
      <c r="GC760" s="159"/>
      <c r="GD760" s="159"/>
      <c r="GE760" s="159"/>
      <c r="GF760" s="159"/>
      <c r="GG760" s="159"/>
      <c r="GH760" s="159"/>
    </row>
    <row r="761" customFormat="false" ht="12.75" hidden="false" customHeight="false" outlineLevel="0" collapsed="false">
      <c r="A761" s="168"/>
      <c r="B761" s="149"/>
      <c r="C761" s="149"/>
      <c r="D761" s="149"/>
      <c r="E761" s="149"/>
      <c r="F761" s="149"/>
      <c r="G761" s="149"/>
      <c r="H761" s="148"/>
      <c r="I761" s="170"/>
      <c r="R761" s="148"/>
      <c r="S761" s="158"/>
      <c r="T761" s="159"/>
      <c r="U761" s="159"/>
      <c r="V761" s="159"/>
      <c r="W761" s="159"/>
      <c r="X761" s="159"/>
      <c r="Y761" s="159"/>
      <c r="Z761" s="159"/>
      <c r="AA761" s="159"/>
      <c r="AB761" s="159"/>
      <c r="AC761" s="159"/>
      <c r="AD761" s="159"/>
      <c r="AE761" s="159"/>
      <c r="AF761" s="159"/>
      <c r="AG761" s="159"/>
      <c r="AH761" s="159"/>
      <c r="AI761" s="159"/>
      <c r="AJ761" s="159"/>
      <c r="AK761" s="159"/>
      <c r="AL761" s="159"/>
      <c r="AM761" s="159"/>
      <c r="AN761" s="159"/>
      <c r="AO761" s="159"/>
      <c r="AP761" s="159"/>
      <c r="AQ761" s="159"/>
      <c r="AR761" s="159"/>
      <c r="AS761" s="159"/>
      <c r="AT761" s="159"/>
      <c r="AU761" s="159"/>
      <c r="AV761" s="159"/>
      <c r="AW761" s="159"/>
      <c r="AX761" s="159"/>
      <c r="AY761" s="159"/>
      <c r="AZ761" s="159"/>
      <c r="BA761" s="159"/>
      <c r="BB761" s="159"/>
      <c r="BC761" s="159"/>
      <c r="BD761" s="159"/>
      <c r="BE761" s="159"/>
      <c r="BF761" s="159"/>
      <c r="BG761" s="159"/>
      <c r="BH761" s="159"/>
      <c r="BI761" s="159"/>
      <c r="BJ761" s="159"/>
      <c r="BK761" s="159"/>
      <c r="BL761" s="159"/>
      <c r="BM761" s="159"/>
      <c r="BN761" s="159"/>
      <c r="BO761" s="159"/>
      <c r="BP761" s="159"/>
      <c r="BQ761" s="159"/>
      <c r="BR761" s="159"/>
      <c r="BS761" s="159"/>
      <c r="BT761" s="159"/>
      <c r="BU761" s="159"/>
      <c r="BV761" s="159"/>
      <c r="BW761" s="159"/>
      <c r="BX761" s="159"/>
      <c r="BY761" s="159"/>
      <c r="BZ761" s="159"/>
      <c r="CA761" s="159"/>
      <c r="CB761" s="159"/>
      <c r="CC761" s="159"/>
      <c r="CD761" s="159"/>
      <c r="CE761" s="159"/>
      <c r="CF761" s="159"/>
      <c r="CG761" s="159"/>
      <c r="CH761" s="159"/>
      <c r="CI761" s="159"/>
      <c r="CJ761" s="159"/>
      <c r="CK761" s="159"/>
      <c r="CL761" s="159"/>
      <c r="CM761" s="159"/>
      <c r="CN761" s="159"/>
      <c r="CO761" s="159"/>
      <c r="CP761" s="159"/>
      <c r="CQ761" s="159"/>
      <c r="CR761" s="159"/>
      <c r="CS761" s="159"/>
      <c r="CT761" s="159"/>
      <c r="CU761" s="159"/>
      <c r="CV761" s="159"/>
      <c r="CW761" s="159"/>
      <c r="CX761" s="159"/>
      <c r="CY761" s="159"/>
      <c r="CZ761" s="159"/>
      <c r="DA761" s="159"/>
      <c r="DB761" s="159"/>
      <c r="DC761" s="159"/>
      <c r="DD761" s="159"/>
      <c r="DE761" s="159"/>
      <c r="DF761" s="159"/>
      <c r="DG761" s="159"/>
      <c r="DH761" s="159"/>
      <c r="DI761" s="159"/>
      <c r="DJ761" s="159"/>
      <c r="DK761" s="159"/>
      <c r="DL761" s="159"/>
      <c r="DM761" s="159"/>
      <c r="DN761" s="159"/>
      <c r="DO761" s="159"/>
      <c r="DP761" s="159"/>
      <c r="DQ761" s="159"/>
      <c r="DR761" s="159"/>
      <c r="DS761" s="159"/>
      <c r="DT761" s="159"/>
      <c r="DU761" s="159"/>
      <c r="DV761" s="159"/>
      <c r="DW761" s="159"/>
      <c r="DX761" s="159"/>
      <c r="DY761" s="159"/>
      <c r="DZ761" s="159"/>
      <c r="EA761" s="159"/>
      <c r="EB761" s="159"/>
      <c r="EC761" s="159"/>
      <c r="ED761" s="159"/>
      <c r="EE761" s="159"/>
      <c r="EF761" s="159"/>
      <c r="EG761" s="159"/>
      <c r="EH761" s="159"/>
      <c r="EI761" s="159"/>
      <c r="EJ761" s="159"/>
      <c r="EK761" s="159"/>
      <c r="EL761" s="159"/>
      <c r="EM761" s="159"/>
      <c r="EN761" s="159"/>
      <c r="EO761" s="159"/>
      <c r="EP761" s="159"/>
      <c r="EQ761" s="159"/>
      <c r="ER761" s="159"/>
      <c r="ES761" s="159"/>
      <c r="ET761" s="159"/>
      <c r="EU761" s="159"/>
      <c r="EV761" s="159"/>
      <c r="EW761" s="159"/>
      <c r="EX761" s="159"/>
      <c r="EY761" s="159"/>
      <c r="EZ761" s="159"/>
      <c r="FA761" s="159"/>
      <c r="FB761" s="159"/>
      <c r="FC761" s="159"/>
      <c r="FD761" s="159"/>
      <c r="FE761" s="159"/>
      <c r="FF761" s="159"/>
      <c r="FG761" s="159"/>
      <c r="FH761" s="159"/>
      <c r="FI761" s="159"/>
      <c r="FJ761" s="159"/>
      <c r="FK761" s="159"/>
      <c r="FL761" s="159"/>
      <c r="FM761" s="159"/>
      <c r="FN761" s="159"/>
      <c r="FO761" s="159"/>
      <c r="FP761" s="159"/>
      <c r="FQ761" s="159"/>
      <c r="FR761" s="159"/>
      <c r="FS761" s="159"/>
      <c r="FT761" s="159"/>
      <c r="FU761" s="159"/>
      <c r="FV761" s="159"/>
      <c r="FW761" s="159"/>
      <c r="FX761" s="159"/>
      <c r="FY761" s="159"/>
      <c r="FZ761" s="159"/>
      <c r="GA761" s="159"/>
      <c r="GB761" s="159"/>
      <c r="GC761" s="159"/>
      <c r="GD761" s="159"/>
      <c r="GE761" s="159"/>
      <c r="GF761" s="159"/>
      <c r="GG761" s="159"/>
      <c r="GH761" s="159"/>
    </row>
    <row r="762" customFormat="false" ht="12.75" hidden="false" customHeight="false" outlineLevel="0" collapsed="false">
      <c r="A762" s="168"/>
      <c r="B762" s="149"/>
      <c r="C762" s="149"/>
      <c r="D762" s="149"/>
      <c r="E762" s="149"/>
      <c r="F762" s="149"/>
      <c r="G762" s="149"/>
      <c r="H762" s="148"/>
      <c r="I762" s="170"/>
      <c r="R762" s="148"/>
      <c r="S762" s="158"/>
      <c r="T762" s="159"/>
      <c r="U762" s="159"/>
      <c r="V762" s="159"/>
      <c r="W762" s="159"/>
      <c r="X762" s="159"/>
      <c r="Y762" s="159"/>
      <c r="Z762" s="159"/>
      <c r="AA762" s="159"/>
      <c r="AB762" s="159"/>
      <c r="AC762" s="159"/>
      <c r="AD762" s="159"/>
      <c r="AE762" s="159"/>
      <c r="AF762" s="159"/>
      <c r="AG762" s="159"/>
      <c r="AH762" s="159"/>
      <c r="AI762" s="159"/>
      <c r="AJ762" s="159"/>
      <c r="AK762" s="159"/>
      <c r="AL762" s="159"/>
      <c r="AM762" s="159"/>
      <c r="AN762" s="159"/>
      <c r="AO762" s="159"/>
      <c r="AP762" s="159"/>
      <c r="AQ762" s="159"/>
      <c r="AR762" s="159"/>
      <c r="AS762" s="159"/>
      <c r="AT762" s="159"/>
      <c r="AU762" s="159"/>
      <c r="AV762" s="159"/>
      <c r="AW762" s="159"/>
      <c r="AX762" s="159"/>
      <c r="AY762" s="159"/>
      <c r="AZ762" s="159"/>
      <c r="BA762" s="159"/>
      <c r="BB762" s="159"/>
      <c r="BC762" s="159"/>
      <c r="BD762" s="159"/>
      <c r="BE762" s="159"/>
      <c r="BF762" s="159"/>
      <c r="BG762" s="159"/>
      <c r="BH762" s="159"/>
      <c r="BI762" s="159"/>
      <c r="BJ762" s="159"/>
      <c r="BK762" s="159"/>
      <c r="BL762" s="159"/>
      <c r="BM762" s="159"/>
      <c r="BN762" s="159"/>
      <c r="BO762" s="159"/>
      <c r="BP762" s="159"/>
      <c r="BQ762" s="159"/>
      <c r="BR762" s="159"/>
      <c r="BS762" s="159"/>
      <c r="BT762" s="159"/>
      <c r="BU762" s="159"/>
      <c r="BV762" s="159"/>
      <c r="BW762" s="159"/>
      <c r="BX762" s="159"/>
      <c r="BY762" s="159"/>
      <c r="BZ762" s="159"/>
      <c r="CA762" s="159"/>
      <c r="CB762" s="159"/>
      <c r="CC762" s="159"/>
      <c r="CD762" s="159"/>
      <c r="CE762" s="159"/>
      <c r="CF762" s="159"/>
      <c r="CG762" s="159"/>
      <c r="CH762" s="159"/>
      <c r="CI762" s="159"/>
      <c r="CJ762" s="159"/>
      <c r="CK762" s="159"/>
      <c r="CL762" s="159"/>
      <c r="CM762" s="159"/>
      <c r="CN762" s="159"/>
      <c r="CO762" s="159"/>
      <c r="CP762" s="159"/>
      <c r="CQ762" s="159"/>
      <c r="CR762" s="159"/>
      <c r="CS762" s="159"/>
      <c r="CT762" s="159"/>
      <c r="CU762" s="159"/>
      <c r="CV762" s="159"/>
      <c r="CW762" s="159"/>
      <c r="CX762" s="159"/>
      <c r="CY762" s="159"/>
      <c r="CZ762" s="159"/>
      <c r="DA762" s="159"/>
      <c r="DB762" s="159"/>
      <c r="DC762" s="159"/>
      <c r="DD762" s="159"/>
      <c r="DE762" s="159"/>
      <c r="DF762" s="159"/>
      <c r="DG762" s="159"/>
      <c r="DH762" s="159"/>
      <c r="DI762" s="159"/>
      <c r="DJ762" s="159"/>
      <c r="DK762" s="159"/>
      <c r="DL762" s="159"/>
      <c r="DM762" s="159"/>
      <c r="DN762" s="159"/>
      <c r="DO762" s="159"/>
      <c r="DP762" s="159"/>
      <c r="DQ762" s="159"/>
      <c r="DR762" s="159"/>
      <c r="DS762" s="159"/>
      <c r="DT762" s="159"/>
      <c r="DU762" s="159"/>
      <c r="DV762" s="159"/>
      <c r="DW762" s="159"/>
      <c r="DX762" s="159"/>
      <c r="DY762" s="159"/>
      <c r="DZ762" s="159"/>
      <c r="EA762" s="159"/>
      <c r="EB762" s="159"/>
      <c r="EC762" s="159"/>
      <c r="ED762" s="159"/>
      <c r="EE762" s="159"/>
      <c r="EF762" s="159"/>
      <c r="EG762" s="159"/>
      <c r="EH762" s="159"/>
      <c r="EI762" s="159"/>
      <c r="EJ762" s="159"/>
      <c r="EK762" s="159"/>
      <c r="EL762" s="159"/>
      <c r="EM762" s="159"/>
      <c r="EN762" s="159"/>
      <c r="EO762" s="159"/>
      <c r="EP762" s="159"/>
      <c r="EQ762" s="159"/>
      <c r="ER762" s="159"/>
      <c r="ES762" s="159"/>
      <c r="ET762" s="159"/>
      <c r="EU762" s="159"/>
      <c r="EV762" s="159"/>
      <c r="EW762" s="159"/>
      <c r="EX762" s="159"/>
      <c r="EY762" s="159"/>
      <c r="EZ762" s="159"/>
      <c r="FA762" s="159"/>
      <c r="FB762" s="159"/>
      <c r="FC762" s="159"/>
      <c r="FD762" s="159"/>
      <c r="FE762" s="159"/>
      <c r="FF762" s="159"/>
      <c r="FG762" s="159"/>
      <c r="FH762" s="159"/>
      <c r="FI762" s="159"/>
      <c r="FJ762" s="159"/>
      <c r="FK762" s="159"/>
      <c r="FL762" s="159"/>
      <c r="FM762" s="159"/>
      <c r="FN762" s="159"/>
      <c r="FO762" s="159"/>
      <c r="FP762" s="159"/>
      <c r="FQ762" s="159"/>
      <c r="FR762" s="159"/>
      <c r="FS762" s="159"/>
      <c r="FT762" s="159"/>
      <c r="FU762" s="159"/>
      <c r="FV762" s="159"/>
      <c r="FW762" s="159"/>
      <c r="FX762" s="159"/>
      <c r="FY762" s="159"/>
      <c r="FZ762" s="159"/>
      <c r="GA762" s="159"/>
      <c r="GB762" s="159"/>
      <c r="GC762" s="159"/>
      <c r="GD762" s="159"/>
      <c r="GE762" s="159"/>
      <c r="GF762" s="159"/>
      <c r="GG762" s="159"/>
      <c r="GH762" s="159"/>
    </row>
    <row r="763" customFormat="false" ht="12.75" hidden="false" customHeight="false" outlineLevel="0" collapsed="false">
      <c r="A763" s="168"/>
      <c r="B763" s="149"/>
      <c r="C763" s="149"/>
      <c r="D763" s="149"/>
      <c r="E763" s="149"/>
      <c r="F763" s="149"/>
      <c r="G763" s="149"/>
      <c r="H763" s="148"/>
      <c r="I763" s="170"/>
      <c r="R763" s="148"/>
      <c r="S763" s="158"/>
      <c r="T763" s="159"/>
      <c r="U763" s="159"/>
      <c r="V763" s="159"/>
      <c r="W763" s="159"/>
      <c r="X763" s="159"/>
      <c r="Y763" s="159"/>
      <c r="Z763" s="159"/>
      <c r="AA763" s="159"/>
      <c r="AB763" s="159"/>
      <c r="AC763" s="159"/>
      <c r="AD763" s="159"/>
      <c r="AE763" s="159"/>
      <c r="AF763" s="159"/>
      <c r="AG763" s="159"/>
      <c r="AH763" s="159"/>
      <c r="AI763" s="159"/>
      <c r="AJ763" s="159"/>
      <c r="AK763" s="159"/>
      <c r="AL763" s="159"/>
      <c r="AM763" s="159"/>
      <c r="AN763" s="159"/>
      <c r="AO763" s="159"/>
      <c r="AP763" s="159"/>
      <c r="AQ763" s="159"/>
      <c r="AR763" s="159"/>
      <c r="AS763" s="159"/>
      <c r="AT763" s="159"/>
      <c r="AU763" s="159"/>
      <c r="AV763" s="159"/>
      <c r="AW763" s="159"/>
      <c r="AX763" s="159"/>
      <c r="AY763" s="159"/>
      <c r="AZ763" s="159"/>
      <c r="BA763" s="159"/>
      <c r="BB763" s="159"/>
      <c r="BC763" s="159"/>
      <c r="BD763" s="159"/>
      <c r="BE763" s="159"/>
      <c r="BF763" s="159"/>
      <c r="BG763" s="159"/>
      <c r="BH763" s="159"/>
      <c r="BI763" s="159"/>
      <c r="BJ763" s="159"/>
      <c r="BK763" s="159"/>
      <c r="BL763" s="159"/>
      <c r="BM763" s="159"/>
      <c r="BN763" s="159"/>
      <c r="BO763" s="159"/>
      <c r="BP763" s="159"/>
      <c r="BQ763" s="159"/>
      <c r="BR763" s="159"/>
      <c r="BS763" s="159"/>
      <c r="BT763" s="159"/>
      <c r="BU763" s="159"/>
      <c r="BV763" s="159"/>
      <c r="BW763" s="159"/>
      <c r="BX763" s="159"/>
      <c r="BY763" s="159"/>
      <c r="BZ763" s="159"/>
      <c r="CA763" s="159"/>
      <c r="CB763" s="159"/>
      <c r="CC763" s="159"/>
      <c r="CD763" s="159"/>
      <c r="CE763" s="159"/>
      <c r="CF763" s="159"/>
      <c r="CG763" s="159"/>
      <c r="CH763" s="159"/>
      <c r="CI763" s="159"/>
      <c r="CJ763" s="159"/>
      <c r="CK763" s="159"/>
      <c r="CL763" s="159"/>
      <c r="CM763" s="159"/>
      <c r="CN763" s="159"/>
      <c r="CO763" s="159"/>
      <c r="CP763" s="159"/>
      <c r="CQ763" s="159"/>
      <c r="CR763" s="159"/>
      <c r="CS763" s="159"/>
      <c r="CT763" s="159"/>
      <c r="CU763" s="159"/>
      <c r="CV763" s="159"/>
      <c r="CW763" s="159"/>
      <c r="CX763" s="159"/>
      <c r="CY763" s="159"/>
      <c r="CZ763" s="159"/>
      <c r="DA763" s="159"/>
      <c r="DB763" s="159"/>
      <c r="DC763" s="159"/>
      <c r="DD763" s="159"/>
      <c r="DE763" s="159"/>
      <c r="DF763" s="159"/>
      <c r="DG763" s="159"/>
      <c r="DH763" s="159"/>
      <c r="DI763" s="159"/>
      <c r="DJ763" s="159"/>
      <c r="DK763" s="159"/>
      <c r="DL763" s="159"/>
      <c r="DM763" s="159"/>
      <c r="DN763" s="159"/>
      <c r="DO763" s="159"/>
      <c r="DP763" s="159"/>
      <c r="DQ763" s="159"/>
      <c r="DR763" s="159"/>
      <c r="DS763" s="159"/>
      <c r="DT763" s="159"/>
      <c r="DU763" s="159"/>
      <c r="DV763" s="159"/>
      <c r="DW763" s="159"/>
      <c r="DX763" s="159"/>
      <c r="DY763" s="159"/>
      <c r="DZ763" s="159"/>
      <c r="EA763" s="159"/>
      <c r="EB763" s="159"/>
      <c r="EC763" s="159"/>
      <c r="ED763" s="159"/>
      <c r="EE763" s="159"/>
      <c r="EF763" s="159"/>
      <c r="EG763" s="159"/>
      <c r="EH763" s="159"/>
      <c r="EI763" s="159"/>
      <c r="EJ763" s="159"/>
      <c r="EK763" s="159"/>
      <c r="EL763" s="159"/>
      <c r="EM763" s="159"/>
      <c r="EN763" s="159"/>
      <c r="EO763" s="159"/>
      <c r="EP763" s="159"/>
      <c r="EQ763" s="159"/>
      <c r="ER763" s="159"/>
      <c r="ES763" s="159"/>
      <c r="ET763" s="159"/>
      <c r="EU763" s="159"/>
      <c r="EV763" s="159"/>
      <c r="EW763" s="159"/>
      <c r="EX763" s="159"/>
      <c r="EY763" s="159"/>
      <c r="EZ763" s="159"/>
      <c r="FA763" s="159"/>
      <c r="FB763" s="159"/>
      <c r="FC763" s="159"/>
      <c r="FD763" s="159"/>
      <c r="FE763" s="159"/>
      <c r="FF763" s="159"/>
      <c r="FG763" s="159"/>
      <c r="FH763" s="159"/>
      <c r="FI763" s="159"/>
      <c r="FJ763" s="159"/>
      <c r="FK763" s="159"/>
      <c r="FL763" s="159"/>
      <c r="FM763" s="159"/>
      <c r="FN763" s="159"/>
      <c r="FO763" s="159"/>
      <c r="FP763" s="159"/>
      <c r="FQ763" s="159"/>
      <c r="FR763" s="159"/>
      <c r="FS763" s="159"/>
      <c r="FT763" s="159"/>
      <c r="FU763" s="159"/>
      <c r="FV763" s="159"/>
      <c r="FW763" s="159"/>
      <c r="FX763" s="159"/>
      <c r="FY763" s="159"/>
      <c r="FZ763" s="159"/>
      <c r="GA763" s="159"/>
      <c r="GB763" s="159"/>
      <c r="GC763" s="159"/>
      <c r="GD763" s="159"/>
      <c r="GE763" s="159"/>
      <c r="GF763" s="159"/>
      <c r="GG763" s="159"/>
      <c r="GH763" s="159"/>
    </row>
    <row r="764" customFormat="false" ht="12.75" hidden="false" customHeight="false" outlineLevel="0" collapsed="false">
      <c r="A764" s="168"/>
      <c r="B764" s="149"/>
      <c r="C764" s="149"/>
      <c r="D764" s="149"/>
      <c r="E764" s="149"/>
      <c r="F764" s="149"/>
      <c r="G764" s="149"/>
      <c r="H764" s="148"/>
      <c r="I764" s="170"/>
      <c r="R764" s="148"/>
      <c r="S764" s="158"/>
      <c r="T764" s="159"/>
      <c r="U764" s="159"/>
      <c r="V764" s="159"/>
      <c r="W764" s="159"/>
      <c r="X764" s="159"/>
      <c r="Y764" s="159"/>
      <c r="Z764" s="159"/>
      <c r="AA764" s="159"/>
      <c r="AB764" s="159"/>
      <c r="AC764" s="159"/>
      <c r="AD764" s="159"/>
      <c r="AE764" s="159"/>
      <c r="AF764" s="159"/>
      <c r="AG764" s="159"/>
      <c r="AH764" s="159"/>
      <c r="AI764" s="159"/>
      <c r="AJ764" s="159"/>
      <c r="AK764" s="159"/>
      <c r="AL764" s="159"/>
      <c r="AM764" s="159"/>
      <c r="AN764" s="159"/>
      <c r="AO764" s="159"/>
      <c r="AP764" s="159"/>
      <c r="AQ764" s="159"/>
      <c r="AR764" s="159"/>
      <c r="AS764" s="159"/>
      <c r="AT764" s="159"/>
      <c r="AU764" s="159"/>
      <c r="AV764" s="159"/>
      <c r="AW764" s="159"/>
      <c r="AX764" s="159"/>
      <c r="AY764" s="159"/>
      <c r="AZ764" s="159"/>
      <c r="BA764" s="159"/>
      <c r="BB764" s="159"/>
      <c r="BC764" s="159"/>
      <c r="BD764" s="159"/>
      <c r="BE764" s="159"/>
      <c r="BF764" s="159"/>
      <c r="BG764" s="159"/>
      <c r="BH764" s="159"/>
      <c r="BI764" s="159"/>
      <c r="BJ764" s="159"/>
      <c r="BK764" s="159"/>
      <c r="BL764" s="159"/>
      <c r="BM764" s="159"/>
      <c r="BN764" s="159"/>
      <c r="BO764" s="159"/>
      <c r="BP764" s="159"/>
      <c r="BQ764" s="159"/>
      <c r="BR764" s="159"/>
      <c r="BS764" s="159"/>
      <c r="BT764" s="159"/>
      <c r="BU764" s="159"/>
      <c r="BV764" s="159"/>
      <c r="BW764" s="159"/>
      <c r="BX764" s="159"/>
      <c r="BY764" s="159"/>
      <c r="BZ764" s="159"/>
      <c r="CA764" s="159"/>
      <c r="CB764" s="159"/>
      <c r="CC764" s="159"/>
      <c r="CD764" s="159"/>
      <c r="CE764" s="159"/>
      <c r="CF764" s="159"/>
      <c r="CG764" s="159"/>
      <c r="CH764" s="159"/>
      <c r="CI764" s="159"/>
      <c r="CJ764" s="159"/>
      <c r="CK764" s="159"/>
      <c r="CL764" s="159"/>
      <c r="CM764" s="159"/>
      <c r="CN764" s="159"/>
      <c r="CO764" s="159"/>
      <c r="CP764" s="159"/>
      <c r="CQ764" s="159"/>
      <c r="CR764" s="159"/>
      <c r="CS764" s="159"/>
      <c r="CT764" s="159"/>
      <c r="CU764" s="159"/>
      <c r="CV764" s="159"/>
      <c r="CW764" s="159"/>
      <c r="CX764" s="159"/>
      <c r="CY764" s="159"/>
      <c r="CZ764" s="159"/>
      <c r="DA764" s="159"/>
      <c r="DB764" s="159"/>
      <c r="DC764" s="159"/>
      <c r="DD764" s="159"/>
      <c r="DE764" s="159"/>
      <c r="DF764" s="159"/>
      <c r="DG764" s="159"/>
      <c r="DH764" s="159"/>
      <c r="DI764" s="159"/>
      <c r="DJ764" s="159"/>
      <c r="DK764" s="159"/>
      <c r="DL764" s="159"/>
      <c r="DM764" s="159"/>
      <c r="DN764" s="159"/>
      <c r="DO764" s="159"/>
      <c r="DP764" s="159"/>
      <c r="DQ764" s="159"/>
      <c r="DR764" s="159"/>
      <c r="DS764" s="159"/>
      <c r="DT764" s="159"/>
      <c r="DU764" s="159"/>
      <c r="DV764" s="159"/>
      <c r="DW764" s="159"/>
      <c r="DX764" s="159"/>
      <c r="DY764" s="159"/>
      <c r="DZ764" s="159"/>
      <c r="EA764" s="159"/>
      <c r="EB764" s="159"/>
      <c r="EC764" s="159"/>
      <c r="ED764" s="159"/>
      <c r="EE764" s="159"/>
      <c r="EF764" s="159"/>
      <c r="EG764" s="159"/>
      <c r="EH764" s="159"/>
      <c r="EI764" s="159"/>
      <c r="EJ764" s="159"/>
      <c r="EK764" s="159"/>
      <c r="EL764" s="159"/>
      <c r="EM764" s="159"/>
      <c r="EN764" s="159"/>
      <c r="EO764" s="159"/>
      <c r="EP764" s="159"/>
      <c r="EQ764" s="159"/>
      <c r="ER764" s="159"/>
      <c r="ES764" s="159"/>
      <c r="ET764" s="159"/>
      <c r="EU764" s="159"/>
      <c r="EV764" s="159"/>
      <c r="EW764" s="159"/>
      <c r="EX764" s="159"/>
      <c r="EY764" s="159"/>
      <c r="EZ764" s="159"/>
      <c r="FA764" s="159"/>
      <c r="FB764" s="159"/>
      <c r="FC764" s="159"/>
      <c r="FD764" s="159"/>
      <c r="FE764" s="159"/>
      <c r="FF764" s="159"/>
      <c r="FG764" s="159"/>
      <c r="FH764" s="159"/>
      <c r="FI764" s="159"/>
      <c r="FJ764" s="159"/>
      <c r="FK764" s="159"/>
      <c r="FL764" s="159"/>
      <c r="FM764" s="159"/>
      <c r="FN764" s="159"/>
      <c r="FO764" s="159"/>
      <c r="FP764" s="159"/>
      <c r="FQ764" s="159"/>
      <c r="FR764" s="159"/>
      <c r="FS764" s="159"/>
      <c r="FT764" s="159"/>
      <c r="FU764" s="159"/>
      <c r="FV764" s="159"/>
      <c r="FW764" s="159"/>
      <c r="FX764" s="159"/>
      <c r="FY764" s="159"/>
      <c r="FZ764" s="159"/>
      <c r="GA764" s="159"/>
      <c r="GB764" s="159"/>
      <c r="GC764" s="159"/>
      <c r="GD764" s="159"/>
      <c r="GE764" s="159"/>
      <c r="GF764" s="159"/>
      <c r="GG764" s="159"/>
      <c r="GH764" s="159"/>
    </row>
    <row r="765" customFormat="false" ht="12.75" hidden="false" customHeight="false" outlineLevel="0" collapsed="false">
      <c r="A765" s="168"/>
      <c r="B765" s="149"/>
      <c r="C765" s="149"/>
      <c r="D765" s="149"/>
      <c r="E765" s="149"/>
      <c r="F765" s="149"/>
      <c r="G765" s="149"/>
      <c r="H765" s="148"/>
      <c r="I765" s="170"/>
      <c r="R765" s="148"/>
      <c r="S765" s="158"/>
      <c r="T765" s="159"/>
      <c r="U765" s="159"/>
      <c r="V765" s="159"/>
      <c r="W765" s="159"/>
      <c r="X765" s="159"/>
      <c r="Y765" s="159"/>
      <c r="Z765" s="159"/>
      <c r="AA765" s="159"/>
      <c r="AB765" s="159"/>
      <c r="AC765" s="159"/>
      <c r="AD765" s="159"/>
      <c r="AE765" s="159"/>
      <c r="AF765" s="159"/>
      <c r="AG765" s="159"/>
      <c r="AH765" s="159"/>
      <c r="AI765" s="159"/>
      <c r="AJ765" s="159"/>
      <c r="AK765" s="159"/>
      <c r="AL765" s="159"/>
      <c r="AM765" s="159"/>
      <c r="AN765" s="159"/>
      <c r="AO765" s="159"/>
      <c r="AP765" s="159"/>
      <c r="AQ765" s="159"/>
      <c r="AR765" s="159"/>
      <c r="AS765" s="159"/>
      <c r="AT765" s="159"/>
      <c r="AU765" s="159"/>
      <c r="AV765" s="159"/>
      <c r="AW765" s="159"/>
      <c r="AX765" s="159"/>
      <c r="AY765" s="159"/>
      <c r="AZ765" s="159"/>
      <c r="BA765" s="159"/>
      <c r="BB765" s="159"/>
      <c r="BC765" s="159"/>
      <c r="BD765" s="159"/>
      <c r="BE765" s="159"/>
      <c r="BF765" s="159"/>
      <c r="BG765" s="159"/>
      <c r="BH765" s="159"/>
      <c r="BI765" s="159"/>
      <c r="BJ765" s="159"/>
      <c r="BK765" s="159"/>
      <c r="BL765" s="159"/>
      <c r="BM765" s="159"/>
      <c r="BN765" s="159"/>
      <c r="BO765" s="159"/>
      <c r="BP765" s="159"/>
      <c r="BQ765" s="159"/>
      <c r="BR765" s="159"/>
      <c r="BS765" s="159"/>
      <c r="BT765" s="159"/>
      <c r="BU765" s="159"/>
      <c r="BV765" s="159"/>
      <c r="BW765" s="159"/>
      <c r="BX765" s="159"/>
      <c r="BY765" s="159"/>
      <c r="BZ765" s="159"/>
      <c r="CA765" s="159"/>
      <c r="CB765" s="159"/>
      <c r="CC765" s="159"/>
      <c r="CD765" s="159"/>
      <c r="CE765" s="159"/>
      <c r="CF765" s="159"/>
      <c r="CG765" s="159"/>
      <c r="CH765" s="159"/>
      <c r="CI765" s="159"/>
      <c r="CJ765" s="159"/>
      <c r="CK765" s="159"/>
      <c r="CL765" s="159"/>
      <c r="CM765" s="159"/>
      <c r="CN765" s="159"/>
      <c r="CO765" s="159"/>
      <c r="CP765" s="159"/>
      <c r="CQ765" s="159"/>
      <c r="CR765" s="159"/>
      <c r="CS765" s="159"/>
      <c r="CT765" s="159"/>
      <c r="CU765" s="159"/>
      <c r="CV765" s="159"/>
      <c r="CW765" s="159"/>
      <c r="CX765" s="159"/>
      <c r="CY765" s="159"/>
      <c r="CZ765" s="159"/>
      <c r="DA765" s="159"/>
      <c r="DB765" s="159"/>
      <c r="DC765" s="159"/>
      <c r="DD765" s="159"/>
      <c r="DE765" s="159"/>
      <c r="DF765" s="159"/>
      <c r="DG765" s="159"/>
      <c r="DH765" s="159"/>
      <c r="DI765" s="159"/>
      <c r="DJ765" s="159"/>
      <c r="DK765" s="159"/>
      <c r="DL765" s="159"/>
      <c r="DM765" s="159"/>
      <c r="DN765" s="159"/>
      <c r="DO765" s="159"/>
      <c r="DP765" s="159"/>
      <c r="DQ765" s="159"/>
      <c r="DR765" s="159"/>
      <c r="DS765" s="159"/>
      <c r="DT765" s="159"/>
      <c r="DU765" s="159"/>
      <c r="DV765" s="159"/>
      <c r="DW765" s="159"/>
      <c r="DX765" s="159"/>
      <c r="DY765" s="159"/>
      <c r="DZ765" s="159"/>
      <c r="EA765" s="159"/>
      <c r="EB765" s="159"/>
      <c r="EC765" s="159"/>
      <c r="ED765" s="159"/>
      <c r="EE765" s="159"/>
      <c r="EF765" s="159"/>
      <c r="EG765" s="159"/>
      <c r="EH765" s="159"/>
      <c r="EI765" s="159"/>
      <c r="EJ765" s="159"/>
      <c r="EK765" s="159"/>
      <c r="EL765" s="159"/>
      <c r="EM765" s="159"/>
      <c r="EN765" s="159"/>
      <c r="EO765" s="159"/>
      <c r="EP765" s="159"/>
      <c r="EQ765" s="159"/>
      <c r="ER765" s="159"/>
      <c r="ES765" s="159"/>
      <c r="ET765" s="159"/>
      <c r="EU765" s="159"/>
      <c r="EV765" s="159"/>
      <c r="EW765" s="159"/>
      <c r="EX765" s="159"/>
      <c r="EY765" s="159"/>
      <c r="EZ765" s="159"/>
      <c r="FA765" s="159"/>
      <c r="FB765" s="159"/>
      <c r="FC765" s="159"/>
      <c r="FD765" s="159"/>
      <c r="FE765" s="159"/>
      <c r="FF765" s="159"/>
      <c r="FG765" s="159"/>
      <c r="FH765" s="159"/>
      <c r="FI765" s="159"/>
      <c r="FJ765" s="159"/>
      <c r="FK765" s="159"/>
      <c r="FL765" s="159"/>
      <c r="FM765" s="159"/>
      <c r="FN765" s="159"/>
      <c r="FO765" s="159"/>
      <c r="FP765" s="159"/>
      <c r="FQ765" s="159"/>
      <c r="FR765" s="159"/>
      <c r="FS765" s="159"/>
      <c r="FT765" s="159"/>
      <c r="FU765" s="159"/>
      <c r="FV765" s="159"/>
      <c r="FW765" s="159"/>
      <c r="FX765" s="159"/>
      <c r="FY765" s="159"/>
      <c r="FZ765" s="159"/>
      <c r="GA765" s="159"/>
      <c r="GB765" s="159"/>
      <c r="GC765" s="159"/>
      <c r="GD765" s="159"/>
      <c r="GE765" s="159"/>
      <c r="GF765" s="159"/>
      <c r="GG765" s="159"/>
      <c r="GH765" s="159"/>
    </row>
    <row r="766" customFormat="false" ht="12.75" hidden="false" customHeight="false" outlineLevel="0" collapsed="false">
      <c r="A766" s="168"/>
      <c r="B766" s="149"/>
      <c r="C766" s="149"/>
      <c r="D766" s="149"/>
      <c r="E766" s="149"/>
      <c r="F766" s="149"/>
      <c r="G766" s="149"/>
      <c r="H766" s="148"/>
      <c r="I766" s="170"/>
      <c r="R766" s="148"/>
      <c r="S766" s="158"/>
      <c r="T766" s="159"/>
      <c r="U766" s="159"/>
      <c r="V766" s="159"/>
      <c r="W766" s="159"/>
      <c r="X766" s="159"/>
      <c r="Y766" s="159"/>
      <c r="Z766" s="159"/>
      <c r="AA766" s="159"/>
      <c r="AB766" s="159"/>
      <c r="AC766" s="159"/>
      <c r="AD766" s="159"/>
      <c r="AE766" s="159"/>
      <c r="AF766" s="159"/>
      <c r="AG766" s="159"/>
      <c r="AH766" s="159"/>
      <c r="AI766" s="159"/>
      <c r="AJ766" s="159"/>
      <c r="AK766" s="159"/>
      <c r="AL766" s="159"/>
      <c r="AM766" s="159"/>
      <c r="AN766" s="159"/>
      <c r="AO766" s="159"/>
      <c r="AP766" s="159"/>
      <c r="AQ766" s="159"/>
      <c r="AR766" s="159"/>
      <c r="AS766" s="159"/>
      <c r="AT766" s="159"/>
      <c r="AU766" s="159"/>
      <c r="AV766" s="159"/>
      <c r="AW766" s="159"/>
      <c r="AX766" s="159"/>
      <c r="AY766" s="159"/>
      <c r="AZ766" s="159"/>
      <c r="BA766" s="159"/>
      <c r="BB766" s="159"/>
      <c r="BC766" s="159"/>
      <c r="BD766" s="159"/>
      <c r="BE766" s="159"/>
      <c r="BF766" s="159"/>
      <c r="BG766" s="159"/>
      <c r="BH766" s="159"/>
      <c r="BI766" s="159"/>
      <c r="BJ766" s="159"/>
      <c r="BK766" s="159"/>
      <c r="BL766" s="159"/>
      <c r="BM766" s="159"/>
      <c r="BN766" s="159"/>
      <c r="BO766" s="159"/>
      <c r="BP766" s="159"/>
      <c r="BQ766" s="159"/>
      <c r="BR766" s="159"/>
      <c r="BS766" s="159"/>
      <c r="BT766" s="159"/>
      <c r="BU766" s="159"/>
      <c r="BV766" s="159"/>
      <c r="BW766" s="159"/>
      <c r="BX766" s="159"/>
      <c r="BY766" s="159"/>
      <c r="BZ766" s="159"/>
      <c r="CA766" s="159"/>
      <c r="CB766" s="159"/>
      <c r="CC766" s="159"/>
      <c r="CD766" s="159"/>
      <c r="CE766" s="159"/>
      <c r="CF766" s="159"/>
      <c r="CG766" s="159"/>
      <c r="CH766" s="159"/>
      <c r="CI766" s="159"/>
      <c r="CJ766" s="159"/>
      <c r="CK766" s="159"/>
      <c r="CL766" s="159"/>
      <c r="CM766" s="159"/>
      <c r="CN766" s="159"/>
      <c r="CO766" s="159"/>
      <c r="CP766" s="159"/>
      <c r="CQ766" s="159"/>
      <c r="CR766" s="159"/>
      <c r="CS766" s="159"/>
      <c r="CT766" s="159"/>
      <c r="CU766" s="159"/>
      <c r="CV766" s="159"/>
      <c r="CW766" s="159"/>
      <c r="CX766" s="159"/>
      <c r="CY766" s="159"/>
      <c r="CZ766" s="159"/>
      <c r="DA766" s="159"/>
      <c r="DB766" s="159"/>
      <c r="DC766" s="159"/>
      <c r="DD766" s="159"/>
      <c r="DE766" s="159"/>
      <c r="DF766" s="159"/>
      <c r="DG766" s="159"/>
      <c r="DH766" s="159"/>
      <c r="DI766" s="159"/>
      <c r="DJ766" s="159"/>
      <c r="DK766" s="159"/>
      <c r="DL766" s="159"/>
      <c r="DM766" s="159"/>
      <c r="DN766" s="159"/>
      <c r="DO766" s="159"/>
      <c r="DP766" s="159"/>
      <c r="DQ766" s="159"/>
      <c r="DR766" s="159"/>
      <c r="DS766" s="159"/>
      <c r="DT766" s="159"/>
      <c r="DU766" s="159"/>
      <c r="DV766" s="159"/>
      <c r="DW766" s="159"/>
      <c r="DX766" s="159"/>
      <c r="DY766" s="159"/>
      <c r="DZ766" s="159"/>
      <c r="EA766" s="159"/>
      <c r="EB766" s="159"/>
      <c r="EC766" s="159"/>
      <c r="ED766" s="159"/>
      <c r="EE766" s="159"/>
      <c r="EF766" s="159"/>
      <c r="EG766" s="159"/>
      <c r="EH766" s="159"/>
      <c r="EI766" s="159"/>
      <c r="EJ766" s="159"/>
      <c r="EK766" s="159"/>
      <c r="EL766" s="159"/>
      <c r="EM766" s="159"/>
      <c r="EN766" s="159"/>
      <c r="EO766" s="159"/>
      <c r="EP766" s="159"/>
      <c r="EQ766" s="159"/>
      <c r="ER766" s="159"/>
      <c r="ES766" s="159"/>
      <c r="ET766" s="159"/>
      <c r="EU766" s="159"/>
      <c r="EV766" s="159"/>
      <c r="EW766" s="159"/>
      <c r="EX766" s="159"/>
      <c r="EY766" s="159"/>
      <c r="EZ766" s="159"/>
      <c r="FA766" s="159"/>
      <c r="FB766" s="159"/>
      <c r="FC766" s="159"/>
      <c r="FD766" s="159"/>
      <c r="FE766" s="159"/>
      <c r="FF766" s="159"/>
      <c r="FG766" s="159"/>
      <c r="FH766" s="159"/>
      <c r="FI766" s="159"/>
      <c r="FJ766" s="159"/>
      <c r="FK766" s="159"/>
      <c r="FL766" s="159"/>
      <c r="FM766" s="159"/>
      <c r="FN766" s="159"/>
      <c r="FO766" s="159"/>
      <c r="FP766" s="159"/>
      <c r="FQ766" s="159"/>
      <c r="FR766" s="159"/>
      <c r="FS766" s="159"/>
      <c r="FT766" s="159"/>
      <c r="FU766" s="159"/>
      <c r="FV766" s="159"/>
      <c r="FW766" s="159"/>
      <c r="FX766" s="159"/>
      <c r="FY766" s="159"/>
      <c r="FZ766" s="159"/>
      <c r="GA766" s="159"/>
      <c r="GB766" s="159"/>
      <c r="GC766" s="159"/>
      <c r="GD766" s="159"/>
      <c r="GE766" s="159"/>
      <c r="GF766" s="159"/>
      <c r="GG766" s="159"/>
      <c r="GH766" s="159"/>
    </row>
    <row r="767" customFormat="false" ht="12.75" hidden="false" customHeight="false" outlineLevel="0" collapsed="false">
      <c r="A767" s="168"/>
      <c r="B767" s="149"/>
      <c r="C767" s="149"/>
      <c r="D767" s="149"/>
      <c r="E767" s="149"/>
      <c r="F767" s="149"/>
      <c r="G767" s="149"/>
      <c r="H767" s="148"/>
      <c r="I767" s="170"/>
      <c r="R767" s="148"/>
      <c r="S767" s="158"/>
      <c r="T767" s="159"/>
      <c r="U767" s="159"/>
      <c r="V767" s="159"/>
      <c r="W767" s="159"/>
      <c r="X767" s="159"/>
      <c r="Y767" s="159"/>
      <c r="Z767" s="159"/>
      <c r="AA767" s="159"/>
      <c r="AB767" s="159"/>
      <c r="AC767" s="159"/>
      <c r="AD767" s="159"/>
      <c r="AE767" s="159"/>
      <c r="AF767" s="159"/>
      <c r="AG767" s="159"/>
      <c r="AH767" s="159"/>
      <c r="AI767" s="159"/>
      <c r="AJ767" s="159"/>
      <c r="AK767" s="159"/>
      <c r="AL767" s="159"/>
      <c r="AM767" s="159"/>
      <c r="AN767" s="159"/>
      <c r="AO767" s="159"/>
      <c r="AP767" s="159"/>
      <c r="AQ767" s="159"/>
      <c r="AR767" s="159"/>
      <c r="AS767" s="159"/>
      <c r="AT767" s="159"/>
      <c r="AU767" s="159"/>
      <c r="AV767" s="159"/>
      <c r="AW767" s="159"/>
      <c r="AX767" s="159"/>
      <c r="AY767" s="159"/>
      <c r="AZ767" s="159"/>
      <c r="BA767" s="159"/>
      <c r="BB767" s="159"/>
      <c r="BC767" s="159"/>
      <c r="BD767" s="159"/>
      <c r="BE767" s="159"/>
      <c r="BF767" s="159"/>
      <c r="BG767" s="159"/>
      <c r="BH767" s="159"/>
      <c r="BI767" s="159"/>
      <c r="BJ767" s="159"/>
      <c r="BK767" s="159"/>
      <c r="BL767" s="159"/>
      <c r="BM767" s="159"/>
      <c r="BN767" s="159"/>
      <c r="BO767" s="159"/>
      <c r="BP767" s="159"/>
      <c r="BQ767" s="159"/>
      <c r="BR767" s="159"/>
      <c r="BS767" s="159"/>
      <c r="BT767" s="159"/>
      <c r="BU767" s="159"/>
      <c r="BV767" s="159"/>
      <c r="BW767" s="159"/>
      <c r="BX767" s="159"/>
      <c r="BY767" s="159"/>
      <c r="BZ767" s="159"/>
      <c r="CA767" s="159"/>
      <c r="CB767" s="159"/>
      <c r="CC767" s="159"/>
      <c r="CD767" s="159"/>
      <c r="CE767" s="159"/>
      <c r="CF767" s="159"/>
      <c r="CG767" s="159"/>
      <c r="CH767" s="159"/>
      <c r="CI767" s="159"/>
      <c r="CJ767" s="159"/>
      <c r="CK767" s="159"/>
      <c r="CL767" s="159"/>
      <c r="CM767" s="159"/>
      <c r="CN767" s="159"/>
      <c r="CO767" s="159"/>
      <c r="CP767" s="159"/>
      <c r="CQ767" s="159"/>
      <c r="CR767" s="159"/>
      <c r="CS767" s="159"/>
      <c r="CT767" s="159"/>
      <c r="CU767" s="159"/>
      <c r="CV767" s="159"/>
      <c r="CW767" s="159"/>
      <c r="CX767" s="159"/>
      <c r="CY767" s="159"/>
      <c r="CZ767" s="159"/>
      <c r="DA767" s="159"/>
      <c r="DB767" s="159"/>
      <c r="DC767" s="159"/>
      <c r="DD767" s="159"/>
      <c r="DE767" s="159"/>
      <c r="DF767" s="159"/>
      <c r="DG767" s="159"/>
      <c r="DH767" s="159"/>
      <c r="DI767" s="159"/>
      <c r="DJ767" s="159"/>
      <c r="DK767" s="159"/>
      <c r="DL767" s="159"/>
      <c r="DM767" s="159"/>
      <c r="DN767" s="159"/>
      <c r="DO767" s="159"/>
      <c r="DP767" s="159"/>
      <c r="DQ767" s="159"/>
      <c r="DR767" s="159"/>
      <c r="DS767" s="159"/>
      <c r="DT767" s="159"/>
      <c r="DU767" s="159"/>
      <c r="DV767" s="159"/>
      <c r="DW767" s="159"/>
      <c r="DX767" s="159"/>
      <c r="DY767" s="159"/>
      <c r="DZ767" s="159"/>
      <c r="EA767" s="159"/>
      <c r="EB767" s="159"/>
      <c r="EC767" s="159"/>
      <c r="ED767" s="159"/>
      <c r="EE767" s="159"/>
      <c r="EF767" s="159"/>
      <c r="EG767" s="159"/>
      <c r="EH767" s="159"/>
      <c r="EI767" s="159"/>
      <c r="EJ767" s="159"/>
      <c r="EK767" s="159"/>
      <c r="EL767" s="159"/>
      <c r="EM767" s="159"/>
      <c r="EN767" s="159"/>
      <c r="EO767" s="159"/>
      <c r="EP767" s="159"/>
      <c r="EQ767" s="159"/>
      <c r="ER767" s="159"/>
      <c r="ES767" s="159"/>
      <c r="ET767" s="159"/>
      <c r="EU767" s="159"/>
      <c r="EV767" s="159"/>
      <c r="EW767" s="159"/>
      <c r="EX767" s="159"/>
      <c r="EY767" s="159"/>
      <c r="EZ767" s="159"/>
      <c r="FA767" s="159"/>
      <c r="FB767" s="159"/>
      <c r="FC767" s="159"/>
      <c r="FD767" s="159"/>
      <c r="FE767" s="159"/>
      <c r="FF767" s="159"/>
      <c r="FG767" s="159"/>
      <c r="FH767" s="159"/>
      <c r="FI767" s="159"/>
      <c r="FJ767" s="159"/>
      <c r="FK767" s="159"/>
      <c r="FL767" s="159"/>
      <c r="FM767" s="159"/>
      <c r="FN767" s="159"/>
      <c r="FO767" s="159"/>
      <c r="FP767" s="159"/>
      <c r="FQ767" s="159"/>
      <c r="FR767" s="159"/>
      <c r="FS767" s="159"/>
      <c r="FT767" s="159"/>
      <c r="FU767" s="159"/>
      <c r="FV767" s="159"/>
      <c r="FW767" s="159"/>
      <c r="FX767" s="159"/>
      <c r="FY767" s="159"/>
      <c r="FZ767" s="159"/>
      <c r="GA767" s="159"/>
      <c r="GB767" s="159"/>
      <c r="GC767" s="159"/>
      <c r="GD767" s="159"/>
      <c r="GE767" s="159"/>
      <c r="GF767" s="159"/>
      <c r="GG767" s="159"/>
      <c r="GH767" s="159"/>
    </row>
    <row r="768" customFormat="false" ht="12.75" hidden="false" customHeight="false" outlineLevel="0" collapsed="false">
      <c r="A768" s="168"/>
      <c r="B768" s="149"/>
      <c r="C768" s="149"/>
      <c r="D768" s="149"/>
      <c r="E768" s="149"/>
      <c r="F768" s="149"/>
      <c r="G768" s="149"/>
      <c r="H768" s="148"/>
      <c r="I768" s="170"/>
      <c r="R768" s="148"/>
      <c r="S768" s="158"/>
      <c r="T768" s="159"/>
      <c r="U768" s="159"/>
      <c r="V768" s="159"/>
      <c r="W768" s="159"/>
      <c r="X768" s="159"/>
      <c r="Y768" s="159"/>
      <c r="Z768" s="159"/>
      <c r="AA768" s="159"/>
      <c r="AB768" s="159"/>
      <c r="AC768" s="159"/>
      <c r="AD768" s="159"/>
      <c r="AE768" s="159"/>
      <c r="AF768" s="159"/>
      <c r="AG768" s="159"/>
      <c r="AH768" s="159"/>
      <c r="AI768" s="159"/>
      <c r="AJ768" s="159"/>
      <c r="AK768" s="159"/>
      <c r="AL768" s="159"/>
      <c r="AM768" s="159"/>
      <c r="AN768" s="159"/>
      <c r="AO768" s="159"/>
      <c r="AP768" s="159"/>
      <c r="AQ768" s="159"/>
      <c r="AR768" s="159"/>
      <c r="AS768" s="159"/>
      <c r="AT768" s="159"/>
      <c r="AU768" s="159"/>
      <c r="AV768" s="159"/>
      <c r="AW768" s="159"/>
      <c r="AX768" s="159"/>
      <c r="AY768" s="159"/>
      <c r="AZ768" s="159"/>
      <c r="BA768" s="159"/>
      <c r="BB768" s="159"/>
      <c r="BC768" s="159"/>
      <c r="BD768" s="159"/>
      <c r="BE768" s="159"/>
      <c r="BF768" s="159"/>
      <c r="BG768" s="159"/>
      <c r="BH768" s="159"/>
      <c r="BI768" s="159"/>
      <c r="BJ768" s="159"/>
      <c r="BK768" s="159"/>
      <c r="BL768" s="159"/>
      <c r="BM768" s="159"/>
      <c r="BN768" s="159"/>
      <c r="BO768" s="159"/>
      <c r="BP768" s="159"/>
      <c r="BQ768" s="159"/>
      <c r="BR768" s="159"/>
      <c r="BS768" s="159"/>
      <c r="BT768" s="159"/>
      <c r="BU768" s="159"/>
      <c r="BV768" s="159"/>
      <c r="BW768" s="159"/>
      <c r="BX768" s="159"/>
      <c r="BY768" s="159"/>
      <c r="BZ768" s="159"/>
      <c r="CA768" s="159"/>
      <c r="CB768" s="159"/>
      <c r="CC768" s="159"/>
      <c r="CD768" s="159"/>
      <c r="CE768" s="159"/>
      <c r="CF768" s="159"/>
      <c r="CG768" s="159"/>
      <c r="CH768" s="159"/>
      <c r="CI768" s="159"/>
      <c r="CJ768" s="159"/>
      <c r="CK768" s="159"/>
      <c r="CL768" s="159"/>
      <c r="CM768" s="159"/>
      <c r="CN768" s="159"/>
      <c r="CO768" s="159"/>
      <c r="CP768" s="159"/>
      <c r="CQ768" s="159"/>
      <c r="CR768" s="159"/>
      <c r="CS768" s="159"/>
      <c r="CT768" s="159"/>
      <c r="CU768" s="159"/>
      <c r="CV768" s="159"/>
      <c r="CW768" s="159"/>
      <c r="CX768" s="159"/>
      <c r="CY768" s="159"/>
      <c r="CZ768" s="159"/>
      <c r="DA768" s="159"/>
      <c r="DB768" s="159"/>
      <c r="DC768" s="159"/>
      <c r="DD768" s="159"/>
      <c r="DE768" s="159"/>
      <c r="DF768" s="159"/>
      <c r="DG768" s="159"/>
      <c r="DH768" s="159"/>
      <c r="DI768" s="159"/>
      <c r="DJ768" s="159"/>
      <c r="DK768" s="159"/>
      <c r="DL768" s="159"/>
      <c r="DM768" s="159"/>
      <c r="DN768" s="159"/>
      <c r="DO768" s="159"/>
      <c r="DP768" s="159"/>
      <c r="DQ768" s="159"/>
      <c r="DR768" s="159"/>
      <c r="DS768" s="159"/>
      <c r="DT768" s="159"/>
      <c r="DU768" s="159"/>
      <c r="DV768" s="159"/>
      <c r="DW768" s="159"/>
      <c r="DX768" s="159"/>
      <c r="DY768" s="159"/>
      <c r="DZ768" s="159"/>
      <c r="EA768" s="159"/>
      <c r="EB768" s="159"/>
      <c r="EC768" s="159"/>
      <c r="ED768" s="159"/>
      <c r="EE768" s="159"/>
      <c r="EF768" s="159"/>
      <c r="EG768" s="159"/>
      <c r="EH768" s="159"/>
      <c r="EI768" s="159"/>
      <c r="EJ768" s="159"/>
      <c r="EK768" s="159"/>
      <c r="EL768" s="159"/>
      <c r="EM768" s="159"/>
      <c r="EN768" s="159"/>
      <c r="EO768" s="159"/>
      <c r="EP768" s="159"/>
      <c r="EQ768" s="159"/>
      <c r="ER768" s="159"/>
      <c r="ES768" s="159"/>
      <c r="ET768" s="159"/>
      <c r="EU768" s="159"/>
      <c r="EV768" s="159"/>
      <c r="EW768" s="159"/>
      <c r="EX768" s="159"/>
      <c r="EY768" s="159"/>
      <c r="EZ768" s="159"/>
      <c r="FA768" s="159"/>
      <c r="FB768" s="159"/>
      <c r="FC768" s="159"/>
      <c r="FD768" s="159"/>
      <c r="FE768" s="159"/>
      <c r="FF768" s="159"/>
      <c r="FG768" s="159"/>
      <c r="FH768" s="159"/>
      <c r="FI768" s="159"/>
      <c r="FJ768" s="159"/>
      <c r="FK768" s="159"/>
      <c r="FL768" s="159"/>
      <c r="FM768" s="159"/>
      <c r="FN768" s="159"/>
      <c r="FO768" s="159"/>
      <c r="FP768" s="159"/>
      <c r="FQ768" s="159"/>
      <c r="FR768" s="159"/>
      <c r="FS768" s="159"/>
      <c r="FT768" s="159"/>
      <c r="FU768" s="159"/>
      <c r="FV768" s="159"/>
      <c r="FW768" s="159"/>
      <c r="FX768" s="159"/>
      <c r="FY768" s="159"/>
      <c r="FZ768" s="159"/>
      <c r="GA768" s="159"/>
      <c r="GB768" s="159"/>
      <c r="GC768" s="159"/>
      <c r="GD768" s="159"/>
      <c r="GE768" s="159"/>
      <c r="GF768" s="159"/>
      <c r="GG768" s="159"/>
      <c r="GH768" s="159"/>
    </row>
    <row r="769" customFormat="false" ht="12.75" hidden="false" customHeight="false" outlineLevel="0" collapsed="false">
      <c r="A769" s="168"/>
      <c r="B769" s="149"/>
      <c r="C769" s="149"/>
      <c r="D769" s="149"/>
      <c r="E769" s="149"/>
      <c r="F769" s="149"/>
      <c r="G769" s="149"/>
      <c r="H769" s="148"/>
      <c r="I769" s="170"/>
      <c r="R769" s="148"/>
      <c r="S769" s="158"/>
      <c r="T769" s="159"/>
      <c r="U769" s="159"/>
      <c r="V769" s="159"/>
      <c r="W769" s="159"/>
      <c r="X769" s="159"/>
      <c r="Y769" s="159"/>
      <c r="Z769" s="159"/>
      <c r="AA769" s="159"/>
      <c r="AB769" s="159"/>
      <c r="AC769" s="159"/>
      <c r="AD769" s="159"/>
      <c r="AE769" s="159"/>
      <c r="AF769" s="159"/>
      <c r="AG769" s="159"/>
      <c r="AH769" s="159"/>
      <c r="AI769" s="159"/>
      <c r="AJ769" s="159"/>
      <c r="AK769" s="159"/>
      <c r="AL769" s="159"/>
      <c r="AM769" s="159"/>
      <c r="AN769" s="159"/>
      <c r="AO769" s="159"/>
      <c r="AP769" s="159"/>
      <c r="AQ769" s="159"/>
      <c r="AR769" s="159"/>
      <c r="AS769" s="159"/>
      <c r="AT769" s="159"/>
      <c r="AU769" s="159"/>
      <c r="AV769" s="159"/>
      <c r="AW769" s="159"/>
      <c r="AX769" s="159"/>
      <c r="AY769" s="159"/>
      <c r="AZ769" s="159"/>
      <c r="BA769" s="159"/>
      <c r="BB769" s="159"/>
      <c r="BC769" s="159"/>
      <c r="BD769" s="159"/>
      <c r="BE769" s="159"/>
      <c r="BF769" s="159"/>
      <c r="BG769" s="159"/>
      <c r="BH769" s="159"/>
      <c r="BI769" s="159"/>
      <c r="BJ769" s="159"/>
      <c r="BK769" s="159"/>
      <c r="BL769" s="159"/>
      <c r="BM769" s="159"/>
      <c r="BN769" s="159"/>
      <c r="BO769" s="159"/>
      <c r="BP769" s="159"/>
      <c r="BQ769" s="159"/>
      <c r="BR769" s="159"/>
      <c r="BS769" s="159"/>
      <c r="BT769" s="159"/>
      <c r="BU769" s="159"/>
      <c r="BV769" s="159"/>
      <c r="BW769" s="159"/>
      <c r="BX769" s="159"/>
      <c r="BY769" s="159"/>
      <c r="BZ769" s="159"/>
      <c r="CA769" s="159"/>
      <c r="CB769" s="159"/>
      <c r="CC769" s="159"/>
      <c r="CD769" s="159"/>
      <c r="CE769" s="159"/>
      <c r="CF769" s="159"/>
      <c r="CG769" s="159"/>
      <c r="CH769" s="159"/>
      <c r="CI769" s="159"/>
      <c r="CJ769" s="159"/>
      <c r="CK769" s="159"/>
      <c r="CL769" s="159"/>
      <c r="CM769" s="159"/>
      <c r="CN769" s="159"/>
      <c r="CO769" s="159"/>
      <c r="CP769" s="159"/>
      <c r="CQ769" s="159"/>
      <c r="CR769" s="159"/>
      <c r="CS769" s="159"/>
      <c r="CT769" s="159"/>
      <c r="CU769" s="159"/>
      <c r="CV769" s="159"/>
      <c r="CW769" s="159"/>
      <c r="CX769" s="159"/>
      <c r="CY769" s="159"/>
      <c r="CZ769" s="159"/>
      <c r="DA769" s="159"/>
      <c r="DB769" s="159"/>
      <c r="DC769" s="159"/>
      <c r="DD769" s="159"/>
      <c r="DE769" s="159"/>
      <c r="DF769" s="159"/>
      <c r="DG769" s="159"/>
      <c r="DH769" s="159"/>
      <c r="DI769" s="159"/>
      <c r="DJ769" s="159"/>
      <c r="DK769" s="159"/>
      <c r="DL769" s="159"/>
      <c r="DM769" s="159"/>
      <c r="DN769" s="159"/>
      <c r="DO769" s="159"/>
      <c r="DP769" s="159"/>
      <c r="DQ769" s="159"/>
      <c r="DR769" s="159"/>
      <c r="DS769" s="159"/>
      <c r="DT769" s="159"/>
      <c r="DU769" s="159"/>
      <c r="DV769" s="159"/>
      <c r="DW769" s="159"/>
      <c r="DX769" s="159"/>
      <c r="DY769" s="159"/>
      <c r="DZ769" s="159"/>
      <c r="EA769" s="159"/>
      <c r="EB769" s="159"/>
      <c r="EC769" s="159"/>
      <c r="ED769" s="159"/>
      <c r="EE769" s="159"/>
      <c r="EF769" s="159"/>
      <c r="EG769" s="159"/>
      <c r="EH769" s="159"/>
      <c r="EI769" s="159"/>
      <c r="EJ769" s="159"/>
      <c r="EK769" s="159"/>
      <c r="EL769" s="159"/>
      <c r="EM769" s="159"/>
      <c r="EN769" s="159"/>
      <c r="EO769" s="159"/>
      <c r="EP769" s="159"/>
      <c r="EQ769" s="159"/>
      <c r="ER769" s="159"/>
      <c r="ES769" s="159"/>
      <c r="ET769" s="159"/>
      <c r="EU769" s="159"/>
      <c r="EV769" s="159"/>
      <c r="EW769" s="159"/>
      <c r="EX769" s="159"/>
      <c r="EY769" s="159"/>
      <c r="EZ769" s="159"/>
      <c r="FA769" s="159"/>
      <c r="FB769" s="159"/>
      <c r="FC769" s="159"/>
      <c r="FD769" s="159"/>
      <c r="FE769" s="159"/>
      <c r="FF769" s="159"/>
      <c r="FG769" s="159"/>
      <c r="FH769" s="159"/>
      <c r="FI769" s="159"/>
      <c r="FJ769" s="159"/>
      <c r="FK769" s="159"/>
      <c r="FL769" s="159"/>
      <c r="FM769" s="159"/>
      <c r="FN769" s="159"/>
      <c r="FO769" s="159"/>
      <c r="FP769" s="159"/>
      <c r="FQ769" s="159"/>
      <c r="FR769" s="159"/>
      <c r="FS769" s="159"/>
      <c r="FT769" s="159"/>
      <c r="FU769" s="159"/>
      <c r="FV769" s="159"/>
      <c r="FW769" s="159"/>
      <c r="FX769" s="159"/>
      <c r="FY769" s="159"/>
      <c r="FZ769" s="159"/>
      <c r="GA769" s="159"/>
      <c r="GB769" s="159"/>
      <c r="GC769" s="159"/>
      <c r="GD769" s="159"/>
      <c r="GE769" s="159"/>
      <c r="GF769" s="159"/>
      <c r="GG769" s="159"/>
      <c r="GH769" s="159"/>
    </row>
    <row r="770" customFormat="false" ht="12.75" hidden="false" customHeight="false" outlineLevel="0" collapsed="false">
      <c r="A770" s="168"/>
      <c r="B770" s="149"/>
      <c r="C770" s="149"/>
      <c r="D770" s="149"/>
      <c r="E770" s="149"/>
      <c r="F770" s="149"/>
      <c r="G770" s="149"/>
      <c r="H770" s="148"/>
      <c r="I770" s="170"/>
      <c r="R770" s="148"/>
      <c r="S770" s="158"/>
      <c r="T770" s="159"/>
      <c r="U770" s="159"/>
      <c r="V770" s="159"/>
      <c r="W770" s="159"/>
      <c r="X770" s="159"/>
      <c r="Y770" s="159"/>
      <c r="Z770" s="159"/>
      <c r="AA770" s="159"/>
      <c r="AB770" s="159"/>
      <c r="AC770" s="159"/>
      <c r="AD770" s="159"/>
      <c r="AE770" s="159"/>
      <c r="AF770" s="159"/>
      <c r="AG770" s="159"/>
      <c r="AH770" s="159"/>
      <c r="AI770" s="159"/>
      <c r="AJ770" s="159"/>
      <c r="AK770" s="159"/>
      <c r="AL770" s="159"/>
      <c r="AM770" s="159"/>
      <c r="AN770" s="159"/>
      <c r="AO770" s="159"/>
      <c r="AP770" s="159"/>
      <c r="AQ770" s="159"/>
      <c r="AR770" s="159"/>
      <c r="AS770" s="159"/>
      <c r="AT770" s="159"/>
      <c r="AU770" s="159"/>
      <c r="AV770" s="159"/>
      <c r="AW770" s="159"/>
      <c r="AX770" s="159"/>
      <c r="AY770" s="159"/>
      <c r="AZ770" s="159"/>
      <c r="BA770" s="159"/>
      <c r="BB770" s="159"/>
      <c r="BC770" s="159"/>
      <c r="BD770" s="159"/>
      <c r="BE770" s="159"/>
      <c r="BF770" s="159"/>
      <c r="BG770" s="159"/>
      <c r="BH770" s="159"/>
      <c r="BI770" s="159"/>
      <c r="BJ770" s="159"/>
      <c r="BK770" s="159"/>
      <c r="BL770" s="159"/>
      <c r="BM770" s="159"/>
      <c r="BN770" s="159"/>
      <c r="BO770" s="159"/>
      <c r="BP770" s="159"/>
      <c r="BQ770" s="159"/>
      <c r="BR770" s="159"/>
      <c r="BS770" s="159"/>
      <c r="BT770" s="159"/>
      <c r="BU770" s="159"/>
      <c r="BV770" s="159"/>
      <c r="BW770" s="159"/>
      <c r="BX770" s="159"/>
      <c r="BY770" s="159"/>
      <c r="BZ770" s="159"/>
      <c r="CA770" s="159"/>
      <c r="CB770" s="159"/>
      <c r="CC770" s="159"/>
      <c r="CD770" s="159"/>
      <c r="CE770" s="159"/>
      <c r="CF770" s="159"/>
      <c r="CG770" s="159"/>
      <c r="CH770" s="159"/>
      <c r="CI770" s="159"/>
      <c r="CJ770" s="159"/>
      <c r="CK770" s="159"/>
      <c r="CL770" s="159"/>
      <c r="CM770" s="159"/>
      <c r="CN770" s="159"/>
      <c r="CO770" s="159"/>
      <c r="CP770" s="159"/>
      <c r="CQ770" s="159"/>
      <c r="CR770" s="159"/>
      <c r="CS770" s="159"/>
      <c r="CT770" s="159"/>
      <c r="CU770" s="159"/>
      <c r="CV770" s="159"/>
      <c r="CW770" s="159"/>
      <c r="CX770" s="159"/>
      <c r="CY770" s="159"/>
      <c r="CZ770" s="159"/>
      <c r="DA770" s="159"/>
      <c r="DB770" s="159"/>
      <c r="DC770" s="159"/>
      <c r="DD770" s="159"/>
      <c r="DE770" s="159"/>
      <c r="DF770" s="159"/>
      <c r="DG770" s="159"/>
      <c r="DH770" s="159"/>
      <c r="DI770" s="159"/>
      <c r="DJ770" s="159"/>
      <c r="DK770" s="159"/>
      <c r="DL770" s="159"/>
      <c r="DM770" s="159"/>
      <c r="DN770" s="159"/>
      <c r="DO770" s="159"/>
      <c r="DP770" s="159"/>
      <c r="DQ770" s="159"/>
      <c r="DR770" s="159"/>
      <c r="DS770" s="159"/>
      <c r="DT770" s="159"/>
      <c r="DU770" s="159"/>
      <c r="DV770" s="159"/>
      <c r="DW770" s="159"/>
      <c r="DX770" s="159"/>
      <c r="DY770" s="159"/>
      <c r="DZ770" s="159"/>
      <c r="EA770" s="159"/>
      <c r="EB770" s="159"/>
      <c r="EC770" s="159"/>
      <c r="ED770" s="159"/>
      <c r="EE770" s="159"/>
      <c r="EF770" s="159"/>
      <c r="EG770" s="159"/>
      <c r="EH770" s="159"/>
      <c r="EI770" s="159"/>
      <c r="EJ770" s="159"/>
      <c r="EK770" s="159"/>
      <c r="EL770" s="159"/>
      <c r="EM770" s="159"/>
      <c r="EN770" s="159"/>
      <c r="EO770" s="159"/>
      <c r="EP770" s="159"/>
      <c r="EQ770" s="159"/>
      <c r="ER770" s="159"/>
      <c r="ES770" s="159"/>
      <c r="ET770" s="159"/>
      <c r="EU770" s="159"/>
      <c r="EV770" s="159"/>
      <c r="EW770" s="159"/>
      <c r="EX770" s="159"/>
      <c r="EY770" s="159"/>
      <c r="EZ770" s="159"/>
      <c r="FA770" s="159"/>
      <c r="FB770" s="159"/>
      <c r="FC770" s="159"/>
      <c r="FD770" s="159"/>
      <c r="FE770" s="159"/>
      <c r="FF770" s="159"/>
      <c r="FG770" s="159"/>
      <c r="FH770" s="159"/>
      <c r="FI770" s="159"/>
      <c r="FJ770" s="159"/>
      <c r="FK770" s="159"/>
      <c r="FL770" s="159"/>
      <c r="FM770" s="159"/>
      <c r="FN770" s="159"/>
      <c r="FO770" s="159"/>
      <c r="FP770" s="159"/>
      <c r="FQ770" s="159"/>
      <c r="FR770" s="159"/>
      <c r="FS770" s="159"/>
      <c r="FT770" s="159"/>
      <c r="FU770" s="159"/>
      <c r="FV770" s="159"/>
      <c r="FW770" s="159"/>
      <c r="FX770" s="159"/>
      <c r="FY770" s="159"/>
      <c r="FZ770" s="159"/>
      <c r="GA770" s="159"/>
      <c r="GB770" s="159"/>
      <c r="GC770" s="159"/>
      <c r="GD770" s="159"/>
      <c r="GE770" s="159"/>
      <c r="GF770" s="159"/>
      <c r="GG770" s="159"/>
      <c r="GH770" s="159"/>
    </row>
    <row r="771" customFormat="false" ht="12.75" hidden="false" customHeight="false" outlineLevel="0" collapsed="false">
      <c r="A771" s="168"/>
      <c r="B771" s="149"/>
      <c r="C771" s="149"/>
      <c r="D771" s="149"/>
      <c r="E771" s="149"/>
      <c r="F771" s="149"/>
      <c r="G771" s="149"/>
      <c r="H771" s="148"/>
      <c r="I771" s="170"/>
      <c r="R771" s="148"/>
      <c r="S771" s="158"/>
      <c r="T771" s="159"/>
      <c r="U771" s="159"/>
      <c r="V771" s="159"/>
      <c r="W771" s="159"/>
      <c r="X771" s="159"/>
      <c r="Y771" s="159"/>
      <c r="Z771" s="159"/>
      <c r="AA771" s="159"/>
      <c r="AB771" s="159"/>
      <c r="AC771" s="159"/>
      <c r="AD771" s="159"/>
      <c r="AE771" s="159"/>
      <c r="AF771" s="159"/>
      <c r="AG771" s="159"/>
      <c r="AH771" s="159"/>
      <c r="AI771" s="159"/>
      <c r="AJ771" s="159"/>
      <c r="AK771" s="159"/>
      <c r="AL771" s="159"/>
      <c r="AM771" s="159"/>
      <c r="AN771" s="159"/>
      <c r="AO771" s="159"/>
      <c r="AP771" s="159"/>
      <c r="AQ771" s="159"/>
      <c r="AR771" s="159"/>
      <c r="AS771" s="159"/>
      <c r="AT771" s="159"/>
      <c r="AU771" s="159"/>
      <c r="AV771" s="159"/>
      <c r="AW771" s="159"/>
      <c r="AX771" s="159"/>
      <c r="AY771" s="159"/>
      <c r="AZ771" s="159"/>
      <c r="BA771" s="159"/>
      <c r="BB771" s="159"/>
      <c r="BC771" s="159"/>
      <c r="BD771" s="159"/>
      <c r="BE771" s="159"/>
      <c r="BF771" s="159"/>
      <c r="BG771" s="159"/>
      <c r="BH771" s="159"/>
      <c r="BI771" s="159"/>
      <c r="BJ771" s="159"/>
      <c r="BK771" s="159"/>
      <c r="BL771" s="159"/>
      <c r="BM771" s="159"/>
      <c r="BN771" s="159"/>
      <c r="BO771" s="159"/>
      <c r="BP771" s="159"/>
      <c r="BQ771" s="159"/>
      <c r="BR771" s="159"/>
      <c r="BS771" s="159"/>
      <c r="BT771" s="159"/>
      <c r="BU771" s="159"/>
      <c r="BV771" s="159"/>
      <c r="BW771" s="159"/>
      <c r="BX771" s="159"/>
      <c r="BY771" s="159"/>
      <c r="BZ771" s="159"/>
      <c r="CA771" s="159"/>
      <c r="CB771" s="159"/>
      <c r="CC771" s="159"/>
      <c r="CD771" s="159"/>
      <c r="CE771" s="159"/>
      <c r="CF771" s="159"/>
      <c r="CG771" s="159"/>
      <c r="CH771" s="159"/>
      <c r="CI771" s="159"/>
      <c r="CJ771" s="159"/>
      <c r="CK771" s="159"/>
      <c r="CL771" s="159"/>
      <c r="CM771" s="159"/>
      <c r="CN771" s="159"/>
      <c r="CO771" s="159"/>
      <c r="CP771" s="159"/>
      <c r="CQ771" s="159"/>
      <c r="CR771" s="159"/>
      <c r="CS771" s="159"/>
      <c r="CT771" s="159"/>
      <c r="CU771" s="159"/>
      <c r="CV771" s="159"/>
      <c r="CW771" s="159"/>
      <c r="CX771" s="159"/>
      <c r="CY771" s="159"/>
      <c r="CZ771" s="159"/>
      <c r="DA771" s="159"/>
      <c r="DB771" s="159"/>
      <c r="DC771" s="159"/>
      <c r="DD771" s="159"/>
      <c r="DE771" s="159"/>
      <c r="DF771" s="159"/>
      <c r="DG771" s="159"/>
      <c r="DH771" s="159"/>
      <c r="DI771" s="159"/>
      <c r="DJ771" s="159"/>
      <c r="DK771" s="159"/>
      <c r="DL771" s="159"/>
      <c r="DM771" s="159"/>
      <c r="DN771" s="159"/>
      <c r="DO771" s="159"/>
      <c r="DP771" s="159"/>
      <c r="DQ771" s="159"/>
      <c r="DR771" s="159"/>
      <c r="DS771" s="159"/>
      <c r="DT771" s="159"/>
      <c r="DU771" s="159"/>
      <c r="DV771" s="159"/>
      <c r="DW771" s="159"/>
      <c r="DX771" s="159"/>
      <c r="DY771" s="159"/>
      <c r="DZ771" s="159"/>
      <c r="EA771" s="159"/>
      <c r="EB771" s="159"/>
      <c r="EC771" s="159"/>
      <c r="ED771" s="159"/>
      <c r="EE771" s="159"/>
      <c r="EF771" s="159"/>
      <c r="EG771" s="159"/>
      <c r="EH771" s="159"/>
      <c r="EI771" s="159"/>
      <c r="EJ771" s="159"/>
      <c r="EK771" s="159"/>
      <c r="EL771" s="159"/>
      <c r="EM771" s="159"/>
      <c r="EN771" s="159"/>
      <c r="EO771" s="159"/>
      <c r="EP771" s="159"/>
      <c r="EQ771" s="159"/>
      <c r="ER771" s="159"/>
      <c r="ES771" s="159"/>
      <c r="ET771" s="159"/>
      <c r="EU771" s="159"/>
      <c r="EV771" s="159"/>
      <c r="EW771" s="159"/>
      <c r="EX771" s="159"/>
      <c r="EY771" s="159"/>
      <c r="EZ771" s="159"/>
      <c r="FA771" s="159"/>
      <c r="FB771" s="159"/>
      <c r="FC771" s="159"/>
      <c r="FD771" s="159"/>
      <c r="FE771" s="159"/>
      <c r="FF771" s="159"/>
      <c r="FG771" s="159"/>
      <c r="FH771" s="159"/>
      <c r="FI771" s="159"/>
      <c r="FJ771" s="159"/>
      <c r="FK771" s="159"/>
      <c r="FL771" s="159"/>
      <c r="FM771" s="159"/>
      <c r="FN771" s="159"/>
      <c r="FO771" s="159"/>
      <c r="FP771" s="159"/>
      <c r="FQ771" s="159"/>
      <c r="FR771" s="159"/>
      <c r="FS771" s="159"/>
      <c r="FT771" s="159"/>
      <c r="FU771" s="159"/>
      <c r="FV771" s="159"/>
      <c r="FW771" s="159"/>
      <c r="FX771" s="159"/>
      <c r="FY771" s="159"/>
      <c r="FZ771" s="159"/>
      <c r="GA771" s="159"/>
      <c r="GB771" s="159"/>
      <c r="GC771" s="159"/>
      <c r="GD771" s="159"/>
      <c r="GE771" s="159"/>
      <c r="GF771" s="159"/>
      <c r="GG771" s="159"/>
      <c r="GH771" s="159"/>
    </row>
    <row r="772" customFormat="false" ht="12.75" hidden="false" customHeight="false" outlineLevel="0" collapsed="false">
      <c r="A772" s="168"/>
      <c r="B772" s="149"/>
      <c r="C772" s="149"/>
      <c r="D772" s="149"/>
      <c r="E772" s="149"/>
      <c r="F772" s="149"/>
      <c r="G772" s="149"/>
      <c r="H772" s="148"/>
      <c r="I772" s="170"/>
      <c r="R772" s="148"/>
      <c r="S772" s="158"/>
      <c r="T772" s="159"/>
      <c r="U772" s="159"/>
      <c r="V772" s="159"/>
      <c r="W772" s="159"/>
      <c r="X772" s="159"/>
      <c r="Y772" s="159"/>
      <c r="Z772" s="159"/>
      <c r="AA772" s="159"/>
      <c r="AB772" s="159"/>
      <c r="AC772" s="159"/>
      <c r="AD772" s="159"/>
      <c r="AE772" s="159"/>
      <c r="AF772" s="159"/>
      <c r="AG772" s="159"/>
      <c r="AH772" s="159"/>
      <c r="AI772" s="159"/>
      <c r="AJ772" s="159"/>
      <c r="AK772" s="159"/>
      <c r="AL772" s="159"/>
      <c r="AM772" s="159"/>
      <c r="AN772" s="159"/>
      <c r="AO772" s="159"/>
      <c r="AP772" s="159"/>
      <c r="AQ772" s="159"/>
      <c r="AR772" s="159"/>
      <c r="AS772" s="159"/>
      <c r="AT772" s="159"/>
      <c r="AU772" s="159"/>
      <c r="AV772" s="159"/>
      <c r="AW772" s="159"/>
      <c r="AX772" s="159"/>
      <c r="AY772" s="159"/>
      <c r="AZ772" s="159"/>
      <c r="BA772" s="159"/>
      <c r="BB772" s="159"/>
      <c r="BC772" s="159"/>
      <c r="BD772" s="159"/>
      <c r="BE772" s="159"/>
      <c r="BF772" s="159"/>
      <c r="BG772" s="159"/>
      <c r="BH772" s="159"/>
      <c r="BI772" s="159"/>
      <c r="BJ772" s="159"/>
      <c r="BK772" s="159"/>
      <c r="BL772" s="159"/>
      <c r="BM772" s="159"/>
      <c r="BN772" s="159"/>
      <c r="BO772" s="159"/>
      <c r="BP772" s="159"/>
      <c r="BQ772" s="159"/>
      <c r="BR772" s="159"/>
      <c r="BS772" s="159"/>
      <c r="BT772" s="159"/>
      <c r="BU772" s="159"/>
      <c r="BV772" s="159"/>
      <c r="BW772" s="159"/>
      <c r="BX772" s="159"/>
      <c r="BY772" s="159"/>
      <c r="BZ772" s="159"/>
      <c r="CA772" s="159"/>
      <c r="CB772" s="159"/>
      <c r="CC772" s="159"/>
      <c r="CD772" s="159"/>
      <c r="CE772" s="159"/>
      <c r="CF772" s="159"/>
      <c r="CG772" s="159"/>
      <c r="CH772" s="159"/>
      <c r="CI772" s="159"/>
      <c r="CJ772" s="159"/>
      <c r="CK772" s="159"/>
      <c r="CL772" s="159"/>
      <c r="CM772" s="159"/>
      <c r="CN772" s="159"/>
      <c r="CO772" s="159"/>
      <c r="CP772" s="159"/>
      <c r="CQ772" s="159"/>
      <c r="CR772" s="159"/>
      <c r="CS772" s="159"/>
      <c r="CT772" s="159"/>
      <c r="CU772" s="159"/>
      <c r="CV772" s="159"/>
      <c r="CW772" s="159"/>
      <c r="CX772" s="159"/>
      <c r="CY772" s="159"/>
      <c r="CZ772" s="159"/>
      <c r="DA772" s="159"/>
      <c r="DB772" s="159"/>
      <c r="DC772" s="159"/>
      <c r="DD772" s="159"/>
      <c r="DE772" s="159"/>
      <c r="DF772" s="159"/>
      <c r="DG772" s="159"/>
      <c r="DH772" s="159"/>
      <c r="DI772" s="159"/>
      <c r="DJ772" s="159"/>
      <c r="DK772" s="159"/>
      <c r="DL772" s="159"/>
      <c r="DM772" s="159"/>
      <c r="DN772" s="159"/>
      <c r="DO772" s="159"/>
      <c r="DP772" s="159"/>
      <c r="DQ772" s="159"/>
      <c r="DR772" s="159"/>
      <c r="DS772" s="159"/>
      <c r="DT772" s="159"/>
      <c r="DU772" s="159"/>
      <c r="DV772" s="159"/>
      <c r="DW772" s="159"/>
      <c r="DX772" s="159"/>
      <c r="DY772" s="159"/>
      <c r="DZ772" s="159"/>
      <c r="EA772" s="159"/>
      <c r="EB772" s="159"/>
      <c r="EC772" s="159"/>
      <c r="ED772" s="159"/>
      <c r="EE772" s="159"/>
      <c r="EF772" s="159"/>
      <c r="EG772" s="159"/>
      <c r="EH772" s="159"/>
      <c r="EI772" s="159"/>
      <c r="EJ772" s="159"/>
      <c r="EK772" s="159"/>
      <c r="EL772" s="159"/>
      <c r="EM772" s="159"/>
      <c r="EN772" s="159"/>
      <c r="EO772" s="159"/>
      <c r="EP772" s="159"/>
      <c r="EQ772" s="159"/>
      <c r="ER772" s="159"/>
      <c r="ES772" s="159"/>
      <c r="ET772" s="159"/>
      <c r="EU772" s="159"/>
      <c r="EV772" s="159"/>
      <c r="EW772" s="159"/>
      <c r="EX772" s="159"/>
      <c r="EY772" s="159"/>
      <c r="EZ772" s="159"/>
      <c r="FA772" s="159"/>
      <c r="FB772" s="159"/>
      <c r="FC772" s="159"/>
      <c r="FD772" s="159"/>
      <c r="FE772" s="159"/>
      <c r="FF772" s="159"/>
      <c r="FG772" s="159"/>
      <c r="FH772" s="159"/>
      <c r="FI772" s="159"/>
      <c r="FJ772" s="159"/>
      <c r="FK772" s="159"/>
      <c r="FL772" s="159"/>
      <c r="FM772" s="159"/>
      <c r="FN772" s="159"/>
      <c r="FO772" s="159"/>
      <c r="FP772" s="159"/>
      <c r="FQ772" s="159"/>
      <c r="FR772" s="159"/>
      <c r="FS772" s="159"/>
      <c r="FT772" s="159"/>
      <c r="FU772" s="159"/>
      <c r="FV772" s="159"/>
      <c r="FW772" s="159"/>
      <c r="FX772" s="159"/>
      <c r="FY772" s="159"/>
      <c r="FZ772" s="159"/>
      <c r="GA772" s="159"/>
      <c r="GB772" s="159"/>
      <c r="GC772" s="159"/>
      <c r="GD772" s="159"/>
      <c r="GE772" s="159"/>
      <c r="GF772" s="159"/>
      <c r="GG772" s="159"/>
      <c r="GH772" s="159"/>
    </row>
    <row r="773" customFormat="false" ht="12.75" hidden="false" customHeight="false" outlineLevel="0" collapsed="false">
      <c r="A773" s="168"/>
      <c r="B773" s="149"/>
      <c r="C773" s="149"/>
      <c r="D773" s="149"/>
      <c r="E773" s="149"/>
      <c r="F773" s="149"/>
      <c r="G773" s="149"/>
      <c r="H773" s="148"/>
      <c r="I773" s="170"/>
      <c r="R773" s="148"/>
      <c r="S773" s="158"/>
      <c r="T773" s="159"/>
      <c r="U773" s="159"/>
      <c r="V773" s="159"/>
      <c r="W773" s="159"/>
      <c r="X773" s="159"/>
      <c r="Y773" s="159"/>
      <c r="Z773" s="159"/>
      <c r="AA773" s="159"/>
      <c r="AB773" s="159"/>
      <c r="AC773" s="159"/>
      <c r="AD773" s="159"/>
      <c r="AE773" s="159"/>
      <c r="AF773" s="159"/>
      <c r="AG773" s="159"/>
      <c r="AH773" s="159"/>
      <c r="AI773" s="159"/>
      <c r="AJ773" s="159"/>
      <c r="AK773" s="159"/>
      <c r="AL773" s="159"/>
      <c r="AM773" s="159"/>
      <c r="AN773" s="159"/>
      <c r="AO773" s="159"/>
      <c r="AP773" s="159"/>
      <c r="AQ773" s="159"/>
      <c r="AR773" s="159"/>
      <c r="AS773" s="159"/>
      <c r="AT773" s="159"/>
      <c r="AU773" s="159"/>
      <c r="AV773" s="159"/>
      <c r="AW773" s="159"/>
      <c r="AX773" s="159"/>
      <c r="AY773" s="159"/>
      <c r="AZ773" s="159"/>
      <c r="BA773" s="159"/>
      <c r="BB773" s="159"/>
      <c r="BC773" s="159"/>
      <c r="BD773" s="159"/>
      <c r="BE773" s="159"/>
      <c r="BF773" s="159"/>
      <c r="BG773" s="159"/>
      <c r="BH773" s="159"/>
      <c r="BI773" s="159"/>
      <c r="BJ773" s="159"/>
      <c r="BK773" s="159"/>
      <c r="BL773" s="159"/>
      <c r="BM773" s="159"/>
      <c r="BN773" s="159"/>
      <c r="BO773" s="159"/>
      <c r="BP773" s="159"/>
      <c r="BQ773" s="159"/>
      <c r="BR773" s="159"/>
      <c r="BS773" s="159"/>
      <c r="BT773" s="159"/>
      <c r="BU773" s="159"/>
      <c r="BV773" s="159"/>
      <c r="BW773" s="159"/>
      <c r="BX773" s="159"/>
      <c r="BY773" s="159"/>
      <c r="BZ773" s="159"/>
      <c r="CA773" s="159"/>
      <c r="CB773" s="159"/>
      <c r="CC773" s="159"/>
      <c r="CD773" s="159"/>
      <c r="CE773" s="159"/>
      <c r="CF773" s="159"/>
      <c r="CG773" s="159"/>
      <c r="CH773" s="159"/>
      <c r="CI773" s="159"/>
      <c r="CJ773" s="159"/>
      <c r="CK773" s="159"/>
      <c r="CL773" s="159"/>
      <c r="CM773" s="159"/>
      <c r="CN773" s="159"/>
      <c r="CO773" s="159"/>
      <c r="CP773" s="159"/>
      <c r="CQ773" s="159"/>
      <c r="CR773" s="159"/>
      <c r="CS773" s="159"/>
      <c r="CT773" s="159"/>
      <c r="CU773" s="159"/>
      <c r="CV773" s="159"/>
      <c r="CW773" s="159"/>
      <c r="CX773" s="159"/>
      <c r="CY773" s="159"/>
      <c r="CZ773" s="159"/>
      <c r="DA773" s="159"/>
      <c r="DB773" s="159"/>
      <c r="DC773" s="159"/>
      <c r="DD773" s="159"/>
      <c r="DE773" s="159"/>
      <c r="DF773" s="159"/>
      <c r="DG773" s="159"/>
      <c r="DH773" s="159"/>
      <c r="DI773" s="159"/>
      <c r="DJ773" s="159"/>
      <c r="DK773" s="159"/>
      <c r="DL773" s="159"/>
      <c r="DM773" s="159"/>
      <c r="DN773" s="159"/>
      <c r="DO773" s="159"/>
      <c r="DP773" s="159"/>
      <c r="DQ773" s="159"/>
      <c r="DR773" s="159"/>
      <c r="DS773" s="159"/>
      <c r="DT773" s="159"/>
      <c r="DU773" s="159"/>
      <c r="DV773" s="159"/>
      <c r="DW773" s="159"/>
      <c r="DX773" s="159"/>
      <c r="DY773" s="159"/>
      <c r="DZ773" s="159"/>
      <c r="EA773" s="159"/>
      <c r="EB773" s="159"/>
      <c r="EC773" s="159"/>
      <c r="ED773" s="159"/>
      <c r="EE773" s="159"/>
      <c r="EF773" s="159"/>
      <c r="EG773" s="159"/>
      <c r="EH773" s="159"/>
      <c r="EI773" s="159"/>
      <c r="EJ773" s="159"/>
      <c r="EK773" s="159"/>
      <c r="EL773" s="159"/>
      <c r="EM773" s="159"/>
      <c r="EN773" s="159"/>
      <c r="EO773" s="159"/>
      <c r="EP773" s="159"/>
      <c r="EQ773" s="159"/>
      <c r="ER773" s="159"/>
      <c r="ES773" s="159"/>
      <c r="ET773" s="159"/>
      <c r="EU773" s="159"/>
      <c r="EV773" s="159"/>
      <c r="EW773" s="159"/>
      <c r="EX773" s="159"/>
      <c r="EY773" s="159"/>
      <c r="EZ773" s="159"/>
      <c r="FA773" s="159"/>
      <c r="FB773" s="159"/>
      <c r="FC773" s="159"/>
      <c r="FD773" s="159"/>
      <c r="FE773" s="159"/>
      <c r="FF773" s="159"/>
      <c r="FG773" s="159"/>
      <c r="FH773" s="159"/>
      <c r="FI773" s="159"/>
      <c r="FJ773" s="159"/>
      <c r="FK773" s="159"/>
      <c r="FL773" s="159"/>
      <c r="FM773" s="159"/>
      <c r="FN773" s="159"/>
      <c r="FO773" s="159"/>
      <c r="FP773" s="159"/>
      <c r="FQ773" s="159"/>
      <c r="FR773" s="159"/>
      <c r="FS773" s="159"/>
      <c r="FT773" s="159"/>
      <c r="FU773" s="159"/>
      <c r="FV773" s="159"/>
      <c r="FW773" s="159"/>
      <c r="FX773" s="159"/>
      <c r="FY773" s="159"/>
      <c r="FZ773" s="159"/>
      <c r="GA773" s="159"/>
      <c r="GB773" s="159"/>
      <c r="GC773" s="159"/>
      <c r="GD773" s="159"/>
      <c r="GE773" s="159"/>
      <c r="GF773" s="159"/>
      <c r="GG773" s="159"/>
      <c r="GH773" s="159"/>
    </row>
    <row r="774" customFormat="false" ht="12.75" hidden="false" customHeight="false" outlineLevel="0" collapsed="false">
      <c r="A774" s="168"/>
      <c r="B774" s="149"/>
      <c r="C774" s="149"/>
      <c r="D774" s="149"/>
      <c r="E774" s="149"/>
      <c r="F774" s="149"/>
      <c r="G774" s="149"/>
      <c r="H774" s="148"/>
      <c r="I774" s="170"/>
      <c r="R774" s="148"/>
      <c r="S774" s="158"/>
      <c r="T774" s="159"/>
      <c r="U774" s="159"/>
      <c r="V774" s="159"/>
      <c r="W774" s="159"/>
      <c r="X774" s="159"/>
      <c r="Y774" s="159"/>
      <c r="Z774" s="159"/>
      <c r="AA774" s="159"/>
      <c r="AB774" s="159"/>
      <c r="AC774" s="159"/>
      <c r="AD774" s="159"/>
      <c r="AE774" s="159"/>
      <c r="AF774" s="159"/>
      <c r="AG774" s="159"/>
      <c r="AH774" s="159"/>
      <c r="AI774" s="159"/>
      <c r="AJ774" s="159"/>
      <c r="AK774" s="159"/>
      <c r="AL774" s="159"/>
      <c r="AM774" s="159"/>
      <c r="AN774" s="159"/>
      <c r="AO774" s="159"/>
      <c r="AP774" s="159"/>
      <c r="AQ774" s="159"/>
      <c r="AR774" s="159"/>
      <c r="AS774" s="159"/>
      <c r="AT774" s="159"/>
      <c r="AU774" s="159"/>
      <c r="AV774" s="159"/>
      <c r="AW774" s="159"/>
      <c r="AX774" s="159"/>
      <c r="AY774" s="159"/>
      <c r="AZ774" s="159"/>
      <c r="BA774" s="159"/>
      <c r="BB774" s="159"/>
      <c r="BC774" s="159"/>
      <c r="BD774" s="159"/>
      <c r="BE774" s="159"/>
      <c r="BF774" s="159"/>
      <c r="BG774" s="159"/>
      <c r="BH774" s="159"/>
      <c r="BI774" s="159"/>
      <c r="BJ774" s="159"/>
      <c r="BK774" s="159"/>
      <c r="BL774" s="159"/>
      <c r="BM774" s="159"/>
      <c r="BN774" s="159"/>
      <c r="BO774" s="159"/>
      <c r="BP774" s="159"/>
      <c r="BQ774" s="159"/>
      <c r="BR774" s="159"/>
      <c r="BS774" s="159"/>
      <c r="BT774" s="159"/>
      <c r="BU774" s="159"/>
      <c r="BV774" s="159"/>
      <c r="BW774" s="159"/>
      <c r="BX774" s="159"/>
      <c r="BY774" s="159"/>
      <c r="BZ774" s="159"/>
      <c r="CA774" s="159"/>
      <c r="CB774" s="159"/>
      <c r="CC774" s="159"/>
      <c r="CD774" s="159"/>
      <c r="CE774" s="159"/>
      <c r="CF774" s="159"/>
      <c r="CG774" s="159"/>
      <c r="CH774" s="159"/>
      <c r="CI774" s="159"/>
      <c r="CJ774" s="159"/>
      <c r="CK774" s="159"/>
      <c r="CL774" s="159"/>
      <c r="CM774" s="159"/>
      <c r="CN774" s="159"/>
      <c r="CO774" s="159"/>
      <c r="CP774" s="159"/>
      <c r="CQ774" s="159"/>
      <c r="CR774" s="159"/>
      <c r="CS774" s="159"/>
      <c r="CT774" s="159"/>
      <c r="CU774" s="159"/>
      <c r="CV774" s="159"/>
      <c r="CW774" s="159"/>
      <c r="CX774" s="159"/>
      <c r="CY774" s="159"/>
      <c r="CZ774" s="159"/>
      <c r="DA774" s="159"/>
      <c r="DB774" s="159"/>
      <c r="DC774" s="159"/>
      <c r="DD774" s="159"/>
      <c r="DE774" s="159"/>
      <c r="DF774" s="159"/>
      <c r="DG774" s="159"/>
      <c r="DH774" s="159"/>
      <c r="DI774" s="159"/>
      <c r="DJ774" s="159"/>
      <c r="DK774" s="159"/>
      <c r="DL774" s="159"/>
      <c r="DM774" s="159"/>
      <c r="DN774" s="159"/>
      <c r="DO774" s="159"/>
      <c r="DP774" s="159"/>
      <c r="DQ774" s="159"/>
      <c r="DR774" s="159"/>
      <c r="DS774" s="159"/>
      <c r="DT774" s="159"/>
      <c r="DU774" s="159"/>
      <c r="DV774" s="159"/>
      <c r="DW774" s="159"/>
      <c r="DX774" s="159"/>
      <c r="DY774" s="159"/>
      <c r="DZ774" s="159"/>
      <c r="EA774" s="159"/>
      <c r="EB774" s="159"/>
      <c r="EC774" s="159"/>
      <c r="ED774" s="159"/>
      <c r="EE774" s="159"/>
      <c r="EF774" s="159"/>
      <c r="EG774" s="159"/>
      <c r="EH774" s="159"/>
      <c r="EI774" s="159"/>
      <c r="EJ774" s="159"/>
      <c r="EK774" s="159"/>
      <c r="EL774" s="159"/>
      <c r="EM774" s="159"/>
      <c r="EN774" s="159"/>
      <c r="EO774" s="159"/>
      <c r="EP774" s="159"/>
      <c r="EQ774" s="159"/>
      <c r="ER774" s="159"/>
      <c r="ES774" s="159"/>
      <c r="ET774" s="159"/>
      <c r="EU774" s="159"/>
      <c r="EV774" s="159"/>
      <c r="EW774" s="159"/>
      <c r="EX774" s="159"/>
      <c r="EY774" s="159"/>
      <c r="EZ774" s="159"/>
      <c r="FA774" s="159"/>
      <c r="FB774" s="159"/>
      <c r="FC774" s="159"/>
      <c r="FD774" s="159"/>
      <c r="FE774" s="159"/>
      <c r="FF774" s="159"/>
      <c r="FG774" s="159"/>
      <c r="FH774" s="159"/>
      <c r="FI774" s="159"/>
      <c r="FJ774" s="159"/>
      <c r="FK774" s="159"/>
      <c r="FL774" s="159"/>
      <c r="FM774" s="159"/>
      <c r="FN774" s="159"/>
      <c r="FO774" s="159"/>
      <c r="FP774" s="159"/>
      <c r="FQ774" s="159"/>
      <c r="FR774" s="159"/>
      <c r="FS774" s="159"/>
      <c r="FT774" s="159"/>
      <c r="FU774" s="159"/>
      <c r="FV774" s="159"/>
      <c r="FW774" s="159"/>
      <c r="FX774" s="159"/>
      <c r="FY774" s="159"/>
      <c r="FZ774" s="159"/>
      <c r="GA774" s="159"/>
      <c r="GB774" s="159"/>
      <c r="GC774" s="159"/>
      <c r="GD774" s="159"/>
      <c r="GE774" s="159"/>
      <c r="GF774" s="159"/>
      <c r="GG774" s="159"/>
      <c r="GH774" s="159"/>
    </row>
    <row r="775" customFormat="false" ht="12.75" hidden="false" customHeight="false" outlineLevel="0" collapsed="false">
      <c r="A775" s="168"/>
      <c r="B775" s="149"/>
      <c r="C775" s="149"/>
      <c r="D775" s="149"/>
      <c r="E775" s="149"/>
      <c r="F775" s="149"/>
      <c r="G775" s="149"/>
      <c r="H775" s="148"/>
      <c r="I775" s="170"/>
      <c r="R775" s="148"/>
      <c r="S775" s="158"/>
      <c r="T775" s="159"/>
      <c r="U775" s="159"/>
      <c r="V775" s="159"/>
      <c r="W775" s="159"/>
      <c r="X775" s="159"/>
      <c r="Y775" s="159"/>
      <c r="Z775" s="159"/>
      <c r="AA775" s="159"/>
      <c r="AB775" s="159"/>
      <c r="AC775" s="159"/>
      <c r="AD775" s="159"/>
      <c r="AE775" s="159"/>
      <c r="AF775" s="159"/>
      <c r="AG775" s="159"/>
      <c r="AH775" s="159"/>
      <c r="AI775" s="159"/>
      <c r="AJ775" s="159"/>
      <c r="AK775" s="159"/>
      <c r="AL775" s="159"/>
      <c r="AM775" s="159"/>
      <c r="AN775" s="159"/>
      <c r="AO775" s="159"/>
      <c r="AP775" s="159"/>
      <c r="AQ775" s="159"/>
      <c r="AR775" s="159"/>
      <c r="AS775" s="159"/>
      <c r="AT775" s="159"/>
      <c r="AU775" s="159"/>
      <c r="AV775" s="159"/>
      <c r="AW775" s="159"/>
      <c r="AX775" s="159"/>
      <c r="AY775" s="159"/>
      <c r="AZ775" s="159"/>
      <c r="BA775" s="159"/>
      <c r="BB775" s="159"/>
      <c r="BC775" s="159"/>
      <c r="BD775" s="159"/>
      <c r="BE775" s="159"/>
      <c r="BF775" s="159"/>
      <c r="BG775" s="159"/>
      <c r="BH775" s="159"/>
      <c r="BI775" s="159"/>
      <c r="BJ775" s="159"/>
      <c r="BK775" s="159"/>
      <c r="BL775" s="159"/>
      <c r="BM775" s="159"/>
      <c r="BN775" s="159"/>
      <c r="BO775" s="159"/>
      <c r="BP775" s="159"/>
      <c r="BQ775" s="159"/>
      <c r="BR775" s="159"/>
      <c r="BS775" s="159"/>
      <c r="BT775" s="159"/>
      <c r="BU775" s="159"/>
      <c r="BV775" s="159"/>
      <c r="BW775" s="159"/>
      <c r="BX775" s="159"/>
      <c r="BY775" s="159"/>
      <c r="BZ775" s="159"/>
      <c r="CA775" s="159"/>
      <c r="CB775" s="159"/>
      <c r="CC775" s="159"/>
      <c r="CD775" s="159"/>
      <c r="CE775" s="159"/>
      <c r="CF775" s="159"/>
      <c r="CG775" s="159"/>
      <c r="CH775" s="159"/>
      <c r="CI775" s="159"/>
      <c r="CJ775" s="159"/>
      <c r="CK775" s="159"/>
      <c r="CL775" s="159"/>
      <c r="CM775" s="159"/>
      <c r="CN775" s="159"/>
      <c r="CO775" s="159"/>
      <c r="CP775" s="159"/>
      <c r="CQ775" s="159"/>
      <c r="CR775" s="159"/>
      <c r="CS775" s="159"/>
      <c r="CT775" s="159"/>
      <c r="CU775" s="159"/>
      <c r="CV775" s="159"/>
      <c r="CW775" s="159"/>
      <c r="CX775" s="159"/>
      <c r="CY775" s="159"/>
      <c r="CZ775" s="159"/>
      <c r="DA775" s="159"/>
      <c r="DB775" s="159"/>
      <c r="DC775" s="159"/>
      <c r="DD775" s="159"/>
      <c r="DE775" s="159"/>
      <c r="DF775" s="159"/>
      <c r="DG775" s="159"/>
      <c r="DH775" s="159"/>
      <c r="DI775" s="159"/>
      <c r="DJ775" s="159"/>
      <c r="DK775" s="159"/>
      <c r="DL775" s="159"/>
      <c r="DM775" s="159"/>
      <c r="DN775" s="159"/>
      <c r="DO775" s="159"/>
      <c r="DP775" s="159"/>
      <c r="DQ775" s="159"/>
      <c r="DR775" s="159"/>
      <c r="DS775" s="159"/>
      <c r="DT775" s="159"/>
      <c r="DU775" s="159"/>
      <c r="DV775" s="159"/>
      <c r="DW775" s="159"/>
      <c r="DX775" s="159"/>
      <c r="DY775" s="159"/>
      <c r="DZ775" s="159"/>
      <c r="EA775" s="159"/>
      <c r="EB775" s="159"/>
      <c r="EC775" s="159"/>
      <c r="ED775" s="159"/>
      <c r="EE775" s="159"/>
      <c r="EF775" s="159"/>
      <c r="EG775" s="159"/>
      <c r="EH775" s="159"/>
      <c r="EI775" s="159"/>
      <c r="EJ775" s="159"/>
      <c r="EK775" s="159"/>
      <c r="EL775" s="159"/>
      <c r="EM775" s="159"/>
      <c r="EN775" s="159"/>
      <c r="EO775" s="159"/>
      <c r="EP775" s="159"/>
      <c r="EQ775" s="159"/>
      <c r="ER775" s="159"/>
      <c r="ES775" s="159"/>
      <c r="ET775" s="159"/>
      <c r="EU775" s="159"/>
      <c r="EV775" s="159"/>
      <c r="EW775" s="159"/>
      <c r="EX775" s="159"/>
      <c r="EY775" s="159"/>
      <c r="EZ775" s="159"/>
      <c r="FA775" s="159"/>
      <c r="FB775" s="159"/>
      <c r="FC775" s="159"/>
      <c r="FD775" s="159"/>
      <c r="FE775" s="159"/>
      <c r="FF775" s="159"/>
      <c r="FG775" s="159"/>
      <c r="FH775" s="159"/>
      <c r="FI775" s="159"/>
      <c r="FJ775" s="159"/>
      <c r="FK775" s="159"/>
      <c r="FL775" s="159"/>
      <c r="FM775" s="159"/>
      <c r="FN775" s="159"/>
      <c r="FO775" s="159"/>
      <c r="FP775" s="159"/>
      <c r="FQ775" s="159"/>
      <c r="FR775" s="159"/>
      <c r="FS775" s="159"/>
      <c r="FT775" s="159"/>
      <c r="FU775" s="159"/>
      <c r="FV775" s="159"/>
      <c r="FW775" s="159"/>
      <c r="FX775" s="159"/>
      <c r="FY775" s="159"/>
      <c r="FZ775" s="159"/>
      <c r="GA775" s="159"/>
      <c r="GB775" s="159"/>
      <c r="GC775" s="159"/>
      <c r="GD775" s="159"/>
      <c r="GE775" s="159"/>
      <c r="GF775" s="159"/>
      <c r="GG775" s="159"/>
      <c r="GH775" s="159"/>
    </row>
    <row r="776" customFormat="false" ht="12.75" hidden="false" customHeight="false" outlineLevel="0" collapsed="false">
      <c r="A776" s="168"/>
      <c r="B776" s="149"/>
      <c r="C776" s="149"/>
      <c r="D776" s="149"/>
      <c r="E776" s="149"/>
      <c r="F776" s="149"/>
      <c r="G776" s="149"/>
      <c r="H776" s="148"/>
      <c r="I776" s="170"/>
      <c r="R776" s="148"/>
      <c r="S776" s="158"/>
      <c r="T776" s="159"/>
      <c r="U776" s="159"/>
      <c r="V776" s="159"/>
      <c r="W776" s="159"/>
      <c r="X776" s="159"/>
      <c r="Y776" s="159"/>
      <c r="Z776" s="159"/>
      <c r="AA776" s="159"/>
      <c r="AB776" s="159"/>
      <c r="AC776" s="159"/>
      <c r="AD776" s="159"/>
      <c r="AE776" s="159"/>
      <c r="AF776" s="159"/>
      <c r="AG776" s="159"/>
      <c r="AH776" s="159"/>
      <c r="AI776" s="159"/>
      <c r="AJ776" s="159"/>
      <c r="AK776" s="159"/>
      <c r="AL776" s="159"/>
      <c r="AM776" s="159"/>
      <c r="AN776" s="159"/>
      <c r="AO776" s="159"/>
      <c r="AP776" s="159"/>
      <c r="AQ776" s="159"/>
      <c r="AR776" s="159"/>
      <c r="AS776" s="159"/>
      <c r="AT776" s="159"/>
      <c r="AU776" s="159"/>
      <c r="AV776" s="159"/>
      <c r="AW776" s="159"/>
      <c r="AX776" s="159"/>
      <c r="AY776" s="159"/>
      <c r="AZ776" s="159"/>
      <c r="BA776" s="159"/>
      <c r="BB776" s="159"/>
      <c r="BC776" s="159"/>
      <c r="BD776" s="159"/>
      <c r="BE776" s="159"/>
      <c r="BF776" s="159"/>
      <c r="BG776" s="159"/>
      <c r="BH776" s="159"/>
      <c r="BI776" s="159"/>
      <c r="BJ776" s="159"/>
      <c r="BK776" s="159"/>
      <c r="BL776" s="159"/>
      <c r="BM776" s="159"/>
      <c r="BN776" s="159"/>
      <c r="BO776" s="159"/>
      <c r="BP776" s="159"/>
      <c r="BQ776" s="159"/>
      <c r="BR776" s="159"/>
      <c r="BS776" s="159"/>
      <c r="BT776" s="159"/>
      <c r="BU776" s="159"/>
      <c r="BV776" s="159"/>
      <c r="BW776" s="159"/>
      <c r="BX776" s="159"/>
      <c r="BY776" s="159"/>
      <c r="BZ776" s="159"/>
      <c r="CA776" s="159"/>
      <c r="CB776" s="159"/>
      <c r="CC776" s="159"/>
      <c r="CD776" s="159"/>
      <c r="CE776" s="159"/>
      <c r="CF776" s="159"/>
      <c r="CG776" s="159"/>
      <c r="CH776" s="159"/>
      <c r="CI776" s="159"/>
      <c r="CJ776" s="159"/>
      <c r="CK776" s="159"/>
      <c r="CL776" s="159"/>
      <c r="CM776" s="159"/>
      <c r="CN776" s="159"/>
      <c r="CO776" s="159"/>
      <c r="CP776" s="159"/>
      <c r="CQ776" s="159"/>
      <c r="CR776" s="159"/>
      <c r="CS776" s="159"/>
      <c r="CT776" s="159"/>
      <c r="CU776" s="159"/>
      <c r="CV776" s="159"/>
      <c r="CW776" s="159"/>
      <c r="CX776" s="159"/>
      <c r="CY776" s="159"/>
      <c r="CZ776" s="159"/>
      <c r="DA776" s="159"/>
      <c r="DB776" s="159"/>
      <c r="DC776" s="159"/>
      <c r="DD776" s="159"/>
      <c r="DE776" s="159"/>
      <c r="DF776" s="159"/>
      <c r="DG776" s="159"/>
      <c r="DH776" s="159"/>
      <c r="DI776" s="159"/>
      <c r="DJ776" s="159"/>
      <c r="DK776" s="159"/>
      <c r="DL776" s="159"/>
      <c r="DM776" s="159"/>
      <c r="DN776" s="159"/>
      <c r="DO776" s="159"/>
      <c r="DP776" s="159"/>
      <c r="DQ776" s="159"/>
      <c r="DR776" s="159"/>
      <c r="DS776" s="159"/>
      <c r="DT776" s="159"/>
      <c r="DU776" s="159"/>
      <c r="DV776" s="159"/>
      <c r="DW776" s="159"/>
      <c r="DX776" s="159"/>
      <c r="DY776" s="159"/>
      <c r="DZ776" s="159"/>
      <c r="EA776" s="159"/>
      <c r="EB776" s="159"/>
      <c r="EC776" s="159"/>
      <c r="ED776" s="159"/>
      <c r="EE776" s="159"/>
      <c r="EF776" s="159"/>
      <c r="EG776" s="159"/>
      <c r="EH776" s="159"/>
      <c r="EI776" s="159"/>
      <c r="EJ776" s="159"/>
      <c r="EK776" s="159"/>
      <c r="EL776" s="159"/>
      <c r="EM776" s="159"/>
      <c r="EN776" s="159"/>
      <c r="EO776" s="159"/>
      <c r="EP776" s="159"/>
      <c r="EQ776" s="159"/>
      <c r="ER776" s="159"/>
      <c r="ES776" s="159"/>
      <c r="ET776" s="159"/>
      <c r="EU776" s="159"/>
      <c r="EV776" s="159"/>
      <c r="EW776" s="159"/>
      <c r="EX776" s="159"/>
      <c r="EY776" s="159"/>
      <c r="EZ776" s="159"/>
      <c r="FA776" s="159"/>
      <c r="FB776" s="159"/>
      <c r="FC776" s="159"/>
      <c r="FD776" s="159"/>
      <c r="FE776" s="159"/>
      <c r="FF776" s="159"/>
      <c r="FG776" s="159"/>
      <c r="FH776" s="159"/>
      <c r="FI776" s="159"/>
      <c r="FJ776" s="159"/>
      <c r="FK776" s="159"/>
      <c r="FL776" s="159"/>
      <c r="FM776" s="159"/>
      <c r="FN776" s="159"/>
      <c r="FO776" s="159"/>
      <c r="FP776" s="159"/>
      <c r="FQ776" s="159"/>
      <c r="FR776" s="159"/>
      <c r="FS776" s="159"/>
      <c r="FT776" s="159"/>
      <c r="FU776" s="159"/>
      <c r="FV776" s="159"/>
      <c r="FW776" s="159"/>
      <c r="FX776" s="159"/>
      <c r="FY776" s="159"/>
      <c r="FZ776" s="159"/>
      <c r="GA776" s="159"/>
      <c r="GB776" s="159"/>
      <c r="GC776" s="159"/>
      <c r="GD776" s="159"/>
      <c r="GE776" s="159"/>
      <c r="GF776" s="159"/>
      <c r="GG776" s="159"/>
      <c r="GH776" s="159"/>
    </row>
    <row r="777" customFormat="false" ht="12.75" hidden="false" customHeight="false" outlineLevel="0" collapsed="false">
      <c r="A777" s="168"/>
      <c r="B777" s="149"/>
      <c r="C777" s="149"/>
      <c r="D777" s="149"/>
      <c r="E777" s="149"/>
      <c r="F777" s="149"/>
      <c r="G777" s="149"/>
      <c r="H777" s="148"/>
      <c r="I777" s="170"/>
      <c r="R777" s="148"/>
      <c r="S777" s="158"/>
      <c r="T777" s="159"/>
      <c r="U777" s="159"/>
      <c r="V777" s="159"/>
      <c r="W777" s="159"/>
      <c r="X777" s="159"/>
      <c r="Y777" s="159"/>
      <c r="Z777" s="159"/>
      <c r="AA777" s="159"/>
      <c r="AB777" s="159"/>
      <c r="AC777" s="159"/>
      <c r="AD777" s="159"/>
      <c r="AE777" s="159"/>
      <c r="AF777" s="159"/>
      <c r="AG777" s="159"/>
      <c r="AH777" s="159"/>
      <c r="AI777" s="159"/>
      <c r="AJ777" s="159"/>
      <c r="AK777" s="159"/>
      <c r="AL777" s="159"/>
      <c r="AM777" s="159"/>
      <c r="AN777" s="159"/>
      <c r="AO777" s="159"/>
      <c r="AP777" s="159"/>
      <c r="AQ777" s="159"/>
      <c r="AR777" s="159"/>
      <c r="AS777" s="159"/>
      <c r="AT777" s="159"/>
      <c r="AU777" s="159"/>
      <c r="AV777" s="159"/>
      <c r="AW777" s="159"/>
      <c r="AX777" s="159"/>
      <c r="AY777" s="159"/>
      <c r="AZ777" s="159"/>
      <c r="BA777" s="159"/>
      <c r="BB777" s="159"/>
      <c r="BC777" s="159"/>
      <c r="BD777" s="159"/>
      <c r="BE777" s="159"/>
      <c r="BF777" s="159"/>
      <c r="BG777" s="159"/>
      <c r="BH777" s="159"/>
      <c r="BI777" s="159"/>
      <c r="BJ777" s="159"/>
      <c r="BK777" s="159"/>
      <c r="BL777" s="159"/>
      <c r="BM777" s="159"/>
      <c r="BN777" s="159"/>
      <c r="BO777" s="159"/>
      <c r="BP777" s="159"/>
      <c r="BQ777" s="159"/>
      <c r="BR777" s="159"/>
      <c r="BS777" s="159"/>
      <c r="BT777" s="159"/>
      <c r="BU777" s="159"/>
      <c r="BV777" s="159"/>
      <c r="BW777" s="159"/>
      <c r="BX777" s="159"/>
      <c r="BY777" s="159"/>
      <c r="BZ777" s="159"/>
      <c r="CA777" s="159"/>
      <c r="CB777" s="159"/>
      <c r="CC777" s="159"/>
      <c r="CD777" s="159"/>
      <c r="CE777" s="159"/>
      <c r="CF777" s="159"/>
      <c r="CG777" s="159"/>
      <c r="CH777" s="159"/>
      <c r="CI777" s="159"/>
      <c r="CJ777" s="159"/>
      <c r="CK777" s="159"/>
      <c r="CL777" s="159"/>
      <c r="CM777" s="159"/>
      <c r="CN777" s="159"/>
      <c r="CO777" s="159"/>
      <c r="CP777" s="159"/>
      <c r="CQ777" s="159"/>
      <c r="CR777" s="159"/>
      <c r="CS777" s="159"/>
      <c r="CT777" s="159"/>
      <c r="CU777" s="159"/>
      <c r="CV777" s="159"/>
      <c r="CW777" s="159"/>
      <c r="CX777" s="159"/>
      <c r="CY777" s="159"/>
      <c r="CZ777" s="159"/>
      <c r="DA777" s="159"/>
      <c r="DB777" s="159"/>
      <c r="DC777" s="159"/>
      <c r="DD777" s="159"/>
      <c r="DE777" s="159"/>
      <c r="DF777" s="159"/>
      <c r="DG777" s="159"/>
      <c r="DH777" s="159"/>
      <c r="DI777" s="159"/>
      <c r="DJ777" s="159"/>
      <c r="DK777" s="159"/>
      <c r="DL777" s="159"/>
      <c r="DM777" s="159"/>
      <c r="DN777" s="159"/>
      <c r="DO777" s="159"/>
      <c r="DP777" s="159"/>
      <c r="DQ777" s="159"/>
      <c r="DR777" s="159"/>
      <c r="DS777" s="159"/>
      <c r="DT777" s="159"/>
      <c r="DU777" s="159"/>
      <c r="DV777" s="159"/>
      <c r="DW777" s="159"/>
      <c r="DX777" s="159"/>
      <c r="DY777" s="159"/>
      <c r="DZ777" s="159"/>
      <c r="EA777" s="159"/>
      <c r="EB777" s="159"/>
      <c r="EC777" s="159"/>
      <c r="ED777" s="159"/>
      <c r="EE777" s="159"/>
      <c r="EF777" s="159"/>
      <c r="EG777" s="159"/>
      <c r="EH777" s="159"/>
      <c r="EI777" s="159"/>
      <c r="EJ777" s="159"/>
      <c r="EK777" s="159"/>
      <c r="EL777" s="159"/>
      <c r="EM777" s="159"/>
      <c r="EN777" s="159"/>
      <c r="EO777" s="159"/>
      <c r="EP777" s="159"/>
      <c r="EQ777" s="159"/>
      <c r="ER777" s="159"/>
      <c r="ES777" s="159"/>
      <c r="ET777" s="159"/>
      <c r="EU777" s="159"/>
      <c r="EV777" s="159"/>
      <c r="EW777" s="159"/>
      <c r="EX777" s="159"/>
      <c r="EY777" s="159"/>
      <c r="EZ777" s="159"/>
      <c r="FA777" s="159"/>
      <c r="FB777" s="159"/>
      <c r="FC777" s="159"/>
      <c r="FD777" s="159"/>
      <c r="FE777" s="159"/>
      <c r="FF777" s="159"/>
      <c r="FG777" s="159"/>
      <c r="FH777" s="159"/>
      <c r="FI777" s="159"/>
      <c r="FJ777" s="159"/>
      <c r="FK777" s="159"/>
      <c r="FL777" s="159"/>
      <c r="FM777" s="159"/>
      <c r="FN777" s="159"/>
      <c r="FO777" s="159"/>
      <c r="FP777" s="159"/>
      <c r="FQ777" s="159"/>
      <c r="FR777" s="159"/>
      <c r="FS777" s="159"/>
      <c r="FT777" s="159"/>
      <c r="FU777" s="159"/>
      <c r="FV777" s="159"/>
      <c r="FW777" s="159"/>
      <c r="FX777" s="159"/>
      <c r="FY777" s="159"/>
      <c r="FZ777" s="159"/>
      <c r="GA777" s="159"/>
      <c r="GB777" s="159"/>
      <c r="GC777" s="159"/>
      <c r="GD777" s="159"/>
      <c r="GE777" s="159"/>
      <c r="GF777" s="159"/>
      <c r="GG777" s="159"/>
      <c r="GH777" s="159"/>
    </row>
    <row r="778" customFormat="false" ht="12.75" hidden="false" customHeight="false" outlineLevel="0" collapsed="false">
      <c r="A778" s="168"/>
      <c r="B778" s="149"/>
      <c r="C778" s="149"/>
      <c r="D778" s="149"/>
      <c r="E778" s="149"/>
      <c r="F778" s="149"/>
      <c r="G778" s="149"/>
      <c r="H778" s="148"/>
      <c r="I778" s="170"/>
      <c r="R778" s="148"/>
      <c r="S778" s="158"/>
      <c r="T778" s="159"/>
      <c r="U778" s="159"/>
      <c r="V778" s="159"/>
      <c r="W778" s="159"/>
      <c r="X778" s="159"/>
      <c r="Y778" s="159"/>
      <c r="Z778" s="159"/>
      <c r="AA778" s="159"/>
      <c r="AB778" s="159"/>
      <c r="AC778" s="159"/>
      <c r="AD778" s="159"/>
      <c r="AE778" s="159"/>
      <c r="AF778" s="159"/>
      <c r="AG778" s="159"/>
      <c r="AH778" s="159"/>
      <c r="AI778" s="159"/>
      <c r="AJ778" s="159"/>
      <c r="AK778" s="159"/>
      <c r="AL778" s="159"/>
      <c r="AM778" s="159"/>
      <c r="AN778" s="159"/>
      <c r="AO778" s="159"/>
      <c r="AP778" s="159"/>
      <c r="AQ778" s="159"/>
      <c r="AR778" s="159"/>
      <c r="AS778" s="159"/>
      <c r="AT778" s="159"/>
      <c r="AU778" s="159"/>
      <c r="AV778" s="159"/>
      <c r="AW778" s="159"/>
      <c r="AX778" s="159"/>
      <c r="AY778" s="159"/>
      <c r="AZ778" s="159"/>
      <c r="BA778" s="159"/>
      <c r="BB778" s="159"/>
      <c r="BC778" s="159"/>
      <c r="BD778" s="159"/>
      <c r="BE778" s="159"/>
      <c r="BF778" s="159"/>
      <c r="BG778" s="159"/>
      <c r="BH778" s="159"/>
      <c r="BI778" s="159"/>
      <c r="BJ778" s="159"/>
      <c r="BK778" s="159"/>
      <c r="BL778" s="159"/>
      <c r="BM778" s="159"/>
      <c r="BN778" s="159"/>
      <c r="BO778" s="159"/>
      <c r="BP778" s="159"/>
      <c r="BQ778" s="159"/>
      <c r="BR778" s="159"/>
      <c r="BS778" s="159"/>
      <c r="BT778" s="159"/>
      <c r="BU778" s="159"/>
      <c r="BV778" s="159"/>
      <c r="BW778" s="159"/>
      <c r="BX778" s="159"/>
      <c r="BY778" s="159"/>
      <c r="BZ778" s="159"/>
      <c r="CA778" s="159"/>
      <c r="CB778" s="159"/>
      <c r="CC778" s="159"/>
      <c r="CD778" s="159"/>
      <c r="CE778" s="159"/>
      <c r="CF778" s="159"/>
      <c r="CG778" s="159"/>
      <c r="CH778" s="159"/>
      <c r="CI778" s="159"/>
      <c r="CJ778" s="159"/>
      <c r="CK778" s="159"/>
      <c r="CL778" s="159"/>
      <c r="CM778" s="159"/>
      <c r="CN778" s="159"/>
      <c r="CO778" s="159"/>
      <c r="CP778" s="159"/>
      <c r="CQ778" s="159"/>
      <c r="CR778" s="159"/>
      <c r="CS778" s="159"/>
      <c r="CT778" s="159"/>
      <c r="CU778" s="159"/>
      <c r="CV778" s="159"/>
      <c r="CW778" s="159"/>
      <c r="CX778" s="159"/>
      <c r="CY778" s="159"/>
      <c r="CZ778" s="159"/>
      <c r="DA778" s="159"/>
      <c r="DB778" s="159"/>
      <c r="DC778" s="159"/>
      <c r="DD778" s="159"/>
      <c r="DE778" s="159"/>
      <c r="DF778" s="159"/>
      <c r="DG778" s="159"/>
      <c r="DH778" s="159"/>
      <c r="DI778" s="159"/>
      <c r="DJ778" s="159"/>
      <c r="DK778" s="159"/>
      <c r="DL778" s="159"/>
      <c r="DM778" s="159"/>
      <c r="DN778" s="159"/>
      <c r="DO778" s="159"/>
      <c r="DP778" s="159"/>
      <c r="DQ778" s="159"/>
      <c r="DR778" s="159"/>
      <c r="DS778" s="159"/>
      <c r="DT778" s="159"/>
      <c r="DU778" s="159"/>
      <c r="DV778" s="159"/>
      <c r="DW778" s="159"/>
      <c r="DX778" s="159"/>
      <c r="DY778" s="159"/>
      <c r="DZ778" s="159"/>
      <c r="EA778" s="159"/>
      <c r="EB778" s="159"/>
      <c r="EC778" s="159"/>
      <c r="ED778" s="159"/>
      <c r="EE778" s="159"/>
      <c r="EF778" s="159"/>
      <c r="EG778" s="159"/>
      <c r="EH778" s="159"/>
      <c r="EI778" s="159"/>
      <c r="EJ778" s="159"/>
      <c r="EK778" s="159"/>
      <c r="EL778" s="159"/>
      <c r="EM778" s="159"/>
      <c r="EN778" s="159"/>
      <c r="EO778" s="159"/>
      <c r="EP778" s="159"/>
      <c r="EQ778" s="159"/>
      <c r="ER778" s="159"/>
      <c r="ES778" s="159"/>
      <c r="ET778" s="159"/>
      <c r="EU778" s="159"/>
      <c r="EV778" s="159"/>
      <c r="EW778" s="159"/>
      <c r="EX778" s="159"/>
      <c r="EY778" s="159"/>
      <c r="EZ778" s="159"/>
      <c r="FA778" s="159"/>
      <c r="FB778" s="159"/>
      <c r="FC778" s="159"/>
      <c r="FD778" s="159"/>
      <c r="FE778" s="159"/>
      <c r="FF778" s="159"/>
      <c r="FG778" s="159"/>
      <c r="FH778" s="159"/>
      <c r="FI778" s="159"/>
      <c r="FJ778" s="159"/>
      <c r="FK778" s="159"/>
      <c r="FL778" s="159"/>
      <c r="FM778" s="159"/>
      <c r="FN778" s="159"/>
      <c r="FO778" s="159"/>
      <c r="FP778" s="159"/>
      <c r="FQ778" s="159"/>
      <c r="FR778" s="159"/>
      <c r="FS778" s="159"/>
      <c r="FT778" s="159"/>
      <c r="FU778" s="159"/>
      <c r="FV778" s="159"/>
      <c r="FW778" s="159"/>
      <c r="FX778" s="159"/>
      <c r="FY778" s="159"/>
      <c r="FZ778" s="159"/>
      <c r="GA778" s="159"/>
      <c r="GB778" s="159"/>
      <c r="GC778" s="159"/>
      <c r="GD778" s="159"/>
      <c r="GE778" s="159"/>
      <c r="GF778" s="159"/>
      <c r="GG778" s="159"/>
      <c r="GH778" s="159"/>
    </row>
    <row r="779" customFormat="false" ht="12.75" hidden="false" customHeight="false" outlineLevel="0" collapsed="false">
      <c r="A779" s="168"/>
      <c r="B779" s="149"/>
      <c r="C779" s="149"/>
      <c r="D779" s="149"/>
      <c r="E779" s="149"/>
      <c r="F779" s="149"/>
      <c r="G779" s="149"/>
      <c r="H779" s="148"/>
      <c r="I779" s="170"/>
      <c r="R779" s="148"/>
      <c r="S779" s="158"/>
      <c r="T779" s="159"/>
      <c r="U779" s="159"/>
      <c r="V779" s="159"/>
      <c r="W779" s="159"/>
      <c r="X779" s="159"/>
      <c r="Y779" s="159"/>
      <c r="Z779" s="159"/>
      <c r="AA779" s="159"/>
      <c r="AB779" s="159"/>
      <c r="AC779" s="159"/>
      <c r="AD779" s="159"/>
      <c r="AE779" s="159"/>
      <c r="AF779" s="159"/>
      <c r="AG779" s="159"/>
      <c r="AH779" s="159"/>
      <c r="AI779" s="159"/>
      <c r="AJ779" s="159"/>
      <c r="AK779" s="159"/>
      <c r="AL779" s="159"/>
      <c r="AM779" s="159"/>
      <c r="AN779" s="159"/>
      <c r="AO779" s="159"/>
      <c r="AP779" s="159"/>
      <c r="AQ779" s="159"/>
      <c r="AR779" s="159"/>
      <c r="AS779" s="159"/>
      <c r="AT779" s="159"/>
      <c r="AU779" s="159"/>
      <c r="AV779" s="159"/>
      <c r="AW779" s="159"/>
      <c r="AX779" s="159"/>
      <c r="AY779" s="159"/>
      <c r="AZ779" s="159"/>
      <c r="BA779" s="159"/>
      <c r="BB779" s="159"/>
      <c r="BC779" s="159"/>
      <c r="BD779" s="159"/>
      <c r="BE779" s="159"/>
      <c r="BF779" s="159"/>
      <c r="BG779" s="159"/>
      <c r="BH779" s="159"/>
      <c r="BI779" s="159"/>
      <c r="BJ779" s="159"/>
      <c r="BK779" s="159"/>
      <c r="BL779" s="159"/>
      <c r="BM779" s="159"/>
      <c r="BN779" s="159"/>
      <c r="BO779" s="159"/>
      <c r="BP779" s="159"/>
      <c r="BQ779" s="159"/>
      <c r="BR779" s="159"/>
      <c r="BS779" s="159"/>
      <c r="BT779" s="159"/>
      <c r="BU779" s="159"/>
      <c r="BV779" s="159"/>
      <c r="BW779" s="159"/>
      <c r="BX779" s="159"/>
      <c r="BY779" s="159"/>
      <c r="BZ779" s="159"/>
      <c r="CA779" s="159"/>
      <c r="CB779" s="159"/>
      <c r="CC779" s="159"/>
      <c r="CD779" s="159"/>
      <c r="CE779" s="159"/>
      <c r="CF779" s="159"/>
      <c r="CG779" s="159"/>
      <c r="CH779" s="159"/>
      <c r="CI779" s="159"/>
      <c r="CJ779" s="159"/>
      <c r="CK779" s="159"/>
      <c r="CL779" s="159"/>
      <c r="CM779" s="159"/>
      <c r="CN779" s="159"/>
      <c r="CO779" s="159"/>
      <c r="CP779" s="159"/>
      <c r="CQ779" s="159"/>
      <c r="CR779" s="159"/>
      <c r="CS779" s="159"/>
      <c r="CT779" s="159"/>
      <c r="CU779" s="159"/>
      <c r="CV779" s="159"/>
      <c r="CW779" s="159"/>
      <c r="CX779" s="159"/>
      <c r="CY779" s="159"/>
      <c r="CZ779" s="159"/>
      <c r="DA779" s="159"/>
      <c r="DB779" s="159"/>
      <c r="DC779" s="159"/>
      <c r="DD779" s="159"/>
      <c r="DE779" s="159"/>
      <c r="DF779" s="159"/>
      <c r="DG779" s="159"/>
      <c r="DH779" s="159"/>
      <c r="DI779" s="159"/>
      <c r="DJ779" s="159"/>
      <c r="DK779" s="159"/>
      <c r="DL779" s="159"/>
      <c r="DM779" s="159"/>
      <c r="DN779" s="159"/>
      <c r="DO779" s="159"/>
      <c r="DP779" s="159"/>
      <c r="DQ779" s="159"/>
      <c r="DR779" s="159"/>
      <c r="DS779" s="159"/>
      <c r="DT779" s="159"/>
      <c r="DU779" s="159"/>
      <c r="DV779" s="159"/>
      <c r="DW779" s="159"/>
      <c r="DX779" s="159"/>
      <c r="DY779" s="159"/>
      <c r="DZ779" s="159"/>
      <c r="EA779" s="159"/>
      <c r="EB779" s="159"/>
      <c r="EC779" s="159"/>
      <c r="ED779" s="159"/>
      <c r="EE779" s="159"/>
      <c r="EF779" s="159"/>
      <c r="EG779" s="159"/>
      <c r="EH779" s="159"/>
      <c r="EI779" s="159"/>
      <c r="EJ779" s="159"/>
      <c r="EK779" s="159"/>
      <c r="EL779" s="159"/>
      <c r="EM779" s="159"/>
      <c r="EN779" s="159"/>
      <c r="EO779" s="159"/>
      <c r="EP779" s="159"/>
      <c r="EQ779" s="159"/>
      <c r="ER779" s="159"/>
      <c r="ES779" s="159"/>
      <c r="ET779" s="159"/>
      <c r="EU779" s="159"/>
      <c r="EV779" s="159"/>
      <c r="EW779" s="159"/>
      <c r="EX779" s="159"/>
      <c r="EY779" s="159"/>
      <c r="EZ779" s="159"/>
      <c r="FA779" s="159"/>
      <c r="FB779" s="159"/>
      <c r="FC779" s="159"/>
      <c r="FD779" s="159"/>
      <c r="FE779" s="159"/>
      <c r="FF779" s="159"/>
      <c r="FG779" s="159"/>
      <c r="FH779" s="159"/>
      <c r="FI779" s="159"/>
      <c r="FJ779" s="159"/>
      <c r="FK779" s="159"/>
      <c r="FL779" s="159"/>
      <c r="FM779" s="159"/>
      <c r="FN779" s="159"/>
      <c r="FO779" s="159"/>
      <c r="FP779" s="159"/>
      <c r="FQ779" s="159"/>
      <c r="FR779" s="159"/>
      <c r="FS779" s="159"/>
      <c r="FT779" s="159"/>
      <c r="FU779" s="159"/>
      <c r="FV779" s="159"/>
      <c r="FW779" s="159"/>
      <c r="FX779" s="159"/>
      <c r="FY779" s="159"/>
      <c r="FZ779" s="159"/>
      <c r="GA779" s="159"/>
      <c r="GB779" s="159"/>
      <c r="GC779" s="159"/>
      <c r="GD779" s="159"/>
      <c r="GE779" s="159"/>
      <c r="GF779" s="159"/>
      <c r="GG779" s="159"/>
      <c r="GH779" s="159"/>
    </row>
    <row r="780" customFormat="false" ht="12.75" hidden="false" customHeight="false" outlineLevel="0" collapsed="false">
      <c r="A780" s="168"/>
      <c r="B780" s="149"/>
      <c r="C780" s="149"/>
      <c r="D780" s="149"/>
      <c r="E780" s="149"/>
      <c r="F780" s="149"/>
      <c r="G780" s="149"/>
      <c r="H780" s="148"/>
      <c r="I780" s="170"/>
      <c r="R780" s="148"/>
      <c r="S780" s="158"/>
      <c r="T780" s="159"/>
      <c r="U780" s="159"/>
      <c r="V780" s="159"/>
      <c r="W780" s="159"/>
      <c r="X780" s="159"/>
      <c r="Y780" s="159"/>
      <c r="Z780" s="159"/>
      <c r="AA780" s="159"/>
      <c r="AB780" s="159"/>
      <c r="AC780" s="159"/>
      <c r="AD780" s="159"/>
      <c r="AE780" s="159"/>
      <c r="AF780" s="159"/>
      <c r="AG780" s="159"/>
      <c r="AH780" s="159"/>
      <c r="AI780" s="159"/>
      <c r="AJ780" s="159"/>
      <c r="AK780" s="159"/>
      <c r="AL780" s="159"/>
      <c r="AM780" s="159"/>
      <c r="AN780" s="159"/>
      <c r="AO780" s="159"/>
      <c r="AP780" s="159"/>
      <c r="AQ780" s="159"/>
      <c r="AR780" s="159"/>
      <c r="AS780" s="159"/>
      <c r="AT780" s="159"/>
      <c r="AU780" s="159"/>
      <c r="AV780" s="159"/>
      <c r="AW780" s="159"/>
      <c r="AX780" s="159"/>
      <c r="AY780" s="159"/>
      <c r="AZ780" s="159"/>
      <c r="BA780" s="159"/>
      <c r="BB780" s="159"/>
      <c r="BC780" s="159"/>
      <c r="BD780" s="159"/>
      <c r="BE780" s="159"/>
      <c r="BF780" s="159"/>
      <c r="BG780" s="159"/>
      <c r="BH780" s="159"/>
      <c r="BI780" s="159"/>
      <c r="BJ780" s="159"/>
      <c r="BK780" s="159"/>
      <c r="BL780" s="159"/>
      <c r="BM780" s="159"/>
      <c r="BN780" s="159"/>
      <c r="BO780" s="159"/>
      <c r="BP780" s="159"/>
      <c r="BQ780" s="159"/>
      <c r="BR780" s="159"/>
      <c r="BS780" s="159"/>
      <c r="BT780" s="159"/>
      <c r="BU780" s="159"/>
      <c r="BV780" s="159"/>
      <c r="BW780" s="159"/>
      <c r="BX780" s="159"/>
      <c r="BY780" s="159"/>
      <c r="BZ780" s="159"/>
      <c r="CA780" s="159"/>
      <c r="CB780" s="159"/>
      <c r="CC780" s="159"/>
      <c r="CD780" s="159"/>
      <c r="CE780" s="159"/>
      <c r="CF780" s="159"/>
      <c r="CG780" s="159"/>
      <c r="CH780" s="159"/>
      <c r="CI780" s="159"/>
      <c r="CJ780" s="159"/>
      <c r="CK780" s="159"/>
      <c r="CL780" s="159"/>
      <c r="CM780" s="159"/>
      <c r="CN780" s="159"/>
      <c r="CO780" s="159"/>
      <c r="CP780" s="159"/>
      <c r="CQ780" s="159"/>
      <c r="CR780" s="159"/>
      <c r="CS780" s="159"/>
      <c r="CT780" s="159"/>
      <c r="CU780" s="159"/>
      <c r="CV780" s="159"/>
      <c r="CW780" s="159"/>
      <c r="CX780" s="159"/>
      <c r="CY780" s="159"/>
      <c r="CZ780" s="159"/>
      <c r="DA780" s="159"/>
      <c r="DB780" s="159"/>
      <c r="DC780" s="159"/>
      <c r="DD780" s="159"/>
      <c r="DE780" s="159"/>
      <c r="DF780" s="159"/>
      <c r="DG780" s="159"/>
      <c r="DH780" s="159"/>
      <c r="DI780" s="159"/>
      <c r="DJ780" s="159"/>
      <c r="DK780" s="159"/>
      <c r="DL780" s="159"/>
      <c r="DM780" s="159"/>
      <c r="DN780" s="159"/>
      <c r="DO780" s="159"/>
      <c r="DP780" s="159"/>
      <c r="DQ780" s="159"/>
      <c r="DR780" s="159"/>
      <c r="DS780" s="159"/>
      <c r="DT780" s="159"/>
      <c r="DU780" s="159"/>
      <c r="DV780" s="159"/>
      <c r="DW780" s="159"/>
      <c r="DX780" s="159"/>
      <c r="DY780" s="159"/>
      <c r="DZ780" s="159"/>
      <c r="EA780" s="159"/>
      <c r="EB780" s="159"/>
      <c r="EC780" s="159"/>
      <c r="ED780" s="159"/>
      <c r="EE780" s="159"/>
      <c r="EF780" s="159"/>
      <c r="EG780" s="159"/>
      <c r="EH780" s="159"/>
      <c r="EI780" s="159"/>
      <c r="EJ780" s="159"/>
      <c r="EK780" s="159"/>
      <c r="EL780" s="159"/>
      <c r="EM780" s="159"/>
      <c r="EN780" s="159"/>
      <c r="EO780" s="159"/>
      <c r="EP780" s="159"/>
      <c r="EQ780" s="159"/>
      <c r="ER780" s="159"/>
      <c r="ES780" s="159"/>
      <c r="ET780" s="159"/>
      <c r="EU780" s="159"/>
      <c r="EV780" s="159"/>
      <c r="EW780" s="159"/>
      <c r="EX780" s="159"/>
      <c r="EY780" s="159"/>
      <c r="EZ780" s="159"/>
      <c r="FA780" s="159"/>
      <c r="FB780" s="159"/>
      <c r="FC780" s="159"/>
      <c r="FD780" s="159"/>
      <c r="FE780" s="159"/>
      <c r="FF780" s="159"/>
      <c r="FG780" s="159"/>
      <c r="FH780" s="159"/>
      <c r="FI780" s="159"/>
      <c r="FJ780" s="159"/>
      <c r="FK780" s="159"/>
      <c r="FL780" s="159"/>
      <c r="FM780" s="159"/>
      <c r="FN780" s="159"/>
      <c r="FO780" s="159"/>
      <c r="FP780" s="159"/>
      <c r="FQ780" s="159"/>
      <c r="FR780" s="159"/>
      <c r="FS780" s="159"/>
      <c r="FT780" s="159"/>
      <c r="FU780" s="159"/>
      <c r="FV780" s="159"/>
      <c r="FW780" s="159"/>
      <c r="FX780" s="159"/>
      <c r="FY780" s="159"/>
      <c r="FZ780" s="159"/>
      <c r="GA780" s="159"/>
      <c r="GB780" s="159"/>
      <c r="GC780" s="159"/>
      <c r="GD780" s="159"/>
      <c r="GE780" s="159"/>
      <c r="GF780" s="159"/>
      <c r="GG780" s="159"/>
      <c r="GH780" s="159"/>
    </row>
    <row r="781" customFormat="false" ht="12.75" hidden="false" customHeight="false" outlineLevel="0" collapsed="false">
      <c r="A781" s="168"/>
      <c r="B781" s="149"/>
      <c r="C781" s="149"/>
      <c r="D781" s="149"/>
      <c r="E781" s="149"/>
      <c r="F781" s="149"/>
      <c r="G781" s="149"/>
      <c r="H781" s="148"/>
      <c r="I781" s="170"/>
      <c r="R781" s="148"/>
      <c r="S781" s="158"/>
      <c r="T781" s="159"/>
      <c r="U781" s="159"/>
      <c r="V781" s="159"/>
      <c r="W781" s="159"/>
      <c r="X781" s="159"/>
      <c r="Y781" s="159"/>
      <c r="Z781" s="159"/>
      <c r="AA781" s="159"/>
      <c r="AB781" s="159"/>
      <c r="AC781" s="159"/>
      <c r="AD781" s="159"/>
      <c r="AE781" s="159"/>
      <c r="AF781" s="159"/>
      <c r="AG781" s="159"/>
      <c r="AH781" s="159"/>
      <c r="AI781" s="159"/>
      <c r="AJ781" s="159"/>
      <c r="AK781" s="159"/>
      <c r="AL781" s="159"/>
      <c r="AM781" s="159"/>
      <c r="AN781" s="159"/>
      <c r="AO781" s="159"/>
      <c r="AP781" s="159"/>
      <c r="AQ781" s="159"/>
      <c r="AR781" s="159"/>
      <c r="AS781" s="159"/>
      <c r="AT781" s="159"/>
      <c r="AU781" s="159"/>
      <c r="AV781" s="159"/>
      <c r="AW781" s="159"/>
      <c r="AX781" s="159"/>
      <c r="AY781" s="159"/>
      <c r="AZ781" s="159"/>
      <c r="BA781" s="159"/>
      <c r="BB781" s="159"/>
      <c r="BC781" s="159"/>
      <c r="BD781" s="159"/>
      <c r="BE781" s="159"/>
      <c r="BF781" s="159"/>
      <c r="BG781" s="159"/>
      <c r="BH781" s="159"/>
      <c r="BI781" s="159"/>
      <c r="BJ781" s="159"/>
      <c r="BK781" s="159"/>
      <c r="BL781" s="159"/>
      <c r="BM781" s="159"/>
      <c r="BN781" s="159"/>
      <c r="BO781" s="159"/>
      <c r="BP781" s="159"/>
      <c r="BQ781" s="159"/>
      <c r="BR781" s="159"/>
      <c r="BS781" s="159"/>
      <c r="BT781" s="159"/>
      <c r="BU781" s="159"/>
      <c r="BV781" s="159"/>
      <c r="BW781" s="159"/>
      <c r="BX781" s="159"/>
      <c r="BY781" s="159"/>
      <c r="BZ781" s="159"/>
      <c r="CA781" s="159"/>
      <c r="CB781" s="159"/>
      <c r="CC781" s="159"/>
      <c r="CD781" s="159"/>
      <c r="CE781" s="159"/>
      <c r="CF781" s="159"/>
      <c r="CG781" s="159"/>
      <c r="CH781" s="159"/>
      <c r="CI781" s="159"/>
      <c r="CJ781" s="159"/>
      <c r="CK781" s="159"/>
      <c r="CL781" s="159"/>
      <c r="CM781" s="159"/>
      <c r="CN781" s="159"/>
      <c r="CO781" s="159"/>
      <c r="CP781" s="159"/>
      <c r="CQ781" s="159"/>
      <c r="CR781" s="159"/>
      <c r="CS781" s="159"/>
      <c r="CT781" s="159"/>
      <c r="CU781" s="159"/>
      <c r="CV781" s="159"/>
      <c r="CW781" s="159"/>
      <c r="CX781" s="159"/>
      <c r="CY781" s="159"/>
      <c r="CZ781" s="159"/>
      <c r="DA781" s="159"/>
      <c r="DB781" s="159"/>
      <c r="DC781" s="159"/>
      <c r="DD781" s="159"/>
      <c r="DE781" s="159"/>
      <c r="DF781" s="159"/>
      <c r="DG781" s="159"/>
      <c r="DH781" s="159"/>
      <c r="DI781" s="159"/>
      <c r="DJ781" s="159"/>
      <c r="DK781" s="159"/>
      <c r="DL781" s="159"/>
      <c r="DM781" s="159"/>
      <c r="DN781" s="159"/>
      <c r="DO781" s="159"/>
      <c r="DP781" s="159"/>
      <c r="DQ781" s="159"/>
      <c r="DR781" s="159"/>
      <c r="DS781" s="159"/>
      <c r="DT781" s="159"/>
      <c r="DU781" s="159"/>
      <c r="DV781" s="159"/>
      <c r="DW781" s="159"/>
      <c r="DX781" s="159"/>
      <c r="DY781" s="159"/>
      <c r="DZ781" s="159"/>
      <c r="EA781" s="159"/>
      <c r="EB781" s="159"/>
      <c r="EC781" s="159"/>
      <c r="ED781" s="159"/>
      <c r="EE781" s="159"/>
      <c r="EF781" s="159"/>
      <c r="EG781" s="159"/>
      <c r="EH781" s="159"/>
      <c r="EI781" s="159"/>
      <c r="EJ781" s="159"/>
      <c r="EK781" s="159"/>
      <c r="EL781" s="159"/>
      <c r="EM781" s="159"/>
      <c r="EN781" s="159"/>
      <c r="EO781" s="159"/>
      <c r="EP781" s="159"/>
      <c r="EQ781" s="159"/>
      <c r="ER781" s="159"/>
      <c r="ES781" s="159"/>
      <c r="ET781" s="159"/>
      <c r="EU781" s="159"/>
      <c r="EV781" s="159"/>
      <c r="EW781" s="159"/>
      <c r="EX781" s="159"/>
      <c r="EY781" s="159"/>
      <c r="EZ781" s="159"/>
      <c r="FA781" s="159"/>
      <c r="FB781" s="159"/>
      <c r="FC781" s="159"/>
      <c r="FD781" s="159"/>
      <c r="FE781" s="159"/>
      <c r="FF781" s="159"/>
      <c r="FG781" s="159"/>
      <c r="FH781" s="159"/>
      <c r="FI781" s="159"/>
      <c r="FJ781" s="159"/>
      <c r="FK781" s="159"/>
      <c r="FL781" s="159"/>
      <c r="FM781" s="159"/>
      <c r="FN781" s="159"/>
      <c r="FO781" s="159"/>
      <c r="FP781" s="159"/>
      <c r="FQ781" s="159"/>
      <c r="FR781" s="159"/>
      <c r="FS781" s="159"/>
      <c r="FT781" s="159"/>
      <c r="FU781" s="159"/>
      <c r="FV781" s="159"/>
      <c r="FW781" s="159"/>
      <c r="FX781" s="159"/>
      <c r="FY781" s="159"/>
      <c r="FZ781" s="159"/>
      <c r="GA781" s="159"/>
      <c r="GB781" s="159"/>
      <c r="GC781" s="159"/>
      <c r="GD781" s="159"/>
      <c r="GE781" s="159"/>
      <c r="GF781" s="159"/>
      <c r="GG781" s="159"/>
      <c r="GH781" s="159"/>
    </row>
    <row r="782" customFormat="false" ht="12.75" hidden="false" customHeight="false" outlineLevel="0" collapsed="false">
      <c r="A782" s="168"/>
      <c r="B782" s="149"/>
      <c r="C782" s="149"/>
      <c r="D782" s="149"/>
      <c r="E782" s="149"/>
      <c r="F782" s="149"/>
      <c r="G782" s="149"/>
      <c r="H782" s="148"/>
      <c r="I782" s="170"/>
      <c r="R782" s="148"/>
      <c r="S782" s="158"/>
      <c r="T782" s="159"/>
      <c r="U782" s="159"/>
      <c r="V782" s="159"/>
      <c r="W782" s="159"/>
      <c r="X782" s="159"/>
      <c r="Y782" s="159"/>
      <c r="Z782" s="159"/>
      <c r="AA782" s="159"/>
      <c r="AB782" s="159"/>
      <c r="AC782" s="159"/>
      <c r="AD782" s="159"/>
      <c r="AE782" s="159"/>
      <c r="AF782" s="159"/>
      <c r="AG782" s="159"/>
      <c r="AH782" s="159"/>
      <c r="AI782" s="159"/>
      <c r="AJ782" s="159"/>
      <c r="AK782" s="159"/>
      <c r="AL782" s="159"/>
      <c r="AM782" s="159"/>
      <c r="AN782" s="159"/>
      <c r="AO782" s="159"/>
      <c r="AP782" s="159"/>
      <c r="AQ782" s="159"/>
      <c r="AR782" s="159"/>
      <c r="AS782" s="159"/>
      <c r="AT782" s="159"/>
      <c r="AU782" s="159"/>
      <c r="AV782" s="159"/>
      <c r="AW782" s="159"/>
      <c r="AX782" s="159"/>
      <c r="AY782" s="159"/>
      <c r="AZ782" s="159"/>
      <c r="BA782" s="159"/>
      <c r="BB782" s="159"/>
      <c r="BC782" s="159"/>
      <c r="BD782" s="159"/>
      <c r="BE782" s="159"/>
      <c r="BF782" s="159"/>
      <c r="BG782" s="159"/>
      <c r="BH782" s="159"/>
      <c r="BI782" s="159"/>
      <c r="BJ782" s="159"/>
      <c r="BK782" s="159"/>
      <c r="BL782" s="159"/>
      <c r="BM782" s="159"/>
      <c r="BN782" s="159"/>
      <c r="BO782" s="159"/>
      <c r="BP782" s="159"/>
      <c r="BQ782" s="159"/>
      <c r="BR782" s="159"/>
      <c r="BS782" s="159"/>
      <c r="BT782" s="159"/>
      <c r="BU782" s="159"/>
      <c r="BV782" s="159"/>
      <c r="BW782" s="159"/>
      <c r="BX782" s="159"/>
      <c r="BY782" s="159"/>
      <c r="BZ782" s="159"/>
      <c r="CA782" s="159"/>
      <c r="CB782" s="159"/>
      <c r="CC782" s="159"/>
      <c r="CD782" s="159"/>
      <c r="CE782" s="159"/>
      <c r="CF782" s="159"/>
      <c r="CG782" s="159"/>
      <c r="CH782" s="159"/>
      <c r="CI782" s="159"/>
      <c r="CJ782" s="159"/>
      <c r="CK782" s="159"/>
      <c r="CL782" s="159"/>
      <c r="CM782" s="159"/>
      <c r="CN782" s="159"/>
      <c r="CO782" s="159"/>
      <c r="CP782" s="159"/>
      <c r="CQ782" s="159"/>
      <c r="CR782" s="159"/>
      <c r="CS782" s="159"/>
      <c r="CT782" s="159"/>
      <c r="CU782" s="159"/>
      <c r="CV782" s="159"/>
      <c r="CW782" s="159"/>
      <c r="CX782" s="159"/>
      <c r="CY782" s="159"/>
      <c r="CZ782" s="159"/>
      <c r="DA782" s="159"/>
      <c r="DB782" s="159"/>
      <c r="DC782" s="159"/>
      <c r="DD782" s="159"/>
      <c r="DE782" s="159"/>
      <c r="DF782" s="159"/>
      <c r="DG782" s="159"/>
      <c r="DH782" s="159"/>
      <c r="DI782" s="159"/>
      <c r="DJ782" s="159"/>
      <c r="DK782" s="159"/>
      <c r="DL782" s="159"/>
      <c r="DM782" s="159"/>
      <c r="DN782" s="159"/>
      <c r="DO782" s="159"/>
      <c r="DP782" s="159"/>
      <c r="DQ782" s="159"/>
      <c r="DR782" s="159"/>
      <c r="DS782" s="159"/>
      <c r="DT782" s="159"/>
      <c r="DU782" s="159"/>
      <c r="DV782" s="159"/>
      <c r="DW782" s="159"/>
      <c r="DX782" s="159"/>
      <c r="DY782" s="159"/>
      <c r="DZ782" s="159"/>
      <c r="EA782" s="159"/>
      <c r="EB782" s="159"/>
      <c r="EC782" s="159"/>
      <c r="ED782" s="159"/>
      <c r="EE782" s="159"/>
      <c r="EF782" s="159"/>
      <c r="EG782" s="159"/>
      <c r="EH782" s="159"/>
      <c r="EI782" s="159"/>
      <c r="EJ782" s="159"/>
      <c r="EK782" s="159"/>
      <c r="EL782" s="159"/>
      <c r="EM782" s="159"/>
      <c r="EN782" s="159"/>
      <c r="EO782" s="159"/>
      <c r="EP782" s="159"/>
      <c r="EQ782" s="159"/>
      <c r="ER782" s="159"/>
      <c r="ES782" s="159"/>
      <c r="ET782" s="159"/>
      <c r="EU782" s="159"/>
      <c r="EV782" s="159"/>
      <c r="EW782" s="159"/>
      <c r="EX782" s="159"/>
      <c r="EY782" s="159"/>
      <c r="EZ782" s="159"/>
      <c r="FA782" s="159"/>
      <c r="FB782" s="159"/>
      <c r="FC782" s="159"/>
      <c r="FD782" s="159"/>
      <c r="FE782" s="159"/>
      <c r="FF782" s="159"/>
      <c r="FG782" s="159"/>
      <c r="FH782" s="159"/>
      <c r="FI782" s="159"/>
      <c r="FJ782" s="159"/>
      <c r="FK782" s="159"/>
      <c r="FL782" s="159"/>
      <c r="FM782" s="159"/>
      <c r="FN782" s="159"/>
      <c r="FO782" s="159"/>
      <c r="FP782" s="159"/>
      <c r="FQ782" s="159"/>
      <c r="FR782" s="159"/>
      <c r="FS782" s="159"/>
      <c r="FT782" s="159"/>
      <c r="FU782" s="159"/>
      <c r="FV782" s="159"/>
      <c r="FW782" s="159"/>
      <c r="FX782" s="159"/>
      <c r="FY782" s="159"/>
      <c r="FZ782" s="159"/>
      <c r="GA782" s="159"/>
      <c r="GB782" s="159"/>
      <c r="GC782" s="159"/>
      <c r="GD782" s="159"/>
      <c r="GE782" s="159"/>
      <c r="GF782" s="159"/>
      <c r="GG782" s="159"/>
      <c r="GH782" s="159"/>
    </row>
    <row r="783" customFormat="false" ht="12.75" hidden="false" customHeight="false" outlineLevel="0" collapsed="false">
      <c r="A783" s="168"/>
      <c r="B783" s="149"/>
      <c r="C783" s="149"/>
      <c r="D783" s="149"/>
      <c r="E783" s="149"/>
      <c r="F783" s="149"/>
      <c r="G783" s="149"/>
      <c r="H783" s="148"/>
      <c r="I783" s="170"/>
      <c r="R783" s="148"/>
      <c r="S783" s="158"/>
      <c r="T783" s="159"/>
      <c r="U783" s="159"/>
      <c r="V783" s="159"/>
      <c r="W783" s="159"/>
      <c r="X783" s="159"/>
      <c r="Y783" s="159"/>
      <c r="Z783" s="159"/>
      <c r="AA783" s="159"/>
      <c r="AB783" s="159"/>
      <c r="AC783" s="159"/>
      <c r="AD783" s="159"/>
      <c r="AE783" s="159"/>
      <c r="AF783" s="159"/>
      <c r="AG783" s="159"/>
      <c r="AH783" s="159"/>
      <c r="AI783" s="159"/>
      <c r="AJ783" s="159"/>
      <c r="AK783" s="159"/>
      <c r="AL783" s="159"/>
      <c r="AM783" s="159"/>
      <c r="AN783" s="159"/>
      <c r="AO783" s="159"/>
      <c r="AP783" s="159"/>
      <c r="AQ783" s="159"/>
      <c r="AR783" s="159"/>
      <c r="AS783" s="159"/>
      <c r="AT783" s="159"/>
      <c r="AU783" s="159"/>
      <c r="AV783" s="159"/>
      <c r="AW783" s="159"/>
      <c r="AX783" s="159"/>
      <c r="AY783" s="159"/>
      <c r="AZ783" s="159"/>
      <c r="BA783" s="159"/>
      <c r="BB783" s="159"/>
      <c r="BC783" s="159"/>
      <c r="BD783" s="159"/>
      <c r="BE783" s="159"/>
      <c r="BF783" s="159"/>
      <c r="BG783" s="159"/>
      <c r="BH783" s="159"/>
      <c r="BI783" s="159"/>
      <c r="BJ783" s="159"/>
      <c r="BK783" s="159"/>
      <c r="BL783" s="159"/>
      <c r="BM783" s="159"/>
      <c r="BN783" s="159"/>
      <c r="BO783" s="159"/>
      <c r="BP783" s="159"/>
      <c r="BQ783" s="159"/>
      <c r="BR783" s="159"/>
      <c r="BS783" s="159"/>
      <c r="BT783" s="159"/>
      <c r="BU783" s="159"/>
      <c r="BV783" s="159"/>
      <c r="BW783" s="159"/>
      <c r="BX783" s="159"/>
      <c r="BY783" s="159"/>
      <c r="BZ783" s="159"/>
      <c r="CA783" s="159"/>
      <c r="CB783" s="159"/>
      <c r="CC783" s="159"/>
      <c r="CD783" s="159"/>
      <c r="CE783" s="159"/>
      <c r="CF783" s="159"/>
      <c r="CG783" s="159"/>
      <c r="CH783" s="159"/>
      <c r="CI783" s="159"/>
      <c r="CJ783" s="159"/>
      <c r="CK783" s="159"/>
      <c r="CL783" s="159"/>
      <c r="CM783" s="159"/>
      <c r="CN783" s="159"/>
      <c r="CO783" s="159"/>
      <c r="CP783" s="159"/>
      <c r="CQ783" s="159"/>
      <c r="CR783" s="159"/>
      <c r="CS783" s="159"/>
      <c r="CT783" s="159"/>
      <c r="CU783" s="159"/>
      <c r="CV783" s="159"/>
      <c r="CW783" s="159"/>
      <c r="CX783" s="159"/>
      <c r="CY783" s="159"/>
      <c r="CZ783" s="159"/>
      <c r="DA783" s="159"/>
      <c r="DB783" s="159"/>
      <c r="DC783" s="159"/>
      <c r="DD783" s="159"/>
      <c r="DE783" s="159"/>
      <c r="DF783" s="159"/>
      <c r="DG783" s="159"/>
      <c r="DH783" s="159"/>
      <c r="DI783" s="159"/>
      <c r="DJ783" s="159"/>
      <c r="DK783" s="159"/>
      <c r="DL783" s="159"/>
      <c r="DM783" s="159"/>
      <c r="DN783" s="159"/>
      <c r="DO783" s="159"/>
      <c r="DP783" s="159"/>
      <c r="DQ783" s="159"/>
      <c r="DR783" s="159"/>
      <c r="DS783" s="159"/>
      <c r="DT783" s="159"/>
      <c r="DU783" s="159"/>
      <c r="DV783" s="159"/>
      <c r="DW783" s="159"/>
      <c r="DX783" s="159"/>
      <c r="DY783" s="159"/>
      <c r="DZ783" s="159"/>
      <c r="EA783" s="159"/>
      <c r="EB783" s="159"/>
      <c r="EC783" s="159"/>
      <c r="ED783" s="159"/>
      <c r="EE783" s="159"/>
      <c r="EF783" s="159"/>
      <c r="EG783" s="159"/>
      <c r="EH783" s="159"/>
      <c r="EI783" s="159"/>
      <c r="EJ783" s="159"/>
      <c r="EK783" s="159"/>
      <c r="EL783" s="159"/>
      <c r="EM783" s="159"/>
      <c r="EN783" s="159"/>
      <c r="EO783" s="159"/>
      <c r="EP783" s="159"/>
      <c r="EQ783" s="159"/>
      <c r="ER783" s="159"/>
      <c r="ES783" s="159"/>
      <c r="ET783" s="159"/>
      <c r="EU783" s="159"/>
      <c r="EV783" s="159"/>
      <c r="EW783" s="159"/>
      <c r="EX783" s="159"/>
      <c r="EY783" s="159"/>
      <c r="EZ783" s="159"/>
      <c r="FA783" s="159"/>
      <c r="FB783" s="159"/>
      <c r="FC783" s="159"/>
      <c r="FD783" s="159"/>
      <c r="FE783" s="159"/>
      <c r="FF783" s="159"/>
      <c r="FG783" s="159"/>
      <c r="FH783" s="159"/>
      <c r="FI783" s="159"/>
      <c r="FJ783" s="159"/>
      <c r="FK783" s="159"/>
      <c r="FL783" s="159"/>
      <c r="FM783" s="159"/>
      <c r="FN783" s="159"/>
      <c r="FO783" s="159"/>
      <c r="FP783" s="159"/>
      <c r="FQ783" s="159"/>
      <c r="FR783" s="159"/>
      <c r="FS783" s="159"/>
      <c r="FT783" s="159"/>
      <c r="FU783" s="159"/>
      <c r="FV783" s="159"/>
      <c r="FW783" s="159"/>
      <c r="FX783" s="159"/>
      <c r="FY783" s="159"/>
      <c r="FZ783" s="159"/>
      <c r="GA783" s="159"/>
      <c r="GB783" s="159"/>
      <c r="GC783" s="159"/>
      <c r="GD783" s="159"/>
      <c r="GE783" s="159"/>
      <c r="GF783" s="159"/>
      <c r="GG783" s="159"/>
      <c r="GH783" s="159"/>
    </row>
    <row r="784" customFormat="false" ht="12.75" hidden="false" customHeight="false" outlineLevel="0" collapsed="false">
      <c r="A784" s="168"/>
      <c r="B784" s="149"/>
      <c r="C784" s="149"/>
      <c r="D784" s="149"/>
      <c r="E784" s="149"/>
      <c r="F784" s="149"/>
      <c r="G784" s="149"/>
      <c r="H784" s="148"/>
      <c r="I784" s="170"/>
      <c r="R784" s="148"/>
      <c r="S784" s="158"/>
      <c r="T784" s="159"/>
      <c r="U784" s="159"/>
      <c r="V784" s="159"/>
      <c r="W784" s="159"/>
      <c r="X784" s="159"/>
      <c r="Y784" s="159"/>
      <c r="Z784" s="159"/>
      <c r="AA784" s="159"/>
      <c r="AB784" s="159"/>
      <c r="AC784" s="159"/>
      <c r="AD784" s="159"/>
      <c r="AE784" s="159"/>
      <c r="AF784" s="159"/>
      <c r="AG784" s="159"/>
      <c r="AH784" s="159"/>
      <c r="AI784" s="159"/>
      <c r="AJ784" s="159"/>
      <c r="AK784" s="159"/>
      <c r="AL784" s="159"/>
      <c r="AM784" s="159"/>
      <c r="AN784" s="159"/>
      <c r="AO784" s="159"/>
      <c r="AP784" s="159"/>
      <c r="AQ784" s="159"/>
      <c r="AR784" s="159"/>
      <c r="AS784" s="159"/>
      <c r="AT784" s="159"/>
      <c r="AU784" s="159"/>
      <c r="AV784" s="159"/>
      <c r="AW784" s="159"/>
      <c r="AX784" s="159"/>
      <c r="AY784" s="159"/>
      <c r="AZ784" s="159"/>
      <c r="BA784" s="159"/>
      <c r="BB784" s="159"/>
      <c r="BC784" s="159"/>
      <c r="BD784" s="159"/>
      <c r="BE784" s="159"/>
      <c r="BF784" s="159"/>
      <c r="BG784" s="159"/>
      <c r="BH784" s="159"/>
      <c r="BI784" s="159"/>
      <c r="BJ784" s="159"/>
      <c r="BK784" s="159"/>
      <c r="BL784" s="159"/>
      <c r="BM784" s="159"/>
      <c r="BN784" s="159"/>
      <c r="BO784" s="159"/>
      <c r="BP784" s="159"/>
      <c r="BQ784" s="159"/>
      <c r="BR784" s="159"/>
      <c r="BS784" s="159"/>
      <c r="BT784" s="159"/>
      <c r="BU784" s="159"/>
      <c r="BV784" s="159"/>
      <c r="BW784" s="159"/>
      <c r="BX784" s="159"/>
      <c r="BY784" s="159"/>
      <c r="BZ784" s="159"/>
      <c r="CA784" s="159"/>
      <c r="CB784" s="159"/>
      <c r="CC784" s="159"/>
      <c r="CD784" s="159"/>
      <c r="CE784" s="159"/>
      <c r="CF784" s="159"/>
      <c r="CG784" s="159"/>
      <c r="CH784" s="159"/>
      <c r="CI784" s="159"/>
      <c r="CJ784" s="159"/>
      <c r="CK784" s="159"/>
      <c r="CL784" s="159"/>
      <c r="CM784" s="159"/>
      <c r="CN784" s="159"/>
      <c r="CO784" s="159"/>
      <c r="CP784" s="159"/>
      <c r="CQ784" s="159"/>
      <c r="CR784" s="159"/>
      <c r="CS784" s="159"/>
      <c r="CT784" s="159"/>
      <c r="CU784" s="159"/>
      <c r="CV784" s="159"/>
      <c r="CW784" s="159"/>
      <c r="CX784" s="159"/>
      <c r="CY784" s="159"/>
      <c r="CZ784" s="159"/>
      <c r="DA784" s="159"/>
      <c r="DB784" s="159"/>
      <c r="DC784" s="159"/>
      <c r="DD784" s="159"/>
      <c r="DE784" s="159"/>
      <c r="DF784" s="159"/>
      <c r="DG784" s="159"/>
      <c r="DH784" s="159"/>
      <c r="DI784" s="159"/>
      <c r="DJ784" s="159"/>
      <c r="DK784" s="159"/>
      <c r="DL784" s="159"/>
      <c r="DM784" s="159"/>
      <c r="DN784" s="159"/>
      <c r="DO784" s="159"/>
      <c r="DP784" s="159"/>
      <c r="DQ784" s="159"/>
      <c r="DR784" s="159"/>
      <c r="DS784" s="159"/>
      <c r="DT784" s="159"/>
      <c r="DU784" s="159"/>
      <c r="DV784" s="159"/>
      <c r="DW784" s="159"/>
      <c r="DX784" s="159"/>
      <c r="DY784" s="159"/>
      <c r="DZ784" s="159"/>
      <c r="EA784" s="159"/>
      <c r="EB784" s="159"/>
      <c r="EC784" s="159"/>
      <c r="ED784" s="159"/>
      <c r="EE784" s="159"/>
      <c r="EF784" s="159"/>
      <c r="EG784" s="159"/>
      <c r="EH784" s="159"/>
      <c r="EI784" s="159"/>
      <c r="EJ784" s="159"/>
      <c r="EK784" s="159"/>
      <c r="EL784" s="159"/>
      <c r="EM784" s="159"/>
      <c r="EN784" s="159"/>
      <c r="EO784" s="159"/>
      <c r="EP784" s="159"/>
      <c r="EQ784" s="159"/>
      <c r="ER784" s="159"/>
      <c r="ES784" s="159"/>
      <c r="ET784" s="159"/>
      <c r="EU784" s="159"/>
      <c r="EV784" s="159"/>
      <c r="EW784" s="159"/>
      <c r="EX784" s="159"/>
      <c r="EY784" s="159"/>
      <c r="EZ784" s="159"/>
      <c r="FA784" s="159"/>
      <c r="FB784" s="159"/>
      <c r="FC784" s="159"/>
      <c r="FD784" s="159"/>
      <c r="FE784" s="159"/>
      <c r="FF784" s="159"/>
      <c r="FG784" s="159"/>
      <c r="FH784" s="159"/>
      <c r="FI784" s="159"/>
      <c r="FJ784" s="159"/>
      <c r="FK784" s="159"/>
      <c r="FL784" s="159"/>
      <c r="FM784" s="159"/>
      <c r="FN784" s="159"/>
      <c r="FO784" s="159"/>
      <c r="FP784" s="159"/>
      <c r="FQ784" s="159"/>
      <c r="FR784" s="159"/>
      <c r="FS784" s="159"/>
      <c r="FT784" s="159"/>
      <c r="FU784" s="159"/>
      <c r="FV784" s="159"/>
      <c r="FW784" s="159"/>
      <c r="FX784" s="159"/>
      <c r="FY784" s="159"/>
      <c r="FZ784" s="159"/>
      <c r="GA784" s="159"/>
      <c r="GB784" s="159"/>
      <c r="GC784" s="159"/>
      <c r="GD784" s="159"/>
      <c r="GE784" s="159"/>
      <c r="GF784" s="159"/>
      <c r="GG784" s="159"/>
      <c r="GH784" s="159"/>
    </row>
    <row r="785" customFormat="false" ht="12.75" hidden="false" customHeight="false" outlineLevel="0" collapsed="false">
      <c r="A785" s="168"/>
      <c r="B785" s="149"/>
      <c r="C785" s="149"/>
      <c r="D785" s="149"/>
      <c r="E785" s="149"/>
      <c r="F785" s="149"/>
      <c r="G785" s="149"/>
      <c r="H785" s="148"/>
      <c r="I785" s="170"/>
      <c r="R785" s="148"/>
      <c r="S785" s="158"/>
      <c r="T785" s="159"/>
      <c r="U785" s="159"/>
      <c r="V785" s="159"/>
      <c r="W785" s="159"/>
      <c r="X785" s="159"/>
      <c r="Y785" s="159"/>
      <c r="Z785" s="159"/>
      <c r="AA785" s="159"/>
      <c r="AB785" s="159"/>
      <c r="AC785" s="159"/>
      <c r="AD785" s="159"/>
      <c r="AE785" s="159"/>
      <c r="AF785" s="159"/>
      <c r="AG785" s="159"/>
      <c r="AH785" s="159"/>
      <c r="AI785" s="159"/>
      <c r="AJ785" s="159"/>
      <c r="AK785" s="159"/>
      <c r="AL785" s="159"/>
      <c r="AM785" s="159"/>
      <c r="AN785" s="159"/>
      <c r="AO785" s="159"/>
      <c r="AP785" s="159"/>
      <c r="AQ785" s="159"/>
      <c r="AR785" s="159"/>
      <c r="AS785" s="159"/>
      <c r="AT785" s="159"/>
      <c r="AU785" s="159"/>
      <c r="AV785" s="159"/>
      <c r="AW785" s="159"/>
      <c r="AX785" s="159"/>
      <c r="AY785" s="159"/>
      <c r="AZ785" s="159"/>
      <c r="BA785" s="159"/>
      <c r="BB785" s="159"/>
      <c r="BC785" s="159"/>
      <c r="BD785" s="159"/>
      <c r="BE785" s="159"/>
      <c r="BF785" s="159"/>
      <c r="BG785" s="159"/>
      <c r="BH785" s="159"/>
      <c r="BI785" s="159"/>
      <c r="BJ785" s="159"/>
      <c r="BK785" s="159"/>
      <c r="BL785" s="159"/>
      <c r="BM785" s="159"/>
      <c r="BN785" s="159"/>
      <c r="BO785" s="159"/>
      <c r="BP785" s="159"/>
      <c r="BQ785" s="159"/>
      <c r="BR785" s="159"/>
      <c r="BS785" s="159"/>
      <c r="BT785" s="159"/>
      <c r="BU785" s="159"/>
      <c r="BV785" s="159"/>
      <c r="BW785" s="159"/>
      <c r="BX785" s="159"/>
      <c r="BY785" s="159"/>
      <c r="BZ785" s="159"/>
      <c r="CA785" s="159"/>
      <c r="CB785" s="159"/>
      <c r="CC785" s="159"/>
      <c r="CD785" s="159"/>
      <c r="CE785" s="159"/>
      <c r="CF785" s="159"/>
      <c r="CG785" s="159"/>
      <c r="CH785" s="159"/>
      <c r="CI785" s="159"/>
      <c r="CJ785" s="159"/>
      <c r="CK785" s="159"/>
      <c r="CL785" s="159"/>
      <c r="CM785" s="159"/>
      <c r="CN785" s="159"/>
      <c r="CO785" s="159"/>
      <c r="CP785" s="159"/>
      <c r="CQ785" s="159"/>
      <c r="CR785" s="159"/>
      <c r="CS785" s="159"/>
      <c r="CT785" s="159"/>
      <c r="CU785" s="159"/>
      <c r="CV785" s="159"/>
      <c r="CW785" s="159"/>
      <c r="CX785" s="159"/>
      <c r="CY785" s="159"/>
      <c r="CZ785" s="159"/>
      <c r="DA785" s="159"/>
      <c r="DB785" s="159"/>
      <c r="DC785" s="159"/>
      <c r="DD785" s="159"/>
      <c r="DE785" s="159"/>
      <c r="DF785" s="159"/>
      <c r="DG785" s="159"/>
      <c r="DH785" s="159"/>
      <c r="DI785" s="159"/>
      <c r="DJ785" s="159"/>
      <c r="DK785" s="159"/>
      <c r="DL785" s="159"/>
      <c r="DM785" s="159"/>
      <c r="DN785" s="159"/>
      <c r="DO785" s="159"/>
      <c r="DP785" s="159"/>
      <c r="DQ785" s="159"/>
      <c r="DR785" s="159"/>
      <c r="DS785" s="159"/>
      <c r="DT785" s="159"/>
      <c r="DU785" s="159"/>
      <c r="DV785" s="159"/>
      <c r="DW785" s="159"/>
      <c r="DX785" s="159"/>
      <c r="DY785" s="159"/>
      <c r="DZ785" s="159"/>
      <c r="EA785" s="159"/>
      <c r="EB785" s="159"/>
      <c r="EC785" s="159"/>
      <c r="ED785" s="159"/>
      <c r="EE785" s="159"/>
      <c r="EF785" s="159"/>
      <c r="EG785" s="159"/>
      <c r="EH785" s="159"/>
      <c r="EI785" s="159"/>
      <c r="EJ785" s="159"/>
      <c r="EK785" s="159"/>
      <c r="EL785" s="159"/>
      <c r="EM785" s="159"/>
      <c r="EN785" s="159"/>
      <c r="EO785" s="159"/>
      <c r="EP785" s="159"/>
      <c r="EQ785" s="159"/>
      <c r="ER785" s="159"/>
      <c r="ES785" s="159"/>
      <c r="ET785" s="159"/>
      <c r="EU785" s="159"/>
      <c r="EV785" s="159"/>
      <c r="EW785" s="159"/>
      <c r="EX785" s="159"/>
      <c r="EY785" s="159"/>
      <c r="EZ785" s="159"/>
      <c r="FA785" s="159"/>
      <c r="FB785" s="159"/>
      <c r="FC785" s="159"/>
      <c r="FD785" s="159"/>
      <c r="FE785" s="159"/>
      <c r="FF785" s="159"/>
      <c r="FG785" s="159"/>
      <c r="FH785" s="159"/>
      <c r="FI785" s="159"/>
      <c r="FJ785" s="159"/>
      <c r="FK785" s="159"/>
      <c r="FL785" s="159"/>
      <c r="FM785" s="159"/>
      <c r="FN785" s="159"/>
      <c r="FO785" s="159"/>
      <c r="FP785" s="159"/>
      <c r="FQ785" s="159"/>
      <c r="FR785" s="159"/>
      <c r="FS785" s="159"/>
      <c r="FT785" s="159"/>
      <c r="FU785" s="159"/>
      <c r="FV785" s="159"/>
      <c r="FW785" s="159"/>
      <c r="FX785" s="159"/>
      <c r="FY785" s="159"/>
      <c r="FZ785" s="159"/>
      <c r="GA785" s="159"/>
      <c r="GB785" s="159"/>
      <c r="GC785" s="159"/>
      <c r="GD785" s="159"/>
      <c r="GE785" s="159"/>
      <c r="GF785" s="159"/>
      <c r="GG785" s="159"/>
      <c r="GH785" s="159"/>
    </row>
    <row r="786" customFormat="false" ht="12.75" hidden="false" customHeight="false" outlineLevel="0" collapsed="false">
      <c r="A786" s="168"/>
      <c r="B786" s="149"/>
      <c r="C786" s="149"/>
      <c r="D786" s="149"/>
      <c r="E786" s="149"/>
      <c r="F786" s="149"/>
      <c r="G786" s="149"/>
      <c r="H786" s="148"/>
      <c r="I786" s="170"/>
      <c r="R786" s="148"/>
      <c r="S786" s="158"/>
      <c r="T786" s="159"/>
      <c r="U786" s="159"/>
      <c r="V786" s="159"/>
      <c r="W786" s="159"/>
      <c r="X786" s="159"/>
      <c r="Y786" s="159"/>
      <c r="Z786" s="159"/>
      <c r="AA786" s="159"/>
      <c r="AB786" s="159"/>
      <c r="AC786" s="159"/>
      <c r="AD786" s="159"/>
      <c r="AE786" s="159"/>
      <c r="AF786" s="159"/>
      <c r="AG786" s="159"/>
      <c r="AH786" s="159"/>
      <c r="AI786" s="159"/>
      <c r="AJ786" s="159"/>
      <c r="AK786" s="159"/>
      <c r="AL786" s="159"/>
      <c r="AM786" s="159"/>
      <c r="AN786" s="159"/>
      <c r="AO786" s="159"/>
      <c r="AP786" s="159"/>
      <c r="AQ786" s="159"/>
      <c r="AR786" s="159"/>
      <c r="AS786" s="159"/>
      <c r="AT786" s="159"/>
      <c r="AU786" s="159"/>
      <c r="AV786" s="159"/>
      <c r="AW786" s="159"/>
      <c r="AX786" s="159"/>
      <c r="AY786" s="159"/>
      <c r="AZ786" s="159"/>
      <c r="BA786" s="159"/>
      <c r="BB786" s="159"/>
      <c r="BC786" s="159"/>
      <c r="BD786" s="159"/>
      <c r="BE786" s="159"/>
      <c r="BF786" s="159"/>
      <c r="BG786" s="159"/>
      <c r="BH786" s="159"/>
      <c r="BI786" s="159"/>
      <c r="BJ786" s="159"/>
      <c r="BK786" s="159"/>
      <c r="BL786" s="159"/>
      <c r="BM786" s="159"/>
      <c r="BN786" s="159"/>
      <c r="BO786" s="159"/>
      <c r="BP786" s="159"/>
      <c r="BQ786" s="159"/>
      <c r="BR786" s="159"/>
      <c r="BS786" s="159"/>
      <c r="BT786" s="159"/>
      <c r="BU786" s="159"/>
      <c r="BV786" s="159"/>
      <c r="BW786" s="159"/>
      <c r="BX786" s="159"/>
      <c r="BY786" s="159"/>
      <c r="BZ786" s="159"/>
      <c r="CA786" s="159"/>
      <c r="CB786" s="159"/>
      <c r="CC786" s="159"/>
      <c r="CD786" s="159"/>
      <c r="CE786" s="159"/>
      <c r="CF786" s="159"/>
      <c r="CG786" s="159"/>
      <c r="CH786" s="159"/>
      <c r="CI786" s="159"/>
      <c r="CJ786" s="159"/>
      <c r="CK786" s="159"/>
      <c r="CL786" s="159"/>
      <c r="CM786" s="159"/>
      <c r="CN786" s="159"/>
      <c r="CO786" s="159"/>
      <c r="CP786" s="159"/>
      <c r="CQ786" s="159"/>
      <c r="CR786" s="159"/>
      <c r="CS786" s="159"/>
      <c r="CT786" s="159"/>
      <c r="CU786" s="159"/>
      <c r="CV786" s="159"/>
      <c r="CW786" s="159"/>
      <c r="CX786" s="159"/>
      <c r="CY786" s="159"/>
      <c r="CZ786" s="159"/>
      <c r="DA786" s="159"/>
      <c r="DB786" s="159"/>
      <c r="DC786" s="159"/>
      <c r="DD786" s="159"/>
      <c r="DE786" s="159"/>
      <c r="DF786" s="159"/>
      <c r="DG786" s="159"/>
      <c r="DH786" s="159"/>
      <c r="DI786" s="159"/>
      <c r="DJ786" s="159"/>
      <c r="DK786" s="159"/>
      <c r="DL786" s="159"/>
      <c r="DM786" s="159"/>
      <c r="DN786" s="159"/>
      <c r="DO786" s="159"/>
      <c r="DP786" s="159"/>
      <c r="DQ786" s="159"/>
      <c r="DR786" s="159"/>
      <c r="DS786" s="159"/>
      <c r="DT786" s="159"/>
      <c r="DU786" s="159"/>
      <c r="DV786" s="159"/>
      <c r="DW786" s="159"/>
      <c r="DX786" s="159"/>
      <c r="DY786" s="159"/>
      <c r="DZ786" s="159"/>
      <c r="EA786" s="159"/>
      <c r="EB786" s="159"/>
      <c r="EC786" s="159"/>
      <c r="ED786" s="159"/>
      <c r="EE786" s="159"/>
      <c r="EF786" s="159"/>
      <c r="EG786" s="159"/>
      <c r="EH786" s="159"/>
      <c r="EI786" s="159"/>
      <c r="EJ786" s="159"/>
      <c r="EK786" s="159"/>
      <c r="EL786" s="159"/>
      <c r="EM786" s="159"/>
      <c r="EN786" s="159"/>
      <c r="EO786" s="159"/>
      <c r="EP786" s="159"/>
      <c r="EQ786" s="159"/>
      <c r="ER786" s="159"/>
      <c r="ES786" s="159"/>
      <c r="ET786" s="159"/>
      <c r="EU786" s="159"/>
      <c r="EV786" s="159"/>
      <c r="EW786" s="159"/>
      <c r="EX786" s="159"/>
      <c r="EY786" s="159"/>
      <c r="EZ786" s="159"/>
      <c r="FA786" s="159"/>
      <c r="FB786" s="159"/>
      <c r="FC786" s="159"/>
      <c r="FD786" s="159"/>
      <c r="FE786" s="159"/>
      <c r="FF786" s="159"/>
      <c r="FG786" s="159"/>
      <c r="FH786" s="159"/>
      <c r="FI786" s="159"/>
      <c r="FJ786" s="159"/>
      <c r="FK786" s="159"/>
      <c r="FL786" s="159"/>
      <c r="FM786" s="159"/>
      <c r="FN786" s="159"/>
      <c r="FO786" s="159"/>
      <c r="FP786" s="159"/>
      <c r="FQ786" s="159"/>
      <c r="FR786" s="159"/>
      <c r="FS786" s="159"/>
      <c r="FT786" s="159"/>
      <c r="FU786" s="159"/>
      <c r="FV786" s="159"/>
      <c r="FW786" s="159"/>
      <c r="FX786" s="159"/>
      <c r="FY786" s="159"/>
      <c r="FZ786" s="159"/>
      <c r="GA786" s="159"/>
      <c r="GB786" s="159"/>
      <c r="GC786" s="159"/>
      <c r="GD786" s="159"/>
      <c r="GE786" s="159"/>
      <c r="GF786" s="159"/>
      <c r="GG786" s="159"/>
      <c r="GH786" s="159"/>
    </row>
    <row r="787" customFormat="false" ht="12.75" hidden="false" customHeight="false" outlineLevel="0" collapsed="false">
      <c r="A787" s="168"/>
      <c r="B787" s="149"/>
      <c r="C787" s="149"/>
      <c r="D787" s="149"/>
      <c r="E787" s="149"/>
      <c r="F787" s="149"/>
      <c r="G787" s="149"/>
      <c r="H787" s="148"/>
      <c r="I787" s="170"/>
      <c r="R787" s="148"/>
      <c r="S787" s="158"/>
      <c r="T787" s="159"/>
      <c r="U787" s="159"/>
      <c r="V787" s="159"/>
      <c r="W787" s="159"/>
      <c r="X787" s="159"/>
      <c r="Y787" s="159"/>
      <c r="Z787" s="159"/>
      <c r="AA787" s="159"/>
      <c r="AB787" s="159"/>
      <c r="AC787" s="159"/>
      <c r="AD787" s="159"/>
      <c r="AE787" s="159"/>
      <c r="AF787" s="159"/>
      <c r="AG787" s="159"/>
      <c r="AH787" s="159"/>
      <c r="AI787" s="159"/>
      <c r="AJ787" s="159"/>
      <c r="AK787" s="159"/>
      <c r="AL787" s="159"/>
      <c r="AM787" s="159"/>
      <c r="AN787" s="159"/>
      <c r="AO787" s="159"/>
      <c r="AP787" s="159"/>
      <c r="AQ787" s="159"/>
      <c r="AR787" s="159"/>
      <c r="AS787" s="159"/>
      <c r="AT787" s="159"/>
      <c r="AU787" s="159"/>
      <c r="AV787" s="159"/>
      <c r="AW787" s="159"/>
      <c r="AX787" s="159"/>
      <c r="AY787" s="159"/>
      <c r="AZ787" s="159"/>
      <c r="BA787" s="159"/>
      <c r="BB787" s="159"/>
      <c r="BC787" s="159"/>
      <c r="BD787" s="159"/>
      <c r="BE787" s="159"/>
      <c r="BF787" s="159"/>
      <c r="BG787" s="159"/>
      <c r="BH787" s="159"/>
      <c r="BI787" s="159"/>
      <c r="BJ787" s="159"/>
      <c r="BK787" s="159"/>
      <c r="BL787" s="159"/>
      <c r="BM787" s="159"/>
      <c r="BN787" s="159"/>
      <c r="BO787" s="159"/>
      <c r="BP787" s="159"/>
      <c r="BQ787" s="159"/>
      <c r="BR787" s="159"/>
      <c r="BS787" s="159"/>
      <c r="BT787" s="159"/>
      <c r="BU787" s="159"/>
      <c r="BV787" s="159"/>
      <c r="BW787" s="159"/>
      <c r="BX787" s="159"/>
      <c r="BY787" s="159"/>
      <c r="BZ787" s="159"/>
      <c r="CA787" s="159"/>
      <c r="CB787" s="159"/>
      <c r="CC787" s="159"/>
      <c r="CD787" s="159"/>
      <c r="CE787" s="159"/>
      <c r="CF787" s="159"/>
      <c r="CG787" s="159"/>
      <c r="CH787" s="159"/>
      <c r="CI787" s="159"/>
      <c r="CJ787" s="159"/>
      <c r="CK787" s="159"/>
      <c r="CL787" s="159"/>
      <c r="CM787" s="159"/>
      <c r="CN787" s="159"/>
      <c r="CO787" s="159"/>
      <c r="CP787" s="159"/>
      <c r="CQ787" s="159"/>
      <c r="CR787" s="159"/>
      <c r="CS787" s="159"/>
      <c r="CT787" s="159"/>
      <c r="CU787" s="159"/>
      <c r="CV787" s="159"/>
      <c r="CW787" s="159"/>
      <c r="CX787" s="159"/>
      <c r="CY787" s="159"/>
      <c r="CZ787" s="159"/>
      <c r="DA787" s="159"/>
      <c r="DB787" s="159"/>
      <c r="DC787" s="159"/>
      <c r="DD787" s="159"/>
      <c r="DE787" s="159"/>
      <c r="DF787" s="159"/>
      <c r="DG787" s="159"/>
      <c r="DH787" s="159"/>
      <c r="DI787" s="159"/>
      <c r="DJ787" s="159"/>
      <c r="DK787" s="159"/>
      <c r="DL787" s="159"/>
      <c r="DM787" s="159"/>
      <c r="DN787" s="159"/>
      <c r="DO787" s="159"/>
      <c r="DP787" s="159"/>
      <c r="DQ787" s="159"/>
      <c r="DR787" s="159"/>
      <c r="DS787" s="159"/>
      <c r="DT787" s="159"/>
      <c r="DU787" s="159"/>
      <c r="DV787" s="159"/>
      <c r="DW787" s="159"/>
      <c r="DX787" s="159"/>
      <c r="DY787" s="159"/>
      <c r="DZ787" s="159"/>
      <c r="EA787" s="159"/>
      <c r="EB787" s="159"/>
      <c r="EC787" s="159"/>
      <c r="ED787" s="159"/>
      <c r="EE787" s="159"/>
      <c r="EF787" s="159"/>
      <c r="EG787" s="159"/>
      <c r="EH787" s="159"/>
      <c r="EI787" s="159"/>
      <c r="EJ787" s="159"/>
      <c r="EK787" s="159"/>
      <c r="EL787" s="159"/>
      <c r="EM787" s="159"/>
      <c r="EN787" s="159"/>
      <c r="EO787" s="159"/>
      <c r="EP787" s="159"/>
      <c r="EQ787" s="159"/>
      <c r="ER787" s="159"/>
      <c r="ES787" s="159"/>
      <c r="ET787" s="159"/>
      <c r="EU787" s="159"/>
      <c r="EV787" s="159"/>
      <c r="EW787" s="159"/>
      <c r="EX787" s="159"/>
      <c r="EY787" s="159"/>
      <c r="EZ787" s="159"/>
      <c r="FA787" s="159"/>
      <c r="FB787" s="159"/>
      <c r="FC787" s="159"/>
      <c r="FD787" s="159"/>
      <c r="FE787" s="159"/>
      <c r="FF787" s="159"/>
      <c r="FG787" s="159"/>
      <c r="FH787" s="159"/>
      <c r="FI787" s="159"/>
      <c r="FJ787" s="159"/>
      <c r="FK787" s="159"/>
      <c r="FL787" s="159"/>
      <c r="FM787" s="159"/>
      <c r="FN787" s="159"/>
      <c r="FO787" s="159"/>
      <c r="FP787" s="159"/>
      <c r="FQ787" s="159"/>
      <c r="FR787" s="159"/>
      <c r="FS787" s="159"/>
      <c r="FT787" s="159"/>
      <c r="FU787" s="159"/>
      <c r="FV787" s="159"/>
      <c r="FW787" s="159"/>
      <c r="FX787" s="159"/>
      <c r="FY787" s="159"/>
      <c r="FZ787" s="159"/>
      <c r="GA787" s="159"/>
      <c r="GB787" s="159"/>
      <c r="GC787" s="159"/>
      <c r="GD787" s="159"/>
      <c r="GE787" s="159"/>
      <c r="GF787" s="159"/>
      <c r="GG787" s="159"/>
      <c r="GH787" s="159"/>
    </row>
    <row r="788" customFormat="false" ht="12.75" hidden="false" customHeight="false" outlineLevel="0" collapsed="false">
      <c r="A788" s="168"/>
      <c r="B788" s="149"/>
      <c r="C788" s="149"/>
      <c r="D788" s="149"/>
      <c r="E788" s="149"/>
      <c r="F788" s="149"/>
      <c r="G788" s="149"/>
      <c r="H788" s="148"/>
      <c r="I788" s="170"/>
      <c r="R788" s="148"/>
      <c r="S788" s="158"/>
      <c r="T788" s="159"/>
      <c r="U788" s="159"/>
      <c r="V788" s="159"/>
      <c r="W788" s="159"/>
      <c r="X788" s="159"/>
      <c r="Y788" s="159"/>
      <c r="Z788" s="159"/>
      <c r="AA788" s="159"/>
      <c r="AB788" s="159"/>
      <c r="AC788" s="159"/>
      <c r="AD788" s="159"/>
      <c r="AE788" s="159"/>
      <c r="AF788" s="159"/>
      <c r="AG788" s="159"/>
      <c r="AH788" s="159"/>
      <c r="AI788" s="159"/>
      <c r="AJ788" s="159"/>
      <c r="AK788" s="159"/>
      <c r="AL788" s="159"/>
      <c r="AM788" s="159"/>
      <c r="AN788" s="159"/>
      <c r="AO788" s="159"/>
      <c r="AP788" s="159"/>
      <c r="AQ788" s="159"/>
      <c r="AR788" s="159"/>
      <c r="AS788" s="159"/>
      <c r="AT788" s="159"/>
      <c r="AU788" s="159"/>
      <c r="AV788" s="159"/>
      <c r="AW788" s="159"/>
      <c r="AX788" s="159"/>
      <c r="AY788" s="159"/>
      <c r="AZ788" s="159"/>
      <c r="BA788" s="159"/>
      <c r="BB788" s="159"/>
      <c r="BC788" s="159"/>
      <c r="BD788" s="159"/>
      <c r="BE788" s="159"/>
      <c r="BF788" s="159"/>
      <c r="BG788" s="159"/>
      <c r="BH788" s="159"/>
      <c r="BI788" s="159"/>
      <c r="BJ788" s="159"/>
      <c r="BK788" s="159"/>
      <c r="BL788" s="159"/>
      <c r="BM788" s="159"/>
      <c r="BN788" s="159"/>
      <c r="BO788" s="159"/>
      <c r="BP788" s="159"/>
      <c r="BQ788" s="159"/>
      <c r="BR788" s="159"/>
      <c r="BS788" s="159"/>
      <c r="BT788" s="159"/>
      <c r="BU788" s="159"/>
      <c r="BV788" s="159"/>
      <c r="BW788" s="159"/>
      <c r="BX788" s="159"/>
      <c r="BY788" s="159"/>
      <c r="BZ788" s="159"/>
      <c r="CA788" s="159"/>
      <c r="CB788" s="159"/>
      <c r="CC788" s="159"/>
      <c r="CD788" s="159"/>
      <c r="CE788" s="159"/>
      <c r="CF788" s="159"/>
      <c r="CG788" s="159"/>
      <c r="CH788" s="159"/>
      <c r="CI788" s="159"/>
      <c r="CJ788" s="159"/>
      <c r="CK788" s="159"/>
      <c r="CL788" s="159"/>
      <c r="CM788" s="159"/>
      <c r="CN788" s="159"/>
      <c r="CO788" s="159"/>
      <c r="CP788" s="159"/>
      <c r="CQ788" s="159"/>
      <c r="CR788" s="159"/>
      <c r="CS788" s="159"/>
      <c r="CT788" s="159"/>
      <c r="CU788" s="159"/>
      <c r="CV788" s="159"/>
      <c r="CW788" s="159"/>
      <c r="CX788" s="159"/>
      <c r="CY788" s="159"/>
      <c r="CZ788" s="159"/>
      <c r="DA788" s="159"/>
      <c r="DB788" s="159"/>
      <c r="DC788" s="159"/>
      <c r="DD788" s="159"/>
      <c r="DE788" s="159"/>
      <c r="DF788" s="159"/>
      <c r="DG788" s="159"/>
      <c r="DH788" s="159"/>
      <c r="DI788" s="159"/>
      <c r="DJ788" s="159"/>
      <c r="DK788" s="159"/>
      <c r="DL788" s="159"/>
      <c r="DM788" s="159"/>
      <c r="DN788" s="159"/>
      <c r="DO788" s="159"/>
      <c r="DP788" s="159"/>
      <c r="DQ788" s="159"/>
      <c r="DR788" s="159"/>
      <c r="DS788" s="159"/>
      <c r="DT788" s="159"/>
      <c r="DU788" s="159"/>
      <c r="DV788" s="159"/>
      <c r="DW788" s="159"/>
      <c r="DX788" s="159"/>
      <c r="DY788" s="159"/>
      <c r="DZ788" s="159"/>
      <c r="EA788" s="159"/>
      <c r="EB788" s="159"/>
      <c r="EC788" s="159"/>
      <c r="ED788" s="159"/>
      <c r="EE788" s="159"/>
      <c r="EF788" s="159"/>
      <c r="EG788" s="159"/>
      <c r="EH788" s="159"/>
      <c r="EI788" s="159"/>
      <c r="EJ788" s="159"/>
      <c r="EK788" s="159"/>
      <c r="EL788" s="159"/>
      <c r="EM788" s="159"/>
      <c r="EN788" s="159"/>
      <c r="EO788" s="159"/>
      <c r="EP788" s="159"/>
      <c r="EQ788" s="159"/>
      <c r="ER788" s="159"/>
      <c r="ES788" s="159"/>
      <c r="ET788" s="159"/>
      <c r="EU788" s="159"/>
      <c r="EV788" s="159"/>
      <c r="EW788" s="159"/>
      <c r="EX788" s="159"/>
      <c r="EY788" s="159"/>
      <c r="EZ788" s="159"/>
      <c r="FA788" s="159"/>
      <c r="FB788" s="159"/>
      <c r="FC788" s="159"/>
      <c r="FD788" s="159"/>
      <c r="FE788" s="159"/>
      <c r="FF788" s="159"/>
      <c r="FG788" s="159"/>
      <c r="FH788" s="159"/>
      <c r="FI788" s="159"/>
      <c r="FJ788" s="159"/>
      <c r="FK788" s="159"/>
      <c r="FL788" s="159"/>
      <c r="FM788" s="159"/>
      <c r="FN788" s="159"/>
      <c r="FO788" s="159"/>
      <c r="FP788" s="159"/>
      <c r="FQ788" s="159"/>
      <c r="FR788" s="159"/>
      <c r="FS788" s="159"/>
      <c r="FT788" s="159"/>
      <c r="FU788" s="159"/>
      <c r="FV788" s="159"/>
      <c r="FW788" s="159"/>
      <c r="FX788" s="159"/>
      <c r="FY788" s="159"/>
      <c r="FZ788" s="159"/>
      <c r="GA788" s="159"/>
      <c r="GB788" s="159"/>
      <c r="GC788" s="159"/>
      <c r="GD788" s="159"/>
      <c r="GE788" s="159"/>
      <c r="GF788" s="159"/>
      <c r="GG788" s="159"/>
      <c r="GH788" s="159"/>
    </row>
    <row r="789" customFormat="false" ht="12.75" hidden="false" customHeight="false" outlineLevel="0" collapsed="false">
      <c r="A789" s="168"/>
      <c r="B789" s="149"/>
      <c r="C789" s="149"/>
      <c r="D789" s="149"/>
      <c r="E789" s="149"/>
      <c r="F789" s="149"/>
      <c r="G789" s="149"/>
      <c r="H789" s="148"/>
      <c r="I789" s="170"/>
      <c r="R789" s="148"/>
      <c r="S789" s="158"/>
      <c r="T789" s="159"/>
      <c r="U789" s="159"/>
      <c r="V789" s="159"/>
      <c r="W789" s="159"/>
      <c r="X789" s="159"/>
      <c r="Y789" s="159"/>
      <c r="Z789" s="159"/>
      <c r="AA789" s="159"/>
      <c r="AB789" s="159"/>
      <c r="AC789" s="159"/>
      <c r="AD789" s="159"/>
      <c r="AE789" s="159"/>
      <c r="AF789" s="159"/>
      <c r="AG789" s="159"/>
      <c r="AH789" s="159"/>
      <c r="AI789" s="159"/>
      <c r="AJ789" s="159"/>
      <c r="AK789" s="159"/>
      <c r="AL789" s="159"/>
      <c r="AM789" s="159"/>
      <c r="AN789" s="159"/>
      <c r="AO789" s="159"/>
      <c r="AP789" s="159"/>
      <c r="AQ789" s="159"/>
      <c r="AR789" s="159"/>
      <c r="AS789" s="159"/>
      <c r="AT789" s="159"/>
      <c r="AU789" s="159"/>
      <c r="AV789" s="159"/>
      <c r="AW789" s="159"/>
      <c r="AX789" s="159"/>
      <c r="AY789" s="159"/>
      <c r="AZ789" s="159"/>
      <c r="BA789" s="159"/>
      <c r="BB789" s="159"/>
      <c r="BC789" s="159"/>
      <c r="BD789" s="159"/>
      <c r="BE789" s="159"/>
      <c r="BF789" s="159"/>
      <c r="BG789" s="159"/>
      <c r="BH789" s="159"/>
      <c r="BI789" s="159"/>
      <c r="BJ789" s="159"/>
      <c r="BK789" s="159"/>
      <c r="BL789" s="159"/>
      <c r="BM789" s="159"/>
      <c r="BN789" s="159"/>
      <c r="BO789" s="159"/>
      <c r="BP789" s="159"/>
      <c r="BQ789" s="159"/>
      <c r="BR789" s="159"/>
      <c r="BS789" s="159"/>
      <c r="BT789" s="159"/>
      <c r="BU789" s="159"/>
      <c r="BV789" s="159"/>
      <c r="BW789" s="159"/>
      <c r="BX789" s="159"/>
      <c r="BY789" s="159"/>
      <c r="BZ789" s="159"/>
      <c r="CA789" s="159"/>
      <c r="CB789" s="159"/>
      <c r="CC789" s="159"/>
      <c r="CD789" s="159"/>
      <c r="CE789" s="159"/>
      <c r="CF789" s="159"/>
      <c r="CG789" s="159"/>
      <c r="CH789" s="159"/>
      <c r="CI789" s="159"/>
      <c r="CJ789" s="159"/>
      <c r="CK789" s="159"/>
      <c r="CL789" s="159"/>
      <c r="CM789" s="159"/>
      <c r="CN789" s="159"/>
      <c r="CO789" s="159"/>
      <c r="CP789" s="159"/>
      <c r="CQ789" s="159"/>
      <c r="CR789" s="159"/>
      <c r="CS789" s="159"/>
      <c r="CT789" s="159"/>
      <c r="CU789" s="159"/>
      <c r="CV789" s="159"/>
      <c r="CW789" s="159"/>
      <c r="CX789" s="159"/>
      <c r="CY789" s="159"/>
      <c r="CZ789" s="159"/>
      <c r="DA789" s="159"/>
      <c r="DB789" s="159"/>
      <c r="DC789" s="159"/>
      <c r="DD789" s="159"/>
      <c r="DE789" s="159"/>
      <c r="DF789" s="159"/>
      <c r="DG789" s="159"/>
      <c r="DH789" s="159"/>
      <c r="DI789" s="159"/>
      <c r="DJ789" s="159"/>
      <c r="DK789" s="159"/>
      <c r="DL789" s="159"/>
      <c r="DM789" s="159"/>
      <c r="DN789" s="159"/>
      <c r="DO789" s="159"/>
      <c r="DP789" s="159"/>
      <c r="DQ789" s="159"/>
      <c r="DR789" s="159"/>
      <c r="DS789" s="159"/>
      <c r="DT789" s="159"/>
      <c r="DU789" s="159"/>
      <c r="DV789" s="159"/>
      <c r="DW789" s="159"/>
      <c r="DX789" s="159"/>
      <c r="DY789" s="159"/>
      <c r="DZ789" s="159"/>
      <c r="EA789" s="159"/>
      <c r="EB789" s="159"/>
      <c r="EC789" s="159"/>
      <c r="ED789" s="159"/>
      <c r="EE789" s="159"/>
      <c r="EF789" s="159"/>
      <c r="EG789" s="159"/>
      <c r="EH789" s="159"/>
      <c r="EI789" s="159"/>
      <c r="EJ789" s="159"/>
      <c r="EK789" s="159"/>
      <c r="EL789" s="159"/>
      <c r="EM789" s="159"/>
      <c r="EN789" s="159"/>
      <c r="EO789" s="159"/>
      <c r="EP789" s="159"/>
      <c r="EQ789" s="159"/>
      <c r="ER789" s="159"/>
      <c r="ES789" s="159"/>
      <c r="ET789" s="159"/>
      <c r="EU789" s="159"/>
      <c r="EV789" s="159"/>
      <c r="EW789" s="159"/>
      <c r="EX789" s="159"/>
      <c r="EY789" s="159"/>
      <c r="EZ789" s="159"/>
      <c r="FA789" s="159"/>
      <c r="FB789" s="159"/>
      <c r="FC789" s="159"/>
      <c r="FD789" s="159"/>
      <c r="FE789" s="159"/>
      <c r="FF789" s="159"/>
      <c r="FG789" s="159"/>
      <c r="FH789" s="159"/>
      <c r="FI789" s="159"/>
      <c r="FJ789" s="159"/>
      <c r="FK789" s="159"/>
      <c r="FL789" s="159"/>
      <c r="FM789" s="159"/>
      <c r="FN789" s="159"/>
      <c r="FO789" s="159"/>
      <c r="FP789" s="159"/>
      <c r="FQ789" s="159"/>
      <c r="FR789" s="159"/>
      <c r="FS789" s="159"/>
      <c r="FT789" s="159"/>
      <c r="FU789" s="159"/>
      <c r="FV789" s="159"/>
      <c r="FW789" s="159"/>
      <c r="FX789" s="159"/>
      <c r="FY789" s="159"/>
      <c r="FZ789" s="159"/>
      <c r="GA789" s="159"/>
      <c r="GB789" s="159"/>
      <c r="GC789" s="159"/>
      <c r="GD789" s="159"/>
      <c r="GE789" s="159"/>
      <c r="GF789" s="159"/>
      <c r="GG789" s="159"/>
      <c r="GH789" s="159"/>
    </row>
    <row r="790" customFormat="false" ht="12.75" hidden="false" customHeight="false" outlineLevel="0" collapsed="false">
      <c r="A790" s="168"/>
      <c r="B790" s="149"/>
      <c r="C790" s="149"/>
      <c r="D790" s="149"/>
      <c r="E790" s="149"/>
      <c r="F790" s="149"/>
      <c r="G790" s="149"/>
      <c r="H790" s="148"/>
      <c r="I790" s="170"/>
      <c r="R790" s="148"/>
      <c r="S790" s="158"/>
      <c r="T790" s="159"/>
      <c r="U790" s="159"/>
      <c r="V790" s="159"/>
      <c r="W790" s="159"/>
      <c r="X790" s="159"/>
      <c r="Y790" s="159"/>
      <c r="Z790" s="159"/>
      <c r="AA790" s="159"/>
      <c r="AB790" s="159"/>
      <c r="AC790" s="159"/>
      <c r="AD790" s="159"/>
      <c r="AE790" s="159"/>
      <c r="AF790" s="159"/>
      <c r="AG790" s="159"/>
      <c r="AH790" s="159"/>
      <c r="AI790" s="159"/>
      <c r="AJ790" s="159"/>
      <c r="AK790" s="159"/>
      <c r="AL790" s="159"/>
      <c r="AM790" s="159"/>
      <c r="AN790" s="159"/>
      <c r="AO790" s="159"/>
      <c r="AP790" s="159"/>
      <c r="AQ790" s="159"/>
      <c r="AR790" s="159"/>
      <c r="AS790" s="159"/>
      <c r="AT790" s="159"/>
      <c r="AU790" s="159"/>
      <c r="AV790" s="159"/>
      <c r="AW790" s="159"/>
      <c r="AX790" s="159"/>
      <c r="AY790" s="159"/>
      <c r="AZ790" s="159"/>
      <c r="BA790" s="159"/>
      <c r="BB790" s="159"/>
      <c r="BC790" s="159"/>
      <c r="BD790" s="159"/>
      <c r="BE790" s="159"/>
      <c r="BF790" s="159"/>
      <c r="BG790" s="159"/>
      <c r="BH790" s="159"/>
      <c r="BI790" s="159"/>
      <c r="BJ790" s="159"/>
      <c r="BK790" s="159"/>
      <c r="BL790" s="159"/>
      <c r="BM790" s="159"/>
      <c r="BN790" s="159"/>
      <c r="BO790" s="159"/>
      <c r="BP790" s="159"/>
      <c r="BQ790" s="159"/>
      <c r="BR790" s="159"/>
      <c r="BS790" s="159"/>
      <c r="BT790" s="159"/>
      <c r="BU790" s="159"/>
      <c r="BV790" s="159"/>
      <c r="BW790" s="159"/>
      <c r="BX790" s="159"/>
      <c r="BY790" s="159"/>
      <c r="BZ790" s="159"/>
      <c r="CA790" s="159"/>
      <c r="CB790" s="159"/>
      <c r="CC790" s="159"/>
      <c r="CD790" s="159"/>
      <c r="CE790" s="159"/>
      <c r="CF790" s="159"/>
      <c r="CG790" s="159"/>
      <c r="CH790" s="159"/>
      <c r="CI790" s="159"/>
      <c r="CJ790" s="159"/>
      <c r="CK790" s="159"/>
      <c r="CL790" s="159"/>
      <c r="CM790" s="159"/>
      <c r="CN790" s="159"/>
      <c r="CO790" s="159"/>
      <c r="CP790" s="159"/>
      <c r="CQ790" s="159"/>
      <c r="CR790" s="159"/>
      <c r="CS790" s="159"/>
      <c r="CT790" s="159"/>
      <c r="CU790" s="159"/>
      <c r="CV790" s="159"/>
      <c r="CW790" s="159"/>
      <c r="CX790" s="159"/>
      <c r="CY790" s="159"/>
      <c r="CZ790" s="159"/>
      <c r="DA790" s="159"/>
      <c r="DB790" s="159"/>
      <c r="DC790" s="159"/>
      <c r="DD790" s="159"/>
      <c r="DE790" s="159"/>
      <c r="DF790" s="159"/>
      <c r="DG790" s="159"/>
      <c r="DH790" s="159"/>
      <c r="DI790" s="159"/>
      <c r="DJ790" s="159"/>
      <c r="DK790" s="159"/>
      <c r="DL790" s="159"/>
      <c r="DM790" s="159"/>
      <c r="DN790" s="159"/>
      <c r="DO790" s="159"/>
      <c r="DP790" s="159"/>
      <c r="DQ790" s="159"/>
      <c r="DR790" s="159"/>
      <c r="DS790" s="159"/>
      <c r="DT790" s="159"/>
      <c r="DU790" s="159"/>
      <c r="DV790" s="159"/>
      <c r="DW790" s="159"/>
      <c r="DX790" s="159"/>
      <c r="DY790" s="159"/>
      <c r="DZ790" s="159"/>
      <c r="EA790" s="159"/>
      <c r="EB790" s="159"/>
      <c r="EC790" s="159"/>
      <c r="ED790" s="159"/>
      <c r="EE790" s="159"/>
      <c r="EF790" s="159"/>
      <c r="EG790" s="159"/>
      <c r="EH790" s="159"/>
      <c r="EI790" s="159"/>
      <c r="EJ790" s="159"/>
      <c r="EK790" s="159"/>
      <c r="EL790" s="159"/>
      <c r="EM790" s="159"/>
      <c r="EN790" s="159"/>
      <c r="EO790" s="159"/>
      <c r="EP790" s="159"/>
      <c r="EQ790" s="159"/>
      <c r="ER790" s="159"/>
      <c r="ES790" s="159"/>
      <c r="ET790" s="159"/>
      <c r="EU790" s="159"/>
      <c r="EV790" s="159"/>
      <c r="EW790" s="159"/>
      <c r="EX790" s="159"/>
      <c r="EY790" s="159"/>
      <c r="EZ790" s="159"/>
      <c r="FA790" s="159"/>
      <c r="FB790" s="159"/>
      <c r="FC790" s="159"/>
      <c r="FD790" s="159"/>
      <c r="FE790" s="159"/>
      <c r="FF790" s="159"/>
      <c r="FG790" s="159"/>
      <c r="FH790" s="159"/>
      <c r="FI790" s="159"/>
      <c r="FJ790" s="159"/>
      <c r="FK790" s="159"/>
      <c r="FL790" s="159"/>
      <c r="FM790" s="159"/>
      <c r="FN790" s="159"/>
      <c r="FO790" s="159"/>
      <c r="FP790" s="159"/>
      <c r="FQ790" s="159"/>
      <c r="FR790" s="159"/>
      <c r="FS790" s="159"/>
      <c r="FT790" s="159"/>
      <c r="FU790" s="159"/>
      <c r="FV790" s="159"/>
      <c r="FW790" s="159"/>
      <c r="FX790" s="159"/>
      <c r="FY790" s="159"/>
      <c r="FZ790" s="159"/>
      <c r="GA790" s="159"/>
      <c r="GB790" s="159"/>
      <c r="GC790" s="159"/>
      <c r="GD790" s="159"/>
      <c r="GE790" s="159"/>
      <c r="GF790" s="159"/>
      <c r="GG790" s="159"/>
      <c r="GH790" s="159"/>
    </row>
    <row r="791" customFormat="false" ht="12.75" hidden="false" customHeight="false" outlineLevel="0" collapsed="false">
      <c r="A791" s="168"/>
      <c r="B791" s="149"/>
      <c r="C791" s="149"/>
      <c r="D791" s="149"/>
      <c r="E791" s="149"/>
      <c r="F791" s="149"/>
      <c r="G791" s="149"/>
      <c r="H791" s="148"/>
      <c r="I791" s="170"/>
      <c r="R791" s="148"/>
      <c r="S791" s="158"/>
      <c r="T791" s="159"/>
      <c r="U791" s="159"/>
      <c r="V791" s="159"/>
      <c r="W791" s="159"/>
      <c r="X791" s="159"/>
      <c r="Y791" s="159"/>
      <c r="Z791" s="159"/>
      <c r="AA791" s="159"/>
      <c r="AB791" s="159"/>
      <c r="AC791" s="159"/>
      <c r="AD791" s="159"/>
      <c r="AE791" s="159"/>
      <c r="AF791" s="159"/>
      <c r="AG791" s="159"/>
      <c r="AH791" s="159"/>
      <c r="AI791" s="159"/>
      <c r="AJ791" s="159"/>
      <c r="AK791" s="159"/>
      <c r="AL791" s="159"/>
      <c r="AM791" s="159"/>
      <c r="AN791" s="159"/>
      <c r="AO791" s="159"/>
      <c r="AP791" s="159"/>
      <c r="AQ791" s="159"/>
      <c r="AR791" s="159"/>
      <c r="AS791" s="159"/>
      <c r="AT791" s="159"/>
      <c r="AU791" s="159"/>
      <c r="AV791" s="159"/>
      <c r="AW791" s="159"/>
      <c r="AX791" s="159"/>
      <c r="AY791" s="159"/>
      <c r="AZ791" s="159"/>
      <c r="BA791" s="159"/>
      <c r="BB791" s="159"/>
      <c r="BC791" s="159"/>
      <c r="BD791" s="159"/>
      <c r="BE791" s="159"/>
      <c r="BF791" s="159"/>
      <c r="BG791" s="159"/>
      <c r="BH791" s="159"/>
      <c r="BI791" s="159"/>
      <c r="BJ791" s="159"/>
      <c r="BK791" s="159"/>
      <c r="BL791" s="159"/>
      <c r="BM791" s="159"/>
      <c r="BN791" s="159"/>
      <c r="BO791" s="159"/>
      <c r="BP791" s="159"/>
      <c r="BQ791" s="159"/>
      <c r="BR791" s="159"/>
      <c r="BS791" s="159"/>
      <c r="BT791" s="159"/>
      <c r="BU791" s="159"/>
      <c r="BV791" s="159"/>
      <c r="BW791" s="159"/>
      <c r="BX791" s="159"/>
      <c r="BY791" s="159"/>
      <c r="BZ791" s="159"/>
      <c r="CA791" s="159"/>
      <c r="CB791" s="159"/>
      <c r="CC791" s="159"/>
      <c r="CD791" s="159"/>
      <c r="CE791" s="159"/>
      <c r="CF791" s="159"/>
      <c r="CG791" s="159"/>
      <c r="CH791" s="159"/>
      <c r="CI791" s="159"/>
      <c r="CJ791" s="159"/>
      <c r="CK791" s="159"/>
      <c r="CL791" s="159"/>
      <c r="CM791" s="159"/>
      <c r="CN791" s="159"/>
      <c r="CO791" s="159"/>
      <c r="CP791" s="159"/>
      <c r="CQ791" s="159"/>
      <c r="CR791" s="159"/>
      <c r="CS791" s="159"/>
      <c r="CT791" s="159"/>
      <c r="CU791" s="159"/>
      <c r="CV791" s="159"/>
      <c r="CW791" s="159"/>
      <c r="CX791" s="159"/>
      <c r="CY791" s="159"/>
      <c r="CZ791" s="159"/>
      <c r="DA791" s="159"/>
      <c r="DB791" s="159"/>
      <c r="DC791" s="159"/>
      <c r="DD791" s="159"/>
      <c r="DE791" s="159"/>
      <c r="DF791" s="159"/>
      <c r="DG791" s="159"/>
      <c r="DH791" s="159"/>
      <c r="DI791" s="159"/>
      <c r="DJ791" s="159"/>
      <c r="DK791" s="159"/>
      <c r="DL791" s="159"/>
      <c r="DM791" s="159"/>
      <c r="DN791" s="159"/>
      <c r="DO791" s="159"/>
      <c r="DP791" s="159"/>
      <c r="DQ791" s="159"/>
      <c r="DR791" s="159"/>
      <c r="DS791" s="159"/>
      <c r="DT791" s="159"/>
      <c r="DU791" s="159"/>
      <c r="DV791" s="159"/>
      <c r="DW791" s="159"/>
      <c r="DX791" s="159"/>
      <c r="DY791" s="159"/>
      <c r="DZ791" s="159"/>
      <c r="EA791" s="159"/>
      <c r="EB791" s="159"/>
      <c r="EC791" s="159"/>
      <c r="ED791" s="159"/>
      <c r="EE791" s="159"/>
      <c r="EF791" s="159"/>
      <c r="EG791" s="159"/>
      <c r="EH791" s="159"/>
      <c r="EI791" s="159"/>
      <c r="EJ791" s="159"/>
      <c r="EK791" s="159"/>
      <c r="EL791" s="159"/>
      <c r="EM791" s="159"/>
      <c r="EN791" s="159"/>
      <c r="EO791" s="159"/>
      <c r="EP791" s="159"/>
      <c r="EQ791" s="159"/>
      <c r="ER791" s="159"/>
      <c r="ES791" s="159"/>
      <c r="ET791" s="159"/>
      <c r="EU791" s="159"/>
      <c r="EV791" s="159"/>
      <c r="EW791" s="159"/>
      <c r="EX791" s="159"/>
      <c r="EY791" s="159"/>
      <c r="EZ791" s="159"/>
      <c r="FA791" s="159"/>
      <c r="FB791" s="159"/>
      <c r="FC791" s="159"/>
      <c r="FD791" s="159"/>
      <c r="FE791" s="159"/>
      <c r="FF791" s="159"/>
      <c r="FG791" s="159"/>
      <c r="FH791" s="159"/>
      <c r="FI791" s="159"/>
      <c r="FJ791" s="159"/>
      <c r="FK791" s="159"/>
      <c r="FL791" s="159"/>
      <c r="FM791" s="159"/>
      <c r="FN791" s="159"/>
      <c r="FO791" s="159"/>
      <c r="FP791" s="159"/>
      <c r="FQ791" s="159"/>
      <c r="FR791" s="159"/>
      <c r="FS791" s="159"/>
      <c r="FT791" s="159"/>
      <c r="FU791" s="159"/>
      <c r="FV791" s="159"/>
      <c r="FW791" s="159"/>
      <c r="FX791" s="159"/>
      <c r="FY791" s="159"/>
      <c r="FZ791" s="159"/>
      <c r="GA791" s="159"/>
      <c r="GB791" s="159"/>
      <c r="GC791" s="159"/>
      <c r="GD791" s="159"/>
      <c r="GE791" s="159"/>
      <c r="GF791" s="159"/>
      <c r="GG791" s="159"/>
      <c r="GH791" s="159"/>
    </row>
    <row r="792" customFormat="false" ht="12.75" hidden="false" customHeight="false" outlineLevel="0" collapsed="false">
      <c r="A792" s="168"/>
      <c r="B792" s="149"/>
      <c r="C792" s="149"/>
      <c r="D792" s="149"/>
      <c r="E792" s="149"/>
      <c r="F792" s="149"/>
      <c r="G792" s="149"/>
      <c r="H792" s="148"/>
      <c r="I792" s="170"/>
      <c r="R792" s="148"/>
      <c r="S792" s="158"/>
      <c r="T792" s="159"/>
      <c r="U792" s="159"/>
      <c r="V792" s="159"/>
      <c r="W792" s="159"/>
      <c r="X792" s="159"/>
      <c r="Y792" s="159"/>
      <c r="Z792" s="159"/>
      <c r="AA792" s="159"/>
      <c r="AB792" s="159"/>
      <c r="AC792" s="159"/>
      <c r="AD792" s="159"/>
      <c r="AE792" s="159"/>
      <c r="AF792" s="159"/>
      <c r="AG792" s="159"/>
      <c r="AH792" s="159"/>
      <c r="AI792" s="159"/>
      <c r="AJ792" s="159"/>
      <c r="AK792" s="159"/>
      <c r="AL792" s="159"/>
      <c r="AM792" s="159"/>
      <c r="AN792" s="159"/>
      <c r="AO792" s="159"/>
      <c r="AP792" s="159"/>
      <c r="AQ792" s="159"/>
      <c r="AR792" s="159"/>
      <c r="AS792" s="159"/>
      <c r="AT792" s="159"/>
      <c r="AU792" s="159"/>
      <c r="AV792" s="159"/>
      <c r="AW792" s="159"/>
      <c r="AX792" s="159"/>
      <c r="AY792" s="159"/>
      <c r="AZ792" s="159"/>
      <c r="BA792" s="159"/>
      <c r="BB792" s="159"/>
      <c r="BC792" s="159"/>
      <c r="BD792" s="159"/>
      <c r="BE792" s="159"/>
      <c r="BF792" s="159"/>
      <c r="BG792" s="159"/>
      <c r="BH792" s="159"/>
      <c r="BI792" s="159"/>
      <c r="BJ792" s="159"/>
      <c r="BK792" s="159"/>
      <c r="BL792" s="159"/>
      <c r="BM792" s="159"/>
      <c r="BN792" s="159"/>
      <c r="BO792" s="159"/>
      <c r="BP792" s="159"/>
      <c r="BQ792" s="159"/>
      <c r="BR792" s="159"/>
      <c r="BS792" s="159"/>
      <c r="BT792" s="159"/>
      <c r="BU792" s="159"/>
      <c r="BV792" s="159"/>
      <c r="BW792" s="159"/>
      <c r="BX792" s="159"/>
      <c r="BY792" s="159"/>
      <c r="BZ792" s="159"/>
      <c r="CA792" s="159"/>
      <c r="CB792" s="159"/>
      <c r="CC792" s="159"/>
      <c r="CD792" s="159"/>
      <c r="CE792" s="159"/>
      <c r="CF792" s="159"/>
      <c r="CG792" s="159"/>
      <c r="CH792" s="159"/>
      <c r="CI792" s="159"/>
      <c r="CJ792" s="159"/>
      <c r="CK792" s="159"/>
      <c r="CL792" s="159"/>
      <c r="CM792" s="159"/>
      <c r="CN792" s="159"/>
      <c r="CO792" s="159"/>
      <c r="CP792" s="159"/>
      <c r="CQ792" s="159"/>
      <c r="CR792" s="159"/>
      <c r="CS792" s="159"/>
      <c r="CT792" s="159"/>
      <c r="CU792" s="159"/>
      <c r="CV792" s="159"/>
      <c r="CW792" s="159"/>
      <c r="CX792" s="159"/>
      <c r="CY792" s="159"/>
      <c r="CZ792" s="159"/>
      <c r="DA792" s="159"/>
      <c r="DB792" s="159"/>
      <c r="DC792" s="159"/>
      <c r="DD792" s="159"/>
      <c r="DE792" s="159"/>
      <c r="DF792" s="159"/>
      <c r="DG792" s="159"/>
      <c r="DH792" s="159"/>
      <c r="DI792" s="159"/>
      <c r="DJ792" s="159"/>
      <c r="DK792" s="159"/>
      <c r="DL792" s="159"/>
      <c r="DM792" s="159"/>
      <c r="DN792" s="159"/>
      <c r="DO792" s="159"/>
      <c r="DP792" s="159"/>
      <c r="DQ792" s="159"/>
      <c r="DR792" s="159"/>
      <c r="DS792" s="159"/>
      <c r="DT792" s="159"/>
      <c r="DU792" s="159"/>
      <c r="DV792" s="159"/>
      <c r="DW792" s="159"/>
      <c r="DX792" s="159"/>
      <c r="DY792" s="159"/>
      <c r="DZ792" s="159"/>
      <c r="EA792" s="159"/>
      <c r="EB792" s="159"/>
      <c r="EC792" s="159"/>
      <c r="ED792" s="159"/>
      <c r="EE792" s="159"/>
      <c r="EF792" s="159"/>
      <c r="EG792" s="159"/>
      <c r="EH792" s="159"/>
      <c r="EI792" s="159"/>
      <c r="EJ792" s="159"/>
      <c r="EK792" s="159"/>
      <c r="EL792" s="159"/>
      <c r="EM792" s="159"/>
      <c r="EN792" s="159"/>
      <c r="EO792" s="159"/>
      <c r="EP792" s="159"/>
      <c r="EQ792" s="159"/>
      <c r="ER792" s="159"/>
      <c r="ES792" s="159"/>
      <c r="ET792" s="159"/>
      <c r="EU792" s="159"/>
      <c r="EV792" s="159"/>
      <c r="EW792" s="159"/>
      <c r="EX792" s="159"/>
      <c r="EY792" s="159"/>
      <c r="EZ792" s="159"/>
      <c r="FA792" s="159"/>
      <c r="FB792" s="159"/>
      <c r="FC792" s="159"/>
      <c r="FD792" s="159"/>
      <c r="FE792" s="159"/>
      <c r="FF792" s="159"/>
      <c r="FG792" s="159"/>
      <c r="FH792" s="159"/>
      <c r="FI792" s="159"/>
      <c r="FJ792" s="159"/>
      <c r="FK792" s="159"/>
      <c r="FL792" s="159"/>
      <c r="FM792" s="159"/>
      <c r="FN792" s="159"/>
      <c r="FO792" s="159"/>
      <c r="FP792" s="159"/>
      <c r="FQ792" s="159"/>
      <c r="FR792" s="159"/>
      <c r="FS792" s="159"/>
      <c r="FT792" s="159"/>
      <c r="FU792" s="159"/>
      <c r="FV792" s="159"/>
      <c r="FW792" s="159"/>
      <c r="FX792" s="159"/>
      <c r="FY792" s="159"/>
      <c r="FZ792" s="159"/>
      <c r="GA792" s="159"/>
      <c r="GB792" s="159"/>
      <c r="GC792" s="159"/>
      <c r="GD792" s="159"/>
      <c r="GE792" s="159"/>
      <c r="GF792" s="159"/>
      <c r="GG792" s="159"/>
      <c r="GH792" s="159"/>
    </row>
    <row r="793" customFormat="false" ht="12.75" hidden="false" customHeight="false" outlineLevel="0" collapsed="false">
      <c r="A793" s="168"/>
      <c r="B793" s="149"/>
      <c r="C793" s="149"/>
      <c r="D793" s="149"/>
      <c r="E793" s="149"/>
      <c r="F793" s="149"/>
      <c r="G793" s="149"/>
      <c r="H793" s="148"/>
      <c r="I793" s="170"/>
      <c r="R793" s="148"/>
      <c r="S793" s="158"/>
      <c r="T793" s="159"/>
      <c r="U793" s="159"/>
      <c r="V793" s="159"/>
      <c r="W793" s="159"/>
      <c r="X793" s="159"/>
      <c r="Y793" s="159"/>
      <c r="Z793" s="159"/>
      <c r="AA793" s="159"/>
      <c r="AB793" s="159"/>
      <c r="AC793" s="159"/>
      <c r="AD793" s="159"/>
      <c r="AE793" s="159"/>
      <c r="AF793" s="159"/>
      <c r="AG793" s="159"/>
      <c r="AH793" s="159"/>
      <c r="AI793" s="159"/>
      <c r="AJ793" s="159"/>
      <c r="AK793" s="159"/>
      <c r="AL793" s="159"/>
      <c r="AM793" s="159"/>
      <c r="AN793" s="159"/>
      <c r="AO793" s="159"/>
      <c r="AP793" s="159"/>
      <c r="AQ793" s="159"/>
      <c r="AR793" s="159"/>
      <c r="AS793" s="159"/>
      <c r="AT793" s="159"/>
      <c r="AU793" s="159"/>
      <c r="AV793" s="159"/>
      <c r="AW793" s="159"/>
      <c r="AX793" s="159"/>
      <c r="AY793" s="159"/>
      <c r="AZ793" s="159"/>
      <c r="BA793" s="159"/>
      <c r="BB793" s="159"/>
      <c r="BC793" s="159"/>
      <c r="BD793" s="159"/>
      <c r="BE793" s="159"/>
      <c r="BF793" s="159"/>
      <c r="BG793" s="159"/>
      <c r="BH793" s="159"/>
      <c r="BI793" s="159"/>
      <c r="BJ793" s="159"/>
      <c r="BK793" s="159"/>
      <c r="BL793" s="159"/>
      <c r="BM793" s="159"/>
      <c r="BN793" s="159"/>
      <c r="BO793" s="159"/>
      <c r="BP793" s="159"/>
      <c r="BQ793" s="159"/>
      <c r="BR793" s="159"/>
      <c r="BS793" s="159"/>
      <c r="BT793" s="159"/>
      <c r="BU793" s="159"/>
      <c r="BV793" s="159"/>
      <c r="BW793" s="159"/>
      <c r="BX793" s="159"/>
      <c r="BY793" s="159"/>
      <c r="BZ793" s="159"/>
      <c r="CA793" s="159"/>
      <c r="CB793" s="159"/>
      <c r="CC793" s="159"/>
      <c r="CD793" s="159"/>
      <c r="CE793" s="159"/>
      <c r="CF793" s="159"/>
      <c r="CG793" s="159"/>
      <c r="CH793" s="159"/>
      <c r="CI793" s="159"/>
      <c r="CJ793" s="159"/>
      <c r="CK793" s="159"/>
      <c r="CL793" s="159"/>
      <c r="CM793" s="159"/>
      <c r="CN793" s="159"/>
      <c r="CO793" s="159"/>
      <c r="CP793" s="159"/>
      <c r="CQ793" s="159"/>
      <c r="CR793" s="159"/>
      <c r="CS793" s="159"/>
      <c r="CT793" s="159"/>
      <c r="CU793" s="159"/>
      <c r="CV793" s="159"/>
      <c r="CW793" s="159"/>
      <c r="CX793" s="159"/>
      <c r="CY793" s="159"/>
      <c r="CZ793" s="159"/>
      <c r="DA793" s="159"/>
      <c r="DB793" s="159"/>
      <c r="DC793" s="159"/>
      <c r="DD793" s="159"/>
      <c r="DE793" s="159"/>
      <c r="DF793" s="159"/>
      <c r="DG793" s="159"/>
      <c r="DH793" s="159"/>
      <c r="DI793" s="159"/>
      <c r="DJ793" s="159"/>
      <c r="DK793" s="159"/>
      <c r="DL793" s="159"/>
      <c r="DM793" s="159"/>
      <c r="DN793" s="159"/>
      <c r="DO793" s="159"/>
      <c r="DP793" s="159"/>
      <c r="DQ793" s="159"/>
      <c r="DR793" s="159"/>
      <c r="DS793" s="159"/>
      <c r="DT793" s="159"/>
      <c r="DU793" s="159"/>
      <c r="DV793" s="159"/>
      <c r="DW793" s="159"/>
      <c r="DX793" s="159"/>
      <c r="DY793" s="159"/>
      <c r="DZ793" s="159"/>
      <c r="EA793" s="159"/>
      <c r="EB793" s="159"/>
      <c r="EC793" s="159"/>
      <c r="ED793" s="159"/>
      <c r="EE793" s="159"/>
      <c r="EF793" s="159"/>
      <c r="EG793" s="159"/>
      <c r="EH793" s="159"/>
      <c r="EI793" s="159"/>
      <c r="EJ793" s="159"/>
      <c r="EK793" s="159"/>
      <c r="EL793" s="159"/>
      <c r="EM793" s="159"/>
      <c r="EN793" s="159"/>
      <c r="EO793" s="159"/>
      <c r="EP793" s="159"/>
      <c r="EQ793" s="159"/>
      <c r="ER793" s="159"/>
      <c r="ES793" s="159"/>
      <c r="ET793" s="159"/>
      <c r="EU793" s="159"/>
      <c r="EV793" s="159"/>
      <c r="EW793" s="159"/>
      <c r="EX793" s="159"/>
      <c r="EY793" s="159"/>
      <c r="EZ793" s="159"/>
      <c r="FA793" s="159"/>
      <c r="FB793" s="159"/>
      <c r="FC793" s="159"/>
      <c r="FD793" s="159"/>
      <c r="FE793" s="159"/>
      <c r="FF793" s="159"/>
      <c r="FG793" s="159"/>
      <c r="FH793" s="159"/>
      <c r="FI793" s="159"/>
      <c r="FJ793" s="159"/>
      <c r="FK793" s="159"/>
      <c r="FL793" s="159"/>
      <c r="FM793" s="159"/>
      <c r="FN793" s="159"/>
      <c r="FO793" s="159"/>
      <c r="FP793" s="159"/>
      <c r="FQ793" s="159"/>
      <c r="FR793" s="159"/>
      <c r="FS793" s="159"/>
      <c r="FT793" s="159"/>
      <c r="FU793" s="159"/>
      <c r="FV793" s="159"/>
      <c r="FW793" s="159"/>
      <c r="FX793" s="159"/>
      <c r="FY793" s="159"/>
      <c r="FZ793" s="159"/>
      <c r="GA793" s="159"/>
      <c r="GB793" s="159"/>
      <c r="GC793" s="159"/>
      <c r="GD793" s="159"/>
      <c r="GE793" s="159"/>
      <c r="GF793" s="159"/>
      <c r="GG793" s="159"/>
      <c r="GH793" s="159"/>
    </row>
    <row r="794" customFormat="false" ht="12.75" hidden="false" customHeight="false" outlineLevel="0" collapsed="false">
      <c r="A794" s="168"/>
      <c r="B794" s="149"/>
      <c r="C794" s="149"/>
      <c r="D794" s="149"/>
      <c r="E794" s="149"/>
      <c r="F794" s="149"/>
      <c r="G794" s="149"/>
      <c r="H794" s="148"/>
      <c r="I794" s="170"/>
      <c r="R794" s="148"/>
      <c r="S794" s="158"/>
      <c r="T794" s="159"/>
      <c r="U794" s="159"/>
      <c r="V794" s="159"/>
      <c r="W794" s="159"/>
      <c r="X794" s="159"/>
      <c r="Y794" s="159"/>
      <c r="Z794" s="159"/>
      <c r="AA794" s="159"/>
      <c r="AB794" s="159"/>
      <c r="AC794" s="159"/>
      <c r="AD794" s="159"/>
      <c r="AE794" s="159"/>
      <c r="AF794" s="159"/>
      <c r="AG794" s="159"/>
      <c r="AH794" s="159"/>
      <c r="AI794" s="159"/>
      <c r="AJ794" s="159"/>
      <c r="AK794" s="159"/>
      <c r="AL794" s="159"/>
      <c r="AM794" s="159"/>
      <c r="AN794" s="159"/>
      <c r="AO794" s="159"/>
      <c r="AP794" s="159"/>
      <c r="AQ794" s="159"/>
      <c r="AR794" s="159"/>
      <c r="AS794" s="159"/>
      <c r="AT794" s="159"/>
      <c r="AU794" s="159"/>
      <c r="AV794" s="159"/>
      <c r="AW794" s="159"/>
      <c r="AX794" s="159"/>
      <c r="AY794" s="159"/>
      <c r="AZ794" s="159"/>
      <c r="BA794" s="159"/>
      <c r="BB794" s="159"/>
      <c r="BC794" s="159"/>
      <c r="BD794" s="159"/>
      <c r="BE794" s="159"/>
      <c r="BF794" s="159"/>
      <c r="BG794" s="159"/>
      <c r="BH794" s="159"/>
      <c r="BI794" s="159"/>
      <c r="BJ794" s="159"/>
      <c r="BK794" s="159"/>
      <c r="BL794" s="159"/>
      <c r="BM794" s="159"/>
      <c r="BN794" s="159"/>
      <c r="BO794" s="159"/>
      <c r="BP794" s="159"/>
      <c r="BQ794" s="159"/>
      <c r="BR794" s="159"/>
      <c r="BS794" s="159"/>
      <c r="BT794" s="159"/>
      <c r="BU794" s="159"/>
      <c r="BV794" s="159"/>
      <c r="BW794" s="159"/>
      <c r="BX794" s="159"/>
      <c r="BY794" s="159"/>
      <c r="BZ794" s="159"/>
      <c r="CA794" s="159"/>
      <c r="CB794" s="159"/>
      <c r="CC794" s="159"/>
      <c r="CD794" s="159"/>
      <c r="CE794" s="159"/>
      <c r="CF794" s="159"/>
      <c r="CG794" s="159"/>
      <c r="CH794" s="159"/>
      <c r="CI794" s="159"/>
      <c r="CJ794" s="159"/>
      <c r="CK794" s="159"/>
      <c r="CL794" s="159"/>
      <c r="CM794" s="159"/>
      <c r="CN794" s="159"/>
      <c r="CO794" s="159"/>
      <c r="CP794" s="159"/>
      <c r="CQ794" s="159"/>
      <c r="CR794" s="159"/>
      <c r="CS794" s="159"/>
      <c r="CT794" s="159"/>
      <c r="CU794" s="159"/>
      <c r="CV794" s="159"/>
      <c r="CW794" s="159"/>
      <c r="CX794" s="159"/>
      <c r="CY794" s="159"/>
      <c r="CZ794" s="159"/>
      <c r="DA794" s="159"/>
      <c r="DB794" s="159"/>
      <c r="DC794" s="159"/>
      <c r="DD794" s="159"/>
      <c r="DE794" s="159"/>
      <c r="DF794" s="159"/>
      <c r="DG794" s="159"/>
      <c r="DH794" s="159"/>
      <c r="DI794" s="159"/>
      <c r="DJ794" s="159"/>
      <c r="DK794" s="159"/>
      <c r="DL794" s="159"/>
      <c r="DM794" s="159"/>
      <c r="DN794" s="159"/>
      <c r="DO794" s="159"/>
      <c r="DP794" s="159"/>
      <c r="DQ794" s="159"/>
      <c r="DR794" s="159"/>
      <c r="DS794" s="159"/>
      <c r="DT794" s="159"/>
      <c r="DU794" s="159"/>
      <c r="DV794" s="159"/>
      <c r="DW794" s="159"/>
      <c r="DX794" s="159"/>
      <c r="DY794" s="159"/>
      <c r="DZ794" s="159"/>
      <c r="EA794" s="159"/>
      <c r="EB794" s="159"/>
      <c r="EC794" s="159"/>
      <c r="ED794" s="159"/>
      <c r="EE794" s="159"/>
      <c r="EF794" s="159"/>
      <c r="EG794" s="159"/>
      <c r="EH794" s="159"/>
      <c r="EI794" s="159"/>
      <c r="EJ794" s="159"/>
      <c r="EK794" s="159"/>
      <c r="EL794" s="159"/>
      <c r="EM794" s="159"/>
      <c r="EN794" s="159"/>
      <c r="EO794" s="159"/>
      <c r="EP794" s="159"/>
      <c r="EQ794" s="159"/>
      <c r="ER794" s="159"/>
      <c r="ES794" s="159"/>
      <c r="ET794" s="159"/>
      <c r="EU794" s="159"/>
      <c r="EV794" s="159"/>
      <c r="EW794" s="159"/>
      <c r="EX794" s="159"/>
      <c r="EY794" s="159"/>
      <c r="EZ794" s="159"/>
      <c r="FA794" s="159"/>
      <c r="FB794" s="159"/>
      <c r="FC794" s="159"/>
      <c r="FD794" s="159"/>
      <c r="FE794" s="159"/>
      <c r="FF794" s="159"/>
      <c r="FG794" s="159"/>
      <c r="FH794" s="159"/>
      <c r="FI794" s="159"/>
      <c r="FJ794" s="159"/>
      <c r="FK794" s="159"/>
      <c r="FL794" s="159"/>
      <c r="FM794" s="159"/>
      <c r="FN794" s="159"/>
      <c r="FO794" s="159"/>
      <c r="FP794" s="159"/>
      <c r="FQ794" s="159"/>
      <c r="FR794" s="159"/>
      <c r="FS794" s="159"/>
      <c r="FT794" s="159"/>
      <c r="FU794" s="159"/>
      <c r="FV794" s="159"/>
      <c r="FW794" s="159"/>
      <c r="FX794" s="159"/>
      <c r="FY794" s="159"/>
      <c r="FZ794" s="159"/>
      <c r="GA794" s="159"/>
      <c r="GB794" s="159"/>
      <c r="GC794" s="159"/>
      <c r="GD794" s="159"/>
      <c r="GE794" s="159"/>
      <c r="GF794" s="159"/>
      <c r="GG794" s="159"/>
      <c r="GH794" s="159"/>
    </row>
    <row r="795" customFormat="false" ht="12.75" hidden="false" customHeight="false" outlineLevel="0" collapsed="false">
      <c r="A795" s="168"/>
      <c r="B795" s="149"/>
      <c r="C795" s="149"/>
      <c r="D795" s="149"/>
      <c r="E795" s="149"/>
      <c r="F795" s="149"/>
      <c r="G795" s="149"/>
      <c r="H795" s="148"/>
      <c r="I795" s="170"/>
      <c r="R795" s="148"/>
      <c r="S795" s="158"/>
      <c r="T795" s="159"/>
      <c r="U795" s="159"/>
      <c r="V795" s="159"/>
      <c r="W795" s="159"/>
      <c r="X795" s="159"/>
      <c r="Y795" s="159"/>
      <c r="Z795" s="159"/>
      <c r="AA795" s="159"/>
      <c r="AB795" s="159"/>
      <c r="AC795" s="159"/>
      <c r="AD795" s="159"/>
      <c r="AE795" s="159"/>
      <c r="AF795" s="159"/>
      <c r="AG795" s="159"/>
      <c r="AH795" s="159"/>
      <c r="AI795" s="159"/>
      <c r="AJ795" s="159"/>
      <c r="AK795" s="159"/>
      <c r="AL795" s="159"/>
      <c r="AM795" s="159"/>
      <c r="AN795" s="159"/>
      <c r="AO795" s="159"/>
      <c r="AP795" s="159"/>
      <c r="AQ795" s="159"/>
      <c r="AR795" s="159"/>
      <c r="AS795" s="159"/>
      <c r="AT795" s="159"/>
      <c r="AU795" s="159"/>
      <c r="AV795" s="159"/>
      <c r="AW795" s="159"/>
      <c r="AX795" s="159"/>
      <c r="AY795" s="159"/>
      <c r="AZ795" s="159"/>
      <c r="BA795" s="159"/>
      <c r="BB795" s="159"/>
      <c r="BC795" s="159"/>
      <c r="BD795" s="159"/>
      <c r="BE795" s="159"/>
      <c r="BF795" s="159"/>
      <c r="BG795" s="159"/>
      <c r="BH795" s="159"/>
      <c r="BI795" s="159"/>
      <c r="BJ795" s="159"/>
      <c r="BK795" s="159"/>
      <c r="BL795" s="159"/>
      <c r="BM795" s="159"/>
      <c r="BN795" s="159"/>
      <c r="BO795" s="159"/>
      <c r="BP795" s="159"/>
      <c r="BQ795" s="159"/>
      <c r="BR795" s="159"/>
      <c r="BS795" s="159"/>
      <c r="BT795" s="159"/>
      <c r="BU795" s="159"/>
      <c r="BV795" s="159"/>
      <c r="BW795" s="159"/>
      <c r="BX795" s="159"/>
      <c r="BY795" s="159"/>
      <c r="BZ795" s="159"/>
      <c r="CA795" s="159"/>
      <c r="CB795" s="159"/>
      <c r="CC795" s="159"/>
      <c r="CD795" s="159"/>
      <c r="CE795" s="159"/>
      <c r="CF795" s="159"/>
      <c r="CG795" s="159"/>
      <c r="CH795" s="159"/>
      <c r="CI795" s="159"/>
      <c r="CJ795" s="159"/>
      <c r="CK795" s="159"/>
      <c r="CL795" s="159"/>
      <c r="CM795" s="159"/>
      <c r="CN795" s="159"/>
      <c r="CO795" s="159"/>
      <c r="CP795" s="159"/>
      <c r="CQ795" s="159"/>
      <c r="CR795" s="159"/>
      <c r="CS795" s="159"/>
      <c r="CT795" s="159"/>
      <c r="CU795" s="159"/>
      <c r="CV795" s="159"/>
      <c r="CW795" s="159"/>
      <c r="CX795" s="159"/>
      <c r="CY795" s="159"/>
      <c r="CZ795" s="159"/>
      <c r="DA795" s="159"/>
      <c r="DB795" s="159"/>
      <c r="DC795" s="159"/>
      <c r="DD795" s="159"/>
      <c r="DE795" s="159"/>
      <c r="DF795" s="159"/>
      <c r="DG795" s="159"/>
      <c r="DH795" s="159"/>
      <c r="DI795" s="159"/>
      <c r="DJ795" s="159"/>
      <c r="DK795" s="159"/>
      <c r="DL795" s="159"/>
      <c r="DM795" s="159"/>
      <c r="DN795" s="159"/>
      <c r="DO795" s="159"/>
      <c r="DP795" s="159"/>
      <c r="DQ795" s="159"/>
      <c r="DR795" s="159"/>
      <c r="DS795" s="159"/>
      <c r="DT795" s="159"/>
      <c r="DU795" s="159"/>
      <c r="DV795" s="159"/>
      <c r="DW795" s="159"/>
      <c r="DX795" s="159"/>
      <c r="DY795" s="159"/>
      <c r="DZ795" s="159"/>
      <c r="EA795" s="159"/>
      <c r="EB795" s="159"/>
      <c r="EC795" s="159"/>
      <c r="ED795" s="159"/>
      <c r="EE795" s="159"/>
      <c r="EF795" s="159"/>
      <c r="EG795" s="159"/>
      <c r="EH795" s="159"/>
      <c r="EI795" s="159"/>
      <c r="EJ795" s="159"/>
      <c r="EK795" s="159"/>
      <c r="EL795" s="159"/>
      <c r="EM795" s="159"/>
      <c r="EN795" s="159"/>
      <c r="EO795" s="159"/>
      <c r="EP795" s="159"/>
      <c r="EQ795" s="159"/>
      <c r="ER795" s="159"/>
      <c r="ES795" s="159"/>
      <c r="ET795" s="159"/>
      <c r="EU795" s="159"/>
      <c r="EV795" s="159"/>
      <c r="EW795" s="159"/>
      <c r="EX795" s="159"/>
      <c r="EY795" s="159"/>
      <c r="EZ795" s="159"/>
      <c r="FA795" s="159"/>
      <c r="FB795" s="159"/>
      <c r="FC795" s="159"/>
      <c r="FD795" s="159"/>
      <c r="FE795" s="159"/>
      <c r="FF795" s="159"/>
      <c r="FG795" s="159"/>
      <c r="FH795" s="159"/>
      <c r="FI795" s="159"/>
      <c r="FJ795" s="159"/>
      <c r="FK795" s="159"/>
      <c r="FL795" s="159"/>
      <c r="FM795" s="159"/>
      <c r="FN795" s="159"/>
      <c r="FO795" s="159"/>
      <c r="FP795" s="159"/>
      <c r="FQ795" s="159"/>
      <c r="FR795" s="159"/>
      <c r="FS795" s="159"/>
      <c r="FT795" s="159"/>
      <c r="FU795" s="159"/>
      <c r="FV795" s="159"/>
      <c r="FW795" s="159"/>
      <c r="FX795" s="159"/>
      <c r="FY795" s="159"/>
      <c r="FZ795" s="159"/>
      <c r="GA795" s="159"/>
      <c r="GB795" s="159"/>
      <c r="GC795" s="159"/>
      <c r="GD795" s="159"/>
      <c r="GE795" s="159"/>
      <c r="GF795" s="159"/>
      <c r="GG795" s="159"/>
      <c r="GH795" s="159"/>
    </row>
    <row r="796" customFormat="false" ht="12.75" hidden="false" customHeight="false" outlineLevel="0" collapsed="false">
      <c r="A796" s="168"/>
      <c r="B796" s="149"/>
      <c r="C796" s="149"/>
      <c r="D796" s="149"/>
      <c r="E796" s="149"/>
      <c r="F796" s="149"/>
      <c r="G796" s="149"/>
      <c r="H796" s="148"/>
      <c r="I796" s="170"/>
      <c r="R796" s="148"/>
      <c r="S796" s="158"/>
      <c r="T796" s="159"/>
      <c r="U796" s="159"/>
      <c r="V796" s="159"/>
      <c r="W796" s="159"/>
      <c r="X796" s="159"/>
      <c r="Y796" s="159"/>
      <c r="Z796" s="159"/>
      <c r="AA796" s="159"/>
      <c r="AB796" s="159"/>
      <c r="AC796" s="159"/>
      <c r="AD796" s="159"/>
      <c r="AE796" s="159"/>
      <c r="AF796" s="159"/>
      <c r="AG796" s="159"/>
      <c r="AH796" s="159"/>
      <c r="AI796" s="159"/>
      <c r="AJ796" s="159"/>
      <c r="AK796" s="159"/>
      <c r="AL796" s="159"/>
      <c r="AM796" s="159"/>
      <c r="AN796" s="159"/>
      <c r="AO796" s="159"/>
      <c r="AP796" s="159"/>
      <c r="AQ796" s="159"/>
      <c r="AR796" s="159"/>
      <c r="AS796" s="159"/>
      <c r="AT796" s="159"/>
      <c r="AU796" s="159"/>
      <c r="AV796" s="159"/>
      <c r="AW796" s="159"/>
      <c r="AX796" s="159"/>
      <c r="AY796" s="159"/>
      <c r="AZ796" s="159"/>
      <c r="BA796" s="159"/>
      <c r="BB796" s="159"/>
      <c r="BC796" s="159"/>
      <c r="BD796" s="159"/>
      <c r="BE796" s="159"/>
      <c r="BF796" s="159"/>
      <c r="BG796" s="159"/>
      <c r="BH796" s="159"/>
      <c r="BI796" s="159"/>
      <c r="BJ796" s="159"/>
      <c r="BK796" s="159"/>
      <c r="BL796" s="159"/>
      <c r="BM796" s="159"/>
      <c r="BN796" s="159"/>
      <c r="BO796" s="159"/>
      <c r="BP796" s="159"/>
      <c r="BQ796" s="159"/>
      <c r="BR796" s="159"/>
      <c r="BS796" s="159"/>
      <c r="BT796" s="159"/>
      <c r="BU796" s="159"/>
      <c r="BV796" s="159"/>
      <c r="BW796" s="159"/>
      <c r="BX796" s="159"/>
      <c r="BY796" s="159"/>
      <c r="BZ796" s="159"/>
      <c r="CA796" s="159"/>
      <c r="CB796" s="159"/>
      <c r="CC796" s="159"/>
      <c r="CD796" s="159"/>
      <c r="CE796" s="159"/>
      <c r="CF796" s="159"/>
      <c r="CG796" s="159"/>
      <c r="CH796" s="159"/>
      <c r="CI796" s="159"/>
      <c r="CJ796" s="159"/>
      <c r="CK796" s="159"/>
      <c r="CL796" s="159"/>
      <c r="CM796" s="159"/>
      <c r="CN796" s="159"/>
      <c r="CO796" s="159"/>
      <c r="CP796" s="159"/>
      <c r="CQ796" s="159"/>
      <c r="CR796" s="159"/>
      <c r="CS796" s="159"/>
      <c r="CT796" s="159"/>
      <c r="CU796" s="159"/>
      <c r="CV796" s="159"/>
      <c r="CW796" s="159"/>
      <c r="CX796" s="159"/>
      <c r="CY796" s="159"/>
      <c r="CZ796" s="159"/>
      <c r="DA796" s="159"/>
      <c r="DB796" s="159"/>
      <c r="DC796" s="159"/>
      <c r="DD796" s="159"/>
      <c r="DE796" s="159"/>
      <c r="DF796" s="159"/>
      <c r="DG796" s="159"/>
      <c r="DH796" s="159"/>
      <c r="DI796" s="159"/>
      <c r="DJ796" s="159"/>
      <c r="DK796" s="159"/>
      <c r="DL796" s="159"/>
      <c r="DM796" s="159"/>
      <c r="DN796" s="159"/>
      <c r="DO796" s="159"/>
      <c r="DP796" s="159"/>
      <c r="DQ796" s="159"/>
      <c r="DR796" s="159"/>
      <c r="DS796" s="159"/>
      <c r="DT796" s="159"/>
      <c r="DU796" s="159"/>
      <c r="DV796" s="159"/>
      <c r="DW796" s="159"/>
      <c r="DX796" s="159"/>
      <c r="DY796" s="159"/>
      <c r="DZ796" s="159"/>
      <c r="EA796" s="159"/>
      <c r="EB796" s="159"/>
      <c r="EC796" s="159"/>
      <c r="ED796" s="159"/>
      <c r="EE796" s="159"/>
      <c r="EF796" s="159"/>
      <c r="EG796" s="159"/>
      <c r="EH796" s="159"/>
      <c r="EI796" s="159"/>
      <c r="EJ796" s="159"/>
      <c r="EK796" s="159"/>
      <c r="EL796" s="159"/>
      <c r="EM796" s="159"/>
      <c r="EN796" s="159"/>
      <c r="EO796" s="159"/>
      <c r="EP796" s="159"/>
      <c r="EQ796" s="159"/>
      <c r="ER796" s="159"/>
      <c r="ES796" s="159"/>
      <c r="ET796" s="159"/>
      <c r="EU796" s="159"/>
      <c r="EV796" s="159"/>
      <c r="EW796" s="159"/>
      <c r="EX796" s="159"/>
      <c r="EY796" s="159"/>
      <c r="EZ796" s="159"/>
      <c r="FA796" s="159"/>
      <c r="FB796" s="159"/>
      <c r="FC796" s="159"/>
      <c r="FD796" s="159"/>
      <c r="FE796" s="159"/>
      <c r="FF796" s="159"/>
      <c r="FG796" s="159"/>
      <c r="FH796" s="159"/>
      <c r="FI796" s="159"/>
      <c r="FJ796" s="159"/>
      <c r="FK796" s="159"/>
      <c r="FL796" s="159"/>
      <c r="FM796" s="159"/>
      <c r="FN796" s="159"/>
      <c r="FO796" s="159"/>
      <c r="FP796" s="159"/>
      <c r="FQ796" s="159"/>
      <c r="FR796" s="159"/>
      <c r="FS796" s="159"/>
      <c r="FT796" s="159"/>
      <c r="FU796" s="159"/>
      <c r="FV796" s="159"/>
      <c r="FW796" s="159"/>
      <c r="FX796" s="159"/>
      <c r="FY796" s="159"/>
      <c r="FZ796" s="159"/>
      <c r="GA796" s="159"/>
      <c r="GB796" s="159"/>
      <c r="GC796" s="159"/>
      <c r="GD796" s="159"/>
      <c r="GE796" s="159"/>
      <c r="GF796" s="159"/>
      <c r="GG796" s="159"/>
      <c r="GH796" s="159"/>
    </row>
    <row r="797" customFormat="false" ht="12.75" hidden="false" customHeight="false" outlineLevel="0" collapsed="false">
      <c r="A797" s="168"/>
      <c r="B797" s="149"/>
      <c r="C797" s="149"/>
      <c r="D797" s="149"/>
      <c r="E797" s="149"/>
      <c r="F797" s="149"/>
      <c r="G797" s="149"/>
      <c r="H797" s="148"/>
      <c r="I797" s="170"/>
      <c r="R797" s="148"/>
      <c r="S797" s="158"/>
      <c r="T797" s="159"/>
      <c r="U797" s="159"/>
      <c r="V797" s="159"/>
      <c r="W797" s="159"/>
      <c r="X797" s="159"/>
      <c r="Y797" s="159"/>
      <c r="Z797" s="159"/>
      <c r="AA797" s="159"/>
      <c r="AB797" s="159"/>
      <c r="AC797" s="159"/>
      <c r="AD797" s="159"/>
      <c r="AE797" s="159"/>
      <c r="AF797" s="159"/>
      <c r="AG797" s="159"/>
      <c r="AH797" s="159"/>
      <c r="AI797" s="159"/>
      <c r="AJ797" s="159"/>
      <c r="AK797" s="159"/>
      <c r="AL797" s="159"/>
      <c r="AM797" s="159"/>
      <c r="AN797" s="159"/>
      <c r="AO797" s="159"/>
      <c r="AP797" s="159"/>
      <c r="AQ797" s="159"/>
      <c r="AR797" s="159"/>
      <c r="AS797" s="159"/>
      <c r="AT797" s="159"/>
      <c r="AU797" s="159"/>
      <c r="AV797" s="159"/>
      <c r="AW797" s="159"/>
      <c r="AX797" s="159"/>
      <c r="AY797" s="159"/>
      <c r="AZ797" s="159"/>
      <c r="BA797" s="159"/>
      <c r="BB797" s="159"/>
      <c r="BC797" s="159"/>
      <c r="BD797" s="159"/>
      <c r="BE797" s="159"/>
      <c r="BF797" s="159"/>
      <c r="BG797" s="159"/>
      <c r="BH797" s="159"/>
      <c r="BI797" s="159"/>
      <c r="BJ797" s="159"/>
      <c r="BK797" s="159"/>
      <c r="BL797" s="159"/>
      <c r="BM797" s="159"/>
      <c r="BN797" s="159"/>
      <c r="BO797" s="159"/>
      <c r="BP797" s="159"/>
      <c r="BQ797" s="159"/>
      <c r="BR797" s="159"/>
      <c r="BS797" s="159"/>
      <c r="BT797" s="159"/>
      <c r="BU797" s="159"/>
      <c r="BV797" s="159"/>
      <c r="BW797" s="159"/>
      <c r="BX797" s="159"/>
      <c r="BY797" s="159"/>
      <c r="BZ797" s="159"/>
      <c r="CA797" s="159"/>
      <c r="CB797" s="159"/>
      <c r="CC797" s="159"/>
      <c r="CD797" s="159"/>
      <c r="CE797" s="159"/>
      <c r="CF797" s="159"/>
      <c r="CG797" s="159"/>
      <c r="CH797" s="159"/>
      <c r="CI797" s="159"/>
      <c r="CJ797" s="159"/>
      <c r="CK797" s="159"/>
      <c r="CL797" s="159"/>
      <c r="CM797" s="159"/>
      <c r="CN797" s="159"/>
      <c r="CO797" s="159"/>
      <c r="CP797" s="159"/>
      <c r="CQ797" s="159"/>
      <c r="CR797" s="159"/>
      <c r="CS797" s="159"/>
      <c r="CT797" s="159"/>
      <c r="CU797" s="159"/>
      <c r="CV797" s="159"/>
      <c r="CW797" s="159"/>
      <c r="CX797" s="159"/>
      <c r="CY797" s="159"/>
      <c r="CZ797" s="159"/>
      <c r="DA797" s="159"/>
      <c r="DB797" s="159"/>
      <c r="DC797" s="159"/>
      <c r="DD797" s="159"/>
      <c r="DE797" s="159"/>
      <c r="DF797" s="159"/>
      <c r="DG797" s="159"/>
      <c r="DH797" s="159"/>
      <c r="DI797" s="159"/>
      <c r="DJ797" s="159"/>
      <c r="DK797" s="159"/>
      <c r="DL797" s="159"/>
      <c r="DM797" s="159"/>
      <c r="DN797" s="159"/>
      <c r="DO797" s="159"/>
      <c r="DP797" s="159"/>
      <c r="DQ797" s="159"/>
      <c r="DR797" s="159"/>
      <c r="DS797" s="159"/>
      <c r="DT797" s="159"/>
      <c r="DU797" s="159"/>
      <c r="DV797" s="159"/>
      <c r="DW797" s="159"/>
      <c r="DX797" s="159"/>
      <c r="DY797" s="159"/>
      <c r="DZ797" s="159"/>
      <c r="EA797" s="159"/>
      <c r="EB797" s="159"/>
      <c r="EC797" s="159"/>
      <c r="ED797" s="159"/>
      <c r="EE797" s="159"/>
      <c r="EF797" s="159"/>
      <c r="EG797" s="159"/>
      <c r="EH797" s="159"/>
      <c r="EI797" s="159"/>
      <c r="EJ797" s="159"/>
      <c r="EK797" s="159"/>
      <c r="EL797" s="159"/>
      <c r="EM797" s="159"/>
      <c r="EN797" s="159"/>
      <c r="EO797" s="159"/>
      <c r="EP797" s="159"/>
      <c r="EQ797" s="159"/>
      <c r="ER797" s="159"/>
      <c r="ES797" s="159"/>
      <c r="ET797" s="159"/>
      <c r="EU797" s="159"/>
      <c r="EV797" s="159"/>
      <c r="EW797" s="159"/>
      <c r="EX797" s="159"/>
      <c r="EY797" s="159"/>
      <c r="EZ797" s="159"/>
      <c r="FA797" s="159"/>
      <c r="FB797" s="159"/>
      <c r="FC797" s="159"/>
      <c r="FD797" s="159"/>
      <c r="FE797" s="159"/>
      <c r="FF797" s="159"/>
      <c r="FG797" s="159"/>
      <c r="FH797" s="159"/>
      <c r="FI797" s="159"/>
      <c r="FJ797" s="159"/>
      <c r="FK797" s="159"/>
      <c r="FL797" s="159"/>
      <c r="FM797" s="159"/>
      <c r="FN797" s="159"/>
      <c r="FO797" s="159"/>
      <c r="FP797" s="159"/>
      <c r="FQ797" s="159"/>
      <c r="FR797" s="159"/>
      <c r="FS797" s="159"/>
      <c r="FT797" s="159"/>
      <c r="FU797" s="159"/>
      <c r="FV797" s="159"/>
      <c r="FW797" s="159"/>
      <c r="FX797" s="159"/>
      <c r="FY797" s="159"/>
      <c r="FZ797" s="159"/>
      <c r="GA797" s="159"/>
      <c r="GB797" s="159"/>
      <c r="GC797" s="159"/>
      <c r="GD797" s="159"/>
      <c r="GE797" s="159"/>
      <c r="GF797" s="159"/>
      <c r="GG797" s="159"/>
      <c r="GH797" s="159"/>
    </row>
    <row r="798" customFormat="false" ht="12.75" hidden="false" customHeight="false" outlineLevel="0" collapsed="false">
      <c r="A798" s="168"/>
      <c r="B798" s="149"/>
      <c r="C798" s="149"/>
      <c r="D798" s="149"/>
      <c r="E798" s="149"/>
      <c r="F798" s="149"/>
      <c r="G798" s="149"/>
      <c r="H798" s="148"/>
      <c r="I798" s="170"/>
      <c r="R798" s="148"/>
      <c r="S798" s="158"/>
      <c r="T798" s="159"/>
      <c r="U798" s="159"/>
      <c r="V798" s="159"/>
      <c r="W798" s="159"/>
      <c r="X798" s="159"/>
      <c r="Y798" s="159"/>
      <c r="Z798" s="159"/>
      <c r="AA798" s="159"/>
      <c r="AB798" s="159"/>
      <c r="AC798" s="159"/>
      <c r="AD798" s="159"/>
      <c r="AE798" s="159"/>
      <c r="AF798" s="159"/>
      <c r="AG798" s="159"/>
      <c r="AH798" s="159"/>
      <c r="AI798" s="159"/>
      <c r="AJ798" s="159"/>
      <c r="AK798" s="159"/>
      <c r="AL798" s="159"/>
      <c r="AM798" s="159"/>
      <c r="AN798" s="159"/>
      <c r="AO798" s="159"/>
      <c r="AP798" s="159"/>
      <c r="AQ798" s="159"/>
      <c r="AR798" s="159"/>
      <c r="AS798" s="159"/>
      <c r="AT798" s="159"/>
      <c r="AU798" s="159"/>
      <c r="AV798" s="159"/>
      <c r="AW798" s="159"/>
      <c r="AX798" s="159"/>
      <c r="AY798" s="159"/>
      <c r="AZ798" s="159"/>
      <c r="BA798" s="159"/>
      <c r="BB798" s="159"/>
      <c r="BC798" s="159"/>
      <c r="BD798" s="159"/>
      <c r="BE798" s="159"/>
      <c r="BF798" s="159"/>
      <c r="BG798" s="159"/>
      <c r="BH798" s="159"/>
      <c r="BI798" s="159"/>
      <c r="BJ798" s="159"/>
      <c r="BK798" s="159"/>
      <c r="BL798" s="159"/>
      <c r="BM798" s="159"/>
      <c r="BN798" s="159"/>
      <c r="BO798" s="159"/>
      <c r="BP798" s="159"/>
      <c r="BQ798" s="159"/>
      <c r="BR798" s="159"/>
      <c r="BS798" s="159"/>
      <c r="BT798" s="159"/>
      <c r="BU798" s="159"/>
      <c r="BV798" s="159"/>
      <c r="BW798" s="159"/>
      <c r="BX798" s="159"/>
      <c r="BY798" s="159"/>
      <c r="BZ798" s="159"/>
      <c r="CA798" s="159"/>
      <c r="CB798" s="159"/>
      <c r="CC798" s="159"/>
      <c r="CD798" s="159"/>
      <c r="CE798" s="159"/>
      <c r="CF798" s="159"/>
      <c r="CG798" s="159"/>
      <c r="CH798" s="159"/>
      <c r="CI798" s="159"/>
      <c r="CJ798" s="159"/>
      <c r="CK798" s="159"/>
      <c r="CL798" s="159"/>
      <c r="CM798" s="159"/>
      <c r="CN798" s="159"/>
      <c r="CO798" s="159"/>
      <c r="CP798" s="159"/>
      <c r="CQ798" s="159"/>
      <c r="CR798" s="159"/>
      <c r="CS798" s="159"/>
      <c r="CT798" s="159"/>
      <c r="CU798" s="159"/>
      <c r="CV798" s="159"/>
      <c r="CW798" s="159"/>
      <c r="CX798" s="159"/>
      <c r="CY798" s="159"/>
      <c r="CZ798" s="159"/>
      <c r="DA798" s="159"/>
      <c r="DB798" s="159"/>
      <c r="DC798" s="159"/>
      <c r="DD798" s="159"/>
      <c r="DE798" s="159"/>
      <c r="DF798" s="159"/>
      <c r="DG798" s="159"/>
      <c r="DH798" s="159"/>
      <c r="DI798" s="159"/>
      <c r="DJ798" s="159"/>
      <c r="DK798" s="159"/>
      <c r="DL798" s="159"/>
      <c r="DM798" s="159"/>
      <c r="DN798" s="159"/>
      <c r="DO798" s="159"/>
      <c r="DP798" s="159"/>
      <c r="DQ798" s="159"/>
      <c r="DR798" s="159"/>
      <c r="DS798" s="159"/>
      <c r="DT798" s="159"/>
      <c r="DU798" s="159"/>
      <c r="DV798" s="159"/>
      <c r="DW798" s="159"/>
      <c r="DX798" s="159"/>
      <c r="DY798" s="159"/>
      <c r="DZ798" s="159"/>
      <c r="EA798" s="159"/>
      <c r="EB798" s="159"/>
      <c r="EC798" s="159"/>
      <c r="ED798" s="159"/>
      <c r="EE798" s="159"/>
      <c r="EF798" s="159"/>
      <c r="EG798" s="159"/>
      <c r="EH798" s="159"/>
      <c r="EI798" s="159"/>
      <c r="EJ798" s="159"/>
      <c r="EK798" s="159"/>
      <c r="EL798" s="159"/>
      <c r="EM798" s="159"/>
      <c r="EN798" s="159"/>
      <c r="EO798" s="159"/>
      <c r="EP798" s="159"/>
      <c r="EQ798" s="159"/>
      <c r="ER798" s="159"/>
      <c r="ES798" s="159"/>
      <c r="ET798" s="159"/>
      <c r="EU798" s="159"/>
      <c r="EV798" s="159"/>
      <c r="EW798" s="159"/>
      <c r="EX798" s="159"/>
      <c r="EY798" s="159"/>
      <c r="EZ798" s="159"/>
      <c r="FA798" s="159"/>
      <c r="FB798" s="159"/>
      <c r="FC798" s="159"/>
      <c r="FD798" s="159"/>
      <c r="FE798" s="159"/>
      <c r="FF798" s="159"/>
      <c r="FG798" s="159"/>
      <c r="FH798" s="159"/>
      <c r="FI798" s="159"/>
      <c r="FJ798" s="159"/>
      <c r="FK798" s="159"/>
      <c r="FL798" s="159"/>
      <c r="FM798" s="159"/>
      <c r="FN798" s="159"/>
      <c r="FO798" s="159"/>
      <c r="FP798" s="159"/>
      <c r="FQ798" s="159"/>
      <c r="FR798" s="159"/>
      <c r="FS798" s="159"/>
      <c r="FT798" s="159"/>
      <c r="FU798" s="159"/>
      <c r="FV798" s="159"/>
      <c r="FW798" s="159"/>
      <c r="FX798" s="159"/>
      <c r="FY798" s="159"/>
      <c r="FZ798" s="159"/>
      <c r="GA798" s="159"/>
      <c r="GB798" s="159"/>
      <c r="GC798" s="159"/>
      <c r="GD798" s="159"/>
      <c r="GE798" s="159"/>
      <c r="GF798" s="159"/>
      <c r="GG798" s="159"/>
      <c r="GH798" s="159"/>
    </row>
    <row r="799" customFormat="false" ht="12.75" hidden="false" customHeight="false" outlineLevel="0" collapsed="false">
      <c r="A799" s="168"/>
      <c r="B799" s="149"/>
      <c r="C799" s="149"/>
      <c r="D799" s="149"/>
      <c r="E799" s="149"/>
      <c r="F799" s="149"/>
      <c r="G799" s="149"/>
      <c r="H799" s="148"/>
      <c r="I799" s="170"/>
      <c r="R799" s="148"/>
      <c r="S799" s="158"/>
      <c r="T799" s="159"/>
      <c r="U799" s="159"/>
      <c r="V799" s="159"/>
      <c r="W799" s="159"/>
      <c r="X799" s="159"/>
      <c r="Y799" s="159"/>
      <c r="Z799" s="159"/>
      <c r="AA799" s="159"/>
      <c r="AB799" s="159"/>
      <c r="AC799" s="159"/>
      <c r="AD799" s="159"/>
      <c r="AE799" s="159"/>
      <c r="AF799" s="159"/>
      <c r="AG799" s="159"/>
      <c r="AH799" s="159"/>
      <c r="AI799" s="159"/>
      <c r="AJ799" s="159"/>
      <c r="AK799" s="159"/>
      <c r="AL799" s="159"/>
      <c r="AM799" s="159"/>
      <c r="AN799" s="159"/>
      <c r="AO799" s="159"/>
      <c r="AP799" s="159"/>
      <c r="AQ799" s="159"/>
      <c r="AR799" s="159"/>
      <c r="AS799" s="159"/>
      <c r="AT799" s="159"/>
      <c r="AU799" s="159"/>
      <c r="AV799" s="159"/>
      <c r="AW799" s="159"/>
      <c r="AX799" s="159"/>
      <c r="AY799" s="159"/>
      <c r="AZ799" s="159"/>
      <c r="BA799" s="159"/>
      <c r="BB799" s="159"/>
      <c r="BC799" s="159"/>
      <c r="BD799" s="159"/>
      <c r="BE799" s="159"/>
      <c r="BF799" s="159"/>
      <c r="BG799" s="159"/>
      <c r="BH799" s="159"/>
      <c r="BI799" s="159"/>
      <c r="BJ799" s="159"/>
      <c r="BK799" s="159"/>
      <c r="BL799" s="159"/>
      <c r="BM799" s="159"/>
      <c r="BN799" s="159"/>
      <c r="BO799" s="159"/>
      <c r="BP799" s="159"/>
      <c r="BQ799" s="159"/>
      <c r="BR799" s="159"/>
      <c r="BS799" s="159"/>
      <c r="BT799" s="159"/>
      <c r="BU799" s="159"/>
      <c r="BV799" s="159"/>
      <c r="BW799" s="159"/>
      <c r="BX799" s="159"/>
      <c r="BY799" s="159"/>
      <c r="BZ799" s="159"/>
      <c r="CA799" s="159"/>
      <c r="CB799" s="159"/>
      <c r="CC799" s="159"/>
      <c r="CD799" s="159"/>
      <c r="CE799" s="159"/>
      <c r="CF799" s="159"/>
      <c r="CG799" s="159"/>
      <c r="CH799" s="159"/>
      <c r="CI799" s="159"/>
      <c r="CJ799" s="159"/>
      <c r="CK799" s="159"/>
      <c r="CL799" s="159"/>
      <c r="CM799" s="159"/>
      <c r="CN799" s="159"/>
      <c r="CO799" s="159"/>
      <c r="CP799" s="159"/>
      <c r="CQ799" s="159"/>
      <c r="CR799" s="159"/>
      <c r="CS799" s="159"/>
      <c r="CT799" s="159"/>
      <c r="CU799" s="159"/>
      <c r="CV799" s="159"/>
      <c r="CW799" s="159"/>
      <c r="CX799" s="159"/>
      <c r="CY799" s="159"/>
      <c r="CZ799" s="159"/>
      <c r="DA799" s="159"/>
      <c r="DB799" s="159"/>
      <c r="DC799" s="159"/>
      <c r="DD799" s="159"/>
      <c r="DE799" s="159"/>
      <c r="DF799" s="159"/>
      <c r="DG799" s="159"/>
      <c r="DH799" s="159"/>
      <c r="DI799" s="159"/>
      <c r="DJ799" s="159"/>
      <c r="DK799" s="159"/>
      <c r="DL799" s="159"/>
      <c r="DM799" s="159"/>
      <c r="DN799" s="159"/>
      <c r="DO799" s="159"/>
      <c r="DP799" s="159"/>
      <c r="DQ799" s="159"/>
      <c r="DR799" s="159"/>
      <c r="DS799" s="159"/>
      <c r="DT799" s="159"/>
      <c r="DU799" s="159"/>
      <c r="DV799" s="159"/>
      <c r="DW799" s="159"/>
      <c r="DX799" s="159"/>
      <c r="DY799" s="159"/>
      <c r="DZ799" s="159"/>
      <c r="EA799" s="159"/>
      <c r="EB799" s="159"/>
      <c r="EC799" s="159"/>
      <c r="ED799" s="159"/>
      <c r="EE799" s="159"/>
      <c r="EF799" s="159"/>
      <c r="EG799" s="159"/>
      <c r="EH799" s="159"/>
      <c r="EI799" s="159"/>
      <c r="EJ799" s="159"/>
      <c r="EK799" s="159"/>
      <c r="EL799" s="159"/>
      <c r="EM799" s="159"/>
      <c r="EN799" s="159"/>
      <c r="EO799" s="159"/>
      <c r="EP799" s="159"/>
      <c r="EQ799" s="159"/>
      <c r="ER799" s="159"/>
      <c r="ES799" s="159"/>
      <c r="ET799" s="159"/>
      <c r="EU799" s="159"/>
      <c r="EV799" s="159"/>
      <c r="EW799" s="159"/>
      <c r="EX799" s="159"/>
      <c r="EY799" s="159"/>
      <c r="EZ799" s="159"/>
      <c r="FA799" s="159"/>
      <c r="FB799" s="159"/>
      <c r="FC799" s="159"/>
      <c r="FD799" s="159"/>
      <c r="FE799" s="159"/>
      <c r="FF799" s="159"/>
      <c r="FG799" s="159"/>
      <c r="FH799" s="159"/>
      <c r="FI799" s="159"/>
      <c r="FJ799" s="159"/>
      <c r="FK799" s="159"/>
      <c r="FL799" s="159"/>
      <c r="FM799" s="159"/>
      <c r="FN799" s="159"/>
      <c r="FO799" s="159"/>
      <c r="FP799" s="159"/>
      <c r="FQ799" s="159"/>
      <c r="FR799" s="159"/>
      <c r="FS799" s="159"/>
      <c r="FT799" s="159"/>
      <c r="FU799" s="159"/>
      <c r="FV799" s="159"/>
      <c r="FW799" s="159"/>
      <c r="FX799" s="159"/>
      <c r="FY799" s="159"/>
      <c r="FZ799" s="159"/>
      <c r="GA799" s="159"/>
      <c r="GB799" s="159"/>
      <c r="GC799" s="159"/>
      <c r="GD799" s="159"/>
      <c r="GE799" s="159"/>
      <c r="GF799" s="159"/>
      <c r="GG799" s="159"/>
      <c r="GH799" s="159"/>
    </row>
    <row r="800" customFormat="false" ht="12.75" hidden="false" customHeight="false" outlineLevel="0" collapsed="false">
      <c r="A800" s="168"/>
      <c r="B800" s="149"/>
      <c r="C800" s="149"/>
      <c r="D800" s="149"/>
      <c r="E800" s="149"/>
      <c r="F800" s="149"/>
      <c r="G800" s="149"/>
      <c r="H800" s="148"/>
      <c r="I800" s="170"/>
      <c r="R800" s="148"/>
      <c r="S800" s="158"/>
      <c r="T800" s="159"/>
      <c r="U800" s="159"/>
      <c r="V800" s="159"/>
      <c r="W800" s="159"/>
      <c r="X800" s="159"/>
      <c r="Y800" s="159"/>
      <c r="Z800" s="159"/>
      <c r="AA800" s="159"/>
      <c r="AB800" s="159"/>
      <c r="AC800" s="159"/>
      <c r="AD800" s="159"/>
      <c r="AE800" s="159"/>
      <c r="AF800" s="159"/>
      <c r="AG800" s="159"/>
      <c r="AH800" s="159"/>
      <c r="AI800" s="159"/>
      <c r="AJ800" s="159"/>
      <c r="AK800" s="159"/>
      <c r="AL800" s="159"/>
      <c r="AM800" s="159"/>
      <c r="AN800" s="159"/>
      <c r="AO800" s="159"/>
      <c r="AP800" s="159"/>
      <c r="AQ800" s="159"/>
      <c r="AR800" s="159"/>
      <c r="AS800" s="159"/>
      <c r="AT800" s="159"/>
      <c r="AU800" s="159"/>
      <c r="AV800" s="159"/>
      <c r="AW800" s="159"/>
      <c r="AX800" s="159"/>
      <c r="AY800" s="159"/>
      <c r="AZ800" s="159"/>
      <c r="BA800" s="159"/>
      <c r="BB800" s="159"/>
      <c r="BC800" s="159"/>
      <c r="BD800" s="159"/>
      <c r="BE800" s="159"/>
      <c r="BF800" s="159"/>
      <c r="BG800" s="159"/>
      <c r="BH800" s="159"/>
      <c r="BI800" s="159"/>
      <c r="BJ800" s="159"/>
      <c r="BK800" s="159"/>
      <c r="BL800" s="159"/>
      <c r="BM800" s="159"/>
      <c r="BN800" s="159"/>
      <c r="BO800" s="159"/>
      <c r="BP800" s="159"/>
      <c r="BQ800" s="159"/>
      <c r="BR800" s="159"/>
      <c r="BS800" s="159"/>
      <c r="BT800" s="159"/>
      <c r="BU800" s="159"/>
      <c r="BV800" s="159"/>
      <c r="BW800" s="159"/>
      <c r="BX800" s="159"/>
      <c r="BY800" s="159"/>
      <c r="BZ800" s="159"/>
      <c r="CA800" s="159"/>
      <c r="CB800" s="159"/>
      <c r="CC800" s="159"/>
      <c r="CD800" s="159"/>
      <c r="CE800" s="159"/>
      <c r="CF800" s="159"/>
      <c r="CG800" s="159"/>
      <c r="CH800" s="159"/>
      <c r="CI800" s="159"/>
      <c r="CJ800" s="159"/>
      <c r="CK800" s="159"/>
      <c r="CL800" s="159"/>
      <c r="CM800" s="159"/>
      <c r="CN800" s="159"/>
      <c r="CO800" s="159"/>
      <c r="CP800" s="159"/>
      <c r="CQ800" s="159"/>
      <c r="CR800" s="159"/>
      <c r="CS800" s="159"/>
      <c r="CT800" s="159"/>
      <c r="CU800" s="159"/>
      <c r="CV800" s="159"/>
      <c r="CW800" s="159"/>
      <c r="CX800" s="159"/>
      <c r="CY800" s="159"/>
      <c r="CZ800" s="159"/>
      <c r="DA800" s="159"/>
      <c r="DB800" s="159"/>
      <c r="DC800" s="159"/>
      <c r="DD800" s="159"/>
      <c r="DE800" s="159"/>
      <c r="DF800" s="159"/>
      <c r="DG800" s="159"/>
      <c r="DH800" s="159"/>
      <c r="DI800" s="159"/>
      <c r="DJ800" s="159"/>
      <c r="DK800" s="159"/>
      <c r="DL800" s="159"/>
      <c r="DM800" s="159"/>
      <c r="DN800" s="159"/>
      <c r="DO800" s="159"/>
      <c r="DP800" s="159"/>
      <c r="DQ800" s="159"/>
      <c r="DR800" s="159"/>
      <c r="DS800" s="159"/>
      <c r="DT800" s="159"/>
      <c r="DU800" s="159"/>
      <c r="DV800" s="159"/>
      <c r="DW800" s="159"/>
      <c r="DX800" s="159"/>
      <c r="DY800" s="159"/>
      <c r="DZ800" s="159"/>
      <c r="EA800" s="159"/>
      <c r="EB800" s="159"/>
      <c r="EC800" s="159"/>
      <c r="ED800" s="159"/>
      <c r="EE800" s="159"/>
      <c r="EF800" s="159"/>
      <c r="EG800" s="159"/>
      <c r="EH800" s="159"/>
      <c r="EI800" s="159"/>
      <c r="EJ800" s="159"/>
      <c r="EK800" s="159"/>
      <c r="EL800" s="159"/>
      <c r="EM800" s="159"/>
      <c r="EN800" s="159"/>
      <c r="EO800" s="159"/>
      <c r="EP800" s="159"/>
      <c r="EQ800" s="159"/>
      <c r="ER800" s="159"/>
      <c r="ES800" s="159"/>
      <c r="ET800" s="159"/>
      <c r="EU800" s="159"/>
      <c r="EV800" s="159"/>
      <c r="EW800" s="159"/>
      <c r="EX800" s="159"/>
      <c r="EY800" s="159"/>
      <c r="EZ800" s="159"/>
      <c r="FA800" s="159"/>
      <c r="FB800" s="159"/>
      <c r="FC800" s="159"/>
      <c r="FD800" s="159"/>
      <c r="FE800" s="159"/>
      <c r="FF800" s="159"/>
      <c r="FG800" s="159"/>
      <c r="FH800" s="159"/>
      <c r="FI800" s="159"/>
      <c r="FJ800" s="159"/>
      <c r="FK800" s="159"/>
      <c r="FL800" s="159"/>
      <c r="FM800" s="159"/>
      <c r="FN800" s="159"/>
      <c r="FO800" s="159"/>
      <c r="FP800" s="159"/>
      <c r="FQ800" s="159"/>
      <c r="FR800" s="159"/>
      <c r="FS800" s="159"/>
      <c r="FT800" s="159"/>
      <c r="FU800" s="159"/>
      <c r="FV800" s="159"/>
      <c r="FW800" s="159"/>
      <c r="FX800" s="159"/>
      <c r="FY800" s="159"/>
      <c r="FZ800" s="159"/>
      <c r="GA800" s="159"/>
      <c r="GB800" s="159"/>
      <c r="GC800" s="159"/>
      <c r="GD800" s="159"/>
      <c r="GE800" s="159"/>
      <c r="GF800" s="159"/>
      <c r="GG800" s="159"/>
      <c r="GH800" s="159"/>
    </row>
    <row r="801" customFormat="false" ht="12.75" hidden="false" customHeight="false" outlineLevel="0" collapsed="false">
      <c r="A801" s="168"/>
      <c r="B801" s="149"/>
      <c r="C801" s="149"/>
      <c r="D801" s="149"/>
      <c r="E801" s="149"/>
      <c r="F801" s="149"/>
      <c r="G801" s="149"/>
      <c r="H801" s="148"/>
      <c r="I801" s="170"/>
      <c r="R801" s="148"/>
      <c r="S801" s="158"/>
      <c r="T801" s="159"/>
      <c r="U801" s="159"/>
      <c r="V801" s="159"/>
      <c r="W801" s="159"/>
      <c r="X801" s="159"/>
      <c r="Y801" s="159"/>
      <c r="Z801" s="159"/>
      <c r="AA801" s="159"/>
      <c r="AB801" s="159"/>
      <c r="AC801" s="159"/>
      <c r="AD801" s="159"/>
      <c r="AE801" s="159"/>
      <c r="AF801" s="159"/>
      <c r="AG801" s="159"/>
      <c r="AH801" s="159"/>
      <c r="AI801" s="159"/>
      <c r="AJ801" s="159"/>
      <c r="AK801" s="159"/>
      <c r="AL801" s="159"/>
      <c r="AM801" s="159"/>
      <c r="AN801" s="159"/>
      <c r="AO801" s="159"/>
      <c r="AP801" s="159"/>
      <c r="AQ801" s="159"/>
      <c r="AR801" s="159"/>
      <c r="AS801" s="159"/>
      <c r="AT801" s="159"/>
      <c r="AU801" s="159"/>
      <c r="AV801" s="159"/>
      <c r="AW801" s="159"/>
      <c r="AX801" s="159"/>
      <c r="AY801" s="159"/>
      <c r="AZ801" s="159"/>
      <c r="BA801" s="159"/>
      <c r="BB801" s="159"/>
      <c r="BC801" s="159"/>
      <c r="BD801" s="159"/>
      <c r="BE801" s="159"/>
      <c r="BF801" s="159"/>
      <c r="BG801" s="159"/>
      <c r="BH801" s="159"/>
      <c r="BI801" s="159"/>
      <c r="BJ801" s="159"/>
      <c r="BK801" s="159"/>
      <c r="BL801" s="159"/>
      <c r="BM801" s="159"/>
      <c r="BN801" s="159"/>
      <c r="BO801" s="159"/>
      <c r="BP801" s="159"/>
      <c r="BQ801" s="159"/>
      <c r="BR801" s="159"/>
      <c r="BS801" s="159"/>
      <c r="BT801" s="159"/>
      <c r="BU801" s="159"/>
      <c r="BV801" s="159"/>
      <c r="BW801" s="159"/>
      <c r="BX801" s="159"/>
      <c r="BY801" s="159"/>
      <c r="BZ801" s="159"/>
      <c r="CA801" s="159"/>
      <c r="CB801" s="159"/>
      <c r="CC801" s="159"/>
      <c r="CD801" s="159"/>
      <c r="CE801" s="159"/>
      <c r="CF801" s="159"/>
      <c r="CG801" s="159"/>
      <c r="CH801" s="159"/>
      <c r="CI801" s="159"/>
      <c r="CJ801" s="159"/>
      <c r="CK801" s="159"/>
      <c r="CL801" s="159"/>
      <c r="CM801" s="159"/>
      <c r="CN801" s="159"/>
      <c r="CO801" s="159"/>
      <c r="CP801" s="159"/>
      <c r="CQ801" s="159"/>
      <c r="CR801" s="159"/>
      <c r="CS801" s="159"/>
      <c r="CT801" s="159"/>
      <c r="CU801" s="159"/>
      <c r="CV801" s="159"/>
      <c r="CW801" s="159"/>
      <c r="CX801" s="159"/>
      <c r="CY801" s="159"/>
      <c r="CZ801" s="159"/>
      <c r="DA801" s="159"/>
      <c r="DB801" s="159"/>
      <c r="DC801" s="159"/>
      <c r="DD801" s="159"/>
      <c r="DE801" s="159"/>
      <c r="DF801" s="159"/>
      <c r="DG801" s="159"/>
      <c r="DH801" s="159"/>
      <c r="DI801" s="159"/>
      <c r="DJ801" s="159"/>
      <c r="DK801" s="159"/>
      <c r="DL801" s="159"/>
      <c r="DM801" s="159"/>
      <c r="DN801" s="159"/>
      <c r="DO801" s="159"/>
      <c r="DP801" s="159"/>
      <c r="DQ801" s="159"/>
      <c r="DR801" s="159"/>
      <c r="DS801" s="159"/>
      <c r="DT801" s="159"/>
      <c r="DU801" s="159"/>
      <c r="DV801" s="159"/>
      <c r="DW801" s="159"/>
      <c r="DX801" s="159"/>
      <c r="DY801" s="159"/>
      <c r="DZ801" s="159"/>
      <c r="EA801" s="159"/>
      <c r="EB801" s="159"/>
      <c r="EC801" s="159"/>
      <c r="ED801" s="159"/>
      <c r="EE801" s="159"/>
      <c r="EF801" s="159"/>
      <c r="EG801" s="159"/>
      <c r="EH801" s="159"/>
      <c r="EI801" s="159"/>
      <c r="EJ801" s="159"/>
      <c r="EK801" s="159"/>
      <c r="EL801" s="159"/>
      <c r="EM801" s="159"/>
      <c r="EN801" s="159"/>
      <c r="EO801" s="159"/>
      <c r="EP801" s="159"/>
      <c r="EQ801" s="159"/>
      <c r="ER801" s="159"/>
      <c r="ES801" s="159"/>
      <c r="ET801" s="159"/>
      <c r="EU801" s="159"/>
      <c r="EV801" s="159"/>
      <c r="EW801" s="159"/>
      <c r="EX801" s="159"/>
      <c r="EY801" s="159"/>
      <c r="EZ801" s="159"/>
      <c r="FA801" s="159"/>
      <c r="FB801" s="159"/>
      <c r="FC801" s="159"/>
      <c r="FD801" s="159"/>
      <c r="FE801" s="159"/>
      <c r="FF801" s="159"/>
      <c r="FG801" s="159"/>
      <c r="FH801" s="159"/>
      <c r="FI801" s="159"/>
      <c r="FJ801" s="159"/>
      <c r="FK801" s="159"/>
      <c r="FL801" s="159"/>
      <c r="FM801" s="159"/>
      <c r="FN801" s="159"/>
      <c r="FO801" s="159"/>
      <c r="FP801" s="159"/>
      <c r="FQ801" s="159"/>
      <c r="FR801" s="159"/>
      <c r="FS801" s="159"/>
      <c r="FT801" s="159"/>
      <c r="FU801" s="159"/>
      <c r="FV801" s="159"/>
      <c r="FW801" s="159"/>
      <c r="FX801" s="159"/>
      <c r="FY801" s="159"/>
      <c r="FZ801" s="159"/>
      <c r="GA801" s="159"/>
      <c r="GB801" s="159"/>
      <c r="GC801" s="159"/>
      <c r="GD801" s="159"/>
      <c r="GE801" s="159"/>
      <c r="GF801" s="159"/>
      <c r="GG801" s="159"/>
      <c r="GH801" s="159"/>
    </row>
    <row r="802" customFormat="false" ht="12.75" hidden="false" customHeight="false" outlineLevel="0" collapsed="false">
      <c r="A802" s="168"/>
      <c r="B802" s="149"/>
      <c r="C802" s="149"/>
      <c r="D802" s="149"/>
      <c r="E802" s="149"/>
      <c r="F802" s="149"/>
      <c r="G802" s="149"/>
      <c r="H802" s="148"/>
      <c r="I802" s="170"/>
      <c r="R802" s="148"/>
      <c r="S802" s="158"/>
      <c r="T802" s="159"/>
      <c r="U802" s="159"/>
      <c r="V802" s="159"/>
      <c r="W802" s="159"/>
      <c r="X802" s="159"/>
      <c r="Y802" s="159"/>
      <c r="Z802" s="159"/>
      <c r="AA802" s="159"/>
      <c r="AB802" s="159"/>
      <c r="AC802" s="159"/>
      <c r="AD802" s="159"/>
      <c r="AE802" s="159"/>
      <c r="AF802" s="159"/>
      <c r="AG802" s="159"/>
      <c r="AH802" s="159"/>
      <c r="AI802" s="159"/>
      <c r="AJ802" s="159"/>
      <c r="AK802" s="159"/>
      <c r="AL802" s="159"/>
      <c r="AM802" s="159"/>
      <c r="AN802" s="159"/>
      <c r="AO802" s="159"/>
      <c r="AP802" s="159"/>
      <c r="AQ802" s="159"/>
      <c r="AR802" s="159"/>
      <c r="AS802" s="159"/>
      <c r="AT802" s="159"/>
      <c r="AU802" s="159"/>
      <c r="AV802" s="159"/>
      <c r="AW802" s="159"/>
      <c r="AX802" s="159"/>
      <c r="AY802" s="159"/>
      <c r="AZ802" s="159"/>
      <c r="BA802" s="159"/>
      <c r="BB802" s="159"/>
      <c r="BC802" s="159"/>
      <c r="BD802" s="159"/>
      <c r="BE802" s="159"/>
      <c r="BF802" s="159"/>
      <c r="BG802" s="159"/>
      <c r="BH802" s="159"/>
      <c r="BI802" s="159"/>
      <c r="BJ802" s="159"/>
      <c r="BK802" s="159"/>
      <c r="BL802" s="159"/>
      <c r="BM802" s="159"/>
      <c r="BN802" s="159"/>
      <c r="BO802" s="159"/>
      <c r="BP802" s="159"/>
      <c r="BQ802" s="159"/>
      <c r="BR802" s="159"/>
      <c r="BS802" s="159"/>
      <c r="BT802" s="159"/>
      <c r="BU802" s="159"/>
      <c r="BV802" s="159"/>
      <c r="BW802" s="159"/>
      <c r="BX802" s="159"/>
      <c r="BY802" s="159"/>
      <c r="BZ802" s="159"/>
      <c r="CA802" s="159"/>
      <c r="CB802" s="159"/>
      <c r="CC802" s="159"/>
      <c r="CD802" s="159"/>
      <c r="CE802" s="159"/>
      <c r="CF802" s="159"/>
      <c r="CG802" s="159"/>
      <c r="CH802" s="159"/>
      <c r="CI802" s="159"/>
      <c r="CJ802" s="159"/>
      <c r="CK802" s="159"/>
      <c r="CL802" s="159"/>
      <c r="CM802" s="159"/>
      <c r="CN802" s="159"/>
      <c r="CO802" s="159"/>
      <c r="CP802" s="159"/>
      <c r="CQ802" s="159"/>
      <c r="CR802" s="159"/>
      <c r="CS802" s="159"/>
      <c r="CT802" s="159"/>
      <c r="CU802" s="159"/>
      <c r="CV802" s="159"/>
      <c r="CW802" s="159"/>
      <c r="CX802" s="159"/>
      <c r="CY802" s="159"/>
      <c r="CZ802" s="159"/>
      <c r="DA802" s="159"/>
      <c r="DB802" s="159"/>
      <c r="DC802" s="159"/>
      <c r="DD802" s="159"/>
      <c r="DE802" s="159"/>
      <c r="DF802" s="159"/>
      <c r="DG802" s="159"/>
      <c r="DH802" s="159"/>
      <c r="DI802" s="159"/>
      <c r="DJ802" s="159"/>
      <c r="DK802" s="159"/>
      <c r="DL802" s="159"/>
      <c r="DM802" s="159"/>
      <c r="DN802" s="159"/>
      <c r="DO802" s="159"/>
      <c r="DP802" s="159"/>
      <c r="DQ802" s="159"/>
      <c r="DR802" s="159"/>
      <c r="DS802" s="159"/>
      <c r="DT802" s="159"/>
      <c r="DU802" s="159"/>
      <c r="DV802" s="159"/>
      <c r="DW802" s="159"/>
      <c r="DX802" s="159"/>
      <c r="DY802" s="159"/>
      <c r="DZ802" s="159"/>
      <c r="EA802" s="159"/>
      <c r="EB802" s="159"/>
      <c r="EC802" s="159"/>
      <c r="ED802" s="159"/>
      <c r="EE802" s="159"/>
      <c r="EF802" s="159"/>
      <c r="EG802" s="159"/>
      <c r="EH802" s="159"/>
      <c r="EI802" s="159"/>
      <c r="EJ802" s="159"/>
      <c r="EK802" s="159"/>
      <c r="EL802" s="159"/>
      <c r="EM802" s="159"/>
      <c r="EN802" s="159"/>
      <c r="EO802" s="159"/>
      <c r="EP802" s="159"/>
      <c r="EQ802" s="159"/>
      <c r="ER802" s="159"/>
      <c r="ES802" s="159"/>
      <c r="ET802" s="159"/>
      <c r="EU802" s="159"/>
      <c r="EV802" s="159"/>
      <c r="EW802" s="159"/>
      <c r="EX802" s="159"/>
      <c r="EY802" s="159"/>
      <c r="EZ802" s="159"/>
      <c r="FA802" s="159"/>
      <c r="FB802" s="159"/>
      <c r="FC802" s="159"/>
      <c r="FD802" s="159"/>
      <c r="FE802" s="159"/>
      <c r="FF802" s="159"/>
      <c r="FG802" s="159"/>
      <c r="FH802" s="159"/>
      <c r="FI802" s="159"/>
      <c r="FJ802" s="159"/>
      <c r="FK802" s="159"/>
      <c r="FL802" s="159"/>
      <c r="FM802" s="159"/>
      <c r="FN802" s="159"/>
      <c r="FO802" s="159"/>
      <c r="FP802" s="159"/>
      <c r="FQ802" s="159"/>
      <c r="FR802" s="159"/>
      <c r="FS802" s="159"/>
      <c r="FT802" s="159"/>
      <c r="FU802" s="159"/>
      <c r="FV802" s="159"/>
      <c r="FW802" s="159"/>
      <c r="FX802" s="159"/>
      <c r="FY802" s="159"/>
      <c r="FZ802" s="159"/>
      <c r="GA802" s="159"/>
      <c r="GB802" s="159"/>
      <c r="GC802" s="159"/>
      <c r="GD802" s="159"/>
      <c r="GE802" s="159"/>
      <c r="GF802" s="159"/>
      <c r="GG802" s="159"/>
      <c r="GH802" s="159"/>
    </row>
    <row r="803" customFormat="false" ht="12.75" hidden="false" customHeight="false" outlineLevel="0" collapsed="false">
      <c r="A803" s="168"/>
      <c r="B803" s="149"/>
      <c r="C803" s="149"/>
      <c r="D803" s="149"/>
      <c r="E803" s="149"/>
      <c r="F803" s="149"/>
      <c r="G803" s="149"/>
      <c r="H803" s="148"/>
      <c r="I803" s="170"/>
      <c r="R803" s="148"/>
      <c r="S803" s="158"/>
      <c r="T803" s="159"/>
      <c r="U803" s="159"/>
      <c r="V803" s="159"/>
      <c r="W803" s="159"/>
      <c r="X803" s="159"/>
      <c r="Y803" s="159"/>
      <c r="Z803" s="159"/>
      <c r="AA803" s="159"/>
      <c r="AB803" s="159"/>
      <c r="AC803" s="159"/>
      <c r="AD803" s="159"/>
      <c r="AE803" s="159"/>
      <c r="AF803" s="159"/>
      <c r="AG803" s="159"/>
      <c r="AH803" s="159"/>
      <c r="AI803" s="159"/>
      <c r="AJ803" s="159"/>
      <c r="AK803" s="159"/>
      <c r="AL803" s="159"/>
      <c r="AM803" s="159"/>
      <c r="AN803" s="159"/>
      <c r="AO803" s="159"/>
      <c r="AP803" s="159"/>
      <c r="AQ803" s="159"/>
      <c r="AR803" s="159"/>
      <c r="AS803" s="159"/>
      <c r="AT803" s="159"/>
      <c r="AU803" s="159"/>
      <c r="AV803" s="159"/>
      <c r="AW803" s="159"/>
      <c r="AX803" s="159"/>
      <c r="AY803" s="159"/>
      <c r="AZ803" s="159"/>
      <c r="BA803" s="159"/>
      <c r="BB803" s="159"/>
      <c r="BC803" s="159"/>
      <c r="BD803" s="159"/>
      <c r="BE803" s="159"/>
      <c r="BF803" s="159"/>
      <c r="BG803" s="159"/>
      <c r="BH803" s="159"/>
      <c r="BI803" s="159"/>
      <c r="BJ803" s="159"/>
      <c r="BK803" s="159"/>
      <c r="BL803" s="159"/>
      <c r="BM803" s="159"/>
      <c r="BN803" s="159"/>
      <c r="BO803" s="159"/>
      <c r="BP803" s="159"/>
      <c r="BQ803" s="159"/>
      <c r="BR803" s="159"/>
      <c r="BS803" s="159"/>
      <c r="BT803" s="159"/>
      <c r="BU803" s="159"/>
      <c r="BV803" s="159"/>
      <c r="BW803" s="159"/>
      <c r="BX803" s="159"/>
      <c r="BY803" s="159"/>
      <c r="BZ803" s="159"/>
      <c r="CA803" s="159"/>
      <c r="CB803" s="159"/>
      <c r="CC803" s="159"/>
      <c r="CD803" s="159"/>
      <c r="CE803" s="159"/>
      <c r="CF803" s="159"/>
      <c r="CG803" s="159"/>
      <c r="CH803" s="159"/>
      <c r="CI803" s="159"/>
      <c r="CJ803" s="159"/>
      <c r="CK803" s="159"/>
      <c r="CL803" s="159"/>
      <c r="CM803" s="159"/>
      <c r="CN803" s="159"/>
      <c r="CO803" s="159"/>
      <c r="CP803" s="159"/>
      <c r="CQ803" s="159"/>
      <c r="CR803" s="159"/>
      <c r="CS803" s="159"/>
      <c r="CT803" s="159"/>
      <c r="CU803" s="159"/>
      <c r="CV803" s="159"/>
      <c r="CW803" s="159"/>
      <c r="CX803" s="159"/>
      <c r="CY803" s="159"/>
      <c r="CZ803" s="159"/>
      <c r="DA803" s="159"/>
      <c r="DB803" s="159"/>
      <c r="DC803" s="159"/>
      <c r="DD803" s="159"/>
      <c r="DE803" s="159"/>
      <c r="DF803" s="159"/>
      <c r="DG803" s="159"/>
      <c r="DH803" s="159"/>
      <c r="DI803" s="159"/>
      <c r="DJ803" s="159"/>
      <c r="DK803" s="159"/>
      <c r="DL803" s="159"/>
      <c r="DM803" s="159"/>
      <c r="DN803" s="159"/>
      <c r="DO803" s="159"/>
      <c r="DP803" s="159"/>
      <c r="DQ803" s="159"/>
      <c r="DR803" s="159"/>
      <c r="DS803" s="159"/>
      <c r="DT803" s="159"/>
      <c r="DU803" s="159"/>
      <c r="DV803" s="159"/>
      <c r="DW803" s="159"/>
      <c r="DX803" s="159"/>
      <c r="DY803" s="159"/>
      <c r="DZ803" s="159"/>
      <c r="EA803" s="159"/>
      <c r="EB803" s="159"/>
      <c r="EC803" s="159"/>
      <c r="ED803" s="159"/>
      <c r="EE803" s="159"/>
      <c r="EF803" s="159"/>
      <c r="EG803" s="159"/>
      <c r="EH803" s="159"/>
      <c r="EI803" s="159"/>
      <c r="EJ803" s="159"/>
      <c r="EK803" s="159"/>
      <c r="EL803" s="159"/>
      <c r="EM803" s="159"/>
      <c r="EN803" s="159"/>
      <c r="EO803" s="159"/>
      <c r="EP803" s="159"/>
      <c r="EQ803" s="159"/>
      <c r="ER803" s="159"/>
      <c r="ES803" s="159"/>
      <c r="ET803" s="159"/>
      <c r="EU803" s="159"/>
      <c r="EV803" s="159"/>
      <c r="EW803" s="159"/>
      <c r="EX803" s="159"/>
      <c r="EY803" s="159"/>
      <c r="EZ803" s="159"/>
      <c r="FA803" s="159"/>
      <c r="FB803" s="159"/>
      <c r="FC803" s="159"/>
      <c r="FD803" s="159"/>
      <c r="FE803" s="159"/>
      <c r="FF803" s="159"/>
      <c r="FG803" s="159"/>
      <c r="FH803" s="159"/>
      <c r="FI803" s="159"/>
      <c r="FJ803" s="159"/>
      <c r="FK803" s="159"/>
      <c r="FL803" s="159"/>
      <c r="FM803" s="159"/>
      <c r="FN803" s="159"/>
      <c r="FO803" s="159"/>
      <c r="FP803" s="159"/>
      <c r="FQ803" s="159"/>
      <c r="FR803" s="159"/>
      <c r="FS803" s="159"/>
      <c r="FT803" s="159"/>
      <c r="FU803" s="159"/>
      <c r="FV803" s="159"/>
      <c r="FW803" s="159"/>
      <c r="FX803" s="159"/>
      <c r="FY803" s="159"/>
      <c r="FZ803" s="159"/>
      <c r="GA803" s="159"/>
      <c r="GB803" s="159"/>
      <c r="GC803" s="159"/>
      <c r="GD803" s="159"/>
      <c r="GE803" s="159"/>
      <c r="GF803" s="159"/>
      <c r="GG803" s="159"/>
      <c r="GH803" s="159"/>
    </row>
    <row r="804" customFormat="false" ht="12.75" hidden="false" customHeight="false" outlineLevel="0" collapsed="false">
      <c r="A804" s="168"/>
      <c r="B804" s="149"/>
      <c r="C804" s="149"/>
      <c r="D804" s="149"/>
      <c r="E804" s="149"/>
      <c r="F804" s="149"/>
      <c r="G804" s="149"/>
      <c r="H804" s="148"/>
      <c r="I804" s="170"/>
      <c r="R804" s="148"/>
      <c r="S804" s="158"/>
      <c r="T804" s="159"/>
      <c r="U804" s="159"/>
      <c r="V804" s="159"/>
      <c r="W804" s="159"/>
      <c r="X804" s="159"/>
      <c r="Y804" s="159"/>
      <c r="Z804" s="159"/>
      <c r="AA804" s="159"/>
      <c r="AB804" s="159"/>
      <c r="AC804" s="159"/>
      <c r="AD804" s="159"/>
      <c r="AE804" s="159"/>
      <c r="AF804" s="159"/>
      <c r="AG804" s="159"/>
      <c r="AH804" s="159"/>
      <c r="AI804" s="159"/>
      <c r="AJ804" s="159"/>
      <c r="AK804" s="159"/>
      <c r="AL804" s="159"/>
      <c r="AM804" s="159"/>
      <c r="AN804" s="159"/>
      <c r="AO804" s="159"/>
      <c r="AP804" s="159"/>
      <c r="AQ804" s="159"/>
      <c r="AR804" s="159"/>
      <c r="AS804" s="159"/>
      <c r="AT804" s="159"/>
      <c r="AU804" s="159"/>
      <c r="AV804" s="159"/>
      <c r="AW804" s="159"/>
      <c r="AX804" s="159"/>
      <c r="AY804" s="159"/>
      <c r="AZ804" s="159"/>
      <c r="BA804" s="159"/>
      <c r="BB804" s="159"/>
      <c r="BC804" s="159"/>
      <c r="BD804" s="159"/>
      <c r="BE804" s="159"/>
      <c r="BF804" s="159"/>
      <c r="BG804" s="159"/>
      <c r="BH804" s="159"/>
      <c r="BI804" s="159"/>
      <c r="BJ804" s="159"/>
      <c r="BK804" s="159"/>
      <c r="BL804" s="159"/>
      <c r="BM804" s="159"/>
      <c r="BN804" s="159"/>
      <c r="BO804" s="159"/>
      <c r="BP804" s="159"/>
      <c r="BQ804" s="159"/>
      <c r="BR804" s="159"/>
      <c r="BS804" s="159"/>
      <c r="BT804" s="159"/>
      <c r="BU804" s="159"/>
      <c r="BV804" s="159"/>
      <c r="BW804" s="159"/>
      <c r="BX804" s="159"/>
      <c r="BY804" s="159"/>
      <c r="BZ804" s="159"/>
      <c r="CA804" s="159"/>
      <c r="CB804" s="159"/>
      <c r="CC804" s="159"/>
      <c r="CD804" s="159"/>
      <c r="CE804" s="159"/>
      <c r="CF804" s="159"/>
      <c r="CG804" s="159"/>
      <c r="CH804" s="159"/>
      <c r="CI804" s="159"/>
      <c r="CJ804" s="159"/>
      <c r="CK804" s="159"/>
      <c r="CL804" s="159"/>
      <c r="CM804" s="159"/>
      <c r="CN804" s="159"/>
      <c r="CO804" s="159"/>
      <c r="CP804" s="159"/>
      <c r="CQ804" s="159"/>
      <c r="CR804" s="159"/>
      <c r="CS804" s="159"/>
      <c r="CT804" s="159"/>
      <c r="CU804" s="159"/>
      <c r="CV804" s="159"/>
      <c r="CW804" s="159"/>
      <c r="CX804" s="159"/>
      <c r="CY804" s="159"/>
      <c r="CZ804" s="159"/>
      <c r="DA804" s="159"/>
      <c r="DB804" s="159"/>
      <c r="DC804" s="159"/>
      <c r="DD804" s="159"/>
      <c r="DE804" s="159"/>
      <c r="DF804" s="159"/>
      <c r="DG804" s="159"/>
      <c r="DH804" s="159"/>
      <c r="DI804" s="159"/>
      <c r="DJ804" s="159"/>
      <c r="DK804" s="159"/>
      <c r="DL804" s="159"/>
      <c r="DM804" s="159"/>
      <c r="DN804" s="159"/>
      <c r="DO804" s="159"/>
      <c r="DP804" s="159"/>
      <c r="DQ804" s="159"/>
      <c r="DR804" s="159"/>
      <c r="DS804" s="159"/>
      <c r="DT804" s="159"/>
      <c r="DU804" s="159"/>
      <c r="DV804" s="159"/>
      <c r="DW804" s="159"/>
      <c r="DX804" s="159"/>
      <c r="DY804" s="159"/>
      <c r="DZ804" s="159"/>
      <c r="EA804" s="159"/>
      <c r="EB804" s="159"/>
      <c r="EC804" s="159"/>
      <c r="ED804" s="159"/>
      <c r="EE804" s="159"/>
      <c r="EF804" s="159"/>
      <c r="EG804" s="159"/>
      <c r="EH804" s="159"/>
      <c r="EI804" s="159"/>
      <c r="EJ804" s="159"/>
      <c r="EK804" s="159"/>
      <c r="EL804" s="159"/>
      <c r="EM804" s="159"/>
      <c r="EN804" s="159"/>
      <c r="EO804" s="159"/>
      <c r="EP804" s="159"/>
      <c r="EQ804" s="159"/>
      <c r="ER804" s="159"/>
      <c r="ES804" s="159"/>
      <c r="ET804" s="159"/>
      <c r="EU804" s="159"/>
      <c r="EV804" s="159"/>
      <c r="EW804" s="159"/>
      <c r="EX804" s="159"/>
      <c r="EY804" s="159"/>
      <c r="EZ804" s="159"/>
      <c r="FA804" s="159"/>
      <c r="FB804" s="159"/>
      <c r="FC804" s="159"/>
      <c r="FD804" s="159"/>
      <c r="FE804" s="159"/>
      <c r="FF804" s="159"/>
      <c r="FG804" s="159"/>
      <c r="FH804" s="159"/>
      <c r="FI804" s="159"/>
      <c r="FJ804" s="159"/>
      <c r="FK804" s="159"/>
      <c r="FL804" s="159"/>
      <c r="FM804" s="159"/>
      <c r="FN804" s="159"/>
      <c r="FO804" s="159"/>
      <c r="FP804" s="159"/>
      <c r="FQ804" s="159"/>
      <c r="FR804" s="159"/>
      <c r="FS804" s="159"/>
      <c r="FT804" s="159"/>
      <c r="FU804" s="159"/>
      <c r="FV804" s="159"/>
      <c r="FW804" s="159"/>
      <c r="FX804" s="159"/>
      <c r="FY804" s="159"/>
      <c r="FZ804" s="159"/>
      <c r="GA804" s="159"/>
      <c r="GB804" s="159"/>
      <c r="GC804" s="159"/>
      <c r="GD804" s="159"/>
      <c r="GE804" s="159"/>
      <c r="GF804" s="159"/>
      <c r="GG804" s="159"/>
      <c r="GH804" s="159"/>
    </row>
    <row r="805" customFormat="false" ht="12.75" hidden="false" customHeight="false" outlineLevel="0" collapsed="false">
      <c r="A805" s="168"/>
      <c r="B805" s="149"/>
      <c r="C805" s="149"/>
      <c r="D805" s="149"/>
      <c r="E805" s="149"/>
      <c r="F805" s="149"/>
      <c r="G805" s="149"/>
      <c r="H805" s="148"/>
      <c r="I805" s="170"/>
      <c r="R805" s="148"/>
      <c r="S805" s="158"/>
      <c r="T805" s="159"/>
      <c r="U805" s="159"/>
      <c r="V805" s="159"/>
      <c r="W805" s="159"/>
      <c r="X805" s="159"/>
      <c r="Y805" s="159"/>
      <c r="Z805" s="159"/>
      <c r="AA805" s="159"/>
      <c r="AB805" s="159"/>
      <c r="AC805" s="159"/>
      <c r="AD805" s="159"/>
      <c r="AE805" s="159"/>
      <c r="AF805" s="159"/>
      <c r="AG805" s="159"/>
      <c r="AH805" s="159"/>
      <c r="AI805" s="159"/>
      <c r="AJ805" s="159"/>
      <c r="AK805" s="159"/>
      <c r="AL805" s="159"/>
      <c r="AM805" s="159"/>
      <c r="AN805" s="159"/>
      <c r="AO805" s="159"/>
      <c r="AP805" s="159"/>
      <c r="AQ805" s="159"/>
      <c r="AR805" s="159"/>
      <c r="AS805" s="159"/>
      <c r="AT805" s="159"/>
      <c r="AU805" s="159"/>
      <c r="AV805" s="159"/>
      <c r="AW805" s="159"/>
      <c r="AX805" s="159"/>
      <c r="AY805" s="159"/>
      <c r="AZ805" s="159"/>
      <c r="BA805" s="159"/>
      <c r="BB805" s="159"/>
      <c r="BC805" s="159"/>
      <c r="BD805" s="159"/>
      <c r="BE805" s="159"/>
      <c r="BF805" s="159"/>
      <c r="BG805" s="159"/>
      <c r="BH805" s="159"/>
      <c r="BI805" s="159"/>
      <c r="BJ805" s="159"/>
      <c r="BK805" s="159"/>
      <c r="BL805" s="159"/>
      <c r="BM805" s="159"/>
      <c r="BN805" s="159"/>
      <c r="BO805" s="159"/>
      <c r="BP805" s="159"/>
      <c r="BQ805" s="159"/>
      <c r="BR805" s="159"/>
      <c r="BS805" s="159"/>
      <c r="BT805" s="159"/>
      <c r="BU805" s="159"/>
      <c r="BV805" s="159"/>
      <c r="BW805" s="159"/>
      <c r="BX805" s="159"/>
      <c r="BY805" s="159"/>
      <c r="BZ805" s="159"/>
      <c r="CA805" s="159"/>
      <c r="CB805" s="159"/>
      <c r="CC805" s="159"/>
      <c r="CD805" s="159"/>
      <c r="CE805" s="159"/>
      <c r="CF805" s="159"/>
      <c r="CG805" s="159"/>
      <c r="CH805" s="159"/>
      <c r="CI805" s="159"/>
      <c r="CJ805" s="159"/>
      <c r="CK805" s="159"/>
      <c r="CL805" s="159"/>
      <c r="CM805" s="159"/>
      <c r="CN805" s="159"/>
      <c r="CO805" s="159"/>
      <c r="CP805" s="159"/>
      <c r="CQ805" s="159"/>
      <c r="CR805" s="159"/>
      <c r="CS805" s="159"/>
      <c r="CT805" s="159"/>
      <c r="CU805" s="159"/>
      <c r="CV805" s="159"/>
      <c r="CW805" s="159"/>
      <c r="CX805" s="159"/>
      <c r="CY805" s="159"/>
      <c r="CZ805" s="159"/>
      <c r="DA805" s="159"/>
      <c r="DB805" s="159"/>
      <c r="DC805" s="159"/>
      <c r="DD805" s="159"/>
      <c r="DE805" s="159"/>
      <c r="DF805" s="159"/>
      <c r="DG805" s="159"/>
      <c r="DH805" s="159"/>
      <c r="DI805" s="159"/>
      <c r="DJ805" s="159"/>
      <c r="DK805" s="159"/>
      <c r="DL805" s="159"/>
      <c r="DM805" s="159"/>
      <c r="DN805" s="159"/>
      <c r="DO805" s="159"/>
      <c r="DP805" s="159"/>
      <c r="DQ805" s="159"/>
      <c r="DR805" s="159"/>
      <c r="DS805" s="159"/>
      <c r="DT805" s="159"/>
      <c r="DU805" s="159"/>
      <c r="DV805" s="159"/>
      <c r="DW805" s="159"/>
      <c r="DX805" s="159"/>
      <c r="DY805" s="159"/>
      <c r="DZ805" s="159"/>
      <c r="EA805" s="159"/>
      <c r="EB805" s="159"/>
      <c r="EC805" s="159"/>
      <c r="ED805" s="159"/>
      <c r="EE805" s="159"/>
      <c r="EF805" s="159"/>
      <c r="EG805" s="159"/>
      <c r="EH805" s="159"/>
      <c r="EI805" s="159"/>
      <c r="EJ805" s="159"/>
      <c r="EK805" s="159"/>
      <c r="EL805" s="159"/>
      <c r="EM805" s="159"/>
      <c r="EN805" s="159"/>
      <c r="EO805" s="159"/>
      <c r="EP805" s="159"/>
      <c r="EQ805" s="159"/>
      <c r="ER805" s="159"/>
      <c r="ES805" s="159"/>
      <c r="ET805" s="159"/>
      <c r="EU805" s="159"/>
      <c r="EV805" s="159"/>
      <c r="EW805" s="159"/>
      <c r="EX805" s="159"/>
      <c r="EY805" s="159"/>
      <c r="EZ805" s="159"/>
      <c r="FA805" s="159"/>
      <c r="FB805" s="159"/>
      <c r="FC805" s="159"/>
      <c r="FD805" s="159"/>
      <c r="FE805" s="159"/>
      <c r="FF805" s="159"/>
      <c r="FG805" s="159"/>
      <c r="FH805" s="159"/>
      <c r="FI805" s="159"/>
      <c r="FJ805" s="159"/>
      <c r="FK805" s="159"/>
      <c r="FL805" s="159"/>
      <c r="FM805" s="159"/>
      <c r="FN805" s="159"/>
      <c r="FO805" s="159"/>
      <c r="FP805" s="159"/>
      <c r="FQ805" s="159"/>
      <c r="FR805" s="159"/>
      <c r="FS805" s="159"/>
      <c r="FT805" s="159"/>
      <c r="FU805" s="159"/>
      <c r="FV805" s="159"/>
      <c r="FW805" s="159"/>
      <c r="FX805" s="159"/>
      <c r="FY805" s="159"/>
      <c r="FZ805" s="159"/>
      <c r="GA805" s="159"/>
      <c r="GB805" s="159"/>
      <c r="GC805" s="159"/>
      <c r="GD805" s="159"/>
      <c r="GE805" s="159"/>
      <c r="GF805" s="159"/>
      <c r="GG805" s="159"/>
      <c r="GH805" s="159"/>
    </row>
    <row r="806" customFormat="false" ht="12.75" hidden="false" customHeight="false" outlineLevel="0" collapsed="false">
      <c r="A806" s="168"/>
      <c r="B806" s="149"/>
      <c r="C806" s="149"/>
      <c r="D806" s="149"/>
      <c r="E806" s="149"/>
      <c r="F806" s="149"/>
      <c r="G806" s="149"/>
      <c r="H806" s="148"/>
      <c r="I806" s="170"/>
      <c r="R806" s="148"/>
      <c r="S806" s="158"/>
      <c r="T806" s="159"/>
      <c r="U806" s="159"/>
      <c r="V806" s="159"/>
      <c r="W806" s="159"/>
      <c r="X806" s="159"/>
      <c r="Y806" s="159"/>
      <c r="Z806" s="159"/>
      <c r="AA806" s="159"/>
      <c r="AB806" s="159"/>
      <c r="AC806" s="159"/>
      <c r="AD806" s="159"/>
      <c r="AE806" s="159"/>
      <c r="AF806" s="159"/>
      <c r="AG806" s="159"/>
      <c r="AH806" s="159"/>
      <c r="AI806" s="159"/>
      <c r="AJ806" s="159"/>
      <c r="AK806" s="159"/>
      <c r="AL806" s="159"/>
      <c r="AM806" s="159"/>
      <c r="AN806" s="159"/>
      <c r="AO806" s="159"/>
      <c r="AP806" s="159"/>
      <c r="AQ806" s="159"/>
      <c r="AR806" s="159"/>
      <c r="AS806" s="159"/>
      <c r="AT806" s="159"/>
      <c r="AU806" s="159"/>
      <c r="AV806" s="159"/>
      <c r="AW806" s="159"/>
      <c r="AX806" s="159"/>
      <c r="AY806" s="159"/>
      <c r="AZ806" s="159"/>
      <c r="BA806" s="159"/>
      <c r="BB806" s="159"/>
      <c r="BC806" s="159"/>
      <c r="BD806" s="159"/>
      <c r="BE806" s="159"/>
      <c r="BF806" s="159"/>
      <c r="BG806" s="159"/>
      <c r="BH806" s="159"/>
      <c r="BI806" s="159"/>
      <c r="BJ806" s="159"/>
      <c r="BK806" s="159"/>
      <c r="BL806" s="159"/>
      <c r="BM806" s="159"/>
      <c r="BN806" s="159"/>
      <c r="BO806" s="159"/>
      <c r="BP806" s="159"/>
      <c r="BQ806" s="159"/>
      <c r="BR806" s="159"/>
      <c r="BS806" s="159"/>
      <c r="BT806" s="159"/>
      <c r="BU806" s="159"/>
      <c r="BV806" s="159"/>
      <c r="BW806" s="159"/>
      <c r="BX806" s="159"/>
      <c r="BY806" s="159"/>
      <c r="BZ806" s="159"/>
      <c r="CA806" s="159"/>
      <c r="CB806" s="159"/>
      <c r="CC806" s="159"/>
      <c r="CD806" s="159"/>
      <c r="CE806" s="159"/>
      <c r="CF806" s="159"/>
      <c r="CG806" s="159"/>
      <c r="CH806" s="159"/>
      <c r="CI806" s="159"/>
      <c r="CJ806" s="159"/>
      <c r="CK806" s="159"/>
      <c r="CL806" s="159"/>
      <c r="CM806" s="159"/>
      <c r="CN806" s="159"/>
      <c r="CO806" s="159"/>
      <c r="CP806" s="159"/>
      <c r="CQ806" s="159"/>
      <c r="CR806" s="159"/>
      <c r="CS806" s="159"/>
      <c r="CT806" s="159"/>
      <c r="CU806" s="159"/>
      <c r="CV806" s="159"/>
      <c r="CW806" s="159"/>
      <c r="CX806" s="159"/>
      <c r="CY806" s="159"/>
      <c r="CZ806" s="159"/>
      <c r="DA806" s="159"/>
      <c r="DB806" s="159"/>
      <c r="DC806" s="159"/>
      <c r="DD806" s="159"/>
      <c r="DE806" s="159"/>
      <c r="DF806" s="159"/>
      <c r="DG806" s="159"/>
      <c r="DH806" s="159"/>
      <c r="DI806" s="159"/>
      <c r="DJ806" s="159"/>
      <c r="DK806" s="159"/>
      <c r="DL806" s="159"/>
      <c r="DM806" s="159"/>
      <c r="DN806" s="159"/>
      <c r="DO806" s="159"/>
      <c r="DP806" s="159"/>
      <c r="DQ806" s="159"/>
      <c r="DR806" s="159"/>
      <c r="DS806" s="159"/>
      <c r="DT806" s="159"/>
      <c r="DU806" s="159"/>
      <c r="DV806" s="159"/>
      <c r="DW806" s="159"/>
      <c r="DX806" s="159"/>
      <c r="DY806" s="159"/>
      <c r="DZ806" s="159"/>
      <c r="EA806" s="159"/>
      <c r="EB806" s="159"/>
      <c r="EC806" s="159"/>
      <c r="ED806" s="159"/>
      <c r="EE806" s="159"/>
      <c r="EF806" s="159"/>
      <c r="EG806" s="159"/>
      <c r="EH806" s="159"/>
      <c r="EI806" s="159"/>
      <c r="EJ806" s="159"/>
      <c r="EK806" s="159"/>
      <c r="EL806" s="159"/>
      <c r="EM806" s="159"/>
      <c r="EN806" s="159"/>
      <c r="EO806" s="159"/>
      <c r="EP806" s="159"/>
      <c r="EQ806" s="159"/>
      <c r="ER806" s="159"/>
      <c r="ES806" s="159"/>
      <c r="ET806" s="159"/>
      <c r="EU806" s="159"/>
      <c r="EV806" s="159"/>
      <c r="EW806" s="159"/>
      <c r="EX806" s="159"/>
      <c r="EY806" s="159"/>
      <c r="EZ806" s="159"/>
      <c r="FA806" s="159"/>
      <c r="FB806" s="159"/>
      <c r="FC806" s="159"/>
      <c r="FD806" s="159"/>
      <c r="FE806" s="159"/>
      <c r="FF806" s="159"/>
      <c r="FG806" s="159"/>
      <c r="FH806" s="159"/>
      <c r="FI806" s="159"/>
      <c r="FJ806" s="159"/>
      <c r="FK806" s="159"/>
      <c r="FL806" s="159"/>
      <c r="FM806" s="159"/>
      <c r="FN806" s="159"/>
      <c r="FO806" s="159"/>
      <c r="FP806" s="159"/>
      <c r="FQ806" s="159"/>
      <c r="FR806" s="159"/>
      <c r="FS806" s="159"/>
      <c r="FT806" s="159"/>
      <c r="FU806" s="159"/>
      <c r="FV806" s="159"/>
      <c r="FW806" s="159"/>
      <c r="FX806" s="159"/>
      <c r="FY806" s="159"/>
      <c r="FZ806" s="159"/>
      <c r="GA806" s="159"/>
      <c r="GB806" s="159"/>
      <c r="GC806" s="159"/>
      <c r="GD806" s="159"/>
      <c r="GE806" s="159"/>
      <c r="GF806" s="159"/>
      <c r="GG806" s="159"/>
      <c r="GH806" s="159"/>
    </row>
    <row r="807" customFormat="false" ht="12.75" hidden="false" customHeight="false" outlineLevel="0" collapsed="false">
      <c r="A807" s="168"/>
      <c r="B807" s="149"/>
      <c r="C807" s="149"/>
      <c r="D807" s="149"/>
      <c r="E807" s="149"/>
      <c r="F807" s="149"/>
      <c r="G807" s="149"/>
      <c r="H807" s="148"/>
      <c r="I807" s="170"/>
      <c r="R807" s="148"/>
      <c r="S807" s="158"/>
      <c r="T807" s="159"/>
      <c r="U807" s="159"/>
      <c r="V807" s="159"/>
      <c r="W807" s="159"/>
      <c r="X807" s="159"/>
      <c r="Y807" s="159"/>
      <c r="Z807" s="159"/>
      <c r="AA807" s="159"/>
      <c r="AB807" s="159"/>
      <c r="AC807" s="159"/>
      <c r="AD807" s="159"/>
      <c r="AE807" s="159"/>
      <c r="AF807" s="159"/>
      <c r="AG807" s="159"/>
      <c r="AH807" s="159"/>
      <c r="AI807" s="159"/>
      <c r="AJ807" s="159"/>
      <c r="AK807" s="159"/>
      <c r="AL807" s="159"/>
      <c r="AM807" s="159"/>
      <c r="AN807" s="159"/>
      <c r="AO807" s="159"/>
      <c r="AP807" s="159"/>
      <c r="AQ807" s="159"/>
      <c r="AR807" s="159"/>
      <c r="AS807" s="159"/>
      <c r="AT807" s="159"/>
      <c r="AU807" s="159"/>
      <c r="AV807" s="159"/>
      <c r="AW807" s="159"/>
      <c r="AX807" s="159"/>
      <c r="AY807" s="159"/>
      <c r="AZ807" s="159"/>
      <c r="BA807" s="159"/>
      <c r="BB807" s="159"/>
      <c r="BC807" s="159"/>
      <c r="BD807" s="159"/>
      <c r="BE807" s="159"/>
      <c r="BF807" s="159"/>
      <c r="BG807" s="159"/>
      <c r="BH807" s="159"/>
      <c r="BI807" s="159"/>
      <c r="BJ807" s="159"/>
      <c r="BK807" s="159"/>
      <c r="BL807" s="159"/>
      <c r="BM807" s="159"/>
      <c r="BN807" s="159"/>
      <c r="BO807" s="159"/>
      <c r="BP807" s="159"/>
      <c r="BQ807" s="159"/>
      <c r="BR807" s="159"/>
      <c r="BS807" s="159"/>
      <c r="BT807" s="159"/>
      <c r="BU807" s="159"/>
      <c r="BV807" s="159"/>
      <c r="BW807" s="159"/>
      <c r="BX807" s="159"/>
      <c r="BY807" s="159"/>
      <c r="BZ807" s="159"/>
      <c r="CA807" s="159"/>
      <c r="CB807" s="159"/>
      <c r="CC807" s="159"/>
      <c r="CD807" s="159"/>
      <c r="CE807" s="159"/>
      <c r="CF807" s="159"/>
      <c r="CG807" s="159"/>
      <c r="CH807" s="159"/>
      <c r="CI807" s="159"/>
      <c r="CJ807" s="159"/>
      <c r="CK807" s="159"/>
      <c r="CL807" s="159"/>
      <c r="CM807" s="159"/>
      <c r="CN807" s="159"/>
      <c r="CO807" s="159"/>
      <c r="CP807" s="159"/>
      <c r="CQ807" s="159"/>
      <c r="CR807" s="159"/>
      <c r="CS807" s="159"/>
      <c r="CT807" s="159"/>
      <c r="CU807" s="159"/>
      <c r="CV807" s="159"/>
      <c r="CW807" s="159"/>
      <c r="CX807" s="159"/>
      <c r="CY807" s="159"/>
      <c r="CZ807" s="159"/>
      <c r="DA807" s="159"/>
      <c r="DB807" s="159"/>
      <c r="DC807" s="159"/>
      <c r="DD807" s="159"/>
      <c r="DE807" s="159"/>
      <c r="DF807" s="159"/>
      <c r="DG807" s="159"/>
      <c r="DH807" s="159"/>
      <c r="DI807" s="159"/>
      <c r="DJ807" s="159"/>
      <c r="DK807" s="159"/>
      <c r="DL807" s="159"/>
      <c r="DM807" s="159"/>
      <c r="DN807" s="159"/>
      <c r="DO807" s="159"/>
      <c r="DP807" s="159"/>
      <c r="DQ807" s="159"/>
      <c r="DR807" s="159"/>
      <c r="DS807" s="159"/>
      <c r="DT807" s="159"/>
      <c r="DU807" s="159"/>
      <c r="DV807" s="159"/>
      <c r="DW807" s="159"/>
      <c r="DX807" s="159"/>
      <c r="DY807" s="159"/>
      <c r="DZ807" s="159"/>
      <c r="EA807" s="159"/>
      <c r="EB807" s="159"/>
      <c r="EC807" s="159"/>
      <c r="ED807" s="159"/>
      <c r="EE807" s="159"/>
      <c r="EF807" s="159"/>
      <c r="EG807" s="159"/>
      <c r="EH807" s="159"/>
      <c r="EI807" s="159"/>
      <c r="EJ807" s="159"/>
      <c r="EK807" s="159"/>
      <c r="EL807" s="159"/>
      <c r="EM807" s="159"/>
      <c r="EN807" s="159"/>
      <c r="EO807" s="159"/>
      <c r="EP807" s="159"/>
      <c r="EQ807" s="159"/>
      <c r="ER807" s="159"/>
      <c r="ES807" s="159"/>
      <c r="ET807" s="159"/>
      <c r="EU807" s="159"/>
      <c r="EV807" s="159"/>
      <c r="EW807" s="159"/>
      <c r="EX807" s="159"/>
      <c r="EY807" s="159"/>
      <c r="EZ807" s="159"/>
      <c r="FA807" s="159"/>
      <c r="FB807" s="159"/>
      <c r="FC807" s="159"/>
      <c r="FD807" s="159"/>
      <c r="FE807" s="159"/>
      <c r="FF807" s="159"/>
      <c r="FG807" s="159"/>
      <c r="FH807" s="159"/>
      <c r="FI807" s="159"/>
      <c r="FJ807" s="159"/>
      <c r="FK807" s="159"/>
      <c r="FL807" s="159"/>
      <c r="FM807" s="159"/>
      <c r="FN807" s="159"/>
      <c r="FO807" s="159"/>
      <c r="FP807" s="159"/>
      <c r="FQ807" s="159"/>
      <c r="FR807" s="159"/>
      <c r="FS807" s="159"/>
      <c r="FT807" s="159"/>
      <c r="FU807" s="159"/>
      <c r="FV807" s="159"/>
      <c r="FW807" s="159"/>
      <c r="FX807" s="159"/>
      <c r="FY807" s="159"/>
      <c r="FZ807" s="159"/>
      <c r="GA807" s="159"/>
      <c r="GB807" s="159"/>
      <c r="GC807" s="159"/>
      <c r="GD807" s="159"/>
      <c r="GE807" s="159"/>
      <c r="GF807" s="159"/>
      <c r="GG807" s="159"/>
      <c r="GH807" s="159"/>
    </row>
    <row r="808" customFormat="false" ht="12.75" hidden="false" customHeight="false" outlineLevel="0" collapsed="false">
      <c r="A808" s="168"/>
      <c r="B808" s="149"/>
      <c r="C808" s="149"/>
      <c r="D808" s="149"/>
      <c r="E808" s="149"/>
      <c r="F808" s="149"/>
      <c r="G808" s="149"/>
      <c r="H808" s="148"/>
      <c r="I808" s="170"/>
      <c r="R808" s="148"/>
      <c r="S808" s="158"/>
      <c r="T808" s="159"/>
      <c r="U808" s="159"/>
      <c r="V808" s="159"/>
      <c r="W808" s="159"/>
      <c r="X808" s="159"/>
      <c r="Y808" s="159"/>
      <c r="Z808" s="159"/>
      <c r="AA808" s="159"/>
      <c r="AB808" s="159"/>
      <c r="AC808" s="159"/>
      <c r="AD808" s="159"/>
      <c r="AE808" s="159"/>
      <c r="AF808" s="159"/>
      <c r="AG808" s="159"/>
      <c r="AH808" s="159"/>
      <c r="AI808" s="159"/>
      <c r="AJ808" s="159"/>
      <c r="AK808" s="159"/>
      <c r="AL808" s="159"/>
      <c r="AM808" s="159"/>
      <c r="AN808" s="159"/>
      <c r="AO808" s="159"/>
      <c r="AP808" s="159"/>
      <c r="AQ808" s="159"/>
      <c r="AR808" s="159"/>
      <c r="AS808" s="159"/>
      <c r="AT808" s="159"/>
      <c r="AU808" s="159"/>
      <c r="AV808" s="159"/>
      <c r="AW808" s="159"/>
      <c r="AX808" s="159"/>
      <c r="AY808" s="159"/>
      <c r="AZ808" s="159"/>
      <c r="BA808" s="159"/>
      <c r="BB808" s="159"/>
      <c r="BC808" s="159"/>
      <c r="BD808" s="159"/>
      <c r="BE808" s="159"/>
      <c r="BF808" s="159"/>
      <c r="BG808" s="159"/>
      <c r="BH808" s="159"/>
      <c r="BI808" s="159"/>
      <c r="BJ808" s="159"/>
      <c r="BK808" s="159"/>
      <c r="BL808" s="159"/>
      <c r="BM808" s="159"/>
      <c r="BN808" s="159"/>
      <c r="BO808" s="159"/>
      <c r="BP808" s="159"/>
      <c r="BQ808" s="159"/>
      <c r="BR808" s="159"/>
      <c r="BS808" s="159"/>
      <c r="BT808" s="159"/>
      <c r="BU808" s="159"/>
      <c r="BV808" s="159"/>
      <c r="BW808" s="159"/>
      <c r="BX808" s="159"/>
      <c r="BY808" s="159"/>
      <c r="BZ808" s="159"/>
      <c r="CA808" s="159"/>
      <c r="CB808" s="159"/>
      <c r="CC808" s="159"/>
      <c r="CD808" s="159"/>
      <c r="CE808" s="159"/>
      <c r="CF808" s="159"/>
      <c r="CG808" s="159"/>
      <c r="CH808" s="159"/>
      <c r="CI808" s="159"/>
      <c r="CJ808" s="159"/>
      <c r="CK808" s="159"/>
      <c r="CL808" s="159"/>
      <c r="CM808" s="159"/>
      <c r="CN808" s="159"/>
      <c r="CO808" s="159"/>
      <c r="CP808" s="159"/>
      <c r="CQ808" s="159"/>
      <c r="CR808" s="159"/>
      <c r="CS808" s="159"/>
      <c r="CT808" s="159"/>
      <c r="CU808" s="159"/>
      <c r="CV808" s="159"/>
      <c r="CW808" s="159"/>
      <c r="CX808" s="159"/>
      <c r="CY808" s="159"/>
      <c r="CZ808" s="159"/>
      <c r="DA808" s="159"/>
      <c r="DB808" s="159"/>
      <c r="DC808" s="159"/>
      <c r="DD808" s="159"/>
      <c r="DE808" s="159"/>
      <c r="DF808" s="159"/>
      <c r="DG808" s="159"/>
      <c r="DH808" s="159"/>
      <c r="DI808" s="159"/>
      <c r="DJ808" s="159"/>
      <c r="DK808" s="159"/>
      <c r="DL808" s="159"/>
      <c r="DM808" s="159"/>
      <c r="DN808" s="159"/>
      <c r="DO808" s="159"/>
      <c r="DP808" s="159"/>
      <c r="DQ808" s="159"/>
      <c r="DR808" s="159"/>
      <c r="DS808" s="159"/>
      <c r="DT808" s="159"/>
      <c r="DU808" s="159"/>
      <c r="DV808" s="159"/>
      <c r="DW808" s="159"/>
      <c r="DX808" s="159"/>
      <c r="DY808" s="159"/>
      <c r="DZ808" s="159"/>
      <c r="EA808" s="159"/>
      <c r="EB808" s="159"/>
      <c r="EC808" s="159"/>
      <c r="ED808" s="159"/>
      <c r="EE808" s="159"/>
      <c r="EF808" s="159"/>
      <c r="EG808" s="159"/>
      <c r="EH808" s="159"/>
      <c r="EI808" s="159"/>
      <c r="EJ808" s="159"/>
      <c r="EK808" s="159"/>
      <c r="EL808" s="159"/>
      <c r="EM808" s="159"/>
      <c r="EN808" s="159"/>
      <c r="EO808" s="159"/>
      <c r="EP808" s="159"/>
      <c r="EQ808" s="159"/>
      <c r="ER808" s="159"/>
      <c r="ES808" s="159"/>
      <c r="ET808" s="159"/>
      <c r="EU808" s="159"/>
      <c r="EV808" s="159"/>
      <c r="EW808" s="159"/>
      <c r="EX808" s="159"/>
      <c r="EY808" s="159"/>
      <c r="EZ808" s="159"/>
      <c r="FA808" s="159"/>
      <c r="FB808" s="159"/>
      <c r="FC808" s="159"/>
      <c r="FD808" s="159"/>
      <c r="FE808" s="159"/>
      <c r="FF808" s="159"/>
      <c r="FG808" s="159"/>
      <c r="FH808" s="159"/>
      <c r="FI808" s="159"/>
      <c r="FJ808" s="159"/>
      <c r="FK808" s="159"/>
      <c r="FL808" s="159"/>
      <c r="FM808" s="159"/>
      <c r="FN808" s="159"/>
      <c r="FO808" s="159"/>
      <c r="FP808" s="159"/>
      <c r="FQ808" s="159"/>
      <c r="FR808" s="159"/>
      <c r="FS808" s="159"/>
      <c r="FT808" s="159"/>
      <c r="FU808" s="159"/>
      <c r="FV808" s="159"/>
      <c r="FW808" s="159"/>
      <c r="FX808" s="159"/>
      <c r="FY808" s="159"/>
      <c r="FZ808" s="159"/>
      <c r="GA808" s="159"/>
      <c r="GB808" s="159"/>
      <c r="GC808" s="159"/>
      <c r="GD808" s="159"/>
      <c r="GE808" s="159"/>
      <c r="GF808" s="159"/>
      <c r="GG808" s="159"/>
      <c r="GH808" s="159"/>
    </row>
    <row r="809" customFormat="false" ht="12.75" hidden="false" customHeight="false" outlineLevel="0" collapsed="false">
      <c r="A809" s="168"/>
      <c r="B809" s="149"/>
      <c r="C809" s="149"/>
      <c r="D809" s="149"/>
      <c r="E809" s="149"/>
      <c r="F809" s="149"/>
      <c r="G809" s="149"/>
      <c r="H809" s="148"/>
      <c r="I809" s="170"/>
      <c r="R809" s="148"/>
      <c r="S809" s="158"/>
      <c r="T809" s="159"/>
      <c r="U809" s="159"/>
      <c r="V809" s="159"/>
      <c r="W809" s="159"/>
      <c r="X809" s="159"/>
      <c r="Y809" s="159"/>
      <c r="Z809" s="159"/>
      <c r="AA809" s="159"/>
      <c r="AB809" s="159"/>
      <c r="AC809" s="159"/>
      <c r="AD809" s="159"/>
      <c r="AE809" s="159"/>
      <c r="AF809" s="159"/>
      <c r="AG809" s="159"/>
      <c r="AH809" s="159"/>
      <c r="AI809" s="159"/>
      <c r="AJ809" s="159"/>
      <c r="AK809" s="159"/>
      <c r="AL809" s="159"/>
      <c r="AM809" s="159"/>
      <c r="AN809" s="159"/>
      <c r="AO809" s="159"/>
      <c r="AP809" s="159"/>
      <c r="AQ809" s="159"/>
      <c r="AR809" s="159"/>
      <c r="AS809" s="159"/>
      <c r="AT809" s="159"/>
      <c r="AU809" s="159"/>
      <c r="AV809" s="159"/>
      <c r="AW809" s="159"/>
      <c r="AX809" s="159"/>
      <c r="AY809" s="159"/>
      <c r="AZ809" s="159"/>
      <c r="BA809" s="159"/>
      <c r="BB809" s="159"/>
      <c r="BC809" s="159"/>
      <c r="BD809" s="159"/>
      <c r="BE809" s="159"/>
      <c r="BF809" s="159"/>
      <c r="BG809" s="159"/>
      <c r="BH809" s="159"/>
      <c r="BI809" s="159"/>
      <c r="BJ809" s="159"/>
      <c r="BK809" s="159"/>
      <c r="BL809" s="159"/>
      <c r="BM809" s="159"/>
      <c r="BN809" s="159"/>
      <c r="BO809" s="159"/>
      <c r="BP809" s="159"/>
      <c r="BQ809" s="159"/>
      <c r="BR809" s="159"/>
      <c r="BS809" s="159"/>
      <c r="BT809" s="159"/>
      <c r="BU809" s="159"/>
      <c r="BV809" s="159"/>
      <c r="BW809" s="159"/>
      <c r="BX809" s="159"/>
      <c r="BY809" s="159"/>
      <c r="BZ809" s="159"/>
      <c r="CA809" s="159"/>
      <c r="CB809" s="159"/>
      <c r="CC809" s="159"/>
      <c r="CD809" s="159"/>
      <c r="CE809" s="159"/>
      <c r="CF809" s="159"/>
      <c r="CG809" s="159"/>
      <c r="CH809" s="159"/>
      <c r="CI809" s="159"/>
      <c r="CJ809" s="159"/>
      <c r="CK809" s="159"/>
      <c r="CL809" s="159"/>
      <c r="CM809" s="159"/>
      <c r="CN809" s="159"/>
      <c r="CO809" s="159"/>
      <c r="CP809" s="159"/>
      <c r="CQ809" s="159"/>
      <c r="CR809" s="159"/>
      <c r="CS809" s="159"/>
      <c r="CT809" s="159"/>
      <c r="CU809" s="159"/>
      <c r="CV809" s="159"/>
      <c r="CW809" s="159"/>
      <c r="CX809" s="159"/>
      <c r="CY809" s="159"/>
      <c r="CZ809" s="159"/>
      <c r="DA809" s="159"/>
      <c r="DB809" s="159"/>
      <c r="DC809" s="159"/>
      <c r="DD809" s="159"/>
      <c r="DE809" s="159"/>
      <c r="DF809" s="159"/>
      <c r="DG809" s="159"/>
      <c r="DH809" s="159"/>
      <c r="DI809" s="159"/>
      <c r="DJ809" s="159"/>
      <c r="DK809" s="159"/>
      <c r="DL809" s="159"/>
      <c r="DM809" s="159"/>
      <c r="DN809" s="159"/>
      <c r="DO809" s="159"/>
      <c r="DP809" s="159"/>
      <c r="DQ809" s="159"/>
      <c r="DR809" s="159"/>
      <c r="DS809" s="159"/>
      <c r="DT809" s="159"/>
      <c r="DU809" s="159"/>
      <c r="DV809" s="159"/>
      <c r="DW809" s="159"/>
      <c r="DX809" s="159"/>
      <c r="DY809" s="159"/>
      <c r="DZ809" s="159"/>
      <c r="EA809" s="159"/>
      <c r="EB809" s="159"/>
      <c r="EC809" s="159"/>
      <c r="ED809" s="159"/>
      <c r="EE809" s="159"/>
      <c r="EF809" s="159"/>
      <c r="EG809" s="159"/>
      <c r="EH809" s="159"/>
      <c r="EI809" s="159"/>
      <c r="EJ809" s="159"/>
      <c r="EK809" s="159"/>
      <c r="EL809" s="159"/>
      <c r="EM809" s="159"/>
      <c r="EN809" s="159"/>
      <c r="EO809" s="159"/>
      <c r="EP809" s="159"/>
      <c r="EQ809" s="159"/>
      <c r="ER809" s="159"/>
      <c r="ES809" s="159"/>
      <c r="ET809" s="159"/>
      <c r="EU809" s="159"/>
      <c r="EV809" s="159"/>
      <c r="EW809" s="159"/>
      <c r="EX809" s="159"/>
      <c r="EY809" s="159"/>
      <c r="EZ809" s="159"/>
      <c r="FA809" s="159"/>
      <c r="FB809" s="159"/>
      <c r="FC809" s="159"/>
      <c r="FD809" s="159"/>
      <c r="FE809" s="159"/>
      <c r="FF809" s="159"/>
      <c r="FG809" s="159"/>
      <c r="FH809" s="159"/>
      <c r="FI809" s="159"/>
      <c r="FJ809" s="159"/>
      <c r="FK809" s="159"/>
      <c r="FL809" s="159"/>
      <c r="FM809" s="159"/>
      <c r="FN809" s="159"/>
      <c r="FO809" s="159"/>
      <c r="FP809" s="159"/>
      <c r="FQ809" s="159"/>
      <c r="FR809" s="159"/>
      <c r="FS809" s="159"/>
      <c r="FT809" s="159"/>
      <c r="FU809" s="159"/>
      <c r="FV809" s="159"/>
      <c r="FW809" s="159"/>
      <c r="FX809" s="159"/>
      <c r="FY809" s="159"/>
      <c r="FZ809" s="159"/>
      <c r="GA809" s="159"/>
      <c r="GB809" s="159"/>
      <c r="GC809" s="159"/>
      <c r="GD809" s="159"/>
      <c r="GE809" s="159"/>
      <c r="GF809" s="159"/>
      <c r="GG809" s="159"/>
      <c r="GH809" s="159"/>
    </row>
    <row r="810" customFormat="false" ht="12.75" hidden="false" customHeight="false" outlineLevel="0" collapsed="false">
      <c r="A810" s="168"/>
      <c r="B810" s="149"/>
      <c r="C810" s="149"/>
      <c r="D810" s="149"/>
      <c r="E810" s="149"/>
      <c r="F810" s="149"/>
      <c r="G810" s="149"/>
      <c r="H810" s="148"/>
      <c r="I810" s="170"/>
      <c r="R810" s="148"/>
      <c r="S810" s="158"/>
      <c r="T810" s="159"/>
      <c r="U810" s="159"/>
      <c r="V810" s="159"/>
      <c r="W810" s="159"/>
      <c r="X810" s="159"/>
      <c r="Y810" s="159"/>
      <c r="Z810" s="159"/>
      <c r="AA810" s="159"/>
      <c r="AB810" s="159"/>
      <c r="AC810" s="159"/>
      <c r="AD810" s="159"/>
      <c r="AE810" s="159"/>
      <c r="AF810" s="159"/>
      <c r="AG810" s="159"/>
      <c r="AH810" s="159"/>
      <c r="AI810" s="159"/>
      <c r="AJ810" s="159"/>
      <c r="AK810" s="159"/>
      <c r="AL810" s="159"/>
      <c r="AM810" s="159"/>
      <c r="AN810" s="159"/>
      <c r="AO810" s="159"/>
      <c r="AP810" s="159"/>
      <c r="AQ810" s="159"/>
      <c r="AR810" s="159"/>
      <c r="AS810" s="159"/>
      <c r="AT810" s="159"/>
      <c r="AU810" s="159"/>
      <c r="AV810" s="159"/>
      <c r="AW810" s="159"/>
      <c r="AX810" s="159"/>
      <c r="AY810" s="159"/>
      <c r="AZ810" s="159"/>
      <c r="BA810" s="159"/>
      <c r="BB810" s="159"/>
      <c r="BC810" s="159"/>
      <c r="BD810" s="159"/>
      <c r="BE810" s="159"/>
      <c r="BF810" s="159"/>
      <c r="BG810" s="159"/>
      <c r="BH810" s="159"/>
      <c r="BI810" s="159"/>
      <c r="BJ810" s="159"/>
      <c r="BK810" s="159"/>
      <c r="BL810" s="159"/>
      <c r="BM810" s="159"/>
      <c r="BN810" s="159"/>
      <c r="BO810" s="159"/>
      <c r="BP810" s="159"/>
      <c r="BQ810" s="159"/>
      <c r="BR810" s="159"/>
      <c r="BS810" s="159"/>
      <c r="BT810" s="159"/>
      <c r="BU810" s="159"/>
      <c r="BV810" s="159"/>
      <c r="BW810" s="159"/>
      <c r="BX810" s="159"/>
      <c r="BY810" s="159"/>
      <c r="BZ810" s="159"/>
      <c r="CA810" s="159"/>
      <c r="CB810" s="159"/>
      <c r="CC810" s="159"/>
      <c r="CD810" s="159"/>
      <c r="CE810" s="159"/>
      <c r="CF810" s="159"/>
      <c r="CG810" s="159"/>
      <c r="CH810" s="159"/>
      <c r="CI810" s="159"/>
      <c r="CJ810" s="159"/>
      <c r="CK810" s="159"/>
      <c r="CL810" s="159"/>
      <c r="CM810" s="159"/>
      <c r="CN810" s="159"/>
      <c r="CO810" s="159"/>
      <c r="CP810" s="159"/>
      <c r="CQ810" s="159"/>
      <c r="CR810" s="159"/>
      <c r="CS810" s="159"/>
      <c r="CT810" s="159"/>
      <c r="CU810" s="159"/>
      <c r="CV810" s="159"/>
      <c r="CW810" s="159"/>
      <c r="CX810" s="159"/>
      <c r="CY810" s="159"/>
      <c r="CZ810" s="159"/>
      <c r="DA810" s="159"/>
      <c r="DB810" s="159"/>
      <c r="DC810" s="159"/>
      <c r="DD810" s="159"/>
      <c r="DE810" s="159"/>
      <c r="DF810" s="159"/>
      <c r="DG810" s="159"/>
      <c r="DH810" s="159"/>
      <c r="DI810" s="159"/>
      <c r="DJ810" s="159"/>
      <c r="DK810" s="159"/>
      <c r="DL810" s="159"/>
      <c r="DM810" s="159"/>
      <c r="DN810" s="159"/>
      <c r="DO810" s="159"/>
      <c r="DP810" s="159"/>
      <c r="DQ810" s="159"/>
      <c r="DR810" s="159"/>
      <c r="DS810" s="159"/>
      <c r="DT810" s="159"/>
      <c r="DU810" s="159"/>
      <c r="DV810" s="159"/>
      <c r="DW810" s="159"/>
      <c r="DX810" s="159"/>
      <c r="DY810" s="159"/>
      <c r="DZ810" s="159"/>
      <c r="EA810" s="159"/>
      <c r="EB810" s="159"/>
      <c r="EC810" s="159"/>
      <c r="ED810" s="159"/>
      <c r="EE810" s="159"/>
      <c r="EF810" s="159"/>
      <c r="EG810" s="159"/>
      <c r="EH810" s="159"/>
      <c r="EI810" s="159"/>
      <c r="EJ810" s="159"/>
      <c r="EK810" s="159"/>
      <c r="EL810" s="159"/>
      <c r="EM810" s="159"/>
      <c r="EN810" s="159"/>
      <c r="EO810" s="159"/>
      <c r="EP810" s="159"/>
      <c r="EQ810" s="159"/>
      <c r="ER810" s="159"/>
      <c r="ES810" s="159"/>
      <c r="ET810" s="159"/>
      <c r="EU810" s="159"/>
      <c r="EV810" s="159"/>
      <c r="EW810" s="159"/>
      <c r="EX810" s="159"/>
      <c r="EY810" s="159"/>
      <c r="EZ810" s="159"/>
      <c r="FA810" s="159"/>
      <c r="FB810" s="159"/>
      <c r="FC810" s="159"/>
      <c r="FD810" s="159"/>
      <c r="FE810" s="159"/>
      <c r="FF810" s="159"/>
      <c r="FG810" s="159"/>
      <c r="FH810" s="159"/>
      <c r="FI810" s="159"/>
      <c r="FJ810" s="159"/>
      <c r="FK810" s="159"/>
      <c r="FL810" s="159"/>
      <c r="FM810" s="159"/>
      <c r="FN810" s="159"/>
      <c r="FO810" s="159"/>
      <c r="FP810" s="159"/>
      <c r="FQ810" s="159"/>
      <c r="FR810" s="159"/>
      <c r="FS810" s="159"/>
      <c r="FT810" s="159"/>
      <c r="FU810" s="159"/>
      <c r="FV810" s="159"/>
      <c r="FW810" s="159"/>
      <c r="FX810" s="159"/>
      <c r="FY810" s="159"/>
      <c r="FZ810" s="159"/>
      <c r="GA810" s="159"/>
      <c r="GB810" s="159"/>
      <c r="GC810" s="159"/>
      <c r="GD810" s="159"/>
      <c r="GE810" s="159"/>
      <c r="GF810" s="159"/>
      <c r="GG810" s="159"/>
      <c r="GH810" s="159"/>
    </row>
    <row r="811" customFormat="false" ht="12.75" hidden="false" customHeight="false" outlineLevel="0" collapsed="false">
      <c r="A811" s="168"/>
      <c r="B811" s="149"/>
      <c r="C811" s="149"/>
      <c r="D811" s="149"/>
      <c r="E811" s="149"/>
      <c r="F811" s="149"/>
      <c r="G811" s="149"/>
      <c r="H811" s="148"/>
      <c r="I811" s="170"/>
      <c r="R811" s="148"/>
      <c r="S811" s="158"/>
      <c r="T811" s="159"/>
      <c r="U811" s="159"/>
      <c r="V811" s="159"/>
      <c r="W811" s="159"/>
      <c r="X811" s="159"/>
      <c r="Y811" s="159"/>
      <c r="Z811" s="159"/>
      <c r="AA811" s="159"/>
      <c r="AB811" s="159"/>
      <c r="AC811" s="159"/>
      <c r="AD811" s="159"/>
      <c r="AE811" s="159"/>
      <c r="AF811" s="159"/>
      <c r="AG811" s="159"/>
      <c r="AH811" s="159"/>
      <c r="AI811" s="159"/>
      <c r="AJ811" s="159"/>
      <c r="AK811" s="159"/>
      <c r="AL811" s="159"/>
      <c r="AM811" s="159"/>
      <c r="AN811" s="159"/>
      <c r="AO811" s="159"/>
      <c r="AP811" s="159"/>
      <c r="AQ811" s="159"/>
      <c r="AR811" s="159"/>
      <c r="AS811" s="159"/>
      <c r="AT811" s="159"/>
      <c r="AU811" s="159"/>
      <c r="AV811" s="159"/>
      <c r="AW811" s="159"/>
      <c r="AX811" s="159"/>
      <c r="AY811" s="159"/>
      <c r="AZ811" s="159"/>
      <c r="BA811" s="159"/>
      <c r="BB811" s="159"/>
      <c r="BC811" s="159"/>
      <c r="BD811" s="159"/>
      <c r="BE811" s="159"/>
      <c r="BF811" s="159"/>
      <c r="BG811" s="159"/>
      <c r="BH811" s="159"/>
      <c r="BI811" s="159"/>
      <c r="BJ811" s="159"/>
      <c r="BK811" s="159"/>
      <c r="BL811" s="159"/>
      <c r="BM811" s="159"/>
      <c r="BN811" s="159"/>
      <c r="BO811" s="159"/>
      <c r="BP811" s="159"/>
      <c r="BQ811" s="159"/>
      <c r="BR811" s="159"/>
      <c r="BS811" s="159"/>
      <c r="BT811" s="159"/>
      <c r="BU811" s="159"/>
      <c r="BV811" s="159"/>
      <c r="BW811" s="159"/>
      <c r="BX811" s="159"/>
      <c r="BY811" s="159"/>
      <c r="BZ811" s="159"/>
      <c r="CA811" s="159"/>
      <c r="CB811" s="159"/>
      <c r="CC811" s="159"/>
      <c r="CD811" s="159"/>
      <c r="CE811" s="159"/>
      <c r="CF811" s="159"/>
      <c r="CG811" s="159"/>
      <c r="CH811" s="159"/>
      <c r="CI811" s="159"/>
      <c r="CJ811" s="159"/>
      <c r="CK811" s="159"/>
      <c r="CL811" s="159"/>
      <c r="CM811" s="159"/>
      <c r="CN811" s="159"/>
      <c r="CO811" s="159"/>
      <c r="CP811" s="159"/>
      <c r="CQ811" s="159"/>
      <c r="CR811" s="159"/>
      <c r="CS811" s="159"/>
      <c r="CT811" s="159"/>
      <c r="CU811" s="159"/>
      <c r="CV811" s="159"/>
      <c r="CW811" s="159"/>
      <c r="CX811" s="159"/>
      <c r="CY811" s="159"/>
      <c r="CZ811" s="159"/>
      <c r="DA811" s="159"/>
      <c r="DB811" s="159"/>
      <c r="DC811" s="159"/>
      <c r="DD811" s="159"/>
      <c r="DE811" s="159"/>
      <c r="DF811" s="159"/>
      <c r="DG811" s="159"/>
      <c r="DH811" s="159"/>
      <c r="DI811" s="159"/>
      <c r="DJ811" s="159"/>
      <c r="DK811" s="159"/>
      <c r="DL811" s="159"/>
      <c r="DM811" s="159"/>
      <c r="DN811" s="159"/>
      <c r="DO811" s="159"/>
      <c r="DP811" s="159"/>
      <c r="DQ811" s="159"/>
      <c r="DR811" s="159"/>
      <c r="DS811" s="159"/>
      <c r="DT811" s="159"/>
      <c r="DU811" s="159"/>
      <c r="DV811" s="159"/>
      <c r="DW811" s="159"/>
      <c r="DX811" s="159"/>
      <c r="DY811" s="159"/>
      <c r="DZ811" s="159"/>
      <c r="EA811" s="159"/>
      <c r="EB811" s="159"/>
      <c r="EC811" s="159"/>
      <c r="ED811" s="159"/>
      <c r="EE811" s="159"/>
      <c r="EF811" s="159"/>
      <c r="EG811" s="159"/>
      <c r="EH811" s="159"/>
      <c r="EI811" s="159"/>
      <c r="EJ811" s="159"/>
      <c r="EK811" s="159"/>
      <c r="EL811" s="159"/>
      <c r="EM811" s="159"/>
      <c r="EN811" s="159"/>
      <c r="EO811" s="159"/>
      <c r="EP811" s="159"/>
      <c r="EQ811" s="159"/>
      <c r="ER811" s="159"/>
      <c r="ES811" s="159"/>
      <c r="ET811" s="159"/>
      <c r="EU811" s="159"/>
      <c r="EV811" s="159"/>
      <c r="EW811" s="159"/>
      <c r="EX811" s="159"/>
      <c r="EY811" s="159"/>
      <c r="EZ811" s="159"/>
      <c r="FA811" s="159"/>
      <c r="FB811" s="159"/>
      <c r="FC811" s="159"/>
      <c r="FD811" s="159"/>
      <c r="FE811" s="159"/>
      <c r="FF811" s="159"/>
      <c r="FG811" s="159"/>
      <c r="FH811" s="159"/>
      <c r="FI811" s="159"/>
      <c r="FJ811" s="159"/>
      <c r="FK811" s="159"/>
      <c r="FL811" s="159"/>
      <c r="FM811" s="159"/>
      <c r="FN811" s="159"/>
      <c r="FO811" s="159"/>
      <c r="FP811" s="159"/>
      <c r="FQ811" s="159"/>
      <c r="FR811" s="159"/>
      <c r="FS811" s="159"/>
      <c r="FT811" s="159"/>
      <c r="FU811" s="159"/>
      <c r="FV811" s="159"/>
      <c r="FW811" s="159"/>
      <c r="FX811" s="159"/>
      <c r="FY811" s="159"/>
      <c r="FZ811" s="159"/>
      <c r="GA811" s="159"/>
      <c r="GB811" s="159"/>
      <c r="GC811" s="159"/>
      <c r="GD811" s="159"/>
      <c r="GE811" s="159"/>
      <c r="GF811" s="159"/>
      <c r="GG811" s="159"/>
      <c r="GH811" s="159"/>
    </row>
    <row r="812" customFormat="false" ht="12.75" hidden="false" customHeight="false" outlineLevel="0" collapsed="false">
      <c r="A812" s="168"/>
      <c r="B812" s="149"/>
      <c r="C812" s="149"/>
      <c r="D812" s="149"/>
      <c r="E812" s="149"/>
      <c r="F812" s="149"/>
      <c r="G812" s="149"/>
      <c r="H812" s="148"/>
      <c r="I812" s="170"/>
      <c r="R812" s="148"/>
      <c r="S812" s="158"/>
      <c r="T812" s="159"/>
      <c r="U812" s="159"/>
      <c r="V812" s="159"/>
      <c r="W812" s="159"/>
      <c r="X812" s="159"/>
      <c r="Y812" s="159"/>
      <c r="Z812" s="159"/>
      <c r="AA812" s="159"/>
      <c r="AB812" s="159"/>
      <c r="AC812" s="159"/>
      <c r="AD812" s="159"/>
      <c r="AE812" s="159"/>
      <c r="AF812" s="159"/>
      <c r="AG812" s="159"/>
      <c r="AH812" s="159"/>
      <c r="AI812" s="159"/>
      <c r="AJ812" s="159"/>
      <c r="AK812" s="159"/>
      <c r="AL812" s="159"/>
      <c r="AM812" s="159"/>
      <c r="AN812" s="159"/>
      <c r="AO812" s="159"/>
      <c r="AP812" s="159"/>
      <c r="AQ812" s="159"/>
      <c r="AR812" s="159"/>
      <c r="AS812" s="159"/>
      <c r="AT812" s="159"/>
      <c r="AU812" s="159"/>
      <c r="AV812" s="159"/>
      <c r="AW812" s="159"/>
      <c r="AX812" s="159"/>
      <c r="AY812" s="159"/>
      <c r="AZ812" s="159"/>
      <c r="BA812" s="159"/>
      <c r="BB812" s="159"/>
      <c r="BC812" s="159"/>
      <c r="BD812" s="159"/>
      <c r="BE812" s="159"/>
      <c r="BF812" s="159"/>
      <c r="BG812" s="159"/>
      <c r="BH812" s="159"/>
      <c r="BI812" s="159"/>
      <c r="BJ812" s="159"/>
      <c r="BK812" s="159"/>
      <c r="BL812" s="159"/>
      <c r="BM812" s="159"/>
      <c r="BN812" s="159"/>
      <c r="BO812" s="159"/>
      <c r="BP812" s="159"/>
      <c r="BQ812" s="159"/>
      <c r="BR812" s="159"/>
      <c r="BS812" s="159"/>
      <c r="BT812" s="159"/>
      <c r="BU812" s="159"/>
      <c r="BV812" s="159"/>
      <c r="BW812" s="159"/>
      <c r="BX812" s="159"/>
      <c r="BY812" s="159"/>
      <c r="BZ812" s="159"/>
      <c r="CA812" s="159"/>
      <c r="CB812" s="159"/>
      <c r="CC812" s="159"/>
      <c r="CD812" s="159"/>
      <c r="CE812" s="159"/>
      <c r="CF812" s="159"/>
      <c r="CG812" s="159"/>
      <c r="CH812" s="159"/>
      <c r="CI812" s="159"/>
      <c r="CJ812" s="159"/>
      <c r="CK812" s="159"/>
      <c r="CL812" s="159"/>
      <c r="CM812" s="159"/>
      <c r="CN812" s="159"/>
      <c r="CO812" s="159"/>
      <c r="CP812" s="159"/>
      <c r="CQ812" s="159"/>
      <c r="CR812" s="159"/>
      <c r="CS812" s="159"/>
      <c r="CT812" s="159"/>
      <c r="CU812" s="159"/>
      <c r="CV812" s="159"/>
      <c r="CW812" s="159"/>
      <c r="CX812" s="159"/>
      <c r="CY812" s="159"/>
      <c r="CZ812" s="159"/>
      <c r="DA812" s="159"/>
      <c r="DB812" s="159"/>
      <c r="DC812" s="159"/>
      <c r="DD812" s="159"/>
      <c r="DE812" s="159"/>
      <c r="DF812" s="159"/>
      <c r="DG812" s="159"/>
      <c r="DH812" s="159"/>
      <c r="DI812" s="159"/>
      <c r="DJ812" s="159"/>
      <c r="DK812" s="159"/>
      <c r="DL812" s="159"/>
      <c r="DM812" s="159"/>
      <c r="DN812" s="159"/>
      <c r="DO812" s="159"/>
      <c r="DP812" s="159"/>
      <c r="DQ812" s="159"/>
      <c r="DR812" s="159"/>
      <c r="DS812" s="159"/>
      <c r="DT812" s="159"/>
      <c r="DU812" s="159"/>
      <c r="DV812" s="159"/>
      <c r="DW812" s="159"/>
      <c r="DX812" s="159"/>
      <c r="DY812" s="159"/>
      <c r="DZ812" s="159"/>
      <c r="EA812" s="159"/>
      <c r="EB812" s="159"/>
      <c r="EC812" s="159"/>
      <c r="ED812" s="159"/>
      <c r="EE812" s="159"/>
      <c r="EF812" s="159"/>
      <c r="EG812" s="159"/>
      <c r="EH812" s="159"/>
      <c r="EI812" s="159"/>
      <c r="EJ812" s="159"/>
      <c r="EK812" s="159"/>
      <c r="EL812" s="159"/>
      <c r="EM812" s="159"/>
      <c r="EN812" s="159"/>
      <c r="EO812" s="159"/>
      <c r="EP812" s="159"/>
      <c r="EQ812" s="159"/>
      <c r="ER812" s="159"/>
      <c r="ES812" s="159"/>
      <c r="ET812" s="159"/>
      <c r="EU812" s="159"/>
      <c r="EV812" s="159"/>
      <c r="EW812" s="159"/>
      <c r="EX812" s="159"/>
      <c r="EY812" s="159"/>
      <c r="EZ812" s="159"/>
      <c r="FA812" s="159"/>
      <c r="FB812" s="159"/>
      <c r="FC812" s="159"/>
      <c r="FD812" s="159"/>
      <c r="FE812" s="159"/>
      <c r="FF812" s="159"/>
      <c r="FG812" s="159"/>
      <c r="FH812" s="159"/>
      <c r="FI812" s="159"/>
      <c r="FJ812" s="159"/>
      <c r="FK812" s="159"/>
      <c r="FL812" s="159"/>
      <c r="FM812" s="159"/>
      <c r="FN812" s="159"/>
      <c r="FO812" s="159"/>
      <c r="FP812" s="159"/>
      <c r="FQ812" s="159"/>
      <c r="FR812" s="159"/>
      <c r="FS812" s="159"/>
      <c r="FT812" s="159"/>
      <c r="FU812" s="159"/>
      <c r="FV812" s="159"/>
      <c r="FW812" s="159"/>
      <c r="FX812" s="159"/>
      <c r="FY812" s="159"/>
      <c r="FZ812" s="159"/>
      <c r="GA812" s="159"/>
      <c r="GB812" s="159"/>
      <c r="GC812" s="159"/>
      <c r="GD812" s="159"/>
      <c r="GE812" s="159"/>
      <c r="GF812" s="159"/>
      <c r="GG812" s="159"/>
      <c r="GH812" s="159"/>
    </row>
    <row r="813" customFormat="false" ht="12.75" hidden="false" customHeight="false" outlineLevel="0" collapsed="false">
      <c r="A813" s="168"/>
      <c r="B813" s="149"/>
      <c r="C813" s="149"/>
      <c r="D813" s="149"/>
      <c r="E813" s="149"/>
      <c r="F813" s="149"/>
      <c r="G813" s="149"/>
      <c r="H813" s="148"/>
      <c r="I813" s="170"/>
      <c r="R813" s="148"/>
      <c r="S813" s="158"/>
      <c r="T813" s="159"/>
      <c r="U813" s="159"/>
      <c r="V813" s="159"/>
      <c r="W813" s="159"/>
      <c r="X813" s="159"/>
      <c r="Y813" s="159"/>
      <c r="Z813" s="159"/>
      <c r="AA813" s="159"/>
      <c r="AB813" s="159"/>
      <c r="AC813" s="159"/>
      <c r="AD813" s="159"/>
      <c r="AE813" s="159"/>
      <c r="AF813" s="159"/>
      <c r="AG813" s="159"/>
      <c r="AH813" s="159"/>
      <c r="AI813" s="159"/>
      <c r="AJ813" s="159"/>
      <c r="AK813" s="159"/>
      <c r="AL813" s="159"/>
      <c r="AM813" s="159"/>
      <c r="AN813" s="159"/>
      <c r="AO813" s="159"/>
      <c r="AP813" s="159"/>
      <c r="AQ813" s="159"/>
      <c r="AR813" s="159"/>
      <c r="AS813" s="159"/>
      <c r="AT813" s="159"/>
      <c r="AU813" s="159"/>
      <c r="AV813" s="159"/>
      <c r="AW813" s="159"/>
      <c r="AX813" s="159"/>
      <c r="AY813" s="159"/>
      <c r="AZ813" s="159"/>
      <c r="BA813" s="159"/>
      <c r="BB813" s="159"/>
      <c r="BC813" s="159"/>
      <c r="BD813" s="159"/>
      <c r="BE813" s="159"/>
      <c r="BF813" s="159"/>
      <c r="BG813" s="159"/>
      <c r="BH813" s="159"/>
      <c r="BI813" s="159"/>
      <c r="BJ813" s="159"/>
      <c r="BK813" s="159"/>
      <c r="BL813" s="159"/>
      <c r="BM813" s="159"/>
      <c r="BN813" s="159"/>
      <c r="BO813" s="159"/>
      <c r="BP813" s="159"/>
      <c r="BQ813" s="159"/>
      <c r="BR813" s="159"/>
      <c r="BS813" s="159"/>
      <c r="BT813" s="159"/>
      <c r="BU813" s="159"/>
      <c r="BV813" s="159"/>
      <c r="BW813" s="159"/>
      <c r="BX813" s="159"/>
      <c r="BY813" s="159"/>
      <c r="BZ813" s="159"/>
      <c r="CA813" s="159"/>
      <c r="CB813" s="159"/>
      <c r="CC813" s="159"/>
      <c r="CD813" s="159"/>
      <c r="CE813" s="159"/>
      <c r="CF813" s="159"/>
      <c r="CG813" s="159"/>
      <c r="CH813" s="159"/>
      <c r="CI813" s="159"/>
      <c r="CJ813" s="159"/>
      <c r="CK813" s="159"/>
      <c r="CL813" s="159"/>
      <c r="CM813" s="159"/>
      <c r="CN813" s="159"/>
      <c r="CO813" s="159"/>
      <c r="CP813" s="159"/>
      <c r="CQ813" s="159"/>
      <c r="CR813" s="159"/>
      <c r="CS813" s="159"/>
      <c r="CT813" s="159"/>
      <c r="CU813" s="159"/>
      <c r="CV813" s="159"/>
      <c r="CW813" s="159"/>
      <c r="CX813" s="159"/>
      <c r="CY813" s="159"/>
      <c r="CZ813" s="159"/>
      <c r="DA813" s="159"/>
      <c r="DB813" s="159"/>
      <c r="DC813" s="159"/>
      <c r="DD813" s="159"/>
      <c r="DE813" s="159"/>
      <c r="DF813" s="159"/>
      <c r="DG813" s="159"/>
      <c r="DH813" s="159"/>
      <c r="DI813" s="159"/>
      <c r="DJ813" s="159"/>
      <c r="DK813" s="159"/>
      <c r="DL813" s="159"/>
      <c r="DM813" s="159"/>
      <c r="DN813" s="159"/>
      <c r="DO813" s="159"/>
      <c r="DP813" s="159"/>
      <c r="DQ813" s="159"/>
      <c r="DR813" s="159"/>
      <c r="DS813" s="159"/>
      <c r="DT813" s="159"/>
      <c r="DU813" s="159"/>
      <c r="DV813" s="159"/>
      <c r="DW813" s="159"/>
      <c r="DX813" s="159"/>
      <c r="DY813" s="159"/>
      <c r="DZ813" s="159"/>
      <c r="EA813" s="159"/>
      <c r="EB813" s="159"/>
      <c r="EC813" s="159"/>
      <c r="ED813" s="159"/>
      <c r="EE813" s="159"/>
      <c r="EF813" s="159"/>
      <c r="EG813" s="159"/>
      <c r="EH813" s="159"/>
      <c r="EI813" s="159"/>
      <c r="EJ813" s="159"/>
      <c r="EK813" s="159"/>
      <c r="EL813" s="159"/>
      <c r="EM813" s="159"/>
      <c r="EN813" s="159"/>
      <c r="EO813" s="159"/>
      <c r="EP813" s="159"/>
      <c r="EQ813" s="159"/>
      <c r="ER813" s="159"/>
      <c r="ES813" s="159"/>
      <c r="ET813" s="159"/>
      <c r="EU813" s="159"/>
      <c r="EV813" s="159"/>
      <c r="EW813" s="159"/>
      <c r="EX813" s="159"/>
      <c r="EY813" s="159"/>
      <c r="EZ813" s="159"/>
      <c r="FA813" s="159"/>
      <c r="FB813" s="159"/>
      <c r="FC813" s="159"/>
      <c r="FD813" s="159"/>
      <c r="FE813" s="159"/>
      <c r="FF813" s="159"/>
      <c r="FG813" s="159"/>
      <c r="FH813" s="159"/>
      <c r="FI813" s="159"/>
      <c r="FJ813" s="159"/>
      <c r="FK813" s="159"/>
      <c r="FL813" s="159"/>
      <c r="FM813" s="159"/>
      <c r="FN813" s="159"/>
      <c r="FO813" s="159"/>
      <c r="FP813" s="159"/>
      <c r="FQ813" s="159"/>
      <c r="FR813" s="159"/>
      <c r="FS813" s="159"/>
      <c r="FT813" s="159"/>
      <c r="FU813" s="159"/>
      <c r="FV813" s="159"/>
      <c r="FW813" s="159"/>
      <c r="FX813" s="159"/>
      <c r="FY813" s="159"/>
      <c r="FZ813" s="159"/>
      <c r="GA813" s="159"/>
      <c r="GB813" s="159"/>
      <c r="GC813" s="159"/>
      <c r="GD813" s="159"/>
      <c r="GE813" s="159"/>
      <c r="GF813" s="159"/>
      <c r="GG813" s="159"/>
      <c r="GH813" s="159"/>
    </row>
    <row r="814" customFormat="false" ht="12.75" hidden="false" customHeight="false" outlineLevel="0" collapsed="false">
      <c r="A814" s="168"/>
      <c r="B814" s="149"/>
      <c r="C814" s="149"/>
      <c r="D814" s="149"/>
      <c r="E814" s="149"/>
      <c r="F814" s="149"/>
      <c r="G814" s="149"/>
      <c r="H814" s="148"/>
      <c r="I814" s="170"/>
      <c r="R814" s="148"/>
      <c r="S814" s="158"/>
      <c r="T814" s="159"/>
      <c r="U814" s="159"/>
      <c r="V814" s="159"/>
      <c r="W814" s="159"/>
      <c r="X814" s="159"/>
      <c r="Y814" s="159"/>
      <c r="Z814" s="159"/>
      <c r="AA814" s="159"/>
      <c r="AB814" s="159"/>
      <c r="AC814" s="159"/>
      <c r="AD814" s="159"/>
      <c r="AE814" s="159"/>
      <c r="AF814" s="159"/>
      <c r="AG814" s="159"/>
      <c r="AH814" s="159"/>
      <c r="AI814" s="159"/>
      <c r="AJ814" s="159"/>
      <c r="AK814" s="159"/>
      <c r="AL814" s="159"/>
      <c r="AM814" s="159"/>
      <c r="AN814" s="159"/>
      <c r="AO814" s="159"/>
      <c r="AP814" s="159"/>
      <c r="AQ814" s="159"/>
      <c r="AR814" s="159"/>
      <c r="AS814" s="159"/>
      <c r="AT814" s="159"/>
      <c r="AU814" s="159"/>
      <c r="AV814" s="159"/>
      <c r="AW814" s="159"/>
      <c r="AX814" s="159"/>
      <c r="AY814" s="159"/>
      <c r="AZ814" s="159"/>
      <c r="BA814" s="159"/>
      <c r="BB814" s="159"/>
      <c r="BC814" s="159"/>
      <c r="BD814" s="159"/>
      <c r="BE814" s="159"/>
      <c r="BF814" s="159"/>
      <c r="BG814" s="159"/>
      <c r="BH814" s="159"/>
      <c r="BI814" s="159"/>
      <c r="BJ814" s="159"/>
      <c r="BK814" s="159"/>
      <c r="BL814" s="159"/>
      <c r="BM814" s="159"/>
      <c r="BN814" s="159"/>
      <c r="BO814" s="159"/>
      <c r="BP814" s="159"/>
      <c r="BQ814" s="159"/>
      <c r="BR814" s="159"/>
      <c r="BS814" s="159"/>
      <c r="BT814" s="159"/>
      <c r="BU814" s="159"/>
      <c r="BV814" s="159"/>
      <c r="BW814" s="159"/>
      <c r="BX814" s="159"/>
      <c r="BY814" s="159"/>
      <c r="BZ814" s="159"/>
      <c r="CA814" s="159"/>
      <c r="CB814" s="159"/>
      <c r="CC814" s="159"/>
      <c r="CD814" s="159"/>
      <c r="CE814" s="159"/>
      <c r="CF814" s="159"/>
      <c r="CG814" s="159"/>
      <c r="CH814" s="159"/>
      <c r="CI814" s="159"/>
      <c r="CJ814" s="159"/>
      <c r="CK814" s="159"/>
      <c r="CL814" s="159"/>
      <c r="CM814" s="159"/>
      <c r="CN814" s="159"/>
      <c r="CO814" s="159"/>
      <c r="CP814" s="159"/>
      <c r="CQ814" s="159"/>
      <c r="CR814" s="159"/>
      <c r="CS814" s="159"/>
      <c r="CT814" s="159"/>
      <c r="CU814" s="159"/>
      <c r="CV814" s="159"/>
      <c r="CW814" s="159"/>
      <c r="CX814" s="159"/>
      <c r="CY814" s="159"/>
      <c r="CZ814" s="159"/>
      <c r="DA814" s="159"/>
      <c r="DB814" s="159"/>
      <c r="DC814" s="159"/>
      <c r="DD814" s="159"/>
      <c r="DE814" s="159"/>
      <c r="DF814" s="159"/>
      <c r="DG814" s="159"/>
      <c r="DH814" s="159"/>
      <c r="DI814" s="159"/>
      <c r="DJ814" s="159"/>
      <c r="DK814" s="159"/>
      <c r="DL814" s="159"/>
      <c r="DM814" s="159"/>
      <c r="DN814" s="159"/>
      <c r="DO814" s="159"/>
      <c r="DP814" s="159"/>
      <c r="DQ814" s="159"/>
      <c r="DR814" s="159"/>
      <c r="DS814" s="159"/>
      <c r="DT814" s="159"/>
      <c r="DU814" s="159"/>
      <c r="DV814" s="159"/>
      <c r="DW814" s="159"/>
      <c r="DX814" s="159"/>
      <c r="DY814" s="159"/>
      <c r="DZ814" s="159"/>
      <c r="EA814" s="159"/>
      <c r="EB814" s="159"/>
      <c r="EC814" s="159"/>
      <c r="ED814" s="159"/>
      <c r="EE814" s="159"/>
      <c r="EF814" s="159"/>
      <c r="EG814" s="159"/>
      <c r="EH814" s="159"/>
      <c r="EI814" s="159"/>
      <c r="EJ814" s="159"/>
      <c r="EK814" s="159"/>
      <c r="EL814" s="159"/>
      <c r="EM814" s="159"/>
      <c r="EN814" s="159"/>
      <c r="EO814" s="159"/>
      <c r="EP814" s="159"/>
      <c r="EQ814" s="159"/>
      <c r="ER814" s="159"/>
      <c r="ES814" s="159"/>
      <c r="ET814" s="159"/>
      <c r="EU814" s="159"/>
      <c r="EV814" s="159"/>
      <c r="EW814" s="159"/>
      <c r="EX814" s="159"/>
      <c r="EY814" s="159"/>
      <c r="EZ814" s="159"/>
      <c r="FA814" s="159"/>
      <c r="FB814" s="159"/>
      <c r="FC814" s="159"/>
      <c r="FD814" s="159"/>
      <c r="FE814" s="159"/>
      <c r="FF814" s="159"/>
      <c r="FG814" s="159"/>
      <c r="FH814" s="159"/>
      <c r="FI814" s="159"/>
      <c r="FJ814" s="159"/>
      <c r="FK814" s="159"/>
      <c r="FL814" s="159"/>
      <c r="FM814" s="159"/>
      <c r="FN814" s="159"/>
      <c r="FO814" s="159"/>
      <c r="FP814" s="159"/>
      <c r="FQ814" s="159"/>
      <c r="FR814" s="159"/>
      <c r="FS814" s="159"/>
      <c r="FT814" s="159"/>
      <c r="FU814" s="159"/>
      <c r="FV814" s="159"/>
      <c r="FW814" s="159"/>
      <c r="FX814" s="159"/>
      <c r="FY814" s="159"/>
      <c r="FZ814" s="159"/>
      <c r="GA814" s="159"/>
      <c r="GB814" s="159"/>
      <c r="GC814" s="159"/>
      <c r="GD814" s="159"/>
      <c r="GE814" s="159"/>
      <c r="GF814" s="159"/>
      <c r="GG814" s="159"/>
      <c r="GH814" s="159"/>
    </row>
    <row r="815" customFormat="false" ht="12.75" hidden="false" customHeight="false" outlineLevel="0" collapsed="false">
      <c r="A815" s="168"/>
      <c r="B815" s="149"/>
      <c r="C815" s="149"/>
      <c r="D815" s="149"/>
      <c r="E815" s="149"/>
      <c r="F815" s="149"/>
      <c r="G815" s="149"/>
      <c r="H815" s="148"/>
      <c r="I815" s="170"/>
      <c r="R815" s="148"/>
      <c r="S815" s="158"/>
      <c r="T815" s="159"/>
      <c r="U815" s="159"/>
      <c r="V815" s="159"/>
      <c r="W815" s="159"/>
      <c r="X815" s="159"/>
      <c r="Y815" s="159"/>
      <c r="Z815" s="159"/>
      <c r="AA815" s="159"/>
      <c r="AB815" s="159"/>
      <c r="AC815" s="159"/>
      <c r="AD815" s="159"/>
      <c r="AE815" s="159"/>
      <c r="AF815" s="159"/>
      <c r="AG815" s="159"/>
      <c r="AH815" s="159"/>
      <c r="AI815" s="159"/>
      <c r="AJ815" s="159"/>
      <c r="AK815" s="159"/>
      <c r="AL815" s="159"/>
      <c r="AM815" s="159"/>
      <c r="AN815" s="159"/>
      <c r="AO815" s="159"/>
      <c r="AP815" s="159"/>
      <c r="AQ815" s="159"/>
      <c r="AR815" s="159"/>
      <c r="AS815" s="159"/>
      <c r="AT815" s="159"/>
      <c r="AU815" s="159"/>
      <c r="AV815" s="159"/>
      <c r="AW815" s="159"/>
      <c r="AX815" s="159"/>
      <c r="AY815" s="159"/>
      <c r="AZ815" s="159"/>
      <c r="BA815" s="159"/>
      <c r="BB815" s="159"/>
      <c r="BC815" s="159"/>
      <c r="BD815" s="159"/>
      <c r="BE815" s="159"/>
      <c r="BF815" s="159"/>
      <c r="BG815" s="159"/>
      <c r="BH815" s="159"/>
      <c r="BI815" s="159"/>
      <c r="BJ815" s="159"/>
      <c r="BK815" s="159"/>
      <c r="BL815" s="159"/>
      <c r="BM815" s="159"/>
      <c r="BN815" s="159"/>
      <c r="BO815" s="159"/>
      <c r="BP815" s="159"/>
      <c r="BQ815" s="159"/>
      <c r="BR815" s="159"/>
      <c r="BS815" s="159"/>
      <c r="BT815" s="159"/>
      <c r="BU815" s="159"/>
      <c r="BV815" s="159"/>
      <c r="BW815" s="159"/>
      <c r="BX815" s="159"/>
      <c r="BY815" s="159"/>
      <c r="BZ815" s="159"/>
      <c r="CA815" s="159"/>
      <c r="CB815" s="159"/>
      <c r="CC815" s="159"/>
      <c r="CD815" s="159"/>
      <c r="CE815" s="159"/>
      <c r="CF815" s="159"/>
      <c r="CG815" s="159"/>
      <c r="CH815" s="159"/>
      <c r="CI815" s="159"/>
      <c r="CJ815" s="159"/>
      <c r="CK815" s="159"/>
      <c r="CL815" s="159"/>
      <c r="CM815" s="159"/>
      <c r="CN815" s="159"/>
      <c r="CO815" s="159"/>
      <c r="CP815" s="159"/>
      <c r="CQ815" s="159"/>
      <c r="CR815" s="159"/>
      <c r="CS815" s="159"/>
      <c r="CT815" s="159"/>
      <c r="CU815" s="159"/>
      <c r="CV815" s="159"/>
      <c r="CW815" s="159"/>
      <c r="CX815" s="159"/>
      <c r="CY815" s="159"/>
      <c r="CZ815" s="159"/>
      <c r="DA815" s="159"/>
      <c r="DB815" s="159"/>
      <c r="DC815" s="159"/>
      <c r="DD815" s="159"/>
      <c r="DE815" s="159"/>
      <c r="DF815" s="159"/>
      <c r="DG815" s="159"/>
      <c r="DH815" s="159"/>
      <c r="DI815" s="159"/>
      <c r="DJ815" s="159"/>
      <c r="DK815" s="159"/>
      <c r="DL815" s="159"/>
      <c r="DM815" s="159"/>
      <c r="DN815" s="159"/>
      <c r="DO815" s="159"/>
      <c r="DP815" s="159"/>
      <c r="DQ815" s="159"/>
      <c r="DR815" s="159"/>
      <c r="DS815" s="159"/>
      <c r="DT815" s="159"/>
      <c r="DU815" s="159"/>
      <c r="DV815" s="159"/>
      <c r="DW815" s="159"/>
      <c r="DX815" s="159"/>
      <c r="DY815" s="159"/>
      <c r="DZ815" s="159"/>
      <c r="EA815" s="159"/>
      <c r="EB815" s="159"/>
      <c r="EC815" s="159"/>
      <c r="ED815" s="159"/>
      <c r="EE815" s="159"/>
      <c r="EF815" s="159"/>
      <c r="EG815" s="159"/>
      <c r="EH815" s="159"/>
      <c r="EI815" s="159"/>
      <c r="EJ815" s="159"/>
      <c r="EK815" s="159"/>
      <c r="EL815" s="159"/>
      <c r="EM815" s="159"/>
      <c r="EN815" s="159"/>
      <c r="EO815" s="159"/>
      <c r="EP815" s="159"/>
      <c r="EQ815" s="159"/>
      <c r="ER815" s="159"/>
      <c r="ES815" s="159"/>
      <c r="ET815" s="159"/>
      <c r="EU815" s="159"/>
      <c r="EV815" s="159"/>
      <c r="EW815" s="159"/>
      <c r="EX815" s="159"/>
      <c r="EY815" s="159"/>
      <c r="EZ815" s="159"/>
      <c r="FA815" s="159"/>
      <c r="FB815" s="159"/>
      <c r="FC815" s="159"/>
      <c r="FD815" s="159"/>
      <c r="FE815" s="159"/>
      <c r="FF815" s="159"/>
      <c r="FG815" s="159"/>
      <c r="FH815" s="159"/>
      <c r="FI815" s="159"/>
      <c r="FJ815" s="159"/>
      <c r="FK815" s="159"/>
      <c r="FL815" s="159"/>
      <c r="FM815" s="159"/>
      <c r="FN815" s="159"/>
      <c r="FO815" s="159"/>
      <c r="FP815" s="159"/>
      <c r="FQ815" s="159"/>
      <c r="FR815" s="159"/>
      <c r="FS815" s="159"/>
      <c r="FT815" s="159"/>
      <c r="FU815" s="159"/>
      <c r="FV815" s="159"/>
      <c r="FW815" s="159"/>
      <c r="FX815" s="159"/>
      <c r="FY815" s="159"/>
      <c r="FZ815" s="159"/>
      <c r="GA815" s="159"/>
      <c r="GB815" s="159"/>
      <c r="GC815" s="159"/>
      <c r="GD815" s="159"/>
      <c r="GE815" s="159"/>
      <c r="GF815" s="159"/>
      <c r="GG815" s="159"/>
      <c r="GH815" s="159"/>
    </row>
    <row r="816" customFormat="false" ht="12.75" hidden="false" customHeight="false" outlineLevel="0" collapsed="false">
      <c r="A816" s="168"/>
      <c r="B816" s="149"/>
      <c r="C816" s="149"/>
      <c r="D816" s="149"/>
      <c r="E816" s="149"/>
      <c r="F816" s="149"/>
      <c r="G816" s="149"/>
      <c r="H816" s="148"/>
      <c r="I816" s="170"/>
      <c r="R816" s="148"/>
      <c r="S816" s="158"/>
      <c r="T816" s="159"/>
      <c r="U816" s="159"/>
      <c r="V816" s="159"/>
      <c r="W816" s="159"/>
      <c r="X816" s="159"/>
      <c r="Y816" s="159"/>
      <c r="Z816" s="159"/>
      <c r="AA816" s="159"/>
      <c r="AB816" s="159"/>
      <c r="AC816" s="159"/>
      <c r="AD816" s="159"/>
      <c r="AE816" s="159"/>
      <c r="AF816" s="159"/>
      <c r="AG816" s="159"/>
      <c r="AH816" s="159"/>
      <c r="AI816" s="159"/>
      <c r="AJ816" s="159"/>
      <c r="AK816" s="159"/>
      <c r="AL816" s="159"/>
      <c r="AM816" s="159"/>
      <c r="AN816" s="159"/>
      <c r="AO816" s="159"/>
      <c r="AP816" s="159"/>
      <c r="AQ816" s="159"/>
      <c r="AR816" s="159"/>
      <c r="AS816" s="159"/>
      <c r="AT816" s="159"/>
      <c r="AU816" s="159"/>
      <c r="AV816" s="159"/>
      <c r="AW816" s="159"/>
      <c r="AX816" s="159"/>
      <c r="AY816" s="159"/>
      <c r="AZ816" s="159"/>
      <c r="BA816" s="159"/>
      <c r="BB816" s="159"/>
      <c r="BC816" s="159"/>
      <c r="BD816" s="159"/>
      <c r="BE816" s="159"/>
      <c r="BF816" s="159"/>
      <c r="BG816" s="159"/>
      <c r="BH816" s="159"/>
      <c r="BI816" s="159"/>
      <c r="BJ816" s="159"/>
      <c r="BK816" s="159"/>
      <c r="BL816" s="159"/>
      <c r="BM816" s="159"/>
      <c r="BN816" s="159"/>
      <c r="BO816" s="159"/>
      <c r="BP816" s="159"/>
      <c r="BQ816" s="159"/>
      <c r="BR816" s="159"/>
      <c r="BS816" s="159"/>
      <c r="BT816" s="159"/>
      <c r="BU816" s="159"/>
      <c r="BV816" s="159"/>
      <c r="BW816" s="159"/>
      <c r="BX816" s="159"/>
      <c r="BY816" s="159"/>
      <c r="BZ816" s="159"/>
      <c r="CA816" s="159"/>
      <c r="CB816" s="159"/>
      <c r="CC816" s="159"/>
      <c r="CD816" s="159"/>
      <c r="CE816" s="159"/>
      <c r="CF816" s="159"/>
      <c r="CG816" s="159"/>
      <c r="CH816" s="159"/>
      <c r="CI816" s="159"/>
      <c r="CJ816" s="159"/>
      <c r="CK816" s="159"/>
      <c r="CL816" s="159"/>
      <c r="CM816" s="159"/>
      <c r="CN816" s="159"/>
      <c r="CO816" s="159"/>
      <c r="CP816" s="159"/>
      <c r="CQ816" s="159"/>
      <c r="CR816" s="159"/>
      <c r="CS816" s="159"/>
      <c r="CT816" s="159"/>
      <c r="CU816" s="159"/>
      <c r="CV816" s="159"/>
      <c r="CW816" s="159"/>
      <c r="CX816" s="159"/>
      <c r="CY816" s="159"/>
      <c r="CZ816" s="159"/>
      <c r="DA816" s="159"/>
      <c r="DB816" s="159"/>
      <c r="DC816" s="159"/>
      <c r="DD816" s="159"/>
      <c r="DE816" s="159"/>
      <c r="DF816" s="159"/>
      <c r="DG816" s="159"/>
      <c r="DH816" s="159"/>
      <c r="DI816" s="159"/>
      <c r="DJ816" s="159"/>
      <c r="DK816" s="159"/>
      <c r="DL816" s="159"/>
      <c r="DM816" s="159"/>
      <c r="DN816" s="159"/>
      <c r="DO816" s="159"/>
      <c r="DP816" s="159"/>
      <c r="DQ816" s="159"/>
      <c r="DR816" s="159"/>
      <c r="DS816" s="159"/>
      <c r="DT816" s="159"/>
      <c r="DU816" s="159"/>
      <c r="DV816" s="159"/>
      <c r="DW816" s="159"/>
      <c r="DX816" s="159"/>
      <c r="DY816" s="159"/>
      <c r="DZ816" s="159"/>
      <c r="EA816" s="159"/>
      <c r="EB816" s="159"/>
      <c r="EC816" s="159"/>
      <c r="ED816" s="159"/>
      <c r="EE816" s="159"/>
      <c r="EF816" s="159"/>
      <c r="EG816" s="159"/>
      <c r="EH816" s="159"/>
      <c r="EI816" s="159"/>
      <c r="EJ816" s="159"/>
      <c r="EK816" s="159"/>
      <c r="EL816" s="159"/>
      <c r="EM816" s="159"/>
      <c r="EN816" s="159"/>
      <c r="EO816" s="159"/>
      <c r="EP816" s="159"/>
      <c r="EQ816" s="159"/>
      <c r="ER816" s="159"/>
      <c r="ES816" s="159"/>
      <c r="ET816" s="159"/>
      <c r="EU816" s="159"/>
      <c r="EV816" s="159"/>
      <c r="EW816" s="159"/>
      <c r="EX816" s="159"/>
      <c r="EY816" s="159"/>
      <c r="EZ816" s="159"/>
      <c r="FA816" s="159"/>
      <c r="FB816" s="159"/>
      <c r="FC816" s="159"/>
      <c r="FD816" s="159"/>
      <c r="FE816" s="159"/>
      <c r="FF816" s="159"/>
      <c r="FG816" s="159"/>
      <c r="FH816" s="159"/>
      <c r="FI816" s="159"/>
      <c r="FJ816" s="159"/>
      <c r="FK816" s="159"/>
      <c r="FL816" s="159"/>
      <c r="FM816" s="159"/>
      <c r="FN816" s="159"/>
      <c r="FO816" s="159"/>
      <c r="FP816" s="159"/>
      <c r="FQ816" s="159"/>
      <c r="FR816" s="159"/>
      <c r="FS816" s="159"/>
      <c r="FT816" s="159"/>
      <c r="FU816" s="159"/>
      <c r="FV816" s="159"/>
      <c r="FW816" s="159"/>
      <c r="FX816" s="159"/>
      <c r="FY816" s="159"/>
      <c r="FZ816" s="159"/>
      <c r="GA816" s="159"/>
      <c r="GB816" s="159"/>
      <c r="GC816" s="159"/>
      <c r="GD816" s="159"/>
      <c r="GE816" s="159"/>
      <c r="GF816" s="159"/>
      <c r="GG816" s="159"/>
      <c r="GH816" s="159"/>
    </row>
    <row r="817" customFormat="false" ht="12.75" hidden="false" customHeight="false" outlineLevel="0" collapsed="false">
      <c r="A817" s="168"/>
      <c r="B817" s="149"/>
      <c r="C817" s="149"/>
      <c r="D817" s="149"/>
      <c r="E817" s="149"/>
      <c r="F817" s="149"/>
      <c r="G817" s="149"/>
      <c r="H817" s="148"/>
      <c r="I817" s="170"/>
      <c r="R817" s="148"/>
      <c r="S817" s="158"/>
      <c r="T817" s="159"/>
      <c r="U817" s="159"/>
      <c r="V817" s="159"/>
      <c r="W817" s="159"/>
      <c r="X817" s="159"/>
      <c r="Y817" s="159"/>
      <c r="Z817" s="159"/>
      <c r="AA817" s="159"/>
      <c r="AB817" s="159"/>
      <c r="AC817" s="159"/>
      <c r="AD817" s="159"/>
      <c r="AE817" s="159"/>
      <c r="AF817" s="159"/>
      <c r="AG817" s="159"/>
      <c r="AH817" s="159"/>
      <c r="AI817" s="159"/>
      <c r="AJ817" s="159"/>
      <c r="AK817" s="159"/>
      <c r="AL817" s="159"/>
      <c r="AM817" s="159"/>
      <c r="AN817" s="159"/>
      <c r="AO817" s="159"/>
      <c r="AP817" s="159"/>
      <c r="AQ817" s="159"/>
      <c r="AR817" s="159"/>
      <c r="AS817" s="159"/>
      <c r="AT817" s="159"/>
      <c r="AU817" s="159"/>
      <c r="AV817" s="159"/>
      <c r="AW817" s="159"/>
      <c r="AX817" s="159"/>
      <c r="AY817" s="159"/>
      <c r="AZ817" s="159"/>
      <c r="BA817" s="159"/>
      <c r="BB817" s="159"/>
      <c r="BC817" s="159"/>
      <c r="BD817" s="159"/>
      <c r="BE817" s="159"/>
      <c r="BF817" s="159"/>
      <c r="BG817" s="159"/>
      <c r="BH817" s="159"/>
      <c r="BI817" s="159"/>
      <c r="BJ817" s="159"/>
      <c r="BK817" s="159"/>
      <c r="BL817" s="159"/>
      <c r="BM817" s="159"/>
      <c r="BN817" s="159"/>
      <c r="BO817" s="159"/>
      <c r="BP817" s="159"/>
      <c r="BQ817" s="159"/>
      <c r="BR817" s="159"/>
      <c r="BS817" s="159"/>
      <c r="BT817" s="159"/>
      <c r="BU817" s="159"/>
      <c r="BV817" s="159"/>
      <c r="BW817" s="159"/>
      <c r="BX817" s="159"/>
      <c r="BY817" s="159"/>
      <c r="BZ817" s="159"/>
      <c r="CA817" s="159"/>
      <c r="CB817" s="159"/>
      <c r="CC817" s="159"/>
      <c r="CD817" s="159"/>
      <c r="CE817" s="159"/>
      <c r="CF817" s="159"/>
      <c r="CG817" s="159"/>
      <c r="CH817" s="159"/>
      <c r="CI817" s="159"/>
      <c r="CJ817" s="159"/>
      <c r="CK817" s="159"/>
      <c r="CL817" s="159"/>
      <c r="CM817" s="159"/>
      <c r="CN817" s="159"/>
      <c r="CO817" s="159"/>
      <c r="CP817" s="159"/>
      <c r="CQ817" s="159"/>
      <c r="CR817" s="159"/>
      <c r="CS817" s="159"/>
      <c r="CT817" s="159"/>
      <c r="CU817" s="159"/>
      <c r="CV817" s="159"/>
      <c r="CW817" s="159"/>
      <c r="CX817" s="159"/>
      <c r="CY817" s="159"/>
      <c r="CZ817" s="159"/>
      <c r="DA817" s="159"/>
      <c r="DB817" s="159"/>
      <c r="DC817" s="159"/>
      <c r="DD817" s="159"/>
      <c r="DE817" s="159"/>
      <c r="DF817" s="159"/>
      <c r="DG817" s="159"/>
      <c r="DH817" s="159"/>
      <c r="DI817" s="159"/>
      <c r="DJ817" s="159"/>
      <c r="DK817" s="159"/>
      <c r="DL817" s="159"/>
      <c r="DM817" s="159"/>
      <c r="DN817" s="159"/>
      <c r="DO817" s="159"/>
      <c r="DP817" s="159"/>
      <c r="DQ817" s="159"/>
      <c r="DR817" s="159"/>
      <c r="DS817" s="159"/>
      <c r="DT817" s="159"/>
      <c r="DU817" s="159"/>
      <c r="DV817" s="159"/>
      <c r="DW817" s="159"/>
      <c r="DX817" s="159"/>
      <c r="DY817" s="159"/>
      <c r="DZ817" s="159"/>
      <c r="EA817" s="159"/>
      <c r="EB817" s="159"/>
      <c r="EC817" s="159"/>
      <c r="ED817" s="159"/>
      <c r="EE817" s="159"/>
      <c r="EF817" s="159"/>
      <c r="EG817" s="159"/>
      <c r="EH817" s="159"/>
      <c r="EI817" s="159"/>
      <c r="EJ817" s="159"/>
      <c r="EK817" s="159"/>
      <c r="EL817" s="159"/>
      <c r="EM817" s="159"/>
      <c r="EN817" s="159"/>
      <c r="EO817" s="159"/>
      <c r="EP817" s="159"/>
      <c r="EQ817" s="159"/>
      <c r="ER817" s="159"/>
      <c r="ES817" s="159"/>
      <c r="ET817" s="159"/>
      <c r="EU817" s="159"/>
      <c r="EV817" s="159"/>
      <c r="EW817" s="159"/>
      <c r="EX817" s="159"/>
      <c r="EY817" s="159"/>
      <c r="EZ817" s="159"/>
      <c r="FA817" s="159"/>
      <c r="FB817" s="159"/>
      <c r="FC817" s="159"/>
      <c r="FD817" s="159"/>
      <c r="FE817" s="159"/>
      <c r="FF817" s="159"/>
      <c r="FG817" s="159"/>
      <c r="FH817" s="159"/>
      <c r="FI817" s="159"/>
      <c r="FJ817" s="159"/>
      <c r="FK817" s="159"/>
      <c r="FL817" s="159"/>
      <c r="FM817" s="159"/>
      <c r="FN817" s="159"/>
      <c r="FO817" s="159"/>
      <c r="FP817" s="159"/>
      <c r="FQ817" s="159"/>
      <c r="FR817" s="159"/>
      <c r="FS817" s="159"/>
      <c r="FT817" s="159"/>
      <c r="FU817" s="159"/>
      <c r="FV817" s="159"/>
      <c r="FW817" s="159"/>
      <c r="FX817" s="159"/>
      <c r="FY817" s="159"/>
      <c r="FZ817" s="159"/>
      <c r="GA817" s="159"/>
      <c r="GB817" s="159"/>
      <c r="GC817" s="159"/>
      <c r="GD817" s="159"/>
      <c r="GE817" s="159"/>
      <c r="GF817" s="159"/>
      <c r="GG817" s="159"/>
      <c r="GH817" s="159"/>
    </row>
    <row r="818" customFormat="false" ht="12.75" hidden="false" customHeight="false" outlineLevel="0" collapsed="false">
      <c r="A818" s="168"/>
      <c r="B818" s="149"/>
      <c r="C818" s="149"/>
      <c r="D818" s="149"/>
      <c r="E818" s="149"/>
      <c r="F818" s="149"/>
      <c r="G818" s="149"/>
      <c r="H818" s="148"/>
      <c r="I818" s="170"/>
      <c r="R818" s="148"/>
      <c r="S818" s="158"/>
      <c r="T818" s="159"/>
      <c r="U818" s="159"/>
      <c r="V818" s="159"/>
      <c r="W818" s="159"/>
      <c r="X818" s="159"/>
      <c r="Y818" s="159"/>
      <c r="Z818" s="159"/>
      <c r="AA818" s="159"/>
      <c r="AB818" s="159"/>
      <c r="AC818" s="159"/>
      <c r="AD818" s="159"/>
      <c r="AE818" s="159"/>
      <c r="AF818" s="159"/>
      <c r="AG818" s="159"/>
      <c r="AH818" s="159"/>
      <c r="AI818" s="159"/>
      <c r="AJ818" s="159"/>
      <c r="AK818" s="159"/>
      <c r="AL818" s="159"/>
      <c r="AM818" s="159"/>
      <c r="AN818" s="159"/>
      <c r="AO818" s="159"/>
      <c r="AP818" s="159"/>
      <c r="AQ818" s="159"/>
      <c r="AR818" s="159"/>
      <c r="AS818" s="159"/>
      <c r="AT818" s="159"/>
      <c r="AU818" s="159"/>
      <c r="AV818" s="159"/>
      <c r="AW818" s="159"/>
      <c r="AX818" s="159"/>
      <c r="AY818" s="159"/>
      <c r="AZ818" s="159"/>
      <c r="BA818" s="159"/>
      <c r="BB818" s="159"/>
      <c r="BC818" s="159"/>
      <c r="BD818" s="159"/>
      <c r="BE818" s="159"/>
      <c r="BF818" s="159"/>
      <c r="BG818" s="159"/>
      <c r="BH818" s="159"/>
      <c r="BI818" s="159"/>
      <c r="BJ818" s="159"/>
      <c r="BK818" s="159"/>
      <c r="BL818" s="159"/>
      <c r="BM818" s="159"/>
      <c r="BN818" s="159"/>
      <c r="BO818" s="159"/>
      <c r="BP818" s="159"/>
      <c r="BQ818" s="159"/>
      <c r="BR818" s="159"/>
      <c r="BS818" s="159"/>
      <c r="BT818" s="159"/>
      <c r="BU818" s="159"/>
      <c r="BV818" s="159"/>
      <c r="BW818" s="159"/>
      <c r="BX818" s="159"/>
      <c r="BY818" s="159"/>
      <c r="BZ818" s="159"/>
      <c r="CA818" s="159"/>
      <c r="CB818" s="159"/>
      <c r="CC818" s="159"/>
      <c r="CD818" s="159"/>
      <c r="CE818" s="159"/>
      <c r="CF818" s="159"/>
      <c r="CG818" s="159"/>
      <c r="CH818" s="159"/>
      <c r="CI818" s="159"/>
      <c r="CJ818" s="159"/>
      <c r="CK818" s="159"/>
      <c r="CL818" s="159"/>
      <c r="CM818" s="159"/>
      <c r="CN818" s="159"/>
      <c r="CO818" s="159"/>
      <c r="CP818" s="159"/>
      <c r="CQ818" s="159"/>
      <c r="CR818" s="159"/>
      <c r="CS818" s="159"/>
      <c r="CT818" s="159"/>
      <c r="CU818" s="159"/>
      <c r="CV818" s="159"/>
      <c r="CW818" s="159"/>
      <c r="CX818" s="159"/>
      <c r="CY818" s="159"/>
      <c r="CZ818" s="159"/>
      <c r="DA818" s="159"/>
      <c r="DB818" s="159"/>
      <c r="DC818" s="159"/>
      <c r="DD818" s="159"/>
      <c r="DE818" s="159"/>
      <c r="DF818" s="159"/>
      <c r="DG818" s="159"/>
      <c r="DH818" s="159"/>
      <c r="DI818" s="159"/>
      <c r="DJ818" s="159"/>
      <c r="DK818" s="159"/>
      <c r="DL818" s="159"/>
      <c r="DM818" s="159"/>
      <c r="DN818" s="159"/>
      <c r="DO818" s="159"/>
      <c r="DP818" s="159"/>
      <c r="DQ818" s="159"/>
      <c r="DR818" s="159"/>
      <c r="DS818" s="159"/>
      <c r="DT818" s="159"/>
      <c r="DU818" s="159"/>
      <c r="DV818" s="159"/>
      <c r="DW818" s="159"/>
      <c r="DX818" s="159"/>
      <c r="DY818" s="159"/>
      <c r="DZ818" s="159"/>
      <c r="EA818" s="159"/>
      <c r="EB818" s="159"/>
      <c r="EC818" s="159"/>
      <c r="ED818" s="159"/>
      <c r="EE818" s="159"/>
      <c r="EF818" s="159"/>
      <c r="EG818" s="159"/>
      <c r="EH818" s="159"/>
      <c r="EI818" s="159"/>
      <c r="EJ818" s="159"/>
      <c r="EK818" s="159"/>
      <c r="EL818" s="159"/>
      <c r="EM818" s="159"/>
      <c r="EN818" s="159"/>
      <c r="EO818" s="159"/>
      <c r="EP818" s="159"/>
      <c r="EQ818" s="159"/>
      <c r="ER818" s="159"/>
      <c r="ES818" s="159"/>
      <c r="ET818" s="159"/>
      <c r="EU818" s="159"/>
      <c r="EV818" s="159"/>
      <c r="EW818" s="159"/>
      <c r="EX818" s="159"/>
      <c r="EY818" s="159"/>
      <c r="EZ818" s="159"/>
      <c r="FA818" s="159"/>
      <c r="FB818" s="159"/>
      <c r="FC818" s="159"/>
      <c r="FD818" s="159"/>
      <c r="FE818" s="159"/>
      <c r="FF818" s="159"/>
      <c r="FG818" s="159"/>
      <c r="FH818" s="159"/>
      <c r="FI818" s="159"/>
      <c r="FJ818" s="159"/>
      <c r="FK818" s="159"/>
      <c r="FL818" s="159"/>
      <c r="FM818" s="159"/>
      <c r="FN818" s="159"/>
      <c r="FO818" s="159"/>
      <c r="FP818" s="159"/>
      <c r="FQ818" s="159"/>
      <c r="FR818" s="159"/>
      <c r="FS818" s="159"/>
      <c r="FT818" s="159"/>
      <c r="FU818" s="159"/>
      <c r="FV818" s="159"/>
      <c r="FW818" s="159"/>
      <c r="FX818" s="159"/>
      <c r="FY818" s="159"/>
      <c r="FZ818" s="159"/>
      <c r="GA818" s="159"/>
      <c r="GB818" s="159"/>
      <c r="GC818" s="159"/>
      <c r="GD818" s="159"/>
      <c r="GE818" s="159"/>
      <c r="GF818" s="159"/>
      <c r="GG818" s="159"/>
      <c r="GH818" s="159"/>
    </row>
    <row r="819" customFormat="false" ht="12.75" hidden="false" customHeight="false" outlineLevel="0" collapsed="false">
      <c r="A819" s="168"/>
      <c r="B819" s="149"/>
      <c r="C819" s="149"/>
      <c r="D819" s="149"/>
      <c r="E819" s="149"/>
      <c r="F819" s="149"/>
      <c r="G819" s="149"/>
      <c r="H819" s="148"/>
      <c r="I819" s="170"/>
      <c r="R819" s="148"/>
      <c r="S819" s="158"/>
      <c r="T819" s="159"/>
      <c r="U819" s="159"/>
      <c r="V819" s="159"/>
      <c r="W819" s="159"/>
      <c r="X819" s="159"/>
      <c r="Y819" s="159"/>
      <c r="Z819" s="159"/>
      <c r="AA819" s="159"/>
      <c r="AB819" s="159"/>
      <c r="AC819" s="159"/>
      <c r="AD819" s="159"/>
      <c r="AE819" s="159"/>
      <c r="AF819" s="159"/>
      <c r="AG819" s="159"/>
      <c r="AH819" s="159"/>
      <c r="AI819" s="159"/>
      <c r="AJ819" s="159"/>
      <c r="AK819" s="159"/>
      <c r="AL819" s="159"/>
      <c r="AM819" s="159"/>
      <c r="AN819" s="159"/>
      <c r="AO819" s="159"/>
      <c r="AP819" s="159"/>
      <c r="AQ819" s="159"/>
      <c r="AR819" s="159"/>
      <c r="AS819" s="159"/>
      <c r="AT819" s="159"/>
      <c r="AU819" s="159"/>
      <c r="AV819" s="159"/>
      <c r="AW819" s="159"/>
      <c r="AX819" s="159"/>
      <c r="AY819" s="159"/>
      <c r="AZ819" s="159"/>
      <c r="BA819" s="159"/>
      <c r="BB819" s="159"/>
      <c r="BC819" s="159"/>
      <c r="BD819" s="159"/>
      <c r="BE819" s="159"/>
      <c r="BF819" s="159"/>
      <c r="BG819" s="159"/>
      <c r="BH819" s="159"/>
      <c r="BI819" s="159"/>
      <c r="BJ819" s="159"/>
      <c r="BK819" s="159"/>
      <c r="BL819" s="159"/>
      <c r="BM819" s="159"/>
      <c r="BN819" s="159"/>
      <c r="BO819" s="159"/>
      <c r="BP819" s="159"/>
      <c r="BQ819" s="159"/>
      <c r="BR819" s="159"/>
      <c r="BS819" s="159"/>
      <c r="BT819" s="159"/>
      <c r="BU819" s="159"/>
      <c r="BV819" s="159"/>
      <c r="BW819" s="159"/>
      <c r="BX819" s="159"/>
      <c r="BY819" s="159"/>
      <c r="BZ819" s="159"/>
      <c r="CA819" s="159"/>
      <c r="CB819" s="159"/>
      <c r="CC819" s="159"/>
      <c r="CD819" s="159"/>
      <c r="CE819" s="159"/>
      <c r="CF819" s="159"/>
      <c r="CG819" s="159"/>
      <c r="CH819" s="159"/>
      <c r="CI819" s="159"/>
      <c r="CJ819" s="159"/>
      <c r="CK819" s="159"/>
      <c r="CL819" s="159"/>
      <c r="CM819" s="159"/>
      <c r="CN819" s="159"/>
      <c r="CO819" s="159"/>
      <c r="CP819" s="159"/>
      <c r="CQ819" s="159"/>
      <c r="CR819" s="159"/>
      <c r="CS819" s="159"/>
      <c r="CT819" s="159"/>
      <c r="CU819" s="159"/>
      <c r="CV819" s="159"/>
      <c r="CW819" s="159"/>
      <c r="CX819" s="159"/>
      <c r="CY819" s="159"/>
      <c r="CZ819" s="159"/>
      <c r="DA819" s="159"/>
      <c r="DB819" s="159"/>
      <c r="DC819" s="159"/>
      <c r="DD819" s="159"/>
      <c r="DE819" s="159"/>
      <c r="DF819" s="159"/>
      <c r="DG819" s="159"/>
      <c r="DH819" s="159"/>
      <c r="DI819" s="159"/>
      <c r="DJ819" s="159"/>
      <c r="DK819" s="159"/>
      <c r="DL819" s="159"/>
      <c r="DM819" s="159"/>
      <c r="DN819" s="159"/>
      <c r="DO819" s="159"/>
      <c r="DP819" s="159"/>
      <c r="DQ819" s="159"/>
      <c r="DR819" s="159"/>
      <c r="DS819" s="159"/>
      <c r="DT819" s="159"/>
      <c r="DU819" s="159"/>
      <c r="DV819" s="159"/>
      <c r="DW819" s="159"/>
      <c r="DX819" s="159"/>
      <c r="DY819" s="159"/>
      <c r="DZ819" s="159"/>
      <c r="EA819" s="159"/>
      <c r="EB819" s="159"/>
      <c r="EC819" s="159"/>
      <c r="ED819" s="159"/>
      <c r="EE819" s="159"/>
      <c r="EF819" s="159"/>
      <c r="EG819" s="159"/>
      <c r="EH819" s="159"/>
      <c r="EI819" s="159"/>
      <c r="EJ819" s="159"/>
      <c r="EK819" s="159"/>
      <c r="EL819" s="159"/>
      <c r="EM819" s="159"/>
      <c r="EN819" s="159"/>
      <c r="EO819" s="159"/>
      <c r="EP819" s="159"/>
      <c r="EQ819" s="159"/>
      <c r="ER819" s="159"/>
      <c r="ES819" s="159"/>
      <c r="ET819" s="159"/>
      <c r="EU819" s="159"/>
      <c r="EV819" s="159"/>
      <c r="EW819" s="159"/>
      <c r="EX819" s="159"/>
      <c r="EY819" s="159"/>
      <c r="EZ819" s="159"/>
      <c r="FA819" s="159"/>
      <c r="FB819" s="159"/>
      <c r="FC819" s="159"/>
      <c r="FD819" s="159"/>
      <c r="FE819" s="159"/>
      <c r="FF819" s="159"/>
      <c r="FG819" s="159"/>
      <c r="FH819" s="159"/>
      <c r="FI819" s="159"/>
      <c r="FJ819" s="159"/>
      <c r="FK819" s="159"/>
      <c r="FL819" s="159"/>
      <c r="FM819" s="159"/>
      <c r="FN819" s="159"/>
      <c r="FO819" s="159"/>
      <c r="FP819" s="159"/>
      <c r="FQ819" s="159"/>
      <c r="FR819" s="159"/>
      <c r="FS819" s="159"/>
      <c r="FT819" s="159"/>
      <c r="FU819" s="159"/>
      <c r="FV819" s="159"/>
      <c r="FW819" s="159"/>
      <c r="FX819" s="159"/>
      <c r="FY819" s="159"/>
      <c r="FZ819" s="159"/>
      <c r="GA819" s="159"/>
      <c r="GB819" s="159"/>
      <c r="GC819" s="159"/>
      <c r="GD819" s="159"/>
      <c r="GE819" s="159"/>
      <c r="GF819" s="159"/>
      <c r="GG819" s="159"/>
      <c r="GH819" s="159"/>
    </row>
    <row r="820" customFormat="false" ht="12.75" hidden="false" customHeight="false" outlineLevel="0" collapsed="false">
      <c r="A820" s="168"/>
      <c r="B820" s="149"/>
      <c r="C820" s="149"/>
      <c r="D820" s="149"/>
      <c r="E820" s="149"/>
      <c r="F820" s="149"/>
      <c r="G820" s="149"/>
      <c r="H820" s="148"/>
      <c r="I820" s="170"/>
      <c r="R820" s="148"/>
      <c r="S820" s="158"/>
      <c r="T820" s="159"/>
      <c r="U820" s="159"/>
      <c r="V820" s="159"/>
      <c r="W820" s="159"/>
      <c r="X820" s="159"/>
      <c r="Y820" s="159"/>
      <c r="Z820" s="159"/>
      <c r="AA820" s="159"/>
      <c r="AB820" s="159"/>
      <c r="AC820" s="159"/>
      <c r="AD820" s="159"/>
      <c r="AE820" s="159"/>
      <c r="AF820" s="159"/>
      <c r="AG820" s="159"/>
      <c r="AH820" s="159"/>
      <c r="AI820" s="159"/>
      <c r="AJ820" s="159"/>
      <c r="AK820" s="159"/>
      <c r="AL820" s="159"/>
      <c r="AM820" s="159"/>
      <c r="AN820" s="159"/>
      <c r="AO820" s="159"/>
      <c r="AP820" s="159"/>
      <c r="AQ820" s="159"/>
      <c r="AR820" s="159"/>
      <c r="AS820" s="159"/>
      <c r="AT820" s="159"/>
      <c r="AU820" s="159"/>
      <c r="AV820" s="159"/>
      <c r="AW820" s="159"/>
      <c r="AX820" s="159"/>
      <c r="AY820" s="159"/>
      <c r="AZ820" s="159"/>
      <c r="BA820" s="159"/>
      <c r="BB820" s="159"/>
      <c r="BC820" s="159"/>
      <c r="BD820" s="159"/>
      <c r="BE820" s="159"/>
      <c r="BF820" s="159"/>
      <c r="BG820" s="159"/>
      <c r="BH820" s="159"/>
      <c r="BI820" s="159"/>
      <c r="BJ820" s="159"/>
      <c r="BK820" s="159"/>
      <c r="BL820" s="159"/>
      <c r="BM820" s="159"/>
      <c r="BN820" s="159"/>
      <c r="BO820" s="159"/>
      <c r="BP820" s="159"/>
      <c r="BQ820" s="159"/>
      <c r="BR820" s="159"/>
      <c r="BS820" s="159"/>
      <c r="BT820" s="159"/>
      <c r="BU820" s="159"/>
      <c r="BV820" s="159"/>
      <c r="BW820" s="159"/>
      <c r="BX820" s="159"/>
      <c r="BY820" s="159"/>
      <c r="BZ820" s="159"/>
      <c r="CA820" s="159"/>
      <c r="CB820" s="159"/>
      <c r="CC820" s="159"/>
      <c r="CD820" s="159"/>
      <c r="CE820" s="159"/>
      <c r="CF820" s="159"/>
      <c r="CG820" s="159"/>
      <c r="CH820" s="159"/>
      <c r="CI820" s="159"/>
      <c r="CJ820" s="159"/>
      <c r="CK820" s="159"/>
      <c r="CL820" s="159"/>
      <c r="CM820" s="159"/>
      <c r="CN820" s="159"/>
      <c r="CO820" s="159"/>
      <c r="CP820" s="159"/>
      <c r="CQ820" s="159"/>
      <c r="CR820" s="159"/>
      <c r="CS820" s="159"/>
      <c r="CT820" s="159"/>
      <c r="CU820" s="159"/>
      <c r="CV820" s="159"/>
      <c r="CW820" s="159"/>
      <c r="CX820" s="159"/>
      <c r="CY820" s="159"/>
      <c r="CZ820" s="159"/>
      <c r="DA820" s="159"/>
      <c r="DB820" s="159"/>
      <c r="DC820" s="159"/>
      <c r="DD820" s="159"/>
      <c r="DE820" s="159"/>
      <c r="DF820" s="159"/>
      <c r="DG820" s="159"/>
      <c r="DH820" s="159"/>
      <c r="DI820" s="159"/>
      <c r="DJ820" s="159"/>
      <c r="DK820" s="159"/>
      <c r="DL820" s="159"/>
      <c r="DM820" s="159"/>
      <c r="DN820" s="159"/>
      <c r="DO820" s="159"/>
      <c r="DP820" s="159"/>
      <c r="DQ820" s="159"/>
      <c r="DR820" s="159"/>
      <c r="DS820" s="159"/>
      <c r="DT820" s="159"/>
      <c r="DU820" s="159"/>
      <c r="DV820" s="159"/>
      <c r="DW820" s="159"/>
      <c r="DX820" s="159"/>
      <c r="DY820" s="159"/>
      <c r="DZ820" s="159"/>
      <c r="EA820" s="159"/>
      <c r="EB820" s="159"/>
      <c r="EC820" s="159"/>
      <c r="ED820" s="159"/>
      <c r="EE820" s="159"/>
      <c r="EF820" s="159"/>
      <c r="EG820" s="159"/>
      <c r="EH820" s="159"/>
      <c r="EI820" s="159"/>
      <c r="EJ820" s="159"/>
      <c r="EK820" s="159"/>
      <c r="EL820" s="159"/>
      <c r="EM820" s="159"/>
      <c r="EN820" s="159"/>
      <c r="EO820" s="159"/>
      <c r="EP820" s="159"/>
      <c r="EQ820" s="159"/>
      <c r="ER820" s="159"/>
      <c r="ES820" s="159"/>
      <c r="ET820" s="159"/>
      <c r="EU820" s="159"/>
      <c r="EV820" s="159"/>
      <c r="EW820" s="159"/>
      <c r="EX820" s="159"/>
      <c r="EY820" s="159"/>
      <c r="EZ820" s="159"/>
      <c r="FA820" s="159"/>
      <c r="FB820" s="159"/>
      <c r="FC820" s="159"/>
      <c r="FD820" s="159"/>
      <c r="FE820" s="159"/>
      <c r="FF820" s="159"/>
      <c r="FG820" s="159"/>
      <c r="FH820" s="159"/>
      <c r="FI820" s="159"/>
      <c r="FJ820" s="159"/>
      <c r="FK820" s="159"/>
      <c r="FL820" s="159"/>
      <c r="FM820" s="159"/>
      <c r="FN820" s="159"/>
      <c r="FO820" s="159"/>
      <c r="FP820" s="159"/>
      <c r="FQ820" s="159"/>
      <c r="FR820" s="159"/>
      <c r="FS820" s="159"/>
      <c r="FT820" s="159"/>
      <c r="FU820" s="159"/>
      <c r="FV820" s="159"/>
      <c r="FW820" s="159"/>
      <c r="FX820" s="159"/>
      <c r="FY820" s="159"/>
      <c r="FZ820" s="159"/>
      <c r="GA820" s="159"/>
      <c r="GB820" s="159"/>
      <c r="GC820" s="159"/>
      <c r="GD820" s="159"/>
      <c r="GE820" s="159"/>
      <c r="GF820" s="159"/>
      <c r="GG820" s="159"/>
      <c r="GH820" s="159"/>
    </row>
    <row r="821" customFormat="false" ht="12.75" hidden="false" customHeight="false" outlineLevel="0" collapsed="false">
      <c r="A821" s="168"/>
      <c r="B821" s="149"/>
      <c r="C821" s="149"/>
      <c r="D821" s="149"/>
      <c r="E821" s="149"/>
      <c r="F821" s="149"/>
      <c r="G821" s="149"/>
      <c r="H821" s="148"/>
      <c r="I821" s="170"/>
      <c r="R821" s="148"/>
      <c r="S821" s="158"/>
      <c r="T821" s="159"/>
      <c r="U821" s="159"/>
      <c r="V821" s="159"/>
      <c r="W821" s="159"/>
      <c r="X821" s="159"/>
      <c r="Y821" s="159"/>
      <c r="Z821" s="159"/>
      <c r="AA821" s="159"/>
      <c r="AB821" s="159"/>
      <c r="AC821" s="159"/>
      <c r="AD821" s="159"/>
      <c r="AE821" s="159"/>
      <c r="AF821" s="159"/>
      <c r="AG821" s="159"/>
      <c r="AH821" s="159"/>
      <c r="AI821" s="159"/>
      <c r="AJ821" s="159"/>
      <c r="AK821" s="159"/>
      <c r="AL821" s="159"/>
      <c r="AM821" s="159"/>
      <c r="AN821" s="159"/>
      <c r="AO821" s="159"/>
      <c r="AP821" s="159"/>
      <c r="AQ821" s="159"/>
      <c r="AR821" s="159"/>
      <c r="AS821" s="159"/>
      <c r="AT821" s="159"/>
      <c r="AU821" s="159"/>
      <c r="AV821" s="159"/>
      <c r="AW821" s="159"/>
      <c r="AX821" s="159"/>
      <c r="AY821" s="159"/>
      <c r="AZ821" s="159"/>
      <c r="BA821" s="159"/>
      <c r="BB821" s="159"/>
      <c r="BC821" s="159"/>
      <c r="BD821" s="159"/>
      <c r="BE821" s="159"/>
      <c r="BF821" s="159"/>
      <c r="BG821" s="159"/>
      <c r="BH821" s="159"/>
      <c r="BI821" s="159"/>
      <c r="BJ821" s="159"/>
      <c r="BK821" s="159"/>
      <c r="BL821" s="159"/>
      <c r="BM821" s="159"/>
      <c r="BN821" s="159"/>
      <c r="BO821" s="159"/>
      <c r="BP821" s="159"/>
      <c r="BQ821" s="159"/>
      <c r="BR821" s="159"/>
      <c r="BS821" s="159"/>
      <c r="BT821" s="159"/>
      <c r="BU821" s="159"/>
      <c r="BV821" s="159"/>
      <c r="BW821" s="159"/>
      <c r="BX821" s="159"/>
      <c r="BY821" s="159"/>
      <c r="BZ821" s="159"/>
      <c r="CA821" s="159"/>
      <c r="CB821" s="159"/>
      <c r="CC821" s="159"/>
      <c r="CD821" s="159"/>
      <c r="CE821" s="159"/>
      <c r="CF821" s="159"/>
      <c r="CG821" s="159"/>
      <c r="CH821" s="159"/>
      <c r="CI821" s="159"/>
      <c r="CJ821" s="159"/>
      <c r="CK821" s="159"/>
      <c r="CL821" s="159"/>
      <c r="CM821" s="159"/>
      <c r="CN821" s="159"/>
      <c r="CO821" s="159"/>
      <c r="CP821" s="159"/>
      <c r="CQ821" s="159"/>
      <c r="CR821" s="159"/>
      <c r="CS821" s="159"/>
      <c r="CT821" s="159"/>
      <c r="CU821" s="159"/>
      <c r="CV821" s="159"/>
      <c r="CW821" s="159"/>
      <c r="CX821" s="159"/>
      <c r="CY821" s="159"/>
      <c r="CZ821" s="159"/>
      <c r="DA821" s="159"/>
      <c r="DB821" s="159"/>
      <c r="DC821" s="159"/>
      <c r="DD821" s="159"/>
      <c r="DE821" s="159"/>
      <c r="DF821" s="159"/>
      <c r="DG821" s="159"/>
      <c r="DH821" s="159"/>
      <c r="DI821" s="159"/>
      <c r="DJ821" s="159"/>
      <c r="DK821" s="159"/>
      <c r="DL821" s="159"/>
      <c r="DM821" s="159"/>
      <c r="DN821" s="159"/>
      <c r="DO821" s="159"/>
      <c r="DP821" s="159"/>
      <c r="DQ821" s="159"/>
      <c r="DR821" s="159"/>
      <c r="DS821" s="159"/>
      <c r="DT821" s="159"/>
      <c r="DU821" s="159"/>
      <c r="DV821" s="159"/>
      <c r="DW821" s="159"/>
      <c r="DX821" s="159"/>
      <c r="DY821" s="159"/>
      <c r="DZ821" s="159"/>
      <c r="EA821" s="159"/>
      <c r="EB821" s="159"/>
      <c r="EC821" s="159"/>
      <c r="ED821" s="159"/>
      <c r="EE821" s="159"/>
      <c r="EF821" s="159"/>
      <c r="EG821" s="159"/>
      <c r="EH821" s="159"/>
      <c r="EI821" s="159"/>
      <c r="EJ821" s="159"/>
      <c r="EK821" s="159"/>
      <c r="EL821" s="159"/>
      <c r="EM821" s="159"/>
      <c r="EN821" s="159"/>
      <c r="EO821" s="159"/>
      <c r="EP821" s="159"/>
      <c r="EQ821" s="159"/>
      <c r="ER821" s="159"/>
      <c r="ES821" s="159"/>
      <c r="ET821" s="159"/>
      <c r="EU821" s="159"/>
      <c r="EV821" s="159"/>
      <c r="EW821" s="159"/>
      <c r="EX821" s="159"/>
      <c r="EY821" s="159"/>
      <c r="EZ821" s="159"/>
      <c r="FA821" s="159"/>
      <c r="FB821" s="159"/>
      <c r="FC821" s="159"/>
      <c r="FD821" s="159"/>
      <c r="FE821" s="159"/>
      <c r="FF821" s="159"/>
      <c r="FG821" s="159"/>
      <c r="FH821" s="159"/>
      <c r="FI821" s="159"/>
      <c r="FJ821" s="159"/>
      <c r="FK821" s="159"/>
      <c r="FL821" s="159"/>
      <c r="FM821" s="159"/>
      <c r="FN821" s="159"/>
      <c r="FO821" s="159"/>
      <c r="FP821" s="159"/>
      <c r="FQ821" s="159"/>
      <c r="FR821" s="159"/>
      <c r="FS821" s="159"/>
      <c r="FT821" s="159"/>
      <c r="FU821" s="159"/>
      <c r="FV821" s="159"/>
      <c r="FW821" s="159"/>
      <c r="FX821" s="159"/>
      <c r="FY821" s="159"/>
      <c r="FZ821" s="159"/>
      <c r="GA821" s="159"/>
      <c r="GB821" s="159"/>
      <c r="GC821" s="159"/>
      <c r="GD821" s="159"/>
      <c r="GE821" s="159"/>
      <c r="GF821" s="159"/>
      <c r="GG821" s="159"/>
      <c r="GH821" s="159"/>
    </row>
    <row r="822" customFormat="false" ht="12.75" hidden="false" customHeight="false" outlineLevel="0" collapsed="false">
      <c r="A822" s="168"/>
      <c r="B822" s="149"/>
      <c r="C822" s="149"/>
      <c r="D822" s="149"/>
      <c r="E822" s="149"/>
      <c r="F822" s="149"/>
      <c r="G822" s="149"/>
      <c r="H822" s="148"/>
      <c r="I822" s="170"/>
      <c r="R822" s="148"/>
      <c r="S822" s="158"/>
      <c r="T822" s="159"/>
      <c r="U822" s="159"/>
      <c r="V822" s="159"/>
      <c r="W822" s="159"/>
      <c r="X822" s="159"/>
      <c r="Y822" s="159"/>
      <c r="Z822" s="159"/>
      <c r="AA822" s="159"/>
      <c r="AB822" s="159"/>
      <c r="AC822" s="159"/>
      <c r="AD822" s="159"/>
      <c r="AE822" s="159"/>
      <c r="AF822" s="159"/>
      <c r="AG822" s="159"/>
      <c r="AH822" s="159"/>
      <c r="AI822" s="159"/>
      <c r="AJ822" s="159"/>
      <c r="AK822" s="159"/>
      <c r="AL822" s="159"/>
      <c r="AM822" s="159"/>
      <c r="AN822" s="159"/>
      <c r="AO822" s="159"/>
      <c r="AP822" s="159"/>
      <c r="AQ822" s="159"/>
      <c r="AR822" s="159"/>
      <c r="AS822" s="159"/>
      <c r="AT822" s="159"/>
      <c r="AU822" s="159"/>
      <c r="AV822" s="159"/>
      <c r="AW822" s="159"/>
      <c r="AX822" s="159"/>
      <c r="AY822" s="159"/>
      <c r="AZ822" s="159"/>
      <c r="BA822" s="159"/>
      <c r="BB822" s="159"/>
      <c r="BC822" s="159"/>
      <c r="BD822" s="159"/>
      <c r="BE822" s="159"/>
      <c r="BF822" s="159"/>
      <c r="BG822" s="159"/>
      <c r="BH822" s="159"/>
      <c r="BI822" s="159"/>
      <c r="BJ822" s="159"/>
      <c r="BK822" s="159"/>
      <c r="BL822" s="159"/>
      <c r="BM822" s="159"/>
      <c r="BN822" s="159"/>
      <c r="BO822" s="159"/>
      <c r="BP822" s="159"/>
      <c r="BQ822" s="159"/>
      <c r="BR822" s="159"/>
      <c r="BS822" s="159"/>
      <c r="BT822" s="159"/>
      <c r="BU822" s="159"/>
      <c r="BV822" s="159"/>
      <c r="BW822" s="159"/>
      <c r="BX822" s="159"/>
      <c r="BY822" s="159"/>
      <c r="BZ822" s="159"/>
      <c r="CA822" s="159"/>
      <c r="CB822" s="159"/>
      <c r="CC822" s="159"/>
      <c r="CD822" s="159"/>
      <c r="CE822" s="159"/>
      <c r="CF822" s="159"/>
      <c r="CG822" s="159"/>
      <c r="CH822" s="159"/>
      <c r="CI822" s="159"/>
      <c r="CJ822" s="159"/>
      <c r="CK822" s="159"/>
      <c r="CL822" s="159"/>
      <c r="CM822" s="159"/>
      <c r="CN822" s="159"/>
      <c r="CO822" s="159"/>
      <c r="CP822" s="159"/>
      <c r="CQ822" s="159"/>
      <c r="CR822" s="159"/>
      <c r="CS822" s="159"/>
      <c r="CT822" s="159"/>
      <c r="CU822" s="159"/>
      <c r="CV822" s="159"/>
      <c r="CW822" s="159"/>
      <c r="CX822" s="159"/>
      <c r="CY822" s="159"/>
      <c r="CZ822" s="159"/>
      <c r="DA822" s="159"/>
      <c r="DB822" s="159"/>
      <c r="DC822" s="159"/>
      <c r="DD822" s="159"/>
      <c r="DE822" s="159"/>
      <c r="DF822" s="159"/>
      <c r="DG822" s="159"/>
      <c r="DH822" s="159"/>
      <c r="DI822" s="159"/>
      <c r="DJ822" s="159"/>
      <c r="DK822" s="159"/>
      <c r="DL822" s="159"/>
      <c r="DM822" s="159"/>
      <c r="DN822" s="159"/>
      <c r="DO822" s="159"/>
      <c r="DP822" s="159"/>
      <c r="DQ822" s="159"/>
      <c r="DR822" s="159"/>
      <c r="DS822" s="159"/>
      <c r="DT822" s="159"/>
      <c r="DU822" s="159"/>
      <c r="DV822" s="159"/>
      <c r="DW822" s="159"/>
      <c r="DX822" s="159"/>
      <c r="DY822" s="159"/>
      <c r="DZ822" s="159"/>
      <c r="EA822" s="159"/>
      <c r="EB822" s="159"/>
      <c r="EC822" s="159"/>
      <c r="ED822" s="159"/>
      <c r="EE822" s="159"/>
      <c r="EF822" s="159"/>
      <c r="EG822" s="159"/>
      <c r="EH822" s="159"/>
      <c r="EI822" s="159"/>
      <c r="EJ822" s="159"/>
      <c r="EK822" s="159"/>
      <c r="EL822" s="159"/>
      <c r="EM822" s="159"/>
      <c r="EN822" s="159"/>
      <c r="EO822" s="159"/>
      <c r="EP822" s="159"/>
      <c r="EQ822" s="159"/>
      <c r="ER822" s="159"/>
      <c r="ES822" s="159"/>
      <c r="ET822" s="159"/>
      <c r="EU822" s="159"/>
      <c r="EV822" s="159"/>
      <c r="EW822" s="159"/>
      <c r="EX822" s="159"/>
      <c r="EY822" s="159"/>
      <c r="EZ822" s="159"/>
      <c r="FA822" s="159"/>
      <c r="FB822" s="159"/>
      <c r="FC822" s="159"/>
      <c r="FD822" s="159"/>
      <c r="FE822" s="159"/>
      <c r="FF822" s="159"/>
      <c r="FG822" s="159"/>
      <c r="FH822" s="159"/>
      <c r="FI822" s="159"/>
      <c r="FJ822" s="159"/>
      <c r="FK822" s="159"/>
      <c r="FL822" s="159"/>
      <c r="FM822" s="159"/>
      <c r="FN822" s="159"/>
      <c r="FO822" s="159"/>
      <c r="FP822" s="159"/>
      <c r="FQ822" s="159"/>
      <c r="FR822" s="159"/>
      <c r="FS822" s="159"/>
      <c r="FT822" s="159"/>
      <c r="FU822" s="159"/>
      <c r="FV822" s="159"/>
      <c r="FW822" s="159"/>
      <c r="FX822" s="159"/>
      <c r="FY822" s="159"/>
      <c r="FZ822" s="159"/>
      <c r="GA822" s="159"/>
      <c r="GB822" s="159"/>
      <c r="GC822" s="159"/>
      <c r="GD822" s="159"/>
      <c r="GE822" s="159"/>
      <c r="GF822" s="159"/>
      <c r="GG822" s="159"/>
      <c r="GH822" s="159"/>
    </row>
    <row r="823" customFormat="false" ht="12.75" hidden="false" customHeight="false" outlineLevel="0" collapsed="false">
      <c r="A823" s="168"/>
      <c r="B823" s="149"/>
      <c r="C823" s="149"/>
      <c r="D823" s="149"/>
      <c r="E823" s="149"/>
      <c r="F823" s="149"/>
      <c r="G823" s="149"/>
      <c r="H823" s="148"/>
      <c r="I823" s="170"/>
      <c r="R823" s="148"/>
      <c r="S823" s="158"/>
      <c r="T823" s="159"/>
      <c r="U823" s="159"/>
      <c r="V823" s="159"/>
      <c r="W823" s="159"/>
      <c r="X823" s="159"/>
      <c r="Y823" s="159"/>
      <c r="Z823" s="159"/>
      <c r="AA823" s="159"/>
      <c r="AB823" s="159"/>
      <c r="AC823" s="159"/>
      <c r="AD823" s="159"/>
      <c r="AE823" s="159"/>
      <c r="AF823" s="159"/>
      <c r="AG823" s="159"/>
      <c r="AH823" s="159"/>
      <c r="AI823" s="159"/>
      <c r="AJ823" s="159"/>
      <c r="AK823" s="159"/>
      <c r="AL823" s="159"/>
      <c r="AM823" s="159"/>
      <c r="AN823" s="159"/>
      <c r="AO823" s="159"/>
      <c r="AP823" s="159"/>
      <c r="AQ823" s="159"/>
      <c r="AR823" s="159"/>
      <c r="AS823" s="159"/>
      <c r="AT823" s="159"/>
      <c r="AU823" s="159"/>
      <c r="AV823" s="159"/>
      <c r="AW823" s="159"/>
      <c r="AX823" s="159"/>
      <c r="AY823" s="159"/>
      <c r="AZ823" s="159"/>
      <c r="BA823" s="159"/>
      <c r="BB823" s="159"/>
      <c r="BC823" s="159"/>
      <c r="BD823" s="159"/>
      <c r="BE823" s="159"/>
      <c r="BF823" s="159"/>
      <c r="BG823" s="159"/>
      <c r="BH823" s="159"/>
      <c r="BI823" s="159"/>
      <c r="BJ823" s="159"/>
      <c r="BK823" s="159"/>
      <c r="BL823" s="159"/>
      <c r="BM823" s="159"/>
      <c r="BN823" s="159"/>
      <c r="BO823" s="159"/>
      <c r="BP823" s="159"/>
      <c r="BQ823" s="159"/>
      <c r="BR823" s="159"/>
      <c r="BS823" s="159"/>
      <c r="BT823" s="159"/>
      <c r="BU823" s="159"/>
      <c r="BV823" s="159"/>
      <c r="BW823" s="159"/>
      <c r="BX823" s="159"/>
      <c r="BY823" s="159"/>
      <c r="BZ823" s="159"/>
      <c r="CA823" s="159"/>
      <c r="CB823" s="159"/>
      <c r="CC823" s="159"/>
      <c r="CD823" s="159"/>
      <c r="CE823" s="159"/>
      <c r="CF823" s="159"/>
      <c r="CG823" s="159"/>
      <c r="CH823" s="159"/>
      <c r="CI823" s="159"/>
      <c r="CJ823" s="159"/>
      <c r="CK823" s="159"/>
      <c r="CL823" s="159"/>
      <c r="CM823" s="159"/>
      <c r="CN823" s="159"/>
      <c r="CO823" s="159"/>
      <c r="CP823" s="159"/>
      <c r="CQ823" s="159"/>
      <c r="CR823" s="159"/>
      <c r="CS823" s="159"/>
      <c r="CT823" s="159"/>
      <c r="CU823" s="159"/>
      <c r="CV823" s="159"/>
      <c r="CW823" s="159"/>
      <c r="CX823" s="159"/>
      <c r="CY823" s="159"/>
      <c r="CZ823" s="159"/>
      <c r="DA823" s="159"/>
      <c r="DB823" s="159"/>
      <c r="DC823" s="159"/>
      <c r="DD823" s="159"/>
      <c r="DE823" s="159"/>
      <c r="DF823" s="159"/>
      <c r="DG823" s="159"/>
      <c r="DH823" s="159"/>
      <c r="DI823" s="159"/>
      <c r="DJ823" s="159"/>
      <c r="DK823" s="159"/>
      <c r="DL823" s="159"/>
      <c r="DM823" s="159"/>
      <c r="DN823" s="159"/>
      <c r="DO823" s="159"/>
      <c r="DP823" s="159"/>
      <c r="DQ823" s="159"/>
      <c r="DR823" s="159"/>
      <c r="DS823" s="159"/>
      <c r="DT823" s="159"/>
      <c r="DU823" s="159"/>
      <c r="DV823" s="159"/>
      <c r="DW823" s="159"/>
      <c r="DX823" s="159"/>
      <c r="DY823" s="159"/>
      <c r="DZ823" s="159"/>
      <c r="EA823" s="159"/>
      <c r="EB823" s="159"/>
      <c r="EC823" s="159"/>
      <c r="ED823" s="159"/>
      <c r="EE823" s="159"/>
      <c r="EF823" s="159"/>
      <c r="EG823" s="159"/>
      <c r="EH823" s="159"/>
      <c r="EI823" s="159"/>
      <c r="EJ823" s="159"/>
      <c r="EK823" s="159"/>
      <c r="EL823" s="159"/>
      <c r="EM823" s="159"/>
      <c r="EN823" s="159"/>
      <c r="EO823" s="159"/>
      <c r="EP823" s="159"/>
      <c r="EQ823" s="159"/>
      <c r="ER823" s="159"/>
      <c r="ES823" s="159"/>
      <c r="ET823" s="159"/>
      <c r="EU823" s="159"/>
      <c r="EV823" s="159"/>
      <c r="EW823" s="159"/>
      <c r="EX823" s="159"/>
      <c r="EY823" s="159"/>
      <c r="EZ823" s="159"/>
      <c r="FA823" s="159"/>
      <c r="FB823" s="159"/>
      <c r="FC823" s="159"/>
      <c r="FD823" s="159"/>
      <c r="FE823" s="159"/>
      <c r="FF823" s="159"/>
      <c r="FG823" s="159"/>
      <c r="FH823" s="159"/>
      <c r="FI823" s="159"/>
      <c r="FJ823" s="159"/>
      <c r="FK823" s="159"/>
      <c r="FL823" s="159"/>
      <c r="FM823" s="159"/>
      <c r="FN823" s="159"/>
      <c r="FO823" s="159"/>
      <c r="FP823" s="159"/>
      <c r="FQ823" s="159"/>
      <c r="FR823" s="159"/>
      <c r="FS823" s="159"/>
      <c r="FT823" s="159"/>
      <c r="FU823" s="159"/>
      <c r="FV823" s="159"/>
      <c r="FW823" s="159"/>
      <c r="FX823" s="159"/>
      <c r="FY823" s="159"/>
      <c r="FZ823" s="159"/>
      <c r="GA823" s="159"/>
      <c r="GB823" s="159"/>
      <c r="GC823" s="159"/>
      <c r="GD823" s="159"/>
      <c r="GE823" s="159"/>
      <c r="GF823" s="159"/>
      <c r="GG823" s="159"/>
      <c r="GH823" s="159"/>
    </row>
    <row r="824" customFormat="false" ht="12.75" hidden="false" customHeight="false" outlineLevel="0" collapsed="false">
      <c r="A824" s="168"/>
      <c r="B824" s="149"/>
      <c r="C824" s="149"/>
      <c r="D824" s="149"/>
      <c r="E824" s="149"/>
      <c r="F824" s="149"/>
      <c r="G824" s="149"/>
      <c r="H824" s="148"/>
      <c r="I824" s="170"/>
      <c r="R824" s="148"/>
      <c r="S824" s="158"/>
      <c r="T824" s="159"/>
      <c r="U824" s="159"/>
      <c r="V824" s="159"/>
      <c r="W824" s="159"/>
      <c r="X824" s="159"/>
      <c r="Y824" s="159"/>
      <c r="Z824" s="159"/>
      <c r="AA824" s="159"/>
      <c r="AB824" s="159"/>
      <c r="AC824" s="159"/>
      <c r="AD824" s="159"/>
      <c r="AE824" s="159"/>
      <c r="AF824" s="159"/>
      <c r="AG824" s="159"/>
      <c r="AH824" s="159"/>
      <c r="AI824" s="159"/>
      <c r="AJ824" s="159"/>
      <c r="AK824" s="159"/>
      <c r="AL824" s="159"/>
      <c r="AM824" s="159"/>
      <c r="AN824" s="159"/>
      <c r="AO824" s="159"/>
      <c r="AP824" s="159"/>
      <c r="AQ824" s="159"/>
      <c r="AR824" s="159"/>
      <c r="AS824" s="159"/>
      <c r="AT824" s="159"/>
      <c r="AU824" s="159"/>
      <c r="AV824" s="159"/>
      <c r="AW824" s="159"/>
      <c r="AX824" s="159"/>
      <c r="AY824" s="159"/>
      <c r="AZ824" s="159"/>
      <c r="BA824" s="159"/>
      <c r="BB824" s="159"/>
      <c r="BC824" s="159"/>
      <c r="BD824" s="159"/>
      <c r="BE824" s="159"/>
      <c r="BF824" s="159"/>
      <c r="BG824" s="159"/>
      <c r="BH824" s="159"/>
      <c r="BI824" s="159"/>
      <c r="BJ824" s="159"/>
      <c r="BK824" s="159"/>
      <c r="BL824" s="159"/>
      <c r="BM824" s="159"/>
      <c r="BN824" s="159"/>
      <c r="BO824" s="159"/>
      <c r="BP824" s="159"/>
      <c r="BQ824" s="159"/>
      <c r="BR824" s="159"/>
      <c r="BS824" s="159"/>
      <c r="BT824" s="159"/>
      <c r="BU824" s="159"/>
      <c r="BV824" s="159"/>
      <c r="BW824" s="159"/>
      <c r="BX824" s="159"/>
      <c r="BY824" s="159"/>
      <c r="BZ824" s="159"/>
      <c r="CA824" s="159"/>
      <c r="CB824" s="159"/>
      <c r="CC824" s="159"/>
      <c r="CD824" s="159"/>
      <c r="CE824" s="159"/>
      <c r="CF824" s="159"/>
      <c r="CG824" s="159"/>
      <c r="CH824" s="159"/>
      <c r="CI824" s="159"/>
      <c r="CJ824" s="159"/>
      <c r="CK824" s="159"/>
      <c r="CL824" s="159"/>
      <c r="CM824" s="159"/>
      <c r="CN824" s="159"/>
      <c r="CO824" s="159"/>
      <c r="CP824" s="159"/>
      <c r="CQ824" s="159"/>
      <c r="CR824" s="159"/>
      <c r="CS824" s="159"/>
      <c r="CT824" s="159"/>
      <c r="CU824" s="159"/>
      <c r="CV824" s="159"/>
      <c r="CW824" s="159"/>
      <c r="CX824" s="159"/>
      <c r="CY824" s="159"/>
      <c r="CZ824" s="159"/>
      <c r="DA824" s="159"/>
      <c r="DB824" s="159"/>
      <c r="DC824" s="159"/>
      <c r="DD824" s="159"/>
      <c r="DE824" s="159"/>
      <c r="DF824" s="159"/>
      <c r="DG824" s="159"/>
      <c r="DH824" s="159"/>
      <c r="DI824" s="159"/>
      <c r="DJ824" s="159"/>
      <c r="DK824" s="159"/>
      <c r="DL824" s="159"/>
      <c r="DM824" s="159"/>
      <c r="DN824" s="159"/>
      <c r="DO824" s="159"/>
      <c r="DP824" s="159"/>
      <c r="DQ824" s="159"/>
      <c r="DR824" s="159"/>
      <c r="DS824" s="159"/>
      <c r="DT824" s="159"/>
      <c r="DU824" s="159"/>
      <c r="DV824" s="159"/>
      <c r="DW824" s="159"/>
      <c r="DX824" s="159"/>
      <c r="DY824" s="159"/>
      <c r="DZ824" s="159"/>
      <c r="EA824" s="159"/>
      <c r="EB824" s="159"/>
      <c r="EC824" s="159"/>
      <c r="ED824" s="159"/>
      <c r="EE824" s="159"/>
      <c r="EF824" s="159"/>
      <c r="EG824" s="159"/>
      <c r="EH824" s="159"/>
      <c r="EI824" s="159"/>
      <c r="EJ824" s="159"/>
      <c r="EK824" s="159"/>
      <c r="EL824" s="159"/>
      <c r="EM824" s="159"/>
      <c r="EN824" s="159"/>
      <c r="EO824" s="159"/>
      <c r="EP824" s="159"/>
      <c r="EQ824" s="159"/>
      <c r="ER824" s="159"/>
      <c r="ES824" s="159"/>
      <c r="ET824" s="159"/>
      <c r="EU824" s="159"/>
      <c r="EV824" s="159"/>
      <c r="EW824" s="159"/>
      <c r="EX824" s="159"/>
      <c r="EY824" s="159"/>
      <c r="EZ824" s="159"/>
      <c r="FA824" s="159"/>
      <c r="FB824" s="159"/>
      <c r="FC824" s="159"/>
      <c r="FD824" s="159"/>
      <c r="FE824" s="159"/>
      <c r="FF824" s="159"/>
      <c r="FG824" s="159"/>
      <c r="FH824" s="159"/>
      <c r="FI824" s="159"/>
      <c r="FJ824" s="159"/>
      <c r="FK824" s="159"/>
      <c r="FL824" s="159"/>
      <c r="FM824" s="159"/>
      <c r="FN824" s="159"/>
      <c r="FO824" s="159"/>
      <c r="FP824" s="159"/>
      <c r="FQ824" s="159"/>
      <c r="FR824" s="159"/>
      <c r="FS824" s="159"/>
      <c r="FT824" s="159"/>
      <c r="FU824" s="159"/>
      <c r="FV824" s="159"/>
      <c r="FW824" s="159"/>
      <c r="FX824" s="159"/>
      <c r="FY824" s="159"/>
      <c r="FZ824" s="159"/>
      <c r="GA824" s="159"/>
      <c r="GB824" s="159"/>
      <c r="GC824" s="159"/>
      <c r="GD824" s="159"/>
      <c r="GE824" s="159"/>
      <c r="GF824" s="159"/>
      <c r="GG824" s="159"/>
      <c r="GH824" s="159"/>
    </row>
    <row r="825" customFormat="false" ht="12.75" hidden="false" customHeight="false" outlineLevel="0" collapsed="false">
      <c r="A825" s="168"/>
      <c r="B825" s="149"/>
      <c r="C825" s="149"/>
      <c r="D825" s="149"/>
      <c r="E825" s="149"/>
      <c r="F825" s="149"/>
      <c r="G825" s="149"/>
      <c r="H825" s="148"/>
      <c r="I825" s="170"/>
      <c r="R825" s="148"/>
      <c r="S825" s="158"/>
      <c r="T825" s="159"/>
      <c r="U825" s="159"/>
      <c r="V825" s="159"/>
      <c r="W825" s="159"/>
      <c r="X825" s="159"/>
      <c r="Y825" s="159"/>
      <c r="Z825" s="159"/>
      <c r="AA825" s="159"/>
      <c r="AB825" s="159"/>
      <c r="AC825" s="159"/>
      <c r="AD825" s="159"/>
      <c r="AE825" s="159"/>
      <c r="AF825" s="159"/>
      <c r="AG825" s="159"/>
      <c r="AH825" s="159"/>
      <c r="AI825" s="159"/>
      <c r="AJ825" s="159"/>
      <c r="AK825" s="159"/>
      <c r="AL825" s="159"/>
      <c r="AM825" s="159"/>
      <c r="AN825" s="159"/>
      <c r="AO825" s="159"/>
      <c r="AP825" s="159"/>
      <c r="AQ825" s="159"/>
      <c r="AR825" s="159"/>
      <c r="AS825" s="159"/>
      <c r="AT825" s="159"/>
      <c r="AU825" s="159"/>
      <c r="AV825" s="159"/>
      <c r="AW825" s="159"/>
      <c r="AX825" s="159"/>
      <c r="AY825" s="159"/>
      <c r="AZ825" s="159"/>
      <c r="BA825" s="159"/>
      <c r="BB825" s="159"/>
      <c r="BC825" s="159"/>
      <c r="BD825" s="159"/>
      <c r="BE825" s="159"/>
      <c r="BF825" s="159"/>
      <c r="BG825" s="159"/>
      <c r="BH825" s="159"/>
      <c r="BI825" s="159"/>
      <c r="BJ825" s="159"/>
      <c r="BK825" s="159"/>
      <c r="BL825" s="159"/>
      <c r="BM825" s="159"/>
      <c r="BN825" s="159"/>
      <c r="BO825" s="159"/>
      <c r="BP825" s="159"/>
      <c r="BQ825" s="159"/>
      <c r="BR825" s="159"/>
      <c r="BS825" s="159"/>
      <c r="BT825" s="159"/>
      <c r="BU825" s="159"/>
      <c r="BV825" s="159"/>
      <c r="BW825" s="159"/>
      <c r="BX825" s="159"/>
      <c r="BY825" s="159"/>
      <c r="BZ825" s="159"/>
      <c r="CA825" s="159"/>
      <c r="CB825" s="159"/>
      <c r="CC825" s="159"/>
      <c r="CD825" s="159"/>
      <c r="CE825" s="159"/>
      <c r="CF825" s="159"/>
      <c r="CG825" s="159"/>
      <c r="CH825" s="159"/>
      <c r="CI825" s="159"/>
      <c r="CJ825" s="159"/>
      <c r="CK825" s="159"/>
      <c r="CL825" s="159"/>
      <c r="CM825" s="159"/>
      <c r="CN825" s="159"/>
      <c r="CO825" s="159"/>
      <c r="CP825" s="159"/>
      <c r="CQ825" s="159"/>
      <c r="CR825" s="159"/>
      <c r="CS825" s="159"/>
      <c r="CT825" s="159"/>
      <c r="CU825" s="159"/>
      <c r="CV825" s="159"/>
      <c r="CW825" s="159"/>
      <c r="CX825" s="159"/>
      <c r="CY825" s="159"/>
      <c r="CZ825" s="159"/>
      <c r="DA825" s="159"/>
      <c r="DB825" s="159"/>
      <c r="DC825" s="159"/>
      <c r="DD825" s="159"/>
      <c r="DE825" s="159"/>
      <c r="DF825" s="159"/>
      <c r="DG825" s="159"/>
      <c r="DH825" s="159"/>
      <c r="DI825" s="159"/>
      <c r="DJ825" s="159"/>
      <c r="DK825" s="159"/>
      <c r="DL825" s="159"/>
      <c r="DM825" s="159"/>
      <c r="DN825" s="159"/>
      <c r="DO825" s="159"/>
      <c r="DP825" s="159"/>
      <c r="DQ825" s="159"/>
      <c r="DR825" s="159"/>
      <c r="DS825" s="159"/>
      <c r="DT825" s="159"/>
      <c r="DU825" s="159"/>
      <c r="DV825" s="159"/>
      <c r="DW825" s="159"/>
      <c r="DX825" s="159"/>
      <c r="DY825" s="159"/>
      <c r="DZ825" s="159"/>
      <c r="EA825" s="159"/>
      <c r="EB825" s="159"/>
      <c r="EC825" s="159"/>
      <c r="ED825" s="159"/>
      <c r="EE825" s="159"/>
      <c r="EF825" s="159"/>
      <c r="EG825" s="159"/>
      <c r="EH825" s="159"/>
      <c r="EI825" s="159"/>
      <c r="EJ825" s="159"/>
      <c r="EK825" s="159"/>
      <c r="EL825" s="159"/>
      <c r="EM825" s="159"/>
      <c r="EN825" s="159"/>
      <c r="EO825" s="159"/>
      <c r="EP825" s="159"/>
      <c r="EQ825" s="159"/>
      <c r="ER825" s="159"/>
      <c r="ES825" s="159"/>
      <c r="ET825" s="159"/>
      <c r="EU825" s="159"/>
      <c r="EV825" s="159"/>
      <c r="EW825" s="159"/>
      <c r="EX825" s="159"/>
      <c r="EY825" s="159"/>
      <c r="EZ825" s="159"/>
      <c r="FA825" s="159"/>
      <c r="FB825" s="159"/>
      <c r="FC825" s="159"/>
      <c r="FD825" s="159"/>
      <c r="FE825" s="159"/>
      <c r="FF825" s="159"/>
      <c r="FG825" s="159"/>
      <c r="FH825" s="159"/>
      <c r="FI825" s="159"/>
      <c r="FJ825" s="159"/>
      <c r="FK825" s="159"/>
      <c r="FL825" s="159"/>
      <c r="FM825" s="159"/>
      <c r="FN825" s="159"/>
      <c r="FO825" s="159"/>
      <c r="FP825" s="159"/>
      <c r="FQ825" s="159"/>
      <c r="FR825" s="159"/>
      <c r="FS825" s="159"/>
      <c r="FT825" s="159"/>
      <c r="FU825" s="159"/>
      <c r="FV825" s="159"/>
      <c r="FW825" s="159"/>
      <c r="FX825" s="159"/>
      <c r="FY825" s="159"/>
      <c r="FZ825" s="159"/>
      <c r="GA825" s="159"/>
      <c r="GB825" s="159"/>
      <c r="GC825" s="159"/>
      <c r="GD825" s="159"/>
      <c r="GE825" s="159"/>
      <c r="GF825" s="159"/>
      <c r="GG825" s="159"/>
      <c r="GH825" s="159"/>
    </row>
    <row r="826" customFormat="false" ht="12.75" hidden="false" customHeight="false" outlineLevel="0" collapsed="false">
      <c r="A826" s="168"/>
      <c r="B826" s="149"/>
      <c r="C826" s="149"/>
      <c r="D826" s="149"/>
      <c r="E826" s="149"/>
      <c r="F826" s="149"/>
      <c r="G826" s="149"/>
      <c r="H826" s="148"/>
      <c r="I826" s="170"/>
      <c r="R826" s="148"/>
      <c r="S826" s="158"/>
      <c r="T826" s="159"/>
      <c r="U826" s="159"/>
      <c r="V826" s="159"/>
      <c r="W826" s="159"/>
      <c r="X826" s="159"/>
      <c r="Y826" s="159"/>
      <c r="Z826" s="159"/>
      <c r="AA826" s="159"/>
      <c r="AB826" s="159"/>
      <c r="AC826" s="159"/>
      <c r="AD826" s="159"/>
      <c r="AE826" s="159"/>
      <c r="AF826" s="159"/>
      <c r="AG826" s="159"/>
      <c r="AH826" s="159"/>
      <c r="AI826" s="159"/>
      <c r="AJ826" s="159"/>
      <c r="AK826" s="159"/>
      <c r="AL826" s="159"/>
      <c r="AM826" s="159"/>
      <c r="AN826" s="159"/>
      <c r="AO826" s="159"/>
      <c r="AP826" s="159"/>
      <c r="AQ826" s="159"/>
      <c r="AR826" s="159"/>
      <c r="AS826" s="159"/>
      <c r="AT826" s="159"/>
      <c r="AU826" s="159"/>
      <c r="AV826" s="159"/>
      <c r="AW826" s="159"/>
      <c r="AX826" s="159"/>
      <c r="AY826" s="159"/>
      <c r="AZ826" s="159"/>
      <c r="BA826" s="159"/>
      <c r="BB826" s="159"/>
      <c r="BC826" s="159"/>
      <c r="BD826" s="159"/>
      <c r="BE826" s="159"/>
      <c r="BF826" s="159"/>
      <c r="BG826" s="159"/>
      <c r="BH826" s="159"/>
      <c r="BI826" s="159"/>
      <c r="BJ826" s="159"/>
      <c r="BK826" s="159"/>
      <c r="BL826" s="159"/>
      <c r="BM826" s="159"/>
      <c r="BN826" s="159"/>
      <c r="BO826" s="159"/>
      <c r="BP826" s="159"/>
      <c r="BQ826" s="159"/>
      <c r="BR826" s="159"/>
      <c r="BS826" s="159"/>
      <c r="BT826" s="159"/>
      <c r="BU826" s="159"/>
      <c r="BV826" s="159"/>
      <c r="BW826" s="159"/>
      <c r="BX826" s="159"/>
      <c r="BY826" s="159"/>
      <c r="BZ826" s="159"/>
      <c r="CA826" s="159"/>
      <c r="CB826" s="159"/>
      <c r="CC826" s="159"/>
      <c r="CD826" s="159"/>
      <c r="CE826" s="159"/>
      <c r="CF826" s="159"/>
      <c r="CG826" s="159"/>
      <c r="CH826" s="159"/>
      <c r="CI826" s="159"/>
      <c r="CJ826" s="159"/>
      <c r="CK826" s="159"/>
      <c r="CL826" s="159"/>
      <c r="CM826" s="159"/>
      <c r="CN826" s="159"/>
      <c r="CO826" s="159"/>
      <c r="CP826" s="159"/>
      <c r="CQ826" s="159"/>
      <c r="CR826" s="159"/>
      <c r="CS826" s="159"/>
      <c r="CT826" s="159"/>
      <c r="CU826" s="159"/>
      <c r="CV826" s="159"/>
      <c r="CW826" s="159"/>
      <c r="CX826" s="159"/>
      <c r="CY826" s="159"/>
      <c r="CZ826" s="159"/>
      <c r="DA826" s="159"/>
      <c r="DB826" s="159"/>
      <c r="DC826" s="159"/>
      <c r="DD826" s="159"/>
      <c r="DE826" s="159"/>
      <c r="DF826" s="159"/>
      <c r="DG826" s="159"/>
      <c r="DH826" s="159"/>
      <c r="DI826" s="159"/>
      <c r="DJ826" s="159"/>
      <c r="DK826" s="159"/>
      <c r="DL826" s="159"/>
      <c r="DM826" s="159"/>
      <c r="DN826" s="159"/>
      <c r="DO826" s="159"/>
      <c r="DP826" s="159"/>
      <c r="DQ826" s="159"/>
      <c r="DR826" s="159"/>
      <c r="DS826" s="159"/>
      <c r="DT826" s="159"/>
      <c r="DU826" s="159"/>
      <c r="DV826" s="159"/>
      <c r="DW826" s="159"/>
      <c r="DX826" s="159"/>
      <c r="DY826" s="159"/>
      <c r="DZ826" s="159"/>
      <c r="EA826" s="159"/>
      <c r="EB826" s="159"/>
      <c r="EC826" s="159"/>
      <c r="ED826" s="159"/>
      <c r="EE826" s="159"/>
      <c r="EF826" s="159"/>
      <c r="EG826" s="159"/>
      <c r="EH826" s="159"/>
      <c r="EI826" s="159"/>
      <c r="EJ826" s="159"/>
      <c r="EK826" s="159"/>
      <c r="EL826" s="159"/>
      <c r="EM826" s="159"/>
      <c r="EN826" s="159"/>
      <c r="EO826" s="159"/>
      <c r="EP826" s="159"/>
      <c r="EQ826" s="159"/>
      <c r="ER826" s="159"/>
      <c r="ES826" s="159"/>
      <c r="ET826" s="159"/>
      <c r="EU826" s="159"/>
      <c r="EV826" s="159"/>
      <c r="EW826" s="159"/>
      <c r="EX826" s="159"/>
      <c r="EY826" s="159"/>
      <c r="EZ826" s="159"/>
      <c r="FA826" s="159"/>
      <c r="FB826" s="159"/>
      <c r="FC826" s="159"/>
      <c r="FD826" s="159"/>
      <c r="FE826" s="159"/>
      <c r="FF826" s="159"/>
      <c r="FG826" s="159"/>
      <c r="FH826" s="159"/>
      <c r="FI826" s="159"/>
      <c r="FJ826" s="159"/>
      <c r="FK826" s="159"/>
      <c r="FL826" s="159"/>
      <c r="FM826" s="159"/>
      <c r="FN826" s="159"/>
      <c r="FO826" s="159"/>
      <c r="FP826" s="159"/>
      <c r="FQ826" s="159"/>
      <c r="FR826" s="159"/>
      <c r="FS826" s="159"/>
      <c r="FT826" s="159"/>
      <c r="FU826" s="159"/>
      <c r="FV826" s="159"/>
      <c r="FW826" s="159"/>
      <c r="FX826" s="159"/>
      <c r="FY826" s="159"/>
      <c r="FZ826" s="159"/>
      <c r="GA826" s="159"/>
      <c r="GB826" s="159"/>
      <c r="GC826" s="159"/>
      <c r="GD826" s="159"/>
      <c r="GE826" s="159"/>
      <c r="GF826" s="159"/>
      <c r="GG826" s="159"/>
      <c r="GH826" s="159"/>
    </row>
    <row r="827" customFormat="false" ht="12.75" hidden="false" customHeight="false" outlineLevel="0" collapsed="false">
      <c r="A827" s="168"/>
      <c r="B827" s="149"/>
      <c r="C827" s="149"/>
      <c r="D827" s="149"/>
      <c r="E827" s="149"/>
      <c r="F827" s="149"/>
      <c r="G827" s="149"/>
      <c r="H827" s="148"/>
      <c r="I827" s="170"/>
      <c r="R827" s="148"/>
      <c r="S827" s="158"/>
      <c r="T827" s="159"/>
      <c r="U827" s="159"/>
      <c r="V827" s="159"/>
      <c r="W827" s="159"/>
      <c r="X827" s="159"/>
      <c r="Y827" s="159"/>
      <c r="Z827" s="159"/>
      <c r="AA827" s="159"/>
      <c r="AB827" s="159"/>
      <c r="AC827" s="159"/>
      <c r="AD827" s="159"/>
      <c r="AE827" s="159"/>
      <c r="AF827" s="159"/>
      <c r="AG827" s="159"/>
      <c r="AH827" s="159"/>
      <c r="AI827" s="159"/>
      <c r="AJ827" s="159"/>
      <c r="AK827" s="159"/>
      <c r="AL827" s="159"/>
      <c r="AM827" s="159"/>
      <c r="AN827" s="159"/>
      <c r="AO827" s="159"/>
      <c r="AP827" s="159"/>
      <c r="AQ827" s="159"/>
      <c r="AR827" s="159"/>
      <c r="AS827" s="159"/>
      <c r="AT827" s="159"/>
      <c r="AU827" s="159"/>
      <c r="AV827" s="159"/>
      <c r="AW827" s="159"/>
      <c r="AX827" s="159"/>
      <c r="AY827" s="159"/>
      <c r="AZ827" s="159"/>
      <c r="BA827" s="159"/>
      <c r="BB827" s="159"/>
      <c r="BC827" s="159"/>
      <c r="BD827" s="159"/>
      <c r="BE827" s="159"/>
      <c r="BF827" s="159"/>
      <c r="BG827" s="159"/>
      <c r="BH827" s="159"/>
      <c r="BI827" s="159"/>
      <c r="BJ827" s="159"/>
      <c r="BK827" s="159"/>
      <c r="BL827" s="159"/>
      <c r="BM827" s="159"/>
      <c r="BN827" s="159"/>
      <c r="BO827" s="159"/>
      <c r="BP827" s="159"/>
      <c r="BQ827" s="159"/>
      <c r="BR827" s="159"/>
      <c r="BS827" s="159"/>
      <c r="BT827" s="159"/>
      <c r="BU827" s="159"/>
      <c r="BV827" s="159"/>
      <c r="BW827" s="159"/>
      <c r="BX827" s="159"/>
      <c r="BY827" s="159"/>
      <c r="BZ827" s="159"/>
      <c r="CA827" s="159"/>
      <c r="CB827" s="159"/>
      <c r="CC827" s="159"/>
      <c r="CD827" s="159"/>
      <c r="CE827" s="159"/>
      <c r="CF827" s="159"/>
      <c r="CG827" s="159"/>
      <c r="CH827" s="159"/>
      <c r="CI827" s="159"/>
      <c r="CJ827" s="159"/>
      <c r="CK827" s="159"/>
      <c r="CL827" s="159"/>
      <c r="CM827" s="159"/>
      <c r="CN827" s="159"/>
      <c r="CO827" s="159"/>
      <c r="CP827" s="159"/>
      <c r="CQ827" s="159"/>
      <c r="CR827" s="159"/>
      <c r="CS827" s="159"/>
      <c r="CT827" s="159"/>
      <c r="CU827" s="159"/>
      <c r="CV827" s="159"/>
      <c r="CW827" s="159"/>
      <c r="CX827" s="159"/>
      <c r="CY827" s="159"/>
      <c r="CZ827" s="159"/>
      <c r="DA827" s="159"/>
      <c r="DB827" s="159"/>
      <c r="DC827" s="159"/>
      <c r="DD827" s="159"/>
      <c r="DE827" s="159"/>
      <c r="DF827" s="159"/>
      <c r="DG827" s="159"/>
      <c r="DH827" s="159"/>
      <c r="DI827" s="159"/>
      <c r="DJ827" s="159"/>
      <c r="DK827" s="159"/>
      <c r="DL827" s="159"/>
      <c r="DM827" s="159"/>
      <c r="DN827" s="159"/>
      <c r="DO827" s="159"/>
      <c r="DP827" s="159"/>
      <c r="DQ827" s="159"/>
      <c r="DR827" s="159"/>
      <c r="DS827" s="159"/>
      <c r="DT827" s="159"/>
      <c r="DU827" s="159"/>
      <c r="DV827" s="159"/>
      <c r="DW827" s="159"/>
      <c r="DX827" s="159"/>
      <c r="DY827" s="159"/>
      <c r="DZ827" s="159"/>
      <c r="EA827" s="159"/>
      <c r="EB827" s="159"/>
      <c r="EC827" s="159"/>
      <c r="ED827" s="159"/>
      <c r="EE827" s="159"/>
      <c r="EF827" s="159"/>
      <c r="EG827" s="159"/>
      <c r="EH827" s="159"/>
      <c r="EI827" s="159"/>
      <c r="EJ827" s="159"/>
      <c r="EK827" s="159"/>
      <c r="EL827" s="159"/>
      <c r="EM827" s="159"/>
      <c r="EN827" s="159"/>
      <c r="EO827" s="159"/>
      <c r="EP827" s="159"/>
      <c r="EQ827" s="159"/>
      <c r="ER827" s="159"/>
      <c r="ES827" s="159"/>
      <c r="ET827" s="159"/>
      <c r="EU827" s="159"/>
      <c r="EV827" s="159"/>
      <c r="EW827" s="159"/>
      <c r="EX827" s="159"/>
      <c r="EY827" s="159"/>
      <c r="EZ827" s="159"/>
      <c r="FA827" s="159"/>
      <c r="FB827" s="159"/>
      <c r="FC827" s="159"/>
      <c r="FD827" s="159"/>
      <c r="FE827" s="159"/>
      <c r="FF827" s="159"/>
      <c r="FG827" s="159"/>
      <c r="FH827" s="159"/>
      <c r="FI827" s="159"/>
      <c r="FJ827" s="159"/>
      <c r="FK827" s="159"/>
      <c r="FL827" s="159"/>
      <c r="FM827" s="159"/>
      <c r="FN827" s="159"/>
      <c r="FO827" s="159"/>
      <c r="FP827" s="159"/>
      <c r="FQ827" s="159"/>
      <c r="FR827" s="159"/>
      <c r="FS827" s="159"/>
      <c r="FT827" s="159"/>
      <c r="FU827" s="159"/>
      <c r="FV827" s="159"/>
      <c r="FW827" s="159"/>
      <c r="FX827" s="159"/>
      <c r="FY827" s="159"/>
      <c r="FZ827" s="159"/>
      <c r="GA827" s="159"/>
      <c r="GB827" s="159"/>
      <c r="GC827" s="159"/>
      <c r="GD827" s="159"/>
      <c r="GE827" s="159"/>
      <c r="GF827" s="159"/>
      <c r="GG827" s="159"/>
      <c r="GH827" s="159"/>
    </row>
    <row r="828" customFormat="false" ht="12.75" hidden="false" customHeight="false" outlineLevel="0" collapsed="false">
      <c r="A828" s="168"/>
      <c r="B828" s="149"/>
      <c r="C828" s="149"/>
      <c r="D828" s="149"/>
      <c r="E828" s="149"/>
      <c r="F828" s="149"/>
      <c r="G828" s="149"/>
      <c r="H828" s="148"/>
      <c r="I828" s="170"/>
      <c r="R828" s="148"/>
      <c r="S828" s="158"/>
      <c r="T828" s="159"/>
      <c r="U828" s="159"/>
      <c r="V828" s="159"/>
      <c r="W828" s="159"/>
      <c r="X828" s="159"/>
      <c r="Y828" s="159"/>
      <c r="Z828" s="159"/>
      <c r="AA828" s="159"/>
      <c r="AB828" s="159"/>
      <c r="AC828" s="159"/>
      <c r="AD828" s="159"/>
      <c r="AE828" s="159"/>
      <c r="AF828" s="159"/>
      <c r="AG828" s="159"/>
      <c r="AH828" s="159"/>
      <c r="AI828" s="159"/>
      <c r="AJ828" s="159"/>
      <c r="AK828" s="159"/>
      <c r="AL828" s="159"/>
      <c r="AM828" s="159"/>
      <c r="AN828" s="159"/>
      <c r="AO828" s="159"/>
      <c r="AP828" s="159"/>
      <c r="AQ828" s="159"/>
      <c r="AR828" s="159"/>
      <c r="AS828" s="159"/>
      <c r="AT828" s="159"/>
      <c r="AU828" s="159"/>
      <c r="AV828" s="159"/>
      <c r="AW828" s="159"/>
      <c r="AX828" s="159"/>
      <c r="AY828" s="159"/>
      <c r="AZ828" s="159"/>
      <c r="BA828" s="159"/>
      <c r="BB828" s="159"/>
      <c r="BC828" s="159"/>
      <c r="BD828" s="159"/>
      <c r="BE828" s="159"/>
      <c r="BF828" s="159"/>
      <c r="BG828" s="159"/>
      <c r="BH828" s="159"/>
      <c r="BI828" s="159"/>
      <c r="BJ828" s="159"/>
      <c r="BK828" s="159"/>
      <c r="BL828" s="159"/>
      <c r="BM828" s="159"/>
      <c r="BN828" s="159"/>
      <c r="BO828" s="159"/>
      <c r="BP828" s="159"/>
      <c r="BQ828" s="159"/>
      <c r="BR828" s="159"/>
      <c r="BS828" s="159"/>
      <c r="BT828" s="159"/>
      <c r="BU828" s="159"/>
      <c r="BV828" s="159"/>
      <c r="BW828" s="159"/>
      <c r="BX828" s="159"/>
      <c r="BY828" s="159"/>
      <c r="BZ828" s="159"/>
      <c r="CA828" s="159"/>
      <c r="CB828" s="159"/>
      <c r="CC828" s="159"/>
      <c r="CD828" s="159"/>
      <c r="CE828" s="159"/>
      <c r="CF828" s="159"/>
      <c r="CG828" s="159"/>
      <c r="CH828" s="159"/>
      <c r="CI828" s="159"/>
      <c r="CJ828" s="159"/>
      <c r="CK828" s="159"/>
      <c r="CL828" s="159"/>
      <c r="CM828" s="159"/>
      <c r="CN828" s="159"/>
      <c r="CO828" s="159"/>
      <c r="CP828" s="159"/>
      <c r="CQ828" s="159"/>
      <c r="CR828" s="159"/>
      <c r="CS828" s="159"/>
      <c r="CT828" s="159"/>
      <c r="CU828" s="159"/>
      <c r="CV828" s="159"/>
      <c r="CW828" s="159"/>
      <c r="CX828" s="159"/>
      <c r="CY828" s="159"/>
      <c r="CZ828" s="159"/>
      <c r="DA828" s="159"/>
      <c r="DB828" s="159"/>
      <c r="DC828" s="159"/>
      <c r="DD828" s="159"/>
      <c r="DE828" s="159"/>
      <c r="DF828" s="159"/>
      <c r="DG828" s="159"/>
      <c r="DH828" s="159"/>
      <c r="DI828" s="159"/>
      <c r="DJ828" s="159"/>
      <c r="DK828" s="159"/>
      <c r="DL828" s="159"/>
      <c r="DM828" s="159"/>
      <c r="DN828" s="159"/>
      <c r="DO828" s="159"/>
      <c r="DP828" s="159"/>
      <c r="DQ828" s="159"/>
      <c r="DR828" s="159"/>
      <c r="DS828" s="159"/>
      <c r="DT828" s="159"/>
      <c r="DU828" s="159"/>
      <c r="DV828" s="159"/>
      <c r="DW828" s="159"/>
      <c r="DX828" s="159"/>
      <c r="DY828" s="159"/>
      <c r="DZ828" s="159"/>
      <c r="EA828" s="159"/>
      <c r="EB828" s="159"/>
      <c r="EC828" s="159"/>
      <c r="ED828" s="159"/>
      <c r="EE828" s="159"/>
      <c r="EF828" s="159"/>
      <c r="EG828" s="159"/>
      <c r="EH828" s="159"/>
      <c r="EI828" s="159"/>
      <c r="EJ828" s="159"/>
      <c r="EK828" s="159"/>
      <c r="EL828" s="159"/>
      <c r="EM828" s="159"/>
      <c r="EN828" s="159"/>
      <c r="EO828" s="159"/>
      <c r="EP828" s="159"/>
      <c r="EQ828" s="159"/>
      <c r="ER828" s="159"/>
      <c r="ES828" s="159"/>
      <c r="ET828" s="159"/>
      <c r="EU828" s="159"/>
      <c r="EV828" s="159"/>
      <c r="EW828" s="159"/>
      <c r="EX828" s="159"/>
      <c r="EY828" s="159"/>
      <c r="EZ828" s="159"/>
      <c r="FA828" s="159"/>
      <c r="FB828" s="159"/>
      <c r="FC828" s="159"/>
      <c r="FD828" s="159"/>
      <c r="FE828" s="159"/>
      <c r="FF828" s="159"/>
      <c r="FG828" s="159"/>
      <c r="FH828" s="159"/>
      <c r="FI828" s="159"/>
      <c r="FJ828" s="159"/>
      <c r="FK828" s="159"/>
      <c r="FL828" s="159"/>
      <c r="FM828" s="159"/>
      <c r="FN828" s="159"/>
      <c r="FO828" s="159"/>
      <c r="FP828" s="159"/>
      <c r="FQ828" s="159"/>
      <c r="FR828" s="159"/>
      <c r="FS828" s="159"/>
      <c r="FT828" s="159"/>
      <c r="FU828" s="159"/>
      <c r="FV828" s="159"/>
      <c r="FW828" s="159"/>
      <c r="FX828" s="159"/>
      <c r="FY828" s="159"/>
      <c r="FZ828" s="159"/>
      <c r="GA828" s="159"/>
      <c r="GB828" s="159"/>
      <c r="GC828" s="159"/>
      <c r="GD828" s="159"/>
      <c r="GE828" s="159"/>
      <c r="GF828" s="159"/>
      <c r="GG828" s="159"/>
      <c r="GH828" s="159"/>
    </row>
    <row r="829" customFormat="false" ht="12.75" hidden="false" customHeight="false" outlineLevel="0" collapsed="false">
      <c r="A829" s="168"/>
      <c r="B829" s="149"/>
      <c r="C829" s="149"/>
      <c r="D829" s="149"/>
      <c r="E829" s="149"/>
      <c r="F829" s="149"/>
      <c r="G829" s="149"/>
      <c r="H829" s="148"/>
      <c r="I829" s="170"/>
      <c r="R829" s="148"/>
      <c r="S829" s="158"/>
      <c r="T829" s="159"/>
      <c r="U829" s="159"/>
      <c r="V829" s="159"/>
      <c r="W829" s="159"/>
      <c r="X829" s="159"/>
      <c r="Y829" s="159"/>
      <c r="Z829" s="159"/>
      <c r="AA829" s="159"/>
      <c r="AB829" s="159"/>
      <c r="AC829" s="159"/>
      <c r="AD829" s="159"/>
      <c r="AE829" s="159"/>
      <c r="AF829" s="159"/>
      <c r="AG829" s="159"/>
      <c r="AH829" s="159"/>
      <c r="AI829" s="159"/>
      <c r="AJ829" s="159"/>
      <c r="AK829" s="159"/>
      <c r="AL829" s="159"/>
      <c r="AM829" s="159"/>
      <c r="AN829" s="159"/>
      <c r="AO829" s="159"/>
      <c r="AP829" s="159"/>
      <c r="AQ829" s="159"/>
      <c r="AR829" s="159"/>
      <c r="AS829" s="159"/>
      <c r="AT829" s="159"/>
      <c r="AU829" s="159"/>
      <c r="AV829" s="159"/>
      <c r="AW829" s="159"/>
      <c r="AX829" s="159"/>
      <c r="AY829" s="159"/>
      <c r="AZ829" s="159"/>
      <c r="BA829" s="159"/>
      <c r="BB829" s="159"/>
      <c r="BC829" s="159"/>
      <c r="BD829" s="159"/>
      <c r="BE829" s="159"/>
      <c r="BF829" s="159"/>
      <c r="BG829" s="159"/>
      <c r="BH829" s="159"/>
      <c r="BI829" s="159"/>
      <c r="BJ829" s="159"/>
      <c r="BK829" s="159"/>
      <c r="BL829" s="159"/>
      <c r="BM829" s="159"/>
      <c r="BN829" s="159"/>
      <c r="BO829" s="159"/>
      <c r="BP829" s="159"/>
      <c r="BQ829" s="159"/>
      <c r="BR829" s="159"/>
      <c r="BS829" s="159"/>
      <c r="BT829" s="159"/>
      <c r="BU829" s="159"/>
      <c r="BV829" s="159"/>
      <c r="BW829" s="159"/>
      <c r="BX829" s="159"/>
      <c r="BY829" s="159"/>
      <c r="BZ829" s="159"/>
      <c r="CA829" s="159"/>
      <c r="CB829" s="159"/>
      <c r="CC829" s="159"/>
      <c r="CD829" s="159"/>
      <c r="CE829" s="159"/>
      <c r="CF829" s="159"/>
      <c r="CG829" s="159"/>
      <c r="CH829" s="159"/>
      <c r="CI829" s="159"/>
      <c r="CJ829" s="159"/>
      <c r="CK829" s="159"/>
      <c r="CL829" s="159"/>
      <c r="CM829" s="159"/>
      <c r="CN829" s="159"/>
      <c r="CO829" s="159"/>
      <c r="CP829" s="159"/>
      <c r="CQ829" s="159"/>
      <c r="CR829" s="159"/>
      <c r="CS829" s="159"/>
      <c r="CT829" s="159"/>
      <c r="CU829" s="159"/>
      <c r="CV829" s="159"/>
      <c r="CW829" s="159"/>
      <c r="CX829" s="159"/>
      <c r="CY829" s="159"/>
      <c r="CZ829" s="159"/>
      <c r="DA829" s="159"/>
      <c r="DB829" s="159"/>
      <c r="DC829" s="159"/>
      <c r="DD829" s="159"/>
      <c r="DE829" s="159"/>
      <c r="DF829" s="159"/>
      <c r="DG829" s="159"/>
      <c r="DH829" s="159"/>
      <c r="DI829" s="159"/>
      <c r="DJ829" s="159"/>
      <c r="DK829" s="159"/>
      <c r="DL829" s="159"/>
      <c r="DM829" s="159"/>
      <c r="DN829" s="159"/>
      <c r="DO829" s="159"/>
      <c r="DP829" s="159"/>
      <c r="DQ829" s="159"/>
      <c r="DR829" s="159"/>
      <c r="DS829" s="159"/>
      <c r="DT829" s="159"/>
      <c r="DU829" s="159"/>
      <c r="DV829" s="159"/>
      <c r="DW829" s="159"/>
      <c r="DX829" s="159"/>
      <c r="DY829" s="159"/>
      <c r="DZ829" s="159"/>
      <c r="EA829" s="159"/>
      <c r="EB829" s="159"/>
      <c r="EC829" s="159"/>
      <c r="ED829" s="159"/>
      <c r="EE829" s="159"/>
      <c r="EF829" s="159"/>
      <c r="EG829" s="159"/>
      <c r="EH829" s="159"/>
      <c r="EI829" s="159"/>
      <c r="EJ829" s="159"/>
      <c r="EK829" s="159"/>
      <c r="EL829" s="159"/>
      <c r="EM829" s="159"/>
      <c r="EN829" s="159"/>
      <c r="EO829" s="159"/>
      <c r="EP829" s="159"/>
      <c r="EQ829" s="159"/>
      <c r="ER829" s="159"/>
      <c r="ES829" s="159"/>
      <c r="ET829" s="159"/>
      <c r="EU829" s="159"/>
      <c r="EV829" s="159"/>
      <c r="EW829" s="159"/>
      <c r="EX829" s="159"/>
      <c r="EY829" s="159"/>
      <c r="EZ829" s="159"/>
      <c r="FA829" s="159"/>
      <c r="FB829" s="159"/>
      <c r="FC829" s="159"/>
      <c r="FD829" s="159"/>
      <c r="FE829" s="159"/>
      <c r="FF829" s="159"/>
      <c r="FG829" s="159"/>
      <c r="FH829" s="159"/>
      <c r="FI829" s="159"/>
      <c r="FJ829" s="159"/>
      <c r="FK829" s="159"/>
      <c r="FL829" s="159"/>
      <c r="FM829" s="159"/>
      <c r="FN829" s="159"/>
      <c r="FO829" s="159"/>
      <c r="FP829" s="159"/>
      <c r="FQ829" s="159"/>
      <c r="FR829" s="159"/>
      <c r="FS829" s="159"/>
      <c r="FT829" s="159"/>
      <c r="FU829" s="159"/>
      <c r="FV829" s="159"/>
      <c r="FW829" s="159"/>
      <c r="FX829" s="159"/>
      <c r="FY829" s="159"/>
      <c r="FZ829" s="159"/>
      <c r="GA829" s="159"/>
      <c r="GB829" s="159"/>
      <c r="GC829" s="159"/>
      <c r="GD829" s="159"/>
      <c r="GE829" s="159"/>
      <c r="GF829" s="159"/>
      <c r="GG829" s="159"/>
      <c r="GH829" s="159"/>
    </row>
    <row r="830" customFormat="false" ht="12.75" hidden="false" customHeight="false" outlineLevel="0" collapsed="false">
      <c r="A830" s="168"/>
      <c r="B830" s="149"/>
      <c r="C830" s="149"/>
      <c r="D830" s="149"/>
      <c r="E830" s="149"/>
      <c r="F830" s="149"/>
      <c r="G830" s="149"/>
      <c r="H830" s="148"/>
      <c r="I830" s="170"/>
      <c r="R830" s="148"/>
      <c r="S830" s="158"/>
      <c r="T830" s="159"/>
      <c r="U830" s="159"/>
      <c r="V830" s="159"/>
      <c r="W830" s="159"/>
      <c r="X830" s="159"/>
      <c r="Y830" s="159"/>
      <c r="Z830" s="159"/>
      <c r="AA830" s="159"/>
      <c r="AB830" s="159"/>
      <c r="AC830" s="159"/>
      <c r="AD830" s="159"/>
      <c r="AE830" s="159"/>
      <c r="AF830" s="159"/>
      <c r="AG830" s="159"/>
      <c r="AH830" s="159"/>
      <c r="AI830" s="159"/>
      <c r="AJ830" s="159"/>
      <c r="AK830" s="159"/>
      <c r="AL830" s="159"/>
      <c r="AM830" s="159"/>
      <c r="AN830" s="159"/>
      <c r="AO830" s="159"/>
      <c r="AP830" s="159"/>
      <c r="AQ830" s="159"/>
      <c r="AR830" s="159"/>
      <c r="AS830" s="159"/>
      <c r="AT830" s="159"/>
      <c r="AU830" s="159"/>
      <c r="AV830" s="159"/>
      <c r="AW830" s="159"/>
      <c r="AX830" s="159"/>
      <c r="AY830" s="159"/>
      <c r="AZ830" s="159"/>
      <c r="BA830" s="159"/>
      <c r="BB830" s="159"/>
      <c r="BC830" s="159"/>
      <c r="BD830" s="159"/>
      <c r="BE830" s="159"/>
      <c r="BF830" s="159"/>
      <c r="BG830" s="159"/>
      <c r="BH830" s="159"/>
      <c r="BI830" s="159"/>
      <c r="BJ830" s="159"/>
      <c r="BK830" s="159"/>
      <c r="BL830" s="159"/>
      <c r="BM830" s="159"/>
      <c r="BN830" s="159"/>
      <c r="BO830" s="159"/>
      <c r="BP830" s="159"/>
      <c r="BQ830" s="159"/>
      <c r="BR830" s="159"/>
      <c r="BS830" s="159"/>
      <c r="BT830" s="159"/>
      <c r="BU830" s="159"/>
      <c r="BV830" s="159"/>
      <c r="BW830" s="159"/>
      <c r="BX830" s="159"/>
      <c r="BY830" s="159"/>
      <c r="BZ830" s="159"/>
      <c r="CA830" s="159"/>
      <c r="CB830" s="159"/>
      <c r="CC830" s="159"/>
      <c r="CD830" s="159"/>
      <c r="CE830" s="159"/>
      <c r="CF830" s="159"/>
      <c r="CG830" s="159"/>
      <c r="CH830" s="159"/>
      <c r="CI830" s="159"/>
      <c r="CJ830" s="159"/>
      <c r="CK830" s="159"/>
      <c r="CL830" s="159"/>
      <c r="CM830" s="159"/>
      <c r="CN830" s="159"/>
      <c r="CO830" s="159"/>
      <c r="CP830" s="159"/>
      <c r="CQ830" s="159"/>
      <c r="CR830" s="159"/>
      <c r="CS830" s="159"/>
      <c r="CT830" s="159"/>
      <c r="CU830" s="159"/>
      <c r="CV830" s="159"/>
      <c r="CW830" s="159"/>
      <c r="CX830" s="159"/>
      <c r="CY830" s="159"/>
      <c r="CZ830" s="159"/>
      <c r="DA830" s="159"/>
      <c r="DB830" s="159"/>
      <c r="DC830" s="159"/>
      <c r="DD830" s="159"/>
      <c r="DE830" s="159"/>
      <c r="DF830" s="159"/>
      <c r="DG830" s="159"/>
      <c r="DH830" s="159"/>
      <c r="DI830" s="159"/>
      <c r="DJ830" s="159"/>
      <c r="DK830" s="159"/>
      <c r="DL830" s="159"/>
      <c r="DM830" s="159"/>
      <c r="DN830" s="159"/>
      <c r="DO830" s="159"/>
      <c r="DP830" s="159"/>
      <c r="DQ830" s="159"/>
      <c r="DR830" s="159"/>
      <c r="DS830" s="159"/>
      <c r="DT830" s="159"/>
      <c r="DU830" s="159"/>
      <c r="DV830" s="159"/>
      <c r="DW830" s="159"/>
      <c r="DX830" s="159"/>
      <c r="DY830" s="159"/>
      <c r="DZ830" s="159"/>
      <c r="EA830" s="159"/>
      <c r="EB830" s="159"/>
      <c r="EC830" s="159"/>
      <c r="ED830" s="159"/>
      <c r="EE830" s="159"/>
      <c r="EF830" s="159"/>
      <c r="EG830" s="159"/>
      <c r="EH830" s="159"/>
      <c r="EI830" s="159"/>
      <c r="EJ830" s="159"/>
      <c r="EK830" s="159"/>
      <c r="EL830" s="159"/>
      <c r="EM830" s="159"/>
      <c r="EN830" s="159"/>
      <c r="EO830" s="159"/>
      <c r="EP830" s="159"/>
      <c r="EQ830" s="159"/>
      <c r="ER830" s="159"/>
      <c r="ES830" s="159"/>
      <c r="ET830" s="159"/>
      <c r="EU830" s="159"/>
      <c r="EV830" s="159"/>
      <c r="EW830" s="159"/>
      <c r="EX830" s="159"/>
      <c r="EY830" s="159"/>
      <c r="EZ830" s="159"/>
      <c r="FA830" s="159"/>
      <c r="FB830" s="159"/>
      <c r="FC830" s="159"/>
      <c r="FD830" s="159"/>
      <c r="FE830" s="159"/>
      <c r="FF830" s="159"/>
      <c r="FG830" s="159"/>
      <c r="FH830" s="159"/>
      <c r="FI830" s="159"/>
      <c r="FJ830" s="159"/>
      <c r="FK830" s="159"/>
      <c r="FL830" s="159"/>
      <c r="FM830" s="159"/>
      <c r="FN830" s="159"/>
      <c r="FO830" s="159"/>
      <c r="FP830" s="159"/>
      <c r="FQ830" s="159"/>
      <c r="FR830" s="159"/>
      <c r="FS830" s="159"/>
      <c r="FT830" s="159"/>
      <c r="FU830" s="159"/>
      <c r="FV830" s="159"/>
      <c r="FW830" s="159"/>
      <c r="FX830" s="159"/>
      <c r="FY830" s="159"/>
      <c r="FZ830" s="159"/>
      <c r="GA830" s="159"/>
      <c r="GB830" s="159"/>
      <c r="GC830" s="159"/>
      <c r="GD830" s="159"/>
      <c r="GE830" s="159"/>
      <c r="GF830" s="159"/>
      <c r="GG830" s="159"/>
      <c r="GH830" s="159"/>
    </row>
    <row r="831" customFormat="false" ht="12.75" hidden="false" customHeight="false" outlineLevel="0" collapsed="false">
      <c r="A831" s="168"/>
      <c r="B831" s="149"/>
      <c r="C831" s="149"/>
      <c r="D831" s="149"/>
      <c r="E831" s="149"/>
      <c r="F831" s="149"/>
      <c r="G831" s="149"/>
      <c r="H831" s="148"/>
      <c r="I831" s="170"/>
      <c r="R831" s="148"/>
      <c r="S831" s="158"/>
      <c r="T831" s="159"/>
      <c r="U831" s="159"/>
      <c r="V831" s="159"/>
      <c r="W831" s="159"/>
      <c r="X831" s="159"/>
      <c r="Y831" s="159"/>
      <c r="Z831" s="159"/>
      <c r="AA831" s="159"/>
      <c r="AB831" s="159"/>
      <c r="AC831" s="159"/>
      <c r="AD831" s="159"/>
      <c r="AE831" s="159"/>
      <c r="AF831" s="159"/>
      <c r="AG831" s="159"/>
      <c r="AH831" s="159"/>
      <c r="AI831" s="159"/>
      <c r="AJ831" s="159"/>
      <c r="AK831" s="159"/>
      <c r="AL831" s="159"/>
      <c r="AM831" s="159"/>
      <c r="AN831" s="159"/>
      <c r="AO831" s="159"/>
      <c r="AP831" s="159"/>
      <c r="AQ831" s="159"/>
      <c r="AR831" s="159"/>
      <c r="AS831" s="159"/>
      <c r="AT831" s="159"/>
      <c r="AU831" s="159"/>
      <c r="AV831" s="159"/>
      <c r="AW831" s="159"/>
      <c r="AX831" s="159"/>
      <c r="AY831" s="159"/>
      <c r="AZ831" s="159"/>
      <c r="BA831" s="159"/>
      <c r="BB831" s="159"/>
      <c r="BC831" s="159"/>
      <c r="BD831" s="159"/>
      <c r="BE831" s="159"/>
      <c r="BF831" s="159"/>
      <c r="BG831" s="159"/>
      <c r="BH831" s="159"/>
      <c r="BI831" s="159"/>
      <c r="BJ831" s="159"/>
      <c r="BK831" s="159"/>
      <c r="BL831" s="159"/>
      <c r="BM831" s="159"/>
      <c r="BN831" s="159"/>
      <c r="BO831" s="159"/>
      <c r="BP831" s="159"/>
      <c r="BQ831" s="159"/>
      <c r="BR831" s="159"/>
      <c r="BS831" s="159"/>
      <c r="BT831" s="159"/>
      <c r="BU831" s="159"/>
      <c r="BV831" s="159"/>
      <c r="BW831" s="159"/>
      <c r="BX831" s="159"/>
      <c r="BY831" s="159"/>
      <c r="BZ831" s="159"/>
      <c r="CA831" s="159"/>
      <c r="CB831" s="159"/>
      <c r="CC831" s="159"/>
      <c r="CD831" s="159"/>
      <c r="CE831" s="159"/>
      <c r="CF831" s="159"/>
      <c r="CG831" s="159"/>
      <c r="CH831" s="159"/>
      <c r="CI831" s="159"/>
      <c r="CJ831" s="159"/>
      <c r="CK831" s="159"/>
      <c r="CL831" s="159"/>
      <c r="CM831" s="159"/>
      <c r="CN831" s="159"/>
      <c r="CO831" s="159"/>
      <c r="CP831" s="159"/>
      <c r="CQ831" s="159"/>
      <c r="CR831" s="159"/>
      <c r="CS831" s="159"/>
      <c r="CT831" s="159"/>
      <c r="CU831" s="159"/>
      <c r="CV831" s="159"/>
      <c r="CW831" s="159"/>
      <c r="CX831" s="159"/>
      <c r="CY831" s="159"/>
      <c r="CZ831" s="159"/>
      <c r="DA831" s="159"/>
      <c r="DB831" s="159"/>
      <c r="DC831" s="159"/>
      <c r="DD831" s="159"/>
      <c r="DE831" s="159"/>
      <c r="DF831" s="159"/>
      <c r="DG831" s="159"/>
      <c r="DH831" s="159"/>
      <c r="DI831" s="159"/>
      <c r="DJ831" s="159"/>
      <c r="DK831" s="159"/>
      <c r="DL831" s="159"/>
      <c r="DM831" s="159"/>
      <c r="DN831" s="159"/>
      <c r="DO831" s="159"/>
      <c r="DP831" s="159"/>
      <c r="DQ831" s="159"/>
      <c r="DR831" s="159"/>
      <c r="DS831" s="159"/>
      <c r="DT831" s="159"/>
      <c r="DU831" s="159"/>
      <c r="DV831" s="159"/>
      <c r="DW831" s="159"/>
      <c r="DX831" s="159"/>
      <c r="DY831" s="159"/>
      <c r="DZ831" s="159"/>
      <c r="EA831" s="159"/>
      <c r="EB831" s="159"/>
      <c r="EC831" s="159"/>
      <c r="ED831" s="159"/>
      <c r="EE831" s="159"/>
      <c r="EF831" s="159"/>
      <c r="EG831" s="159"/>
      <c r="EH831" s="159"/>
      <c r="EI831" s="159"/>
      <c r="EJ831" s="159"/>
      <c r="EK831" s="159"/>
      <c r="EL831" s="159"/>
      <c r="EM831" s="159"/>
      <c r="EN831" s="159"/>
      <c r="EO831" s="159"/>
      <c r="EP831" s="159"/>
      <c r="EQ831" s="159"/>
      <c r="ER831" s="159"/>
      <c r="ES831" s="159"/>
      <c r="ET831" s="159"/>
      <c r="EU831" s="159"/>
      <c r="EV831" s="159"/>
      <c r="EW831" s="159"/>
      <c r="EX831" s="159"/>
      <c r="EY831" s="159"/>
      <c r="EZ831" s="159"/>
      <c r="FA831" s="159"/>
      <c r="FB831" s="159"/>
      <c r="FC831" s="159"/>
      <c r="FD831" s="159"/>
      <c r="FE831" s="159"/>
      <c r="FF831" s="159"/>
      <c r="FG831" s="159"/>
      <c r="FH831" s="159"/>
      <c r="FI831" s="159"/>
      <c r="FJ831" s="159"/>
      <c r="FK831" s="159"/>
      <c r="FL831" s="159"/>
      <c r="FM831" s="159"/>
      <c r="FN831" s="159"/>
      <c r="FO831" s="159"/>
      <c r="FP831" s="159"/>
      <c r="FQ831" s="159"/>
      <c r="FR831" s="159"/>
      <c r="FS831" s="159"/>
      <c r="FT831" s="159"/>
      <c r="FU831" s="159"/>
      <c r="FV831" s="159"/>
      <c r="FW831" s="159"/>
      <c r="FX831" s="159"/>
      <c r="FY831" s="159"/>
      <c r="FZ831" s="159"/>
      <c r="GA831" s="159"/>
      <c r="GB831" s="159"/>
      <c r="GC831" s="159"/>
      <c r="GD831" s="159"/>
      <c r="GE831" s="159"/>
      <c r="GF831" s="159"/>
      <c r="GG831" s="159"/>
      <c r="GH831" s="159"/>
    </row>
    <row r="832" customFormat="false" ht="12.75" hidden="false" customHeight="false" outlineLevel="0" collapsed="false">
      <c r="A832" s="168"/>
      <c r="B832" s="149"/>
      <c r="C832" s="149"/>
      <c r="D832" s="149"/>
      <c r="E832" s="149"/>
      <c r="F832" s="149"/>
      <c r="G832" s="149"/>
      <c r="H832" s="148"/>
      <c r="I832" s="170"/>
      <c r="R832" s="148"/>
      <c r="S832" s="158"/>
      <c r="T832" s="159"/>
      <c r="U832" s="159"/>
      <c r="V832" s="159"/>
      <c r="W832" s="159"/>
      <c r="X832" s="159"/>
      <c r="Y832" s="159"/>
      <c r="Z832" s="159"/>
      <c r="AA832" s="159"/>
      <c r="AB832" s="159"/>
      <c r="AC832" s="159"/>
      <c r="AD832" s="159"/>
      <c r="AE832" s="159"/>
      <c r="AF832" s="159"/>
      <c r="AG832" s="159"/>
      <c r="AH832" s="159"/>
      <c r="AI832" s="159"/>
      <c r="AJ832" s="159"/>
      <c r="AK832" s="159"/>
      <c r="AL832" s="159"/>
      <c r="AM832" s="159"/>
      <c r="AN832" s="159"/>
      <c r="AO832" s="159"/>
      <c r="AP832" s="159"/>
      <c r="AQ832" s="159"/>
      <c r="AR832" s="159"/>
      <c r="AS832" s="159"/>
      <c r="AT832" s="159"/>
      <c r="AU832" s="159"/>
      <c r="AV832" s="159"/>
      <c r="AW832" s="159"/>
      <c r="AX832" s="159"/>
      <c r="AY832" s="159"/>
      <c r="AZ832" s="159"/>
      <c r="BA832" s="159"/>
      <c r="BB832" s="159"/>
      <c r="BC832" s="159"/>
      <c r="BD832" s="159"/>
      <c r="BE832" s="159"/>
      <c r="BF832" s="159"/>
      <c r="BG832" s="159"/>
      <c r="BH832" s="159"/>
      <c r="BI832" s="159"/>
      <c r="BJ832" s="159"/>
      <c r="BK832" s="159"/>
      <c r="BL832" s="159"/>
      <c r="BM832" s="159"/>
      <c r="BN832" s="159"/>
      <c r="BO832" s="159"/>
      <c r="BP832" s="159"/>
      <c r="BQ832" s="159"/>
      <c r="BR832" s="159"/>
      <c r="BS832" s="159"/>
      <c r="BT832" s="159"/>
      <c r="BU832" s="159"/>
      <c r="BV832" s="159"/>
      <c r="BW832" s="159"/>
      <c r="BX832" s="159"/>
      <c r="BY832" s="159"/>
      <c r="BZ832" s="159"/>
      <c r="CA832" s="159"/>
      <c r="CB832" s="159"/>
      <c r="CC832" s="159"/>
      <c r="CD832" s="159"/>
      <c r="CE832" s="159"/>
      <c r="CF832" s="159"/>
      <c r="CG832" s="159"/>
      <c r="CH832" s="159"/>
      <c r="CI832" s="159"/>
      <c r="CJ832" s="159"/>
      <c r="CK832" s="159"/>
      <c r="CL832" s="159"/>
      <c r="CM832" s="159"/>
      <c r="CN832" s="159"/>
      <c r="CO832" s="159"/>
      <c r="CP832" s="159"/>
      <c r="CQ832" s="159"/>
      <c r="CR832" s="159"/>
      <c r="CS832" s="159"/>
      <c r="CT832" s="159"/>
      <c r="CU832" s="159"/>
      <c r="CV832" s="159"/>
      <c r="CW832" s="159"/>
      <c r="CX832" s="159"/>
      <c r="CY832" s="159"/>
      <c r="CZ832" s="159"/>
      <c r="DA832" s="159"/>
      <c r="DB832" s="159"/>
      <c r="DC832" s="159"/>
      <c r="DD832" s="159"/>
      <c r="DE832" s="159"/>
      <c r="DF832" s="159"/>
      <c r="DG832" s="159"/>
      <c r="DH832" s="159"/>
      <c r="DI832" s="159"/>
      <c r="DJ832" s="159"/>
      <c r="DK832" s="159"/>
      <c r="DL832" s="159"/>
      <c r="DM832" s="159"/>
      <c r="DN832" s="159"/>
      <c r="DO832" s="159"/>
      <c r="DP832" s="159"/>
      <c r="DQ832" s="159"/>
      <c r="DR832" s="159"/>
      <c r="DS832" s="159"/>
      <c r="DT832" s="159"/>
      <c r="DU832" s="159"/>
      <c r="DV832" s="159"/>
      <c r="DW832" s="159"/>
      <c r="DX832" s="159"/>
      <c r="DY832" s="159"/>
      <c r="DZ832" s="159"/>
      <c r="EA832" s="159"/>
      <c r="EB832" s="159"/>
      <c r="EC832" s="159"/>
      <c r="ED832" s="159"/>
      <c r="EE832" s="159"/>
      <c r="EF832" s="159"/>
      <c r="EG832" s="159"/>
      <c r="EH832" s="159"/>
      <c r="EI832" s="159"/>
      <c r="EJ832" s="159"/>
      <c r="EK832" s="159"/>
      <c r="EL832" s="159"/>
      <c r="EM832" s="159"/>
      <c r="EN832" s="159"/>
      <c r="EO832" s="159"/>
      <c r="EP832" s="159"/>
      <c r="EQ832" s="159"/>
      <c r="ER832" s="159"/>
      <c r="ES832" s="159"/>
      <c r="ET832" s="159"/>
      <c r="EU832" s="159"/>
      <c r="EV832" s="159"/>
      <c r="EW832" s="159"/>
      <c r="EX832" s="159"/>
      <c r="EY832" s="159"/>
      <c r="EZ832" s="159"/>
      <c r="FA832" s="159"/>
      <c r="FB832" s="159"/>
      <c r="FC832" s="159"/>
      <c r="FD832" s="159"/>
      <c r="FE832" s="159"/>
      <c r="FF832" s="159"/>
      <c r="FG832" s="159"/>
      <c r="FH832" s="159"/>
      <c r="FI832" s="159"/>
      <c r="FJ832" s="159"/>
      <c r="FK832" s="159"/>
      <c r="FL832" s="159"/>
      <c r="FM832" s="159"/>
      <c r="FN832" s="159"/>
      <c r="FO832" s="159"/>
      <c r="FP832" s="159"/>
      <c r="FQ832" s="159"/>
      <c r="FR832" s="159"/>
      <c r="FS832" s="159"/>
      <c r="FT832" s="159"/>
      <c r="FU832" s="159"/>
      <c r="FV832" s="159"/>
      <c r="FW832" s="159"/>
      <c r="FX832" s="159"/>
      <c r="FY832" s="159"/>
      <c r="FZ832" s="159"/>
      <c r="GA832" s="159"/>
      <c r="GB832" s="159"/>
      <c r="GC832" s="159"/>
      <c r="GD832" s="159"/>
      <c r="GE832" s="159"/>
      <c r="GF832" s="159"/>
      <c r="GG832" s="159"/>
      <c r="GH832" s="159"/>
    </row>
    <row r="833" customFormat="false" ht="12.75" hidden="false" customHeight="false" outlineLevel="0" collapsed="false">
      <c r="A833" s="168"/>
      <c r="B833" s="149"/>
      <c r="C833" s="149"/>
      <c r="D833" s="149"/>
      <c r="E833" s="149"/>
      <c r="F833" s="149"/>
      <c r="G833" s="149"/>
      <c r="H833" s="148"/>
      <c r="I833" s="170"/>
      <c r="R833" s="148"/>
      <c r="S833" s="158"/>
      <c r="T833" s="159"/>
      <c r="U833" s="159"/>
      <c r="V833" s="159"/>
      <c r="W833" s="159"/>
      <c r="X833" s="159"/>
      <c r="Y833" s="159"/>
      <c r="Z833" s="159"/>
      <c r="AA833" s="159"/>
      <c r="AB833" s="159"/>
      <c r="AC833" s="159"/>
      <c r="AD833" s="159"/>
      <c r="AE833" s="159"/>
      <c r="AF833" s="159"/>
      <c r="AG833" s="159"/>
      <c r="AH833" s="159"/>
      <c r="AI833" s="159"/>
      <c r="AJ833" s="159"/>
      <c r="AK833" s="159"/>
      <c r="AL833" s="159"/>
      <c r="AM833" s="159"/>
      <c r="AN833" s="159"/>
      <c r="AO833" s="159"/>
      <c r="AP833" s="159"/>
      <c r="AQ833" s="159"/>
      <c r="AR833" s="159"/>
      <c r="AS833" s="159"/>
      <c r="AT833" s="159"/>
      <c r="AU833" s="159"/>
      <c r="AV833" s="159"/>
      <c r="AW833" s="159"/>
      <c r="AX833" s="159"/>
      <c r="AY833" s="159"/>
      <c r="AZ833" s="159"/>
      <c r="BA833" s="159"/>
      <c r="BB833" s="159"/>
      <c r="BC833" s="159"/>
      <c r="BD833" s="159"/>
      <c r="BE833" s="159"/>
      <c r="BF833" s="159"/>
      <c r="BG833" s="159"/>
      <c r="BH833" s="159"/>
      <c r="BI833" s="159"/>
      <c r="BJ833" s="159"/>
      <c r="BK833" s="159"/>
      <c r="BL833" s="159"/>
      <c r="BM833" s="159"/>
      <c r="BN833" s="159"/>
      <c r="BO833" s="159"/>
      <c r="BP833" s="159"/>
      <c r="BQ833" s="159"/>
      <c r="BR833" s="159"/>
      <c r="BS833" s="159"/>
      <c r="BT833" s="159"/>
      <c r="BU833" s="159"/>
      <c r="BV833" s="159"/>
      <c r="BW833" s="159"/>
      <c r="BX833" s="159"/>
      <c r="BY833" s="159"/>
      <c r="BZ833" s="159"/>
      <c r="CA833" s="159"/>
      <c r="CB833" s="159"/>
      <c r="CC833" s="159"/>
      <c r="CD833" s="159"/>
      <c r="CE833" s="159"/>
      <c r="CF833" s="159"/>
      <c r="CG833" s="159"/>
      <c r="CH833" s="159"/>
      <c r="CI833" s="159"/>
      <c r="CJ833" s="159"/>
      <c r="CK833" s="159"/>
      <c r="CL833" s="159"/>
      <c r="CM833" s="159"/>
      <c r="CN833" s="159"/>
      <c r="CO833" s="159"/>
      <c r="CP833" s="159"/>
      <c r="CQ833" s="159"/>
      <c r="CR833" s="159"/>
      <c r="CS833" s="159"/>
      <c r="CT833" s="159"/>
      <c r="CU833" s="159"/>
      <c r="CV833" s="159"/>
      <c r="CW833" s="159"/>
      <c r="CX833" s="159"/>
      <c r="CY833" s="159"/>
      <c r="CZ833" s="159"/>
      <c r="DA833" s="159"/>
      <c r="DB833" s="159"/>
      <c r="DC833" s="159"/>
      <c r="DD833" s="159"/>
      <c r="DE833" s="159"/>
      <c r="DF833" s="159"/>
      <c r="DG833" s="159"/>
      <c r="DH833" s="159"/>
      <c r="DI833" s="159"/>
      <c r="DJ833" s="159"/>
      <c r="DK833" s="159"/>
      <c r="DL833" s="159"/>
      <c r="DM833" s="159"/>
      <c r="DN833" s="159"/>
      <c r="DO833" s="159"/>
      <c r="DP833" s="159"/>
      <c r="DQ833" s="159"/>
      <c r="DR833" s="159"/>
      <c r="DS833" s="159"/>
      <c r="DT833" s="159"/>
      <c r="DU833" s="159"/>
      <c r="DV833" s="159"/>
      <c r="DW833" s="159"/>
      <c r="DX833" s="159"/>
      <c r="DY833" s="159"/>
      <c r="DZ833" s="159"/>
      <c r="EA833" s="159"/>
      <c r="EB833" s="159"/>
      <c r="EC833" s="159"/>
      <c r="ED833" s="159"/>
      <c r="EE833" s="159"/>
      <c r="EF833" s="159"/>
      <c r="EG833" s="159"/>
      <c r="EH833" s="159"/>
      <c r="EI833" s="159"/>
      <c r="EJ833" s="159"/>
      <c r="EK833" s="159"/>
      <c r="EL833" s="159"/>
      <c r="EM833" s="159"/>
      <c r="EN833" s="159"/>
      <c r="EO833" s="159"/>
      <c r="EP833" s="159"/>
      <c r="EQ833" s="159"/>
      <c r="ER833" s="159"/>
      <c r="ES833" s="159"/>
      <c r="ET833" s="159"/>
      <c r="EU833" s="159"/>
      <c r="EV833" s="159"/>
      <c r="EW833" s="159"/>
      <c r="EX833" s="159"/>
      <c r="EY833" s="159"/>
      <c r="EZ833" s="159"/>
      <c r="FA833" s="159"/>
      <c r="FB833" s="159"/>
      <c r="FC833" s="159"/>
      <c r="FD833" s="159"/>
      <c r="FE833" s="159"/>
      <c r="FF833" s="159"/>
      <c r="FG833" s="159"/>
      <c r="FH833" s="159"/>
      <c r="FI833" s="159"/>
      <c r="FJ833" s="159"/>
      <c r="FK833" s="159"/>
      <c r="FL833" s="159"/>
      <c r="FM833" s="159"/>
      <c r="FN833" s="159"/>
      <c r="FO833" s="159"/>
      <c r="FP833" s="159"/>
      <c r="FQ833" s="159"/>
      <c r="FR833" s="159"/>
      <c r="FS833" s="159"/>
      <c r="FT833" s="159"/>
      <c r="FU833" s="159"/>
      <c r="FV833" s="159"/>
      <c r="FW833" s="159"/>
      <c r="FX833" s="159"/>
      <c r="FY833" s="159"/>
      <c r="FZ833" s="159"/>
      <c r="GA833" s="159"/>
      <c r="GB833" s="159"/>
      <c r="GC833" s="159"/>
      <c r="GD833" s="159"/>
      <c r="GE833" s="159"/>
      <c r="GF833" s="159"/>
      <c r="GG833" s="159"/>
      <c r="GH833" s="159"/>
    </row>
    <row r="834" customFormat="false" ht="12.75" hidden="false" customHeight="false" outlineLevel="0" collapsed="false">
      <c r="A834" s="168"/>
      <c r="B834" s="149"/>
      <c r="C834" s="149"/>
      <c r="D834" s="149"/>
      <c r="E834" s="149"/>
      <c r="F834" s="149"/>
      <c r="G834" s="149"/>
      <c r="H834" s="148"/>
      <c r="I834" s="170"/>
      <c r="R834" s="148"/>
      <c r="S834" s="158"/>
      <c r="T834" s="159"/>
      <c r="U834" s="159"/>
      <c r="V834" s="159"/>
      <c r="W834" s="159"/>
      <c r="X834" s="159"/>
      <c r="Y834" s="159"/>
      <c r="Z834" s="159"/>
      <c r="AA834" s="159"/>
      <c r="AB834" s="159"/>
      <c r="AC834" s="159"/>
      <c r="AD834" s="159"/>
      <c r="AE834" s="159"/>
      <c r="AF834" s="159"/>
      <c r="AG834" s="159"/>
      <c r="AH834" s="159"/>
      <c r="AI834" s="159"/>
      <c r="AJ834" s="159"/>
      <c r="AK834" s="159"/>
      <c r="AL834" s="159"/>
      <c r="AM834" s="159"/>
      <c r="AN834" s="159"/>
      <c r="AO834" s="159"/>
      <c r="AP834" s="159"/>
      <c r="AQ834" s="159"/>
      <c r="AR834" s="159"/>
      <c r="AS834" s="159"/>
      <c r="AT834" s="159"/>
      <c r="AU834" s="159"/>
      <c r="AV834" s="159"/>
      <c r="AW834" s="159"/>
      <c r="AX834" s="159"/>
      <c r="AY834" s="159"/>
      <c r="AZ834" s="159"/>
      <c r="BA834" s="159"/>
      <c r="BB834" s="159"/>
      <c r="BC834" s="159"/>
      <c r="BD834" s="159"/>
      <c r="BE834" s="159"/>
      <c r="BF834" s="159"/>
      <c r="BG834" s="159"/>
      <c r="BH834" s="159"/>
      <c r="BI834" s="159"/>
      <c r="BJ834" s="159"/>
      <c r="BK834" s="159"/>
      <c r="BL834" s="159"/>
      <c r="BM834" s="159"/>
      <c r="BN834" s="159"/>
      <c r="BO834" s="159"/>
      <c r="BP834" s="159"/>
      <c r="BQ834" s="159"/>
      <c r="BR834" s="159"/>
      <c r="BS834" s="159"/>
      <c r="BT834" s="159"/>
      <c r="BU834" s="159"/>
      <c r="BV834" s="159"/>
      <c r="BW834" s="159"/>
      <c r="BX834" s="159"/>
      <c r="BY834" s="159"/>
      <c r="BZ834" s="159"/>
      <c r="CA834" s="159"/>
      <c r="CB834" s="159"/>
      <c r="CC834" s="159"/>
      <c r="CD834" s="159"/>
      <c r="CE834" s="159"/>
      <c r="CF834" s="159"/>
      <c r="CG834" s="159"/>
      <c r="CH834" s="159"/>
      <c r="CI834" s="159"/>
      <c r="CJ834" s="159"/>
      <c r="CK834" s="159"/>
      <c r="CL834" s="159"/>
      <c r="CM834" s="159"/>
      <c r="CN834" s="159"/>
      <c r="CO834" s="159"/>
      <c r="CP834" s="159"/>
      <c r="CQ834" s="159"/>
      <c r="CR834" s="159"/>
      <c r="CS834" s="159"/>
      <c r="CT834" s="159"/>
      <c r="CU834" s="159"/>
      <c r="CV834" s="159"/>
      <c r="CW834" s="159"/>
      <c r="CX834" s="159"/>
      <c r="CY834" s="159"/>
      <c r="CZ834" s="159"/>
      <c r="DA834" s="159"/>
      <c r="DB834" s="159"/>
      <c r="DC834" s="159"/>
      <c r="DD834" s="159"/>
      <c r="DE834" s="159"/>
      <c r="DF834" s="159"/>
      <c r="DG834" s="159"/>
      <c r="DH834" s="159"/>
      <c r="DI834" s="159"/>
      <c r="DJ834" s="159"/>
      <c r="DK834" s="159"/>
      <c r="DL834" s="159"/>
      <c r="DM834" s="159"/>
      <c r="DN834" s="159"/>
      <c r="DO834" s="159"/>
      <c r="DP834" s="159"/>
      <c r="DQ834" s="159"/>
      <c r="DR834" s="159"/>
      <c r="DS834" s="159"/>
      <c r="DT834" s="159"/>
      <c r="DU834" s="159"/>
      <c r="DV834" s="159"/>
      <c r="DW834" s="159"/>
      <c r="DX834" s="159"/>
      <c r="DY834" s="159"/>
      <c r="DZ834" s="159"/>
      <c r="EA834" s="159"/>
      <c r="EB834" s="159"/>
      <c r="EC834" s="159"/>
      <c r="ED834" s="159"/>
      <c r="EE834" s="159"/>
      <c r="EF834" s="159"/>
      <c r="EG834" s="159"/>
      <c r="EH834" s="159"/>
      <c r="EI834" s="159"/>
      <c r="EJ834" s="159"/>
      <c r="EK834" s="159"/>
      <c r="EL834" s="159"/>
      <c r="EM834" s="159"/>
      <c r="EN834" s="159"/>
      <c r="EO834" s="159"/>
      <c r="EP834" s="159"/>
      <c r="EQ834" s="159"/>
      <c r="ER834" s="159"/>
      <c r="ES834" s="159"/>
      <c r="ET834" s="159"/>
      <c r="EU834" s="159"/>
      <c r="EV834" s="159"/>
      <c r="EW834" s="159"/>
      <c r="EX834" s="159"/>
      <c r="EY834" s="159"/>
      <c r="EZ834" s="159"/>
      <c r="FA834" s="159"/>
      <c r="FB834" s="159"/>
      <c r="FC834" s="159"/>
      <c r="FD834" s="159"/>
      <c r="FE834" s="159"/>
      <c r="FF834" s="159"/>
      <c r="FG834" s="159"/>
      <c r="FH834" s="159"/>
      <c r="FI834" s="159"/>
      <c r="FJ834" s="159"/>
      <c r="FK834" s="159"/>
      <c r="FL834" s="159"/>
      <c r="FM834" s="159"/>
      <c r="FN834" s="159"/>
      <c r="FO834" s="159"/>
      <c r="FP834" s="159"/>
      <c r="FQ834" s="159"/>
      <c r="FR834" s="159"/>
      <c r="FS834" s="159"/>
      <c r="FT834" s="159"/>
      <c r="FU834" s="159"/>
      <c r="FV834" s="159"/>
      <c r="FW834" s="159"/>
      <c r="FX834" s="159"/>
      <c r="FY834" s="159"/>
      <c r="FZ834" s="159"/>
      <c r="GA834" s="159"/>
      <c r="GB834" s="159"/>
      <c r="GC834" s="159"/>
      <c r="GD834" s="159"/>
      <c r="GE834" s="159"/>
      <c r="GF834" s="159"/>
      <c r="GG834" s="159"/>
      <c r="GH834" s="159"/>
    </row>
    <row r="835" customFormat="false" ht="12.75" hidden="false" customHeight="false" outlineLevel="0" collapsed="false">
      <c r="A835" s="168"/>
      <c r="B835" s="149"/>
      <c r="C835" s="149"/>
      <c r="D835" s="149"/>
      <c r="E835" s="149"/>
      <c r="F835" s="149"/>
      <c r="G835" s="149"/>
      <c r="H835" s="148"/>
      <c r="I835" s="170"/>
      <c r="R835" s="148"/>
      <c r="S835" s="158"/>
      <c r="T835" s="159"/>
      <c r="U835" s="159"/>
      <c r="V835" s="159"/>
      <c r="W835" s="159"/>
      <c r="X835" s="159"/>
      <c r="Y835" s="159"/>
      <c r="Z835" s="159"/>
      <c r="AA835" s="159"/>
      <c r="AB835" s="159"/>
      <c r="AC835" s="159"/>
      <c r="AD835" s="159"/>
      <c r="AE835" s="159"/>
      <c r="AF835" s="159"/>
      <c r="AG835" s="159"/>
      <c r="AH835" s="159"/>
      <c r="AI835" s="159"/>
      <c r="AJ835" s="159"/>
      <c r="AK835" s="159"/>
      <c r="AL835" s="159"/>
      <c r="AM835" s="159"/>
      <c r="AN835" s="159"/>
      <c r="AO835" s="159"/>
      <c r="AP835" s="159"/>
      <c r="AQ835" s="159"/>
      <c r="AR835" s="159"/>
      <c r="AS835" s="159"/>
      <c r="AT835" s="159"/>
      <c r="AU835" s="159"/>
      <c r="AV835" s="159"/>
      <c r="AW835" s="159"/>
      <c r="AX835" s="159"/>
      <c r="AY835" s="159"/>
      <c r="AZ835" s="159"/>
      <c r="BA835" s="159"/>
      <c r="BB835" s="159"/>
      <c r="BC835" s="159"/>
      <c r="BD835" s="159"/>
      <c r="BE835" s="159"/>
      <c r="BF835" s="159"/>
      <c r="BG835" s="159"/>
      <c r="BH835" s="159"/>
      <c r="BI835" s="159"/>
      <c r="BJ835" s="159"/>
      <c r="BK835" s="159"/>
      <c r="BL835" s="159"/>
      <c r="BM835" s="159"/>
      <c r="BN835" s="159"/>
      <c r="BO835" s="159"/>
      <c r="BP835" s="159"/>
      <c r="BQ835" s="159"/>
      <c r="BR835" s="159"/>
      <c r="BS835" s="159"/>
      <c r="BT835" s="159"/>
      <c r="BU835" s="159"/>
      <c r="BV835" s="159"/>
      <c r="BW835" s="159"/>
      <c r="BX835" s="159"/>
      <c r="BY835" s="159"/>
      <c r="BZ835" s="159"/>
      <c r="CA835" s="159"/>
      <c r="CB835" s="159"/>
      <c r="CC835" s="159"/>
      <c r="CD835" s="159"/>
      <c r="CE835" s="159"/>
      <c r="CF835" s="159"/>
      <c r="CG835" s="159"/>
      <c r="CH835" s="159"/>
      <c r="CI835" s="159"/>
      <c r="CJ835" s="159"/>
      <c r="CK835" s="159"/>
      <c r="CL835" s="159"/>
      <c r="CM835" s="159"/>
      <c r="CN835" s="159"/>
      <c r="CO835" s="159"/>
      <c r="CP835" s="159"/>
      <c r="CQ835" s="159"/>
      <c r="CR835" s="159"/>
      <c r="CS835" s="159"/>
      <c r="CT835" s="159"/>
      <c r="CU835" s="159"/>
      <c r="CV835" s="159"/>
      <c r="CW835" s="159"/>
      <c r="CX835" s="159"/>
      <c r="CY835" s="159"/>
      <c r="CZ835" s="159"/>
      <c r="DA835" s="159"/>
      <c r="DB835" s="159"/>
      <c r="DC835" s="159"/>
      <c r="DD835" s="159"/>
      <c r="DE835" s="159"/>
      <c r="DF835" s="159"/>
      <c r="DG835" s="159"/>
      <c r="DH835" s="159"/>
      <c r="DI835" s="159"/>
      <c r="DJ835" s="159"/>
      <c r="DK835" s="159"/>
      <c r="DL835" s="159"/>
      <c r="DM835" s="159"/>
      <c r="DN835" s="159"/>
      <c r="DO835" s="159"/>
      <c r="DP835" s="159"/>
      <c r="DQ835" s="159"/>
      <c r="DR835" s="159"/>
      <c r="DS835" s="159"/>
      <c r="DT835" s="159"/>
      <c r="DU835" s="159"/>
      <c r="DV835" s="159"/>
      <c r="DW835" s="159"/>
      <c r="DX835" s="159"/>
      <c r="DY835" s="159"/>
      <c r="DZ835" s="159"/>
      <c r="EA835" s="159"/>
      <c r="EB835" s="159"/>
      <c r="EC835" s="159"/>
      <c r="ED835" s="159"/>
      <c r="EE835" s="159"/>
      <c r="EF835" s="159"/>
      <c r="EG835" s="159"/>
      <c r="EH835" s="159"/>
      <c r="EI835" s="159"/>
      <c r="EJ835" s="159"/>
      <c r="EK835" s="159"/>
      <c r="EL835" s="159"/>
      <c r="EM835" s="159"/>
      <c r="EN835" s="159"/>
      <c r="EO835" s="159"/>
      <c r="EP835" s="159"/>
      <c r="EQ835" s="159"/>
      <c r="ER835" s="159"/>
      <c r="ES835" s="159"/>
      <c r="ET835" s="159"/>
      <c r="EU835" s="159"/>
      <c r="EV835" s="159"/>
      <c r="EW835" s="159"/>
      <c r="EX835" s="159"/>
      <c r="EY835" s="159"/>
      <c r="EZ835" s="159"/>
      <c r="FA835" s="159"/>
      <c r="FB835" s="159"/>
      <c r="FC835" s="159"/>
      <c r="FD835" s="159"/>
      <c r="FE835" s="159"/>
      <c r="FF835" s="159"/>
      <c r="FG835" s="159"/>
      <c r="FH835" s="159"/>
      <c r="FI835" s="159"/>
      <c r="FJ835" s="159"/>
      <c r="FK835" s="159"/>
      <c r="FL835" s="159"/>
      <c r="FM835" s="159"/>
      <c r="FN835" s="159"/>
      <c r="FO835" s="159"/>
      <c r="FP835" s="159"/>
      <c r="FQ835" s="159"/>
      <c r="FR835" s="159"/>
      <c r="FS835" s="159"/>
      <c r="FT835" s="159"/>
      <c r="FU835" s="159"/>
      <c r="FV835" s="159"/>
      <c r="FW835" s="159"/>
      <c r="FX835" s="159"/>
      <c r="FY835" s="159"/>
      <c r="FZ835" s="159"/>
      <c r="GA835" s="159"/>
      <c r="GB835" s="159"/>
      <c r="GC835" s="159"/>
      <c r="GD835" s="159"/>
      <c r="GE835" s="159"/>
      <c r="GF835" s="159"/>
      <c r="GG835" s="159"/>
      <c r="GH835" s="159"/>
    </row>
    <row r="836" customFormat="false" ht="12.75" hidden="false" customHeight="false" outlineLevel="0" collapsed="false">
      <c r="A836" s="168"/>
      <c r="B836" s="149"/>
      <c r="C836" s="149"/>
      <c r="D836" s="149"/>
      <c r="E836" s="149"/>
      <c r="F836" s="149"/>
      <c r="G836" s="149"/>
      <c r="H836" s="148"/>
      <c r="I836" s="170"/>
      <c r="R836" s="148"/>
      <c r="S836" s="158"/>
      <c r="T836" s="159"/>
      <c r="U836" s="159"/>
      <c r="V836" s="159"/>
      <c r="W836" s="159"/>
      <c r="X836" s="159"/>
      <c r="Y836" s="159"/>
      <c r="Z836" s="159"/>
      <c r="AA836" s="159"/>
      <c r="AB836" s="159"/>
      <c r="AC836" s="159"/>
      <c r="AD836" s="159"/>
      <c r="AE836" s="159"/>
      <c r="AF836" s="159"/>
      <c r="AG836" s="159"/>
      <c r="AH836" s="159"/>
      <c r="AI836" s="159"/>
      <c r="AJ836" s="159"/>
      <c r="AK836" s="159"/>
      <c r="AL836" s="159"/>
      <c r="AM836" s="159"/>
      <c r="AN836" s="159"/>
      <c r="AO836" s="159"/>
      <c r="AP836" s="159"/>
      <c r="AQ836" s="159"/>
      <c r="AR836" s="159"/>
      <c r="AS836" s="159"/>
      <c r="AT836" s="159"/>
      <c r="AU836" s="159"/>
      <c r="AV836" s="159"/>
      <c r="AW836" s="159"/>
      <c r="AX836" s="159"/>
      <c r="AY836" s="159"/>
      <c r="AZ836" s="159"/>
      <c r="BA836" s="159"/>
      <c r="BB836" s="159"/>
      <c r="BC836" s="159"/>
      <c r="BD836" s="159"/>
      <c r="BE836" s="159"/>
      <c r="BF836" s="159"/>
      <c r="BG836" s="159"/>
      <c r="BH836" s="159"/>
      <c r="BI836" s="159"/>
      <c r="BJ836" s="159"/>
      <c r="BK836" s="159"/>
      <c r="BL836" s="159"/>
      <c r="BM836" s="159"/>
      <c r="BN836" s="159"/>
      <c r="BO836" s="159"/>
      <c r="BP836" s="159"/>
      <c r="BQ836" s="159"/>
      <c r="BR836" s="159"/>
      <c r="BS836" s="159"/>
      <c r="BT836" s="159"/>
      <c r="BU836" s="159"/>
      <c r="BV836" s="159"/>
      <c r="BW836" s="159"/>
      <c r="BX836" s="159"/>
      <c r="BY836" s="159"/>
      <c r="BZ836" s="159"/>
      <c r="CA836" s="159"/>
      <c r="CB836" s="159"/>
      <c r="CC836" s="159"/>
      <c r="CD836" s="159"/>
      <c r="CE836" s="159"/>
      <c r="CF836" s="159"/>
      <c r="CG836" s="159"/>
      <c r="CH836" s="159"/>
      <c r="CI836" s="159"/>
      <c r="CJ836" s="159"/>
      <c r="CK836" s="159"/>
      <c r="CL836" s="159"/>
      <c r="CM836" s="159"/>
      <c r="CN836" s="159"/>
      <c r="CO836" s="159"/>
      <c r="CP836" s="159"/>
      <c r="CQ836" s="159"/>
      <c r="CR836" s="159"/>
      <c r="CS836" s="159"/>
      <c r="CT836" s="159"/>
      <c r="CU836" s="159"/>
      <c r="CV836" s="159"/>
      <c r="CW836" s="159"/>
      <c r="CX836" s="159"/>
      <c r="CY836" s="159"/>
      <c r="CZ836" s="159"/>
      <c r="DA836" s="159"/>
      <c r="DB836" s="159"/>
      <c r="DC836" s="159"/>
      <c r="DD836" s="159"/>
      <c r="DE836" s="159"/>
      <c r="DF836" s="159"/>
      <c r="DG836" s="159"/>
      <c r="DH836" s="159"/>
      <c r="DI836" s="159"/>
      <c r="DJ836" s="159"/>
      <c r="DK836" s="159"/>
      <c r="DL836" s="159"/>
      <c r="DM836" s="159"/>
      <c r="DN836" s="159"/>
      <c r="DO836" s="159"/>
      <c r="DP836" s="159"/>
      <c r="DQ836" s="159"/>
      <c r="DR836" s="159"/>
      <c r="DS836" s="159"/>
      <c r="DT836" s="159"/>
      <c r="DU836" s="159"/>
      <c r="DV836" s="159"/>
      <c r="DW836" s="159"/>
      <c r="DX836" s="159"/>
      <c r="DY836" s="159"/>
      <c r="DZ836" s="159"/>
      <c r="EA836" s="159"/>
      <c r="EB836" s="159"/>
      <c r="EC836" s="159"/>
      <c r="ED836" s="159"/>
      <c r="EE836" s="159"/>
      <c r="EF836" s="159"/>
      <c r="EG836" s="159"/>
      <c r="EH836" s="159"/>
      <c r="EI836" s="159"/>
      <c r="EJ836" s="159"/>
      <c r="EK836" s="159"/>
      <c r="EL836" s="159"/>
      <c r="EM836" s="159"/>
      <c r="EN836" s="159"/>
      <c r="EO836" s="159"/>
      <c r="EP836" s="159"/>
      <c r="EQ836" s="159"/>
      <c r="ER836" s="159"/>
      <c r="ES836" s="159"/>
      <c r="ET836" s="159"/>
      <c r="EU836" s="159"/>
      <c r="EV836" s="159"/>
      <c r="EW836" s="159"/>
      <c r="EX836" s="159"/>
      <c r="EY836" s="159"/>
      <c r="EZ836" s="159"/>
      <c r="FA836" s="159"/>
      <c r="FB836" s="159"/>
      <c r="FC836" s="159"/>
      <c r="FD836" s="159"/>
      <c r="FE836" s="159"/>
      <c r="FF836" s="159"/>
      <c r="FG836" s="159"/>
      <c r="FH836" s="159"/>
      <c r="FI836" s="159"/>
      <c r="FJ836" s="159"/>
      <c r="FK836" s="159"/>
      <c r="FL836" s="159"/>
      <c r="FM836" s="159"/>
      <c r="FN836" s="159"/>
      <c r="FO836" s="159"/>
      <c r="FP836" s="159"/>
      <c r="FQ836" s="159"/>
      <c r="FR836" s="159"/>
      <c r="FS836" s="159"/>
      <c r="FT836" s="159"/>
      <c r="FU836" s="159"/>
      <c r="FV836" s="159"/>
      <c r="FW836" s="159"/>
      <c r="FX836" s="159"/>
      <c r="FY836" s="159"/>
      <c r="FZ836" s="159"/>
      <c r="GA836" s="159"/>
      <c r="GB836" s="159"/>
      <c r="GC836" s="159"/>
      <c r="GD836" s="159"/>
      <c r="GE836" s="159"/>
      <c r="GF836" s="159"/>
      <c r="GG836" s="159"/>
      <c r="GH836" s="159"/>
    </row>
    <row r="837" customFormat="false" ht="12.75" hidden="false" customHeight="false" outlineLevel="0" collapsed="false">
      <c r="A837" s="168"/>
      <c r="B837" s="149"/>
      <c r="C837" s="149"/>
      <c r="D837" s="149"/>
      <c r="E837" s="149"/>
      <c r="F837" s="149"/>
      <c r="G837" s="149"/>
      <c r="H837" s="148"/>
      <c r="I837" s="170"/>
      <c r="R837" s="148"/>
      <c r="S837" s="158"/>
      <c r="T837" s="159"/>
      <c r="U837" s="159"/>
      <c r="V837" s="159"/>
      <c r="W837" s="159"/>
      <c r="X837" s="159"/>
      <c r="Y837" s="159"/>
      <c r="Z837" s="159"/>
      <c r="AA837" s="159"/>
      <c r="AB837" s="159"/>
      <c r="AC837" s="159"/>
      <c r="AD837" s="159"/>
      <c r="AE837" s="159"/>
      <c r="AF837" s="159"/>
      <c r="AG837" s="159"/>
      <c r="AH837" s="159"/>
      <c r="AI837" s="159"/>
      <c r="AJ837" s="159"/>
      <c r="AK837" s="159"/>
      <c r="AL837" s="159"/>
      <c r="AM837" s="159"/>
      <c r="AN837" s="159"/>
      <c r="AO837" s="159"/>
      <c r="AP837" s="159"/>
      <c r="AQ837" s="159"/>
      <c r="AR837" s="159"/>
      <c r="AS837" s="159"/>
      <c r="AT837" s="159"/>
      <c r="AU837" s="159"/>
      <c r="AV837" s="159"/>
      <c r="AW837" s="159"/>
      <c r="AX837" s="159"/>
      <c r="AY837" s="159"/>
      <c r="AZ837" s="159"/>
      <c r="BA837" s="159"/>
      <c r="BB837" s="159"/>
      <c r="BC837" s="159"/>
      <c r="BD837" s="159"/>
      <c r="BE837" s="159"/>
      <c r="BF837" s="159"/>
      <c r="BG837" s="159"/>
      <c r="BH837" s="159"/>
      <c r="BI837" s="159"/>
      <c r="BJ837" s="159"/>
      <c r="BK837" s="159"/>
      <c r="BL837" s="159"/>
      <c r="BM837" s="159"/>
      <c r="BN837" s="159"/>
      <c r="BO837" s="159"/>
      <c r="BP837" s="159"/>
      <c r="BQ837" s="159"/>
      <c r="BR837" s="159"/>
      <c r="BS837" s="159"/>
      <c r="BT837" s="159"/>
      <c r="BU837" s="159"/>
      <c r="BV837" s="159"/>
      <c r="BW837" s="159"/>
      <c r="BX837" s="159"/>
      <c r="BY837" s="159"/>
      <c r="BZ837" s="159"/>
      <c r="CA837" s="159"/>
      <c r="CB837" s="159"/>
      <c r="CC837" s="159"/>
      <c r="CD837" s="159"/>
      <c r="CE837" s="159"/>
      <c r="CF837" s="159"/>
      <c r="CG837" s="159"/>
      <c r="CH837" s="159"/>
      <c r="CI837" s="159"/>
      <c r="CJ837" s="159"/>
      <c r="CK837" s="159"/>
      <c r="CL837" s="159"/>
      <c r="CM837" s="159"/>
      <c r="CN837" s="159"/>
      <c r="CO837" s="159"/>
      <c r="CP837" s="159"/>
      <c r="CQ837" s="159"/>
      <c r="CR837" s="159"/>
      <c r="CS837" s="159"/>
      <c r="CT837" s="159"/>
      <c r="CU837" s="159"/>
      <c r="CV837" s="159"/>
      <c r="CW837" s="159"/>
      <c r="CX837" s="159"/>
      <c r="CY837" s="159"/>
      <c r="CZ837" s="159"/>
      <c r="DA837" s="159"/>
      <c r="DB837" s="159"/>
      <c r="DC837" s="159"/>
      <c r="DD837" s="159"/>
      <c r="DE837" s="159"/>
      <c r="DF837" s="159"/>
      <c r="DG837" s="159"/>
      <c r="DH837" s="159"/>
      <c r="DI837" s="159"/>
      <c r="DJ837" s="159"/>
      <c r="DK837" s="159"/>
      <c r="DL837" s="159"/>
      <c r="DM837" s="159"/>
      <c r="DN837" s="159"/>
      <c r="DO837" s="159"/>
      <c r="DP837" s="159"/>
      <c r="DQ837" s="159"/>
      <c r="DR837" s="159"/>
      <c r="DS837" s="159"/>
      <c r="DT837" s="159"/>
      <c r="DU837" s="159"/>
      <c r="DV837" s="159"/>
      <c r="DW837" s="159"/>
      <c r="DX837" s="159"/>
      <c r="DY837" s="159"/>
      <c r="DZ837" s="159"/>
      <c r="EA837" s="159"/>
      <c r="EB837" s="159"/>
      <c r="EC837" s="159"/>
      <c r="ED837" s="159"/>
      <c r="EE837" s="159"/>
      <c r="EF837" s="159"/>
      <c r="EG837" s="159"/>
      <c r="EH837" s="159"/>
      <c r="EI837" s="159"/>
      <c r="EJ837" s="159"/>
      <c r="EK837" s="159"/>
      <c r="EL837" s="159"/>
      <c r="EM837" s="159"/>
      <c r="EN837" s="159"/>
      <c r="EO837" s="159"/>
      <c r="EP837" s="159"/>
      <c r="EQ837" s="159"/>
      <c r="ER837" s="159"/>
      <c r="ES837" s="159"/>
      <c r="ET837" s="159"/>
      <c r="EU837" s="159"/>
      <c r="EV837" s="159"/>
      <c r="EW837" s="159"/>
      <c r="EX837" s="159"/>
      <c r="EY837" s="159"/>
      <c r="EZ837" s="159"/>
      <c r="FA837" s="159"/>
      <c r="FB837" s="159"/>
      <c r="FC837" s="159"/>
      <c r="FD837" s="159"/>
      <c r="FE837" s="159"/>
      <c r="FF837" s="159"/>
      <c r="FG837" s="159"/>
      <c r="FH837" s="159"/>
      <c r="FI837" s="159"/>
      <c r="FJ837" s="159"/>
      <c r="FK837" s="159"/>
      <c r="FL837" s="159"/>
      <c r="FM837" s="159"/>
      <c r="FN837" s="159"/>
      <c r="FO837" s="159"/>
      <c r="FP837" s="159"/>
      <c r="FQ837" s="159"/>
      <c r="FR837" s="159"/>
      <c r="FS837" s="159"/>
      <c r="FT837" s="159"/>
      <c r="FU837" s="159"/>
      <c r="FV837" s="159"/>
      <c r="FW837" s="159"/>
      <c r="FX837" s="159"/>
      <c r="FY837" s="159"/>
      <c r="FZ837" s="159"/>
      <c r="GA837" s="159"/>
      <c r="GB837" s="159"/>
      <c r="GC837" s="159"/>
      <c r="GD837" s="159"/>
      <c r="GE837" s="159"/>
      <c r="GF837" s="159"/>
      <c r="GG837" s="159"/>
      <c r="GH837" s="159"/>
    </row>
    <row r="838" customFormat="false" ht="12.75" hidden="false" customHeight="false" outlineLevel="0" collapsed="false">
      <c r="A838" s="168"/>
      <c r="B838" s="149"/>
      <c r="C838" s="149"/>
      <c r="D838" s="149"/>
      <c r="E838" s="149"/>
      <c r="F838" s="149"/>
      <c r="G838" s="149"/>
      <c r="H838" s="148"/>
      <c r="I838" s="170"/>
      <c r="R838" s="148"/>
      <c r="S838" s="158"/>
      <c r="T838" s="159"/>
      <c r="U838" s="159"/>
      <c r="V838" s="159"/>
      <c r="W838" s="159"/>
      <c r="X838" s="159"/>
      <c r="Y838" s="159"/>
      <c r="Z838" s="159"/>
      <c r="AA838" s="159"/>
      <c r="AB838" s="159"/>
      <c r="AC838" s="159"/>
      <c r="AD838" s="159"/>
      <c r="AE838" s="159"/>
      <c r="AF838" s="159"/>
      <c r="AG838" s="159"/>
      <c r="AH838" s="159"/>
      <c r="AI838" s="159"/>
      <c r="AJ838" s="159"/>
      <c r="AK838" s="159"/>
      <c r="AL838" s="159"/>
      <c r="AM838" s="159"/>
      <c r="AN838" s="159"/>
      <c r="AO838" s="159"/>
      <c r="AP838" s="159"/>
      <c r="AQ838" s="159"/>
      <c r="AR838" s="159"/>
      <c r="AS838" s="159"/>
      <c r="AT838" s="159"/>
      <c r="AU838" s="159"/>
      <c r="AV838" s="159"/>
      <c r="AW838" s="159"/>
      <c r="AX838" s="159"/>
      <c r="AY838" s="159"/>
      <c r="AZ838" s="159"/>
      <c r="BA838" s="159"/>
      <c r="BB838" s="159"/>
      <c r="BC838" s="159"/>
      <c r="BD838" s="159"/>
      <c r="BE838" s="159"/>
      <c r="BF838" s="159"/>
      <c r="BG838" s="159"/>
      <c r="BH838" s="159"/>
      <c r="BI838" s="159"/>
      <c r="BJ838" s="159"/>
      <c r="BK838" s="159"/>
      <c r="BL838" s="159"/>
      <c r="BM838" s="159"/>
      <c r="BN838" s="159"/>
      <c r="BO838" s="159"/>
      <c r="BP838" s="159"/>
      <c r="BQ838" s="159"/>
      <c r="BR838" s="159"/>
      <c r="BS838" s="159"/>
      <c r="BT838" s="159"/>
      <c r="BU838" s="159"/>
      <c r="BV838" s="159"/>
      <c r="BW838" s="159"/>
      <c r="BX838" s="159"/>
      <c r="BY838" s="159"/>
      <c r="BZ838" s="159"/>
      <c r="CA838" s="159"/>
      <c r="CB838" s="159"/>
      <c r="CC838" s="159"/>
      <c r="CD838" s="159"/>
      <c r="CE838" s="159"/>
      <c r="CF838" s="159"/>
      <c r="CG838" s="159"/>
      <c r="CH838" s="159"/>
      <c r="CI838" s="159"/>
      <c r="CJ838" s="159"/>
      <c r="CK838" s="159"/>
      <c r="CL838" s="159"/>
      <c r="CM838" s="159"/>
      <c r="CN838" s="159"/>
      <c r="CO838" s="159"/>
      <c r="CP838" s="159"/>
      <c r="CQ838" s="159"/>
      <c r="CR838" s="159"/>
      <c r="CS838" s="159"/>
      <c r="CT838" s="159"/>
      <c r="CU838" s="159"/>
      <c r="CV838" s="159"/>
      <c r="CW838" s="159"/>
      <c r="CX838" s="159"/>
      <c r="CY838" s="159"/>
      <c r="CZ838" s="159"/>
      <c r="DA838" s="159"/>
      <c r="DB838" s="159"/>
      <c r="DC838" s="159"/>
      <c r="DD838" s="159"/>
      <c r="DE838" s="159"/>
      <c r="DF838" s="159"/>
      <c r="DG838" s="159"/>
      <c r="DH838" s="159"/>
      <c r="DI838" s="159"/>
      <c r="DJ838" s="159"/>
      <c r="DK838" s="159"/>
      <c r="DL838" s="159"/>
      <c r="DM838" s="159"/>
      <c r="DN838" s="159"/>
      <c r="DO838" s="159"/>
      <c r="DP838" s="159"/>
      <c r="DQ838" s="159"/>
      <c r="DR838" s="159"/>
      <c r="DS838" s="159"/>
      <c r="DT838" s="159"/>
      <c r="DU838" s="159"/>
      <c r="DV838" s="159"/>
      <c r="DW838" s="159"/>
      <c r="DX838" s="159"/>
      <c r="DY838" s="159"/>
      <c r="DZ838" s="159"/>
      <c r="EA838" s="159"/>
      <c r="EB838" s="159"/>
      <c r="EC838" s="159"/>
      <c r="ED838" s="159"/>
      <c r="EE838" s="159"/>
      <c r="EF838" s="159"/>
      <c r="EG838" s="159"/>
      <c r="EH838" s="159"/>
      <c r="EI838" s="159"/>
      <c r="EJ838" s="159"/>
      <c r="EK838" s="159"/>
      <c r="EL838" s="159"/>
      <c r="EM838" s="159"/>
      <c r="EN838" s="159"/>
      <c r="EO838" s="159"/>
      <c r="EP838" s="159"/>
      <c r="EQ838" s="159"/>
      <c r="ER838" s="159"/>
      <c r="ES838" s="159"/>
      <c r="ET838" s="159"/>
      <c r="EU838" s="159"/>
      <c r="EV838" s="159"/>
      <c r="EW838" s="159"/>
      <c r="EX838" s="159"/>
      <c r="EY838" s="159"/>
      <c r="EZ838" s="159"/>
      <c r="FA838" s="159"/>
      <c r="FB838" s="159"/>
      <c r="FC838" s="159"/>
      <c r="FD838" s="159"/>
      <c r="FE838" s="159"/>
      <c r="FF838" s="159"/>
      <c r="FG838" s="159"/>
      <c r="FH838" s="159"/>
      <c r="FI838" s="159"/>
      <c r="FJ838" s="159"/>
      <c r="FK838" s="159"/>
      <c r="FL838" s="159"/>
      <c r="FM838" s="159"/>
      <c r="FN838" s="159"/>
      <c r="FO838" s="159"/>
      <c r="FP838" s="159"/>
      <c r="FQ838" s="159"/>
      <c r="FR838" s="159"/>
      <c r="FS838" s="159"/>
      <c r="FT838" s="159"/>
      <c r="FU838" s="159"/>
      <c r="FV838" s="159"/>
      <c r="FW838" s="159"/>
      <c r="FX838" s="159"/>
      <c r="FY838" s="159"/>
      <c r="FZ838" s="159"/>
      <c r="GA838" s="159"/>
      <c r="GB838" s="159"/>
      <c r="GC838" s="159"/>
      <c r="GD838" s="159"/>
      <c r="GE838" s="159"/>
      <c r="GF838" s="159"/>
      <c r="GG838" s="159"/>
      <c r="GH838" s="159"/>
    </row>
    <row r="839" customFormat="false" ht="12.75" hidden="false" customHeight="false" outlineLevel="0" collapsed="false">
      <c r="A839" s="168"/>
      <c r="B839" s="149"/>
      <c r="C839" s="149"/>
      <c r="D839" s="149"/>
      <c r="E839" s="149"/>
      <c r="F839" s="149"/>
      <c r="G839" s="149"/>
      <c r="H839" s="148"/>
      <c r="I839" s="170"/>
      <c r="R839" s="148"/>
      <c r="S839" s="158"/>
      <c r="T839" s="159"/>
      <c r="U839" s="159"/>
      <c r="V839" s="159"/>
      <c r="W839" s="159"/>
      <c r="X839" s="159"/>
      <c r="Y839" s="159"/>
      <c r="Z839" s="159"/>
      <c r="AA839" s="159"/>
      <c r="AB839" s="159"/>
      <c r="AC839" s="159"/>
      <c r="AD839" s="159"/>
      <c r="AE839" s="159"/>
      <c r="AF839" s="159"/>
      <c r="AG839" s="159"/>
      <c r="AH839" s="159"/>
      <c r="AI839" s="159"/>
      <c r="AJ839" s="159"/>
      <c r="AK839" s="159"/>
      <c r="AL839" s="159"/>
      <c r="AM839" s="159"/>
      <c r="AN839" s="159"/>
      <c r="AO839" s="159"/>
      <c r="AP839" s="159"/>
      <c r="AQ839" s="159"/>
      <c r="AR839" s="159"/>
      <c r="AS839" s="159"/>
      <c r="AT839" s="159"/>
      <c r="AU839" s="159"/>
      <c r="AV839" s="159"/>
      <c r="AW839" s="159"/>
      <c r="AX839" s="159"/>
      <c r="AY839" s="159"/>
      <c r="AZ839" s="159"/>
      <c r="BA839" s="159"/>
      <c r="BB839" s="159"/>
      <c r="BC839" s="159"/>
      <c r="BD839" s="159"/>
      <c r="BE839" s="159"/>
      <c r="BF839" s="159"/>
      <c r="BG839" s="159"/>
      <c r="BH839" s="159"/>
      <c r="BI839" s="159"/>
      <c r="BJ839" s="159"/>
      <c r="BK839" s="159"/>
      <c r="BL839" s="159"/>
      <c r="BM839" s="159"/>
      <c r="BN839" s="159"/>
      <c r="BO839" s="159"/>
      <c r="BP839" s="159"/>
      <c r="BQ839" s="159"/>
      <c r="BR839" s="159"/>
      <c r="BS839" s="159"/>
      <c r="BT839" s="159"/>
      <c r="BU839" s="159"/>
      <c r="BV839" s="159"/>
      <c r="BW839" s="159"/>
      <c r="BX839" s="159"/>
      <c r="BY839" s="159"/>
      <c r="BZ839" s="159"/>
      <c r="CA839" s="159"/>
      <c r="CB839" s="159"/>
      <c r="CC839" s="159"/>
      <c r="CD839" s="159"/>
      <c r="CE839" s="159"/>
      <c r="CF839" s="159"/>
      <c r="CG839" s="159"/>
      <c r="CH839" s="159"/>
      <c r="CI839" s="159"/>
      <c r="CJ839" s="159"/>
      <c r="CK839" s="159"/>
      <c r="CL839" s="159"/>
      <c r="CM839" s="159"/>
      <c r="CN839" s="159"/>
      <c r="CO839" s="159"/>
      <c r="CP839" s="159"/>
      <c r="CQ839" s="159"/>
      <c r="CR839" s="159"/>
      <c r="CS839" s="159"/>
      <c r="CT839" s="159"/>
      <c r="CU839" s="159"/>
      <c r="CV839" s="159"/>
      <c r="CW839" s="159"/>
      <c r="CX839" s="159"/>
      <c r="CY839" s="159"/>
      <c r="CZ839" s="159"/>
      <c r="DA839" s="159"/>
      <c r="DB839" s="159"/>
      <c r="DC839" s="159"/>
      <c r="DD839" s="159"/>
      <c r="DE839" s="159"/>
      <c r="DF839" s="159"/>
      <c r="DG839" s="159"/>
      <c r="DH839" s="159"/>
      <c r="DI839" s="159"/>
      <c r="DJ839" s="159"/>
      <c r="DK839" s="159"/>
      <c r="DL839" s="159"/>
      <c r="DM839" s="159"/>
      <c r="DN839" s="159"/>
      <c r="DO839" s="159"/>
      <c r="DP839" s="159"/>
      <c r="DQ839" s="159"/>
      <c r="DR839" s="159"/>
      <c r="DS839" s="159"/>
      <c r="DT839" s="159"/>
      <c r="DU839" s="159"/>
      <c r="DV839" s="159"/>
      <c r="DW839" s="159"/>
      <c r="DX839" s="159"/>
      <c r="DY839" s="159"/>
      <c r="DZ839" s="159"/>
      <c r="EA839" s="159"/>
      <c r="EB839" s="159"/>
      <c r="EC839" s="159"/>
      <c r="ED839" s="159"/>
      <c r="EE839" s="159"/>
      <c r="EF839" s="159"/>
      <c r="EG839" s="159"/>
      <c r="EH839" s="159"/>
      <c r="EI839" s="159"/>
      <c r="EJ839" s="159"/>
      <c r="EK839" s="159"/>
      <c r="EL839" s="159"/>
      <c r="EM839" s="159"/>
      <c r="EN839" s="159"/>
      <c r="EO839" s="159"/>
      <c r="EP839" s="159"/>
      <c r="EQ839" s="159"/>
      <c r="ER839" s="159"/>
      <c r="ES839" s="159"/>
      <c r="ET839" s="159"/>
      <c r="EU839" s="159"/>
      <c r="EV839" s="159"/>
      <c r="EW839" s="159"/>
      <c r="EX839" s="159"/>
      <c r="EY839" s="159"/>
      <c r="EZ839" s="159"/>
      <c r="FA839" s="159"/>
      <c r="FB839" s="159"/>
      <c r="FC839" s="159"/>
      <c r="FD839" s="159"/>
      <c r="FE839" s="159"/>
      <c r="FF839" s="159"/>
      <c r="FG839" s="159"/>
      <c r="FH839" s="159"/>
      <c r="FI839" s="159"/>
      <c r="FJ839" s="159"/>
      <c r="FK839" s="159"/>
      <c r="FL839" s="159"/>
      <c r="FM839" s="159"/>
      <c r="FN839" s="159"/>
      <c r="FO839" s="159"/>
      <c r="FP839" s="159"/>
      <c r="FQ839" s="159"/>
      <c r="FR839" s="159"/>
      <c r="FS839" s="159"/>
      <c r="FT839" s="159"/>
      <c r="FU839" s="159"/>
      <c r="FV839" s="159"/>
      <c r="FW839" s="159"/>
      <c r="FX839" s="159"/>
      <c r="FY839" s="159"/>
      <c r="FZ839" s="159"/>
      <c r="GA839" s="159"/>
      <c r="GB839" s="159"/>
      <c r="GC839" s="159"/>
      <c r="GD839" s="159"/>
      <c r="GE839" s="159"/>
      <c r="GF839" s="159"/>
      <c r="GG839" s="159"/>
      <c r="GH839" s="159"/>
    </row>
    <row r="840" customFormat="false" ht="12.75" hidden="false" customHeight="false" outlineLevel="0" collapsed="false">
      <c r="A840" s="168"/>
      <c r="B840" s="149"/>
      <c r="C840" s="149"/>
      <c r="D840" s="149"/>
      <c r="E840" s="149"/>
      <c r="F840" s="149"/>
      <c r="G840" s="149"/>
      <c r="H840" s="148"/>
      <c r="I840" s="170"/>
      <c r="R840" s="148"/>
      <c r="S840" s="158"/>
      <c r="T840" s="159"/>
      <c r="U840" s="159"/>
      <c r="V840" s="159"/>
      <c r="W840" s="159"/>
      <c r="X840" s="159"/>
      <c r="Y840" s="159"/>
      <c r="Z840" s="159"/>
      <c r="AA840" s="159"/>
      <c r="AB840" s="159"/>
      <c r="AC840" s="159"/>
      <c r="AD840" s="159"/>
      <c r="AE840" s="159"/>
      <c r="AF840" s="159"/>
      <c r="AG840" s="159"/>
      <c r="AH840" s="159"/>
      <c r="AI840" s="159"/>
      <c r="AJ840" s="159"/>
      <c r="AK840" s="159"/>
      <c r="AL840" s="159"/>
      <c r="AM840" s="159"/>
      <c r="AN840" s="159"/>
      <c r="AO840" s="159"/>
      <c r="AP840" s="159"/>
      <c r="AQ840" s="159"/>
      <c r="AR840" s="159"/>
      <c r="AS840" s="159"/>
      <c r="AT840" s="159"/>
      <c r="AU840" s="159"/>
      <c r="AV840" s="159"/>
      <c r="AW840" s="159"/>
      <c r="AX840" s="159"/>
      <c r="AY840" s="159"/>
      <c r="AZ840" s="159"/>
      <c r="BA840" s="159"/>
      <c r="BB840" s="159"/>
      <c r="BC840" s="159"/>
      <c r="BD840" s="159"/>
      <c r="BE840" s="159"/>
      <c r="BF840" s="159"/>
      <c r="BG840" s="159"/>
      <c r="BH840" s="159"/>
      <c r="BI840" s="159"/>
      <c r="BJ840" s="159"/>
      <c r="BK840" s="159"/>
      <c r="BL840" s="159"/>
      <c r="BM840" s="159"/>
      <c r="BN840" s="159"/>
      <c r="BO840" s="159"/>
      <c r="BP840" s="159"/>
      <c r="BQ840" s="159"/>
      <c r="BR840" s="159"/>
      <c r="BS840" s="159"/>
      <c r="BT840" s="159"/>
      <c r="BU840" s="159"/>
      <c r="BV840" s="159"/>
      <c r="BW840" s="159"/>
      <c r="BX840" s="159"/>
      <c r="BY840" s="159"/>
      <c r="BZ840" s="159"/>
      <c r="CA840" s="159"/>
      <c r="CB840" s="159"/>
      <c r="CC840" s="159"/>
      <c r="CD840" s="159"/>
      <c r="CE840" s="159"/>
      <c r="CF840" s="159"/>
      <c r="CG840" s="159"/>
      <c r="CH840" s="159"/>
      <c r="CI840" s="159"/>
      <c r="CJ840" s="159"/>
      <c r="CK840" s="159"/>
      <c r="CL840" s="159"/>
      <c r="CM840" s="159"/>
      <c r="CN840" s="159"/>
      <c r="CO840" s="159"/>
      <c r="CP840" s="159"/>
      <c r="CQ840" s="159"/>
      <c r="CR840" s="159"/>
      <c r="CS840" s="159"/>
      <c r="CT840" s="159"/>
      <c r="CU840" s="159"/>
      <c r="CV840" s="159"/>
      <c r="CW840" s="159"/>
      <c r="CX840" s="159"/>
      <c r="CY840" s="159"/>
      <c r="CZ840" s="159"/>
      <c r="DA840" s="159"/>
      <c r="DB840" s="159"/>
      <c r="DC840" s="159"/>
      <c r="DD840" s="159"/>
      <c r="DE840" s="159"/>
      <c r="DF840" s="159"/>
      <c r="DG840" s="159"/>
      <c r="DH840" s="159"/>
      <c r="DI840" s="159"/>
      <c r="DJ840" s="159"/>
      <c r="DK840" s="159"/>
      <c r="DL840" s="159"/>
      <c r="DM840" s="159"/>
      <c r="DN840" s="159"/>
      <c r="DO840" s="159"/>
      <c r="DP840" s="159"/>
      <c r="DQ840" s="159"/>
      <c r="DR840" s="159"/>
      <c r="DS840" s="159"/>
      <c r="DT840" s="159"/>
      <c r="DU840" s="159"/>
      <c r="DV840" s="159"/>
      <c r="DW840" s="159"/>
      <c r="DX840" s="159"/>
      <c r="DY840" s="159"/>
      <c r="DZ840" s="159"/>
      <c r="EA840" s="159"/>
      <c r="EB840" s="159"/>
      <c r="EC840" s="159"/>
      <c r="ED840" s="159"/>
      <c r="EE840" s="159"/>
      <c r="EF840" s="159"/>
      <c r="EG840" s="159"/>
      <c r="EH840" s="159"/>
      <c r="EI840" s="159"/>
      <c r="EJ840" s="159"/>
      <c r="EK840" s="159"/>
      <c r="EL840" s="159"/>
      <c r="EM840" s="159"/>
      <c r="EN840" s="159"/>
      <c r="EO840" s="159"/>
      <c r="EP840" s="159"/>
      <c r="EQ840" s="159"/>
      <c r="ER840" s="159"/>
      <c r="ES840" s="159"/>
      <c r="ET840" s="159"/>
      <c r="EU840" s="159"/>
      <c r="EV840" s="159"/>
      <c r="EW840" s="159"/>
      <c r="EX840" s="159"/>
      <c r="EY840" s="159"/>
      <c r="EZ840" s="159"/>
      <c r="FA840" s="159"/>
      <c r="FB840" s="159"/>
      <c r="FC840" s="159"/>
      <c r="FD840" s="159"/>
      <c r="FE840" s="159"/>
      <c r="FF840" s="159"/>
      <c r="FG840" s="159"/>
      <c r="FH840" s="159"/>
      <c r="FI840" s="159"/>
      <c r="FJ840" s="159"/>
      <c r="FK840" s="159"/>
      <c r="FL840" s="159"/>
      <c r="FM840" s="159"/>
      <c r="FN840" s="159"/>
      <c r="FO840" s="159"/>
      <c r="FP840" s="159"/>
      <c r="FQ840" s="159"/>
      <c r="FR840" s="159"/>
      <c r="FS840" s="159"/>
      <c r="FT840" s="159"/>
      <c r="FU840" s="159"/>
      <c r="FV840" s="159"/>
      <c r="FW840" s="159"/>
      <c r="FX840" s="159"/>
      <c r="FY840" s="159"/>
      <c r="FZ840" s="159"/>
      <c r="GA840" s="159"/>
      <c r="GB840" s="159"/>
      <c r="GC840" s="159"/>
      <c r="GD840" s="159"/>
      <c r="GE840" s="159"/>
      <c r="GF840" s="159"/>
      <c r="GG840" s="159"/>
      <c r="GH840" s="159"/>
    </row>
    <row r="841" customFormat="false" ht="12.75" hidden="false" customHeight="false" outlineLevel="0" collapsed="false">
      <c r="A841" s="168"/>
      <c r="B841" s="149"/>
      <c r="C841" s="149"/>
      <c r="D841" s="149"/>
      <c r="E841" s="149"/>
      <c r="F841" s="149"/>
      <c r="G841" s="149"/>
      <c r="H841" s="148"/>
      <c r="I841" s="170"/>
      <c r="R841" s="148"/>
      <c r="S841" s="158"/>
      <c r="T841" s="159"/>
      <c r="U841" s="159"/>
      <c r="V841" s="159"/>
      <c r="W841" s="159"/>
      <c r="X841" s="159"/>
      <c r="Y841" s="159"/>
      <c r="Z841" s="159"/>
      <c r="AA841" s="159"/>
      <c r="AB841" s="159"/>
      <c r="AC841" s="159"/>
      <c r="AD841" s="159"/>
      <c r="AE841" s="159"/>
      <c r="AF841" s="159"/>
      <c r="AG841" s="159"/>
      <c r="AH841" s="159"/>
      <c r="AI841" s="159"/>
      <c r="AJ841" s="159"/>
      <c r="AK841" s="159"/>
      <c r="AL841" s="159"/>
      <c r="AM841" s="159"/>
      <c r="AN841" s="159"/>
      <c r="AO841" s="159"/>
      <c r="AP841" s="159"/>
      <c r="AQ841" s="159"/>
      <c r="AR841" s="159"/>
      <c r="AS841" s="159"/>
      <c r="AT841" s="159"/>
      <c r="AU841" s="159"/>
      <c r="AV841" s="159"/>
      <c r="AW841" s="159"/>
      <c r="AX841" s="159"/>
      <c r="AY841" s="159"/>
      <c r="AZ841" s="159"/>
      <c r="BA841" s="159"/>
      <c r="BB841" s="159"/>
      <c r="BC841" s="159"/>
      <c r="BD841" s="159"/>
      <c r="BE841" s="159"/>
      <c r="BF841" s="159"/>
      <c r="BG841" s="159"/>
      <c r="BH841" s="159"/>
      <c r="BI841" s="159"/>
      <c r="BJ841" s="159"/>
      <c r="BK841" s="159"/>
      <c r="BL841" s="159"/>
      <c r="BM841" s="159"/>
      <c r="BN841" s="159"/>
      <c r="BO841" s="159"/>
      <c r="BP841" s="159"/>
      <c r="BQ841" s="159"/>
      <c r="BR841" s="159"/>
      <c r="BS841" s="159"/>
      <c r="BT841" s="159"/>
      <c r="BU841" s="159"/>
      <c r="BV841" s="159"/>
      <c r="BW841" s="159"/>
      <c r="BX841" s="159"/>
      <c r="BY841" s="159"/>
      <c r="BZ841" s="159"/>
      <c r="CA841" s="159"/>
      <c r="CB841" s="159"/>
      <c r="CC841" s="159"/>
      <c r="CD841" s="159"/>
      <c r="CE841" s="159"/>
      <c r="CF841" s="159"/>
      <c r="CG841" s="159"/>
      <c r="CH841" s="159"/>
      <c r="CI841" s="159"/>
      <c r="CJ841" s="159"/>
      <c r="CK841" s="159"/>
      <c r="CL841" s="159"/>
      <c r="CM841" s="159"/>
      <c r="CN841" s="159"/>
      <c r="CO841" s="159"/>
      <c r="CP841" s="159"/>
      <c r="CQ841" s="159"/>
      <c r="CR841" s="159"/>
      <c r="CS841" s="159"/>
      <c r="CT841" s="159"/>
      <c r="CU841" s="159"/>
      <c r="CV841" s="159"/>
      <c r="CW841" s="159"/>
      <c r="CX841" s="159"/>
      <c r="CY841" s="159"/>
      <c r="CZ841" s="159"/>
      <c r="DA841" s="159"/>
      <c r="DB841" s="159"/>
      <c r="DC841" s="159"/>
      <c r="DD841" s="159"/>
      <c r="DE841" s="159"/>
      <c r="DF841" s="159"/>
      <c r="DG841" s="159"/>
      <c r="DH841" s="159"/>
      <c r="DI841" s="159"/>
      <c r="DJ841" s="159"/>
      <c r="DK841" s="159"/>
      <c r="DL841" s="159"/>
      <c r="DM841" s="159"/>
      <c r="DN841" s="159"/>
      <c r="DO841" s="159"/>
      <c r="DP841" s="159"/>
      <c r="DQ841" s="159"/>
      <c r="DR841" s="159"/>
      <c r="DS841" s="159"/>
      <c r="DT841" s="159"/>
      <c r="DU841" s="159"/>
      <c r="DV841" s="159"/>
      <c r="DW841" s="159"/>
      <c r="DX841" s="159"/>
      <c r="DY841" s="159"/>
      <c r="DZ841" s="159"/>
      <c r="EA841" s="159"/>
      <c r="EB841" s="159"/>
      <c r="EC841" s="159"/>
      <c r="ED841" s="159"/>
      <c r="EE841" s="159"/>
      <c r="EF841" s="159"/>
      <c r="EG841" s="159"/>
      <c r="EH841" s="159"/>
      <c r="EI841" s="159"/>
      <c r="EJ841" s="159"/>
      <c r="EK841" s="159"/>
      <c r="EL841" s="159"/>
      <c r="EM841" s="159"/>
      <c r="EN841" s="159"/>
      <c r="EO841" s="159"/>
      <c r="EP841" s="159"/>
      <c r="EQ841" s="159"/>
      <c r="ER841" s="159"/>
      <c r="ES841" s="159"/>
      <c r="ET841" s="159"/>
      <c r="EU841" s="159"/>
      <c r="EV841" s="159"/>
      <c r="EW841" s="159"/>
      <c r="EX841" s="159"/>
      <c r="EY841" s="159"/>
      <c r="EZ841" s="159"/>
      <c r="FA841" s="159"/>
      <c r="FB841" s="159"/>
      <c r="FC841" s="159"/>
      <c r="FD841" s="159"/>
      <c r="FE841" s="159"/>
      <c r="FF841" s="159"/>
      <c r="FG841" s="159"/>
      <c r="FH841" s="159"/>
      <c r="FI841" s="159"/>
      <c r="FJ841" s="159"/>
      <c r="FK841" s="159"/>
      <c r="FL841" s="159"/>
      <c r="FM841" s="159"/>
      <c r="FN841" s="159"/>
      <c r="FO841" s="159"/>
      <c r="FP841" s="159"/>
      <c r="FQ841" s="159"/>
      <c r="FR841" s="159"/>
      <c r="FS841" s="159"/>
      <c r="FT841" s="159"/>
      <c r="FU841" s="159"/>
      <c r="FV841" s="159"/>
      <c r="FW841" s="159"/>
      <c r="FX841" s="159"/>
      <c r="FY841" s="159"/>
      <c r="FZ841" s="159"/>
      <c r="GA841" s="159"/>
      <c r="GB841" s="159"/>
      <c r="GC841" s="159"/>
      <c r="GD841" s="159"/>
      <c r="GE841" s="159"/>
      <c r="GF841" s="159"/>
      <c r="GG841" s="159"/>
      <c r="GH841" s="159"/>
    </row>
    <row r="842" customFormat="false" ht="12.75" hidden="false" customHeight="false" outlineLevel="0" collapsed="false">
      <c r="A842" s="168"/>
      <c r="B842" s="149"/>
      <c r="C842" s="149"/>
      <c r="D842" s="149"/>
      <c r="E842" s="149"/>
      <c r="F842" s="149"/>
      <c r="G842" s="149"/>
      <c r="H842" s="148"/>
      <c r="I842" s="170"/>
      <c r="R842" s="148"/>
      <c r="S842" s="158"/>
      <c r="T842" s="159"/>
      <c r="U842" s="159"/>
      <c r="V842" s="159"/>
      <c r="W842" s="159"/>
      <c r="X842" s="159"/>
      <c r="Y842" s="159"/>
      <c r="Z842" s="159"/>
      <c r="AA842" s="159"/>
      <c r="AB842" s="159"/>
      <c r="AC842" s="159"/>
      <c r="AD842" s="159"/>
      <c r="AE842" s="159"/>
      <c r="AF842" s="159"/>
      <c r="AG842" s="159"/>
      <c r="AH842" s="159"/>
      <c r="AI842" s="159"/>
      <c r="AJ842" s="159"/>
      <c r="AK842" s="159"/>
      <c r="AL842" s="159"/>
      <c r="AM842" s="159"/>
      <c r="AN842" s="159"/>
      <c r="AO842" s="159"/>
      <c r="AP842" s="159"/>
      <c r="AQ842" s="159"/>
      <c r="AR842" s="159"/>
      <c r="AS842" s="159"/>
      <c r="AT842" s="159"/>
      <c r="AU842" s="159"/>
      <c r="AV842" s="159"/>
      <c r="AW842" s="159"/>
      <c r="AX842" s="159"/>
      <c r="AY842" s="159"/>
      <c r="AZ842" s="159"/>
      <c r="BA842" s="159"/>
      <c r="BB842" s="159"/>
      <c r="BC842" s="159"/>
      <c r="BD842" s="159"/>
      <c r="BE842" s="159"/>
      <c r="BF842" s="159"/>
      <c r="BG842" s="159"/>
      <c r="BH842" s="159"/>
      <c r="BI842" s="159"/>
      <c r="BJ842" s="159"/>
      <c r="BK842" s="159"/>
      <c r="BL842" s="159"/>
      <c r="BM842" s="159"/>
      <c r="BN842" s="159"/>
      <c r="BO842" s="159"/>
      <c r="BP842" s="159"/>
      <c r="BQ842" s="159"/>
      <c r="BR842" s="159"/>
      <c r="BS842" s="159"/>
      <c r="BT842" s="159"/>
      <c r="BU842" s="159"/>
      <c r="BV842" s="159"/>
      <c r="BW842" s="159"/>
      <c r="BX842" s="159"/>
      <c r="BY842" s="159"/>
      <c r="BZ842" s="159"/>
      <c r="CA842" s="159"/>
      <c r="CB842" s="159"/>
      <c r="CC842" s="159"/>
      <c r="CD842" s="159"/>
      <c r="CE842" s="159"/>
      <c r="CF842" s="159"/>
      <c r="CG842" s="159"/>
      <c r="CH842" s="159"/>
      <c r="CI842" s="159"/>
      <c r="CJ842" s="159"/>
      <c r="CK842" s="159"/>
      <c r="CL842" s="159"/>
      <c r="CM842" s="159"/>
      <c r="CN842" s="159"/>
      <c r="CO842" s="159"/>
      <c r="CP842" s="159"/>
      <c r="CQ842" s="159"/>
      <c r="CR842" s="159"/>
      <c r="CS842" s="159"/>
      <c r="CT842" s="159"/>
      <c r="CU842" s="159"/>
      <c r="CV842" s="159"/>
      <c r="CW842" s="159"/>
      <c r="CX842" s="159"/>
      <c r="CY842" s="159"/>
      <c r="CZ842" s="159"/>
      <c r="DA842" s="159"/>
      <c r="DB842" s="159"/>
      <c r="DC842" s="159"/>
      <c r="DD842" s="159"/>
      <c r="DE842" s="159"/>
      <c r="DF842" s="159"/>
      <c r="DG842" s="159"/>
      <c r="DH842" s="159"/>
      <c r="DI842" s="159"/>
      <c r="DJ842" s="159"/>
      <c r="DK842" s="159"/>
      <c r="DL842" s="159"/>
      <c r="DM842" s="159"/>
      <c r="DN842" s="159"/>
      <c r="DO842" s="159"/>
      <c r="DP842" s="159"/>
      <c r="DQ842" s="159"/>
      <c r="DR842" s="159"/>
      <c r="DS842" s="159"/>
      <c r="DT842" s="159"/>
      <c r="DU842" s="159"/>
      <c r="DV842" s="159"/>
      <c r="DW842" s="159"/>
      <c r="DX842" s="159"/>
      <c r="DY842" s="159"/>
      <c r="DZ842" s="159"/>
      <c r="EA842" s="159"/>
      <c r="EB842" s="159"/>
      <c r="EC842" s="159"/>
      <c r="ED842" s="159"/>
      <c r="EE842" s="159"/>
      <c r="EF842" s="159"/>
      <c r="EG842" s="159"/>
      <c r="EH842" s="159"/>
      <c r="EI842" s="159"/>
      <c r="EJ842" s="159"/>
      <c r="EK842" s="159"/>
      <c r="EL842" s="159"/>
      <c r="EM842" s="159"/>
      <c r="EN842" s="159"/>
      <c r="EO842" s="159"/>
      <c r="EP842" s="159"/>
      <c r="EQ842" s="159"/>
      <c r="ER842" s="159"/>
      <c r="ES842" s="159"/>
      <c r="ET842" s="159"/>
      <c r="EU842" s="159"/>
      <c r="EV842" s="159"/>
      <c r="EW842" s="159"/>
      <c r="EX842" s="159"/>
      <c r="EY842" s="159"/>
      <c r="EZ842" s="159"/>
      <c r="FA842" s="159"/>
      <c r="FB842" s="159"/>
      <c r="FC842" s="159"/>
      <c r="FD842" s="159"/>
      <c r="FE842" s="159"/>
      <c r="FF842" s="159"/>
      <c r="FG842" s="159"/>
      <c r="FH842" s="159"/>
      <c r="FI842" s="159"/>
      <c r="FJ842" s="159"/>
      <c r="FK842" s="159"/>
      <c r="FL842" s="159"/>
      <c r="FM842" s="159"/>
      <c r="FN842" s="159"/>
      <c r="FO842" s="159"/>
      <c r="FP842" s="159"/>
      <c r="FQ842" s="159"/>
      <c r="FR842" s="159"/>
      <c r="FS842" s="159"/>
      <c r="FT842" s="159"/>
      <c r="FU842" s="159"/>
      <c r="FV842" s="159"/>
      <c r="FW842" s="159"/>
      <c r="FX842" s="159"/>
      <c r="FY842" s="159"/>
      <c r="FZ842" s="159"/>
      <c r="GA842" s="159"/>
      <c r="GB842" s="159"/>
      <c r="GC842" s="159"/>
      <c r="GD842" s="159"/>
      <c r="GE842" s="159"/>
      <c r="GF842" s="159"/>
      <c r="GG842" s="159"/>
      <c r="GH842" s="159"/>
    </row>
    <row r="843" customFormat="false" ht="12.75" hidden="false" customHeight="false" outlineLevel="0" collapsed="false">
      <c r="A843" s="168"/>
      <c r="B843" s="149"/>
      <c r="C843" s="149"/>
      <c r="D843" s="149"/>
      <c r="E843" s="149"/>
      <c r="F843" s="149"/>
      <c r="G843" s="149"/>
      <c r="H843" s="148"/>
      <c r="I843" s="170"/>
      <c r="R843" s="148"/>
      <c r="S843" s="158"/>
      <c r="T843" s="159"/>
      <c r="U843" s="159"/>
      <c r="V843" s="159"/>
      <c r="W843" s="159"/>
      <c r="X843" s="159"/>
      <c r="Y843" s="159"/>
      <c r="Z843" s="159"/>
      <c r="AA843" s="159"/>
      <c r="AB843" s="159"/>
      <c r="AC843" s="159"/>
      <c r="AD843" s="159"/>
      <c r="AE843" s="159"/>
      <c r="AF843" s="159"/>
      <c r="AG843" s="159"/>
      <c r="AH843" s="159"/>
      <c r="AI843" s="159"/>
      <c r="AJ843" s="159"/>
      <c r="AK843" s="159"/>
      <c r="AL843" s="159"/>
      <c r="AM843" s="159"/>
      <c r="AN843" s="159"/>
      <c r="AO843" s="159"/>
      <c r="AP843" s="159"/>
      <c r="AQ843" s="159"/>
      <c r="AR843" s="159"/>
      <c r="AS843" s="159"/>
      <c r="AT843" s="159"/>
      <c r="AU843" s="159"/>
      <c r="AV843" s="159"/>
      <c r="AW843" s="159"/>
      <c r="AX843" s="159"/>
      <c r="AY843" s="159"/>
      <c r="AZ843" s="159"/>
      <c r="BA843" s="159"/>
      <c r="BB843" s="159"/>
      <c r="BC843" s="159"/>
      <c r="BD843" s="159"/>
      <c r="BE843" s="159"/>
      <c r="BF843" s="159"/>
      <c r="BG843" s="159"/>
      <c r="BH843" s="159"/>
      <c r="BI843" s="159"/>
      <c r="BJ843" s="159"/>
      <c r="BK843" s="159"/>
      <c r="BL843" s="159"/>
      <c r="BM843" s="159"/>
      <c r="BN843" s="159"/>
      <c r="BO843" s="159"/>
      <c r="BP843" s="159"/>
      <c r="BQ843" s="159"/>
      <c r="BR843" s="159"/>
      <c r="BS843" s="159"/>
      <c r="BT843" s="159"/>
      <c r="BU843" s="159"/>
      <c r="BV843" s="159"/>
      <c r="BW843" s="159"/>
      <c r="BX843" s="159"/>
      <c r="BY843" s="159"/>
      <c r="BZ843" s="159"/>
      <c r="CA843" s="159"/>
      <c r="CB843" s="159"/>
      <c r="CC843" s="159"/>
      <c r="CD843" s="159"/>
      <c r="CE843" s="159"/>
      <c r="CF843" s="159"/>
      <c r="CG843" s="159"/>
      <c r="CH843" s="159"/>
      <c r="CI843" s="159"/>
      <c r="CJ843" s="159"/>
      <c r="CK843" s="159"/>
      <c r="CL843" s="159"/>
      <c r="CM843" s="159"/>
      <c r="CN843" s="159"/>
      <c r="CO843" s="159"/>
      <c r="CP843" s="159"/>
      <c r="CQ843" s="159"/>
      <c r="CR843" s="159"/>
      <c r="CS843" s="159"/>
      <c r="CT843" s="159"/>
      <c r="CU843" s="159"/>
      <c r="CV843" s="159"/>
      <c r="CW843" s="159"/>
      <c r="CX843" s="159"/>
      <c r="CY843" s="159"/>
      <c r="CZ843" s="159"/>
      <c r="DA843" s="159"/>
      <c r="DB843" s="159"/>
      <c r="DC843" s="159"/>
      <c r="DD843" s="159"/>
      <c r="DE843" s="159"/>
      <c r="DF843" s="159"/>
      <c r="DG843" s="159"/>
      <c r="DH843" s="159"/>
      <c r="DI843" s="159"/>
      <c r="DJ843" s="159"/>
      <c r="DK843" s="159"/>
      <c r="DL843" s="159"/>
      <c r="DM843" s="159"/>
      <c r="DN843" s="159"/>
      <c r="DO843" s="159"/>
      <c r="DP843" s="159"/>
      <c r="DQ843" s="159"/>
      <c r="DR843" s="159"/>
      <c r="DS843" s="159"/>
      <c r="DT843" s="159"/>
      <c r="DU843" s="159"/>
      <c r="DV843" s="159"/>
      <c r="DW843" s="159"/>
      <c r="DX843" s="159"/>
      <c r="DY843" s="159"/>
      <c r="DZ843" s="159"/>
      <c r="EA843" s="159"/>
      <c r="EB843" s="159"/>
      <c r="EC843" s="159"/>
      <c r="ED843" s="159"/>
      <c r="EE843" s="159"/>
      <c r="EF843" s="159"/>
      <c r="EG843" s="159"/>
      <c r="EH843" s="159"/>
      <c r="EI843" s="159"/>
      <c r="EJ843" s="159"/>
      <c r="EK843" s="159"/>
      <c r="EL843" s="159"/>
      <c r="EM843" s="159"/>
      <c r="EN843" s="159"/>
      <c r="EO843" s="159"/>
      <c r="EP843" s="159"/>
      <c r="EQ843" s="159"/>
      <c r="ER843" s="159"/>
      <c r="ES843" s="159"/>
      <c r="ET843" s="159"/>
      <c r="EU843" s="159"/>
      <c r="EV843" s="159"/>
      <c r="EW843" s="159"/>
      <c r="EX843" s="159"/>
      <c r="EY843" s="159"/>
      <c r="EZ843" s="159"/>
      <c r="FA843" s="159"/>
      <c r="FB843" s="159"/>
      <c r="FC843" s="159"/>
      <c r="FD843" s="159"/>
      <c r="FE843" s="159"/>
      <c r="FF843" s="159"/>
      <c r="FG843" s="159"/>
      <c r="FH843" s="159"/>
      <c r="FI843" s="159"/>
      <c r="FJ843" s="159"/>
      <c r="FK843" s="159"/>
      <c r="FL843" s="159"/>
      <c r="FM843" s="159"/>
      <c r="FN843" s="159"/>
      <c r="FO843" s="159"/>
      <c r="FP843" s="159"/>
      <c r="FQ843" s="159"/>
      <c r="FR843" s="159"/>
      <c r="FS843" s="159"/>
      <c r="FT843" s="159"/>
      <c r="FU843" s="159"/>
      <c r="FV843" s="159"/>
      <c r="FW843" s="159"/>
      <c r="FX843" s="159"/>
      <c r="FY843" s="159"/>
      <c r="FZ843" s="159"/>
      <c r="GA843" s="159"/>
      <c r="GB843" s="159"/>
      <c r="GC843" s="159"/>
      <c r="GD843" s="159"/>
      <c r="GE843" s="159"/>
      <c r="GF843" s="159"/>
      <c r="GG843" s="159"/>
      <c r="GH843" s="159"/>
    </row>
    <row r="844" customFormat="false" ht="12.75" hidden="false" customHeight="false" outlineLevel="0" collapsed="false">
      <c r="A844" s="168"/>
      <c r="B844" s="149"/>
      <c r="C844" s="149"/>
      <c r="D844" s="149"/>
      <c r="E844" s="149"/>
      <c r="F844" s="149"/>
      <c r="G844" s="149"/>
      <c r="H844" s="148"/>
      <c r="I844" s="170"/>
      <c r="R844" s="148"/>
      <c r="S844" s="158"/>
      <c r="T844" s="159"/>
      <c r="U844" s="159"/>
      <c r="V844" s="159"/>
      <c r="W844" s="159"/>
      <c r="X844" s="159"/>
      <c r="Y844" s="159"/>
      <c r="Z844" s="159"/>
      <c r="AA844" s="159"/>
      <c r="AB844" s="159"/>
      <c r="AC844" s="159"/>
      <c r="AD844" s="159"/>
      <c r="AE844" s="159"/>
      <c r="AF844" s="159"/>
      <c r="AG844" s="159"/>
      <c r="AH844" s="159"/>
      <c r="AI844" s="159"/>
      <c r="AJ844" s="159"/>
      <c r="AK844" s="159"/>
      <c r="AL844" s="159"/>
      <c r="AM844" s="159"/>
      <c r="AN844" s="159"/>
      <c r="AO844" s="159"/>
      <c r="AP844" s="159"/>
      <c r="AQ844" s="159"/>
      <c r="AR844" s="159"/>
      <c r="AS844" s="159"/>
      <c r="AT844" s="159"/>
      <c r="AU844" s="159"/>
      <c r="AV844" s="159"/>
      <c r="AW844" s="159"/>
      <c r="AX844" s="159"/>
      <c r="AY844" s="159"/>
      <c r="AZ844" s="159"/>
      <c r="BA844" s="159"/>
      <c r="BB844" s="159"/>
      <c r="BC844" s="159"/>
      <c r="BD844" s="159"/>
      <c r="BE844" s="159"/>
      <c r="BF844" s="159"/>
      <c r="BG844" s="159"/>
      <c r="BH844" s="159"/>
      <c r="BI844" s="159"/>
      <c r="BJ844" s="159"/>
      <c r="BK844" s="159"/>
      <c r="BL844" s="159"/>
      <c r="BM844" s="159"/>
      <c r="BN844" s="159"/>
      <c r="BO844" s="159"/>
      <c r="BP844" s="159"/>
      <c r="BQ844" s="159"/>
      <c r="BR844" s="159"/>
      <c r="BS844" s="159"/>
      <c r="BT844" s="159"/>
      <c r="BU844" s="159"/>
      <c r="BV844" s="159"/>
      <c r="BW844" s="159"/>
      <c r="BX844" s="159"/>
      <c r="BY844" s="159"/>
      <c r="BZ844" s="159"/>
      <c r="CA844" s="159"/>
      <c r="CB844" s="159"/>
      <c r="CC844" s="159"/>
      <c r="CD844" s="159"/>
      <c r="CE844" s="159"/>
      <c r="CF844" s="159"/>
      <c r="CG844" s="159"/>
      <c r="CH844" s="159"/>
      <c r="CI844" s="159"/>
      <c r="CJ844" s="159"/>
      <c r="CK844" s="159"/>
      <c r="CL844" s="159"/>
      <c r="CM844" s="159"/>
      <c r="CN844" s="159"/>
      <c r="CO844" s="159"/>
      <c r="CP844" s="159"/>
      <c r="CQ844" s="159"/>
      <c r="CR844" s="159"/>
      <c r="CS844" s="159"/>
      <c r="CT844" s="159"/>
      <c r="CU844" s="159"/>
      <c r="CV844" s="159"/>
      <c r="CW844" s="159"/>
      <c r="CX844" s="159"/>
      <c r="CY844" s="159"/>
      <c r="CZ844" s="159"/>
      <c r="DA844" s="159"/>
      <c r="DB844" s="159"/>
      <c r="DC844" s="159"/>
      <c r="DD844" s="159"/>
      <c r="DE844" s="159"/>
      <c r="DF844" s="159"/>
      <c r="DG844" s="159"/>
      <c r="DH844" s="159"/>
      <c r="DI844" s="159"/>
      <c r="DJ844" s="159"/>
      <c r="DK844" s="159"/>
      <c r="DL844" s="159"/>
      <c r="DM844" s="159"/>
      <c r="DN844" s="159"/>
      <c r="DO844" s="159"/>
      <c r="DP844" s="159"/>
      <c r="DQ844" s="159"/>
      <c r="DR844" s="159"/>
      <c r="DS844" s="159"/>
      <c r="DT844" s="159"/>
      <c r="DU844" s="159"/>
      <c r="DV844" s="159"/>
      <c r="DW844" s="159"/>
      <c r="DX844" s="159"/>
      <c r="DY844" s="159"/>
      <c r="DZ844" s="159"/>
      <c r="EA844" s="159"/>
      <c r="EB844" s="159"/>
      <c r="EC844" s="159"/>
      <c r="ED844" s="159"/>
      <c r="EE844" s="159"/>
      <c r="EF844" s="159"/>
      <c r="EG844" s="159"/>
      <c r="EH844" s="159"/>
      <c r="EI844" s="159"/>
      <c r="EJ844" s="159"/>
      <c r="EK844" s="159"/>
      <c r="EL844" s="159"/>
      <c r="EM844" s="159"/>
      <c r="EN844" s="159"/>
      <c r="EO844" s="159"/>
      <c r="EP844" s="159"/>
      <c r="EQ844" s="159"/>
      <c r="ER844" s="159"/>
      <c r="ES844" s="159"/>
      <c r="ET844" s="159"/>
      <c r="EU844" s="159"/>
      <c r="EV844" s="159"/>
      <c r="EW844" s="159"/>
      <c r="EX844" s="159"/>
      <c r="EY844" s="159"/>
      <c r="EZ844" s="159"/>
      <c r="FA844" s="159"/>
      <c r="FB844" s="159"/>
      <c r="FC844" s="159"/>
      <c r="FD844" s="159"/>
      <c r="FE844" s="159"/>
      <c r="FF844" s="159"/>
      <c r="FG844" s="159"/>
      <c r="FH844" s="159"/>
      <c r="FI844" s="159"/>
      <c r="FJ844" s="159"/>
      <c r="FK844" s="159"/>
      <c r="FL844" s="159"/>
      <c r="FM844" s="159"/>
      <c r="FN844" s="159"/>
      <c r="FO844" s="159"/>
      <c r="FP844" s="159"/>
      <c r="FQ844" s="159"/>
      <c r="FR844" s="159"/>
      <c r="FS844" s="159"/>
      <c r="FT844" s="159"/>
      <c r="FU844" s="159"/>
      <c r="FV844" s="159"/>
      <c r="FW844" s="159"/>
      <c r="FX844" s="159"/>
      <c r="FY844" s="159"/>
      <c r="FZ844" s="159"/>
      <c r="GA844" s="159"/>
      <c r="GB844" s="159"/>
      <c r="GC844" s="159"/>
      <c r="GD844" s="159"/>
      <c r="GE844" s="159"/>
      <c r="GF844" s="159"/>
      <c r="GG844" s="159"/>
      <c r="GH844" s="159"/>
    </row>
    <row r="845" customFormat="false" ht="12.75" hidden="false" customHeight="false" outlineLevel="0" collapsed="false">
      <c r="A845" s="168"/>
      <c r="B845" s="149"/>
      <c r="C845" s="149"/>
      <c r="D845" s="149"/>
      <c r="E845" s="149"/>
      <c r="F845" s="149"/>
      <c r="G845" s="149"/>
      <c r="H845" s="148"/>
      <c r="I845" s="170"/>
      <c r="R845" s="148"/>
      <c r="S845" s="158"/>
      <c r="T845" s="159"/>
      <c r="U845" s="159"/>
      <c r="V845" s="159"/>
      <c r="W845" s="159"/>
      <c r="X845" s="159"/>
      <c r="Y845" s="159"/>
      <c r="Z845" s="159"/>
      <c r="AA845" s="159"/>
      <c r="AB845" s="159"/>
      <c r="AC845" s="159"/>
      <c r="AD845" s="159"/>
      <c r="AE845" s="159"/>
      <c r="AF845" s="159"/>
      <c r="AG845" s="159"/>
      <c r="AH845" s="159"/>
      <c r="AI845" s="159"/>
      <c r="AJ845" s="159"/>
      <c r="AK845" s="159"/>
      <c r="AL845" s="159"/>
      <c r="AM845" s="159"/>
      <c r="AN845" s="159"/>
      <c r="AO845" s="159"/>
      <c r="AP845" s="159"/>
      <c r="AQ845" s="159"/>
      <c r="AR845" s="159"/>
      <c r="AS845" s="159"/>
      <c r="AT845" s="159"/>
      <c r="AU845" s="159"/>
      <c r="AV845" s="159"/>
      <c r="AW845" s="159"/>
      <c r="AX845" s="159"/>
      <c r="AY845" s="159"/>
      <c r="AZ845" s="159"/>
      <c r="BA845" s="159"/>
      <c r="BB845" s="159"/>
      <c r="BC845" s="159"/>
      <c r="BD845" s="159"/>
      <c r="BE845" s="159"/>
      <c r="BF845" s="159"/>
      <c r="BG845" s="159"/>
      <c r="BH845" s="159"/>
      <c r="BI845" s="159"/>
      <c r="BJ845" s="159"/>
      <c r="BK845" s="159"/>
      <c r="BL845" s="159"/>
      <c r="BM845" s="159"/>
      <c r="BN845" s="159"/>
      <c r="BO845" s="159"/>
      <c r="BP845" s="159"/>
      <c r="BQ845" s="159"/>
      <c r="BR845" s="159"/>
      <c r="BS845" s="159"/>
      <c r="BT845" s="159"/>
      <c r="BU845" s="159"/>
      <c r="BV845" s="159"/>
      <c r="BW845" s="159"/>
      <c r="BX845" s="159"/>
      <c r="BY845" s="159"/>
      <c r="BZ845" s="159"/>
      <c r="CA845" s="159"/>
      <c r="CB845" s="159"/>
      <c r="CC845" s="159"/>
      <c r="CD845" s="159"/>
      <c r="CE845" s="159"/>
      <c r="CF845" s="159"/>
      <c r="CG845" s="159"/>
      <c r="CH845" s="159"/>
      <c r="CI845" s="159"/>
      <c r="CJ845" s="159"/>
      <c r="CK845" s="159"/>
      <c r="CL845" s="159"/>
      <c r="CM845" s="159"/>
      <c r="CN845" s="159"/>
      <c r="CO845" s="159"/>
      <c r="CP845" s="159"/>
      <c r="CQ845" s="159"/>
      <c r="CR845" s="159"/>
      <c r="CS845" s="159"/>
      <c r="CT845" s="159"/>
      <c r="CU845" s="159"/>
      <c r="CV845" s="159"/>
      <c r="CW845" s="159"/>
      <c r="CX845" s="159"/>
      <c r="CY845" s="159"/>
      <c r="CZ845" s="159"/>
      <c r="DA845" s="159"/>
      <c r="DB845" s="159"/>
      <c r="DC845" s="159"/>
      <c r="DD845" s="159"/>
      <c r="DE845" s="159"/>
      <c r="DF845" s="159"/>
      <c r="DG845" s="159"/>
      <c r="DH845" s="159"/>
      <c r="DI845" s="159"/>
      <c r="DJ845" s="159"/>
      <c r="DK845" s="159"/>
      <c r="DL845" s="159"/>
      <c r="DM845" s="159"/>
      <c r="DN845" s="159"/>
      <c r="DO845" s="159"/>
      <c r="DP845" s="159"/>
      <c r="DQ845" s="159"/>
      <c r="DR845" s="159"/>
      <c r="DS845" s="159"/>
      <c r="DT845" s="159"/>
      <c r="DU845" s="159"/>
      <c r="DV845" s="159"/>
      <c r="DW845" s="159"/>
      <c r="DX845" s="159"/>
      <c r="DY845" s="159"/>
      <c r="DZ845" s="159"/>
      <c r="EA845" s="159"/>
      <c r="EB845" s="159"/>
      <c r="EC845" s="159"/>
      <c r="ED845" s="159"/>
      <c r="EE845" s="159"/>
      <c r="EF845" s="159"/>
      <c r="EG845" s="159"/>
      <c r="EH845" s="159"/>
      <c r="EI845" s="159"/>
      <c r="EJ845" s="159"/>
      <c r="EK845" s="159"/>
      <c r="EL845" s="159"/>
      <c r="EM845" s="159"/>
      <c r="EN845" s="159"/>
      <c r="EO845" s="159"/>
      <c r="EP845" s="159"/>
      <c r="EQ845" s="159"/>
      <c r="ER845" s="159"/>
      <c r="ES845" s="159"/>
      <c r="ET845" s="159"/>
      <c r="EU845" s="159"/>
      <c r="EV845" s="159"/>
      <c r="EW845" s="159"/>
      <c r="EX845" s="159"/>
      <c r="EY845" s="159"/>
      <c r="EZ845" s="159"/>
      <c r="FA845" s="159"/>
      <c r="FB845" s="159"/>
      <c r="FC845" s="159"/>
      <c r="FD845" s="159"/>
      <c r="FE845" s="159"/>
      <c r="FF845" s="159"/>
      <c r="FG845" s="159"/>
      <c r="FH845" s="159"/>
      <c r="FI845" s="159"/>
      <c r="FJ845" s="159"/>
      <c r="FK845" s="159"/>
      <c r="FL845" s="159"/>
      <c r="FM845" s="159"/>
      <c r="FN845" s="159"/>
      <c r="FO845" s="159"/>
      <c r="FP845" s="159"/>
      <c r="FQ845" s="159"/>
      <c r="FR845" s="159"/>
      <c r="FS845" s="159"/>
      <c r="FT845" s="159"/>
      <c r="FU845" s="159"/>
      <c r="FV845" s="159"/>
      <c r="FW845" s="159"/>
      <c r="FX845" s="159"/>
      <c r="FY845" s="159"/>
      <c r="FZ845" s="159"/>
      <c r="GA845" s="159"/>
      <c r="GB845" s="159"/>
      <c r="GC845" s="159"/>
      <c r="GD845" s="159"/>
      <c r="GE845" s="159"/>
      <c r="GF845" s="159"/>
      <c r="GG845" s="159"/>
      <c r="GH845" s="159"/>
    </row>
    <row r="846" customFormat="false" ht="12.75" hidden="false" customHeight="false" outlineLevel="0" collapsed="false">
      <c r="A846" s="168"/>
      <c r="B846" s="149"/>
      <c r="C846" s="149"/>
      <c r="D846" s="149"/>
      <c r="E846" s="149"/>
      <c r="F846" s="149"/>
      <c r="G846" s="149"/>
      <c r="H846" s="148"/>
      <c r="I846" s="170"/>
      <c r="R846" s="148"/>
      <c r="S846" s="158"/>
      <c r="T846" s="159"/>
      <c r="U846" s="159"/>
      <c r="V846" s="159"/>
      <c r="W846" s="159"/>
      <c r="X846" s="159"/>
      <c r="Y846" s="159"/>
      <c r="Z846" s="159"/>
      <c r="AA846" s="159"/>
      <c r="AB846" s="159"/>
      <c r="AC846" s="159"/>
      <c r="AD846" s="159"/>
      <c r="AE846" s="159"/>
      <c r="AF846" s="159"/>
      <c r="AG846" s="159"/>
      <c r="AH846" s="159"/>
      <c r="AI846" s="159"/>
      <c r="AJ846" s="159"/>
      <c r="AK846" s="159"/>
      <c r="AL846" s="159"/>
      <c r="AM846" s="159"/>
      <c r="AN846" s="159"/>
      <c r="AO846" s="159"/>
      <c r="AP846" s="159"/>
      <c r="AQ846" s="159"/>
      <c r="AR846" s="159"/>
      <c r="AS846" s="159"/>
      <c r="AT846" s="159"/>
      <c r="AU846" s="159"/>
      <c r="AV846" s="159"/>
      <c r="AW846" s="159"/>
      <c r="AX846" s="159"/>
      <c r="AY846" s="159"/>
      <c r="AZ846" s="159"/>
      <c r="BA846" s="159"/>
      <c r="BB846" s="159"/>
      <c r="BC846" s="159"/>
      <c r="BD846" s="159"/>
      <c r="BE846" s="159"/>
      <c r="BF846" s="159"/>
      <c r="BG846" s="159"/>
      <c r="BH846" s="159"/>
      <c r="BI846" s="159"/>
      <c r="BJ846" s="159"/>
      <c r="BK846" s="159"/>
      <c r="BL846" s="159"/>
      <c r="BM846" s="159"/>
      <c r="BN846" s="159"/>
      <c r="BO846" s="159"/>
      <c r="BP846" s="159"/>
      <c r="BQ846" s="159"/>
      <c r="BR846" s="159"/>
      <c r="BS846" s="159"/>
      <c r="BT846" s="159"/>
      <c r="BU846" s="159"/>
      <c r="BV846" s="159"/>
      <c r="BW846" s="159"/>
      <c r="BX846" s="159"/>
      <c r="BY846" s="159"/>
      <c r="BZ846" s="159"/>
      <c r="CA846" s="159"/>
      <c r="CB846" s="159"/>
      <c r="CC846" s="159"/>
      <c r="CD846" s="159"/>
      <c r="CE846" s="159"/>
      <c r="CF846" s="159"/>
      <c r="CG846" s="159"/>
      <c r="CH846" s="159"/>
      <c r="CI846" s="159"/>
      <c r="CJ846" s="159"/>
      <c r="CK846" s="159"/>
      <c r="CL846" s="159"/>
      <c r="CM846" s="159"/>
      <c r="CN846" s="159"/>
      <c r="CO846" s="159"/>
      <c r="CP846" s="159"/>
      <c r="CQ846" s="159"/>
      <c r="CR846" s="159"/>
      <c r="CS846" s="159"/>
      <c r="CT846" s="159"/>
      <c r="CU846" s="159"/>
      <c r="CV846" s="159"/>
      <c r="CW846" s="159"/>
      <c r="CX846" s="159"/>
      <c r="CY846" s="159"/>
      <c r="CZ846" s="159"/>
      <c r="DA846" s="159"/>
      <c r="DB846" s="159"/>
      <c r="DC846" s="159"/>
      <c r="DD846" s="159"/>
      <c r="DE846" s="159"/>
      <c r="DF846" s="159"/>
      <c r="DG846" s="159"/>
      <c r="DH846" s="159"/>
      <c r="DI846" s="159"/>
      <c r="DJ846" s="159"/>
      <c r="DK846" s="159"/>
      <c r="DL846" s="159"/>
      <c r="DM846" s="159"/>
      <c r="DN846" s="159"/>
      <c r="DO846" s="159"/>
      <c r="DP846" s="159"/>
      <c r="DQ846" s="159"/>
      <c r="DR846" s="159"/>
      <c r="DS846" s="159"/>
      <c r="DT846" s="159"/>
      <c r="DU846" s="159"/>
      <c r="DV846" s="159"/>
      <c r="DW846" s="159"/>
      <c r="DX846" s="159"/>
      <c r="DY846" s="159"/>
      <c r="DZ846" s="159"/>
      <c r="EA846" s="159"/>
      <c r="EB846" s="159"/>
      <c r="EC846" s="159"/>
      <c r="ED846" s="159"/>
      <c r="EE846" s="159"/>
      <c r="EF846" s="159"/>
      <c r="EG846" s="159"/>
      <c r="EH846" s="159"/>
      <c r="EI846" s="159"/>
      <c r="EJ846" s="159"/>
      <c r="EK846" s="159"/>
      <c r="EL846" s="159"/>
      <c r="EM846" s="159"/>
      <c r="EN846" s="159"/>
      <c r="EO846" s="159"/>
      <c r="EP846" s="159"/>
      <c r="EQ846" s="159"/>
      <c r="ER846" s="159"/>
      <c r="ES846" s="159"/>
      <c r="ET846" s="159"/>
      <c r="EU846" s="159"/>
      <c r="EV846" s="159"/>
      <c r="EW846" s="159"/>
      <c r="EX846" s="159"/>
      <c r="EY846" s="159"/>
      <c r="EZ846" s="159"/>
      <c r="FA846" s="159"/>
      <c r="FB846" s="159"/>
      <c r="FC846" s="159"/>
      <c r="FD846" s="159"/>
      <c r="FE846" s="159"/>
      <c r="FF846" s="159"/>
      <c r="FG846" s="159"/>
      <c r="FH846" s="159"/>
      <c r="FI846" s="159"/>
      <c r="FJ846" s="159"/>
      <c r="FK846" s="159"/>
      <c r="FL846" s="159"/>
      <c r="FM846" s="159"/>
      <c r="FN846" s="159"/>
      <c r="FO846" s="159"/>
      <c r="FP846" s="159"/>
      <c r="FQ846" s="159"/>
      <c r="FR846" s="159"/>
      <c r="FS846" s="159"/>
      <c r="FT846" s="159"/>
      <c r="FU846" s="159"/>
      <c r="FV846" s="159"/>
      <c r="FW846" s="159"/>
      <c r="FX846" s="159"/>
      <c r="FY846" s="159"/>
      <c r="FZ846" s="159"/>
      <c r="GA846" s="159"/>
      <c r="GB846" s="159"/>
      <c r="GC846" s="159"/>
      <c r="GD846" s="159"/>
      <c r="GE846" s="159"/>
      <c r="GF846" s="159"/>
      <c r="GG846" s="159"/>
      <c r="GH846" s="159"/>
    </row>
    <row r="847" customFormat="false" ht="12.75" hidden="false" customHeight="false" outlineLevel="0" collapsed="false">
      <c r="A847" s="168"/>
      <c r="B847" s="149"/>
      <c r="C847" s="149"/>
      <c r="D847" s="149"/>
      <c r="E847" s="149"/>
      <c r="F847" s="149"/>
      <c r="G847" s="149"/>
      <c r="H847" s="148"/>
      <c r="I847" s="170"/>
      <c r="R847" s="148"/>
      <c r="S847" s="158"/>
      <c r="T847" s="159"/>
      <c r="U847" s="159"/>
      <c r="V847" s="159"/>
      <c r="W847" s="159"/>
      <c r="X847" s="159"/>
      <c r="Y847" s="159"/>
      <c r="Z847" s="159"/>
      <c r="AA847" s="159"/>
      <c r="AB847" s="159"/>
      <c r="AC847" s="159"/>
      <c r="AD847" s="159"/>
      <c r="AE847" s="159"/>
      <c r="AF847" s="159"/>
      <c r="AG847" s="159"/>
      <c r="AH847" s="159"/>
      <c r="AI847" s="159"/>
      <c r="AJ847" s="159"/>
      <c r="AK847" s="159"/>
      <c r="AL847" s="159"/>
      <c r="AM847" s="159"/>
      <c r="AN847" s="159"/>
      <c r="AO847" s="159"/>
      <c r="AP847" s="159"/>
      <c r="AQ847" s="159"/>
      <c r="AR847" s="159"/>
      <c r="AS847" s="159"/>
      <c r="AT847" s="159"/>
      <c r="AU847" s="159"/>
      <c r="AV847" s="159"/>
      <c r="AW847" s="159"/>
      <c r="AX847" s="159"/>
      <c r="AY847" s="159"/>
      <c r="AZ847" s="159"/>
      <c r="BA847" s="159"/>
      <c r="BB847" s="159"/>
      <c r="BC847" s="159"/>
      <c r="BD847" s="159"/>
      <c r="BE847" s="159"/>
      <c r="BF847" s="159"/>
      <c r="BG847" s="159"/>
      <c r="BH847" s="159"/>
      <c r="BI847" s="159"/>
      <c r="BJ847" s="159"/>
      <c r="BK847" s="159"/>
      <c r="BL847" s="159"/>
      <c r="BM847" s="159"/>
      <c r="BN847" s="159"/>
      <c r="BO847" s="159"/>
      <c r="BP847" s="159"/>
      <c r="BQ847" s="159"/>
      <c r="BR847" s="159"/>
      <c r="BS847" s="159"/>
      <c r="BT847" s="159"/>
      <c r="BU847" s="159"/>
      <c r="BV847" s="159"/>
      <c r="BW847" s="159"/>
      <c r="BX847" s="159"/>
      <c r="BY847" s="159"/>
      <c r="BZ847" s="159"/>
      <c r="CA847" s="159"/>
      <c r="CB847" s="159"/>
      <c r="CC847" s="159"/>
      <c r="CD847" s="159"/>
      <c r="CE847" s="159"/>
      <c r="CF847" s="159"/>
      <c r="CG847" s="159"/>
      <c r="CH847" s="159"/>
      <c r="CI847" s="159"/>
      <c r="CJ847" s="159"/>
      <c r="CK847" s="159"/>
      <c r="CL847" s="159"/>
      <c r="CM847" s="159"/>
      <c r="CN847" s="159"/>
      <c r="CO847" s="159"/>
      <c r="CP847" s="159"/>
      <c r="CQ847" s="159"/>
      <c r="CR847" s="159"/>
      <c r="CS847" s="159"/>
      <c r="CT847" s="159"/>
      <c r="CU847" s="159"/>
      <c r="CV847" s="159"/>
      <c r="CW847" s="159"/>
      <c r="CX847" s="159"/>
      <c r="CY847" s="159"/>
      <c r="CZ847" s="159"/>
      <c r="DA847" s="159"/>
      <c r="DB847" s="159"/>
      <c r="DC847" s="159"/>
      <c r="DD847" s="159"/>
      <c r="DE847" s="159"/>
      <c r="DF847" s="159"/>
      <c r="DG847" s="159"/>
      <c r="DH847" s="159"/>
      <c r="DI847" s="159"/>
      <c r="DJ847" s="159"/>
      <c r="DK847" s="159"/>
      <c r="DL847" s="159"/>
      <c r="DM847" s="159"/>
      <c r="DN847" s="159"/>
      <c r="DO847" s="159"/>
      <c r="DP847" s="159"/>
      <c r="DQ847" s="159"/>
      <c r="DR847" s="159"/>
      <c r="DS847" s="159"/>
      <c r="DT847" s="159"/>
      <c r="DU847" s="159"/>
      <c r="DV847" s="159"/>
      <c r="DW847" s="159"/>
      <c r="DX847" s="159"/>
      <c r="DY847" s="159"/>
      <c r="DZ847" s="159"/>
      <c r="EA847" s="159"/>
      <c r="EB847" s="159"/>
      <c r="EC847" s="159"/>
      <c r="ED847" s="159"/>
      <c r="EE847" s="159"/>
      <c r="EF847" s="159"/>
      <c r="EG847" s="159"/>
      <c r="EH847" s="159"/>
      <c r="EI847" s="159"/>
      <c r="EJ847" s="159"/>
      <c r="EK847" s="159"/>
      <c r="EL847" s="159"/>
      <c r="EM847" s="159"/>
      <c r="EN847" s="159"/>
      <c r="EO847" s="159"/>
      <c r="EP847" s="159"/>
      <c r="EQ847" s="159"/>
      <c r="ER847" s="159"/>
      <c r="ES847" s="159"/>
      <c r="ET847" s="159"/>
      <c r="EU847" s="159"/>
      <c r="EV847" s="159"/>
      <c r="EW847" s="159"/>
      <c r="EX847" s="159"/>
      <c r="EY847" s="159"/>
      <c r="EZ847" s="159"/>
      <c r="FA847" s="159"/>
      <c r="FB847" s="159"/>
      <c r="FC847" s="159"/>
      <c r="FD847" s="159"/>
      <c r="FE847" s="159"/>
      <c r="FF847" s="159"/>
      <c r="FG847" s="159"/>
      <c r="FH847" s="159"/>
      <c r="FI847" s="159"/>
      <c r="FJ847" s="159"/>
      <c r="FK847" s="159"/>
      <c r="FL847" s="159"/>
      <c r="FM847" s="159"/>
      <c r="FN847" s="159"/>
      <c r="FO847" s="159"/>
      <c r="FP847" s="159"/>
      <c r="FQ847" s="159"/>
      <c r="FR847" s="159"/>
      <c r="FS847" s="159"/>
      <c r="FT847" s="159"/>
      <c r="FU847" s="159"/>
      <c r="FV847" s="159"/>
      <c r="FW847" s="159"/>
      <c r="FX847" s="159"/>
      <c r="FY847" s="159"/>
      <c r="FZ847" s="159"/>
      <c r="GA847" s="159"/>
      <c r="GB847" s="159"/>
      <c r="GC847" s="159"/>
      <c r="GD847" s="159"/>
      <c r="GE847" s="159"/>
      <c r="GF847" s="159"/>
      <c r="GG847" s="159"/>
      <c r="GH847" s="159"/>
    </row>
    <row r="848" customFormat="false" ht="12.75" hidden="false" customHeight="false" outlineLevel="0" collapsed="false">
      <c r="A848" s="168"/>
      <c r="B848" s="149"/>
      <c r="C848" s="149"/>
      <c r="D848" s="149"/>
      <c r="E848" s="149"/>
      <c r="F848" s="149"/>
      <c r="G848" s="149"/>
      <c r="H848" s="148"/>
      <c r="I848" s="170"/>
      <c r="R848" s="148"/>
      <c r="S848" s="158"/>
      <c r="T848" s="159"/>
      <c r="U848" s="159"/>
      <c r="V848" s="159"/>
      <c r="W848" s="159"/>
      <c r="X848" s="159"/>
      <c r="Y848" s="159"/>
      <c r="Z848" s="159"/>
      <c r="AA848" s="159"/>
      <c r="AB848" s="159"/>
      <c r="AC848" s="159"/>
      <c r="AD848" s="159"/>
      <c r="AE848" s="159"/>
      <c r="AF848" s="159"/>
      <c r="AG848" s="159"/>
      <c r="AH848" s="159"/>
      <c r="AI848" s="159"/>
      <c r="AJ848" s="159"/>
      <c r="AK848" s="159"/>
      <c r="AL848" s="159"/>
      <c r="AM848" s="159"/>
      <c r="AN848" s="159"/>
      <c r="AO848" s="159"/>
      <c r="AP848" s="159"/>
      <c r="AQ848" s="159"/>
      <c r="AR848" s="159"/>
      <c r="AS848" s="159"/>
      <c r="AT848" s="159"/>
      <c r="AU848" s="159"/>
      <c r="AV848" s="159"/>
      <c r="AW848" s="159"/>
      <c r="AX848" s="159"/>
      <c r="AY848" s="159"/>
      <c r="AZ848" s="159"/>
      <c r="BA848" s="159"/>
      <c r="BB848" s="159"/>
      <c r="BC848" s="159"/>
      <c r="BD848" s="159"/>
      <c r="BE848" s="159"/>
      <c r="BF848" s="159"/>
      <c r="BG848" s="159"/>
      <c r="BH848" s="159"/>
      <c r="BI848" s="159"/>
      <c r="BJ848" s="159"/>
      <c r="BK848" s="159"/>
      <c r="BL848" s="159"/>
      <c r="BM848" s="159"/>
      <c r="BN848" s="159"/>
      <c r="BO848" s="159"/>
      <c r="BP848" s="159"/>
      <c r="BQ848" s="159"/>
      <c r="BR848" s="159"/>
      <c r="BS848" s="159"/>
      <c r="BT848" s="159"/>
      <c r="BU848" s="159"/>
      <c r="BV848" s="159"/>
      <c r="BW848" s="159"/>
      <c r="BX848" s="159"/>
      <c r="BY848" s="159"/>
      <c r="BZ848" s="159"/>
      <c r="CA848" s="159"/>
      <c r="CB848" s="159"/>
      <c r="CC848" s="159"/>
      <c r="CD848" s="159"/>
      <c r="CE848" s="159"/>
      <c r="CF848" s="159"/>
      <c r="CG848" s="159"/>
      <c r="CH848" s="159"/>
      <c r="CI848" s="159"/>
      <c r="CJ848" s="159"/>
      <c r="CK848" s="159"/>
      <c r="CL848" s="159"/>
      <c r="CM848" s="159"/>
      <c r="CN848" s="159"/>
      <c r="CO848" s="159"/>
      <c r="CP848" s="159"/>
      <c r="CQ848" s="159"/>
      <c r="CR848" s="159"/>
      <c r="CS848" s="159"/>
      <c r="CT848" s="159"/>
      <c r="CU848" s="159"/>
      <c r="CV848" s="159"/>
      <c r="CW848" s="159"/>
      <c r="CX848" s="159"/>
      <c r="CY848" s="159"/>
      <c r="CZ848" s="159"/>
      <c r="DA848" s="159"/>
      <c r="DB848" s="159"/>
      <c r="DC848" s="159"/>
      <c r="DD848" s="159"/>
      <c r="DE848" s="159"/>
      <c r="DF848" s="159"/>
      <c r="DG848" s="159"/>
      <c r="DH848" s="159"/>
      <c r="DI848" s="159"/>
      <c r="DJ848" s="159"/>
      <c r="DK848" s="159"/>
      <c r="DL848" s="159"/>
      <c r="DM848" s="159"/>
      <c r="DN848" s="159"/>
      <c r="DO848" s="159"/>
      <c r="DP848" s="159"/>
      <c r="DQ848" s="159"/>
      <c r="DR848" s="159"/>
      <c r="DS848" s="159"/>
      <c r="DT848" s="159"/>
      <c r="DU848" s="159"/>
      <c r="DV848" s="159"/>
      <c r="DW848" s="159"/>
      <c r="DX848" s="159"/>
      <c r="DY848" s="159"/>
      <c r="DZ848" s="159"/>
      <c r="EA848" s="159"/>
      <c r="EB848" s="159"/>
      <c r="EC848" s="159"/>
      <c r="ED848" s="159"/>
      <c r="EE848" s="159"/>
      <c r="EF848" s="159"/>
      <c r="EG848" s="159"/>
      <c r="EH848" s="159"/>
      <c r="EI848" s="159"/>
      <c r="EJ848" s="159"/>
      <c r="EK848" s="159"/>
      <c r="EL848" s="159"/>
      <c r="EM848" s="159"/>
      <c r="EN848" s="159"/>
      <c r="EO848" s="159"/>
      <c r="EP848" s="159"/>
      <c r="EQ848" s="159"/>
      <c r="ER848" s="159"/>
      <c r="ES848" s="159"/>
      <c r="ET848" s="159"/>
      <c r="EU848" s="159"/>
      <c r="EV848" s="159"/>
      <c r="EW848" s="159"/>
      <c r="EX848" s="159"/>
      <c r="EY848" s="159"/>
      <c r="EZ848" s="159"/>
      <c r="FA848" s="159"/>
      <c r="FB848" s="159"/>
      <c r="FC848" s="159"/>
      <c r="FD848" s="159"/>
      <c r="FE848" s="159"/>
      <c r="FF848" s="159"/>
      <c r="FG848" s="159"/>
      <c r="FH848" s="159"/>
      <c r="FI848" s="159"/>
      <c r="FJ848" s="159"/>
      <c r="FK848" s="159"/>
      <c r="FL848" s="159"/>
      <c r="FM848" s="159"/>
      <c r="FN848" s="159"/>
      <c r="FO848" s="159"/>
      <c r="FP848" s="159"/>
      <c r="FQ848" s="159"/>
      <c r="FR848" s="159"/>
      <c r="FS848" s="159"/>
      <c r="FT848" s="159"/>
      <c r="FU848" s="159"/>
      <c r="FV848" s="159"/>
      <c r="FW848" s="159"/>
      <c r="FX848" s="159"/>
      <c r="FY848" s="159"/>
      <c r="FZ848" s="159"/>
      <c r="GA848" s="159"/>
      <c r="GB848" s="159"/>
      <c r="GC848" s="159"/>
      <c r="GD848" s="159"/>
      <c r="GE848" s="159"/>
      <c r="GF848" s="159"/>
      <c r="GG848" s="159"/>
      <c r="GH848" s="159"/>
    </row>
    <row r="849" customFormat="false" ht="12.75" hidden="false" customHeight="false" outlineLevel="0" collapsed="false">
      <c r="A849" s="168"/>
      <c r="B849" s="149"/>
      <c r="C849" s="149"/>
      <c r="D849" s="149"/>
      <c r="E849" s="149"/>
      <c r="F849" s="149"/>
      <c r="G849" s="149"/>
      <c r="H849" s="148"/>
      <c r="I849" s="170"/>
      <c r="R849" s="148"/>
      <c r="S849" s="158"/>
      <c r="T849" s="159"/>
      <c r="U849" s="159"/>
      <c r="V849" s="159"/>
      <c r="W849" s="159"/>
      <c r="X849" s="159"/>
      <c r="Y849" s="159"/>
      <c r="Z849" s="159"/>
      <c r="AA849" s="159"/>
      <c r="AB849" s="159"/>
      <c r="AC849" s="159"/>
      <c r="AD849" s="159"/>
      <c r="AE849" s="159"/>
      <c r="AF849" s="159"/>
      <c r="AG849" s="159"/>
      <c r="AH849" s="159"/>
      <c r="AI849" s="159"/>
      <c r="AJ849" s="159"/>
      <c r="AK849" s="159"/>
      <c r="AL849" s="159"/>
      <c r="AM849" s="159"/>
      <c r="AN849" s="159"/>
      <c r="AO849" s="159"/>
      <c r="AP849" s="159"/>
      <c r="AQ849" s="159"/>
      <c r="AR849" s="159"/>
      <c r="AS849" s="159"/>
      <c r="AT849" s="159"/>
      <c r="AU849" s="159"/>
      <c r="AV849" s="159"/>
      <c r="AW849" s="159"/>
      <c r="AX849" s="159"/>
      <c r="AY849" s="159"/>
      <c r="AZ849" s="159"/>
      <c r="BA849" s="159"/>
      <c r="BB849" s="159"/>
      <c r="BC849" s="159"/>
      <c r="BD849" s="159"/>
      <c r="BE849" s="159"/>
      <c r="BF849" s="159"/>
      <c r="BG849" s="159"/>
      <c r="BH849" s="159"/>
      <c r="BI849" s="159"/>
      <c r="BJ849" s="159"/>
      <c r="BK849" s="159"/>
      <c r="BL849" s="159"/>
      <c r="BM849" s="159"/>
      <c r="BN849" s="159"/>
      <c r="BO849" s="159"/>
      <c r="BP849" s="159"/>
      <c r="BQ849" s="159"/>
      <c r="BR849" s="159"/>
      <c r="BS849" s="159"/>
      <c r="BT849" s="159"/>
      <c r="BU849" s="159"/>
      <c r="BV849" s="159"/>
      <c r="BW849" s="159"/>
      <c r="BX849" s="159"/>
      <c r="BY849" s="159"/>
      <c r="BZ849" s="159"/>
      <c r="CA849" s="159"/>
      <c r="CB849" s="159"/>
      <c r="CC849" s="159"/>
      <c r="CD849" s="159"/>
      <c r="CE849" s="159"/>
      <c r="CF849" s="159"/>
      <c r="CG849" s="159"/>
      <c r="CH849" s="159"/>
      <c r="CI849" s="159"/>
      <c r="CJ849" s="159"/>
      <c r="CK849" s="159"/>
      <c r="CL849" s="159"/>
      <c r="CM849" s="159"/>
      <c r="CN849" s="159"/>
      <c r="CO849" s="159"/>
      <c r="CP849" s="159"/>
      <c r="CQ849" s="159"/>
      <c r="CR849" s="159"/>
      <c r="CS849" s="159"/>
      <c r="CT849" s="159"/>
      <c r="CU849" s="159"/>
      <c r="CV849" s="159"/>
      <c r="CW849" s="159"/>
      <c r="CX849" s="159"/>
      <c r="CY849" s="159"/>
      <c r="CZ849" s="159"/>
      <c r="DA849" s="159"/>
      <c r="DB849" s="159"/>
      <c r="DC849" s="159"/>
      <c r="DD849" s="159"/>
      <c r="DE849" s="159"/>
      <c r="DF849" s="159"/>
      <c r="DG849" s="159"/>
      <c r="DH849" s="159"/>
      <c r="DI849" s="159"/>
      <c r="DJ849" s="159"/>
      <c r="DK849" s="159"/>
      <c r="DL849" s="159"/>
      <c r="DM849" s="159"/>
      <c r="DN849" s="159"/>
      <c r="DO849" s="159"/>
      <c r="DP849" s="159"/>
      <c r="DQ849" s="159"/>
      <c r="DR849" s="159"/>
      <c r="DS849" s="159"/>
      <c r="DT849" s="159"/>
      <c r="DU849" s="159"/>
      <c r="DV849" s="159"/>
      <c r="DW849" s="159"/>
      <c r="DX849" s="159"/>
      <c r="DY849" s="159"/>
      <c r="DZ849" s="159"/>
      <c r="EA849" s="159"/>
      <c r="EB849" s="159"/>
      <c r="EC849" s="159"/>
      <c r="ED849" s="159"/>
      <c r="EE849" s="159"/>
      <c r="EF849" s="159"/>
      <c r="EG849" s="159"/>
      <c r="EH849" s="159"/>
      <c r="EI849" s="159"/>
      <c r="EJ849" s="159"/>
      <c r="EK849" s="159"/>
      <c r="EL849" s="159"/>
      <c r="EM849" s="159"/>
      <c r="EN849" s="159"/>
      <c r="EO849" s="159"/>
      <c r="EP849" s="159"/>
      <c r="EQ849" s="159"/>
      <c r="ER849" s="159"/>
      <c r="ES849" s="159"/>
      <c r="ET849" s="159"/>
      <c r="EU849" s="159"/>
      <c r="EV849" s="159"/>
      <c r="EW849" s="159"/>
      <c r="EX849" s="159"/>
      <c r="EY849" s="159"/>
      <c r="EZ849" s="159"/>
      <c r="FA849" s="159"/>
      <c r="FB849" s="159"/>
      <c r="FC849" s="159"/>
      <c r="FD849" s="159"/>
      <c r="FE849" s="159"/>
      <c r="FF849" s="159"/>
      <c r="FG849" s="159"/>
      <c r="FH849" s="159"/>
      <c r="FI849" s="159"/>
      <c r="FJ849" s="159"/>
      <c r="FK849" s="159"/>
      <c r="FL849" s="159"/>
      <c r="FM849" s="159"/>
      <c r="FN849" s="159"/>
      <c r="FO849" s="159"/>
      <c r="FP849" s="159"/>
      <c r="FQ849" s="159"/>
      <c r="FR849" s="159"/>
      <c r="FS849" s="159"/>
      <c r="FT849" s="159"/>
      <c r="FU849" s="159"/>
      <c r="FV849" s="159"/>
      <c r="FW849" s="159"/>
      <c r="FX849" s="159"/>
      <c r="FY849" s="159"/>
      <c r="FZ849" s="159"/>
      <c r="GA849" s="159"/>
      <c r="GB849" s="159"/>
      <c r="GC849" s="159"/>
      <c r="GD849" s="159"/>
      <c r="GE849" s="159"/>
      <c r="GF849" s="159"/>
      <c r="GG849" s="159"/>
      <c r="GH849" s="159"/>
    </row>
    <row r="850" customFormat="false" ht="12.75" hidden="false" customHeight="false" outlineLevel="0" collapsed="false">
      <c r="A850" s="168"/>
      <c r="B850" s="149"/>
      <c r="C850" s="149"/>
      <c r="D850" s="149"/>
      <c r="E850" s="149"/>
      <c r="F850" s="149"/>
      <c r="G850" s="149"/>
      <c r="H850" s="148"/>
      <c r="I850" s="170"/>
      <c r="R850" s="148"/>
      <c r="S850" s="158"/>
      <c r="T850" s="159"/>
      <c r="U850" s="159"/>
      <c r="V850" s="159"/>
      <c r="W850" s="159"/>
      <c r="X850" s="159"/>
      <c r="Y850" s="159"/>
      <c r="Z850" s="159"/>
      <c r="AA850" s="159"/>
      <c r="AB850" s="159"/>
      <c r="AC850" s="159"/>
      <c r="AD850" s="159"/>
      <c r="AE850" s="159"/>
      <c r="AF850" s="159"/>
      <c r="AG850" s="159"/>
      <c r="AH850" s="159"/>
      <c r="AI850" s="159"/>
      <c r="AJ850" s="159"/>
      <c r="AK850" s="159"/>
      <c r="AL850" s="159"/>
      <c r="AM850" s="159"/>
      <c r="AN850" s="159"/>
      <c r="AO850" s="159"/>
      <c r="AP850" s="159"/>
      <c r="AQ850" s="159"/>
      <c r="AR850" s="159"/>
      <c r="AS850" s="159"/>
      <c r="AT850" s="159"/>
      <c r="AU850" s="159"/>
      <c r="AV850" s="159"/>
      <c r="AW850" s="159"/>
      <c r="AX850" s="159"/>
      <c r="AY850" s="159"/>
      <c r="AZ850" s="159"/>
      <c r="BA850" s="159"/>
      <c r="BB850" s="159"/>
      <c r="BC850" s="159"/>
      <c r="BD850" s="159"/>
      <c r="BE850" s="159"/>
      <c r="BF850" s="159"/>
      <c r="BG850" s="159"/>
      <c r="BH850" s="159"/>
      <c r="BI850" s="159"/>
      <c r="BJ850" s="159"/>
      <c r="BK850" s="159"/>
      <c r="BL850" s="159"/>
      <c r="BM850" s="159"/>
      <c r="BN850" s="159"/>
      <c r="BO850" s="159"/>
      <c r="BP850" s="159"/>
      <c r="BQ850" s="159"/>
      <c r="BR850" s="159"/>
      <c r="BS850" s="159"/>
      <c r="BT850" s="159"/>
      <c r="BU850" s="159"/>
      <c r="BV850" s="159"/>
      <c r="BW850" s="159"/>
      <c r="BX850" s="159"/>
      <c r="BY850" s="159"/>
      <c r="BZ850" s="159"/>
      <c r="CA850" s="159"/>
      <c r="CB850" s="159"/>
      <c r="CC850" s="159"/>
      <c r="CD850" s="159"/>
      <c r="CE850" s="159"/>
      <c r="CF850" s="159"/>
      <c r="CG850" s="159"/>
      <c r="CH850" s="159"/>
      <c r="CI850" s="159"/>
      <c r="CJ850" s="159"/>
      <c r="CK850" s="159"/>
      <c r="CL850" s="159"/>
      <c r="CM850" s="159"/>
      <c r="CN850" s="159"/>
      <c r="CO850" s="159"/>
      <c r="CP850" s="159"/>
      <c r="CQ850" s="159"/>
      <c r="CR850" s="159"/>
      <c r="CS850" s="159"/>
      <c r="CT850" s="159"/>
      <c r="CU850" s="159"/>
      <c r="CV850" s="159"/>
      <c r="CW850" s="159"/>
      <c r="CX850" s="159"/>
      <c r="CY850" s="159"/>
      <c r="CZ850" s="159"/>
      <c r="DA850" s="159"/>
      <c r="DB850" s="159"/>
      <c r="DC850" s="159"/>
      <c r="DD850" s="159"/>
      <c r="DE850" s="159"/>
      <c r="DF850" s="159"/>
      <c r="DG850" s="159"/>
      <c r="DH850" s="159"/>
      <c r="DI850" s="159"/>
      <c r="DJ850" s="159"/>
      <c r="DK850" s="159"/>
      <c r="DL850" s="159"/>
      <c r="DM850" s="159"/>
      <c r="DN850" s="159"/>
      <c r="DO850" s="159"/>
      <c r="DP850" s="159"/>
      <c r="DQ850" s="159"/>
      <c r="DR850" s="159"/>
      <c r="DS850" s="159"/>
      <c r="DT850" s="159"/>
      <c r="DU850" s="159"/>
      <c r="DV850" s="159"/>
      <c r="DW850" s="159"/>
      <c r="DX850" s="159"/>
      <c r="DY850" s="159"/>
      <c r="DZ850" s="159"/>
      <c r="EA850" s="159"/>
      <c r="EB850" s="159"/>
      <c r="EC850" s="159"/>
      <c r="ED850" s="159"/>
      <c r="EE850" s="159"/>
      <c r="EF850" s="159"/>
      <c r="EG850" s="159"/>
      <c r="EH850" s="159"/>
      <c r="EI850" s="159"/>
      <c r="EJ850" s="159"/>
      <c r="EK850" s="159"/>
      <c r="EL850" s="159"/>
      <c r="EM850" s="159"/>
      <c r="EN850" s="159"/>
      <c r="EO850" s="159"/>
      <c r="EP850" s="159"/>
      <c r="EQ850" s="159"/>
      <c r="ER850" s="159"/>
      <c r="ES850" s="159"/>
      <c r="ET850" s="159"/>
      <c r="EU850" s="159"/>
      <c r="EV850" s="159"/>
      <c r="EW850" s="159"/>
      <c r="EX850" s="159"/>
      <c r="EY850" s="159"/>
      <c r="EZ850" s="159"/>
      <c r="FA850" s="159"/>
      <c r="FB850" s="159"/>
      <c r="FC850" s="159"/>
      <c r="FD850" s="159"/>
      <c r="FE850" s="159"/>
      <c r="FF850" s="159"/>
      <c r="FG850" s="159"/>
      <c r="FH850" s="159"/>
      <c r="FI850" s="159"/>
      <c r="FJ850" s="159"/>
      <c r="FK850" s="159"/>
      <c r="FL850" s="159"/>
      <c r="FM850" s="159"/>
      <c r="FN850" s="159"/>
      <c r="FO850" s="159"/>
      <c r="FP850" s="159"/>
      <c r="FQ850" s="159"/>
      <c r="FR850" s="159"/>
      <c r="FS850" s="159"/>
      <c r="FT850" s="159"/>
      <c r="FU850" s="159"/>
      <c r="FV850" s="159"/>
      <c r="FW850" s="159"/>
      <c r="FX850" s="159"/>
      <c r="FY850" s="159"/>
      <c r="FZ850" s="159"/>
      <c r="GA850" s="159"/>
      <c r="GB850" s="159"/>
      <c r="GC850" s="159"/>
      <c r="GD850" s="159"/>
      <c r="GE850" s="159"/>
      <c r="GF850" s="159"/>
      <c r="GG850" s="159"/>
      <c r="GH850" s="159"/>
    </row>
    <row r="851" customFormat="false" ht="12.75" hidden="false" customHeight="false" outlineLevel="0" collapsed="false">
      <c r="A851" s="168"/>
      <c r="B851" s="149"/>
      <c r="C851" s="149"/>
      <c r="D851" s="149"/>
      <c r="E851" s="149"/>
      <c r="F851" s="149"/>
      <c r="G851" s="149"/>
      <c r="H851" s="148"/>
      <c r="I851" s="170"/>
      <c r="R851" s="148"/>
      <c r="S851" s="158"/>
      <c r="T851" s="159"/>
      <c r="U851" s="159"/>
      <c r="V851" s="159"/>
      <c r="W851" s="159"/>
      <c r="X851" s="159"/>
      <c r="Y851" s="159"/>
      <c r="Z851" s="159"/>
      <c r="AA851" s="159"/>
      <c r="AB851" s="159"/>
      <c r="AC851" s="159"/>
      <c r="AD851" s="159"/>
      <c r="AE851" s="159"/>
      <c r="AF851" s="159"/>
      <c r="AG851" s="159"/>
      <c r="AH851" s="159"/>
      <c r="AI851" s="159"/>
      <c r="AJ851" s="159"/>
      <c r="AK851" s="159"/>
      <c r="AL851" s="159"/>
      <c r="AM851" s="159"/>
      <c r="AN851" s="159"/>
      <c r="AO851" s="159"/>
      <c r="AP851" s="159"/>
      <c r="AQ851" s="159"/>
      <c r="AR851" s="159"/>
      <c r="AS851" s="159"/>
      <c r="AT851" s="159"/>
      <c r="AU851" s="159"/>
      <c r="AV851" s="159"/>
      <c r="AW851" s="159"/>
      <c r="AX851" s="159"/>
      <c r="AY851" s="159"/>
      <c r="AZ851" s="159"/>
      <c r="BA851" s="159"/>
      <c r="BB851" s="159"/>
      <c r="BC851" s="159"/>
      <c r="BD851" s="159"/>
      <c r="BE851" s="159"/>
      <c r="BF851" s="159"/>
      <c r="BG851" s="159"/>
      <c r="BH851" s="159"/>
      <c r="BI851" s="159"/>
      <c r="BJ851" s="159"/>
      <c r="BK851" s="159"/>
      <c r="BL851" s="159"/>
      <c r="BM851" s="159"/>
      <c r="BN851" s="159"/>
      <c r="BO851" s="159"/>
      <c r="BP851" s="159"/>
      <c r="BQ851" s="159"/>
      <c r="BR851" s="159"/>
      <c r="BS851" s="159"/>
      <c r="BT851" s="159"/>
      <c r="BU851" s="159"/>
      <c r="BV851" s="159"/>
      <c r="BW851" s="159"/>
      <c r="BX851" s="159"/>
      <c r="BY851" s="159"/>
      <c r="BZ851" s="159"/>
      <c r="CA851" s="159"/>
      <c r="CB851" s="159"/>
      <c r="CC851" s="159"/>
      <c r="CD851" s="159"/>
      <c r="CE851" s="159"/>
      <c r="CF851" s="159"/>
      <c r="CG851" s="159"/>
      <c r="CH851" s="159"/>
      <c r="CI851" s="159"/>
      <c r="CJ851" s="159"/>
      <c r="CK851" s="159"/>
      <c r="CL851" s="159"/>
      <c r="CM851" s="159"/>
      <c r="CN851" s="159"/>
      <c r="CO851" s="159"/>
      <c r="CP851" s="159"/>
      <c r="CQ851" s="159"/>
      <c r="CR851" s="159"/>
      <c r="CS851" s="159"/>
      <c r="CT851" s="159"/>
      <c r="CU851" s="159"/>
      <c r="CV851" s="159"/>
      <c r="CW851" s="159"/>
      <c r="CX851" s="159"/>
      <c r="CY851" s="159"/>
      <c r="CZ851" s="159"/>
      <c r="DA851" s="159"/>
      <c r="DB851" s="159"/>
      <c r="DC851" s="159"/>
      <c r="DD851" s="159"/>
      <c r="DE851" s="159"/>
      <c r="DF851" s="159"/>
      <c r="DG851" s="159"/>
      <c r="DH851" s="159"/>
      <c r="DI851" s="159"/>
      <c r="DJ851" s="159"/>
      <c r="DK851" s="159"/>
      <c r="DL851" s="159"/>
      <c r="DM851" s="159"/>
      <c r="DN851" s="159"/>
      <c r="DO851" s="159"/>
      <c r="DP851" s="159"/>
      <c r="DQ851" s="159"/>
      <c r="DR851" s="159"/>
      <c r="DS851" s="159"/>
      <c r="DT851" s="159"/>
      <c r="DU851" s="159"/>
      <c r="DV851" s="159"/>
      <c r="DW851" s="159"/>
      <c r="DX851" s="159"/>
      <c r="DY851" s="159"/>
      <c r="DZ851" s="159"/>
      <c r="EA851" s="159"/>
      <c r="EB851" s="159"/>
      <c r="EC851" s="159"/>
      <c r="ED851" s="159"/>
      <c r="EE851" s="159"/>
      <c r="EF851" s="159"/>
      <c r="EG851" s="159"/>
      <c r="EH851" s="159"/>
      <c r="EI851" s="159"/>
      <c r="EJ851" s="159"/>
      <c r="EK851" s="159"/>
      <c r="EL851" s="159"/>
      <c r="EM851" s="159"/>
      <c r="EN851" s="159"/>
      <c r="EO851" s="159"/>
      <c r="EP851" s="159"/>
      <c r="EQ851" s="159"/>
      <c r="ER851" s="159"/>
      <c r="ES851" s="159"/>
      <c r="ET851" s="159"/>
      <c r="EU851" s="159"/>
      <c r="EV851" s="159"/>
      <c r="EW851" s="159"/>
      <c r="EX851" s="159"/>
      <c r="EY851" s="159"/>
      <c r="EZ851" s="159"/>
      <c r="FA851" s="159"/>
      <c r="FB851" s="159"/>
      <c r="FC851" s="159"/>
      <c r="FD851" s="159"/>
      <c r="FE851" s="159"/>
      <c r="FF851" s="159"/>
      <c r="FG851" s="159"/>
      <c r="FH851" s="159"/>
      <c r="FI851" s="159"/>
      <c r="FJ851" s="159"/>
      <c r="FK851" s="159"/>
      <c r="FL851" s="159"/>
      <c r="FM851" s="159"/>
      <c r="FN851" s="159"/>
      <c r="FO851" s="159"/>
      <c r="FP851" s="159"/>
      <c r="FQ851" s="159"/>
      <c r="FR851" s="159"/>
      <c r="FS851" s="159"/>
      <c r="FT851" s="159"/>
      <c r="FU851" s="159"/>
      <c r="FV851" s="159"/>
      <c r="FW851" s="159"/>
      <c r="FX851" s="159"/>
      <c r="FY851" s="159"/>
      <c r="FZ851" s="159"/>
      <c r="GA851" s="159"/>
      <c r="GB851" s="159"/>
      <c r="GC851" s="159"/>
      <c r="GD851" s="159"/>
      <c r="GE851" s="159"/>
      <c r="GF851" s="159"/>
      <c r="GG851" s="159"/>
      <c r="GH851" s="159"/>
    </row>
    <row r="852" customFormat="false" ht="12.75" hidden="false" customHeight="false" outlineLevel="0" collapsed="false">
      <c r="A852" s="168"/>
      <c r="B852" s="149"/>
      <c r="C852" s="149"/>
      <c r="D852" s="149"/>
      <c r="E852" s="149"/>
      <c r="F852" s="149"/>
      <c r="G852" s="149"/>
      <c r="H852" s="148"/>
      <c r="I852" s="170"/>
      <c r="R852" s="148"/>
      <c r="S852" s="158"/>
      <c r="T852" s="159"/>
      <c r="U852" s="159"/>
      <c r="V852" s="159"/>
      <c r="W852" s="159"/>
      <c r="X852" s="159"/>
      <c r="Y852" s="159"/>
      <c r="Z852" s="159"/>
      <c r="AA852" s="159"/>
      <c r="AB852" s="159"/>
      <c r="AC852" s="159"/>
      <c r="AD852" s="159"/>
      <c r="AE852" s="159"/>
      <c r="AF852" s="159"/>
      <c r="AG852" s="159"/>
      <c r="AH852" s="159"/>
      <c r="AI852" s="159"/>
      <c r="AJ852" s="159"/>
      <c r="AK852" s="159"/>
      <c r="AL852" s="159"/>
      <c r="AM852" s="159"/>
      <c r="AN852" s="159"/>
      <c r="AO852" s="159"/>
      <c r="AP852" s="159"/>
      <c r="AQ852" s="159"/>
      <c r="AR852" s="159"/>
      <c r="AS852" s="159"/>
      <c r="AT852" s="159"/>
      <c r="AU852" s="159"/>
      <c r="AV852" s="159"/>
      <c r="AW852" s="159"/>
      <c r="AX852" s="159"/>
      <c r="AY852" s="159"/>
      <c r="AZ852" s="159"/>
      <c r="BA852" s="159"/>
      <c r="BB852" s="159"/>
      <c r="BC852" s="159"/>
      <c r="BD852" s="159"/>
      <c r="BE852" s="159"/>
      <c r="BF852" s="159"/>
      <c r="BG852" s="159"/>
      <c r="BH852" s="159"/>
      <c r="BI852" s="159"/>
      <c r="BJ852" s="159"/>
      <c r="BK852" s="159"/>
      <c r="BL852" s="159"/>
      <c r="BM852" s="159"/>
      <c r="BN852" s="159"/>
      <c r="BO852" s="159"/>
      <c r="BP852" s="159"/>
      <c r="BQ852" s="159"/>
      <c r="BR852" s="159"/>
      <c r="BS852" s="159"/>
      <c r="BT852" s="159"/>
      <c r="BU852" s="159"/>
      <c r="BV852" s="159"/>
      <c r="BW852" s="159"/>
      <c r="BX852" s="159"/>
      <c r="BY852" s="159"/>
      <c r="BZ852" s="159"/>
      <c r="CA852" s="159"/>
      <c r="CB852" s="159"/>
      <c r="CC852" s="159"/>
      <c r="CD852" s="159"/>
      <c r="CE852" s="159"/>
      <c r="CF852" s="159"/>
      <c r="CG852" s="159"/>
      <c r="CH852" s="159"/>
      <c r="CI852" s="159"/>
      <c r="CJ852" s="159"/>
      <c r="CK852" s="159"/>
      <c r="CL852" s="159"/>
      <c r="CM852" s="159"/>
      <c r="CN852" s="159"/>
      <c r="CO852" s="159"/>
      <c r="CP852" s="159"/>
      <c r="CQ852" s="159"/>
      <c r="CR852" s="159"/>
      <c r="CS852" s="159"/>
      <c r="CT852" s="159"/>
      <c r="CU852" s="159"/>
      <c r="CV852" s="159"/>
      <c r="CW852" s="159"/>
      <c r="CX852" s="159"/>
      <c r="CY852" s="159"/>
      <c r="CZ852" s="159"/>
      <c r="DA852" s="159"/>
      <c r="DB852" s="159"/>
      <c r="DC852" s="159"/>
      <c r="DD852" s="159"/>
      <c r="DE852" s="159"/>
      <c r="DF852" s="159"/>
      <c r="DG852" s="159"/>
      <c r="DH852" s="159"/>
      <c r="DI852" s="159"/>
      <c r="DJ852" s="159"/>
      <c r="DK852" s="159"/>
      <c r="DL852" s="159"/>
      <c r="DM852" s="159"/>
      <c r="DN852" s="159"/>
      <c r="DO852" s="159"/>
      <c r="DP852" s="159"/>
      <c r="DQ852" s="159"/>
      <c r="DR852" s="159"/>
      <c r="DS852" s="159"/>
      <c r="DT852" s="159"/>
      <c r="DU852" s="159"/>
      <c r="DV852" s="159"/>
      <c r="DW852" s="159"/>
      <c r="DX852" s="159"/>
      <c r="DY852" s="159"/>
      <c r="DZ852" s="159"/>
      <c r="EA852" s="159"/>
      <c r="EB852" s="159"/>
      <c r="EC852" s="159"/>
      <c r="ED852" s="159"/>
      <c r="EE852" s="159"/>
      <c r="EF852" s="159"/>
      <c r="EG852" s="159"/>
      <c r="EH852" s="159"/>
      <c r="EI852" s="159"/>
      <c r="EJ852" s="159"/>
      <c r="EK852" s="159"/>
      <c r="EL852" s="159"/>
      <c r="EM852" s="159"/>
      <c r="EN852" s="159"/>
      <c r="EO852" s="159"/>
      <c r="EP852" s="159"/>
      <c r="EQ852" s="159"/>
      <c r="ER852" s="159"/>
      <c r="ES852" s="159"/>
      <c r="ET852" s="159"/>
      <c r="EU852" s="159"/>
      <c r="EV852" s="159"/>
      <c r="EW852" s="159"/>
      <c r="EX852" s="159"/>
      <c r="EY852" s="159"/>
      <c r="EZ852" s="159"/>
      <c r="FA852" s="159"/>
      <c r="FB852" s="159"/>
      <c r="FC852" s="159"/>
      <c r="FD852" s="159"/>
      <c r="FE852" s="159"/>
      <c r="FF852" s="159"/>
      <c r="FG852" s="159"/>
      <c r="FH852" s="159"/>
      <c r="FI852" s="159"/>
      <c r="FJ852" s="159"/>
      <c r="FK852" s="159"/>
      <c r="FL852" s="159"/>
      <c r="FM852" s="159"/>
      <c r="FN852" s="159"/>
      <c r="FO852" s="159"/>
      <c r="FP852" s="159"/>
      <c r="FQ852" s="159"/>
      <c r="FR852" s="159"/>
      <c r="FS852" s="159"/>
      <c r="FT852" s="159"/>
      <c r="FU852" s="159"/>
      <c r="FV852" s="159"/>
      <c r="FW852" s="159"/>
      <c r="FX852" s="159"/>
      <c r="FY852" s="159"/>
      <c r="FZ852" s="159"/>
      <c r="GA852" s="159"/>
      <c r="GB852" s="159"/>
      <c r="GC852" s="159"/>
      <c r="GD852" s="159"/>
      <c r="GE852" s="159"/>
      <c r="GF852" s="159"/>
      <c r="GG852" s="159"/>
      <c r="GH852" s="159"/>
    </row>
    <row r="853" customFormat="false" ht="12.75" hidden="false" customHeight="false" outlineLevel="0" collapsed="false">
      <c r="A853" s="168"/>
      <c r="B853" s="149"/>
      <c r="C853" s="149"/>
      <c r="D853" s="149"/>
      <c r="E853" s="149"/>
      <c r="F853" s="149"/>
      <c r="G853" s="149"/>
      <c r="H853" s="148"/>
      <c r="I853" s="170"/>
      <c r="R853" s="148"/>
      <c r="S853" s="158"/>
      <c r="T853" s="159"/>
      <c r="U853" s="159"/>
      <c r="V853" s="159"/>
      <c r="W853" s="159"/>
      <c r="X853" s="159"/>
      <c r="Y853" s="159"/>
      <c r="Z853" s="159"/>
      <c r="AA853" s="159"/>
      <c r="AB853" s="159"/>
      <c r="AC853" s="159"/>
      <c r="AD853" s="159"/>
      <c r="AE853" s="159"/>
      <c r="AF853" s="159"/>
      <c r="AG853" s="159"/>
      <c r="AH853" s="159"/>
      <c r="AI853" s="159"/>
      <c r="AJ853" s="159"/>
      <c r="AK853" s="159"/>
      <c r="AL853" s="159"/>
      <c r="AM853" s="159"/>
      <c r="AN853" s="159"/>
      <c r="AO853" s="159"/>
      <c r="AP853" s="159"/>
      <c r="AQ853" s="159"/>
      <c r="AR853" s="159"/>
      <c r="AS853" s="159"/>
      <c r="AT853" s="159"/>
      <c r="AU853" s="159"/>
      <c r="AV853" s="159"/>
      <c r="AW853" s="159"/>
      <c r="AX853" s="159"/>
      <c r="AY853" s="159"/>
      <c r="AZ853" s="159"/>
      <c r="BA853" s="159"/>
      <c r="BB853" s="159"/>
      <c r="BC853" s="159"/>
      <c r="BD853" s="159"/>
      <c r="BE853" s="159"/>
      <c r="BF853" s="159"/>
      <c r="BG853" s="159"/>
      <c r="BH853" s="159"/>
      <c r="BI853" s="159"/>
      <c r="BJ853" s="159"/>
      <c r="BK853" s="159"/>
      <c r="BL853" s="159"/>
      <c r="BM853" s="159"/>
      <c r="BN853" s="159"/>
      <c r="BO853" s="159"/>
      <c r="BP853" s="159"/>
      <c r="BQ853" s="159"/>
      <c r="BR853" s="159"/>
      <c r="BS853" s="159"/>
      <c r="BT853" s="159"/>
      <c r="BU853" s="159"/>
      <c r="BV853" s="159"/>
      <c r="BW853" s="159"/>
      <c r="BX853" s="159"/>
      <c r="BY853" s="159"/>
      <c r="BZ853" s="159"/>
      <c r="CA853" s="159"/>
      <c r="CB853" s="159"/>
      <c r="CC853" s="159"/>
      <c r="CD853" s="159"/>
      <c r="CE853" s="159"/>
      <c r="CF853" s="159"/>
      <c r="CG853" s="159"/>
      <c r="CH853" s="159"/>
      <c r="CI853" s="159"/>
      <c r="CJ853" s="159"/>
      <c r="CK853" s="159"/>
      <c r="CL853" s="159"/>
      <c r="CM853" s="159"/>
      <c r="CN853" s="159"/>
      <c r="CO853" s="159"/>
      <c r="CP853" s="159"/>
      <c r="CQ853" s="159"/>
      <c r="CR853" s="159"/>
      <c r="CS853" s="159"/>
      <c r="CT853" s="159"/>
      <c r="CU853" s="159"/>
      <c r="CV853" s="159"/>
      <c r="CW853" s="159"/>
      <c r="CX853" s="159"/>
      <c r="CY853" s="159"/>
      <c r="CZ853" s="159"/>
      <c r="DA853" s="159"/>
      <c r="DB853" s="159"/>
      <c r="DC853" s="159"/>
      <c r="DD853" s="159"/>
      <c r="DE853" s="159"/>
      <c r="DF853" s="159"/>
      <c r="DG853" s="159"/>
      <c r="DH853" s="159"/>
      <c r="DI853" s="159"/>
      <c r="DJ853" s="159"/>
      <c r="DK853" s="159"/>
      <c r="DL853" s="159"/>
      <c r="DM853" s="159"/>
      <c r="DN853" s="159"/>
      <c r="DO853" s="159"/>
      <c r="DP853" s="159"/>
      <c r="DQ853" s="159"/>
      <c r="DR853" s="159"/>
      <c r="DS853" s="159"/>
      <c r="DT853" s="159"/>
      <c r="DU853" s="159"/>
      <c r="DV853" s="159"/>
      <c r="DW853" s="159"/>
      <c r="DX853" s="159"/>
      <c r="DY853" s="159"/>
      <c r="DZ853" s="159"/>
      <c r="EA853" s="159"/>
      <c r="EB853" s="159"/>
      <c r="EC853" s="159"/>
      <c r="ED853" s="159"/>
      <c r="EE853" s="159"/>
      <c r="EF853" s="159"/>
      <c r="EG853" s="159"/>
      <c r="EH853" s="159"/>
      <c r="EI853" s="159"/>
      <c r="EJ853" s="159"/>
      <c r="EK853" s="159"/>
      <c r="EL853" s="159"/>
      <c r="EM853" s="159"/>
      <c r="EN853" s="159"/>
      <c r="EO853" s="159"/>
      <c r="EP853" s="159"/>
      <c r="EQ853" s="159"/>
      <c r="ER853" s="159"/>
      <c r="ES853" s="159"/>
      <c r="ET853" s="159"/>
      <c r="EU853" s="159"/>
      <c r="EV853" s="159"/>
      <c r="EW853" s="159"/>
      <c r="EX853" s="159"/>
      <c r="EY853" s="159"/>
      <c r="EZ853" s="159"/>
      <c r="FA853" s="159"/>
      <c r="FB853" s="159"/>
      <c r="FC853" s="159"/>
      <c r="FD853" s="159"/>
      <c r="FE853" s="159"/>
      <c r="FF853" s="159"/>
      <c r="FG853" s="159"/>
      <c r="FH853" s="159"/>
      <c r="FI853" s="159"/>
      <c r="FJ853" s="159"/>
      <c r="FK853" s="159"/>
      <c r="FL853" s="159"/>
      <c r="FM853" s="159"/>
      <c r="FN853" s="159"/>
      <c r="FO853" s="159"/>
      <c r="FP853" s="159"/>
      <c r="FQ853" s="159"/>
      <c r="FR853" s="159"/>
      <c r="FS853" s="159"/>
      <c r="FT853" s="159"/>
      <c r="FU853" s="159"/>
      <c r="FV853" s="159"/>
      <c r="FW853" s="159"/>
      <c r="FX853" s="159"/>
      <c r="FY853" s="159"/>
      <c r="FZ853" s="159"/>
      <c r="GA853" s="159"/>
      <c r="GB853" s="159"/>
      <c r="GC853" s="159"/>
      <c r="GD853" s="159"/>
      <c r="GE853" s="159"/>
      <c r="GF853" s="159"/>
      <c r="GG853" s="159"/>
      <c r="GH853" s="159"/>
    </row>
    <row r="854" customFormat="false" ht="12.75" hidden="false" customHeight="false" outlineLevel="0" collapsed="false">
      <c r="A854" s="168"/>
      <c r="B854" s="149"/>
      <c r="C854" s="149"/>
      <c r="D854" s="149"/>
      <c r="E854" s="149"/>
      <c r="F854" s="149"/>
      <c r="G854" s="149"/>
      <c r="H854" s="148"/>
      <c r="I854" s="170"/>
      <c r="R854" s="148"/>
      <c r="S854" s="158"/>
      <c r="T854" s="159"/>
      <c r="U854" s="159"/>
      <c r="V854" s="159"/>
      <c r="W854" s="159"/>
      <c r="X854" s="159"/>
      <c r="Y854" s="159"/>
      <c r="Z854" s="159"/>
      <c r="AA854" s="159"/>
      <c r="AB854" s="159"/>
      <c r="AC854" s="159"/>
      <c r="AD854" s="159"/>
      <c r="AE854" s="159"/>
      <c r="AF854" s="159"/>
      <c r="AG854" s="159"/>
      <c r="AH854" s="159"/>
      <c r="AI854" s="159"/>
      <c r="AJ854" s="159"/>
      <c r="AK854" s="159"/>
      <c r="AL854" s="159"/>
      <c r="AM854" s="159"/>
      <c r="AN854" s="159"/>
      <c r="AO854" s="159"/>
      <c r="AP854" s="159"/>
      <c r="AQ854" s="159"/>
      <c r="AR854" s="159"/>
      <c r="AS854" s="159"/>
      <c r="AT854" s="159"/>
      <c r="AU854" s="159"/>
      <c r="AV854" s="159"/>
      <c r="AW854" s="159"/>
      <c r="AX854" s="159"/>
      <c r="AY854" s="159"/>
      <c r="AZ854" s="159"/>
      <c r="BA854" s="159"/>
      <c r="BB854" s="159"/>
      <c r="BC854" s="159"/>
      <c r="BD854" s="159"/>
      <c r="BE854" s="159"/>
      <c r="BF854" s="159"/>
      <c r="BG854" s="159"/>
      <c r="BH854" s="159"/>
      <c r="BI854" s="159"/>
      <c r="BJ854" s="159"/>
      <c r="BK854" s="159"/>
      <c r="BL854" s="159"/>
      <c r="BM854" s="159"/>
      <c r="BN854" s="159"/>
      <c r="BO854" s="159"/>
      <c r="BP854" s="159"/>
      <c r="BQ854" s="159"/>
      <c r="BR854" s="159"/>
      <c r="BS854" s="159"/>
      <c r="BT854" s="159"/>
      <c r="BU854" s="159"/>
      <c r="BV854" s="159"/>
      <c r="BW854" s="159"/>
      <c r="BX854" s="159"/>
      <c r="BY854" s="159"/>
      <c r="BZ854" s="159"/>
      <c r="CA854" s="159"/>
      <c r="CB854" s="159"/>
      <c r="CC854" s="159"/>
      <c r="CD854" s="159"/>
      <c r="CE854" s="159"/>
      <c r="CF854" s="159"/>
      <c r="CG854" s="159"/>
      <c r="CH854" s="159"/>
      <c r="CI854" s="159"/>
      <c r="CJ854" s="159"/>
      <c r="CK854" s="159"/>
      <c r="CL854" s="159"/>
      <c r="CM854" s="159"/>
      <c r="CN854" s="159"/>
      <c r="CO854" s="159"/>
      <c r="CP854" s="159"/>
      <c r="CQ854" s="159"/>
      <c r="CR854" s="159"/>
      <c r="CS854" s="159"/>
      <c r="CT854" s="159"/>
      <c r="CU854" s="159"/>
      <c r="CV854" s="159"/>
      <c r="CW854" s="159"/>
      <c r="CX854" s="159"/>
      <c r="CY854" s="159"/>
      <c r="CZ854" s="159"/>
      <c r="DA854" s="159"/>
      <c r="DB854" s="159"/>
      <c r="DC854" s="159"/>
      <c r="DD854" s="159"/>
      <c r="DE854" s="159"/>
      <c r="DF854" s="159"/>
      <c r="DG854" s="159"/>
      <c r="DH854" s="159"/>
      <c r="DI854" s="159"/>
      <c r="DJ854" s="159"/>
      <c r="DK854" s="159"/>
      <c r="DL854" s="159"/>
      <c r="DM854" s="159"/>
      <c r="DN854" s="159"/>
      <c r="DO854" s="159"/>
      <c r="DP854" s="159"/>
      <c r="DQ854" s="159"/>
      <c r="DR854" s="159"/>
      <c r="DS854" s="159"/>
      <c r="DT854" s="159"/>
      <c r="DU854" s="159"/>
      <c r="DV854" s="159"/>
      <c r="DW854" s="159"/>
      <c r="DX854" s="159"/>
      <c r="DY854" s="159"/>
      <c r="DZ854" s="159"/>
      <c r="EA854" s="159"/>
      <c r="EB854" s="159"/>
      <c r="EC854" s="159"/>
      <c r="ED854" s="159"/>
      <c r="EE854" s="159"/>
      <c r="EF854" s="159"/>
      <c r="EG854" s="159"/>
      <c r="EH854" s="159"/>
      <c r="EI854" s="159"/>
      <c r="EJ854" s="159"/>
      <c r="EK854" s="159"/>
      <c r="EL854" s="159"/>
      <c r="EM854" s="159"/>
      <c r="EN854" s="159"/>
      <c r="EO854" s="159"/>
      <c r="EP854" s="159"/>
      <c r="EQ854" s="159"/>
      <c r="ER854" s="159"/>
      <c r="ES854" s="159"/>
      <c r="ET854" s="159"/>
      <c r="EU854" s="159"/>
      <c r="EV854" s="159"/>
      <c r="EW854" s="159"/>
      <c r="EX854" s="159"/>
      <c r="EY854" s="159"/>
      <c r="EZ854" s="159"/>
      <c r="FA854" s="159"/>
      <c r="FB854" s="159"/>
      <c r="FC854" s="159"/>
      <c r="FD854" s="159"/>
      <c r="FE854" s="159"/>
      <c r="FF854" s="159"/>
      <c r="FG854" s="159"/>
      <c r="FH854" s="159"/>
      <c r="FI854" s="159"/>
      <c r="FJ854" s="159"/>
      <c r="FK854" s="159"/>
      <c r="FL854" s="159"/>
      <c r="FM854" s="159"/>
      <c r="FN854" s="159"/>
      <c r="FO854" s="159"/>
      <c r="FP854" s="159"/>
      <c r="FQ854" s="159"/>
      <c r="FR854" s="159"/>
      <c r="FS854" s="159"/>
      <c r="FT854" s="159"/>
      <c r="FU854" s="159"/>
      <c r="FV854" s="159"/>
      <c r="FW854" s="159"/>
      <c r="FX854" s="159"/>
      <c r="FY854" s="159"/>
      <c r="FZ854" s="159"/>
      <c r="GA854" s="159"/>
      <c r="GB854" s="159"/>
      <c r="GC854" s="159"/>
      <c r="GD854" s="159"/>
      <c r="GE854" s="159"/>
      <c r="GF854" s="159"/>
      <c r="GG854" s="159"/>
      <c r="GH854" s="159"/>
    </row>
    <row r="855" customFormat="false" ht="12.75" hidden="false" customHeight="false" outlineLevel="0" collapsed="false">
      <c r="A855" s="168"/>
      <c r="B855" s="149"/>
      <c r="C855" s="149"/>
      <c r="D855" s="149"/>
      <c r="E855" s="149"/>
      <c r="F855" s="149"/>
      <c r="G855" s="149"/>
      <c r="H855" s="148"/>
      <c r="I855" s="170"/>
      <c r="R855" s="148"/>
      <c r="S855" s="158"/>
      <c r="T855" s="159"/>
      <c r="U855" s="159"/>
      <c r="V855" s="159"/>
      <c r="W855" s="159"/>
      <c r="X855" s="159"/>
      <c r="Y855" s="159"/>
      <c r="Z855" s="159"/>
      <c r="AA855" s="159"/>
      <c r="AB855" s="159"/>
      <c r="AC855" s="159"/>
      <c r="AD855" s="159"/>
      <c r="AE855" s="159"/>
      <c r="AF855" s="159"/>
      <c r="AG855" s="159"/>
      <c r="AH855" s="159"/>
      <c r="AI855" s="159"/>
      <c r="AJ855" s="159"/>
      <c r="AK855" s="159"/>
      <c r="AL855" s="159"/>
      <c r="AM855" s="159"/>
      <c r="AN855" s="159"/>
      <c r="AO855" s="159"/>
      <c r="AP855" s="159"/>
      <c r="AQ855" s="159"/>
      <c r="AR855" s="159"/>
      <c r="AS855" s="159"/>
      <c r="AT855" s="159"/>
      <c r="AU855" s="159"/>
      <c r="AV855" s="159"/>
      <c r="AW855" s="159"/>
      <c r="AX855" s="159"/>
      <c r="AY855" s="159"/>
      <c r="AZ855" s="159"/>
      <c r="BA855" s="159"/>
      <c r="BB855" s="159"/>
      <c r="BC855" s="159"/>
      <c r="BD855" s="159"/>
      <c r="BE855" s="159"/>
      <c r="BF855" s="159"/>
      <c r="BG855" s="159"/>
      <c r="BH855" s="159"/>
      <c r="BI855" s="159"/>
      <c r="BJ855" s="159"/>
      <c r="BK855" s="159"/>
      <c r="BL855" s="159"/>
      <c r="BM855" s="159"/>
      <c r="BN855" s="159"/>
      <c r="BO855" s="159"/>
      <c r="BP855" s="159"/>
      <c r="BQ855" s="159"/>
      <c r="BR855" s="159"/>
      <c r="BS855" s="159"/>
      <c r="BT855" s="159"/>
      <c r="BU855" s="159"/>
      <c r="BV855" s="159"/>
      <c r="BW855" s="159"/>
      <c r="BX855" s="159"/>
      <c r="BY855" s="159"/>
      <c r="BZ855" s="159"/>
      <c r="CA855" s="159"/>
      <c r="CB855" s="159"/>
      <c r="CC855" s="159"/>
      <c r="CD855" s="159"/>
      <c r="CE855" s="159"/>
      <c r="CF855" s="159"/>
      <c r="CG855" s="159"/>
      <c r="CH855" s="159"/>
      <c r="CI855" s="159"/>
      <c r="CJ855" s="159"/>
      <c r="CK855" s="159"/>
      <c r="CL855" s="159"/>
      <c r="CM855" s="159"/>
      <c r="CN855" s="159"/>
      <c r="CO855" s="159"/>
      <c r="CP855" s="159"/>
      <c r="CQ855" s="159"/>
      <c r="CR855" s="159"/>
      <c r="CS855" s="159"/>
      <c r="CT855" s="159"/>
      <c r="CU855" s="159"/>
      <c r="CV855" s="159"/>
      <c r="CW855" s="159"/>
      <c r="CX855" s="159"/>
      <c r="CY855" s="159"/>
      <c r="CZ855" s="159"/>
      <c r="DA855" s="159"/>
      <c r="DB855" s="159"/>
      <c r="DC855" s="159"/>
      <c r="DD855" s="159"/>
      <c r="DE855" s="159"/>
      <c r="DF855" s="159"/>
      <c r="DG855" s="159"/>
      <c r="DH855" s="159"/>
      <c r="DI855" s="159"/>
      <c r="DJ855" s="159"/>
      <c r="DK855" s="159"/>
      <c r="DL855" s="159"/>
      <c r="DM855" s="159"/>
      <c r="DN855" s="159"/>
      <c r="DO855" s="159"/>
      <c r="DP855" s="159"/>
      <c r="DQ855" s="159"/>
      <c r="DR855" s="159"/>
      <c r="DS855" s="159"/>
      <c r="DT855" s="159"/>
      <c r="DU855" s="159"/>
      <c r="DV855" s="159"/>
      <c r="DW855" s="159"/>
      <c r="DX855" s="159"/>
      <c r="DY855" s="159"/>
      <c r="DZ855" s="159"/>
      <c r="EA855" s="159"/>
      <c r="EB855" s="159"/>
      <c r="EC855" s="159"/>
      <c r="ED855" s="159"/>
      <c r="EE855" s="159"/>
      <c r="EF855" s="159"/>
      <c r="EG855" s="159"/>
      <c r="EH855" s="159"/>
      <c r="EI855" s="159"/>
      <c r="EJ855" s="159"/>
      <c r="EK855" s="159"/>
      <c r="EL855" s="159"/>
      <c r="EM855" s="159"/>
      <c r="EN855" s="159"/>
      <c r="EO855" s="159"/>
      <c r="EP855" s="159"/>
      <c r="EQ855" s="159"/>
      <c r="ER855" s="159"/>
      <c r="ES855" s="159"/>
      <c r="ET855" s="159"/>
      <c r="EU855" s="159"/>
      <c r="EV855" s="159"/>
      <c r="EW855" s="159"/>
      <c r="EX855" s="159"/>
      <c r="EY855" s="159"/>
      <c r="EZ855" s="159"/>
      <c r="FA855" s="159"/>
      <c r="FB855" s="159"/>
      <c r="FC855" s="159"/>
      <c r="FD855" s="159"/>
      <c r="FE855" s="159"/>
      <c r="FF855" s="159"/>
      <c r="FG855" s="159"/>
      <c r="FH855" s="159"/>
      <c r="FI855" s="159"/>
      <c r="FJ855" s="159"/>
      <c r="FK855" s="159"/>
      <c r="FL855" s="159"/>
      <c r="FM855" s="159"/>
      <c r="FN855" s="159"/>
      <c r="FO855" s="159"/>
      <c r="FP855" s="159"/>
      <c r="FQ855" s="159"/>
      <c r="FR855" s="159"/>
      <c r="FS855" s="159"/>
      <c r="FT855" s="159"/>
      <c r="FU855" s="159"/>
      <c r="FV855" s="159"/>
      <c r="FW855" s="159"/>
      <c r="FX855" s="159"/>
      <c r="FY855" s="159"/>
      <c r="FZ855" s="159"/>
      <c r="GA855" s="159"/>
      <c r="GB855" s="159"/>
      <c r="GC855" s="159"/>
      <c r="GD855" s="159"/>
      <c r="GE855" s="159"/>
      <c r="GF855" s="159"/>
      <c r="GG855" s="159"/>
      <c r="GH855" s="159"/>
    </row>
    <row r="856" customFormat="false" ht="12.75" hidden="false" customHeight="false" outlineLevel="0" collapsed="false">
      <c r="A856" s="168"/>
      <c r="B856" s="149"/>
      <c r="C856" s="149"/>
      <c r="D856" s="149"/>
      <c r="E856" s="149"/>
      <c r="F856" s="149"/>
      <c r="G856" s="149"/>
      <c r="H856" s="148"/>
      <c r="I856" s="170"/>
      <c r="R856" s="148"/>
      <c r="S856" s="158"/>
      <c r="T856" s="159"/>
      <c r="U856" s="159"/>
      <c r="V856" s="159"/>
      <c r="W856" s="159"/>
      <c r="X856" s="159"/>
      <c r="Y856" s="159"/>
      <c r="Z856" s="159"/>
      <c r="AA856" s="159"/>
      <c r="AB856" s="159"/>
      <c r="AC856" s="159"/>
      <c r="AD856" s="159"/>
      <c r="AE856" s="159"/>
      <c r="AF856" s="159"/>
      <c r="AG856" s="159"/>
      <c r="AH856" s="159"/>
      <c r="AI856" s="159"/>
      <c r="AJ856" s="159"/>
      <c r="AK856" s="159"/>
      <c r="AL856" s="159"/>
      <c r="AM856" s="159"/>
      <c r="AN856" s="159"/>
      <c r="AO856" s="159"/>
      <c r="AP856" s="159"/>
      <c r="AQ856" s="159"/>
      <c r="AR856" s="159"/>
      <c r="AS856" s="159"/>
      <c r="AT856" s="159"/>
      <c r="AU856" s="159"/>
      <c r="AV856" s="159"/>
      <c r="AW856" s="159"/>
      <c r="AX856" s="159"/>
      <c r="AY856" s="159"/>
      <c r="AZ856" s="159"/>
      <c r="BA856" s="159"/>
      <c r="BB856" s="159"/>
      <c r="BC856" s="159"/>
      <c r="BD856" s="159"/>
      <c r="BE856" s="159"/>
      <c r="BF856" s="159"/>
      <c r="BG856" s="159"/>
      <c r="BH856" s="159"/>
      <c r="BI856" s="159"/>
      <c r="BJ856" s="159"/>
      <c r="BK856" s="159"/>
      <c r="BL856" s="159"/>
      <c r="BM856" s="159"/>
      <c r="BN856" s="159"/>
      <c r="BO856" s="159"/>
      <c r="BP856" s="159"/>
      <c r="BQ856" s="159"/>
      <c r="BR856" s="159"/>
      <c r="BS856" s="159"/>
      <c r="BT856" s="159"/>
      <c r="BU856" s="159"/>
      <c r="BV856" s="159"/>
      <c r="BW856" s="159"/>
      <c r="BX856" s="159"/>
      <c r="BY856" s="159"/>
      <c r="BZ856" s="159"/>
      <c r="CA856" s="159"/>
      <c r="CB856" s="159"/>
      <c r="CC856" s="159"/>
      <c r="CD856" s="159"/>
      <c r="CE856" s="159"/>
      <c r="CF856" s="159"/>
      <c r="CG856" s="159"/>
      <c r="CH856" s="159"/>
      <c r="CI856" s="159"/>
      <c r="CJ856" s="159"/>
      <c r="CK856" s="159"/>
      <c r="CL856" s="159"/>
      <c r="CM856" s="159"/>
      <c r="CN856" s="159"/>
      <c r="CO856" s="159"/>
      <c r="CP856" s="159"/>
      <c r="CQ856" s="159"/>
      <c r="CR856" s="159"/>
      <c r="CS856" s="159"/>
      <c r="CT856" s="159"/>
      <c r="CU856" s="159"/>
      <c r="CV856" s="159"/>
      <c r="CW856" s="159"/>
      <c r="CX856" s="159"/>
      <c r="CY856" s="159"/>
      <c r="CZ856" s="159"/>
      <c r="DA856" s="159"/>
      <c r="DB856" s="159"/>
      <c r="DC856" s="159"/>
      <c r="DD856" s="159"/>
      <c r="DE856" s="159"/>
      <c r="DF856" s="159"/>
      <c r="DG856" s="159"/>
      <c r="DH856" s="159"/>
      <c r="DI856" s="159"/>
      <c r="DJ856" s="159"/>
      <c r="DK856" s="159"/>
      <c r="DL856" s="159"/>
      <c r="DM856" s="159"/>
      <c r="DN856" s="159"/>
      <c r="DO856" s="159"/>
      <c r="DP856" s="159"/>
      <c r="DQ856" s="159"/>
      <c r="DR856" s="159"/>
      <c r="DS856" s="159"/>
      <c r="DT856" s="159"/>
      <c r="DU856" s="159"/>
      <c r="DV856" s="159"/>
      <c r="DW856" s="159"/>
      <c r="DX856" s="159"/>
      <c r="DY856" s="159"/>
      <c r="DZ856" s="159"/>
      <c r="EA856" s="159"/>
      <c r="EB856" s="159"/>
      <c r="EC856" s="159"/>
      <c r="ED856" s="159"/>
      <c r="EE856" s="159"/>
      <c r="EF856" s="159"/>
      <c r="EG856" s="159"/>
      <c r="EH856" s="159"/>
      <c r="EI856" s="159"/>
      <c r="EJ856" s="159"/>
      <c r="EK856" s="159"/>
      <c r="EL856" s="159"/>
      <c r="EM856" s="159"/>
      <c r="EN856" s="159"/>
      <c r="EO856" s="159"/>
      <c r="EP856" s="159"/>
      <c r="EQ856" s="159"/>
      <c r="ER856" s="159"/>
      <c r="ES856" s="159"/>
      <c r="ET856" s="159"/>
      <c r="EU856" s="159"/>
      <c r="EV856" s="159"/>
      <c r="EW856" s="159"/>
      <c r="EX856" s="159"/>
      <c r="EY856" s="159"/>
      <c r="EZ856" s="159"/>
      <c r="FA856" s="159"/>
      <c r="FB856" s="159"/>
      <c r="FC856" s="159"/>
      <c r="FD856" s="159"/>
      <c r="FE856" s="159"/>
      <c r="FF856" s="159"/>
      <c r="FG856" s="159"/>
      <c r="FH856" s="159"/>
      <c r="FI856" s="159"/>
      <c r="FJ856" s="159"/>
      <c r="FK856" s="159"/>
      <c r="FL856" s="159"/>
      <c r="FM856" s="159"/>
      <c r="FN856" s="159"/>
      <c r="FO856" s="159"/>
      <c r="FP856" s="159"/>
      <c r="FQ856" s="159"/>
      <c r="FR856" s="159"/>
      <c r="FS856" s="159"/>
      <c r="FT856" s="159"/>
      <c r="FU856" s="159"/>
      <c r="FV856" s="159"/>
      <c r="FW856" s="159"/>
      <c r="FX856" s="159"/>
      <c r="FY856" s="159"/>
      <c r="FZ856" s="159"/>
      <c r="GA856" s="159"/>
      <c r="GB856" s="159"/>
      <c r="GC856" s="159"/>
      <c r="GD856" s="159"/>
      <c r="GE856" s="159"/>
      <c r="GF856" s="159"/>
      <c r="GG856" s="159"/>
      <c r="GH856" s="159"/>
    </row>
    <row r="857" customFormat="false" ht="12.75" hidden="false" customHeight="false" outlineLevel="0" collapsed="false">
      <c r="A857" s="168"/>
      <c r="B857" s="149"/>
      <c r="C857" s="149"/>
      <c r="D857" s="149"/>
      <c r="E857" s="149"/>
      <c r="F857" s="149"/>
      <c r="G857" s="149"/>
      <c r="H857" s="148"/>
      <c r="I857" s="170"/>
      <c r="R857" s="148"/>
      <c r="S857" s="158"/>
      <c r="T857" s="159"/>
      <c r="U857" s="159"/>
      <c r="V857" s="159"/>
      <c r="W857" s="159"/>
      <c r="X857" s="159"/>
      <c r="Y857" s="159"/>
      <c r="Z857" s="159"/>
      <c r="AA857" s="159"/>
      <c r="AB857" s="159"/>
      <c r="AC857" s="159"/>
      <c r="AD857" s="159"/>
      <c r="AE857" s="159"/>
      <c r="AF857" s="159"/>
      <c r="AG857" s="159"/>
      <c r="AH857" s="159"/>
      <c r="AI857" s="159"/>
      <c r="AJ857" s="159"/>
      <c r="AK857" s="159"/>
      <c r="AL857" s="159"/>
      <c r="AM857" s="159"/>
      <c r="AN857" s="159"/>
      <c r="AO857" s="159"/>
      <c r="AP857" s="159"/>
      <c r="AQ857" s="159"/>
      <c r="AR857" s="159"/>
      <c r="AS857" s="159"/>
      <c r="AT857" s="159"/>
      <c r="AU857" s="159"/>
      <c r="AV857" s="159"/>
      <c r="AW857" s="159"/>
      <c r="AX857" s="159"/>
      <c r="AY857" s="159"/>
      <c r="AZ857" s="159"/>
      <c r="BA857" s="159"/>
      <c r="BB857" s="159"/>
      <c r="BC857" s="159"/>
      <c r="BD857" s="159"/>
      <c r="BE857" s="159"/>
      <c r="BF857" s="159"/>
      <c r="BG857" s="159"/>
      <c r="BH857" s="159"/>
      <c r="BI857" s="159"/>
      <c r="BJ857" s="159"/>
      <c r="BK857" s="159"/>
      <c r="BL857" s="159"/>
      <c r="BM857" s="159"/>
      <c r="BN857" s="159"/>
      <c r="BO857" s="159"/>
      <c r="BP857" s="159"/>
      <c r="BQ857" s="159"/>
      <c r="BR857" s="159"/>
      <c r="BS857" s="159"/>
      <c r="BT857" s="159"/>
      <c r="BU857" s="159"/>
      <c r="BV857" s="159"/>
      <c r="BW857" s="159"/>
      <c r="BX857" s="159"/>
      <c r="BY857" s="159"/>
      <c r="BZ857" s="159"/>
      <c r="CA857" s="159"/>
      <c r="CB857" s="159"/>
      <c r="CC857" s="159"/>
      <c r="CD857" s="159"/>
      <c r="CE857" s="159"/>
      <c r="CF857" s="159"/>
      <c r="CG857" s="159"/>
      <c r="CH857" s="159"/>
      <c r="CI857" s="159"/>
      <c r="CJ857" s="159"/>
      <c r="CK857" s="159"/>
      <c r="CL857" s="159"/>
      <c r="CM857" s="159"/>
      <c r="CN857" s="159"/>
      <c r="CO857" s="159"/>
      <c r="CP857" s="159"/>
      <c r="CQ857" s="159"/>
      <c r="CR857" s="159"/>
      <c r="CS857" s="159"/>
      <c r="CT857" s="159"/>
      <c r="CU857" s="159"/>
      <c r="CV857" s="159"/>
      <c r="CW857" s="159"/>
      <c r="CX857" s="159"/>
      <c r="CY857" s="159"/>
      <c r="CZ857" s="159"/>
      <c r="DA857" s="159"/>
      <c r="DB857" s="159"/>
      <c r="DC857" s="159"/>
      <c r="DD857" s="159"/>
      <c r="DE857" s="159"/>
      <c r="DF857" s="159"/>
      <c r="DG857" s="159"/>
      <c r="DH857" s="159"/>
      <c r="DI857" s="159"/>
      <c r="DJ857" s="159"/>
      <c r="DK857" s="159"/>
      <c r="DL857" s="159"/>
      <c r="DM857" s="159"/>
      <c r="DN857" s="159"/>
      <c r="DO857" s="159"/>
      <c r="DP857" s="159"/>
      <c r="DQ857" s="159"/>
      <c r="DR857" s="159"/>
      <c r="DS857" s="159"/>
      <c r="DT857" s="159"/>
      <c r="DU857" s="159"/>
      <c r="DV857" s="159"/>
      <c r="DW857" s="159"/>
      <c r="DX857" s="159"/>
      <c r="DY857" s="159"/>
      <c r="DZ857" s="159"/>
      <c r="EA857" s="159"/>
      <c r="EB857" s="159"/>
      <c r="EC857" s="159"/>
      <c r="ED857" s="159"/>
      <c r="EE857" s="159"/>
      <c r="EF857" s="159"/>
      <c r="EG857" s="159"/>
      <c r="EH857" s="159"/>
      <c r="EI857" s="159"/>
      <c r="EJ857" s="159"/>
      <c r="EK857" s="159"/>
      <c r="EL857" s="159"/>
      <c r="EM857" s="159"/>
      <c r="EN857" s="159"/>
      <c r="EO857" s="159"/>
      <c r="EP857" s="159"/>
      <c r="EQ857" s="159"/>
      <c r="ER857" s="159"/>
      <c r="ES857" s="159"/>
      <c r="ET857" s="159"/>
      <c r="EU857" s="159"/>
      <c r="EV857" s="159"/>
      <c r="EW857" s="159"/>
      <c r="EX857" s="159"/>
      <c r="EY857" s="159"/>
      <c r="EZ857" s="159"/>
      <c r="FA857" s="159"/>
      <c r="FB857" s="159"/>
      <c r="FC857" s="159"/>
      <c r="FD857" s="159"/>
      <c r="FE857" s="159"/>
      <c r="FF857" s="159"/>
      <c r="FG857" s="159"/>
      <c r="FH857" s="159"/>
      <c r="FI857" s="159"/>
      <c r="FJ857" s="159"/>
      <c r="FK857" s="159"/>
      <c r="FL857" s="159"/>
      <c r="FM857" s="159"/>
      <c r="FN857" s="159"/>
      <c r="FO857" s="159"/>
      <c r="FP857" s="159"/>
      <c r="FQ857" s="159"/>
      <c r="FR857" s="159"/>
      <c r="FS857" s="159"/>
      <c r="FT857" s="159"/>
      <c r="FU857" s="159"/>
      <c r="FV857" s="159"/>
      <c r="FW857" s="159"/>
      <c r="FX857" s="159"/>
      <c r="FY857" s="159"/>
      <c r="FZ857" s="159"/>
      <c r="GA857" s="159"/>
      <c r="GB857" s="159"/>
      <c r="GC857" s="159"/>
      <c r="GD857" s="159"/>
      <c r="GE857" s="159"/>
      <c r="GF857" s="159"/>
      <c r="GG857" s="159"/>
      <c r="GH857" s="159"/>
    </row>
    <row r="858" customFormat="false" ht="12.75" hidden="false" customHeight="false" outlineLevel="0" collapsed="false">
      <c r="A858" s="168"/>
      <c r="B858" s="149"/>
      <c r="C858" s="149"/>
      <c r="D858" s="149"/>
      <c r="E858" s="149"/>
      <c r="F858" s="149"/>
      <c r="G858" s="149"/>
      <c r="H858" s="148"/>
      <c r="I858" s="170"/>
      <c r="R858" s="148"/>
      <c r="S858" s="158"/>
      <c r="T858" s="159"/>
      <c r="U858" s="159"/>
      <c r="V858" s="159"/>
      <c r="W858" s="159"/>
      <c r="X858" s="159"/>
      <c r="Y858" s="159"/>
      <c r="Z858" s="159"/>
      <c r="AA858" s="159"/>
      <c r="AB858" s="159"/>
      <c r="AC858" s="159"/>
      <c r="AD858" s="159"/>
      <c r="AE858" s="159"/>
      <c r="AF858" s="159"/>
      <c r="AG858" s="159"/>
      <c r="AH858" s="159"/>
      <c r="AI858" s="159"/>
      <c r="AJ858" s="159"/>
      <c r="AK858" s="159"/>
      <c r="AL858" s="159"/>
      <c r="AM858" s="159"/>
      <c r="AN858" s="159"/>
      <c r="AO858" s="159"/>
      <c r="AP858" s="159"/>
      <c r="AQ858" s="159"/>
      <c r="AR858" s="159"/>
      <c r="AS858" s="159"/>
      <c r="AT858" s="159"/>
      <c r="AU858" s="159"/>
      <c r="AV858" s="159"/>
      <c r="AW858" s="159"/>
      <c r="AX858" s="159"/>
      <c r="AY858" s="159"/>
      <c r="AZ858" s="159"/>
      <c r="BA858" s="159"/>
      <c r="BB858" s="159"/>
      <c r="BC858" s="159"/>
      <c r="BD858" s="159"/>
      <c r="BE858" s="159"/>
      <c r="BF858" s="159"/>
      <c r="BG858" s="159"/>
      <c r="BH858" s="159"/>
      <c r="BI858" s="159"/>
      <c r="BJ858" s="159"/>
      <c r="BK858" s="159"/>
      <c r="BL858" s="159"/>
      <c r="BM858" s="159"/>
      <c r="BN858" s="159"/>
      <c r="BO858" s="159"/>
      <c r="BP858" s="159"/>
      <c r="BQ858" s="159"/>
      <c r="BR858" s="159"/>
      <c r="BS858" s="159"/>
      <c r="BT858" s="159"/>
      <c r="BU858" s="159"/>
      <c r="BV858" s="159"/>
      <c r="BW858" s="159"/>
      <c r="BX858" s="159"/>
      <c r="BY858" s="159"/>
      <c r="BZ858" s="159"/>
      <c r="CA858" s="159"/>
      <c r="CB858" s="159"/>
      <c r="CC858" s="159"/>
      <c r="CD858" s="159"/>
      <c r="CE858" s="159"/>
      <c r="CF858" s="159"/>
      <c r="CG858" s="159"/>
      <c r="CH858" s="159"/>
      <c r="CI858" s="159"/>
      <c r="CJ858" s="159"/>
      <c r="CK858" s="159"/>
      <c r="CL858" s="159"/>
      <c r="CM858" s="159"/>
      <c r="CN858" s="159"/>
      <c r="CO858" s="159"/>
      <c r="CP858" s="159"/>
      <c r="CQ858" s="159"/>
      <c r="CR858" s="159"/>
      <c r="CS858" s="159"/>
      <c r="CT858" s="159"/>
      <c r="CU858" s="159"/>
      <c r="CV858" s="159"/>
      <c r="CW858" s="159"/>
      <c r="CX858" s="159"/>
      <c r="CY858" s="159"/>
      <c r="CZ858" s="159"/>
      <c r="DA858" s="159"/>
      <c r="DB858" s="159"/>
      <c r="DC858" s="159"/>
      <c r="DD858" s="159"/>
      <c r="DE858" s="159"/>
      <c r="DF858" s="159"/>
      <c r="DG858" s="159"/>
      <c r="DH858" s="159"/>
      <c r="DI858" s="159"/>
      <c r="DJ858" s="159"/>
      <c r="DK858" s="159"/>
      <c r="DL858" s="159"/>
      <c r="DM858" s="159"/>
      <c r="DN858" s="159"/>
      <c r="DO858" s="159"/>
      <c r="DP858" s="159"/>
      <c r="DQ858" s="159"/>
      <c r="DR858" s="159"/>
      <c r="DS858" s="159"/>
      <c r="DT858" s="159"/>
      <c r="DU858" s="159"/>
      <c r="DV858" s="159"/>
      <c r="DW858" s="159"/>
      <c r="DX858" s="159"/>
      <c r="DY858" s="159"/>
      <c r="DZ858" s="159"/>
      <c r="EA858" s="159"/>
      <c r="EB858" s="159"/>
      <c r="EC858" s="159"/>
      <c r="ED858" s="159"/>
      <c r="EE858" s="159"/>
      <c r="EF858" s="159"/>
      <c r="EG858" s="159"/>
      <c r="EH858" s="159"/>
      <c r="EI858" s="159"/>
      <c r="EJ858" s="159"/>
      <c r="EK858" s="159"/>
      <c r="EL858" s="159"/>
      <c r="EM858" s="159"/>
      <c r="EN858" s="159"/>
      <c r="EO858" s="159"/>
      <c r="EP858" s="159"/>
      <c r="EQ858" s="159"/>
      <c r="ER858" s="159"/>
      <c r="ES858" s="159"/>
      <c r="ET858" s="159"/>
      <c r="EU858" s="159"/>
      <c r="EV858" s="159"/>
      <c r="EW858" s="159"/>
      <c r="EX858" s="159"/>
      <c r="EY858" s="159"/>
      <c r="EZ858" s="159"/>
      <c r="FA858" s="159"/>
      <c r="FB858" s="159"/>
      <c r="FC858" s="159"/>
      <c r="FD858" s="159"/>
      <c r="FE858" s="159"/>
      <c r="FF858" s="159"/>
      <c r="FG858" s="159"/>
      <c r="FH858" s="159"/>
      <c r="FI858" s="159"/>
      <c r="FJ858" s="159"/>
      <c r="FK858" s="159"/>
      <c r="FL858" s="159"/>
      <c r="FM858" s="159"/>
      <c r="FN858" s="159"/>
      <c r="FO858" s="159"/>
      <c r="FP858" s="159"/>
      <c r="FQ858" s="159"/>
      <c r="FR858" s="159"/>
      <c r="FS858" s="159"/>
      <c r="FT858" s="159"/>
      <c r="FU858" s="159"/>
      <c r="FV858" s="159"/>
      <c r="FW858" s="159"/>
      <c r="FX858" s="159"/>
      <c r="FY858" s="159"/>
      <c r="FZ858" s="159"/>
      <c r="GA858" s="159"/>
      <c r="GB858" s="159"/>
      <c r="GC858" s="159"/>
      <c r="GD858" s="159"/>
      <c r="GE858" s="159"/>
      <c r="GF858" s="159"/>
      <c r="GG858" s="159"/>
      <c r="GH858" s="159"/>
    </row>
    <row r="859" customFormat="false" ht="12.75" hidden="false" customHeight="false" outlineLevel="0" collapsed="false">
      <c r="A859" s="168"/>
      <c r="B859" s="149"/>
      <c r="C859" s="149"/>
      <c r="D859" s="149"/>
      <c r="E859" s="149"/>
      <c r="F859" s="149"/>
      <c r="G859" s="149"/>
      <c r="H859" s="148"/>
      <c r="I859" s="170"/>
      <c r="R859" s="148"/>
      <c r="S859" s="158"/>
      <c r="T859" s="159"/>
      <c r="U859" s="159"/>
      <c r="V859" s="159"/>
      <c r="W859" s="159"/>
      <c r="X859" s="159"/>
      <c r="Y859" s="159"/>
      <c r="Z859" s="159"/>
      <c r="AA859" s="159"/>
      <c r="AB859" s="159"/>
      <c r="AC859" s="159"/>
      <c r="AD859" s="159"/>
      <c r="AE859" s="159"/>
      <c r="AF859" s="159"/>
      <c r="AG859" s="159"/>
      <c r="AH859" s="159"/>
      <c r="AI859" s="159"/>
      <c r="AJ859" s="159"/>
      <c r="AK859" s="159"/>
      <c r="AL859" s="159"/>
      <c r="AM859" s="159"/>
      <c r="AN859" s="159"/>
      <c r="AO859" s="159"/>
      <c r="AP859" s="159"/>
      <c r="AQ859" s="159"/>
      <c r="AR859" s="159"/>
      <c r="AS859" s="159"/>
      <c r="AT859" s="159"/>
      <c r="AU859" s="159"/>
      <c r="AV859" s="159"/>
      <c r="AW859" s="159"/>
      <c r="AX859" s="159"/>
      <c r="AY859" s="159"/>
      <c r="AZ859" s="159"/>
      <c r="BA859" s="159"/>
      <c r="BB859" s="159"/>
      <c r="BC859" s="159"/>
      <c r="BD859" s="159"/>
      <c r="BE859" s="159"/>
      <c r="BF859" s="159"/>
      <c r="BG859" s="159"/>
      <c r="BH859" s="159"/>
      <c r="BI859" s="159"/>
      <c r="BJ859" s="159"/>
      <c r="BK859" s="159"/>
      <c r="BL859" s="159"/>
      <c r="BM859" s="159"/>
      <c r="BN859" s="159"/>
      <c r="BO859" s="159"/>
      <c r="BP859" s="159"/>
      <c r="BQ859" s="159"/>
      <c r="BR859" s="159"/>
      <c r="BS859" s="159"/>
      <c r="BT859" s="159"/>
      <c r="BU859" s="159"/>
      <c r="BV859" s="159"/>
      <c r="BW859" s="159"/>
      <c r="BX859" s="159"/>
      <c r="BY859" s="159"/>
      <c r="BZ859" s="159"/>
      <c r="CA859" s="159"/>
      <c r="CB859" s="159"/>
      <c r="CC859" s="159"/>
      <c r="CD859" s="159"/>
      <c r="CE859" s="159"/>
      <c r="CF859" s="159"/>
      <c r="CG859" s="159"/>
      <c r="CH859" s="159"/>
      <c r="CI859" s="159"/>
      <c r="CJ859" s="159"/>
      <c r="CK859" s="159"/>
      <c r="CL859" s="159"/>
      <c r="CM859" s="159"/>
      <c r="CN859" s="159"/>
      <c r="CO859" s="159"/>
      <c r="CP859" s="159"/>
      <c r="CQ859" s="159"/>
      <c r="CR859" s="159"/>
      <c r="CS859" s="159"/>
      <c r="CT859" s="159"/>
      <c r="CU859" s="159"/>
      <c r="CV859" s="159"/>
      <c r="CW859" s="159"/>
      <c r="CX859" s="159"/>
      <c r="CY859" s="159"/>
      <c r="CZ859" s="159"/>
      <c r="DA859" s="159"/>
      <c r="DB859" s="159"/>
      <c r="DC859" s="159"/>
      <c r="DD859" s="159"/>
      <c r="DE859" s="159"/>
      <c r="DF859" s="159"/>
      <c r="DG859" s="159"/>
      <c r="DH859" s="159"/>
      <c r="DI859" s="159"/>
      <c r="DJ859" s="159"/>
      <c r="DK859" s="159"/>
      <c r="DL859" s="159"/>
      <c r="DM859" s="159"/>
      <c r="DN859" s="159"/>
      <c r="DO859" s="159"/>
      <c r="DP859" s="159"/>
      <c r="DQ859" s="159"/>
      <c r="DR859" s="159"/>
      <c r="DS859" s="159"/>
      <c r="DT859" s="159"/>
      <c r="DU859" s="159"/>
      <c r="DV859" s="159"/>
      <c r="DW859" s="159"/>
      <c r="DX859" s="159"/>
      <c r="DY859" s="159"/>
      <c r="DZ859" s="159"/>
      <c r="EA859" s="159"/>
      <c r="EB859" s="159"/>
      <c r="EC859" s="159"/>
      <c r="ED859" s="159"/>
      <c r="EE859" s="159"/>
      <c r="EF859" s="159"/>
      <c r="EG859" s="159"/>
      <c r="EH859" s="159"/>
      <c r="EI859" s="159"/>
      <c r="EJ859" s="159"/>
      <c r="EK859" s="159"/>
      <c r="EL859" s="159"/>
      <c r="EM859" s="159"/>
      <c r="EN859" s="159"/>
      <c r="EO859" s="159"/>
      <c r="EP859" s="159"/>
      <c r="EQ859" s="159"/>
      <c r="ER859" s="159"/>
      <c r="ES859" s="159"/>
      <c r="ET859" s="159"/>
      <c r="EU859" s="159"/>
      <c r="EV859" s="159"/>
      <c r="EW859" s="159"/>
      <c r="EX859" s="159"/>
      <c r="EY859" s="159"/>
      <c r="EZ859" s="159"/>
      <c r="FA859" s="159"/>
      <c r="FB859" s="159"/>
      <c r="FC859" s="159"/>
      <c r="FD859" s="159"/>
      <c r="FE859" s="159"/>
      <c r="FF859" s="159"/>
      <c r="FG859" s="159"/>
      <c r="FH859" s="159"/>
      <c r="FI859" s="159"/>
      <c r="FJ859" s="159"/>
      <c r="FK859" s="159"/>
      <c r="FL859" s="159"/>
      <c r="FM859" s="159"/>
      <c r="FN859" s="159"/>
      <c r="FO859" s="159"/>
      <c r="FP859" s="159"/>
      <c r="FQ859" s="159"/>
      <c r="FR859" s="159"/>
      <c r="FS859" s="159"/>
      <c r="FT859" s="159"/>
      <c r="FU859" s="159"/>
      <c r="FV859" s="159"/>
      <c r="FW859" s="159"/>
      <c r="FX859" s="159"/>
      <c r="FY859" s="159"/>
      <c r="FZ859" s="159"/>
      <c r="GA859" s="159"/>
      <c r="GB859" s="159"/>
      <c r="GC859" s="159"/>
      <c r="GD859" s="159"/>
      <c r="GE859" s="159"/>
      <c r="GF859" s="159"/>
      <c r="GG859" s="159"/>
      <c r="GH859" s="159"/>
    </row>
    <row r="860" customFormat="false" ht="12.75" hidden="false" customHeight="false" outlineLevel="0" collapsed="false">
      <c r="A860" s="168"/>
      <c r="B860" s="149"/>
      <c r="C860" s="149"/>
      <c r="D860" s="149"/>
      <c r="E860" s="149"/>
      <c r="F860" s="149"/>
      <c r="G860" s="149"/>
      <c r="H860" s="148"/>
      <c r="I860" s="170"/>
      <c r="R860" s="148"/>
      <c r="S860" s="158"/>
      <c r="T860" s="159"/>
      <c r="U860" s="159"/>
      <c r="V860" s="159"/>
      <c r="W860" s="159"/>
      <c r="X860" s="159"/>
      <c r="Y860" s="159"/>
      <c r="Z860" s="159"/>
      <c r="AA860" s="159"/>
      <c r="AB860" s="159"/>
      <c r="AC860" s="159"/>
      <c r="AD860" s="159"/>
      <c r="AE860" s="159"/>
      <c r="AF860" s="159"/>
      <c r="AG860" s="159"/>
      <c r="AH860" s="159"/>
      <c r="AI860" s="159"/>
      <c r="AJ860" s="159"/>
      <c r="AK860" s="159"/>
      <c r="AL860" s="159"/>
      <c r="AM860" s="159"/>
      <c r="AN860" s="159"/>
      <c r="AO860" s="159"/>
      <c r="AP860" s="159"/>
      <c r="AQ860" s="159"/>
      <c r="AR860" s="159"/>
      <c r="AS860" s="159"/>
      <c r="AT860" s="159"/>
      <c r="AU860" s="159"/>
      <c r="AV860" s="159"/>
      <c r="AW860" s="159"/>
      <c r="AX860" s="159"/>
      <c r="AY860" s="159"/>
      <c r="AZ860" s="159"/>
      <c r="BA860" s="159"/>
      <c r="BB860" s="159"/>
      <c r="BC860" s="159"/>
      <c r="BD860" s="159"/>
      <c r="BE860" s="159"/>
      <c r="BF860" s="159"/>
      <c r="BG860" s="159"/>
      <c r="BH860" s="159"/>
      <c r="BI860" s="159"/>
      <c r="BJ860" s="159"/>
      <c r="BK860" s="159"/>
      <c r="BL860" s="159"/>
      <c r="BM860" s="159"/>
      <c r="BN860" s="159"/>
      <c r="BO860" s="159"/>
      <c r="BP860" s="159"/>
      <c r="BQ860" s="159"/>
      <c r="BR860" s="159"/>
      <c r="BS860" s="159"/>
      <c r="BT860" s="159"/>
      <c r="BU860" s="159"/>
      <c r="BV860" s="159"/>
      <c r="BW860" s="159"/>
      <c r="BX860" s="159"/>
      <c r="BY860" s="159"/>
      <c r="BZ860" s="159"/>
      <c r="CA860" s="159"/>
      <c r="CB860" s="159"/>
      <c r="CC860" s="159"/>
      <c r="CD860" s="159"/>
      <c r="CE860" s="159"/>
      <c r="CF860" s="159"/>
      <c r="CG860" s="159"/>
      <c r="CH860" s="159"/>
      <c r="CI860" s="159"/>
      <c r="CJ860" s="159"/>
      <c r="CK860" s="159"/>
      <c r="CL860" s="159"/>
      <c r="CM860" s="159"/>
      <c r="CN860" s="159"/>
      <c r="CO860" s="159"/>
      <c r="CP860" s="159"/>
      <c r="CQ860" s="159"/>
      <c r="CR860" s="159"/>
      <c r="CS860" s="159"/>
      <c r="CT860" s="159"/>
      <c r="CU860" s="159"/>
      <c r="CV860" s="159"/>
      <c r="CW860" s="159"/>
      <c r="CX860" s="159"/>
      <c r="CY860" s="159"/>
      <c r="CZ860" s="159"/>
      <c r="DA860" s="159"/>
      <c r="DB860" s="159"/>
      <c r="DC860" s="159"/>
      <c r="DD860" s="159"/>
      <c r="DE860" s="159"/>
      <c r="DF860" s="159"/>
      <c r="DG860" s="159"/>
      <c r="DH860" s="159"/>
      <c r="DI860" s="159"/>
      <c r="DJ860" s="159"/>
      <c r="DK860" s="159"/>
      <c r="DL860" s="159"/>
      <c r="DM860" s="159"/>
      <c r="DN860" s="159"/>
      <c r="DO860" s="159"/>
      <c r="DP860" s="159"/>
      <c r="DQ860" s="159"/>
      <c r="DR860" s="159"/>
      <c r="DS860" s="159"/>
      <c r="DT860" s="159"/>
      <c r="DU860" s="159"/>
      <c r="DV860" s="159"/>
      <c r="DW860" s="159"/>
      <c r="DX860" s="159"/>
      <c r="DY860" s="159"/>
      <c r="DZ860" s="159"/>
      <c r="EA860" s="159"/>
      <c r="EB860" s="159"/>
      <c r="EC860" s="159"/>
      <c r="ED860" s="159"/>
      <c r="EE860" s="159"/>
      <c r="EF860" s="159"/>
      <c r="EG860" s="159"/>
      <c r="EH860" s="159"/>
      <c r="EI860" s="159"/>
      <c r="EJ860" s="159"/>
      <c r="EK860" s="159"/>
      <c r="EL860" s="159"/>
      <c r="EM860" s="159"/>
      <c r="EN860" s="159"/>
      <c r="EO860" s="159"/>
      <c r="EP860" s="159"/>
      <c r="EQ860" s="159"/>
      <c r="ER860" s="159"/>
      <c r="ES860" s="159"/>
      <c r="ET860" s="159"/>
      <c r="EU860" s="159"/>
      <c r="EV860" s="159"/>
      <c r="EW860" s="159"/>
      <c r="EX860" s="159"/>
      <c r="EY860" s="159"/>
      <c r="EZ860" s="159"/>
      <c r="FA860" s="159"/>
      <c r="FB860" s="159"/>
      <c r="FC860" s="159"/>
      <c r="FD860" s="159"/>
      <c r="FE860" s="159"/>
      <c r="FF860" s="159"/>
      <c r="FG860" s="159"/>
      <c r="FH860" s="159"/>
      <c r="FI860" s="159"/>
      <c r="FJ860" s="159"/>
      <c r="FK860" s="159"/>
      <c r="FL860" s="159"/>
      <c r="FM860" s="159"/>
      <c r="FN860" s="159"/>
      <c r="FO860" s="159"/>
      <c r="FP860" s="159"/>
      <c r="FQ860" s="159"/>
      <c r="FR860" s="159"/>
      <c r="FS860" s="159"/>
      <c r="FT860" s="159"/>
      <c r="FU860" s="159"/>
      <c r="FV860" s="159"/>
      <c r="FW860" s="159"/>
      <c r="FX860" s="159"/>
      <c r="FY860" s="159"/>
      <c r="FZ860" s="159"/>
      <c r="GA860" s="159"/>
      <c r="GB860" s="159"/>
      <c r="GC860" s="159"/>
      <c r="GD860" s="159"/>
      <c r="GE860" s="159"/>
      <c r="GF860" s="159"/>
      <c r="GG860" s="159"/>
      <c r="GH860" s="159"/>
    </row>
    <row r="861" customFormat="false" ht="12.75" hidden="false" customHeight="false" outlineLevel="0" collapsed="false">
      <c r="A861" s="168"/>
      <c r="B861" s="149"/>
      <c r="C861" s="149"/>
      <c r="D861" s="149"/>
      <c r="E861" s="149"/>
      <c r="F861" s="149"/>
      <c r="G861" s="149"/>
      <c r="H861" s="148"/>
      <c r="I861" s="170"/>
      <c r="R861" s="148"/>
      <c r="S861" s="158"/>
      <c r="T861" s="159"/>
      <c r="U861" s="159"/>
      <c r="V861" s="159"/>
      <c r="W861" s="159"/>
      <c r="X861" s="159"/>
      <c r="Y861" s="159"/>
      <c r="Z861" s="159"/>
      <c r="AA861" s="159"/>
      <c r="AB861" s="159"/>
      <c r="AC861" s="159"/>
      <c r="AD861" s="159"/>
      <c r="AE861" s="159"/>
      <c r="AF861" s="159"/>
      <c r="AG861" s="159"/>
      <c r="AH861" s="159"/>
      <c r="AI861" s="159"/>
      <c r="AJ861" s="159"/>
      <c r="AK861" s="159"/>
      <c r="AL861" s="159"/>
      <c r="AM861" s="159"/>
      <c r="AN861" s="159"/>
      <c r="AO861" s="159"/>
      <c r="AP861" s="159"/>
      <c r="AQ861" s="159"/>
      <c r="AR861" s="159"/>
      <c r="AS861" s="159"/>
      <c r="AT861" s="159"/>
      <c r="AU861" s="159"/>
      <c r="AV861" s="159"/>
      <c r="AW861" s="159"/>
      <c r="AX861" s="159"/>
      <c r="AY861" s="159"/>
      <c r="AZ861" s="159"/>
      <c r="BA861" s="159"/>
      <c r="BB861" s="159"/>
      <c r="BC861" s="159"/>
      <c r="BD861" s="159"/>
      <c r="BE861" s="159"/>
      <c r="BF861" s="159"/>
      <c r="BG861" s="159"/>
      <c r="BH861" s="159"/>
      <c r="BI861" s="159"/>
      <c r="BJ861" s="159"/>
      <c r="BK861" s="159"/>
      <c r="BL861" s="159"/>
      <c r="BM861" s="159"/>
      <c r="BN861" s="159"/>
      <c r="BO861" s="159"/>
      <c r="BP861" s="159"/>
      <c r="BQ861" s="159"/>
      <c r="BR861" s="159"/>
      <c r="BS861" s="159"/>
      <c r="BT861" s="159"/>
      <c r="BU861" s="159"/>
      <c r="BV861" s="159"/>
      <c r="BW861" s="159"/>
      <c r="BX861" s="159"/>
      <c r="BY861" s="159"/>
      <c r="BZ861" s="159"/>
      <c r="CA861" s="159"/>
      <c r="CB861" s="159"/>
      <c r="CC861" s="159"/>
      <c r="CD861" s="159"/>
      <c r="CE861" s="159"/>
      <c r="CF861" s="159"/>
      <c r="CG861" s="159"/>
      <c r="CH861" s="159"/>
      <c r="CI861" s="159"/>
      <c r="CJ861" s="159"/>
      <c r="CK861" s="159"/>
      <c r="CL861" s="159"/>
      <c r="CM861" s="159"/>
      <c r="CN861" s="159"/>
      <c r="CO861" s="159"/>
      <c r="CP861" s="159"/>
      <c r="CQ861" s="159"/>
      <c r="CR861" s="159"/>
      <c r="CS861" s="159"/>
      <c r="CT861" s="159"/>
      <c r="CU861" s="159"/>
      <c r="CV861" s="159"/>
      <c r="CW861" s="159"/>
      <c r="CX861" s="159"/>
      <c r="CY861" s="159"/>
      <c r="CZ861" s="159"/>
      <c r="DA861" s="159"/>
      <c r="DB861" s="159"/>
      <c r="DC861" s="159"/>
      <c r="DD861" s="159"/>
      <c r="DE861" s="159"/>
      <c r="DF861" s="159"/>
      <c r="DG861" s="159"/>
      <c r="DH861" s="159"/>
      <c r="DI861" s="159"/>
      <c r="DJ861" s="159"/>
      <c r="DK861" s="159"/>
      <c r="DL861" s="159"/>
      <c r="DM861" s="159"/>
      <c r="DN861" s="159"/>
      <c r="DO861" s="159"/>
      <c r="DP861" s="159"/>
      <c r="DQ861" s="159"/>
      <c r="DR861" s="159"/>
      <c r="DS861" s="159"/>
      <c r="DT861" s="159"/>
      <c r="DU861" s="159"/>
      <c r="DV861" s="159"/>
      <c r="DW861" s="159"/>
      <c r="DX861" s="159"/>
      <c r="DY861" s="159"/>
      <c r="DZ861" s="159"/>
      <c r="EA861" s="159"/>
      <c r="EB861" s="159"/>
      <c r="EC861" s="159"/>
      <c r="ED861" s="159"/>
      <c r="EE861" s="159"/>
      <c r="EF861" s="159"/>
      <c r="EG861" s="159"/>
      <c r="EH861" s="159"/>
      <c r="EI861" s="159"/>
      <c r="EJ861" s="159"/>
      <c r="EK861" s="159"/>
      <c r="EL861" s="159"/>
      <c r="EM861" s="159"/>
      <c r="EN861" s="159"/>
      <c r="EO861" s="159"/>
      <c r="EP861" s="159"/>
      <c r="EQ861" s="159"/>
      <c r="ER861" s="159"/>
      <c r="ES861" s="159"/>
      <c r="ET861" s="159"/>
      <c r="EU861" s="159"/>
      <c r="EV861" s="159"/>
      <c r="EW861" s="159"/>
      <c r="EX861" s="159"/>
      <c r="EY861" s="159"/>
      <c r="EZ861" s="159"/>
      <c r="FA861" s="159"/>
      <c r="FB861" s="159"/>
      <c r="FC861" s="159"/>
      <c r="FD861" s="159"/>
      <c r="FE861" s="159"/>
      <c r="FF861" s="159"/>
      <c r="FG861" s="159"/>
      <c r="FH861" s="159"/>
      <c r="FI861" s="159"/>
      <c r="FJ861" s="159"/>
      <c r="FK861" s="159"/>
      <c r="FL861" s="159"/>
      <c r="FM861" s="159"/>
      <c r="FN861" s="159"/>
      <c r="FO861" s="159"/>
      <c r="FP861" s="159"/>
      <c r="FQ861" s="159"/>
      <c r="FR861" s="159"/>
      <c r="FS861" s="159"/>
      <c r="FT861" s="159"/>
      <c r="FU861" s="159"/>
      <c r="FV861" s="159"/>
      <c r="FW861" s="159"/>
      <c r="FX861" s="159"/>
      <c r="FY861" s="159"/>
      <c r="FZ861" s="159"/>
      <c r="GA861" s="159"/>
      <c r="GB861" s="159"/>
      <c r="GC861" s="159"/>
      <c r="GD861" s="159"/>
      <c r="GE861" s="159"/>
      <c r="GF861" s="159"/>
      <c r="GG861" s="159"/>
      <c r="GH861" s="159"/>
    </row>
    <row r="862" customFormat="false" ht="12.75" hidden="false" customHeight="false" outlineLevel="0" collapsed="false">
      <c r="A862" s="168"/>
      <c r="B862" s="149"/>
      <c r="C862" s="149"/>
      <c r="D862" s="149"/>
      <c r="E862" s="149"/>
      <c r="F862" s="149"/>
      <c r="G862" s="149"/>
      <c r="H862" s="148"/>
      <c r="I862" s="170"/>
      <c r="R862" s="148"/>
      <c r="S862" s="158"/>
      <c r="T862" s="159"/>
      <c r="U862" s="159"/>
      <c r="V862" s="159"/>
      <c r="W862" s="159"/>
      <c r="X862" s="159"/>
      <c r="Y862" s="159"/>
      <c r="Z862" s="159"/>
      <c r="AA862" s="159"/>
      <c r="AB862" s="159"/>
      <c r="AC862" s="159"/>
      <c r="AD862" s="159"/>
      <c r="AE862" s="159"/>
      <c r="AF862" s="159"/>
      <c r="AG862" s="159"/>
      <c r="AH862" s="159"/>
      <c r="AI862" s="159"/>
      <c r="AJ862" s="159"/>
      <c r="AK862" s="159"/>
      <c r="AL862" s="159"/>
      <c r="AM862" s="159"/>
      <c r="AN862" s="159"/>
      <c r="AO862" s="159"/>
      <c r="AP862" s="159"/>
      <c r="AQ862" s="159"/>
      <c r="AR862" s="159"/>
      <c r="AS862" s="159"/>
      <c r="AT862" s="159"/>
      <c r="AU862" s="159"/>
      <c r="AV862" s="159"/>
      <c r="AW862" s="159"/>
      <c r="AX862" s="159"/>
      <c r="AY862" s="159"/>
      <c r="AZ862" s="159"/>
      <c r="BA862" s="159"/>
      <c r="BB862" s="159"/>
      <c r="BC862" s="159"/>
      <c r="BD862" s="159"/>
      <c r="BE862" s="159"/>
      <c r="BF862" s="159"/>
      <c r="BG862" s="159"/>
      <c r="BH862" s="159"/>
      <c r="BI862" s="159"/>
      <c r="BJ862" s="159"/>
      <c r="BK862" s="159"/>
      <c r="BL862" s="159"/>
      <c r="BM862" s="159"/>
      <c r="BN862" s="159"/>
      <c r="BO862" s="159"/>
      <c r="BP862" s="159"/>
      <c r="BQ862" s="159"/>
      <c r="BR862" s="159"/>
      <c r="BS862" s="159"/>
      <c r="BT862" s="159"/>
      <c r="BU862" s="159"/>
      <c r="BV862" s="159"/>
      <c r="BW862" s="159"/>
      <c r="BX862" s="159"/>
      <c r="BY862" s="159"/>
      <c r="BZ862" s="159"/>
      <c r="CA862" s="159"/>
      <c r="CB862" s="159"/>
      <c r="CC862" s="159"/>
      <c r="CD862" s="159"/>
      <c r="CE862" s="159"/>
      <c r="CF862" s="159"/>
      <c r="CG862" s="159"/>
      <c r="CH862" s="159"/>
      <c r="CI862" s="159"/>
      <c r="CJ862" s="159"/>
      <c r="CK862" s="159"/>
      <c r="CL862" s="159"/>
      <c r="CM862" s="159"/>
      <c r="CN862" s="159"/>
      <c r="CO862" s="159"/>
      <c r="CP862" s="159"/>
      <c r="CQ862" s="159"/>
      <c r="CR862" s="159"/>
      <c r="CS862" s="159"/>
      <c r="CT862" s="159"/>
      <c r="CU862" s="159"/>
      <c r="CV862" s="159"/>
      <c r="CW862" s="159"/>
      <c r="CX862" s="159"/>
      <c r="CY862" s="159"/>
      <c r="CZ862" s="159"/>
      <c r="DA862" s="159"/>
      <c r="DB862" s="159"/>
      <c r="DC862" s="159"/>
      <c r="DD862" s="159"/>
      <c r="DE862" s="159"/>
      <c r="DF862" s="159"/>
      <c r="DG862" s="159"/>
      <c r="DH862" s="159"/>
      <c r="DI862" s="159"/>
      <c r="DJ862" s="159"/>
      <c r="DK862" s="159"/>
      <c r="DL862" s="159"/>
      <c r="DM862" s="159"/>
      <c r="DN862" s="159"/>
      <c r="DO862" s="159"/>
      <c r="DP862" s="159"/>
      <c r="DQ862" s="159"/>
      <c r="DR862" s="159"/>
      <c r="DS862" s="159"/>
      <c r="DT862" s="159"/>
      <c r="DU862" s="159"/>
      <c r="DV862" s="159"/>
      <c r="DW862" s="159"/>
      <c r="DX862" s="159"/>
      <c r="DY862" s="159"/>
      <c r="DZ862" s="159"/>
      <c r="EA862" s="159"/>
      <c r="EB862" s="159"/>
      <c r="EC862" s="159"/>
      <c r="ED862" s="159"/>
      <c r="EE862" s="159"/>
      <c r="EF862" s="159"/>
      <c r="EG862" s="159"/>
      <c r="EH862" s="159"/>
      <c r="EI862" s="159"/>
      <c r="EJ862" s="159"/>
      <c r="EK862" s="159"/>
      <c r="EL862" s="159"/>
      <c r="EM862" s="159"/>
      <c r="EN862" s="159"/>
      <c r="EO862" s="159"/>
      <c r="EP862" s="159"/>
      <c r="EQ862" s="159"/>
      <c r="ER862" s="159"/>
      <c r="ES862" s="159"/>
      <c r="ET862" s="159"/>
      <c r="EU862" s="159"/>
      <c r="EV862" s="159"/>
      <c r="EW862" s="159"/>
      <c r="EX862" s="159"/>
      <c r="EY862" s="159"/>
      <c r="EZ862" s="159"/>
      <c r="FA862" s="159"/>
      <c r="FB862" s="159"/>
      <c r="FC862" s="159"/>
      <c r="FD862" s="159"/>
      <c r="FE862" s="159"/>
      <c r="FF862" s="159"/>
      <c r="FG862" s="159"/>
      <c r="FH862" s="159"/>
      <c r="FI862" s="159"/>
      <c r="FJ862" s="159"/>
      <c r="FK862" s="159"/>
      <c r="FL862" s="159"/>
      <c r="FM862" s="159"/>
      <c r="FN862" s="159"/>
      <c r="FO862" s="159"/>
      <c r="FP862" s="159"/>
      <c r="FQ862" s="159"/>
      <c r="FR862" s="159"/>
      <c r="FS862" s="159"/>
      <c r="FT862" s="159"/>
      <c r="FU862" s="159"/>
      <c r="FV862" s="159"/>
      <c r="FW862" s="159"/>
      <c r="FX862" s="159"/>
      <c r="FY862" s="159"/>
      <c r="FZ862" s="159"/>
      <c r="GA862" s="159"/>
      <c r="GB862" s="159"/>
      <c r="GC862" s="159"/>
      <c r="GD862" s="159"/>
      <c r="GE862" s="159"/>
      <c r="GF862" s="159"/>
      <c r="GG862" s="159"/>
      <c r="GH862" s="159"/>
    </row>
    <row r="863" customFormat="false" ht="12.75" hidden="false" customHeight="false" outlineLevel="0" collapsed="false">
      <c r="A863" s="168"/>
      <c r="B863" s="149"/>
      <c r="C863" s="149"/>
      <c r="D863" s="149"/>
      <c r="E863" s="149"/>
      <c r="F863" s="149"/>
      <c r="G863" s="149"/>
      <c r="H863" s="148"/>
      <c r="I863" s="170"/>
      <c r="R863" s="148"/>
      <c r="S863" s="158"/>
      <c r="T863" s="159"/>
      <c r="U863" s="159"/>
      <c r="V863" s="159"/>
      <c r="W863" s="159"/>
      <c r="X863" s="159"/>
      <c r="Y863" s="159"/>
      <c r="Z863" s="159"/>
      <c r="AA863" s="159"/>
      <c r="AB863" s="159"/>
      <c r="AC863" s="159"/>
      <c r="AD863" s="159"/>
      <c r="AE863" s="159"/>
      <c r="AF863" s="159"/>
      <c r="AG863" s="159"/>
      <c r="AH863" s="159"/>
      <c r="AI863" s="159"/>
      <c r="AJ863" s="159"/>
      <c r="AK863" s="159"/>
      <c r="AL863" s="159"/>
      <c r="AM863" s="159"/>
      <c r="AN863" s="159"/>
      <c r="AO863" s="159"/>
      <c r="AP863" s="159"/>
      <c r="AQ863" s="159"/>
      <c r="AR863" s="159"/>
      <c r="AS863" s="159"/>
      <c r="AT863" s="159"/>
      <c r="AU863" s="159"/>
      <c r="AV863" s="159"/>
      <c r="AW863" s="159"/>
      <c r="AX863" s="159"/>
      <c r="AY863" s="159"/>
      <c r="AZ863" s="159"/>
      <c r="BA863" s="159"/>
      <c r="BB863" s="159"/>
      <c r="BC863" s="159"/>
      <c r="BD863" s="159"/>
      <c r="BE863" s="159"/>
      <c r="BF863" s="159"/>
      <c r="BG863" s="159"/>
      <c r="BH863" s="159"/>
      <c r="BI863" s="159"/>
      <c r="BJ863" s="159"/>
      <c r="BK863" s="159"/>
      <c r="BL863" s="159"/>
      <c r="BM863" s="159"/>
      <c r="BN863" s="159"/>
      <c r="BO863" s="159"/>
      <c r="BP863" s="159"/>
      <c r="BQ863" s="159"/>
      <c r="BR863" s="159"/>
      <c r="BS863" s="159"/>
      <c r="BT863" s="159"/>
      <c r="BU863" s="159"/>
      <c r="BV863" s="159"/>
      <c r="BW863" s="159"/>
      <c r="BX863" s="159"/>
      <c r="BY863" s="159"/>
      <c r="BZ863" s="159"/>
      <c r="CA863" s="159"/>
      <c r="CB863" s="159"/>
      <c r="CC863" s="159"/>
      <c r="CD863" s="159"/>
      <c r="CE863" s="159"/>
      <c r="CF863" s="159"/>
      <c r="CG863" s="159"/>
      <c r="CH863" s="159"/>
      <c r="CI863" s="159"/>
      <c r="CJ863" s="159"/>
      <c r="CK863" s="159"/>
      <c r="CL863" s="159"/>
      <c r="CM863" s="159"/>
      <c r="CN863" s="159"/>
      <c r="CO863" s="159"/>
      <c r="CP863" s="159"/>
      <c r="CQ863" s="159"/>
      <c r="CR863" s="159"/>
      <c r="CS863" s="159"/>
      <c r="CT863" s="159"/>
      <c r="CU863" s="159"/>
      <c r="CV863" s="159"/>
      <c r="CW863" s="159"/>
      <c r="CX863" s="159"/>
      <c r="CY863" s="159"/>
      <c r="CZ863" s="159"/>
      <c r="DA863" s="159"/>
      <c r="DB863" s="159"/>
      <c r="DC863" s="159"/>
      <c r="DD863" s="159"/>
      <c r="DE863" s="159"/>
      <c r="DF863" s="159"/>
      <c r="DG863" s="159"/>
      <c r="DH863" s="159"/>
      <c r="DI863" s="159"/>
      <c r="DJ863" s="159"/>
      <c r="DK863" s="159"/>
      <c r="DL863" s="159"/>
      <c r="DM863" s="159"/>
      <c r="DN863" s="159"/>
      <c r="DO863" s="159"/>
      <c r="DP863" s="159"/>
      <c r="DQ863" s="159"/>
      <c r="DR863" s="159"/>
      <c r="DS863" s="159"/>
      <c r="DT863" s="159"/>
      <c r="DU863" s="159"/>
      <c r="DV863" s="159"/>
      <c r="DW863" s="159"/>
      <c r="DX863" s="159"/>
      <c r="DY863" s="159"/>
      <c r="DZ863" s="159"/>
      <c r="EA863" s="159"/>
      <c r="EB863" s="159"/>
      <c r="EC863" s="159"/>
      <c r="ED863" s="159"/>
      <c r="EE863" s="159"/>
      <c r="EF863" s="159"/>
      <c r="EG863" s="159"/>
      <c r="EH863" s="159"/>
      <c r="EI863" s="159"/>
      <c r="EJ863" s="159"/>
      <c r="EK863" s="159"/>
      <c r="EL863" s="159"/>
      <c r="EM863" s="159"/>
      <c r="EN863" s="159"/>
      <c r="EO863" s="159"/>
      <c r="EP863" s="159"/>
      <c r="EQ863" s="159"/>
      <c r="ER863" s="159"/>
      <c r="ES863" s="159"/>
      <c r="ET863" s="159"/>
      <c r="EU863" s="159"/>
      <c r="EV863" s="159"/>
      <c r="EW863" s="159"/>
      <c r="EX863" s="159"/>
      <c r="EY863" s="159"/>
      <c r="EZ863" s="159"/>
      <c r="FA863" s="159"/>
      <c r="FB863" s="159"/>
      <c r="FC863" s="159"/>
      <c r="FD863" s="159"/>
      <c r="FE863" s="159"/>
      <c r="FF863" s="159"/>
      <c r="FG863" s="159"/>
      <c r="FH863" s="159"/>
      <c r="FI863" s="159"/>
      <c r="FJ863" s="159"/>
      <c r="FK863" s="159"/>
      <c r="FL863" s="159"/>
      <c r="FM863" s="159"/>
      <c r="FN863" s="159"/>
      <c r="FO863" s="159"/>
      <c r="FP863" s="159"/>
      <c r="FQ863" s="159"/>
      <c r="FR863" s="159"/>
      <c r="FS863" s="159"/>
      <c r="FT863" s="159"/>
      <c r="FU863" s="159"/>
      <c r="FV863" s="159"/>
      <c r="FW863" s="159"/>
      <c r="FX863" s="159"/>
      <c r="FY863" s="159"/>
      <c r="FZ863" s="159"/>
      <c r="GA863" s="159"/>
      <c r="GB863" s="159"/>
      <c r="GC863" s="159"/>
      <c r="GD863" s="159"/>
      <c r="GE863" s="159"/>
      <c r="GF863" s="159"/>
      <c r="GG863" s="159"/>
      <c r="GH863" s="159"/>
    </row>
    <row r="864" customFormat="false" ht="12.75" hidden="false" customHeight="false" outlineLevel="0" collapsed="false">
      <c r="A864" s="168"/>
      <c r="B864" s="149"/>
      <c r="C864" s="149"/>
      <c r="D864" s="149"/>
      <c r="E864" s="149"/>
      <c r="F864" s="149"/>
      <c r="G864" s="149"/>
      <c r="H864" s="148"/>
      <c r="I864" s="170"/>
      <c r="R864" s="148"/>
      <c r="S864" s="158"/>
      <c r="T864" s="159"/>
      <c r="U864" s="159"/>
      <c r="V864" s="159"/>
      <c r="W864" s="159"/>
      <c r="X864" s="159"/>
      <c r="Y864" s="159"/>
      <c r="Z864" s="159"/>
      <c r="AA864" s="159"/>
      <c r="AB864" s="159"/>
      <c r="AC864" s="159"/>
      <c r="AD864" s="159"/>
      <c r="AE864" s="159"/>
      <c r="AF864" s="159"/>
      <c r="AG864" s="159"/>
      <c r="AH864" s="159"/>
      <c r="AI864" s="159"/>
      <c r="AJ864" s="159"/>
      <c r="AK864" s="159"/>
      <c r="AL864" s="159"/>
      <c r="AM864" s="159"/>
      <c r="AN864" s="159"/>
      <c r="AO864" s="159"/>
      <c r="AP864" s="159"/>
      <c r="AQ864" s="159"/>
      <c r="AR864" s="159"/>
      <c r="AS864" s="159"/>
      <c r="AT864" s="159"/>
      <c r="AU864" s="159"/>
      <c r="AV864" s="159"/>
      <c r="AW864" s="159"/>
      <c r="AX864" s="159"/>
      <c r="AY864" s="159"/>
      <c r="AZ864" s="159"/>
      <c r="BA864" s="159"/>
      <c r="BB864" s="159"/>
      <c r="BC864" s="159"/>
      <c r="BD864" s="159"/>
      <c r="BE864" s="159"/>
      <c r="BF864" s="159"/>
      <c r="BG864" s="159"/>
      <c r="BH864" s="159"/>
      <c r="BI864" s="159"/>
      <c r="BJ864" s="159"/>
      <c r="BK864" s="159"/>
      <c r="BL864" s="159"/>
      <c r="BM864" s="159"/>
      <c r="BN864" s="159"/>
      <c r="BO864" s="159"/>
      <c r="BP864" s="159"/>
      <c r="BQ864" s="159"/>
      <c r="BR864" s="159"/>
      <c r="BS864" s="159"/>
      <c r="BT864" s="159"/>
      <c r="BU864" s="159"/>
      <c r="BV864" s="159"/>
      <c r="BW864" s="159"/>
      <c r="BX864" s="159"/>
      <c r="BY864" s="159"/>
      <c r="BZ864" s="159"/>
      <c r="CA864" s="159"/>
      <c r="CB864" s="159"/>
      <c r="CC864" s="159"/>
      <c r="CD864" s="159"/>
      <c r="CE864" s="159"/>
      <c r="CF864" s="159"/>
      <c r="CG864" s="159"/>
      <c r="CH864" s="159"/>
      <c r="CI864" s="159"/>
      <c r="CJ864" s="159"/>
      <c r="CK864" s="159"/>
      <c r="CL864" s="159"/>
      <c r="CM864" s="159"/>
      <c r="CN864" s="159"/>
      <c r="CO864" s="159"/>
      <c r="CP864" s="159"/>
      <c r="CQ864" s="159"/>
      <c r="CR864" s="159"/>
      <c r="CS864" s="159"/>
      <c r="CT864" s="159"/>
      <c r="CU864" s="159"/>
      <c r="CV864" s="159"/>
      <c r="CW864" s="159"/>
      <c r="CX864" s="159"/>
      <c r="CY864" s="159"/>
      <c r="CZ864" s="159"/>
      <c r="DA864" s="159"/>
      <c r="DB864" s="159"/>
      <c r="DC864" s="159"/>
      <c r="DD864" s="159"/>
      <c r="DE864" s="159"/>
      <c r="DF864" s="159"/>
      <c r="DG864" s="159"/>
      <c r="DH864" s="159"/>
      <c r="DI864" s="159"/>
      <c r="DJ864" s="159"/>
      <c r="DK864" s="159"/>
      <c r="DL864" s="159"/>
      <c r="DM864" s="159"/>
      <c r="DN864" s="159"/>
      <c r="DO864" s="159"/>
      <c r="DP864" s="159"/>
      <c r="DQ864" s="159"/>
      <c r="DR864" s="159"/>
      <c r="DS864" s="159"/>
      <c r="DT864" s="159"/>
      <c r="DU864" s="159"/>
      <c r="DV864" s="159"/>
      <c r="DW864" s="159"/>
      <c r="DX864" s="159"/>
      <c r="DY864" s="159"/>
      <c r="DZ864" s="159"/>
      <c r="EA864" s="159"/>
      <c r="EB864" s="159"/>
      <c r="EC864" s="159"/>
      <c r="ED864" s="159"/>
      <c r="EE864" s="159"/>
      <c r="EF864" s="159"/>
      <c r="EG864" s="159"/>
      <c r="EH864" s="159"/>
      <c r="EI864" s="159"/>
      <c r="EJ864" s="159"/>
      <c r="EK864" s="159"/>
      <c r="EL864" s="159"/>
      <c r="EM864" s="159"/>
      <c r="EN864" s="159"/>
      <c r="EO864" s="159"/>
      <c r="EP864" s="159"/>
      <c r="EQ864" s="159"/>
      <c r="ER864" s="159"/>
      <c r="ES864" s="159"/>
      <c r="ET864" s="159"/>
      <c r="EU864" s="159"/>
      <c r="EV864" s="159"/>
      <c r="EW864" s="159"/>
      <c r="EX864" s="159"/>
      <c r="EY864" s="159"/>
      <c r="EZ864" s="159"/>
      <c r="FA864" s="159"/>
      <c r="FB864" s="159"/>
      <c r="FC864" s="159"/>
      <c r="FD864" s="159"/>
      <c r="FE864" s="159"/>
      <c r="FF864" s="159"/>
      <c r="FG864" s="159"/>
      <c r="FH864" s="159"/>
      <c r="FI864" s="159"/>
      <c r="FJ864" s="159"/>
      <c r="FK864" s="159"/>
      <c r="FL864" s="159"/>
      <c r="FM864" s="159"/>
      <c r="FN864" s="159"/>
      <c r="FO864" s="159"/>
      <c r="FP864" s="159"/>
      <c r="FQ864" s="159"/>
      <c r="FR864" s="159"/>
      <c r="FS864" s="159"/>
      <c r="FT864" s="159"/>
      <c r="FU864" s="159"/>
      <c r="FV864" s="159"/>
      <c r="FW864" s="159"/>
      <c r="FX864" s="159"/>
      <c r="FY864" s="159"/>
      <c r="FZ864" s="159"/>
      <c r="GA864" s="159"/>
      <c r="GB864" s="159"/>
      <c r="GC864" s="159"/>
      <c r="GD864" s="159"/>
      <c r="GE864" s="159"/>
      <c r="GF864" s="159"/>
      <c r="GG864" s="159"/>
      <c r="GH864" s="159"/>
    </row>
    <row r="865" customFormat="false" ht="12.75" hidden="false" customHeight="false" outlineLevel="0" collapsed="false">
      <c r="A865" s="168"/>
      <c r="B865" s="149"/>
      <c r="C865" s="149"/>
      <c r="D865" s="149"/>
      <c r="E865" s="149"/>
      <c r="F865" s="149"/>
      <c r="G865" s="149"/>
      <c r="H865" s="148"/>
      <c r="I865" s="170"/>
      <c r="R865" s="148"/>
      <c r="S865" s="158"/>
      <c r="T865" s="159"/>
      <c r="U865" s="159"/>
      <c r="V865" s="159"/>
      <c r="W865" s="159"/>
      <c r="X865" s="159"/>
      <c r="Y865" s="159"/>
      <c r="Z865" s="159"/>
      <c r="AA865" s="159"/>
      <c r="AB865" s="159"/>
      <c r="AC865" s="159"/>
      <c r="AD865" s="159"/>
      <c r="AE865" s="159"/>
      <c r="AF865" s="159"/>
      <c r="AG865" s="159"/>
      <c r="AH865" s="159"/>
      <c r="AI865" s="159"/>
      <c r="AJ865" s="159"/>
      <c r="AK865" s="159"/>
      <c r="AL865" s="159"/>
      <c r="AM865" s="159"/>
      <c r="AN865" s="159"/>
      <c r="AO865" s="159"/>
      <c r="AP865" s="159"/>
      <c r="AQ865" s="159"/>
      <c r="AR865" s="159"/>
      <c r="AS865" s="159"/>
      <c r="AT865" s="159"/>
      <c r="AU865" s="159"/>
      <c r="AV865" s="159"/>
      <c r="AW865" s="159"/>
      <c r="AX865" s="159"/>
      <c r="AY865" s="159"/>
      <c r="AZ865" s="159"/>
      <c r="BA865" s="159"/>
      <c r="BB865" s="159"/>
      <c r="BC865" s="159"/>
      <c r="BD865" s="159"/>
      <c r="BE865" s="159"/>
      <c r="BF865" s="159"/>
      <c r="BG865" s="159"/>
      <c r="BH865" s="159"/>
      <c r="BI865" s="159"/>
      <c r="BJ865" s="159"/>
      <c r="BK865" s="159"/>
      <c r="BL865" s="159"/>
      <c r="BM865" s="159"/>
      <c r="BN865" s="159"/>
      <c r="BO865" s="159"/>
      <c r="BP865" s="159"/>
      <c r="BQ865" s="159"/>
      <c r="BR865" s="159"/>
      <c r="BS865" s="159"/>
      <c r="BT865" s="159"/>
      <c r="BU865" s="159"/>
      <c r="BV865" s="159"/>
      <c r="BW865" s="159"/>
      <c r="BX865" s="159"/>
      <c r="BY865" s="159"/>
      <c r="BZ865" s="159"/>
      <c r="CA865" s="159"/>
      <c r="CB865" s="159"/>
      <c r="CC865" s="159"/>
      <c r="CD865" s="159"/>
      <c r="CE865" s="159"/>
      <c r="CF865" s="159"/>
      <c r="CG865" s="159"/>
      <c r="CH865" s="159"/>
      <c r="CI865" s="159"/>
      <c r="CJ865" s="159"/>
      <c r="CK865" s="159"/>
      <c r="CL865" s="159"/>
      <c r="CM865" s="159"/>
      <c r="CN865" s="159"/>
      <c r="CO865" s="159"/>
      <c r="CP865" s="159"/>
      <c r="CQ865" s="159"/>
      <c r="CR865" s="159"/>
      <c r="CS865" s="159"/>
      <c r="CT865" s="159"/>
      <c r="CU865" s="159"/>
      <c r="CV865" s="159"/>
      <c r="CW865" s="159"/>
      <c r="CX865" s="159"/>
      <c r="CY865" s="159"/>
      <c r="CZ865" s="159"/>
      <c r="DA865" s="159"/>
      <c r="DB865" s="159"/>
      <c r="DC865" s="159"/>
      <c r="DD865" s="159"/>
      <c r="DE865" s="159"/>
      <c r="DF865" s="159"/>
      <c r="DG865" s="159"/>
      <c r="DH865" s="159"/>
      <c r="DI865" s="159"/>
      <c r="DJ865" s="159"/>
      <c r="DK865" s="159"/>
      <c r="DL865" s="159"/>
      <c r="DM865" s="159"/>
      <c r="DN865" s="159"/>
      <c r="DO865" s="159"/>
      <c r="DP865" s="159"/>
      <c r="DQ865" s="159"/>
      <c r="DR865" s="159"/>
      <c r="DS865" s="159"/>
      <c r="DT865" s="159"/>
      <c r="DU865" s="159"/>
      <c r="DV865" s="159"/>
      <c r="DW865" s="159"/>
      <c r="DX865" s="159"/>
      <c r="DY865" s="159"/>
      <c r="DZ865" s="159"/>
      <c r="EA865" s="159"/>
      <c r="EB865" s="159"/>
      <c r="EC865" s="159"/>
      <c r="ED865" s="159"/>
      <c r="EE865" s="159"/>
      <c r="EF865" s="159"/>
      <c r="EG865" s="159"/>
      <c r="EH865" s="159"/>
      <c r="EI865" s="159"/>
      <c r="EJ865" s="159"/>
      <c r="EK865" s="159"/>
      <c r="EL865" s="159"/>
      <c r="EM865" s="159"/>
      <c r="EN865" s="159"/>
      <c r="EO865" s="159"/>
      <c r="EP865" s="159"/>
      <c r="EQ865" s="159"/>
      <c r="ER865" s="159"/>
      <c r="ES865" s="159"/>
      <c r="ET865" s="159"/>
      <c r="EU865" s="159"/>
      <c r="EV865" s="159"/>
      <c r="EW865" s="159"/>
      <c r="EX865" s="159"/>
      <c r="EY865" s="159"/>
      <c r="EZ865" s="159"/>
      <c r="FA865" s="159"/>
      <c r="FB865" s="159"/>
      <c r="FC865" s="159"/>
      <c r="FD865" s="159"/>
      <c r="FE865" s="159"/>
      <c r="FF865" s="159"/>
      <c r="FG865" s="159"/>
      <c r="FH865" s="159"/>
      <c r="FI865" s="159"/>
      <c r="FJ865" s="159"/>
      <c r="FK865" s="159"/>
      <c r="FL865" s="159"/>
      <c r="FM865" s="159"/>
      <c r="FN865" s="159"/>
      <c r="FO865" s="159"/>
      <c r="FP865" s="159"/>
      <c r="FQ865" s="159"/>
      <c r="FR865" s="159"/>
      <c r="FS865" s="159"/>
      <c r="FT865" s="159"/>
      <c r="FU865" s="159"/>
      <c r="FV865" s="159"/>
      <c r="FW865" s="159"/>
      <c r="FX865" s="159"/>
      <c r="FY865" s="159"/>
      <c r="FZ865" s="159"/>
      <c r="GA865" s="159"/>
      <c r="GB865" s="159"/>
      <c r="GC865" s="159"/>
      <c r="GD865" s="159"/>
      <c r="GE865" s="159"/>
      <c r="GF865" s="159"/>
      <c r="GG865" s="159"/>
      <c r="GH865" s="159"/>
    </row>
    <row r="866" customFormat="false" ht="12.75" hidden="false" customHeight="false" outlineLevel="0" collapsed="false">
      <c r="A866" s="168"/>
      <c r="B866" s="149"/>
      <c r="C866" s="149"/>
      <c r="D866" s="149"/>
      <c r="E866" s="149"/>
      <c r="F866" s="149"/>
      <c r="G866" s="149"/>
      <c r="H866" s="148"/>
      <c r="I866" s="170"/>
      <c r="R866" s="148"/>
      <c r="S866" s="158"/>
      <c r="T866" s="159"/>
      <c r="U866" s="159"/>
      <c r="V866" s="159"/>
      <c r="W866" s="159"/>
      <c r="X866" s="159"/>
      <c r="Y866" s="159"/>
      <c r="Z866" s="159"/>
      <c r="AA866" s="159"/>
      <c r="AB866" s="159"/>
      <c r="AC866" s="159"/>
      <c r="AD866" s="159"/>
      <c r="AE866" s="159"/>
      <c r="AF866" s="159"/>
      <c r="AG866" s="159"/>
      <c r="AH866" s="159"/>
      <c r="AI866" s="159"/>
      <c r="AJ866" s="159"/>
      <c r="AK866" s="159"/>
      <c r="AL866" s="159"/>
      <c r="AM866" s="159"/>
      <c r="AN866" s="159"/>
      <c r="AO866" s="159"/>
      <c r="AP866" s="159"/>
      <c r="AQ866" s="159"/>
      <c r="AR866" s="159"/>
      <c r="AS866" s="159"/>
      <c r="AT866" s="159"/>
      <c r="AU866" s="159"/>
      <c r="AV866" s="159"/>
      <c r="AW866" s="159"/>
      <c r="AX866" s="159"/>
      <c r="AY866" s="159"/>
      <c r="AZ866" s="159"/>
      <c r="BA866" s="159"/>
      <c r="BB866" s="159"/>
      <c r="BC866" s="159"/>
      <c r="BD866" s="159"/>
      <c r="BE866" s="159"/>
      <c r="BF866" s="159"/>
      <c r="BG866" s="159"/>
      <c r="BH866" s="159"/>
      <c r="BI866" s="159"/>
      <c r="BJ866" s="159"/>
      <c r="BK866" s="159"/>
      <c r="BL866" s="159"/>
      <c r="BM866" s="159"/>
      <c r="BN866" s="159"/>
      <c r="BO866" s="159"/>
      <c r="BP866" s="159"/>
      <c r="BQ866" s="159"/>
      <c r="BR866" s="159"/>
      <c r="BS866" s="159"/>
      <c r="BT866" s="159"/>
      <c r="BU866" s="159"/>
      <c r="BV866" s="159"/>
      <c r="BW866" s="159"/>
      <c r="BX866" s="159"/>
      <c r="BY866" s="159"/>
      <c r="BZ866" s="159"/>
      <c r="CA866" s="159"/>
      <c r="CB866" s="159"/>
      <c r="CC866" s="159"/>
      <c r="CD866" s="159"/>
      <c r="CE866" s="159"/>
      <c r="CF866" s="159"/>
      <c r="CG866" s="159"/>
      <c r="CH866" s="159"/>
      <c r="CI866" s="159"/>
      <c r="CJ866" s="159"/>
      <c r="CK866" s="159"/>
      <c r="CL866" s="159"/>
      <c r="CM866" s="159"/>
      <c r="CN866" s="159"/>
      <c r="CO866" s="159"/>
      <c r="CP866" s="159"/>
      <c r="CQ866" s="159"/>
      <c r="CR866" s="159"/>
      <c r="CS866" s="159"/>
      <c r="CT866" s="159"/>
      <c r="CU866" s="159"/>
      <c r="CV866" s="159"/>
      <c r="CW866" s="159"/>
      <c r="CX866" s="159"/>
      <c r="CY866" s="159"/>
      <c r="CZ866" s="159"/>
      <c r="DA866" s="159"/>
      <c r="DB866" s="159"/>
      <c r="DC866" s="159"/>
      <c r="DD866" s="159"/>
      <c r="DE866" s="159"/>
      <c r="DF866" s="159"/>
      <c r="DG866" s="159"/>
      <c r="DH866" s="159"/>
      <c r="DI866" s="159"/>
      <c r="DJ866" s="159"/>
      <c r="DK866" s="159"/>
      <c r="DL866" s="159"/>
      <c r="DM866" s="159"/>
      <c r="DN866" s="159"/>
      <c r="DO866" s="159"/>
      <c r="DP866" s="159"/>
      <c r="DQ866" s="159"/>
      <c r="DR866" s="159"/>
      <c r="DS866" s="159"/>
      <c r="DT866" s="159"/>
      <c r="DU866" s="159"/>
      <c r="DV866" s="159"/>
      <c r="DW866" s="159"/>
      <c r="DX866" s="159"/>
      <c r="DY866" s="159"/>
      <c r="DZ866" s="159"/>
      <c r="EA866" s="159"/>
      <c r="EB866" s="159"/>
      <c r="EC866" s="159"/>
      <c r="ED866" s="159"/>
      <c r="EE866" s="159"/>
      <c r="EF866" s="159"/>
      <c r="EG866" s="159"/>
      <c r="EH866" s="159"/>
      <c r="EI866" s="159"/>
      <c r="EJ866" s="159"/>
      <c r="EK866" s="159"/>
      <c r="EL866" s="159"/>
      <c r="EM866" s="159"/>
      <c r="EN866" s="159"/>
      <c r="EO866" s="159"/>
      <c r="EP866" s="159"/>
      <c r="EQ866" s="159"/>
      <c r="ER866" s="159"/>
      <c r="ES866" s="159"/>
      <c r="ET866" s="159"/>
      <c r="EU866" s="159"/>
      <c r="EV866" s="159"/>
      <c r="EW866" s="159"/>
      <c r="EX866" s="159"/>
      <c r="EY866" s="159"/>
      <c r="EZ866" s="159"/>
      <c r="FA866" s="159"/>
      <c r="FB866" s="159"/>
      <c r="FC866" s="159"/>
      <c r="FD866" s="159"/>
      <c r="FE866" s="159"/>
      <c r="FF866" s="159"/>
      <c r="FG866" s="159"/>
      <c r="FH866" s="159"/>
      <c r="FI866" s="159"/>
      <c r="FJ866" s="159"/>
      <c r="FK866" s="159"/>
      <c r="FL866" s="159"/>
      <c r="FM866" s="159"/>
      <c r="FN866" s="159"/>
      <c r="FO866" s="159"/>
      <c r="FP866" s="159"/>
      <c r="FQ866" s="159"/>
      <c r="FR866" s="159"/>
      <c r="FS866" s="159"/>
      <c r="FT866" s="159"/>
      <c r="FU866" s="159"/>
      <c r="FV866" s="159"/>
      <c r="FW866" s="159"/>
      <c r="FX866" s="159"/>
      <c r="FY866" s="159"/>
      <c r="FZ866" s="159"/>
      <c r="GA866" s="159"/>
      <c r="GB866" s="159"/>
      <c r="GC866" s="159"/>
      <c r="GD866" s="159"/>
      <c r="GE866" s="159"/>
      <c r="GF866" s="159"/>
      <c r="GG866" s="159"/>
      <c r="GH866" s="159"/>
    </row>
    <row r="867" customFormat="false" ht="12.75" hidden="false" customHeight="false" outlineLevel="0" collapsed="false">
      <c r="A867" s="168"/>
      <c r="B867" s="149"/>
      <c r="C867" s="149"/>
      <c r="D867" s="149"/>
      <c r="E867" s="149"/>
      <c r="F867" s="149"/>
      <c r="G867" s="149"/>
      <c r="H867" s="148"/>
      <c r="I867" s="170"/>
      <c r="R867" s="148"/>
      <c r="S867" s="158"/>
      <c r="T867" s="159"/>
      <c r="U867" s="159"/>
      <c r="V867" s="159"/>
      <c r="W867" s="159"/>
      <c r="X867" s="159"/>
      <c r="Y867" s="159"/>
      <c r="Z867" s="159"/>
      <c r="AA867" s="159"/>
      <c r="AB867" s="159"/>
      <c r="AC867" s="159"/>
      <c r="AD867" s="159"/>
      <c r="AE867" s="159"/>
      <c r="AF867" s="159"/>
      <c r="AG867" s="159"/>
      <c r="AH867" s="159"/>
      <c r="AI867" s="159"/>
      <c r="AJ867" s="159"/>
      <c r="AK867" s="159"/>
      <c r="AL867" s="159"/>
      <c r="AM867" s="159"/>
      <c r="AN867" s="159"/>
      <c r="AO867" s="159"/>
      <c r="AP867" s="159"/>
      <c r="AQ867" s="159"/>
      <c r="AR867" s="159"/>
      <c r="AS867" s="159"/>
      <c r="AT867" s="159"/>
      <c r="AU867" s="159"/>
      <c r="AV867" s="159"/>
      <c r="AW867" s="159"/>
      <c r="AX867" s="159"/>
      <c r="AY867" s="159"/>
      <c r="AZ867" s="159"/>
      <c r="BA867" s="159"/>
      <c r="BB867" s="159"/>
      <c r="BC867" s="159"/>
      <c r="BD867" s="159"/>
      <c r="BE867" s="159"/>
      <c r="BF867" s="159"/>
      <c r="BG867" s="159"/>
      <c r="BH867" s="159"/>
      <c r="BI867" s="159"/>
      <c r="BJ867" s="159"/>
      <c r="BK867" s="159"/>
      <c r="BL867" s="159"/>
      <c r="BM867" s="159"/>
      <c r="BN867" s="159"/>
      <c r="BO867" s="159"/>
      <c r="BP867" s="159"/>
      <c r="BQ867" s="159"/>
      <c r="BR867" s="159"/>
      <c r="BS867" s="159"/>
      <c r="BT867" s="159"/>
      <c r="BU867" s="159"/>
      <c r="BV867" s="159"/>
      <c r="BW867" s="159"/>
      <c r="BX867" s="159"/>
      <c r="BY867" s="159"/>
      <c r="BZ867" s="159"/>
      <c r="CA867" s="159"/>
      <c r="CB867" s="159"/>
      <c r="CC867" s="159"/>
      <c r="CD867" s="159"/>
      <c r="CE867" s="159"/>
      <c r="CF867" s="159"/>
      <c r="CG867" s="159"/>
      <c r="CH867" s="159"/>
      <c r="CI867" s="159"/>
      <c r="CJ867" s="159"/>
      <c r="CK867" s="159"/>
      <c r="CL867" s="159"/>
      <c r="CM867" s="159"/>
      <c r="CN867" s="159"/>
      <c r="CO867" s="159"/>
      <c r="CP867" s="159"/>
      <c r="CQ867" s="159"/>
      <c r="CR867" s="159"/>
      <c r="CS867" s="159"/>
      <c r="CT867" s="159"/>
      <c r="CU867" s="159"/>
      <c r="CV867" s="159"/>
      <c r="CW867" s="159"/>
      <c r="CX867" s="159"/>
      <c r="CY867" s="159"/>
      <c r="CZ867" s="159"/>
      <c r="DA867" s="159"/>
      <c r="DB867" s="159"/>
      <c r="DC867" s="159"/>
      <c r="DD867" s="159"/>
      <c r="DE867" s="159"/>
      <c r="DF867" s="159"/>
      <c r="DG867" s="159"/>
      <c r="DH867" s="159"/>
      <c r="DI867" s="159"/>
      <c r="DJ867" s="159"/>
      <c r="DK867" s="159"/>
      <c r="DL867" s="159"/>
      <c r="DM867" s="159"/>
      <c r="DN867" s="159"/>
      <c r="DO867" s="159"/>
      <c r="DP867" s="159"/>
      <c r="DQ867" s="159"/>
      <c r="DR867" s="159"/>
      <c r="DS867" s="159"/>
      <c r="DT867" s="159"/>
      <c r="DU867" s="159"/>
      <c r="DV867" s="159"/>
      <c r="DW867" s="159"/>
      <c r="DX867" s="159"/>
      <c r="DY867" s="159"/>
      <c r="DZ867" s="159"/>
      <c r="EA867" s="159"/>
      <c r="EB867" s="159"/>
      <c r="EC867" s="159"/>
      <c r="ED867" s="159"/>
      <c r="EE867" s="159"/>
      <c r="EF867" s="159"/>
      <c r="EG867" s="159"/>
      <c r="EH867" s="159"/>
      <c r="EI867" s="159"/>
      <c r="EJ867" s="159"/>
      <c r="EK867" s="159"/>
      <c r="EL867" s="159"/>
      <c r="EM867" s="159"/>
      <c r="EN867" s="159"/>
      <c r="EO867" s="159"/>
      <c r="EP867" s="159"/>
      <c r="EQ867" s="159"/>
      <c r="ER867" s="159"/>
      <c r="ES867" s="159"/>
      <c r="ET867" s="159"/>
      <c r="EU867" s="159"/>
      <c r="EV867" s="159"/>
      <c r="EW867" s="159"/>
      <c r="EX867" s="159"/>
      <c r="EY867" s="159"/>
      <c r="EZ867" s="159"/>
      <c r="FA867" s="159"/>
      <c r="FB867" s="159"/>
      <c r="FC867" s="159"/>
      <c r="FD867" s="159"/>
      <c r="FE867" s="159"/>
      <c r="FF867" s="159"/>
      <c r="FG867" s="159"/>
      <c r="FH867" s="159"/>
      <c r="FI867" s="159"/>
      <c r="FJ867" s="159"/>
      <c r="FK867" s="159"/>
      <c r="FL867" s="159"/>
      <c r="FM867" s="159"/>
      <c r="FN867" s="159"/>
      <c r="FO867" s="159"/>
      <c r="FP867" s="159"/>
      <c r="FQ867" s="159"/>
      <c r="FR867" s="159"/>
      <c r="FS867" s="159"/>
      <c r="FT867" s="159"/>
      <c r="FU867" s="159"/>
      <c r="FV867" s="159"/>
      <c r="FW867" s="159"/>
      <c r="FX867" s="159"/>
      <c r="FY867" s="159"/>
      <c r="FZ867" s="159"/>
      <c r="GA867" s="159"/>
      <c r="GB867" s="159"/>
      <c r="GC867" s="159"/>
      <c r="GD867" s="159"/>
      <c r="GE867" s="159"/>
      <c r="GF867" s="159"/>
      <c r="GG867" s="159"/>
      <c r="GH867" s="159"/>
    </row>
    <row r="868" customFormat="false" ht="12.75" hidden="false" customHeight="false" outlineLevel="0" collapsed="false">
      <c r="A868" s="168"/>
      <c r="B868" s="149"/>
      <c r="C868" s="149"/>
      <c r="D868" s="149"/>
      <c r="E868" s="149"/>
      <c r="F868" s="149"/>
      <c r="G868" s="149"/>
      <c r="H868" s="148"/>
      <c r="I868" s="170"/>
      <c r="R868" s="148"/>
      <c r="S868" s="158"/>
      <c r="T868" s="159"/>
      <c r="U868" s="159"/>
      <c r="V868" s="159"/>
      <c r="W868" s="159"/>
      <c r="X868" s="159"/>
      <c r="Y868" s="159"/>
      <c r="Z868" s="159"/>
      <c r="AA868" s="159"/>
      <c r="AB868" s="159"/>
      <c r="AC868" s="159"/>
      <c r="AD868" s="159"/>
      <c r="AE868" s="159"/>
      <c r="AF868" s="159"/>
      <c r="AG868" s="159"/>
      <c r="AH868" s="159"/>
      <c r="AI868" s="159"/>
      <c r="AJ868" s="159"/>
      <c r="AK868" s="159"/>
      <c r="AL868" s="159"/>
      <c r="AM868" s="159"/>
      <c r="AN868" s="159"/>
      <c r="AO868" s="159"/>
      <c r="AP868" s="159"/>
      <c r="AQ868" s="159"/>
      <c r="AR868" s="159"/>
      <c r="AS868" s="159"/>
      <c r="AT868" s="159"/>
      <c r="AU868" s="159"/>
      <c r="AV868" s="159"/>
      <c r="AW868" s="159"/>
      <c r="AX868" s="159"/>
      <c r="AY868" s="159"/>
      <c r="AZ868" s="159"/>
      <c r="BA868" s="159"/>
      <c r="BB868" s="159"/>
      <c r="BC868" s="159"/>
      <c r="BD868" s="159"/>
      <c r="BE868" s="159"/>
      <c r="BF868" s="159"/>
      <c r="BG868" s="159"/>
      <c r="BH868" s="159"/>
      <c r="BI868" s="159"/>
      <c r="BJ868" s="159"/>
      <c r="BK868" s="159"/>
      <c r="BL868" s="159"/>
      <c r="BM868" s="159"/>
      <c r="BN868" s="159"/>
      <c r="BO868" s="159"/>
      <c r="BP868" s="159"/>
      <c r="BQ868" s="159"/>
      <c r="BR868" s="159"/>
      <c r="BS868" s="159"/>
      <c r="BT868" s="159"/>
      <c r="BU868" s="159"/>
      <c r="BV868" s="159"/>
      <c r="BW868" s="159"/>
      <c r="BX868" s="159"/>
      <c r="BY868" s="159"/>
      <c r="BZ868" s="159"/>
      <c r="CA868" s="159"/>
      <c r="CB868" s="159"/>
      <c r="CC868" s="159"/>
      <c r="CD868" s="159"/>
      <c r="CE868" s="159"/>
      <c r="CF868" s="159"/>
      <c r="CG868" s="159"/>
      <c r="CH868" s="159"/>
      <c r="CI868" s="159"/>
      <c r="CJ868" s="159"/>
      <c r="CK868" s="159"/>
      <c r="CL868" s="159"/>
      <c r="CM868" s="159"/>
      <c r="CN868" s="159"/>
      <c r="CO868" s="159"/>
      <c r="CP868" s="159"/>
      <c r="CQ868" s="159"/>
      <c r="CR868" s="159"/>
      <c r="CS868" s="159"/>
      <c r="CT868" s="159"/>
      <c r="CU868" s="159"/>
      <c r="CV868" s="159"/>
      <c r="CW868" s="159"/>
      <c r="CX868" s="159"/>
      <c r="CY868" s="159"/>
      <c r="CZ868" s="159"/>
      <c r="DA868" s="159"/>
      <c r="DB868" s="159"/>
      <c r="DC868" s="159"/>
      <c r="DD868" s="159"/>
      <c r="DE868" s="159"/>
      <c r="DF868" s="159"/>
      <c r="DG868" s="159"/>
      <c r="DH868" s="159"/>
      <c r="DI868" s="159"/>
      <c r="DJ868" s="159"/>
      <c r="DK868" s="159"/>
      <c r="DL868" s="159"/>
      <c r="DM868" s="159"/>
      <c r="DN868" s="159"/>
      <c r="DO868" s="159"/>
      <c r="DP868" s="159"/>
      <c r="DQ868" s="159"/>
      <c r="DR868" s="159"/>
      <c r="DS868" s="159"/>
      <c r="DT868" s="159"/>
      <c r="DU868" s="159"/>
      <c r="DV868" s="159"/>
      <c r="DW868" s="159"/>
      <c r="DX868" s="159"/>
      <c r="DY868" s="159"/>
      <c r="DZ868" s="159"/>
      <c r="EA868" s="159"/>
      <c r="EB868" s="159"/>
      <c r="EC868" s="159"/>
      <c r="ED868" s="159"/>
      <c r="EE868" s="159"/>
      <c r="EF868" s="159"/>
      <c r="EG868" s="159"/>
      <c r="EH868" s="159"/>
      <c r="EI868" s="159"/>
      <c r="EJ868" s="159"/>
      <c r="EK868" s="159"/>
      <c r="EL868" s="159"/>
      <c r="EM868" s="159"/>
      <c r="EN868" s="159"/>
      <c r="EO868" s="159"/>
      <c r="EP868" s="159"/>
      <c r="EQ868" s="159"/>
      <c r="ER868" s="159"/>
      <c r="ES868" s="159"/>
      <c r="ET868" s="159"/>
      <c r="EU868" s="159"/>
      <c r="EV868" s="159"/>
      <c r="EW868" s="159"/>
      <c r="EX868" s="159"/>
      <c r="EY868" s="159"/>
      <c r="EZ868" s="159"/>
      <c r="FA868" s="159"/>
      <c r="FB868" s="159"/>
      <c r="FC868" s="159"/>
      <c r="FD868" s="159"/>
      <c r="FE868" s="159"/>
      <c r="FF868" s="159"/>
      <c r="FG868" s="159"/>
      <c r="FH868" s="159"/>
      <c r="FI868" s="159"/>
      <c r="FJ868" s="159"/>
      <c r="FK868" s="159"/>
      <c r="FL868" s="159"/>
      <c r="FM868" s="159"/>
      <c r="FN868" s="159"/>
      <c r="FO868" s="159"/>
      <c r="FP868" s="159"/>
      <c r="FQ868" s="159"/>
      <c r="FR868" s="159"/>
      <c r="FS868" s="159"/>
      <c r="FT868" s="159"/>
      <c r="FU868" s="159"/>
      <c r="FV868" s="159"/>
      <c r="FW868" s="159"/>
      <c r="FX868" s="159"/>
      <c r="FY868" s="159"/>
      <c r="FZ868" s="159"/>
      <c r="GA868" s="159"/>
      <c r="GB868" s="159"/>
      <c r="GC868" s="159"/>
      <c r="GD868" s="159"/>
      <c r="GE868" s="159"/>
      <c r="GF868" s="159"/>
      <c r="GG868" s="159"/>
      <c r="GH868" s="159"/>
    </row>
    <row r="869" customFormat="false" ht="12.75" hidden="false" customHeight="false" outlineLevel="0" collapsed="false">
      <c r="A869" s="168"/>
      <c r="B869" s="149"/>
      <c r="C869" s="149"/>
      <c r="D869" s="149"/>
      <c r="E869" s="149"/>
      <c r="F869" s="149"/>
      <c r="G869" s="149"/>
      <c r="H869" s="148"/>
      <c r="I869" s="170"/>
      <c r="R869" s="148"/>
      <c r="S869" s="158"/>
      <c r="T869" s="159"/>
      <c r="U869" s="159"/>
      <c r="V869" s="159"/>
      <c r="W869" s="159"/>
      <c r="X869" s="159"/>
      <c r="Y869" s="159"/>
      <c r="Z869" s="159"/>
      <c r="AA869" s="159"/>
      <c r="AB869" s="159"/>
      <c r="AC869" s="159"/>
      <c r="AD869" s="159"/>
      <c r="AE869" s="159"/>
      <c r="AF869" s="159"/>
      <c r="AG869" s="159"/>
      <c r="AH869" s="159"/>
      <c r="AI869" s="159"/>
      <c r="AJ869" s="159"/>
      <c r="AK869" s="159"/>
      <c r="AL869" s="159"/>
      <c r="AM869" s="159"/>
      <c r="AN869" s="159"/>
      <c r="AO869" s="159"/>
      <c r="AP869" s="159"/>
      <c r="AQ869" s="159"/>
      <c r="AR869" s="159"/>
      <c r="AS869" s="159"/>
      <c r="AT869" s="159"/>
      <c r="AU869" s="159"/>
      <c r="AV869" s="159"/>
      <c r="AW869" s="159"/>
      <c r="AX869" s="159"/>
      <c r="AY869" s="159"/>
      <c r="AZ869" s="159"/>
      <c r="BA869" s="159"/>
      <c r="BB869" s="159"/>
      <c r="BC869" s="159"/>
      <c r="BD869" s="159"/>
      <c r="BE869" s="159"/>
      <c r="BF869" s="159"/>
      <c r="BG869" s="159"/>
      <c r="BH869" s="159"/>
      <c r="BI869" s="159"/>
      <c r="BJ869" s="159"/>
      <c r="BK869" s="159"/>
      <c r="BL869" s="159"/>
      <c r="BM869" s="159"/>
      <c r="BN869" s="159"/>
      <c r="BO869" s="159"/>
      <c r="BP869" s="159"/>
      <c r="BQ869" s="159"/>
      <c r="BR869" s="159"/>
      <c r="BS869" s="159"/>
      <c r="BT869" s="159"/>
      <c r="BU869" s="159"/>
      <c r="BV869" s="159"/>
      <c r="BW869" s="159"/>
      <c r="BX869" s="159"/>
      <c r="BY869" s="159"/>
      <c r="BZ869" s="159"/>
      <c r="CA869" s="159"/>
      <c r="CB869" s="159"/>
      <c r="CC869" s="159"/>
      <c r="CD869" s="159"/>
      <c r="CE869" s="159"/>
      <c r="CF869" s="159"/>
      <c r="CG869" s="159"/>
      <c r="CH869" s="159"/>
      <c r="CI869" s="159"/>
      <c r="CJ869" s="159"/>
      <c r="CK869" s="159"/>
      <c r="CL869" s="159"/>
      <c r="CM869" s="159"/>
      <c r="CN869" s="159"/>
      <c r="CO869" s="159"/>
      <c r="CP869" s="159"/>
      <c r="CQ869" s="159"/>
      <c r="CR869" s="159"/>
      <c r="CS869" s="159"/>
      <c r="CT869" s="159"/>
      <c r="CU869" s="159"/>
      <c r="CV869" s="159"/>
      <c r="CW869" s="159"/>
      <c r="CX869" s="159"/>
      <c r="CY869" s="159"/>
      <c r="CZ869" s="159"/>
      <c r="DA869" s="159"/>
      <c r="DB869" s="159"/>
      <c r="DC869" s="159"/>
      <c r="DD869" s="159"/>
      <c r="DE869" s="159"/>
      <c r="DF869" s="159"/>
      <c r="DG869" s="159"/>
      <c r="DH869" s="159"/>
      <c r="DI869" s="159"/>
      <c r="DJ869" s="159"/>
      <c r="DK869" s="159"/>
      <c r="DL869" s="159"/>
      <c r="DM869" s="159"/>
      <c r="DN869" s="159"/>
      <c r="DO869" s="159"/>
      <c r="DP869" s="159"/>
      <c r="DQ869" s="159"/>
      <c r="DR869" s="159"/>
      <c r="DS869" s="159"/>
      <c r="DT869" s="159"/>
      <c r="DU869" s="159"/>
      <c r="DV869" s="159"/>
      <c r="DW869" s="159"/>
      <c r="DX869" s="159"/>
      <c r="DY869" s="159"/>
      <c r="DZ869" s="159"/>
      <c r="EA869" s="159"/>
      <c r="EB869" s="159"/>
      <c r="EC869" s="159"/>
      <c r="ED869" s="159"/>
      <c r="EE869" s="159"/>
      <c r="EF869" s="159"/>
      <c r="EG869" s="159"/>
      <c r="EH869" s="159"/>
      <c r="EI869" s="159"/>
      <c r="EJ869" s="159"/>
      <c r="EK869" s="159"/>
      <c r="EL869" s="159"/>
      <c r="EM869" s="159"/>
      <c r="EN869" s="159"/>
      <c r="EO869" s="159"/>
      <c r="EP869" s="159"/>
      <c r="EQ869" s="159"/>
      <c r="ER869" s="159"/>
      <c r="ES869" s="159"/>
      <c r="ET869" s="159"/>
      <c r="EU869" s="159"/>
      <c r="EV869" s="159"/>
      <c r="EW869" s="159"/>
      <c r="EX869" s="159"/>
      <c r="EY869" s="159"/>
      <c r="EZ869" s="159"/>
      <c r="FA869" s="159"/>
      <c r="FB869" s="159"/>
      <c r="FC869" s="159"/>
      <c r="FD869" s="159"/>
      <c r="FE869" s="159"/>
      <c r="FF869" s="159"/>
      <c r="FG869" s="159"/>
      <c r="FH869" s="159"/>
      <c r="FI869" s="159"/>
      <c r="FJ869" s="159"/>
      <c r="FK869" s="159"/>
      <c r="FL869" s="159"/>
      <c r="FM869" s="159"/>
      <c r="FN869" s="159"/>
      <c r="FO869" s="159"/>
      <c r="FP869" s="159"/>
      <c r="FQ869" s="159"/>
      <c r="FR869" s="159"/>
      <c r="FS869" s="159"/>
      <c r="FT869" s="159"/>
      <c r="FU869" s="159"/>
      <c r="FV869" s="159"/>
      <c r="FW869" s="159"/>
      <c r="FX869" s="159"/>
      <c r="FY869" s="159"/>
      <c r="FZ869" s="159"/>
      <c r="GA869" s="159"/>
      <c r="GB869" s="159"/>
      <c r="GC869" s="159"/>
      <c r="GD869" s="159"/>
      <c r="GE869" s="159"/>
      <c r="GF869" s="159"/>
      <c r="GG869" s="159"/>
      <c r="GH869" s="159"/>
    </row>
    <row r="870" customFormat="false" ht="12.75" hidden="false" customHeight="false" outlineLevel="0" collapsed="false">
      <c r="A870" s="168"/>
      <c r="B870" s="149"/>
      <c r="C870" s="149"/>
      <c r="D870" s="149"/>
      <c r="E870" s="149"/>
      <c r="F870" s="149"/>
      <c r="G870" s="149"/>
      <c r="H870" s="148"/>
      <c r="I870" s="170"/>
      <c r="R870" s="148"/>
      <c r="S870" s="158"/>
      <c r="T870" s="159"/>
      <c r="U870" s="159"/>
      <c r="V870" s="159"/>
      <c r="W870" s="159"/>
      <c r="X870" s="159"/>
      <c r="Y870" s="159"/>
      <c r="Z870" s="159"/>
      <c r="AA870" s="159"/>
      <c r="AB870" s="159"/>
      <c r="AC870" s="159"/>
      <c r="AD870" s="159"/>
      <c r="AE870" s="159"/>
      <c r="AF870" s="159"/>
      <c r="AG870" s="159"/>
      <c r="AH870" s="159"/>
      <c r="AI870" s="159"/>
      <c r="AJ870" s="159"/>
      <c r="AK870" s="159"/>
      <c r="AL870" s="159"/>
      <c r="AM870" s="159"/>
      <c r="AN870" s="159"/>
      <c r="AO870" s="159"/>
      <c r="AP870" s="159"/>
      <c r="AQ870" s="159"/>
      <c r="AR870" s="159"/>
      <c r="AS870" s="159"/>
      <c r="AT870" s="159"/>
      <c r="AU870" s="159"/>
      <c r="AV870" s="159"/>
      <c r="AW870" s="159"/>
      <c r="AX870" s="159"/>
      <c r="AY870" s="159"/>
      <c r="AZ870" s="159"/>
      <c r="BA870" s="159"/>
      <c r="BB870" s="159"/>
      <c r="BC870" s="159"/>
      <c r="BD870" s="159"/>
      <c r="BE870" s="159"/>
      <c r="BF870" s="159"/>
      <c r="BG870" s="159"/>
      <c r="BH870" s="159"/>
      <c r="BI870" s="159"/>
      <c r="BJ870" s="159"/>
      <c r="BK870" s="159"/>
      <c r="BL870" s="159"/>
      <c r="BM870" s="159"/>
      <c r="BN870" s="159"/>
      <c r="BO870" s="159"/>
      <c r="BP870" s="159"/>
      <c r="BQ870" s="159"/>
      <c r="BR870" s="159"/>
      <c r="BS870" s="159"/>
      <c r="BT870" s="159"/>
      <c r="BU870" s="159"/>
      <c r="BV870" s="159"/>
      <c r="BW870" s="159"/>
      <c r="BX870" s="159"/>
      <c r="BY870" s="159"/>
      <c r="BZ870" s="159"/>
      <c r="CA870" s="159"/>
      <c r="CB870" s="159"/>
      <c r="CC870" s="159"/>
      <c r="CD870" s="159"/>
      <c r="CE870" s="159"/>
      <c r="CF870" s="159"/>
      <c r="CG870" s="159"/>
      <c r="CH870" s="159"/>
      <c r="CI870" s="159"/>
      <c r="CJ870" s="159"/>
      <c r="CK870" s="159"/>
      <c r="CL870" s="159"/>
      <c r="CM870" s="159"/>
      <c r="CN870" s="159"/>
      <c r="CO870" s="159"/>
      <c r="CP870" s="159"/>
      <c r="CQ870" s="159"/>
      <c r="CR870" s="159"/>
      <c r="CS870" s="159"/>
      <c r="CT870" s="159"/>
      <c r="CU870" s="159"/>
      <c r="CV870" s="159"/>
      <c r="CW870" s="159"/>
      <c r="CX870" s="159"/>
      <c r="CY870" s="159"/>
      <c r="CZ870" s="159"/>
      <c r="DA870" s="159"/>
      <c r="DB870" s="159"/>
      <c r="DC870" s="159"/>
      <c r="DD870" s="159"/>
      <c r="DE870" s="159"/>
      <c r="DF870" s="159"/>
      <c r="DG870" s="159"/>
      <c r="DH870" s="159"/>
      <c r="DI870" s="159"/>
      <c r="DJ870" s="159"/>
      <c r="DK870" s="159"/>
      <c r="DL870" s="159"/>
      <c r="DM870" s="159"/>
      <c r="DN870" s="159"/>
      <c r="DO870" s="159"/>
      <c r="DP870" s="159"/>
      <c r="DQ870" s="159"/>
      <c r="DR870" s="159"/>
      <c r="DS870" s="159"/>
      <c r="DT870" s="159"/>
      <c r="DU870" s="159"/>
      <c r="DV870" s="159"/>
      <c r="DW870" s="159"/>
      <c r="DX870" s="159"/>
      <c r="DY870" s="159"/>
      <c r="DZ870" s="159"/>
      <c r="EA870" s="159"/>
      <c r="EB870" s="159"/>
      <c r="EC870" s="159"/>
      <c r="ED870" s="159"/>
      <c r="EE870" s="159"/>
      <c r="EF870" s="159"/>
      <c r="EG870" s="159"/>
      <c r="EH870" s="159"/>
      <c r="EI870" s="159"/>
      <c r="EJ870" s="159"/>
      <c r="EK870" s="159"/>
      <c r="EL870" s="159"/>
      <c r="EM870" s="159"/>
      <c r="EN870" s="159"/>
      <c r="EO870" s="159"/>
      <c r="EP870" s="159"/>
      <c r="EQ870" s="159"/>
      <c r="ER870" s="159"/>
      <c r="ES870" s="159"/>
      <c r="ET870" s="159"/>
      <c r="EU870" s="159"/>
      <c r="EV870" s="159"/>
      <c r="EW870" s="159"/>
      <c r="EX870" s="159"/>
      <c r="EY870" s="159"/>
      <c r="EZ870" s="159"/>
      <c r="FA870" s="159"/>
      <c r="FB870" s="159"/>
      <c r="FC870" s="159"/>
      <c r="FD870" s="159"/>
      <c r="FE870" s="159"/>
      <c r="FF870" s="159"/>
      <c r="FG870" s="159"/>
      <c r="FH870" s="159"/>
      <c r="FI870" s="159"/>
      <c r="FJ870" s="159"/>
      <c r="FK870" s="159"/>
      <c r="FL870" s="159"/>
      <c r="FM870" s="159"/>
      <c r="FN870" s="159"/>
      <c r="FO870" s="159"/>
      <c r="FP870" s="159"/>
      <c r="FQ870" s="159"/>
      <c r="FR870" s="159"/>
      <c r="FS870" s="159"/>
      <c r="FT870" s="159"/>
      <c r="FU870" s="159"/>
      <c r="FV870" s="159"/>
      <c r="FW870" s="159"/>
      <c r="FX870" s="159"/>
      <c r="FY870" s="159"/>
      <c r="FZ870" s="159"/>
      <c r="GA870" s="159"/>
      <c r="GB870" s="159"/>
      <c r="GC870" s="159"/>
      <c r="GD870" s="159"/>
      <c r="GE870" s="159"/>
      <c r="GF870" s="159"/>
      <c r="GG870" s="159"/>
      <c r="GH870" s="159"/>
    </row>
    <row r="871" customFormat="false" ht="12.75" hidden="false" customHeight="false" outlineLevel="0" collapsed="false">
      <c r="A871" s="168"/>
      <c r="B871" s="149"/>
      <c r="C871" s="149"/>
      <c r="D871" s="149"/>
      <c r="E871" s="149"/>
      <c r="F871" s="149"/>
      <c r="G871" s="149"/>
      <c r="H871" s="148"/>
      <c r="I871" s="170"/>
      <c r="R871" s="148"/>
      <c r="S871" s="158"/>
      <c r="T871" s="159"/>
      <c r="U871" s="159"/>
      <c r="V871" s="159"/>
      <c r="W871" s="159"/>
      <c r="X871" s="159"/>
      <c r="Y871" s="159"/>
      <c r="Z871" s="159"/>
      <c r="AA871" s="159"/>
      <c r="AB871" s="159"/>
      <c r="AC871" s="159"/>
      <c r="AD871" s="159"/>
      <c r="AE871" s="159"/>
      <c r="AF871" s="159"/>
      <c r="AG871" s="159"/>
      <c r="AH871" s="159"/>
      <c r="AI871" s="159"/>
      <c r="AJ871" s="159"/>
      <c r="AK871" s="159"/>
      <c r="AL871" s="159"/>
      <c r="AM871" s="159"/>
      <c r="AN871" s="159"/>
      <c r="AO871" s="159"/>
      <c r="AP871" s="159"/>
      <c r="AQ871" s="159"/>
      <c r="AR871" s="159"/>
      <c r="AS871" s="159"/>
      <c r="AT871" s="159"/>
      <c r="AU871" s="159"/>
      <c r="AV871" s="159"/>
      <c r="AW871" s="159"/>
      <c r="AX871" s="159"/>
      <c r="AY871" s="159"/>
      <c r="AZ871" s="159"/>
      <c r="BA871" s="159"/>
      <c r="BB871" s="159"/>
      <c r="BC871" s="159"/>
      <c r="BD871" s="159"/>
      <c r="BE871" s="159"/>
      <c r="BF871" s="159"/>
      <c r="BG871" s="159"/>
      <c r="BH871" s="159"/>
      <c r="BI871" s="159"/>
      <c r="BJ871" s="159"/>
      <c r="BK871" s="159"/>
      <c r="BL871" s="159"/>
      <c r="BM871" s="159"/>
      <c r="BN871" s="159"/>
      <c r="BO871" s="159"/>
      <c r="BP871" s="159"/>
      <c r="BQ871" s="159"/>
      <c r="BR871" s="159"/>
      <c r="BS871" s="159"/>
      <c r="BT871" s="159"/>
      <c r="BU871" s="159"/>
      <c r="BV871" s="159"/>
      <c r="BW871" s="159"/>
      <c r="BX871" s="159"/>
      <c r="BY871" s="159"/>
      <c r="BZ871" s="159"/>
      <c r="CA871" s="159"/>
      <c r="CB871" s="159"/>
      <c r="CC871" s="159"/>
      <c r="CD871" s="159"/>
      <c r="CE871" s="159"/>
      <c r="CF871" s="159"/>
      <c r="CG871" s="159"/>
      <c r="CH871" s="159"/>
      <c r="CI871" s="159"/>
      <c r="CJ871" s="159"/>
      <c r="CK871" s="159"/>
      <c r="CL871" s="159"/>
      <c r="CM871" s="159"/>
      <c r="CN871" s="159"/>
      <c r="CO871" s="159"/>
      <c r="CP871" s="159"/>
      <c r="CQ871" s="159"/>
      <c r="CR871" s="159"/>
      <c r="CS871" s="159"/>
      <c r="CT871" s="159"/>
      <c r="CU871" s="159"/>
      <c r="CV871" s="159"/>
      <c r="CW871" s="159"/>
      <c r="CX871" s="159"/>
      <c r="CY871" s="159"/>
      <c r="CZ871" s="159"/>
      <c r="DA871" s="159"/>
      <c r="DB871" s="159"/>
      <c r="DC871" s="159"/>
      <c r="DD871" s="159"/>
      <c r="DE871" s="159"/>
      <c r="DF871" s="159"/>
      <c r="DG871" s="159"/>
      <c r="DH871" s="159"/>
      <c r="DI871" s="159"/>
      <c r="DJ871" s="159"/>
      <c r="DK871" s="159"/>
      <c r="DL871" s="159"/>
      <c r="DM871" s="159"/>
      <c r="DN871" s="159"/>
      <c r="DO871" s="159"/>
      <c r="DP871" s="159"/>
      <c r="DQ871" s="159"/>
      <c r="DR871" s="159"/>
      <c r="DS871" s="159"/>
      <c r="DT871" s="159"/>
      <c r="DU871" s="159"/>
      <c r="DV871" s="159"/>
      <c r="DW871" s="159"/>
      <c r="DX871" s="159"/>
      <c r="DY871" s="159"/>
      <c r="DZ871" s="159"/>
      <c r="EA871" s="159"/>
      <c r="EB871" s="159"/>
      <c r="EC871" s="159"/>
      <c r="ED871" s="159"/>
      <c r="EE871" s="159"/>
      <c r="EF871" s="159"/>
      <c r="EG871" s="159"/>
      <c r="EH871" s="159"/>
      <c r="EI871" s="159"/>
      <c r="EJ871" s="159"/>
      <c r="EK871" s="159"/>
      <c r="EL871" s="159"/>
      <c r="EM871" s="159"/>
      <c r="EN871" s="159"/>
      <c r="EO871" s="159"/>
      <c r="EP871" s="159"/>
      <c r="EQ871" s="159"/>
      <c r="ER871" s="159"/>
      <c r="ES871" s="159"/>
      <c r="ET871" s="159"/>
      <c r="EU871" s="159"/>
      <c r="EV871" s="159"/>
      <c r="EW871" s="159"/>
      <c r="EX871" s="159"/>
      <c r="EY871" s="159"/>
      <c r="EZ871" s="159"/>
      <c r="FA871" s="159"/>
      <c r="FB871" s="159"/>
      <c r="FC871" s="159"/>
      <c r="FD871" s="159"/>
      <c r="FE871" s="159"/>
      <c r="FF871" s="159"/>
      <c r="FG871" s="159"/>
      <c r="FH871" s="159"/>
      <c r="FI871" s="159"/>
      <c r="FJ871" s="159"/>
      <c r="FK871" s="159"/>
      <c r="FL871" s="159"/>
      <c r="FM871" s="159"/>
      <c r="FN871" s="159"/>
      <c r="FO871" s="159"/>
      <c r="FP871" s="159"/>
      <c r="FQ871" s="159"/>
      <c r="FR871" s="159"/>
      <c r="FS871" s="159"/>
      <c r="FT871" s="159"/>
      <c r="FU871" s="159"/>
      <c r="FV871" s="159"/>
      <c r="FW871" s="159"/>
      <c r="FX871" s="159"/>
      <c r="FY871" s="159"/>
      <c r="FZ871" s="159"/>
      <c r="GA871" s="159"/>
      <c r="GB871" s="159"/>
      <c r="GC871" s="159"/>
      <c r="GD871" s="159"/>
      <c r="GE871" s="159"/>
      <c r="GF871" s="159"/>
      <c r="GG871" s="159"/>
      <c r="GH871" s="159"/>
    </row>
    <row r="872" customFormat="false" ht="12.75" hidden="false" customHeight="false" outlineLevel="0" collapsed="false">
      <c r="A872" s="168"/>
      <c r="B872" s="149"/>
      <c r="C872" s="149"/>
      <c r="D872" s="149"/>
      <c r="E872" s="149"/>
      <c r="F872" s="149"/>
      <c r="G872" s="149"/>
      <c r="H872" s="148"/>
      <c r="I872" s="170"/>
      <c r="R872" s="148"/>
      <c r="S872" s="158"/>
      <c r="T872" s="159"/>
      <c r="U872" s="159"/>
      <c r="V872" s="159"/>
      <c r="W872" s="159"/>
      <c r="X872" s="159"/>
      <c r="Y872" s="159"/>
      <c r="Z872" s="159"/>
      <c r="AA872" s="159"/>
      <c r="AB872" s="159"/>
      <c r="AC872" s="159"/>
      <c r="AD872" s="159"/>
      <c r="AE872" s="159"/>
      <c r="AF872" s="159"/>
      <c r="AG872" s="159"/>
      <c r="AH872" s="159"/>
      <c r="AI872" s="159"/>
      <c r="AJ872" s="159"/>
      <c r="AK872" s="159"/>
      <c r="AL872" s="159"/>
      <c r="AM872" s="159"/>
      <c r="AN872" s="159"/>
      <c r="AO872" s="159"/>
      <c r="AP872" s="159"/>
      <c r="AQ872" s="159"/>
      <c r="AR872" s="159"/>
      <c r="AS872" s="159"/>
      <c r="AT872" s="159"/>
      <c r="AU872" s="159"/>
      <c r="AV872" s="159"/>
      <c r="AW872" s="159"/>
      <c r="AX872" s="159"/>
      <c r="AY872" s="159"/>
      <c r="AZ872" s="159"/>
      <c r="BA872" s="159"/>
      <c r="BB872" s="159"/>
      <c r="BC872" s="159"/>
      <c r="BD872" s="159"/>
      <c r="BE872" s="159"/>
      <c r="BF872" s="159"/>
      <c r="BG872" s="159"/>
      <c r="BH872" s="159"/>
      <c r="BI872" s="159"/>
      <c r="BJ872" s="159"/>
      <c r="BK872" s="159"/>
      <c r="BL872" s="159"/>
      <c r="BM872" s="159"/>
      <c r="BN872" s="159"/>
      <c r="BO872" s="159"/>
      <c r="BP872" s="159"/>
      <c r="BQ872" s="159"/>
      <c r="BR872" s="159"/>
      <c r="BS872" s="159"/>
      <c r="BT872" s="159"/>
      <c r="BU872" s="159"/>
      <c r="BV872" s="159"/>
      <c r="BW872" s="159"/>
      <c r="BX872" s="159"/>
      <c r="BY872" s="159"/>
      <c r="BZ872" s="159"/>
      <c r="CA872" s="159"/>
      <c r="CB872" s="159"/>
      <c r="CC872" s="159"/>
      <c r="CD872" s="159"/>
      <c r="CE872" s="159"/>
      <c r="CF872" s="159"/>
      <c r="CG872" s="159"/>
      <c r="CH872" s="159"/>
      <c r="CI872" s="159"/>
      <c r="CJ872" s="159"/>
      <c r="CK872" s="159"/>
      <c r="CL872" s="159"/>
      <c r="CM872" s="159"/>
      <c r="CN872" s="159"/>
      <c r="CO872" s="159"/>
      <c r="CP872" s="159"/>
      <c r="CQ872" s="159"/>
      <c r="CR872" s="159"/>
      <c r="CS872" s="159"/>
      <c r="CT872" s="159"/>
      <c r="CU872" s="159"/>
      <c r="CV872" s="159"/>
      <c r="CW872" s="159"/>
      <c r="CX872" s="159"/>
      <c r="CY872" s="159"/>
      <c r="CZ872" s="159"/>
      <c r="DA872" s="159"/>
      <c r="DB872" s="159"/>
      <c r="DC872" s="159"/>
      <c r="DD872" s="159"/>
      <c r="DE872" s="159"/>
      <c r="DF872" s="159"/>
      <c r="DG872" s="159"/>
      <c r="DH872" s="159"/>
      <c r="DI872" s="159"/>
      <c r="DJ872" s="159"/>
      <c r="DK872" s="159"/>
      <c r="DL872" s="159"/>
      <c r="DM872" s="159"/>
      <c r="DN872" s="159"/>
      <c r="DO872" s="159"/>
      <c r="DP872" s="159"/>
      <c r="DQ872" s="159"/>
      <c r="DR872" s="159"/>
      <c r="DS872" s="159"/>
      <c r="DT872" s="159"/>
      <c r="DU872" s="159"/>
      <c r="DV872" s="159"/>
      <c r="DW872" s="159"/>
      <c r="DX872" s="159"/>
      <c r="DY872" s="159"/>
      <c r="DZ872" s="159"/>
      <c r="EA872" s="159"/>
      <c r="EB872" s="159"/>
      <c r="EC872" s="159"/>
      <c r="ED872" s="159"/>
      <c r="EE872" s="159"/>
      <c r="EF872" s="159"/>
      <c r="EG872" s="159"/>
      <c r="EH872" s="159"/>
      <c r="EI872" s="159"/>
      <c r="EJ872" s="159"/>
      <c r="EK872" s="159"/>
      <c r="EL872" s="159"/>
      <c r="EM872" s="159"/>
      <c r="EN872" s="159"/>
      <c r="EO872" s="159"/>
      <c r="EP872" s="159"/>
      <c r="EQ872" s="159"/>
      <c r="ER872" s="159"/>
      <c r="ES872" s="159"/>
      <c r="ET872" s="159"/>
      <c r="EU872" s="159"/>
      <c r="EV872" s="159"/>
      <c r="EW872" s="159"/>
      <c r="EX872" s="159"/>
      <c r="EY872" s="159"/>
      <c r="EZ872" s="159"/>
      <c r="FA872" s="159"/>
      <c r="FB872" s="159"/>
      <c r="FC872" s="159"/>
      <c r="FD872" s="159"/>
      <c r="FE872" s="159"/>
      <c r="FF872" s="159"/>
      <c r="FG872" s="159"/>
      <c r="FH872" s="159"/>
      <c r="FI872" s="159"/>
      <c r="FJ872" s="159"/>
      <c r="FK872" s="159"/>
      <c r="FL872" s="159"/>
      <c r="FM872" s="159"/>
      <c r="FN872" s="159"/>
      <c r="FO872" s="159"/>
      <c r="FP872" s="159"/>
      <c r="FQ872" s="159"/>
      <c r="FR872" s="159"/>
      <c r="FS872" s="159"/>
      <c r="FT872" s="159"/>
      <c r="FU872" s="159"/>
      <c r="FV872" s="159"/>
      <c r="FW872" s="159"/>
      <c r="FX872" s="159"/>
      <c r="FY872" s="159"/>
      <c r="FZ872" s="159"/>
      <c r="GA872" s="159"/>
      <c r="GB872" s="159"/>
      <c r="GC872" s="159"/>
      <c r="GD872" s="159"/>
      <c r="GE872" s="159"/>
      <c r="GF872" s="159"/>
      <c r="GG872" s="159"/>
      <c r="GH872" s="159"/>
    </row>
    <row r="873" customFormat="false" ht="12.75" hidden="false" customHeight="false" outlineLevel="0" collapsed="false">
      <c r="A873" s="168"/>
      <c r="B873" s="149"/>
      <c r="C873" s="149"/>
      <c r="D873" s="149"/>
      <c r="E873" s="149"/>
      <c r="F873" s="149"/>
      <c r="G873" s="149"/>
      <c r="H873" s="148"/>
      <c r="I873" s="170"/>
      <c r="R873" s="148"/>
      <c r="S873" s="158"/>
      <c r="T873" s="159"/>
      <c r="U873" s="159"/>
      <c r="V873" s="159"/>
      <c r="W873" s="159"/>
      <c r="X873" s="159"/>
      <c r="Y873" s="159"/>
      <c r="Z873" s="159"/>
      <c r="AA873" s="159"/>
      <c r="AB873" s="159"/>
      <c r="AC873" s="159"/>
      <c r="AD873" s="159"/>
      <c r="AE873" s="159"/>
      <c r="AF873" s="159"/>
      <c r="AG873" s="159"/>
      <c r="AH873" s="159"/>
      <c r="AI873" s="159"/>
      <c r="AJ873" s="159"/>
      <c r="AK873" s="159"/>
      <c r="AL873" s="159"/>
      <c r="AM873" s="159"/>
      <c r="AN873" s="159"/>
      <c r="AO873" s="159"/>
      <c r="AP873" s="159"/>
      <c r="AQ873" s="159"/>
      <c r="AR873" s="159"/>
      <c r="AS873" s="159"/>
      <c r="AT873" s="159"/>
      <c r="AU873" s="159"/>
      <c r="AV873" s="159"/>
      <c r="AW873" s="159"/>
      <c r="AX873" s="159"/>
      <c r="AY873" s="159"/>
      <c r="AZ873" s="159"/>
      <c r="BA873" s="159"/>
      <c r="BB873" s="159"/>
      <c r="BC873" s="159"/>
      <c r="BD873" s="159"/>
      <c r="BE873" s="159"/>
      <c r="BF873" s="159"/>
      <c r="BG873" s="159"/>
      <c r="BH873" s="159"/>
      <c r="BI873" s="159"/>
      <c r="BJ873" s="159"/>
      <c r="BK873" s="159"/>
      <c r="BL873" s="159"/>
      <c r="BM873" s="159"/>
      <c r="BN873" s="159"/>
      <c r="BO873" s="159"/>
      <c r="BP873" s="159"/>
      <c r="BQ873" s="159"/>
      <c r="BR873" s="159"/>
      <c r="BS873" s="159"/>
      <c r="BT873" s="159"/>
      <c r="BU873" s="159"/>
      <c r="BV873" s="159"/>
      <c r="BW873" s="159"/>
      <c r="BX873" s="159"/>
      <c r="BY873" s="159"/>
      <c r="BZ873" s="159"/>
      <c r="CA873" s="159"/>
      <c r="CB873" s="159"/>
      <c r="CC873" s="159"/>
      <c r="CD873" s="159"/>
      <c r="CE873" s="159"/>
      <c r="CF873" s="159"/>
      <c r="CG873" s="159"/>
      <c r="CH873" s="159"/>
      <c r="CI873" s="159"/>
      <c r="CJ873" s="159"/>
      <c r="CK873" s="159"/>
      <c r="CL873" s="159"/>
      <c r="CM873" s="159"/>
      <c r="CN873" s="159"/>
      <c r="CO873" s="159"/>
      <c r="CP873" s="159"/>
      <c r="CQ873" s="159"/>
      <c r="CR873" s="159"/>
      <c r="CS873" s="159"/>
      <c r="CT873" s="159"/>
      <c r="CU873" s="159"/>
      <c r="CV873" s="159"/>
      <c r="CW873" s="159"/>
      <c r="CX873" s="159"/>
      <c r="CY873" s="159"/>
      <c r="CZ873" s="159"/>
      <c r="DA873" s="159"/>
      <c r="DB873" s="159"/>
      <c r="DC873" s="159"/>
      <c r="DD873" s="159"/>
      <c r="DE873" s="159"/>
      <c r="DF873" s="159"/>
      <c r="DG873" s="159"/>
      <c r="DH873" s="159"/>
      <c r="DI873" s="159"/>
      <c r="DJ873" s="159"/>
      <c r="DK873" s="159"/>
      <c r="DL873" s="159"/>
      <c r="DM873" s="159"/>
      <c r="DN873" s="159"/>
      <c r="DO873" s="159"/>
      <c r="DP873" s="159"/>
      <c r="DQ873" s="159"/>
      <c r="DR873" s="159"/>
      <c r="DS873" s="159"/>
      <c r="DT873" s="159"/>
      <c r="DU873" s="159"/>
      <c r="DV873" s="159"/>
      <c r="DW873" s="159"/>
      <c r="DX873" s="159"/>
      <c r="DY873" s="159"/>
      <c r="DZ873" s="159"/>
      <c r="EA873" s="159"/>
      <c r="EB873" s="159"/>
      <c r="EC873" s="159"/>
      <c r="ED873" s="159"/>
      <c r="EE873" s="159"/>
      <c r="EF873" s="159"/>
      <c r="EG873" s="159"/>
      <c r="EH873" s="159"/>
      <c r="EI873" s="159"/>
      <c r="EJ873" s="159"/>
      <c r="EK873" s="159"/>
      <c r="EL873" s="159"/>
      <c r="EM873" s="159"/>
      <c r="EN873" s="159"/>
      <c r="EO873" s="159"/>
      <c r="EP873" s="159"/>
      <c r="EQ873" s="159"/>
      <c r="ER873" s="159"/>
      <c r="ES873" s="159"/>
      <c r="ET873" s="159"/>
      <c r="EU873" s="159"/>
      <c r="EV873" s="159"/>
      <c r="EW873" s="159"/>
      <c r="EX873" s="159"/>
      <c r="EY873" s="159"/>
      <c r="EZ873" s="159"/>
      <c r="FA873" s="159"/>
      <c r="FB873" s="159"/>
      <c r="FC873" s="159"/>
      <c r="FD873" s="159"/>
      <c r="FE873" s="159"/>
      <c r="FF873" s="159"/>
      <c r="FG873" s="159"/>
      <c r="FH873" s="159"/>
      <c r="FI873" s="159"/>
      <c r="FJ873" s="159"/>
      <c r="FK873" s="159"/>
      <c r="FL873" s="159"/>
      <c r="FM873" s="159"/>
      <c r="FN873" s="159"/>
      <c r="FO873" s="159"/>
      <c r="FP873" s="159"/>
      <c r="FQ873" s="159"/>
      <c r="FR873" s="159"/>
      <c r="FS873" s="159"/>
      <c r="FT873" s="159"/>
      <c r="FU873" s="159"/>
      <c r="FV873" s="159"/>
      <c r="FW873" s="159"/>
      <c r="FX873" s="159"/>
      <c r="FY873" s="159"/>
      <c r="FZ873" s="159"/>
      <c r="GA873" s="159"/>
      <c r="GB873" s="159"/>
      <c r="GC873" s="159"/>
      <c r="GD873" s="159"/>
      <c r="GE873" s="159"/>
      <c r="GF873" s="159"/>
      <c r="GG873" s="159"/>
      <c r="GH873" s="159"/>
    </row>
    <row r="874" customFormat="false" ht="12.75" hidden="false" customHeight="false" outlineLevel="0" collapsed="false">
      <c r="A874" s="168"/>
      <c r="B874" s="149"/>
      <c r="C874" s="149"/>
      <c r="D874" s="149"/>
      <c r="E874" s="149"/>
      <c r="F874" s="149"/>
      <c r="G874" s="149"/>
      <c r="H874" s="148"/>
      <c r="I874" s="170"/>
      <c r="R874" s="148"/>
      <c r="S874" s="158"/>
      <c r="T874" s="159"/>
      <c r="U874" s="159"/>
      <c r="V874" s="159"/>
      <c r="W874" s="159"/>
      <c r="X874" s="159"/>
      <c r="Y874" s="159"/>
      <c r="Z874" s="159"/>
      <c r="AA874" s="159"/>
      <c r="AB874" s="159"/>
      <c r="AC874" s="159"/>
      <c r="AD874" s="159"/>
      <c r="AE874" s="159"/>
      <c r="AF874" s="159"/>
      <c r="AG874" s="159"/>
      <c r="AH874" s="159"/>
      <c r="AI874" s="159"/>
      <c r="AJ874" s="159"/>
      <c r="AK874" s="159"/>
      <c r="AL874" s="159"/>
      <c r="AM874" s="159"/>
      <c r="AN874" s="159"/>
      <c r="AO874" s="159"/>
      <c r="AP874" s="159"/>
      <c r="AQ874" s="159"/>
      <c r="AR874" s="159"/>
      <c r="AS874" s="159"/>
      <c r="AT874" s="159"/>
      <c r="AU874" s="159"/>
      <c r="AV874" s="159"/>
      <c r="AW874" s="159"/>
      <c r="AX874" s="159"/>
      <c r="AY874" s="159"/>
      <c r="AZ874" s="159"/>
      <c r="BA874" s="159"/>
      <c r="BB874" s="159"/>
      <c r="BC874" s="159"/>
      <c r="BD874" s="159"/>
      <c r="BE874" s="159"/>
      <c r="BF874" s="159"/>
      <c r="BG874" s="159"/>
      <c r="BH874" s="159"/>
      <c r="BI874" s="159"/>
      <c r="BJ874" s="159"/>
      <c r="BK874" s="159"/>
      <c r="BL874" s="159"/>
      <c r="BM874" s="159"/>
      <c r="BN874" s="159"/>
      <c r="BO874" s="159"/>
      <c r="BP874" s="159"/>
      <c r="BQ874" s="159"/>
      <c r="BR874" s="159"/>
      <c r="BS874" s="159"/>
      <c r="BT874" s="159"/>
      <c r="BU874" s="159"/>
      <c r="BV874" s="159"/>
      <c r="BW874" s="159"/>
      <c r="BX874" s="159"/>
      <c r="BY874" s="159"/>
      <c r="BZ874" s="159"/>
      <c r="CA874" s="159"/>
      <c r="CB874" s="159"/>
      <c r="CC874" s="159"/>
      <c r="CD874" s="159"/>
      <c r="CE874" s="159"/>
      <c r="CF874" s="159"/>
      <c r="CG874" s="159"/>
      <c r="CH874" s="159"/>
      <c r="CI874" s="159"/>
      <c r="CJ874" s="159"/>
      <c r="CK874" s="159"/>
      <c r="CL874" s="159"/>
      <c r="CM874" s="159"/>
      <c r="CN874" s="159"/>
      <c r="CO874" s="159"/>
      <c r="CP874" s="159"/>
      <c r="CQ874" s="159"/>
      <c r="CR874" s="159"/>
      <c r="CS874" s="159"/>
      <c r="CT874" s="159"/>
      <c r="CU874" s="159"/>
      <c r="CV874" s="159"/>
      <c r="CW874" s="159"/>
      <c r="CX874" s="159"/>
      <c r="CY874" s="159"/>
      <c r="CZ874" s="159"/>
      <c r="DA874" s="159"/>
      <c r="DB874" s="159"/>
      <c r="DC874" s="159"/>
      <c r="DD874" s="159"/>
      <c r="DE874" s="159"/>
      <c r="DF874" s="159"/>
      <c r="DG874" s="159"/>
      <c r="DH874" s="159"/>
      <c r="DI874" s="159"/>
      <c r="DJ874" s="159"/>
      <c r="DK874" s="159"/>
      <c r="DL874" s="159"/>
      <c r="DM874" s="159"/>
      <c r="DN874" s="159"/>
      <c r="DO874" s="159"/>
      <c r="DP874" s="159"/>
      <c r="DQ874" s="159"/>
      <c r="DR874" s="159"/>
      <c r="DS874" s="159"/>
      <c r="DT874" s="159"/>
      <c r="DU874" s="159"/>
      <c r="DV874" s="159"/>
      <c r="DW874" s="159"/>
      <c r="DX874" s="159"/>
      <c r="DY874" s="159"/>
      <c r="DZ874" s="159"/>
      <c r="EA874" s="159"/>
      <c r="EB874" s="159"/>
      <c r="EC874" s="159"/>
      <c r="ED874" s="159"/>
      <c r="EE874" s="159"/>
      <c r="EF874" s="159"/>
      <c r="EG874" s="159"/>
      <c r="EH874" s="159"/>
      <c r="EI874" s="159"/>
      <c r="EJ874" s="159"/>
      <c r="EK874" s="159"/>
      <c r="EL874" s="159"/>
      <c r="EM874" s="159"/>
      <c r="EN874" s="159"/>
      <c r="EO874" s="159"/>
      <c r="EP874" s="159"/>
      <c r="EQ874" s="159"/>
      <c r="ER874" s="159"/>
      <c r="ES874" s="159"/>
      <c r="ET874" s="159"/>
      <c r="EU874" s="159"/>
      <c r="EV874" s="159"/>
      <c r="EW874" s="159"/>
      <c r="EX874" s="159"/>
      <c r="EY874" s="159"/>
      <c r="EZ874" s="159"/>
      <c r="FA874" s="159"/>
      <c r="FB874" s="159"/>
      <c r="FC874" s="159"/>
      <c r="FD874" s="159"/>
      <c r="FE874" s="159"/>
      <c r="FF874" s="159"/>
      <c r="FG874" s="159"/>
      <c r="FH874" s="159"/>
      <c r="FI874" s="159"/>
      <c r="FJ874" s="159"/>
      <c r="FK874" s="159"/>
      <c r="FL874" s="159"/>
      <c r="FM874" s="159"/>
      <c r="FN874" s="159"/>
      <c r="FO874" s="159"/>
      <c r="FP874" s="159"/>
      <c r="FQ874" s="159"/>
      <c r="FR874" s="159"/>
      <c r="FS874" s="159"/>
      <c r="FT874" s="159"/>
      <c r="FU874" s="159"/>
      <c r="FV874" s="159"/>
      <c r="FW874" s="159"/>
      <c r="FX874" s="159"/>
      <c r="FY874" s="159"/>
      <c r="FZ874" s="159"/>
      <c r="GA874" s="159"/>
      <c r="GB874" s="159"/>
      <c r="GC874" s="159"/>
      <c r="GD874" s="159"/>
      <c r="GE874" s="159"/>
      <c r="GF874" s="159"/>
      <c r="GG874" s="159"/>
      <c r="GH874" s="159"/>
    </row>
    <row r="875" customFormat="false" ht="12.75" hidden="false" customHeight="false" outlineLevel="0" collapsed="false">
      <c r="A875" s="168"/>
      <c r="B875" s="149"/>
      <c r="C875" s="149"/>
      <c r="D875" s="149"/>
      <c r="E875" s="149"/>
      <c r="F875" s="149"/>
      <c r="G875" s="149"/>
      <c r="H875" s="148"/>
      <c r="I875" s="170"/>
      <c r="R875" s="148"/>
      <c r="S875" s="158"/>
      <c r="T875" s="159"/>
      <c r="U875" s="159"/>
      <c r="V875" s="159"/>
      <c r="W875" s="159"/>
      <c r="X875" s="159"/>
      <c r="Y875" s="159"/>
      <c r="Z875" s="159"/>
      <c r="AA875" s="159"/>
      <c r="AB875" s="159"/>
      <c r="AC875" s="159"/>
      <c r="AD875" s="159"/>
      <c r="AE875" s="159"/>
      <c r="AF875" s="159"/>
      <c r="AG875" s="159"/>
      <c r="AH875" s="159"/>
      <c r="AI875" s="159"/>
      <c r="AJ875" s="159"/>
      <c r="AK875" s="159"/>
      <c r="AL875" s="159"/>
      <c r="AM875" s="159"/>
      <c r="AN875" s="159"/>
      <c r="AO875" s="159"/>
      <c r="AP875" s="159"/>
      <c r="AQ875" s="159"/>
      <c r="AR875" s="159"/>
      <c r="AS875" s="159"/>
      <c r="AT875" s="159"/>
      <c r="AU875" s="159"/>
      <c r="AV875" s="159"/>
      <c r="AW875" s="159"/>
      <c r="AX875" s="159"/>
      <c r="AY875" s="159"/>
      <c r="AZ875" s="159"/>
      <c r="BA875" s="159"/>
      <c r="BB875" s="159"/>
      <c r="BC875" s="159"/>
      <c r="BD875" s="159"/>
      <c r="BE875" s="159"/>
      <c r="BF875" s="159"/>
      <c r="BG875" s="159"/>
      <c r="BH875" s="159"/>
      <c r="BI875" s="159"/>
      <c r="BJ875" s="159"/>
      <c r="BK875" s="159"/>
      <c r="BL875" s="159"/>
      <c r="BM875" s="159"/>
      <c r="BN875" s="159"/>
      <c r="BO875" s="159"/>
      <c r="BP875" s="159"/>
      <c r="BQ875" s="159"/>
      <c r="BR875" s="159"/>
      <c r="BS875" s="159"/>
      <c r="BT875" s="159"/>
      <c r="BU875" s="159"/>
      <c r="BV875" s="159"/>
      <c r="BW875" s="159"/>
      <c r="BX875" s="159"/>
      <c r="BY875" s="159"/>
      <c r="BZ875" s="159"/>
      <c r="CA875" s="159"/>
      <c r="CB875" s="159"/>
      <c r="CC875" s="159"/>
      <c r="CD875" s="159"/>
      <c r="CE875" s="159"/>
      <c r="CF875" s="159"/>
      <c r="CG875" s="159"/>
      <c r="CH875" s="159"/>
      <c r="CI875" s="159"/>
      <c r="CJ875" s="159"/>
      <c r="CK875" s="159"/>
      <c r="CL875" s="159"/>
      <c r="CM875" s="159"/>
      <c r="CN875" s="159"/>
      <c r="CO875" s="159"/>
      <c r="CP875" s="159"/>
      <c r="CQ875" s="159"/>
      <c r="CR875" s="159"/>
      <c r="CS875" s="159"/>
      <c r="CT875" s="159"/>
      <c r="CU875" s="159"/>
      <c r="CV875" s="159"/>
      <c r="CW875" s="159"/>
      <c r="CX875" s="159"/>
      <c r="CY875" s="159"/>
      <c r="CZ875" s="159"/>
      <c r="DA875" s="159"/>
      <c r="DB875" s="159"/>
      <c r="DC875" s="159"/>
      <c r="DD875" s="159"/>
      <c r="DE875" s="159"/>
      <c r="DF875" s="159"/>
      <c r="DG875" s="159"/>
      <c r="DH875" s="159"/>
      <c r="DI875" s="159"/>
      <c r="DJ875" s="159"/>
      <c r="DK875" s="159"/>
      <c r="DL875" s="159"/>
      <c r="DM875" s="159"/>
      <c r="DN875" s="159"/>
      <c r="DO875" s="159"/>
      <c r="DP875" s="159"/>
      <c r="DQ875" s="159"/>
      <c r="DR875" s="159"/>
      <c r="DS875" s="159"/>
      <c r="DT875" s="159"/>
      <c r="DU875" s="159"/>
      <c r="DV875" s="159"/>
      <c r="DW875" s="159"/>
      <c r="DX875" s="159"/>
      <c r="DY875" s="159"/>
      <c r="DZ875" s="159"/>
      <c r="EA875" s="159"/>
      <c r="EB875" s="159"/>
      <c r="EC875" s="159"/>
      <c r="ED875" s="159"/>
      <c r="EE875" s="159"/>
      <c r="EF875" s="159"/>
      <c r="EG875" s="159"/>
      <c r="EH875" s="159"/>
      <c r="EI875" s="159"/>
      <c r="EJ875" s="159"/>
      <c r="EK875" s="159"/>
      <c r="EL875" s="159"/>
      <c r="EM875" s="159"/>
      <c r="EN875" s="159"/>
      <c r="EO875" s="159"/>
      <c r="EP875" s="159"/>
      <c r="EQ875" s="159"/>
      <c r="ER875" s="159"/>
      <c r="ES875" s="159"/>
      <c r="ET875" s="159"/>
      <c r="EU875" s="159"/>
      <c r="EV875" s="159"/>
      <c r="EW875" s="159"/>
      <c r="EX875" s="159"/>
      <c r="EY875" s="159"/>
      <c r="EZ875" s="159"/>
      <c r="FA875" s="159"/>
      <c r="FB875" s="159"/>
      <c r="FC875" s="159"/>
      <c r="FD875" s="159"/>
      <c r="FE875" s="159"/>
      <c r="FF875" s="159"/>
      <c r="FG875" s="159"/>
      <c r="FH875" s="159"/>
      <c r="FI875" s="159"/>
      <c r="FJ875" s="159"/>
      <c r="FK875" s="159"/>
      <c r="FL875" s="159"/>
      <c r="FM875" s="159"/>
      <c r="FN875" s="159"/>
      <c r="FO875" s="159"/>
      <c r="FP875" s="159"/>
      <c r="FQ875" s="159"/>
      <c r="FR875" s="159"/>
      <c r="FS875" s="159"/>
      <c r="FT875" s="159"/>
      <c r="FU875" s="159"/>
      <c r="FV875" s="159"/>
      <c r="FW875" s="159"/>
      <c r="FX875" s="159"/>
      <c r="FY875" s="159"/>
      <c r="FZ875" s="159"/>
      <c r="GA875" s="159"/>
      <c r="GB875" s="159"/>
      <c r="GC875" s="159"/>
      <c r="GD875" s="159"/>
      <c r="GE875" s="159"/>
      <c r="GF875" s="159"/>
      <c r="GG875" s="159"/>
      <c r="GH875" s="159"/>
    </row>
    <row r="876" customFormat="false" ht="12.75" hidden="false" customHeight="false" outlineLevel="0" collapsed="false">
      <c r="A876" s="168"/>
      <c r="B876" s="149"/>
      <c r="C876" s="149"/>
      <c r="D876" s="149"/>
      <c r="E876" s="149"/>
      <c r="F876" s="149"/>
      <c r="G876" s="149"/>
      <c r="H876" s="148"/>
      <c r="I876" s="170"/>
      <c r="R876" s="148"/>
      <c r="S876" s="158"/>
      <c r="T876" s="159"/>
      <c r="U876" s="159"/>
      <c r="V876" s="159"/>
      <c r="W876" s="159"/>
      <c r="X876" s="159"/>
      <c r="Y876" s="159"/>
      <c r="Z876" s="159"/>
      <c r="AA876" s="159"/>
      <c r="AB876" s="159"/>
      <c r="AC876" s="159"/>
      <c r="AD876" s="159"/>
      <c r="AE876" s="159"/>
      <c r="AF876" s="159"/>
      <c r="AG876" s="159"/>
      <c r="AH876" s="159"/>
      <c r="AI876" s="159"/>
      <c r="AJ876" s="159"/>
      <c r="AK876" s="159"/>
      <c r="AL876" s="159"/>
      <c r="AM876" s="159"/>
      <c r="AN876" s="159"/>
      <c r="AO876" s="159"/>
      <c r="AP876" s="159"/>
      <c r="AQ876" s="159"/>
      <c r="AR876" s="159"/>
      <c r="AS876" s="159"/>
      <c r="AT876" s="159"/>
      <c r="AU876" s="159"/>
      <c r="AV876" s="159"/>
      <c r="AW876" s="159"/>
      <c r="AX876" s="159"/>
      <c r="AY876" s="159"/>
      <c r="AZ876" s="159"/>
      <c r="BA876" s="159"/>
      <c r="BB876" s="159"/>
      <c r="BC876" s="159"/>
      <c r="BD876" s="159"/>
      <c r="BE876" s="159"/>
      <c r="BF876" s="159"/>
      <c r="BG876" s="159"/>
      <c r="BH876" s="159"/>
      <c r="BI876" s="159"/>
      <c r="BJ876" s="159"/>
      <c r="BK876" s="159"/>
      <c r="BL876" s="159"/>
      <c r="BM876" s="159"/>
      <c r="BN876" s="159"/>
      <c r="BO876" s="159"/>
      <c r="BP876" s="159"/>
      <c r="BQ876" s="159"/>
      <c r="BR876" s="159"/>
      <c r="BS876" s="159"/>
      <c r="BT876" s="159"/>
      <c r="BU876" s="159"/>
      <c r="BV876" s="159"/>
      <c r="BW876" s="159"/>
      <c r="BX876" s="159"/>
      <c r="BY876" s="159"/>
      <c r="BZ876" s="159"/>
      <c r="CA876" s="159"/>
      <c r="CB876" s="159"/>
      <c r="CC876" s="159"/>
      <c r="CD876" s="159"/>
      <c r="CE876" s="159"/>
      <c r="CF876" s="159"/>
      <c r="CG876" s="159"/>
      <c r="CH876" s="159"/>
      <c r="CI876" s="159"/>
      <c r="CJ876" s="159"/>
      <c r="CK876" s="159"/>
      <c r="CL876" s="159"/>
      <c r="CM876" s="159"/>
      <c r="CN876" s="159"/>
      <c r="CO876" s="159"/>
      <c r="CP876" s="159"/>
      <c r="CQ876" s="159"/>
      <c r="CR876" s="159"/>
      <c r="CS876" s="159"/>
      <c r="CT876" s="159"/>
      <c r="CU876" s="159"/>
      <c r="CV876" s="159"/>
      <c r="CW876" s="159"/>
      <c r="CX876" s="159"/>
      <c r="CY876" s="159"/>
      <c r="CZ876" s="159"/>
      <c r="DA876" s="159"/>
      <c r="DB876" s="159"/>
      <c r="DC876" s="159"/>
      <c r="DD876" s="159"/>
      <c r="DE876" s="159"/>
      <c r="DF876" s="159"/>
      <c r="DG876" s="159"/>
      <c r="DH876" s="159"/>
      <c r="DI876" s="159"/>
      <c r="DJ876" s="159"/>
      <c r="DK876" s="159"/>
      <c r="DL876" s="159"/>
      <c r="DM876" s="159"/>
      <c r="DN876" s="159"/>
      <c r="DO876" s="159"/>
      <c r="DP876" s="159"/>
      <c r="DQ876" s="159"/>
      <c r="DR876" s="159"/>
      <c r="DS876" s="159"/>
      <c r="DT876" s="159"/>
      <c r="DU876" s="159"/>
      <c r="DV876" s="159"/>
      <c r="DW876" s="159"/>
      <c r="DX876" s="159"/>
      <c r="DY876" s="159"/>
      <c r="DZ876" s="159"/>
      <c r="EA876" s="159"/>
      <c r="EB876" s="159"/>
      <c r="EC876" s="159"/>
      <c r="ED876" s="159"/>
      <c r="EE876" s="159"/>
      <c r="EF876" s="159"/>
      <c r="EG876" s="159"/>
      <c r="EH876" s="159"/>
      <c r="EI876" s="159"/>
      <c r="EJ876" s="159"/>
      <c r="EK876" s="159"/>
      <c r="EL876" s="159"/>
      <c r="EM876" s="159"/>
      <c r="EN876" s="159"/>
      <c r="EO876" s="159"/>
      <c r="EP876" s="159"/>
      <c r="EQ876" s="159"/>
      <c r="ER876" s="159"/>
      <c r="ES876" s="159"/>
      <c r="ET876" s="159"/>
      <c r="EU876" s="159"/>
      <c r="EV876" s="159"/>
      <c r="EW876" s="159"/>
      <c r="EX876" s="159"/>
      <c r="EY876" s="159"/>
      <c r="EZ876" s="159"/>
      <c r="FA876" s="159"/>
      <c r="FB876" s="159"/>
      <c r="FC876" s="159"/>
      <c r="FD876" s="159"/>
      <c r="FE876" s="159"/>
      <c r="FF876" s="159"/>
      <c r="FG876" s="159"/>
      <c r="FH876" s="159"/>
      <c r="FI876" s="159"/>
      <c r="FJ876" s="159"/>
      <c r="FK876" s="159"/>
      <c r="FL876" s="159"/>
      <c r="FM876" s="159"/>
      <c r="FN876" s="159"/>
      <c r="FO876" s="159"/>
      <c r="FP876" s="159"/>
      <c r="FQ876" s="159"/>
      <c r="FR876" s="159"/>
      <c r="FS876" s="159"/>
      <c r="FT876" s="159"/>
      <c r="FU876" s="159"/>
      <c r="FV876" s="159"/>
      <c r="FW876" s="159"/>
      <c r="FX876" s="159"/>
      <c r="FY876" s="159"/>
      <c r="FZ876" s="159"/>
      <c r="GA876" s="159"/>
      <c r="GB876" s="159"/>
      <c r="GC876" s="159"/>
      <c r="GD876" s="159"/>
      <c r="GE876" s="159"/>
      <c r="GF876" s="159"/>
      <c r="GG876" s="159"/>
      <c r="GH876" s="159"/>
    </row>
    <row r="877" customFormat="false" ht="12.75" hidden="false" customHeight="false" outlineLevel="0" collapsed="false">
      <c r="A877" s="168"/>
      <c r="B877" s="149"/>
      <c r="C877" s="149"/>
      <c r="D877" s="149"/>
      <c r="E877" s="149"/>
      <c r="F877" s="149"/>
      <c r="G877" s="149"/>
      <c r="H877" s="148"/>
      <c r="I877" s="170"/>
      <c r="R877" s="148"/>
      <c r="S877" s="158"/>
      <c r="T877" s="159"/>
      <c r="U877" s="159"/>
      <c r="V877" s="159"/>
      <c r="W877" s="159"/>
      <c r="X877" s="159"/>
      <c r="Y877" s="159"/>
      <c r="Z877" s="159"/>
      <c r="AA877" s="159"/>
      <c r="AB877" s="159"/>
      <c r="AC877" s="159"/>
      <c r="AD877" s="159"/>
      <c r="AE877" s="159"/>
      <c r="AF877" s="159"/>
      <c r="AG877" s="159"/>
      <c r="AH877" s="159"/>
      <c r="AI877" s="159"/>
      <c r="AJ877" s="159"/>
      <c r="AK877" s="159"/>
      <c r="AL877" s="159"/>
      <c r="AM877" s="159"/>
      <c r="AN877" s="159"/>
      <c r="AO877" s="159"/>
      <c r="AP877" s="159"/>
      <c r="AQ877" s="159"/>
      <c r="AR877" s="159"/>
      <c r="AS877" s="159"/>
      <c r="AT877" s="159"/>
      <c r="AU877" s="159"/>
      <c r="AV877" s="159"/>
      <c r="AW877" s="159"/>
      <c r="AX877" s="159"/>
      <c r="AY877" s="159"/>
      <c r="AZ877" s="159"/>
      <c r="BA877" s="159"/>
      <c r="BB877" s="159"/>
      <c r="BC877" s="159"/>
      <c r="BD877" s="159"/>
      <c r="BE877" s="159"/>
      <c r="BF877" s="159"/>
      <c r="BG877" s="159"/>
      <c r="BH877" s="159"/>
      <c r="BI877" s="159"/>
      <c r="BJ877" s="159"/>
      <c r="BK877" s="159"/>
      <c r="BL877" s="159"/>
      <c r="BM877" s="159"/>
      <c r="BN877" s="159"/>
      <c r="BO877" s="159"/>
      <c r="BP877" s="159"/>
      <c r="BQ877" s="159"/>
      <c r="BR877" s="159"/>
      <c r="BS877" s="159"/>
      <c r="BT877" s="159"/>
      <c r="BU877" s="159"/>
      <c r="BV877" s="159"/>
      <c r="BW877" s="159"/>
      <c r="BX877" s="159"/>
      <c r="BY877" s="159"/>
      <c r="BZ877" s="159"/>
      <c r="CA877" s="159"/>
      <c r="CB877" s="159"/>
      <c r="CC877" s="159"/>
      <c r="CD877" s="159"/>
      <c r="CE877" s="159"/>
      <c r="CF877" s="159"/>
      <c r="CG877" s="159"/>
      <c r="CH877" s="159"/>
      <c r="CI877" s="159"/>
      <c r="CJ877" s="159"/>
      <c r="CK877" s="159"/>
      <c r="CL877" s="159"/>
      <c r="CM877" s="159"/>
      <c r="CN877" s="159"/>
      <c r="CO877" s="159"/>
      <c r="CP877" s="159"/>
      <c r="CQ877" s="159"/>
      <c r="CR877" s="159"/>
      <c r="CS877" s="159"/>
      <c r="CT877" s="159"/>
      <c r="CU877" s="159"/>
      <c r="CV877" s="159"/>
      <c r="CW877" s="159"/>
      <c r="CX877" s="159"/>
      <c r="CY877" s="159"/>
      <c r="CZ877" s="159"/>
      <c r="DA877" s="159"/>
      <c r="DB877" s="159"/>
      <c r="DC877" s="159"/>
      <c r="DD877" s="159"/>
      <c r="DE877" s="159"/>
      <c r="DF877" s="159"/>
      <c r="DG877" s="159"/>
      <c r="DH877" s="159"/>
      <c r="DI877" s="159"/>
      <c r="DJ877" s="159"/>
      <c r="DK877" s="159"/>
      <c r="DL877" s="159"/>
      <c r="DM877" s="159"/>
      <c r="DN877" s="159"/>
      <c r="DO877" s="159"/>
      <c r="DP877" s="159"/>
      <c r="DQ877" s="159"/>
      <c r="DR877" s="159"/>
      <c r="DS877" s="159"/>
      <c r="DT877" s="159"/>
      <c r="DU877" s="159"/>
      <c r="DV877" s="159"/>
      <c r="DW877" s="159"/>
      <c r="DX877" s="159"/>
      <c r="DY877" s="159"/>
      <c r="DZ877" s="159"/>
      <c r="EA877" s="159"/>
      <c r="EB877" s="159"/>
      <c r="EC877" s="159"/>
      <c r="ED877" s="159"/>
      <c r="EE877" s="159"/>
      <c r="EF877" s="159"/>
      <c r="EG877" s="159"/>
      <c r="EH877" s="159"/>
      <c r="EI877" s="159"/>
      <c r="EJ877" s="159"/>
      <c r="EK877" s="159"/>
      <c r="EL877" s="159"/>
      <c r="EM877" s="159"/>
      <c r="EN877" s="159"/>
      <c r="EO877" s="159"/>
      <c r="EP877" s="159"/>
      <c r="EQ877" s="159"/>
      <c r="ER877" s="159"/>
      <c r="ES877" s="159"/>
      <c r="ET877" s="159"/>
      <c r="EU877" s="159"/>
      <c r="EV877" s="159"/>
      <c r="EW877" s="159"/>
      <c r="EX877" s="159"/>
      <c r="EY877" s="159"/>
      <c r="EZ877" s="159"/>
      <c r="FA877" s="159"/>
      <c r="FB877" s="159"/>
      <c r="FC877" s="159"/>
      <c r="FD877" s="159"/>
      <c r="FE877" s="159"/>
      <c r="FF877" s="159"/>
      <c r="FG877" s="159"/>
      <c r="FH877" s="159"/>
      <c r="FI877" s="159"/>
      <c r="FJ877" s="159"/>
      <c r="FK877" s="159"/>
      <c r="FL877" s="159"/>
      <c r="FM877" s="159"/>
      <c r="FN877" s="159"/>
      <c r="FO877" s="159"/>
      <c r="FP877" s="159"/>
      <c r="FQ877" s="159"/>
      <c r="FR877" s="159"/>
      <c r="FS877" s="159"/>
      <c r="FT877" s="159"/>
      <c r="FU877" s="159"/>
      <c r="FV877" s="159"/>
      <c r="FW877" s="159"/>
      <c r="FX877" s="159"/>
      <c r="FY877" s="159"/>
      <c r="FZ877" s="159"/>
      <c r="GA877" s="159"/>
      <c r="GB877" s="159"/>
      <c r="GC877" s="159"/>
      <c r="GD877" s="159"/>
      <c r="GE877" s="159"/>
      <c r="GF877" s="159"/>
      <c r="GG877" s="159"/>
      <c r="GH877" s="159"/>
    </row>
    <row r="878" customFormat="false" ht="12.75" hidden="false" customHeight="false" outlineLevel="0" collapsed="false">
      <c r="A878" s="168"/>
      <c r="B878" s="149"/>
      <c r="C878" s="149"/>
      <c r="D878" s="149"/>
      <c r="E878" s="149"/>
      <c r="F878" s="149"/>
      <c r="G878" s="149"/>
      <c r="H878" s="148"/>
      <c r="I878" s="170"/>
      <c r="R878" s="148"/>
      <c r="S878" s="158"/>
      <c r="T878" s="159"/>
      <c r="U878" s="159"/>
      <c r="V878" s="159"/>
      <c r="W878" s="159"/>
      <c r="X878" s="159"/>
      <c r="Y878" s="159"/>
      <c r="Z878" s="159"/>
      <c r="AA878" s="159"/>
      <c r="AB878" s="159"/>
      <c r="AC878" s="159"/>
      <c r="AD878" s="159"/>
      <c r="AE878" s="159"/>
      <c r="AF878" s="159"/>
      <c r="AG878" s="159"/>
      <c r="AH878" s="159"/>
      <c r="AI878" s="159"/>
      <c r="AJ878" s="159"/>
      <c r="AK878" s="159"/>
      <c r="AL878" s="159"/>
      <c r="AM878" s="159"/>
      <c r="AN878" s="159"/>
      <c r="AO878" s="159"/>
      <c r="AP878" s="159"/>
      <c r="AQ878" s="159"/>
      <c r="AR878" s="159"/>
      <c r="AS878" s="159"/>
      <c r="AT878" s="159"/>
      <c r="AU878" s="159"/>
      <c r="AV878" s="159"/>
      <c r="AW878" s="159"/>
      <c r="AX878" s="159"/>
      <c r="AY878" s="159"/>
      <c r="AZ878" s="159"/>
      <c r="BA878" s="159"/>
      <c r="BB878" s="159"/>
      <c r="BC878" s="159"/>
      <c r="BD878" s="159"/>
      <c r="BE878" s="159"/>
      <c r="BF878" s="159"/>
      <c r="BG878" s="159"/>
      <c r="BH878" s="159"/>
      <c r="BI878" s="159"/>
      <c r="BJ878" s="159"/>
      <c r="BK878" s="159"/>
      <c r="BL878" s="159"/>
      <c r="BM878" s="159"/>
      <c r="BN878" s="159"/>
      <c r="BO878" s="159"/>
      <c r="BP878" s="159"/>
      <c r="BQ878" s="159"/>
      <c r="BR878" s="159"/>
      <c r="BS878" s="159"/>
      <c r="BT878" s="159"/>
      <c r="BU878" s="159"/>
      <c r="BV878" s="159"/>
      <c r="BW878" s="159"/>
      <c r="BX878" s="159"/>
      <c r="BY878" s="159"/>
      <c r="BZ878" s="159"/>
      <c r="CA878" s="159"/>
      <c r="CB878" s="159"/>
      <c r="CC878" s="159"/>
      <c r="CD878" s="159"/>
      <c r="CE878" s="159"/>
      <c r="CF878" s="159"/>
      <c r="CG878" s="159"/>
      <c r="CH878" s="159"/>
      <c r="CI878" s="159"/>
      <c r="CJ878" s="159"/>
      <c r="CK878" s="159"/>
      <c r="CL878" s="159"/>
      <c r="CM878" s="159"/>
      <c r="CN878" s="159"/>
      <c r="CO878" s="159"/>
      <c r="CP878" s="159"/>
      <c r="CQ878" s="159"/>
      <c r="CR878" s="159"/>
      <c r="CS878" s="159"/>
      <c r="CT878" s="159"/>
      <c r="CU878" s="159"/>
      <c r="CV878" s="159"/>
      <c r="CW878" s="159"/>
      <c r="CX878" s="159"/>
      <c r="CY878" s="159"/>
      <c r="CZ878" s="159"/>
      <c r="DA878" s="159"/>
      <c r="DB878" s="159"/>
      <c r="DC878" s="159"/>
      <c r="DD878" s="159"/>
      <c r="DE878" s="159"/>
      <c r="DF878" s="159"/>
      <c r="DG878" s="159"/>
      <c r="DH878" s="159"/>
      <c r="DI878" s="159"/>
      <c r="DJ878" s="159"/>
      <c r="DK878" s="159"/>
      <c r="DL878" s="159"/>
      <c r="DM878" s="159"/>
      <c r="DN878" s="159"/>
      <c r="DO878" s="159"/>
      <c r="DP878" s="159"/>
      <c r="DQ878" s="159"/>
      <c r="DR878" s="159"/>
      <c r="DS878" s="159"/>
      <c r="DT878" s="159"/>
      <c r="DU878" s="159"/>
      <c r="DV878" s="159"/>
      <c r="DW878" s="159"/>
      <c r="DX878" s="159"/>
      <c r="DY878" s="159"/>
      <c r="DZ878" s="159"/>
      <c r="EA878" s="159"/>
      <c r="EB878" s="159"/>
      <c r="EC878" s="159"/>
      <c r="ED878" s="159"/>
      <c r="EE878" s="159"/>
      <c r="EF878" s="159"/>
      <c r="EG878" s="159"/>
      <c r="EH878" s="159"/>
      <c r="EI878" s="159"/>
      <c r="EJ878" s="159"/>
      <c r="EK878" s="159"/>
      <c r="EL878" s="159"/>
      <c r="EM878" s="159"/>
      <c r="EN878" s="159"/>
      <c r="EO878" s="159"/>
      <c r="EP878" s="159"/>
      <c r="EQ878" s="159"/>
      <c r="ER878" s="159"/>
      <c r="ES878" s="159"/>
      <c r="ET878" s="159"/>
      <c r="EU878" s="159"/>
      <c r="EV878" s="159"/>
      <c r="EW878" s="159"/>
      <c r="EX878" s="159"/>
      <c r="EY878" s="159"/>
      <c r="EZ878" s="159"/>
      <c r="FA878" s="159"/>
      <c r="FB878" s="159"/>
      <c r="FC878" s="159"/>
      <c r="FD878" s="159"/>
      <c r="FE878" s="159"/>
      <c r="FF878" s="159"/>
      <c r="FG878" s="159"/>
      <c r="FH878" s="159"/>
      <c r="FI878" s="159"/>
      <c r="FJ878" s="159"/>
      <c r="FK878" s="159"/>
      <c r="FL878" s="159"/>
      <c r="FM878" s="159"/>
      <c r="FN878" s="159"/>
      <c r="FO878" s="159"/>
      <c r="FP878" s="159"/>
      <c r="FQ878" s="159"/>
      <c r="FR878" s="159"/>
      <c r="FS878" s="159"/>
      <c r="FT878" s="159"/>
      <c r="FU878" s="159"/>
      <c r="FV878" s="159"/>
      <c r="FW878" s="159"/>
      <c r="FX878" s="159"/>
      <c r="FY878" s="159"/>
      <c r="FZ878" s="159"/>
      <c r="GA878" s="159"/>
      <c r="GB878" s="159"/>
      <c r="GC878" s="159"/>
      <c r="GD878" s="159"/>
      <c r="GE878" s="159"/>
      <c r="GF878" s="159"/>
      <c r="GG878" s="159"/>
      <c r="GH878" s="159"/>
    </row>
    <row r="879" customFormat="false" ht="12.75" hidden="false" customHeight="false" outlineLevel="0" collapsed="false">
      <c r="A879" s="168"/>
      <c r="B879" s="149"/>
      <c r="C879" s="149"/>
      <c r="D879" s="149"/>
      <c r="E879" s="149"/>
      <c r="F879" s="149"/>
      <c r="G879" s="149"/>
      <c r="H879" s="148"/>
      <c r="I879" s="170"/>
      <c r="R879" s="148"/>
      <c r="S879" s="158"/>
      <c r="T879" s="159"/>
      <c r="U879" s="159"/>
      <c r="V879" s="159"/>
      <c r="W879" s="159"/>
      <c r="X879" s="159"/>
      <c r="Y879" s="159"/>
      <c r="Z879" s="159"/>
      <c r="AA879" s="159"/>
      <c r="AB879" s="159"/>
      <c r="AC879" s="159"/>
      <c r="AD879" s="159"/>
      <c r="AE879" s="159"/>
      <c r="AF879" s="159"/>
      <c r="AG879" s="159"/>
      <c r="AH879" s="159"/>
      <c r="AI879" s="159"/>
      <c r="AJ879" s="159"/>
      <c r="AK879" s="159"/>
      <c r="AL879" s="159"/>
      <c r="AM879" s="159"/>
      <c r="AN879" s="159"/>
      <c r="AO879" s="159"/>
      <c r="AP879" s="159"/>
      <c r="AQ879" s="159"/>
      <c r="AR879" s="159"/>
      <c r="AS879" s="159"/>
      <c r="AT879" s="159"/>
      <c r="AU879" s="159"/>
      <c r="AV879" s="159"/>
      <c r="AW879" s="159"/>
      <c r="AX879" s="159"/>
      <c r="AY879" s="159"/>
      <c r="AZ879" s="159"/>
      <c r="BA879" s="159"/>
      <c r="BB879" s="159"/>
      <c r="BC879" s="159"/>
      <c r="BD879" s="159"/>
      <c r="BE879" s="159"/>
      <c r="BF879" s="159"/>
      <c r="BG879" s="159"/>
      <c r="BH879" s="159"/>
      <c r="BI879" s="159"/>
      <c r="BJ879" s="159"/>
      <c r="BK879" s="159"/>
      <c r="BL879" s="159"/>
      <c r="BM879" s="159"/>
      <c r="BN879" s="159"/>
      <c r="BO879" s="159"/>
      <c r="BP879" s="159"/>
      <c r="BQ879" s="159"/>
      <c r="BR879" s="159"/>
      <c r="BS879" s="159"/>
      <c r="BT879" s="159"/>
      <c r="BU879" s="159"/>
      <c r="BV879" s="159"/>
      <c r="BW879" s="159"/>
      <c r="BX879" s="159"/>
      <c r="BY879" s="159"/>
      <c r="BZ879" s="159"/>
      <c r="CA879" s="159"/>
      <c r="CB879" s="159"/>
      <c r="CC879" s="159"/>
      <c r="CD879" s="159"/>
      <c r="CE879" s="159"/>
      <c r="CF879" s="159"/>
      <c r="CG879" s="159"/>
      <c r="CH879" s="159"/>
      <c r="CI879" s="159"/>
      <c r="CJ879" s="159"/>
      <c r="CK879" s="159"/>
      <c r="CL879" s="159"/>
      <c r="CM879" s="159"/>
      <c r="CN879" s="159"/>
      <c r="CO879" s="159"/>
      <c r="CP879" s="159"/>
      <c r="CQ879" s="159"/>
      <c r="CR879" s="159"/>
      <c r="CS879" s="159"/>
      <c r="CT879" s="159"/>
      <c r="CU879" s="159"/>
      <c r="CV879" s="159"/>
      <c r="CW879" s="159"/>
      <c r="CX879" s="159"/>
      <c r="CY879" s="159"/>
      <c r="CZ879" s="159"/>
      <c r="DA879" s="159"/>
      <c r="DB879" s="159"/>
      <c r="DC879" s="159"/>
      <c r="DD879" s="159"/>
      <c r="DE879" s="159"/>
      <c r="DF879" s="159"/>
      <c r="DG879" s="159"/>
      <c r="DH879" s="159"/>
      <c r="DI879" s="159"/>
      <c r="DJ879" s="159"/>
      <c r="DK879" s="159"/>
      <c r="DL879" s="159"/>
      <c r="DM879" s="159"/>
      <c r="DN879" s="159"/>
      <c r="DO879" s="159"/>
      <c r="DP879" s="159"/>
      <c r="DQ879" s="159"/>
      <c r="DR879" s="159"/>
      <c r="DS879" s="159"/>
      <c r="DT879" s="159"/>
      <c r="DU879" s="159"/>
      <c r="DV879" s="159"/>
      <c r="DW879" s="159"/>
      <c r="DX879" s="159"/>
      <c r="DY879" s="159"/>
      <c r="DZ879" s="159"/>
      <c r="EA879" s="159"/>
      <c r="EB879" s="159"/>
      <c r="EC879" s="159"/>
      <c r="ED879" s="159"/>
      <c r="EE879" s="159"/>
      <c r="EF879" s="159"/>
      <c r="EG879" s="159"/>
      <c r="EH879" s="159"/>
      <c r="EI879" s="159"/>
      <c r="EJ879" s="159"/>
      <c r="EK879" s="159"/>
      <c r="EL879" s="159"/>
      <c r="EM879" s="159"/>
      <c r="EN879" s="159"/>
      <c r="EO879" s="159"/>
      <c r="EP879" s="159"/>
      <c r="EQ879" s="159"/>
      <c r="ER879" s="159"/>
      <c r="ES879" s="159"/>
      <c r="ET879" s="159"/>
      <c r="EU879" s="159"/>
      <c r="EV879" s="159"/>
      <c r="EW879" s="159"/>
      <c r="EX879" s="159"/>
      <c r="EY879" s="159"/>
      <c r="EZ879" s="159"/>
      <c r="FA879" s="159"/>
      <c r="FB879" s="159"/>
      <c r="FC879" s="159"/>
      <c r="FD879" s="159"/>
      <c r="FE879" s="159"/>
      <c r="FF879" s="159"/>
      <c r="FG879" s="159"/>
      <c r="FH879" s="159"/>
      <c r="FI879" s="159"/>
      <c r="FJ879" s="159"/>
      <c r="FK879" s="159"/>
      <c r="FL879" s="159"/>
      <c r="FM879" s="159"/>
      <c r="FN879" s="159"/>
      <c r="FO879" s="159"/>
      <c r="FP879" s="159"/>
      <c r="FQ879" s="159"/>
      <c r="FR879" s="159"/>
      <c r="FS879" s="159"/>
      <c r="FT879" s="159"/>
      <c r="FU879" s="159"/>
      <c r="FV879" s="159"/>
      <c r="FW879" s="159"/>
      <c r="FX879" s="159"/>
      <c r="FY879" s="159"/>
      <c r="FZ879" s="159"/>
      <c r="GA879" s="159"/>
      <c r="GB879" s="159"/>
      <c r="GC879" s="159"/>
      <c r="GD879" s="159"/>
      <c r="GE879" s="159"/>
      <c r="GF879" s="159"/>
      <c r="GG879" s="159"/>
      <c r="GH879" s="159"/>
    </row>
    <row r="880" customFormat="false" ht="12.75" hidden="false" customHeight="false" outlineLevel="0" collapsed="false">
      <c r="A880" s="168"/>
      <c r="B880" s="149"/>
      <c r="C880" s="149"/>
      <c r="D880" s="149"/>
      <c r="E880" s="149"/>
      <c r="F880" s="149"/>
      <c r="G880" s="149"/>
      <c r="H880" s="148"/>
      <c r="I880" s="170"/>
      <c r="R880" s="148"/>
      <c r="S880" s="158"/>
      <c r="T880" s="159"/>
      <c r="U880" s="159"/>
      <c r="V880" s="159"/>
      <c r="W880" s="159"/>
      <c r="X880" s="159"/>
      <c r="Y880" s="159"/>
      <c r="Z880" s="159"/>
      <c r="AA880" s="159"/>
      <c r="AB880" s="159"/>
      <c r="AC880" s="159"/>
      <c r="AD880" s="159"/>
      <c r="AE880" s="159"/>
      <c r="AF880" s="159"/>
      <c r="AG880" s="159"/>
      <c r="AH880" s="159"/>
      <c r="AI880" s="159"/>
      <c r="AJ880" s="159"/>
      <c r="AK880" s="159"/>
      <c r="AL880" s="159"/>
      <c r="AM880" s="159"/>
      <c r="AN880" s="159"/>
      <c r="AO880" s="159"/>
      <c r="AP880" s="159"/>
      <c r="AQ880" s="159"/>
      <c r="AR880" s="159"/>
      <c r="AS880" s="159"/>
      <c r="AT880" s="159"/>
      <c r="AU880" s="159"/>
      <c r="AV880" s="159"/>
      <c r="AW880" s="159"/>
      <c r="AX880" s="159"/>
      <c r="AY880" s="159"/>
      <c r="AZ880" s="159"/>
      <c r="BA880" s="159"/>
      <c r="BB880" s="159"/>
      <c r="BC880" s="159"/>
      <c r="BD880" s="159"/>
      <c r="BE880" s="159"/>
      <c r="BF880" s="159"/>
      <c r="BG880" s="159"/>
      <c r="BH880" s="159"/>
      <c r="BI880" s="159"/>
      <c r="BJ880" s="159"/>
      <c r="BK880" s="159"/>
      <c r="BL880" s="159"/>
      <c r="BM880" s="159"/>
      <c r="BN880" s="159"/>
      <c r="BO880" s="159"/>
      <c r="BP880" s="159"/>
      <c r="BQ880" s="159"/>
      <c r="BR880" s="159"/>
      <c r="BS880" s="159"/>
      <c r="BT880" s="159"/>
      <c r="BU880" s="159"/>
      <c r="BV880" s="159"/>
      <c r="BW880" s="159"/>
      <c r="BX880" s="159"/>
      <c r="BY880" s="159"/>
      <c r="BZ880" s="159"/>
      <c r="CA880" s="159"/>
      <c r="CB880" s="159"/>
      <c r="CC880" s="159"/>
      <c r="CD880" s="159"/>
      <c r="CE880" s="159"/>
      <c r="CF880" s="159"/>
      <c r="CG880" s="159"/>
      <c r="CH880" s="159"/>
      <c r="CI880" s="159"/>
      <c r="CJ880" s="159"/>
      <c r="CK880" s="159"/>
      <c r="CL880" s="159"/>
      <c r="CM880" s="159"/>
      <c r="CN880" s="159"/>
      <c r="CO880" s="159"/>
      <c r="CP880" s="159"/>
      <c r="CQ880" s="159"/>
      <c r="CR880" s="159"/>
      <c r="CS880" s="159"/>
      <c r="CT880" s="159"/>
      <c r="CU880" s="159"/>
      <c r="CV880" s="159"/>
      <c r="CW880" s="159"/>
      <c r="CX880" s="159"/>
      <c r="CY880" s="159"/>
      <c r="CZ880" s="159"/>
      <c r="DA880" s="159"/>
      <c r="DB880" s="159"/>
      <c r="DC880" s="159"/>
      <c r="DD880" s="159"/>
      <c r="DE880" s="159"/>
      <c r="DF880" s="159"/>
      <c r="DG880" s="159"/>
      <c r="DH880" s="159"/>
      <c r="DI880" s="159"/>
      <c r="DJ880" s="159"/>
      <c r="DK880" s="159"/>
      <c r="DL880" s="159"/>
      <c r="DM880" s="159"/>
      <c r="DN880" s="159"/>
      <c r="DO880" s="159"/>
      <c r="DP880" s="159"/>
      <c r="DQ880" s="159"/>
      <c r="DR880" s="159"/>
      <c r="DS880" s="159"/>
      <c r="DT880" s="159"/>
      <c r="DU880" s="159"/>
      <c r="DV880" s="159"/>
      <c r="DW880" s="159"/>
      <c r="DX880" s="159"/>
      <c r="DY880" s="159"/>
      <c r="DZ880" s="159"/>
      <c r="EA880" s="159"/>
      <c r="EB880" s="159"/>
      <c r="EC880" s="159"/>
      <c r="ED880" s="159"/>
      <c r="EE880" s="159"/>
      <c r="EF880" s="159"/>
      <c r="EG880" s="159"/>
      <c r="EH880" s="159"/>
      <c r="EI880" s="159"/>
      <c r="EJ880" s="159"/>
      <c r="EK880" s="159"/>
      <c r="EL880" s="159"/>
      <c r="EM880" s="159"/>
      <c r="EN880" s="159"/>
      <c r="EO880" s="159"/>
      <c r="EP880" s="159"/>
      <c r="EQ880" s="159"/>
      <c r="ER880" s="159"/>
      <c r="ES880" s="159"/>
      <c r="ET880" s="159"/>
      <c r="EU880" s="159"/>
      <c r="EV880" s="159"/>
      <c r="EW880" s="159"/>
      <c r="EX880" s="159"/>
      <c r="EY880" s="159"/>
      <c r="EZ880" s="159"/>
      <c r="FA880" s="159"/>
      <c r="FB880" s="159"/>
      <c r="FC880" s="159"/>
      <c r="FD880" s="159"/>
      <c r="FE880" s="159"/>
      <c r="FF880" s="159"/>
      <c r="FG880" s="159"/>
      <c r="FH880" s="159"/>
      <c r="FI880" s="159"/>
      <c r="FJ880" s="159"/>
      <c r="FK880" s="159"/>
      <c r="FL880" s="159"/>
      <c r="FM880" s="159"/>
      <c r="FN880" s="159"/>
      <c r="FO880" s="159"/>
      <c r="FP880" s="159"/>
      <c r="FQ880" s="159"/>
      <c r="FR880" s="159"/>
      <c r="FS880" s="159"/>
      <c r="FT880" s="159"/>
      <c r="FU880" s="159"/>
      <c r="FV880" s="159"/>
      <c r="FW880" s="159"/>
      <c r="FX880" s="159"/>
      <c r="FY880" s="159"/>
      <c r="FZ880" s="159"/>
      <c r="GA880" s="159"/>
      <c r="GB880" s="159"/>
      <c r="GC880" s="159"/>
      <c r="GD880" s="159"/>
      <c r="GE880" s="159"/>
      <c r="GF880" s="159"/>
      <c r="GG880" s="159"/>
      <c r="GH880" s="159"/>
    </row>
    <row r="881" customFormat="false" ht="12.75" hidden="false" customHeight="false" outlineLevel="0" collapsed="false">
      <c r="A881" s="168"/>
      <c r="B881" s="149"/>
      <c r="C881" s="149"/>
      <c r="D881" s="149"/>
      <c r="E881" s="149"/>
      <c r="F881" s="149"/>
      <c r="G881" s="149"/>
      <c r="H881" s="148"/>
      <c r="I881" s="170"/>
      <c r="R881" s="148"/>
      <c r="S881" s="158"/>
      <c r="T881" s="159"/>
      <c r="U881" s="159"/>
      <c r="V881" s="159"/>
      <c r="W881" s="159"/>
      <c r="X881" s="159"/>
      <c r="Y881" s="159"/>
      <c r="Z881" s="159"/>
      <c r="AA881" s="159"/>
      <c r="AB881" s="159"/>
      <c r="AC881" s="159"/>
      <c r="AD881" s="159"/>
      <c r="AE881" s="159"/>
      <c r="AF881" s="159"/>
      <c r="AG881" s="159"/>
      <c r="AH881" s="159"/>
      <c r="AI881" s="159"/>
      <c r="AJ881" s="159"/>
      <c r="AK881" s="159"/>
      <c r="AL881" s="159"/>
      <c r="AM881" s="159"/>
      <c r="AN881" s="159"/>
      <c r="AO881" s="159"/>
      <c r="AP881" s="159"/>
      <c r="AQ881" s="159"/>
      <c r="AR881" s="159"/>
      <c r="AS881" s="159"/>
      <c r="AT881" s="159"/>
      <c r="AU881" s="159"/>
      <c r="AV881" s="159"/>
      <c r="AW881" s="159"/>
      <c r="AX881" s="159"/>
      <c r="AY881" s="159"/>
      <c r="AZ881" s="159"/>
      <c r="BA881" s="159"/>
      <c r="BB881" s="159"/>
      <c r="BC881" s="159"/>
      <c r="BD881" s="159"/>
      <c r="BE881" s="159"/>
      <c r="BF881" s="159"/>
      <c r="BG881" s="159"/>
      <c r="BH881" s="159"/>
      <c r="BI881" s="159"/>
      <c r="BJ881" s="159"/>
      <c r="BK881" s="159"/>
      <c r="BL881" s="159"/>
      <c r="BM881" s="159"/>
      <c r="BN881" s="159"/>
      <c r="BO881" s="159"/>
      <c r="BP881" s="159"/>
      <c r="BQ881" s="159"/>
      <c r="BR881" s="159"/>
      <c r="BS881" s="159"/>
      <c r="BT881" s="159"/>
      <c r="BU881" s="159"/>
      <c r="BV881" s="159"/>
      <c r="BW881" s="159"/>
      <c r="BX881" s="159"/>
      <c r="BY881" s="159"/>
      <c r="BZ881" s="159"/>
      <c r="CA881" s="159"/>
      <c r="CB881" s="159"/>
      <c r="CC881" s="159"/>
      <c r="CD881" s="159"/>
      <c r="CE881" s="159"/>
      <c r="CF881" s="159"/>
      <c r="CG881" s="159"/>
      <c r="CH881" s="159"/>
      <c r="CI881" s="159"/>
      <c r="CJ881" s="159"/>
      <c r="CK881" s="159"/>
      <c r="CL881" s="159"/>
      <c r="CM881" s="159"/>
      <c r="CN881" s="159"/>
      <c r="CO881" s="159"/>
      <c r="CP881" s="159"/>
      <c r="CQ881" s="159"/>
      <c r="CR881" s="159"/>
      <c r="CS881" s="159"/>
      <c r="CT881" s="159"/>
      <c r="CU881" s="159"/>
      <c r="CV881" s="159"/>
      <c r="CW881" s="159"/>
      <c r="CX881" s="159"/>
      <c r="CY881" s="159"/>
      <c r="CZ881" s="159"/>
      <c r="DA881" s="159"/>
      <c r="DB881" s="159"/>
      <c r="DC881" s="159"/>
      <c r="DD881" s="159"/>
      <c r="DE881" s="159"/>
      <c r="DF881" s="159"/>
      <c r="DG881" s="159"/>
      <c r="DH881" s="159"/>
      <c r="DI881" s="159"/>
      <c r="DJ881" s="159"/>
      <c r="DK881" s="159"/>
      <c r="DL881" s="159"/>
      <c r="DM881" s="159"/>
      <c r="DN881" s="159"/>
      <c r="DO881" s="159"/>
      <c r="DP881" s="159"/>
      <c r="DQ881" s="159"/>
      <c r="DR881" s="159"/>
      <c r="DS881" s="159"/>
      <c r="DT881" s="159"/>
      <c r="DU881" s="159"/>
      <c r="DV881" s="159"/>
      <c r="DW881" s="159"/>
      <c r="DX881" s="159"/>
      <c r="DY881" s="159"/>
      <c r="DZ881" s="159"/>
      <c r="EA881" s="159"/>
      <c r="EB881" s="159"/>
      <c r="EC881" s="159"/>
      <c r="ED881" s="159"/>
      <c r="EE881" s="159"/>
      <c r="EF881" s="159"/>
      <c r="EG881" s="159"/>
      <c r="EH881" s="159"/>
      <c r="EI881" s="159"/>
      <c r="EJ881" s="159"/>
      <c r="EK881" s="159"/>
      <c r="EL881" s="159"/>
      <c r="EM881" s="159"/>
      <c r="EN881" s="159"/>
      <c r="EO881" s="159"/>
      <c r="EP881" s="159"/>
      <c r="EQ881" s="159"/>
      <c r="ER881" s="159"/>
      <c r="ES881" s="159"/>
      <c r="ET881" s="159"/>
      <c r="EU881" s="159"/>
      <c r="EV881" s="159"/>
      <c r="EW881" s="159"/>
      <c r="EX881" s="159"/>
      <c r="EY881" s="159"/>
      <c r="EZ881" s="159"/>
      <c r="FA881" s="159"/>
      <c r="FB881" s="159"/>
      <c r="FC881" s="159"/>
      <c r="FD881" s="159"/>
      <c r="FE881" s="159"/>
      <c r="FF881" s="159"/>
      <c r="FG881" s="159"/>
      <c r="FH881" s="159"/>
      <c r="FI881" s="159"/>
      <c r="FJ881" s="159"/>
      <c r="FK881" s="159"/>
      <c r="FL881" s="159"/>
      <c r="FM881" s="159"/>
      <c r="FN881" s="159"/>
      <c r="FO881" s="159"/>
      <c r="FP881" s="159"/>
      <c r="FQ881" s="159"/>
      <c r="FR881" s="159"/>
      <c r="FS881" s="159"/>
      <c r="FT881" s="159"/>
      <c r="FU881" s="159"/>
      <c r="FV881" s="159"/>
      <c r="FW881" s="159"/>
      <c r="FX881" s="159"/>
      <c r="FY881" s="159"/>
      <c r="FZ881" s="159"/>
      <c r="GA881" s="159"/>
      <c r="GB881" s="159"/>
      <c r="GC881" s="159"/>
      <c r="GD881" s="159"/>
      <c r="GE881" s="159"/>
      <c r="GF881" s="159"/>
      <c r="GG881" s="159"/>
      <c r="GH881" s="159"/>
    </row>
    <row r="882" customFormat="false" ht="12.75" hidden="false" customHeight="false" outlineLevel="0" collapsed="false">
      <c r="A882" s="168"/>
      <c r="B882" s="149"/>
      <c r="C882" s="149"/>
      <c r="D882" s="149"/>
      <c r="E882" s="149"/>
      <c r="F882" s="149"/>
      <c r="G882" s="149"/>
      <c r="H882" s="148"/>
      <c r="I882" s="170"/>
      <c r="R882" s="148"/>
      <c r="S882" s="158"/>
      <c r="T882" s="159"/>
      <c r="U882" s="159"/>
      <c r="V882" s="159"/>
      <c r="W882" s="159"/>
      <c r="X882" s="159"/>
      <c r="Y882" s="159"/>
      <c r="Z882" s="159"/>
      <c r="AA882" s="159"/>
      <c r="AB882" s="159"/>
      <c r="AC882" s="159"/>
      <c r="AD882" s="159"/>
      <c r="AE882" s="159"/>
      <c r="AF882" s="159"/>
      <c r="AG882" s="159"/>
      <c r="AH882" s="159"/>
      <c r="AI882" s="159"/>
      <c r="AJ882" s="159"/>
      <c r="AK882" s="159"/>
      <c r="AL882" s="159"/>
      <c r="AM882" s="159"/>
      <c r="AN882" s="159"/>
      <c r="AO882" s="159"/>
      <c r="AP882" s="159"/>
      <c r="AQ882" s="159"/>
      <c r="AR882" s="159"/>
      <c r="AS882" s="159"/>
      <c r="AT882" s="159"/>
      <c r="AU882" s="159"/>
      <c r="AV882" s="159"/>
      <c r="AW882" s="159"/>
      <c r="AX882" s="159"/>
      <c r="AY882" s="159"/>
      <c r="AZ882" s="159"/>
      <c r="BA882" s="159"/>
      <c r="BB882" s="159"/>
      <c r="BC882" s="159"/>
      <c r="BD882" s="159"/>
      <c r="BE882" s="159"/>
      <c r="BF882" s="159"/>
      <c r="BG882" s="159"/>
      <c r="BH882" s="159"/>
      <c r="BI882" s="159"/>
      <c r="BJ882" s="159"/>
      <c r="BK882" s="159"/>
      <c r="BL882" s="159"/>
      <c r="BM882" s="159"/>
      <c r="BN882" s="159"/>
      <c r="BO882" s="159"/>
      <c r="BP882" s="159"/>
      <c r="BQ882" s="159"/>
      <c r="BR882" s="159"/>
      <c r="BS882" s="159"/>
      <c r="BT882" s="159"/>
      <c r="BU882" s="159"/>
      <c r="BV882" s="159"/>
      <c r="BW882" s="159"/>
      <c r="BX882" s="159"/>
      <c r="BY882" s="159"/>
      <c r="BZ882" s="159"/>
      <c r="CA882" s="159"/>
      <c r="CB882" s="159"/>
      <c r="CC882" s="159"/>
      <c r="CD882" s="159"/>
      <c r="CE882" s="159"/>
      <c r="CF882" s="159"/>
      <c r="CG882" s="159"/>
      <c r="CH882" s="159"/>
      <c r="CI882" s="159"/>
      <c r="CJ882" s="159"/>
      <c r="CK882" s="159"/>
      <c r="CL882" s="159"/>
      <c r="CM882" s="159"/>
      <c r="CN882" s="159"/>
      <c r="CO882" s="159"/>
      <c r="CP882" s="159"/>
      <c r="CQ882" s="159"/>
      <c r="CR882" s="159"/>
      <c r="CS882" s="159"/>
      <c r="CT882" s="159"/>
      <c r="CU882" s="159"/>
      <c r="CV882" s="159"/>
      <c r="CW882" s="159"/>
      <c r="CX882" s="159"/>
      <c r="CY882" s="159"/>
      <c r="CZ882" s="159"/>
      <c r="DA882" s="159"/>
      <c r="DB882" s="159"/>
      <c r="DC882" s="159"/>
      <c r="DD882" s="159"/>
      <c r="DE882" s="159"/>
      <c r="DF882" s="159"/>
      <c r="DG882" s="159"/>
      <c r="DH882" s="159"/>
      <c r="DI882" s="159"/>
      <c r="DJ882" s="159"/>
      <c r="DK882" s="159"/>
      <c r="DL882" s="159"/>
      <c r="DM882" s="159"/>
      <c r="DN882" s="159"/>
      <c r="DO882" s="159"/>
      <c r="DP882" s="159"/>
      <c r="DQ882" s="159"/>
      <c r="DR882" s="159"/>
      <c r="DS882" s="159"/>
      <c r="DT882" s="159"/>
      <c r="DU882" s="159"/>
      <c r="DV882" s="159"/>
      <c r="DW882" s="159"/>
      <c r="DX882" s="159"/>
      <c r="DY882" s="159"/>
      <c r="DZ882" s="159"/>
      <c r="EA882" s="159"/>
      <c r="EB882" s="159"/>
      <c r="EC882" s="159"/>
      <c r="ED882" s="159"/>
      <c r="EE882" s="159"/>
      <c r="EF882" s="159"/>
      <c r="EG882" s="159"/>
      <c r="EH882" s="159"/>
      <c r="EI882" s="159"/>
      <c r="EJ882" s="159"/>
      <c r="EK882" s="159"/>
      <c r="EL882" s="159"/>
      <c r="EM882" s="159"/>
      <c r="EN882" s="159"/>
      <c r="EO882" s="159"/>
      <c r="EP882" s="159"/>
      <c r="EQ882" s="159"/>
      <c r="ER882" s="159"/>
      <c r="ES882" s="159"/>
      <c r="ET882" s="159"/>
      <c r="EU882" s="159"/>
      <c r="EV882" s="159"/>
      <c r="EW882" s="159"/>
      <c r="EX882" s="159"/>
      <c r="EY882" s="159"/>
      <c r="EZ882" s="159"/>
      <c r="FA882" s="159"/>
      <c r="FB882" s="159"/>
      <c r="FC882" s="159"/>
      <c r="FD882" s="159"/>
      <c r="FE882" s="159"/>
      <c r="FF882" s="159"/>
      <c r="FG882" s="159"/>
      <c r="FH882" s="159"/>
      <c r="FI882" s="159"/>
      <c r="FJ882" s="159"/>
      <c r="FK882" s="159"/>
      <c r="FL882" s="159"/>
      <c r="FM882" s="159"/>
      <c r="FN882" s="159"/>
      <c r="FO882" s="159"/>
      <c r="FP882" s="159"/>
      <c r="FQ882" s="159"/>
      <c r="FR882" s="159"/>
      <c r="FS882" s="159"/>
      <c r="FT882" s="159"/>
      <c r="FU882" s="159"/>
      <c r="FV882" s="159"/>
      <c r="FW882" s="159"/>
      <c r="FX882" s="159"/>
      <c r="FY882" s="159"/>
      <c r="FZ882" s="159"/>
      <c r="GA882" s="159"/>
      <c r="GB882" s="159"/>
      <c r="GC882" s="159"/>
      <c r="GD882" s="159"/>
      <c r="GE882" s="159"/>
      <c r="GF882" s="159"/>
      <c r="GG882" s="159"/>
      <c r="GH882" s="159"/>
    </row>
    <row r="883" customFormat="false" ht="12.75" hidden="false" customHeight="false" outlineLevel="0" collapsed="false">
      <c r="A883" s="168"/>
      <c r="B883" s="149"/>
      <c r="C883" s="149"/>
      <c r="D883" s="149"/>
      <c r="E883" s="149"/>
      <c r="F883" s="149"/>
      <c r="G883" s="149"/>
      <c r="H883" s="148"/>
      <c r="I883" s="170"/>
      <c r="R883" s="148"/>
      <c r="S883" s="158"/>
      <c r="T883" s="159"/>
      <c r="U883" s="159"/>
      <c r="V883" s="159"/>
      <c r="W883" s="159"/>
      <c r="X883" s="159"/>
      <c r="Y883" s="159"/>
      <c r="Z883" s="159"/>
      <c r="AA883" s="159"/>
      <c r="AB883" s="159"/>
      <c r="AC883" s="159"/>
      <c r="AD883" s="159"/>
      <c r="AE883" s="159"/>
      <c r="AF883" s="159"/>
      <c r="AG883" s="159"/>
      <c r="AH883" s="159"/>
      <c r="AI883" s="159"/>
      <c r="AJ883" s="159"/>
      <c r="AK883" s="159"/>
      <c r="AL883" s="159"/>
      <c r="AM883" s="159"/>
      <c r="AN883" s="159"/>
      <c r="AO883" s="159"/>
      <c r="AP883" s="159"/>
      <c r="AQ883" s="159"/>
      <c r="AR883" s="159"/>
      <c r="AS883" s="159"/>
      <c r="AT883" s="159"/>
      <c r="AU883" s="159"/>
      <c r="AV883" s="159"/>
      <c r="AW883" s="159"/>
      <c r="AX883" s="159"/>
      <c r="AY883" s="159"/>
      <c r="AZ883" s="159"/>
      <c r="BA883" s="159"/>
      <c r="BB883" s="159"/>
      <c r="BC883" s="159"/>
      <c r="BD883" s="159"/>
      <c r="BE883" s="159"/>
      <c r="BF883" s="159"/>
      <c r="BG883" s="159"/>
      <c r="BH883" s="159"/>
      <c r="BI883" s="159"/>
      <c r="BJ883" s="159"/>
      <c r="BK883" s="159"/>
      <c r="BL883" s="159"/>
      <c r="BM883" s="159"/>
      <c r="BN883" s="159"/>
      <c r="BO883" s="159"/>
      <c r="BP883" s="159"/>
      <c r="BQ883" s="159"/>
      <c r="BR883" s="159"/>
      <c r="BS883" s="159"/>
      <c r="BT883" s="159"/>
      <c r="BU883" s="159"/>
      <c r="BV883" s="159"/>
      <c r="BW883" s="159"/>
      <c r="BX883" s="159"/>
      <c r="BY883" s="159"/>
      <c r="BZ883" s="159"/>
      <c r="CA883" s="159"/>
      <c r="CB883" s="159"/>
      <c r="CC883" s="159"/>
      <c r="CD883" s="159"/>
      <c r="CE883" s="159"/>
      <c r="CF883" s="159"/>
      <c r="CG883" s="159"/>
      <c r="CH883" s="159"/>
      <c r="CI883" s="159"/>
      <c r="CJ883" s="159"/>
      <c r="CK883" s="159"/>
      <c r="CL883" s="159"/>
      <c r="CM883" s="159"/>
      <c r="CN883" s="159"/>
      <c r="CO883" s="159"/>
      <c r="CP883" s="159"/>
      <c r="CQ883" s="159"/>
      <c r="CR883" s="159"/>
      <c r="CS883" s="159"/>
      <c r="CT883" s="159"/>
      <c r="CU883" s="159"/>
      <c r="CV883" s="159"/>
      <c r="CW883" s="159"/>
      <c r="CX883" s="159"/>
      <c r="CY883" s="159"/>
      <c r="CZ883" s="159"/>
      <c r="DA883" s="159"/>
      <c r="DB883" s="159"/>
      <c r="DC883" s="159"/>
      <c r="DD883" s="159"/>
      <c r="DE883" s="159"/>
      <c r="DF883" s="159"/>
      <c r="DG883" s="159"/>
      <c r="DH883" s="159"/>
      <c r="DI883" s="159"/>
      <c r="DJ883" s="159"/>
      <c r="DK883" s="159"/>
      <c r="DL883" s="159"/>
      <c r="DM883" s="159"/>
      <c r="DN883" s="159"/>
      <c r="DO883" s="159"/>
      <c r="DP883" s="159"/>
      <c r="DQ883" s="159"/>
      <c r="DR883" s="159"/>
      <c r="DS883" s="159"/>
      <c r="DT883" s="159"/>
      <c r="DU883" s="159"/>
      <c r="DV883" s="159"/>
      <c r="DW883" s="159"/>
      <c r="DX883" s="159"/>
      <c r="DY883" s="159"/>
      <c r="DZ883" s="159"/>
      <c r="EA883" s="159"/>
      <c r="EB883" s="159"/>
      <c r="EC883" s="159"/>
      <c r="ED883" s="159"/>
      <c r="EE883" s="159"/>
      <c r="EF883" s="159"/>
      <c r="EG883" s="159"/>
      <c r="EH883" s="159"/>
      <c r="EI883" s="159"/>
      <c r="EJ883" s="159"/>
      <c r="EK883" s="159"/>
      <c r="EL883" s="159"/>
      <c r="EM883" s="159"/>
      <c r="EN883" s="159"/>
      <c r="EO883" s="159"/>
      <c r="EP883" s="159"/>
      <c r="EQ883" s="159"/>
      <c r="ER883" s="159"/>
      <c r="ES883" s="159"/>
      <c r="ET883" s="159"/>
      <c r="EU883" s="159"/>
      <c r="EV883" s="159"/>
      <c r="EW883" s="159"/>
      <c r="EX883" s="159"/>
      <c r="EY883" s="159"/>
      <c r="EZ883" s="159"/>
      <c r="FA883" s="159"/>
      <c r="FB883" s="159"/>
      <c r="FC883" s="159"/>
      <c r="FD883" s="159"/>
      <c r="FE883" s="159"/>
      <c r="FF883" s="159"/>
      <c r="FG883" s="159"/>
      <c r="FH883" s="159"/>
      <c r="FI883" s="159"/>
      <c r="FJ883" s="159"/>
      <c r="FK883" s="159"/>
      <c r="FL883" s="159"/>
      <c r="FM883" s="159"/>
      <c r="FN883" s="159"/>
      <c r="FO883" s="159"/>
      <c r="FP883" s="159"/>
      <c r="FQ883" s="159"/>
      <c r="FR883" s="159"/>
      <c r="FS883" s="159"/>
      <c r="FT883" s="159"/>
      <c r="FU883" s="159"/>
      <c r="FV883" s="159"/>
      <c r="FW883" s="159"/>
      <c r="FX883" s="159"/>
      <c r="FY883" s="159"/>
      <c r="FZ883" s="159"/>
      <c r="GA883" s="159"/>
      <c r="GB883" s="159"/>
      <c r="GC883" s="159"/>
      <c r="GD883" s="159"/>
      <c r="GE883" s="159"/>
      <c r="GF883" s="159"/>
      <c r="GG883" s="159"/>
      <c r="GH883" s="159"/>
    </row>
    <row r="884" customFormat="false" ht="12.75" hidden="false" customHeight="false" outlineLevel="0" collapsed="false">
      <c r="A884" s="168"/>
      <c r="B884" s="149"/>
      <c r="C884" s="149"/>
      <c r="D884" s="149"/>
      <c r="E884" s="149"/>
      <c r="F884" s="149"/>
      <c r="G884" s="149"/>
      <c r="H884" s="148"/>
      <c r="I884" s="170"/>
      <c r="R884" s="148"/>
      <c r="S884" s="158"/>
      <c r="T884" s="159"/>
      <c r="U884" s="159"/>
      <c r="V884" s="159"/>
      <c r="W884" s="159"/>
      <c r="X884" s="159"/>
      <c r="Y884" s="159"/>
      <c r="Z884" s="159"/>
      <c r="AA884" s="159"/>
      <c r="AB884" s="159"/>
      <c r="AC884" s="159"/>
      <c r="AD884" s="159"/>
      <c r="AE884" s="159"/>
      <c r="AF884" s="159"/>
      <c r="AG884" s="159"/>
      <c r="AH884" s="159"/>
      <c r="AI884" s="159"/>
      <c r="AJ884" s="159"/>
      <c r="AK884" s="159"/>
      <c r="AL884" s="159"/>
      <c r="AM884" s="159"/>
      <c r="AN884" s="159"/>
      <c r="AO884" s="159"/>
      <c r="AP884" s="159"/>
      <c r="AQ884" s="159"/>
      <c r="AR884" s="159"/>
      <c r="AS884" s="159"/>
      <c r="AT884" s="159"/>
      <c r="AU884" s="159"/>
      <c r="AV884" s="159"/>
      <c r="AW884" s="159"/>
      <c r="AX884" s="159"/>
      <c r="AY884" s="159"/>
      <c r="AZ884" s="159"/>
      <c r="BA884" s="159"/>
      <c r="BB884" s="159"/>
      <c r="BC884" s="159"/>
      <c r="BD884" s="159"/>
      <c r="BE884" s="159"/>
      <c r="BF884" s="159"/>
      <c r="BG884" s="159"/>
      <c r="BH884" s="159"/>
      <c r="BI884" s="159"/>
      <c r="BJ884" s="159"/>
      <c r="BK884" s="159"/>
      <c r="BL884" s="159"/>
      <c r="BM884" s="159"/>
      <c r="BN884" s="159"/>
      <c r="BO884" s="159"/>
      <c r="BP884" s="159"/>
      <c r="BQ884" s="159"/>
      <c r="BR884" s="159"/>
      <c r="BS884" s="159"/>
      <c r="BT884" s="159"/>
      <c r="BU884" s="159"/>
      <c r="BV884" s="159"/>
      <c r="BW884" s="159"/>
      <c r="BX884" s="159"/>
      <c r="BY884" s="159"/>
      <c r="BZ884" s="159"/>
      <c r="CA884" s="159"/>
      <c r="CB884" s="159"/>
      <c r="CC884" s="159"/>
      <c r="CD884" s="159"/>
      <c r="CE884" s="159"/>
      <c r="CF884" s="159"/>
      <c r="CG884" s="159"/>
      <c r="CH884" s="159"/>
      <c r="CI884" s="159"/>
      <c r="CJ884" s="159"/>
      <c r="CK884" s="159"/>
      <c r="CL884" s="159"/>
      <c r="CM884" s="159"/>
      <c r="CN884" s="159"/>
      <c r="CO884" s="159"/>
      <c r="CP884" s="159"/>
      <c r="CQ884" s="159"/>
      <c r="CR884" s="159"/>
      <c r="CS884" s="159"/>
      <c r="CT884" s="159"/>
      <c r="CU884" s="159"/>
      <c r="CV884" s="159"/>
      <c r="CW884" s="159"/>
      <c r="CX884" s="159"/>
      <c r="CY884" s="159"/>
      <c r="CZ884" s="159"/>
      <c r="DA884" s="159"/>
      <c r="DB884" s="159"/>
      <c r="DC884" s="159"/>
      <c r="DD884" s="159"/>
      <c r="DE884" s="159"/>
      <c r="DF884" s="159"/>
      <c r="DG884" s="159"/>
      <c r="DH884" s="159"/>
      <c r="DI884" s="159"/>
      <c r="DJ884" s="159"/>
      <c r="DK884" s="159"/>
      <c r="DL884" s="159"/>
      <c r="DM884" s="159"/>
      <c r="DN884" s="159"/>
      <c r="DO884" s="159"/>
      <c r="DP884" s="159"/>
      <c r="DQ884" s="159"/>
      <c r="DR884" s="159"/>
      <c r="DS884" s="159"/>
      <c r="DT884" s="159"/>
      <c r="DU884" s="159"/>
      <c r="DV884" s="159"/>
      <c r="DW884" s="159"/>
      <c r="DX884" s="159"/>
      <c r="DY884" s="159"/>
      <c r="DZ884" s="159"/>
      <c r="EA884" s="159"/>
      <c r="EB884" s="159"/>
      <c r="EC884" s="159"/>
      <c r="ED884" s="159"/>
      <c r="EE884" s="159"/>
      <c r="EF884" s="159"/>
      <c r="EG884" s="159"/>
      <c r="EH884" s="159"/>
      <c r="EI884" s="159"/>
      <c r="EJ884" s="159"/>
      <c r="EK884" s="159"/>
      <c r="EL884" s="159"/>
      <c r="EM884" s="159"/>
      <c r="EN884" s="159"/>
      <c r="EO884" s="159"/>
      <c r="EP884" s="159"/>
      <c r="EQ884" s="159"/>
      <c r="ER884" s="159"/>
      <c r="ES884" s="159"/>
      <c r="ET884" s="159"/>
      <c r="EU884" s="159"/>
      <c r="EV884" s="159"/>
      <c r="EW884" s="159"/>
      <c r="EX884" s="159"/>
      <c r="EY884" s="159"/>
      <c r="EZ884" s="159"/>
      <c r="FA884" s="159"/>
      <c r="FB884" s="159"/>
      <c r="FC884" s="159"/>
      <c r="FD884" s="159"/>
      <c r="FE884" s="159"/>
      <c r="FF884" s="159"/>
      <c r="FG884" s="159"/>
      <c r="FH884" s="159"/>
      <c r="FI884" s="159"/>
      <c r="FJ884" s="159"/>
      <c r="FK884" s="159"/>
      <c r="FL884" s="159"/>
      <c r="FM884" s="159"/>
      <c r="FN884" s="159"/>
      <c r="FO884" s="159"/>
      <c r="FP884" s="159"/>
      <c r="FQ884" s="159"/>
      <c r="FR884" s="159"/>
      <c r="FS884" s="159"/>
      <c r="FT884" s="159"/>
      <c r="FU884" s="159"/>
      <c r="FV884" s="159"/>
      <c r="FW884" s="159"/>
      <c r="FX884" s="159"/>
      <c r="FY884" s="159"/>
      <c r="FZ884" s="159"/>
      <c r="GA884" s="159"/>
      <c r="GB884" s="159"/>
      <c r="GC884" s="159"/>
      <c r="GD884" s="159"/>
      <c r="GE884" s="159"/>
      <c r="GF884" s="159"/>
      <c r="GG884" s="159"/>
      <c r="GH884" s="159"/>
    </row>
    <row r="885" customFormat="false" ht="12.75" hidden="false" customHeight="false" outlineLevel="0" collapsed="false">
      <c r="A885" s="168"/>
      <c r="B885" s="149"/>
      <c r="C885" s="149"/>
      <c r="D885" s="149"/>
      <c r="E885" s="149"/>
      <c r="F885" s="149"/>
      <c r="G885" s="149"/>
      <c r="H885" s="148"/>
      <c r="I885" s="170"/>
      <c r="R885" s="148"/>
      <c r="S885" s="158"/>
      <c r="T885" s="159"/>
      <c r="U885" s="159"/>
      <c r="V885" s="159"/>
      <c r="W885" s="159"/>
      <c r="X885" s="159"/>
      <c r="Y885" s="159"/>
      <c r="Z885" s="159"/>
      <c r="AA885" s="159"/>
      <c r="AB885" s="159"/>
      <c r="AC885" s="159"/>
      <c r="AD885" s="159"/>
      <c r="AE885" s="159"/>
      <c r="AF885" s="159"/>
      <c r="AG885" s="159"/>
      <c r="AH885" s="159"/>
      <c r="AI885" s="159"/>
      <c r="AJ885" s="159"/>
      <c r="AK885" s="159"/>
      <c r="AL885" s="159"/>
      <c r="AM885" s="159"/>
      <c r="AN885" s="159"/>
      <c r="AO885" s="159"/>
      <c r="AP885" s="159"/>
      <c r="AQ885" s="159"/>
      <c r="AR885" s="159"/>
      <c r="AS885" s="159"/>
      <c r="AT885" s="159"/>
      <c r="AU885" s="159"/>
      <c r="AV885" s="159"/>
      <c r="AW885" s="159"/>
      <c r="AX885" s="159"/>
      <c r="AY885" s="159"/>
      <c r="AZ885" s="159"/>
      <c r="BA885" s="159"/>
      <c r="BB885" s="159"/>
      <c r="BC885" s="159"/>
      <c r="BD885" s="159"/>
      <c r="BE885" s="159"/>
      <c r="BF885" s="159"/>
      <c r="BG885" s="159"/>
      <c r="BH885" s="159"/>
      <c r="BI885" s="159"/>
      <c r="BJ885" s="159"/>
      <c r="BK885" s="159"/>
      <c r="BL885" s="159"/>
      <c r="BM885" s="159"/>
      <c r="BN885" s="159"/>
      <c r="BO885" s="159"/>
      <c r="BP885" s="159"/>
      <c r="BQ885" s="159"/>
      <c r="BR885" s="159"/>
      <c r="BS885" s="159"/>
      <c r="BT885" s="159"/>
      <c r="BU885" s="159"/>
      <c r="BV885" s="159"/>
      <c r="BW885" s="159"/>
      <c r="BX885" s="159"/>
      <c r="BY885" s="159"/>
      <c r="BZ885" s="159"/>
      <c r="CA885" s="159"/>
      <c r="CB885" s="159"/>
      <c r="CC885" s="159"/>
      <c r="CD885" s="159"/>
      <c r="CE885" s="159"/>
      <c r="CF885" s="159"/>
      <c r="CG885" s="159"/>
      <c r="CH885" s="159"/>
      <c r="CI885" s="159"/>
      <c r="CJ885" s="159"/>
      <c r="CK885" s="159"/>
      <c r="CL885" s="159"/>
      <c r="CM885" s="159"/>
      <c r="CN885" s="159"/>
      <c r="CO885" s="159"/>
      <c r="CP885" s="159"/>
      <c r="CQ885" s="159"/>
      <c r="CR885" s="159"/>
      <c r="CS885" s="159"/>
      <c r="CT885" s="159"/>
      <c r="CU885" s="159"/>
      <c r="CV885" s="159"/>
      <c r="CW885" s="159"/>
      <c r="CX885" s="159"/>
      <c r="CY885" s="159"/>
      <c r="CZ885" s="159"/>
      <c r="DA885" s="159"/>
      <c r="DB885" s="159"/>
      <c r="DC885" s="159"/>
      <c r="DD885" s="159"/>
      <c r="DE885" s="159"/>
      <c r="DF885" s="159"/>
      <c r="DG885" s="159"/>
      <c r="DH885" s="159"/>
      <c r="DI885" s="159"/>
      <c r="DJ885" s="159"/>
      <c r="DK885" s="159"/>
      <c r="DL885" s="159"/>
      <c r="DM885" s="159"/>
      <c r="DN885" s="159"/>
      <c r="DO885" s="159"/>
      <c r="DP885" s="159"/>
      <c r="DQ885" s="159"/>
      <c r="DR885" s="159"/>
      <c r="DS885" s="159"/>
      <c r="DT885" s="159"/>
      <c r="DU885" s="159"/>
      <c r="DV885" s="159"/>
      <c r="DW885" s="159"/>
      <c r="DX885" s="159"/>
      <c r="DY885" s="159"/>
      <c r="DZ885" s="159"/>
      <c r="EA885" s="159"/>
      <c r="EB885" s="159"/>
      <c r="EC885" s="159"/>
      <c r="ED885" s="159"/>
      <c r="EE885" s="159"/>
      <c r="EF885" s="159"/>
      <c r="EG885" s="159"/>
      <c r="EH885" s="159"/>
      <c r="EI885" s="159"/>
      <c r="EJ885" s="159"/>
      <c r="EK885" s="159"/>
      <c r="EL885" s="159"/>
      <c r="EM885" s="159"/>
      <c r="EN885" s="159"/>
      <c r="EO885" s="159"/>
      <c r="EP885" s="159"/>
      <c r="EQ885" s="159"/>
      <c r="ER885" s="159"/>
      <c r="ES885" s="159"/>
      <c r="ET885" s="159"/>
      <c r="EU885" s="159"/>
      <c r="EV885" s="159"/>
      <c r="EW885" s="159"/>
      <c r="EX885" s="159"/>
      <c r="EY885" s="159"/>
      <c r="EZ885" s="159"/>
      <c r="FA885" s="159"/>
      <c r="FB885" s="159"/>
      <c r="FC885" s="159"/>
      <c r="FD885" s="159"/>
      <c r="FE885" s="159"/>
      <c r="FF885" s="159"/>
      <c r="FG885" s="159"/>
      <c r="FH885" s="159"/>
      <c r="FI885" s="159"/>
      <c r="FJ885" s="159"/>
      <c r="FK885" s="159"/>
      <c r="FL885" s="159"/>
      <c r="FM885" s="159"/>
      <c r="FN885" s="159"/>
      <c r="FO885" s="159"/>
      <c r="FP885" s="159"/>
      <c r="FQ885" s="159"/>
      <c r="FR885" s="159"/>
      <c r="FS885" s="159"/>
      <c r="FT885" s="159"/>
      <c r="FU885" s="159"/>
      <c r="FV885" s="159"/>
      <c r="FW885" s="159"/>
      <c r="FX885" s="159"/>
      <c r="FY885" s="159"/>
      <c r="FZ885" s="159"/>
      <c r="GA885" s="159"/>
      <c r="GB885" s="159"/>
      <c r="GC885" s="159"/>
      <c r="GD885" s="159"/>
      <c r="GE885" s="159"/>
      <c r="GF885" s="159"/>
      <c r="GG885" s="159"/>
      <c r="GH885" s="159"/>
    </row>
    <row r="886" customFormat="false" ht="12.75" hidden="false" customHeight="false" outlineLevel="0" collapsed="false">
      <c r="A886" s="168"/>
      <c r="B886" s="149"/>
      <c r="C886" s="149"/>
      <c r="D886" s="149"/>
      <c r="E886" s="149"/>
      <c r="F886" s="149"/>
      <c r="G886" s="149"/>
      <c r="H886" s="148"/>
      <c r="I886" s="170"/>
      <c r="R886" s="148"/>
      <c r="S886" s="158"/>
      <c r="T886" s="159"/>
      <c r="U886" s="159"/>
      <c r="V886" s="159"/>
      <c r="W886" s="159"/>
      <c r="X886" s="159"/>
      <c r="Y886" s="159"/>
      <c r="Z886" s="159"/>
      <c r="AA886" s="159"/>
      <c r="AB886" s="159"/>
      <c r="AC886" s="159"/>
      <c r="AD886" s="159"/>
      <c r="AE886" s="159"/>
      <c r="AF886" s="159"/>
      <c r="AG886" s="159"/>
      <c r="AH886" s="159"/>
      <c r="AI886" s="159"/>
      <c r="AJ886" s="159"/>
      <c r="AK886" s="159"/>
      <c r="AL886" s="159"/>
      <c r="AM886" s="159"/>
      <c r="AN886" s="159"/>
      <c r="AO886" s="159"/>
      <c r="AP886" s="159"/>
      <c r="AQ886" s="159"/>
      <c r="AR886" s="159"/>
      <c r="AS886" s="159"/>
      <c r="AT886" s="159"/>
      <c r="AU886" s="159"/>
      <c r="AV886" s="159"/>
      <c r="AW886" s="159"/>
      <c r="AX886" s="159"/>
      <c r="AY886" s="159"/>
      <c r="AZ886" s="159"/>
      <c r="BA886" s="159"/>
      <c r="BB886" s="159"/>
      <c r="BC886" s="159"/>
      <c r="BD886" s="159"/>
      <c r="BE886" s="159"/>
      <c r="BF886" s="159"/>
      <c r="BG886" s="159"/>
      <c r="BH886" s="159"/>
      <c r="BI886" s="159"/>
      <c r="BJ886" s="159"/>
      <c r="BK886" s="159"/>
      <c r="BL886" s="159"/>
      <c r="BM886" s="159"/>
      <c r="BN886" s="159"/>
      <c r="BO886" s="159"/>
      <c r="BP886" s="159"/>
      <c r="BQ886" s="159"/>
      <c r="BR886" s="159"/>
      <c r="BS886" s="159"/>
      <c r="BT886" s="159"/>
      <c r="BU886" s="159"/>
      <c r="BV886" s="159"/>
      <c r="BW886" s="159"/>
      <c r="BX886" s="159"/>
      <c r="BY886" s="159"/>
      <c r="BZ886" s="159"/>
      <c r="CA886" s="159"/>
      <c r="CB886" s="159"/>
      <c r="CC886" s="159"/>
      <c r="CD886" s="159"/>
      <c r="CE886" s="159"/>
      <c r="CF886" s="159"/>
      <c r="CG886" s="159"/>
      <c r="CH886" s="159"/>
      <c r="CI886" s="159"/>
      <c r="CJ886" s="159"/>
      <c r="CK886" s="159"/>
      <c r="CL886" s="159"/>
      <c r="CM886" s="159"/>
      <c r="CN886" s="159"/>
      <c r="CO886" s="159"/>
      <c r="CP886" s="159"/>
      <c r="CQ886" s="159"/>
      <c r="CR886" s="159"/>
      <c r="CS886" s="159"/>
      <c r="CT886" s="159"/>
      <c r="CU886" s="159"/>
      <c r="CV886" s="159"/>
      <c r="CW886" s="159"/>
      <c r="CX886" s="159"/>
      <c r="CY886" s="159"/>
      <c r="CZ886" s="159"/>
      <c r="DA886" s="159"/>
      <c r="DB886" s="159"/>
      <c r="DC886" s="159"/>
      <c r="DD886" s="159"/>
      <c r="DE886" s="159"/>
      <c r="DF886" s="159"/>
      <c r="DG886" s="159"/>
      <c r="DH886" s="159"/>
      <c r="DI886" s="159"/>
      <c r="DJ886" s="159"/>
      <c r="DK886" s="159"/>
      <c r="DL886" s="159"/>
      <c r="DM886" s="159"/>
      <c r="DN886" s="159"/>
      <c r="DO886" s="159"/>
      <c r="DP886" s="159"/>
      <c r="DQ886" s="159"/>
      <c r="DR886" s="159"/>
      <c r="DS886" s="159"/>
      <c r="DT886" s="159"/>
      <c r="DU886" s="159"/>
      <c r="DV886" s="159"/>
      <c r="DW886" s="159"/>
      <c r="DX886" s="159"/>
      <c r="DY886" s="159"/>
      <c r="DZ886" s="159"/>
      <c r="EA886" s="159"/>
      <c r="EB886" s="159"/>
      <c r="EC886" s="159"/>
      <c r="ED886" s="159"/>
      <c r="EE886" s="159"/>
      <c r="EF886" s="159"/>
      <c r="EG886" s="159"/>
      <c r="EH886" s="159"/>
      <c r="EI886" s="159"/>
      <c r="EJ886" s="159"/>
      <c r="EK886" s="159"/>
      <c r="EL886" s="159"/>
      <c r="EM886" s="159"/>
      <c r="EN886" s="159"/>
      <c r="EO886" s="159"/>
      <c r="EP886" s="159"/>
      <c r="EQ886" s="159"/>
      <c r="ER886" s="159"/>
      <c r="ES886" s="159"/>
      <c r="ET886" s="159"/>
      <c r="EU886" s="159"/>
      <c r="EV886" s="159"/>
      <c r="EW886" s="159"/>
      <c r="EX886" s="159"/>
      <c r="EY886" s="159"/>
      <c r="EZ886" s="159"/>
      <c r="FA886" s="159"/>
      <c r="FB886" s="159"/>
      <c r="FC886" s="159"/>
      <c r="FD886" s="159"/>
      <c r="FE886" s="159"/>
      <c r="FF886" s="159"/>
      <c r="FG886" s="159"/>
      <c r="FH886" s="159"/>
      <c r="FI886" s="159"/>
      <c r="FJ886" s="159"/>
      <c r="FK886" s="159"/>
      <c r="FL886" s="159"/>
      <c r="FM886" s="159"/>
      <c r="FN886" s="159"/>
      <c r="FO886" s="159"/>
      <c r="FP886" s="159"/>
      <c r="FQ886" s="159"/>
      <c r="FR886" s="159"/>
      <c r="FS886" s="159"/>
      <c r="FT886" s="159"/>
      <c r="FU886" s="159"/>
      <c r="FV886" s="159"/>
      <c r="FW886" s="159"/>
      <c r="FX886" s="159"/>
      <c r="FY886" s="159"/>
      <c r="FZ886" s="159"/>
      <c r="GA886" s="159"/>
      <c r="GB886" s="159"/>
      <c r="GC886" s="159"/>
      <c r="GD886" s="159"/>
      <c r="GE886" s="159"/>
      <c r="GF886" s="159"/>
      <c r="GG886" s="159"/>
      <c r="GH886" s="159"/>
    </row>
    <row r="887" customFormat="false" ht="12.75" hidden="false" customHeight="false" outlineLevel="0" collapsed="false">
      <c r="A887" s="168"/>
      <c r="B887" s="149"/>
      <c r="C887" s="149"/>
      <c r="D887" s="149"/>
      <c r="E887" s="149"/>
      <c r="F887" s="149"/>
      <c r="G887" s="149"/>
      <c r="H887" s="148"/>
      <c r="I887" s="170"/>
      <c r="R887" s="148"/>
      <c r="S887" s="158"/>
      <c r="T887" s="159"/>
      <c r="U887" s="159"/>
      <c r="V887" s="159"/>
      <c r="W887" s="159"/>
      <c r="X887" s="159"/>
      <c r="Y887" s="159"/>
      <c r="Z887" s="159"/>
      <c r="AA887" s="159"/>
      <c r="AB887" s="159"/>
      <c r="AC887" s="159"/>
      <c r="AD887" s="159"/>
      <c r="AE887" s="159"/>
      <c r="AF887" s="159"/>
      <c r="AG887" s="159"/>
      <c r="AH887" s="159"/>
      <c r="AI887" s="159"/>
      <c r="AJ887" s="159"/>
      <c r="AK887" s="159"/>
      <c r="AL887" s="159"/>
      <c r="AM887" s="159"/>
      <c r="AN887" s="159"/>
      <c r="AO887" s="159"/>
      <c r="AP887" s="159"/>
      <c r="AQ887" s="159"/>
      <c r="AR887" s="159"/>
      <c r="AS887" s="159"/>
      <c r="AT887" s="159"/>
      <c r="AU887" s="159"/>
      <c r="AV887" s="159"/>
      <c r="AW887" s="159"/>
      <c r="AX887" s="159"/>
      <c r="AY887" s="159"/>
      <c r="AZ887" s="159"/>
      <c r="BA887" s="159"/>
      <c r="BB887" s="159"/>
      <c r="BC887" s="159"/>
      <c r="BD887" s="159"/>
      <c r="BE887" s="159"/>
      <c r="BF887" s="159"/>
      <c r="BG887" s="159"/>
      <c r="BH887" s="159"/>
      <c r="BI887" s="159"/>
      <c r="BJ887" s="159"/>
      <c r="BK887" s="159"/>
      <c r="BL887" s="159"/>
      <c r="BM887" s="159"/>
      <c r="BN887" s="159"/>
      <c r="BO887" s="159"/>
      <c r="BP887" s="159"/>
      <c r="BQ887" s="159"/>
      <c r="BR887" s="159"/>
      <c r="BS887" s="159"/>
      <c r="BT887" s="159"/>
      <c r="BU887" s="159"/>
      <c r="BV887" s="159"/>
      <c r="BW887" s="159"/>
      <c r="BX887" s="159"/>
      <c r="BY887" s="159"/>
      <c r="BZ887" s="159"/>
      <c r="CA887" s="159"/>
      <c r="CB887" s="159"/>
      <c r="CC887" s="159"/>
      <c r="CD887" s="159"/>
      <c r="CE887" s="159"/>
      <c r="CF887" s="159"/>
      <c r="CG887" s="159"/>
      <c r="CH887" s="159"/>
      <c r="CI887" s="159"/>
      <c r="CJ887" s="159"/>
      <c r="CK887" s="159"/>
      <c r="CL887" s="159"/>
      <c r="CM887" s="159"/>
      <c r="CN887" s="159"/>
      <c r="CO887" s="159"/>
      <c r="CP887" s="159"/>
      <c r="CQ887" s="159"/>
      <c r="CR887" s="159"/>
      <c r="CS887" s="159"/>
      <c r="CT887" s="159"/>
      <c r="CU887" s="159"/>
      <c r="CV887" s="159"/>
      <c r="CW887" s="159"/>
      <c r="CX887" s="159"/>
      <c r="CY887" s="159"/>
      <c r="CZ887" s="159"/>
      <c r="DA887" s="159"/>
      <c r="DB887" s="159"/>
      <c r="DC887" s="159"/>
      <c r="DD887" s="159"/>
      <c r="DE887" s="159"/>
      <c r="DF887" s="159"/>
      <c r="DG887" s="159"/>
      <c r="DH887" s="159"/>
      <c r="DI887" s="159"/>
      <c r="DJ887" s="159"/>
      <c r="DK887" s="159"/>
      <c r="DL887" s="159"/>
      <c r="DM887" s="159"/>
      <c r="DN887" s="159"/>
      <c r="DO887" s="159"/>
      <c r="DP887" s="159"/>
      <c r="DQ887" s="159"/>
      <c r="DR887" s="159"/>
      <c r="DS887" s="159"/>
      <c r="DT887" s="159"/>
      <c r="DU887" s="159"/>
      <c r="DV887" s="159"/>
      <c r="DW887" s="159"/>
      <c r="DX887" s="159"/>
      <c r="DY887" s="159"/>
      <c r="DZ887" s="159"/>
      <c r="EA887" s="159"/>
      <c r="EB887" s="159"/>
      <c r="EC887" s="159"/>
      <c r="ED887" s="159"/>
      <c r="EE887" s="159"/>
      <c r="EF887" s="159"/>
      <c r="EG887" s="159"/>
      <c r="EH887" s="159"/>
      <c r="EI887" s="159"/>
      <c r="EJ887" s="159"/>
      <c r="EK887" s="159"/>
      <c r="EL887" s="159"/>
      <c r="EM887" s="159"/>
      <c r="EN887" s="159"/>
      <c r="EO887" s="159"/>
      <c r="EP887" s="159"/>
      <c r="EQ887" s="159"/>
      <c r="ER887" s="159"/>
      <c r="ES887" s="159"/>
      <c r="ET887" s="159"/>
      <c r="EU887" s="159"/>
      <c r="EV887" s="159"/>
      <c r="EW887" s="159"/>
      <c r="EX887" s="159"/>
      <c r="EY887" s="159"/>
      <c r="EZ887" s="159"/>
      <c r="FA887" s="159"/>
      <c r="FB887" s="159"/>
      <c r="FC887" s="159"/>
      <c r="FD887" s="159"/>
      <c r="FE887" s="159"/>
      <c r="FF887" s="159"/>
      <c r="FG887" s="159"/>
      <c r="FH887" s="159"/>
      <c r="FI887" s="159"/>
      <c r="FJ887" s="159"/>
      <c r="FK887" s="159"/>
      <c r="FL887" s="159"/>
      <c r="FM887" s="159"/>
      <c r="FN887" s="159"/>
      <c r="FO887" s="159"/>
      <c r="FP887" s="159"/>
      <c r="FQ887" s="159"/>
      <c r="FR887" s="159"/>
      <c r="FS887" s="159"/>
      <c r="FT887" s="159"/>
      <c r="FU887" s="159"/>
      <c r="FV887" s="159"/>
      <c r="FW887" s="159"/>
      <c r="FX887" s="159"/>
      <c r="FY887" s="159"/>
      <c r="FZ887" s="159"/>
      <c r="GA887" s="159"/>
      <c r="GB887" s="159"/>
      <c r="GC887" s="159"/>
      <c r="GD887" s="159"/>
      <c r="GE887" s="159"/>
      <c r="GF887" s="159"/>
      <c r="GG887" s="159"/>
      <c r="GH887" s="159"/>
    </row>
    <row r="888" customFormat="false" ht="12.75" hidden="false" customHeight="false" outlineLevel="0" collapsed="false">
      <c r="A888" s="168"/>
      <c r="B888" s="149"/>
      <c r="C888" s="149"/>
      <c r="D888" s="149"/>
      <c r="E888" s="149"/>
      <c r="F888" s="149"/>
      <c r="G888" s="149"/>
      <c r="H888" s="148"/>
      <c r="I888" s="170"/>
      <c r="R888" s="148"/>
      <c r="S888" s="158"/>
      <c r="T888" s="159"/>
      <c r="U888" s="159"/>
      <c r="V888" s="159"/>
      <c r="W888" s="159"/>
      <c r="X888" s="159"/>
      <c r="Y888" s="159"/>
      <c r="Z888" s="159"/>
      <c r="AA888" s="159"/>
      <c r="AB888" s="159"/>
      <c r="AC888" s="159"/>
      <c r="AD888" s="159"/>
      <c r="AE888" s="159"/>
      <c r="AF888" s="159"/>
      <c r="AG888" s="159"/>
      <c r="AH888" s="159"/>
      <c r="AI888" s="159"/>
      <c r="AJ888" s="159"/>
      <c r="AK888" s="159"/>
      <c r="AL888" s="159"/>
      <c r="AM888" s="159"/>
      <c r="AN888" s="159"/>
      <c r="AO888" s="159"/>
      <c r="AP888" s="159"/>
      <c r="AQ888" s="159"/>
      <c r="AR888" s="159"/>
      <c r="AS888" s="159"/>
      <c r="AT888" s="159"/>
      <c r="AU888" s="159"/>
      <c r="AV888" s="159"/>
      <c r="AW888" s="159"/>
      <c r="AX888" s="159"/>
      <c r="AY888" s="159"/>
      <c r="AZ888" s="159"/>
      <c r="BA888" s="159"/>
      <c r="BB888" s="159"/>
      <c r="BC888" s="159"/>
      <c r="BD888" s="159"/>
      <c r="BE888" s="159"/>
      <c r="BF888" s="159"/>
      <c r="BG888" s="159"/>
      <c r="BH888" s="159"/>
      <c r="BI888" s="159"/>
      <c r="BJ888" s="159"/>
      <c r="BK888" s="159"/>
      <c r="BL888" s="159"/>
      <c r="BM888" s="159"/>
      <c r="BN888" s="159"/>
      <c r="BO888" s="159"/>
      <c r="BP888" s="159"/>
      <c r="BQ888" s="159"/>
      <c r="BR888" s="159"/>
      <c r="BS888" s="159"/>
      <c r="BT888" s="159"/>
      <c r="BU888" s="159"/>
      <c r="BV888" s="159"/>
      <c r="BW888" s="159"/>
      <c r="BX888" s="159"/>
      <c r="BY888" s="159"/>
      <c r="BZ888" s="159"/>
      <c r="CA888" s="159"/>
      <c r="CB888" s="159"/>
      <c r="CC888" s="159"/>
      <c r="CD888" s="159"/>
      <c r="CE888" s="159"/>
      <c r="CF888" s="159"/>
      <c r="CG888" s="159"/>
      <c r="CH888" s="159"/>
      <c r="CI888" s="159"/>
      <c r="CJ888" s="159"/>
      <c r="CK888" s="159"/>
      <c r="CL888" s="159"/>
      <c r="CM888" s="159"/>
      <c r="CN888" s="159"/>
      <c r="CO888" s="159"/>
      <c r="CP888" s="159"/>
      <c r="CQ888" s="159"/>
      <c r="CR888" s="159"/>
      <c r="CS888" s="159"/>
      <c r="CT888" s="159"/>
      <c r="CU888" s="159"/>
      <c r="CV888" s="159"/>
      <c r="CW888" s="159"/>
      <c r="CX888" s="159"/>
      <c r="CY888" s="159"/>
      <c r="CZ888" s="159"/>
      <c r="DA888" s="159"/>
      <c r="DB888" s="159"/>
      <c r="DC888" s="159"/>
      <c r="DD888" s="159"/>
      <c r="DE888" s="159"/>
      <c r="DF888" s="159"/>
      <c r="DG888" s="159"/>
      <c r="DH888" s="159"/>
      <c r="DI888" s="159"/>
      <c r="DJ888" s="159"/>
      <c r="DK888" s="159"/>
      <c r="DL888" s="159"/>
      <c r="DM888" s="159"/>
      <c r="DN888" s="159"/>
      <c r="DO888" s="159"/>
      <c r="DP888" s="159"/>
      <c r="DQ888" s="159"/>
      <c r="DR888" s="159"/>
      <c r="DS888" s="159"/>
      <c r="DT888" s="159"/>
      <c r="DU888" s="159"/>
      <c r="DV888" s="159"/>
      <c r="DW888" s="159"/>
      <c r="DX888" s="159"/>
      <c r="DY888" s="159"/>
      <c r="DZ888" s="159"/>
      <c r="EA888" s="159"/>
      <c r="EB888" s="159"/>
      <c r="EC888" s="159"/>
      <c r="ED888" s="159"/>
      <c r="EE888" s="159"/>
      <c r="EF888" s="159"/>
      <c r="EG888" s="159"/>
      <c r="EH888" s="159"/>
      <c r="EI888" s="159"/>
      <c r="EJ888" s="159"/>
      <c r="EK888" s="159"/>
      <c r="EL888" s="159"/>
      <c r="EM888" s="159"/>
      <c r="EN888" s="159"/>
      <c r="EO888" s="159"/>
      <c r="EP888" s="159"/>
      <c r="EQ888" s="159"/>
      <c r="ER888" s="159"/>
      <c r="ES888" s="159"/>
      <c r="ET888" s="159"/>
      <c r="EU888" s="159"/>
      <c r="EV888" s="159"/>
      <c r="EW888" s="159"/>
      <c r="EX888" s="159"/>
      <c r="EY888" s="159"/>
      <c r="EZ888" s="159"/>
      <c r="FA888" s="159"/>
      <c r="FB888" s="159"/>
      <c r="FC888" s="159"/>
      <c r="FD888" s="159"/>
      <c r="FE888" s="159"/>
      <c r="FF888" s="159"/>
      <c r="FG888" s="159"/>
      <c r="FH888" s="159"/>
      <c r="FI888" s="159"/>
      <c r="FJ888" s="159"/>
      <c r="FK888" s="159"/>
      <c r="FL888" s="159"/>
      <c r="FM888" s="159"/>
      <c r="FN888" s="159"/>
      <c r="FO888" s="159"/>
      <c r="FP888" s="159"/>
      <c r="FQ888" s="159"/>
      <c r="FR888" s="159"/>
      <c r="FS888" s="159"/>
      <c r="FT888" s="159"/>
      <c r="FU888" s="159"/>
      <c r="FV888" s="159"/>
      <c r="FW888" s="159"/>
      <c r="FX888" s="159"/>
      <c r="FY888" s="159"/>
      <c r="FZ888" s="159"/>
      <c r="GA888" s="159"/>
      <c r="GB888" s="159"/>
      <c r="GC888" s="159"/>
      <c r="GD888" s="159"/>
      <c r="GE888" s="159"/>
      <c r="GF888" s="159"/>
      <c r="GG888" s="159"/>
      <c r="GH888" s="159"/>
    </row>
    <row r="889" customFormat="false" ht="12.75" hidden="false" customHeight="false" outlineLevel="0" collapsed="false">
      <c r="A889" s="168"/>
      <c r="B889" s="149"/>
      <c r="C889" s="149"/>
      <c r="D889" s="149"/>
      <c r="E889" s="149"/>
      <c r="F889" s="149"/>
      <c r="G889" s="149"/>
      <c r="H889" s="148"/>
      <c r="I889" s="170"/>
      <c r="R889" s="148"/>
      <c r="S889" s="158"/>
      <c r="T889" s="159"/>
      <c r="U889" s="159"/>
      <c r="V889" s="159"/>
      <c r="W889" s="159"/>
      <c r="X889" s="159"/>
      <c r="Y889" s="159"/>
      <c r="Z889" s="159"/>
      <c r="AA889" s="159"/>
      <c r="AB889" s="159"/>
      <c r="AC889" s="159"/>
      <c r="AD889" s="159"/>
      <c r="AE889" s="159"/>
      <c r="AF889" s="159"/>
      <c r="AG889" s="159"/>
      <c r="AH889" s="159"/>
      <c r="AI889" s="159"/>
      <c r="AJ889" s="159"/>
      <c r="AK889" s="159"/>
      <c r="AL889" s="159"/>
      <c r="AM889" s="159"/>
      <c r="AN889" s="159"/>
      <c r="AO889" s="159"/>
      <c r="AP889" s="159"/>
      <c r="AQ889" s="159"/>
      <c r="AR889" s="159"/>
      <c r="AS889" s="159"/>
      <c r="AT889" s="159"/>
      <c r="AU889" s="159"/>
      <c r="AV889" s="159"/>
      <c r="AW889" s="159"/>
      <c r="AX889" s="159"/>
      <c r="AY889" s="159"/>
      <c r="AZ889" s="159"/>
      <c r="BA889" s="159"/>
      <c r="BB889" s="159"/>
      <c r="BC889" s="159"/>
      <c r="BD889" s="159"/>
      <c r="BE889" s="159"/>
      <c r="BF889" s="159"/>
      <c r="BG889" s="159"/>
      <c r="BH889" s="159"/>
      <c r="BI889" s="159"/>
      <c r="BJ889" s="159"/>
      <c r="BK889" s="159"/>
      <c r="BL889" s="159"/>
      <c r="BM889" s="159"/>
      <c r="BN889" s="159"/>
      <c r="BO889" s="159"/>
      <c r="BP889" s="159"/>
      <c r="BQ889" s="159"/>
      <c r="BR889" s="159"/>
      <c r="BS889" s="159"/>
      <c r="BT889" s="159"/>
      <c r="BU889" s="159"/>
      <c r="BV889" s="159"/>
      <c r="BW889" s="159"/>
      <c r="BX889" s="159"/>
      <c r="BY889" s="159"/>
      <c r="BZ889" s="159"/>
      <c r="CA889" s="159"/>
      <c r="CB889" s="159"/>
      <c r="CC889" s="159"/>
      <c r="CD889" s="159"/>
      <c r="CE889" s="159"/>
      <c r="CF889" s="159"/>
      <c r="CG889" s="159"/>
      <c r="CH889" s="159"/>
      <c r="CI889" s="159"/>
      <c r="CJ889" s="159"/>
      <c r="CK889" s="159"/>
      <c r="CL889" s="159"/>
      <c r="CM889" s="159"/>
      <c r="CN889" s="159"/>
      <c r="CO889" s="159"/>
      <c r="CP889" s="159"/>
      <c r="CQ889" s="159"/>
      <c r="CR889" s="159"/>
      <c r="CS889" s="159"/>
      <c r="CT889" s="159"/>
      <c r="CU889" s="159"/>
      <c r="CV889" s="159"/>
      <c r="CW889" s="159"/>
      <c r="CX889" s="159"/>
      <c r="CY889" s="159"/>
      <c r="CZ889" s="159"/>
      <c r="DA889" s="159"/>
      <c r="DB889" s="159"/>
      <c r="DC889" s="159"/>
      <c r="DD889" s="159"/>
      <c r="DE889" s="159"/>
      <c r="DF889" s="159"/>
      <c r="DG889" s="159"/>
      <c r="DH889" s="159"/>
      <c r="DI889" s="159"/>
      <c r="DJ889" s="159"/>
      <c r="DK889" s="159"/>
      <c r="DL889" s="159"/>
      <c r="DM889" s="159"/>
      <c r="DN889" s="159"/>
      <c r="DO889" s="159"/>
      <c r="DP889" s="159"/>
      <c r="DQ889" s="159"/>
      <c r="DR889" s="159"/>
      <c r="DS889" s="159"/>
      <c r="DT889" s="159"/>
      <c r="DU889" s="159"/>
      <c r="DV889" s="159"/>
      <c r="DW889" s="159"/>
      <c r="DX889" s="159"/>
      <c r="DY889" s="159"/>
      <c r="DZ889" s="159"/>
      <c r="EA889" s="159"/>
      <c r="EB889" s="159"/>
      <c r="EC889" s="159"/>
      <c r="ED889" s="159"/>
      <c r="EE889" s="159"/>
      <c r="EF889" s="159"/>
      <c r="EG889" s="159"/>
      <c r="EH889" s="159"/>
      <c r="EI889" s="159"/>
      <c r="EJ889" s="159"/>
      <c r="EK889" s="159"/>
      <c r="EL889" s="159"/>
      <c r="EM889" s="159"/>
      <c r="EN889" s="159"/>
      <c r="EO889" s="159"/>
      <c r="EP889" s="159"/>
      <c r="EQ889" s="159"/>
      <c r="ER889" s="159"/>
      <c r="ES889" s="159"/>
      <c r="ET889" s="159"/>
      <c r="EU889" s="159"/>
      <c r="EV889" s="159"/>
      <c r="EW889" s="159"/>
      <c r="EX889" s="159"/>
      <c r="EY889" s="159"/>
      <c r="EZ889" s="159"/>
      <c r="FA889" s="159"/>
      <c r="FB889" s="159"/>
      <c r="FC889" s="159"/>
      <c r="FD889" s="159"/>
      <c r="FE889" s="159"/>
      <c r="FF889" s="159"/>
      <c r="FG889" s="159"/>
      <c r="FH889" s="159"/>
      <c r="FI889" s="159"/>
      <c r="FJ889" s="159"/>
      <c r="FK889" s="159"/>
      <c r="FL889" s="159"/>
      <c r="FM889" s="159"/>
      <c r="FN889" s="159"/>
      <c r="FO889" s="159"/>
      <c r="FP889" s="159"/>
      <c r="FQ889" s="159"/>
      <c r="FR889" s="159"/>
      <c r="FS889" s="159"/>
      <c r="FT889" s="159"/>
      <c r="FU889" s="159"/>
      <c r="FV889" s="159"/>
      <c r="FW889" s="159"/>
      <c r="FX889" s="159"/>
      <c r="FY889" s="159"/>
      <c r="FZ889" s="159"/>
      <c r="GA889" s="159"/>
      <c r="GB889" s="159"/>
      <c r="GC889" s="159"/>
      <c r="GD889" s="159"/>
      <c r="GE889" s="159"/>
      <c r="GF889" s="159"/>
      <c r="GG889" s="159"/>
      <c r="GH889" s="159"/>
    </row>
    <row r="890" customFormat="false" ht="12.75" hidden="false" customHeight="false" outlineLevel="0" collapsed="false">
      <c r="A890" s="168"/>
      <c r="B890" s="149"/>
      <c r="C890" s="149"/>
      <c r="D890" s="149"/>
      <c r="E890" s="149"/>
      <c r="F890" s="149"/>
      <c r="G890" s="149"/>
      <c r="H890" s="148"/>
      <c r="I890" s="170"/>
      <c r="R890" s="148"/>
      <c r="S890" s="158"/>
      <c r="T890" s="159"/>
      <c r="U890" s="159"/>
      <c r="V890" s="159"/>
      <c r="W890" s="159"/>
      <c r="X890" s="159"/>
      <c r="Y890" s="159"/>
      <c r="Z890" s="159"/>
      <c r="AA890" s="159"/>
      <c r="AB890" s="159"/>
      <c r="AC890" s="159"/>
      <c r="AD890" s="159"/>
      <c r="AE890" s="159"/>
      <c r="AF890" s="159"/>
      <c r="AG890" s="159"/>
      <c r="AH890" s="159"/>
      <c r="AI890" s="159"/>
      <c r="AJ890" s="159"/>
      <c r="AK890" s="159"/>
      <c r="AL890" s="159"/>
      <c r="AM890" s="159"/>
      <c r="AN890" s="159"/>
      <c r="AO890" s="159"/>
      <c r="AP890" s="159"/>
      <c r="AQ890" s="159"/>
      <c r="AR890" s="159"/>
      <c r="AS890" s="159"/>
      <c r="AT890" s="159"/>
      <c r="AU890" s="159"/>
      <c r="AV890" s="159"/>
      <c r="AW890" s="159"/>
      <c r="AX890" s="159"/>
      <c r="AY890" s="159"/>
      <c r="AZ890" s="159"/>
      <c r="BA890" s="159"/>
      <c r="BB890" s="159"/>
      <c r="BC890" s="159"/>
      <c r="BD890" s="159"/>
      <c r="BE890" s="159"/>
      <c r="BF890" s="159"/>
      <c r="BG890" s="159"/>
      <c r="BH890" s="159"/>
      <c r="BI890" s="159"/>
      <c r="BJ890" s="159"/>
      <c r="BK890" s="159"/>
      <c r="BL890" s="159"/>
      <c r="BM890" s="159"/>
      <c r="BN890" s="159"/>
      <c r="BO890" s="159"/>
      <c r="BP890" s="159"/>
      <c r="BQ890" s="159"/>
      <c r="BR890" s="159"/>
      <c r="BS890" s="159"/>
      <c r="BT890" s="159"/>
      <c r="BU890" s="159"/>
      <c r="BV890" s="159"/>
      <c r="BW890" s="159"/>
      <c r="BX890" s="159"/>
      <c r="BY890" s="159"/>
      <c r="BZ890" s="159"/>
      <c r="CA890" s="159"/>
      <c r="CB890" s="159"/>
      <c r="CC890" s="159"/>
      <c r="CD890" s="159"/>
      <c r="CE890" s="159"/>
      <c r="CF890" s="159"/>
      <c r="CG890" s="159"/>
      <c r="CH890" s="159"/>
      <c r="CI890" s="159"/>
      <c r="CJ890" s="159"/>
      <c r="CK890" s="159"/>
      <c r="CL890" s="159"/>
      <c r="CM890" s="159"/>
      <c r="CN890" s="159"/>
      <c r="CO890" s="159"/>
      <c r="CP890" s="159"/>
      <c r="CQ890" s="159"/>
      <c r="CR890" s="159"/>
      <c r="CS890" s="159"/>
      <c r="CT890" s="159"/>
      <c r="CU890" s="159"/>
      <c r="CV890" s="159"/>
      <c r="CW890" s="159"/>
      <c r="CX890" s="159"/>
      <c r="CY890" s="159"/>
      <c r="CZ890" s="159"/>
      <c r="DA890" s="159"/>
      <c r="DB890" s="159"/>
      <c r="DC890" s="159"/>
      <c r="DD890" s="159"/>
      <c r="DE890" s="159"/>
      <c r="DF890" s="159"/>
      <c r="DG890" s="159"/>
      <c r="DH890" s="159"/>
      <c r="DI890" s="159"/>
      <c r="DJ890" s="159"/>
      <c r="DK890" s="159"/>
      <c r="DL890" s="159"/>
      <c r="DM890" s="159"/>
      <c r="DN890" s="159"/>
      <c r="DO890" s="159"/>
      <c r="DP890" s="159"/>
      <c r="DQ890" s="159"/>
      <c r="DR890" s="159"/>
      <c r="DS890" s="159"/>
      <c r="DT890" s="159"/>
      <c r="DU890" s="159"/>
      <c r="DV890" s="159"/>
      <c r="DW890" s="159"/>
      <c r="DX890" s="159"/>
      <c r="DY890" s="159"/>
      <c r="DZ890" s="159"/>
      <c r="EA890" s="159"/>
      <c r="EB890" s="159"/>
      <c r="EC890" s="159"/>
      <c r="ED890" s="159"/>
      <c r="EE890" s="159"/>
      <c r="EF890" s="159"/>
      <c r="EG890" s="159"/>
      <c r="EH890" s="159"/>
      <c r="EI890" s="159"/>
      <c r="EJ890" s="159"/>
      <c r="EK890" s="159"/>
      <c r="EL890" s="159"/>
      <c r="EM890" s="159"/>
      <c r="EN890" s="159"/>
      <c r="EO890" s="159"/>
      <c r="EP890" s="159"/>
      <c r="EQ890" s="159"/>
      <c r="ER890" s="159"/>
      <c r="ES890" s="159"/>
      <c r="ET890" s="159"/>
      <c r="EU890" s="159"/>
      <c r="EV890" s="159"/>
      <c r="EW890" s="159"/>
      <c r="EX890" s="159"/>
      <c r="EY890" s="159"/>
      <c r="EZ890" s="159"/>
      <c r="FA890" s="159"/>
      <c r="FB890" s="159"/>
      <c r="FC890" s="159"/>
      <c r="FD890" s="159"/>
      <c r="FE890" s="159"/>
      <c r="FF890" s="159"/>
      <c r="FG890" s="159"/>
      <c r="FH890" s="159"/>
      <c r="FI890" s="159"/>
      <c r="FJ890" s="159"/>
      <c r="FK890" s="159"/>
      <c r="FL890" s="159"/>
      <c r="FM890" s="159"/>
      <c r="FN890" s="159"/>
      <c r="FO890" s="159"/>
      <c r="FP890" s="159"/>
      <c r="FQ890" s="159"/>
      <c r="FR890" s="159"/>
      <c r="FS890" s="159"/>
      <c r="FT890" s="159"/>
      <c r="FU890" s="159"/>
      <c r="FV890" s="159"/>
      <c r="FW890" s="159"/>
      <c r="FX890" s="159"/>
      <c r="FY890" s="159"/>
      <c r="FZ890" s="159"/>
      <c r="GA890" s="159"/>
      <c r="GB890" s="159"/>
      <c r="GC890" s="159"/>
      <c r="GD890" s="159"/>
      <c r="GE890" s="159"/>
      <c r="GF890" s="159"/>
      <c r="GG890" s="159"/>
      <c r="GH890" s="159"/>
    </row>
    <row r="891" customFormat="false" ht="12.75" hidden="false" customHeight="false" outlineLevel="0" collapsed="false">
      <c r="A891" s="168"/>
      <c r="B891" s="149"/>
      <c r="C891" s="149"/>
      <c r="D891" s="149"/>
      <c r="E891" s="149"/>
      <c r="F891" s="149"/>
      <c r="G891" s="149"/>
      <c r="H891" s="148"/>
      <c r="I891" s="170"/>
      <c r="R891" s="148"/>
      <c r="S891" s="158"/>
      <c r="T891" s="159"/>
      <c r="U891" s="159"/>
      <c r="V891" s="159"/>
      <c r="W891" s="159"/>
      <c r="X891" s="159"/>
      <c r="Y891" s="159"/>
      <c r="Z891" s="159"/>
      <c r="AA891" s="159"/>
      <c r="AB891" s="159"/>
      <c r="AC891" s="159"/>
      <c r="AD891" s="159"/>
      <c r="AE891" s="159"/>
      <c r="AF891" s="159"/>
      <c r="AG891" s="159"/>
      <c r="AH891" s="159"/>
      <c r="AI891" s="159"/>
      <c r="AJ891" s="159"/>
      <c r="AK891" s="159"/>
      <c r="AL891" s="159"/>
      <c r="AM891" s="159"/>
      <c r="AN891" s="159"/>
      <c r="AO891" s="159"/>
      <c r="AP891" s="159"/>
      <c r="AQ891" s="159"/>
      <c r="AR891" s="159"/>
      <c r="AS891" s="159"/>
      <c r="AT891" s="159"/>
      <c r="AU891" s="159"/>
      <c r="AV891" s="159"/>
      <c r="AW891" s="159"/>
      <c r="AX891" s="159"/>
      <c r="AY891" s="159"/>
      <c r="AZ891" s="159"/>
      <c r="BA891" s="159"/>
      <c r="BB891" s="159"/>
      <c r="BC891" s="159"/>
      <c r="BD891" s="159"/>
      <c r="BE891" s="159"/>
      <c r="BF891" s="159"/>
      <c r="BG891" s="159"/>
      <c r="BH891" s="159"/>
      <c r="BI891" s="159"/>
      <c r="BJ891" s="159"/>
      <c r="BK891" s="159"/>
      <c r="BL891" s="159"/>
      <c r="BM891" s="159"/>
      <c r="BN891" s="159"/>
      <c r="BO891" s="159"/>
      <c r="BP891" s="159"/>
      <c r="BQ891" s="159"/>
      <c r="BR891" s="159"/>
      <c r="BS891" s="159"/>
      <c r="BT891" s="159"/>
      <c r="BU891" s="159"/>
      <c r="BV891" s="159"/>
      <c r="BW891" s="159"/>
      <c r="BX891" s="159"/>
      <c r="BY891" s="159"/>
      <c r="BZ891" s="159"/>
      <c r="CA891" s="159"/>
      <c r="CB891" s="159"/>
      <c r="CC891" s="159"/>
      <c r="CD891" s="159"/>
      <c r="CE891" s="159"/>
      <c r="CF891" s="159"/>
      <c r="CG891" s="159"/>
      <c r="CH891" s="159"/>
      <c r="CI891" s="159"/>
      <c r="CJ891" s="159"/>
      <c r="CK891" s="159"/>
      <c r="CL891" s="159"/>
      <c r="CM891" s="159"/>
      <c r="CN891" s="159"/>
      <c r="CO891" s="159"/>
      <c r="CP891" s="159"/>
      <c r="CQ891" s="159"/>
      <c r="CR891" s="159"/>
      <c r="CS891" s="159"/>
      <c r="CT891" s="159"/>
      <c r="CU891" s="159"/>
      <c r="CV891" s="159"/>
      <c r="CW891" s="159"/>
      <c r="CX891" s="159"/>
      <c r="CY891" s="159"/>
      <c r="CZ891" s="159"/>
      <c r="DA891" s="159"/>
      <c r="DB891" s="159"/>
      <c r="DC891" s="159"/>
      <c r="DD891" s="159"/>
      <c r="DE891" s="159"/>
      <c r="DF891" s="159"/>
      <c r="DG891" s="159"/>
      <c r="DH891" s="159"/>
      <c r="DI891" s="159"/>
      <c r="DJ891" s="159"/>
      <c r="DK891" s="159"/>
      <c r="DL891" s="159"/>
      <c r="DM891" s="159"/>
      <c r="DN891" s="159"/>
      <c r="DO891" s="159"/>
      <c r="DP891" s="159"/>
      <c r="DQ891" s="159"/>
      <c r="DR891" s="159"/>
      <c r="DS891" s="159"/>
      <c r="DT891" s="159"/>
      <c r="DU891" s="159"/>
      <c r="DV891" s="159"/>
      <c r="DW891" s="159"/>
      <c r="DX891" s="159"/>
      <c r="DY891" s="159"/>
      <c r="DZ891" s="159"/>
      <c r="EA891" s="159"/>
      <c r="EB891" s="159"/>
      <c r="EC891" s="159"/>
      <c r="ED891" s="159"/>
      <c r="EE891" s="159"/>
      <c r="EF891" s="159"/>
      <c r="EG891" s="159"/>
      <c r="EH891" s="159"/>
      <c r="EI891" s="159"/>
      <c r="EJ891" s="159"/>
      <c r="EK891" s="159"/>
      <c r="EL891" s="159"/>
      <c r="EM891" s="159"/>
      <c r="EN891" s="159"/>
      <c r="EO891" s="159"/>
      <c r="EP891" s="159"/>
      <c r="EQ891" s="159"/>
      <c r="ER891" s="159"/>
      <c r="ES891" s="159"/>
      <c r="ET891" s="159"/>
      <c r="EU891" s="159"/>
      <c r="EV891" s="159"/>
      <c r="EW891" s="159"/>
      <c r="EX891" s="159"/>
      <c r="EY891" s="159"/>
      <c r="EZ891" s="159"/>
      <c r="FA891" s="159"/>
      <c r="FB891" s="159"/>
      <c r="FC891" s="159"/>
      <c r="FD891" s="159"/>
      <c r="FE891" s="159"/>
      <c r="FF891" s="159"/>
      <c r="FG891" s="159"/>
      <c r="FH891" s="159"/>
      <c r="FI891" s="159"/>
      <c r="FJ891" s="159"/>
      <c r="FK891" s="159"/>
      <c r="FL891" s="159"/>
      <c r="FM891" s="159"/>
      <c r="FN891" s="159"/>
      <c r="FO891" s="159"/>
      <c r="FP891" s="159"/>
      <c r="FQ891" s="159"/>
      <c r="FR891" s="159"/>
      <c r="FS891" s="159"/>
      <c r="FT891" s="159"/>
      <c r="FU891" s="159"/>
      <c r="FV891" s="159"/>
      <c r="FW891" s="159"/>
      <c r="FX891" s="159"/>
      <c r="FY891" s="159"/>
      <c r="FZ891" s="159"/>
      <c r="GA891" s="159"/>
      <c r="GB891" s="159"/>
      <c r="GC891" s="159"/>
      <c r="GD891" s="159"/>
      <c r="GE891" s="159"/>
      <c r="GF891" s="159"/>
      <c r="GG891" s="159"/>
      <c r="GH891" s="159"/>
    </row>
    <row r="892" customFormat="false" ht="12.75" hidden="false" customHeight="false" outlineLevel="0" collapsed="false">
      <c r="A892" s="168"/>
      <c r="B892" s="149"/>
      <c r="C892" s="149"/>
      <c r="D892" s="149"/>
      <c r="E892" s="149"/>
      <c r="F892" s="149"/>
      <c r="G892" s="149"/>
      <c r="H892" s="148"/>
      <c r="I892" s="170"/>
      <c r="R892" s="148"/>
      <c r="S892" s="158"/>
      <c r="T892" s="159"/>
      <c r="U892" s="159"/>
      <c r="V892" s="159"/>
      <c r="W892" s="159"/>
      <c r="X892" s="159"/>
      <c r="Y892" s="159"/>
      <c r="Z892" s="159"/>
      <c r="AA892" s="159"/>
      <c r="AB892" s="159"/>
      <c r="AC892" s="159"/>
      <c r="AD892" s="159"/>
      <c r="AE892" s="159"/>
      <c r="AF892" s="159"/>
      <c r="AG892" s="159"/>
      <c r="AH892" s="159"/>
      <c r="AI892" s="159"/>
      <c r="AJ892" s="159"/>
      <c r="AK892" s="159"/>
      <c r="AL892" s="159"/>
      <c r="AM892" s="159"/>
      <c r="AN892" s="159"/>
      <c r="AO892" s="159"/>
      <c r="AP892" s="159"/>
      <c r="AQ892" s="159"/>
      <c r="AR892" s="159"/>
      <c r="AS892" s="159"/>
      <c r="AT892" s="159"/>
      <c r="AU892" s="159"/>
      <c r="AV892" s="159"/>
      <c r="AW892" s="159"/>
      <c r="AX892" s="159"/>
      <c r="AY892" s="159"/>
      <c r="AZ892" s="159"/>
      <c r="BA892" s="159"/>
      <c r="BB892" s="159"/>
      <c r="BC892" s="159"/>
      <c r="BD892" s="159"/>
      <c r="BE892" s="159"/>
      <c r="BF892" s="159"/>
      <c r="BG892" s="159"/>
      <c r="BH892" s="159"/>
      <c r="BI892" s="159"/>
      <c r="BJ892" s="159"/>
      <c r="BK892" s="159"/>
      <c r="BL892" s="159"/>
      <c r="BM892" s="159"/>
      <c r="BN892" s="159"/>
      <c r="BO892" s="159"/>
      <c r="BP892" s="159"/>
      <c r="BQ892" s="159"/>
      <c r="BR892" s="159"/>
      <c r="BS892" s="159"/>
      <c r="BT892" s="159"/>
      <c r="BU892" s="159"/>
      <c r="BV892" s="159"/>
      <c r="BW892" s="159"/>
      <c r="BX892" s="159"/>
      <c r="BY892" s="159"/>
      <c r="BZ892" s="159"/>
      <c r="CA892" s="159"/>
      <c r="CB892" s="159"/>
      <c r="CC892" s="159"/>
      <c r="CD892" s="159"/>
      <c r="CE892" s="159"/>
      <c r="CF892" s="159"/>
      <c r="CG892" s="159"/>
      <c r="CH892" s="159"/>
      <c r="CI892" s="159"/>
      <c r="CJ892" s="159"/>
      <c r="CK892" s="159"/>
      <c r="CL892" s="159"/>
      <c r="CM892" s="159"/>
      <c r="CN892" s="159"/>
      <c r="CO892" s="159"/>
      <c r="CP892" s="159"/>
      <c r="CQ892" s="159"/>
      <c r="CR892" s="159"/>
      <c r="CS892" s="159"/>
      <c r="CT892" s="159"/>
      <c r="CU892" s="159"/>
      <c r="CV892" s="159"/>
      <c r="CW892" s="159"/>
      <c r="CX892" s="159"/>
      <c r="CY892" s="159"/>
      <c r="CZ892" s="159"/>
      <c r="DA892" s="159"/>
      <c r="DB892" s="159"/>
      <c r="DC892" s="159"/>
      <c r="DD892" s="159"/>
      <c r="DE892" s="159"/>
      <c r="DF892" s="159"/>
      <c r="DG892" s="159"/>
      <c r="DH892" s="159"/>
      <c r="DI892" s="159"/>
      <c r="DJ892" s="159"/>
      <c r="DK892" s="159"/>
      <c r="DL892" s="159"/>
      <c r="DM892" s="159"/>
      <c r="DN892" s="159"/>
      <c r="DO892" s="159"/>
      <c r="DP892" s="159"/>
      <c r="DQ892" s="159"/>
      <c r="DR892" s="159"/>
      <c r="DS892" s="159"/>
      <c r="DT892" s="159"/>
      <c r="DU892" s="159"/>
      <c r="DV892" s="159"/>
      <c r="DW892" s="159"/>
      <c r="DX892" s="159"/>
      <c r="DY892" s="159"/>
      <c r="DZ892" s="159"/>
      <c r="EA892" s="159"/>
      <c r="EB892" s="159"/>
      <c r="EC892" s="159"/>
      <c r="ED892" s="159"/>
      <c r="EE892" s="159"/>
      <c r="EF892" s="159"/>
      <c r="EG892" s="159"/>
      <c r="EH892" s="159"/>
      <c r="EI892" s="159"/>
      <c r="EJ892" s="159"/>
      <c r="EK892" s="159"/>
      <c r="EL892" s="159"/>
      <c r="EM892" s="159"/>
      <c r="EN892" s="159"/>
      <c r="EO892" s="159"/>
      <c r="EP892" s="159"/>
      <c r="EQ892" s="159"/>
      <c r="ER892" s="159"/>
      <c r="ES892" s="159"/>
      <c r="ET892" s="159"/>
      <c r="EU892" s="159"/>
      <c r="EV892" s="159"/>
      <c r="EW892" s="159"/>
      <c r="EX892" s="159"/>
      <c r="EY892" s="159"/>
      <c r="EZ892" s="159"/>
      <c r="FA892" s="159"/>
      <c r="FB892" s="159"/>
      <c r="FC892" s="159"/>
      <c r="FD892" s="159"/>
      <c r="FE892" s="159"/>
      <c r="FF892" s="159"/>
      <c r="FG892" s="159"/>
      <c r="FH892" s="159"/>
      <c r="FI892" s="159"/>
      <c r="FJ892" s="159"/>
      <c r="FK892" s="159"/>
      <c r="FL892" s="159"/>
      <c r="FM892" s="159"/>
      <c r="FN892" s="159"/>
      <c r="FO892" s="159"/>
      <c r="FP892" s="159"/>
      <c r="FQ892" s="159"/>
      <c r="FR892" s="159"/>
      <c r="FS892" s="159"/>
      <c r="FT892" s="159"/>
      <c r="FU892" s="159"/>
      <c r="FV892" s="159"/>
      <c r="FW892" s="159"/>
      <c r="FX892" s="159"/>
      <c r="FY892" s="159"/>
      <c r="FZ892" s="159"/>
      <c r="GA892" s="159"/>
      <c r="GB892" s="159"/>
      <c r="GC892" s="159"/>
      <c r="GD892" s="159"/>
      <c r="GE892" s="159"/>
      <c r="GF892" s="159"/>
      <c r="GG892" s="159"/>
      <c r="GH892" s="159"/>
    </row>
    <row r="893" customFormat="false" ht="12.75" hidden="false" customHeight="false" outlineLevel="0" collapsed="false">
      <c r="A893" s="168"/>
      <c r="B893" s="149"/>
      <c r="C893" s="149"/>
      <c r="D893" s="149"/>
      <c r="E893" s="149"/>
      <c r="F893" s="149"/>
      <c r="G893" s="149"/>
      <c r="H893" s="148"/>
      <c r="I893" s="170"/>
      <c r="R893" s="148"/>
      <c r="S893" s="158"/>
      <c r="T893" s="159"/>
      <c r="U893" s="159"/>
      <c r="V893" s="159"/>
      <c r="W893" s="159"/>
      <c r="X893" s="159"/>
      <c r="Y893" s="159"/>
      <c r="Z893" s="159"/>
      <c r="AA893" s="159"/>
      <c r="AB893" s="159"/>
      <c r="AC893" s="159"/>
      <c r="AD893" s="159"/>
      <c r="AE893" s="159"/>
      <c r="AF893" s="159"/>
      <c r="AG893" s="159"/>
      <c r="AH893" s="159"/>
      <c r="AI893" s="159"/>
      <c r="AJ893" s="159"/>
      <c r="AK893" s="159"/>
      <c r="AL893" s="159"/>
      <c r="AM893" s="159"/>
      <c r="AN893" s="159"/>
      <c r="AO893" s="159"/>
      <c r="AP893" s="159"/>
      <c r="AQ893" s="159"/>
      <c r="AR893" s="159"/>
      <c r="AS893" s="159"/>
      <c r="AT893" s="159"/>
      <c r="AU893" s="159"/>
      <c r="AV893" s="159"/>
      <c r="AW893" s="159"/>
      <c r="AX893" s="159"/>
      <c r="AY893" s="159"/>
      <c r="AZ893" s="159"/>
      <c r="BA893" s="159"/>
      <c r="BB893" s="159"/>
      <c r="BC893" s="159"/>
      <c r="BD893" s="159"/>
      <c r="BE893" s="159"/>
      <c r="BF893" s="159"/>
      <c r="BG893" s="159"/>
      <c r="BH893" s="159"/>
      <c r="BI893" s="159"/>
      <c r="BJ893" s="159"/>
      <c r="BK893" s="159"/>
      <c r="BL893" s="159"/>
      <c r="BM893" s="159"/>
      <c r="BN893" s="159"/>
      <c r="BO893" s="159"/>
      <c r="BP893" s="159"/>
      <c r="BQ893" s="159"/>
      <c r="BR893" s="159"/>
      <c r="BS893" s="159"/>
      <c r="BT893" s="159"/>
      <c r="BU893" s="159"/>
      <c r="BV893" s="159"/>
      <c r="BW893" s="159"/>
      <c r="BX893" s="159"/>
      <c r="BY893" s="159"/>
      <c r="BZ893" s="159"/>
      <c r="CA893" s="159"/>
      <c r="CB893" s="159"/>
      <c r="CC893" s="159"/>
      <c r="CD893" s="159"/>
      <c r="CE893" s="159"/>
      <c r="CF893" s="159"/>
      <c r="CG893" s="159"/>
      <c r="CH893" s="159"/>
      <c r="CI893" s="159"/>
      <c r="CJ893" s="159"/>
      <c r="CK893" s="159"/>
      <c r="CL893" s="159"/>
      <c r="CM893" s="159"/>
      <c r="CN893" s="159"/>
      <c r="CO893" s="159"/>
      <c r="CP893" s="159"/>
      <c r="CQ893" s="159"/>
      <c r="CR893" s="159"/>
      <c r="CS893" s="159"/>
      <c r="CT893" s="159"/>
      <c r="CU893" s="159"/>
      <c r="CV893" s="159"/>
      <c r="CW893" s="159"/>
      <c r="CX893" s="159"/>
      <c r="CY893" s="159"/>
      <c r="CZ893" s="159"/>
      <c r="DA893" s="159"/>
      <c r="DB893" s="159"/>
      <c r="DC893" s="159"/>
      <c r="DD893" s="159"/>
      <c r="DE893" s="159"/>
      <c r="DF893" s="159"/>
      <c r="DG893" s="159"/>
      <c r="DH893" s="159"/>
      <c r="DI893" s="159"/>
      <c r="DJ893" s="159"/>
      <c r="DK893" s="159"/>
      <c r="DL893" s="159"/>
      <c r="DM893" s="159"/>
      <c r="DN893" s="159"/>
      <c r="DO893" s="159"/>
      <c r="DP893" s="159"/>
      <c r="DQ893" s="159"/>
      <c r="DR893" s="159"/>
      <c r="DS893" s="159"/>
      <c r="DT893" s="159"/>
      <c r="DU893" s="159"/>
      <c r="DV893" s="159"/>
      <c r="DW893" s="159"/>
      <c r="DX893" s="159"/>
      <c r="DY893" s="159"/>
      <c r="DZ893" s="159"/>
      <c r="EA893" s="159"/>
      <c r="EB893" s="159"/>
      <c r="EC893" s="159"/>
      <c r="ED893" s="159"/>
      <c r="EE893" s="159"/>
      <c r="EF893" s="159"/>
      <c r="EG893" s="159"/>
      <c r="EH893" s="159"/>
      <c r="EI893" s="159"/>
      <c r="EJ893" s="159"/>
      <c r="EK893" s="159"/>
      <c r="EL893" s="159"/>
      <c r="EM893" s="159"/>
      <c r="EN893" s="159"/>
      <c r="EO893" s="159"/>
      <c r="EP893" s="159"/>
      <c r="EQ893" s="159"/>
      <c r="ER893" s="159"/>
      <c r="ES893" s="159"/>
      <c r="ET893" s="159"/>
      <c r="EU893" s="159"/>
      <c r="EV893" s="159"/>
      <c r="EW893" s="159"/>
      <c r="EX893" s="159"/>
      <c r="EY893" s="159"/>
      <c r="EZ893" s="159"/>
      <c r="FA893" s="159"/>
      <c r="FB893" s="159"/>
      <c r="FC893" s="159"/>
      <c r="FD893" s="159"/>
      <c r="FE893" s="159"/>
      <c r="FF893" s="159"/>
      <c r="FG893" s="159"/>
      <c r="FH893" s="159"/>
      <c r="FI893" s="159"/>
      <c r="FJ893" s="159"/>
      <c r="FK893" s="159"/>
      <c r="FL893" s="159"/>
      <c r="FM893" s="159"/>
      <c r="FN893" s="159"/>
      <c r="FO893" s="159"/>
      <c r="FP893" s="159"/>
      <c r="FQ893" s="159"/>
      <c r="FR893" s="159"/>
      <c r="FS893" s="159"/>
      <c r="FT893" s="159"/>
      <c r="FU893" s="159"/>
      <c r="FV893" s="159"/>
      <c r="FW893" s="159"/>
      <c r="FX893" s="159"/>
      <c r="FY893" s="159"/>
      <c r="FZ893" s="159"/>
      <c r="GA893" s="159"/>
      <c r="GB893" s="159"/>
      <c r="GC893" s="159"/>
      <c r="GD893" s="159"/>
      <c r="GE893" s="159"/>
      <c r="GF893" s="159"/>
      <c r="GG893" s="159"/>
      <c r="GH893" s="159"/>
    </row>
    <row r="894" customFormat="false" ht="12.75" hidden="false" customHeight="false" outlineLevel="0" collapsed="false">
      <c r="A894" s="168"/>
      <c r="B894" s="149"/>
      <c r="C894" s="149"/>
      <c r="D894" s="149"/>
      <c r="E894" s="149"/>
      <c r="F894" s="149"/>
      <c r="G894" s="149"/>
      <c r="H894" s="148"/>
      <c r="I894" s="170"/>
      <c r="R894" s="148"/>
      <c r="S894" s="158"/>
      <c r="T894" s="159"/>
      <c r="U894" s="159"/>
      <c r="V894" s="159"/>
      <c r="W894" s="159"/>
      <c r="X894" s="159"/>
      <c r="Y894" s="159"/>
      <c r="Z894" s="159"/>
      <c r="AA894" s="159"/>
      <c r="AB894" s="159"/>
      <c r="AC894" s="159"/>
      <c r="AD894" s="159"/>
      <c r="AE894" s="159"/>
      <c r="AF894" s="159"/>
      <c r="AG894" s="159"/>
      <c r="AH894" s="159"/>
      <c r="AI894" s="159"/>
      <c r="AJ894" s="159"/>
      <c r="AK894" s="159"/>
      <c r="AL894" s="159"/>
      <c r="AM894" s="159"/>
      <c r="AN894" s="159"/>
      <c r="AO894" s="159"/>
      <c r="AP894" s="159"/>
      <c r="AQ894" s="159"/>
      <c r="AR894" s="159"/>
      <c r="AS894" s="159"/>
      <c r="AT894" s="159"/>
      <c r="AU894" s="159"/>
      <c r="AV894" s="159"/>
      <c r="AW894" s="159"/>
      <c r="AX894" s="159"/>
      <c r="AY894" s="159"/>
      <c r="AZ894" s="159"/>
      <c r="BA894" s="159"/>
      <c r="BB894" s="159"/>
      <c r="BC894" s="159"/>
      <c r="BD894" s="159"/>
      <c r="BE894" s="159"/>
      <c r="BF894" s="159"/>
      <c r="BG894" s="159"/>
      <c r="BH894" s="159"/>
      <c r="BI894" s="159"/>
      <c r="BJ894" s="159"/>
      <c r="BK894" s="159"/>
      <c r="BL894" s="159"/>
      <c r="BM894" s="159"/>
      <c r="BN894" s="159"/>
      <c r="BO894" s="159"/>
      <c r="BP894" s="159"/>
      <c r="BQ894" s="159"/>
      <c r="BR894" s="159"/>
      <c r="BS894" s="159"/>
      <c r="BT894" s="159"/>
      <c r="BU894" s="159"/>
      <c r="BV894" s="159"/>
      <c r="BW894" s="159"/>
      <c r="BX894" s="159"/>
      <c r="BY894" s="159"/>
      <c r="BZ894" s="159"/>
      <c r="CA894" s="159"/>
      <c r="CB894" s="159"/>
      <c r="CC894" s="159"/>
      <c r="CD894" s="159"/>
      <c r="CE894" s="159"/>
      <c r="CF894" s="159"/>
      <c r="CG894" s="159"/>
      <c r="CH894" s="159"/>
      <c r="CI894" s="159"/>
      <c r="CJ894" s="159"/>
      <c r="CK894" s="159"/>
      <c r="CL894" s="159"/>
      <c r="CM894" s="159"/>
      <c r="CN894" s="159"/>
      <c r="CO894" s="159"/>
      <c r="CP894" s="159"/>
      <c r="CQ894" s="159"/>
      <c r="CR894" s="159"/>
      <c r="CS894" s="159"/>
      <c r="CT894" s="159"/>
      <c r="CU894" s="159"/>
      <c r="CV894" s="159"/>
      <c r="CW894" s="159"/>
      <c r="CX894" s="159"/>
      <c r="CY894" s="159"/>
      <c r="CZ894" s="159"/>
      <c r="DA894" s="159"/>
      <c r="DB894" s="159"/>
      <c r="DC894" s="159"/>
      <c r="DD894" s="159"/>
      <c r="DE894" s="159"/>
      <c r="DF894" s="159"/>
      <c r="DG894" s="159"/>
      <c r="DH894" s="159"/>
      <c r="DI894" s="159"/>
      <c r="DJ894" s="159"/>
      <c r="DK894" s="159"/>
      <c r="DL894" s="159"/>
      <c r="DM894" s="159"/>
      <c r="DN894" s="159"/>
      <c r="DO894" s="159"/>
      <c r="DP894" s="159"/>
      <c r="DQ894" s="159"/>
      <c r="DR894" s="159"/>
      <c r="DS894" s="159"/>
      <c r="DT894" s="159"/>
      <c r="DU894" s="159"/>
      <c r="DV894" s="159"/>
      <c r="DW894" s="159"/>
      <c r="DX894" s="159"/>
      <c r="DY894" s="159"/>
      <c r="DZ894" s="159"/>
      <c r="EA894" s="159"/>
      <c r="EB894" s="159"/>
      <c r="EC894" s="159"/>
      <c r="ED894" s="159"/>
      <c r="EE894" s="159"/>
      <c r="EF894" s="159"/>
      <c r="EG894" s="159"/>
      <c r="EH894" s="159"/>
      <c r="EI894" s="159"/>
      <c r="EJ894" s="159"/>
      <c r="EK894" s="159"/>
      <c r="EL894" s="159"/>
      <c r="EM894" s="159"/>
      <c r="EN894" s="159"/>
      <c r="EO894" s="159"/>
      <c r="EP894" s="159"/>
      <c r="EQ894" s="159"/>
      <c r="ER894" s="159"/>
      <c r="ES894" s="159"/>
      <c r="ET894" s="159"/>
      <c r="EU894" s="159"/>
      <c r="EV894" s="159"/>
      <c r="EW894" s="159"/>
      <c r="EX894" s="159"/>
      <c r="EY894" s="159"/>
      <c r="EZ894" s="159"/>
      <c r="FA894" s="159"/>
      <c r="FB894" s="159"/>
      <c r="FC894" s="159"/>
      <c r="FD894" s="159"/>
      <c r="FE894" s="159"/>
      <c r="FF894" s="159"/>
      <c r="FG894" s="159"/>
      <c r="FH894" s="159"/>
      <c r="FI894" s="159"/>
      <c r="FJ894" s="159"/>
      <c r="FK894" s="159"/>
      <c r="FL894" s="159"/>
      <c r="FM894" s="159"/>
      <c r="FN894" s="159"/>
      <c r="FO894" s="159"/>
      <c r="FP894" s="159"/>
      <c r="FQ894" s="159"/>
      <c r="FR894" s="159"/>
      <c r="FS894" s="159"/>
      <c r="FT894" s="159"/>
      <c r="FU894" s="159"/>
      <c r="FV894" s="159"/>
      <c r="FW894" s="159"/>
      <c r="FX894" s="159"/>
      <c r="FY894" s="159"/>
      <c r="FZ894" s="159"/>
      <c r="GA894" s="159"/>
      <c r="GB894" s="159"/>
      <c r="GC894" s="159"/>
      <c r="GD894" s="159"/>
      <c r="GE894" s="159"/>
      <c r="GF894" s="159"/>
      <c r="GG894" s="159"/>
      <c r="GH894" s="159"/>
    </row>
    <row r="895" customFormat="false" ht="12.75" hidden="false" customHeight="false" outlineLevel="0" collapsed="false">
      <c r="A895" s="168"/>
      <c r="B895" s="149"/>
      <c r="C895" s="149"/>
      <c r="D895" s="149"/>
      <c r="E895" s="149"/>
      <c r="F895" s="149"/>
      <c r="G895" s="149"/>
      <c r="H895" s="148"/>
      <c r="I895" s="170"/>
      <c r="R895" s="148"/>
      <c r="S895" s="158"/>
      <c r="T895" s="159"/>
      <c r="U895" s="159"/>
      <c r="V895" s="159"/>
      <c r="W895" s="159"/>
      <c r="X895" s="159"/>
      <c r="Y895" s="159"/>
      <c r="Z895" s="159"/>
      <c r="AA895" s="159"/>
      <c r="AB895" s="159"/>
      <c r="AC895" s="159"/>
      <c r="AD895" s="159"/>
      <c r="AE895" s="159"/>
      <c r="AF895" s="159"/>
      <c r="AG895" s="159"/>
      <c r="AH895" s="159"/>
      <c r="AI895" s="159"/>
      <c r="AJ895" s="159"/>
      <c r="AK895" s="159"/>
      <c r="AL895" s="159"/>
      <c r="AM895" s="159"/>
      <c r="AN895" s="159"/>
      <c r="AO895" s="159"/>
      <c r="AP895" s="159"/>
      <c r="AQ895" s="159"/>
      <c r="AR895" s="159"/>
      <c r="AS895" s="159"/>
      <c r="AT895" s="159"/>
      <c r="AU895" s="159"/>
      <c r="AV895" s="159"/>
      <c r="AW895" s="159"/>
      <c r="AX895" s="159"/>
      <c r="AY895" s="159"/>
      <c r="AZ895" s="159"/>
      <c r="BA895" s="159"/>
      <c r="BB895" s="159"/>
      <c r="BC895" s="159"/>
      <c r="BD895" s="159"/>
      <c r="BE895" s="159"/>
      <c r="BF895" s="159"/>
      <c r="BG895" s="159"/>
      <c r="BH895" s="159"/>
      <c r="BI895" s="159"/>
      <c r="BJ895" s="159"/>
      <c r="BK895" s="159"/>
      <c r="BL895" s="159"/>
      <c r="BM895" s="159"/>
      <c r="BN895" s="159"/>
      <c r="BO895" s="159"/>
      <c r="BP895" s="159"/>
      <c r="BQ895" s="159"/>
      <c r="BR895" s="159"/>
      <c r="BS895" s="159"/>
      <c r="BT895" s="159"/>
      <c r="BU895" s="159"/>
      <c r="BV895" s="159"/>
      <c r="BW895" s="159"/>
      <c r="BX895" s="159"/>
      <c r="BY895" s="159"/>
      <c r="BZ895" s="159"/>
      <c r="CA895" s="159"/>
      <c r="CB895" s="159"/>
      <c r="CC895" s="159"/>
      <c r="CD895" s="159"/>
      <c r="CE895" s="159"/>
      <c r="CF895" s="159"/>
      <c r="CG895" s="159"/>
      <c r="CH895" s="159"/>
      <c r="CI895" s="159"/>
      <c r="CJ895" s="159"/>
      <c r="CK895" s="159"/>
      <c r="CL895" s="159"/>
      <c r="CM895" s="159"/>
      <c r="CN895" s="159"/>
      <c r="CO895" s="159"/>
      <c r="CP895" s="159"/>
      <c r="CQ895" s="159"/>
      <c r="CR895" s="159"/>
      <c r="CS895" s="159"/>
      <c r="CT895" s="159"/>
      <c r="CU895" s="159"/>
      <c r="CV895" s="159"/>
      <c r="CW895" s="159"/>
      <c r="CX895" s="159"/>
      <c r="CY895" s="159"/>
      <c r="CZ895" s="159"/>
      <c r="DA895" s="159"/>
      <c r="DB895" s="159"/>
      <c r="DC895" s="159"/>
      <c r="DD895" s="159"/>
      <c r="DE895" s="159"/>
      <c r="DF895" s="159"/>
      <c r="DG895" s="159"/>
      <c r="DH895" s="159"/>
      <c r="DI895" s="159"/>
      <c r="DJ895" s="159"/>
      <c r="DK895" s="159"/>
      <c r="DL895" s="159"/>
      <c r="DM895" s="159"/>
      <c r="DN895" s="159"/>
      <c r="DO895" s="159"/>
      <c r="DP895" s="159"/>
      <c r="DQ895" s="159"/>
      <c r="DR895" s="159"/>
      <c r="DS895" s="159"/>
      <c r="DT895" s="159"/>
      <c r="DU895" s="159"/>
      <c r="DV895" s="159"/>
      <c r="DW895" s="159"/>
      <c r="DX895" s="159"/>
      <c r="DY895" s="159"/>
      <c r="DZ895" s="159"/>
      <c r="EA895" s="159"/>
      <c r="EB895" s="159"/>
      <c r="EC895" s="159"/>
      <c r="ED895" s="159"/>
      <c r="EE895" s="159"/>
      <c r="EF895" s="159"/>
      <c r="EG895" s="159"/>
      <c r="EH895" s="159"/>
      <c r="EI895" s="159"/>
      <c r="EJ895" s="159"/>
      <c r="EK895" s="159"/>
      <c r="EL895" s="159"/>
      <c r="EM895" s="159"/>
      <c r="EN895" s="159"/>
      <c r="EO895" s="159"/>
      <c r="EP895" s="159"/>
      <c r="EQ895" s="159"/>
      <c r="ER895" s="159"/>
      <c r="ES895" s="159"/>
      <c r="ET895" s="159"/>
      <c r="EU895" s="159"/>
      <c r="EV895" s="159"/>
      <c r="EW895" s="159"/>
      <c r="EX895" s="159"/>
      <c r="EY895" s="159"/>
      <c r="EZ895" s="159"/>
      <c r="FA895" s="159"/>
      <c r="FB895" s="159"/>
      <c r="FC895" s="159"/>
      <c r="FD895" s="159"/>
      <c r="FE895" s="159"/>
      <c r="FF895" s="159"/>
      <c r="FG895" s="159"/>
      <c r="FH895" s="159"/>
      <c r="FI895" s="159"/>
      <c r="FJ895" s="159"/>
      <c r="FK895" s="159"/>
      <c r="FL895" s="159"/>
      <c r="FM895" s="159"/>
      <c r="FN895" s="159"/>
      <c r="FO895" s="159"/>
      <c r="FP895" s="159"/>
      <c r="FQ895" s="159"/>
      <c r="FR895" s="159"/>
      <c r="FS895" s="159"/>
      <c r="FT895" s="159"/>
      <c r="FU895" s="159"/>
      <c r="FV895" s="159"/>
      <c r="FW895" s="159"/>
      <c r="FX895" s="159"/>
      <c r="FY895" s="159"/>
      <c r="FZ895" s="159"/>
      <c r="GA895" s="159"/>
      <c r="GB895" s="159"/>
      <c r="GC895" s="159"/>
      <c r="GD895" s="159"/>
      <c r="GE895" s="159"/>
      <c r="GF895" s="159"/>
      <c r="GG895" s="159"/>
      <c r="GH895" s="159"/>
    </row>
    <row r="896" customFormat="false" ht="12.75" hidden="false" customHeight="false" outlineLevel="0" collapsed="false">
      <c r="A896" s="168"/>
      <c r="B896" s="149"/>
      <c r="C896" s="149"/>
      <c r="D896" s="149"/>
      <c r="E896" s="149"/>
      <c r="F896" s="149"/>
      <c r="G896" s="149"/>
      <c r="H896" s="148"/>
      <c r="I896" s="170"/>
      <c r="R896" s="148"/>
      <c r="S896" s="158"/>
      <c r="T896" s="159"/>
      <c r="U896" s="159"/>
      <c r="V896" s="159"/>
      <c r="W896" s="159"/>
      <c r="X896" s="159"/>
      <c r="Y896" s="159"/>
      <c r="Z896" s="159"/>
      <c r="AA896" s="159"/>
      <c r="AB896" s="159"/>
      <c r="AC896" s="159"/>
      <c r="AD896" s="159"/>
      <c r="AE896" s="159"/>
      <c r="AF896" s="159"/>
      <c r="AG896" s="159"/>
      <c r="AH896" s="159"/>
      <c r="AI896" s="159"/>
      <c r="AJ896" s="159"/>
      <c r="AK896" s="159"/>
      <c r="AL896" s="159"/>
      <c r="AM896" s="159"/>
      <c r="AN896" s="159"/>
      <c r="AO896" s="159"/>
      <c r="AP896" s="159"/>
      <c r="AQ896" s="159"/>
      <c r="AR896" s="159"/>
      <c r="AS896" s="159"/>
      <c r="AT896" s="159"/>
      <c r="AU896" s="159"/>
      <c r="AV896" s="159"/>
      <c r="AW896" s="159"/>
      <c r="AX896" s="159"/>
      <c r="AY896" s="159"/>
      <c r="AZ896" s="159"/>
      <c r="BA896" s="159"/>
      <c r="BB896" s="159"/>
      <c r="BC896" s="159"/>
      <c r="BD896" s="159"/>
      <c r="BE896" s="159"/>
      <c r="BF896" s="159"/>
      <c r="BG896" s="159"/>
      <c r="BH896" s="159"/>
      <c r="BI896" s="159"/>
      <c r="BJ896" s="159"/>
      <c r="BK896" s="159"/>
      <c r="BL896" s="159"/>
      <c r="BM896" s="159"/>
      <c r="BN896" s="159"/>
      <c r="BO896" s="159"/>
      <c r="BP896" s="159"/>
      <c r="BQ896" s="159"/>
      <c r="BR896" s="159"/>
      <c r="BS896" s="159"/>
      <c r="BT896" s="159"/>
      <c r="BU896" s="159"/>
      <c r="BV896" s="159"/>
      <c r="BW896" s="159"/>
      <c r="BX896" s="159"/>
      <c r="BY896" s="159"/>
      <c r="BZ896" s="159"/>
      <c r="CA896" s="159"/>
      <c r="CB896" s="159"/>
      <c r="CC896" s="159"/>
      <c r="CD896" s="159"/>
      <c r="CE896" s="159"/>
      <c r="CF896" s="159"/>
      <c r="CG896" s="159"/>
      <c r="CH896" s="159"/>
      <c r="CI896" s="159"/>
      <c r="CJ896" s="159"/>
      <c r="CK896" s="159"/>
      <c r="CL896" s="159"/>
      <c r="CM896" s="159"/>
      <c r="CN896" s="159"/>
      <c r="CO896" s="159"/>
      <c r="CP896" s="159"/>
      <c r="CQ896" s="159"/>
      <c r="CR896" s="159"/>
      <c r="CS896" s="159"/>
      <c r="CT896" s="159"/>
      <c r="CU896" s="159"/>
      <c r="CV896" s="159"/>
      <c r="CW896" s="159"/>
      <c r="CX896" s="159"/>
      <c r="CY896" s="159"/>
      <c r="CZ896" s="159"/>
      <c r="DA896" s="159"/>
      <c r="DB896" s="159"/>
      <c r="DC896" s="159"/>
      <c r="DD896" s="159"/>
      <c r="DE896" s="159"/>
      <c r="DF896" s="159"/>
      <c r="DG896" s="159"/>
      <c r="DH896" s="159"/>
      <c r="DI896" s="159"/>
      <c r="DJ896" s="159"/>
      <c r="DK896" s="159"/>
      <c r="DL896" s="159"/>
      <c r="DM896" s="159"/>
      <c r="DN896" s="159"/>
      <c r="DO896" s="159"/>
      <c r="DP896" s="159"/>
      <c r="DQ896" s="159"/>
      <c r="DR896" s="159"/>
      <c r="DS896" s="159"/>
      <c r="DT896" s="159"/>
      <c r="DU896" s="159"/>
      <c r="DV896" s="159"/>
      <c r="DW896" s="159"/>
      <c r="DX896" s="159"/>
      <c r="DY896" s="159"/>
      <c r="DZ896" s="159"/>
      <c r="EA896" s="159"/>
      <c r="EB896" s="159"/>
      <c r="EC896" s="159"/>
      <c r="ED896" s="159"/>
      <c r="EE896" s="159"/>
      <c r="EF896" s="159"/>
      <c r="EG896" s="159"/>
      <c r="EH896" s="159"/>
      <c r="EI896" s="159"/>
      <c r="EJ896" s="159"/>
      <c r="EK896" s="159"/>
      <c r="EL896" s="159"/>
      <c r="EM896" s="159"/>
      <c r="EN896" s="159"/>
      <c r="EO896" s="159"/>
      <c r="EP896" s="159"/>
      <c r="EQ896" s="159"/>
      <c r="ER896" s="159"/>
      <c r="ES896" s="159"/>
      <c r="ET896" s="159"/>
      <c r="EU896" s="159"/>
      <c r="EV896" s="159"/>
      <c r="EW896" s="159"/>
      <c r="EX896" s="159"/>
      <c r="EY896" s="159"/>
      <c r="EZ896" s="159"/>
      <c r="FA896" s="159"/>
      <c r="FB896" s="159"/>
      <c r="FC896" s="159"/>
      <c r="FD896" s="159"/>
      <c r="FE896" s="159"/>
      <c r="FF896" s="159"/>
      <c r="FG896" s="159"/>
      <c r="FH896" s="159"/>
      <c r="FI896" s="159"/>
      <c r="FJ896" s="159"/>
      <c r="FK896" s="159"/>
      <c r="FL896" s="159"/>
      <c r="FM896" s="159"/>
      <c r="FN896" s="159"/>
      <c r="FO896" s="159"/>
      <c r="FP896" s="159"/>
      <c r="FQ896" s="159"/>
      <c r="FR896" s="159"/>
      <c r="FS896" s="159"/>
      <c r="FT896" s="159"/>
      <c r="FU896" s="159"/>
      <c r="FV896" s="159"/>
      <c r="FW896" s="159"/>
      <c r="FX896" s="159"/>
      <c r="FY896" s="159"/>
      <c r="FZ896" s="159"/>
      <c r="GA896" s="159"/>
      <c r="GB896" s="159"/>
      <c r="GC896" s="159"/>
      <c r="GD896" s="159"/>
      <c r="GE896" s="159"/>
      <c r="GF896" s="159"/>
      <c r="GG896" s="159"/>
      <c r="GH896" s="159"/>
    </row>
    <row r="897" customFormat="false" ht="12.75" hidden="false" customHeight="false" outlineLevel="0" collapsed="false">
      <c r="A897" s="168"/>
      <c r="B897" s="149"/>
      <c r="C897" s="149"/>
      <c r="D897" s="149"/>
      <c r="E897" s="149"/>
      <c r="F897" s="149"/>
      <c r="G897" s="149"/>
      <c r="H897" s="148"/>
      <c r="I897" s="170"/>
      <c r="R897" s="148"/>
      <c r="S897" s="158"/>
      <c r="T897" s="159"/>
      <c r="U897" s="159"/>
      <c r="V897" s="159"/>
      <c r="W897" s="159"/>
      <c r="X897" s="159"/>
      <c r="Y897" s="159"/>
      <c r="Z897" s="159"/>
      <c r="AA897" s="159"/>
      <c r="AB897" s="159"/>
      <c r="AC897" s="159"/>
      <c r="AD897" s="159"/>
      <c r="AE897" s="159"/>
      <c r="AF897" s="159"/>
      <c r="AG897" s="159"/>
      <c r="AH897" s="159"/>
      <c r="AI897" s="159"/>
      <c r="AJ897" s="159"/>
      <c r="AK897" s="159"/>
      <c r="AL897" s="159"/>
      <c r="AM897" s="159"/>
      <c r="AN897" s="159"/>
      <c r="AO897" s="159"/>
      <c r="AP897" s="159"/>
      <c r="AQ897" s="159"/>
      <c r="AR897" s="159"/>
      <c r="AS897" s="159"/>
      <c r="AT897" s="159"/>
      <c r="AU897" s="159"/>
      <c r="AV897" s="159"/>
      <c r="AW897" s="159"/>
      <c r="AX897" s="159"/>
      <c r="AY897" s="159"/>
      <c r="AZ897" s="159"/>
      <c r="BA897" s="159"/>
      <c r="BB897" s="159"/>
      <c r="BC897" s="159"/>
      <c r="BD897" s="159"/>
      <c r="BE897" s="159"/>
      <c r="BF897" s="159"/>
      <c r="BG897" s="159"/>
      <c r="BH897" s="159"/>
      <c r="BI897" s="159"/>
      <c r="BJ897" s="159"/>
      <c r="BK897" s="159"/>
      <c r="BL897" s="159"/>
      <c r="BM897" s="159"/>
      <c r="BN897" s="159"/>
      <c r="BO897" s="159"/>
      <c r="BP897" s="159"/>
      <c r="BQ897" s="159"/>
      <c r="BR897" s="159"/>
      <c r="BS897" s="159"/>
      <c r="BT897" s="159"/>
      <c r="BU897" s="159"/>
      <c r="BV897" s="159"/>
      <c r="BW897" s="159"/>
      <c r="BX897" s="159"/>
      <c r="BY897" s="159"/>
      <c r="BZ897" s="159"/>
      <c r="CA897" s="159"/>
      <c r="CB897" s="159"/>
      <c r="CC897" s="159"/>
      <c r="CD897" s="159"/>
      <c r="CE897" s="159"/>
      <c r="CF897" s="159"/>
      <c r="CG897" s="159"/>
      <c r="CH897" s="159"/>
      <c r="CI897" s="159"/>
      <c r="CJ897" s="159"/>
      <c r="CK897" s="159"/>
      <c r="CL897" s="159"/>
      <c r="CM897" s="159"/>
      <c r="CN897" s="159"/>
      <c r="CO897" s="159"/>
      <c r="CP897" s="159"/>
      <c r="CQ897" s="159"/>
      <c r="CR897" s="159"/>
      <c r="CS897" s="159"/>
      <c r="CT897" s="159"/>
      <c r="CU897" s="159"/>
      <c r="CV897" s="159"/>
      <c r="CW897" s="159"/>
      <c r="CX897" s="159"/>
      <c r="CY897" s="159"/>
      <c r="CZ897" s="159"/>
      <c r="DA897" s="159"/>
      <c r="DB897" s="159"/>
      <c r="DC897" s="159"/>
      <c r="DD897" s="159"/>
      <c r="DE897" s="159"/>
      <c r="DF897" s="159"/>
      <c r="DG897" s="159"/>
      <c r="DH897" s="159"/>
      <c r="DI897" s="159"/>
      <c r="DJ897" s="159"/>
      <c r="DK897" s="159"/>
      <c r="DL897" s="159"/>
      <c r="DM897" s="159"/>
      <c r="DN897" s="159"/>
      <c r="DO897" s="159"/>
      <c r="DP897" s="159"/>
      <c r="DQ897" s="159"/>
      <c r="DR897" s="159"/>
      <c r="DS897" s="159"/>
      <c r="DT897" s="159"/>
      <c r="DU897" s="159"/>
      <c r="DV897" s="159"/>
      <c r="DW897" s="159"/>
      <c r="DX897" s="159"/>
      <c r="DY897" s="159"/>
      <c r="DZ897" s="159"/>
      <c r="EA897" s="159"/>
      <c r="EB897" s="159"/>
      <c r="EC897" s="159"/>
      <c r="ED897" s="159"/>
      <c r="EE897" s="159"/>
      <c r="EF897" s="159"/>
      <c r="EG897" s="159"/>
      <c r="EH897" s="159"/>
      <c r="EI897" s="159"/>
      <c r="EJ897" s="159"/>
      <c r="EK897" s="159"/>
      <c r="EL897" s="159"/>
      <c r="EM897" s="159"/>
      <c r="EN897" s="159"/>
      <c r="EO897" s="159"/>
      <c r="EP897" s="159"/>
      <c r="EQ897" s="159"/>
      <c r="ER897" s="159"/>
      <c r="ES897" s="159"/>
      <c r="ET897" s="159"/>
      <c r="EU897" s="159"/>
      <c r="EV897" s="159"/>
      <c r="EW897" s="159"/>
      <c r="EX897" s="159"/>
      <c r="EY897" s="159"/>
      <c r="EZ897" s="159"/>
      <c r="FA897" s="159"/>
      <c r="FB897" s="159"/>
      <c r="FC897" s="159"/>
      <c r="FD897" s="159"/>
      <c r="FE897" s="159"/>
      <c r="FF897" s="159"/>
      <c r="FG897" s="159"/>
      <c r="FH897" s="159"/>
      <c r="FI897" s="159"/>
      <c r="FJ897" s="159"/>
      <c r="FK897" s="159"/>
      <c r="FL897" s="159"/>
      <c r="FM897" s="159"/>
      <c r="FN897" s="159"/>
      <c r="FO897" s="159"/>
      <c r="FP897" s="159"/>
      <c r="FQ897" s="159"/>
      <c r="FR897" s="159"/>
      <c r="FS897" s="159"/>
      <c r="FT897" s="159"/>
      <c r="FU897" s="159"/>
      <c r="FV897" s="159"/>
      <c r="FW897" s="159"/>
      <c r="FX897" s="159"/>
      <c r="FY897" s="159"/>
      <c r="FZ897" s="159"/>
      <c r="GA897" s="159"/>
      <c r="GB897" s="159"/>
      <c r="GC897" s="159"/>
      <c r="GD897" s="159"/>
      <c r="GE897" s="159"/>
      <c r="GF897" s="159"/>
      <c r="GG897" s="159"/>
      <c r="GH897" s="159"/>
    </row>
    <row r="898" customFormat="false" ht="12.75" hidden="false" customHeight="false" outlineLevel="0" collapsed="false">
      <c r="A898" s="168"/>
      <c r="B898" s="149"/>
      <c r="C898" s="149"/>
      <c r="D898" s="149"/>
      <c r="E898" s="149"/>
      <c r="F898" s="149"/>
      <c r="G898" s="149"/>
      <c r="H898" s="148"/>
      <c r="I898" s="170"/>
      <c r="R898" s="148"/>
      <c r="S898" s="158"/>
      <c r="T898" s="159"/>
      <c r="U898" s="159"/>
      <c r="V898" s="159"/>
      <c r="W898" s="159"/>
      <c r="X898" s="159"/>
      <c r="Y898" s="159"/>
      <c r="Z898" s="159"/>
      <c r="AA898" s="159"/>
      <c r="AB898" s="159"/>
      <c r="AC898" s="159"/>
      <c r="AD898" s="159"/>
      <c r="AE898" s="159"/>
      <c r="AF898" s="159"/>
      <c r="AG898" s="159"/>
      <c r="AH898" s="159"/>
      <c r="AI898" s="159"/>
      <c r="AJ898" s="159"/>
      <c r="AK898" s="159"/>
      <c r="AL898" s="159"/>
      <c r="AM898" s="159"/>
      <c r="AN898" s="159"/>
      <c r="AO898" s="159"/>
      <c r="AP898" s="159"/>
      <c r="AQ898" s="159"/>
      <c r="AR898" s="159"/>
      <c r="AS898" s="159"/>
      <c r="AT898" s="159"/>
      <c r="AU898" s="159"/>
      <c r="AV898" s="159"/>
      <c r="AW898" s="159"/>
      <c r="AX898" s="159"/>
      <c r="AY898" s="159"/>
      <c r="AZ898" s="159"/>
      <c r="BA898" s="159"/>
      <c r="BB898" s="159"/>
      <c r="BC898" s="159"/>
      <c r="BD898" s="159"/>
      <c r="BE898" s="159"/>
      <c r="BF898" s="159"/>
      <c r="BG898" s="159"/>
      <c r="BH898" s="159"/>
      <c r="BI898" s="159"/>
      <c r="BJ898" s="159"/>
      <c r="BK898" s="159"/>
      <c r="BL898" s="159"/>
      <c r="BM898" s="159"/>
      <c r="BN898" s="159"/>
      <c r="BO898" s="159"/>
      <c r="BP898" s="159"/>
      <c r="BQ898" s="159"/>
      <c r="BR898" s="159"/>
      <c r="BS898" s="159"/>
      <c r="BT898" s="159"/>
      <c r="BU898" s="159"/>
      <c r="BV898" s="159"/>
      <c r="BW898" s="159"/>
      <c r="BX898" s="159"/>
      <c r="BY898" s="159"/>
      <c r="BZ898" s="159"/>
      <c r="CA898" s="159"/>
      <c r="CB898" s="159"/>
      <c r="CC898" s="159"/>
      <c r="CD898" s="159"/>
      <c r="CE898" s="159"/>
      <c r="CF898" s="159"/>
      <c r="CG898" s="159"/>
      <c r="CH898" s="159"/>
      <c r="CI898" s="159"/>
      <c r="CJ898" s="159"/>
      <c r="CK898" s="159"/>
      <c r="CL898" s="159"/>
      <c r="CM898" s="159"/>
      <c r="CN898" s="159"/>
      <c r="CO898" s="159"/>
      <c r="CP898" s="159"/>
      <c r="CQ898" s="159"/>
      <c r="CR898" s="159"/>
      <c r="CS898" s="159"/>
      <c r="CT898" s="159"/>
      <c r="CU898" s="159"/>
      <c r="CV898" s="159"/>
      <c r="CW898" s="159"/>
      <c r="CX898" s="159"/>
      <c r="CY898" s="159"/>
      <c r="CZ898" s="159"/>
      <c r="DA898" s="159"/>
      <c r="DB898" s="159"/>
      <c r="DC898" s="159"/>
      <c r="DD898" s="159"/>
      <c r="DE898" s="159"/>
      <c r="DF898" s="159"/>
      <c r="DG898" s="159"/>
      <c r="DH898" s="159"/>
      <c r="DI898" s="159"/>
      <c r="DJ898" s="159"/>
      <c r="DK898" s="159"/>
      <c r="DL898" s="159"/>
      <c r="DM898" s="159"/>
      <c r="DN898" s="159"/>
      <c r="DO898" s="159"/>
      <c r="DP898" s="159"/>
      <c r="DQ898" s="159"/>
      <c r="DR898" s="159"/>
      <c r="DS898" s="159"/>
      <c r="DT898" s="159"/>
      <c r="DU898" s="159"/>
      <c r="DV898" s="159"/>
      <c r="DW898" s="159"/>
      <c r="DX898" s="159"/>
      <c r="DY898" s="159"/>
      <c r="DZ898" s="159"/>
      <c r="EA898" s="159"/>
      <c r="EB898" s="159"/>
      <c r="EC898" s="159"/>
      <c r="ED898" s="159"/>
      <c r="EE898" s="159"/>
      <c r="EF898" s="159"/>
      <c r="EG898" s="159"/>
      <c r="EH898" s="159"/>
      <c r="EI898" s="159"/>
      <c r="EJ898" s="159"/>
      <c r="EK898" s="159"/>
      <c r="EL898" s="159"/>
      <c r="EM898" s="159"/>
      <c r="EN898" s="159"/>
      <c r="EO898" s="159"/>
      <c r="EP898" s="159"/>
      <c r="EQ898" s="159"/>
      <c r="ER898" s="159"/>
      <c r="ES898" s="159"/>
      <c r="ET898" s="159"/>
      <c r="EU898" s="159"/>
      <c r="EV898" s="159"/>
      <c r="EW898" s="159"/>
      <c r="EX898" s="159"/>
      <c r="EY898" s="159"/>
      <c r="EZ898" s="159"/>
      <c r="FA898" s="159"/>
      <c r="FB898" s="159"/>
      <c r="FC898" s="159"/>
      <c r="FD898" s="159"/>
      <c r="FE898" s="159"/>
      <c r="FF898" s="159"/>
      <c r="FG898" s="159"/>
      <c r="FH898" s="159"/>
      <c r="FI898" s="159"/>
      <c r="FJ898" s="159"/>
      <c r="FK898" s="159"/>
      <c r="FL898" s="159"/>
      <c r="FM898" s="159"/>
      <c r="FN898" s="159"/>
      <c r="FO898" s="159"/>
      <c r="FP898" s="159"/>
      <c r="FQ898" s="159"/>
      <c r="FR898" s="159"/>
      <c r="FS898" s="159"/>
      <c r="FT898" s="159"/>
      <c r="FU898" s="159"/>
      <c r="FV898" s="159"/>
      <c r="FW898" s="159"/>
      <c r="FX898" s="159"/>
      <c r="FY898" s="159"/>
      <c r="FZ898" s="159"/>
      <c r="GA898" s="159"/>
      <c r="GB898" s="159"/>
      <c r="GC898" s="159"/>
      <c r="GD898" s="159"/>
      <c r="GE898" s="159"/>
      <c r="GF898" s="159"/>
      <c r="GG898" s="159"/>
      <c r="GH898" s="159"/>
    </row>
    <row r="899" customFormat="false" ht="12.75" hidden="false" customHeight="false" outlineLevel="0" collapsed="false">
      <c r="A899" s="168"/>
      <c r="B899" s="149"/>
      <c r="C899" s="149"/>
      <c r="D899" s="149"/>
      <c r="E899" s="149"/>
      <c r="F899" s="149"/>
      <c r="G899" s="149"/>
      <c r="H899" s="148"/>
      <c r="I899" s="170"/>
      <c r="R899" s="148"/>
      <c r="S899" s="158"/>
      <c r="T899" s="159"/>
      <c r="U899" s="159"/>
      <c r="V899" s="159"/>
      <c r="W899" s="159"/>
      <c r="X899" s="159"/>
      <c r="Y899" s="159"/>
      <c r="Z899" s="159"/>
      <c r="AA899" s="159"/>
      <c r="AB899" s="159"/>
      <c r="AC899" s="159"/>
      <c r="AD899" s="159"/>
      <c r="AE899" s="159"/>
      <c r="AF899" s="159"/>
      <c r="AG899" s="159"/>
      <c r="AH899" s="159"/>
      <c r="AI899" s="159"/>
      <c r="AJ899" s="159"/>
      <c r="AK899" s="159"/>
      <c r="AL899" s="159"/>
      <c r="AM899" s="159"/>
      <c r="AN899" s="159"/>
      <c r="AO899" s="159"/>
      <c r="AP899" s="159"/>
      <c r="AQ899" s="159"/>
      <c r="AR899" s="159"/>
      <c r="AS899" s="159"/>
      <c r="AT899" s="159"/>
      <c r="AU899" s="159"/>
      <c r="AV899" s="159"/>
      <c r="AW899" s="159"/>
      <c r="AX899" s="159"/>
      <c r="AY899" s="159"/>
      <c r="AZ899" s="159"/>
      <c r="BA899" s="159"/>
      <c r="BB899" s="159"/>
      <c r="BC899" s="159"/>
      <c r="BD899" s="159"/>
      <c r="BE899" s="159"/>
      <c r="BF899" s="159"/>
      <c r="BG899" s="159"/>
      <c r="BH899" s="159"/>
      <c r="BI899" s="159"/>
      <c r="BJ899" s="159"/>
      <c r="BK899" s="159"/>
      <c r="BL899" s="159"/>
      <c r="BM899" s="159"/>
      <c r="BN899" s="159"/>
      <c r="BO899" s="159"/>
      <c r="BP899" s="159"/>
      <c r="BQ899" s="159"/>
      <c r="BR899" s="159"/>
      <c r="BS899" s="159"/>
      <c r="BT899" s="159"/>
      <c r="BU899" s="159"/>
      <c r="BV899" s="159"/>
      <c r="BW899" s="159"/>
      <c r="BX899" s="159"/>
      <c r="BY899" s="159"/>
      <c r="BZ899" s="159"/>
      <c r="CA899" s="159"/>
      <c r="CB899" s="159"/>
      <c r="CC899" s="159"/>
      <c r="CD899" s="159"/>
      <c r="CE899" s="159"/>
      <c r="CF899" s="159"/>
      <c r="CG899" s="159"/>
      <c r="CH899" s="159"/>
      <c r="CI899" s="159"/>
      <c r="CJ899" s="159"/>
      <c r="CK899" s="159"/>
      <c r="CL899" s="159"/>
      <c r="CM899" s="159"/>
      <c r="CN899" s="159"/>
      <c r="CO899" s="159"/>
      <c r="CP899" s="159"/>
      <c r="CQ899" s="159"/>
      <c r="CR899" s="159"/>
      <c r="CS899" s="159"/>
      <c r="CT899" s="159"/>
      <c r="CU899" s="159"/>
      <c r="CV899" s="159"/>
      <c r="CW899" s="159"/>
      <c r="CX899" s="159"/>
      <c r="CY899" s="159"/>
      <c r="CZ899" s="159"/>
      <c r="DA899" s="159"/>
      <c r="DB899" s="159"/>
      <c r="DC899" s="159"/>
      <c r="DD899" s="159"/>
      <c r="DE899" s="159"/>
      <c r="DF899" s="159"/>
      <c r="DG899" s="159"/>
      <c r="DH899" s="159"/>
      <c r="DI899" s="159"/>
      <c r="DJ899" s="159"/>
      <c r="DK899" s="159"/>
      <c r="DL899" s="159"/>
      <c r="DM899" s="159"/>
      <c r="DN899" s="159"/>
      <c r="DO899" s="159"/>
      <c r="DP899" s="159"/>
      <c r="DQ899" s="159"/>
      <c r="DR899" s="159"/>
      <c r="DS899" s="159"/>
      <c r="DT899" s="159"/>
      <c r="DU899" s="159"/>
      <c r="DV899" s="159"/>
      <c r="DW899" s="159"/>
      <c r="DX899" s="159"/>
      <c r="DY899" s="159"/>
      <c r="DZ899" s="159"/>
      <c r="EA899" s="159"/>
      <c r="EB899" s="159"/>
      <c r="EC899" s="159"/>
      <c r="ED899" s="159"/>
      <c r="EE899" s="159"/>
      <c r="EF899" s="159"/>
      <c r="EG899" s="159"/>
      <c r="EH899" s="159"/>
      <c r="EI899" s="159"/>
      <c r="EJ899" s="159"/>
      <c r="EK899" s="159"/>
      <c r="EL899" s="159"/>
      <c r="EM899" s="159"/>
      <c r="EN899" s="159"/>
      <c r="EO899" s="159"/>
      <c r="EP899" s="159"/>
      <c r="EQ899" s="159"/>
      <c r="ER899" s="159"/>
      <c r="ES899" s="159"/>
      <c r="ET899" s="159"/>
      <c r="EU899" s="159"/>
      <c r="EV899" s="159"/>
      <c r="EW899" s="159"/>
      <c r="EX899" s="159"/>
      <c r="EY899" s="159"/>
      <c r="EZ899" s="159"/>
      <c r="FA899" s="159"/>
      <c r="FB899" s="159"/>
      <c r="FC899" s="159"/>
      <c r="FD899" s="159"/>
      <c r="FE899" s="159"/>
      <c r="FF899" s="159"/>
      <c r="FG899" s="159"/>
      <c r="FH899" s="159"/>
      <c r="FI899" s="159"/>
      <c r="FJ899" s="159"/>
      <c r="FK899" s="159"/>
      <c r="FL899" s="159"/>
      <c r="FM899" s="159"/>
      <c r="FN899" s="159"/>
      <c r="FO899" s="159"/>
      <c r="FP899" s="159"/>
      <c r="FQ899" s="159"/>
      <c r="FR899" s="159"/>
      <c r="FS899" s="159"/>
      <c r="FT899" s="159"/>
      <c r="FU899" s="159"/>
      <c r="FV899" s="159"/>
      <c r="FW899" s="159"/>
      <c r="FX899" s="159"/>
      <c r="FY899" s="159"/>
      <c r="FZ899" s="159"/>
      <c r="GA899" s="159"/>
      <c r="GB899" s="159"/>
      <c r="GC899" s="159"/>
      <c r="GD899" s="159"/>
      <c r="GE899" s="159"/>
      <c r="GF899" s="159"/>
      <c r="GG899" s="159"/>
      <c r="GH899" s="159"/>
    </row>
    <row r="900" customFormat="false" ht="12.75" hidden="false" customHeight="false" outlineLevel="0" collapsed="false">
      <c r="A900" s="168"/>
      <c r="B900" s="149"/>
      <c r="C900" s="149"/>
      <c r="D900" s="149"/>
      <c r="E900" s="149"/>
      <c r="F900" s="149"/>
      <c r="G900" s="149"/>
      <c r="H900" s="148"/>
      <c r="I900" s="170"/>
      <c r="R900" s="148"/>
      <c r="S900" s="158"/>
      <c r="T900" s="159"/>
      <c r="U900" s="159"/>
      <c r="V900" s="159"/>
      <c r="W900" s="159"/>
      <c r="X900" s="159"/>
      <c r="Y900" s="159"/>
      <c r="Z900" s="159"/>
      <c r="AA900" s="159"/>
      <c r="AB900" s="159"/>
      <c r="AC900" s="159"/>
      <c r="AD900" s="159"/>
      <c r="AE900" s="159"/>
      <c r="AF900" s="159"/>
      <c r="AG900" s="159"/>
      <c r="AH900" s="159"/>
      <c r="AI900" s="159"/>
      <c r="AJ900" s="159"/>
      <c r="AK900" s="159"/>
      <c r="AL900" s="159"/>
      <c r="AM900" s="159"/>
      <c r="AN900" s="159"/>
      <c r="AO900" s="159"/>
      <c r="AP900" s="159"/>
      <c r="AQ900" s="159"/>
      <c r="AR900" s="159"/>
      <c r="AS900" s="159"/>
      <c r="AT900" s="159"/>
      <c r="AU900" s="159"/>
      <c r="AV900" s="159"/>
      <c r="AW900" s="159"/>
      <c r="AX900" s="159"/>
      <c r="AY900" s="159"/>
      <c r="AZ900" s="159"/>
      <c r="BA900" s="159"/>
      <c r="BB900" s="159"/>
      <c r="BC900" s="159"/>
      <c r="BD900" s="159"/>
      <c r="BE900" s="159"/>
      <c r="BF900" s="159"/>
      <c r="BG900" s="159"/>
      <c r="BH900" s="159"/>
      <c r="BI900" s="159"/>
      <c r="BJ900" s="159"/>
      <c r="BK900" s="159"/>
      <c r="BL900" s="159"/>
      <c r="BM900" s="159"/>
      <c r="BN900" s="159"/>
      <c r="BO900" s="159"/>
      <c r="BP900" s="159"/>
      <c r="BQ900" s="159"/>
      <c r="BR900" s="159"/>
      <c r="BS900" s="159"/>
      <c r="BT900" s="159"/>
      <c r="BU900" s="159"/>
      <c r="BV900" s="159"/>
      <c r="BW900" s="159"/>
      <c r="BX900" s="159"/>
      <c r="BY900" s="159"/>
      <c r="BZ900" s="159"/>
      <c r="CA900" s="159"/>
      <c r="CB900" s="159"/>
      <c r="CC900" s="159"/>
      <c r="CD900" s="159"/>
      <c r="CE900" s="159"/>
      <c r="CF900" s="159"/>
      <c r="CG900" s="159"/>
      <c r="CH900" s="159"/>
      <c r="CI900" s="159"/>
      <c r="CJ900" s="159"/>
      <c r="CK900" s="159"/>
      <c r="CL900" s="159"/>
      <c r="CM900" s="159"/>
      <c r="CN900" s="159"/>
      <c r="CO900" s="159"/>
      <c r="CP900" s="159"/>
      <c r="CQ900" s="159"/>
      <c r="CR900" s="159"/>
      <c r="CS900" s="159"/>
      <c r="CT900" s="159"/>
      <c r="CU900" s="159"/>
      <c r="CV900" s="159"/>
      <c r="CW900" s="159"/>
      <c r="CX900" s="159"/>
      <c r="CY900" s="159"/>
      <c r="CZ900" s="159"/>
      <c r="DA900" s="159"/>
      <c r="DB900" s="159"/>
      <c r="DC900" s="159"/>
      <c r="DD900" s="159"/>
      <c r="DE900" s="159"/>
      <c r="DF900" s="159"/>
      <c r="DG900" s="159"/>
      <c r="DH900" s="159"/>
      <c r="DI900" s="159"/>
      <c r="DJ900" s="159"/>
      <c r="DK900" s="159"/>
      <c r="DL900" s="159"/>
      <c r="DM900" s="159"/>
      <c r="DN900" s="159"/>
      <c r="DO900" s="159"/>
      <c r="DP900" s="159"/>
      <c r="DQ900" s="159"/>
      <c r="DR900" s="159"/>
      <c r="DS900" s="159"/>
      <c r="DT900" s="159"/>
      <c r="DU900" s="159"/>
      <c r="DV900" s="159"/>
      <c r="DW900" s="159"/>
      <c r="DX900" s="159"/>
      <c r="DY900" s="159"/>
      <c r="DZ900" s="159"/>
      <c r="EA900" s="159"/>
      <c r="EB900" s="159"/>
      <c r="EC900" s="159"/>
      <c r="ED900" s="159"/>
      <c r="EE900" s="159"/>
      <c r="EF900" s="159"/>
      <c r="EG900" s="159"/>
      <c r="EH900" s="159"/>
      <c r="EI900" s="159"/>
      <c r="EJ900" s="159"/>
      <c r="EK900" s="159"/>
      <c r="EL900" s="159"/>
      <c r="EM900" s="159"/>
      <c r="EN900" s="159"/>
      <c r="EO900" s="159"/>
      <c r="EP900" s="159"/>
      <c r="EQ900" s="159"/>
      <c r="ER900" s="159"/>
      <c r="ES900" s="159"/>
      <c r="ET900" s="159"/>
      <c r="EU900" s="159"/>
      <c r="EV900" s="159"/>
      <c r="EW900" s="159"/>
      <c r="EX900" s="159"/>
      <c r="EY900" s="159"/>
      <c r="EZ900" s="159"/>
      <c r="FA900" s="159"/>
      <c r="FB900" s="159"/>
      <c r="FC900" s="159"/>
      <c r="FD900" s="159"/>
      <c r="FE900" s="159"/>
      <c r="FF900" s="159"/>
      <c r="FG900" s="159"/>
      <c r="FH900" s="159"/>
      <c r="FI900" s="159"/>
      <c r="FJ900" s="159"/>
      <c r="FK900" s="159"/>
      <c r="FL900" s="159"/>
      <c r="FM900" s="159"/>
      <c r="FN900" s="159"/>
      <c r="FO900" s="159"/>
      <c r="FP900" s="159"/>
      <c r="FQ900" s="159"/>
      <c r="FR900" s="159"/>
      <c r="FS900" s="159"/>
      <c r="FT900" s="159"/>
      <c r="FU900" s="159"/>
      <c r="FV900" s="159"/>
      <c r="FW900" s="159"/>
      <c r="FX900" s="159"/>
      <c r="FY900" s="159"/>
      <c r="FZ900" s="159"/>
      <c r="GA900" s="159"/>
      <c r="GB900" s="159"/>
      <c r="GC900" s="159"/>
      <c r="GD900" s="159"/>
      <c r="GE900" s="159"/>
      <c r="GF900" s="159"/>
      <c r="GG900" s="159"/>
      <c r="GH900" s="159"/>
    </row>
    <row r="901" customFormat="false" ht="12.75" hidden="false" customHeight="false" outlineLevel="0" collapsed="false">
      <c r="A901" s="168"/>
      <c r="B901" s="149"/>
      <c r="C901" s="149"/>
      <c r="D901" s="149"/>
      <c r="E901" s="149"/>
      <c r="F901" s="149"/>
      <c r="G901" s="149"/>
      <c r="H901" s="148"/>
      <c r="I901" s="170"/>
      <c r="R901" s="148"/>
      <c r="S901" s="158"/>
      <c r="T901" s="159"/>
      <c r="U901" s="159"/>
      <c r="V901" s="159"/>
      <c r="W901" s="159"/>
      <c r="X901" s="159"/>
      <c r="Y901" s="159"/>
      <c r="Z901" s="159"/>
      <c r="AA901" s="159"/>
      <c r="AB901" s="159"/>
      <c r="AC901" s="159"/>
      <c r="AD901" s="159"/>
      <c r="AE901" s="159"/>
      <c r="AF901" s="159"/>
      <c r="AG901" s="159"/>
      <c r="AH901" s="159"/>
      <c r="AI901" s="159"/>
      <c r="AJ901" s="159"/>
      <c r="AK901" s="159"/>
      <c r="AL901" s="159"/>
      <c r="AM901" s="159"/>
      <c r="AN901" s="159"/>
      <c r="AO901" s="159"/>
      <c r="AP901" s="159"/>
      <c r="AQ901" s="159"/>
      <c r="AR901" s="159"/>
      <c r="AS901" s="159"/>
      <c r="AT901" s="159"/>
      <c r="AU901" s="159"/>
      <c r="AV901" s="159"/>
      <c r="AW901" s="159"/>
      <c r="AX901" s="159"/>
      <c r="AY901" s="159"/>
      <c r="AZ901" s="159"/>
      <c r="BA901" s="159"/>
      <c r="BB901" s="159"/>
      <c r="BC901" s="159"/>
      <c r="BD901" s="159"/>
      <c r="BE901" s="159"/>
      <c r="BF901" s="159"/>
      <c r="BG901" s="159"/>
      <c r="BH901" s="159"/>
      <c r="BI901" s="159"/>
      <c r="BJ901" s="159"/>
      <c r="BK901" s="159"/>
      <c r="BL901" s="159"/>
      <c r="BM901" s="159"/>
      <c r="BN901" s="159"/>
      <c r="BO901" s="159"/>
      <c r="BP901" s="159"/>
      <c r="BQ901" s="159"/>
      <c r="BR901" s="159"/>
      <c r="BS901" s="159"/>
      <c r="BT901" s="159"/>
      <c r="BU901" s="159"/>
      <c r="BV901" s="159"/>
      <c r="BW901" s="159"/>
      <c r="BX901" s="159"/>
      <c r="BY901" s="159"/>
      <c r="BZ901" s="159"/>
      <c r="CA901" s="159"/>
      <c r="CB901" s="159"/>
      <c r="CC901" s="159"/>
      <c r="CD901" s="159"/>
      <c r="CE901" s="159"/>
      <c r="CF901" s="159"/>
      <c r="CG901" s="159"/>
      <c r="CH901" s="159"/>
      <c r="CI901" s="159"/>
      <c r="CJ901" s="159"/>
      <c r="CK901" s="159"/>
      <c r="CL901" s="159"/>
      <c r="CM901" s="159"/>
      <c r="CN901" s="159"/>
      <c r="CO901" s="159"/>
      <c r="CP901" s="159"/>
      <c r="CQ901" s="159"/>
      <c r="CR901" s="159"/>
      <c r="CS901" s="159"/>
      <c r="CT901" s="159"/>
      <c r="CU901" s="159"/>
      <c r="CV901" s="159"/>
      <c r="CW901" s="159"/>
      <c r="CX901" s="159"/>
      <c r="CY901" s="159"/>
      <c r="CZ901" s="159"/>
      <c r="DA901" s="159"/>
      <c r="DB901" s="159"/>
      <c r="DC901" s="159"/>
      <c r="DD901" s="159"/>
      <c r="DE901" s="159"/>
      <c r="DF901" s="159"/>
      <c r="DG901" s="159"/>
      <c r="DH901" s="159"/>
      <c r="DI901" s="159"/>
      <c r="DJ901" s="159"/>
      <c r="DK901" s="159"/>
      <c r="DL901" s="159"/>
      <c r="DM901" s="159"/>
      <c r="DN901" s="159"/>
      <c r="DO901" s="159"/>
      <c r="DP901" s="159"/>
      <c r="DQ901" s="159"/>
      <c r="DR901" s="159"/>
      <c r="DS901" s="159"/>
      <c r="DT901" s="159"/>
      <c r="DU901" s="159"/>
      <c r="DV901" s="159"/>
      <c r="DW901" s="159"/>
      <c r="DX901" s="159"/>
      <c r="DY901" s="159"/>
      <c r="DZ901" s="159"/>
      <c r="EA901" s="159"/>
      <c r="EB901" s="159"/>
      <c r="EC901" s="159"/>
      <c r="ED901" s="159"/>
      <c r="EE901" s="159"/>
      <c r="EF901" s="159"/>
      <c r="EG901" s="159"/>
      <c r="EH901" s="159"/>
      <c r="EI901" s="159"/>
      <c r="EJ901" s="159"/>
      <c r="EK901" s="159"/>
      <c r="EL901" s="159"/>
      <c r="EM901" s="159"/>
      <c r="EN901" s="159"/>
      <c r="EO901" s="159"/>
      <c r="EP901" s="159"/>
      <c r="EQ901" s="159"/>
      <c r="ER901" s="159"/>
      <c r="ES901" s="159"/>
      <c r="ET901" s="159"/>
      <c r="EU901" s="159"/>
      <c r="EV901" s="159"/>
      <c r="EW901" s="159"/>
      <c r="EX901" s="159"/>
      <c r="EY901" s="159"/>
      <c r="EZ901" s="159"/>
      <c r="FA901" s="159"/>
      <c r="FB901" s="159"/>
      <c r="FC901" s="159"/>
      <c r="FD901" s="159"/>
      <c r="FE901" s="159"/>
      <c r="FF901" s="159"/>
      <c r="FG901" s="159"/>
      <c r="FH901" s="159"/>
      <c r="FI901" s="159"/>
      <c r="FJ901" s="159"/>
      <c r="FK901" s="159"/>
      <c r="FL901" s="159"/>
      <c r="FM901" s="159"/>
      <c r="FN901" s="159"/>
      <c r="FO901" s="159"/>
      <c r="FP901" s="159"/>
      <c r="FQ901" s="159"/>
      <c r="FR901" s="159"/>
      <c r="FS901" s="159"/>
      <c r="FT901" s="159"/>
      <c r="FU901" s="159"/>
      <c r="FV901" s="159"/>
      <c r="FW901" s="159"/>
      <c r="FX901" s="159"/>
      <c r="FY901" s="159"/>
      <c r="FZ901" s="159"/>
      <c r="GA901" s="159"/>
      <c r="GB901" s="159"/>
      <c r="GC901" s="159"/>
      <c r="GD901" s="159"/>
      <c r="GE901" s="159"/>
      <c r="GF901" s="159"/>
      <c r="GG901" s="159"/>
      <c r="GH901" s="159"/>
    </row>
    <row r="902" customFormat="false" ht="12.75" hidden="false" customHeight="false" outlineLevel="0" collapsed="false">
      <c r="A902" s="168"/>
      <c r="B902" s="149"/>
      <c r="C902" s="149"/>
      <c r="D902" s="149"/>
      <c r="E902" s="149"/>
      <c r="F902" s="149"/>
      <c r="G902" s="149"/>
      <c r="H902" s="148"/>
      <c r="I902" s="170"/>
      <c r="R902" s="148"/>
      <c r="S902" s="158"/>
      <c r="T902" s="159"/>
      <c r="U902" s="159"/>
      <c r="V902" s="159"/>
      <c r="W902" s="159"/>
      <c r="X902" s="159"/>
      <c r="Y902" s="159"/>
      <c r="Z902" s="159"/>
      <c r="AA902" s="159"/>
      <c r="AB902" s="159"/>
      <c r="AC902" s="159"/>
      <c r="AD902" s="159"/>
      <c r="AE902" s="159"/>
      <c r="AF902" s="159"/>
      <c r="AG902" s="159"/>
      <c r="AH902" s="159"/>
      <c r="AI902" s="159"/>
      <c r="AJ902" s="159"/>
      <c r="AK902" s="159"/>
      <c r="AL902" s="159"/>
      <c r="AM902" s="159"/>
      <c r="AN902" s="159"/>
      <c r="AO902" s="159"/>
      <c r="AP902" s="159"/>
      <c r="AQ902" s="159"/>
      <c r="AR902" s="159"/>
      <c r="AS902" s="159"/>
      <c r="AT902" s="159"/>
      <c r="AU902" s="159"/>
      <c r="AV902" s="159"/>
      <c r="AW902" s="159"/>
      <c r="AX902" s="159"/>
      <c r="AY902" s="159"/>
      <c r="AZ902" s="159"/>
      <c r="BA902" s="159"/>
      <c r="BB902" s="159"/>
      <c r="BC902" s="159"/>
      <c r="BD902" s="159"/>
      <c r="BE902" s="159"/>
      <c r="BF902" s="159"/>
      <c r="BG902" s="159"/>
      <c r="BH902" s="159"/>
      <c r="BI902" s="159"/>
      <c r="BJ902" s="159"/>
      <c r="BK902" s="159"/>
      <c r="BL902" s="159"/>
      <c r="BM902" s="159"/>
      <c r="BN902" s="159"/>
      <c r="BO902" s="159"/>
      <c r="BP902" s="159"/>
      <c r="BQ902" s="159"/>
      <c r="BR902" s="159"/>
      <c r="BS902" s="159"/>
      <c r="BT902" s="159"/>
      <c r="BU902" s="159"/>
      <c r="BV902" s="159"/>
      <c r="BW902" s="159"/>
      <c r="BX902" s="159"/>
      <c r="BY902" s="159"/>
      <c r="BZ902" s="159"/>
      <c r="CA902" s="159"/>
      <c r="CB902" s="159"/>
      <c r="CC902" s="159"/>
      <c r="CD902" s="159"/>
      <c r="CE902" s="159"/>
      <c r="CF902" s="159"/>
      <c r="CG902" s="159"/>
      <c r="CH902" s="159"/>
      <c r="CI902" s="159"/>
      <c r="CJ902" s="159"/>
      <c r="CK902" s="159"/>
      <c r="CL902" s="159"/>
      <c r="CM902" s="159"/>
      <c r="CN902" s="159"/>
      <c r="CO902" s="159"/>
      <c r="CP902" s="159"/>
      <c r="CQ902" s="159"/>
      <c r="CR902" s="159"/>
      <c r="CS902" s="159"/>
      <c r="CT902" s="159"/>
      <c r="CU902" s="159"/>
      <c r="CV902" s="159"/>
      <c r="CW902" s="159"/>
      <c r="CX902" s="159"/>
      <c r="CY902" s="159"/>
      <c r="CZ902" s="159"/>
      <c r="DA902" s="159"/>
      <c r="DB902" s="159"/>
      <c r="DC902" s="159"/>
      <c r="DD902" s="159"/>
      <c r="DE902" s="159"/>
      <c r="DF902" s="159"/>
      <c r="DG902" s="159"/>
      <c r="DH902" s="159"/>
      <c r="DI902" s="159"/>
      <c r="DJ902" s="159"/>
      <c r="DK902" s="159"/>
      <c r="DL902" s="159"/>
      <c r="DM902" s="159"/>
      <c r="DN902" s="159"/>
      <c r="DO902" s="159"/>
      <c r="DP902" s="159"/>
      <c r="DQ902" s="159"/>
      <c r="DR902" s="159"/>
      <c r="DS902" s="159"/>
      <c r="DT902" s="159"/>
      <c r="DU902" s="159"/>
      <c r="DV902" s="159"/>
      <c r="DW902" s="159"/>
      <c r="DX902" s="159"/>
      <c r="DY902" s="159"/>
      <c r="DZ902" s="159"/>
      <c r="EA902" s="159"/>
      <c r="EB902" s="159"/>
      <c r="EC902" s="159"/>
      <c r="ED902" s="159"/>
      <c r="EE902" s="159"/>
      <c r="EF902" s="159"/>
      <c r="EG902" s="159"/>
      <c r="EH902" s="159"/>
      <c r="EI902" s="159"/>
      <c r="EJ902" s="159"/>
      <c r="EK902" s="159"/>
      <c r="EL902" s="159"/>
      <c r="EM902" s="159"/>
      <c r="EN902" s="159"/>
      <c r="EO902" s="159"/>
      <c r="EP902" s="159"/>
      <c r="EQ902" s="159"/>
      <c r="ER902" s="159"/>
      <c r="ES902" s="159"/>
      <c r="ET902" s="159"/>
      <c r="EU902" s="159"/>
      <c r="EV902" s="159"/>
      <c r="EW902" s="159"/>
      <c r="EX902" s="159"/>
      <c r="EY902" s="159"/>
      <c r="EZ902" s="159"/>
      <c r="FA902" s="159"/>
      <c r="FB902" s="159"/>
      <c r="FC902" s="159"/>
      <c r="FD902" s="159"/>
      <c r="FE902" s="159"/>
      <c r="FF902" s="159"/>
      <c r="FG902" s="159"/>
      <c r="FH902" s="159"/>
      <c r="FI902" s="159"/>
      <c r="FJ902" s="159"/>
      <c r="FK902" s="159"/>
      <c r="FL902" s="159"/>
      <c r="FM902" s="159"/>
      <c r="FN902" s="159"/>
      <c r="FO902" s="159"/>
      <c r="FP902" s="159"/>
      <c r="FQ902" s="159"/>
      <c r="FR902" s="159"/>
      <c r="FS902" s="159"/>
      <c r="FT902" s="159"/>
      <c r="FU902" s="159"/>
      <c r="FV902" s="159"/>
      <c r="FW902" s="159"/>
      <c r="FX902" s="159"/>
      <c r="FY902" s="159"/>
      <c r="FZ902" s="159"/>
      <c r="GA902" s="159"/>
      <c r="GB902" s="159"/>
      <c r="GC902" s="159"/>
      <c r="GD902" s="159"/>
      <c r="GE902" s="159"/>
      <c r="GF902" s="159"/>
      <c r="GG902" s="159"/>
      <c r="GH902" s="159"/>
    </row>
    <row r="903" customFormat="false" ht="12.75" hidden="false" customHeight="false" outlineLevel="0" collapsed="false">
      <c r="A903" s="168"/>
      <c r="B903" s="149"/>
      <c r="C903" s="149"/>
      <c r="D903" s="149"/>
      <c r="E903" s="149"/>
      <c r="F903" s="149"/>
      <c r="G903" s="149"/>
      <c r="H903" s="148"/>
      <c r="I903" s="170"/>
      <c r="R903" s="148"/>
      <c r="S903" s="158"/>
      <c r="T903" s="159"/>
      <c r="U903" s="159"/>
      <c r="V903" s="159"/>
      <c r="W903" s="159"/>
      <c r="X903" s="159"/>
      <c r="Y903" s="159"/>
      <c r="Z903" s="159"/>
      <c r="AA903" s="159"/>
      <c r="AB903" s="159"/>
      <c r="AC903" s="159"/>
      <c r="AD903" s="159"/>
      <c r="AE903" s="159"/>
      <c r="AF903" s="159"/>
      <c r="AG903" s="159"/>
      <c r="AH903" s="159"/>
      <c r="AI903" s="159"/>
      <c r="AJ903" s="159"/>
      <c r="AK903" s="159"/>
      <c r="AL903" s="159"/>
      <c r="AM903" s="159"/>
      <c r="AN903" s="159"/>
      <c r="AO903" s="159"/>
      <c r="AP903" s="159"/>
      <c r="AQ903" s="159"/>
      <c r="AR903" s="159"/>
      <c r="AS903" s="159"/>
      <c r="AT903" s="159"/>
      <c r="AU903" s="159"/>
      <c r="AV903" s="159"/>
      <c r="AW903" s="159"/>
      <c r="AX903" s="159"/>
      <c r="AY903" s="159"/>
      <c r="AZ903" s="159"/>
      <c r="BA903" s="159"/>
      <c r="BB903" s="159"/>
      <c r="BC903" s="159"/>
      <c r="BD903" s="159"/>
      <c r="BE903" s="159"/>
      <c r="BF903" s="159"/>
      <c r="BG903" s="159"/>
      <c r="BH903" s="159"/>
      <c r="BI903" s="159"/>
      <c r="BJ903" s="159"/>
      <c r="BK903" s="159"/>
      <c r="BL903" s="159"/>
      <c r="BM903" s="159"/>
      <c r="BN903" s="159"/>
      <c r="BO903" s="159"/>
      <c r="BP903" s="159"/>
      <c r="BQ903" s="159"/>
      <c r="BR903" s="159"/>
      <c r="BS903" s="159"/>
      <c r="BT903" s="159"/>
      <c r="BU903" s="159"/>
      <c r="BV903" s="159"/>
      <c r="BW903" s="159"/>
      <c r="BX903" s="159"/>
      <c r="BY903" s="159"/>
      <c r="BZ903" s="159"/>
      <c r="CA903" s="159"/>
      <c r="CB903" s="159"/>
      <c r="CC903" s="159"/>
      <c r="CD903" s="159"/>
      <c r="CE903" s="159"/>
      <c r="CF903" s="159"/>
      <c r="CG903" s="159"/>
      <c r="CH903" s="159"/>
      <c r="CI903" s="159"/>
      <c r="CJ903" s="159"/>
      <c r="CK903" s="159"/>
      <c r="CL903" s="159"/>
      <c r="CM903" s="159"/>
      <c r="CN903" s="159"/>
      <c r="CO903" s="159"/>
      <c r="CP903" s="159"/>
      <c r="CQ903" s="159"/>
      <c r="CR903" s="159"/>
      <c r="CS903" s="159"/>
      <c r="CT903" s="159"/>
      <c r="CU903" s="159"/>
      <c r="CV903" s="159"/>
      <c r="CW903" s="159"/>
      <c r="CX903" s="159"/>
      <c r="CY903" s="159"/>
      <c r="CZ903" s="159"/>
      <c r="DA903" s="159"/>
      <c r="DB903" s="159"/>
      <c r="DC903" s="159"/>
      <c r="DD903" s="159"/>
      <c r="DE903" s="159"/>
      <c r="DF903" s="159"/>
      <c r="DG903" s="159"/>
      <c r="DH903" s="159"/>
      <c r="DI903" s="159"/>
      <c r="DJ903" s="159"/>
      <c r="DK903" s="159"/>
      <c r="DL903" s="159"/>
      <c r="DM903" s="159"/>
      <c r="DN903" s="159"/>
      <c r="DO903" s="159"/>
      <c r="DP903" s="159"/>
      <c r="DQ903" s="159"/>
      <c r="DR903" s="159"/>
      <c r="DS903" s="159"/>
      <c r="DT903" s="159"/>
      <c r="DU903" s="159"/>
      <c r="DV903" s="159"/>
      <c r="DW903" s="159"/>
      <c r="DX903" s="159"/>
      <c r="DY903" s="159"/>
      <c r="DZ903" s="159"/>
      <c r="EA903" s="159"/>
      <c r="EB903" s="159"/>
      <c r="EC903" s="159"/>
      <c r="ED903" s="159"/>
      <c r="EE903" s="159"/>
      <c r="EF903" s="159"/>
      <c r="EG903" s="159"/>
      <c r="EH903" s="159"/>
      <c r="EI903" s="159"/>
      <c r="EJ903" s="159"/>
      <c r="EK903" s="159"/>
      <c r="EL903" s="159"/>
      <c r="EM903" s="159"/>
      <c r="EN903" s="159"/>
      <c r="EO903" s="159"/>
      <c r="EP903" s="159"/>
      <c r="EQ903" s="159"/>
      <c r="ER903" s="159"/>
      <c r="ES903" s="159"/>
      <c r="ET903" s="159"/>
      <c r="EU903" s="159"/>
      <c r="EV903" s="159"/>
      <c r="EW903" s="159"/>
      <c r="EX903" s="159"/>
      <c r="EY903" s="159"/>
      <c r="EZ903" s="159"/>
      <c r="FA903" s="159"/>
      <c r="FB903" s="159"/>
      <c r="FC903" s="159"/>
      <c r="FD903" s="159"/>
      <c r="FE903" s="159"/>
      <c r="FF903" s="159"/>
      <c r="FG903" s="159"/>
      <c r="FH903" s="159"/>
      <c r="FI903" s="159"/>
      <c r="FJ903" s="159"/>
      <c r="FK903" s="159"/>
      <c r="FL903" s="159"/>
      <c r="FM903" s="159"/>
      <c r="FN903" s="159"/>
      <c r="FO903" s="159"/>
      <c r="FP903" s="159"/>
      <c r="FQ903" s="159"/>
      <c r="FR903" s="159"/>
      <c r="FS903" s="159"/>
      <c r="FT903" s="159"/>
      <c r="FU903" s="159"/>
      <c r="FV903" s="159"/>
      <c r="FW903" s="159"/>
      <c r="FX903" s="159"/>
      <c r="FY903" s="159"/>
      <c r="FZ903" s="159"/>
      <c r="GA903" s="159"/>
      <c r="GB903" s="159"/>
      <c r="GC903" s="159"/>
      <c r="GD903" s="159"/>
      <c r="GE903" s="159"/>
      <c r="GF903" s="159"/>
      <c r="GG903" s="159"/>
      <c r="GH903" s="159"/>
    </row>
    <row r="904" customFormat="false" ht="12.75" hidden="false" customHeight="false" outlineLevel="0" collapsed="false">
      <c r="A904" s="168"/>
      <c r="B904" s="149"/>
      <c r="C904" s="149"/>
      <c r="D904" s="149"/>
      <c r="E904" s="149"/>
      <c r="F904" s="149"/>
      <c r="G904" s="149"/>
      <c r="H904" s="148"/>
      <c r="I904" s="170"/>
      <c r="R904" s="148"/>
      <c r="S904" s="158"/>
      <c r="T904" s="159"/>
      <c r="U904" s="159"/>
      <c r="V904" s="159"/>
      <c r="W904" s="159"/>
      <c r="X904" s="159"/>
      <c r="Y904" s="159"/>
      <c r="Z904" s="159"/>
      <c r="AA904" s="159"/>
      <c r="AB904" s="159"/>
      <c r="AC904" s="159"/>
      <c r="AD904" s="159"/>
      <c r="AE904" s="159"/>
      <c r="AF904" s="159"/>
      <c r="AG904" s="159"/>
      <c r="AH904" s="159"/>
      <c r="AI904" s="159"/>
      <c r="AJ904" s="159"/>
      <c r="AK904" s="159"/>
      <c r="AL904" s="159"/>
      <c r="AM904" s="159"/>
      <c r="AN904" s="159"/>
      <c r="AO904" s="159"/>
      <c r="AP904" s="159"/>
      <c r="AQ904" s="159"/>
      <c r="AR904" s="159"/>
      <c r="AS904" s="159"/>
      <c r="AT904" s="159"/>
      <c r="AU904" s="159"/>
      <c r="AV904" s="159"/>
      <c r="AW904" s="159"/>
      <c r="AX904" s="159"/>
      <c r="AY904" s="159"/>
      <c r="AZ904" s="159"/>
      <c r="BA904" s="159"/>
      <c r="BB904" s="159"/>
      <c r="BC904" s="159"/>
      <c r="BD904" s="159"/>
      <c r="BE904" s="159"/>
      <c r="BF904" s="159"/>
      <c r="BG904" s="159"/>
      <c r="BH904" s="159"/>
      <c r="BI904" s="159"/>
      <c r="BJ904" s="159"/>
      <c r="BK904" s="159"/>
      <c r="BL904" s="159"/>
      <c r="BM904" s="159"/>
      <c r="BN904" s="159"/>
      <c r="BO904" s="159"/>
      <c r="BP904" s="159"/>
      <c r="BQ904" s="159"/>
      <c r="BR904" s="159"/>
      <c r="BS904" s="159"/>
      <c r="BT904" s="159"/>
      <c r="BU904" s="159"/>
      <c r="BV904" s="159"/>
      <c r="BW904" s="159"/>
      <c r="BX904" s="159"/>
      <c r="BY904" s="159"/>
      <c r="BZ904" s="159"/>
      <c r="CA904" s="159"/>
      <c r="CB904" s="159"/>
      <c r="CC904" s="159"/>
      <c r="CD904" s="159"/>
      <c r="CE904" s="159"/>
      <c r="CF904" s="159"/>
      <c r="CG904" s="159"/>
      <c r="CH904" s="159"/>
      <c r="CI904" s="159"/>
      <c r="CJ904" s="159"/>
      <c r="CK904" s="159"/>
      <c r="CL904" s="159"/>
      <c r="CM904" s="159"/>
      <c r="CN904" s="159"/>
      <c r="CO904" s="159"/>
      <c r="CP904" s="159"/>
      <c r="CQ904" s="159"/>
      <c r="CR904" s="159"/>
      <c r="CS904" s="159"/>
      <c r="CT904" s="159"/>
      <c r="CU904" s="159"/>
      <c r="CV904" s="159"/>
      <c r="CW904" s="159"/>
      <c r="CX904" s="159"/>
      <c r="CY904" s="159"/>
      <c r="CZ904" s="159"/>
      <c r="DA904" s="159"/>
      <c r="DB904" s="159"/>
      <c r="DC904" s="159"/>
      <c r="DD904" s="159"/>
      <c r="DE904" s="159"/>
      <c r="DF904" s="159"/>
      <c r="DG904" s="159"/>
      <c r="DH904" s="159"/>
      <c r="DI904" s="159"/>
      <c r="DJ904" s="159"/>
      <c r="DK904" s="159"/>
      <c r="DL904" s="159"/>
      <c r="DM904" s="159"/>
      <c r="DN904" s="159"/>
      <c r="DO904" s="159"/>
      <c r="DP904" s="159"/>
      <c r="DQ904" s="159"/>
      <c r="DR904" s="159"/>
      <c r="DS904" s="159"/>
      <c r="DT904" s="159"/>
      <c r="DU904" s="159"/>
      <c r="DV904" s="159"/>
      <c r="DW904" s="159"/>
      <c r="DX904" s="159"/>
      <c r="DY904" s="159"/>
      <c r="DZ904" s="159"/>
      <c r="EA904" s="159"/>
      <c r="EB904" s="159"/>
      <c r="EC904" s="159"/>
      <c r="ED904" s="159"/>
      <c r="EE904" s="159"/>
      <c r="EF904" s="159"/>
      <c r="EG904" s="159"/>
      <c r="EH904" s="159"/>
      <c r="EI904" s="159"/>
      <c r="EJ904" s="159"/>
      <c r="EK904" s="159"/>
      <c r="EL904" s="159"/>
      <c r="EM904" s="159"/>
      <c r="EN904" s="159"/>
      <c r="EO904" s="159"/>
      <c r="EP904" s="159"/>
      <c r="EQ904" s="159"/>
      <c r="ER904" s="159"/>
      <c r="ES904" s="159"/>
      <c r="ET904" s="159"/>
      <c r="EU904" s="159"/>
      <c r="EV904" s="159"/>
      <c r="EW904" s="159"/>
      <c r="EX904" s="159"/>
      <c r="EY904" s="159"/>
      <c r="EZ904" s="159"/>
      <c r="FA904" s="159"/>
      <c r="FB904" s="159"/>
      <c r="FC904" s="159"/>
      <c r="FD904" s="159"/>
      <c r="FE904" s="159"/>
      <c r="FF904" s="159"/>
      <c r="FG904" s="159"/>
      <c r="FH904" s="159"/>
      <c r="FI904" s="159"/>
      <c r="FJ904" s="159"/>
      <c r="FK904" s="159"/>
      <c r="FL904" s="159"/>
      <c r="FM904" s="159"/>
      <c r="FN904" s="159"/>
      <c r="FO904" s="159"/>
      <c r="FP904" s="159"/>
      <c r="FQ904" s="159"/>
      <c r="FR904" s="159"/>
      <c r="FS904" s="159"/>
      <c r="FT904" s="159"/>
      <c r="FU904" s="159"/>
      <c r="FV904" s="159"/>
      <c r="FW904" s="159"/>
      <c r="FX904" s="159"/>
      <c r="FY904" s="159"/>
      <c r="FZ904" s="159"/>
      <c r="GA904" s="159"/>
      <c r="GB904" s="159"/>
      <c r="GC904" s="159"/>
      <c r="GD904" s="159"/>
      <c r="GE904" s="159"/>
      <c r="GF904" s="159"/>
      <c r="GG904" s="159"/>
      <c r="GH904" s="159"/>
    </row>
    <row r="905" customFormat="false" ht="12.75" hidden="false" customHeight="false" outlineLevel="0" collapsed="false">
      <c r="A905" s="168"/>
      <c r="B905" s="149"/>
      <c r="C905" s="149"/>
      <c r="D905" s="149"/>
      <c r="E905" s="149"/>
      <c r="F905" s="149"/>
      <c r="G905" s="149"/>
      <c r="H905" s="148"/>
      <c r="I905" s="170"/>
      <c r="R905" s="148"/>
      <c r="S905" s="158"/>
      <c r="T905" s="159"/>
      <c r="U905" s="159"/>
      <c r="V905" s="159"/>
      <c r="W905" s="159"/>
      <c r="X905" s="159"/>
      <c r="Y905" s="159"/>
      <c r="Z905" s="159"/>
      <c r="AA905" s="159"/>
      <c r="AB905" s="159"/>
      <c r="AC905" s="159"/>
      <c r="AD905" s="159"/>
      <c r="AE905" s="159"/>
      <c r="AF905" s="159"/>
      <c r="AG905" s="159"/>
      <c r="AH905" s="159"/>
      <c r="AI905" s="159"/>
      <c r="AJ905" s="159"/>
      <c r="AK905" s="159"/>
      <c r="AL905" s="159"/>
      <c r="AM905" s="159"/>
      <c r="AN905" s="159"/>
      <c r="AO905" s="159"/>
      <c r="AP905" s="159"/>
      <c r="AQ905" s="159"/>
      <c r="AR905" s="159"/>
      <c r="AS905" s="159"/>
      <c r="AT905" s="159"/>
      <c r="AU905" s="159"/>
      <c r="AV905" s="159"/>
      <c r="AW905" s="159"/>
      <c r="AX905" s="159"/>
      <c r="AY905" s="159"/>
      <c r="AZ905" s="159"/>
      <c r="BA905" s="159"/>
      <c r="BB905" s="159"/>
      <c r="BC905" s="159"/>
      <c r="BD905" s="159"/>
      <c r="BE905" s="159"/>
      <c r="BF905" s="159"/>
      <c r="BG905" s="159"/>
      <c r="BH905" s="159"/>
      <c r="BI905" s="159"/>
      <c r="BJ905" s="159"/>
      <c r="BK905" s="159"/>
      <c r="BL905" s="159"/>
      <c r="BM905" s="159"/>
      <c r="BN905" s="159"/>
      <c r="BO905" s="159"/>
      <c r="BP905" s="159"/>
      <c r="BQ905" s="159"/>
      <c r="BR905" s="159"/>
      <c r="BS905" s="159"/>
      <c r="BT905" s="159"/>
      <c r="BU905" s="159"/>
      <c r="BV905" s="159"/>
      <c r="BW905" s="159"/>
      <c r="BX905" s="159"/>
      <c r="BY905" s="159"/>
      <c r="BZ905" s="159"/>
      <c r="CA905" s="159"/>
      <c r="CB905" s="159"/>
      <c r="CC905" s="159"/>
      <c r="CD905" s="159"/>
      <c r="CE905" s="159"/>
      <c r="CF905" s="159"/>
      <c r="CG905" s="159"/>
      <c r="CH905" s="159"/>
      <c r="CI905" s="159"/>
      <c r="CJ905" s="159"/>
      <c r="CK905" s="159"/>
      <c r="CL905" s="159"/>
      <c r="CM905" s="159"/>
      <c r="CN905" s="159"/>
      <c r="CO905" s="159"/>
      <c r="CP905" s="159"/>
      <c r="CQ905" s="159"/>
      <c r="CR905" s="159"/>
      <c r="CS905" s="159"/>
      <c r="CT905" s="159"/>
      <c r="CU905" s="159"/>
      <c r="CV905" s="159"/>
      <c r="CW905" s="159"/>
      <c r="CX905" s="159"/>
      <c r="CY905" s="159"/>
      <c r="CZ905" s="159"/>
      <c r="DA905" s="159"/>
      <c r="DB905" s="159"/>
      <c r="DC905" s="159"/>
      <c r="DD905" s="159"/>
      <c r="DE905" s="159"/>
      <c r="DF905" s="159"/>
      <c r="DG905" s="159"/>
      <c r="DH905" s="159"/>
      <c r="DI905" s="159"/>
      <c r="DJ905" s="159"/>
      <c r="DK905" s="159"/>
      <c r="DL905" s="159"/>
      <c r="DM905" s="159"/>
      <c r="DN905" s="159"/>
      <c r="DO905" s="159"/>
      <c r="DP905" s="159"/>
      <c r="DQ905" s="159"/>
      <c r="DR905" s="159"/>
      <c r="DS905" s="159"/>
      <c r="DT905" s="159"/>
      <c r="DU905" s="159"/>
      <c r="DV905" s="159"/>
      <c r="DW905" s="159"/>
      <c r="DX905" s="159"/>
      <c r="DY905" s="159"/>
      <c r="DZ905" s="159"/>
      <c r="EA905" s="159"/>
      <c r="EB905" s="159"/>
      <c r="EC905" s="159"/>
      <c r="ED905" s="159"/>
      <c r="EE905" s="159"/>
      <c r="EF905" s="159"/>
      <c r="EG905" s="159"/>
      <c r="EH905" s="159"/>
      <c r="EI905" s="159"/>
      <c r="EJ905" s="159"/>
      <c r="EK905" s="159"/>
      <c r="EL905" s="159"/>
      <c r="EM905" s="159"/>
      <c r="EN905" s="159"/>
      <c r="EO905" s="159"/>
      <c r="EP905" s="159"/>
      <c r="EQ905" s="159"/>
      <c r="ER905" s="159"/>
      <c r="ES905" s="159"/>
      <c r="ET905" s="159"/>
      <c r="EU905" s="159"/>
      <c r="EV905" s="159"/>
      <c r="EW905" s="159"/>
      <c r="EX905" s="159"/>
      <c r="EY905" s="159"/>
      <c r="EZ905" s="159"/>
      <c r="FA905" s="159"/>
      <c r="FB905" s="159"/>
      <c r="FC905" s="159"/>
      <c r="FD905" s="159"/>
      <c r="FE905" s="159"/>
      <c r="FF905" s="159"/>
      <c r="FG905" s="159"/>
      <c r="FH905" s="159"/>
      <c r="FI905" s="159"/>
      <c r="FJ905" s="159"/>
      <c r="FK905" s="159"/>
      <c r="FL905" s="159"/>
      <c r="FM905" s="159"/>
      <c r="FN905" s="159"/>
      <c r="FO905" s="159"/>
      <c r="FP905" s="159"/>
      <c r="FQ905" s="159"/>
      <c r="FR905" s="159"/>
      <c r="FS905" s="159"/>
      <c r="FT905" s="159"/>
      <c r="FU905" s="159"/>
      <c r="FV905" s="159"/>
      <c r="FW905" s="159"/>
      <c r="FX905" s="159"/>
      <c r="FY905" s="159"/>
      <c r="FZ905" s="159"/>
      <c r="GA905" s="159"/>
      <c r="GB905" s="159"/>
      <c r="GC905" s="159"/>
      <c r="GD905" s="159"/>
      <c r="GE905" s="159"/>
      <c r="GF905" s="159"/>
      <c r="GG905" s="159"/>
      <c r="GH905" s="159"/>
    </row>
    <row r="906" customFormat="false" ht="12.75" hidden="false" customHeight="false" outlineLevel="0" collapsed="false">
      <c r="A906" s="168"/>
      <c r="B906" s="149"/>
      <c r="C906" s="149"/>
      <c r="D906" s="149"/>
      <c r="E906" s="149"/>
      <c r="F906" s="149"/>
      <c r="G906" s="149"/>
      <c r="H906" s="148"/>
      <c r="I906" s="170"/>
      <c r="R906" s="148"/>
      <c r="S906" s="158"/>
      <c r="T906" s="159"/>
      <c r="U906" s="159"/>
      <c r="V906" s="159"/>
      <c r="W906" s="159"/>
      <c r="X906" s="159"/>
      <c r="Y906" s="159"/>
      <c r="Z906" s="159"/>
      <c r="AA906" s="159"/>
      <c r="AB906" s="159"/>
      <c r="AC906" s="159"/>
      <c r="AD906" s="159"/>
      <c r="AE906" s="159"/>
      <c r="AF906" s="159"/>
      <c r="AG906" s="159"/>
      <c r="AH906" s="159"/>
      <c r="AI906" s="159"/>
      <c r="AJ906" s="159"/>
      <c r="AK906" s="159"/>
      <c r="AL906" s="159"/>
      <c r="AM906" s="159"/>
      <c r="AN906" s="159"/>
      <c r="AO906" s="159"/>
      <c r="AP906" s="159"/>
      <c r="AQ906" s="159"/>
      <c r="AR906" s="159"/>
      <c r="AS906" s="159"/>
      <c r="AT906" s="159"/>
      <c r="AU906" s="159"/>
      <c r="AV906" s="159"/>
      <c r="AW906" s="159"/>
      <c r="AX906" s="159"/>
      <c r="AY906" s="159"/>
      <c r="AZ906" s="159"/>
      <c r="BA906" s="159"/>
      <c r="BB906" s="159"/>
      <c r="BC906" s="159"/>
      <c r="BD906" s="159"/>
      <c r="BE906" s="159"/>
      <c r="BF906" s="159"/>
      <c r="BG906" s="159"/>
      <c r="BH906" s="159"/>
      <c r="BI906" s="159"/>
      <c r="BJ906" s="159"/>
      <c r="BK906" s="159"/>
      <c r="BL906" s="159"/>
      <c r="BM906" s="159"/>
      <c r="BN906" s="159"/>
      <c r="BO906" s="159"/>
      <c r="BP906" s="159"/>
      <c r="BQ906" s="159"/>
      <c r="BR906" s="159"/>
      <c r="BS906" s="159"/>
      <c r="BT906" s="159"/>
      <c r="BU906" s="159"/>
      <c r="BV906" s="159"/>
      <c r="BW906" s="159"/>
      <c r="BX906" s="159"/>
      <c r="BY906" s="159"/>
      <c r="BZ906" s="159"/>
      <c r="CA906" s="159"/>
      <c r="CB906" s="159"/>
      <c r="CC906" s="159"/>
      <c r="CD906" s="159"/>
      <c r="CE906" s="159"/>
      <c r="CF906" s="159"/>
      <c r="CG906" s="159"/>
      <c r="CH906" s="159"/>
      <c r="CI906" s="159"/>
      <c r="CJ906" s="159"/>
      <c r="CK906" s="159"/>
      <c r="CL906" s="159"/>
      <c r="CM906" s="159"/>
      <c r="CN906" s="159"/>
      <c r="CO906" s="159"/>
      <c r="CP906" s="159"/>
      <c r="CQ906" s="159"/>
      <c r="CR906" s="159"/>
      <c r="CS906" s="159"/>
      <c r="CT906" s="159"/>
      <c r="CU906" s="159"/>
      <c r="CV906" s="159"/>
      <c r="CW906" s="159"/>
      <c r="CX906" s="159"/>
      <c r="CY906" s="159"/>
      <c r="CZ906" s="159"/>
      <c r="DA906" s="159"/>
      <c r="DB906" s="159"/>
      <c r="DC906" s="159"/>
      <c r="DD906" s="159"/>
      <c r="DE906" s="159"/>
      <c r="DF906" s="159"/>
      <c r="DG906" s="159"/>
      <c r="DH906" s="159"/>
      <c r="DI906" s="159"/>
      <c r="DJ906" s="159"/>
      <c r="DK906" s="159"/>
      <c r="DL906" s="159"/>
      <c r="DM906" s="159"/>
      <c r="DN906" s="159"/>
      <c r="DO906" s="159"/>
      <c r="DP906" s="159"/>
      <c r="DQ906" s="159"/>
      <c r="DR906" s="159"/>
      <c r="DS906" s="159"/>
      <c r="DT906" s="159"/>
      <c r="DU906" s="159"/>
      <c r="DV906" s="159"/>
      <c r="DW906" s="159"/>
      <c r="DX906" s="159"/>
      <c r="DY906" s="159"/>
      <c r="DZ906" s="159"/>
      <c r="EA906" s="159"/>
      <c r="EB906" s="159"/>
      <c r="EC906" s="159"/>
      <c r="ED906" s="159"/>
      <c r="EE906" s="159"/>
      <c r="EF906" s="159"/>
      <c r="EG906" s="159"/>
      <c r="EH906" s="159"/>
      <c r="EI906" s="159"/>
      <c r="EJ906" s="159"/>
      <c r="EK906" s="159"/>
      <c r="EL906" s="159"/>
      <c r="EM906" s="159"/>
      <c r="EN906" s="159"/>
      <c r="EO906" s="159"/>
      <c r="EP906" s="159"/>
      <c r="EQ906" s="159"/>
      <c r="ER906" s="159"/>
      <c r="ES906" s="159"/>
      <c r="ET906" s="159"/>
      <c r="EU906" s="159"/>
      <c r="EV906" s="159"/>
      <c r="EW906" s="159"/>
      <c r="EX906" s="159"/>
      <c r="EY906" s="159"/>
      <c r="EZ906" s="159"/>
      <c r="FA906" s="159"/>
      <c r="FB906" s="159"/>
      <c r="FC906" s="159"/>
      <c r="FD906" s="159"/>
      <c r="FE906" s="159"/>
      <c r="FF906" s="159"/>
      <c r="FG906" s="159"/>
      <c r="FH906" s="159"/>
      <c r="FI906" s="159"/>
      <c r="FJ906" s="159"/>
      <c r="FK906" s="159"/>
      <c r="FL906" s="159"/>
      <c r="FM906" s="159"/>
      <c r="FN906" s="159"/>
      <c r="FO906" s="159"/>
      <c r="FP906" s="159"/>
      <c r="FQ906" s="159"/>
      <c r="FR906" s="159"/>
      <c r="FS906" s="159"/>
      <c r="FT906" s="159"/>
      <c r="FU906" s="159"/>
      <c r="FV906" s="159"/>
      <c r="FW906" s="159"/>
      <c r="FX906" s="159"/>
      <c r="FY906" s="159"/>
      <c r="FZ906" s="159"/>
      <c r="GA906" s="159"/>
      <c r="GB906" s="159"/>
      <c r="GC906" s="159"/>
      <c r="GD906" s="159"/>
      <c r="GE906" s="159"/>
      <c r="GF906" s="159"/>
      <c r="GG906" s="159"/>
      <c r="GH906" s="159"/>
    </row>
    <row r="907" customFormat="false" ht="12.75" hidden="false" customHeight="false" outlineLevel="0" collapsed="false">
      <c r="A907" s="168"/>
      <c r="B907" s="149"/>
      <c r="C907" s="149"/>
      <c r="D907" s="149"/>
      <c r="E907" s="149"/>
      <c r="F907" s="149"/>
      <c r="G907" s="149"/>
      <c r="H907" s="148"/>
      <c r="I907" s="170"/>
      <c r="R907" s="148"/>
      <c r="S907" s="158"/>
      <c r="T907" s="159"/>
      <c r="U907" s="159"/>
      <c r="V907" s="159"/>
      <c r="W907" s="159"/>
      <c r="X907" s="159"/>
      <c r="Y907" s="159"/>
      <c r="Z907" s="159"/>
      <c r="AA907" s="159"/>
      <c r="AB907" s="159"/>
      <c r="AC907" s="159"/>
      <c r="AD907" s="159"/>
      <c r="AE907" s="159"/>
      <c r="AF907" s="159"/>
      <c r="AG907" s="159"/>
      <c r="AH907" s="159"/>
      <c r="AI907" s="159"/>
      <c r="AJ907" s="159"/>
      <c r="AK907" s="159"/>
      <c r="AL907" s="159"/>
      <c r="AM907" s="159"/>
      <c r="AN907" s="159"/>
      <c r="AO907" s="159"/>
      <c r="AP907" s="159"/>
      <c r="AQ907" s="159"/>
      <c r="AR907" s="159"/>
      <c r="AS907" s="159"/>
      <c r="AT907" s="159"/>
      <c r="AU907" s="159"/>
      <c r="AV907" s="159"/>
      <c r="AW907" s="159"/>
      <c r="AX907" s="159"/>
      <c r="AY907" s="159"/>
      <c r="AZ907" s="159"/>
      <c r="BA907" s="159"/>
      <c r="BB907" s="159"/>
      <c r="BC907" s="159"/>
      <c r="BD907" s="159"/>
      <c r="BE907" s="159"/>
      <c r="BF907" s="159"/>
      <c r="BG907" s="159"/>
      <c r="BH907" s="159"/>
      <c r="BI907" s="159"/>
      <c r="BJ907" s="159"/>
      <c r="BK907" s="159"/>
      <c r="BL907" s="159"/>
      <c r="BM907" s="159"/>
      <c r="BN907" s="159"/>
      <c r="BO907" s="159"/>
      <c r="BP907" s="159"/>
      <c r="BQ907" s="159"/>
      <c r="BR907" s="159"/>
      <c r="BS907" s="159"/>
      <c r="BT907" s="159"/>
      <c r="BU907" s="159"/>
      <c r="BV907" s="159"/>
      <c r="BW907" s="159"/>
      <c r="BX907" s="159"/>
      <c r="BY907" s="159"/>
      <c r="BZ907" s="159"/>
      <c r="CA907" s="159"/>
      <c r="CB907" s="159"/>
      <c r="CC907" s="159"/>
      <c r="CD907" s="159"/>
      <c r="CE907" s="159"/>
      <c r="CF907" s="159"/>
      <c r="CG907" s="159"/>
      <c r="CH907" s="159"/>
      <c r="CI907" s="159"/>
      <c r="CJ907" s="159"/>
      <c r="CK907" s="159"/>
      <c r="CL907" s="159"/>
      <c r="CM907" s="159"/>
      <c r="CN907" s="159"/>
      <c r="CO907" s="159"/>
      <c r="CP907" s="159"/>
      <c r="CQ907" s="159"/>
      <c r="CR907" s="159"/>
      <c r="CS907" s="159"/>
      <c r="CT907" s="159"/>
      <c r="CU907" s="159"/>
      <c r="CV907" s="159"/>
      <c r="CW907" s="159"/>
      <c r="CX907" s="159"/>
      <c r="CY907" s="159"/>
      <c r="CZ907" s="159"/>
      <c r="DA907" s="159"/>
      <c r="DB907" s="159"/>
      <c r="DC907" s="159"/>
      <c r="DD907" s="159"/>
      <c r="DE907" s="159"/>
      <c r="DF907" s="159"/>
      <c r="DG907" s="159"/>
      <c r="DH907" s="159"/>
      <c r="DI907" s="159"/>
      <c r="DJ907" s="159"/>
      <c r="DK907" s="159"/>
      <c r="DL907" s="159"/>
      <c r="DM907" s="159"/>
      <c r="DN907" s="159"/>
      <c r="DO907" s="159"/>
      <c r="DP907" s="159"/>
      <c r="DQ907" s="159"/>
      <c r="DR907" s="159"/>
      <c r="DS907" s="159"/>
      <c r="DT907" s="159"/>
      <c r="DU907" s="159"/>
      <c r="DV907" s="159"/>
      <c r="DW907" s="159"/>
      <c r="DX907" s="159"/>
      <c r="DY907" s="159"/>
      <c r="DZ907" s="159"/>
      <c r="EA907" s="159"/>
      <c r="EB907" s="159"/>
      <c r="EC907" s="159"/>
      <c r="ED907" s="159"/>
      <c r="EE907" s="159"/>
      <c r="EF907" s="159"/>
      <c r="EG907" s="159"/>
      <c r="EH907" s="159"/>
      <c r="EI907" s="159"/>
      <c r="EJ907" s="159"/>
      <c r="EK907" s="159"/>
      <c r="EL907" s="159"/>
      <c r="EM907" s="159"/>
      <c r="EN907" s="159"/>
      <c r="EO907" s="159"/>
      <c r="EP907" s="159"/>
      <c r="EQ907" s="159"/>
      <c r="ER907" s="159"/>
      <c r="ES907" s="159"/>
      <c r="ET907" s="159"/>
      <c r="EU907" s="159"/>
      <c r="EV907" s="159"/>
      <c r="EW907" s="159"/>
      <c r="EX907" s="159"/>
      <c r="EY907" s="159"/>
      <c r="EZ907" s="159"/>
      <c r="FA907" s="159"/>
      <c r="FB907" s="159"/>
      <c r="FC907" s="159"/>
      <c r="FD907" s="159"/>
      <c r="FE907" s="159"/>
      <c r="FF907" s="159"/>
      <c r="FG907" s="159"/>
      <c r="FH907" s="159"/>
      <c r="FI907" s="159"/>
      <c r="FJ907" s="159"/>
      <c r="FK907" s="159"/>
      <c r="FL907" s="159"/>
      <c r="FM907" s="159"/>
      <c r="FN907" s="159"/>
      <c r="FO907" s="159"/>
      <c r="FP907" s="159"/>
      <c r="FQ907" s="159"/>
      <c r="FR907" s="159"/>
      <c r="FS907" s="159"/>
      <c r="FT907" s="159"/>
      <c r="FU907" s="159"/>
      <c r="FV907" s="159"/>
      <c r="FW907" s="159"/>
      <c r="FX907" s="159"/>
      <c r="FY907" s="159"/>
      <c r="FZ907" s="159"/>
      <c r="GA907" s="159"/>
      <c r="GB907" s="159"/>
      <c r="GC907" s="159"/>
      <c r="GD907" s="159"/>
      <c r="GE907" s="159"/>
      <c r="GF907" s="159"/>
      <c r="GG907" s="159"/>
      <c r="GH907" s="159"/>
    </row>
    <row r="908" customFormat="false" ht="12.75" hidden="false" customHeight="false" outlineLevel="0" collapsed="false">
      <c r="A908" s="168"/>
      <c r="B908" s="149"/>
      <c r="C908" s="149"/>
      <c r="D908" s="149"/>
      <c r="E908" s="149"/>
      <c r="F908" s="149"/>
      <c r="G908" s="149"/>
      <c r="H908" s="148"/>
      <c r="I908" s="170"/>
      <c r="R908" s="148"/>
      <c r="S908" s="158"/>
      <c r="T908" s="159"/>
      <c r="U908" s="159"/>
      <c r="V908" s="159"/>
      <c r="W908" s="159"/>
      <c r="X908" s="159"/>
      <c r="Y908" s="159"/>
      <c r="Z908" s="159"/>
      <c r="AA908" s="159"/>
      <c r="AB908" s="159"/>
      <c r="AC908" s="159"/>
      <c r="AD908" s="159"/>
      <c r="AE908" s="159"/>
      <c r="AF908" s="159"/>
      <c r="AG908" s="159"/>
      <c r="AH908" s="159"/>
      <c r="AI908" s="159"/>
      <c r="AJ908" s="159"/>
      <c r="AK908" s="159"/>
      <c r="AL908" s="159"/>
      <c r="AM908" s="159"/>
      <c r="AN908" s="159"/>
      <c r="AO908" s="159"/>
      <c r="AP908" s="159"/>
      <c r="AQ908" s="159"/>
      <c r="AR908" s="159"/>
      <c r="AS908" s="159"/>
      <c r="AT908" s="159"/>
      <c r="AU908" s="159"/>
      <c r="AV908" s="159"/>
      <c r="AW908" s="159"/>
      <c r="AX908" s="159"/>
      <c r="AY908" s="159"/>
      <c r="AZ908" s="159"/>
      <c r="BA908" s="159"/>
      <c r="BB908" s="159"/>
      <c r="BC908" s="159"/>
      <c r="BD908" s="159"/>
      <c r="BE908" s="159"/>
      <c r="BF908" s="159"/>
      <c r="BG908" s="159"/>
      <c r="BH908" s="159"/>
      <c r="BI908" s="159"/>
      <c r="BJ908" s="159"/>
      <c r="BK908" s="159"/>
      <c r="BL908" s="159"/>
      <c r="BM908" s="159"/>
      <c r="BN908" s="159"/>
      <c r="BO908" s="159"/>
      <c r="BP908" s="159"/>
      <c r="BQ908" s="159"/>
      <c r="BR908" s="159"/>
      <c r="BS908" s="159"/>
      <c r="BT908" s="159"/>
      <c r="BU908" s="159"/>
      <c r="BV908" s="159"/>
      <c r="BW908" s="159"/>
      <c r="BX908" s="159"/>
      <c r="BY908" s="159"/>
      <c r="BZ908" s="159"/>
      <c r="CA908" s="159"/>
      <c r="CB908" s="159"/>
      <c r="CC908" s="159"/>
      <c r="CD908" s="159"/>
      <c r="CE908" s="159"/>
      <c r="CF908" s="159"/>
      <c r="CG908" s="159"/>
      <c r="CH908" s="159"/>
      <c r="CI908" s="159"/>
      <c r="CJ908" s="159"/>
      <c r="CK908" s="159"/>
      <c r="CL908" s="159"/>
      <c r="CM908" s="159"/>
      <c r="CN908" s="159"/>
      <c r="CO908" s="159"/>
      <c r="CP908" s="159"/>
      <c r="CQ908" s="159"/>
      <c r="CR908" s="159"/>
      <c r="CS908" s="159"/>
      <c r="CT908" s="159"/>
      <c r="CU908" s="159"/>
      <c r="CV908" s="159"/>
      <c r="CW908" s="159"/>
      <c r="CX908" s="159"/>
      <c r="CY908" s="159"/>
      <c r="CZ908" s="159"/>
      <c r="DA908" s="159"/>
      <c r="DB908" s="159"/>
      <c r="DC908" s="159"/>
      <c r="DD908" s="159"/>
      <c r="DE908" s="159"/>
      <c r="DF908" s="159"/>
      <c r="DG908" s="159"/>
      <c r="DH908" s="159"/>
      <c r="DI908" s="159"/>
      <c r="DJ908" s="159"/>
      <c r="DK908" s="159"/>
      <c r="DL908" s="159"/>
      <c r="DM908" s="159"/>
      <c r="DN908" s="159"/>
      <c r="DO908" s="159"/>
      <c r="DP908" s="159"/>
      <c r="DQ908" s="159"/>
      <c r="DR908" s="159"/>
      <c r="DS908" s="159"/>
      <c r="DT908" s="159"/>
      <c r="DU908" s="159"/>
      <c r="DV908" s="159"/>
      <c r="DW908" s="159"/>
      <c r="DX908" s="159"/>
      <c r="DY908" s="159"/>
      <c r="DZ908" s="159"/>
      <c r="EA908" s="159"/>
      <c r="EB908" s="159"/>
      <c r="EC908" s="159"/>
      <c r="ED908" s="159"/>
      <c r="EE908" s="159"/>
      <c r="EF908" s="159"/>
      <c r="EG908" s="159"/>
      <c r="EH908" s="159"/>
      <c r="EI908" s="159"/>
      <c r="EJ908" s="159"/>
      <c r="EK908" s="159"/>
      <c r="EL908" s="159"/>
      <c r="EM908" s="159"/>
      <c r="EN908" s="159"/>
      <c r="EO908" s="159"/>
      <c r="EP908" s="159"/>
      <c r="EQ908" s="159"/>
      <c r="ER908" s="159"/>
      <c r="ES908" s="159"/>
      <c r="ET908" s="159"/>
      <c r="EU908" s="159"/>
      <c r="EV908" s="159"/>
      <c r="EW908" s="159"/>
      <c r="EX908" s="159"/>
      <c r="EY908" s="159"/>
      <c r="EZ908" s="159"/>
      <c r="FA908" s="159"/>
      <c r="FB908" s="159"/>
      <c r="FC908" s="159"/>
      <c r="FD908" s="159"/>
      <c r="FE908" s="159"/>
      <c r="FF908" s="159"/>
      <c r="FG908" s="159"/>
      <c r="FH908" s="159"/>
      <c r="FI908" s="159"/>
      <c r="FJ908" s="159"/>
      <c r="FK908" s="159"/>
      <c r="FL908" s="159"/>
      <c r="FM908" s="159"/>
      <c r="FN908" s="159"/>
      <c r="FO908" s="159"/>
      <c r="FP908" s="159"/>
      <c r="FQ908" s="159"/>
      <c r="FR908" s="159"/>
      <c r="FS908" s="159"/>
      <c r="FT908" s="159"/>
      <c r="FU908" s="159"/>
      <c r="FV908" s="159"/>
      <c r="FW908" s="159"/>
      <c r="FX908" s="159"/>
      <c r="FY908" s="159"/>
      <c r="FZ908" s="159"/>
      <c r="GA908" s="159"/>
      <c r="GB908" s="159"/>
      <c r="GC908" s="159"/>
      <c r="GD908" s="159"/>
      <c r="GE908" s="159"/>
      <c r="GF908" s="159"/>
      <c r="GG908" s="159"/>
      <c r="GH908" s="159"/>
    </row>
    <row r="909" customFormat="false" ht="12.75" hidden="false" customHeight="false" outlineLevel="0" collapsed="false">
      <c r="A909" s="168"/>
      <c r="B909" s="149"/>
      <c r="C909" s="149"/>
      <c r="D909" s="149"/>
      <c r="E909" s="149"/>
      <c r="F909" s="149"/>
      <c r="G909" s="149"/>
      <c r="H909" s="148"/>
      <c r="I909" s="170"/>
      <c r="R909" s="148"/>
      <c r="S909" s="158"/>
      <c r="T909" s="159"/>
      <c r="U909" s="159"/>
      <c r="V909" s="159"/>
      <c r="W909" s="159"/>
      <c r="X909" s="159"/>
      <c r="Y909" s="159"/>
      <c r="Z909" s="159"/>
      <c r="AA909" s="159"/>
      <c r="AB909" s="159"/>
      <c r="AC909" s="159"/>
      <c r="AD909" s="159"/>
      <c r="AE909" s="159"/>
      <c r="AF909" s="159"/>
      <c r="AG909" s="159"/>
      <c r="AH909" s="159"/>
      <c r="AI909" s="159"/>
      <c r="AJ909" s="159"/>
      <c r="AK909" s="159"/>
      <c r="AL909" s="159"/>
      <c r="AM909" s="159"/>
      <c r="AN909" s="159"/>
      <c r="AO909" s="159"/>
      <c r="AP909" s="159"/>
      <c r="AQ909" s="159"/>
      <c r="AR909" s="159"/>
      <c r="AS909" s="159"/>
      <c r="AT909" s="159"/>
      <c r="AU909" s="159"/>
      <c r="AV909" s="159"/>
      <c r="AW909" s="159"/>
      <c r="AX909" s="159"/>
      <c r="AY909" s="159"/>
      <c r="AZ909" s="159"/>
      <c r="BA909" s="159"/>
      <c r="BB909" s="159"/>
      <c r="BC909" s="159"/>
      <c r="BD909" s="159"/>
      <c r="BE909" s="159"/>
      <c r="BF909" s="159"/>
      <c r="BG909" s="159"/>
      <c r="BH909" s="159"/>
      <c r="BI909" s="159"/>
      <c r="BJ909" s="159"/>
      <c r="BK909" s="159"/>
      <c r="BL909" s="159"/>
      <c r="BM909" s="159"/>
      <c r="BN909" s="159"/>
      <c r="BO909" s="159"/>
      <c r="BP909" s="159"/>
      <c r="BQ909" s="159"/>
      <c r="BR909" s="159"/>
      <c r="BS909" s="159"/>
      <c r="BT909" s="159"/>
      <c r="BU909" s="159"/>
      <c r="BV909" s="159"/>
      <c r="BW909" s="159"/>
      <c r="BX909" s="159"/>
      <c r="BY909" s="159"/>
      <c r="BZ909" s="159"/>
      <c r="CA909" s="159"/>
      <c r="CB909" s="159"/>
      <c r="CC909" s="159"/>
      <c r="CD909" s="159"/>
      <c r="CE909" s="159"/>
      <c r="CF909" s="159"/>
      <c r="CG909" s="159"/>
      <c r="CH909" s="159"/>
      <c r="CI909" s="159"/>
      <c r="CJ909" s="159"/>
      <c r="CK909" s="159"/>
      <c r="CL909" s="159"/>
      <c r="CM909" s="159"/>
      <c r="CN909" s="159"/>
      <c r="CO909" s="159"/>
      <c r="CP909" s="159"/>
      <c r="CQ909" s="159"/>
      <c r="CR909" s="159"/>
      <c r="CS909" s="159"/>
      <c r="CT909" s="159"/>
      <c r="CU909" s="159"/>
      <c r="CV909" s="159"/>
      <c r="CW909" s="159"/>
      <c r="CX909" s="159"/>
      <c r="CY909" s="159"/>
      <c r="CZ909" s="159"/>
      <c r="DA909" s="159"/>
      <c r="DB909" s="159"/>
      <c r="DC909" s="159"/>
      <c r="DD909" s="159"/>
      <c r="DE909" s="159"/>
      <c r="DF909" s="159"/>
      <c r="DG909" s="159"/>
      <c r="DH909" s="159"/>
      <c r="DI909" s="159"/>
      <c r="DJ909" s="159"/>
      <c r="DK909" s="159"/>
      <c r="DL909" s="159"/>
      <c r="DM909" s="159"/>
      <c r="DN909" s="159"/>
      <c r="DO909" s="159"/>
      <c r="DP909" s="159"/>
      <c r="DQ909" s="159"/>
      <c r="DR909" s="159"/>
      <c r="DS909" s="159"/>
      <c r="DT909" s="159"/>
      <c r="DU909" s="159"/>
      <c r="DV909" s="159"/>
      <c r="DW909" s="159"/>
      <c r="DX909" s="159"/>
      <c r="DY909" s="159"/>
      <c r="DZ909" s="159"/>
      <c r="EA909" s="159"/>
      <c r="EB909" s="159"/>
      <c r="EC909" s="159"/>
      <c r="ED909" s="159"/>
      <c r="EE909" s="159"/>
      <c r="EF909" s="159"/>
      <c r="EG909" s="159"/>
      <c r="EH909" s="159"/>
      <c r="EI909" s="159"/>
      <c r="EJ909" s="159"/>
      <c r="EK909" s="159"/>
      <c r="EL909" s="159"/>
      <c r="EM909" s="159"/>
      <c r="EN909" s="159"/>
      <c r="EO909" s="159"/>
      <c r="EP909" s="159"/>
      <c r="EQ909" s="159"/>
      <c r="ER909" s="159"/>
      <c r="ES909" s="159"/>
      <c r="ET909" s="159"/>
      <c r="EU909" s="159"/>
      <c r="EV909" s="159"/>
      <c r="EW909" s="159"/>
      <c r="EX909" s="159"/>
      <c r="EY909" s="159"/>
      <c r="EZ909" s="159"/>
      <c r="FA909" s="159"/>
      <c r="FB909" s="159"/>
      <c r="FC909" s="159"/>
      <c r="FD909" s="159"/>
      <c r="FE909" s="159"/>
      <c r="FF909" s="159"/>
      <c r="FG909" s="159"/>
      <c r="FH909" s="159"/>
      <c r="FI909" s="159"/>
      <c r="FJ909" s="159"/>
      <c r="FK909" s="159"/>
      <c r="FL909" s="159"/>
      <c r="FM909" s="159"/>
      <c r="FN909" s="159"/>
      <c r="FO909" s="159"/>
      <c r="FP909" s="159"/>
      <c r="FQ909" s="159"/>
      <c r="FR909" s="159"/>
      <c r="FS909" s="159"/>
      <c r="FT909" s="159"/>
      <c r="FU909" s="159"/>
      <c r="FV909" s="159"/>
      <c r="FW909" s="159"/>
      <c r="FX909" s="159"/>
      <c r="FY909" s="159"/>
      <c r="FZ909" s="159"/>
      <c r="GA909" s="159"/>
      <c r="GB909" s="159"/>
      <c r="GC909" s="159"/>
      <c r="GD909" s="159"/>
      <c r="GE909" s="159"/>
      <c r="GF909" s="159"/>
      <c r="GG909" s="159"/>
      <c r="GH909" s="159"/>
    </row>
    <row r="910" customFormat="false" ht="12.75" hidden="false" customHeight="false" outlineLevel="0" collapsed="false">
      <c r="A910" s="168"/>
      <c r="B910" s="149"/>
      <c r="C910" s="149"/>
      <c r="D910" s="149"/>
      <c r="E910" s="149"/>
      <c r="F910" s="149"/>
      <c r="G910" s="149"/>
      <c r="H910" s="148"/>
      <c r="I910" s="170"/>
      <c r="R910" s="148"/>
      <c r="S910" s="158"/>
      <c r="T910" s="159"/>
      <c r="U910" s="159"/>
      <c r="V910" s="159"/>
      <c r="W910" s="159"/>
      <c r="X910" s="159"/>
      <c r="Y910" s="159"/>
      <c r="Z910" s="159"/>
      <c r="AA910" s="159"/>
      <c r="AB910" s="159"/>
      <c r="AC910" s="159"/>
      <c r="AD910" s="159"/>
      <c r="AE910" s="159"/>
      <c r="AF910" s="159"/>
      <c r="AG910" s="159"/>
      <c r="AH910" s="159"/>
      <c r="AI910" s="159"/>
      <c r="AJ910" s="159"/>
      <c r="AK910" s="159"/>
      <c r="AL910" s="159"/>
      <c r="AM910" s="159"/>
      <c r="AN910" s="159"/>
      <c r="AO910" s="159"/>
      <c r="AP910" s="159"/>
      <c r="AQ910" s="159"/>
      <c r="AR910" s="159"/>
      <c r="AS910" s="159"/>
      <c r="AT910" s="159"/>
      <c r="AU910" s="159"/>
      <c r="AV910" s="159"/>
      <c r="AW910" s="159"/>
      <c r="AX910" s="159"/>
      <c r="AY910" s="159"/>
      <c r="AZ910" s="159"/>
      <c r="BA910" s="159"/>
      <c r="BB910" s="159"/>
      <c r="BC910" s="159"/>
      <c r="BD910" s="159"/>
      <c r="BE910" s="159"/>
      <c r="BF910" s="159"/>
      <c r="BG910" s="159"/>
      <c r="BH910" s="159"/>
      <c r="BI910" s="159"/>
      <c r="BJ910" s="159"/>
      <c r="BK910" s="159"/>
      <c r="BL910" s="159"/>
      <c r="BM910" s="159"/>
      <c r="BN910" s="159"/>
      <c r="BO910" s="159"/>
      <c r="BP910" s="159"/>
      <c r="BQ910" s="159"/>
      <c r="BR910" s="159"/>
      <c r="BS910" s="159"/>
      <c r="BT910" s="159"/>
      <c r="BU910" s="159"/>
      <c r="BV910" s="159"/>
      <c r="BW910" s="159"/>
      <c r="BX910" s="159"/>
      <c r="BY910" s="159"/>
      <c r="BZ910" s="159"/>
      <c r="CA910" s="159"/>
      <c r="CB910" s="159"/>
      <c r="CC910" s="159"/>
      <c r="CD910" s="159"/>
      <c r="CE910" s="159"/>
      <c r="CF910" s="159"/>
      <c r="CG910" s="159"/>
      <c r="CH910" s="159"/>
      <c r="CI910" s="159"/>
      <c r="CJ910" s="159"/>
      <c r="CK910" s="159"/>
      <c r="CL910" s="159"/>
      <c r="CM910" s="159"/>
      <c r="CN910" s="159"/>
      <c r="CO910" s="159"/>
      <c r="CP910" s="159"/>
      <c r="CQ910" s="159"/>
      <c r="CR910" s="159"/>
      <c r="CS910" s="159"/>
      <c r="CT910" s="159"/>
      <c r="CU910" s="159"/>
      <c r="CV910" s="159"/>
      <c r="CW910" s="159"/>
      <c r="CX910" s="159"/>
      <c r="CY910" s="159"/>
      <c r="CZ910" s="159"/>
      <c r="DA910" s="159"/>
      <c r="DB910" s="159"/>
      <c r="DC910" s="159"/>
      <c r="DD910" s="159"/>
      <c r="DE910" s="159"/>
      <c r="DF910" s="159"/>
      <c r="DG910" s="159"/>
      <c r="DH910" s="159"/>
      <c r="DI910" s="159"/>
      <c r="DJ910" s="159"/>
      <c r="DK910" s="159"/>
      <c r="DL910" s="159"/>
      <c r="DM910" s="159"/>
      <c r="DN910" s="159"/>
      <c r="DO910" s="159"/>
      <c r="DP910" s="159"/>
      <c r="DQ910" s="159"/>
      <c r="DR910" s="159"/>
      <c r="DS910" s="159"/>
      <c r="DT910" s="159"/>
      <c r="DU910" s="159"/>
      <c r="DV910" s="159"/>
      <c r="DW910" s="159"/>
      <c r="DX910" s="159"/>
      <c r="DY910" s="159"/>
      <c r="DZ910" s="159"/>
      <c r="EA910" s="159"/>
      <c r="EB910" s="159"/>
      <c r="EC910" s="159"/>
      <c r="ED910" s="159"/>
      <c r="EE910" s="159"/>
      <c r="EF910" s="159"/>
      <c r="EG910" s="159"/>
      <c r="EH910" s="159"/>
      <c r="EI910" s="159"/>
      <c r="EJ910" s="159"/>
      <c r="EK910" s="159"/>
      <c r="EL910" s="159"/>
      <c r="EM910" s="159"/>
      <c r="EN910" s="159"/>
      <c r="EO910" s="159"/>
      <c r="EP910" s="159"/>
      <c r="EQ910" s="159"/>
      <c r="ER910" s="159"/>
      <c r="ES910" s="159"/>
      <c r="ET910" s="159"/>
      <c r="EU910" s="159"/>
      <c r="EV910" s="159"/>
      <c r="EW910" s="159"/>
      <c r="EX910" s="159"/>
      <c r="EY910" s="159"/>
      <c r="EZ910" s="159"/>
      <c r="FA910" s="159"/>
      <c r="FB910" s="159"/>
      <c r="FC910" s="159"/>
      <c r="FD910" s="159"/>
      <c r="FE910" s="159"/>
      <c r="FF910" s="159"/>
      <c r="FG910" s="159"/>
      <c r="FH910" s="159"/>
      <c r="FI910" s="159"/>
      <c r="FJ910" s="159"/>
      <c r="FK910" s="159"/>
      <c r="FL910" s="159"/>
      <c r="FM910" s="159"/>
      <c r="FN910" s="159"/>
      <c r="FO910" s="159"/>
      <c r="FP910" s="159"/>
      <c r="FQ910" s="159"/>
      <c r="FR910" s="159"/>
      <c r="FS910" s="159"/>
      <c r="FT910" s="159"/>
      <c r="FU910" s="159"/>
      <c r="FV910" s="159"/>
      <c r="FW910" s="159"/>
      <c r="FX910" s="159"/>
      <c r="FY910" s="159"/>
      <c r="FZ910" s="159"/>
      <c r="GA910" s="159"/>
      <c r="GB910" s="159"/>
      <c r="GC910" s="159"/>
      <c r="GD910" s="159"/>
      <c r="GE910" s="159"/>
      <c r="GF910" s="159"/>
      <c r="GG910" s="159"/>
      <c r="GH910" s="159"/>
    </row>
    <row r="911" customFormat="false" ht="12.75" hidden="false" customHeight="false" outlineLevel="0" collapsed="false">
      <c r="A911" s="168"/>
      <c r="B911" s="149"/>
      <c r="C911" s="149"/>
      <c r="D911" s="149"/>
      <c r="E911" s="149"/>
      <c r="F911" s="149"/>
      <c r="G911" s="149"/>
      <c r="H911" s="148"/>
      <c r="I911" s="170"/>
      <c r="R911" s="148"/>
      <c r="S911" s="158"/>
      <c r="T911" s="159"/>
      <c r="U911" s="159"/>
      <c r="V911" s="159"/>
      <c r="W911" s="159"/>
      <c r="X911" s="159"/>
      <c r="Y911" s="159"/>
      <c r="Z911" s="159"/>
      <c r="AA911" s="159"/>
      <c r="AB911" s="159"/>
      <c r="AC911" s="159"/>
      <c r="AD911" s="159"/>
      <c r="AE911" s="159"/>
      <c r="AF911" s="159"/>
      <c r="AG911" s="159"/>
      <c r="AH911" s="159"/>
      <c r="AI911" s="159"/>
      <c r="AJ911" s="159"/>
      <c r="AK911" s="159"/>
      <c r="AL911" s="159"/>
      <c r="AM911" s="159"/>
      <c r="AN911" s="159"/>
      <c r="AO911" s="159"/>
      <c r="AP911" s="159"/>
      <c r="AQ911" s="159"/>
      <c r="AR911" s="159"/>
      <c r="AS911" s="159"/>
      <c r="AT911" s="159"/>
      <c r="AU911" s="159"/>
      <c r="AV911" s="159"/>
      <c r="AW911" s="159"/>
      <c r="AX911" s="159"/>
      <c r="AY911" s="159"/>
      <c r="AZ911" s="159"/>
      <c r="BA911" s="159"/>
      <c r="BB911" s="159"/>
      <c r="BC911" s="159"/>
      <c r="BD911" s="159"/>
      <c r="BE911" s="159"/>
      <c r="BF911" s="159"/>
      <c r="BG911" s="159"/>
      <c r="BH911" s="159"/>
      <c r="BI911" s="159"/>
      <c r="BJ911" s="159"/>
      <c r="BK911" s="159"/>
      <c r="BL911" s="159"/>
      <c r="BM911" s="159"/>
      <c r="BN911" s="159"/>
      <c r="BO911" s="159"/>
      <c r="BP911" s="159"/>
      <c r="BQ911" s="159"/>
      <c r="BR911" s="159"/>
      <c r="BS911" s="159"/>
      <c r="BT911" s="159"/>
      <c r="BU911" s="159"/>
      <c r="BV911" s="159"/>
      <c r="BW911" s="159"/>
      <c r="BX911" s="159"/>
      <c r="BY911" s="159"/>
      <c r="BZ911" s="159"/>
      <c r="CA911" s="159"/>
      <c r="CB911" s="159"/>
      <c r="CC911" s="159"/>
      <c r="CD911" s="159"/>
      <c r="CE911" s="159"/>
      <c r="CF911" s="159"/>
      <c r="CG911" s="159"/>
      <c r="CH911" s="159"/>
      <c r="CI911" s="159"/>
      <c r="CJ911" s="159"/>
      <c r="CK911" s="159"/>
      <c r="CL911" s="159"/>
      <c r="CM911" s="159"/>
      <c r="CN911" s="159"/>
      <c r="CO911" s="159"/>
      <c r="CP911" s="159"/>
      <c r="CQ911" s="159"/>
      <c r="CR911" s="159"/>
      <c r="CS911" s="159"/>
      <c r="CT911" s="159"/>
      <c r="CU911" s="159"/>
      <c r="CV911" s="159"/>
      <c r="CW911" s="159"/>
      <c r="CX911" s="159"/>
      <c r="CY911" s="159"/>
      <c r="CZ911" s="159"/>
      <c r="DA911" s="159"/>
      <c r="DB911" s="159"/>
      <c r="DC911" s="159"/>
      <c r="DD911" s="159"/>
      <c r="DE911" s="159"/>
      <c r="DF911" s="159"/>
      <c r="DG911" s="159"/>
      <c r="DH911" s="159"/>
      <c r="DI911" s="159"/>
      <c r="DJ911" s="159"/>
      <c r="DK911" s="159"/>
      <c r="DL911" s="159"/>
      <c r="DM911" s="159"/>
      <c r="DN911" s="159"/>
      <c r="DO911" s="159"/>
      <c r="DP911" s="159"/>
      <c r="DQ911" s="159"/>
      <c r="DR911" s="159"/>
      <c r="DS911" s="159"/>
      <c r="DT911" s="159"/>
      <c r="DU911" s="159"/>
      <c r="DV911" s="159"/>
      <c r="DW911" s="159"/>
      <c r="DX911" s="159"/>
      <c r="DY911" s="159"/>
      <c r="DZ911" s="159"/>
      <c r="EA911" s="159"/>
      <c r="EB911" s="159"/>
      <c r="EC911" s="159"/>
      <c r="ED911" s="159"/>
      <c r="EE911" s="159"/>
      <c r="EF911" s="159"/>
      <c r="EG911" s="159"/>
      <c r="EH911" s="159"/>
      <c r="EI911" s="159"/>
      <c r="EJ911" s="159"/>
      <c r="EK911" s="159"/>
      <c r="EL911" s="159"/>
      <c r="EM911" s="159"/>
      <c r="EN911" s="159"/>
      <c r="EO911" s="159"/>
      <c r="EP911" s="159"/>
      <c r="EQ911" s="159"/>
      <c r="ER911" s="159"/>
      <c r="ES911" s="159"/>
      <c r="ET911" s="159"/>
      <c r="EU911" s="159"/>
      <c r="EV911" s="159"/>
      <c r="EW911" s="159"/>
      <c r="EX911" s="159"/>
      <c r="EY911" s="159"/>
      <c r="EZ911" s="159"/>
      <c r="FA911" s="159"/>
      <c r="FB911" s="159"/>
      <c r="FC911" s="159"/>
      <c r="FD911" s="159"/>
      <c r="FE911" s="159"/>
      <c r="FF911" s="159"/>
      <c r="FG911" s="159"/>
      <c r="FH911" s="159"/>
      <c r="FI911" s="159"/>
      <c r="FJ911" s="159"/>
      <c r="FK911" s="159"/>
      <c r="FL911" s="159"/>
      <c r="FM911" s="159"/>
      <c r="FN911" s="159"/>
      <c r="FO911" s="159"/>
      <c r="FP911" s="159"/>
      <c r="FQ911" s="159"/>
      <c r="FR911" s="159"/>
      <c r="FS911" s="159"/>
      <c r="FT911" s="159"/>
      <c r="FU911" s="159"/>
      <c r="FV911" s="159"/>
      <c r="FW911" s="159"/>
      <c r="FX911" s="159"/>
      <c r="FY911" s="159"/>
      <c r="FZ911" s="159"/>
      <c r="GA911" s="159"/>
      <c r="GB911" s="159"/>
      <c r="GC911" s="159"/>
      <c r="GD911" s="159"/>
      <c r="GE911" s="159"/>
      <c r="GF911" s="159"/>
      <c r="GG911" s="159"/>
      <c r="GH911" s="159"/>
    </row>
    <row r="912" customFormat="false" ht="12.75" hidden="false" customHeight="false" outlineLevel="0" collapsed="false">
      <c r="A912" s="168"/>
      <c r="B912" s="149"/>
      <c r="C912" s="149"/>
      <c r="D912" s="149"/>
      <c r="E912" s="149"/>
      <c r="F912" s="149"/>
      <c r="G912" s="149"/>
      <c r="H912" s="148"/>
      <c r="I912" s="170"/>
      <c r="R912" s="148"/>
      <c r="S912" s="158"/>
      <c r="T912" s="159"/>
      <c r="U912" s="159"/>
      <c r="V912" s="159"/>
      <c r="W912" s="159"/>
      <c r="X912" s="159"/>
      <c r="Y912" s="159"/>
      <c r="Z912" s="159"/>
      <c r="AA912" s="159"/>
      <c r="AB912" s="159"/>
      <c r="AC912" s="159"/>
      <c r="AD912" s="159"/>
      <c r="AE912" s="159"/>
      <c r="AF912" s="159"/>
      <c r="AG912" s="159"/>
      <c r="AH912" s="159"/>
      <c r="AI912" s="159"/>
      <c r="AJ912" s="159"/>
      <c r="AK912" s="159"/>
      <c r="AL912" s="159"/>
      <c r="AM912" s="159"/>
      <c r="AN912" s="159"/>
      <c r="AO912" s="159"/>
      <c r="AP912" s="159"/>
      <c r="AQ912" s="159"/>
      <c r="AR912" s="159"/>
      <c r="AS912" s="159"/>
      <c r="AT912" s="159"/>
      <c r="AU912" s="159"/>
      <c r="AV912" s="159"/>
      <c r="AW912" s="159"/>
      <c r="AX912" s="159"/>
      <c r="AY912" s="159"/>
      <c r="AZ912" s="159"/>
      <c r="BA912" s="159"/>
      <c r="BB912" s="159"/>
      <c r="BC912" s="159"/>
      <c r="BD912" s="159"/>
      <c r="BE912" s="159"/>
      <c r="BF912" s="159"/>
      <c r="BG912" s="159"/>
      <c r="BH912" s="159"/>
      <c r="BI912" s="159"/>
      <c r="BJ912" s="159"/>
      <c r="BK912" s="159"/>
      <c r="BL912" s="159"/>
      <c r="BM912" s="159"/>
      <c r="BN912" s="159"/>
      <c r="BO912" s="159"/>
      <c r="BP912" s="159"/>
      <c r="BQ912" s="159"/>
      <c r="BR912" s="159"/>
      <c r="BS912" s="159"/>
      <c r="BT912" s="159"/>
      <c r="BU912" s="159"/>
      <c r="BV912" s="159"/>
      <c r="BW912" s="159"/>
      <c r="BX912" s="159"/>
      <c r="BY912" s="159"/>
      <c r="BZ912" s="159"/>
      <c r="CA912" s="159"/>
      <c r="CB912" s="159"/>
      <c r="CC912" s="159"/>
      <c r="CD912" s="159"/>
      <c r="CE912" s="159"/>
      <c r="CF912" s="159"/>
      <c r="CG912" s="159"/>
      <c r="CH912" s="159"/>
      <c r="CI912" s="159"/>
      <c r="CJ912" s="159"/>
      <c r="CK912" s="159"/>
      <c r="CL912" s="159"/>
      <c r="CM912" s="159"/>
      <c r="CN912" s="159"/>
      <c r="CO912" s="159"/>
      <c r="CP912" s="159"/>
      <c r="CQ912" s="159"/>
      <c r="CR912" s="159"/>
      <c r="CS912" s="159"/>
      <c r="CT912" s="159"/>
      <c r="CU912" s="159"/>
      <c r="CV912" s="159"/>
      <c r="CW912" s="159"/>
      <c r="CX912" s="159"/>
      <c r="CY912" s="159"/>
      <c r="CZ912" s="159"/>
      <c r="DA912" s="159"/>
      <c r="DB912" s="159"/>
      <c r="DC912" s="159"/>
      <c r="DD912" s="159"/>
      <c r="DE912" s="159"/>
      <c r="DF912" s="159"/>
      <c r="DG912" s="159"/>
      <c r="DH912" s="159"/>
      <c r="DI912" s="159"/>
      <c r="DJ912" s="159"/>
      <c r="DK912" s="159"/>
      <c r="DL912" s="159"/>
      <c r="DM912" s="159"/>
      <c r="DN912" s="159"/>
      <c r="DO912" s="159"/>
      <c r="DP912" s="159"/>
      <c r="DQ912" s="159"/>
      <c r="DR912" s="159"/>
      <c r="DS912" s="159"/>
      <c r="DT912" s="159"/>
      <c r="DU912" s="159"/>
      <c r="DV912" s="159"/>
      <c r="DW912" s="159"/>
      <c r="DX912" s="159"/>
      <c r="DY912" s="159"/>
      <c r="DZ912" s="159"/>
      <c r="EA912" s="159"/>
      <c r="EB912" s="159"/>
      <c r="EC912" s="159"/>
      <c r="ED912" s="159"/>
      <c r="EE912" s="159"/>
      <c r="EF912" s="159"/>
      <c r="EG912" s="159"/>
      <c r="EH912" s="159"/>
      <c r="EI912" s="159"/>
      <c r="EJ912" s="159"/>
      <c r="EK912" s="159"/>
      <c r="EL912" s="159"/>
      <c r="EM912" s="159"/>
      <c r="EN912" s="159"/>
      <c r="EO912" s="159"/>
      <c r="EP912" s="159"/>
      <c r="EQ912" s="159"/>
      <c r="ER912" s="159"/>
      <c r="ES912" s="159"/>
      <c r="ET912" s="159"/>
      <c r="EU912" s="159"/>
      <c r="EV912" s="159"/>
      <c r="EW912" s="159"/>
      <c r="EX912" s="159"/>
      <c r="EY912" s="159"/>
      <c r="EZ912" s="159"/>
      <c r="FA912" s="159"/>
      <c r="FB912" s="159"/>
      <c r="FC912" s="159"/>
      <c r="FD912" s="159"/>
      <c r="FE912" s="159"/>
      <c r="FF912" s="159"/>
      <c r="FG912" s="159"/>
      <c r="FH912" s="159"/>
      <c r="FI912" s="159"/>
      <c r="FJ912" s="159"/>
      <c r="FK912" s="159"/>
      <c r="FL912" s="159"/>
      <c r="FM912" s="159"/>
      <c r="FN912" s="159"/>
      <c r="FO912" s="159"/>
      <c r="FP912" s="159"/>
      <c r="FQ912" s="159"/>
      <c r="FR912" s="159"/>
      <c r="FS912" s="159"/>
      <c r="FT912" s="159"/>
      <c r="FU912" s="159"/>
      <c r="FV912" s="159"/>
      <c r="FW912" s="159"/>
      <c r="FX912" s="159"/>
      <c r="FY912" s="159"/>
      <c r="FZ912" s="159"/>
      <c r="GA912" s="159"/>
      <c r="GB912" s="159"/>
      <c r="GC912" s="159"/>
      <c r="GD912" s="159"/>
      <c r="GE912" s="159"/>
      <c r="GF912" s="159"/>
      <c r="GG912" s="159"/>
      <c r="GH912" s="159"/>
    </row>
    <row r="913" customFormat="false" ht="12.75" hidden="false" customHeight="false" outlineLevel="0" collapsed="false">
      <c r="A913" s="168"/>
      <c r="B913" s="149"/>
      <c r="C913" s="149"/>
      <c r="D913" s="149"/>
      <c r="E913" s="149"/>
      <c r="F913" s="149"/>
      <c r="G913" s="149"/>
      <c r="H913" s="148"/>
      <c r="I913" s="170"/>
      <c r="R913" s="148"/>
      <c r="S913" s="158"/>
      <c r="T913" s="159"/>
      <c r="U913" s="159"/>
      <c r="V913" s="159"/>
      <c r="W913" s="159"/>
      <c r="X913" s="159"/>
      <c r="Y913" s="159"/>
      <c r="Z913" s="159"/>
      <c r="AA913" s="159"/>
      <c r="AB913" s="159"/>
      <c r="AC913" s="159"/>
      <c r="AD913" s="159"/>
      <c r="AE913" s="159"/>
      <c r="AF913" s="159"/>
      <c r="AG913" s="159"/>
      <c r="AH913" s="159"/>
      <c r="AI913" s="159"/>
      <c r="AJ913" s="159"/>
      <c r="AK913" s="159"/>
      <c r="AL913" s="159"/>
      <c r="AM913" s="159"/>
      <c r="AN913" s="159"/>
      <c r="AO913" s="159"/>
      <c r="AP913" s="159"/>
      <c r="AQ913" s="159"/>
      <c r="AR913" s="159"/>
      <c r="AS913" s="159"/>
      <c r="AT913" s="159"/>
      <c r="AU913" s="159"/>
      <c r="AV913" s="159"/>
      <c r="AW913" s="159"/>
      <c r="AX913" s="159"/>
      <c r="AY913" s="159"/>
      <c r="AZ913" s="159"/>
      <c r="BA913" s="159"/>
      <c r="BB913" s="159"/>
      <c r="BC913" s="159"/>
      <c r="BD913" s="159"/>
      <c r="BE913" s="159"/>
      <c r="BF913" s="159"/>
      <c r="BG913" s="159"/>
      <c r="BH913" s="159"/>
      <c r="BI913" s="159"/>
      <c r="BJ913" s="159"/>
      <c r="BK913" s="159"/>
      <c r="BL913" s="159"/>
      <c r="BM913" s="159"/>
      <c r="BN913" s="159"/>
      <c r="BO913" s="159"/>
      <c r="BP913" s="159"/>
      <c r="BQ913" s="159"/>
      <c r="BR913" s="159"/>
      <c r="BS913" s="159"/>
      <c r="BT913" s="159"/>
      <c r="BU913" s="159"/>
      <c r="BV913" s="159"/>
      <c r="BW913" s="159"/>
      <c r="BX913" s="159"/>
      <c r="BY913" s="159"/>
      <c r="BZ913" s="159"/>
      <c r="CA913" s="159"/>
      <c r="CB913" s="159"/>
      <c r="CC913" s="159"/>
      <c r="CD913" s="159"/>
      <c r="CE913" s="159"/>
      <c r="CF913" s="159"/>
      <c r="CG913" s="159"/>
      <c r="CH913" s="159"/>
      <c r="CI913" s="159"/>
      <c r="CJ913" s="159"/>
      <c r="CK913" s="159"/>
      <c r="CL913" s="159"/>
      <c r="CM913" s="159"/>
      <c r="CN913" s="159"/>
      <c r="CO913" s="159"/>
      <c r="CP913" s="159"/>
      <c r="CQ913" s="159"/>
      <c r="CR913" s="159"/>
      <c r="CS913" s="159"/>
      <c r="CT913" s="159"/>
      <c r="CU913" s="159"/>
      <c r="CV913" s="159"/>
      <c r="CW913" s="159"/>
      <c r="CX913" s="159"/>
      <c r="CY913" s="159"/>
      <c r="CZ913" s="159"/>
      <c r="DA913" s="159"/>
      <c r="DB913" s="159"/>
      <c r="DC913" s="159"/>
      <c r="DD913" s="159"/>
      <c r="DE913" s="159"/>
      <c r="DF913" s="159"/>
      <c r="DG913" s="159"/>
      <c r="DH913" s="159"/>
      <c r="DI913" s="159"/>
      <c r="DJ913" s="159"/>
      <c r="DK913" s="159"/>
      <c r="DL913" s="159"/>
      <c r="DM913" s="159"/>
      <c r="DN913" s="159"/>
      <c r="DO913" s="159"/>
      <c r="DP913" s="159"/>
      <c r="DQ913" s="159"/>
      <c r="DR913" s="159"/>
      <c r="DS913" s="159"/>
      <c r="DT913" s="159"/>
      <c r="DU913" s="159"/>
      <c r="DV913" s="159"/>
      <c r="DW913" s="159"/>
      <c r="DX913" s="159"/>
      <c r="DY913" s="159"/>
      <c r="DZ913" s="159"/>
      <c r="EA913" s="159"/>
      <c r="EB913" s="159"/>
      <c r="EC913" s="159"/>
      <c r="ED913" s="159"/>
      <c r="EE913" s="159"/>
      <c r="EF913" s="159"/>
      <c r="EG913" s="159"/>
      <c r="EH913" s="159"/>
      <c r="EI913" s="159"/>
      <c r="EJ913" s="159"/>
      <c r="EK913" s="159"/>
      <c r="EL913" s="159"/>
      <c r="EM913" s="159"/>
      <c r="EN913" s="159"/>
      <c r="EO913" s="159"/>
      <c r="EP913" s="159"/>
      <c r="EQ913" s="159"/>
      <c r="ER913" s="159"/>
      <c r="ES913" s="159"/>
      <c r="ET913" s="159"/>
      <c r="EU913" s="159"/>
      <c r="EV913" s="159"/>
      <c r="EW913" s="159"/>
      <c r="EX913" s="159"/>
      <c r="EY913" s="159"/>
      <c r="EZ913" s="159"/>
      <c r="FA913" s="159"/>
      <c r="FB913" s="159"/>
      <c r="FC913" s="159"/>
      <c r="FD913" s="159"/>
      <c r="FE913" s="159"/>
      <c r="FF913" s="159"/>
      <c r="FG913" s="159"/>
      <c r="FH913" s="159"/>
      <c r="FI913" s="159"/>
      <c r="FJ913" s="159"/>
      <c r="FK913" s="159"/>
      <c r="FL913" s="159"/>
      <c r="FM913" s="159"/>
      <c r="FN913" s="159"/>
      <c r="FO913" s="159"/>
      <c r="FP913" s="159"/>
      <c r="FQ913" s="159"/>
      <c r="FR913" s="159"/>
      <c r="FS913" s="159"/>
      <c r="FT913" s="159"/>
      <c r="FU913" s="159"/>
      <c r="FV913" s="159"/>
      <c r="FW913" s="159"/>
      <c r="FX913" s="159"/>
      <c r="FY913" s="159"/>
      <c r="FZ913" s="159"/>
      <c r="GA913" s="159"/>
      <c r="GB913" s="159"/>
      <c r="GC913" s="159"/>
      <c r="GD913" s="159"/>
      <c r="GE913" s="159"/>
      <c r="GF913" s="159"/>
      <c r="GG913" s="159"/>
      <c r="GH913" s="159"/>
    </row>
    <row r="914" customFormat="false" ht="12.75" hidden="false" customHeight="false" outlineLevel="0" collapsed="false">
      <c r="A914" s="168"/>
      <c r="B914" s="149"/>
      <c r="C914" s="149"/>
      <c r="D914" s="149"/>
      <c r="E914" s="149"/>
      <c r="F914" s="149"/>
      <c r="G914" s="149"/>
      <c r="H914" s="148"/>
      <c r="I914" s="170"/>
      <c r="R914" s="148"/>
      <c r="S914" s="158"/>
      <c r="T914" s="159"/>
      <c r="U914" s="159"/>
      <c r="V914" s="159"/>
      <c r="W914" s="159"/>
      <c r="X914" s="159"/>
      <c r="Y914" s="159"/>
      <c r="Z914" s="159"/>
      <c r="AA914" s="159"/>
      <c r="AB914" s="159"/>
      <c r="AC914" s="159"/>
      <c r="AD914" s="159"/>
      <c r="AE914" s="159"/>
      <c r="AF914" s="159"/>
      <c r="AG914" s="159"/>
      <c r="AH914" s="159"/>
      <c r="AI914" s="159"/>
      <c r="AJ914" s="159"/>
      <c r="AK914" s="159"/>
      <c r="AL914" s="159"/>
      <c r="AM914" s="159"/>
      <c r="AN914" s="159"/>
      <c r="AO914" s="159"/>
      <c r="AP914" s="159"/>
      <c r="AQ914" s="159"/>
      <c r="AR914" s="159"/>
      <c r="AS914" s="159"/>
      <c r="AT914" s="159"/>
      <c r="AU914" s="159"/>
      <c r="AV914" s="159"/>
      <c r="AW914" s="159"/>
      <c r="AX914" s="159"/>
      <c r="AY914" s="159"/>
      <c r="AZ914" s="159"/>
      <c r="BA914" s="159"/>
      <c r="BB914" s="159"/>
      <c r="BC914" s="159"/>
      <c r="BD914" s="159"/>
      <c r="BE914" s="159"/>
      <c r="BF914" s="159"/>
      <c r="BG914" s="159"/>
      <c r="BH914" s="159"/>
      <c r="BI914" s="159"/>
      <c r="BJ914" s="159"/>
      <c r="BK914" s="159"/>
      <c r="BL914" s="159"/>
      <c r="BM914" s="159"/>
      <c r="BN914" s="159"/>
      <c r="BO914" s="159"/>
      <c r="BP914" s="159"/>
      <c r="BQ914" s="159"/>
      <c r="BR914" s="159"/>
      <c r="BS914" s="159"/>
      <c r="BT914" s="159"/>
      <c r="BU914" s="159"/>
      <c r="BV914" s="159"/>
      <c r="BW914" s="159"/>
      <c r="BX914" s="159"/>
      <c r="BY914" s="159"/>
      <c r="BZ914" s="159"/>
      <c r="CA914" s="159"/>
      <c r="CB914" s="159"/>
      <c r="CC914" s="159"/>
      <c r="CD914" s="159"/>
      <c r="CE914" s="159"/>
      <c r="CF914" s="159"/>
      <c r="CG914" s="159"/>
      <c r="CH914" s="159"/>
      <c r="CI914" s="159"/>
      <c r="CJ914" s="159"/>
      <c r="CK914" s="159"/>
      <c r="CL914" s="159"/>
      <c r="CM914" s="159"/>
      <c r="CN914" s="159"/>
      <c r="CO914" s="159"/>
      <c r="CP914" s="159"/>
      <c r="CQ914" s="159"/>
      <c r="CR914" s="159"/>
      <c r="CS914" s="159"/>
      <c r="CT914" s="159"/>
      <c r="CU914" s="159"/>
      <c r="CV914" s="159"/>
      <c r="CW914" s="159"/>
      <c r="CX914" s="159"/>
      <c r="CY914" s="159"/>
      <c r="CZ914" s="159"/>
      <c r="DA914" s="159"/>
      <c r="DB914" s="159"/>
      <c r="DC914" s="159"/>
      <c r="DD914" s="159"/>
      <c r="DE914" s="159"/>
      <c r="DF914" s="159"/>
      <c r="DG914" s="159"/>
      <c r="DH914" s="159"/>
      <c r="DI914" s="159"/>
      <c r="DJ914" s="159"/>
      <c r="DK914" s="159"/>
      <c r="DL914" s="159"/>
      <c r="DM914" s="159"/>
      <c r="DN914" s="159"/>
      <c r="DO914" s="159"/>
      <c r="DP914" s="159"/>
      <c r="DQ914" s="159"/>
      <c r="DR914" s="159"/>
      <c r="DS914" s="159"/>
      <c r="DT914" s="159"/>
      <c r="DU914" s="159"/>
      <c r="DV914" s="159"/>
      <c r="DW914" s="159"/>
      <c r="DX914" s="159"/>
      <c r="DY914" s="159"/>
      <c r="DZ914" s="159"/>
      <c r="EA914" s="159"/>
      <c r="EB914" s="159"/>
      <c r="EC914" s="159"/>
      <c r="ED914" s="159"/>
      <c r="EE914" s="159"/>
      <c r="EF914" s="159"/>
      <c r="EG914" s="159"/>
      <c r="EH914" s="159"/>
      <c r="EI914" s="159"/>
      <c r="EJ914" s="159"/>
      <c r="EK914" s="159"/>
      <c r="EL914" s="159"/>
      <c r="EM914" s="159"/>
      <c r="EN914" s="159"/>
      <c r="EO914" s="159"/>
      <c r="EP914" s="159"/>
      <c r="EQ914" s="159"/>
      <c r="ER914" s="159"/>
      <c r="ES914" s="159"/>
      <c r="ET914" s="159"/>
      <c r="EU914" s="159"/>
      <c r="EV914" s="159"/>
      <c r="EW914" s="159"/>
      <c r="EX914" s="159"/>
      <c r="EY914" s="159"/>
      <c r="EZ914" s="159"/>
      <c r="FA914" s="159"/>
      <c r="FB914" s="159"/>
      <c r="FC914" s="159"/>
      <c r="FD914" s="159"/>
      <c r="FE914" s="159"/>
      <c r="FF914" s="159"/>
      <c r="FG914" s="159"/>
      <c r="FH914" s="159"/>
      <c r="FI914" s="159"/>
      <c r="FJ914" s="159"/>
      <c r="FK914" s="159"/>
      <c r="FL914" s="159"/>
      <c r="FM914" s="159"/>
      <c r="FN914" s="159"/>
      <c r="FO914" s="159"/>
      <c r="FP914" s="159"/>
      <c r="FQ914" s="159"/>
      <c r="FR914" s="159"/>
      <c r="FS914" s="159"/>
      <c r="FT914" s="159"/>
      <c r="FU914" s="159"/>
      <c r="FV914" s="159"/>
      <c r="FW914" s="159"/>
      <c r="FX914" s="159"/>
      <c r="FY914" s="159"/>
      <c r="FZ914" s="159"/>
      <c r="GA914" s="159"/>
      <c r="GB914" s="159"/>
      <c r="GC914" s="159"/>
      <c r="GD914" s="159"/>
      <c r="GE914" s="159"/>
      <c r="GF914" s="159"/>
      <c r="GG914" s="159"/>
      <c r="GH914" s="159"/>
    </row>
    <row r="915" customFormat="false" ht="12.75" hidden="false" customHeight="false" outlineLevel="0" collapsed="false">
      <c r="A915" s="168"/>
      <c r="B915" s="149"/>
      <c r="C915" s="149"/>
      <c r="D915" s="149"/>
      <c r="E915" s="149"/>
      <c r="F915" s="149"/>
      <c r="G915" s="149"/>
      <c r="H915" s="148"/>
      <c r="I915" s="170"/>
      <c r="R915" s="148"/>
      <c r="S915" s="158"/>
      <c r="T915" s="159"/>
      <c r="U915" s="159"/>
      <c r="V915" s="159"/>
      <c r="W915" s="159"/>
      <c r="X915" s="159"/>
      <c r="Y915" s="159"/>
      <c r="Z915" s="159"/>
      <c r="AA915" s="159"/>
      <c r="AB915" s="159"/>
      <c r="AC915" s="159"/>
      <c r="AD915" s="159"/>
      <c r="AE915" s="159"/>
      <c r="AF915" s="159"/>
      <c r="AG915" s="159"/>
      <c r="AH915" s="159"/>
      <c r="AI915" s="159"/>
      <c r="AJ915" s="159"/>
      <c r="AK915" s="159"/>
      <c r="AL915" s="159"/>
      <c r="AM915" s="159"/>
      <c r="AN915" s="159"/>
      <c r="AO915" s="159"/>
      <c r="AP915" s="159"/>
      <c r="AQ915" s="159"/>
      <c r="AR915" s="159"/>
      <c r="AS915" s="159"/>
      <c r="AT915" s="159"/>
      <c r="AU915" s="159"/>
      <c r="AV915" s="159"/>
      <c r="AW915" s="159"/>
      <c r="AX915" s="159"/>
      <c r="AY915" s="159"/>
      <c r="AZ915" s="159"/>
      <c r="BA915" s="159"/>
      <c r="BB915" s="159"/>
      <c r="BC915" s="159"/>
      <c r="BD915" s="159"/>
      <c r="BE915" s="159"/>
      <c r="BF915" s="159"/>
      <c r="BG915" s="159"/>
      <c r="BH915" s="159"/>
      <c r="BI915" s="159"/>
      <c r="BJ915" s="159"/>
      <c r="BK915" s="159"/>
      <c r="BL915" s="159"/>
      <c r="BM915" s="159"/>
      <c r="BN915" s="159"/>
      <c r="BO915" s="159"/>
      <c r="BP915" s="159"/>
      <c r="BQ915" s="159"/>
      <c r="BR915" s="159"/>
      <c r="BS915" s="159"/>
      <c r="BT915" s="159"/>
      <c r="BU915" s="159"/>
      <c r="BV915" s="159"/>
      <c r="BW915" s="159"/>
      <c r="BX915" s="159"/>
      <c r="BY915" s="159"/>
      <c r="BZ915" s="159"/>
      <c r="CA915" s="159"/>
      <c r="CB915" s="159"/>
      <c r="CC915" s="159"/>
      <c r="CD915" s="159"/>
      <c r="CE915" s="159"/>
      <c r="CF915" s="159"/>
      <c r="CG915" s="159"/>
      <c r="CH915" s="159"/>
      <c r="CI915" s="159"/>
      <c r="CJ915" s="159"/>
      <c r="CK915" s="159"/>
      <c r="CL915" s="159"/>
      <c r="CM915" s="159"/>
      <c r="CN915" s="159"/>
      <c r="CO915" s="159"/>
      <c r="CP915" s="159"/>
      <c r="CQ915" s="159"/>
      <c r="CR915" s="159"/>
      <c r="CS915" s="159"/>
      <c r="CT915" s="159"/>
      <c r="CU915" s="159"/>
      <c r="CV915" s="159"/>
      <c r="CW915" s="159"/>
      <c r="CX915" s="159"/>
      <c r="CY915" s="159"/>
      <c r="CZ915" s="159"/>
      <c r="DA915" s="159"/>
      <c r="DB915" s="159"/>
      <c r="DC915" s="159"/>
      <c r="DD915" s="159"/>
      <c r="DE915" s="159"/>
      <c r="DF915" s="159"/>
      <c r="DG915" s="159"/>
      <c r="DH915" s="159"/>
      <c r="DI915" s="159"/>
      <c r="DJ915" s="159"/>
      <c r="DK915" s="159"/>
      <c r="DL915" s="159"/>
      <c r="DM915" s="159"/>
      <c r="DN915" s="159"/>
      <c r="DO915" s="159"/>
      <c r="DP915" s="159"/>
      <c r="DQ915" s="159"/>
      <c r="DR915" s="159"/>
      <c r="DS915" s="159"/>
      <c r="DT915" s="159"/>
      <c r="DU915" s="159"/>
      <c r="DV915" s="159"/>
      <c r="DW915" s="159"/>
      <c r="DX915" s="159"/>
      <c r="DY915" s="159"/>
      <c r="DZ915" s="159"/>
      <c r="EA915" s="159"/>
      <c r="EB915" s="159"/>
      <c r="EC915" s="159"/>
      <c r="ED915" s="159"/>
      <c r="EE915" s="159"/>
      <c r="EF915" s="159"/>
      <c r="EG915" s="159"/>
      <c r="EH915" s="159"/>
      <c r="EI915" s="159"/>
      <c r="EJ915" s="159"/>
      <c r="EK915" s="159"/>
      <c r="EL915" s="159"/>
      <c r="EM915" s="159"/>
      <c r="EN915" s="159"/>
      <c r="EO915" s="159"/>
      <c r="EP915" s="159"/>
      <c r="EQ915" s="159"/>
      <c r="ER915" s="159"/>
      <c r="ES915" s="159"/>
      <c r="ET915" s="159"/>
      <c r="EU915" s="159"/>
      <c r="EV915" s="159"/>
      <c r="EW915" s="159"/>
      <c r="EX915" s="159"/>
      <c r="EY915" s="159"/>
      <c r="EZ915" s="159"/>
      <c r="FA915" s="159"/>
      <c r="FB915" s="159"/>
      <c r="FC915" s="159"/>
      <c r="FD915" s="159"/>
      <c r="FE915" s="159"/>
      <c r="FF915" s="159"/>
      <c r="FG915" s="159"/>
      <c r="FH915" s="159"/>
      <c r="FI915" s="159"/>
      <c r="FJ915" s="159"/>
      <c r="FK915" s="159"/>
      <c r="FL915" s="159"/>
      <c r="FM915" s="159"/>
      <c r="FN915" s="159"/>
      <c r="FO915" s="159"/>
      <c r="FP915" s="159"/>
      <c r="FQ915" s="159"/>
      <c r="FR915" s="159"/>
      <c r="FS915" s="159"/>
      <c r="FT915" s="159"/>
      <c r="FU915" s="159"/>
      <c r="FV915" s="159"/>
      <c r="FW915" s="159"/>
      <c r="FX915" s="159"/>
      <c r="FY915" s="159"/>
      <c r="FZ915" s="159"/>
      <c r="GA915" s="159"/>
      <c r="GB915" s="159"/>
      <c r="GC915" s="159"/>
      <c r="GD915" s="159"/>
      <c r="GE915" s="159"/>
      <c r="GF915" s="159"/>
      <c r="GG915" s="159"/>
      <c r="GH915" s="159"/>
    </row>
    <row r="916" customFormat="false" ht="12.75" hidden="false" customHeight="false" outlineLevel="0" collapsed="false">
      <c r="A916" s="168"/>
      <c r="B916" s="149"/>
      <c r="C916" s="149"/>
      <c r="D916" s="149"/>
      <c r="E916" s="149"/>
      <c r="F916" s="149"/>
      <c r="G916" s="149"/>
      <c r="H916" s="148"/>
      <c r="I916" s="170"/>
      <c r="R916" s="148"/>
      <c r="S916" s="158"/>
      <c r="T916" s="159"/>
      <c r="U916" s="159"/>
      <c r="V916" s="159"/>
      <c r="W916" s="159"/>
      <c r="X916" s="159"/>
      <c r="Y916" s="159"/>
      <c r="Z916" s="159"/>
      <c r="AA916" s="159"/>
      <c r="AB916" s="159"/>
      <c r="AC916" s="159"/>
      <c r="AD916" s="159"/>
      <c r="AE916" s="159"/>
      <c r="AF916" s="159"/>
      <c r="AG916" s="159"/>
      <c r="AH916" s="159"/>
      <c r="AI916" s="159"/>
      <c r="AJ916" s="159"/>
      <c r="AK916" s="159"/>
      <c r="AL916" s="159"/>
      <c r="AM916" s="159"/>
      <c r="AN916" s="159"/>
      <c r="AO916" s="159"/>
      <c r="AP916" s="159"/>
      <c r="AQ916" s="159"/>
      <c r="AR916" s="159"/>
      <c r="AS916" s="159"/>
      <c r="AT916" s="159"/>
      <c r="AU916" s="159"/>
      <c r="AV916" s="159"/>
      <c r="AW916" s="159"/>
      <c r="AX916" s="159"/>
      <c r="AY916" s="159"/>
      <c r="AZ916" s="159"/>
      <c r="BA916" s="159"/>
      <c r="BB916" s="159"/>
      <c r="BC916" s="159"/>
      <c r="BD916" s="159"/>
      <c r="BE916" s="159"/>
      <c r="BF916" s="159"/>
      <c r="BG916" s="159"/>
      <c r="BH916" s="159"/>
      <c r="BI916" s="159"/>
      <c r="BJ916" s="159"/>
      <c r="BK916" s="159"/>
      <c r="BL916" s="159"/>
      <c r="BM916" s="159"/>
      <c r="BN916" s="159"/>
      <c r="BO916" s="159"/>
      <c r="BP916" s="159"/>
      <c r="BQ916" s="159"/>
      <c r="BR916" s="159"/>
      <c r="BS916" s="159"/>
      <c r="BT916" s="159"/>
      <c r="BU916" s="159"/>
      <c r="BV916" s="159"/>
      <c r="BW916" s="159"/>
      <c r="BX916" s="159"/>
      <c r="BY916" s="159"/>
      <c r="BZ916" s="159"/>
      <c r="CA916" s="159"/>
      <c r="CB916" s="159"/>
      <c r="CC916" s="159"/>
      <c r="CD916" s="159"/>
      <c r="CE916" s="159"/>
      <c r="CF916" s="159"/>
      <c r="CG916" s="159"/>
      <c r="CH916" s="159"/>
      <c r="CI916" s="159"/>
      <c r="CJ916" s="159"/>
      <c r="CK916" s="159"/>
      <c r="CL916" s="159"/>
      <c r="CM916" s="159"/>
      <c r="CN916" s="159"/>
      <c r="CO916" s="159"/>
      <c r="CP916" s="159"/>
      <c r="CQ916" s="159"/>
      <c r="CR916" s="159"/>
      <c r="CS916" s="159"/>
      <c r="CT916" s="159"/>
      <c r="CU916" s="159"/>
      <c r="CV916" s="159"/>
      <c r="CW916" s="159"/>
      <c r="CX916" s="159"/>
      <c r="CY916" s="159"/>
      <c r="CZ916" s="159"/>
      <c r="DA916" s="159"/>
      <c r="DB916" s="159"/>
      <c r="DC916" s="159"/>
      <c r="DD916" s="159"/>
      <c r="DE916" s="159"/>
      <c r="DF916" s="159"/>
      <c r="DG916" s="159"/>
      <c r="DH916" s="159"/>
      <c r="DI916" s="159"/>
      <c r="DJ916" s="159"/>
      <c r="DK916" s="159"/>
      <c r="DL916" s="159"/>
      <c r="DM916" s="159"/>
      <c r="DN916" s="159"/>
      <c r="DO916" s="159"/>
      <c r="DP916" s="159"/>
      <c r="DQ916" s="159"/>
      <c r="DR916" s="159"/>
      <c r="DS916" s="159"/>
      <c r="DT916" s="159"/>
      <c r="DU916" s="159"/>
      <c r="DV916" s="159"/>
      <c r="DW916" s="159"/>
      <c r="DX916" s="159"/>
      <c r="DY916" s="159"/>
      <c r="DZ916" s="159"/>
      <c r="EA916" s="159"/>
      <c r="EB916" s="159"/>
      <c r="EC916" s="159"/>
      <c r="ED916" s="159"/>
      <c r="EE916" s="159"/>
      <c r="EF916" s="159"/>
      <c r="EG916" s="159"/>
      <c r="EH916" s="159"/>
      <c r="EI916" s="159"/>
      <c r="EJ916" s="159"/>
      <c r="EK916" s="159"/>
      <c r="EL916" s="159"/>
      <c r="EM916" s="159"/>
      <c r="EN916" s="159"/>
      <c r="EO916" s="159"/>
      <c r="EP916" s="159"/>
      <c r="EQ916" s="159"/>
      <c r="ER916" s="159"/>
      <c r="ES916" s="159"/>
      <c r="ET916" s="159"/>
      <c r="EU916" s="159"/>
      <c r="EV916" s="159"/>
      <c r="EW916" s="159"/>
      <c r="EX916" s="159"/>
      <c r="EY916" s="159"/>
      <c r="EZ916" s="159"/>
      <c r="FA916" s="159"/>
      <c r="FB916" s="159"/>
      <c r="FC916" s="159"/>
      <c r="FD916" s="159"/>
      <c r="FE916" s="159"/>
      <c r="FF916" s="159"/>
      <c r="FG916" s="159"/>
      <c r="FH916" s="159"/>
      <c r="FI916" s="159"/>
      <c r="FJ916" s="159"/>
      <c r="FK916" s="159"/>
      <c r="FL916" s="159"/>
      <c r="FM916" s="159"/>
      <c r="FN916" s="159"/>
      <c r="FO916" s="159"/>
      <c r="FP916" s="159"/>
      <c r="FQ916" s="159"/>
      <c r="FR916" s="159"/>
      <c r="FS916" s="159"/>
      <c r="FT916" s="159"/>
      <c r="FU916" s="159"/>
      <c r="FV916" s="159"/>
      <c r="FW916" s="159"/>
      <c r="FX916" s="159"/>
      <c r="FY916" s="159"/>
      <c r="FZ916" s="159"/>
      <c r="GA916" s="159"/>
      <c r="GB916" s="159"/>
      <c r="GC916" s="159"/>
      <c r="GD916" s="159"/>
      <c r="GE916" s="159"/>
      <c r="GF916" s="159"/>
      <c r="GG916" s="159"/>
      <c r="GH916" s="159"/>
    </row>
    <row r="917" customFormat="false" ht="12.75" hidden="false" customHeight="false" outlineLevel="0" collapsed="false">
      <c r="A917" s="168"/>
      <c r="B917" s="149"/>
      <c r="C917" s="149"/>
      <c r="D917" s="149"/>
      <c r="E917" s="149"/>
      <c r="F917" s="149"/>
      <c r="G917" s="149"/>
      <c r="H917" s="148"/>
      <c r="I917" s="170"/>
      <c r="R917" s="148"/>
      <c r="S917" s="158"/>
      <c r="T917" s="159"/>
      <c r="U917" s="159"/>
      <c r="V917" s="159"/>
      <c r="W917" s="159"/>
      <c r="X917" s="159"/>
      <c r="Y917" s="159"/>
      <c r="Z917" s="159"/>
      <c r="AA917" s="159"/>
      <c r="AB917" s="159"/>
      <c r="AC917" s="159"/>
      <c r="AD917" s="159"/>
      <c r="AE917" s="159"/>
      <c r="AF917" s="159"/>
      <c r="AG917" s="159"/>
      <c r="AH917" s="159"/>
      <c r="AI917" s="159"/>
      <c r="AJ917" s="159"/>
      <c r="AK917" s="159"/>
      <c r="AL917" s="159"/>
      <c r="AM917" s="159"/>
      <c r="AN917" s="159"/>
      <c r="AO917" s="159"/>
      <c r="AP917" s="159"/>
      <c r="AQ917" s="159"/>
      <c r="AR917" s="159"/>
      <c r="AS917" s="159"/>
      <c r="AT917" s="159"/>
      <c r="AU917" s="159"/>
      <c r="AV917" s="159"/>
      <c r="AW917" s="159"/>
      <c r="AX917" s="159"/>
      <c r="AY917" s="159"/>
      <c r="AZ917" s="159"/>
      <c r="BA917" s="159"/>
      <c r="BB917" s="159"/>
      <c r="BC917" s="159"/>
      <c r="BD917" s="159"/>
      <c r="BE917" s="159"/>
      <c r="BF917" s="159"/>
      <c r="BG917" s="159"/>
      <c r="BH917" s="159"/>
      <c r="BI917" s="159"/>
      <c r="BJ917" s="159"/>
      <c r="BK917" s="159"/>
      <c r="BL917" s="159"/>
      <c r="BM917" s="159"/>
      <c r="BN917" s="159"/>
      <c r="BO917" s="159"/>
      <c r="BP917" s="159"/>
      <c r="BQ917" s="159"/>
      <c r="BR917" s="159"/>
      <c r="BS917" s="159"/>
      <c r="BT917" s="159"/>
      <c r="BU917" s="159"/>
      <c r="BV917" s="159"/>
      <c r="BW917" s="159"/>
      <c r="BX917" s="159"/>
      <c r="BY917" s="159"/>
      <c r="BZ917" s="159"/>
      <c r="CA917" s="159"/>
      <c r="CB917" s="159"/>
      <c r="CC917" s="159"/>
      <c r="CD917" s="159"/>
      <c r="CE917" s="159"/>
      <c r="CF917" s="159"/>
      <c r="CG917" s="159"/>
      <c r="CH917" s="159"/>
      <c r="CI917" s="159"/>
      <c r="CJ917" s="159"/>
      <c r="CK917" s="159"/>
      <c r="CL917" s="159"/>
      <c r="CM917" s="159"/>
      <c r="CN917" s="159"/>
      <c r="CO917" s="159"/>
      <c r="CP917" s="159"/>
      <c r="CQ917" s="159"/>
      <c r="CR917" s="159"/>
      <c r="CS917" s="159"/>
      <c r="CT917" s="159"/>
      <c r="CU917" s="159"/>
      <c r="CV917" s="159"/>
      <c r="CW917" s="159"/>
      <c r="CX917" s="159"/>
      <c r="CY917" s="159"/>
      <c r="CZ917" s="159"/>
      <c r="DA917" s="159"/>
      <c r="DB917" s="159"/>
      <c r="DC917" s="159"/>
      <c r="DD917" s="159"/>
      <c r="DE917" s="159"/>
      <c r="DF917" s="159"/>
      <c r="DG917" s="159"/>
      <c r="DH917" s="159"/>
      <c r="DI917" s="159"/>
      <c r="DJ917" s="159"/>
      <c r="DK917" s="159"/>
      <c r="DL917" s="159"/>
      <c r="DM917" s="159"/>
      <c r="DN917" s="159"/>
      <c r="DO917" s="159"/>
      <c r="DP917" s="159"/>
      <c r="DQ917" s="159"/>
      <c r="DR917" s="159"/>
      <c r="DS917" s="159"/>
      <c r="DT917" s="159"/>
      <c r="DU917" s="159"/>
      <c r="DV917" s="159"/>
      <c r="DW917" s="159"/>
      <c r="DX917" s="159"/>
      <c r="DY917" s="159"/>
      <c r="DZ917" s="159"/>
      <c r="EA917" s="159"/>
      <c r="EB917" s="159"/>
      <c r="EC917" s="159"/>
      <c r="ED917" s="159"/>
      <c r="EE917" s="159"/>
      <c r="EF917" s="159"/>
      <c r="EG917" s="159"/>
      <c r="EH917" s="159"/>
      <c r="EI917" s="159"/>
      <c r="EJ917" s="159"/>
      <c r="EK917" s="159"/>
      <c r="EL917" s="159"/>
      <c r="EM917" s="159"/>
      <c r="EN917" s="159"/>
      <c r="EO917" s="159"/>
      <c r="EP917" s="159"/>
      <c r="EQ917" s="159"/>
      <c r="ER917" s="159"/>
      <c r="ES917" s="159"/>
      <c r="ET917" s="159"/>
      <c r="EU917" s="159"/>
      <c r="EV917" s="159"/>
      <c r="EW917" s="159"/>
      <c r="EX917" s="159"/>
      <c r="EY917" s="159"/>
      <c r="EZ917" s="159"/>
      <c r="FA917" s="159"/>
      <c r="FB917" s="159"/>
      <c r="FC917" s="159"/>
      <c r="FD917" s="159"/>
      <c r="FE917" s="159"/>
      <c r="FF917" s="159"/>
      <c r="FG917" s="159"/>
      <c r="FH917" s="159"/>
      <c r="FI917" s="159"/>
      <c r="FJ917" s="159"/>
      <c r="FK917" s="159"/>
      <c r="FL917" s="159"/>
      <c r="FM917" s="159"/>
      <c r="FN917" s="159"/>
      <c r="FO917" s="159"/>
      <c r="FP917" s="159"/>
      <c r="FQ917" s="159"/>
      <c r="FR917" s="159"/>
      <c r="FS917" s="159"/>
      <c r="FT917" s="159"/>
      <c r="FU917" s="159"/>
      <c r="FV917" s="159"/>
      <c r="FW917" s="159"/>
      <c r="FX917" s="159"/>
      <c r="FY917" s="159"/>
      <c r="FZ917" s="159"/>
      <c r="GA917" s="159"/>
      <c r="GB917" s="159"/>
      <c r="GC917" s="159"/>
      <c r="GD917" s="159"/>
      <c r="GE917" s="159"/>
      <c r="GF917" s="159"/>
      <c r="GG917" s="159"/>
      <c r="GH917" s="159"/>
    </row>
    <row r="918" customFormat="false" ht="12.75" hidden="false" customHeight="false" outlineLevel="0" collapsed="false">
      <c r="A918" s="168"/>
      <c r="B918" s="149"/>
      <c r="C918" s="149"/>
      <c r="D918" s="149"/>
      <c r="E918" s="149"/>
      <c r="F918" s="149"/>
      <c r="G918" s="149"/>
      <c r="H918" s="148"/>
      <c r="I918" s="170"/>
      <c r="R918" s="148"/>
      <c r="S918" s="158"/>
      <c r="T918" s="159"/>
      <c r="U918" s="159"/>
      <c r="V918" s="159"/>
      <c r="W918" s="159"/>
      <c r="X918" s="159"/>
      <c r="Y918" s="159"/>
      <c r="Z918" s="159"/>
      <c r="AA918" s="159"/>
      <c r="AB918" s="159"/>
      <c r="AC918" s="159"/>
      <c r="AD918" s="159"/>
      <c r="AE918" s="159"/>
      <c r="AF918" s="159"/>
      <c r="AG918" s="159"/>
      <c r="AH918" s="159"/>
      <c r="AI918" s="159"/>
      <c r="AJ918" s="159"/>
      <c r="AK918" s="159"/>
      <c r="AL918" s="159"/>
      <c r="AM918" s="159"/>
      <c r="AN918" s="159"/>
      <c r="AO918" s="159"/>
      <c r="AP918" s="159"/>
      <c r="AQ918" s="159"/>
      <c r="AR918" s="159"/>
      <c r="AS918" s="159"/>
      <c r="AT918" s="159"/>
      <c r="AU918" s="159"/>
      <c r="AV918" s="159"/>
      <c r="AW918" s="159"/>
      <c r="AX918" s="159"/>
      <c r="AY918" s="159"/>
      <c r="AZ918" s="159"/>
      <c r="BA918" s="159"/>
      <c r="BB918" s="159"/>
      <c r="BC918" s="159"/>
      <c r="BD918" s="159"/>
      <c r="BE918" s="159"/>
      <c r="BF918" s="159"/>
      <c r="BG918" s="159"/>
      <c r="BH918" s="159"/>
      <c r="BI918" s="159"/>
      <c r="BJ918" s="159"/>
      <c r="BK918" s="159"/>
      <c r="BL918" s="159"/>
      <c r="BM918" s="159"/>
      <c r="BN918" s="159"/>
      <c r="BO918" s="159"/>
      <c r="BP918" s="159"/>
      <c r="BQ918" s="159"/>
      <c r="BR918" s="159"/>
      <c r="BS918" s="159"/>
      <c r="BT918" s="159"/>
      <c r="BU918" s="159"/>
      <c r="BV918" s="159"/>
      <c r="BW918" s="159"/>
      <c r="BX918" s="159"/>
      <c r="BY918" s="159"/>
      <c r="BZ918" s="159"/>
      <c r="CA918" s="159"/>
      <c r="CB918" s="159"/>
      <c r="CC918" s="159"/>
      <c r="CD918" s="159"/>
      <c r="CE918" s="159"/>
      <c r="CF918" s="159"/>
      <c r="CG918" s="159"/>
      <c r="CH918" s="159"/>
      <c r="CI918" s="159"/>
      <c r="CJ918" s="159"/>
      <c r="CK918" s="159"/>
      <c r="CL918" s="159"/>
      <c r="CM918" s="159"/>
      <c r="CN918" s="159"/>
      <c r="CO918" s="159"/>
      <c r="CP918" s="159"/>
      <c r="CQ918" s="159"/>
      <c r="CR918" s="159"/>
      <c r="CS918" s="159"/>
      <c r="CT918" s="159"/>
      <c r="CU918" s="159"/>
      <c r="CV918" s="159"/>
      <c r="CW918" s="159"/>
      <c r="CX918" s="159"/>
      <c r="CY918" s="159"/>
      <c r="CZ918" s="159"/>
      <c r="DA918" s="159"/>
      <c r="DB918" s="159"/>
      <c r="DC918" s="159"/>
      <c r="DD918" s="159"/>
      <c r="DE918" s="159"/>
      <c r="DF918" s="159"/>
      <c r="DG918" s="159"/>
      <c r="DH918" s="159"/>
      <c r="DI918" s="159"/>
      <c r="DJ918" s="159"/>
      <c r="DK918" s="159"/>
      <c r="DL918" s="159"/>
      <c r="DM918" s="159"/>
      <c r="DN918" s="159"/>
      <c r="DO918" s="159"/>
      <c r="DP918" s="159"/>
      <c r="DQ918" s="159"/>
      <c r="DR918" s="159"/>
      <c r="DS918" s="159"/>
      <c r="DT918" s="159"/>
      <c r="DU918" s="159"/>
      <c r="DV918" s="159"/>
      <c r="DW918" s="159"/>
      <c r="DX918" s="159"/>
      <c r="DY918" s="159"/>
      <c r="DZ918" s="159"/>
      <c r="EA918" s="159"/>
      <c r="EB918" s="159"/>
      <c r="EC918" s="159"/>
      <c r="ED918" s="159"/>
      <c r="EE918" s="159"/>
      <c r="EF918" s="159"/>
      <c r="EG918" s="159"/>
      <c r="EH918" s="159"/>
      <c r="EI918" s="159"/>
      <c r="EJ918" s="159"/>
      <c r="EK918" s="159"/>
      <c r="EL918" s="159"/>
      <c r="EM918" s="159"/>
      <c r="EN918" s="159"/>
      <c r="EO918" s="159"/>
      <c r="EP918" s="159"/>
      <c r="EQ918" s="159"/>
      <c r="ER918" s="159"/>
      <c r="ES918" s="159"/>
      <c r="ET918" s="159"/>
      <c r="EU918" s="159"/>
      <c r="EV918" s="159"/>
      <c r="EW918" s="159"/>
      <c r="EX918" s="159"/>
      <c r="EY918" s="159"/>
      <c r="EZ918" s="159"/>
      <c r="FA918" s="159"/>
      <c r="FB918" s="159"/>
      <c r="FC918" s="159"/>
      <c r="FD918" s="159"/>
      <c r="FE918" s="159"/>
      <c r="FF918" s="159"/>
      <c r="FG918" s="159"/>
      <c r="FH918" s="159"/>
      <c r="FI918" s="159"/>
      <c r="FJ918" s="159"/>
      <c r="FK918" s="159"/>
      <c r="FL918" s="159"/>
      <c r="FM918" s="159"/>
      <c r="FN918" s="159"/>
      <c r="FO918" s="159"/>
      <c r="FP918" s="159"/>
      <c r="FQ918" s="159"/>
      <c r="FR918" s="159"/>
      <c r="FS918" s="159"/>
      <c r="FT918" s="159"/>
      <c r="FU918" s="159"/>
      <c r="FV918" s="159"/>
      <c r="FW918" s="159"/>
      <c r="FX918" s="159"/>
      <c r="FY918" s="159"/>
      <c r="FZ918" s="159"/>
      <c r="GA918" s="159"/>
      <c r="GB918" s="159"/>
      <c r="GC918" s="159"/>
      <c r="GD918" s="159"/>
      <c r="GE918" s="159"/>
      <c r="GF918" s="159"/>
      <c r="GG918" s="159"/>
      <c r="GH918" s="159"/>
    </row>
    <row r="919" customFormat="false" ht="12.75" hidden="false" customHeight="false" outlineLevel="0" collapsed="false">
      <c r="A919" s="168"/>
      <c r="B919" s="149"/>
      <c r="C919" s="149"/>
      <c r="D919" s="149"/>
      <c r="E919" s="149"/>
      <c r="F919" s="149"/>
      <c r="G919" s="149"/>
      <c r="H919" s="148"/>
      <c r="I919" s="170"/>
      <c r="R919" s="148"/>
      <c r="S919" s="158"/>
      <c r="T919" s="159"/>
      <c r="U919" s="159"/>
      <c r="V919" s="159"/>
      <c r="W919" s="159"/>
      <c r="X919" s="159"/>
      <c r="Y919" s="159"/>
      <c r="Z919" s="159"/>
      <c r="AA919" s="159"/>
      <c r="AB919" s="159"/>
      <c r="AC919" s="159"/>
      <c r="AD919" s="159"/>
      <c r="AE919" s="159"/>
      <c r="AF919" s="159"/>
      <c r="AG919" s="159"/>
      <c r="AH919" s="159"/>
      <c r="AI919" s="159"/>
      <c r="AJ919" s="159"/>
      <c r="AK919" s="159"/>
      <c r="AL919" s="159"/>
      <c r="AM919" s="159"/>
      <c r="AN919" s="159"/>
      <c r="AO919" s="159"/>
      <c r="AP919" s="159"/>
      <c r="AQ919" s="159"/>
      <c r="AR919" s="159"/>
      <c r="AS919" s="159"/>
      <c r="AT919" s="159"/>
      <c r="AU919" s="159"/>
      <c r="AV919" s="159"/>
      <c r="AW919" s="159"/>
      <c r="AX919" s="159"/>
      <c r="AY919" s="159"/>
      <c r="AZ919" s="159"/>
      <c r="BA919" s="159"/>
      <c r="BB919" s="159"/>
      <c r="BC919" s="159"/>
      <c r="BD919" s="159"/>
      <c r="BE919" s="159"/>
      <c r="BF919" s="159"/>
      <c r="BG919" s="159"/>
      <c r="BH919" s="159"/>
      <c r="BI919" s="159"/>
      <c r="BJ919" s="159"/>
      <c r="BK919" s="159"/>
      <c r="BL919" s="159"/>
      <c r="BM919" s="159"/>
      <c r="BN919" s="159"/>
      <c r="BO919" s="159"/>
      <c r="BP919" s="159"/>
      <c r="BQ919" s="159"/>
      <c r="BR919" s="159"/>
      <c r="BS919" s="159"/>
      <c r="BT919" s="159"/>
      <c r="BU919" s="159"/>
      <c r="BV919" s="159"/>
      <c r="BW919" s="159"/>
      <c r="BX919" s="159"/>
      <c r="BY919" s="159"/>
      <c r="BZ919" s="159"/>
      <c r="CA919" s="159"/>
      <c r="CB919" s="159"/>
      <c r="CC919" s="159"/>
      <c r="CD919" s="159"/>
      <c r="CE919" s="159"/>
      <c r="CF919" s="159"/>
      <c r="CG919" s="159"/>
      <c r="CH919" s="159"/>
      <c r="CI919" s="159"/>
      <c r="CJ919" s="159"/>
      <c r="CK919" s="159"/>
      <c r="CL919" s="159"/>
      <c r="CM919" s="159"/>
      <c r="CN919" s="159"/>
      <c r="CO919" s="159"/>
      <c r="CP919" s="159"/>
      <c r="CQ919" s="159"/>
      <c r="CR919" s="159"/>
      <c r="CS919" s="159"/>
      <c r="CT919" s="159"/>
      <c r="CU919" s="159"/>
      <c r="CV919" s="159"/>
      <c r="CW919" s="159"/>
      <c r="CX919" s="159"/>
      <c r="CY919" s="159"/>
      <c r="CZ919" s="159"/>
      <c r="DA919" s="159"/>
      <c r="DB919" s="159"/>
      <c r="DC919" s="159"/>
      <c r="DD919" s="159"/>
      <c r="DE919" s="159"/>
      <c r="DF919" s="159"/>
      <c r="DG919" s="159"/>
      <c r="DH919" s="159"/>
      <c r="DI919" s="159"/>
      <c r="DJ919" s="159"/>
      <c r="DK919" s="159"/>
      <c r="DL919" s="159"/>
      <c r="DM919" s="159"/>
      <c r="DN919" s="159"/>
      <c r="DO919" s="159"/>
      <c r="DP919" s="159"/>
      <c r="DQ919" s="159"/>
      <c r="DR919" s="159"/>
      <c r="DS919" s="159"/>
      <c r="DT919" s="159"/>
      <c r="DU919" s="159"/>
      <c r="DV919" s="159"/>
      <c r="DW919" s="159"/>
      <c r="DX919" s="159"/>
      <c r="DY919" s="159"/>
      <c r="DZ919" s="159"/>
      <c r="EA919" s="159"/>
      <c r="EB919" s="159"/>
      <c r="EC919" s="159"/>
      <c r="ED919" s="159"/>
      <c r="EE919" s="159"/>
      <c r="EF919" s="159"/>
      <c r="EG919" s="159"/>
      <c r="EH919" s="159"/>
      <c r="EI919" s="159"/>
      <c r="EJ919" s="159"/>
      <c r="EK919" s="159"/>
      <c r="EL919" s="159"/>
      <c r="EM919" s="159"/>
      <c r="EN919" s="159"/>
      <c r="EO919" s="159"/>
      <c r="EP919" s="159"/>
      <c r="EQ919" s="159"/>
      <c r="ER919" s="159"/>
      <c r="ES919" s="159"/>
      <c r="ET919" s="159"/>
      <c r="EU919" s="159"/>
      <c r="EV919" s="159"/>
      <c r="EW919" s="159"/>
      <c r="EX919" s="159"/>
      <c r="EY919" s="159"/>
      <c r="EZ919" s="159"/>
      <c r="FA919" s="159"/>
      <c r="FB919" s="159"/>
      <c r="FC919" s="159"/>
      <c r="FD919" s="159"/>
      <c r="FE919" s="159"/>
      <c r="FF919" s="159"/>
      <c r="FG919" s="159"/>
      <c r="FH919" s="159"/>
      <c r="FI919" s="159"/>
      <c r="FJ919" s="159"/>
      <c r="FK919" s="159"/>
      <c r="FL919" s="159"/>
      <c r="FM919" s="159"/>
      <c r="FN919" s="159"/>
      <c r="FO919" s="159"/>
      <c r="FP919" s="159"/>
      <c r="FQ919" s="159"/>
      <c r="FR919" s="159"/>
      <c r="FS919" s="159"/>
      <c r="FT919" s="159"/>
      <c r="FU919" s="159"/>
      <c r="FV919" s="159"/>
      <c r="FW919" s="159"/>
      <c r="FX919" s="159"/>
      <c r="FY919" s="159"/>
      <c r="FZ919" s="159"/>
      <c r="GA919" s="159"/>
      <c r="GB919" s="159"/>
      <c r="GC919" s="159"/>
      <c r="GD919" s="159"/>
      <c r="GE919" s="159"/>
      <c r="GF919" s="159"/>
      <c r="GG919" s="159"/>
      <c r="GH919" s="159"/>
    </row>
    <row r="920" customFormat="false" ht="12.75" hidden="false" customHeight="false" outlineLevel="0" collapsed="false">
      <c r="A920" s="168"/>
      <c r="B920" s="149"/>
      <c r="C920" s="149"/>
      <c r="D920" s="149"/>
      <c r="E920" s="149"/>
      <c r="F920" s="149"/>
      <c r="G920" s="149"/>
      <c r="H920" s="148"/>
      <c r="I920" s="170"/>
      <c r="R920" s="148"/>
      <c r="S920" s="158"/>
      <c r="T920" s="159"/>
      <c r="U920" s="159"/>
      <c r="V920" s="159"/>
      <c r="W920" s="159"/>
      <c r="X920" s="159"/>
      <c r="Y920" s="159"/>
      <c r="Z920" s="159"/>
      <c r="AA920" s="159"/>
      <c r="AB920" s="159"/>
      <c r="AC920" s="159"/>
      <c r="AD920" s="159"/>
      <c r="AE920" s="159"/>
      <c r="AF920" s="159"/>
      <c r="AG920" s="159"/>
      <c r="AH920" s="159"/>
      <c r="AI920" s="159"/>
      <c r="AJ920" s="159"/>
      <c r="AK920" s="159"/>
      <c r="AL920" s="159"/>
      <c r="AM920" s="159"/>
      <c r="AN920" s="159"/>
      <c r="AO920" s="159"/>
      <c r="AP920" s="159"/>
      <c r="AQ920" s="159"/>
      <c r="AR920" s="159"/>
      <c r="AS920" s="159"/>
      <c r="AT920" s="159"/>
      <c r="AU920" s="159"/>
      <c r="AV920" s="159"/>
      <c r="AW920" s="159"/>
      <c r="AX920" s="159"/>
      <c r="AY920" s="159"/>
      <c r="AZ920" s="159"/>
      <c r="BA920" s="159"/>
      <c r="BB920" s="159"/>
      <c r="BC920" s="159"/>
      <c r="BD920" s="159"/>
      <c r="BE920" s="159"/>
      <c r="BF920" s="159"/>
      <c r="BG920" s="159"/>
      <c r="BH920" s="159"/>
      <c r="BI920" s="159"/>
      <c r="BJ920" s="159"/>
      <c r="BK920" s="159"/>
      <c r="BL920" s="159"/>
      <c r="BM920" s="159"/>
      <c r="BN920" s="159"/>
      <c r="BO920" s="159"/>
      <c r="BP920" s="159"/>
      <c r="BQ920" s="159"/>
      <c r="BR920" s="159"/>
      <c r="BS920" s="159"/>
      <c r="BT920" s="159"/>
      <c r="BU920" s="159"/>
      <c r="BV920" s="159"/>
      <c r="BW920" s="159"/>
      <c r="BX920" s="159"/>
      <c r="BY920" s="159"/>
      <c r="BZ920" s="159"/>
      <c r="CA920" s="159"/>
      <c r="CB920" s="159"/>
      <c r="CC920" s="159"/>
      <c r="CD920" s="159"/>
      <c r="CE920" s="159"/>
      <c r="CF920" s="159"/>
      <c r="CG920" s="159"/>
      <c r="CH920" s="159"/>
      <c r="CI920" s="159"/>
      <c r="CJ920" s="159"/>
      <c r="CK920" s="159"/>
      <c r="CL920" s="159"/>
      <c r="CM920" s="159"/>
      <c r="CN920" s="159"/>
      <c r="CO920" s="159"/>
      <c r="CP920" s="159"/>
      <c r="CQ920" s="159"/>
      <c r="CR920" s="159"/>
      <c r="CS920" s="159"/>
      <c r="CT920" s="159"/>
      <c r="CU920" s="159"/>
      <c r="CV920" s="159"/>
      <c r="CW920" s="159"/>
      <c r="CX920" s="159"/>
      <c r="CY920" s="159"/>
      <c r="CZ920" s="159"/>
      <c r="DA920" s="159"/>
      <c r="DB920" s="159"/>
      <c r="DC920" s="159"/>
      <c r="DD920" s="159"/>
      <c r="DE920" s="159"/>
      <c r="DF920" s="159"/>
      <c r="DG920" s="159"/>
      <c r="DH920" s="159"/>
      <c r="DI920" s="159"/>
      <c r="DJ920" s="159"/>
      <c r="DK920" s="159"/>
      <c r="DL920" s="159"/>
      <c r="DM920" s="159"/>
      <c r="DN920" s="159"/>
      <c r="DO920" s="159"/>
      <c r="DP920" s="159"/>
      <c r="DQ920" s="159"/>
      <c r="DR920" s="159"/>
      <c r="DS920" s="159"/>
      <c r="DT920" s="159"/>
      <c r="DU920" s="159"/>
      <c r="DV920" s="159"/>
      <c r="DW920" s="159"/>
      <c r="DX920" s="159"/>
      <c r="DY920" s="159"/>
      <c r="DZ920" s="159"/>
      <c r="EA920" s="159"/>
      <c r="EB920" s="159"/>
      <c r="EC920" s="159"/>
      <c r="ED920" s="159"/>
      <c r="EE920" s="159"/>
      <c r="EF920" s="159"/>
      <c r="EG920" s="159"/>
      <c r="EH920" s="159"/>
      <c r="EI920" s="159"/>
      <c r="EJ920" s="159"/>
      <c r="EK920" s="159"/>
      <c r="EL920" s="159"/>
      <c r="EM920" s="159"/>
      <c r="EN920" s="159"/>
      <c r="EO920" s="159"/>
      <c r="EP920" s="159"/>
      <c r="EQ920" s="159"/>
      <c r="ER920" s="159"/>
      <c r="ES920" s="159"/>
      <c r="ET920" s="159"/>
      <c r="EU920" s="159"/>
      <c r="EV920" s="159"/>
      <c r="EW920" s="159"/>
      <c r="EX920" s="159"/>
      <c r="EY920" s="159"/>
      <c r="EZ920" s="159"/>
      <c r="FA920" s="159"/>
      <c r="FB920" s="159"/>
      <c r="FC920" s="159"/>
      <c r="FD920" s="159"/>
      <c r="FE920" s="159"/>
      <c r="FF920" s="159"/>
      <c r="FG920" s="159"/>
      <c r="FH920" s="159"/>
      <c r="FI920" s="159"/>
      <c r="FJ920" s="159"/>
      <c r="FK920" s="159"/>
      <c r="FL920" s="159"/>
      <c r="FM920" s="159"/>
      <c r="FN920" s="159"/>
      <c r="FO920" s="159"/>
      <c r="FP920" s="159"/>
      <c r="FQ920" s="159"/>
      <c r="FR920" s="159"/>
      <c r="FS920" s="159"/>
      <c r="FT920" s="159"/>
      <c r="FU920" s="159"/>
      <c r="FV920" s="159"/>
      <c r="FW920" s="159"/>
      <c r="FX920" s="159"/>
      <c r="FY920" s="159"/>
      <c r="FZ920" s="159"/>
      <c r="GA920" s="159"/>
      <c r="GB920" s="159"/>
      <c r="GC920" s="159"/>
      <c r="GD920" s="159"/>
      <c r="GE920" s="159"/>
      <c r="GF920" s="159"/>
      <c r="GG920" s="159"/>
      <c r="GH920" s="159"/>
    </row>
    <row r="921" customFormat="false" ht="12.75" hidden="false" customHeight="false" outlineLevel="0" collapsed="false">
      <c r="A921" s="168"/>
      <c r="B921" s="149"/>
      <c r="C921" s="149"/>
      <c r="D921" s="149"/>
      <c r="E921" s="149"/>
      <c r="F921" s="149"/>
      <c r="G921" s="149"/>
      <c r="H921" s="148"/>
      <c r="I921" s="170"/>
      <c r="R921" s="148"/>
      <c r="S921" s="158"/>
      <c r="T921" s="159"/>
      <c r="U921" s="159"/>
      <c r="V921" s="159"/>
      <c r="W921" s="159"/>
      <c r="X921" s="159"/>
      <c r="Y921" s="159"/>
      <c r="Z921" s="159"/>
      <c r="AA921" s="159"/>
      <c r="AB921" s="159"/>
      <c r="AC921" s="159"/>
      <c r="AD921" s="159"/>
      <c r="AE921" s="159"/>
      <c r="AF921" s="159"/>
      <c r="AG921" s="159"/>
      <c r="AH921" s="159"/>
      <c r="AI921" s="159"/>
      <c r="AJ921" s="159"/>
      <c r="AK921" s="159"/>
      <c r="AL921" s="159"/>
      <c r="AM921" s="159"/>
      <c r="AN921" s="159"/>
      <c r="AO921" s="159"/>
      <c r="AP921" s="159"/>
      <c r="AQ921" s="159"/>
      <c r="AR921" s="159"/>
      <c r="AS921" s="159"/>
      <c r="AT921" s="159"/>
      <c r="AU921" s="159"/>
      <c r="AV921" s="159"/>
      <c r="AW921" s="159"/>
      <c r="AX921" s="159"/>
      <c r="AY921" s="159"/>
      <c r="AZ921" s="159"/>
      <c r="BA921" s="159"/>
      <c r="BB921" s="159"/>
      <c r="BC921" s="159"/>
      <c r="BD921" s="159"/>
      <c r="BE921" s="159"/>
      <c r="BF921" s="159"/>
      <c r="BG921" s="159"/>
      <c r="BH921" s="159"/>
      <c r="BI921" s="159"/>
      <c r="BJ921" s="159"/>
      <c r="BK921" s="159"/>
      <c r="BL921" s="159"/>
      <c r="BM921" s="159"/>
      <c r="BN921" s="159"/>
      <c r="BO921" s="159"/>
      <c r="BP921" s="159"/>
      <c r="BQ921" s="159"/>
      <c r="BR921" s="159"/>
      <c r="BS921" s="159"/>
      <c r="BT921" s="159"/>
      <c r="BU921" s="159"/>
      <c r="BV921" s="159"/>
      <c r="BW921" s="159"/>
      <c r="BX921" s="159"/>
      <c r="BY921" s="159"/>
      <c r="BZ921" s="159"/>
      <c r="CA921" s="159"/>
      <c r="CB921" s="159"/>
      <c r="CC921" s="159"/>
      <c r="CD921" s="159"/>
      <c r="CE921" s="159"/>
      <c r="CF921" s="159"/>
      <c r="CG921" s="159"/>
      <c r="CH921" s="159"/>
      <c r="CI921" s="159"/>
      <c r="CJ921" s="159"/>
      <c r="CK921" s="159"/>
      <c r="CL921" s="159"/>
      <c r="CM921" s="159"/>
      <c r="CN921" s="159"/>
      <c r="CO921" s="159"/>
      <c r="CP921" s="159"/>
      <c r="CQ921" s="159"/>
      <c r="CR921" s="159"/>
      <c r="CS921" s="159"/>
      <c r="CT921" s="159"/>
      <c r="CU921" s="159"/>
      <c r="CV921" s="159"/>
      <c r="CW921" s="159"/>
      <c r="CX921" s="159"/>
      <c r="CY921" s="159"/>
      <c r="CZ921" s="159"/>
      <c r="DA921" s="159"/>
      <c r="DB921" s="159"/>
      <c r="DC921" s="159"/>
      <c r="DD921" s="159"/>
      <c r="DE921" s="159"/>
      <c r="DF921" s="159"/>
      <c r="DG921" s="159"/>
      <c r="DH921" s="159"/>
      <c r="DI921" s="159"/>
      <c r="DJ921" s="159"/>
      <c r="DK921" s="159"/>
      <c r="DL921" s="159"/>
      <c r="DM921" s="159"/>
      <c r="DN921" s="159"/>
      <c r="DO921" s="159"/>
      <c r="DP921" s="159"/>
      <c r="DQ921" s="159"/>
      <c r="DR921" s="159"/>
      <c r="DS921" s="159"/>
      <c r="DT921" s="159"/>
      <c r="DU921" s="159"/>
      <c r="DV921" s="159"/>
      <c r="DW921" s="159"/>
      <c r="DX921" s="159"/>
      <c r="DY921" s="159"/>
      <c r="DZ921" s="159"/>
      <c r="EA921" s="159"/>
      <c r="EB921" s="159"/>
      <c r="EC921" s="159"/>
      <c r="ED921" s="159"/>
      <c r="EE921" s="159"/>
      <c r="EF921" s="159"/>
      <c r="EG921" s="159"/>
      <c r="EH921" s="159"/>
      <c r="EI921" s="159"/>
      <c r="EJ921" s="159"/>
      <c r="EK921" s="159"/>
      <c r="EL921" s="159"/>
      <c r="EM921" s="159"/>
      <c r="EN921" s="159"/>
      <c r="EO921" s="159"/>
      <c r="EP921" s="159"/>
      <c r="EQ921" s="159"/>
      <c r="ER921" s="159"/>
      <c r="ES921" s="159"/>
      <c r="ET921" s="159"/>
      <c r="EU921" s="159"/>
      <c r="EV921" s="159"/>
      <c r="EW921" s="159"/>
      <c r="EX921" s="159"/>
      <c r="EY921" s="159"/>
      <c r="EZ921" s="159"/>
      <c r="FA921" s="159"/>
      <c r="FB921" s="159"/>
      <c r="FC921" s="159"/>
      <c r="FD921" s="159"/>
      <c r="FE921" s="159"/>
      <c r="FF921" s="159"/>
      <c r="FG921" s="159"/>
      <c r="FH921" s="159"/>
      <c r="FI921" s="159"/>
      <c r="FJ921" s="159"/>
      <c r="FK921" s="159"/>
      <c r="FL921" s="159"/>
      <c r="FM921" s="159"/>
      <c r="FN921" s="159"/>
      <c r="FO921" s="159"/>
      <c r="FP921" s="159"/>
      <c r="FQ921" s="159"/>
      <c r="FR921" s="159"/>
      <c r="FS921" s="159"/>
      <c r="FT921" s="159"/>
      <c r="FU921" s="159"/>
      <c r="FV921" s="159"/>
      <c r="FW921" s="159"/>
      <c r="FX921" s="159"/>
      <c r="FY921" s="159"/>
      <c r="FZ921" s="159"/>
      <c r="GA921" s="159"/>
      <c r="GB921" s="159"/>
      <c r="GC921" s="159"/>
      <c r="GD921" s="159"/>
      <c r="GE921" s="159"/>
      <c r="GF921" s="159"/>
      <c r="GG921" s="159"/>
      <c r="GH921" s="159"/>
    </row>
    <row r="922" customFormat="false" ht="12.75" hidden="false" customHeight="false" outlineLevel="0" collapsed="false">
      <c r="A922" s="168"/>
      <c r="B922" s="149"/>
      <c r="C922" s="149"/>
      <c r="D922" s="149"/>
      <c r="E922" s="149"/>
      <c r="F922" s="149"/>
      <c r="G922" s="149"/>
      <c r="H922" s="148"/>
      <c r="I922" s="170"/>
      <c r="R922" s="148"/>
      <c r="S922" s="158"/>
      <c r="T922" s="159"/>
      <c r="U922" s="159"/>
      <c r="V922" s="159"/>
      <c r="W922" s="159"/>
      <c r="X922" s="159"/>
      <c r="Y922" s="159"/>
      <c r="Z922" s="159"/>
      <c r="AA922" s="159"/>
      <c r="AB922" s="159"/>
      <c r="AC922" s="159"/>
      <c r="AD922" s="159"/>
      <c r="AE922" s="159"/>
      <c r="AF922" s="159"/>
      <c r="AG922" s="159"/>
      <c r="AH922" s="159"/>
      <c r="AI922" s="159"/>
      <c r="AJ922" s="159"/>
      <c r="AK922" s="159"/>
      <c r="AL922" s="159"/>
      <c r="AM922" s="159"/>
      <c r="AN922" s="159"/>
      <c r="AO922" s="159"/>
      <c r="AP922" s="159"/>
      <c r="AQ922" s="159"/>
      <c r="AR922" s="159"/>
      <c r="AS922" s="159"/>
      <c r="AT922" s="159"/>
      <c r="AU922" s="159"/>
      <c r="AV922" s="159"/>
      <c r="AW922" s="159"/>
      <c r="AX922" s="159"/>
      <c r="AY922" s="159"/>
      <c r="AZ922" s="159"/>
      <c r="BA922" s="159"/>
      <c r="BB922" s="159"/>
      <c r="BC922" s="159"/>
      <c r="BD922" s="159"/>
      <c r="BE922" s="159"/>
      <c r="BF922" s="159"/>
      <c r="BG922" s="159"/>
      <c r="BH922" s="159"/>
      <c r="BI922" s="159"/>
      <c r="BJ922" s="159"/>
      <c r="BK922" s="159"/>
      <c r="BL922" s="159"/>
      <c r="BM922" s="159"/>
      <c r="BN922" s="159"/>
      <c r="BO922" s="159"/>
      <c r="BP922" s="159"/>
      <c r="BQ922" s="159"/>
      <c r="BR922" s="159"/>
      <c r="BS922" s="159"/>
      <c r="BT922" s="159"/>
      <c r="BU922" s="159"/>
      <c r="BV922" s="159"/>
      <c r="BW922" s="159"/>
      <c r="BX922" s="159"/>
      <c r="BY922" s="159"/>
      <c r="BZ922" s="159"/>
      <c r="CA922" s="159"/>
      <c r="CB922" s="159"/>
      <c r="CC922" s="159"/>
      <c r="CD922" s="159"/>
      <c r="CE922" s="159"/>
      <c r="CF922" s="159"/>
      <c r="CG922" s="159"/>
      <c r="CH922" s="159"/>
      <c r="CI922" s="159"/>
      <c r="CJ922" s="159"/>
      <c r="CK922" s="159"/>
      <c r="CL922" s="159"/>
      <c r="CM922" s="159"/>
      <c r="CN922" s="159"/>
      <c r="CO922" s="159"/>
      <c r="CP922" s="159"/>
      <c r="CQ922" s="159"/>
      <c r="CR922" s="159"/>
      <c r="CS922" s="159"/>
      <c r="CT922" s="159"/>
      <c r="CU922" s="159"/>
      <c r="CV922" s="159"/>
      <c r="CW922" s="159"/>
      <c r="CX922" s="159"/>
      <c r="CY922" s="159"/>
      <c r="CZ922" s="159"/>
      <c r="DA922" s="159"/>
      <c r="DB922" s="159"/>
      <c r="DC922" s="159"/>
      <c r="DD922" s="159"/>
      <c r="DE922" s="159"/>
      <c r="DF922" s="159"/>
      <c r="DG922" s="159"/>
      <c r="DH922" s="159"/>
      <c r="DI922" s="159"/>
      <c r="DJ922" s="159"/>
      <c r="DK922" s="159"/>
      <c r="DL922" s="159"/>
      <c r="DM922" s="159"/>
      <c r="DN922" s="159"/>
      <c r="DO922" s="159"/>
      <c r="DP922" s="159"/>
      <c r="DQ922" s="159"/>
      <c r="DR922" s="159"/>
      <c r="DS922" s="159"/>
      <c r="DT922" s="159"/>
      <c r="DU922" s="159"/>
      <c r="DV922" s="159"/>
      <c r="DW922" s="159"/>
      <c r="DX922" s="159"/>
      <c r="DY922" s="159"/>
      <c r="DZ922" s="159"/>
      <c r="EA922" s="159"/>
      <c r="EB922" s="159"/>
      <c r="EC922" s="159"/>
      <c r="ED922" s="159"/>
      <c r="EE922" s="159"/>
      <c r="EF922" s="159"/>
      <c r="EG922" s="159"/>
      <c r="EH922" s="159"/>
      <c r="EI922" s="159"/>
      <c r="EJ922" s="159"/>
      <c r="EK922" s="159"/>
      <c r="EL922" s="159"/>
      <c r="EM922" s="159"/>
      <c r="EN922" s="159"/>
      <c r="EO922" s="159"/>
      <c r="EP922" s="159"/>
      <c r="EQ922" s="159"/>
      <c r="ER922" s="159"/>
      <c r="ES922" s="159"/>
      <c r="ET922" s="159"/>
      <c r="EU922" s="159"/>
      <c r="EV922" s="159"/>
      <c r="EW922" s="159"/>
      <c r="EX922" s="159"/>
      <c r="EY922" s="159"/>
      <c r="EZ922" s="159"/>
      <c r="FA922" s="159"/>
      <c r="FB922" s="159"/>
      <c r="FC922" s="159"/>
      <c r="FD922" s="159"/>
      <c r="FE922" s="159"/>
      <c r="FF922" s="159"/>
      <c r="FG922" s="159"/>
      <c r="FH922" s="159"/>
      <c r="FI922" s="159"/>
      <c r="FJ922" s="159"/>
      <c r="FK922" s="159"/>
      <c r="FL922" s="159"/>
      <c r="FM922" s="159"/>
      <c r="FN922" s="159"/>
      <c r="FO922" s="159"/>
      <c r="FP922" s="159"/>
      <c r="FQ922" s="159"/>
      <c r="FR922" s="159"/>
      <c r="FS922" s="159"/>
      <c r="FT922" s="159"/>
      <c r="FU922" s="159"/>
      <c r="FV922" s="159"/>
      <c r="FW922" s="159"/>
      <c r="FX922" s="159"/>
      <c r="FY922" s="159"/>
      <c r="FZ922" s="159"/>
      <c r="GA922" s="159"/>
      <c r="GB922" s="159"/>
      <c r="GC922" s="159"/>
      <c r="GD922" s="159"/>
      <c r="GE922" s="159"/>
      <c r="GF922" s="159"/>
      <c r="GG922" s="159"/>
      <c r="GH922" s="159"/>
    </row>
    <row r="923" customFormat="false" ht="12.75" hidden="false" customHeight="false" outlineLevel="0" collapsed="false">
      <c r="A923" s="168"/>
      <c r="B923" s="149"/>
      <c r="C923" s="149"/>
      <c r="D923" s="149"/>
      <c r="E923" s="149"/>
      <c r="F923" s="149"/>
      <c r="G923" s="149"/>
      <c r="H923" s="148"/>
      <c r="I923" s="170"/>
      <c r="R923" s="148"/>
      <c r="S923" s="158"/>
      <c r="T923" s="159"/>
      <c r="U923" s="159"/>
      <c r="V923" s="159"/>
      <c r="W923" s="159"/>
      <c r="X923" s="159"/>
      <c r="Y923" s="159"/>
      <c r="Z923" s="159"/>
      <c r="AA923" s="159"/>
      <c r="AB923" s="159"/>
      <c r="AC923" s="159"/>
      <c r="AD923" s="159"/>
      <c r="AE923" s="159"/>
      <c r="AF923" s="159"/>
      <c r="AG923" s="159"/>
      <c r="AH923" s="159"/>
      <c r="AI923" s="159"/>
      <c r="AJ923" s="159"/>
      <c r="AK923" s="159"/>
      <c r="AL923" s="159"/>
      <c r="AM923" s="159"/>
      <c r="AN923" s="159"/>
      <c r="AO923" s="159"/>
      <c r="AP923" s="159"/>
      <c r="AQ923" s="159"/>
      <c r="AR923" s="159"/>
      <c r="AS923" s="159"/>
      <c r="AT923" s="159"/>
      <c r="AU923" s="159"/>
      <c r="AV923" s="159"/>
      <c r="AW923" s="159"/>
      <c r="AX923" s="159"/>
      <c r="AY923" s="159"/>
      <c r="AZ923" s="159"/>
      <c r="BA923" s="159"/>
      <c r="BB923" s="159"/>
      <c r="BC923" s="159"/>
      <c r="BD923" s="159"/>
      <c r="BE923" s="159"/>
      <c r="BF923" s="159"/>
      <c r="BG923" s="159"/>
      <c r="BH923" s="159"/>
      <c r="BI923" s="159"/>
      <c r="BJ923" s="159"/>
      <c r="BK923" s="159"/>
      <c r="BL923" s="159"/>
      <c r="BM923" s="159"/>
      <c r="BN923" s="159"/>
      <c r="BO923" s="159"/>
      <c r="BP923" s="159"/>
      <c r="BQ923" s="159"/>
      <c r="BR923" s="159"/>
      <c r="BS923" s="159"/>
      <c r="BT923" s="159"/>
      <c r="BU923" s="159"/>
      <c r="BV923" s="159"/>
      <c r="BW923" s="159"/>
      <c r="BX923" s="159"/>
      <c r="BY923" s="159"/>
      <c r="BZ923" s="159"/>
      <c r="CA923" s="159"/>
      <c r="CB923" s="159"/>
      <c r="CC923" s="159"/>
      <c r="CD923" s="159"/>
      <c r="CE923" s="159"/>
      <c r="CF923" s="159"/>
      <c r="CG923" s="159"/>
      <c r="CH923" s="159"/>
      <c r="CI923" s="159"/>
      <c r="CJ923" s="159"/>
      <c r="CK923" s="159"/>
      <c r="CL923" s="159"/>
      <c r="CM923" s="159"/>
      <c r="CN923" s="159"/>
      <c r="CO923" s="159"/>
      <c r="CP923" s="159"/>
      <c r="CQ923" s="159"/>
      <c r="CR923" s="159"/>
      <c r="CS923" s="159"/>
      <c r="CT923" s="159"/>
      <c r="CU923" s="159"/>
      <c r="CV923" s="159"/>
      <c r="CW923" s="159"/>
      <c r="CX923" s="159"/>
      <c r="CY923" s="159"/>
      <c r="CZ923" s="159"/>
      <c r="DA923" s="159"/>
      <c r="DB923" s="159"/>
      <c r="DC923" s="159"/>
      <c r="DD923" s="159"/>
      <c r="DE923" s="159"/>
      <c r="DF923" s="159"/>
      <c r="DG923" s="159"/>
      <c r="DH923" s="159"/>
      <c r="DI923" s="159"/>
      <c r="DJ923" s="159"/>
      <c r="DK923" s="159"/>
      <c r="DL923" s="159"/>
      <c r="DM923" s="159"/>
      <c r="DN923" s="159"/>
      <c r="DO923" s="159"/>
      <c r="DP923" s="159"/>
      <c r="DQ923" s="159"/>
      <c r="DR923" s="159"/>
      <c r="DS923" s="159"/>
      <c r="DT923" s="159"/>
      <c r="DU923" s="159"/>
      <c r="DV923" s="159"/>
      <c r="DW923" s="159"/>
      <c r="DX923" s="159"/>
      <c r="DY923" s="159"/>
      <c r="DZ923" s="159"/>
      <c r="EA923" s="159"/>
      <c r="EB923" s="159"/>
      <c r="EC923" s="159"/>
      <c r="ED923" s="159"/>
      <c r="EE923" s="159"/>
      <c r="EF923" s="159"/>
      <c r="EG923" s="159"/>
      <c r="EH923" s="159"/>
      <c r="EI923" s="159"/>
      <c r="EJ923" s="159"/>
      <c r="EK923" s="159"/>
      <c r="EL923" s="159"/>
      <c r="EM923" s="159"/>
      <c r="EN923" s="159"/>
      <c r="EO923" s="159"/>
      <c r="EP923" s="159"/>
      <c r="EQ923" s="159"/>
      <c r="ER923" s="159"/>
      <c r="ES923" s="159"/>
      <c r="ET923" s="159"/>
      <c r="EU923" s="159"/>
      <c r="EV923" s="159"/>
      <c r="EW923" s="159"/>
      <c r="EX923" s="159"/>
      <c r="EY923" s="159"/>
      <c r="EZ923" s="159"/>
      <c r="FA923" s="159"/>
      <c r="FB923" s="159"/>
      <c r="FC923" s="159"/>
      <c r="FD923" s="159"/>
      <c r="FE923" s="159"/>
      <c r="FF923" s="159"/>
      <c r="FG923" s="159"/>
      <c r="FH923" s="159"/>
      <c r="FI923" s="159"/>
      <c r="FJ923" s="159"/>
      <c r="FK923" s="159"/>
      <c r="FL923" s="159"/>
      <c r="FM923" s="159"/>
      <c r="FN923" s="159"/>
      <c r="FO923" s="159"/>
      <c r="FP923" s="159"/>
      <c r="FQ923" s="159"/>
      <c r="FR923" s="159"/>
      <c r="FS923" s="159"/>
      <c r="FT923" s="159"/>
      <c r="FU923" s="159"/>
      <c r="FV923" s="159"/>
      <c r="FW923" s="159"/>
      <c r="FX923" s="159"/>
      <c r="FY923" s="159"/>
      <c r="FZ923" s="159"/>
      <c r="GA923" s="159"/>
      <c r="GB923" s="159"/>
      <c r="GC923" s="159"/>
      <c r="GD923" s="159"/>
      <c r="GE923" s="159"/>
      <c r="GF923" s="159"/>
      <c r="GG923" s="159"/>
      <c r="GH923" s="159"/>
    </row>
    <row r="924" customFormat="false" ht="12.75" hidden="false" customHeight="false" outlineLevel="0" collapsed="false">
      <c r="A924" s="168"/>
      <c r="B924" s="149"/>
      <c r="C924" s="149"/>
      <c r="D924" s="149"/>
      <c r="E924" s="149"/>
      <c r="F924" s="149"/>
      <c r="G924" s="149"/>
      <c r="H924" s="148"/>
      <c r="I924" s="170"/>
      <c r="R924" s="148"/>
      <c r="S924" s="158"/>
      <c r="T924" s="159"/>
      <c r="U924" s="159"/>
      <c r="V924" s="159"/>
      <c r="W924" s="159"/>
      <c r="X924" s="159"/>
      <c r="Y924" s="159"/>
      <c r="Z924" s="159"/>
      <c r="AA924" s="159"/>
      <c r="AB924" s="159"/>
      <c r="AC924" s="159"/>
      <c r="AD924" s="159"/>
      <c r="AE924" s="159"/>
      <c r="AF924" s="159"/>
      <c r="AG924" s="159"/>
      <c r="AH924" s="159"/>
      <c r="AI924" s="159"/>
      <c r="AJ924" s="159"/>
      <c r="AK924" s="159"/>
      <c r="AL924" s="159"/>
      <c r="AM924" s="159"/>
      <c r="AN924" s="159"/>
      <c r="AO924" s="159"/>
      <c r="AP924" s="159"/>
      <c r="AQ924" s="159"/>
      <c r="AR924" s="159"/>
      <c r="AS924" s="159"/>
      <c r="AT924" s="159"/>
      <c r="AU924" s="159"/>
      <c r="AV924" s="159"/>
      <c r="AW924" s="159"/>
      <c r="AX924" s="159"/>
      <c r="AY924" s="159"/>
      <c r="AZ924" s="159"/>
      <c r="BA924" s="159"/>
      <c r="BB924" s="159"/>
      <c r="BC924" s="159"/>
      <c r="BD924" s="159"/>
      <c r="BE924" s="159"/>
      <c r="BF924" s="159"/>
      <c r="BG924" s="159"/>
      <c r="BH924" s="159"/>
      <c r="BI924" s="159"/>
      <c r="BJ924" s="159"/>
      <c r="BK924" s="159"/>
      <c r="BL924" s="159"/>
      <c r="BM924" s="159"/>
      <c r="BN924" s="159"/>
      <c r="BO924" s="159"/>
      <c r="BP924" s="159"/>
      <c r="BQ924" s="159"/>
      <c r="BR924" s="159"/>
      <c r="BS924" s="159"/>
      <c r="BT924" s="159"/>
      <c r="BU924" s="159"/>
      <c r="BV924" s="159"/>
      <c r="BW924" s="159"/>
      <c r="BX924" s="159"/>
      <c r="BY924" s="159"/>
      <c r="BZ924" s="159"/>
      <c r="CA924" s="159"/>
      <c r="CB924" s="159"/>
      <c r="CC924" s="159"/>
      <c r="CD924" s="159"/>
      <c r="CE924" s="159"/>
      <c r="CF924" s="159"/>
      <c r="CG924" s="159"/>
      <c r="CH924" s="159"/>
      <c r="CI924" s="159"/>
      <c r="CJ924" s="159"/>
      <c r="CK924" s="159"/>
      <c r="CL924" s="159"/>
      <c r="CM924" s="159"/>
      <c r="CN924" s="159"/>
      <c r="CO924" s="159"/>
      <c r="CP924" s="159"/>
      <c r="CQ924" s="159"/>
      <c r="CR924" s="159"/>
      <c r="CS924" s="159"/>
      <c r="CT924" s="159"/>
      <c r="CU924" s="159"/>
      <c r="CV924" s="159"/>
      <c r="CW924" s="159"/>
      <c r="CX924" s="159"/>
      <c r="CY924" s="159"/>
      <c r="CZ924" s="159"/>
      <c r="DA924" s="159"/>
      <c r="DB924" s="159"/>
      <c r="DC924" s="159"/>
      <c r="DD924" s="159"/>
      <c r="DE924" s="159"/>
      <c r="DF924" s="159"/>
      <c r="DG924" s="159"/>
      <c r="DH924" s="159"/>
      <c r="DI924" s="159"/>
      <c r="DJ924" s="159"/>
      <c r="DK924" s="159"/>
      <c r="DL924" s="159"/>
      <c r="DM924" s="159"/>
      <c r="DN924" s="159"/>
      <c r="DO924" s="159"/>
      <c r="DP924" s="159"/>
      <c r="DQ924" s="159"/>
      <c r="DR924" s="159"/>
      <c r="DS924" s="159"/>
      <c r="DT924" s="159"/>
      <c r="DU924" s="159"/>
      <c r="DV924" s="159"/>
      <c r="DW924" s="159"/>
      <c r="DX924" s="159"/>
      <c r="DY924" s="159"/>
      <c r="DZ924" s="159"/>
      <c r="EA924" s="159"/>
      <c r="EB924" s="159"/>
      <c r="EC924" s="159"/>
      <c r="ED924" s="159"/>
      <c r="EE924" s="159"/>
      <c r="EF924" s="159"/>
      <c r="EG924" s="159"/>
      <c r="EH924" s="159"/>
      <c r="EI924" s="159"/>
      <c r="EJ924" s="159"/>
      <c r="EK924" s="159"/>
      <c r="EL924" s="159"/>
      <c r="EM924" s="159"/>
      <c r="EN924" s="159"/>
      <c r="EO924" s="159"/>
      <c r="EP924" s="159"/>
      <c r="EQ924" s="159"/>
      <c r="ER924" s="159"/>
      <c r="ES924" s="159"/>
      <c r="ET924" s="159"/>
      <c r="EU924" s="159"/>
      <c r="EV924" s="159"/>
      <c r="EW924" s="159"/>
      <c r="EX924" s="159"/>
      <c r="EY924" s="159"/>
      <c r="EZ924" s="159"/>
      <c r="FA924" s="159"/>
      <c r="FB924" s="159"/>
      <c r="FC924" s="159"/>
      <c r="FD924" s="159"/>
      <c r="FE924" s="159"/>
      <c r="FF924" s="159"/>
      <c r="FG924" s="159"/>
      <c r="FH924" s="159"/>
      <c r="FI924" s="159"/>
      <c r="FJ924" s="159"/>
      <c r="FK924" s="159"/>
      <c r="FL924" s="159"/>
      <c r="FM924" s="159"/>
      <c r="FN924" s="159"/>
      <c r="FO924" s="159"/>
      <c r="FP924" s="159"/>
      <c r="FQ924" s="159"/>
      <c r="FR924" s="159"/>
      <c r="FS924" s="159"/>
      <c r="FT924" s="159"/>
      <c r="FU924" s="159"/>
      <c r="FV924" s="159"/>
      <c r="FW924" s="159"/>
      <c r="FX924" s="159"/>
      <c r="FY924" s="159"/>
      <c r="FZ924" s="159"/>
      <c r="GA924" s="159"/>
      <c r="GB924" s="159"/>
      <c r="GC924" s="159"/>
      <c r="GD924" s="159"/>
      <c r="GE924" s="159"/>
      <c r="GF924" s="159"/>
      <c r="GG924" s="159"/>
      <c r="GH924" s="159"/>
    </row>
    <row r="925" customFormat="false" ht="12.75" hidden="false" customHeight="false" outlineLevel="0" collapsed="false">
      <c r="A925" s="168"/>
      <c r="B925" s="149"/>
      <c r="C925" s="149"/>
      <c r="D925" s="149"/>
      <c r="E925" s="149"/>
      <c r="F925" s="149"/>
      <c r="G925" s="149"/>
      <c r="H925" s="148"/>
      <c r="I925" s="170"/>
      <c r="R925" s="148"/>
      <c r="S925" s="158"/>
      <c r="T925" s="159"/>
      <c r="U925" s="159"/>
      <c r="V925" s="159"/>
      <c r="W925" s="159"/>
      <c r="X925" s="159"/>
      <c r="Y925" s="159"/>
      <c r="Z925" s="159"/>
      <c r="AA925" s="159"/>
      <c r="AB925" s="159"/>
      <c r="AC925" s="159"/>
      <c r="AD925" s="159"/>
      <c r="AE925" s="159"/>
      <c r="AF925" s="159"/>
      <c r="AG925" s="159"/>
      <c r="AH925" s="159"/>
      <c r="AI925" s="159"/>
      <c r="AJ925" s="159"/>
      <c r="AK925" s="159"/>
      <c r="AL925" s="159"/>
      <c r="AM925" s="159"/>
      <c r="AN925" s="159"/>
      <c r="AO925" s="159"/>
      <c r="AP925" s="159"/>
      <c r="AQ925" s="159"/>
      <c r="AR925" s="159"/>
      <c r="AS925" s="159"/>
      <c r="AT925" s="159"/>
      <c r="AU925" s="159"/>
      <c r="AV925" s="159"/>
      <c r="AW925" s="159"/>
      <c r="AX925" s="159"/>
      <c r="AY925" s="159"/>
      <c r="AZ925" s="159"/>
      <c r="BA925" s="159"/>
      <c r="BB925" s="159"/>
      <c r="BC925" s="159"/>
      <c r="BD925" s="159"/>
      <c r="BE925" s="159"/>
      <c r="BF925" s="159"/>
      <c r="BG925" s="159"/>
      <c r="BH925" s="159"/>
      <c r="BI925" s="159"/>
      <c r="BJ925" s="159"/>
      <c r="BK925" s="159"/>
      <c r="BL925" s="159"/>
      <c r="BM925" s="159"/>
      <c r="BN925" s="159"/>
      <c r="BO925" s="159"/>
      <c r="BP925" s="159"/>
      <c r="BQ925" s="159"/>
      <c r="BR925" s="159"/>
      <c r="BS925" s="159"/>
      <c r="BT925" s="159"/>
      <c r="BU925" s="159"/>
      <c r="BV925" s="159"/>
      <c r="BW925" s="159"/>
      <c r="BX925" s="159"/>
      <c r="BY925" s="159"/>
      <c r="BZ925" s="159"/>
      <c r="CA925" s="159"/>
      <c r="CB925" s="159"/>
      <c r="CC925" s="159"/>
      <c r="CD925" s="159"/>
      <c r="CE925" s="159"/>
      <c r="CF925" s="159"/>
      <c r="CG925" s="159"/>
      <c r="CH925" s="159"/>
      <c r="CI925" s="159"/>
      <c r="CJ925" s="159"/>
      <c r="CK925" s="159"/>
      <c r="CL925" s="159"/>
      <c r="CM925" s="159"/>
      <c r="CN925" s="159"/>
      <c r="CO925" s="159"/>
      <c r="CP925" s="159"/>
      <c r="CQ925" s="159"/>
      <c r="CR925" s="159"/>
      <c r="CS925" s="159"/>
      <c r="CT925" s="159"/>
      <c r="CU925" s="159"/>
      <c r="CV925" s="159"/>
      <c r="CW925" s="159"/>
      <c r="CX925" s="159"/>
      <c r="CY925" s="159"/>
      <c r="CZ925" s="159"/>
      <c r="DA925" s="159"/>
      <c r="DB925" s="159"/>
      <c r="DC925" s="159"/>
      <c r="DD925" s="159"/>
      <c r="DE925" s="159"/>
      <c r="DF925" s="159"/>
      <c r="DG925" s="159"/>
      <c r="DH925" s="159"/>
      <c r="DI925" s="159"/>
      <c r="DJ925" s="159"/>
      <c r="DK925" s="159"/>
      <c r="DL925" s="159"/>
      <c r="DM925" s="159"/>
      <c r="DN925" s="159"/>
      <c r="DO925" s="159"/>
      <c r="DP925" s="159"/>
      <c r="DQ925" s="159"/>
      <c r="DR925" s="159"/>
      <c r="DS925" s="159"/>
      <c r="DT925" s="159"/>
      <c r="DU925" s="159"/>
      <c r="DV925" s="159"/>
      <c r="DW925" s="159"/>
      <c r="DX925" s="159"/>
      <c r="DY925" s="159"/>
      <c r="DZ925" s="159"/>
      <c r="EA925" s="159"/>
      <c r="EB925" s="159"/>
      <c r="EC925" s="159"/>
      <c r="ED925" s="159"/>
      <c r="EE925" s="159"/>
      <c r="EF925" s="159"/>
      <c r="EG925" s="159"/>
      <c r="EH925" s="159"/>
      <c r="EI925" s="159"/>
      <c r="EJ925" s="159"/>
      <c r="EK925" s="159"/>
      <c r="EL925" s="159"/>
      <c r="EM925" s="159"/>
      <c r="EN925" s="159"/>
      <c r="EO925" s="159"/>
      <c r="EP925" s="159"/>
      <c r="EQ925" s="159"/>
      <c r="ER925" s="159"/>
      <c r="ES925" s="159"/>
      <c r="ET925" s="159"/>
      <c r="EU925" s="159"/>
      <c r="EV925" s="159"/>
      <c r="EW925" s="159"/>
      <c r="EX925" s="159"/>
      <c r="EY925" s="159"/>
      <c r="EZ925" s="159"/>
      <c r="FA925" s="159"/>
      <c r="FB925" s="159"/>
      <c r="FC925" s="159"/>
      <c r="FD925" s="159"/>
      <c r="FE925" s="159"/>
      <c r="FF925" s="159"/>
      <c r="FG925" s="159"/>
      <c r="FH925" s="159"/>
      <c r="FI925" s="159"/>
      <c r="FJ925" s="159"/>
      <c r="FK925" s="159"/>
      <c r="FL925" s="159"/>
      <c r="FM925" s="159"/>
      <c r="FN925" s="159"/>
      <c r="FO925" s="159"/>
      <c r="FP925" s="159"/>
      <c r="FQ925" s="159"/>
      <c r="FR925" s="159"/>
      <c r="FS925" s="159"/>
      <c r="FT925" s="159"/>
      <c r="FU925" s="159"/>
      <c r="FV925" s="159"/>
      <c r="FW925" s="159"/>
      <c r="FX925" s="159"/>
      <c r="FY925" s="159"/>
      <c r="FZ925" s="159"/>
      <c r="GA925" s="159"/>
      <c r="GB925" s="159"/>
      <c r="GC925" s="159"/>
      <c r="GD925" s="159"/>
      <c r="GE925" s="159"/>
      <c r="GF925" s="159"/>
      <c r="GG925" s="159"/>
      <c r="GH925" s="159"/>
    </row>
    <row r="926" customFormat="false" ht="12.75" hidden="false" customHeight="false" outlineLevel="0" collapsed="false">
      <c r="A926" s="168"/>
      <c r="B926" s="149"/>
      <c r="C926" s="149"/>
      <c r="D926" s="149"/>
      <c r="E926" s="149"/>
      <c r="F926" s="149"/>
      <c r="G926" s="149"/>
      <c r="H926" s="148"/>
      <c r="I926" s="170"/>
      <c r="R926" s="148"/>
      <c r="S926" s="158"/>
      <c r="T926" s="159"/>
      <c r="U926" s="159"/>
      <c r="V926" s="159"/>
      <c r="W926" s="159"/>
      <c r="X926" s="159"/>
      <c r="Y926" s="159"/>
      <c r="Z926" s="159"/>
      <c r="AA926" s="159"/>
      <c r="AB926" s="159"/>
      <c r="AC926" s="159"/>
      <c r="AD926" s="159"/>
      <c r="AE926" s="159"/>
      <c r="AF926" s="159"/>
      <c r="AG926" s="159"/>
      <c r="AH926" s="159"/>
      <c r="AI926" s="159"/>
      <c r="AJ926" s="159"/>
      <c r="AK926" s="159"/>
      <c r="AL926" s="159"/>
      <c r="AM926" s="159"/>
      <c r="AN926" s="159"/>
      <c r="AO926" s="159"/>
      <c r="AP926" s="159"/>
      <c r="AQ926" s="159"/>
      <c r="AR926" s="159"/>
      <c r="AS926" s="159"/>
      <c r="AT926" s="159"/>
      <c r="AU926" s="159"/>
      <c r="AV926" s="159"/>
      <c r="AW926" s="159"/>
      <c r="AX926" s="159"/>
      <c r="AY926" s="159"/>
      <c r="AZ926" s="159"/>
      <c r="BA926" s="159"/>
      <c r="BB926" s="159"/>
      <c r="BC926" s="159"/>
      <c r="BD926" s="159"/>
      <c r="BE926" s="159"/>
      <c r="BF926" s="159"/>
      <c r="BG926" s="159"/>
      <c r="BH926" s="159"/>
      <c r="BI926" s="159"/>
      <c r="BJ926" s="159"/>
      <c r="BK926" s="159"/>
      <c r="BL926" s="159"/>
      <c r="BM926" s="159"/>
      <c r="BN926" s="159"/>
      <c r="BO926" s="159"/>
      <c r="BP926" s="159"/>
      <c r="BQ926" s="159"/>
      <c r="BR926" s="159"/>
      <c r="BS926" s="159"/>
      <c r="BT926" s="159"/>
      <c r="BU926" s="159"/>
      <c r="BV926" s="159"/>
      <c r="BW926" s="159"/>
      <c r="BX926" s="159"/>
      <c r="BY926" s="159"/>
      <c r="BZ926" s="159"/>
      <c r="CA926" s="159"/>
      <c r="CB926" s="159"/>
      <c r="CC926" s="159"/>
      <c r="CD926" s="159"/>
      <c r="CE926" s="159"/>
      <c r="CF926" s="159"/>
      <c r="CG926" s="159"/>
      <c r="CH926" s="159"/>
      <c r="CI926" s="159"/>
      <c r="CJ926" s="159"/>
      <c r="CK926" s="159"/>
      <c r="CL926" s="159"/>
      <c r="CM926" s="159"/>
      <c r="CN926" s="159"/>
      <c r="CO926" s="159"/>
      <c r="CP926" s="159"/>
      <c r="CQ926" s="159"/>
      <c r="CR926" s="159"/>
      <c r="CS926" s="159"/>
      <c r="CT926" s="159"/>
      <c r="CU926" s="159"/>
      <c r="CV926" s="159"/>
      <c r="CW926" s="159"/>
      <c r="CX926" s="159"/>
      <c r="CY926" s="159"/>
      <c r="CZ926" s="159"/>
      <c r="DA926" s="159"/>
      <c r="DB926" s="159"/>
      <c r="DC926" s="159"/>
      <c r="DD926" s="159"/>
      <c r="DE926" s="159"/>
      <c r="DF926" s="159"/>
      <c r="DG926" s="159"/>
      <c r="DH926" s="159"/>
      <c r="DI926" s="159"/>
      <c r="DJ926" s="159"/>
      <c r="DK926" s="159"/>
      <c r="DL926" s="159"/>
      <c r="DM926" s="159"/>
      <c r="DN926" s="159"/>
      <c r="DO926" s="159"/>
      <c r="DP926" s="159"/>
      <c r="DQ926" s="159"/>
      <c r="DR926" s="159"/>
      <c r="DS926" s="159"/>
      <c r="DT926" s="159"/>
      <c r="DU926" s="159"/>
      <c r="DV926" s="159"/>
      <c r="DW926" s="159"/>
      <c r="DX926" s="159"/>
      <c r="DY926" s="159"/>
      <c r="DZ926" s="159"/>
      <c r="EA926" s="159"/>
      <c r="EB926" s="159"/>
      <c r="EC926" s="159"/>
      <c r="ED926" s="159"/>
      <c r="EE926" s="159"/>
      <c r="EF926" s="159"/>
      <c r="EG926" s="159"/>
      <c r="EH926" s="159"/>
      <c r="EI926" s="159"/>
      <c r="EJ926" s="159"/>
      <c r="EK926" s="159"/>
      <c r="EL926" s="159"/>
      <c r="EM926" s="159"/>
      <c r="EN926" s="159"/>
      <c r="EO926" s="159"/>
      <c r="EP926" s="159"/>
      <c r="EQ926" s="159"/>
      <c r="ER926" s="159"/>
      <c r="ES926" s="159"/>
      <c r="ET926" s="159"/>
      <c r="EU926" s="159"/>
      <c r="EV926" s="159"/>
      <c r="EW926" s="159"/>
      <c r="EX926" s="159"/>
      <c r="EY926" s="159"/>
      <c r="EZ926" s="159"/>
      <c r="FA926" s="159"/>
      <c r="FB926" s="159"/>
      <c r="FC926" s="159"/>
      <c r="FD926" s="159"/>
      <c r="FE926" s="159"/>
      <c r="FF926" s="159"/>
      <c r="FG926" s="159"/>
      <c r="FH926" s="159"/>
      <c r="FI926" s="159"/>
      <c r="FJ926" s="159"/>
      <c r="FK926" s="159"/>
      <c r="FL926" s="159"/>
      <c r="FM926" s="159"/>
      <c r="FN926" s="159"/>
      <c r="FO926" s="159"/>
      <c r="FP926" s="159"/>
      <c r="FQ926" s="159"/>
      <c r="FR926" s="159"/>
      <c r="FS926" s="159"/>
      <c r="FT926" s="159"/>
      <c r="FU926" s="159"/>
      <c r="FV926" s="159"/>
      <c r="FW926" s="159"/>
      <c r="FX926" s="159"/>
      <c r="FY926" s="159"/>
      <c r="FZ926" s="159"/>
      <c r="GA926" s="159"/>
      <c r="GB926" s="159"/>
      <c r="GC926" s="159"/>
      <c r="GD926" s="159"/>
      <c r="GE926" s="159"/>
      <c r="GF926" s="159"/>
      <c r="GG926" s="159"/>
      <c r="GH926" s="159"/>
    </row>
    <row r="927" customFormat="false" ht="12.75" hidden="false" customHeight="false" outlineLevel="0" collapsed="false">
      <c r="A927" s="168"/>
      <c r="B927" s="149"/>
      <c r="C927" s="149"/>
      <c r="D927" s="149"/>
      <c r="E927" s="149"/>
      <c r="F927" s="149"/>
      <c r="G927" s="149"/>
      <c r="H927" s="148"/>
      <c r="I927" s="170"/>
      <c r="R927" s="148"/>
      <c r="S927" s="158"/>
      <c r="T927" s="159"/>
      <c r="U927" s="159"/>
      <c r="V927" s="159"/>
      <c r="W927" s="159"/>
      <c r="X927" s="159"/>
      <c r="Y927" s="159"/>
      <c r="Z927" s="159"/>
      <c r="AA927" s="159"/>
      <c r="AB927" s="159"/>
      <c r="AC927" s="159"/>
      <c r="AD927" s="159"/>
      <c r="AE927" s="159"/>
      <c r="AF927" s="159"/>
      <c r="AG927" s="159"/>
      <c r="AH927" s="159"/>
      <c r="AI927" s="159"/>
      <c r="AJ927" s="159"/>
      <c r="AK927" s="159"/>
      <c r="AL927" s="159"/>
      <c r="AM927" s="159"/>
      <c r="AN927" s="159"/>
      <c r="AO927" s="159"/>
      <c r="AP927" s="159"/>
      <c r="AQ927" s="159"/>
      <c r="AR927" s="159"/>
      <c r="AS927" s="159"/>
      <c r="AT927" s="159"/>
      <c r="AU927" s="159"/>
      <c r="AV927" s="159"/>
      <c r="AW927" s="159"/>
      <c r="AX927" s="159"/>
      <c r="AY927" s="159"/>
      <c r="AZ927" s="159"/>
      <c r="BA927" s="159"/>
      <c r="BB927" s="159"/>
      <c r="BC927" s="159"/>
      <c r="BD927" s="159"/>
      <c r="BE927" s="159"/>
      <c r="BF927" s="159"/>
      <c r="BG927" s="159"/>
      <c r="BH927" s="159"/>
      <c r="BI927" s="159"/>
      <c r="BJ927" s="159"/>
      <c r="BK927" s="159"/>
      <c r="BL927" s="159"/>
      <c r="BM927" s="159"/>
      <c r="BN927" s="159"/>
      <c r="BO927" s="159"/>
      <c r="BP927" s="159"/>
      <c r="BQ927" s="159"/>
      <c r="BR927" s="159"/>
      <c r="BS927" s="159"/>
      <c r="BT927" s="159"/>
      <c r="BU927" s="159"/>
      <c r="BV927" s="159"/>
      <c r="BW927" s="159"/>
      <c r="BX927" s="159"/>
      <c r="BY927" s="159"/>
      <c r="BZ927" s="159"/>
      <c r="CA927" s="159"/>
      <c r="CB927" s="159"/>
      <c r="CC927" s="159"/>
      <c r="CD927" s="159"/>
      <c r="CE927" s="159"/>
      <c r="CF927" s="159"/>
      <c r="CG927" s="159"/>
      <c r="CH927" s="159"/>
      <c r="CI927" s="159"/>
      <c r="CJ927" s="159"/>
      <c r="CK927" s="159"/>
      <c r="CL927" s="159"/>
      <c r="CM927" s="159"/>
      <c r="CN927" s="159"/>
      <c r="CO927" s="159"/>
      <c r="CP927" s="159"/>
      <c r="CQ927" s="159"/>
      <c r="CR927" s="159"/>
      <c r="CS927" s="159"/>
      <c r="CT927" s="159"/>
      <c r="CU927" s="159"/>
      <c r="CV927" s="159"/>
      <c r="CW927" s="159"/>
      <c r="CX927" s="159"/>
      <c r="CY927" s="159"/>
      <c r="CZ927" s="159"/>
      <c r="DA927" s="159"/>
      <c r="DB927" s="159"/>
      <c r="DC927" s="159"/>
      <c r="DD927" s="159"/>
      <c r="DE927" s="159"/>
      <c r="DF927" s="159"/>
      <c r="DG927" s="159"/>
      <c r="DH927" s="159"/>
      <c r="DI927" s="159"/>
      <c r="DJ927" s="159"/>
      <c r="DK927" s="159"/>
      <c r="DL927" s="159"/>
      <c r="DM927" s="159"/>
      <c r="DN927" s="159"/>
      <c r="DO927" s="159"/>
      <c r="DP927" s="159"/>
      <c r="DQ927" s="159"/>
      <c r="DR927" s="159"/>
      <c r="DS927" s="159"/>
      <c r="DT927" s="159"/>
      <c r="DU927" s="159"/>
      <c r="DV927" s="159"/>
      <c r="DW927" s="159"/>
      <c r="DX927" s="159"/>
      <c r="DY927" s="159"/>
      <c r="DZ927" s="159"/>
      <c r="EA927" s="159"/>
      <c r="EB927" s="159"/>
      <c r="EC927" s="159"/>
      <c r="ED927" s="159"/>
      <c r="EE927" s="159"/>
      <c r="EF927" s="159"/>
      <c r="EG927" s="159"/>
      <c r="EH927" s="159"/>
      <c r="EI927" s="159"/>
      <c r="EJ927" s="159"/>
      <c r="EK927" s="159"/>
      <c r="EL927" s="159"/>
      <c r="EM927" s="159"/>
      <c r="EN927" s="159"/>
      <c r="EO927" s="159"/>
      <c r="EP927" s="159"/>
      <c r="EQ927" s="159"/>
      <c r="ER927" s="159"/>
      <c r="ES927" s="159"/>
      <c r="ET927" s="159"/>
      <c r="EU927" s="159"/>
      <c r="EV927" s="159"/>
      <c r="EW927" s="159"/>
      <c r="EX927" s="159"/>
      <c r="EY927" s="159"/>
      <c r="EZ927" s="159"/>
      <c r="FA927" s="159"/>
      <c r="FB927" s="159"/>
      <c r="FC927" s="159"/>
      <c r="FD927" s="159"/>
      <c r="FE927" s="159"/>
      <c r="FF927" s="159"/>
      <c r="FG927" s="159"/>
      <c r="FH927" s="159"/>
      <c r="FI927" s="159"/>
      <c r="FJ927" s="159"/>
      <c r="FK927" s="159"/>
      <c r="FL927" s="159"/>
      <c r="FM927" s="159"/>
      <c r="FN927" s="159"/>
      <c r="FO927" s="159"/>
      <c r="FP927" s="159"/>
      <c r="FQ927" s="159"/>
      <c r="FR927" s="159"/>
      <c r="FS927" s="159"/>
      <c r="FT927" s="159"/>
      <c r="FU927" s="159"/>
      <c r="FV927" s="159"/>
      <c r="FW927" s="159"/>
      <c r="FX927" s="159"/>
      <c r="FY927" s="159"/>
      <c r="FZ927" s="159"/>
      <c r="GA927" s="159"/>
      <c r="GB927" s="159"/>
      <c r="GC927" s="159"/>
      <c r="GD927" s="159"/>
      <c r="GE927" s="159"/>
      <c r="GF927" s="159"/>
      <c r="GG927" s="159"/>
      <c r="GH927" s="159"/>
    </row>
    <row r="928" customFormat="false" ht="12.75" hidden="false" customHeight="false" outlineLevel="0" collapsed="false">
      <c r="A928" s="168"/>
      <c r="B928" s="149"/>
      <c r="C928" s="149"/>
      <c r="D928" s="149"/>
      <c r="E928" s="149"/>
      <c r="F928" s="149"/>
      <c r="G928" s="149"/>
      <c r="H928" s="148"/>
      <c r="I928" s="170"/>
      <c r="R928" s="148"/>
      <c r="S928" s="158"/>
      <c r="T928" s="159"/>
      <c r="U928" s="159"/>
      <c r="V928" s="159"/>
      <c r="W928" s="159"/>
      <c r="X928" s="159"/>
      <c r="Y928" s="159"/>
      <c r="Z928" s="159"/>
      <c r="AA928" s="159"/>
      <c r="AB928" s="159"/>
      <c r="AC928" s="159"/>
      <c r="AD928" s="159"/>
      <c r="AE928" s="159"/>
      <c r="AF928" s="159"/>
      <c r="AG928" s="159"/>
      <c r="AH928" s="159"/>
      <c r="AI928" s="159"/>
      <c r="AJ928" s="159"/>
      <c r="AK928" s="159"/>
      <c r="AL928" s="159"/>
      <c r="AM928" s="159"/>
      <c r="AN928" s="159"/>
      <c r="AO928" s="159"/>
      <c r="AP928" s="159"/>
      <c r="AQ928" s="159"/>
      <c r="AR928" s="159"/>
      <c r="AS928" s="159"/>
      <c r="AT928" s="159"/>
      <c r="AU928" s="159"/>
      <c r="AV928" s="159"/>
      <c r="AW928" s="159"/>
      <c r="AX928" s="159"/>
      <c r="AY928" s="159"/>
      <c r="AZ928" s="159"/>
      <c r="BA928" s="159"/>
      <c r="BB928" s="159"/>
      <c r="BC928" s="159"/>
      <c r="BD928" s="159"/>
      <c r="BE928" s="159"/>
      <c r="BF928" s="159"/>
      <c r="BG928" s="159"/>
      <c r="BH928" s="159"/>
      <c r="BI928" s="159"/>
      <c r="BJ928" s="159"/>
      <c r="BK928" s="159"/>
      <c r="BL928" s="159"/>
      <c r="BM928" s="159"/>
      <c r="BN928" s="159"/>
      <c r="BO928" s="159"/>
      <c r="BP928" s="159"/>
      <c r="BQ928" s="159"/>
      <c r="BR928" s="159"/>
      <c r="BS928" s="159"/>
      <c r="BT928" s="159"/>
      <c r="BU928" s="159"/>
      <c r="BV928" s="159"/>
      <c r="BW928" s="159"/>
      <c r="BX928" s="159"/>
      <c r="BY928" s="159"/>
      <c r="BZ928" s="159"/>
      <c r="CA928" s="159"/>
      <c r="CB928" s="159"/>
      <c r="CC928" s="159"/>
      <c r="CD928" s="159"/>
      <c r="CE928" s="159"/>
      <c r="CF928" s="159"/>
      <c r="CG928" s="159"/>
      <c r="CH928" s="159"/>
      <c r="CI928" s="159"/>
      <c r="CJ928" s="159"/>
      <c r="CK928" s="159"/>
      <c r="CL928" s="159"/>
      <c r="CM928" s="159"/>
      <c r="CN928" s="159"/>
      <c r="CO928" s="159"/>
      <c r="CP928" s="159"/>
      <c r="CQ928" s="159"/>
      <c r="CR928" s="159"/>
      <c r="CS928" s="159"/>
      <c r="CT928" s="159"/>
      <c r="CU928" s="159"/>
      <c r="CV928" s="159"/>
      <c r="CW928" s="159"/>
      <c r="CX928" s="159"/>
      <c r="CY928" s="159"/>
      <c r="CZ928" s="159"/>
      <c r="DA928" s="159"/>
      <c r="DB928" s="159"/>
      <c r="DC928" s="159"/>
      <c r="DD928" s="159"/>
      <c r="DE928" s="159"/>
      <c r="DF928" s="159"/>
      <c r="DG928" s="159"/>
      <c r="DH928" s="159"/>
      <c r="DI928" s="159"/>
      <c r="DJ928" s="159"/>
      <c r="DK928" s="159"/>
      <c r="DL928" s="159"/>
      <c r="DM928" s="159"/>
      <c r="DN928" s="159"/>
      <c r="DO928" s="159"/>
      <c r="DP928" s="159"/>
      <c r="DQ928" s="159"/>
      <c r="DR928" s="159"/>
      <c r="DS928" s="159"/>
      <c r="DT928" s="159"/>
      <c r="DU928" s="159"/>
      <c r="DV928" s="159"/>
      <c r="DW928" s="159"/>
      <c r="DX928" s="159"/>
      <c r="DY928" s="159"/>
      <c r="DZ928" s="159"/>
      <c r="EA928" s="159"/>
      <c r="EB928" s="159"/>
      <c r="EC928" s="159"/>
      <c r="ED928" s="159"/>
      <c r="EE928" s="159"/>
      <c r="EF928" s="159"/>
      <c r="EG928" s="159"/>
      <c r="EH928" s="159"/>
      <c r="EI928" s="159"/>
      <c r="EJ928" s="159"/>
      <c r="EK928" s="159"/>
      <c r="EL928" s="159"/>
      <c r="EM928" s="159"/>
      <c r="EN928" s="159"/>
      <c r="EO928" s="159"/>
      <c r="EP928" s="159"/>
      <c r="EQ928" s="159"/>
      <c r="ER928" s="159"/>
      <c r="ES928" s="159"/>
      <c r="ET928" s="159"/>
      <c r="EU928" s="159"/>
      <c r="EV928" s="159"/>
      <c r="EW928" s="159"/>
      <c r="EX928" s="159"/>
      <c r="EY928" s="159"/>
      <c r="EZ928" s="159"/>
      <c r="FA928" s="159"/>
      <c r="FB928" s="159"/>
      <c r="FC928" s="159"/>
      <c r="FD928" s="159"/>
      <c r="FE928" s="159"/>
      <c r="FF928" s="159"/>
      <c r="FG928" s="159"/>
      <c r="FH928" s="159"/>
      <c r="FI928" s="159"/>
      <c r="FJ928" s="159"/>
      <c r="FK928" s="159"/>
      <c r="FL928" s="159"/>
      <c r="FM928" s="159"/>
      <c r="FN928" s="159"/>
      <c r="FO928" s="159"/>
      <c r="FP928" s="159"/>
      <c r="FQ928" s="159"/>
      <c r="FR928" s="159"/>
      <c r="FS928" s="159"/>
      <c r="FT928" s="159"/>
      <c r="FU928" s="159"/>
      <c r="FV928" s="159"/>
      <c r="FW928" s="159"/>
      <c r="FX928" s="159"/>
      <c r="FY928" s="159"/>
      <c r="FZ928" s="159"/>
      <c r="GA928" s="159"/>
      <c r="GB928" s="159"/>
      <c r="GC928" s="159"/>
      <c r="GD928" s="159"/>
      <c r="GE928" s="159"/>
      <c r="GF928" s="159"/>
      <c r="GG928" s="159"/>
      <c r="GH928" s="159"/>
    </row>
    <row r="929" customFormat="false" ht="12.75" hidden="false" customHeight="false" outlineLevel="0" collapsed="false">
      <c r="A929" s="168"/>
      <c r="B929" s="149"/>
      <c r="C929" s="149"/>
      <c r="D929" s="149"/>
      <c r="E929" s="149"/>
      <c r="F929" s="149"/>
      <c r="G929" s="149"/>
      <c r="H929" s="148"/>
      <c r="I929" s="170"/>
      <c r="R929" s="148"/>
      <c r="S929" s="158"/>
      <c r="T929" s="159"/>
      <c r="U929" s="159"/>
      <c r="V929" s="159"/>
      <c r="W929" s="159"/>
      <c r="X929" s="159"/>
      <c r="Y929" s="159"/>
      <c r="Z929" s="159"/>
      <c r="AA929" s="159"/>
      <c r="AB929" s="159"/>
      <c r="AC929" s="159"/>
      <c r="AD929" s="159"/>
      <c r="AE929" s="159"/>
      <c r="AF929" s="159"/>
      <c r="AG929" s="159"/>
      <c r="AH929" s="159"/>
      <c r="AI929" s="159"/>
      <c r="AJ929" s="159"/>
      <c r="AK929" s="159"/>
      <c r="AL929" s="159"/>
      <c r="AM929" s="159"/>
      <c r="AN929" s="159"/>
      <c r="AO929" s="159"/>
      <c r="AP929" s="159"/>
      <c r="AQ929" s="159"/>
      <c r="AR929" s="159"/>
      <c r="AS929" s="159"/>
      <c r="AT929" s="159"/>
      <c r="AU929" s="159"/>
      <c r="AV929" s="159"/>
      <c r="AW929" s="159"/>
      <c r="AX929" s="159"/>
      <c r="AY929" s="159"/>
      <c r="AZ929" s="159"/>
      <c r="BA929" s="159"/>
      <c r="BB929" s="159"/>
      <c r="BC929" s="159"/>
      <c r="BD929" s="159"/>
      <c r="BE929" s="159"/>
      <c r="BF929" s="159"/>
      <c r="BG929" s="159"/>
      <c r="BH929" s="159"/>
      <c r="BI929" s="159"/>
      <c r="BJ929" s="159"/>
      <c r="BK929" s="159"/>
      <c r="BL929" s="159"/>
      <c r="BM929" s="159"/>
      <c r="BN929" s="159"/>
      <c r="BO929" s="159"/>
      <c r="BP929" s="159"/>
      <c r="BQ929" s="159"/>
      <c r="BR929" s="159"/>
      <c r="BS929" s="159"/>
      <c r="BT929" s="159"/>
      <c r="BU929" s="159"/>
      <c r="BV929" s="159"/>
      <c r="BW929" s="159"/>
      <c r="BX929" s="159"/>
      <c r="BY929" s="159"/>
      <c r="BZ929" s="159"/>
      <c r="CA929" s="159"/>
      <c r="CB929" s="159"/>
      <c r="CC929" s="159"/>
      <c r="CD929" s="159"/>
      <c r="CE929" s="159"/>
      <c r="CF929" s="159"/>
      <c r="CG929" s="159"/>
      <c r="CH929" s="159"/>
      <c r="CI929" s="159"/>
      <c r="CJ929" s="159"/>
      <c r="CK929" s="159"/>
      <c r="CL929" s="159"/>
      <c r="CM929" s="159"/>
      <c r="CN929" s="159"/>
      <c r="CO929" s="159"/>
      <c r="CP929" s="159"/>
      <c r="CQ929" s="159"/>
      <c r="CR929" s="159"/>
      <c r="CS929" s="159"/>
      <c r="CT929" s="159"/>
      <c r="CU929" s="159"/>
      <c r="CV929" s="159"/>
      <c r="CW929" s="159"/>
      <c r="CX929" s="159"/>
      <c r="CY929" s="159"/>
      <c r="CZ929" s="159"/>
      <c r="DA929" s="159"/>
      <c r="DB929" s="159"/>
      <c r="DC929" s="159"/>
      <c r="DD929" s="159"/>
      <c r="DE929" s="159"/>
      <c r="DF929" s="159"/>
      <c r="DG929" s="159"/>
      <c r="DH929" s="159"/>
      <c r="DI929" s="159"/>
      <c r="DJ929" s="159"/>
      <c r="DK929" s="159"/>
      <c r="DL929" s="159"/>
      <c r="DM929" s="159"/>
      <c r="DN929" s="159"/>
      <c r="DO929" s="159"/>
      <c r="DP929" s="159"/>
      <c r="DQ929" s="159"/>
      <c r="DR929" s="159"/>
      <c r="DS929" s="159"/>
      <c r="DT929" s="159"/>
      <c r="DU929" s="159"/>
      <c r="DV929" s="159"/>
      <c r="DW929" s="159"/>
      <c r="DX929" s="159"/>
      <c r="DY929" s="159"/>
      <c r="DZ929" s="159"/>
      <c r="EA929" s="159"/>
      <c r="EB929" s="159"/>
      <c r="EC929" s="159"/>
      <c r="ED929" s="159"/>
      <c r="EE929" s="159"/>
      <c r="EF929" s="159"/>
      <c r="EG929" s="159"/>
      <c r="EH929" s="159"/>
      <c r="EI929" s="159"/>
      <c r="EJ929" s="159"/>
      <c r="EK929" s="159"/>
      <c r="EL929" s="159"/>
      <c r="EM929" s="159"/>
      <c r="EN929" s="159"/>
      <c r="EO929" s="159"/>
      <c r="EP929" s="159"/>
      <c r="EQ929" s="159"/>
      <c r="ER929" s="159"/>
      <c r="ES929" s="159"/>
      <c r="ET929" s="159"/>
      <c r="EU929" s="159"/>
      <c r="EV929" s="159"/>
      <c r="EW929" s="159"/>
      <c r="EX929" s="159"/>
      <c r="EY929" s="159"/>
      <c r="EZ929" s="159"/>
      <c r="FA929" s="159"/>
      <c r="FB929" s="159"/>
      <c r="FC929" s="159"/>
      <c r="FD929" s="159"/>
      <c r="FE929" s="159"/>
      <c r="FF929" s="159"/>
      <c r="FG929" s="159"/>
      <c r="FH929" s="159"/>
      <c r="FI929" s="159"/>
      <c r="FJ929" s="159"/>
      <c r="FK929" s="159"/>
      <c r="FL929" s="159"/>
      <c r="FM929" s="159"/>
      <c r="FN929" s="159"/>
      <c r="FO929" s="159"/>
      <c r="FP929" s="159"/>
      <c r="FQ929" s="159"/>
      <c r="FR929" s="159"/>
      <c r="FS929" s="159"/>
      <c r="FT929" s="159"/>
      <c r="FU929" s="159"/>
      <c r="FV929" s="159"/>
      <c r="FW929" s="159"/>
      <c r="FX929" s="159"/>
      <c r="FY929" s="159"/>
      <c r="FZ929" s="159"/>
      <c r="GA929" s="159"/>
      <c r="GB929" s="159"/>
      <c r="GC929" s="159"/>
      <c r="GD929" s="159"/>
      <c r="GE929" s="159"/>
      <c r="GF929" s="159"/>
      <c r="GG929" s="159"/>
      <c r="GH929" s="159"/>
    </row>
    <row r="930" customFormat="false" ht="12.75" hidden="false" customHeight="false" outlineLevel="0" collapsed="false">
      <c r="A930" s="168"/>
      <c r="B930" s="149"/>
      <c r="C930" s="149"/>
      <c r="D930" s="149"/>
      <c r="E930" s="149"/>
      <c r="F930" s="149"/>
      <c r="G930" s="149"/>
      <c r="H930" s="148"/>
      <c r="I930" s="170"/>
      <c r="R930" s="148"/>
      <c r="S930" s="158"/>
      <c r="T930" s="159"/>
      <c r="U930" s="159"/>
      <c r="V930" s="159"/>
      <c r="W930" s="159"/>
      <c r="X930" s="159"/>
      <c r="Y930" s="159"/>
      <c r="Z930" s="159"/>
      <c r="AA930" s="159"/>
      <c r="AB930" s="159"/>
      <c r="AC930" s="159"/>
      <c r="AD930" s="159"/>
      <c r="AE930" s="159"/>
      <c r="AF930" s="159"/>
      <c r="AG930" s="159"/>
      <c r="AH930" s="159"/>
      <c r="AI930" s="159"/>
      <c r="AJ930" s="159"/>
      <c r="AK930" s="159"/>
      <c r="AL930" s="159"/>
      <c r="AM930" s="159"/>
      <c r="AN930" s="159"/>
      <c r="AO930" s="159"/>
      <c r="AP930" s="159"/>
      <c r="AQ930" s="159"/>
      <c r="AR930" s="159"/>
      <c r="AS930" s="159"/>
      <c r="AT930" s="159"/>
      <c r="AU930" s="159"/>
      <c r="AV930" s="159"/>
      <c r="AW930" s="159"/>
      <c r="AX930" s="159"/>
      <c r="AY930" s="159"/>
      <c r="AZ930" s="159"/>
      <c r="BA930" s="159"/>
      <c r="BB930" s="159"/>
      <c r="BC930" s="159"/>
      <c r="BD930" s="159"/>
      <c r="BE930" s="159"/>
      <c r="BF930" s="159"/>
      <c r="BG930" s="159"/>
      <c r="BH930" s="159"/>
      <c r="BI930" s="159"/>
      <c r="BJ930" s="159"/>
      <c r="BK930" s="159"/>
      <c r="BL930" s="159"/>
      <c r="BM930" s="159"/>
      <c r="BN930" s="159"/>
      <c r="BO930" s="159"/>
      <c r="BP930" s="159"/>
      <c r="BQ930" s="159"/>
      <c r="BR930" s="159"/>
      <c r="BS930" s="159"/>
      <c r="BT930" s="159"/>
      <c r="BU930" s="159"/>
      <c r="BV930" s="159"/>
      <c r="BW930" s="159"/>
      <c r="BX930" s="159"/>
      <c r="BY930" s="159"/>
      <c r="BZ930" s="159"/>
      <c r="CA930" s="159"/>
      <c r="CB930" s="159"/>
      <c r="CC930" s="159"/>
      <c r="CD930" s="159"/>
      <c r="CE930" s="159"/>
      <c r="CF930" s="159"/>
      <c r="CG930" s="159"/>
      <c r="CH930" s="159"/>
      <c r="CI930" s="159"/>
      <c r="CJ930" s="159"/>
      <c r="CK930" s="159"/>
      <c r="CL930" s="159"/>
      <c r="CM930" s="159"/>
      <c r="CN930" s="159"/>
      <c r="CO930" s="159"/>
      <c r="CP930" s="159"/>
      <c r="CQ930" s="159"/>
      <c r="CR930" s="159"/>
      <c r="CS930" s="159"/>
      <c r="CT930" s="159"/>
      <c r="CU930" s="159"/>
      <c r="CV930" s="159"/>
      <c r="CW930" s="159"/>
      <c r="CX930" s="159"/>
      <c r="CY930" s="159"/>
      <c r="CZ930" s="159"/>
      <c r="DA930" s="159"/>
      <c r="DB930" s="159"/>
      <c r="DC930" s="159"/>
      <c r="DD930" s="159"/>
      <c r="DE930" s="159"/>
      <c r="DF930" s="159"/>
      <c r="DG930" s="159"/>
      <c r="DH930" s="159"/>
      <c r="DI930" s="159"/>
      <c r="DJ930" s="159"/>
      <c r="DK930" s="159"/>
      <c r="DL930" s="159"/>
      <c r="DM930" s="159"/>
      <c r="DN930" s="159"/>
      <c r="DO930" s="159"/>
      <c r="DP930" s="159"/>
      <c r="DQ930" s="159"/>
      <c r="DR930" s="159"/>
      <c r="DS930" s="159"/>
      <c r="DT930" s="159"/>
      <c r="DU930" s="159"/>
      <c r="DV930" s="159"/>
      <c r="DW930" s="159"/>
      <c r="DX930" s="159"/>
      <c r="DY930" s="159"/>
      <c r="DZ930" s="159"/>
      <c r="EA930" s="159"/>
      <c r="EB930" s="159"/>
      <c r="EC930" s="159"/>
      <c r="ED930" s="159"/>
      <c r="EE930" s="159"/>
      <c r="EF930" s="159"/>
      <c r="EG930" s="159"/>
      <c r="EH930" s="159"/>
      <c r="EI930" s="159"/>
      <c r="EJ930" s="159"/>
      <c r="EK930" s="159"/>
      <c r="EL930" s="159"/>
      <c r="EM930" s="159"/>
      <c r="EN930" s="159"/>
      <c r="EO930" s="159"/>
      <c r="EP930" s="159"/>
      <c r="EQ930" s="159"/>
      <c r="ER930" s="159"/>
      <c r="ES930" s="159"/>
      <c r="ET930" s="159"/>
      <c r="EU930" s="159"/>
      <c r="EV930" s="159"/>
      <c r="EW930" s="159"/>
      <c r="EX930" s="159"/>
      <c r="EY930" s="159"/>
      <c r="EZ930" s="159"/>
      <c r="FA930" s="159"/>
      <c r="FB930" s="159"/>
      <c r="FC930" s="159"/>
      <c r="FD930" s="159"/>
      <c r="FE930" s="159"/>
      <c r="FF930" s="159"/>
      <c r="FG930" s="159"/>
      <c r="FH930" s="159"/>
      <c r="FI930" s="159"/>
      <c r="FJ930" s="159"/>
      <c r="FK930" s="159"/>
      <c r="FL930" s="159"/>
      <c r="FM930" s="159"/>
      <c r="FN930" s="159"/>
      <c r="FO930" s="159"/>
      <c r="FP930" s="159"/>
      <c r="FQ930" s="159"/>
      <c r="FR930" s="159"/>
      <c r="FS930" s="159"/>
      <c r="FT930" s="159"/>
      <c r="FU930" s="159"/>
      <c r="FV930" s="159"/>
      <c r="FW930" s="159"/>
      <c r="FX930" s="159"/>
      <c r="FY930" s="159"/>
      <c r="FZ930" s="159"/>
      <c r="GA930" s="159"/>
      <c r="GB930" s="159"/>
      <c r="GC930" s="159"/>
      <c r="GD930" s="159"/>
      <c r="GE930" s="159"/>
      <c r="GF930" s="159"/>
      <c r="GG930" s="159"/>
      <c r="GH930" s="159"/>
    </row>
    <row r="931" customFormat="false" ht="12.75" hidden="false" customHeight="false" outlineLevel="0" collapsed="false">
      <c r="A931" s="168"/>
      <c r="B931" s="149"/>
      <c r="C931" s="149"/>
      <c r="D931" s="149"/>
      <c r="E931" s="149"/>
      <c r="F931" s="149"/>
      <c r="G931" s="149"/>
      <c r="H931" s="148"/>
      <c r="I931" s="170"/>
      <c r="R931" s="148"/>
      <c r="S931" s="158"/>
      <c r="T931" s="159"/>
      <c r="U931" s="159"/>
      <c r="V931" s="159"/>
      <c r="W931" s="159"/>
      <c r="X931" s="159"/>
      <c r="Y931" s="159"/>
      <c r="Z931" s="159"/>
      <c r="AA931" s="159"/>
      <c r="AB931" s="159"/>
      <c r="AC931" s="159"/>
      <c r="AD931" s="159"/>
      <c r="AE931" s="159"/>
      <c r="AF931" s="159"/>
      <c r="AG931" s="159"/>
      <c r="AH931" s="159"/>
      <c r="AI931" s="159"/>
      <c r="AJ931" s="159"/>
      <c r="AK931" s="159"/>
      <c r="AL931" s="159"/>
      <c r="AM931" s="159"/>
      <c r="AN931" s="159"/>
      <c r="AO931" s="159"/>
      <c r="AP931" s="159"/>
      <c r="AQ931" s="159"/>
      <c r="AR931" s="159"/>
      <c r="AS931" s="159"/>
      <c r="AT931" s="159"/>
      <c r="AU931" s="159"/>
      <c r="AV931" s="159"/>
      <c r="AW931" s="159"/>
      <c r="AX931" s="159"/>
      <c r="AY931" s="159"/>
      <c r="AZ931" s="159"/>
      <c r="BA931" s="159"/>
      <c r="BB931" s="159"/>
      <c r="BC931" s="159"/>
      <c r="BD931" s="159"/>
      <c r="BE931" s="159"/>
      <c r="BF931" s="159"/>
      <c r="BG931" s="159"/>
      <c r="BH931" s="159"/>
      <c r="BI931" s="159"/>
      <c r="BJ931" s="159"/>
      <c r="BK931" s="159"/>
      <c r="BL931" s="159"/>
      <c r="BM931" s="159"/>
      <c r="BN931" s="159"/>
      <c r="BO931" s="159"/>
      <c r="BP931" s="159"/>
      <c r="BQ931" s="159"/>
      <c r="BR931" s="159"/>
      <c r="BS931" s="159"/>
      <c r="BT931" s="159"/>
      <c r="BU931" s="159"/>
      <c r="BV931" s="159"/>
      <c r="BW931" s="159"/>
      <c r="BX931" s="159"/>
      <c r="BY931" s="159"/>
      <c r="BZ931" s="159"/>
      <c r="CA931" s="159"/>
      <c r="CB931" s="159"/>
      <c r="CC931" s="159"/>
      <c r="CD931" s="159"/>
      <c r="CE931" s="159"/>
      <c r="CF931" s="159"/>
      <c r="CG931" s="159"/>
      <c r="CH931" s="159"/>
      <c r="CI931" s="159"/>
      <c r="CJ931" s="159"/>
      <c r="CK931" s="159"/>
      <c r="CL931" s="159"/>
      <c r="CM931" s="159"/>
      <c r="CN931" s="159"/>
      <c r="CO931" s="159"/>
      <c r="CP931" s="159"/>
      <c r="CQ931" s="159"/>
      <c r="CR931" s="159"/>
      <c r="CS931" s="159"/>
      <c r="CT931" s="159"/>
      <c r="CU931" s="159"/>
      <c r="CV931" s="159"/>
      <c r="CW931" s="159"/>
      <c r="CX931" s="159"/>
      <c r="CY931" s="159"/>
      <c r="CZ931" s="159"/>
      <c r="DA931" s="159"/>
      <c r="DB931" s="159"/>
      <c r="DC931" s="159"/>
      <c r="DD931" s="159"/>
      <c r="DE931" s="159"/>
      <c r="DF931" s="159"/>
      <c r="DG931" s="159"/>
      <c r="DH931" s="159"/>
      <c r="DI931" s="159"/>
      <c r="DJ931" s="159"/>
      <c r="DK931" s="159"/>
      <c r="DL931" s="159"/>
      <c r="DM931" s="159"/>
      <c r="DN931" s="159"/>
      <c r="DO931" s="159"/>
      <c r="DP931" s="159"/>
      <c r="DQ931" s="159"/>
      <c r="DR931" s="159"/>
      <c r="DS931" s="159"/>
      <c r="DT931" s="159"/>
      <c r="DU931" s="159"/>
      <c r="DV931" s="159"/>
      <c r="DW931" s="159"/>
      <c r="DX931" s="159"/>
      <c r="DY931" s="159"/>
      <c r="DZ931" s="159"/>
      <c r="EA931" s="159"/>
      <c r="EB931" s="159"/>
      <c r="EC931" s="159"/>
      <c r="ED931" s="159"/>
      <c r="EE931" s="159"/>
      <c r="EF931" s="159"/>
      <c r="EG931" s="159"/>
      <c r="EH931" s="159"/>
      <c r="EI931" s="159"/>
      <c r="EJ931" s="159"/>
      <c r="EK931" s="159"/>
      <c r="EL931" s="159"/>
      <c r="EM931" s="159"/>
      <c r="EN931" s="159"/>
      <c r="EO931" s="159"/>
      <c r="EP931" s="159"/>
      <c r="EQ931" s="159"/>
      <c r="ER931" s="159"/>
      <c r="ES931" s="159"/>
      <c r="ET931" s="159"/>
      <c r="EU931" s="159"/>
      <c r="EV931" s="159"/>
      <c r="EW931" s="159"/>
      <c r="EX931" s="159"/>
      <c r="EY931" s="159"/>
      <c r="EZ931" s="159"/>
      <c r="FA931" s="159"/>
      <c r="FB931" s="159"/>
      <c r="FC931" s="159"/>
      <c r="FD931" s="159"/>
      <c r="FE931" s="159"/>
      <c r="FF931" s="159"/>
      <c r="FG931" s="159"/>
      <c r="FH931" s="159"/>
      <c r="FI931" s="159"/>
      <c r="FJ931" s="159"/>
      <c r="FK931" s="159"/>
      <c r="FL931" s="159"/>
      <c r="FM931" s="159"/>
      <c r="FN931" s="159"/>
      <c r="FO931" s="159"/>
      <c r="FP931" s="159"/>
      <c r="FQ931" s="159"/>
      <c r="FR931" s="159"/>
      <c r="FS931" s="159"/>
      <c r="FT931" s="159"/>
      <c r="FU931" s="159"/>
      <c r="FV931" s="159"/>
      <c r="FW931" s="159"/>
      <c r="FX931" s="159"/>
      <c r="FY931" s="159"/>
      <c r="FZ931" s="159"/>
      <c r="GA931" s="159"/>
      <c r="GB931" s="159"/>
      <c r="GC931" s="159"/>
      <c r="GD931" s="159"/>
      <c r="GE931" s="159"/>
      <c r="GF931" s="159"/>
      <c r="GG931" s="159"/>
      <c r="GH931" s="159"/>
    </row>
    <row r="932" customFormat="false" ht="12.75" hidden="false" customHeight="false" outlineLevel="0" collapsed="false">
      <c r="A932" s="168"/>
      <c r="B932" s="149"/>
      <c r="C932" s="149"/>
      <c r="D932" s="149"/>
      <c r="E932" s="149"/>
      <c r="F932" s="149"/>
      <c r="G932" s="149"/>
      <c r="H932" s="148"/>
      <c r="I932" s="170"/>
      <c r="R932" s="148"/>
      <c r="S932" s="158"/>
      <c r="T932" s="159"/>
      <c r="U932" s="159"/>
      <c r="V932" s="159"/>
      <c r="W932" s="159"/>
      <c r="X932" s="159"/>
      <c r="Y932" s="159"/>
      <c r="Z932" s="159"/>
      <c r="AA932" s="159"/>
      <c r="AB932" s="159"/>
      <c r="AC932" s="159"/>
      <c r="AD932" s="159"/>
      <c r="AE932" s="159"/>
      <c r="AF932" s="159"/>
      <c r="AG932" s="159"/>
      <c r="AH932" s="159"/>
      <c r="AI932" s="159"/>
      <c r="AJ932" s="159"/>
      <c r="AK932" s="159"/>
      <c r="AL932" s="159"/>
      <c r="AM932" s="159"/>
      <c r="AN932" s="159"/>
      <c r="AO932" s="159"/>
      <c r="AP932" s="159"/>
      <c r="AQ932" s="159"/>
      <c r="AR932" s="159"/>
      <c r="AS932" s="159"/>
      <c r="AT932" s="159"/>
      <c r="AU932" s="159"/>
      <c r="AV932" s="159"/>
      <c r="AW932" s="159"/>
      <c r="AX932" s="159"/>
      <c r="AY932" s="159"/>
      <c r="AZ932" s="159"/>
      <c r="BA932" s="159"/>
      <c r="BB932" s="159"/>
      <c r="BC932" s="159"/>
      <c r="BD932" s="159"/>
      <c r="BE932" s="159"/>
      <c r="BF932" s="159"/>
      <c r="BG932" s="159"/>
      <c r="BH932" s="159"/>
      <c r="BI932" s="159"/>
      <c r="BJ932" s="159"/>
      <c r="BK932" s="159"/>
      <c r="BL932" s="159"/>
      <c r="BM932" s="159"/>
      <c r="BN932" s="159"/>
      <c r="BO932" s="159"/>
      <c r="BP932" s="159"/>
      <c r="BQ932" s="159"/>
      <c r="BR932" s="159"/>
      <c r="BS932" s="159"/>
      <c r="BT932" s="159"/>
      <c r="BU932" s="159"/>
      <c r="BV932" s="159"/>
      <c r="BW932" s="159"/>
      <c r="BX932" s="159"/>
      <c r="BY932" s="159"/>
      <c r="BZ932" s="159"/>
      <c r="CA932" s="159"/>
      <c r="CB932" s="159"/>
      <c r="CC932" s="159"/>
      <c r="CD932" s="159"/>
      <c r="CE932" s="159"/>
      <c r="CF932" s="159"/>
      <c r="CG932" s="159"/>
      <c r="CH932" s="159"/>
      <c r="CI932" s="159"/>
      <c r="CJ932" s="159"/>
      <c r="CK932" s="159"/>
      <c r="CL932" s="159"/>
      <c r="CM932" s="159"/>
      <c r="CN932" s="159"/>
      <c r="CO932" s="159"/>
      <c r="CP932" s="159"/>
      <c r="CQ932" s="159"/>
      <c r="CR932" s="159"/>
      <c r="CS932" s="159"/>
      <c r="CT932" s="159"/>
      <c r="CU932" s="159"/>
      <c r="CV932" s="159"/>
      <c r="CW932" s="159"/>
      <c r="CX932" s="159"/>
      <c r="CY932" s="159"/>
      <c r="CZ932" s="159"/>
      <c r="DA932" s="159"/>
      <c r="DB932" s="159"/>
      <c r="DC932" s="159"/>
      <c r="DD932" s="159"/>
      <c r="DE932" s="159"/>
      <c r="DF932" s="159"/>
      <c r="DG932" s="159"/>
      <c r="DH932" s="159"/>
      <c r="DI932" s="159"/>
      <c r="DJ932" s="159"/>
      <c r="DK932" s="159"/>
      <c r="DL932" s="159"/>
      <c r="DM932" s="159"/>
      <c r="DN932" s="159"/>
      <c r="DO932" s="159"/>
      <c r="DP932" s="159"/>
      <c r="DQ932" s="159"/>
      <c r="DR932" s="159"/>
      <c r="DS932" s="159"/>
      <c r="DT932" s="159"/>
      <c r="DU932" s="159"/>
      <c r="DV932" s="159"/>
      <c r="DW932" s="159"/>
      <c r="DX932" s="159"/>
      <c r="DY932" s="159"/>
      <c r="DZ932" s="159"/>
      <c r="EA932" s="159"/>
      <c r="EB932" s="159"/>
      <c r="EC932" s="159"/>
      <c r="ED932" s="159"/>
      <c r="EE932" s="159"/>
      <c r="EF932" s="159"/>
      <c r="EG932" s="159"/>
      <c r="EH932" s="159"/>
      <c r="EI932" s="159"/>
      <c r="EJ932" s="159"/>
      <c r="EK932" s="159"/>
      <c r="EL932" s="159"/>
      <c r="EM932" s="159"/>
      <c r="EN932" s="159"/>
      <c r="EO932" s="159"/>
      <c r="EP932" s="159"/>
      <c r="EQ932" s="159"/>
      <c r="ER932" s="159"/>
      <c r="ES932" s="159"/>
      <c r="ET932" s="159"/>
      <c r="EU932" s="159"/>
      <c r="EV932" s="159"/>
      <c r="EW932" s="159"/>
      <c r="EX932" s="159"/>
      <c r="EY932" s="159"/>
      <c r="EZ932" s="159"/>
      <c r="FA932" s="159"/>
      <c r="FB932" s="159"/>
      <c r="FC932" s="159"/>
      <c r="FD932" s="159"/>
      <c r="FE932" s="159"/>
      <c r="FF932" s="159"/>
      <c r="FG932" s="159"/>
      <c r="FH932" s="159"/>
      <c r="FI932" s="159"/>
      <c r="FJ932" s="159"/>
      <c r="FK932" s="159"/>
      <c r="FL932" s="159"/>
      <c r="FM932" s="159"/>
      <c r="FN932" s="159"/>
      <c r="FO932" s="159"/>
      <c r="FP932" s="159"/>
      <c r="FQ932" s="159"/>
      <c r="FR932" s="159"/>
      <c r="FS932" s="159"/>
      <c r="FT932" s="159"/>
      <c r="FU932" s="159"/>
      <c r="FV932" s="159"/>
      <c r="FW932" s="159"/>
      <c r="FX932" s="159"/>
      <c r="FY932" s="159"/>
      <c r="FZ932" s="159"/>
      <c r="GA932" s="159"/>
      <c r="GB932" s="159"/>
      <c r="GC932" s="159"/>
      <c r="GD932" s="159"/>
      <c r="GE932" s="159"/>
      <c r="GF932" s="159"/>
      <c r="GG932" s="159"/>
      <c r="GH932" s="159"/>
    </row>
    <row r="933" customFormat="false" ht="12.75" hidden="false" customHeight="false" outlineLevel="0" collapsed="false">
      <c r="A933" s="168"/>
      <c r="B933" s="149"/>
      <c r="C933" s="149"/>
      <c r="D933" s="149"/>
      <c r="E933" s="149"/>
      <c r="F933" s="149"/>
      <c r="G933" s="149"/>
      <c r="H933" s="148"/>
      <c r="I933" s="170"/>
      <c r="R933" s="148"/>
      <c r="S933" s="158"/>
      <c r="T933" s="159"/>
      <c r="U933" s="159"/>
      <c r="V933" s="159"/>
      <c r="W933" s="159"/>
      <c r="X933" s="159"/>
      <c r="Y933" s="159"/>
      <c r="Z933" s="159"/>
      <c r="AA933" s="159"/>
      <c r="AB933" s="159"/>
      <c r="AC933" s="159"/>
      <c r="AD933" s="159"/>
      <c r="AE933" s="159"/>
      <c r="AF933" s="159"/>
      <c r="AG933" s="159"/>
      <c r="AH933" s="159"/>
      <c r="AI933" s="159"/>
      <c r="AJ933" s="159"/>
      <c r="AK933" s="159"/>
      <c r="AL933" s="159"/>
      <c r="AM933" s="159"/>
      <c r="AN933" s="159"/>
      <c r="AO933" s="159"/>
      <c r="AP933" s="159"/>
      <c r="AQ933" s="159"/>
      <c r="AR933" s="159"/>
      <c r="AS933" s="159"/>
      <c r="AT933" s="159"/>
      <c r="AU933" s="159"/>
      <c r="AV933" s="159"/>
      <c r="AW933" s="159"/>
      <c r="AX933" s="159"/>
      <c r="AY933" s="159"/>
      <c r="AZ933" s="159"/>
      <c r="BA933" s="159"/>
      <c r="BB933" s="159"/>
      <c r="BC933" s="159"/>
      <c r="BD933" s="159"/>
      <c r="BE933" s="159"/>
      <c r="BF933" s="159"/>
      <c r="BG933" s="159"/>
      <c r="BH933" s="159"/>
      <c r="BI933" s="159"/>
      <c r="BJ933" s="159"/>
      <c r="BK933" s="159"/>
      <c r="BL933" s="159"/>
      <c r="BM933" s="159"/>
      <c r="BN933" s="159"/>
      <c r="BO933" s="159"/>
      <c r="BP933" s="159"/>
      <c r="BQ933" s="159"/>
      <c r="BR933" s="159"/>
      <c r="BS933" s="159"/>
      <c r="BT933" s="159"/>
      <c r="BU933" s="159"/>
      <c r="BV933" s="159"/>
      <c r="BW933" s="159"/>
      <c r="BX933" s="159"/>
      <c r="BY933" s="159"/>
      <c r="BZ933" s="159"/>
      <c r="CA933" s="159"/>
      <c r="CB933" s="159"/>
      <c r="CC933" s="159"/>
      <c r="CD933" s="159"/>
      <c r="CE933" s="159"/>
      <c r="CF933" s="159"/>
      <c r="CG933" s="159"/>
      <c r="CH933" s="159"/>
      <c r="CI933" s="159"/>
      <c r="CJ933" s="159"/>
      <c r="CK933" s="159"/>
      <c r="CL933" s="159"/>
      <c r="CM933" s="159"/>
      <c r="CN933" s="159"/>
      <c r="CO933" s="159"/>
      <c r="CP933" s="159"/>
      <c r="CQ933" s="159"/>
      <c r="CR933" s="159"/>
      <c r="CS933" s="159"/>
      <c r="CT933" s="159"/>
      <c r="CU933" s="159"/>
      <c r="CV933" s="159"/>
      <c r="CW933" s="159"/>
      <c r="CX933" s="159"/>
      <c r="CY933" s="159"/>
      <c r="CZ933" s="159"/>
      <c r="DA933" s="159"/>
      <c r="DB933" s="159"/>
      <c r="DC933" s="159"/>
      <c r="DD933" s="159"/>
      <c r="DE933" s="159"/>
      <c r="DF933" s="159"/>
      <c r="DG933" s="159"/>
      <c r="DH933" s="159"/>
      <c r="DI933" s="159"/>
      <c r="DJ933" s="159"/>
      <c r="DK933" s="159"/>
      <c r="DL933" s="159"/>
      <c r="DM933" s="159"/>
      <c r="DN933" s="159"/>
      <c r="DO933" s="159"/>
      <c r="DP933" s="159"/>
      <c r="DQ933" s="159"/>
      <c r="DR933" s="159"/>
      <c r="DS933" s="159"/>
      <c r="DT933" s="159"/>
      <c r="DU933" s="159"/>
      <c r="DV933" s="159"/>
      <c r="DW933" s="159"/>
      <c r="DX933" s="159"/>
      <c r="DY933" s="159"/>
      <c r="DZ933" s="159"/>
      <c r="EA933" s="159"/>
      <c r="EB933" s="159"/>
      <c r="EC933" s="159"/>
      <c r="ED933" s="159"/>
      <c r="EE933" s="159"/>
      <c r="EF933" s="159"/>
      <c r="EG933" s="159"/>
      <c r="EH933" s="159"/>
      <c r="EI933" s="159"/>
      <c r="EJ933" s="159"/>
      <c r="EK933" s="159"/>
      <c r="EL933" s="159"/>
      <c r="EM933" s="159"/>
      <c r="EN933" s="159"/>
      <c r="EO933" s="159"/>
      <c r="EP933" s="159"/>
      <c r="EQ933" s="159"/>
      <c r="ER933" s="159"/>
      <c r="ES933" s="159"/>
      <c r="ET933" s="159"/>
      <c r="EU933" s="159"/>
      <c r="EV933" s="159"/>
      <c r="EW933" s="159"/>
      <c r="EX933" s="159"/>
      <c r="EY933" s="159"/>
      <c r="EZ933" s="159"/>
      <c r="FA933" s="159"/>
      <c r="FB933" s="159"/>
      <c r="FC933" s="159"/>
      <c r="FD933" s="159"/>
      <c r="FE933" s="159"/>
      <c r="FF933" s="159"/>
      <c r="FG933" s="159"/>
      <c r="FH933" s="159"/>
      <c r="FI933" s="159"/>
      <c r="FJ933" s="159"/>
      <c r="FK933" s="159"/>
      <c r="FL933" s="159"/>
      <c r="FM933" s="159"/>
      <c r="FN933" s="159"/>
      <c r="FO933" s="159"/>
      <c r="FP933" s="159"/>
      <c r="FQ933" s="159"/>
      <c r="FR933" s="159"/>
      <c r="FS933" s="159"/>
      <c r="FT933" s="159"/>
      <c r="FU933" s="159"/>
      <c r="FV933" s="159"/>
      <c r="FW933" s="159"/>
      <c r="FX933" s="159"/>
      <c r="FY933" s="159"/>
      <c r="FZ933" s="159"/>
      <c r="GA933" s="159"/>
      <c r="GB933" s="159"/>
      <c r="GC933" s="159"/>
      <c r="GD933" s="159"/>
      <c r="GE933" s="159"/>
      <c r="GF933" s="159"/>
      <c r="GG933" s="159"/>
      <c r="GH933" s="159"/>
    </row>
    <row r="934" customFormat="false" ht="12.75" hidden="false" customHeight="false" outlineLevel="0" collapsed="false">
      <c r="A934" s="168"/>
      <c r="B934" s="149"/>
      <c r="C934" s="149"/>
      <c r="D934" s="149"/>
      <c r="E934" s="149"/>
      <c r="F934" s="149"/>
      <c r="G934" s="149"/>
      <c r="H934" s="148"/>
      <c r="I934" s="170"/>
      <c r="R934" s="148"/>
      <c r="S934" s="158"/>
      <c r="T934" s="159"/>
      <c r="U934" s="159"/>
      <c r="V934" s="159"/>
      <c r="W934" s="159"/>
      <c r="X934" s="159"/>
      <c r="Y934" s="159"/>
      <c r="Z934" s="159"/>
      <c r="AA934" s="159"/>
      <c r="AB934" s="159"/>
      <c r="AC934" s="159"/>
      <c r="AD934" s="159"/>
      <c r="AE934" s="159"/>
      <c r="AF934" s="159"/>
      <c r="AG934" s="159"/>
      <c r="AH934" s="159"/>
      <c r="AI934" s="159"/>
      <c r="AJ934" s="159"/>
      <c r="AK934" s="159"/>
      <c r="AL934" s="159"/>
      <c r="AM934" s="159"/>
      <c r="AN934" s="159"/>
      <c r="AO934" s="159"/>
      <c r="AP934" s="159"/>
      <c r="AQ934" s="159"/>
      <c r="AR934" s="159"/>
      <c r="AS934" s="159"/>
      <c r="AT934" s="159"/>
      <c r="AU934" s="159"/>
      <c r="AV934" s="159"/>
      <c r="AW934" s="159"/>
      <c r="AX934" s="159"/>
      <c r="AY934" s="159"/>
      <c r="AZ934" s="159"/>
      <c r="BA934" s="159"/>
      <c r="BB934" s="159"/>
      <c r="BC934" s="159"/>
      <c r="BD934" s="159"/>
      <c r="BE934" s="159"/>
      <c r="BF934" s="159"/>
      <c r="BG934" s="159"/>
      <c r="BH934" s="159"/>
      <c r="BI934" s="159"/>
      <c r="BJ934" s="159"/>
      <c r="BK934" s="159"/>
      <c r="BL934" s="159"/>
      <c r="BM934" s="159"/>
      <c r="BN934" s="159"/>
      <c r="BO934" s="159"/>
      <c r="BP934" s="159"/>
      <c r="BQ934" s="159"/>
      <c r="BR934" s="159"/>
      <c r="BS934" s="159"/>
      <c r="BT934" s="159"/>
      <c r="BU934" s="159"/>
      <c r="BV934" s="159"/>
      <c r="BW934" s="159"/>
      <c r="BX934" s="159"/>
      <c r="BY934" s="159"/>
      <c r="BZ934" s="159"/>
      <c r="CA934" s="159"/>
      <c r="CB934" s="159"/>
      <c r="CC934" s="159"/>
      <c r="CD934" s="159"/>
      <c r="CE934" s="159"/>
      <c r="CF934" s="159"/>
      <c r="CG934" s="159"/>
      <c r="CH934" s="159"/>
      <c r="CI934" s="159"/>
      <c r="CJ934" s="159"/>
      <c r="CK934" s="159"/>
      <c r="CL934" s="159"/>
      <c r="CM934" s="159"/>
      <c r="CN934" s="159"/>
      <c r="CO934" s="159"/>
      <c r="CP934" s="159"/>
      <c r="CQ934" s="159"/>
      <c r="CR934" s="159"/>
      <c r="CS934" s="159"/>
      <c r="CT934" s="159"/>
      <c r="CU934" s="159"/>
      <c r="CV934" s="159"/>
      <c r="CW934" s="159"/>
      <c r="CX934" s="159"/>
      <c r="CY934" s="159"/>
      <c r="CZ934" s="159"/>
      <c r="DA934" s="159"/>
      <c r="DB934" s="159"/>
      <c r="DC934" s="159"/>
      <c r="DD934" s="159"/>
      <c r="DE934" s="159"/>
      <c r="DF934" s="159"/>
      <c r="DG934" s="159"/>
      <c r="DH934" s="159"/>
      <c r="DI934" s="159"/>
      <c r="DJ934" s="159"/>
      <c r="DK934" s="159"/>
      <c r="DL934" s="159"/>
      <c r="DM934" s="159"/>
      <c r="DN934" s="159"/>
      <c r="DO934" s="159"/>
      <c r="DP934" s="159"/>
      <c r="DQ934" s="159"/>
      <c r="DR934" s="159"/>
      <c r="DS934" s="159"/>
      <c r="DT934" s="159"/>
      <c r="DU934" s="159"/>
      <c r="DV934" s="159"/>
      <c r="DW934" s="159"/>
      <c r="DX934" s="159"/>
      <c r="DY934" s="159"/>
      <c r="DZ934" s="159"/>
      <c r="EA934" s="159"/>
      <c r="EB934" s="159"/>
      <c r="EC934" s="159"/>
      <c r="ED934" s="159"/>
      <c r="EE934" s="159"/>
      <c r="EF934" s="159"/>
      <c r="EG934" s="159"/>
      <c r="EH934" s="159"/>
      <c r="EI934" s="159"/>
      <c r="EJ934" s="159"/>
      <c r="EK934" s="159"/>
      <c r="EL934" s="159"/>
      <c r="EM934" s="159"/>
      <c r="EN934" s="159"/>
      <c r="EO934" s="159"/>
      <c r="EP934" s="159"/>
      <c r="EQ934" s="159"/>
      <c r="ER934" s="159"/>
      <c r="ES934" s="159"/>
      <c r="ET934" s="159"/>
      <c r="EU934" s="159"/>
      <c r="EV934" s="159"/>
      <c r="EW934" s="159"/>
      <c r="EX934" s="159"/>
      <c r="EY934" s="159"/>
      <c r="EZ934" s="159"/>
      <c r="FA934" s="159"/>
      <c r="FB934" s="159"/>
      <c r="FC934" s="159"/>
      <c r="FD934" s="159"/>
      <c r="FE934" s="159"/>
      <c r="FF934" s="159"/>
      <c r="FG934" s="159"/>
      <c r="FH934" s="159"/>
      <c r="FI934" s="159"/>
      <c r="FJ934" s="159"/>
      <c r="FK934" s="159"/>
      <c r="FL934" s="159"/>
      <c r="FM934" s="159"/>
      <c r="FN934" s="159"/>
      <c r="FO934" s="159"/>
      <c r="FP934" s="159"/>
      <c r="FQ934" s="159"/>
      <c r="FR934" s="159"/>
      <c r="FS934" s="159"/>
      <c r="FT934" s="159"/>
      <c r="FU934" s="159"/>
      <c r="FV934" s="159"/>
      <c r="FW934" s="159"/>
      <c r="FX934" s="159"/>
      <c r="FY934" s="159"/>
      <c r="FZ934" s="159"/>
      <c r="GA934" s="159"/>
      <c r="GB934" s="159"/>
      <c r="GC934" s="159"/>
      <c r="GD934" s="159"/>
      <c r="GE934" s="159"/>
      <c r="GF934" s="159"/>
      <c r="GG934" s="159"/>
      <c r="GH934" s="159"/>
    </row>
    <row r="935" customFormat="false" ht="12.75" hidden="false" customHeight="false" outlineLevel="0" collapsed="false">
      <c r="A935" s="168"/>
      <c r="B935" s="149"/>
      <c r="C935" s="149"/>
      <c r="D935" s="149"/>
      <c r="E935" s="149"/>
      <c r="F935" s="149"/>
      <c r="G935" s="149"/>
      <c r="H935" s="148"/>
      <c r="I935" s="170"/>
      <c r="R935" s="148"/>
      <c r="S935" s="158"/>
      <c r="T935" s="159"/>
      <c r="U935" s="159"/>
      <c r="V935" s="159"/>
      <c r="W935" s="159"/>
      <c r="X935" s="159"/>
      <c r="Y935" s="159"/>
      <c r="Z935" s="159"/>
      <c r="AA935" s="159"/>
      <c r="AB935" s="159"/>
      <c r="AC935" s="159"/>
      <c r="AD935" s="159"/>
      <c r="AE935" s="159"/>
      <c r="AF935" s="159"/>
      <c r="AG935" s="159"/>
      <c r="AH935" s="159"/>
      <c r="AI935" s="159"/>
      <c r="AJ935" s="159"/>
      <c r="AK935" s="159"/>
      <c r="AL935" s="159"/>
      <c r="AM935" s="159"/>
      <c r="AN935" s="159"/>
      <c r="AO935" s="159"/>
      <c r="AP935" s="159"/>
      <c r="AQ935" s="159"/>
      <c r="AR935" s="159"/>
      <c r="AS935" s="159"/>
      <c r="AT935" s="159"/>
      <c r="AU935" s="159"/>
      <c r="AV935" s="159"/>
      <c r="AW935" s="159"/>
      <c r="AX935" s="159"/>
      <c r="AY935" s="159"/>
      <c r="AZ935" s="159"/>
      <c r="BA935" s="159"/>
      <c r="BB935" s="159"/>
      <c r="BC935" s="159"/>
      <c r="BD935" s="159"/>
      <c r="BE935" s="159"/>
      <c r="BF935" s="159"/>
      <c r="BG935" s="159"/>
      <c r="BH935" s="159"/>
      <c r="BI935" s="159"/>
      <c r="BJ935" s="159"/>
      <c r="BK935" s="159"/>
      <c r="BL935" s="159"/>
      <c r="BM935" s="159"/>
      <c r="BN935" s="159"/>
      <c r="BO935" s="159"/>
      <c r="BP935" s="159"/>
      <c r="BQ935" s="159"/>
      <c r="BR935" s="159"/>
      <c r="BS935" s="159"/>
      <c r="BT935" s="159"/>
      <c r="BU935" s="159"/>
      <c r="BV935" s="159"/>
      <c r="BW935" s="159"/>
      <c r="BX935" s="159"/>
      <c r="BY935" s="159"/>
      <c r="BZ935" s="159"/>
      <c r="CA935" s="159"/>
      <c r="CB935" s="159"/>
      <c r="CC935" s="159"/>
      <c r="CD935" s="159"/>
      <c r="CE935" s="159"/>
      <c r="CF935" s="159"/>
      <c r="CG935" s="159"/>
      <c r="CH935" s="159"/>
      <c r="CI935" s="159"/>
      <c r="CJ935" s="159"/>
      <c r="CK935" s="159"/>
      <c r="CL935" s="159"/>
      <c r="CM935" s="159"/>
      <c r="CN935" s="159"/>
      <c r="CO935" s="159"/>
      <c r="CP935" s="159"/>
      <c r="CQ935" s="159"/>
      <c r="CR935" s="159"/>
      <c r="CS935" s="159"/>
      <c r="CT935" s="159"/>
      <c r="CU935" s="159"/>
      <c r="CV935" s="159"/>
      <c r="CW935" s="159"/>
      <c r="CX935" s="159"/>
      <c r="CY935" s="159"/>
      <c r="CZ935" s="159"/>
      <c r="DA935" s="159"/>
      <c r="DB935" s="159"/>
      <c r="DC935" s="159"/>
      <c r="DD935" s="159"/>
      <c r="DE935" s="159"/>
      <c r="DF935" s="159"/>
      <c r="DG935" s="159"/>
      <c r="DH935" s="159"/>
      <c r="DI935" s="159"/>
      <c r="DJ935" s="159"/>
      <c r="DK935" s="159"/>
      <c r="DL935" s="159"/>
      <c r="DM935" s="159"/>
      <c r="DN935" s="159"/>
      <c r="DO935" s="159"/>
      <c r="DP935" s="159"/>
      <c r="DQ935" s="159"/>
      <c r="DR935" s="159"/>
      <c r="DS935" s="159"/>
      <c r="DT935" s="159"/>
      <c r="DU935" s="159"/>
      <c r="DV935" s="159"/>
      <c r="DW935" s="159"/>
      <c r="DX935" s="159"/>
      <c r="DY935" s="159"/>
      <c r="DZ935" s="159"/>
      <c r="EA935" s="159"/>
      <c r="EB935" s="159"/>
      <c r="EC935" s="159"/>
      <c r="ED935" s="159"/>
      <c r="EE935" s="159"/>
      <c r="EF935" s="159"/>
      <c r="EG935" s="159"/>
      <c r="EH935" s="159"/>
      <c r="EI935" s="159"/>
      <c r="EJ935" s="159"/>
      <c r="EK935" s="159"/>
      <c r="EL935" s="159"/>
      <c r="EM935" s="159"/>
      <c r="EN935" s="159"/>
      <c r="EO935" s="159"/>
      <c r="EP935" s="159"/>
      <c r="EQ935" s="159"/>
      <c r="ER935" s="159"/>
      <c r="ES935" s="159"/>
      <c r="ET935" s="159"/>
      <c r="EU935" s="159"/>
      <c r="EV935" s="159"/>
      <c r="EW935" s="159"/>
      <c r="EX935" s="159"/>
      <c r="EY935" s="159"/>
      <c r="EZ935" s="159"/>
      <c r="FA935" s="159"/>
      <c r="FB935" s="159"/>
      <c r="FC935" s="159"/>
      <c r="FD935" s="159"/>
      <c r="FE935" s="159"/>
      <c r="FF935" s="159"/>
      <c r="FG935" s="159"/>
      <c r="FH935" s="159"/>
      <c r="FI935" s="159"/>
      <c r="FJ935" s="159"/>
      <c r="FK935" s="159"/>
      <c r="FL935" s="159"/>
      <c r="FM935" s="159"/>
      <c r="FN935" s="159"/>
      <c r="FO935" s="159"/>
      <c r="FP935" s="159"/>
      <c r="FQ935" s="159"/>
      <c r="FR935" s="159"/>
      <c r="FS935" s="159"/>
      <c r="FT935" s="159"/>
      <c r="FU935" s="159"/>
      <c r="FV935" s="159"/>
      <c r="FW935" s="159"/>
      <c r="FX935" s="159"/>
      <c r="FY935" s="159"/>
      <c r="FZ935" s="159"/>
      <c r="GA935" s="159"/>
      <c r="GB935" s="159"/>
      <c r="GC935" s="159"/>
      <c r="GD935" s="159"/>
      <c r="GE935" s="159"/>
      <c r="GF935" s="159"/>
      <c r="GG935" s="159"/>
      <c r="GH935" s="159"/>
    </row>
    <row r="936" customFormat="false" ht="12.75" hidden="false" customHeight="false" outlineLevel="0" collapsed="false">
      <c r="A936" s="168"/>
      <c r="B936" s="149"/>
      <c r="C936" s="149"/>
      <c r="D936" s="149"/>
      <c r="E936" s="149"/>
      <c r="F936" s="149"/>
      <c r="G936" s="149"/>
      <c r="H936" s="148"/>
      <c r="I936" s="170"/>
      <c r="R936" s="148"/>
      <c r="S936" s="158"/>
      <c r="T936" s="159"/>
      <c r="U936" s="159"/>
      <c r="V936" s="159"/>
      <c r="W936" s="159"/>
      <c r="X936" s="159"/>
      <c r="Y936" s="159"/>
      <c r="Z936" s="159"/>
      <c r="AA936" s="159"/>
      <c r="AB936" s="159"/>
      <c r="AC936" s="159"/>
      <c r="AD936" s="159"/>
      <c r="AE936" s="159"/>
      <c r="AF936" s="159"/>
      <c r="AG936" s="159"/>
      <c r="AH936" s="159"/>
      <c r="AI936" s="159"/>
      <c r="AJ936" s="159"/>
      <c r="AK936" s="159"/>
      <c r="AL936" s="159"/>
      <c r="AM936" s="159"/>
      <c r="AN936" s="159"/>
      <c r="AO936" s="159"/>
      <c r="AP936" s="159"/>
      <c r="AQ936" s="159"/>
      <c r="AR936" s="159"/>
      <c r="AS936" s="159"/>
      <c r="AT936" s="159"/>
      <c r="AU936" s="159"/>
      <c r="AV936" s="159"/>
      <c r="AW936" s="159"/>
      <c r="AX936" s="159"/>
      <c r="AY936" s="159"/>
      <c r="AZ936" s="159"/>
      <c r="BA936" s="159"/>
      <c r="BB936" s="159"/>
      <c r="BC936" s="159"/>
      <c r="BD936" s="159"/>
      <c r="BE936" s="159"/>
      <c r="BF936" s="159"/>
      <c r="BG936" s="159"/>
      <c r="BH936" s="159"/>
      <c r="BI936" s="159"/>
      <c r="BJ936" s="159"/>
      <c r="BK936" s="159"/>
      <c r="BL936" s="159"/>
      <c r="BM936" s="159"/>
      <c r="BN936" s="159"/>
      <c r="BO936" s="159"/>
      <c r="BP936" s="159"/>
      <c r="BQ936" s="159"/>
      <c r="BR936" s="159"/>
      <c r="BS936" s="159"/>
      <c r="BT936" s="159"/>
      <c r="BU936" s="159"/>
      <c r="BV936" s="159"/>
      <c r="BW936" s="159"/>
      <c r="BX936" s="159"/>
      <c r="BY936" s="159"/>
      <c r="BZ936" s="159"/>
      <c r="CA936" s="159"/>
      <c r="CB936" s="159"/>
      <c r="CC936" s="159"/>
      <c r="CD936" s="159"/>
      <c r="CE936" s="159"/>
      <c r="CF936" s="159"/>
      <c r="CG936" s="159"/>
      <c r="CH936" s="159"/>
      <c r="CI936" s="159"/>
      <c r="CJ936" s="159"/>
      <c r="CK936" s="159"/>
      <c r="CL936" s="159"/>
      <c r="CM936" s="159"/>
      <c r="CN936" s="159"/>
      <c r="CO936" s="159"/>
      <c r="CP936" s="159"/>
      <c r="CQ936" s="159"/>
      <c r="CR936" s="159"/>
      <c r="CS936" s="159"/>
      <c r="CT936" s="159"/>
      <c r="CU936" s="159"/>
      <c r="CV936" s="159"/>
      <c r="CW936" s="159"/>
      <c r="CX936" s="159"/>
      <c r="CY936" s="159"/>
      <c r="CZ936" s="159"/>
      <c r="DA936" s="159"/>
      <c r="DB936" s="159"/>
      <c r="DC936" s="159"/>
      <c r="DD936" s="159"/>
      <c r="DE936" s="159"/>
      <c r="DF936" s="159"/>
      <c r="DG936" s="159"/>
      <c r="DH936" s="159"/>
      <c r="DI936" s="159"/>
      <c r="DJ936" s="159"/>
      <c r="DK936" s="159"/>
      <c r="DL936" s="159"/>
      <c r="DM936" s="159"/>
      <c r="DN936" s="159"/>
      <c r="DO936" s="159"/>
      <c r="DP936" s="159"/>
      <c r="DQ936" s="159"/>
      <c r="DR936" s="159"/>
      <c r="DS936" s="159"/>
      <c r="DT936" s="159"/>
      <c r="DU936" s="159"/>
      <c r="DV936" s="159"/>
      <c r="DW936" s="159"/>
      <c r="DX936" s="159"/>
      <c r="DY936" s="159"/>
      <c r="DZ936" s="159"/>
      <c r="EA936" s="159"/>
      <c r="EB936" s="159"/>
      <c r="EC936" s="159"/>
      <c r="ED936" s="159"/>
      <c r="EE936" s="159"/>
      <c r="EF936" s="159"/>
      <c r="EG936" s="159"/>
      <c r="EH936" s="159"/>
      <c r="EI936" s="159"/>
      <c r="EJ936" s="159"/>
      <c r="EK936" s="159"/>
      <c r="EL936" s="159"/>
      <c r="EM936" s="159"/>
      <c r="EN936" s="159"/>
      <c r="EO936" s="159"/>
      <c r="EP936" s="159"/>
      <c r="EQ936" s="159"/>
      <c r="ER936" s="159"/>
      <c r="ES936" s="159"/>
      <c r="ET936" s="159"/>
      <c r="EU936" s="159"/>
      <c r="EV936" s="159"/>
      <c r="EW936" s="159"/>
      <c r="EX936" s="159"/>
      <c r="EY936" s="159"/>
      <c r="EZ936" s="159"/>
      <c r="FA936" s="159"/>
      <c r="FB936" s="159"/>
      <c r="FC936" s="159"/>
      <c r="FD936" s="159"/>
      <c r="FE936" s="159"/>
      <c r="FF936" s="159"/>
      <c r="FG936" s="159"/>
      <c r="FH936" s="159"/>
      <c r="FI936" s="159"/>
      <c r="FJ936" s="159"/>
      <c r="FK936" s="159"/>
      <c r="FL936" s="159"/>
      <c r="FM936" s="159"/>
      <c r="FN936" s="159"/>
      <c r="FO936" s="159"/>
      <c r="FP936" s="159"/>
      <c r="FQ936" s="159"/>
      <c r="FR936" s="159"/>
      <c r="FS936" s="159"/>
      <c r="FT936" s="159"/>
      <c r="FU936" s="159"/>
      <c r="FV936" s="159"/>
      <c r="FW936" s="159"/>
      <c r="FX936" s="159"/>
      <c r="FY936" s="159"/>
      <c r="FZ936" s="159"/>
      <c r="GA936" s="159"/>
      <c r="GB936" s="159"/>
      <c r="GC936" s="159"/>
      <c r="GD936" s="159"/>
      <c r="GE936" s="159"/>
      <c r="GF936" s="159"/>
      <c r="GG936" s="159"/>
      <c r="GH936" s="159"/>
    </row>
    <row r="937" customFormat="false" ht="12.75" hidden="false" customHeight="false" outlineLevel="0" collapsed="false">
      <c r="A937" s="168"/>
      <c r="B937" s="149"/>
      <c r="C937" s="149"/>
      <c r="D937" s="149"/>
      <c r="E937" s="149"/>
      <c r="F937" s="149"/>
      <c r="G937" s="149"/>
      <c r="H937" s="148"/>
      <c r="I937" s="170"/>
      <c r="R937" s="148"/>
      <c r="S937" s="158"/>
      <c r="T937" s="159"/>
      <c r="U937" s="159"/>
      <c r="V937" s="159"/>
      <c r="W937" s="159"/>
      <c r="X937" s="159"/>
      <c r="Y937" s="159"/>
      <c r="Z937" s="159"/>
      <c r="AA937" s="159"/>
      <c r="AB937" s="159"/>
      <c r="AC937" s="159"/>
      <c r="AD937" s="159"/>
      <c r="AE937" s="159"/>
      <c r="AF937" s="159"/>
      <c r="AG937" s="159"/>
      <c r="AH937" s="159"/>
      <c r="AI937" s="159"/>
      <c r="AJ937" s="159"/>
      <c r="AK937" s="159"/>
      <c r="AL937" s="159"/>
      <c r="AM937" s="159"/>
      <c r="AN937" s="159"/>
      <c r="AO937" s="159"/>
      <c r="AP937" s="159"/>
      <c r="AQ937" s="159"/>
      <c r="AR937" s="159"/>
      <c r="AS937" s="159"/>
      <c r="AT937" s="159"/>
      <c r="AU937" s="159"/>
      <c r="AV937" s="159"/>
      <c r="AW937" s="159"/>
      <c r="AX937" s="159"/>
      <c r="AY937" s="159"/>
      <c r="AZ937" s="159"/>
      <c r="BA937" s="159"/>
      <c r="BB937" s="159"/>
      <c r="BC937" s="159"/>
      <c r="BD937" s="159"/>
      <c r="BE937" s="159"/>
      <c r="BF937" s="159"/>
      <c r="BG937" s="159"/>
      <c r="BH937" s="159"/>
      <c r="BI937" s="159"/>
      <c r="BJ937" s="159"/>
      <c r="BK937" s="159"/>
      <c r="BL937" s="159"/>
      <c r="BM937" s="159"/>
      <c r="BN937" s="159"/>
      <c r="BO937" s="159"/>
      <c r="BP937" s="159"/>
      <c r="BQ937" s="159"/>
      <c r="BR937" s="159"/>
      <c r="BS937" s="159"/>
      <c r="BT937" s="159"/>
      <c r="BU937" s="159"/>
      <c r="BV937" s="159"/>
      <c r="BW937" s="159"/>
      <c r="BX937" s="159"/>
      <c r="BY937" s="159"/>
      <c r="BZ937" s="159"/>
      <c r="CA937" s="159"/>
      <c r="CB937" s="159"/>
      <c r="CC937" s="159"/>
      <c r="CD937" s="159"/>
      <c r="CE937" s="159"/>
      <c r="CF937" s="159"/>
      <c r="CG937" s="159"/>
      <c r="CH937" s="159"/>
      <c r="CI937" s="159"/>
      <c r="CJ937" s="159"/>
      <c r="CK937" s="159"/>
      <c r="CL937" s="159"/>
      <c r="CM937" s="159"/>
      <c r="CN937" s="159"/>
      <c r="CO937" s="159"/>
      <c r="CP937" s="159"/>
      <c r="CQ937" s="159"/>
      <c r="CR937" s="159"/>
      <c r="CS937" s="159"/>
      <c r="CT937" s="159"/>
      <c r="CU937" s="159"/>
      <c r="CV937" s="159"/>
      <c r="CW937" s="159"/>
      <c r="CX937" s="159"/>
      <c r="CY937" s="159"/>
      <c r="CZ937" s="159"/>
      <c r="DA937" s="159"/>
      <c r="DB937" s="159"/>
      <c r="DC937" s="159"/>
      <c r="DD937" s="159"/>
      <c r="DE937" s="159"/>
      <c r="DF937" s="159"/>
      <c r="DG937" s="159"/>
      <c r="DH937" s="159"/>
      <c r="DI937" s="159"/>
      <c r="DJ937" s="159"/>
      <c r="DK937" s="159"/>
      <c r="DL937" s="159"/>
      <c r="DM937" s="159"/>
      <c r="DN937" s="159"/>
      <c r="DO937" s="159"/>
      <c r="DP937" s="159"/>
      <c r="DQ937" s="159"/>
      <c r="DR937" s="159"/>
      <c r="DS937" s="159"/>
      <c r="DT937" s="159"/>
      <c r="DU937" s="159"/>
      <c r="DV937" s="159"/>
      <c r="DW937" s="159"/>
      <c r="DX937" s="159"/>
      <c r="DY937" s="159"/>
      <c r="DZ937" s="159"/>
      <c r="EA937" s="159"/>
      <c r="EB937" s="159"/>
      <c r="EC937" s="159"/>
      <c r="ED937" s="159"/>
      <c r="EE937" s="159"/>
      <c r="EF937" s="159"/>
      <c r="EG937" s="159"/>
      <c r="EH937" s="159"/>
      <c r="EI937" s="159"/>
      <c r="EJ937" s="159"/>
      <c r="EK937" s="159"/>
      <c r="EL937" s="159"/>
      <c r="EM937" s="159"/>
      <c r="EN937" s="159"/>
      <c r="EO937" s="159"/>
      <c r="EP937" s="159"/>
      <c r="EQ937" s="159"/>
      <c r="ER937" s="159"/>
      <c r="ES937" s="159"/>
      <c r="ET937" s="159"/>
      <c r="EU937" s="159"/>
      <c r="EV937" s="159"/>
      <c r="EW937" s="159"/>
      <c r="EX937" s="159"/>
      <c r="EY937" s="159"/>
      <c r="EZ937" s="159"/>
      <c r="FA937" s="159"/>
      <c r="FB937" s="159"/>
      <c r="FC937" s="159"/>
      <c r="FD937" s="159"/>
      <c r="FE937" s="159"/>
      <c r="FF937" s="159"/>
      <c r="FG937" s="159"/>
      <c r="FH937" s="159"/>
      <c r="FI937" s="159"/>
      <c r="FJ937" s="159"/>
      <c r="FK937" s="159"/>
      <c r="FL937" s="159"/>
      <c r="FM937" s="159"/>
      <c r="FN937" s="159"/>
      <c r="FO937" s="159"/>
      <c r="FP937" s="159"/>
      <c r="FQ937" s="159"/>
      <c r="FR937" s="159"/>
      <c r="FS937" s="159"/>
      <c r="FT937" s="159"/>
      <c r="FU937" s="159"/>
      <c r="FV937" s="159"/>
      <c r="FW937" s="159"/>
      <c r="FX937" s="159"/>
      <c r="FY937" s="159"/>
      <c r="FZ937" s="159"/>
      <c r="GA937" s="159"/>
      <c r="GB937" s="159"/>
      <c r="GC937" s="159"/>
      <c r="GD937" s="159"/>
      <c r="GE937" s="159"/>
      <c r="GF937" s="159"/>
      <c r="GG937" s="159"/>
      <c r="GH937" s="159"/>
    </row>
    <row r="938" customFormat="false" ht="12.75" hidden="false" customHeight="false" outlineLevel="0" collapsed="false">
      <c r="A938" s="168"/>
      <c r="B938" s="149"/>
      <c r="C938" s="149"/>
      <c r="D938" s="149"/>
      <c r="E938" s="149"/>
      <c r="F938" s="149"/>
      <c r="G938" s="149"/>
      <c r="H938" s="148"/>
      <c r="I938" s="170"/>
      <c r="R938" s="148"/>
      <c r="S938" s="158"/>
      <c r="T938" s="159"/>
      <c r="U938" s="159"/>
      <c r="V938" s="159"/>
      <c r="W938" s="159"/>
      <c r="X938" s="159"/>
      <c r="Y938" s="159"/>
      <c r="Z938" s="159"/>
      <c r="AA938" s="159"/>
      <c r="AB938" s="159"/>
      <c r="AC938" s="159"/>
      <c r="AD938" s="159"/>
      <c r="AE938" s="159"/>
      <c r="AF938" s="159"/>
      <c r="AG938" s="159"/>
      <c r="AH938" s="159"/>
      <c r="AI938" s="159"/>
      <c r="AJ938" s="159"/>
      <c r="AK938" s="159"/>
      <c r="AL938" s="159"/>
      <c r="AM938" s="159"/>
      <c r="AN938" s="159"/>
      <c r="AO938" s="159"/>
      <c r="AP938" s="159"/>
      <c r="AQ938" s="159"/>
      <c r="AR938" s="159"/>
      <c r="AS938" s="159"/>
      <c r="AT938" s="159"/>
      <c r="AU938" s="159"/>
      <c r="AV938" s="159"/>
      <c r="AW938" s="159"/>
      <c r="AX938" s="159"/>
      <c r="AY938" s="159"/>
      <c r="AZ938" s="159"/>
      <c r="BA938" s="159"/>
      <c r="BB938" s="159"/>
      <c r="BC938" s="159"/>
      <c r="BD938" s="159"/>
      <c r="BE938" s="159"/>
      <c r="BF938" s="159"/>
      <c r="BG938" s="159"/>
      <c r="BH938" s="159"/>
      <c r="BI938" s="159"/>
      <c r="BJ938" s="159"/>
      <c r="BK938" s="159"/>
      <c r="BL938" s="159"/>
      <c r="BM938" s="159"/>
      <c r="BN938" s="159"/>
      <c r="BO938" s="159"/>
      <c r="BP938" s="159"/>
      <c r="BQ938" s="159"/>
      <c r="BR938" s="159"/>
      <c r="BS938" s="159"/>
      <c r="BT938" s="159"/>
      <c r="BU938" s="159"/>
      <c r="BV938" s="159"/>
      <c r="BW938" s="159"/>
      <c r="BX938" s="159"/>
      <c r="BY938" s="159"/>
      <c r="BZ938" s="159"/>
      <c r="CA938" s="159"/>
      <c r="CB938" s="159"/>
      <c r="CC938" s="159"/>
      <c r="CD938" s="159"/>
      <c r="CE938" s="159"/>
      <c r="CF938" s="159"/>
      <c r="CG938" s="159"/>
      <c r="CH938" s="159"/>
      <c r="CI938" s="159"/>
      <c r="CJ938" s="159"/>
      <c r="CK938" s="159"/>
      <c r="CL938" s="159"/>
      <c r="CM938" s="159"/>
      <c r="CN938" s="159"/>
      <c r="CO938" s="159"/>
      <c r="CP938" s="159"/>
      <c r="CQ938" s="159"/>
      <c r="CR938" s="159"/>
      <c r="CS938" s="159"/>
      <c r="CT938" s="159"/>
      <c r="CU938" s="159"/>
      <c r="CV938" s="159"/>
      <c r="CW938" s="159"/>
      <c r="CX938" s="159"/>
      <c r="CY938" s="159"/>
      <c r="CZ938" s="159"/>
      <c r="DA938" s="159"/>
      <c r="DB938" s="159"/>
      <c r="DC938" s="159"/>
      <c r="DD938" s="159"/>
      <c r="DE938" s="159"/>
      <c r="DF938" s="159"/>
      <c r="DG938" s="159"/>
      <c r="DH938" s="159"/>
      <c r="DI938" s="159"/>
      <c r="DJ938" s="159"/>
      <c r="DK938" s="159"/>
      <c r="DL938" s="159"/>
      <c r="DM938" s="159"/>
      <c r="DN938" s="159"/>
      <c r="DO938" s="159"/>
      <c r="DP938" s="159"/>
      <c r="DQ938" s="159"/>
      <c r="DR938" s="159"/>
      <c r="DS938" s="159"/>
      <c r="DT938" s="159"/>
      <c r="DU938" s="159"/>
      <c r="DV938" s="159"/>
      <c r="DW938" s="159"/>
      <c r="DX938" s="159"/>
      <c r="DY938" s="159"/>
      <c r="DZ938" s="159"/>
      <c r="EA938" s="159"/>
      <c r="EB938" s="159"/>
      <c r="EC938" s="159"/>
      <c r="ED938" s="159"/>
      <c r="EE938" s="159"/>
      <c r="EF938" s="159"/>
      <c r="EG938" s="159"/>
      <c r="EH938" s="159"/>
      <c r="EI938" s="159"/>
      <c r="EJ938" s="159"/>
      <c r="EK938" s="159"/>
      <c r="EL938" s="159"/>
      <c r="EM938" s="159"/>
      <c r="EN938" s="159"/>
      <c r="EO938" s="159"/>
      <c r="EP938" s="159"/>
      <c r="EQ938" s="159"/>
      <c r="ER938" s="159"/>
      <c r="ES938" s="159"/>
      <c r="ET938" s="159"/>
      <c r="EU938" s="159"/>
      <c r="EV938" s="159"/>
      <c r="EW938" s="159"/>
      <c r="EX938" s="159"/>
      <c r="EY938" s="159"/>
      <c r="EZ938" s="159"/>
      <c r="FA938" s="159"/>
      <c r="FB938" s="159"/>
      <c r="FC938" s="159"/>
      <c r="FD938" s="159"/>
      <c r="FE938" s="159"/>
      <c r="FF938" s="159"/>
      <c r="FG938" s="159"/>
      <c r="FH938" s="159"/>
      <c r="FI938" s="159"/>
      <c r="FJ938" s="159"/>
      <c r="FK938" s="159"/>
      <c r="FL938" s="159"/>
      <c r="FM938" s="159"/>
      <c r="FN938" s="159"/>
      <c r="FO938" s="159"/>
      <c r="FP938" s="159"/>
      <c r="FQ938" s="159"/>
      <c r="FR938" s="159"/>
      <c r="FS938" s="159"/>
      <c r="FT938" s="159"/>
      <c r="FU938" s="159"/>
      <c r="FV938" s="159"/>
      <c r="FW938" s="159"/>
      <c r="FX938" s="159"/>
      <c r="FY938" s="159"/>
      <c r="FZ938" s="159"/>
      <c r="GA938" s="159"/>
      <c r="GB938" s="159"/>
      <c r="GC938" s="159"/>
      <c r="GD938" s="159"/>
      <c r="GE938" s="159"/>
      <c r="GF938" s="159"/>
      <c r="GG938" s="159"/>
      <c r="GH938" s="159"/>
    </row>
    <row r="939" customFormat="false" ht="12.75" hidden="false" customHeight="false" outlineLevel="0" collapsed="false">
      <c r="A939" s="168"/>
      <c r="B939" s="149"/>
      <c r="C939" s="149"/>
      <c r="D939" s="149"/>
      <c r="E939" s="149"/>
      <c r="F939" s="149"/>
      <c r="G939" s="149"/>
      <c r="H939" s="148"/>
      <c r="I939" s="170"/>
      <c r="R939" s="148"/>
      <c r="S939" s="158"/>
      <c r="T939" s="159"/>
      <c r="U939" s="159"/>
      <c r="V939" s="159"/>
      <c r="W939" s="159"/>
      <c r="X939" s="159"/>
      <c r="Y939" s="159"/>
      <c r="Z939" s="159"/>
      <c r="AA939" s="159"/>
      <c r="AB939" s="159"/>
      <c r="AC939" s="159"/>
      <c r="AD939" s="159"/>
      <c r="AE939" s="159"/>
      <c r="AF939" s="159"/>
      <c r="AG939" s="159"/>
      <c r="AH939" s="159"/>
      <c r="AI939" s="159"/>
      <c r="AJ939" s="159"/>
      <c r="AK939" s="159"/>
      <c r="AL939" s="159"/>
      <c r="AM939" s="159"/>
      <c r="AN939" s="159"/>
      <c r="AO939" s="159"/>
      <c r="AP939" s="159"/>
      <c r="AQ939" s="159"/>
      <c r="AR939" s="159"/>
      <c r="AS939" s="159"/>
      <c r="AT939" s="159"/>
      <c r="AU939" s="159"/>
      <c r="AV939" s="159"/>
      <c r="AW939" s="159"/>
      <c r="AX939" s="159"/>
      <c r="AY939" s="159"/>
      <c r="AZ939" s="159"/>
      <c r="BA939" s="159"/>
      <c r="BB939" s="159"/>
      <c r="BC939" s="159"/>
      <c r="BD939" s="159"/>
      <c r="BE939" s="159"/>
      <c r="BF939" s="159"/>
      <c r="BG939" s="159"/>
      <c r="BH939" s="159"/>
      <c r="BI939" s="159"/>
      <c r="BJ939" s="159"/>
      <c r="BK939" s="159"/>
      <c r="BL939" s="159"/>
      <c r="BM939" s="159"/>
      <c r="BN939" s="159"/>
      <c r="BO939" s="159"/>
      <c r="BP939" s="159"/>
      <c r="BQ939" s="159"/>
      <c r="BR939" s="159"/>
      <c r="BS939" s="159"/>
      <c r="BT939" s="159"/>
      <c r="BU939" s="159"/>
      <c r="BV939" s="159"/>
      <c r="BW939" s="159"/>
      <c r="BX939" s="159"/>
      <c r="BY939" s="159"/>
      <c r="BZ939" s="159"/>
      <c r="CA939" s="159"/>
      <c r="CB939" s="159"/>
      <c r="CC939" s="159"/>
      <c r="CD939" s="159"/>
      <c r="CE939" s="159"/>
      <c r="CF939" s="159"/>
      <c r="CG939" s="159"/>
      <c r="CH939" s="159"/>
      <c r="CI939" s="159"/>
      <c r="CJ939" s="159"/>
      <c r="CK939" s="159"/>
      <c r="CL939" s="159"/>
      <c r="CM939" s="159"/>
      <c r="CN939" s="159"/>
      <c r="CO939" s="159"/>
      <c r="CP939" s="159"/>
      <c r="CQ939" s="159"/>
      <c r="CR939" s="159"/>
      <c r="CS939" s="159"/>
      <c r="CT939" s="159"/>
      <c r="CU939" s="159"/>
      <c r="CV939" s="159"/>
      <c r="CW939" s="159"/>
      <c r="CX939" s="159"/>
      <c r="CY939" s="159"/>
      <c r="CZ939" s="159"/>
      <c r="DA939" s="159"/>
      <c r="DB939" s="159"/>
      <c r="DC939" s="159"/>
      <c r="DD939" s="159"/>
      <c r="DE939" s="159"/>
      <c r="DF939" s="159"/>
      <c r="DG939" s="159"/>
      <c r="DH939" s="159"/>
      <c r="DI939" s="159"/>
      <c r="DJ939" s="159"/>
      <c r="DK939" s="159"/>
      <c r="DL939" s="159"/>
      <c r="DM939" s="159"/>
      <c r="DN939" s="159"/>
      <c r="DO939" s="159"/>
      <c r="DP939" s="159"/>
      <c r="DQ939" s="159"/>
      <c r="DR939" s="159"/>
      <c r="DS939" s="159"/>
      <c r="DT939" s="159"/>
      <c r="DU939" s="159"/>
      <c r="DV939" s="159"/>
      <c r="DW939" s="159"/>
      <c r="DX939" s="159"/>
      <c r="DY939" s="159"/>
      <c r="DZ939" s="159"/>
      <c r="EA939" s="159"/>
      <c r="EB939" s="159"/>
      <c r="EC939" s="159"/>
      <c r="ED939" s="159"/>
      <c r="EE939" s="159"/>
      <c r="EF939" s="159"/>
      <c r="EG939" s="159"/>
      <c r="EH939" s="159"/>
      <c r="EI939" s="159"/>
      <c r="EJ939" s="159"/>
      <c r="EK939" s="159"/>
      <c r="EL939" s="159"/>
      <c r="EM939" s="159"/>
      <c r="EN939" s="159"/>
      <c r="EO939" s="159"/>
      <c r="EP939" s="159"/>
      <c r="EQ939" s="159"/>
      <c r="ER939" s="159"/>
      <c r="ES939" s="159"/>
      <c r="ET939" s="159"/>
      <c r="EU939" s="159"/>
      <c r="EV939" s="159"/>
      <c r="EW939" s="159"/>
      <c r="EX939" s="159"/>
      <c r="EY939" s="159"/>
      <c r="EZ939" s="159"/>
      <c r="FA939" s="159"/>
      <c r="FB939" s="159"/>
      <c r="FC939" s="159"/>
      <c r="FD939" s="159"/>
      <c r="FE939" s="159"/>
      <c r="FF939" s="159"/>
      <c r="FG939" s="159"/>
      <c r="FH939" s="159"/>
      <c r="FI939" s="159"/>
      <c r="FJ939" s="159"/>
      <c r="FK939" s="159"/>
      <c r="FL939" s="159"/>
      <c r="FM939" s="159"/>
      <c r="FN939" s="159"/>
      <c r="FO939" s="159"/>
      <c r="FP939" s="159"/>
      <c r="FQ939" s="159"/>
      <c r="FR939" s="159"/>
      <c r="FS939" s="159"/>
      <c r="FT939" s="159"/>
      <c r="FU939" s="159"/>
      <c r="FV939" s="159"/>
      <c r="FW939" s="159"/>
      <c r="FX939" s="159"/>
      <c r="FY939" s="159"/>
      <c r="FZ939" s="159"/>
      <c r="GA939" s="159"/>
      <c r="GB939" s="159"/>
      <c r="GC939" s="159"/>
      <c r="GD939" s="159"/>
      <c r="GE939" s="159"/>
      <c r="GF939" s="159"/>
      <c r="GG939" s="159"/>
      <c r="GH939" s="159"/>
    </row>
    <row r="940" customFormat="false" ht="12.75" hidden="false" customHeight="false" outlineLevel="0" collapsed="false">
      <c r="A940" s="168"/>
      <c r="B940" s="149"/>
      <c r="C940" s="149"/>
      <c r="D940" s="149"/>
      <c r="E940" s="149"/>
      <c r="F940" s="149"/>
      <c r="G940" s="149"/>
      <c r="H940" s="148"/>
      <c r="I940" s="170"/>
      <c r="R940" s="148"/>
      <c r="S940" s="158"/>
      <c r="T940" s="159"/>
      <c r="U940" s="159"/>
      <c r="V940" s="159"/>
      <c r="W940" s="159"/>
      <c r="X940" s="159"/>
      <c r="Y940" s="159"/>
      <c r="Z940" s="159"/>
      <c r="AA940" s="159"/>
      <c r="AB940" s="159"/>
      <c r="AC940" s="159"/>
      <c r="AD940" s="159"/>
      <c r="AE940" s="159"/>
      <c r="AF940" s="159"/>
      <c r="AG940" s="159"/>
      <c r="AH940" s="159"/>
      <c r="AI940" s="159"/>
      <c r="AJ940" s="159"/>
      <c r="AK940" s="159"/>
      <c r="AL940" s="159"/>
      <c r="AM940" s="159"/>
      <c r="AN940" s="159"/>
      <c r="AO940" s="159"/>
      <c r="AP940" s="159"/>
      <c r="AQ940" s="159"/>
      <c r="AR940" s="159"/>
      <c r="AS940" s="159"/>
      <c r="AT940" s="159"/>
      <c r="AU940" s="159"/>
      <c r="AV940" s="159"/>
      <c r="AW940" s="159"/>
      <c r="AX940" s="159"/>
      <c r="AY940" s="159"/>
      <c r="AZ940" s="159"/>
      <c r="BA940" s="159"/>
      <c r="BB940" s="159"/>
      <c r="BC940" s="159"/>
      <c r="BD940" s="159"/>
      <c r="BE940" s="159"/>
      <c r="BF940" s="159"/>
      <c r="BG940" s="159"/>
      <c r="BH940" s="159"/>
      <c r="BI940" s="159"/>
      <c r="BJ940" s="159"/>
      <c r="BK940" s="159"/>
      <c r="BL940" s="159"/>
      <c r="BM940" s="159"/>
      <c r="BN940" s="159"/>
      <c r="BO940" s="159"/>
      <c r="BP940" s="159"/>
      <c r="BQ940" s="159"/>
      <c r="BR940" s="159"/>
      <c r="BS940" s="159"/>
      <c r="BT940" s="159"/>
      <c r="BU940" s="159"/>
      <c r="BV940" s="159"/>
      <c r="BW940" s="159"/>
      <c r="BX940" s="159"/>
      <c r="BY940" s="159"/>
      <c r="BZ940" s="159"/>
      <c r="CA940" s="159"/>
      <c r="CB940" s="159"/>
      <c r="CC940" s="159"/>
      <c r="CD940" s="159"/>
      <c r="CE940" s="159"/>
      <c r="CF940" s="159"/>
      <c r="CG940" s="159"/>
      <c r="CH940" s="159"/>
      <c r="CI940" s="159"/>
      <c r="CJ940" s="159"/>
      <c r="CK940" s="159"/>
      <c r="CL940" s="159"/>
      <c r="CM940" s="159"/>
      <c r="CN940" s="159"/>
      <c r="CO940" s="159"/>
      <c r="CP940" s="159"/>
      <c r="CQ940" s="159"/>
      <c r="CR940" s="159"/>
      <c r="CS940" s="159"/>
      <c r="CT940" s="159"/>
      <c r="CU940" s="159"/>
      <c r="CV940" s="159"/>
      <c r="CW940" s="159"/>
      <c r="CX940" s="159"/>
      <c r="CY940" s="159"/>
      <c r="CZ940" s="159"/>
      <c r="DA940" s="159"/>
      <c r="DB940" s="159"/>
      <c r="DC940" s="159"/>
      <c r="DD940" s="159"/>
      <c r="DE940" s="159"/>
      <c r="DF940" s="159"/>
      <c r="DG940" s="159"/>
      <c r="DH940" s="159"/>
      <c r="DI940" s="159"/>
      <c r="DJ940" s="159"/>
      <c r="DK940" s="159"/>
      <c r="DL940" s="159"/>
      <c r="DM940" s="159"/>
      <c r="DN940" s="159"/>
      <c r="DO940" s="159"/>
      <c r="DP940" s="159"/>
      <c r="DQ940" s="159"/>
      <c r="DR940" s="159"/>
      <c r="DS940" s="159"/>
      <c r="DT940" s="159"/>
      <c r="DU940" s="159"/>
      <c r="DV940" s="159"/>
      <c r="DW940" s="159"/>
      <c r="DX940" s="159"/>
      <c r="DY940" s="159"/>
      <c r="DZ940" s="159"/>
      <c r="EA940" s="159"/>
      <c r="EB940" s="159"/>
      <c r="EC940" s="159"/>
      <c r="ED940" s="159"/>
      <c r="EE940" s="159"/>
      <c r="EF940" s="159"/>
      <c r="EG940" s="159"/>
      <c r="EH940" s="159"/>
      <c r="EI940" s="159"/>
      <c r="EJ940" s="159"/>
      <c r="EK940" s="159"/>
      <c r="EL940" s="159"/>
      <c r="EM940" s="159"/>
      <c r="EN940" s="159"/>
      <c r="EO940" s="159"/>
      <c r="EP940" s="159"/>
      <c r="EQ940" s="159"/>
      <c r="ER940" s="159"/>
      <c r="ES940" s="159"/>
      <c r="ET940" s="159"/>
      <c r="EU940" s="159"/>
      <c r="EV940" s="159"/>
      <c r="EW940" s="159"/>
      <c r="EX940" s="159"/>
      <c r="EY940" s="159"/>
      <c r="EZ940" s="159"/>
      <c r="FA940" s="159"/>
      <c r="FB940" s="159"/>
      <c r="FC940" s="159"/>
      <c r="FD940" s="159"/>
      <c r="FE940" s="159"/>
      <c r="FF940" s="159"/>
      <c r="FG940" s="159"/>
      <c r="FH940" s="159"/>
      <c r="FI940" s="159"/>
      <c r="FJ940" s="159"/>
      <c r="FK940" s="159"/>
      <c r="FL940" s="159"/>
      <c r="FM940" s="159"/>
      <c r="FN940" s="159"/>
      <c r="FO940" s="159"/>
      <c r="FP940" s="159"/>
      <c r="FQ940" s="159"/>
      <c r="FR940" s="159"/>
      <c r="FS940" s="159"/>
      <c r="FT940" s="159"/>
      <c r="FU940" s="159"/>
      <c r="FV940" s="159"/>
      <c r="FW940" s="159"/>
      <c r="FX940" s="159"/>
      <c r="FY940" s="159"/>
      <c r="FZ940" s="159"/>
      <c r="GA940" s="159"/>
      <c r="GB940" s="159"/>
      <c r="GC940" s="159"/>
      <c r="GD940" s="159"/>
      <c r="GE940" s="159"/>
      <c r="GF940" s="159"/>
      <c r="GG940" s="159"/>
      <c r="GH940" s="159"/>
    </row>
    <row r="941" customFormat="false" ht="12.75" hidden="false" customHeight="false" outlineLevel="0" collapsed="false">
      <c r="A941" s="168"/>
      <c r="B941" s="149"/>
      <c r="C941" s="149"/>
      <c r="D941" s="149"/>
      <c r="E941" s="149"/>
      <c r="F941" s="149"/>
      <c r="G941" s="149"/>
      <c r="H941" s="148"/>
      <c r="I941" s="170"/>
      <c r="R941" s="148"/>
      <c r="S941" s="158"/>
      <c r="T941" s="159"/>
      <c r="U941" s="159"/>
      <c r="V941" s="159"/>
      <c r="W941" s="159"/>
      <c r="X941" s="159"/>
      <c r="Y941" s="159"/>
      <c r="Z941" s="159"/>
      <c r="AA941" s="159"/>
      <c r="AB941" s="159"/>
      <c r="AC941" s="159"/>
      <c r="AD941" s="159"/>
      <c r="AE941" s="159"/>
      <c r="AF941" s="159"/>
      <c r="AG941" s="159"/>
      <c r="AH941" s="159"/>
      <c r="AI941" s="159"/>
      <c r="AJ941" s="159"/>
      <c r="AK941" s="159"/>
      <c r="AL941" s="159"/>
      <c r="AM941" s="159"/>
      <c r="AN941" s="159"/>
      <c r="AO941" s="159"/>
      <c r="AP941" s="159"/>
      <c r="AQ941" s="159"/>
      <c r="AR941" s="159"/>
      <c r="AS941" s="159"/>
      <c r="AT941" s="159"/>
      <c r="AU941" s="159"/>
      <c r="AV941" s="159"/>
      <c r="AW941" s="159"/>
      <c r="AX941" s="159"/>
      <c r="AY941" s="159"/>
      <c r="AZ941" s="159"/>
      <c r="BA941" s="159"/>
      <c r="BB941" s="159"/>
      <c r="BC941" s="159"/>
      <c r="BD941" s="159"/>
      <c r="BE941" s="159"/>
      <c r="BF941" s="159"/>
      <c r="BG941" s="159"/>
      <c r="BH941" s="159"/>
      <c r="BI941" s="159"/>
      <c r="BJ941" s="159"/>
      <c r="BK941" s="159"/>
      <c r="BL941" s="159"/>
      <c r="BM941" s="159"/>
      <c r="BN941" s="159"/>
      <c r="BO941" s="159"/>
      <c r="BP941" s="159"/>
      <c r="BQ941" s="159"/>
      <c r="BR941" s="159"/>
      <c r="BS941" s="159"/>
      <c r="BT941" s="159"/>
      <c r="BU941" s="159"/>
      <c r="BV941" s="159"/>
      <c r="BW941" s="159"/>
      <c r="BX941" s="159"/>
      <c r="BY941" s="159"/>
      <c r="BZ941" s="159"/>
      <c r="CA941" s="159"/>
      <c r="CB941" s="159"/>
      <c r="CC941" s="159"/>
      <c r="CD941" s="159"/>
      <c r="CE941" s="159"/>
      <c r="CF941" s="159"/>
      <c r="CG941" s="159"/>
      <c r="CH941" s="159"/>
      <c r="CI941" s="159"/>
      <c r="CJ941" s="159"/>
      <c r="CK941" s="159"/>
      <c r="CL941" s="159"/>
      <c r="CM941" s="159"/>
      <c r="CN941" s="159"/>
      <c r="CO941" s="159"/>
      <c r="CP941" s="159"/>
      <c r="CQ941" s="159"/>
      <c r="CR941" s="159"/>
      <c r="CS941" s="159"/>
      <c r="CT941" s="159"/>
      <c r="CU941" s="159"/>
      <c r="CV941" s="159"/>
      <c r="CW941" s="159"/>
      <c r="CX941" s="159"/>
      <c r="CY941" s="159"/>
      <c r="CZ941" s="159"/>
      <c r="DA941" s="159"/>
      <c r="DB941" s="159"/>
      <c r="DC941" s="159"/>
      <c r="DD941" s="159"/>
      <c r="DE941" s="159"/>
      <c r="DF941" s="159"/>
      <c r="DG941" s="159"/>
      <c r="DH941" s="159"/>
      <c r="DI941" s="159"/>
      <c r="DJ941" s="159"/>
      <c r="DK941" s="159"/>
      <c r="DL941" s="159"/>
      <c r="DM941" s="159"/>
      <c r="DN941" s="159"/>
      <c r="DO941" s="159"/>
      <c r="DP941" s="159"/>
      <c r="DQ941" s="159"/>
      <c r="DR941" s="159"/>
      <c r="DS941" s="159"/>
      <c r="DT941" s="159"/>
      <c r="DU941" s="159"/>
      <c r="DV941" s="159"/>
      <c r="DW941" s="159"/>
      <c r="DX941" s="159"/>
      <c r="DY941" s="159"/>
      <c r="DZ941" s="159"/>
      <c r="EA941" s="159"/>
      <c r="EB941" s="159"/>
      <c r="EC941" s="159"/>
      <c r="ED941" s="159"/>
      <c r="EE941" s="159"/>
      <c r="EF941" s="159"/>
      <c r="EG941" s="159"/>
      <c r="EH941" s="159"/>
      <c r="EI941" s="159"/>
      <c r="EJ941" s="159"/>
      <c r="EK941" s="159"/>
      <c r="EL941" s="159"/>
      <c r="EM941" s="159"/>
      <c r="EN941" s="159"/>
      <c r="EO941" s="159"/>
      <c r="EP941" s="159"/>
      <c r="EQ941" s="159"/>
      <c r="ER941" s="159"/>
      <c r="ES941" s="159"/>
      <c r="ET941" s="159"/>
      <c r="EU941" s="159"/>
      <c r="EV941" s="159"/>
      <c r="EW941" s="159"/>
      <c r="EX941" s="159"/>
      <c r="EY941" s="159"/>
      <c r="EZ941" s="159"/>
      <c r="FA941" s="159"/>
      <c r="FB941" s="159"/>
      <c r="FC941" s="159"/>
      <c r="FD941" s="159"/>
      <c r="FE941" s="159"/>
      <c r="FF941" s="159"/>
      <c r="FG941" s="159"/>
      <c r="FH941" s="159"/>
      <c r="FI941" s="159"/>
      <c r="FJ941" s="159"/>
      <c r="FK941" s="159"/>
      <c r="FL941" s="159"/>
      <c r="FM941" s="159"/>
      <c r="FN941" s="159"/>
      <c r="FO941" s="159"/>
      <c r="FP941" s="159"/>
      <c r="FQ941" s="159"/>
      <c r="FR941" s="159"/>
      <c r="FS941" s="159"/>
      <c r="FT941" s="159"/>
      <c r="FU941" s="159"/>
      <c r="FV941" s="159"/>
      <c r="FW941" s="159"/>
      <c r="FX941" s="159"/>
      <c r="FY941" s="159"/>
      <c r="FZ941" s="159"/>
      <c r="GA941" s="159"/>
      <c r="GB941" s="159"/>
      <c r="GC941" s="159"/>
      <c r="GD941" s="159"/>
      <c r="GE941" s="159"/>
      <c r="GF941" s="159"/>
      <c r="GG941" s="159"/>
      <c r="GH941" s="159"/>
    </row>
    <row r="942" customFormat="false" ht="12.75" hidden="false" customHeight="false" outlineLevel="0" collapsed="false">
      <c r="A942" s="168"/>
      <c r="B942" s="149"/>
      <c r="C942" s="149"/>
      <c r="D942" s="149"/>
      <c r="E942" s="149"/>
      <c r="F942" s="149"/>
      <c r="G942" s="149"/>
      <c r="H942" s="148"/>
      <c r="I942" s="170"/>
      <c r="R942" s="148"/>
      <c r="S942" s="158"/>
      <c r="T942" s="159"/>
      <c r="U942" s="159"/>
      <c r="V942" s="159"/>
      <c r="W942" s="159"/>
      <c r="X942" s="159"/>
      <c r="Y942" s="159"/>
      <c r="Z942" s="159"/>
      <c r="AA942" s="159"/>
      <c r="AB942" s="159"/>
      <c r="AC942" s="159"/>
      <c r="AD942" s="159"/>
      <c r="AE942" s="159"/>
      <c r="AF942" s="159"/>
      <c r="AG942" s="159"/>
      <c r="AH942" s="159"/>
      <c r="AI942" s="159"/>
      <c r="AJ942" s="159"/>
      <c r="AK942" s="159"/>
      <c r="AL942" s="159"/>
      <c r="AM942" s="159"/>
      <c r="AN942" s="159"/>
      <c r="AO942" s="159"/>
      <c r="AP942" s="159"/>
      <c r="AQ942" s="159"/>
      <c r="AR942" s="159"/>
      <c r="AS942" s="159"/>
      <c r="AT942" s="159"/>
      <c r="AU942" s="159"/>
      <c r="AV942" s="159"/>
      <c r="AW942" s="159"/>
      <c r="AX942" s="159"/>
      <c r="AY942" s="159"/>
      <c r="AZ942" s="159"/>
      <c r="BA942" s="159"/>
      <c r="BB942" s="159"/>
      <c r="BC942" s="159"/>
      <c r="BD942" s="159"/>
      <c r="BE942" s="159"/>
      <c r="BF942" s="159"/>
      <c r="BG942" s="159"/>
      <c r="BH942" s="159"/>
      <c r="BI942" s="159"/>
      <c r="BJ942" s="159"/>
      <c r="BK942" s="159"/>
      <c r="BL942" s="159"/>
      <c r="BM942" s="159"/>
      <c r="BN942" s="159"/>
      <c r="BO942" s="159"/>
      <c r="BP942" s="159"/>
      <c r="BQ942" s="159"/>
      <c r="BR942" s="159"/>
      <c r="BS942" s="159"/>
      <c r="BT942" s="159"/>
      <c r="BU942" s="159"/>
      <c r="BV942" s="159"/>
      <c r="BW942" s="159"/>
      <c r="BX942" s="159"/>
      <c r="BY942" s="159"/>
      <c r="BZ942" s="159"/>
      <c r="CA942" s="159"/>
      <c r="CB942" s="159"/>
      <c r="CC942" s="159"/>
      <c r="CD942" s="159"/>
      <c r="CE942" s="159"/>
      <c r="CF942" s="159"/>
      <c r="CG942" s="159"/>
      <c r="CH942" s="159"/>
      <c r="CI942" s="159"/>
      <c r="CJ942" s="159"/>
      <c r="CK942" s="159"/>
      <c r="CL942" s="159"/>
      <c r="CM942" s="159"/>
      <c r="CN942" s="159"/>
      <c r="CO942" s="159"/>
      <c r="CP942" s="159"/>
      <c r="CQ942" s="159"/>
      <c r="CR942" s="159"/>
      <c r="CS942" s="159"/>
      <c r="CT942" s="159"/>
      <c r="CU942" s="159"/>
      <c r="CV942" s="159"/>
      <c r="CW942" s="159"/>
      <c r="CX942" s="159"/>
      <c r="CY942" s="159"/>
      <c r="CZ942" s="159"/>
      <c r="DA942" s="159"/>
      <c r="DB942" s="159"/>
      <c r="DC942" s="159"/>
      <c r="DD942" s="159"/>
      <c r="DE942" s="159"/>
      <c r="DF942" s="159"/>
      <c r="DG942" s="159"/>
      <c r="DH942" s="159"/>
      <c r="DI942" s="159"/>
      <c r="DJ942" s="159"/>
      <c r="DK942" s="159"/>
      <c r="DL942" s="159"/>
      <c r="DM942" s="159"/>
      <c r="DN942" s="159"/>
      <c r="DO942" s="159"/>
      <c r="DP942" s="159"/>
      <c r="DQ942" s="159"/>
      <c r="DR942" s="159"/>
      <c r="DS942" s="159"/>
      <c r="DT942" s="159"/>
      <c r="DU942" s="159"/>
      <c r="DV942" s="159"/>
      <c r="DW942" s="159"/>
      <c r="DX942" s="159"/>
      <c r="DY942" s="159"/>
      <c r="DZ942" s="159"/>
      <c r="EA942" s="159"/>
      <c r="EB942" s="159"/>
      <c r="EC942" s="159"/>
      <c r="ED942" s="159"/>
      <c r="EE942" s="159"/>
      <c r="EF942" s="159"/>
      <c r="EG942" s="159"/>
      <c r="EH942" s="159"/>
      <c r="EI942" s="159"/>
      <c r="EJ942" s="159"/>
      <c r="EK942" s="159"/>
      <c r="EL942" s="159"/>
      <c r="EM942" s="159"/>
      <c r="EN942" s="159"/>
      <c r="EO942" s="159"/>
      <c r="EP942" s="159"/>
      <c r="EQ942" s="159"/>
      <c r="ER942" s="159"/>
      <c r="ES942" s="159"/>
      <c r="ET942" s="159"/>
      <c r="EU942" s="159"/>
      <c r="EV942" s="159"/>
      <c r="EW942" s="159"/>
      <c r="EX942" s="159"/>
      <c r="EY942" s="159"/>
      <c r="EZ942" s="159"/>
      <c r="FA942" s="159"/>
      <c r="FB942" s="159"/>
      <c r="FC942" s="159"/>
      <c r="FD942" s="159"/>
      <c r="FE942" s="159"/>
      <c r="FF942" s="159"/>
      <c r="FG942" s="159"/>
      <c r="FH942" s="159"/>
      <c r="FI942" s="159"/>
      <c r="FJ942" s="159"/>
      <c r="FK942" s="159"/>
      <c r="FL942" s="159"/>
      <c r="FM942" s="159"/>
      <c r="FN942" s="159"/>
      <c r="FO942" s="159"/>
      <c r="FP942" s="159"/>
      <c r="FQ942" s="159"/>
      <c r="FR942" s="159"/>
      <c r="FS942" s="159"/>
      <c r="FT942" s="159"/>
      <c r="FU942" s="159"/>
      <c r="FV942" s="159"/>
      <c r="FW942" s="159"/>
      <c r="FX942" s="159"/>
      <c r="FY942" s="159"/>
      <c r="FZ942" s="159"/>
      <c r="GA942" s="159"/>
      <c r="GB942" s="159"/>
      <c r="GC942" s="159"/>
      <c r="GD942" s="159"/>
      <c r="GE942" s="159"/>
      <c r="GF942" s="159"/>
      <c r="GG942" s="159"/>
      <c r="GH942" s="159"/>
    </row>
    <row r="943" customFormat="false" ht="12.75" hidden="false" customHeight="false" outlineLevel="0" collapsed="false">
      <c r="A943" s="168"/>
      <c r="B943" s="149"/>
      <c r="C943" s="149"/>
      <c r="D943" s="149"/>
      <c r="E943" s="149"/>
      <c r="F943" s="149"/>
      <c r="G943" s="149"/>
      <c r="H943" s="148"/>
      <c r="I943" s="170"/>
      <c r="R943" s="148"/>
      <c r="S943" s="158"/>
      <c r="T943" s="159"/>
      <c r="U943" s="159"/>
      <c r="V943" s="159"/>
      <c r="W943" s="159"/>
      <c r="X943" s="159"/>
      <c r="Y943" s="159"/>
      <c r="Z943" s="159"/>
      <c r="AA943" s="159"/>
      <c r="AB943" s="159"/>
      <c r="AC943" s="159"/>
      <c r="AD943" s="159"/>
      <c r="AE943" s="159"/>
      <c r="AF943" s="159"/>
      <c r="AG943" s="159"/>
      <c r="AH943" s="159"/>
      <c r="AI943" s="159"/>
      <c r="AJ943" s="159"/>
      <c r="AK943" s="159"/>
      <c r="AL943" s="159"/>
      <c r="AM943" s="159"/>
      <c r="AN943" s="159"/>
      <c r="AO943" s="159"/>
      <c r="AP943" s="159"/>
      <c r="AQ943" s="159"/>
      <c r="AR943" s="159"/>
      <c r="AS943" s="159"/>
      <c r="AT943" s="159"/>
      <c r="AU943" s="159"/>
      <c r="AV943" s="159"/>
      <c r="AW943" s="159"/>
      <c r="AX943" s="159"/>
      <c r="AY943" s="159"/>
      <c r="AZ943" s="159"/>
      <c r="BA943" s="159"/>
      <c r="BB943" s="159"/>
      <c r="BC943" s="159"/>
      <c r="BD943" s="159"/>
      <c r="BE943" s="159"/>
      <c r="BF943" s="159"/>
      <c r="BG943" s="159"/>
      <c r="BH943" s="159"/>
      <c r="BI943" s="159"/>
      <c r="BJ943" s="159"/>
      <c r="BK943" s="159"/>
      <c r="BL943" s="159"/>
      <c r="BM943" s="159"/>
      <c r="BN943" s="159"/>
      <c r="BO943" s="159"/>
      <c r="BP943" s="159"/>
      <c r="BQ943" s="159"/>
      <c r="BR943" s="159"/>
      <c r="BS943" s="159"/>
      <c r="BT943" s="159"/>
      <c r="BU943" s="159"/>
      <c r="BV943" s="159"/>
      <c r="BW943" s="159"/>
      <c r="BX943" s="159"/>
      <c r="BY943" s="159"/>
      <c r="BZ943" s="159"/>
      <c r="CA943" s="159"/>
      <c r="CB943" s="159"/>
      <c r="CC943" s="159"/>
      <c r="CD943" s="159"/>
      <c r="CE943" s="159"/>
      <c r="CF943" s="159"/>
      <c r="CG943" s="159"/>
      <c r="CH943" s="159"/>
      <c r="CI943" s="159"/>
      <c r="CJ943" s="159"/>
      <c r="CK943" s="159"/>
      <c r="CL943" s="159"/>
      <c r="CM943" s="159"/>
      <c r="CN943" s="159"/>
      <c r="CO943" s="159"/>
      <c r="CP943" s="159"/>
      <c r="CQ943" s="159"/>
      <c r="CR943" s="159"/>
      <c r="CS943" s="159"/>
      <c r="CT943" s="159"/>
      <c r="CU943" s="159"/>
      <c r="CV943" s="159"/>
      <c r="CW943" s="159"/>
      <c r="CX943" s="159"/>
      <c r="CY943" s="159"/>
      <c r="CZ943" s="159"/>
      <c r="DA943" s="159"/>
      <c r="DB943" s="159"/>
      <c r="DC943" s="159"/>
      <c r="DD943" s="159"/>
      <c r="DE943" s="159"/>
      <c r="DF943" s="159"/>
      <c r="DG943" s="159"/>
      <c r="DH943" s="159"/>
      <c r="DI943" s="159"/>
      <c r="DJ943" s="159"/>
      <c r="DK943" s="159"/>
      <c r="DL943" s="159"/>
      <c r="DM943" s="159"/>
      <c r="DN943" s="159"/>
      <c r="DO943" s="159"/>
      <c r="DP943" s="159"/>
      <c r="DQ943" s="159"/>
      <c r="DR943" s="159"/>
      <c r="DS943" s="159"/>
      <c r="DT943" s="159"/>
      <c r="DU943" s="159"/>
      <c r="DV943" s="159"/>
      <c r="DW943" s="159"/>
      <c r="DX943" s="159"/>
      <c r="DY943" s="159"/>
      <c r="DZ943" s="159"/>
      <c r="EA943" s="159"/>
      <c r="EB943" s="159"/>
      <c r="EC943" s="159"/>
      <c r="ED943" s="159"/>
      <c r="EE943" s="159"/>
      <c r="EF943" s="159"/>
      <c r="EG943" s="159"/>
      <c r="EH943" s="159"/>
      <c r="EI943" s="159"/>
      <c r="EJ943" s="159"/>
      <c r="EK943" s="159"/>
      <c r="EL943" s="159"/>
      <c r="EM943" s="159"/>
      <c r="EN943" s="159"/>
      <c r="EO943" s="159"/>
      <c r="EP943" s="159"/>
      <c r="EQ943" s="159"/>
      <c r="ER943" s="159"/>
      <c r="ES943" s="159"/>
      <c r="ET943" s="159"/>
      <c r="EU943" s="159"/>
      <c r="EV943" s="159"/>
      <c r="EW943" s="159"/>
      <c r="EX943" s="159"/>
      <c r="EY943" s="159"/>
      <c r="EZ943" s="159"/>
      <c r="FA943" s="159"/>
      <c r="FB943" s="159"/>
      <c r="FC943" s="159"/>
      <c r="FD943" s="159"/>
      <c r="FE943" s="159"/>
      <c r="FF943" s="159"/>
      <c r="FG943" s="159"/>
      <c r="FH943" s="159"/>
      <c r="FI943" s="159"/>
      <c r="FJ943" s="159"/>
      <c r="FK943" s="159"/>
      <c r="FL943" s="159"/>
      <c r="FM943" s="159"/>
      <c r="FN943" s="159"/>
      <c r="FO943" s="159"/>
      <c r="FP943" s="159"/>
      <c r="FQ943" s="159"/>
      <c r="FR943" s="159"/>
      <c r="FS943" s="159"/>
      <c r="FT943" s="159"/>
      <c r="FU943" s="159"/>
      <c r="FV943" s="159"/>
      <c r="FW943" s="159"/>
      <c r="FX943" s="159"/>
      <c r="FY943" s="159"/>
      <c r="FZ943" s="159"/>
      <c r="GA943" s="159"/>
      <c r="GB943" s="159"/>
      <c r="GC943" s="159"/>
      <c r="GD943" s="159"/>
      <c r="GE943" s="159"/>
      <c r="GF943" s="159"/>
      <c r="GG943" s="159"/>
      <c r="GH943" s="159"/>
    </row>
    <row r="944" customFormat="false" ht="12.75" hidden="false" customHeight="false" outlineLevel="0" collapsed="false">
      <c r="A944" s="168"/>
      <c r="B944" s="149"/>
      <c r="C944" s="149"/>
      <c r="D944" s="149"/>
      <c r="E944" s="149"/>
      <c r="F944" s="149"/>
      <c r="G944" s="149"/>
      <c r="H944" s="148"/>
      <c r="I944" s="170"/>
      <c r="R944" s="148"/>
      <c r="S944" s="158"/>
      <c r="T944" s="159"/>
      <c r="U944" s="159"/>
      <c r="V944" s="159"/>
      <c r="W944" s="159"/>
      <c r="X944" s="159"/>
      <c r="Y944" s="159"/>
      <c r="Z944" s="159"/>
      <c r="AA944" s="159"/>
      <c r="AB944" s="159"/>
      <c r="AC944" s="159"/>
      <c r="AD944" s="159"/>
      <c r="AE944" s="159"/>
      <c r="AF944" s="159"/>
      <c r="AG944" s="159"/>
      <c r="AH944" s="159"/>
      <c r="AI944" s="159"/>
      <c r="AJ944" s="159"/>
      <c r="AK944" s="159"/>
      <c r="AL944" s="159"/>
      <c r="AM944" s="159"/>
      <c r="AN944" s="159"/>
      <c r="AO944" s="159"/>
      <c r="AP944" s="159"/>
      <c r="AQ944" s="159"/>
      <c r="AR944" s="159"/>
      <c r="AS944" s="159"/>
      <c r="AT944" s="159"/>
      <c r="AU944" s="159"/>
      <c r="AV944" s="159"/>
      <c r="AW944" s="159"/>
      <c r="AX944" s="159"/>
      <c r="AY944" s="159"/>
      <c r="AZ944" s="159"/>
      <c r="BA944" s="159"/>
      <c r="BB944" s="159"/>
      <c r="BC944" s="159"/>
      <c r="BD944" s="159"/>
      <c r="BE944" s="159"/>
      <c r="BF944" s="159"/>
      <c r="BG944" s="159"/>
      <c r="BH944" s="159"/>
      <c r="BI944" s="159"/>
      <c r="BJ944" s="159"/>
      <c r="BK944" s="159"/>
      <c r="BL944" s="159"/>
      <c r="BM944" s="159"/>
      <c r="BN944" s="159"/>
      <c r="BO944" s="159"/>
      <c r="BP944" s="159"/>
      <c r="BQ944" s="159"/>
      <c r="BR944" s="159"/>
      <c r="BS944" s="159"/>
      <c r="BT944" s="159"/>
      <c r="BU944" s="159"/>
      <c r="BV944" s="159"/>
      <c r="BW944" s="159"/>
      <c r="BX944" s="159"/>
      <c r="BY944" s="159"/>
      <c r="BZ944" s="159"/>
      <c r="CA944" s="159"/>
      <c r="CB944" s="159"/>
      <c r="CC944" s="159"/>
      <c r="CD944" s="159"/>
      <c r="CE944" s="159"/>
      <c r="CF944" s="159"/>
      <c r="CG944" s="159"/>
      <c r="CH944" s="159"/>
      <c r="CI944" s="159"/>
      <c r="CJ944" s="159"/>
      <c r="CK944" s="159"/>
      <c r="CL944" s="159"/>
      <c r="CM944" s="159"/>
      <c r="CN944" s="159"/>
      <c r="CO944" s="159"/>
      <c r="CP944" s="159"/>
      <c r="CQ944" s="159"/>
      <c r="CR944" s="159"/>
      <c r="CS944" s="159"/>
      <c r="CT944" s="159"/>
      <c r="CU944" s="159"/>
      <c r="CV944" s="159"/>
      <c r="CW944" s="159"/>
      <c r="CX944" s="159"/>
      <c r="CY944" s="159"/>
      <c r="CZ944" s="159"/>
      <c r="DA944" s="159"/>
      <c r="DB944" s="159"/>
      <c r="DC944" s="159"/>
      <c r="DD944" s="159"/>
      <c r="DE944" s="159"/>
      <c r="DF944" s="159"/>
      <c r="DG944" s="159"/>
      <c r="DH944" s="159"/>
      <c r="DI944" s="159"/>
      <c r="DJ944" s="159"/>
      <c r="DK944" s="159"/>
      <c r="DL944" s="159"/>
      <c r="DM944" s="159"/>
      <c r="DN944" s="159"/>
      <c r="DO944" s="159"/>
      <c r="DP944" s="159"/>
      <c r="DQ944" s="159"/>
      <c r="DR944" s="159"/>
      <c r="DS944" s="159"/>
      <c r="DT944" s="159"/>
      <c r="DU944" s="159"/>
      <c r="DV944" s="159"/>
      <c r="DW944" s="159"/>
      <c r="DX944" s="159"/>
      <c r="DY944" s="159"/>
      <c r="DZ944" s="159"/>
      <c r="EA944" s="159"/>
      <c r="EB944" s="159"/>
      <c r="EC944" s="159"/>
      <c r="ED944" s="159"/>
      <c r="EE944" s="159"/>
      <c r="EF944" s="159"/>
      <c r="EG944" s="159"/>
      <c r="EH944" s="159"/>
      <c r="EI944" s="159"/>
      <c r="EJ944" s="159"/>
      <c r="EK944" s="159"/>
      <c r="EL944" s="159"/>
      <c r="EM944" s="159"/>
      <c r="EN944" s="159"/>
      <c r="EO944" s="159"/>
      <c r="EP944" s="159"/>
      <c r="EQ944" s="159"/>
      <c r="ER944" s="159"/>
      <c r="ES944" s="159"/>
      <c r="ET944" s="159"/>
      <c r="EU944" s="159"/>
      <c r="EV944" s="159"/>
      <c r="EW944" s="159"/>
      <c r="EX944" s="159"/>
      <c r="EY944" s="159"/>
      <c r="EZ944" s="159"/>
      <c r="FA944" s="159"/>
      <c r="FB944" s="159"/>
      <c r="FC944" s="159"/>
      <c r="FD944" s="159"/>
      <c r="FE944" s="159"/>
      <c r="FF944" s="159"/>
      <c r="FG944" s="159"/>
      <c r="FH944" s="159"/>
      <c r="FI944" s="159"/>
      <c r="FJ944" s="159"/>
      <c r="FK944" s="159"/>
      <c r="FL944" s="159"/>
      <c r="FM944" s="159"/>
      <c r="FN944" s="159"/>
      <c r="FO944" s="159"/>
      <c r="FP944" s="159"/>
      <c r="FQ944" s="159"/>
      <c r="FR944" s="159"/>
      <c r="FS944" s="159"/>
      <c r="FT944" s="159"/>
      <c r="FU944" s="159"/>
      <c r="FV944" s="159"/>
      <c r="FW944" s="159"/>
      <c r="FX944" s="159"/>
      <c r="FY944" s="159"/>
      <c r="FZ944" s="159"/>
      <c r="GA944" s="159"/>
      <c r="GB944" s="159"/>
      <c r="GC944" s="159"/>
      <c r="GD944" s="159"/>
      <c r="GE944" s="159"/>
      <c r="GF944" s="159"/>
      <c r="GG944" s="159"/>
      <c r="GH944" s="159"/>
    </row>
    <row r="945" customFormat="false" ht="12.75" hidden="false" customHeight="false" outlineLevel="0" collapsed="false">
      <c r="A945" s="168"/>
      <c r="B945" s="149"/>
      <c r="C945" s="149"/>
      <c r="D945" s="149"/>
      <c r="E945" s="149"/>
      <c r="F945" s="149"/>
      <c r="G945" s="149"/>
      <c r="H945" s="148"/>
      <c r="I945" s="170"/>
      <c r="R945" s="148"/>
      <c r="S945" s="158"/>
      <c r="T945" s="159"/>
      <c r="U945" s="159"/>
      <c r="V945" s="159"/>
      <c r="W945" s="159"/>
      <c r="X945" s="159"/>
      <c r="Y945" s="159"/>
      <c r="Z945" s="159"/>
      <c r="AA945" s="159"/>
      <c r="AB945" s="159"/>
      <c r="AC945" s="159"/>
      <c r="AD945" s="159"/>
      <c r="AE945" s="159"/>
      <c r="AF945" s="159"/>
      <c r="AG945" s="159"/>
      <c r="AH945" s="159"/>
      <c r="AI945" s="159"/>
      <c r="AJ945" s="159"/>
      <c r="AK945" s="159"/>
      <c r="AL945" s="159"/>
      <c r="AM945" s="159"/>
      <c r="AN945" s="159"/>
      <c r="AO945" s="159"/>
      <c r="AP945" s="159"/>
      <c r="AQ945" s="159"/>
      <c r="AR945" s="159"/>
      <c r="AS945" s="159"/>
      <c r="AT945" s="159"/>
      <c r="AU945" s="159"/>
      <c r="AV945" s="159"/>
      <c r="AW945" s="159"/>
      <c r="AX945" s="159"/>
      <c r="AY945" s="159"/>
      <c r="AZ945" s="159"/>
      <c r="BA945" s="159"/>
      <c r="BB945" s="159"/>
      <c r="BC945" s="159"/>
      <c r="BD945" s="159"/>
      <c r="BE945" s="159"/>
      <c r="BF945" s="159"/>
      <c r="BG945" s="159"/>
      <c r="BH945" s="159"/>
      <c r="BI945" s="159"/>
      <c r="BJ945" s="159"/>
      <c r="BK945" s="159"/>
      <c r="BL945" s="159"/>
      <c r="BM945" s="159"/>
      <c r="BN945" s="159"/>
      <c r="BO945" s="159"/>
      <c r="BP945" s="159"/>
      <c r="BQ945" s="159"/>
      <c r="BR945" s="159"/>
      <c r="BS945" s="159"/>
      <c r="BT945" s="159"/>
      <c r="BU945" s="159"/>
      <c r="BV945" s="159"/>
      <c r="BW945" s="159"/>
      <c r="BX945" s="159"/>
      <c r="BY945" s="159"/>
      <c r="BZ945" s="159"/>
      <c r="CA945" s="159"/>
      <c r="CB945" s="159"/>
      <c r="CC945" s="159"/>
      <c r="CD945" s="159"/>
      <c r="CE945" s="159"/>
      <c r="CF945" s="159"/>
      <c r="CG945" s="159"/>
      <c r="CH945" s="159"/>
      <c r="CI945" s="159"/>
      <c r="CJ945" s="159"/>
      <c r="CK945" s="159"/>
      <c r="CL945" s="159"/>
      <c r="CM945" s="159"/>
      <c r="CN945" s="159"/>
      <c r="CO945" s="159"/>
      <c r="CP945" s="159"/>
      <c r="CQ945" s="159"/>
      <c r="CR945" s="159"/>
      <c r="CS945" s="159"/>
      <c r="CT945" s="159"/>
      <c r="CU945" s="159"/>
      <c r="CV945" s="159"/>
      <c r="CW945" s="159"/>
      <c r="CX945" s="159"/>
      <c r="CY945" s="159"/>
      <c r="CZ945" s="159"/>
      <c r="DA945" s="159"/>
      <c r="DB945" s="159"/>
      <c r="DC945" s="159"/>
      <c r="DD945" s="159"/>
      <c r="DE945" s="159"/>
      <c r="DF945" s="159"/>
      <c r="DG945" s="159"/>
      <c r="DH945" s="159"/>
      <c r="DI945" s="159"/>
      <c r="DJ945" s="159"/>
      <c r="DK945" s="159"/>
      <c r="DL945" s="159"/>
      <c r="DM945" s="159"/>
      <c r="DN945" s="159"/>
      <c r="DO945" s="159"/>
      <c r="DP945" s="159"/>
      <c r="DQ945" s="159"/>
      <c r="DR945" s="159"/>
      <c r="DS945" s="159"/>
      <c r="DT945" s="159"/>
      <c r="DU945" s="159"/>
      <c r="DV945" s="159"/>
      <c r="DW945" s="159"/>
      <c r="DX945" s="159"/>
      <c r="DY945" s="159"/>
      <c r="DZ945" s="159"/>
      <c r="EA945" s="159"/>
      <c r="EB945" s="159"/>
      <c r="EC945" s="159"/>
      <c r="ED945" s="159"/>
      <c r="EE945" s="159"/>
      <c r="EF945" s="159"/>
      <c r="EG945" s="159"/>
      <c r="EH945" s="159"/>
      <c r="EI945" s="159"/>
      <c r="EJ945" s="159"/>
      <c r="EK945" s="159"/>
      <c r="EL945" s="159"/>
      <c r="EM945" s="159"/>
      <c r="EN945" s="159"/>
      <c r="EO945" s="159"/>
      <c r="EP945" s="159"/>
      <c r="EQ945" s="159"/>
      <c r="ER945" s="159"/>
      <c r="ES945" s="159"/>
      <c r="ET945" s="159"/>
      <c r="EU945" s="159"/>
      <c r="EV945" s="159"/>
      <c r="EW945" s="159"/>
      <c r="EX945" s="159"/>
      <c r="EY945" s="159"/>
      <c r="EZ945" s="159"/>
      <c r="FA945" s="159"/>
      <c r="FB945" s="159"/>
      <c r="FC945" s="159"/>
      <c r="FD945" s="159"/>
      <c r="FE945" s="159"/>
      <c r="FF945" s="159"/>
      <c r="FG945" s="159"/>
      <c r="FH945" s="159"/>
      <c r="FI945" s="159"/>
      <c r="FJ945" s="159"/>
      <c r="FK945" s="159"/>
      <c r="FL945" s="159"/>
      <c r="FM945" s="159"/>
      <c r="FN945" s="159"/>
      <c r="FO945" s="159"/>
      <c r="FP945" s="159"/>
      <c r="FQ945" s="159"/>
      <c r="FR945" s="159"/>
      <c r="FS945" s="159"/>
      <c r="FT945" s="159"/>
      <c r="FU945" s="159"/>
      <c r="FV945" s="159"/>
      <c r="FW945" s="159"/>
      <c r="FX945" s="159"/>
      <c r="FY945" s="159"/>
      <c r="FZ945" s="159"/>
      <c r="GA945" s="159"/>
      <c r="GB945" s="159"/>
      <c r="GC945" s="159"/>
      <c r="GD945" s="159"/>
      <c r="GE945" s="159"/>
      <c r="GF945" s="159"/>
      <c r="GG945" s="159"/>
      <c r="GH945" s="159"/>
    </row>
    <row r="946" customFormat="false" ht="12.75" hidden="false" customHeight="false" outlineLevel="0" collapsed="false">
      <c r="A946" s="168"/>
      <c r="B946" s="149"/>
      <c r="C946" s="149"/>
      <c r="D946" s="149"/>
      <c r="E946" s="149"/>
      <c r="F946" s="149"/>
      <c r="G946" s="149"/>
      <c r="H946" s="148"/>
      <c r="I946" s="170"/>
      <c r="R946" s="148"/>
      <c r="S946" s="158"/>
      <c r="T946" s="159"/>
      <c r="U946" s="159"/>
      <c r="V946" s="159"/>
      <c r="W946" s="159"/>
      <c r="X946" s="159"/>
      <c r="Y946" s="159"/>
      <c r="Z946" s="159"/>
      <c r="AA946" s="159"/>
      <c r="AB946" s="159"/>
      <c r="AC946" s="159"/>
      <c r="AD946" s="159"/>
      <c r="AE946" s="159"/>
      <c r="AF946" s="159"/>
      <c r="AG946" s="159"/>
      <c r="AH946" s="159"/>
      <c r="AI946" s="159"/>
      <c r="AJ946" s="159"/>
      <c r="AK946" s="159"/>
      <c r="AL946" s="159"/>
      <c r="AM946" s="159"/>
      <c r="AN946" s="159"/>
      <c r="AO946" s="159"/>
      <c r="AP946" s="159"/>
      <c r="AQ946" s="159"/>
      <c r="AR946" s="159"/>
      <c r="AS946" s="159"/>
      <c r="AT946" s="159"/>
      <c r="AU946" s="159"/>
      <c r="AV946" s="159"/>
      <c r="AW946" s="159"/>
      <c r="AX946" s="159"/>
      <c r="AY946" s="159"/>
      <c r="AZ946" s="159"/>
      <c r="BA946" s="159"/>
      <c r="BB946" s="159"/>
      <c r="BC946" s="159"/>
      <c r="BD946" s="159"/>
      <c r="BE946" s="159"/>
      <c r="BF946" s="159"/>
      <c r="BG946" s="159"/>
      <c r="BH946" s="159"/>
      <c r="BI946" s="159"/>
      <c r="BJ946" s="159"/>
      <c r="BK946" s="159"/>
      <c r="BL946" s="159"/>
      <c r="BM946" s="159"/>
      <c r="BN946" s="159"/>
      <c r="BO946" s="159"/>
      <c r="BP946" s="159"/>
      <c r="BQ946" s="159"/>
      <c r="BR946" s="159"/>
      <c r="BS946" s="159"/>
      <c r="BT946" s="159"/>
      <c r="BU946" s="159"/>
      <c r="BV946" s="159"/>
      <c r="BW946" s="159"/>
      <c r="BX946" s="159"/>
      <c r="BY946" s="159"/>
      <c r="BZ946" s="159"/>
      <c r="CA946" s="159"/>
      <c r="CB946" s="159"/>
      <c r="CC946" s="159"/>
      <c r="CD946" s="159"/>
      <c r="CE946" s="159"/>
      <c r="CF946" s="159"/>
      <c r="CG946" s="159"/>
      <c r="CH946" s="159"/>
      <c r="CI946" s="159"/>
      <c r="CJ946" s="159"/>
      <c r="CK946" s="159"/>
      <c r="CL946" s="159"/>
      <c r="CM946" s="159"/>
      <c r="CN946" s="159"/>
      <c r="CO946" s="159"/>
      <c r="CP946" s="159"/>
      <c r="CQ946" s="159"/>
      <c r="CR946" s="159"/>
      <c r="CS946" s="159"/>
      <c r="CT946" s="159"/>
      <c r="CU946" s="159"/>
      <c r="CV946" s="159"/>
      <c r="CW946" s="159"/>
      <c r="CX946" s="159"/>
      <c r="CY946" s="159"/>
      <c r="CZ946" s="159"/>
      <c r="DA946" s="159"/>
      <c r="DB946" s="159"/>
      <c r="DC946" s="159"/>
      <c r="DD946" s="159"/>
      <c r="DE946" s="159"/>
      <c r="DF946" s="159"/>
      <c r="DG946" s="159"/>
      <c r="DH946" s="159"/>
      <c r="DI946" s="159"/>
      <c r="DJ946" s="159"/>
      <c r="DK946" s="159"/>
      <c r="DL946" s="159"/>
      <c r="DM946" s="159"/>
      <c r="DN946" s="159"/>
      <c r="DO946" s="159"/>
      <c r="DP946" s="159"/>
      <c r="DQ946" s="159"/>
      <c r="DR946" s="159"/>
      <c r="DS946" s="159"/>
      <c r="DT946" s="159"/>
      <c r="DU946" s="159"/>
      <c r="DV946" s="159"/>
      <c r="DW946" s="159"/>
      <c r="DX946" s="159"/>
      <c r="DY946" s="159"/>
      <c r="DZ946" s="159"/>
      <c r="EA946" s="159"/>
      <c r="EB946" s="159"/>
      <c r="EC946" s="159"/>
      <c r="ED946" s="159"/>
      <c r="EE946" s="159"/>
      <c r="EF946" s="159"/>
      <c r="EG946" s="159"/>
      <c r="EH946" s="159"/>
      <c r="EI946" s="159"/>
      <c r="EJ946" s="159"/>
      <c r="EK946" s="159"/>
      <c r="EL946" s="159"/>
      <c r="EM946" s="159"/>
      <c r="EN946" s="159"/>
      <c r="EO946" s="159"/>
      <c r="EP946" s="159"/>
      <c r="EQ946" s="159"/>
      <c r="ER946" s="159"/>
      <c r="ES946" s="159"/>
      <c r="ET946" s="159"/>
      <c r="EU946" s="159"/>
      <c r="EV946" s="159"/>
      <c r="EW946" s="159"/>
      <c r="EX946" s="159"/>
      <c r="EY946" s="159"/>
      <c r="EZ946" s="159"/>
      <c r="FA946" s="159"/>
      <c r="FB946" s="159"/>
      <c r="FC946" s="159"/>
      <c r="FD946" s="159"/>
      <c r="FE946" s="159"/>
      <c r="FF946" s="159"/>
      <c r="FG946" s="159"/>
      <c r="FH946" s="159"/>
      <c r="FI946" s="159"/>
      <c r="FJ946" s="159"/>
      <c r="FK946" s="159"/>
      <c r="FL946" s="159"/>
      <c r="FM946" s="159"/>
      <c r="FN946" s="159"/>
      <c r="FO946" s="159"/>
      <c r="FP946" s="159"/>
      <c r="FQ946" s="159"/>
      <c r="FR946" s="159"/>
      <c r="FS946" s="159"/>
      <c r="FT946" s="159"/>
      <c r="FU946" s="159"/>
      <c r="FV946" s="159"/>
      <c r="FW946" s="159"/>
      <c r="FX946" s="159"/>
      <c r="FY946" s="159"/>
      <c r="FZ946" s="159"/>
      <c r="GA946" s="159"/>
      <c r="GB946" s="159"/>
      <c r="GC946" s="159"/>
      <c r="GD946" s="159"/>
      <c r="GE946" s="159"/>
      <c r="GF946" s="159"/>
      <c r="GG946" s="159"/>
      <c r="GH946" s="159"/>
    </row>
    <row r="947" customFormat="false" ht="12.75" hidden="false" customHeight="false" outlineLevel="0" collapsed="false">
      <c r="A947" s="168"/>
      <c r="B947" s="149"/>
      <c r="C947" s="149"/>
      <c r="D947" s="149"/>
      <c r="E947" s="149"/>
      <c r="F947" s="149"/>
      <c r="G947" s="149"/>
      <c r="H947" s="148"/>
      <c r="I947" s="170"/>
      <c r="R947" s="148"/>
      <c r="S947" s="158"/>
      <c r="T947" s="159"/>
      <c r="U947" s="159"/>
      <c r="V947" s="159"/>
      <c r="W947" s="159"/>
      <c r="X947" s="159"/>
      <c r="Y947" s="159"/>
      <c r="Z947" s="159"/>
      <c r="AA947" s="159"/>
      <c r="AB947" s="159"/>
      <c r="AC947" s="159"/>
      <c r="AD947" s="159"/>
      <c r="AE947" s="159"/>
      <c r="AF947" s="159"/>
      <c r="AG947" s="159"/>
      <c r="AH947" s="159"/>
      <c r="AI947" s="159"/>
      <c r="AJ947" s="159"/>
      <c r="AK947" s="159"/>
      <c r="AL947" s="159"/>
      <c r="AM947" s="159"/>
      <c r="AN947" s="159"/>
      <c r="AO947" s="159"/>
      <c r="AP947" s="159"/>
      <c r="AQ947" s="159"/>
      <c r="AR947" s="159"/>
      <c r="AS947" s="159"/>
      <c r="AT947" s="159"/>
      <c r="AU947" s="159"/>
      <c r="AV947" s="159"/>
      <c r="AW947" s="159"/>
      <c r="AX947" s="159"/>
      <c r="AY947" s="159"/>
      <c r="AZ947" s="159"/>
      <c r="BA947" s="159"/>
      <c r="BB947" s="159"/>
      <c r="BC947" s="159"/>
      <c r="BD947" s="159"/>
      <c r="BE947" s="159"/>
      <c r="BF947" s="159"/>
      <c r="BG947" s="159"/>
      <c r="BH947" s="159"/>
      <c r="BI947" s="159"/>
      <c r="BJ947" s="159"/>
      <c r="BK947" s="159"/>
      <c r="BL947" s="159"/>
      <c r="BM947" s="159"/>
      <c r="BN947" s="159"/>
      <c r="BO947" s="159"/>
      <c r="BP947" s="159"/>
      <c r="BQ947" s="159"/>
      <c r="BR947" s="159"/>
      <c r="BS947" s="159"/>
      <c r="BT947" s="159"/>
      <c r="BU947" s="159"/>
      <c r="BV947" s="159"/>
      <c r="BW947" s="159"/>
      <c r="BX947" s="159"/>
      <c r="BY947" s="159"/>
      <c r="BZ947" s="159"/>
      <c r="CA947" s="159"/>
      <c r="CB947" s="159"/>
      <c r="CC947" s="159"/>
      <c r="CD947" s="159"/>
      <c r="CE947" s="159"/>
      <c r="CF947" s="159"/>
      <c r="CG947" s="159"/>
      <c r="CH947" s="159"/>
      <c r="CI947" s="159"/>
      <c r="CJ947" s="159"/>
      <c r="CK947" s="159"/>
      <c r="CL947" s="159"/>
      <c r="CM947" s="159"/>
      <c r="CN947" s="159"/>
      <c r="CO947" s="159"/>
      <c r="CP947" s="159"/>
      <c r="CQ947" s="159"/>
      <c r="CR947" s="159"/>
      <c r="CS947" s="159"/>
      <c r="CT947" s="159"/>
      <c r="CU947" s="159"/>
      <c r="CV947" s="159"/>
      <c r="CW947" s="159"/>
      <c r="CX947" s="159"/>
      <c r="CY947" s="159"/>
      <c r="CZ947" s="159"/>
      <c r="DA947" s="159"/>
      <c r="DB947" s="159"/>
      <c r="DC947" s="159"/>
      <c r="DD947" s="159"/>
      <c r="DE947" s="159"/>
      <c r="DF947" s="159"/>
      <c r="DG947" s="159"/>
      <c r="DH947" s="159"/>
      <c r="DI947" s="159"/>
      <c r="DJ947" s="159"/>
      <c r="DK947" s="159"/>
      <c r="DL947" s="159"/>
      <c r="DM947" s="159"/>
      <c r="DN947" s="159"/>
      <c r="DO947" s="159"/>
      <c r="DP947" s="159"/>
      <c r="DQ947" s="159"/>
      <c r="DR947" s="159"/>
      <c r="DS947" s="159"/>
      <c r="DT947" s="159"/>
      <c r="DU947" s="159"/>
      <c r="DV947" s="159"/>
      <c r="DW947" s="159"/>
      <c r="DX947" s="159"/>
      <c r="DY947" s="159"/>
      <c r="DZ947" s="159"/>
      <c r="EA947" s="159"/>
      <c r="EB947" s="159"/>
      <c r="EC947" s="159"/>
      <c r="ED947" s="159"/>
      <c r="EE947" s="159"/>
      <c r="EF947" s="159"/>
      <c r="EG947" s="159"/>
      <c r="EH947" s="159"/>
      <c r="EI947" s="159"/>
      <c r="EJ947" s="159"/>
      <c r="EK947" s="159"/>
      <c r="EL947" s="159"/>
      <c r="EM947" s="159"/>
      <c r="EN947" s="159"/>
      <c r="EO947" s="159"/>
      <c r="EP947" s="159"/>
      <c r="EQ947" s="159"/>
      <c r="ER947" s="159"/>
      <c r="ES947" s="159"/>
      <c r="ET947" s="159"/>
      <c r="EU947" s="159"/>
      <c r="EV947" s="159"/>
      <c r="EW947" s="159"/>
      <c r="EX947" s="159"/>
      <c r="EY947" s="159"/>
      <c r="EZ947" s="159"/>
      <c r="FA947" s="159"/>
      <c r="FB947" s="159"/>
      <c r="FC947" s="159"/>
      <c r="FD947" s="159"/>
      <c r="FE947" s="159"/>
      <c r="FF947" s="159"/>
      <c r="FG947" s="159"/>
      <c r="FH947" s="159"/>
      <c r="FI947" s="159"/>
      <c r="FJ947" s="159"/>
      <c r="FK947" s="159"/>
      <c r="FL947" s="159"/>
      <c r="FM947" s="159"/>
      <c r="FN947" s="159"/>
      <c r="FO947" s="159"/>
      <c r="FP947" s="159"/>
      <c r="FQ947" s="159"/>
      <c r="FR947" s="159"/>
      <c r="FS947" s="159"/>
      <c r="FT947" s="159"/>
      <c r="FU947" s="159"/>
      <c r="FV947" s="159"/>
      <c r="FW947" s="159"/>
      <c r="FX947" s="159"/>
      <c r="FY947" s="159"/>
      <c r="FZ947" s="159"/>
      <c r="GA947" s="159"/>
      <c r="GB947" s="159"/>
      <c r="GC947" s="159"/>
      <c r="GD947" s="159"/>
      <c r="GE947" s="159"/>
      <c r="GF947" s="159"/>
      <c r="GG947" s="159"/>
      <c r="GH947" s="159"/>
    </row>
    <row r="948" customFormat="false" ht="12.75" hidden="false" customHeight="false" outlineLevel="0" collapsed="false">
      <c r="A948" s="168"/>
      <c r="B948" s="149"/>
      <c r="C948" s="149"/>
      <c r="D948" s="149"/>
      <c r="E948" s="149"/>
      <c r="F948" s="149"/>
      <c r="G948" s="149"/>
      <c r="H948" s="148"/>
      <c r="I948" s="170"/>
      <c r="R948" s="148"/>
      <c r="S948" s="158"/>
      <c r="T948" s="159"/>
      <c r="U948" s="159"/>
      <c r="V948" s="159"/>
      <c r="W948" s="159"/>
      <c r="X948" s="159"/>
      <c r="Y948" s="159"/>
      <c r="Z948" s="159"/>
      <c r="AA948" s="159"/>
      <c r="AB948" s="159"/>
      <c r="AC948" s="159"/>
      <c r="AD948" s="159"/>
      <c r="AE948" s="159"/>
      <c r="AF948" s="159"/>
      <c r="AG948" s="159"/>
      <c r="AH948" s="159"/>
      <c r="AI948" s="159"/>
      <c r="AJ948" s="159"/>
      <c r="AK948" s="159"/>
      <c r="AL948" s="159"/>
      <c r="AM948" s="159"/>
      <c r="AN948" s="159"/>
      <c r="AO948" s="159"/>
      <c r="AP948" s="159"/>
      <c r="AQ948" s="159"/>
      <c r="AR948" s="159"/>
      <c r="AS948" s="159"/>
      <c r="AT948" s="159"/>
      <c r="AU948" s="159"/>
      <c r="AV948" s="159"/>
      <c r="AW948" s="159"/>
      <c r="AX948" s="159"/>
      <c r="AY948" s="159"/>
      <c r="AZ948" s="159"/>
      <c r="BA948" s="159"/>
      <c r="BB948" s="159"/>
      <c r="BC948" s="159"/>
      <c r="BD948" s="159"/>
      <c r="BE948" s="159"/>
      <c r="BF948" s="159"/>
      <c r="BG948" s="159"/>
      <c r="BH948" s="159"/>
      <c r="BI948" s="159"/>
      <c r="BJ948" s="159"/>
      <c r="BK948" s="159"/>
      <c r="BL948" s="159"/>
      <c r="BM948" s="159"/>
      <c r="BN948" s="159"/>
      <c r="BO948" s="159"/>
      <c r="BP948" s="159"/>
      <c r="BQ948" s="159"/>
      <c r="BR948" s="159"/>
      <c r="BS948" s="159"/>
      <c r="BT948" s="159"/>
      <c r="BU948" s="159"/>
      <c r="BV948" s="159"/>
      <c r="BW948" s="159"/>
      <c r="BX948" s="159"/>
      <c r="BY948" s="159"/>
      <c r="BZ948" s="159"/>
      <c r="CA948" s="159"/>
      <c r="CB948" s="159"/>
      <c r="CC948" s="159"/>
      <c r="CD948" s="159"/>
      <c r="CE948" s="159"/>
      <c r="CF948" s="159"/>
      <c r="CG948" s="159"/>
      <c r="CH948" s="159"/>
      <c r="CI948" s="159"/>
      <c r="CJ948" s="159"/>
      <c r="CK948" s="159"/>
      <c r="CL948" s="159"/>
      <c r="CM948" s="159"/>
      <c r="CN948" s="159"/>
      <c r="CO948" s="159"/>
      <c r="CP948" s="159"/>
      <c r="CQ948" s="159"/>
      <c r="CR948" s="159"/>
      <c r="CS948" s="159"/>
      <c r="CT948" s="159"/>
      <c r="CU948" s="159"/>
      <c r="CV948" s="159"/>
      <c r="CW948" s="159"/>
      <c r="CX948" s="159"/>
      <c r="CY948" s="159"/>
      <c r="CZ948" s="159"/>
      <c r="DA948" s="159"/>
      <c r="DB948" s="159"/>
      <c r="DC948" s="159"/>
      <c r="DD948" s="159"/>
      <c r="DE948" s="159"/>
      <c r="DF948" s="159"/>
      <c r="DG948" s="159"/>
      <c r="DH948" s="159"/>
      <c r="DI948" s="159"/>
      <c r="DJ948" s="159"/>
      <c r="DK948" s="159"/>
      <c r="DL948" s="159"/>
      <c r="DM948" s="159"/>
      <c r="DN948" s="159"/>
      <c r="DO948" s="159"/>
      <c r="DP948" s="159"/>
      <c r="DQ948" s="159"/>
      <c r="DR948" s="159"/>
      <c r="DS948" s="159"/>
      <c r="DT948" s="159"/>
      <c r="DU948" s="159"/>
      <c r="DV948" s="159"/>
      <c r="DW948" s="159"/>
      <c r="DX948" s="159"/>
      <c r="DY948" s="159"/>
      <c r="DZ948" s="159"/>
      <c r="EA948" s="159"/>
      <c r="EB948" s="159"/>
      <c r="EC948" s="159"/>
      <c r="ED948" s="159"/>
      <c r="EE948" s="159"/>
      <c r="EF948" s="159"/>
      <c r="EG948" s="159"/>
      <c r="EH948" s="159"/>
      <c r="EI948" s="159"/>
      <c r="EJ948" s="159"/>
      <c r="EK948" s="159"/>
      <c r="EL948" s="159"/>
      <c r="EM948" s="159"/>
      <c r="EN948" s="159"/>
      <c r="EO948" s="159"/>
      <c r="EP948" s="159"/>
      <c r="EQ948" s="159"/>
      <c r="ER948" s="159"/>
      <c r="ES948" s="159"/>
      <c r="ET948" s="159"/>
      <c r="EU948" s="159"/>
      <c r="EV948" s="159"/>
      <c r="EW948" s="159"/>
      <c r="EX948" s="159"/>
      <c r="EY948" s="159"/>
      <c r="EZ948" s="159"/>
      <c r="FA948" s="159"/>
      <c r="FB948" s="159"/>
      <c r="FC948" s="159"/>
      <c r="FD948" s="159"/>
      <c r="FE948" s="159"/>
      <c r="FF948" s="159"/>
      <c r="FG948" s="159"/>
      <c r="FH948" s="159"/>
      <c r="FI948" s="159"/>
      <c r="FJ948" s="159"/>
      <c r="FK948" s="159"/>
      <c r="FL948" s="159"/>
      <c r="FM948" s="159"/>
      <c r="FN948" s="159"/>
      <c r="FO948" s="159"/>
      <c r="FP948" s="159"/>
      <c r="FQ948" s="159"/>
      <c r="FR948" s="159"/>
      <c r="FS948" s="159"/>
      <c r="FT948" s="159"/>
      <c r="FU948" s="159"/>
      <c r="FV948" s="159"/>
      <c r="FW948" s="159"/>
      <c r="FX948" s="159"/>
      <c r="FY948" s="159"/>
      <c r="FZ948" s="159"/>
      <c r="GA948" s="159"/>
      <c r="GB948" s="159"/>
      <c r="GC948" s="159"/>
      <c r="GD948" s="159"/>
      <c r="GE948" s="159"/>
      <c r="GF948" s="159"/>
      <c r="GG948" s="159"/>
      <c r="GH948" s="159"/>
    </row>
    <row r="949" customFormat="false" ht="12.75" hidden="false" customHeight="false" outlineLevel="0" collapsed="false">
      <c r="A949" s="168"/>
      <c r="B949" s="149"/>
      <c r="C949" s="149"/>
      <c r="D949" s="149"/>
      <c r="E949" s="149"/>
      <c r="F949" s="149"/>
      <c r="G949" s="149"/>
      <c r="H949" s="148"/>
      <c r="I949" s="170"/>
      <c r="R949" s="148"/>
      <c r="S949" s="158"/>
      <c r="T949" s="159"/>
      <c r="U949" s="159"/>
      <c r="V949" s="159"/>
      <c r="W949" s="159"/>
      <c r="X949" s="159"/>
      <c r="Y949" s="159"/>
      <c r="Z949" s="159"/>
      <c r="AA949" s="159"/>
      <c r="AB949" s="159"/>
      <c r="AC949" s="159"/>
      <c r="AD949" s="159"/>
      <c r="AE949" s="159"/>
      <c r="AF949" s="159"/>
      <c r="AG949" s="159"/>
      <c r="AH949" s="159"/>
      <c r="AI949" s="159"/>
      <c r="AJ949" s="159"/>
      <c r="AK949" s="159"/>
      <c r="AL949" s="159"/>
      <c r="AM949" s="159"/>
      <c r="AN949" s="159"/>
      <c r="AO949" s="159"/>
      <c r="AP949" s="159"/>
      <c r="AQ949" s="159"/>
      <c r="AR949" s="159"/>
      <c r="AS949" s="159"/>
      <c r="AT949" s="159"/>
      <c r="AU949" s="159"/>
      <c r="AV949" s="159"/>
      <c r="AW949" s="159"/>
      <c r="AX949" s="159"/>
      <c r="AY949" s="159"/>
      <c r="AZ949" s="159"/>
      <c r="BA949" s="159"/>
      <c r="BB949" s="159"/>
      <c r="BC949" s="159"/>
      <c r="BD949" s="159"/>
      <c r="BE949" s="159"/>
      <c r="BF949" s="159"/>
      <c r="BG949" s="159"/>
      <c r="BH949" s="159"/>
      <c r="BI949" s="159"/>
      <c r="BJ949" s="159"/>
      <c r="BK949" s="159"/>
      <c r="BL949" s="159"/>
      <c r="BM949" s="159"/>
      <c r="BN949" s="159"/>
      <c r="BO949" s="159"/>
      <c r="BP949" s="159"/>
      <c r="BQ949" s="159"/>
      <c r="BR949" s="159"/>
      <c r="BS949" s="159"/>
      <c r="BT949" s="159"/>
      <c r="BU949" s="159"/>
      <c r="BV949" s="159"/>
      <c r="BW949" s="159"/>
      <c r="BX949" s="159"/>
      <c r="BY949" s="159"/>
      <c r="BZ949" s="159"/>
      <c r="CA949" s="159"/>
      <c r="CB949" s="159"/>
      <c r="CC949" s="159"/>
      <c r="CD949" s="159"/>
      <c r="CE949" s="159"/>
      <c r="CF949" s="159"/>
      <c r="CG949" s="159"/>
      <c r="CH949" s="159"/>
      <c r="CI949" s="159"/>
      <c r="CJ949" s="159"/>
      <c r="CK949" s="159"/>
      <c r="CL949" s="159"/>
      <c r="CM949" s="159"/>
      <c r="CN949" s="159"/>
      <c r="CO949" s="159"/>
      <c r="CP949" s="159"/>
      <c r="CQ949" s="159"/>
      <c r="CR949" s="159"/>
      <c r="CS949" s="159"/>
      <c r="CT949" s="159"/>
      <c r="CU949" s="159"/>
      <c r="CV949" s="159"/>
      <c r="CW949" s="159"/>
      <c r="CX949" s="159"/>
      <c r="CY949" s="159"/>
      <c r="CZ949" s="159"/>
      <c r="DA949" s="159"/>
      <c r="DB949" s="159"/>
      <c r="DC949" s="159"/>
      <c r="DD949" s="159"/>
      <c r="DE949" s="159"/>
      <c r="DF949" s="159"/>
      <c r="DG949" s="159"/>
      <c r="DH949" s="159"/>
      <c r="DI949" s="159"/>
      <c r="DJ949" s="159"/>
      <c r="DK949" s="159"/>
      <c r="DL949" s="159"/>
      <c r="DM949" s="159"/>
      <c r="DN949" s="159"/>
      <c r="DO949" s="159"/>
      <c r="DP949" s="159"/>
      <c r="DQ949" s="159"/>
      <c r="DR949" s="159"/>
      <c r="DS949" s="159"/>
      <c r="DT949" s="159"/>
      <c r="DU949" s="159"/>
      <c r="DV949" s="159"/>
      <c r="DW949" s="159"/>
      <c r="DX949" s="159"/>
      <c r="DY949" s="159"/>
      <c r="DZ949" s="159"/>
      <c r="EA949" s="159"/>
      <c r="EB949" s="159"/>
      <c r="EC949" s="159"/>
      <c r="ED949" s="159"/>
      <c r="EE949" s="159"/>
      <c r="EF949" s="159"/>
      <c r="EG949" s="159"/>
      <c r="EH949" s="159"/>
      <c r="EI949" s="159"/>
      <c r="EJ949" s="159"/>
      <c r="EK949" s="159"/>
      <c r="EL949" s="159"/>
      <c r="EM949" s="159"/>
      <c r="EN949" s="159"/>
      <c r="EO949" s="159"/>
      <c r="EP949" s="159"/>
      <c r="EQ949" s="159"/>
      <c r="ER949" s="159"/>
      <c r="ES949" s="159"/>
      <c r="ET949" s="159"/>
      <c r="EU949" s="159"/>
      <c r="EV949" s="159"/>
      <c r="EW949" s="159"/>
      <c r="EX949" s="159"/>
      <c r="EY949" s="159"/>
      <c r="EZ949" s="159"/>
      <c r="FA949" s="159"/>
      <c r="FB949" s="159"/>
      <c r="FC949" s="159"/>
      <c r="FD949" s="159"/>
      <c r="FE949" s="159"/>
      <c r="FF949" s="159"/>
      <c r="FG949" s="159"/>
      <c r="FH949" s="159"/>
      <c r="FI949" s="159"/>
      <c r="FJ949" s="159"/>
      <c r="FK949" s="159"/>
      <c r="FL949" s="159"/>
      <c r="FM949" s="159"/>
      <c r="FN949" s="159"/>
      <c r="FO949" s="159"/>
      <c r="FP949" s="159"/>
      <c r="FQ949" s="159"/>
      <c r="FR949" s="159"/>
      <c r="FS949" s="159"/>
      <c r="FT949" s="159"/>
      <c r="FU949" s="159"/>
      <c r="FV949" s="159"/>
      <c r="FW949" s="159"/>
      <c r="FX949" s="159"/>
      <c r="FY949" s="159"/>
      <c r="FZ949" s="159"/>
      <c r="GA949" s="159"/>
      <c r="GB949" s="159"/>
      <c r="GC949" s="159"/>
      <c r="GD949" s="159"/>
      <c r="GE949" s="159"/>
      <c r="GF949" s="159"/>
      <c r="GG949" s="159"/>
      <c r="GH949" s="159"/>
    </row>
    <row r="950" customFormat="false" ht="12.75" hidden="false" customHeight="false" outlineLevel="0" collapsed="false">
      <c r="A950" s="168"/>
      <c r="B950" s="149"/>
      <c r="C950" s="149"/>
      <c r="D950" s="149"/>
      <c r="E950" s="149"/>
      <c r="F950" s="149"/>
      <c r="G950" s="149"/>
      <c r="H950" s="148"/>
      <c r="I950" s="170"/>
      <c r="R950" s="148"/>
      <c r="S950" s="158"/>
      <c r="T950" s="159"/>
      <c r="U950" s="159"/>
      <c r="V950" s="159"/>
      <c r="W950" s="159"/>
      <c r="X950" s="159"/>
      <c r="Y950" s="159"/>
      <c r="Z950" s="159"/>
      <c r="AA950" s="159"/>
      <c r="AB950" s="159"/>
      <c r="AC950" s="159"/>
      <c r="AD950" s="159"/>
      <c r="AE950" s="159"/>
      <c r="AF950" s="159"/>
      <c r="AG950" s="159"/>
      <c r="AH950" s="159"/>
      <c r="AI950" s="159"/>
      <c r="AJ950" s="159"/>
      <c r="AK950" s="159"/>
      <c r="AL950" s="159"/>
      <c r="AM950" s="159"/>
      <c r="AN950" s="159"/>
      <c r="AO950" s="159"/>
      <c r="AP950" s="159"/>
      <c r="AQ950" s="159"/>
      <c r="AR950" s="159"/>
      <c r="AS950" s="159"/>
      <c r="AT950" s="159"/>
      <c r="AU950" s="159"/>
      <c r="AV950" s="159"/>
      <c r="AW950" s="159"/>
      <c r="AX950" s="159"/>
      <c r="AY950" s="159"/>
      <c r="AZ950" s="159"/>
      <c r="BA950" s="159"/>
      <c r="BB950" s="159"/>
      <c r="BC950" s="159"/>
      <c r="BD950" s="159"/>
      <c r="BE950" s="159"/>
      <c r="BF950" s="159"/>
      <c r="BG950" s="159"/>
      <c r="BH950" s="159"/>
      <c r="BI950" s="159"/>
      <c r="BJ950" s="159"/>
      <c r="BK950" s="159"/>
      <c r="BL950" s="159"/>
      <c r="BM950" s="159"/>
      <c r="BN950" s="159"/>
      <c r="BO950" s="159"/>
      <c r="BP950" s="159"/>
      <c r="BQ950" s="159"/>
      <c r="BR950" s="159"/>
      <c r="BS950" s="159"/>
      <c r="BT950" s="159"/>
      <c r="BU950" s="159"/>
      <c r="BV950" s="159"/>
      <c r="BW950" s="159"/>
      <c r="BX950" s="159"/>
      <c r="BY950" s="159"/>
      <c r="BZ950" s="159"/>
      <c r="CA950" s="159"/>
      <c r="CB950" s="159"/>
      <c r="CC950" s="159"/>
      <c r="CD950" s="159"/>
      <c r="CE950" s="159"/>
      <c r="CF950" s="159"/>
      <c r="CG950" s="159"/>
      <c r="CH950" s="159"/>
      <c r="CI950" s="159"/>
      <c r="CJ950" s="159"/>
      <c r="CK950" s="159"/>
      <c r="CL950" s="159"/>
      <c r="CM950" s="159"/>
      <c r="CN950" s="159"/>
      <c r="CO950" s="159"/>
      <c r="CP950" s="159"/>
      <c r="CQ950" s="159"/>
      <c r="CR950" s="159"/>
      <c r="CS950" s="159"/>
      <c r="CT950" s="159"/>
      <c r="CU950" s="159"/>
      <c r="CV950" s="159"/>
      <c r="CW950" s="159"/>
      <c r="CX950" s="159"/>
      <c r="CY950" s="159"/>
      <c r="CZ950" s="159"/>
      <c r="DA950" s="159"/>
      <c r="DB950" s="159"/>
      <c r="DC950" s="159"/>
      <c r="DD950" s="159"/>
      <c r="DE950" s="159"/>
      <c r="DF950" s="159"/>
      <c r="DG950" s="159"/>
      <c r="DH950" s="159"/>
      <c r="DI950" s="159"/>
      <c r="DJ950" s="159"/>
      <c r="DK950" s="159"/>
      <c r="DL950" s="159"/>
      <c r="DM950" s="159"/>
      <c r="DN950" s="159"/>
      <c r="DO950" s="159"/>
      <c r="DP950" s="159"/>
      <c r="DQ950" s="159"/>
      <c r="DR950" s="159"/>
      <c r="DS950" s="159"/>
      <c r="DT950" s="159"/>
      <c r="DU950" s="159"/>
      <c r="DV950" s="159"/>
      <c r="DW950" s="159"/>
      <c r="DX950" s="159"/>
      <c r="DY950" s="159"/>
      <c r="DZ950" s="159"/>
      <c r="EA950" s="159"/>
      <c r="EB950" s="159"/>
      <c r="EC950" s="159"/>
      <c r="ED950" s="159"/>
      <c r="EE950" s="159"/>
      <c r="EF950" s="159"/>
      <c r="EG950" s="159"/>
      <c r="EH950" s="159"/>
      <c r="EI950" s="159"/>
      <c r="EJ950" s="159"/>
      <c r="EK950" s="159"/>
      <c r="EL950" s="159"/>
      <c r="EM950" s="159"/>
      <c r="EN950" s="159"/>
      <c r="EO950" s="159"/>
      <c r="EP950" s="159"/>
      <c r="EQ950" s="159"/>
      <c r="ER950" s="159"/>
      <c r="ES950" s="159"/>
      <c r="ET950" s="159"/>
      <c r="EU950" s="159"/>
      <c r="EV950" s="159"/>
      <c r="EW950" s="159"/>
      <c r="EX950" s="159"/>
      <c r="EY950" s="159"/>
      <c r="EZ950" s="159"/>
      <c r="FA950" s="159"/>
      <c r="FB950" s="159"/>
      <c r="FC950" s="159"/>
      <c r="FD950" s="159"/>
      <c r="FE950" s="159"/>
      <c r="FF950" s="159"/>
      <c r="FG950" s="159"/>
      <c r="FH950" s="159"/>
      <c r="FI950" s="159"/>
      <c r="FJ950" s="159"/>
      <c r="FK950" s="159"/>
      <c r="FL950" s="159"/>
      <c r="FM950" s="159"/>
      <c r="FN950" s="159"/>
      <c r="FO950" s="159"/>
      <c r="FP950" s="159"/>
      <c r="FQ950" s="159"/>
      <c r="FR950" s="159"/>
      <c r="FS950" s="159"/>
      <c r="FT950" s="159"/>
      <c r="FU950" s="159"/>
      <c r="FV950" s="159"/>
      <c r="FW950" s="159"/>
      <c r="FX950" s="159"/>
      <c r="FY950" s="159"/>
      <c r="FZ950" s="159"/>
      <c r="GA950" s="159"/>
      <c r="GB950" s="159"/>
      <c r="GC950" s="159"/>
      <c r="GD950" s="159"/>
      <c r="GE950" s="159"/>
      <c r="GF950" s="159"/>
      <c r="GG950" s="159"/>
      <c r="GH950" s="159"/>
    </row>
    <row r="951" customFormat="false" ht="12.75" hidden="false" customHeight="false" outlineLevel="0" collapsed="false">
      <c r="A951" s="168"/>
      <c r="B951" s="149"/>
      <c r="C951" s="149"/>
      <c r="D951" s="149"/>
      <c r="E951" s="149"/>
      <c r="F951" s="149"/>
      <c r="G951" s="149"/>
      <c r="H951" s="148"/>
      <c r="I951" s="170"/>
      <c r="R951" s="148"/>
      <c r="S951" s="158"/>
      <c r="T951" s="159"/>
      <c r="U951" s="159"/>
      <c r="V951" s="159"/>
      <c r="W951" s="159"/>
      <c r="X951" s="159"/>
      <c r="Y951" s="159"/>
      <c r="Z951" s="159"/>
      <c r="AA951" s="159"/>
      <c r="AB951" s="159"/>
      <c r="AC951" s="159"/>
      <c r="AD951" s="159"/>
      <c r="AE951" s="159"/>
      <c r="AF951" s="159"/>
      <c r="AG951" s="159"/>
      <c r="AH951" s="159"/>
      <c r="AI951" s="159"/>
      <c r="AJ951" s="159"/>
      <c r="AK951" s="159"/>
      <c r="AL951" s="159"/>
      <c r="AM951" s="159"/>
      <c r="AN951" s="159"/>
      <c r="AO951" s="159"/>
      <c r="AP951" s="159"/>
      <c r="AQ951" s="159"/>
      <c r="AR951" s="159"/>
      <c r="AS951" s="159"/>
      <c r="AT951" s="159"/>
      <c r="AU951" s="159"/>
      <c r="AV951" s="159"/>
      <c r="AW951" s="159"/>
      <c r="AX951" s="159"/>
      <c r="AY951" s="159"/>
      <c r="AZ951" s="159"/>
      <c r="BA951" s="159"/>
      <c r="BB951" s="159"/>
      <c r="BC951" s="159"/>
      <c r="BD951" s="159"/>
      <c r="BE951" s="159"/>
      <c r="BF951" s="159"/>
      <c r="BG951" s="159"/>
      <c r="BH951" s="159"/>
      <c r="BI951" s="159"/>
      <c r="BJ951" s="159"/>
      <c r="BK951" s="159"/>
      <c r="BL951" s="159"/>
      <c r="BM951" s="159"/>
      <c r="BN951" s="159"/>
      <c r="BO951" s="159"/>
      <c r="BP951" s="159"/>
      <c r="BQ951" s="159"/>
      <c r="BR951" s="159"/>
      <c r="BS951" s="159"/>
      <c r="BT951" s="159"/>
      <c r="BU951" s="159"/>
      <c r="BV951" s="159"/>
      <c r="BW951" s="159"/>
      <c r="BX951" s="159"/>
      <c r="BY951" s="159"/>
      <c r="BZ951" s="159"/>
      <c r="CA951" s="159"/>
      <c r="CB951" s="159"/>
      <c r="CC951" s="159"/>
      <c r="CD951" s="159"/>
      <c r="CE951" s="159"/>
      <c r="CF951" s="159"/>
      <c r="CG951" s="159"/>
      <c r="CH951" s="159"/>
      <c r="CI951" s="159"/>
      <c r="CJ951" s="159"/>
      <c r="CK951" s="159"/>
      <c r="CL951" s="159"/>
      <c r="CM951" s="159"/>
      <c r="CN951" s="159"/>
      <c r="CO951" s="159"/>
      <c r="CP951" s="159"/>
      <c r="CQ951" s="159"/>
      <c r="CR951" s="159"/>
      <c r="CS951" s="159"/>
      <c r="CT951" s="159"/>
      <c r="CU951" s="159"/>
      <c r="CV951" s="159"/>
      <c r="CW951" s="159"/>
      <c r="CX951" s="159"/>
      <c r="CY951" s="159"/>
      <c r="CZ951" s="159"/>
      <c r="DA951" s="159"/>
      <c r="DB951" s="159"/>
      <c r="DC951" s="159"/>
      <c r="DD951" s="159"/>
      <c r="DE951" s="159"/>
      <c r="DF951" s="159"/>
      <c r="DG951" s="159"/>
      <c r="DH951" s="159"/>
      <c r="DI951" s="159"/>
      <c r="DJ951" s="159"/>
      <c r="DK951" s="159"/>
      <c r="DL951" s="159"/>
      <c r="DM951" s="159"/>
      <c r="DN951" s="159"/>
      <c r="DO951" s="159"/>
      <c r="DP951" s="159"/>
      <c r="DQ951" s="159"/>
      <c r="DR951" s="159"/>
      <c r="DS951" s="159"/>
      <c r="DT951" s="159"/>
      <c r="DU951" s="159"/>
      <c r="DV951" s="159"/>
      <c r="DW951" s="159"/>
      <c r="DX951" s="159"/>
      <c r="DY951" s="159"/>
      <c r="DZ951" s="159"/>
      <c r="EA951" s="159"/>
      <c r="EB951" s="159"/>
      <c r="EC951" s="159"/>
      <c r="ED951" s="159"/>
      <c r="EE951" s="159"/>
      <c r="EF951" s="159"/>
      <c r="EG951" s="159"/>
      <c r="EH951" s="159"/>
      <c r="EI951" s="159"/>
      <c r="EJ951" s="159"/>
      <c r="EK951" s="159"/>
      <c r="EL951" s="159"/>
      <c r="EM951" s="159"/>
      <c r="EN951" s="159"/>
      <c r="EO951" s="159"/>
      <c r="EP951" s="159"/>
      <c r="EQ951" s="159"/>
      <c r="ER951" s="159"/>
      <c r="ES951" s="159"/>
      <c r="ET951" s="159"/>
      <c r="EU951" s="159"/>
      <c r="EV951" s="159"/>
      <c r="EW951" s="159"/>
      <c r="EX951" s="159"/>
      <c r="EY951" s="159"/>
      <c r="EZ951" s="159"/>
      <c r="FA951" s="159"/>
      <c r="FB951" s="159"/>
      <c r="FC951" s="159"/>
      <c r="FD951" s="159"/>
      <c r="FE951" s="159"/>
      <c r="FF951" s="159"/>
      <c r="FG951" s="159"/>
      <c r="FH951" s="159"/>
      <c r="FI951" s="159"/>
      <c r="FJ951" s="159"/>
      <c r="FK951" s="159"/>
      <c r="FL951" s="159"/>
      <c r="FM951" s="159"/>
      <c r="FN951" s="159"/>
      <c r="FO951" s="159"/>
      <c r="FP951" s="159"/>
      <c r="FQ951" s="159"/>
      <c r="FR951" s="159"/>
      <c r="FS951" s="159"/>
      <c r="FT951" s="159"/>
      <c r="FU951" s="159"/>
      <c r="FV951" s="159"/>
      <c r="FW951" s="159"/>
      <c r="FX951" s="159"/>
      <c r="FY951" s="159"/>
      <c r="FZ951" s="159"/>
      <c r="GA951" s="159"/>
      <c r="GB951" s="159"/>
      <c r="GC951" s="159"/>
      <c r="GD951" s="159"/>
      <c r="GE951" s="159"/>
      <c r="GF951" s="159"/>
      <c r="GG951" s="159"/>
      <c r="GH951" s="159"/>
    </row>
    <row r="952" customFormat="false" ht="12.75" hidden="false" customHeight="false" outlineLevel="0" collapsed="false">
      <c r="A952" s="168"/>
      <c r="B952" s="149"/>
      <c r="C952" s="149"/>
      <c r="D952" s="149"/>
      <c r="E952" s="149"/>
      <c r="F952" s="149"/>
      <c r="G952" s="149"/>
      <c r="H952" s="148"/>
      <c r="I952" s="170"/>
      <c r="R952" s="148"/>
      <c r="S952" s="158"/>
      <c r="T952" s="159"/>
      <c r="U952" s="159"/>
      <c r="V952" s="159"/>
      <c r="W952" s="159"/>
      <c r="X952" s="159"/>
      <c r="Y952" s="159"/>
      <c r="Z952" s="159"/>
      <c r="AA952" s="159"/>
      <c r="AB952" s="159"/>
      <c r="AC952" s="159"/>
      <c r="AD952" s="159"/>
      <c r="AE952" s="159"/>
      <c r="AF952" s="159"/>
      <c r="AG952" s="159"/>
      <c r="AH952" s="159"/>
      <c r="AI952" s="159"/>
      <c r="AJ952" s="159"/>
      <c r="AK952" s="159"/>
      <c r="AL952" s="159"/>
      <c r="AM952" s="159"/>
      <c r="AN952" s="159"/>
      <c r="AO952" s="159"/>
      <c r="AP952" s="159"/>
      <c r="AQ952" s="159"/>
      <c r="AR952" s="159"/>
      <c r="AS952" s="159"/>
      <c r="AT952" s="159"/>
      <c r="AU952" s="159"/>
      <c r="AV952" s="159"/>
      <c r="AW952" s="159"/>
      <c r="AX952" s="159"/>
      <c r="AY952" s="159"/>
      <c r="AZ952" s="159"/>
      <c r="BA952" s="159"/>
      <c r="BB952" s="159"/>
      <c r="BC952" s="159"/>
      <c r="BD952" s="159"/>
      <c r="BE952" s="159"/>
      <c r="BF952" s="159"/>
      <c r="BG952" s="159"/>
      <c r="BH952" s="159"/>
      <c r="BI952" s="159"/>
      <c r="BJ952" s="159"/>
      <c r="BK952" s="159"/>
      <c r="BL952" s="159"/>
      <c r="BM952" s="159"/>
      <c r="BN952" s="159"/>
      <c r="BO952" s="159"/>
      <c r="BP952" s="159"/>
      <c r="BQ952" s="159"/>
      <c r="BR952" s="159"/>
      <c r="BS952" s="159"/>
      <c r="BT952" s="159"/>
      <c r="BU952" s="159"/>
      <c r="BV952" s="159"/>
      <c r="BW952" s="159"/>
      <c r="BX952" s="159"/>
      <c r="BY952" s="159"/>
      <c r="BZ952" s="159"/>
      <c r="CA952" s="159"/>
      <c r="CB952" s="159"/>
      <c r="CC952" s="159"/>
      <c r="CD952" s="159"/>
      <c r="CE952" s="159"/>
      <c r="CF952" s="159"/>
      <c r="CG952" s="159"/>
      <c r="CH952" s="159"/>
      <c r="CI952" s="159"/>
      <c r="CJ952" s="159"/>
      <c r="CK952" s="159"/>
      <c r="CL952" s="159"/>
      <c r="CM952" s="159"/>
      <c r="CN952" s="159"/>
      <c r="CO952" s="159"/>
      <c r="CP952" s="159"/>
      <c r="CQ952" s="159"/>
      <c r="CR952" s="159"/>
      <c r="CS952" s="159"/>
      <c r="CT952" s="159"/>
      <c r="CU952" s="159"/>
      <c r="CV952" s="159"/>
      <c r="CW952" s="159"/>
      <c r="CX952" s="159"/>
      <c r="CY952" s="159"/>
      <c r="CZ952" s="159"/>
      <c r="DA952" s="159"/>
      <c r="DB952" s="159"/>
      <c r="DC952" s="159"/>
      <c r="DD952" s="159"/>
      <c r="DE952" s="159"/>
      <c r="DF952" s="159"/>
      <c r="DG952" s="159"/>
      <c r="DH952" s="159"/>
      <c r="DI952" s="159"/>
      <c r="DJ952" s="159"/>
      <c r="DK952" s="159"/>
      <c r="DL952" s="159"/>
      <c r="DM952" s="159"/>
      <c r="DN952" s="159"/>
      <c r="DO952" s="159"/>
      <c r="DP952" s="159"/>
      <c r="DQ952" s="159"/>
      <c r="DR952" s="159"/>
      <c r="DS952" s="159"/>
      <c r="DT952" s="159"/>
      <c r="DU952" s="159"/>
      <c r="DV952" s="159"/>
      <c r="DW952" s="159"/>
      <c r="DX952" s="159"/>
      <c r="DY952" s="159"/>
      <c r="DZ952" s="159"/>
      <c r="EA952" s="159"/>
      <c r="EB952" s="159"/>
      <c r="EC952" s="159"/>
      <c r="ED952" s="159"/>
      <c r="EE952" s="159"/>
      <c r="EF952" s="159"/>
      <c r="EG952" s="159"/>
      <c r="EH952" s="159"/>
      <c r="EI952" s="159"/>
      <c r="EJ952" s="159"/>
      <c r="EK952" s="159"/>
      <c r="EL952" s="159"/>
      <c r="EM952" s="159"/>
      <c r="EN952" s="159"/>
      <c r="EO952" s="159"/>
      <c r="EP952" s="159"/>
      <c r="EQ952" s="159"/>
      <c r="ER952" s="159"/>
      <c r="ES952" s="159"/>
      <c r="ET952" s="159"/>
      <c r="EU952" s="159"/>
      <c r="EV952" s="159"/>
      <c r="EW952" s="159"/>
      <c r="EX952" s="159"/>
      <c r="EY952" s="159"/>
      <c r="EZ952" s="159"/>
      <c r="FA952" s="159"/>
      <c r="FB952" s="159"/>
      <c r="FC952" s="159"/>
      <c r="FD952" s="159"/>
      <c r="FE952" s="159"/>
      <c r="FF952" s="159"/>
      <c r="FG952" s="159"/>
      <c r="FH952" s="159"/>
      <c r="FI952" s="159"/>
      <c r="FJ952" s="159"/>
      <c r="FK952" s="159"/>
      <c r="FL952" s="159"/>
      <c r="FM952" s="159"/>
      <c r="FN952" s="159"/>
      <c r="FO952" s="159"/>
      <c r="FP952" s="159"/>
      <c r="FQ952" s="159"/>
      <c r="FR952" s="159"/>
      <c r="FS952" s="159"/>
      <c r="FT952" s="159"/>
      <c r="FU952" s="159"/>
      <c r="FV952" s="159"/>
      <c r="FW952" s="159"/>
      <c r="FX952" s="159"/>
      <c r="FY952" s="159"/>
      <c r="FZ952" s="159"/>
      <c r="GA952" s="159"/>
      <c r="GB952" s="159"/>
      <c r="GC952" s="159"/>
      <c r="GD952" s="159"/>
      <c r="GE952" s="159"/>
      <c r="GF952" s="159"/>
      <c r="GG952" s="159"/>
      <c r="GH952" s="159"/>
    </row>
    <row r="953" customFormat="false" ht="12.75" hidden="false" customHeight="false" outlineLevel="0" collapsed="false">
      <c r="A953" s="168"/>
      <c r="B953" s="149"/>
      <c r="C953" s="149"/>
      <c r="D953" s="149"/>
      <c r="E953" s="149"/>
      <c r="F953" s="149"/>
      <c r="G953" s="149"/>
      <c r="H953" s="148"/>
      <c r="I953" s="170"/>
      <c r="R953" s="148"/>
      <c r="S953" s="158"/>
      <c r="T953" s="159"/>
      <c r="U953" s="159"/>
      <c r="V953" s="159"/>
      <c r="W953" s="159"/>
      <c r="X953" s="159"/>
      <c r="Y953" s="159"/>
      <c r="Z953" s="159"/>
      <c r="AA953" s="159"/>
      <c r="AB953" s="159"/>
      <c r="AC953" s="159"/>
      <c r="AD953" s="159"/>
      <c r="AE953" s="159"/>
      <c r="AF953" s="159"/>
      <c r="AG953" s="159"/>
      <c r="AH953" s="159"/>
      <c r="AI953" s="159"/>
      <c r="AJ953" s="159"/>
      <c r="AK953" s="159"/>
      <c r="AL953" s="159"/>
      <c r="AM953" s="159"/>
      <c r="AN953" s="159"/>
      <c r="AO953" s="159"/>
      <c r="AP953" s="159"/>
      <c r="AQ953" s="159"/>
      <c r="AR953" s="159"/>
      <c r="AS953" s="159"/>
      <c r="AT953" s="159"/>
      <c r="AU953" s="159"/>
      <c r="AV953" s="159"/>
      <c r="AW953" s="159"/>
      <c r="AX953" s="159"/>
      <c r="AY953" s="159"/>
      <c r="AZ953" s="159"/>
      <c r="BA953" s="159"/>
      <c r="BB953" s="159"/>
      <c r="BC953" s="159"/>
      <c r="BD953" s="159"/>
      <c r="BE953" s="159"/>
      <c r="BF953" s="159"/>
      <c r="BG953" s="159"/>
      <c r="BH953" s="159"/>
      <c r="BI953" s="159"/>
      <c r="BJ953" s="159"/>
      <c r="BK953" s="159"/>
      <c r="BL953" s="159"/>
      <c r="BM953" s="159"/>
      <c r="BN953" s="159"/>
      <c r="BO953" s="159"/>
      <c r="BP953" s="159"/>
      <c r="BQ953" s="159"/>
      <c r="BR953" s="159"/>
      <c r="BS953" s="159"/>
      <c r="BT953" s="159"/>
      <c r="BU953" s="159"/>
      <c r="BV953" s="159"/>
      <c r="BW953" s="159"/>
      <c r="BX953" s="159"/>
      <c r="BY953" s="159"/>
      <c r="BZ953" s="159"/>
      <c r="CA953" s="159"/>
      <c r="CB953" s="159"/>
      <c r="CC953" s="159"/>
      <c r="CD953" s="159"/>
      <c r="CE953" s="159"/>
      <c r="CF953" s="159"/>
      <c r="CG953" s="159"/>
      <c r="CH953" s="159"/>
      <c r="CI953" s="159"/>
      <c r="CJ953" s="159"/>
      <c r="CK953" s="159"/>
      <c r="CL953" s="159"/>
      <c r="CM953" s="159"/>
      <c r="CN953" s="159"/>
      <c r="CO953" s="159"/>
      <c r="CP953" s="159"/>
      <c r="CQ953" s="159"/>
      <c r="CR953" s="159"/>
      <c r="CS953" s="159"/>
      <c r="CT953" s="159"/>
      <c r="CU953" s="159"/>
      <c r="CV953" s="159"/>
      <c r="CW953" s="159"/>
      <c r="CX953" s="159"/>
      <c r="CY953" s="159"/>
      <c r="CZ953" s="159"/>
      <c r="DA953" s="159"/>
      <c r="DB953" s="159"/>
      <c r="DC953" s="159"/>
      <c r="DD953" s="159"/>
      <c r="DE953" s="159"/>
      <c r="DF953" s="159"/>
      <c r="DG953" s="159"/>
      <c r="DH953" s="159"/>
      <c r="DI953" s="159"/>
      <c r="DJ953" s="159"/>
      <c r="DK953" s="159"/>
      <c r="DL953" s="159"/>
      <c r="DM953" s="159"/>
      <c r="DN953" s="159"/>
      <c r="DO953" s="159"/>
      <c r="DP953" s="159"/>
      <c r="DQ953" s="159"/>
      <c r="DR953" s="159"/>
      <c r="DS953" s="159"/>
      <c r="DT953" s="159"/>
      <c r="DU953" s="159"/>
      <c r="DV953" s="159"/>
      <c r="DW953" s="159"/>
      <c r="DX953" s="159"/>
      <c r="DY953" s="159"/>
      <c r="DZ953" s="159"/>
      <c r="EA953" s="159"/>
      <c r="EB953" s="159"/>
      <c r="EC953" s="159"/>
      <c r="ED953" s="159"/>
      <c r="EE953" s="159"/>
      <c r="EF953" s="159"/>
      <c r="EG953" s="159"/>
      <c r="EH953" s="159"/>
      <c r="EI953" s="159"/>
      <c r="EJ953" s="159"/>
      <c r="EK953" s="159"/>
      <c r="EL953" s="159"/>
      <c r="EM953" s="159"/>
      <c r="EN953" s="159"/>
      <c r="EO953" s="159"/>
      <c r="EP953" s="159"/>
      <c r="EQ953" s="159"/>
      <c r="ER953" s="159"/>
      <c r="ES953" s="159"/>
      <c r="ET953" s="159"/>
      <c r="EU953" s="159"/>
      <c r="EV953" s="159"/>
      <c r="EW953" s="159"/>
      <c r="EX953" s="159"/>
      <c r="EY953" s="159"/>
      <c r="EZ953" s="159"/>
      <c r="FA953" s="159"/>
      <c r="FB953" s="159"/>
      <c r="FC953" s="159"/>
      <c r="FD953" s="159"/>
      <c r="FE953" s="159"/>
      <c r="FF953" s="159"/>
      <c r="FG953" s="159"/>
      <c r="FH953" s="159"/>
      <c r="FI953" s="159"/>
      <c r="FJ953" s="159"/>
      <c r="FK953" s="159"/>
      <c r="FL953" s="159"/>
      <c r="FM953" s="159"/>
      <c r="FN953" s="159"/>
      <c r="FO953" s="159"/>
      <c r="FP953" s="159"/>
      <c r="FQ953" s="159"/>
      <c r="FR953" s="159"/>
      <c r="FS953" s="159"/>
      <c r="FT953" s="159"/>
      <c r="FU953" s="159"/>
      <c r="FV953" s="159"/>
      <c r="FW953" s="159"/>
      <c r="FX953" s="159"/>
      <c r="FY953" s="159"/>
      <c r="FZ953" s="159"/>
      <c r="GA953" s="159"/>
      <c r="GB953" s="159"/>
      <c r="GC953" s="159"/>
      <c r="GD953" s="159"/>
      <c r="GE953" s="159"/>
      <c r="GF953" s="159"/>
      <c r="GG953" s="159"/>
      <c r="GH953" s="159"/>
    </row>
    <row r="954" customFormat="false" ht="12.75" hidden="false" customHeight="false" outlineLevel="0" collapsed="false">
      <c r="A954" s="168"/>
      <c r="B954" s="149"/>
      <c r="C954" s="149"/>
      <c r="D954" s="149"/>
      <c r="E954" s="149"/>
      <c r="F954" s="149"/>
      <c r="G954" s="149"/>
      <c r="H954" s="148"/>
      <c r="I954" s="170"/>
      <c r="R954" s="148"/>
      <c r="S954" s="158"/>
      <c r="T954" s="159"/>
      <c r="U954" s="159"/>
      <c r="V954" s="159"/>
      <c r="W954" s="159"/>
      <c r="X954" s="159"/>
      <c r="Y954" s="159"/>
      <c r="Z954" s="159"/>
      <c r="AA954" s="159"/>
      <c r="AB954" s="159"/>
      <c r="AC954" s="159"/>
      <c r="AD954" s="159"/>
      <c r="AE954" s="159"/>
      <c r="AF954" s="159"/>
      <c r="AG954" s="159"/>
      <c r="AH954" s="159"/>
      <c r="AI954" s="159"/>
      <c r="AJ954" s="159"/>
      <c r="AK954" s="159"/>
      <c r="AL954" s="159"/>
      <c r="AM954" s="159"/>
      <c r="AN954" s="159"/>
      <c r="AO954" s="159"/>
      <c r="AP954" s="159"/>
      <c r="AQ954" s="159"/>
      <c r="AR954" s="159"/>
      <c r="AS954" s="159"/>
      <c r="AT954" s="159"/>
      <c r="AU954" s="159"/>
      <c r="AV954" s="159"/>
      <c r="AW954" s="159"/>
      <c r="AX954" s="159"/>
      <c r="AY954" s="159"/>
      <c r="AZ954" s="159"/>
      <c r="BA954" s="159"/>
      <c r="BB954" s="159"/>
      <c r="BC954" s="159"/>
      <c r="BD954" s="159"/>
      <c r="BE954" s="159"/>
      <c r="BF954" s="159"/>
      <c r="BG954" s="159"/>
      <c r="BH954" s="159"/>
      <c r="BI954" s="159"/>
      <c r="BJ954" s="159"/>
      <c r="BK954" s="159"/>
      <c r="BL954" s="159"/>
      <c r="BM954" s="159"/>
      <c r="BN954" s="159"/>
      <c r="BO954" s="159"/>
      <c r="BP954" s="159"/>
      <c r="BQ954" s="159"/>
      <c r="BR954" s="159"/>
      <c r="BS954" s="159"/>
      <c r="BT954" s="159"/>
      <c r="BU954" s="159"/>
      <c r="BV954" s="159"/>
      <c r="BW954" s="159"/>
      <c r="BX954" s="159"/>
      <c r="BY954" s="159"/>
      <c r="BZ954" s="159"/>
      <c r="CA954" s="159"/>
      <c r="CB954" s="159"/>
      <c r="CC954" s="159"/>
      <c r="CD954" s="159"/>
      <c r="CE954" s="159"/>
      <c r="CF954" s="159"/>
      <c r="CG954" s="159"/>
      <c r="CH954" s="159"/>
      <c r="CI954" s="159"/>
      <c r="CJ954" s="159"/>
      <c r="CK954" s="159"/>
      <c r="CL954" s="159"/>
      <c r="CM954" s="159"/>
      <c r="CN954" s="159"/>
      <c r="CO954" s="159"/>
      <c r="CP954" s="159"/>
      <c r="CQ954" s="159"/>
      <c r="CR954" s="159"/>
      <c r="CS954" s="159"/>
      <c r="CT954" s="159"/>
      <c r="CU954" s="159"/>
      <c r="CV954" s="159"/>
      <c r="CW954" s="159"/>
      <c r="CX954" s="159"/>
      <c r="CY954" s="159"/>
      <c r="CZ954" s="159"/>
      <c r="DA954" s="159"/>
      <c r="DB954" s="159"/>
      <c r="DC954" s="159"/>
      <c r="DD954" s="159"/>
      <c r="DE954" s="159"/>
      <c r="DF954" s="159"/>
      <c r="DG954" s="159"/>
      <c r="DH954" s="159"/>
      <c r="DI954" s="159"/>
      <c r="DJ954" s="159"/>
      <c r="DK954" s="159"/>
      <c r="DL954" s="159"/>
      <c r="DM954" s="159"/>
      <c r="DN954" s="159"/>
      <c r="DO954" s="159"/>
      <c r="DP954" s="159"/>
      <c r="DQ954" s="159"/>
      <c r="DR954" s="159"/>
      <c r="DS954" s="159"/>
      <c r="DT954" s="159"/>
      <c r="DU954" s="159"/>
      <c r="DV954" s="159"/>
      <c r="DW954" s="159"/>
      <c r="DX954" s="159"/>
      <c r="DY954" s="159"/>
      <c r="DZ954" s="159"/>
      <c r="EA954" s="159"/>
      <c r="EB954" s="159"/>
      <c r="EC954" s="159"/>
      <c r="ED954" s="159"/>
      <c r="EE954" s="159"/>
      <c r="EF954" s="159"/>
      <c r="EG954" s="159"/>
      <c r="EH954" s="159"/>
      <c r="EI954" s="159"/>
      <c r="EJ954" s="159"/>
      <c r="EK954" s="159"/>
      <c r="EL954" s="159"/>
      <c r="EM954" s="159"/>
      <c r="EN954" s="159"/>
      <c r="EO954" s="159"/>
      <c r="EP954" s="159"/>
      <c r="EQ954" s="159"/>
      <c r="ER954" s="159"/>
      <c r="ES954" s="159"/>
      <c r="ET954" s="159"/>
      <c r="EU954" s="159"/>
      <c r="EV954" s="159"/>
      <c r="EW954" s="159"/>
      <c r="EX954" s="159"/>
      <c r="EY954" s="159"/>
      <c r="EZ954" s="159"/>
      <c r="FA954" s="159"/>
      <c r="FB954" s="159"/>
      <c r="FC954" s="159"/>
      <c r="FD954" s="159"/>
      <c r="FE954" s="159"/>
      <c r="FF954" s="159"/>
      <c r="FG954" s="159"/>
      <c r="FH954" s="159"/>
      <c r="FI954" s="159"/>
      <c r="FJ954" s="159"/>
      <c r="FK954" s="159"/>
      <c r="FL954" s="159"/>
      <c r="FM954" s="159"/>
      <c r="FN954" s="159"/>
      <c r="FO954" s="159"/>
      <c r="FP954" s="159"/>
      <c r="FQ954" s="159"/>
      <c r="FR954" s="159"/>
      <c r="FS954" s="159"/>
      <c r="FT954" s="159"/>
      <c r="FU954" s="159"/>
      <c r="FV954" s="159"/>
      <c r="FW954" s="159"/>
      <c r="FX954" s="159"/>
      <c r="FY954" s="159"/>
      <c r="FZ954" s="159"/>
      <c r="GA954" s="159"/>
      <c r="GB954" s="159"/>
      <c r="GC954" s="159"/>
      <c r="GD954" s="159"/>
      <c r="GE954" s="159"/>
      <c r="GF954" s="159"/>
      <c r="GG954" s="159"/>
      <c r="GH954" s="159"/>
    </row>
    <row r="955" customFormat="false" ht="12.75" hidden="false" customHeight="false" outlineLevel="0" collapsed="false">
      <c r="A955" s="168"/>
      <c r="B955" s="149"/>
      <c r="C955" s="149"/>
      <c r="D955" s="149"/>
      <c r="E955" s="149"/>
      <c r="F955" s="149"/>
      <c r="G955" s="149"/>
      <c r="H955" s="148"/>
      <c r="I955" s="170"/>
      <c r="R955" s="148"/>
      <c r="S955" s="158"/>
      <c r="T955" s="159"/>
      <c r="U955" s="159"/>
      <c r="V955" s="159"/>
      <c r="W955" s="159"/>
      <c r="X955" s="159"/>
      <c r="Y955" s="159"/>
      <c r="Z955" s="159"/>
      <c r="AA955" s="159"/>
      <c r="AB955" s="159"/>
      <c r="AC955" s="159"/>
      <c r="AD955" s="159"/>
      <c r="AE955" s="159"/>
      <c r="AF955" s="159"/>
      <c r="AG955" s="159"/>
      <c r="AH955" s="159"/>
      <c r="AI955" s="159"/>
      <c r="AJ955" s="159"/>
      <c r="AK955" s="159"/>
      <c r="AL955" s="159"/>
      <c r="AM955" s="159"/>
      <c r="AN955" s="159"/>
      <c r="AO955" s="159"/>
      <c r="AP955" s="159"/>
      <c r="AQ955" s="159"/>
      <c r="AR955" s="159"/>
      <c r="AS955" s="159"/>
      <c r="AT955" s="159"/>
      <c r="AU955" s="159"/>
      <c r="AV955" s="159"/>
      <c r="AW955" s="159"/>
      <c r="AX955" s="159"/>
      <c r="AY955" s="159"/>
      <c r="AZ955" s="159"/>
      <c r="BA955" s="159"/>
      <c r="BB955" s="159"/>
      <c r="BC955" s="159"/>
      <c r="BD955" s="159"/>
      <c r="BE955" s="159"/>
      <c r="BF955" s="159"/>
      <c r="BG955" s="159"/>
      <c r="BH955" s="159"/>
      <c r="BI955" s="159"/>
      <c r="BJ955" s="159"/>
      <c r="BK955" s="159"/>
      <c r="BL955" s="159"/>
      <c r="BM955" s="159"/>
      <c r="BN955" s="159"/>
      <c r="BO955" s="159"/>
      <c r="BP955" s="159"/>
      <c r="BQ955" s="159"/>
      <c r="BR955" s="159"/>
      <c r="BS955" s="159"/>
      <c r="BT955" s="159"/>
      <c r="BU955" s="159"/>
      <c r="BV955" s="159"/>
      <c r="BW955" s="159"/>
      <c r="BX955" s="159"/>
      <c r="BY955" s="159"/>
      <c r="BZ955" s="159"/>
      <c r="CA955" s="159"/>
      <c r="CB955" s="159"/>
      <c r="CC955" s="159"/>
      <c r="CD955" s="159"/>
      <c r="CE955" s="159"/>
      <c r="CF955" s="159"/>
      <c r="CG955" s="159"/>
      <c r="CH955" s="159"/>
      <c r="CI955" s="159"/>
      <c r="CJ955" s="159"/>
      <c r="CK955" s="159"/>
      <c r="CL955" s="159"/>
      <c r="CM955" s="159"/>
      <c r="CN955" s="159"/>
      <c r="CO955" s="159"/>
      <c r="CP955" s="159"/>
      <c r="CQ955" s="159"/>
      <c r="CR955" s="159"/>
      <c r="CS955" s="159"/>
      <c r="CT955" s="159"/>
      <c r="CU955" s="159"/>
      <c r="CV955" s="159"/>
      <c r="CW955" s="159"/>
      <c r="CX955" s="159"/>
      <c r="CY955" s="159"/>
      <c r="CZ955" s="159"/>
      <c r="DA955" s="159"/>
      <c r="DB955" s="159"/>
      <c r="DC955" s="159"/>
      <c r="DD955" s="159"/>
      <c r="DE955" s="159"/>
      <c r="DF955" s="159"/>
      <c r="DG955" s="159"/>
      <c r="DH955" s="159"/>
      <c r="DI955" s="159"/>
      <c r="DJ955" s="159"/>
      <c r="DK955" s="159"/>
      <c r="DL955" s="159"/>
      <c r="DM955" s="159"/>
      <c r="DN955" s="159"/>
      <c r="DO955" s="159"/>
      <c r="DP955" s="159"/>
      <c r="DQ955" s="159"/>
      <c r="DR955" s="159"/>
      <c r="DS955" s="159"/>
      <c r="DT955" s="159"/>
      <c r="DU955" s="159"/>
      <c r="DV955" s="159"/>
      <c r="DW955" s="159"/>
      <c r="DX955" s="159"/>
      <c r="DY955" s="159"/>
      <c r="DZ955" s="159"/>
      <c r="EA955" s="159"/>
      <c r="EB955" s="159"/>
      <c r="EC955" s="159"/>
      <c r="ED955" s="159"/>
      <c r="EE955" s="159"/>
      <c r="EF955" s="159"/>
      <c r="EG955" s="159"/>
      <c r="EH955" s="159"/>
      <c r="EI955" s="159"/>
      <c r="EJ955" s="159"/>
      <c r="EK955" s="159"/>
      <c r="EL955" s="159"/>
      <c r="EM955" s="159"/>
      <c r="EN955" s="159"/>
      <c r="EO955" s="159"/>
      <c r="EP955" s="159"/>
      <c r="EQ955" s="159"/>
      <c r="ER955" s="159"/>
      <c r="ES955" s="159"/>
      <c r="ET955" s="159"/>
      <c r="EU955" s="159"/>
      <c r="EV955" s="159"/>
      <c r="EW955" s="159"/>
      <c r="EX955" s="159"/>
      <c r="EY955" s="159"/>
      <c r="EZ955" s="159"/>
      <c r="FA955" s="159"/>
      <c r="FB955" s="159"/>
      <c r="FC955" s="159"/>
      <c r="FD955" s="159"/>
      <c r="FE955" s="159"/>
      <c r="FF955" s="159"/>
      <c r="FG955" s="159"/>
      <c r="FH955" s="159"/>
      <c r="FI955" s="159"/>
      <c r="FJ955" s="159"/>
      <c r="FK955" s="159"/>
      <c r="FL955" s="159"/>
      <c r="FM955" s="159"/>
      <c r="FN955" s="159"/>
      <c r="FO955" s="159"/>
      <c r="FP955" s="159"/>
      <c r="FQ955" s="159"/>
      <c r="FR955" s="159"/>
      <c r="FS955" s="159"/>
      <c r="FT955" s="159"/>
      <c r="FU955" s="159"/>
      <c r="FV955" s="159"/>
      <c r="FW955" s="159"/>
      <c r="FX955" s="159"/>
      <c r="FY955" s="159"/>
      <c r="FZ955" s="159"/>
      <c r="GA955" s="159"/>
      <c r="GB955" s="159"/>
      <c r="GC955" s="159"/>
      <c r="GD955" s="159"/>
      <c r="GE955" s="159"/>
      <c r="GF955" s="159"/>
      <c r="GG955" s="159"/>
      <c r="GH955" s="159"/>
    </row>
    <row r="956" customFormat="false" ht="12.75" hidden="false" customHeight="false" outlineLevel="0" collapsed="false">
      <c r="A956" s="168"/>
      <c r="B956" s="149"/>
      <c r="C956" s="149"/>
      <c r="D956" s="149"/>
      <c r="E956" s="149"/>
      <c r="F956" s="149"/>
      <c r="G956" s="149"/>
      <c r="H956" s="148"/>
      <c r="I956" s="170"/>
      <c r="R956" s="148"/>
      <c r="S956" s="158"/>
      <c r="T956" s="159"/>
      <c r="U956" s="159"/>
      <c r="V956" s="159"/>
      <c r="W956" s="159"/>
      <c r="X956" s="159"/>
      <c r="Y956" s="159"/>
      <c r="Z956" s="159"/>
      <c r="AA956" s="159"/>
      <c r="AB956" s="159"/>
      <c r="AC956" s="159"/>
      <c r="AD956" s="159"/>
      <c r="AE956" s="159"/>
      <c r="AF956" s="159"/>
      <c r="AG956" s="159"/>
      <c r="AH956" s="159"/>
      <c r="AI956" s="159"/>
      <c r="AJ956" s="159"/>
      <c r="AK956" s="159"/>
      <c r="AL956" s="159"/>
      <c r="AM956" s="159"/>
      <c r="AN956" s="159"/>
      <c r="AO956" s="159"/>
      <c r="AP956" s="159"/>
      <c r="AQ956" s="159"/>
      <c r="AR956" s="159"/>
      <c r="AS956" s="159"/>
      <c r="AT956" s="159"/>
      <c r="AU956" s="159"/>
      <c r="AV956" s="159"/>
      <c r="AW956" s="159"/>
      <c r="AX956" s="159"/>
      <c r="AY956" s="159"/>
      <c r="AZ956" s="159"/>
      <c r="BA956" s="159"/>
      <c r="BB956" s="159"/>
      <c r="BC956" s="159"/>
      <c r="BD956" s="159"/>
      <c r="BE956" s="159"/>
      <c r="BF956" s="159"/>
      <c r="BG956" s="159"/>
      <c r="BH956" s="159"/>
      <c r="BI956" s="159"/>
      <c r="BJ956" s="159"/>
      <c r="BK956" s="159"/>
      <c r="BL956" s="159"/>
      <c r="BM956" s="159"/>
      <c r="BN956" s="159"/>
      <c r="BO956" s="159"/>
      <c r="BP956" s="159"/>
      <c r="BQ956" s="159"/>
      <c r="BR956" s="159"/>
      <c r="BS956" s="159"/>
      <c r="BT956" s="159"/>
      <c r="BU956" s="159"/>
      <c r="BV956" s="159"/>
      <c r="BW956" s="159"/>
      <c r="BX956" s="159"/>
      <c r="BY956" s="159"/>
      <c r="BZ956" s="159"/>
      <c r="CA956" s="159"/>
      <c r="CB956" s="159"/>
      <c r="CC956" s="159"/>
      <c r="CD956" s="159"/>
      <c r="CE956" s="159"/>
      <c r="CF956" s="159"/>
      <c r="CG956" s="159"/>
      <c r="CH956" s="159"/>
      <c r="CI956" s="159"/>
      <c r="CJ956" s="159"/>
      <c r="CK956" s="159"/>
      <c r="CL956" s="159"/>
      <c r="CM956" s="159"/>
      <c r="CN956" s="159"/>
      <c r="CO956" s="159"/>
      <c r="CP956" s="159"/>
      <c r="CQ956" s="159"/>
      <c r="CR956" s="159"/>
      <c r="CS956" s="159"/>
      <c r="CT956" s="159"/>
      <c r="CU956" s="159"/>
      <c r="CV956" s="159"/>
      <c r="CW956" s="159"/>
      <c r="CX956" s="159"/>
      <c r="CY956" s="159"/>
      <c r="CZ956" s="159"/>
      <c r="DA956" s="159"/>
      <c r="DB956" s="159"/>
      <c r="DC956" s="159"/>
      <c r="DD956" s="159"/>
      <c r="DE956" s="159"/>
      <c r="DF956" s="159"/>
      <c r="DG956" s="159"/>
      <c r="DH956" s="159"/>
      <c r="DI956" s="159"/>
      <c r="DJ956" s="159"/>
      <c r="DK956" s="159"/>
      <c r="DL956" s="159"/>
      <c r="DM956" s="159"/>
      <c r="DN956" s="159"/>
      <c r="DO956" s="159"/>
      <c r="DP956" s="159"/>
      <c r="DQ956" s="159"/>
      <c r="DR956" s="159"/>
      <c r="DS956" s="159"/>
      <c r="DT956" s="159"/>
      <c r="DU956" s="159"/>
      <c r="DV956" s="159"/>
      <c r="DW956" s="159"/>
      <c r="DX956" s="159"/>
      <c r="DY956" s="159"/>
      <c r="DZ956" s="159"/>
      <c r="EA956" s="159"/>
      <c r="EB956" s="159"/>
      <c r="EC956" s="159"/>
      <c r="ED956" s="159"/>
      <c r="EE956" s="159"/>
      <c r="EF956" s="159"/>
      <c r="EG956" s="159"/>
      <c r="EH956" s="159"/>
      <c r="EI956" s="159"/>
      <c r="EJ956" s="159"/>
      <c r="EK956" s="159"/>
      <c r="EL956" s="159"/>
      <c r="EM956" s="159"/>
      <c r="EN956" s="159"/>
      <c r="EO956" s="159"/>
      <c r="EP956" s="159"/>
      <c r="EQ956" s="159"/>
      <c r="ER956" s="159"/>
      <c r="ES956" s="159"/>
      <c r="ET956" s="159"/>
      <c r="EU956" s="159"/>
      <c r="EV956" s="159"/>
      <c r="EW956" s="159"/>
      <c r="EX956" s="159"/>
      <c r="EY956" s="159"/>
      <c r="EZ956" s="159"/>
      <c r="FA956" s="159"/>
      <c r="FB956" s="159"/>
      <c r="FC956" s="159"/>
      <c r="FD956" s="159"/>
      <c r="FE956" s="159"/>
      <c r="FF956" s="159"/>
      <c r="FG956" s="159"/>
      <c r="FH956" s="159"/>
      <c r="FI956" s="159"/>
      <c r="FJ956" s="159"/>
      <c r="FK956" s="159"/>
      <c r="FL956" s="159"/>
      <c r="FM956" s="159"/>
      <c r="FN956" s="159"/>
      <c r="FO956" s="159"/>
      <c r="FP956" s="159"/>
      <c r="FQ956" s="159"/>
      <c r="FR956" s="159"/>
      <c r="FS956" s="159"/>
      <c r="FT956" s="159"/>
      <c r="FU956" s="159"/>
      <c r="FV956" s="159"/>
      <c r="FW956" s="159"/>
      <c r="FX956" s="159"/>
      <c r="FY956" s="159"/>
      <c r="FZ956" s="159"/>
      <c r="GA956" s="159"/>
      <c r="GB956" s="159"/>
      <c r="GC956" s="159"/>
      <c r="GD956" s="159"/>
      <c r="GE956" s="159"/>
      <c r="GF956" s="159"/>
      <c r="GG956" s="159"/>
      <c r="GH956" s="159"/>
    </row>
    <row r="957" customFormat="false" ht="12.75" hidden="false" customHeight="false" outlineLevel="0" collapsed="false">
      <c r="A957" s="168"/>
      <c r="B957" s="149"/>
      <c r="C957" s="149"/>
      <c r="D957" s="149"/>
      <c r="E957" s="149"/>
      <c r="F957" s="149"/>
      <c r="G957" s="149"/>
      <c r="H957" s="148"/>
      <c r="I957" s="170"/>
      <c r="R957" s="148"/>
      <c r="S957" s="158"/>
      <c r="T957" s="159"/>
      <c r="U957" s="159"/>
      <c r="V957" s="159"/>
      <c r="W957" s="159"/>
      <c r="X957" s="159"/>
      <c r="Y957" s="159"/>
      <c r="Z957" s="159"/>
      <c r="AA957" s="159"/>
      <c r="AB957" s="159"/>
      <c r="AC957" s="159"/>
      <c r="AD957" s="159"/>
      <c r="AE957" s="159"/>
      <c r="AF957" s="159"/>
      <c r="AG957" s="159"/>
      <c r="AH957" s="159"/>
      <c r="AI957" s="159"/>
      <c r="AJ957" s="159"/>
      <c r="AK957" s="159"/>
      <c r="AL957" s="159"/>
      <c r="AM957" s="159"/>
      <c r="AN957" s="159"/>
      <c r="AO957" s="159"/>
      <c r="AP957" s="159"/>
      <c r="AQ957" s="159"/>
      <c r="AR957" s="159"/>
      <c r="AS957" s="159"/>
      <c r="AT957" s="159"/>
      <c r="AU957" s="159"/>
      <c r="AV957" s="159"/>
      <c r="AW957" s="159"/>
      <c r="AX957" s="159"/>
      <c r="AY957" s="159"/>
      <c r="AZ957" s="159"/>
      <c r="BA957" s="159"/>
      <c r="BB957" s="159"/>
      <c r="BC957" s="159"/>
      <c r="BD957" s="159"/>
      <c r="BE957" s="159"/>
      <c r="BF957" s="159"/>
      <c r="BG957" s="159"/>
      <c r="BH957" s="159"/>
      <c r="BI957" s="159"/>
      <c r="BJ957" s="159"/>
      <c r="BK957" s="159"/>
      <c r="BL957" s="159"/>
      <c r="BM957" s="159"/>
      <c r="BN957" s="159"/>
      <c r="BO957" s="159"/>
      <c r="BP957" s="159"/>
      <c r="BQ957" s="159"/>
      <c r="BR957" s="159"/>
      <c r="BS957" s="159"/>
      <c r="BT957" s="159"/>
      <c r="BU957" s="159"/>
      <c r="BV957" s="159"/>
      <c r="BW957" s="159"/>
      <c r="BX957" s="159"/>
      <c r="BY957" s="159"/>
      <c r="BZ957" s="159"/>
      <c r="CA957" s="159"/>
      <c r="CB957" s="159"/>
      <c r="CC957" s="159"/>
      <c r="CD957" s="159"/>
      <c r="CE957" s="159"/>
      <c r="CF957" s="159"/>
      <c r="CG957" s="159"/>
      <c r="CH957" s="159"/>
      <c r="CI957" s="159"/>
      <c r="CJ957" s="159"/>
      <c r="CK957" s="159"/>
      <c r="CL957" s="159"/>
      <c r="CM957" s="159"/>
      <c r="CN957" s="159"/>
      <c r="CO957" s="159"/>
      <c r="CP957" s="159"/>
      <c r="CQ957" s="159"/>
      <c r="CR957" s="159"/>
      <c r="CS957" s="159"/>
      <c r="CT957" s="159"/>
      <c r="CU957" s="159"/>
      <c r="CV957" s="159"/>
      <c r="CW957" s="159"/>
      <c r="CX957" s="159"/>
      <c r="CY957" s="159"/>
      <c r="CZ957" s="159"/>
      <c r="DA957" s="159"/>
      <c r="DB957" s="159"/>
      <c r="DC957" s="159"/>
      <c r="DD957" s="159"/>
      <c r="DE957" s="159"/>
      <c r="DF957" s="159"/>
      <c r="DG957" s="159"/>
      <c r="DH957" s="159"/>
      <c r="DI957" s="159"/>
      <c r="DJ957" s="159"/>
      <c r="DK957" s="159"/>
      <c r="DL957" s="159"/>
      <c r="DM957" s="159"/>
      <c r="DN957" s="159"/>
      <c r="DO957" s="159"/>
      <c r="DP957" s="159"/>
      <c r="DQ957" s="159"/>
      <c r="DR957" s="159"/>
      <c r="DS957" s="159"/>
      <c r="DT957" s="159"/>
      <c r="DU957" s="159"/>
      <c r="DV957" s="159"/>
      <c r="DW957" s="159"/>
      <c r="DX957" s="159"/>
      <c r="DY957" s="159"/>
      <c r="DZ957" s="159"/>
      <c r="EA957" s="159"/>
      <c r="EB957" s="159"/>
      <c r="EC957" s="159"/>
      <c r="ED957" s="159"/>
      <c r="EE957" s="159"/>
      <c r="EF957" s="159"/>
      <c r="EG957" s="159"/>
      <c r="EH957" s="159"/>
      <c r="EI957" s="159"/>
      <c r="EJ957" s="159"/>
      <c r="EK957" s="159"/>
      <c r="EL957" s="159"/>
      <c r="EM957" s="159"/>
      <c r="EN957" s="159"/>
      <c r="EO957" s="159"/>
      <c r="EP957" s="159"/>
      <c r="EQ957" s="159"/>
      <c r="ER957" s="159"/>
      <c r="ES957" s="159"/>
      <c r="ET957" s="159"/>
      <c r="EU957" s="159"/>
      <c r="EV957" s="159"/>
      <c r="EW957" s="159"/>
      <c r="EX957" s="159"/>
      <c r="EY957" s="159"/>
      <c r="EZ957" s="159"/>
      <c r="FA957" s="159"/>
      <c r="FB957" s="159"/>
      <c r="FC957" s="159"/>
      <c r="FD957" s="159"/>
      <c r="FE957" s="159"/>
      <c r="FF957" s="159"/>
      <c r="FG957" s="159"/>
      <c r="FH957" s="159"/>
      <c r="FI957" s="159"/>
      <c r="FJ957" s="159"/>
      <c r="FK957" s="159"/>
      <c r="FL957" s="159"/>
      <c r="FM957" s="159"/>
      <c r="FN957" s="159"/>
      <c r="FO957" s="159"/>
      <c r="FP957" s="159"/>
      <c r="FQ957" s="159"/>
      <c r="FR957" s="159"/>
      <c r="FS957" s="159"/>
      <c r="FT957" s="159"/>
      <c r="FU957" s="159"/>
      <c r="FV957" s="159"/>
      <c r="FW957" s="159"/>
      <c r="FX957" s="159"/>
      <c r="FY957" s="159"/>
      <c r="FZ957" s="159"/>
      <c r="GA957" s="159"/>
      <c r="GB957" s="159"/>
      <c r="GC957" s="159"/>
      <c r="GD957" s="159"/>
      <c r="GE957" s="159"/>
      <c r="GF957" s="159"/>
      <c r="GG957" s="159"/>
      <c r="GH957" s="159"/>
    </row>
    <row r="958" customFormat="false" ht="12.75" hidden="false" customHeight="false" outlineLevel="0" collapsed="false">
      <c r="A958" s="168"/>
      <c r="B958" s="149"/>
      <c r="C958" s="149"/>
      <c r="D958" s="149"/>
      <c r="E958" s="149"/>
      <c r="F958" s="149"/>
      <c r="G958" s="149"/>
      <c r="H958" s="148"/>
      <c r="I958" s="170"/>
      <c r="R958" s="148"/>
      <c r="S958" s="158"/>
      <c r="T958" s="159"/>
      <c r="U958" s="159"/>
      <c r="V958" s="159"/>
      <c r="W958" s="159"/>
      <c r="X958" s="159"/>
      <c r="Y958" s="159"/>
      <c r="Z958" s="159"/>
      <c r="AA958" s="159"/>
      <c r="AB958" s="159"/>
      <c r="AC958" s="159"/>
      <c r="AD958" s="159"/>
      <c r="AE958" s="159"/>
      <c r="AF958" s="159"/>
      <c r="AG958" s="159"/>
      <c r="AH958" s="159"/>
      <c r="AI958" s="159"/>
      <c r="AJ958" s="159"/>
      <c r="AK958" s="159"/>
      <c r="AL958" s="159"/>
      <c r="AM958" s="159"/>
      <c r="AN958" s="159"/>
      <c r="AO958" s="159"/>
      <c r="AP958" s="159"/>
      <c r="AQ958" s="159"/>
      <c r="AR958" s="159"/>
      <c r="AS958" s="159"/>
      <c r="AT958" s="159"/>
      <c r="AU958" s="159"/>
      <c r="AV958" s="159"/>
      <c r="AW958" s="159"/>
      <c r="AX958" s="159"/>
      <c r="AY958" s="159"/>
      <c r="AZ958" s="159"/>
      <c r="BA958" s="159"/>
      <c r="BB958" s="159"/>
      <c r="BC958" s="159"/>
      <c r="BD958" s="159"/>
      <c r="BE958" s="159"/>
      <c r="BF958" s="159"/>
      <c r="BG958" s="159"/>
      <c r="BH958" s="159"/>
      <c r="BI958" s="159"/>
      <c r="BJ958" s="159"/>
      <c r="BK958" s="159"/>
      <c r="BL958" s="159"/>
      <c r="BM958" s="159"/>
      <c r="BN958" s="159"/>
      <c r="BO958" s="159"/>
      <c r="BP958" s="159"/>
      <c r="BQ958" s="159"/>
      <c r="BR958" s="159"/>
      <c r="BS958" s="159"/>
      <c r="BT958" s="159"/>
      <c r="BU958" s="159"/>
      <c r="BV958" s="159"/>
      <c r="BW958" s="159"/>
      <c r="BX958" s="159"/>
      <c r="BY958" s="159"/>
      <c r="BZ958" s="159"/>
      <c r="CA958" s="159"/>
      <c r="CB958" s="159"/>
      <c r="CC958" s="159"/>
      <c r="CD958" s="159"/>
      <c r="CE958" s="159"/>
      <c r="CF958" s="159"/>
      <c r="CG958" s="159"/>
      <c r="CH958" s="159"/>
      <c r="CI958" s="159"/>
      <c r="CJ958" s="159"/>
      <c r="CK958" s="159"/>
      <c r="CL958" s="159"/>
      <c r="CM958" s="159"/>
      <c r="CN958" s="159"/>
      <c r="CO958" s="159"/>
      <c r="CP958" s="159"/>
      <c r="CQ958" s="159"/>
      <c r="CR958" s="159"/>
      <c r="CS958" s="159"/>
      <c r="CT958" s="159"/>
      <c r="CU958" s="159"/>
      <c r="CV958" s="159"/>
      <c r="CW958" s="159"/>
      <c r="CX958" s="159"/>
      <c r="CY958" s="159"/>
      <c r="CZ958" s="159"/>
      <c r="DA958" s="159"/>
      <c r="DB958" s="159"/>
      <c r="DC958" s="159"/>
      <c r="DD958" s="159"/>
      <c r="DE958" s="159"/>
      <c r="DF958" s="159"/>
      <c r="DG958" s="159"/>
      <c r="DH958" s="159"/>
      <c r="DI958" s="159"/>
      <c r="DJ958" s="159"/>
      <c r="DK958" s="159"/>
      <c r="DL958" s="159"/>
      <c r="DM958" s="159"/>
      <c r="DN958" s="159"/>
      <c r="DO958" s="159"/>
      <c r="DP958" s="159"/>
      <c r="DQ958" s="159"/>
      <c r="DR958" s="159"/>
      <c r="DS958" s="159"/>
      <c r="DT958" s="159"/>
      <c r="DU958" s="159"/>
      <c r="DV958" s="159"/>
      <c r="DW958" s="159"/>
      <c r="DX958" s="159"/>
      <c r="DY958" s="159"/>
      <c r="DZ958" s="159"/>
      <c r="EA958" s="159"/>
      <c r="EB958" s="159"/>
      <c r="EC958" s="159"/>
      <c r="ED958" s="159"/>
      <c r="EE958" s="159"/>
      <c r="EF958" s="159"/>
      <c r="EG958" s="159"/>
      <c r="EH958" s="159"/>
      <c r="EI958" s="159"/>
      <c r="EJ958" s="159"/>
      <c r="EK958" s="159"/>
      <c r="EL958" s="159"/>
      <c r="EM958" s="159"/>
      <c r="EN958" s="159"/>
      <c r="EO958" s="159"/>
      <c r="EP958" s="159"/>
      <c r="EQ958" s="159"/>
      <c r="ER958" s="159"/>
      <c r="ES958" s="159"/>
      <c r="ET958" s="159"/>
      <c r="EU958" s="159"/>
      <c r="EV958" s="159"/>
      <c r="EW958" s="159"/>
      <c r="EX958" s="159"/>
      <c r="EY958" s="159"/>
      <c r="EZ958" s="159"/>
      <c r="FA958" s="159"/>
      <c r="FB958" s="159"/>
      <c r="FC958" s="159"/>
      <c r="FD958" s="159"/>
      <c r="FE958" s="159"/>
      <c r="FF958" s="159"/>
      <c r="FG958" s="159"/>
      <c r="FH958" s="159"/>
      <c r="FI958" s="159"/>
      <c r="FJ958" s="159"/>
      <c r="FK958" s="159"/>
      <c r="FL958" s="159"/>
      <c r="FM958" s="159"/>
      <c r="FN958" s="159"/>
      <c r="FO958" s="159"/>
      <c r="FP958" s="159"/>
      <c r="FQ958" s="159"/>
      <c r="FR958" s="159"/>
      <c r="FS958" s="159"/>
      <c r="FT958" s="159"/>
      <c r="FU958" s="159"/>
      <c r="FV958" s="159"/>
      <c r="FW958" s="159"/>
      <c r="FX958" s="159"/>
      <c r="FY958" s="159"/>
      <c r="FZ958" s="159"/>
      <c r="GA958" s="159"/>
      <c r="GB958" s="159"/>
      <c r="GC958" s="159"/>
      <c r="GD958" s="159"/>
      <c r="GE958" s="159"/>
      <c r="GF958" s="159"/>
      <c r="GG958" s="159"/>
      <c r="GH958" s="159"/>
    </row>
    <row r="959" customFormat="false" ht="12.75" hidden="false" customHeight="false" outlineLevel="0" collapsed="false">
      <c r="A959" s="168"/>
      <c r="B959" s="149"/>
      <c r="C959" s="149"/>
      <c r="D959" s="149"/>
      <c r="E959" s="149"/>
      <c r="F959" s="149"/>
      <c r="G959" s="149"/>
      <c r="H959" s="148"/>
      <c r="I959" s="170"/>
      <c r="R959" s="148"/>
      <c r="S959" s="158"/>
      <c r="T959" s="159"/>
      <c r="U959" s="159"/>
      <c r="V959" s="159"/>
      <c r="W959" s="159"/>
      <c r="X959" s="159"/>
      <c r="Y959" s="159"/>
      <c r="Z959" s="159"/>
      <c r="AA959" s="159"/>
      <c r="AB959" s="159"/>
      <c r="AC959" s="159"/>
      <c r="AD959" s="159"/>
      <c r="AE959" s="159"/>
      <c r="AF959" s="159"/>
      <c r="AG959" s="159"/>
      <c r="AH959" s="159"/>
      <c r="AI959" s="159"/>
      <c r="AJ959" s="159"/>
      <c r="AK959" s="159"/>
      <c r="AL959" s="159"/>
      <c r="AM959" s="159"/>
      <c r="AN959" s="159"/>
      <c r="AO959" s="159"/>
      <c r="AP959" s="159"/>
      <c r="AQ959" s="159"/>
      <c r="AR959" s="159"/>
      <c r="AS959" s="159"/>
      <c r="AT959" s="159"/>
      <c r="AU959" s="159"/>
      <c r="AV959" s="159"/>
      <c r="AW959" s="159"/>
      <c r="AX959" s="159"/>
      <c r="AY959" s="159"/>
      <c r="AZ959" s="159"/>
      <c r="BA959" s="159"/>
      <c r="BB959" s="159"/>
      <c r="BC959" s="159"/>
      <c r="BD959" s="159"/>
      <c r="BE959" s="159"/>
      <c r="BF959" s="159"/>
      <c r="BG959" s="159"/>
      <c r="BH959" s="159"/>
      <c r="BI959" s="159"/>
      <c r="BJ959" s="159"/>
      <c r="BK959" s="159"/>
      <c r="BL959" s="159"/>
      <c r="BM959" s="159"/>
      <c r="BN959" s="159"/>
      <c r="BO959" s="159"/>
      <c r="BP959" s="159"/>
      <c r="BQ959" s="159"/>
      <c r="BR959" s="159"/>
      <c r="BS959" s="159"/>
      <c r="BT959" s="159"/>
      <c r="BU959" s="159"/>
      <c r="BV959" s="159"/>
      <c r="BW959" s="159"/>
      <c r="BX959" s="159"/>
      <c r="BY959" s="159"/>
      <c r="BZ959" s="159"/>
      <c r="CA959" s="159"/>
      <c r="CB959" s="159"/>
      <c r="CC959" s="159"/>
      <c r="CD959" s="159"/>
      <c r="CE959" s="159"/>
      <c r="CF959" s="159"/>
      <c r="CG959" s="159"/>
      <c r="CH959" s="159"/>
      <c r="CI959" s="159"/>
      <c r="CJ959" s="159"/>
      <c r="CK959" s="159"/>
      <c r="CL959" s="159"/>
      <c r="CM959" s="159"/>
      <c r="CN959" s="159"/>
      <c r="CO959" s="159"/>
      <c r="CP959" s="159"/>
      <c r="CQ959" s="159"/>
      <c r="CR959" s="159"/>
      <c r="CS959" s="159"/>
      <c r="CT959" s="159"/>
      <c r="CU959" s="159"/>
      <c r="CV959" s="159"/>
      <c r="CW959" s="159"/>
      <c r="CX959" s="159"/>
      <c r="CY959" s="159"/>
      <c r="CZ959" s="159"/>
      <c r="DA959" s="159"/>
      <c r="DB959" s="159"/>
      <c r="DC959" s="159"/>
      <c r="DD959" s="159"/>
      <c r="DE959" s="159"/>
      <c r="DF959" s="159"/>
      <c r="DG959" s="159"/>
      <c r="DH959" s="159"/>
      <c r="DI959" s="159"/>
      <c r="DJ959" s="159"/>
      <c r="DK959" s="159"/>
      <c r="DL959" s="159"/>
      <c r="DM959" s="159"/>
      <c r="DN959" s="159"/>
      <c r="DO959" s="159"/>
      <c r="DP959" s="159"/>
      <c r="DQ959" s="159"/>
      <c r="DR959" s="159"/>
      <c r="DS959" s="159"/>
      <c r="DT959" s="159"/>
      <c r="DU959" s="159"/>
      <c r="DV959" s="159"/>
      <c r="DW959" s="159"/>
      <c r="DX959" s="159"/>
      <c r="DY959" s="159"/>
      <c r="DZ959" s="159"/>
      <c r="EA959" s="159"/>
      <c r="EB959" s="159"/>
      <c r="EC959" s="159"/>
      <c r="ED959" s="159"/>
      <c r="EE959" s="159"/>
      <c r="EF959" s="159"/>
      <c r="EG959" s="159"/>
      <c r="EH959" s="159"/>
      <c r="EI959" s="159"/>
      <c r="EJ959" s="159"/>
      <c r="EK959" s="159"/>
      <c r="EL959" s="159"/>
      <c r="EM959" s="159"/>
      <c r="EN959" s="159"/>
      <c r="EO959" s="159"/>
      <c r="EP959" s="159"/>
      <c r="EQ959" s="159"/>
      <c r="ER959" s="159"/>
      <c r="ES959" s="159"/>
      <c r="ET959" s="159"/>
      <c r="EU959" s="159"/>
      <c r="EV959" s="159"/>
      <c r="EW959" s="159"/>
      <c r="EX959" s="159"/>
      <c r="EY959" s="159"/>
      <c r="EZ959" s="159"/>
      <c r="FA959" s="159"/>
      <c r="FB959" s="159"/>
      <c r="FC959" s="159"/>
      <c r="FD959" s="159"/>
      <c r="FE959" s="159"/>
      <c r="FF959" s="159"/>
      <c r="FG959" s="159"/>
      <c r="FH959" s="159"/>
      <c r="FI959" s="159"/>
      <c r="FJ959" s="159"/>
      <c r="FK959" s="159"/>
      <c r="FL959" s="159"/>
      <c r="FM959" s="159"/>
      <c r="FN959" s="159"/>
      <c r="FO959" s="159"/>
      <c r="FP959" s="159"/>
      <c r="FQ959" s="159"/>
      <c r="FR959" s="159"/>
      <c r="FS959" s="159"/>
      <c r="FT959" s="159"/>
      <c r="FU959" s="159"/>
      <c r="FV959" s="159"/>
      <c r="FW959" s="159"/>
      <c r="FX959" s="159"/>
      <c r="FY959" s="159"/>
      <c r="FZ959" s="159"/>
      <c r="GA959" s="159"/>
      <c r="GB959" s="159"/>
      <c r="GC959" s="159"/>
      <c r="GD959" s="159"/>
      <c r="GE959" s="159"/>
      <c r="GF959" s="159"/>
      <c r="GG959" s="159"/>
      <c r="GH959" s="159"/>
    </row>
    <row r="960" customFormat="false" ht="12.75" hidden="false" customHeight="false" outlineLevel="0" collapsed="false">
      <c r="A960" s="168"/>
      <c r="B960" s="149"/>
      <c r="C960" s="149"/>
      <c r="D960" s="149"/>
      <c r="E960" s="149"/>
      <c r="F960" s="149"/>
      <c r="G960" s="149"/>
      <c r="H960" s="148"/>
      <c r="I960" s="170"/>
      <c r="R960" s="148"/>
      <c r="S960" s="158"/>
      <c r="T960" s="159"/>
      <c r="U960" s="159"/>
      <c r="V960" s="159"/>
      <c r="W960" s="159"/>
      <c r="X960" s="159"/>
      <c r="Y960" s="159"/>
      <c r="Z960" s="159"/>
      <c r="AA960" s="159"/>
      <c r="AB960" s="159"/>
      <c r="AC960" s="159"/>
      <c r="AD960" s="159"/>
      <c r="AE960" s="159"/>
      <c r="AF960" s="159"/>
      <c r="AG960" s="159"/>
      <c r="AH960" s="159"/>
      <c r="AI960" s="159"/>
      <c r="AJ960" s="159"/>
      <c r="AK960" s="159"/>
      <c r="AL960" s="159"/>
      <c r="AM960" s="159"/>
      <c r="AN960" s="159"/>
      <c r="AO960" s="159"/>
      <c r="AP960" s="159"/>
      <c r="AQ960" s="159"/>
      <c r="AR960" s="159"/>
      <c r="AS960" s="159"/>
      <c r="AT960" s="159"/>
      <c r="AU960" s="159"/>
      <c r="AV960" s="159"/>
      <c r="AW960" s="159"/>
      <c r="AX960" s="159"/>
      <c r="AY960" s="159"/>
      <c r="AZ960" s="159"/>
      <c r="BA960" s="159"/>
      <c r="BB960" s="159"/>
      <c r="BC960" s="159"/>
      <c r="BD960" s="159"/>
      <c r="BE960" s="159"/>
      <c r="BF960" s="159"/>
      <c r="BG960" s="159"/>
      <c r="BH960" s="159"/>
      <c r="BI960" s="159"/>
      <c r="BJ960" s="159"/>
      <c r="BK960" s="159"/>
      <c r="BL960" s="159"/>
      <c r="BM960" s="159"/>
      <c r="BN960" s="159"/>
      <c r="BO960" s="159"/>
      <c r="BP960" s="159"/>
      <c r="BQ960" s="159"/>
      <c r="BR960" s="159"/>
      <c r="BS960" s="159"/>
      <c r="BT960" s="159"/>
      <c r="BU960" s="159"/>
      <c r="BV960" s="159"/>
      <c r="BW960" s="159"/>
      <c r="BX960" s="159"/>
      <c r="BY960" s="159"/>
      <c r="BZ960" s="159"/>
      <c r="CA960" s="159"/>
      <c r="CB960" s="159"/>
      <c r="CC960" s="159"/>
      <c r="CD960" s="159"/>
      <c r="CE960" s="159"/>
      <c r="CF960" s="159"/>
      <c r="CG960" s="159"/>
      <c r="CH960" s="159"/>
      <c r="CI960" s="159"/>
      <c r="CJ960" s="159"/>
      <c r="CK960" s="159"/>
      <c r="CL960" s="159"/>
      <c r="CM960" s="159"/>
      <c r="CN960" s="159"/>
      <c r="CO960" s="159"/>
      <c r="CP960" s="159"/>
      <c r="CQ960" s="159"/>
      <c r="CR960" s="159"/>
      <c r="CS960" s="159"/>
      <c r="CT960" s="159"/>
      <c r="CU960" s="159"/>
      <c r="CV960" s="159"/>
      <c r="CW960" s="159"/>
      <c r="CX960" s="159"/>
      <c r="CY960" s="159"/>
      <c r="CZ960" s="159"/>
      <c r="DA960" s="159"/>
      <c r="DB960" s="159"/>
      <c r="DC960" s="159"/>
      <c r="DD960" s="159"/>
      <c r="DE960" s="159"/>
      <c r="DF960" s="159"/>
      <c r="DG960" s="159"/>
      <c r="DH960" s="159"/>
      <c r="DI960" s="159"/>
      <c r="DJ960" s="159"/>
      <c r="DK960" s="159"/>
      <c r="DL960" s="159"/>
      <c r="DM960" s="159"/>
      <c r="DN960" s="159"/>
      <c r="DO960" s="159"/>
      <c r="DP960" s="159"/>
      <c r="DQ960" s="159"/>
      <c r="DR960" s="159"/>
      <c r="DS960" s="159"/>
      <c r="DT960" s="159"/>
      <c r="DU960" s="159"/>
      <c r="DV960" s="159"/>
      <c r="DW960" s="159"/>
      <c r="DX960" s="159"/>
      <c r="DY960" s="159"/>
      <c r="DZ960" s="159"/>
      <c r="EA960" s="159"/>
      <c r="EB960" s="159"/>
      <c r="EC960" s="159"/>
      <c r="ED960" s="159"/>
      <c r="EE960" s="159"/>
      <c r="EF960" s="159"/>
      <c r="EG960" s="159"/>
      <c r="EH960" s="159"/>
      <c r="EI960" s="159"/>
      <c r="EJ960" s="159"/>
      <c r="EK960" s="159"/>
      <c r="EL960" s="159"/>
      <c r="EM960" s="159"/>
      <c r="EN960" s="159"/>
      <c r="EO960" s="159"/>
      <c r="EP960" s="159"/>
      <c r="EQ960" s="159"/>
      <c r="ER960" s="159"/>
      <c r="ES960" s="159"/>
      <c r="ET960" s="159"/>
      <c r="EU960" s="159"/>
      <c r="EV960" s="159"/>
      <c r="EW960" s="159"/>
      <c r="EX960" s="159"/>
      <c r="EY960" s="159"/>
      <c r="EZ960" s="159"/>
      <c r="FA960" s="159"/>
      <c r="FB960" s="159"/>
      <c r="FC960" s="159"/>
      <c r="FD960" s="159"/>
      <c r="FE960" s="159"/>
      <c r="FF960" s="159"/>
      <c r="FG960" s="159"/>
      <c r="FH960" s="159"/>
      <c r="FI960" s="159"/>
      <c r="FJ960" s="159"/>
      <c r="FK960" s="159"/>
      <c r="FL960" s="159"/>
      <c r="FM960" s="159"/>
      <c r="FN960" s="159"/>
      <c r="FO960" s="159"/>
      <c r="FP960" s="159"/>
      <c r="FQ960" s="159"/>
      <c r="FR960" s="159"/>
      <c r="FS960" s="159"/>
      <c r="FT960" s="159"/>
      <c r="FU960" s="159"/>
      <c r="FV960" s="159"/>
      <c r="FW960" s="159"/>
      <c r="FX960" s="159"/>
      <c r="FY960" s="159"/>
      <c r="FZ960" s="159"/>
      <c r="GA960" s="159"/>
      <c r="GB960" s="159"/>
      <c r="GC960" s="159"/>
      <c r="GD960" s="159"/>
      <c r="GE960" s="159"/>
      <c r="GF960" s="159"/>
      <c r="GG960" s="159"/>
      <c r="GH960" s="159"/>
    </row>
    <row r="961" customFormat="false" ht="12.75" hidden="false" customHeight="false" outlineLevel="0" collapsed="false">
      <c r="A961" s="168"/>
      <c r="B961" s="149"/>
      <c r="C961" s="149"/>
      <c r="D961" s="149"/>
      <c r="E961" s="149"/>
      <c r="F961" s="149"/>
      <c r="G961" s="149"/>
      <c r="H961" s="148"/>
      <c r="I961" s="170"/>
      <c r="R961" s="148"/>
      <c r="S961" s="158"/>
      <c r="T961" s="159"/>
      <c r="U961" s="159"/>
      <c r="V961" s="159"/>
      <c r="W961" s="159"/>
      <c r="X961" s="159"/>
      <c r="Y961" s="159"/>
      <c r="Z961" s="159"/>
      <c r="AA961" s="159"/>
      <c r="AB961" s="159"/>
      <c r="AC961" s="159"/>
      <c r="AD961" s="159"/>
      <c r="AE961" s="159"/>
      <c r="AF961" s="159"/>
      <c r="AG961" s="159"/>
      <c r="AH961" s="159"/>
      <c r="AI961" s="159"/>
      <c r="AJ961" s="159"/>
      <c r="AK961" s="159"/>
      <c r="AL961" s="159"/>
      <c r="AM961" s="159"/>
      <c r="AN961" s="159"/>
      <c r="AO961" s="159"/>
      <c r="AP961" s="159"/>
      <c r="AQ961" s="159"/>
      <c r="AR961" s="159"/>
      <c r="AS961" s="159"/>
      <c r="AT961" s="159"/>
      <c r="AU961" s="159"/>
      <c r="AV961" s="159"/>
      <c r="AW961" s="159"/>
      <c r="AX961" s="159"/>
      <c r="AY961" s="159"/>
      <c r="AZ961" s="159"/>
      <c r="BA961" s="159"/>
      <c r="BB961" s="159"/>
      <c r="BC961" s="159"/>
      <c r="BD961" s="159"/>
      <c r="BE961" s="159"/>
      <c r="BF961" s="159"/>
      <c r="BG961" s="159"/>
      <c r="BH961" s="159"/>
      <c r="BI961" s="159"/>
      <c r="BJ961" s="159"/>
      <c r="BK961" s="159"/>
      <c r="BL961" s="159"/>
      <c r="BM961" s="159"/>
      <c r="BN961" s="159"/>
      <c r="BO961" s="159"/>
      <c r="BP961" s="159"/>
      <c r="BQ961" s="159"/>
      <c r="BR961" s="159"/>
      <c r="BS961" s="159"/>
      <c r="BT961" s="159"/>
      <c r="BU961" s="159"/>
      <c r="BV961" s="159"/>
      <c r="BW961" s="159"/>
      <c r="BX961" s="159"/>
      <c r="BY961" s="159"/>
      <c r="BZ961" s="159"/>
      <c r="CA961" s="159"/>
      <c r="CB961" s="159"/>
      <c r="CC961" s="159"/>
      <c r="CD961" s="159"/>
      <c r="CE961" s="159"/>
      <c r="CF961" s="159"/>
      <c r="CG961" s="159"/>
      <c r="CH961" s="159"/>
      <c r="CI961" s="159"/>
      <c r="CJ961" s="159"/>
      <c r="CK961" s="159"/>
      <c r="CL961" s="159"/>
      <c r="CM961" s="159"/>
      <c r="CN961" s="159"/>
      <c r="CO961" s="159"/>
      <c r="CP961" s="159"/>
      <c r="CQ961" s="159"/>
      <c r="CR961" s="159"/>
      <c r="CS961" s="159"/>
      <c r="CT961" s="159"/>
      <c r="CU961" s="159"/>
      <c r="CV961" s="159"/>
      <c r="CW961" s="159"/>
      <c r="CX961" s="159"/>
      <c r="CY961" s="159"/>
      <c r="CZ961" s="159"/>
      <c r="DA961" s="159"/>
      <c r="DB961" s="159"/>
      <c r="DC961" s="159"/>
      <c r="DD961" s="159"/>
      <c r="DE961" s="159"/>
      <c r="DF961" s="159"/>
      <c r="DG961" s="159"/>
      <c r="DH961" s="159"/>
      <c r="DI961" s="159"/>
      <c r="DJ961" s="159"/>
      <c r="DK961" s="159"/>
      <c r="DL961" s="159"/>
      <c r="DM961" s="159"/>
      <c r="DN961" s="159"/>
      <c r="DO961" s="159"/>
      <c r="DP961" s="159"/>
      <c r="DQ961" s="159"/>
      <c r="DR961" s="159"/>
      <c r="DS961" s="159"/>
      <c r="DT961" s="159"/>
      <c r="DU961" s="159"/>
      <c r="DV961" s="159"/>
      <c r="DW961" s="159"/>
      <c r="DX961" s="159"/>
      <c r="DY961" s="159"/>
      <c r="DZ961" s="159"/>
      <c r="EA961" s="159"/>
      <c r="EB961" s="159"/>
      <c r="EC961" s="159"/>
      <c r="ED961" s="159"/>
      <c r="EE961" s="159"/>
      <c r="EF961" s="159"/>
      <c r="EG961" s="159"/>
      <c r="EH961" s="159"/>
      <c r="EI961" s="159"/>
      <c r="EJ961" s="159"/>
      <c r="EK961" s="159"/>
      <c r="EL961" s="159"/>
      <c r="EM961" s="159"/>
      <c r="EN961" s="159"/>
      <c r="EO961" s="159"/>
      <c r="EP961" s="159"/>
      <c r="EQ961" s="159"/>
      <c r="ER961" s="159"/>
      <c r="ES961" s="159"/>
      <c r="ET961" s="159"/>
      <c r="EU961" s="159"/>
      <c r="EV961" s="159"/>
      <c r="EW961" s="159"/>
      <c r="EX961" s="159"/>
      <c r="EY961" s="159"/>
      <c r="EZ961" s="159"/>
      <c r="FA961" s="159"/>
      <c r="FB961" s="159"/>
      <c r="FC961" s="159"/>
      <c r="FD961" s="159"/>
      <c r="FE961" s="159"/>
      <c r="FF961" s="159"/>
      <c r="FG961" s="159"/>
      <c r="FH961" s="159"/>
      <c r="FI961" s="159"/>
      <c r="FJ961" s="159"/>
      <c r="FK961" s="159"/>
      <c r="FL961" s="159"/>
      <c r="FM961" s="159"/>
      <c r="FN961" s="159"/>
      <c r="FO961" s="159"/>
      <c r="FP961" s="159"/>
      <c r="FQ961" s="159"/>
      <c r="FR961" s="159"/>
      <c r="FS961" s="159"/>
      <c r="FT961" s="159"/>
      <c r="FU961" s="159"/>
      <c r="FV961" s="159"/>
      <c r="FW961" s="159"/>
      <c r="FX961" s="159"/>
      <c r="FY961" s="159"/>
      <c r="FZ961" s="159"/>
      <c r="GA961" s="159"/>
      <c r="GB961" s="159"/>
      <c r="GC961" s="159"/>
      <c r="GD961" s="159"/>
      <c r="GE961" s="159"/>
      <c r="GF961" s="159"/>
      <c r="GG961" s="159"/>
      <c r="GH961" s="159"/>
    </row>
    <row r="962" customFormat="false" ht="12.75" hidden="false" customHeight="false" outlineLevel="0" collapsed="false">
      <c r="A962" s="168"/>
      <c r="B962" s="149"/>
      <c r="C962" s="149"/>
      <c r="D962" s="149"/>
      <c r="E962" s="149"/>
      <c r="F962" s="149"/>
      <c r="G962" s="149"/>
      <c r="H962" s="148"/>
      <c r="I962" s="170"/>
      <c r="R962" s="148"/>
      <c r="S962" s="158"/>
      <c r="T962" s="159"/>
      <c r="U962" s="159"/>
      <c r="V962" s="159"/>
      <c r="W962" s="159"/>
      <c r="X962" s="159"/>
      <c r="Y962" s="159"/>
      <c r="Z962" s="159"/>
      <c r="AA962" s="159"/>
      <c r="AB962" s="159"/>
      <c r="AC962" s="159"/>
      <c r="AD962" s="159"/>
      <c r="AE962" s="159"/>
      <c r="AF962" s="159"/>
      <c r="AG962" s="159"/>
      <c r="AH962" s="159"/>
      <c r="AI962" s="159"/>
      <c r="AJ962" s="159"/>
      <c r="AK962" s="159"/>
      <c r="AL962" s="159"/>
      <c r="AM962" s="159"/>
      <c r="AN962" s="159"/>
      <c r="AO962" s="159"/>
      <c r="AP962" s="159"/>
      <c r="AQ962" s="159"/>
      <c r="AR962" s="159"/>
      <c r="AS962" s="159"/>
      <c r="AT962" s="159"/>
      <c r="AU962" s="159"/>
      <c r="AV962" s="159"/>
      <c r="AW962" s="159"/>
      <c r="AX962" s="159"/>
      <c r="AY962" s="159"/>
      <c r="AZ962" s="159"/>
      <c r="BA962" s="159"/>
      <c r="BB962" s="159"/>
      <c r="BC962" s="159"/>
      <c r="BD962" s="159"/>
      <c r="BE962" s="159"/>
      <c r="BF962" s="159"/>
      <c r="BG962" s="159"/>
      <c r="BH962" s="159"/>
      <c r="BI962" s="159"/>
      <c r="BJ962" s="159"/>
      <c r="BK962" s="159"/>
      <c r="BL962" s="159"/>
      <c r="BM962" s="159"/>
      <c r="BN962" s="159"/>
      <c r="BO962" s="159"/>
      <c r="BP962" s="159"/>
      <c r="BQ962" s="159"/>
      <c r="BR962" s="159"/>
      <c r="BS962" s="159"/>
      <c r="BT962" s="159"/>
      <c r="BU962" s="159"/>
      <c r="BV962" s="159"/>
      <c r="BW962" s="159"/>
      <c r="BX962" s="159"/>
      <c r="BY962" s="159"/>
      <c r="BZ962" s="159"/>
      <c r="CA962" s="159"/>
      <c r="CB962" s="159"/>
      <c r="CC962" s="159"/>
      <c r="CD962" s="159"/>
      <c r="CE962" s="159"/>
      <c r="CF962" s="159"/>
      <c r="CG962" s="159"/>
      <c r="CH962" s="159"/>
      <c r="CI962" s="159"/>
      <c r="CJ962" s="159"/>
      <c r="CK962" s="159"/>
      <c r="CL962" s="159"/>
      <c r="CM962" s="159"/>
      <c r="CN962" s="159"/>
      <c r="CO962" s="159"/>
      <c r="CP962" s="159"/>
      <c r="CQ962" s="159"/>
      <c r="CR962" s="159"/>
      <c r="CS962" s="159"/>
      <c r="CT962" s="159"/>
      <c r="CU962" s="159"/>
      <c r="CV962" s="159"/>
      <c r="CW962" s="159"/>
      <c r="CX962" s="159"/>
      <c r="CY962" s="159"/>
      <c r="CZ962" s="159"/>
      <c r="DA962" s="159"/>
      <c r="DB962" s="159"/>
      <c r="DC962" s="159"/>
      <c r="DD962" s="159"/>
      <c r="DE962" s="159"/>
      <c r="DF962" s="159"/>
      <c r="DG962" s="159"/>
      <c r="DH962" s="159"/>
      <c r="DI962" s="159"/>
      <c r="DJ962" s="159"/>
      <c r="DK962" s="159"/>
      <c r="DL962" s="159"/>
      <c r="DM962" s="159"/>
      <c r="DN962" s="159"/>
      <c r="DO962" s="159"/>
      <c r="DP962" s="159"/>
      <c r="DQ962" s="159"/>
      <c r="DR962" s="159"/>
      <c r="DS962" s="159"/>
      <c r="DT962" s="159"/>
      <c r="DU962" s="159"/>
      <c r="DV962" s="159"/>
      <c r="DW962" s="159"/>
      <c r="DX962" s="159"/>
      <c r="DY962" s="159"/>
      <c r="DZ962" s="159"/>
      <c r="EA962" s="159"/>
      <c r="EB962" s="159"/>
      <c r="EC962" s="159"/>
      <c r="ED962" s="159"/>
      <c r="EE962" s="159"/>
      <c r="EF962" s="159"/>
      <c r="EG962" s="159"/>
      <c r="EH962" s="159"/>
      <c r="EI962" s="159"/>
      <c r="EJ962" s="159"/>
      <c r="EK962" s="159"/>
      <c r="EL962" s="159"/>
      <c r="EM962" s="159"/>
      <c r="EN962" s="159"/>
      <c r="EO962" s="159"/>
      <c r="EP962" s="159"/>
      <c r="EQ962" s="159"/>
      <c r="ER962" s="159"/>
      <c r="ES962" s="159"/>
      <c r="ET962" s="159"/>
      <c r="EU962" s="159"/>
      <c r="EV962" s="159"/>
      <c r="EW962" s="159"/>
      <c r="EX962" s="159"/>
      <c r="EY962" s="159"/>
      <c r="EZ962" s="159"/>
      <c r="FA962" s="159"/>
      <c r="FB962" s="159"/>
      <c r="FC962" s="159"/>
      <c r="FD962" s="159"/>
      <c r="FE962" s="159"/>
      <c r="FF962" s="159"/>
      <c r="FG962" s="159"/>
      <c r="FH962" s="159"/>
      <c r="FI962" s="159"/>
      <c r="FJ962" s="159"/>
      <c r="FK962" s="159"/>
      <c r="FL962" s="159"/>
      <c r="FM962" s="159"/>
      <c r="FN962" s="159"/>
      <c r="FO962" s="159"/>
      <c r="FP962" s="159"/>
      <c r="FQ962" s="159"/>
      <c r="FR962" s="159"/>
      <c r="FS962" s="159"/>
      <c r="FT962" s="159"/>
      <c r="FU962" s="159"/>
      <c r="FV962" s="159"/>
      <c r="FW962" s="159"/>
      <c r="FX962" s="159"/>
      <c r="FY962" s="159"/>
      <c r="FZ962" s="159"/>
      <c r="GA962" s="159"/>
      <c r="GB962" s="159"/>
      <c r="GC962" s="159"/>
      <c r="GD962" s="159"/>
      <c r="GE962" s="159"/>
      <c r="GF962" s="159"/>
      <c r="GG962" s="159"/>
      <c r="GH962" s="159"/>
    </row>
    <row r="963" customFormat="false" ht="12.75" hidden="false" customHeight="false" outlineLevel="0" collapsed="false">
      <c r="A963" s="168"/>
      <c r="B963" s="149"/>
      <c r="C963" s="149"/>
      <c r="D963" s="149"/>
      <c r="E963" s="149"/>
      <c r="F963" s="149"/>
      <c r="G963" s="149"/>
      <c r="H963" s="148"/>
      <c r="I963" s="170"/>
      <c r="R963" s="148"/>
      <c r="S963" s="158"/>
      <c r="T963" s="159"/>
      <c r="U963" s="159"/>
      <c r="V963" s="159"/>
      <c r="W963" s="159"/>
      <c r="X963" s="159"/>
      <c r="Y963" s="159"/>
      <c r="Z963" s="159"/>
      <c r="AA963" s="159"/>
      <c r="AB963" s="159"/>
      <c r="AC963" s="159"/>
      <c r="AD963" s="159"/>
      <c r="AE963" s="159"/>
      <c r="AF963" s="159"/>
      <c r="AG963" s="159"/>
      <c r="AH963" s="159"/>
      <c r="AI963" s="159"/>
      <c r="AJ963" s="159"/>
      <c r="AK963" s="159"/>
      <c r="AL963" s="159"/>
      <c r="AM963" s="159"/>
      <c r="AN963" s="159"/>
      <c r="AO963" s="159"/>
      <c r="AP963" s="159"/>
      <c r="AQ963" s="159"/>
      <c r="AR963" s="159"/>
      <c r="AS963" s="159"/>
      <c r="AT963" s="159"/>
      <c r="AU963" s="159"/>
      <c r="AV963" s="159"/>
      <c r="AW963" s="159"/>
      <c r="AX963" s="159"/>
      <c r="AY963" s="159"/>
      <c r="AZ963" s="159"/>
      <c r="BA963" s="159"/>
      <c r="BB963" s="159"/>
      <c r="BC963" s="159"/>
      <c r="BD963" s="159"/>
      <c r="BE963" s="159"/>
      <c r="BF963" s="159"/>
      <c r="BG963" s="159"/>
      <c r="BH963" s="159"/>
      <c r="BI963" s="159"/>
      <c r="BJ963" s="159"/>
      <c r="BK963" s="159"/>
      <c r="BL963" s="159"/>
      <c r="BM963" s="159"/>
      <c r="BN963" s="159"/>
      <c r="BO963" s="159"/>
      <c r="BP963" s="159"/>
      <c r="BQ963" s="159"/>
      <c r="BR963" s="159"/>
      <c r="BS963" s="159"/>
      <c r="BT963" s="159"/>
      <c r="BU963" s="159"/>
      <c r="BV963" s="159"/>
      <c r="BW963" s="159"/>
      <c r="BX963" s="159"/>
      <c r="BY963" s="159"/>
      <c r="BZ963" s="159"/>
      <c r="CA963" s="159"/>
      <c r="CB963" s="159"/>
      <c r="CC963" s="159"/>
      <c r="CD963" s="159"/>
      <c r="CE963" s="159"/>
      <c r="CF963" s="159"/>
      <c r="CG963" s="159"/>
      <c r="CH963" s="159"/>
      <c r="CI963" s="159"/>
      <c r="CJ963" s="159"/>
      <c r="CK963" s="159"/>
      <c r="CL963" s="159"/>
      <c r="CM963" s="159"/>
      <c r="CN963" s="159"/>
      <c r="CO963" s="159"/>
      <c r="CP963" s="159"/>
      <c r="CQ963" s="159"/>
      <c r="CR963" s="159"/>
      <c r="CS963" s="159"/>
      <c r="CT963" s="159"/>
      <c r="CU963" s="159"/>
      <c r="CV963" s="159"/>
      <c r="CW963" s="159"/>
      <c r="CX963" s="159"/>
      <c r="CY963" s="159"/>
      <c r="CZ963" s="159"/>
      <c r="DA963" s="159"/>
      <c r="DB963" s="159"/>
      <c r="DC963" s="159"/>
      <c r="DD963" s="159"/>
      <c r="DE963" s="159"/>
      <c r="DF963" s="159"/>
      <c r="DG963" s="159"/>
      <c r="DH963" s="159"/>
      <c r="DI963" s="159"/>
      <c r="DJ963" s="159"/>
      <c r="DK963" s="159"/>
      <c r="DL963" s="159"/>
      <c r="DM963" s="159"/>
      <c r="DN963" s="159"/>
      <c r="DO963" s="159"/>
      <c r="DP963" s="159"/>
      <c r="DQ963" s="159"/>
      <c r="DR963" s="159"/>
      <c r="DS963" s="159"/>
      <c r="DT963" s="159"/>
      <c r="DU963" s="159"/>
      <c r="DV963" s="159"/>
      <c r="DW963" s="159"/>
      <c r="DX963" s="159"/>
      <c r="DY963" s="159"/>
      <c r="DZ963" s="159"/>
      <c r="EA963" s="159"/>
      <c r="EB963" s="159"/>
      <c r="EC963" s="159"/>
      <c r="ED963" s="159"/>
      <c r="EE963" s="159"/>
      <c r="EF963" s="159"/>
      <c r="EG963" s="159"/>
      <c r="EH963" s="159"/>
      <c r="EI963" s="159"/>
      <c r="EJ963" s="159"/>
      <c r="EK963" s="159"/>
      <c r="EL963" s="159"/>
      <c r="EM963" s="159"/>
      <c r="EN963" s="159"/>
      <c r="EO963" s="159"/>
      <c r="EP963" s="159"/>
      <c r="EQ963" s="159"/>
      <c r="ER963" s="159"/>
      <c r="ES963" s="159"/>
      <c r="ET963" s="159"/>
      <c r="EU963" s="159"/>
      <c r="EV963" s="159"/>
      <c r="EW963" s="159"/>
      <c r="EX963" s="159"/>
      <c r="EY963" s="159"/>
      <c r="EZ963" s="159"/>
      <c r="FA963" s="159"/>
      <c r="FB963" s="159"/>
      <c r="FC963" s="159"/>
      <c r="FD963" s="159"/>
      <c r="FE963" s="159"/>
      <c r="FF963" s="159"/>
      <c r="FG963" s="159"/>
      <c r="FH963" s="159"/>
      <c r="FI963" s="159"/>
      <c r="FJ963" s="159"/>
      <c r="FK963" s="159"/>
      <c r="FL963" s="159"/>
      <c r="FM963" s="159"/>
      <c r="FN963" s="159"/>
      <c r="FO963" s="159"/>
      <c r="FP963" s="159"/>
      <c r="FQ963" s="159"/>
      <c r="FR963" s="159"/>
      <c r="FS963" s="159"/>
      <c r="FT963" s="159"/>
      <c r="FU963" s="159"/>
      <c r="FV963" s="159"/>
      <c r="FW963" s="159"/>
      <c r="FX963" s="159"/>
      <c r="FY963" s="159"/>
      <c r="FZ963" s="159"/>
      <c r="GA963" s="159"/>
      <c r="GB963" s="159"/>
      <c r="GC963" s="159"/>
      <c r="GD963" s="159"/>
      <c r="GE963" s="159"/>
      <c r="GF963" s="159"/>
      <c r="GG963" s="159"/>
      <c r="GH963" s="159"/>
    </row>
    <row r="964" customFormat="false" ht="12.75" hidden="false" customHeight="false" outlineLevel="0" collapsed="false">
      <c r="A964" s="168"/>
      <c r="B964" s="149"/>
      <c r="C964" s="149"/>
      <c r="D964" s="149"/>
      <c r="E964" s="149"/>
      <c r="F964" s="149"/>
      <c r="G964" s="149"/>
      <c r="H964" s="148"/>
      <c r="I964" s="170"/>
      <c r="R964" s="148"/>
      <c r="S964" s="158"/>
      <c r="T964" s="159"/>
      <c r="U964" s="159"/>
      <c r="V964" s="159"/>
      <c r="W964" s="159"/>
      <c r="X964" s="159"/>
      <c r="Y964" s="159"/>
      <c r="Z964" s="159"/>
      <c r="AA964" s="159"/>
      <c r="AB964" s="159"/>
      <c r="AC964" s="159"/>
      <c r="AD964" s="159"/>
      <c r="AE964" s="159"/>
      <c r="AF964" s="159"/>
      <c r="AG964" s="159"/>
      <c r="AH964" s="159"/>
      <c r="AI964" s="159"/>
      <c r="AJ964" s="159"/>
      <c r="AK964" s="159"/>
      <c r="AL964" s="159"/>
      <c r="AM964" s="159"/>
      <c r="AN964" s="159"/>
      <c r="AO964" s="159"/>
      <c r="AP964" s="159"/>
      <c r="AQ964" s="159"/>
      <c r="AR964" s="159"/>
      <c r="AS964" s="159"/>
      <c r="AT964" s="159"/>
      <c r="AU964" s="159"/>
      <c r="AV964" s="159"/>
      <c r="AW964" s="159"/>
      <c r="AX964" s="159"/>
      <c r="AY964" s="159"/>
      <c r="AZ964" s="159"/>
      <c r="BA964" s="159"/>
      <c r="BB964" s="159"/>
      <c r="BC964" s="159"/>
      <c r="BD964" s="159"/>
      <c r="BE964" s="159"/>
      <c r="BF964" s="159"/>
      <c r="BG964" s="159"/>
      <c r="BH964" s="159"/>
      <c r="BI964" s="159"/>
      <c r="BJ964" s="159"/>
      <c r="BK964" s="159"/>
      <c r="BL964" s="159"/>
      <c r="BM964" s="159"/>
      <c r="BN964" s="159"/>
      <c r="BO964" s="159"/>
      <c r="BP964" s="159"/>
      <c r="BQ964" s="159"/>
      <c r="BR964" s="159"/>
      <c r="BS964" s="159"/>
      <c r="BT964" s="159"/>
      <c r="BU964" s="159"/>
      <c r="BV964" s="159"/>
      <c r="BW964" s="159"/>
      <c r="BX964" s="159"/>
      <c r="BY964" s="159"/>
      <c r="BZ964" s="159"/>
      <c r="CA964" s="159"/>
      <c r="CB964" s="159"/>
      <c r="CC964" s="159"/>
      <c r="CD964" s="159"/>
      <c r="CE964" s="159"/>
      <c r="CF964" s="159"/>
      <c r="CG964" s="159"/>
      <c r="CH964" s="159"/>
      <c r="CI964" s="159"/>
      <c r="CJ964" s="159"/>
      <c r="CK964" s="159"/>
      <c r="CL964" s="159"/>
      <c r="CM964" s="159"/>
      <c r="CN964" s="159"/>
      <c r="CO964" s="159"/>
      <c r="CP964" s="159"/>
      <c r="CQ964" s="159"/>
      <c r="CR964" s="159"/>
      <c r="CS964" s="159"/>
      <c r="CT964" s="159"/>
      <c r="CU964" s="159"/>
      <c r="CV964" s="159"/>
      <c r="CW964" s="159"/>
      <c r="CX964" s="159"/>
      <c r="CY964" s="159"/>
      <c r="CZ964" s="159"/>
      <c r="DA964" s="159"/>
      <c r="DB964" s="159"/>
      <c r="DC964" s="159"/>
      <c r="DD964" s="159"/>
      <c r="DE964" s="159"/>
      <c r="DF964" s="159"/>
      <c r="DG964" s="159"/>
      <c r="DH964" s="159"/>
      <c r="DI964" s="159"/>
      <c r="DJ964" s="159"/>
      <c r="DK964" s="159"/>
      <c r="DL964" s="159"/>
      <c r="DM964" s="159"/>
      <c r="DN964" s="159"/>
      <c r="DO964" s="159"/>
      <c r="DP964" s="159"/>
      <c r="DQ964" s="159"/>
      <c r="DR964" s="159"/>
      <c r="DS964" s="159"/>
      <c r="DT964" s="159"/>
      <c r="DU964" s="159"/>
      <c r="DV964" s="159"/>
      <c r="DW964" s="159"/>
      <c r="DX964" s="159"/>
      <c r="DY964" s="159"/>
      <c r="DZ964" s="159"/>
      <c r="EA964" s="159"/>
      <c r="EB964" s="159"/>
      <c r="EC964" s="159"/>
      <c r="ED964" s="159"/>
      <c r="EE964" s="159"/>
      <c r="EF964" s="159"/>
      <c r="EG964" s="159"/>
      <c r="EH964" s="159"/>
      <c r="EI964" s="159"/>
      <c r="EJ964" s="159"/>
      <c r="EK964" s="159"/>
      <c r="EL964" s="159"/>
      <c r="EM964" s="159"/>
      <c r="EN964" s="159"/>
      <c r="EO964" s="159"/>
      <c r="EP964" s="159"/>
      <c r="EQ964" s="159"/>
      <c r="ER964" s="159"/>
      <c r="ES964" s="159"/>
      <c r="ET964" s="159"/>
      <c r="EU964" s="159"/>
      <c r="EV964" s="159"/>
      <c r="EW964" s="159"/>
      <c r="EX964" s="159"/>
      <c r="EY964" s="159"/>
      <c r="EZ964" s="159"/>
      <c r="FA964" s="159"/>
      <c r="FB964" s="159"/>
      <c r="FC964" s="159"/>
      <c r="FD964" s="159"/>
      <c r="FE964" s="159"/>
      <c r="FF964" s="159"/>
      <c r="FG964" s="159"/>
      <c r="FH964" s="159"/>
      <c r="FI964" s="159"/>
      <c r="FJ964" s="159"/>
      <c r="FK964" s="159"/>
      <c r="FL964" s="159"/>
      <c r="FM964" s="159"/>
      <c r="FN964" s="159"/>
      <c r="FO964" s="159"/>
      <c r="FP964" s="159"/>
      <c r="FQ964" s="159"/>
      <c r="FR964" s="159"/>
      <c r="FS964" s="159"/>
      <c r="FT964" s="159"/>
      <c r="FU964" s="159"/>
      <c r="FV964" s="159"/>
      <c r="FW964" s="159"/>
      <c r="FX964" s="159"/>
      <c r="FY964" s="159"/>
      <c r="FZ964" s="159"/>
      <c r="GA964" s="159"/>
      <c r="GB964" s="159"/>
      <c r="GC964" s="159"/>
      <c r="GD964" s="159"/>
      <c r="GE964" s="159"/>
      <c r="GF964" s="159"/>
      <c r="GG964" s="159"/>
      <c r="GH964" s="159"/>
    </row>
    <row r="965" customFormat="false" ht="12.75" hidden="false" customHeight="false" outlineLevel="0" collapsed="false">
      <c r="A965" s="168"/>
      <c r="B965" s="149"/>
      <c r="C965" s="149"/>
      <c r="D965" s="149"/>
      <c r="E965" s="149"/>
      <c r="F965" s="149"/>
      <c r="G965" s="149"/>
      <c r="H965" s="148"/>
      <c r="I965" s="170"/>
      <c r="R965" s="148"/>
      <c r="S965" s="158"/>
      <c r="T965" s="159"/>
      <c r="U965" s="159"/>
      <c r="V965" s="159"/>
      <c r="W965" s="159"/>
      <c r="X965" s="159"/>
      <c r="Y965" s="159"/>
      <c r="Z965" s="159"/>
      <c r="AA965" s="159"/>
      <c r="AB965" s="159"/>
      <c r="AC965" s="159"/>
      <c r="AD965" s="159"/>
      <c r="AE965" s="159"/>
      <c r="AF965" s="159"/>
      <c r="AG965" s="159"/>
      <c r="AH965" s="159"/>
      <c r="AI965" s="159"/>
      <c r="AJ965" s="159"/>
      <c r="AK965" s="159"/>
      <c r="AL965" s="159"/>
      <c r="AM965" s="159"/>
      <c r="AN965" s="159"/>
      <c r="AO965" s="159"/>
      <c r="AP965" s="159"/>
      <c r="AQ965" s="159"/>
      <c r="AR965" s="159"/>
      <c r="AS965" s="159"/>
      <c r="AT965" s="159"/>
      <c r="AU965" s="159"/>
      <c r="AV965" s="159"/>
      <c r="AW965" s="159"/>
      <c r="AX965" s="159"/>
      <c r="AY965" s="159"/>
      <c r="AZ965" s="159"/>
      <c r="BA965" s="159"/>
      <c r="BB965" s="159"/>
      <c r="BC965" s="159"/>
      <c r="BD965" s="159"/>
      <c r="BE965" s="159"/>
      <c r="BF965" s="159"/>
      <c r="BG965" s="159"/>
      <c r="BH965" s="159"/>
      <c r="BI965" s="159"/>
      <c r="BJ965" s="159"/>
      <c r="BK965" s="159"/>
      <c r="BL965" s="159"/>
      <c r="BM965" s="159"/>
      <c r="BN965" s="159"/>
      <c r="BO965" s="159"/>
      <c r="BP965" s="159"/>
      <c r="BQ965" s="159"/>
      <c r="BR965" s="159"/>
      <c r="BS965" s="159"/>
      <c r="BT965" s="159"/>
      <c r="BU965" s="159"/>
      <c r="BV965" s="159"/>
      <c r="BW965" s="159"/>
      <c r="BX965" s="159"/>
      <c r="BY965" s="159"/>
      <c r="BZ965" s="159"/>
      <c r="CA965" s="159"/>
      <c r="CB965" s="159"/>
      <c r="CC965" s="159"/>
      <c r="CD965" s="159"/>
      <c r="CE965" s="159"/>
      <c r="CF965" s="159"/>
      <c r="CG965" s="159"/>
      <c r="CH965" s="159"/>
      <c r="CI965" s="159"/>
      <c r="CJ965" s="159"/>
      <c r="CK965" s="159"/>
      <c r="CL965" s="159"/>
      <c r="CM965" s="159"/>
      <c r="CN965" s="159"/>
      <c r="CO965" s="159"/>
      <c r="CP965" s="159"/>
      <c r="CQ965" s="159"/>
      <c r="CR965" s="159"/>
      <c r="CS965" s="159"/>
      <c r="CT965" s="159"/>
      <c r="CU965" s="159"/>
      <c r="CV965" s="159"/>
      <c r="CW965" s="159"/>
      <c r="CX965" s="159"/>
      <c r="CY965" s="159"/>
      <c r="CZ965" s="159"/>
      <c r="DA965" s="159"/>
      <c r="DB965" s="159"/>
      <c r="DC965" s="159"/>
      <c r="DD965" s="159"/>
      <c r="DE965" s="159"/>
      <c r="DF965" s="159"/>
      <c r="DG965" s="159"/>
      <c r="DH965" s="159"/>
      <c r="DI965" s="159"/>
      <c r="DJ965" s="159"/>
      <c r="DK965" s="159"/>
      <c r="DL965" s="159"/>
      <c r="DM965" s="159"/>
      <c r="DN965" s="159"/>
      <c r="DO965" s="159"/>
      <c r="DP965" s="159"/>
      <c r="DQ965" s="159"/>
      <c r="DR965" s="159"/>
      <c r="DS965" s="159"/>
      <c r="DT965" s="159"/>
      <c r="DU965" s="159"/>
      <c r="DV965" s="159"/>
      <c r="DW965" s="159"/>
      <c r="DX965" s="159"/>
      <c r="DY965" s="159"/>
      <c r="DZ965" s="159"/>
      <c r="EA965" s="159"/>
      <c r="EB965" s="159"/>
      <c r="EC965" s="159"/>
      <c r="ED965" s="159"/>
      <c r="EE965" s="159"/>
      <c r="EF965" s="159"/>
      <c r="EG965" s="159"/>
      <c r="EH965" s="159"/>
      <c r="EI965" s="159"/>
      <c r="EJ965" s="159"/>
      <c r="EK965" s="159"/>
      <c r="EL965" s="159"/>
      <c r="EM965" s="159"/>
      <c r="EN965" s="159"/>
      <c r="EO965" s="159"/>
      <c r="EP965" s="159"/>
      <c r="EQ965" s="159"/>
      <c r="ER965" s="159"/>
      <c r="ES965" s="159"/>
      <c r="ET965" s="159"/>
      <c r="EU965" s="159"/>
      <c r="EV965" s="159"/>
      <c r="EW965" s="159"/>
      <c r="EX965" s="159"/>
      <c r="EY965" s="159"/>
      <c r="EZ965" s="159"/>
      <c r="FA965" s="159"/>
      <c r="FB965" s="159"/>
      <c r="FC965" s="159"/>
      <c r="FD965" s="159"/>
      <c r="FE965" s="159"/>
      <c r="FF965" s="159"/>
      <c r="FG965" s="159"/>
      <c r="FH965" s="159"/>
      <c r="FI965" s="159"/>
      <c r="FJ965" s="159"/>
      <c r="FK965" s="159"/>
      <c r="FL965" s="159"/>
      <c r="FM965" s="159"/>
      <c r="FN965" s="159"/>
      <c r="FO965" s="159"/>
      <c r="FP965" s="159"/>
      <c r="FQ965" s="159"/>
      <c r="FR965" s="159"/>
      <c r="FS965" s="159"/>
      <c r="FT965" s="159"/>
      <c r="FU965" s="159"/>
      <c r="FV965" s="159"/>
      <c r="FW965" s="159"/>
      <c r="FX965" s="159"/>
      <c r="FY965" s="159"/>
      <c r="FZ965" s="159"/>
      <c r="GA965" s="159"/>
      <c r="GB965" s="159"/>
      <c r="GC965" s="159"/>
      <c r="GD965" s="159"/>
      <c r="GE965" s="159"/>
      <c r="GF965" s="159"/>
      <c r="GG965" s="159"/>
      <c r="GH965" s="159"/>
    </row>
    <row r="966" customFormat="false" ht="12.75" hidden="false" customHeight="false" outlineLevel="0" collapsed="false">
      <c r="A966" s="168"/>
      <c r="B966" s="149"/>
      <c r="C966" s="149"/>
      <c r="D966" s="149"/>
      <c r="E966" s="149"/>
      <c r="F966" s="149"/>
      <c r="G966" s="149"/>
      <c r="H966" s="148"/>
      <c r="I966" s="170"/>
      <c r="R966" s="148"/>
      <c r="S966" s="158"/>
      <c r="T966" s="159"/>
      <c r="U966" s="159"/>
      <c r="V966" s="159"/>
      <c r="W966" s="159"/>
      <c r="X966" s="159"/>
      <c r="Y966" s="159"/>
      <c r="Z966" s="159"/>
      <c r="AA966" s="159"/>
      <c r="AB966" s="159"/>
      <c r="AC966" s="159"/>
      <c r="AD966" s="159"/>
      <c r="AE966" s="159"/>
      <c r="AF966" s="159"/>
      <c r="AG966" s="159"/>
      <c r="AH966" s="159"/>
      <c r="AI966" s="159"/>
      <c r="AJ966" s="159"/>
      <c r="AK966" s="159"/>
      <c r="AL966" s="159"/>
      <c r="AM966" s="159"/>
      <c r="AN966" s="159"/>
      <c r="AO966" s="159"/>
      <c r="AP966" s="159"/>
      <c r="AQ966" s="159"/>
      <c r="AR966" s="159"/>
      <c r="AS966" s="159"/>
      <c r="AT966" s="159"/>
      <c r="AU966" s="159"/>
      <c r="AV966" s="159"/>
      <c r="AW966" s="159"/>
      <c r="AX966" s="159"/>
      <c r="AY966" s="159"/>
      <c r="AZ966" s="159"/>
      <c r="BA966" s="159"/>
      <c r="BB966" s="159"/>
      <c r="BC966" s="159"/>
      <c r="BD966" s="159"/>
      <c r="BE966" s="159"/>
      <c r="BF966" s="159"/>
      <c r="BG966" s="159"/>
      <c r="BH966" s="159"/>
      <c r="BI966" s="159"/>
      <c r="BJ966" s="159"/>
      <c r="BK966" s="159"/>
      <c r="BL966" s="159"/>
      <c r="BM966" s="159"/>
      <c r="BN966" s="159"/>
      <c r="BO966" s="159"/>
      <c r="BP966" s="159"/>
      <c r="BQ966" s="159"/>
      <c r="BR966" s="159"/>
      <c r="BS966" s="159"/>
      <c r="BT966" s="159"/>
      <c r="BU966" s="159"/>
      <c r="BV966" s="159"/>
      <c r="BW966" s="159"/>
      <c r="BX966" s="159"/>
      <c r="BY966" s="159"/>
      <c r="BZ966" s="159"/>
      <c r="CA966" s="159"/>
      <c r="CB966" s="159"/>
      <c r="CC966" s="159"/>
      <c r="CD966" s="159"/>
      <c r="CE966" s="159"/>
      <c r="CF966" s="159"/>
      <c r="CG966" s="159"/>
      <c r="CH966" s="159"/>
      <c r="CI966" s="159"/>
      <c r="CJ966" s="159"/>
      <c r="CK966" s="159"/>
      <c r="CL966" s="159"/>
      <c r="CM966" s="159"/>
      <c r="CN966" s="159"/>
      <c r="CO966" s="159"/>
      <c r="CP966" s="159"/>
      <c r="CQ966" s="159"/>
      <c r="CR966" s="159"/>
      <c r="CS966" s="159"/>
      <c r="CT966" s="159"/>
      <c r="CU966" s="159"/>
      <c r="CV966" s="159"/>
      <c r="CW966" s="159"/>
      <c r="CX966" s="159"/>
      <c r="CY966" s="159"/>
      <c r="CZ966" s="159"/>
      <c r="DA966" s="159"/>
      <c r="DB966" s="159"/>
      <c r="DC966" s="159"/>
      <c r="DD966" s="159"/>
      <c r="DE966" s="159"/>
      <c r="DF966" s="159"/>
      <c r="DG966" s="159"/>
      <c r="DH966" s="159"/>
      <c r="DI966" s="159"/>
      <c r="DJ966" s="159"/>
      <c r="DK966" s="159"/>
      <c r="DL966" s="159"/>
      <c r="DM966" s="159"/>
      <c r="DN966" s="159"/>
      <c r="DO966" s="159"/>
      <c r="DP966" s="159"/>
      <c r="DQ966" s="159"/>
      <c r="DR966" s="159"/>
      <c r="DS966" s="159"/>
      <c r="DT966" s="159"/>
      <c r="DU966" s="159"/>
      <c r="DV966" s="159"/>
      <c r="DW966" s="159"/>
      <c r="DX966" s="159"/>
      <c r="DY966" s="159"/>
      <c r="DZ966" s="159"/>
      <c r="EA966" s="159"/>
      <c r="EB966" s="159"/>
      <c r="EC966" s="159"/>
      <c r="ED966" s="159"/>
      <c r="EE966" s="159"/>
      <c r="EF966" s="159"/>
      <c r="EG966" s="159"/>
      <c r="EH966" s="159"/>
      <c r="EI966" s="159"/>
      <c r="EJ966" s="159"/>
      <c r="EK966" s="159"/>
      <c r="EL966" s="159"/>
      <c r="EM966" s="159"/>
      <c r="EN966" s="159"/>
      <c r="EO966" s="159"/>
      <c r="EP966" s="159"/>
      <c r="EQ966" s="159"/>
      <c r="ER966" s="159"/>
      <c r="ES966" s="159"/>
      <c r="ET966" s="159"/>
      <c r="EU966" s="159"/>
      <c r="EV966" s="159"/>
      <c r="EW966" s="159"/>
      <c r="EX966" s="159"/>
      <c r="EY966" s="159"/>
      <c r="EZ966" s="159"/>
      <c r="FA966" s="159"/>
      <c r="FB966" s="159"/>
      <c r="FC966" s="159"/>
      <c r="FD966" s="159"/>
      <c r="FE966" s="159"/>
      <c r="FF966" s="159"/>
      <c r="FG966" s="159"/>
      <c r="FH966" s="159"/>
      <c r="FI966" s="159"/>
      <c r="FJ966" s="159"/>
      <c r="FK966" s="159"/>
      <c r="FL966" s="159"/>
      <c r="FM966" s="159"/>
      <c r="FN966" s="159"/>
      <c r="FO966" s="159"/>
      <c r="FP966" s="159"/>
      <c r="FQ966" s="159"/>
      <c r="FR966" s="159"/>
      <c r="FS966" s="159"/>
      <c r="FT966" s="159"/>
      <c r="FU966" s="159"/>
      <c r="FV966" s="159"/>
      <c r="FW966" s="159"/>
      <c r="FX966" s="159"/>
      <c r="FY966" s="159"/>
      <c r="FZ966" s="159"/>
      <c r="GA966" s="159"/>
      <c r="GB966" s="159"/>
      <c r="GC966" s="159"/>
      <c r="GD966" s="159"/>
      <c r="GE966" s="159"/>
      <c r="GF966" s="159"/>
      <c r="GG966" s="159"/>
      <c r="GH966" s="159"/>
    </row>
    <row r="967" customFormat="false" ht="12.75" hidden="false" customHeight="false" outlineLevel="0" collapsed="false">
      <c r="A967" s="168"/>
      <c r="B967" s="149"/>
      <c r="C967" s="149"/>
      <c r="D967" s="149"/>
      <c r="E967" s="149"/>
      <c r="F967" s="149"/>
      <c r="G967" s="149"/>
      <c r="H967" s="148"/>
      <c r="I967" s="170"/>
      <c r="R967" s="148"/>
      <c r="S967" s="158"/>
      <c r="T967" s="159"/>
      <c r="U967" s="159"/>
      <c r="V967" s="159"/>
      <c r="W967" s="159"/>
      <c r="X967" s="159"/>
      <c r="Y967" s="159"/>
      <c r="Z967" s="159"/>
      <c r="AA967" s="159"/>
      <c r="AB967" s="159"/>
      <c r="AC967" s="159"/>
      <c r="AD967" s="159"/>
      <c r="AE967" s="159"/>
      <c r="AF967" s="159"/>
      <c r="AG967" s="159"/>
      <c r="AH967" s="159"/>
      <c r="AI967" s="159"/>
      <c r="AJ967" s="159"/>
      <c r="AK967" s="159"/>
      <c r="AL967" s="159"/>
      <c r="AM967" s="159"/>
      <c r="AN967" s="159"/>
      <c r="AO967" s="159"/>
      <c r="AP967" s="159"/>
      <c r="AQ967" s="159"/>
      <c r="AR967" s="159"/>
      <c r="AS967" s="159"/>
      <c r="AT967" s="159"/>
      <c r="AU967" s="159"/>
      <c r="AV967" s="159"/>
      <c r="AW967" s="159"/>
      <c r="AX967" s="159"/>
      <c r="AY967" s="159"/>
      <c r="AZ967" s="159"/>
      <c r="BA967" s="159"/>
      <c r="BB967" s="159"/>
      <c r="BC967" s="159"/>
      <c r="BD967" s="159"/>
      <c r="BE967" s="159"/>
      <c r="BF967" s="159"/>
      <c r="BG967" s="159"/>
      <c r="BH967" s="159"/>
      <c r="BI967" s="159"/>
      <c r="BJ967" s="159"/>
      <c r="BK967" s="159"/>
      <c r="BL967" s="159"/>
      <c r="BM967" s="159"/>
      <c r="BN967" s="159"/>
      <c r="BO967" s="159"/>
      <c r="BP967" s="159"/>
      <c r="BQ967" s="159"/>
      <c r="BR967" s="159"/>
      <c r="BS967" s="159"/>
      <c r="BT967" s="159"/>
      <c r="BU967" s="159"/>
      <c r="BV967" s="159"/>
      <c r="BW967" s="159"/>
      <c r="BX967" s="159"/>
      <c r="BY967" s="159"/>
      <c r="BZ967" s="159"/>
      <c r="CA967" s="159"/>
      <c r="CB967" s="159"/>
      <c r="CC967" s="159"/>
      <c r="CD967" s="159"/>
      <c r="CE967" s="159"/>
      <c r="CF967" s="159"/>
      <c r="CG967" s="159"/>
      <c r="CH967" s="159"/>
      <c r="CI967" s="159"/>
      <c r="CJ967" s="159"/>
      <c r="CK967" s="159"/>
      <c r="CL967" s="159"/>
      <c r="CM967" s="159"/>
      <c r="CN967" s="159"/>
      <c r="CO967" s="159"/>
      <c r="CP967" s="159"/>
      <c r="CQ967" s="159"/>
      <c r="CR967" s="159"/>
      <c r="CS967" s="159"/>
      <c r="CT967" s="159"/>
      <c r="CU967" s="159"/>
      <c r="CV967" s="159"/>
      <c r="CW967" s="159"/>
      <c r="CX967" s="159"/>
      <c r="CY967" s="159"/>
      <c r="CZ967" s="159"/>
      <c r="DA967" s="159"/>
      <c r="DB967" s="159"/>
      <c r="DC967" s="159"/>
      <c r="DD967" s="159"/>
      <c r="DE967" s="159"/>
      <c r="DF967" s="159"/>
      <c r="DG967" s="159"/>
      <c r="DH967" s="159"/>
      <c r="DI967" s="159"/>
      <c r="DJ967" s="159"/>
      <c r="DK967" s="159"/>
      <c r="DL967" s="159"/>
      <c r="DM967" s="159"/>
      <c r="DN967" s="159"/>
      <c r="DO967" s="159"/>
      <c r="DP967" s="159"/>
      <c r="DQ967" s="159"/>
      <c r="DR967" s="159"/>
      <c r="DS967" s="159"/>
      <c r="DT967" s="159"/>
      <c r="DU967" s="159"/>
      <c r="DV967" s="159"/>
      <c r="DW967" s="159"/>
      <c r="DX967" s="159"/>
      <c r="DY967" s="159"/>
      <c r="DZ967" s="159"/>
      <c r="EA967" s="159"/>
      <c r="EB967" s="159"/>
      <c r="EC967" s="159"/>
      <c r="ED967" s="159"/>
      <c r="EE967" s="159"/>
      <c r="EF967" s="159"/>
      <c r="EG967" s="159"/>
      <c r="EH967" s="159"/>
      <c r="EI967" s="159"/>
      <c r="EJ967" s="159"/>
      <c r="EK967" s="159"/>
      <c r="EL967" s="159"/>
      <c r="EM967" s="159"/>
      <c r="EN967" s="159"/>
      <c r="EO967" s="159"/>
      <c r="EP967" s="159"/>
      <c r="EQ967" s="159"/>
      <c r="ER967" s="159"/>
      <c r="ES967" s="159"/>
      <c r="ET967" s="159"/>
      <c r="EU967" s="159"/>
      <c r="EV967" s="159"/>
      <c r="EW967" s="159"/>
      <c r="EX967" s="159"/>
      <c r="EY967" s="159"/>
      <c r="EZ967" s="159"/>
      <c r="FA967" s="159"/>
      <c r="FB967" s="159"/>
      <c r="FC967" s="159"/>
      <c r="FD967" s="159"/>
      <c r="FE967" s="159"/>
      <c r="FF967" s="159"/>
      <c r="FG967" s="159"/>
      <c r="FH967" s="159"/>
      <c r="FI967" s="159"/>
      <c r="FJ967" s="159"/>
      <c r="FK967" s="159"/>
      <c r="FL967" s="159"/>
      <c r="FM967" s="159"/>
      <c r="FN967" s="159"/>
      <c r="FO967" s="159"/>
      <c r="FP967" s="159"/>
      <c r="FQ967" s="159"/>
      <c r="FR967" s="159"/>
      <c r="FS967" s="159"/>
      <c r="FT967" s="159"/>
      <c r="FU967" s="159"/>
      <c r="FV967" s="159"/>
      <c r="FW967" s="159"/>
      <c r="FX967" s="159"/>
      <c r="FY967" s="159"/>
      <c r="FZ967" s="159"/>
      <c r="GA967" s="159"/>
      <c r="GB967" s="159"/>
      <c r="GC967" s="159"/>
      <c r="GD967" s="159"/>
      <c r="GE967" s="159"/>
      <c r="GF967" s="159"/>
      <c r="GG967" s="159"/>
      <c r="GH967" s="159"/>
    </row>
    <row r="968" customFormat="false" ht="12.75" hidden="false" customHeight="false" outlineLevel="0" collapsed="false">
      <c r="A968" s="168"/>
      <c r="B968" s="149"/>
      <c r="C968" s="149"/>
      <c r="D968" s="149"/>
      <c r="E968" s="149"/>
      <c r="F968" s="149"/>
      <c r="G968" s="149"/>
      <c r="H968" s="148"/>
      <c r="I968" s="170"/>
      <c r="R968" s="148"/>
      <c r="S968" s="158"/>
      <c r="T968" s="159"/>
      <c r="U968" s="159"/>
      <c r="V968" s="159"/>
      <c r="W968" s="159"/>
      <c r="X968" s="159"/>
      <c r="Y968" s="159"/>
      <c r="Z968" s="159"/>
      <c r="AA968" s="159"/>
      <c r="AB968" s="159"/>
      <c r="AC968" s="159"/>
      <c r="AD968" s="159"/>
      <c r="AE968" s="159"/>
      <c r="AF968" s="159"/>
      <c r="AG968" s="159"/>
      <c r="AH968" s="159"/>
      <c r="AI968" s="159"/>
      <c r="AJ968" s="159"/>
      <c r="AK968" s="159"/>
      <c r="AL968" s="159"/>
      <c r="AM968" s="159"/>
      <c r="AN968" s="159"/>
      <c r="AO968" s="159"/>
      <c r="AP968" s="159"/>
      <c r="AQ968" s="159"/>
      <c r="AR968" s="159"/>
      <c r="AS968" s="159"/>
      <c r="AT968" s="159"/>
      <c r="AU968" s="159"/>
      <c r="AV968" s="159"/>
      <c r="AW968" s="159"/>
      <c r="AX968" s="159"/>
      <c r="AY968" s="159"/>
      <c r="AZ968" s="159"/>
      <c r="BA968" s="159"/>
      <c r="BB968" s="159"/>
      <c r="BC968" s="159"/>
      <c r="BD968" s="159"/>
      <c r="BE968" s="159"/>
      <c r="BF968" s="159"/>
      <c r="BG968" s="159"/>
      <c r="BH968" s="159"/>
      <c r="BI968" s="159"/>
      <c r="BJ968" s="159"/>
      <c r="BK968" s="159"/>
      <c r="BL968" s="159"/>
      <c r="BM968" s="159"/>
      <c r="BN968" s="159"/>
      <c r="BO968" s="159"/>
      <c r="BP968" s="159"/>
      <c r="BQ968" s="159"/>
      <c r="BR968" s="159"/>
      <c r="BS968" s="159"/>
      <c r="BT968" s="159"/>
      <c r="BU968" s="159"/>
      <c r="BV968" s="159"/>
      <c r="BW968" s="159"/>
      <c r="BX968" s="159"/>
      <c r="BY968" s="159"/>
      <c r="BZ968" s="159"/>
      <c r="CA968" s="159"/>
      <c r="CB968" s="159"/>
      <c r="CC968" s="159"/>
      <c r="CD968" s="159"/>
      <c r="CE968" s="159"/>
      <c r="CF968" s="159"/>
      <c r="CG968" s="159"/>
      <c r="CH968" s="159"/>
      <c r="CI968" s="159"/>
      <c r="CJ968" s="159"/>
      <c r="CK968" s="159"/>
      <c r="CL968" s="159"/>
      <c r="CM968" s="159"/>
      <c r="CN968" s="159"/>
      <c r="CO968" s="159"/>
      <c r="CP968" s="159"/>
      <c r="CQ968" s="159"/>
      <c r="CR968" s="159"/>
      <c r="CS968" s="159"/>
      <c r="CT968" s="159"/>
      <c r="CU968" s="159"/>
      <c r="CV968" s="159"/>
      <c r="CW968" s="159"/>
      <c r="CX968" s="159"/>
      <c r="CY968" s="159"/>
      <c r="CZ968" s="159"/>
      <c r="DA968" s="159"/>
      <c r="DB968" s="159"/>
      <c r="DC968" s="159"/>
      <c r="DD968" s="159"/>
      <c r="DE968" s="159"/>
      <c r="DF968" s="159"/>
      <c r="DG968" s="159"/>
      <c r="DH968" s="159"/>
      <c r="DI968" s="159"/>
      <c r="DJ968" s="159"/>
      <c r="DK968" s="159"/>
      <c r="DL968" s="159"/>
      <c r="DM968" s="159"/>
      <c r="DN968" s="159"/>
      <c r="DO968" s="159"/>
      <c r="DP968" s="159"/>
      <c r="DQ968" s="159"/>
      <c r="DR968" s="159"/>
      <c r="DS968" s="159"/>
      <c r="DT968" s="159"/>
      <c r="DU968" s="159"/>
      <c r="DV968" s="159"/>
      <c r="DW968" s="159"/>
      <c r="DX968" s="159"/>
      <c r="DY968" s="159"/>
      <c r="DZ968" s="159"/>
      <c r="EA968" s="159"/>
      <c r="EB968" s="159"/>
      <c r="EC968" s="159"/>
      <c r="ED968" s="159"/>
      <c r="EE968" s="159"/>
      <c r="EF968" s="159"/>
      <c r="EG968" s="159"/>
      <c r="EH968" s="159"/>
      <c r="EI968" s="159"/>
      <c r="EJ968" s="159"/>
      <c r="EK968" s="159"/>
      <c r="EL968" s="159"/>
      <c r="EM968" s="159"/>
      <c r="EN968" s="159"/>
      <c r="EO968" s="159"/>
      <c r="EP968" s="159"/>
      <c r="EQ968" s="159"/>
      <c r="ER968" s="159"/>
      <c r="ES968" s="159"/>
      <c r="ET968" s="159"/>
      <c r="EU968" s="159"/>
      <c r="EV968" s="159"/>
      <c r="EW968" s="159"/>
      <c r="EX968" s="159"/>
      <c r="EY968" s="159"/>
      <c r="EZ968" s="159"/>
      <c r="FA968" s="159"/>
      <c r="FB968" s="159"/>
      <c r="FC968" s="159"/>
      <c r="FD968" s="159"/>
      <c r="FE968" s="159"/>
      <c r="FF968" s="159"/>
      <c r="FG968" s="159"/>
      <c r="FH968" s="159"/>
      <c r="FI968" s="159"/>
      <c r="FJ968" s="159"/>
      <c r="FK968" s="159"/>
      <c r="FL968" s="159"/>
      <c r="FM968" s="159"/>
      <c r="FN968" s="159"/>
      <c r="FO968" s="159"/>
      <c r="FP968" s="159"/>
      <c r="FQ968" s="159"/>
      <c r="FR968" s="159"/>
      <c r="FS968" s="159"/>
      <c r="FT968" s="159"/>
      <c r="FU968" s="159"/>
      <c r="FV968" s="159"/>
      <c r="FW968" s="159"/>
      <c r="FX968" s="159"/>
      <c r="FY968" s="159"/>
      <c r="FZ968" s="159"/>
      <c r="GA968" s="159"/>
      <c r="GB968" s="159"/>
      <c r="GC968" s="159"/>
      <c r="GD968" s="159"/>
      <c r="GE968" s="159"/>
      <c r="GF968" s="159"/>
      <c r="GG968" s="159"/>
      <c r="GH968" s="159"/>
    </row>
    <row r="969" customFormat="false" ht="12.75" hidden="false" customHeight="false" outlineLevel="0" collapsed="false">
      <c r="A969" s="168"/>
      <c r="B969" s="149"/>
      <c r="C969" s="149"/>
      <c r="D969" s="149"/>
      <c r="E969" s="149"/>
      <c r="F969" s="149"/>
      <c r="G969" s="149"/>
      <c r="H969" s="148"/>
      <c r="I969" s="170"/>
      <c r="R969" s="148"/>
      <c r="S969" s="158"/>
      <c r="T969" s="159"/>
      <c r="U969" s="159"/>
      <c r="V969" s="159"/>
      <c r="W969" s="159"/>
      <c r="X969" s="159"/>
      <c r="Y969" s="159"/>
      <c r="Z969" s="159"/>
      <c r="AA969" s="159"/>
      <c r="AB969" s="159"/>
      <c r="AC969" s="159"/>
      <c r="AD969" s="159"/>
      <c r="AE969" s="159"/>
      <c r="AF969" s="159"/>
      <c r="AG969" s="159"/>
      <c r="AH969" s="159"/>
      <c r="AI969" s="159"/>
      <c r="AJ969" s="159"/>
      <c r="AK969" s="159"/>
      <c r="AL969" s="159"/>
      <c r="AM969" s="159"/>
      <c r="AN969" s="159"/>
      <c r="AO969" s="159"/>
      <c r="AP969" s="159"/>
      <c r="AQ969" s="159"/>
      <c r="AR969" s="159"/>
      <c r="AS969" s="159"/>
      <c r="AT969" s="159"/>
      <c r="AU969" s="159"/>
      <c r="AV969" s="159"/>
      <c r="AW969" s="159"/>
      <c r="AX969" s="159"/>
      <c r="AY969" s="159"/>
      <c r="AZ969" s="159"/>
      <c r="BA969" s="159"/>
      <c r="BB969" s="159"/>
      <c r="BC969" s="159"/>
      <c r="BD969" s="159"/>
      <c r="BE969" s="159"/>
      <c r="BF969" s="159"/>
      <c r="BG969" s="159"/>
      <c r="BH969" s="159"/>
      <c r="BI969" s="159"/>
      <c r="BJ969" s="159"/>
      <c r="BK969" s="159"/>
      <c r="BL969" s="159"/>
      <c r="BM969" s="159"/>
      <c r="BN969" s="159"/>
      <c r="BO969" s="159"/>
      <c r="BP969" s="159"/>
      <c r="BQ969" s="159"/>
      <c r="BR969" s="159"/>
      <c r="BS969" s="159"/>
      <c r="BT969" s="159"/>
      <c r="BU969" s="159"/>
      <c r="BV969" s="159"/>
      <c r="BW969" s="159"/>
      <c r="BX969" s="159"/>
      <c r="BY969" s="159"/>
      <c r="BZ969" s="159"/>
      <c r="CA969" s="159"/>
      <c r="CB969" s="159"/>
      <c r="CC969" s="159"/>
      <c r="CD969" s="159"/>
      <c r="CE969" s="159"/>
      <c r="CF969" s="159"/>
      <c r="CG969" s="159"/>
      <c r="CH969" s="159"/>
      <c r="CI969" s="159"/>
      <c r="CJ969" s="159"/>
      <c r="CK969" s="159"/>
      <c r="CL969" s="159"/>
      <c r="CM969" s="159"/>
      <c r="CN969" s="159"/>
      <c r="CO969" s="159"/>
      <c r="CP969" s="159"/>
      <c r="CQ969" s="159"/>
      <c r="CR969" s="159"/>
      <c r="CS969" s="159"/>
      <c r="CT969" s="159"/>
      <c r="CU969" s="159"/>
      <c r="CV969" s="159"/>
      <c r="CW969" s="159"/>
      <c r="CX969" s="159"/>
      <c r="CY969" s="159"/>
      <c r="CZ969" s="159"/>
      <c r="DA969" s="159"/>
      <c r="DB969" s="159"/>
      <c r="DC969" s="159"/>
      <c r="DD969" s="159"/>
      <c r="DE969" s="159"/>
      <c r="DF969" s="159"/>
      <c r="DG969" s="159"/>
      <c r="DH969" s="159"/>
      <c r="DI969" s="159"/>
      <c r="DJ969" s="159"/>
      <c r="DK969" s="159"/>
      <c r="DL969" s="159"/>
      <c r="DM969" s="159"/>
      <c r="DN969" s="159"/>
      <c r="DO969" s="159"/>
      <c r="DP969" s="159"/>
      <c r="DQ969" s="159"/>
      <c r="DR969" s="159"/>
      <c r="DS969" s="159"/>
      <c r="DT969" s="159"/>
      <c r="DU969" s="159"/>
      <c r="DV969" s="159"/>
      <c r="DW969" s="159"/>
      <c r="DX969" s="159"/>
      <c r="DY969" s="159"/>
      <c r="DZ969" s="159"/>
      <c r="EA969" s="159"/>
      <c r="EB969" s="159"/>
      <c r="EC969" s="159"/>
      <c r="ED969" s="159"/>
      <c r="EE969" s="159"/>
      <c r="EF969" s="159"/>
      <c r="EG969" s="159"/>
      <c r="EH969" s="159"/>
      <c r="EI969" s="159"/>
      <c r="EJ969" s="159"/>
      <c r="EK969" s="159"/>
      <c r="EL969" s="159"/>
      <c r="EM969" s="159"/>
      <c r="EN969" s="159"/>
      <c r="EO969" s="159"/>
      <c r="EP969" s="159"/>
      <c r="EQ969" s="159"/>
      <c r="ER969" s="159"/>
      <c r="ES969" s="159"/>
      <c r="ET969" s="159"/>
      <c r="EU969" s="159"/>
      <c r="EV969" s="159"/>
      <c r="EW969" s="159"/>
      <c r="EX969" s="159"/>
      <c r="EY969" s="159"/>
      <c r="EZ969" s="159"/>
      <c r="FA969" s="159"/>
      <c r="FB969" s="159"/>
      <c r="FC969" s="159"/>
      <c r="FD969" s="159"/>
      <c r="FE969" s="159"/>
      <c r="FF969" s="159"/>
      <c r="FG969" s="159"/>
      <c r="FH969" s="159"/>
      <c r="FI969" s="159"/>
      <c r="FJ969" s="159"/>
      <c r="FK969" s="159"/>
      <c r="FL969" s="159"/>
      <c r="FM969" s="159"/>
      <c r="FN969" s="159"/>
      <c r="FO969" s="159"/>
      <c r="FP969" s="159"/>
      <c r="FQ969" s="159"/>
      <c r="FR969" s="159"/>
      <c r="FS969" s="159"/>
      <c r="FT969" s="159"/>
      <c r="FU969" s="159"/>
      <c r="FV969" s="159"/>
      <c r="FW969" s="159"/>
      <c r="FX969" s="159"/>
      <c r="FY969" s="159"/>
      <c r="FZ969" s="159"/>
      <c r="GA969" s="159"/>
      <c r="GB969" s="159"/>
      <c r="GC969" s="159"/>
      <c r="GD969" s="159"/>
      <c r="GE969" s="159"/>
      <c r="GF969" s="159"/>
      <c r="GG969" s="159"/>
      <c r="GH969" s="159"/>
    </row>
    <row r="970" customFormat="false" ht="12.75" hidden="false" customHeight="false" outlineLevel="0" collapsed="false">
      <c r="A970" s="168"/>
      <c r="B970" s="149"/>
      <c r="C970" s="149"/>
      <c r="D970" s="149"/>
      <c r="E970" s="149"/>
      <c r="F970" s="149"/>
      <c r="G970" s="149"/>
      <c r="H970" s="148"/>
      <c r="I970" s="170"/>
      <c r="R970" s="148"/>
      <c r="S970" s="158"/>
      <c r="T970" s="159"/>
      <c r="U970" s="159"/>
      <c r="V970" s="159"/>
      <c r="W970" s="159"/>
      <c r="X970" s="159"/>
      <c r="Y970" s="159"/>
      <c r="Z970" s="159"/>
      <c r="AA970" s="159"/>
      <c r="AB970" s="159"/>
      <c r="AC970" s="159"/>
      <c r="AD970" s="159"/>
      <c r="AE970" s="159"/>
      <c r="AF970" s="159"/>
      <c r="AG970" s="159"/>
      <c r="AH970" s="159"/>
      <c r="AI970" s="159"/>
      <c r="AJ970" s="159"/>
      <c r="AK970" s="159"/>
      <c r="AL970" s="159"/>
      <c r="AM970" s="159"/>
      <c r="AN970" s="159"/>
      <c r="AO970" s="159"/>
      <c r="AP970" s="159"/>
      <c r="AQ970" s="159"/>
      <c r="AR970" s="159"/>
      <c r="AS970" s="159"/>
      <c r="AT970" s="159"/>
      <c r="AU970" s="159"/>
      <c r="AV970" s="159"/>
      <c r="AW970" s="159"/>
      <c r="AX970" s="159"/>
      <c r="AY970" s="159"/>
      <c r="AZ970" s="159"/>
      <c r="BA970" s="159"/>
      <c r="BB970" s="159"/>
      <c r="BC970" s="159"/>
      <c r="BD970" s="159"/>
      <c r="BE970" s="159"/>
      <c r="BF970" s="159"/>
      <c r="BG970" s="159"/>
      <c r="BH970" s="159"/>
      <c r="BI970" s="159"/>
      <c r="BJ970" s="159"/>
      <c r="BK970" s="159"/>
      <c r="BL970" s="159"/>
      <c r="BM970" s="159"/>
      <c r="BN970" s="159"/>
      <c r="BO970" s="159"/>
      <c r="BP970" s="159"/>
      <c r="BQ970" s="159"/>
      <c r="BR970" s="159"/>
      <c r="BS970" s="159"/>
      <c r="BT970" s="159"/>
      <c r="BU970" s="159"/>
      <c r="BV970" s="159"/>
      <c r="BW970" s="159"/>
      <c r="BX970" s="159"/>
      <c r="BY970" s="159"/>
      <c r="BZ970" s="159"/>
      <c r="CA970" s="159"/>
      <c r="CB970" s="159"/>
      <c r="CC970" s="159"/>
      <c r="CD970" s="159"/>
      <c r="CE970" s="159"/>
      <c r="CF970" s="159"/>
      <c r="CG970" s="159"/>
      <c r="CH970" s="159"/>
      <c r="CI970" s="159"/>
      <c r="CJ970" s="159"/>
      <c r="CK970" s="159"/>
      <c r="CL970" s="159"/>
      <c r="CM970" s="159"/>
      <c r="CN970" s="159"/>
      <c r="CO970" s="159"/>
      <c r="CP970" s="159"/>
      <c r="CQ970" s="159"/>
      <c r="CR970" s="159"/>
      <c r="CS970" s="159"/>
      <c r="CT970" s="159"/>
      <c r="CU970" s="159"/>
      <c r="CV970" s="159"/>
      <c r="CW970" s="159"/>
      <c r="CX970" s="159"/>
      <c r="CY970" s="159"/>
      <c r="CZ970" s="159"/>
      <c r="DA970" s="159"/>
      <c r="DB970" s="159"/>
      <c r="DC970" s="159"/>
      <c r="DD970" s="159"/>
      <c r="DE970" s="159"/>
      <c r="DF970" s="159"/>
      <c r="DG970" s="159"/>
      <c r="DH970" s="159"/>
      <c r="DI970" s="159"/>
      <c r="DJ970" s="159"/>
      <c r="DK970" s="159"/>
      <c r="DL970" s="159"/>
      <c r="DM970" s="159"/>
      <c r="DN970" s="159"/>
      <c r="DO970" s="159"/>
      <c r="DP970" s="159"/>
      <c r="DQ970" s="159"/>
      <c r="DR970" s="159"/>
      <c r="DS970" s="159"/>
      <c r="DT970" s="159"/>
      <c r="DU970" s="159"/>
      <c r="DV970" s="159"/>
      <c r="DW970" s="159"/>
      <c r="DX970" s="159"/>
      <c r="DY970" s="159"/>
      <c r="DZ970" s="159"/>
      <c r="EA970" s="159"/>
      <c r="EB970" s="159"/>
      <c r="EC970" s="159"/>
      <c r="ED970" s="159"/>
      <c r="EE970" s="159"/>
      <c r="EF970" s="159"/>
      <c r="EG970" s="159"/>
      <c r="EH970" s="159"/>
      <c r="EI970" s="159"/>
      <c r="EJ970" s="159"/>
      <c r="EK970" s="159"/>
      <c r="EL970" s="159"/>
      <c r="EM970" s="159"/>
      <c r="EN970" s="159"/>
      <c r="EO970" s="159"/>
      <c r="EP970" s="159"/>
      <c r="EQ970" s="159"/>
      <c r="ER970" s="159"/>
      <c r="ES970" s="159"/>
      <c r="ET970" s="159"/>
      <c r="EU970" s="159"/>
      <c r="EV970" s="159"/>
      <c r="EW970" s="159"/>
      <c r="EX970" s="159"/>
      <c r="EY970" s="159"/>
      <c r="EZ970" s="159"/>
      <c r="FA970" s="159"/>
      <c r="FB970" s="159"/>
      <c r="FC970" s="159"/>
      <c r="FD970" s="159"/>
      <c r="FE970" s="159"/>
      <c r="FF970" s="159"/>
      <c r="FG970" s="159"/>
      <c r="FH970" s="159"/>
      <c r="FI970" s="159"/>
      <c r="FJ970" s="159"/>
      <c r="FK970" s="159"/>
      <c r="FL970" s="159"/>
      <c r="FM970" s="159"/>
      <c r="FN970" s="159"/>
      <c r="FO970" s="159"/>
      <c r="FP970" s="159"/>
      <c r="FQ970" s="159"/>
      <c r="FR970" s="159"/>
      <c r="FS970" s="159"/>
      <c r="FT970" s="159"/>
      <c r="FU970" s="159"/>
      <c r="FV970" s="159"/>
      <c r="FW970" s="159"/>
      <c r="FX970" s="159"/>
      <c r="FY970" s="159"/>
      <c r="FZ970" s="159"/>
      <c r="GA970" s="159"/>
      <c r="GB970" s="159"/>
      <c r="GC970" s="159"/>
      <c r="GD970" s="159"/>
      <c r="GE970" s="159"/>
      <c r="GF970" s="159"/>
      <c r="GG970" s="159"/>
      <c r="GH970" s="159"/>
    </row>
    <row r="971" customFormat="false" ht="12.75" hidden="false" customHeight="false" outlineLevel="0" collapsed="false">
      <c r="A971" s="168"/>
      <c r="B971" s="149"/>
      <c r="C971" s="149"/>
      <c r="D971" s="149"/>
      <c r="E971" s="149"/>
      <c r="F971" s="149"/>
      <c r="G971" s="149"/>
      <c r="H971" s="148"/>
      <c r="I971" s="170"/>
      <c r="R971" s="148"/>
      <c r="S971" s="158"/>
      <c r="T971" s="159"/>
      <c r="U971" s="159"/>
      <c r="V971" s="159"/>
      <c r="W971" s="159"/>
      <c r="X971" s="159"/>
      <c r="Y971" s="159"/>
      <c r="Z971" s="159"/>
      <c r="AA971" s="159"/>
      <c r="AB971" s="159"/>
      <c r="AC971" s="159"/>
      <c r="AD971" s="159"/>
      <c r="AE971" s="159"/>
      <c r="AF971" s="159"/>
      <c r="AG971" s="159"/>
      <c r="AH971" s="159"/>
      <c r="AI971" s="159"/>
      <c r="AJ971" s="159"/>
      <c r="AK971" s="159"/>
      <c r="AL971" s="159"/>
      <c r="AM971" s="159"/>
      <c r="AN971" s="159"/>
      <c r="AO971" s="159"/>
      <c r="AP971" s="159"/>
      <c r="AQ971" s="159"/>
      <c r="AR971" s="159"/>
      <c r="AS971" s="159"/>
      <c r="AT971" s="159"/>
      <c r="AU971" s="159"/>
      <c r="AV971" s="159"/>
      <c r="AW971" s="159"/>
      <c r="AX971" s="159"/>
      <c r="AY971" s="159"/>
      <c r="AZ971" s="159"/>
      <c r="BA971" s="159"/>
      <c r="BB971" s="159"/>
      <c r="BC971" s="159"/>
      <c r="BD971" s="159"/>
      <c r="BE971" s="159"/>
      <c r="BF971" s="159"/>
      <c r="BG971" s="159"/>
      <c r="BH971" s="159"/>
      <c r="BI971" s="159"/>
      <c r="BJ971" s="159"/>
      <c r="BK971" s="159"/>
      <c r="BL971" s="159"/>
      <c r="BM971" s="159"/>
      <c r="BN971" s="159"/>
      <c r="BO971" s="159"/>
      <c r="BP971" s="159"/>
      <c r="BQ971" s="159"/>
      <c r="BR971" s="159"/>
      <c r="BS971" s="159"/>
      <c r="BT971" s="159"/>
      <c r="BU971" s="159"/>
      <c r="BV971" s="159"/>
      <c r="BW971" s="159"/>
      <c r="BX971" s="159"/>
      <c r="BY971" s="159"/>
      <c r="BZ971" s="159"/>
      <c r="CA971" s="159"/>
      <c r="CB971" s="159"/>
      <c r="CC971" s="159"/>
      <c r="CD971" s="159"/>
      <c r="CE971" s="159"/>
      <c r="CF971" s="159"/>
      <c r="CG971" s="159"/>
      <c r="CH971" s="159"/>
      <c r="CI971" s="159"/>
      <c r="CJ971" s="159"/>
      <c r="CK971" s="159"/>
      <c r="CL971" s="159"/>
      <c r="CM971" s="159"/>
      <c r="CN971" s="159"/>
      <c r="CO971" s="159"/>
      <c r="CP971" s="159"/>
      <c r="CQ971" s="159"/>
      <c r="CR971" s="159"/>
      <c r="CS971" s="159"/>
      <c r="CT971" s="159"/>
      <c r="CU971" s="159"/>
      <c r="CV971" s="159"/>
      <c r="CW971" s="159"/>
      <c r="CX971" s="159"/>
      <c r="CY971" s="159"/>
      <c r="CZ971" s="159"/>
      <c r="DA971" s="159"/>
      <c r="DB971" s="159"/>
      <c r="DC971" s="159"/>
      <c r="DD971" s="159"/>
      <c r="DE971" s="159"/>
      <c r="DF971" s="159"/>
      <c r="DG971" s="159"/>
      <c r="DH971" s="159"/>
      <c r="DI971" s="159"/>
      <c r="DJ971" s="159"/>
      <c r="DK971" s="159"/>
      <c r="DL971" s="159"/>
      <c r="DM971" s="159"/>
      <c r="DN971" s="159"/>
      <c r="DO971" s="159"/>
      <c r="DP971" s="159"/>
      <c r="DQ971" s="159"/>
      <c r="DR971" s="159"/>
      <c r="DS971" s="159"/>
      <c r="DT971" s="159"/>
      <c r="DU971" s="159"/>
      <c r="DV971" s="159"/>
      <c r="DW971" s="159"/>
      <c r="DX971" s="159"/>
      <c r="DY971" s="159"/>
      <c r="DZ971" s="159"/>
      <c r="EA971" s="159"/>
      <c r="EB971" s="159"/>
      <c r="EC971" s="159"/>
      <c r="ED971" s="159"/>
      <c r="EE971" s="159"/>
      <c r="EF971" s="159"/>
      <c r="EG971" s="159"/>
      <c r="EH971" s="159"/>
      <c r="EI971" s="159"/>
      <c r="EJ971" s="159"/>
      <c r="EK971" s="159"/>
      <c r="EL971" s="159"/>
      <c r="EM971" s="159"/>
      <c r="EN971" s="159"/>
      <c r="EO971" s="159"/>
      <c r="EP971" s="159"/>
      <c r="EQ971" s="159"/>
      <c r="ER971" s="159"/>
      <c r="ES971" s="159"/>
      <c r="ET971" s="159"/>
      <c r="EU971" s="159"/>
      <c r="EV971" s="159"/>
      <c r="EW971" s="159"/>
      <c r="EX971" s="159"/>
      <c r="EY971" s="159"/>
      <c r="EZ971" s="159"/>
      <c r="FA971" s="159"/>
      <c r="FB971" s="159"/>
      <c r="FC971" s="159"/>
      <c r="FD971" s="159"/>
      <c r="FE971" s="159"/>
      <c r="FF971" s="159"/>
      <c r="FG971" s="159"/>
      <c r="FH971" s="159"/>
      <c r="FI971" s="159"/>
      <c r="FJ971" s="159"/>
      <c r="FK971" s="159"/>
      <c r="FL971" s="159"/>
      <c r="FM971" s="159"/>
      <c r="FN971" s="159"/>
      <c r="FO971" s="159"/>
      <c r="FP971" s="159"/>
      <c r="FQ971" s="159"/>
      <c r="FR971" s="159"/>
      <c r="FS971" s="159"/>
      <c r="FT971" s="159"/>
      <c r="FU971" s="159"/>
      <c r="FV971" s="159"/>
      <c r="FW971" s="159"/>
      <c r="FX971" s="159"/>
      <c r="FY971" s="159"/>
      <c r="FZ971" s="159"/>
      <c r="GA971" s="159"/>
      <c r="GB971" s="159"/>
      <c r="GC971" s="159"/>
      <c r="GD971" s="159"/>
      <c r="GE971" s="159"/>
      <c r="GF971" s="159"/>
      <c r="GG971" s="159"/>
      <c r="GH971" s="159"/>
    </row>
    <row r="972" customFormat="false" ht="12.75" hidden="false" customHeight="false" outlineLevel="0" collapsed="false">
      <c r="A972" s="168"/>
      <c r="B972" s="149"/>
      <c r="C972" s="149"/>
      <c r="D972" s="149"/>
      <c r="E972" s="149"/>
      <c r="F972" s="149"/>
      <c r="G972" s="149"/>
      <c r="H972" s="148"/>
      <c r="I972" s="170"/>
      <c r="R972" s="148"/>
      <c r="S972" s="158"/>
      <c r="T972" s="159"/>
      <c r="U972" s="159"/>
      <c r="V972" s="159"/>
      <c r="W972" s="159"/>
      <c r="X972" s="159"/>
      <c r="Y972" s="159"/>
      <c r="Z972" s="159"/>
      <c r="AA972" s="159"/>
      <c r="AB972" s="159"/>
      <c r="AC972" s="159"/>
      <c r="AD972" s="159"/>
      <c r="AE972" s="159"/>
      <c r="AF972" s="159"/>
      <c r="AG972" s="159"/>
      <c r="AH972" s="159"/>
      <c r="AI972" s="159"/>
      <c r="AJ972" s="159"/>
      <c r="AK972" s="159"/>
      <c r="AL972" s="159"/>
      <c r="AM972" s="159"/>
      <c r="AN972" s="159"/>
      <c r="AO972" s="159"/>
      <c r="AP972" s="159"/>
      <c r="AQ972" s="159"/>
      <c r="AR972" s="159"/>
      <c r="AS972" s="159"/>
      <c r="AT972" s="159"/>
      <c r="AU972" s="159"/>
      <c r="AV972" s="159"/>
      <c r="AW972" s="159"/>
      <c r="AX972" s="159"/>
      <c r="AY972" s="159"/>
      <c r="AZ972" s="159"/>
      <c r="BA972" s="159"/>
      <c r="BB972" s="159"/>
      <c r="BC972" s="159"/>
      <c r="BD972" s="159"/>
      <c r="BE972" s="159"/>
      <c r="BF972" s="159"/>
      <c r="BG972" s="159"/>
      <c r="BH972" s="159"/>
      <c r="BI972" s="159"/>
      <c r="BJ972" s="159"/>
      <c r="BK972" s="159"/>
      <c r="BL972" s="159"/>
      <c r="BM972" s="159"/>
      <c r="BN972" s="159"/>
      <c r="BO972" s="159"/>
      <c r="BP972" s="159"/>
      <c r="BQ972" s="159"/>
      <c r="BR972" s="159"/>
      <c r="BS972" s="159"/>
      <c r="BT972" s="159"/>
      <c r="BU972" s="159"/>
      <c r="BV972" s="159"/>
      <c r="BW972" s="159"/>
      <c r="BX972" s="159"/>
      <c r="BY972" s="159"/>
      <c r="BZ972" s="159"/>
      <c r="CA972" s="159"/>
      <c r="CB972" s="159"/>
      <c r="CC972" s="159"/>
      <c r="CD972" s="159"/>
      <c r="CE972" s="159"/>
      <c r="CF972" s="159"/>
      <c r="CG972" s="159"/>
      <c r="CH972" s="159"/>
      <c r="CI972" s="159"/>
      <c r="CJ972" s="159"/>
      <c r="CK972" s="159"/>
      <c r="CL972" s="159"/>
      <c r="CM972" s="159"/>
      <c r="CN972" s="159"/>
      <c r="CO972" s="159"/>
      <c r="CP972" s="159"/>
      <c r="CQ972" s="159"/>
      <c r="CR972" s="159"/>
      <c r="CS972" s="159"/>
      <c r="CT972" s="159"/>
      <c r="CU972" s="159"/>
      <c r="CV972" s="159"/>
      <c r="CW972" s="159"/>
      <c r="CX972" s="159"/>
      <c r="CY972" s="159"/>
      <c r="CZ972" s="159"/>
      <c r="DA972" s="159"/>
      <c r="DB972" s="159"/>
      <c r="DC972" s="159"/>
      <c r="DD972" s="159"/>
      <c r="DE972" s="159"/>
      <c r="DF972" s="159"/>
      <c r="DG972" s="159"/>
      <c r="DH972" s="159"/>
      <c r="DI972" s="159"/>
      <c r="DJ972" s="159"/>
      <c r="DK972" s="159"/>
      <c r="DL972" s="159"/>
      <c r="DM972" s="159"/>
      <c r="DN972" s="159"/>
      <c r="DO972" s="159"/>
      <c r="DP972" s="159"/>
      <c r="DQ972" s="159"/>
      <c r="DR972" s="159"/>
      <c r="DS972" s="159"/>
      <c r="DT972" s="159"/>
      <c r="DU972" s="159"/>
      <c r="DV972" s="159"/>
      <c r="DW972" s="159"/>
      <c r="DX972" s="159"/>
      <c r="DY972" s="159"/>
      <c r="DZ972" s="159"/>
      <c r="EA972" s="159"/>
      <c r="EB972" s="159"/>
      <c r="EC972" s="159"/>
      <c r="ED972" s="159"/>
      <c r="EE972" s="159"/>
      <c r="EF972" s="159"/>
      <c r="EG972" s="159"/>
      <c r="EH972" s="159"/>
      <c r="EI972" s="159"/>
      <c r="EJ972" s="159"/>
      <c r="EK972" s="159"/>
      <c r="EL972" s="159"/>
      <c r="EM972" s="159"/>
      <c r="EN972" s="159"/>
      <c r="EO972" s="159"/>
      <c r="EP972" s="159"/>
      <c r="EQ972" s="159"/>
      <c r="ER972" s="159"/>
      <c r="ES972" s="159"/>
      <c r="ET972" s="159"/>
      <c r="EU972" s="159"/>
      <c r="EV972" s="159"/>
      <c r="EW972" s="159"/>
      <c r="EX972" s="159"/>
      <c r="EY972" s="159"/>
      <c r="EZ972" s="159"/>
      <c r="FA972" s="159"/>
      <c r="FB972" s="159"/>
      <c r="FC972" s="159"/>
      <c r="FD972" s="159"/>
      <c r="FE972" s="159"/>
      <c r="FF972" s="159"/>
      <c r="FG972" s="159"/>
      <c r="FH972" s="159"/>
      <c r="FI972" s="159"/>
      <c r="FJ972" s="159"/>
      <c r="FK972" s="159"/>
      <c r="FL972" s="159"/>
      <c r="FM972" s="159"/>
      <c r="FN972" s="159"/>
      <c r="FO972" s="159"/>
      <c r="FP972" s="159"/>
      <c r="FQ972" s="159"/>
      <c r="FR972" s="159"/>
      <c r="FS972" s="159"/>
      <c r="FT972" s="159"/>
      <c r="FU972" s="159"/>
      <c r="FV972" s="159"/>
      <c r="FW972" s="159"/>
      <c r="FX972" s="159"/>
      <c r="FY972" s="159"/>
      <c r="FZ972" s="159"/>
      <c r="GA972" s="159"/>
      <c r="GB972" s="159"/>
      <c r="GC972" s="159"/>
      <c r="GD972" s="159"/>
      <c r="GE972" s="159"/>
      <c r="GF972" s="159"/>
      <c r="GG972" s="159"/>
      <c r="GH972" s="159"/>
    </row>
    <row r="973" customFormat="false" ht="12.75" hidden="false" customHeight="false" outlineLevel="0" collapsed="false">
      <c r="A973" s="168"/>
      <c r="B973" s="149"/>
      <c r="C973" s="149"/>
      <c r="D973" s="149"/>
      <c r="E973" s="149"/>
      <c r="F973" s="149"/>
      <c r="G973" s="149"/>
      <c r="H973" s="148"/>
      <c r="I973" s="170"/>
      <c r="R973" s="148"/>
      <c r="S973" s="158"/>
      <c r="T973" s="159"/>
      <c r="U973" s="159"/>
      <c r="V973" s="159"/>
      <c r="W973" s="159"/>
      <c r="X973" s="159"/>
      <c r="Y973" s="159"/>
      <c r="Z973" s="159"/>
      <c r="AA973" s="159"/>
      <c r="AB973" s="159"/>
      <c r="AC973" s="159"/>
      <c r="AD973" s="159"/>
      <c r="AE973" s="159"/>
      <c r="AF973" s="159"/>
      <c r="AG973" s="159"/>
      <c r="AH973" s="159"/>
      <c r="AI973" s="159"/>
      <c r="AJ973" s="159"/>
      <c r="AK973" s="159"/>
      <c r="AL973" s="159"/>
      <c r="AM973" s="159"/>
      <c r="AN973" s="159"/>
      <c r="AO973" s="159"/>
      <c r="AP973" s="159"/>
      <c r="AQ973" s="159"/>
      <c r="AR973" s="159"/>
      <c r="AS973" s="159"/>
      <c r="AT973" s="159"/>
      <c r="AU973" s="159"/>
      <c r="AV973" s="159"/>
      <c r="AW973" s="159"/>
      <c r="AX973" s="159"/>
      <c r="AY973" s="159"/>
      <c r="AZ973" s="159"/>
      <c r="BA973" s="159"/>
      <c r="BB973" s="159"/>
      <c r="BC973" s="159"/>
      <c r="BD973" s="159"/>
      <c r="BE973" s="159"/>
      <c r="BF973" s="159"/>
      <c r="BG973" s="159"/>
      <c r="BH973" s="159"/>
      <c r="BI973" s="159"/>
      <c r="BJ973" s="159"/>
      <c r="BK973" s="159"/>
      <c r="BL973" s="159"/>
      <c r="BM973" s="159"/>
      <c r="BN973" s="159"/>
      <c r="BO973" s="159"/>
      <c r="BP973" s="159"/>
      <c r="BQ973" s="159"/>
      <c r="BR973" s="159"/>
      <c r="BS973" s="159"/>
      <c r="BT973" s="159"/>
      <c r="BU973" s="159"/>
      <c r="BV973" s="159"/>
      <c r="BW973" s="159"/>
      <c r="BX973" s="159"/>
      <c r="BY973" s="159"/>
      <c r="BZ973" s="159"/>
      <c r="CA973" s="159"/>
      <c r="CB973" s="159"/>
      <c r="CC973" s="159"/>
      <c r="CD973" s="159"/>
      <c r="CE973" s="159"/>
      <c r="CF973" s="159"/>
      <c r="CG973" s="159"/>
      <c r="CH973" s="159"/>
      <c r="CI973" s="159"/>
      <c r="CJ973" s="159"/>
      <c r="CK973" s="159"/>
      <c r="CL973" s="159"/>
      <c r="CM973" s="159"/>
      <c r="CN973" s="159"/>
      <c r="CO973" s="159"/>
      <c r="CP973" s="159"/>
      <c r="CQ973" s="159"/>
      <c r="CR973" s="159"/>
      <c r="CS973" s="159"/>
      <c r="CT973" s="159"/>
      <c r="CU973" s="159"/>
      <c r="CV973" s="159"/>
      <c r="CW973" s="159"/>
      <c r="CX973" s="159"/>
      <c r="CY973" s="159"/>
      <c r="CZ973" s="159"/>
      <c r="DA973" s="159"/>
      <c r="DB973" s="159"/>
      <c r="DC973" s="159"/>
      <c r="DD973" s="159"/>
      <c r="DE973" s="159"/>
      <c r="DF973" s="159"/>
      <c r="DG973" s="159"/>
      <c r="DH973" s="159"/>
      <c r="DI973" s="159"/>
      <c r="DJ973" s="159"/>
      <c r="DK973" s="159"/>
      <c r="DL973" s="159"/>
      <c r="DM973" s="159"/>
      <c r="DN973" s="159"/>
      <c r="DO973" s="159"/>
      <c r="DP973" s="159"/>
      <c r="DQ973" s="159"/>
      <c r="DR973" s="159"/>
      <c r="DS973" s="159"/>
      <c r="DT973" s="159"/>
      <c r="DU973" s="159"/>
      <c r="DV973" s="159"/>
      <c r="DW973" s="159"/>
      <c r="DX973" s="159"/>
      <c r="DY973" s="159"/>
      <c r="DZ973" s="159"/>
      <c r="EA973" s="159"/>
      <c r="EB973" s="159"/>
      <c r="EC973" s="159"/>
      <c r="ED973" s="159"/>
      <c r="EE973" s="159"/>
      <c r="EF973" s="159"/>
      <c r="EG973" s="159"/>
      <c r="EH973" s="159"/>
      <c r="EI973" s="159"/>
      <c r="EJ973" s="159"/>
      <c r="EK973" s="159"/>
      <c r="EL973" s="159"/>
      <c r="EM973" s="159"/>
      <c r="EN973" s="159"/>
      <c r="EO973" s="159"/>
      <c r="EP973" s="159"/>
      <c r="EQ973" s="159"/>
      <c r="ER973" s="159"/>
      <c r="ES973" s="159"/>
      <c r="ET973" s="159"/>
      <c r="EU973" s="159"/>
      <c r="EV973" s="159"/>
      <c r="EW973" s="159"/>
      <c r="EX973" s="159"/>
      <c r="EY973" s="159"/>
      <c r="EZ973" s="159"/>
      <c r="FA973" s="159"/>
      <c r="FB973" s="159"/>
      <c r="FC973" s="159"/>
      <c r="FD973" s="159"/>
      <c r="FE973" s="159"/>
      <c r="FF973" s="159"/>
      <c r="FG973" s="159"/>
      <c r="FH973" s="159"/>
      <c r="FI973" s="159"/>
      <c r="FJ973" s="159"/>
      <c r="FK973" s="159"/>
      <c r="FL973" s="159"/>
      <c r="FM973" s="159"/>
      <c r="FN973" s="159"/>
      <c r="FO973" s="159"/>
      <c r="FP973" s="159"/>
      <c r="FQ973" s="159"/>
      <c r="FR973" s="159"/>
      <c r="FS973" s="159"/>
      <c r="FT973" s="159"/>
      <c r="FU973" s="159"/>
      <c r="FV973" s="159"/>
      <c r="FW973" s="159"/>
      <c r="FX973" s="159"/>
      <c r="FY973" s="159"/>
      <c r="FZ973" s="159"/>
      <c r="GA973" s="159"/>
      <c r="GB973" s="159"/>
      <c r="GC973" s="159"/>
      <c r="GD973" s="159"/>
      <c r="GE973" s="159"/>
      <c r="GF973" s="159"/>
      <c r="GG973" s="159"/>
      <c r="GH973" s="159"/>
    </row>
    <row r="974" customFormat="false" ht="12.75" hidden="false" customHeight="false" outlineLevel="0" collapsed="false">
      <c r="A974" s="168"/>
      <c r="B974" s="149"/>
      <c r="C974" s="149"/>
      <c r="D974" s="149"/>
      <c r="E974" s="149"/>
      <c r="F974" s="149"/>
      <c r="G974" s="149"/>
      <c r="H974" s="148"/>
      <c r="I974" s="170"/>
      <c r="R974" s="148"/>
      <c r="S974" s="158"/>
      <c r="T974" s="159"/>
      <c r="U974" s="159"/>
      <c r="V974" s="159"/>
      <c r="W974" s="159"/>
      <c r="X974" s="159"/>
      <c r="Y974" s="159"/>
      <c r="Z974" s="159"/>
      <c r="AA974" s="159"/>
      <c r="AB974" s="159"/>
      <c r="AC974" s="159"/>
      <c r="AD974" s="159"/>
      <c r="AE974" s="159"/>
      <c r="AF974" s="159"/>
      <c r="AG974" s="159"/>
      <c r="AH974" s="159"/>
      <c r="AI974" s="159"/>
      <c r="AJ974" s="159"/>
      <c r="AK974" s="159"/>
      <c r="AL974" s="159"/>
      <c r="AM974" s="159"/>
      <c r="AN974" s="159"/>
      <c r="AO974" s="159"/>
      <c r="AP974" s="159"/>
      <c r="AQ974" s="159"/>
      <c r="AR974" s="159"/>
      <c r="AS974" s="159"/>
      <c r="AT974" s="159"/>
      <c r="AU974" s="159"/>
      <c r="AV974" s="159"/>
      <c r="AW974" s="159"/>
      <c r="AX974" s="159"/>
      <c r="AY974" s="159"/>
      <c r="AZ974" s="159"/>
      <c r="BA974" s="159"/>
      <c r="BB974" s="159"/>
      <c r="BC974" s="159"/>
      <c r="BD974" s="159"/>
      <c r="BE974" s="159"/>
      <c r="BF974" s="159"/>
      <c r="BG974" s="159"/>
      <c r="BH974" s="159"/>
      <c r="BI974" s="159"/>
      <c r="BJ974" s="159"/>
      <c r="BK974" s="159"/>
      <c r="BL974" s="159"/>
      <c r="BM974" s="159"/>
      <c r="BN974" s="159"/>
      <c r="BO974" s="159"/>
      <c r="BP974" s="159"/>
      <c r="BQ974" s="159"/>
      <c r="BR974" s="159"/>
      <c r="BS974" s="159"/>
      <c r="BT974" s="159"/>
      <c r="BU974" s="159"/>
      <c r="BV974" s="159"/>
      <c r="BW974" s="159"/>
      <c r="BX974" s="159"/>
      <c r="BY974" s="159"/>
      <c r="BZ974" s="159"/>
      <c r="CA974" s="159"/>
      <c r="CB974" s="159"/>
      <c r="CC974" s="159"/>
      <c r="CD974" s="159"/>
      <c r="CE974" s="159"/>
      <c r="CF974" s="159"/>
      <c r="CG974" s="159"/>
      <c r="CH974" s="159"/>
      <c r="CI974" s="159"/>
      <c r="CJ974" s="159"/>
      <c r="CK974" s="159"/>
      <c r="CL974" s="159"/>
      <c r="CM974" s="159"/>
      <c r="CN974" s="159"/>
      <c r="CO974" s="159"/>
      <c r="CP974" s="159"/>
      <c r="CQ974" s="159"/>
      <c r="CR974" s="159"/>
      <c r="CS974" s="159"/>
      <c r="CT974" s="159"/>
      <c r="CU974" s="159"/>
      <c r="CV974" s="159"/>
      <c r="CW974" s="159"/>
      <c r="CX974" s="159"/>
      <c r="CY974" s="159"/>
      <c r="CZ974" s="159"/>
      <c r="DA974" s="159"/>
      <c r="DB974" s="159"/>
      <c r="DC974" s="159"/>
      <c r="DD974" s="159"/>
      <c r="DE974" s="159"/>
      <c r="DF974" s="159"/>
      <c r="DG974" s="159"/>
      <c r="DH974" s="159"/>
      <c r="DI974" s="159"/>
      <c r="DJ974" s="159"/>
      <c r="DK974" s="159"/>
      <c r="DL974" s="159"/>
      <c r="DM974" s="159"/>
      <c r="DN974" s="159"/>
      <c r="DO974" s="159"/>
      <c r="DP974" s="159"/>
      <c r="DQ974" s="159"/>
      <c r="DR974" s="159"/>
      <c r="DS974" s="159"/>
      <c r="DT974" s="159"/>
      <c r="DU974" s="159"/>
      <c r="DV974" s="159"/>
      <c r="DW974" s="159"/>
      <c r="DX974" s="159"/>
      <c r="DY974" s="159"/>
      <c r="DZ974" s="159"/>
      <c r="EA974" s="159"/>
      <c r="EB974" s="159"/>
      <c r="EC974" s="159"/>
      <c r="ED974" s="159"/>
      <c r="EE974" s="159"/>
      <c r="EF974" s="159"/>
      <c r="EG974" s="159"/>
      <c r="EH974" s="159"/>
      <c r="EI974" s="159"/>
      <c r="EJ974" s="159"/>
      <c r="EK974" s="159"/>
      <c r="EL974" s="159"/>
      <c r="EM974" s="159"/>
      <c r="EN974" s="159"/>
      <c r="EO974" s="159"/>
      <c r="EP974" s="159"/>
      <c r="EQ974" s="159"/>
      <c r="ER974" s="159"/>
      <c r="ES974" s="159"/>
      <c r="ET974" s="159"/>
      <c r="EU974" s="159"/>
      <c r="EV974" s="159"/>
      <c r="EW974" s="159"/>
      <c r="EX974" s="159"/>
      <c r="EY974" s="159"/>
      <c r="EZ974" s="159"/>
      <c r="FA974" s="159"/>
      <c r="FB974" s="159"/>
      <c r="FC974" s="159"/>
      <c r="FD974" s="159"/>
      <c r="FE974" s="159"/>
      <c r="FF974" s="159"/>
      <c r="FG974" s="159"/>
      <c r="FH974" s="159"/>
      <c r="FI974" s="159"/>
      <c r="FJ974" s="159"/>
      <c r="FK974" s="159"/>
      <c r="FL974" s="159"/>
      <c r="FM974" s="159"/>
      <c r="FN974" s="159"/>
      <c r="FO974" s="159"/>
      <c r="FP974" s="159"/>
      <c r="FQ974" s="159"/>
      <c r="FR974" s="159"/>
      <c r="FS974" s="159"/>
      <c r="FT974" s="159"/>
      <c r="FU974" s="159"/>
      <c r="FV974" s="159"/>
      <c r="FW974" s="159"/>
      <c r="FX974" s="159"/>
      <c r="FY974" s="159"/>
      <c r="FZ974" s="159"/>
      <c r="GA974" s="159"/>
      <c r="GB974" s="159"/>
      <c r="GC974" s="159"/>
      <c r="GD974" s="159"/>
      <c r="GE974" s="159"/>
      <c r="GF974" s="159"/>
      <c r="GG974" s="159"/>
      <c r="GH974" s="159"/>
    </row>
    <row r="975" customFormat="false" ht="12.75" hidden="false" customHeight="false" outlineLevel="0" collapsed="false">
      <c r="A975" s="168"/>
      <c r="B975" s="149"/>
      <c r="C975" s="149"/>
      <c r="D975" s="149"/>
      <c r="E975" s="149"/>
      <c r="F975" s="149"/>
      <c r="G975" s="149"/>
      <c r="H975" s="148"/>
      <c r="I975" s="170"/>
      <c r="R975" s="148"/>
      <c r="S975" s="158"/>
      <c r="T975" s="159"/>
      <c r="U975" s="159"/>
      <c r="V975" s="159"/>
      <c r="W975" s="159"/>
      <c r="X975" s="159"/>
      <c r="Y975" s="159"/>
      <c r="Z975" s="159"/>
      <c r="AA975" s="159"/>
      <c r="AB975" s="159"/>
      <c r="AC975" s="159"/>
      <c r="AD975" s="159"/>
      <c r="AE975" s="159"/>
      <c r="AF975" s="159"/>
      <c r="AG975" s="159"/>
      <c r="AH975" s="159"/>
      <c r="AI975" s="159"/>
      <c r="AJ975" s="159"/>
      <c r="AK975" s="159"/>
      <c r="AL975" s="159"/>
      <c r="AM975" s="159"/>
      <c r="AN975" s="159"/>
      <c r="AO975" s="159"/>
      <c r="AP975" s="159"/>
      <c r="AQ975" s="159"/>
      <c r="AR975" s="159"/>
      <c r="AS975" s="159"/>
      <c r="AT975" s="159"/>
      <c r="AU975" s="159"/>
      <c r="AV975" s="159"/>
      <c r="AW975" s="159"/>
      <c r="AX975" s="159"/>
      <c r="AY975" s="159"/>
      <c r="AZ975" s="159"/>
      <c r="BA975" s="159"/>
      <c r="BB975" s="159"/>
      <c r="BC975" s="159"/>
      <c r="BD975" s="159"/>
      <c r="BE975" s="159"/>
      <c r="BF975" s="159"/>
      <c r="BG975" s="159"/>
      <c r="BH975" s="159"/>
      <c r="BI975" s="159"/>
      <c r="BJ975" s="159"/>
      <c r="BK975" s="159"/>
      <c r="BL975" s="159"/>
      <c r="BM975" s="159"/>
      <c r="BN975" s="159"/>
      <c r="BO975" s="159"/>
      <c r="BP975" s="159"/>
      <c r="BQ975" s="159"/>
      <c r="BR975" s="159"/>
      <c r="BS975" s="159"/>
      <c r="BT975" s="159"/>
      <c r="BU975" s="159"/>
      <c r="BV975" s="159"/>
      <c r="BW975" s="159"/>
      <c r="BX975" s="159"/>
      <c r="BY975" s="159"/>
      <c r="BZ975" s="159"/>
      <c r="CA975" s="159"/>
      <c r="CB975" s="159"/>
      <c r="CC975" s="159"/>
      <c r="CD975" s="159"/>
      <c r="CE975" s="159"/>
      <c r="CF975" s="159"/>
      <c r="CG975" s="159"/>
      <c r="CH975" s="159"/>
      <c r="CI975" s="159"/>
      <c r="CJ975" s="159"/>
      <c r="CK975" s="159"/>
      <c r="CL975" s="159"/>
      <c r="CM975" s="159"/>
      <c r="CN975" s="159"/>
      <c r="CO975" s="159"/>
      <c r="CP975" s="159"/>
      <c r="CQ975" s="159"/>
      <c r="CR975" s="159"/>
      <c r="CS975" s="159"/>
      <c r="CT975" s="159"/>
      <c r="CU975" s="159"/>
      <c r="CV975" s="159"/>
      <c r="CW975" s="159"/>
      <c r="CX975" s="159"/>
      <c r="CY975" s="159"/>
      <c r="CZ975" s="159"/>
      <c r="DA975" s="159"/>
      <c r="DB975" s="159"/>
      <c r="DC975" s="159"/>
      <c r="DD975" s="159"/>
      <c r="DE975" s="159"/>
      <c r="DF975" s="159"/>
      <c r="DG975" s="159"/>
      <c r="DH975" s="159"/>
      <c r="DI975" s="159"/>
      <c r="DJ975" s="159"/>
      <c r="DK975" s="159"/>
      <c r="DL975" s="159"/>
      <c r="DM975" s="159"/>
      <c r="DN975" s="159"/>
      <c r="DO975" s="159"/>
      <c r="DP975" s="159"/>
      <c r="DQ975" s="159"/>
      <c r="DR975" s="159"/>
      <c r="DS975" s="159"/>
      <c r="DT975" s="159"/>
      <c r="DU975" s="159"/>
      <c r="DV975" s="159"/>
      <c r="DW975" s="159"/>
      <c r="DX975" s="159"/>
      <c r="DY975" s="159"/>
      <c r="DZ975" s="159"/>
      <c r="EA975" s="159"/>
      <c r="EB975" s="159"/>
      <c r="EC975" s="159"/>
      <c r="ED975" s="159"/>
      <c r="EE975" s="159"/>
      <c r="EF975" s="159"/>
      <c r="EG975" s="159"/>
      <c r="EH975" s="159"/>
      <c r="EI975" s="159"/>
      <c r="EJ975" s="159"/>
      <c r="EK975" s="159"/>
      <c r="EL975" s="159"/>
      <c r="EM975" s="159"/>
      <c r="EN975" s="159"/>
      <c r="EO975" s="159"/>
      <c r="EP975" s="159"/>
      <c r="EQ975" s="159"/>
      <c r="ER975" s="159"/>
      <c r="ES975" s="159"/>
      <c r="ET975" s="159"/>
      <c r="EU975" s="159"/>
      <c r="EV975" s="159"/>
      <c r="EW975" s="159"/>
      <c r="EX975" s="159"/>
      <c r="EY975" s="159"/>
      <c r="EZ975" s="159"/>
      <c r="FA975" s="159"/>
      <c r="FB975" s="159"/>
      <c r="FC975" s="159"/>
      <c r="FD975" s="159"/>
      <c r="FE975" s="159"/>
      <c r="FF975" s="159"/>
      <c r="FG975" s="159"/>
      <c r="FH975" s="159"/>
      <c r="FI975" s="159"/>
      <c r="FJ975" s="159"/>
      <c r="FK975" s="159"/>
      <c r="FL975" s="159"/>
      <c r="FM975" s="159"/>
      <c r="FN975" s="159"/>
      <c r="FO975" s="159"/>
      <c r="FP975" s="159"/>
      <c r="FQ975" s="159"/>
      <c r="FR975" s="159"/>
      <c r="FS975" s="159"/>
      <c r="FT975" s="159"/>
      <c r="FU975" s="159"/>
      <c r="FV975" s="159"/>
      <c r="FW975" s="159"/>
      <c r="FX975" s="159"/>
      <c r="FY975" s="159"/>
      <c r="FZ975" s="159"/>
      <c r="GA975" s="159"/>
      <c r="GB975" s="159"/>
      <c r="GC975" s="159"/>
      <c r="GD975" s="159"/>
      <c r="GE975" s="159"/>
      <c r="GF975" s="159"/>
      <c r="GG975" s="159"/>
      <c r="GH975" s="159"/>
    </row>
    <row r="976" customFormat="false" ht="12.75" hidden="false" customHeight="false" outlineLevel="0" collapsed="false">
      <c r="A976" s="168"/>
      <c r="B976" s="149"/>
      <c r="C976" s="149"/>
      <c r="D976" s="149"/>
      <c r="E976" s="149"/>
      <c r="F976" s="149"/>
      <c r="G976" s="149"/>
      <c r="H976" s="148"/>
      <c r="I976" s="170"/>
      <c r="R976" s="148"/>
      <c r="S976" s="158"/>
      <c r="T976" s="159"/>
      <c r="U976" s="159"/>
      <c r="V976" s="159"/>
      <c r="W976" s="159"/>
      <c r="X976" s="159"/>
      <c r="Y976" s="159"/>
      <c r="Z976" s="159"/>
      <c r="AA976" s="159"/>
      <c r="AB976" s="159"/>
      <c r="AC976" s="159"/>
      <c r="AD976" s="159"/>
      <c r="AE976" s="159"/>
      <c r="AF976" s="159"/>
      <c r="AG976" s="159"/>
      <c r="AH976" s="159"/>
      <c r="AI976" s="159"/>
      <c r="AJ976" s="159"/>
      <c r="AK976" s="159"/>
      <c r="AL976" s="159"/>
      <c r="AM976" s="159"/>
      <c r="AN976" s="159"/>
      <c r="AO976" s="159"/>
      <c r="AP976" s="159"/>
      <c r="AQ976" s="159"/>
      <c r="AR976" s="159"/>
      <c r="AS976" s="159"/>
      <c r="AT976" s="159"/>
      <c r="AU976" s="159"/>
      <c r="AV976" s="159"/>
      <c r="AW976" s="159"/>
      <c r="AX976" s="159"/>
      <c r="AY976" s="159"/>
      <c r="AZ976" s="159"/>
      <c r="BA976" s="159"/>
      <c r="BB976" s="159"/>
      <c r="BC976" s="159"/>
      <c r="BD976" s="159"/>
      <c r="BE976" s="159"/>
      <c r="BF976" s="159"/>
      <c r="BG976" s="159"/>
      <c r="BH976" s="159"/>
      <c r="BI976" s="159"/>
      <c r="BJ976" s="159"/>
      <c r="BK976" s="159"/>
      <c r="BL976" s="159"/>
      <c r="BM976" s="159"/>
      <c r="BN976" s="159"/>
      <c r="BO976" s="159"/>
      <c r="BP976" s="159"/>
      <c r="BQ976" s="159"/>
      <c r="BR976" s="159"/>
      <c r="BS976" s="159"/>
      <c r="BT976" s="159"/>
      <c r="BU976" s="159"/>
      <c r="BV976" s="159"/>
      <c r="BW976" s="159"/>
      <c r="BX976" s="159"/>
      <c r="BY976" s="159"/>
      <c r="BZ976" s="159"/>
      <c r="CA976" s="159"/>
      <c r="CB976" s="159"/>
      <c r="CC976" s="159"/>
      <c r="CD976" s="159"/>
      <c r="CE976" s="159"/>
      <c r="CF976" s="159"/>
      <c r="CG976" s="159"/>
      <c r="CH976" s="159"/>
      <c r="CI976" s="159"/>
      <c r="CJ976" s="159"/>
      <c r="CK976" s="159"/>
      <c r="CL976" s="159"/>
      <c r="CM976" s="159"/>
      <c r="CN976" s="159"/>
      <c r="CO976" s="159"/>
      <c r="CP976" s="159"/>
      <c r="CQ976" s="159"/>
      <c r="CR976" s="159"/>
      <c r="CS976" s="159"/>
      <c r="CT976" s="159"/>
      <c r="CU976" s="159"/>
      <c r="CV976" s="159"/>
      <c r="CW976" s="159"/>
      <c r="CX976" s="159"/>
      <c r="CY976" s="159"/>
      <c r="CZ976" s="159"/>
      <c r="DA976" s="159"/>
      <c r="DB976" s="159"/>
      <c r="DC976" s="159"/>
      <c r="DD976" s="159"/>
      <c r="DE976" s="159"/>
      <c r="DF976" s="159"/>
      <c r="DG976" s="159"/>
      <c r="DH976" s="159"/>
      <c r="DI976" s="159"/>
      <c r="DJ976" s="159"/>
      <c r="DK976" s="159"/>
      <c r="DL976" s="159"/>
      <c r="DM976" s="159"/>
      <c r="DN976" s="159"/>
      <c r="DO976" s="159"/>
      <c r="DP976" s="159"/>
      <c r="DQ976" s="159"/>
      <c r="DR976" s="159"/>
      <c r="DS976" s="159"/>
      <c r="DT976" s="159"/>
      <c r="DU976" s="159"/>
      <c r="DV976" s="159"/>
      <c r="DW976" s="159"/>
      <c r="DX976" s="159"/>
      <c r="DY976" s="159"/>
      <c r="DZ976" s="159"/>
      <c r="EA976" s="159"/>
      <c r="EB976" s="159"/>
      <c r="EC976" s="159"/>
      <c r="ED976" s="159"/>
      <c r="EE976" s="159"/>
      <c r="EF976" s="159"/>
      <c r="EG976" s="159"/>
      <c r="EH976" s="159"/>
      <c r="EI976" s="159"/>
      <c r="EJ976" s="159"/>
      <c r="EK976" s="159"/>
      <c r="EL976" s="159"/>
      <c r="EM976" s="159"/>
      <c r="EN976" s="159"/>
      <c r="EO976" s="159"/>
      <c r="EP976" s="159"/>
      <c r="EQ976" s="159"/>
      <c r="ER976" s="159"/>
      <c r="ES976" s="159"/>
      <c r="ET976" s="159"/>
      <c r="EU976" s="159"/>
      <c r="EV976" s="159"/>
      <c r="EW976" s="159"/>
      <c r="EX976" s="159"/>
      <c r="EY976" s="159"/>
      <c r="EZ976" s="159"/>
      <c r="FA976" s="159"/>
      <c r="FB976" s="159"/>
      <c r="FC976" s="159"/>
      <c r="FD976" s="159"/>
      <c r="FE976" s="159"/>
      <c r="FF976" s="159"/>
      <c r="FG976" s="159"/>
      <c r="FH976" s="159"/>
      <c r="FI976" s="159"/>
      <c r="FJ976" s="159"/>
      <c r="FK976" s="159"/>
      <c r="FL976" s="159"/>
      <c r="FM976" s="159"/>
      <c r="FN976" s="159"/>
      <c r="FO976" s="159"/>
      <c r="FP976" s="159"/>
      <c r="FQ976" s="159"/>
      <c r="FR976" s="159"/>
      <c r="FS976" s="159"/>
      <c r="FT976" s="159"/>
      <c r="FU976" s="159"/>
      <c r="FV976" s="159"/>
      <c r="FW976" s="159"/>
      <c r="FX976" s="159"/>
      <c r="FY976" s="159"/>
      <c r="FZ976" s="159"/>
      <c r="GA976" s="159"/>
      <c r="GB976" s="159"/>
      <c r="GC976" s="159"/>
      <c r="GD976" s="159"/>
      <c r="GE976" s="159"/>
      <c r="GF976" s="159"/>
      <c r="GG976" s="159"/>
      <c r="GH976" s="159"/>
    </row>
    <row r="977" customFormat="false" ht="12.75" hidden="false" customHeight="false" outlineLevel="0" collapsed="false">
      <c r="A977" s="168"/>
      <c r="B977" s="149"/>
      <c r="C977" s="149"/>
      <c r="D977" s="149"/>
      <c r="E977" s="149"/>
      <c r="F977" s="149"/>
      <c r="G977" s="149"/>
      <c r="H977" s="148"/>
      <c r="I977" s="170"/>
      <c r="R977" s="148"/>
      <c r="S977" s="158"/>
      <c r="T977" s="159"/>
      <c r="U977" s="159"/>
      <c r="V977" s="159"/>
      <c r="W977" s="159"/>
      <c r="X977" s="159"/>
      <c r="Y977" s="159"/>
      <c r="Z977" s="159"/>
      <c r="AA977" s="159"/>
      <c r="AB977" s="159"/>
      <c r="AC977" s="159"/>
      <c r="AD977" s="159"/>
      <c r="AE977" s="159"/>
      <c r="AF977" s="159"/>
      <c r="AG977" s="159"/>
      <c r="AH977" s="159"/>
      <c r="AI977" s="159"/>
      <c r="AJ977" s="159"/>
      <c r="AK977" s="159"/>
      <c r="AL977" s="159"/>
      <c r="AM977" s="159"/>
      <c r="AN977" s="159"/>
      <c r="AO977" s="159"/>
      <c r="AP977" s="159"/>
      <c r="AQ977" s="159"/>
      <c r="AR977" s="159"/>
      <c r="AS977" s="159"/>
      <c r="AT977" s="159"/>
      <c r="AU977" s="159"/>
      <c r="AV977" s="159"/>
      <c r="AW977" s="159"/>
      <c r="AX977" s="159"/>
      <c r="AY977" s="159"/>
      <c r="AZ977" s="159"/>
      <c r="BA977" s="159"/>
      <c r="BB977" s="159"/>
      <c r="BC977" s="159"/>
      <c r="BD977" s="159"/>
      <c r="BE977" s="159"/>
      <c r="BF977" s="159"/>
      <c r="BG977" s="159"/>
      <c r="BH977" s="159"/>
      <c r="BI977" s="159"/>
      <c r="BJ977" s="159"/>
      <c r="BK977" s="159"/>
      <c r="BL977" s="159"/>
      <c r="BM977" s="159"/>
      <c r="BN977" s="159"/>
      <c r="BO977" s="159"/>
      <c r="BP977" s="159"/>
      <c r="BQ977" s="159"/>
      <c r="BR977" s="159"/>
      <c r="BS977" s="159"/>
      <c r="BT977" s="159"/>
      <c r="BU977" s="159"/>
      <c r="BV977" s="159"/>
      <c r="BW977" s="159"/>
      <c r="BX977" s="159"/>
      <c r="BY977" s="159"/>
      <c r="BZ977" s="159"/>
      <c r="CA977" s="159"/>
      <c r="CB977" s="159"/>
      <c r="CC977" s="159"/>
      <c r="CD977" s="159"/>
      <c r="CE977" s="159"/>
      <c r="CF977" s="159"/>
      <c r="CG977" s="159"/>
      <c r="CH977" s="159"/>
      <c r="CI977" s="159"/>
      <c r="CJ977" s="159"/>
      <c r="CK977" s="159"/>
      <c r="CL977" s="159"/>
      <c r="CM977" s="159"/>
      <c r="CN977" s="159"/>
      <c r="CO977" s="159"/>
      <c r="CP977" s="159"/>
      <c r="CQ977" s="159"/>
      <c r="CR977" s="159"/>
      <c r="CS977" s="159"/>
      <c r="CT977" s="159"/>
      <c r="CU977" s="159"/>
      <c r="CV977" s="159"/>
      <c r="CW977" s="159"/>
      <c r="CX977" s="159"/>
      <c r="CY977" s="159"/>
      <c r="CZ977" s="159"/>
      <c r="DA977" s="159"/>
      <c r="DB977" s="159"/>
      <c r="DC977" s="159"/>
      <c r="DD977" s="159"/>
      <c r="DE977" s="159"/>
      <c r="DF977" s="159"/>
      <c r="DG977" s="159"/>
      <c r="DH977" s="159"/>
      <c r="DI977" s="159"/>
      <c r="DJ977" s="159"/>
      <c r="DK977" s="159"/>
      <c r="DL977" s="159"/>
      <c r="DM977" s="159"/>
      <c r="DN977" s="159"/>
      <c r="DO977" s="159"/>
      <c r="DP977" s="159"/>
      <c r="DQ977" s="159"/>
      <c r="DR977" s="159"/>
      <c r="DS977" s="159"/>
      <c r="DT977" s="159"/>
      <c r="DU977" s="159"/>
      <c r="DV977" s="159"/>
      <c r="DW977" s="159"/>
      <c r="DX977" s="159"/>
      <c r="DY977" s="159"/>
      <c r="DZ977" s="159"/>
      <c r="EA977" s="159"/>
      <c r="EB977" s="159"/>
      <c r="EC977" s="159"/>
      <c r="ED977" s="159"/>
      <c r="EE977" s="159"/>
      <c r="EF977" s="159"/>
      <c r="EG977" s="159"/>
      <c r="EH977" s="159"/>
      <c r="EI977" s="159"/>
      <c r="EJ977" s="159"/>
      <c r="EK977" s="159"/>
      <c r="EL977" s="159"/>
      <c r="EM977" s="159"/>
      <c r="EN977" s="159"/>
      <c r="EO977" s="159"/>
      <c r="EP977" s="159"/>
      <c r="EQ977" s="159"/>
      <c r="ER977" s="159"/>
      <c r="ES977" s="159"/>
      <c r="ET977" s="159"/>
      <c r="EU977" s="159"/>
      <c r="EV977" s="159"/>
      <c r="EW977" s="159"/>
      <c r="EX977" s="159"/>
      <c r="EY977" s="159"/>
      <c r="EZ977" s="159"/>
      <c r="FA977" s="159"/>
      <c r="FB977" s="159"/>
      <c r="FC977" s="159"/>
      <c r="FD977" s="159"/>
      <c r="FE977" s="159"/>
      <c r="FF977" s="159"/>
      <c r="FG977" s="159"/>
      <c r="FH977" s="159"/>
      <c r="FI977" s="159"/>
      <c r="FJ977" s="159"/>
      <c r="FK977" s="159"/>
      <c r="FL977" s="159"/>
      <c r="FM977" s="159"/>
      <c r="FN977" s="159"/>
      <c r="FO977" s="159"/>
      <c r="FP977" s="159"/>
      <c r="FQ977" s="159"/>
      <c r="FR977" s="159"/>
      <c r="FS977" s="159"/>
      <c r="FT977" s="159"/>
      <c r="FU977" s="159"/>
      <c r="FV977" s="159"/>
      <c r="FW977" s="159"/>
      <c r="FX977" s="159"/>
      <c r="FY977" s="159"/>
      <c r="FZ977" s="159"/>
      <c r="GA977" s="159"/>
      <c r="GB977" s="159"/>
      <c r="GC977" s="159"/>
      <c r="GD977" s="159"/>
      <c r="GE977" s="159"/>
      <c r="GF977" s="159"/>
      <c r="GG977" s="159"/>
      <c r="GH977" s="159"/>
    </row>
    <row r="978" customFormat="false" ht="12.75" hidden="false" customHeight="false" outlineLevel="0" collapsed="false">
      <c r="A978" s="168"/>
      <c r="B978" s="149"/>
      <c r="C978" s="149"/>
      <c r="D978" s="149"/>
      <c r="E978" s="149"/>
      <c r="F978" s="149"/>
      <c r="G978" s="149"/>
      <c r="H978" s="148"/>
      <c r="I978" s="170"/>
      <c r="R978" s="148"/>
      <c r="S978" s="158"/>
      <c r="T978" s="159"/>
      <c r="U978" s="159"/>
      <c r="V978" s="159"/>
      <c r="W978" s="159"/>
      <c r="X978" s="159"/>
      <c r="Y978" s="159"/>
      <c r="Z978" s="159"/>
      <c r="AA978" s="159"/>
      <c r="AB978" s="159"/>
      <c r="AC978" s="159"/>
      <c r="AD978" s="159"/>
      <c r="AE978" s="159"/>
      <c r="AF978" s="159"/>
      <c r="AG978" s="159"/>
      <c r="AH978" s="159"/>
      <c r="AI978" s="159"/>
      <c r="AJ978" s="159"/>
      <c r="AK978" s="159"/>
      <c r="AL978" s="159"/>
      <c r="AM978" s="159"/>
      <c r="AN978" s="159"/>
      <c r="AO978" s="159"/>
      <c r="AP978" s="159"/>
      <c r="AQ978" s="159"/>
      <c r="AR978" s="159"/>
      <c r="AS978" s="159"/>
      <c r="AT978" s="159"/>
      <c r="AU978" s="159"/>
      <c r="AV978" s="159"/>
      <c r="AW978" s="159"/>
      <c r="AX978" s="159"/>
      <c r="AY978" s="159"/>
      <c r="AZ978" s="159"/>
      <c r="BA978" s="159"/>
      <c r="BB978" s="159"/>
      <c r="BC978" s="159"/>
      <c r="BD978" s="159"/>
      <c r="BE978" s="159"/>
      <c r="BF978" s="159"/>
      <c r="BG978" s="159"/>
      <c r="BH978" s="159"/>
      <c r="BI978" s="159"/>
      <c r="BJ978" s="159"/>
      <c r="BK978" s="159"/>
      <c r="BL978" s="159"/>
      <c r="BM978" s="159"/>
      <c r="BN978" s="159"/>
      <c r="BO978" s="159"/>
      <c r="BP978" s="159"/>
      <c r="BQ978" s="159"/>
      <c r="BR978" s="159"/>
      <c r="BS978" s="159"/>
      <c r="BT978" s="159"/>
      <c r="BU978" s="159"/>
      <c r="BV978" s="159"/>
      <c r="BW978" s="159"/>
      <c r="BX978" s="159"/>
      <c r="BY978" s="159"/>
      <c r="BZ978" s="159"/>
      <c r="CA978" s="159"/>
      <c r="CB978" s="159"/>
      <c r="CC978" s="159"/>
      <c r="CD978" s="159"/>
      <c r="CE978" s="159"/>
      <c r="CF978" s="159"/>
      <c r="CG978" s="159"/>
      <c r="CH978" s="159"/>
      <c r="CI978" s="159"/>
      <c r="CJ978" s="159"/>
      <c r="CK978" s="159"/>
      <c r="CL978" s="159"/>
      <c r="CM978" s="159"/>
      <c r="CN978" s="159"/>
      <c r="CO978" s="159"/>
      <c r="CP978" s="159"/>
      <c r="CQ978" s="159"/>
      <c r="CR978" s="159"/>
      <c r="CS978" s="159"/>
      <c r="CT978" s="159"/>
      <c r="CU978" s="159"/>
      <c r="CV978" s="159"/>
      <c r="CW978" s="159"/>
      <c r="CX978" s="159"/>
      <c r="CY978" s="159"/>
      <c r="CZ978" s="159"/>
      <c r="DA978" s="159"/>
      <c r="DB978" s="159"/>
      <c r="DC978" s="159"/>
      <c r="DD978" s="159"/>
      <c r="DE978" s="159"/>
      <c r="DF978" s="159"/>
      <c r="DG978" s="159"/>
      <c r="DH978" s="159"/>
      <c r="DI978" s="159"/>
      <c r="DJ978" s="159"/>
      <c r="DK978" s="159"/>
      <c r="DL978" s="159"/>
      <c r="DM978" s="159"/>
      <c r="DN978" s="159"/>
      <c r="DO978" s="159"/>
      <c r="DP978" s="159"/>
      <c r="DQ978" s="159"/>
      <c r="DR978" s="159"/>
      <c r="DS978" s="159"/>
      <c r="DT978" s="159"/>
      <c r="DU978" s="159"/>
      <c r="DV978" s="159"/>
      <c r="DW978" s="159"/>
      <c r="DX978" s="159"/>
      <c r="DY978" s="159"/>
      <c r="DZ978" s="159"/>
      <c r="EA978" s="159"/>
      <c r="EB978" s="159"/>
      <c r="EC978" s="159"/>
      <c r="ED978" s="159"/>
      <c r="EE978" s="159"/>
      <c r="EF978" s="159"/>
      <c r="EG978" s="159"/>
      <c r="EH978" s="159"/>
      <c r="EI978" s="159"/>
      <c r="EJ978" s="159"/>
      <c r="EK978" s="159"/>
      <c r="EL978" s="159"/>
      <c r="EM978" s="159"/>
      <c r="EN978" s="159"/>
      <c r="EO978" s="159"/>
      <c r="EP978" s="159"/>
      <c r="EQ978" s="159"/>
      <c r="ER978" s="159"/>
      <c r="ES978" s="159"/>
      <c r="ET978" s="159"/>
      <c r="EU978" s="159"/>
      <c r="EV978" s="159"/>
      <c r="EW978" s="159"/>
      <c r="EX978" s="159"/>
      <c r="EY978" s="159"/>
      <c r="EZ978" s="159"/>
      <c r="FA978" s="159"/>
      <c r="FB978" s="159"/>
      <c r="FC978" s="159"/>
      <c r="FD978" s="159"/>
      <c r="FE978" s="159"/>
      <c r="FF978" s="159"/>
      <c r="FG978" s="159"/>
      <c r="FH978" s="159"/>
      <c r="FI978" s="159"/>
      <c r="FJ978" s="159"/>
      <c r="FK978" s="159"/>
      <c r="FL978" s="159"/>
      <c r="FM978" s="159"/>
      <c r="FN978" s="159"/>
      <c r="FO978" s="159"/>
      <c r="FP978" s="159"/>
      <c r="FQ978" s="159"/>
      <c r="FR978" s="159"/>
      <c r="FS978" s="159"/>
      <c r="FT978" s="159"/>
      <c r="FU978" s="159"/>
      <c r="FV978" s="159"/>
      <c r="FW978" s="159"/>
      <c r="FX978" s="159"/>
      <c r="FY978" s="159"/>
      <c r="FZ978" s="159"/>
      <c r="GA978" s="159"/>
      <c r="GB978" s="159"/>
      <c r="GC978" s="159"/>
      <c r="GD978" s="159"/>
      <c r="GE978" s="159"/>
      <c r="GF978" s="159"/>
      <c r="GG978" s="159"/>
      <c r="GH978" s="159"/>
    </row>
    <row r="979" customFormat="false" ht="12.75" hidden="false" customHeight="false" outlineLevel="0" collapsed="false">
      <c r="A979" s="168"/>
      <c r="B979" s="149"/>
      <c r="C979" s="149"/>
      <c r="D979" s="149"/>
      <c r="E979" s="149"/>
      <c r="F979" s="149"/>
      <c r="G979" s="149"/>
      <c r="H979" s="148"/>
      <c r="I979" s="170"/>
      <c r="R979" s="148"/>
      <c r="S979" s="158"/>
      <c r="T979" s="159"/>
      <c r="U979" s="159"/>
      <c r="V979" s="159"/>
      <c r="W979" s="159"/>
      <c r="X979" s="159"/>
      <c r="Y979" s="159"/>
      <c r="Z979" s="159"/>
      <c r="AA979" s="159"/>
      <c r="AB979" s="159"/>
      <c r="AC979" s="159"/>
      <c r="AD979" s="159"/>
      <c r="AE979" s="159"/>
      <c r="AF979" s="159"/>
      <c r="AG979" s="159"/>
      <c r="AH979" s="159"/>
      <c r="AI979" s="159"/>
      <c r="AJ979" s="159"/>
      <c r="AK979" s="159"/>
      <c r="AL979" s="159"/>
      <c r="AM979" s="159"/>
      <c r="AN979" s="159"/>
      <c r="AO979" s="159"/>
      <c r="AP979" s="159"/>
      <c r="AQ979" s="159"/>
      <c r="AR979" s="159"/>
      <c r="AS979" s="159"/>
      <c r="AT979" s="159"/>
      <c r="AU979" s="159"/>
      <c r="AV979" s="159"/>
      <c r="AW979" s="159"/>
      <c r="AX979" s="159"/>
      <c r="AY979" s="159"/>
      <c r="AZ979" s="159"/>
      <c r="BA979" s="159"/>
      <c r="BB979" s="159"/>
      <c r="BC979" s="159"/>
      <c r="BD979" s="159"/>
      <c r="BE979" s="159"/>
      <c r="BF979" s="159"/>
      <c r="BG979" s="159"/>
      <c r="BH979" s="159"/>
      <c r="BI979" s="159"/>
      <c r="BJ979" s="159"/>
      <c r="BK979" s="159"/>
      <c r="BL979" s="159"/>
      <c r="BM979" s="159"/>
      <c r="BN979" s="159"/>
      <c r="BO979" s="159"/>
      <c r="BP979" s="159"/>
      <c r="BQ979" s="159"/>
      <c r="BR979" s="159"/>
      <c r="BS979" s="159"/>
      <c r="BT979" s="159"/>
      <c r="BU979" s="159"/>
      <c r="BV979" s="159"/>
      <c r="BW979" s="159"/>
      <c r="BX979" s="159"/>
      <c r="BY979" s="159"/>
      <c r="BZ979" s="159"/>
      <c r="CA979" s="159"/>
      <c r="CB979" s="159"/>
      <c r="CC979" s="159"/>
      <c r="CD979" s="159"/>
      <c r="CE979" s="159"/>
      <c r="CF979" s="159"/>
      <c r="CG979" s="159"/>
      <c r="CH979" s="159"/>
      <c r="CI979" s="159"/>
      <c r="CJ979" s="159"/>
      <c r="CK979" s="159"/>
      <c r="CL979" s="159"/>
      <c r="CM979" s="159"/>
      <c r="CN979" s="159"/>
      <c r="CO979" s="159"/>
      <c r="CP979" s="159"/>
      <c r="CQ979" s="159"/>
      <c r="CR979" s="159"/>
      <c r="CS979" s="159"/>
      <c r="CT979" s="159"/>
      <c r="CU979" s="159"/>
      <c r="CV979" s="159"/>
      <c r="CW979" s="159"/>
      <c r="CX979" s="159"/>
      <c r="CY979" s="159"/>
      <c r="CZ979" s="159"/>
      <c r="DA979" s="159"/>
      <c r="DB979" s="159"/>
      <c r="DC979" s="159"/>
      <c r="DD979" s="159"/>
      <c r="DE979" s="159"/>
      <c r="DF979" s="159"/>
      <c r="DG979" s="159"/>
      <c r="DH979" s="159"/>
      <c r="DI979" s="159"/>
      <c r="DJ979" s="159"/>
      <c r="DK979" s="159"/>
      <c r="DL979" s="159"/>
      <c r="DM979" s="159"/>
      <c r="DN979" s="159"/>
      <c r="DO979" s="159"/>
      <c r="DP979" s="159"/>
      <c r="DQ979" s="159"/>
      <c r="DR979" s="159"/>
      <c r="DS979" s="159"/>
      <c r="DT979" s="159"/>
      <c r="DU979" s="159"/>
      <c r="DV979" s="159"/>
      <c r="DW979" s="159"/>
      <c r="DX979" s="159"/>
      <c r="DY979" s="159"/>
      <c r="DZ979" s="159"/>
      <c r="EA979" s="159"/>
      <c r="EB979" s="159"/>
      <c r="EC979" s="159"/>
      <c r="ED979" s="159"/>
      <c r="EE979" s="159"/>
      <c r="EF979" s="159"/>
      <c r="EG979" s="159"/>
      <c r="EH979" s="159"/>
      <c r="EI979" s="159"/>
      <c r="EJ979" s="159"/>
      <c r="EK979" s="159"/>
      <c r="EL979" s="159"/>
      <c r="EM979" s="159"/>
      <c r="EN979" s="159"/>
      <c r="EO979" s="159"/>
      <c r="EP979" s="159"/>
      <c r="EQ979" s="159"/>
      <c r="ER979" s="159"/>
      <c r="ES979" s="159"/>
      <c r="ET979" s="159"/>
      <c r="EU979" s="159"/>
      <c r="EV979" s="159"/>
      <c r="EW979" s="159"/>
      <c r="EX979" s="159"/>
      <c r="EY979" s="159"/>
      <c r="EZ979" s="159"/>
      <c r="FA979" s="159"/>
      <c r="FB979" s="159"/>
      <c r="FC979" s="159"/>
      <c r="FD979" s="159"/>
      <c r="FE979" s="159"/>
      <c r="FF979" s="159"/>
      <c r="FG979" s="159"/>
      <c r="FH979" s="159"/>
      <c r="FI979" s="159"/>
      <c r="FJ979" s="159"/>
      <c r="FK979" s="159"/>
      <c r="FL979" s="159"/>
      <c r="FM979" s="159"/>
      <c r="FN979" s="159"/>
      <c r="FO979" s="159"/>
      <c r="FP979" s="159"/>
      <c r="FQ979" s="159"/>
      <c r="FR979" s="159"/>
      <c r="FS979" s="159"/>
      <c r="FT979" s="159"/>
      <c r="FU979" s="159"/>
      <c r="FV979" s="159"/>
      <c r="FW979" s="159"/>
      <c r="FX979" s="159"/>
      <c r="FY979" s="159"/>
      <c r="FZ979" s="159"/>
      <c r="GA979" s="159"/>
      <c r="GB979" s="159"/>
      <c r="GC979" s="159"/>
      <c r="GD979" s="159"/>
      <c r="GE979" s="159"/>
      <c r="GF979" s="159"/>
      <c r="GG979" s="159"/>
      <c r="GH979" s="159"/>
    </row>
    <row r="980" customFormat="false" ht="12.75" hidden="false" customHeight="false" outlineLevel="0" collapsed="false">
      <c r="A980" s="168"/>
      <c r="B980" s="149"/>
      <c r="C980" s="149"/>
      <c r="D980" s="149"/>
      <c r="E980" s="149"/>
      <c r="F980" s="149"/>
      <c r="G980" s="149"/>
      <c r="H980" s="148"/>
      <c r="I980" s="170"/>
      <c r="R980" s="148"/>
      <c r="S980" s="158"/>
      <c r="T980" s="159"/>
      <c r="U980" s="159"/>
      <c r="V980" s="159"/>
      <c r="W980" s="159"/>
      <c r="X980" s="159"/>
      <c r="Y980" s="159"/>
      <c r="Z980" s="159"/>
      <c r="AA980" s="159"/>
      <c r="AB980" s="159"/>
      <c r="AC980" s="159"/>
      <c r="AD980" s="159"/>
      <c r="AE980" s="159"/>
      <c r="AF980" s="159"/>
      <c r="AG980" s="159"/>
      <c r="AH980" s="159"/>
      <c r="AI980" s="159"/>
      <c r="AJ980" s="159"/>
      <c r="AK980" s="159"/>
      <c r="AL980" s="159"/>
      <c r="AM980" s="159"/>
      <c r="AN980" s="159"/>
      <c r="AO980" s="159"/>
      <c r="AP980" s="159"/>
      <c r="AQ980" s="159"/>
      <c r="AR980" s="159"/>
      <c r="AS980" s="159"/>
      <c r="AT980" s="159"/>
      <c r="AU980" s="159"/>
      <c r="AV980" s="159"/>
      <c r="AW980" s="159"/>
      <c r="AX980" s="159"/>
      <c r="AY980" s="159"/>
      <c r="AZ980" s="159"/>
      <c r="BA980" s="159"/>
      <c r="BB980" s="159"/>
      <c r="BC980" s="159"/>
      <c r="BD980" s="159"/>
      <c r="BE980" s="159"/>
      <c r="BF980" s="159"/>
      <c r="BG980" s="159"/>
      <c r="BH980" s="159"/>
      <c r="BI980" s="159"/>
      <c r="BJ980" s="159"/>
      <c r="BK980" s="159"/>
      <c r="BL980" s="159"/>
      <c r="BM980" s="159"/>
      <c r="BN980" s="159"/>
      <c r="BO980" s="159"/>
      <c r="BP980" s="159"/>
      <c r="BQ980" s="159"/>
      <c r="BR980" s="159"/>
      <c r="BS980" s="159"/>
      <c r="BT980" s="159"/>
      <c r="BU980" s="159"/>
      <c r="BV980" s="159"/>
      <c r="BW980" s="159"/>
      <c r="BX980" s="159"/>
      <c r="BY980" s="159"/>
      <c r="BZ980" s="159"/>
      <c r="CA980" s="159"/>
      <c r="CB980" s="159"/>
      <c r="CC980" s="159"/>
      <c r="CD980" s="159"/>
      <c r="CE980" s="159"/>
      <c r="CF980" s="159"/>
      <c r="CG980" s="159"/>
      <c r="CH980" s="159"/>
      <c r="CI980" s="159"/>
      <c r="CJ980" s="159"/>
      <c r="CK980" s="159"/>
      <c r="CL980" s="159"/>
      <c r="CM980" s="159"/>
      <c r="CN980" s="159"/>
      <c r="CO980" s="159"/>
      <c r="CP980" s="159"/>
      <c r="CQ980" s="159"/>
      <c r="CR980" s="159"/>
      <c r="CS980" s="159"/>
      <c r="CT980" s="159"/>
      <c r="CU980" s="159"/>
      <c r="CV980" s="159"/>
      <c r="CW980" s="159"/>
      <c r="CX980" s="159"/>
      <c r="CY980" s="159"/>
      <c r="CZ980" s="159"/>
      <c r="DA980" s="159"/>
      <c r="DB980" s="159"/>
      <c r="DC980" s="159"/>
      <c r="DD980" s="159"/>
      <c r="DE980" s="159"/>
      <c r="DF980" s="159"/>
      <c r="DG980" s="159"/>
      <c r="DH980" s="159"/>
      <c r="DI980" s="159"/>
      <c r="DJ980" s="159"/>
      <c r="DK980" s="159"/>
      <c r="DL980" s="159"/>
      <c r="DM980" s="159"/>
      <c r="DN980" s="159"/>
      <c r="DO980" s="159"/>
      <c r="DP980" s="159"/>
      <c r="DQ980" s="159"/>
      <c r="DR980" s="159"/>
      <c r="DS980" s="159"/>
      <c r="DT980" s="159"/>
      <c r="DU980" s="159"/>
      <c r="DV980" s="159"/>
      <c r="DW980" s="159"/>
      <c r="DX980" s="159"/>
      <c r="DY980" s="159"/>
      <c r="DZ980" s="159"/>
      <c r="EA980" s="159"/>
      <c r="EB980" s="159"/>
      <c r="EC980" s="159"/>
      <c r="ED980" s="159"/>
      <c r="EE980" s="159"/>
      <c r="EF980" s="159"/>
      <c r="EG980" s="159"/>
      <c r="EH980" s="159"/>
      <c r="EI980" s="159"/>
      <c r="EJ980" s="159"/>
      <c r="EK980" s="159"/>
      <c r="EL980" s="159"/>
      <c r="EM980" s="159"/>
      <c r="EN980" s="159"/>
      <c r="EO980" s="159"/>
      <c r="EP980" s="159"/>
      <c r="EQ980" s="159"/>
      <c r="ER980" s="159"/>
      <c r="ES980" s="159"/>
      <c r="ET980" s="159"/>
      <c r="EU980" s="159"/>
      <c r="EV980" s="159"/>
      <c r="EW980" s="159"/>
      <c r="EX980" s="159"/>
      <c r="EY980" s="159"/>
      <c r="EZ980" s="159"/>
      <c r="FA980" s="159"/>
      <c r="FB980" s="159"/>
      <c r="FC980" s="159"/>
      <c r="FD980" s="159"/>
      <c r="FE980" s="159"/>
      <c r="FF980" s="159"/>
      <c r="FG980" s="159"/>
      <c r="FH980" s="159"/>
      <c r="FI980" s="159"/>
      <c r="FJ980" s="159"/>
      <c r="FK980" s="159"/>
      <c r="FL980" s="159"/>
      <c r="FM980" s="159"/>
      <c r="FN980" s="159"/>
      <c r="FO980" s="159"/>
      <c r="FP980" s="159"/>
      <c r="FQ980" s="159"/>
      <c r="FR980" s="159"/>
      <c r="FS980" s="159"/>
      <c r="FT980" s="159"/>
      <c r="FU980" s="159"/>
      <c r="FV980" s="159"/>
      <c r="FW980" s="159"/>
      <c r="FX980" s="159"/>
      <c r="FY980" s="159"/>
      <c r="FZ980" s="159"/>
      <c r="GA980" s="159"/>
      <c r="GB980" s="159"/>
      <c r="GC980" s="159"/>
      <c r="GD980" s="159"/>
      <c r="GE980" s="159"/>
      <c r="GF980" s="159"/>
      <c r="GG980" s="159"/>
      <c r="GH980" s="159"/>
    </row>
    <row r="981" customFormat="false" ht="12.75" hidden="false" customHeight="false" outlineLevel="0" collapsed="false">
      <c r="A981" s="168"/>
      <c r="B981" s="149"/>
      <c r="C981" s="149"/>
      <c r="D981" s="149"/>
      <c r="E981" s="149"/>
      <c r="F981" s="149"/>
      <c r="G981" s="149"/>
      <c r="H981" s="148"/>
      <c r="I981" s="170"/>
      <c r="R981" s="148"/>
      <c r="S981" s="158"/>
      <c r="T981" s="159"/>
      <c r="U981" s="159"/>
      <c r="V981" s="159"/>
      <c r="W981" s="159"/>
      <c r="X981" s="159"/>
      <c r="Y981" s="159"/>
      <c r="Z981" s="159"/>
      <c r="AA981" s="159"/>
      <c r="AB981" s="159"/>
      <c r="AC981" s="159"/>
      <c r="AD981" s="159"/>
      <c r="AE981" s="159"/>
      <c r="AF981" s="159"/>
      <c r="AG981" s="159"/>
      <c r="AH981" s="159"/>
      <c r="AI981" s="159"/>
      <c r="AJ981" s="159"/>
      <c r="AK981" s="159"/>
      <c r="AL981" s="159"/>
      <c r="AM981" s="159"/>
      <c r="AN981" s="159"/>
      <c r="AO981" s="159"/>
      <c r="AP981" s="159"/>
      <c r="AQ981" s="159"/>
      <c r="AR981" s="159"/>
      <c r="AS981" s="159"/>
      <c r="AT981" s="159"/>
      <c r="AU981" s="159"/>
      <c r="AV981" s="159"/>
      <c r="AW981" s="159"/>
      <c r="AX981" s="159"/>
      <c r="AY981" s="159"/>
      <c r="AZ981" s="159"/>
      <c r="BA981" s="159"/>
      <c r="BB981" s="159"/>
      <c r="BC981" s="159"/>
      <c r="BD981" s="159"/>
      <c r="BE981" s="159"/>
      <c r="BF981" s="159"/>
      <c r="BG981" s="159"/>
      <c r="BH981" s="159"/>
      <c r="BI981" s="159"/>
      <c r="BJ981" s="159"/>
      <c r="BK981" s="159"/>
      <c r="BL981" s="159"/>
      <c r="BM981" s="159"/>
      <c r="BN981" s="159"/>
      <c r="BO981" s="159"/>
      <c r="BP981" s="159"/>
      <c r="BQ981" s="159"/>
      <c r="BR981" s="159"/>
      <c r="BS981" s="159"/>
      <c r="BT981" s="159"/>
      <c r="BU981" s="159"/>
      <c r="BV981" s="159"/>
      <c r="BW981" s="159"/>
      <c r="BX981" s="159"/>
      <c r="BY981" s="159"/>
      <c r="BZ981" s="159"/>
      <c r="CA981" s="159"/>
      <c r="CB981" s="159"/>
      <c r="CC981" s="159"/>
      <c r="CD981" s="159"/>
      <c r="CE981" s="159"/>
      <c r="CF981" s="159"/>
      <c r="CG981" s="159"/>
      <c r="CH981" s="159"/>
      <c r="CI981" s="159"/>
      <c r="CJ981" s="159"/>
      <c r="CK981" s="159"/>
      <c r="CL981" s="159"/>
      <c r="CM981" s="159"/>
      <c r="CN981" s="159"/>
      <c r="CO981" s="159"/>
      <c r="CP981" s="159"/>
      <c r="CQ981" s="159"/>
      <c r="CR981" s="159"/>
      <c r="CS981" s="159"/>
      <c r="CT981" s="159"/>
      <c r="CU981" s="159"/>
      <c r="CV981" s="159"/>
      <c r="CW981" s="159"/>
      <c r="CX981" s="159"/>
      <c r="CY981" s="159"/>
      <c r="CZ981" s="159"/>
      <c r="DA981" s="159"/>
      <c r="DB981" s="159"/>
      <c r="DC981" s="159"/>
      <c r="DD981" s="159"/>
      <c r="DE981" s="159"/>
      <c r="DF981" s="159"/>
      <c r="DG981" s="159"/>
      <c r="DH981" s="159"/>
      <c r="DI981" s="159"/>
      <c r="DJ981" s="159"/>
      <c r="DK981" s="159"/>
      <c r="DL981" s="159"/>
      <c r="DM981" s="159"/>
      <c r="DN981" s="159"/>
      <c r="DO981" s="159"/>
      <c r="DP981" s="159"/>
      <c r="DQ981" s="159"/>
      <c r="DR981" s="159"/>
      <c r="DS981" s="159"/>
      <c r="DT981" s="159"/>
      <c r="DU981" s="159"/>
      <c r="DV981" s="159"/>
      <c r="DW981" s="159"/>
      <c r="DX981" s="159"/>
      <c r="DY981" s="159"/>
      <c r="DZ981" s="159"/>
      <c r="EA981" s="159"/>
      <c r="EB981" s="159"/>
      <c r="EC981" s="159"/>
      <c r="ED981" s="159"/>
      <c r="EE981" s="159"/>
      <c r="EF981" s="159"/>
      <c r="EG981" s="159"/>
      <c r="EH981" s="159"/>
      <c r="EI981" s="159"/>
      <c r="EJ981" s="159"/>
      <c r="EK981" s="159"/>
      <c r="EL981" s="159"/>
      <c r="EM981" s="159"/>
      <c r="EN981" s="159"/>
      <c r="EO981" s="159"/>
      <c r="EP981" s="159"/>
      <c r="EQ981" s="159"/>
      <c r="ER981" s="159"/>
      <c r="ES981" s="159"/>
      <c r="ET981" s="159"/>
      <c r="EU981" s="159"/>
      <c r="EV981" s="159"/>
      <c r="EW981" s="159"/>
      <c r="EX981" s="159"/>
      <c r="EY981" s="159"/>
      <c r="EZ981" s="159"/>
      <c r="FA981" s="159"/>
      <c r="FB981" s="159"/>
      <c r="FC981" s="159"/>
      <c r="FD981" s="159"/>
      <c r="FE981" s="159"/>
      <c r="FF981" s="159"/>
      <c r="FG981" s="159"/>
      <c r="FH981" s="159"/>
      <c r="FI981" s="159"/>
      <c r="FJ981" s="159"/>
      <c r="FK981" s="159"/>
      <c r="FL981" s="159"/>
      <c r="FM981" s="159"/>
      <c r="FN981" s="159"/>
      <c r="FO981" s="159"/>
      <c r="FP981" s="159"/>
      <c r="FQ981" s="159"/>
      <c r="FR981" s="159"/>
      <c r="FS981" s="159"/>
      <c r="FT981" s="159"/>
      <c r="FU981" s="159"/>
      <c r="FV981" s="159"/>
      <c r="FW981" s="159"/>
      <c r="FX981" s="159"/>
      <c r="FY981" s="159"/>
      <c r="FZ981" s="159"/>
      <c r="GA981" s="159"/>
      <c r="GB981" s="159"/>
      <c r="GC981" s="159"/>
      <c r="GD981" s="159"/>
      <c r="GE981" s="159"/>
      <c r="GF981" s="159"/>
      <c r="GG981" s="159"/>
      <c r="GH981" s="159"/>
    </row>
    <row r="982" customFormat="false" ht="12.75" hidden="false" customHeight="false" outlineLevel="0" collapsed="false">
      <c r="A982" s="168"/>
      <c r="B982" s="149"/>
      <c r="C982" s="149"/>
      <c r="D982" s="149"/>
      <c r="E982" s="149"/>
      <c r="F982" s="149"/>
      <c r="G982" s="149"/>
      <c r="H982" s="148"/>
      <c r="I982" s="170"/>
      <c r="R982" s="148"/>
      <c r="S982" s="158"/>
      <c r="T982" s="159"/>
      <c r="U982" s="159"/>
      <c r="V982" s="159"/>
      <c r="W982" s="159"/>
      <c r="X982" s="159"/>
      <c r="Y982" s="159"/>
      <c r="Z982" s="159"/>
      <c r="AA982" s="159"/>
      <c r="AB982" s="159"/>
      <c r="AC982" s="159"/>
      <c r="AD982" s="159"/>
      <c r="AE982" s="159"/>
      <c r="AF982" s="159"/>
      <c r="AG982" s="159"/>
      <c r="AH982" s="159"/>
      <c r="AI982" s="159"/>
      <c r="AJ982" s="159"/>
      <c r="AK982" s="159"/>
      <c r="AL982" s="159"/>
      <c r="AM982" s="159"/>
      <c r="AN982" s="159"/>
      <c r="AO982" s="159"/>
      <c r="AP982" s="159"/>
      <c r="AQ982" s="159"/>
      <c r="AR982" s="159"/>
      <c r="AS982" s="159"/>
      <c r="AT982" s="159"/>
      <c r="AU982" s="159"/>
      <c r="AV982" s="159"/>
      <c r="AW982" s="159"/>
      <c r="AX982" s="159"/>
      <c r="AY982" s="159"/>
      <c r="AZ982" s="159"/>
      <c r="BA982" s="159"/>
      <c r="BB982" s="159"/>
      <c r="BC982" s="159"/>
      <c r="BD982" s="159"/>
      <c r="BE982" s="159"/>
      <c r="BF982" s="159"/>
      <c r="BG982" s="159"/>
      <c r="BH982" s="159"/>
      <c r="BI982" s="159"/>
      <c r="BJ982" s="159"/>
      <c r="BK982" s="159"/>
      <c r="BL982" s="159"/>
      <c r="BM982" s="159"/>
      <c r="BN982" s="159"/>
      <c r="BO982" s="159"/>
      <c r="BP982" s="159"/>
      <c r="BQ982" s="159"/>
      <c r="BR982" s="159"/>
      <c r="BS982" s="159"/>
      <c r="BT982" s="159"/>
      <c r="BU982" s="159"/>
      <c r="BV982" s="159"/>
      <c r="BW982" s="159"/>
      <c r="BX982" s="159"/>
      <c r="BY982" s="159"/>
      <c r="BZ982" s="159"/>
      <c r="CA982" s="159"/>
      <c r="CB982" s="159"/>
      <c r="CC982" s="159"/>
      <c r="CD982" s="159"/>
      <c r="CE982" s="159"/>
      <c r="CF982" s="159"/>
      <c r="CG982" s="159"/>
      <c r="CH982" s="159"/>
      <c r="CI982" s="159"/>
      <c r="CJ982" s="159"/>
      <c r="CK982" s="159"/>
      <c r="CL982" s="159"/>
      <c r="CM982" s="159"/>
      <c r="CN982" s="159"/>
      <c r="CO982" s="159"/>
      <c r="CP982" s="159"/>
      <c r="CQ982" s="159"/>
      <c r="CR982" s="159"/>
      <c r="CS982" s="159"/>
      <c r="CT982" s="159"/>
      <c r="CU982" s="159"/>
      <c r="CV982" s="159"/>
      <c r="CW982" s="159"/>
      <c r="CX982" s="159"/>
      <c r="CY982" s="159"/>
      <c r="CZ982" s="159"/>
      <c r="DA982" s="159"/>
      <c r="DB982" s="159"/>
      <c r="DC982" s="159"/>
      <c r="DD982" s="159"/>
      <c r="DE982" s="159"/>
      <c r="DF982" s="159"/>
      <c r="DG982" s="159"/>
      <c r="DH982" s="159"/>
      <c r="DI982" s="159"/>
      <c r="DJ982" s="159"/>
      <c r="DK982" s="159"/>
      <c r="DL982" s="159"/>
      <c r="DM982" s="159"/>
      <c r="DN982" s="159"/>
      <c r="DO982" s="159"/>
      <c r="DP982" s="159"/>
      <c r="DQ982" s="159"/>
      <c r="DR982" s="159"/>
      <c r="DS982" s="159"/>
      <c r="DT982" s="159"/>
      <c r="DU982" s="159"/>
      <c r="DV982" s="159"/>
      <c r="DW982" s="159"/>
      <c r="DX982" s="159"/>
      <c r="DY982" s="159"/>
      <c r="DZ982" s="159"/>
      <c r="EA982" s="159"/>
      <c r="EB982" s="159"/>
      <c r="EC982" s="159"/>
      <c r="ED982" s="159"/>
      <c r="EE982" s="159"/>
      <c r="EF982" s="159"/>
      <c r="EG982" s="159"/>
      <c r="EH982" s="159"/>
      <c r="EI982" s="159"/>
      <c r="EJ982" s="159"/>
      <c r="EK982" s="159"/>
      <c r="EL982" s="159"/>
      <c r="EM982" s="159"/>
      <c r="EN982" s="159"/>
      <c r="EO982" s="159"/>
      <c r="EP982" s="159"/>
      <c r="EQ982" s="159"/>
      <c r="ER982" s="159"/>
      <c r="ES982" s="159"/>
      <c r="ET982" s="159"/>
      <c r="EU982" s="159"/>
      <c r="EV982" s="159"/>
      <c r="EW982" s="159"/>
      <c r="EX982" s="159"/>
      <c r="EY982" s="159"/>
      <c r="EZ982" s="159"/>
      <c r="FA982" s="159"/>
      <c r="FB982" s="159"/>
      <c r="FC982" s="159"/>
      <c r="FD982" s="159"/>
      <c r="FE982" s="159"/>
      <c r="FF982" s="159"/>
      <c r="FG982" s="159"/>
      <c r="FH982" s="159"/>
      <c r="FI982" s="159"/>
      <c r="FJ982" s="159"/>
      <c r="FK982" s="159"/>
      <c r="FL982" s="159"/>
      <c r="FM982" s="159"/>
      <c r="FN982" s="159"/>
      <c r="FO982" s="159"/>
      <c r="FP982" s="159"/>
      <c r="FQ982" s="159"/>
      <c r="FR982" s="159"/>
      <c r="FS982" s="159"/>
      <c r="FT982" s="159"/>
      <c r="FU982" s="159"/>
      <c r="FV982" s="159"/>
      <c r="FW982" s="159"/>
      <c r="FX982" s="159"/>
      <c r="FY982" s="159"/>
      <c r="FZ982" s="159"/>
      <c r="GA982" s="159"/>
      <c r="GB982" s="159"/>
      <c r="GC982" s="159"/>
      <c r="GD982" s="159"/>
      <c r="GE982" s="159"/>
      <c r="GF982" s="159"/>
      <c r="GG982" s="159"/>
      <c r="GH982" s="159"/>
    </row>
    <row r="983" customFormat="false" ht="12.75" hidden="false" customHeight="false" outlineLevel="0" collapsed="false">
      <c r="A983" s="168"/>
      <c r="B983" s="149"/>
      <c r="C983" s="149"/>
      <c r="D983" s="149"/>
      <c r="E983" s="149"/>
      <c r="F983" s="149"/>
      <c r="G983" s="149"/>
      <c r="H983" s="148"/>
      <c r="I983" s="170"/>
      <c r="R983" s="148"/>
      <c r="S983" s="158"/>
      <c r="T983" s="159"/>
      <c r="U983" s="159"/>
      <c r="V983" s="159"/>
      <c r="W983" s="159"/>
      <c r="X983" s="159"/>
      <c r="Y983" s="159"/>
      <c r="Z983" s="159"/>
      <c r="AA983" s="159"/>
      <c r="AB983" s="159"/>
      <c r="AC983" s="159"/>
      <c r="AD983" s="159"/>
      <c r="AE983" s="159"/>
      <c r="AF983" s="159"/>
      <c r="AG983" s="159"/>
      <c r="AH983" s="159"/>
      <c r="AI983" s="159"/>
      <c r="AJ983" s="159"/>
      <c r="AK983" s="159"/>
      <c r="AL983" s="159"/>
      <c r="AM983" s="159"/>
      <c r="AN983" s="159"/>
      <c r="AO983" s="159"/>
      <c r="AP983" s="159"/>
      <c r="AQ983" s="159"/>
      <c r="AR983" s="159"/>
      <c r="AS983" s="159"/>
      <c r="AT983" s="159"/>
      <c r="AU983" s="159"/>
      <c r="AV983" s="159"/>
      <c r="AW983" s="159"/>
      <c r="AX983" s="159"/>
      <c r="AY983" s="159"/>
      <c r="AZ983" s="159"/>
      <c r="BA983" s="159"/>
      <c r="BB983" s="159"/>
      <c r="BC983" s="159"/>
      <c r="BD983" s="159"/>
      <c r="BE983" s="159"/>
      <c r="BF983" s="159"/>
      <c r="BG983" s="159"/>
      <c r="BH983" s="159"/>
      <c r="BI983" s="159"/>
      <c r="BJ983" s="159"/>
      <c r="BK983" s="159"/>
      <c r="BL983" s="159"/>
      <c r="BM983" s="159"/>
      <c r="BN983" s="159"/>
      <c r="BO983" s="159"/>
      <c r="BP983" s="159"/>
      <c r="BQ983" s="159"/>
      <c r="BR983" s="159"/>
      <c r="BS983" s="159"/>
      <c r="BT983" s="159"/>
      <c r="BU983" s="159"/>
      <c r="BV983" s="159"/>
      <c r="BW983" s="159"/>
      <c r="BX983" s="159"/>
      <c r="BY983" s="159"/>
      <c r="BZ983" s="159"/>
      <c r="CA983" s="159"/>
      <c r="CB983" s="159"/>
      <c r="CC983" s="159"/>
      <c r="CD983" s="159"/>
      <c r="CE983" s="159"/>
      <c r="CF983" s="159"/>
      <c r="CG983" s="159"/>
      <c r="CH983" s="159"/>
      <c r="CI983" s="159"/>
      <c r="CJ983" s="159"/>
      <c r="CK983" s="159"/>
      <c r="CL983" s="159"/>
      <c r="CM983" s="159"/>
      <c r="CN983" s="159"/>
      <c r="CO983" s="159"/>
      <c r="CP983" s="159"/>
      <c r="CQ983" s="159"/>
      <c r="CR983" s="159"/>
      <c r="CS983" s="159"/>
      <c r="CT983" s="159"/>
      <c r="CU983" s="159"/>
      <c r="CV983" s="159"/>
      <c r="CW983" s="159"/>
      <c r="CX983" s="159"/>
      <c r="CY983" s="159"/>
      <c r="CZ983" s="159"/>
      <c r="DA983" s="159"/>
      <c r="DB983" s="159"/>
      <c r="DC983" s="159"/>
      <c r="DD983" s="159"/>
      <c r="DE983" s="159"/>
      <c r="DF983" s="159"/>
      <c r="DG983" s="159"/>
      <c r="DH983" s="159"/>
      <c r="DI983" s="159"/>
      <c r="DJ983" s="159"/>
      <c r="DK983" s="159"/>
      <c r="DL983" s="159"/>
      <c r="DM983" s="159"/>
      <c r="DN983" s="159"/>
      <c r="DO983" s="159"/>
      <c r="DP983" s="159"/>
      <c r="DQ983" s="159"/>
      <c r="DR983" s="159"/>
      <c r="DS983" s="159"/>
      <c r="DT983" s="159"/>
      <c r="DU983" s="159"/>
      <c r="DV983" s="159"/>
      <c r="DW983" s="159"/>
      <c r="DX983" s="159"/>
      <c r="DY983" s="159"/>
      <c r="DZ983" s="159"/>
      <c r="EA983" s="159"/>
      <c r="EB983" s="159"/>
      <c r="EC983" s="159"/>
      <c r="ED983" s="159"/>
      <c r="EE983" s="159"/>
      <c r="EF983" s="159"/>
      <c r="EG983" s="159"/>
      <c r="EH983" s="159"/>
      <c r="EI983" s="159"/>
      <c r="EJ983" s="159"/>
      <c r="EK983" s="159"/>
      <c r="EL983" s="159"/>
      <c r="EM983" s="159"/>
      <c r="EN983" s="159"/>
      <c r="EO983" s="159"/>
      <c r="EP983" s="159"/>
      <c r="EQ983" s="159"/>
      <c r="ER983" s="159"/>
      <c r="ES983" s="159"/>
      <c r="ET983" s="159"/>
      <c r="EU983" s="159"/>
      <c r="EV983" s="159"/>
      <c r="EW983" s="159"/>
      <c r="EX983" s="159"/>
      <c r="EY983" s="159"/>
      <c r="EZ983" s="159"/>
      <c r="FA983" s="159"/>
      <c r="FB983" s="159"/>
      <c r="FC983" s="159"/>
      <c r="FD983" s="159"/>
      <c r="FE983" s="159"/>
      <c r="FF983" s="159"/>
      <c r="FG983" s="159"/>
      <c r="FH983" s="159"/>
      <c r="FI983" s="159"/>
      <c r="FJ983" s="159"/>
      <c r="FK983" s="159"/>
      <c r="FL983" s="159"/>
      <c r="FM983" s="159"/>
      <c r="FN983" s="159"/>
      <c r="FO983" s="159"/>
      <c r="FP983" s="159"/>
      <c r="FQ983" s="159"/>
      <c r="FR983" s="159"/>
      <c r="FS983" s="159"/>
      <c r="FT983" s="159"/>
      <c r="FU983" s="159"/>
      <c r="FV983" s="159"/>
      <c r="FW983" s="159"/>
      <c r="FX983" s="159"/>
      <c r="FY983" s="159"/>
      <c r="FZ983" s="159"/>
      <c r="GA983" s="159"/>
      <c r="GB983" s="159"/>
      <c r="GC983" s="159"/>
      <c r="GD983" s="159"/>
      <c r="GE983" s="159"/>
      <c r="GF983" s="159"/>
      <c r="GG983" s="159"/>
      <c r="GH983" s="159"/>
    </row>
    <row r="984" customFormat="false" ht="12.75" hidden="false" customHeight="false" outlineLevel="0" collapsed="false">
      <c r="A984" s="168"/>
      <c r="B984" s="149"/>
      <c r="C984" s="149"/>
      <c r="D984" s="149"/>
      <c r="E984" s="149"/>
      <c r="F984" s="149"/>
      <c r="G984" s="149"/>
      <c r="H984" s="148"/>
      <c r="I984" s="170"/>
      <c r="R984" s="148"/>
      <c r="S984" s="158"/>
      <c r="T984" s="159"/>
      <c r="U984" s="159"/>
      <c r="V984" s="159"/>
      <c r="W984" s="159"/>
      <c r="X984" s="159"/>
      <c r="Y984" s="159"/>
      <c r="Z984" s="159"/>
      <c r="AA984" s="159"/>
      <c r="AB984" s="159"/>
      <c r="AC984" s="159"/>
      <c r="AD984" s="159"/>
      <c r="AE984" s="159"/>
      <c r="AF984" s="159"/>
      <c r="AG984" s="159"/>
      <c r="AH984" s="159"/>
      <c r="AI984" s="159"/>
      <c r="AJ984" s="159"/>
      <c r="AK984" s="159"/>
      <c r="AL984" s="159"/>
      <c r="AM984" s="159"/>
      <c r="AN984" s="159"/>
      <c r="AO984" s="159"/>
      <c r="AP984" s="159"/>
      <c r="AQ984" s="159"/>
      <c r="AR984" s="159"/>
      <c r="AS984" s="159"/>
      <c r="AT984" s="159"/>
      <c r="AU984" s="159"/>
      <c r="AV984" s="159"/>
      <c r="AW984" s="159"/>
      <c r="AX984" s="159"/>
      <c r="AY984" s="159"/>
      <c r="AZ984" s="159"/>
      <c r="BA984" s="159"/>
      <c r="BB984" s="159"/>
      <c r="BC984" s="159"/>
      <c r="BD984" s="159"/>
      <c r="BE984" s="159"/>
      <c r="BF984" s="159"/>
      <c r="BG984" s="159"/>
      <c r="BH984" s="159"/>
      <c r="BI984" s="159"/>
      <c r="BJ984" s="159"/>
      <c r="BK984" s="159"/>
      <c r="BL984" s="159"/>
      <c r="BM984" s="159"/>
      <c r="BN984" s="159"/>
      <c r="BO984" s="159"/>
      <c r="BP984" s="159"/>
      <c r="BQ984" s="159"/>
      <c r="BR984" s="159"/>
      <c r="BS984" s="159"/>
      <c r="BT984" s="159"/>
      <c r="BU984" s="159"/>
      <c r="BV984" s="159"/>
      <c r="BW984" s="159"/>
      <c r="BX984" s="159"/>
      <c r="BY984" s="159"/>
      <c r="BZ984" s="159"/>
      <c r="CA984" s="159"/>
      <c r="CB984" s="159"/>
      <c r="CC984" s="159"/>
      <c r="CD984" s="159"/>
      <c r="CE984" s="159"/>
      <c r="CF984" s="159"/>
      <c r="CG984" s="159"/>
      <c r="CH984" s="159"/>
      <c r="CI984" s="159"/>
      <c r="CJ984" s="159"/>
      <c r="CK984" s="159"/>
      <c r="CL984" s="159"/>
      <c r="CM984" s="159"/>
      <c r="CN984" s="159"/>
      <c r="CO984" s="159"/>
      <c r="CP984" s="159"/>
      <c r="CQ984" s="159"/>
      <c r="CR984" s="159"/>
      <c r="CS984" s="159"/>
      <c r="CT984" s="159"/>
      <c r="CU984" s="159"/>
      <c r="CV984" s="159"/>
      <c r="CW984" s="159"/>
      <c r="CX984" s="159"/>
      <c r="CY984" s="159"/>
      <c r="CZ984" s="159"/>
      <c r="DA984" s="159"/>
      <c r="DB984" s="159"/>
      <c r="DC984" s="159"/>
      <c r="DD984" s="159"/>
      <c r="DE984" s="159"/>
      <c r="DF984" s="159"/>
      <c r="DG984" s="159"/>
      <c r="DH984" s="159"/>
      <c r="DI984" s="159"/>
      <c r="DJ984" s="159"/>
      <c r="DK984" s="159"/>
      <c r="DL984" s="159"/>
      <c r="DM984" s="159"/>
      <c r="DN984" s="159"/>
      <c r="DO984" s="159"/>
      <c r="DP984" s="159"/>
      <c r="DQ984" s="159"/>
      <c r="DR984" s="159"/>
      <c r="DS984" s="159"/>
      <c r="DT984" s="159"/>
      <c r="DU984" s="159"/>
      <c r="DV984" s="159"/>
      <c r="DW984" s="159"/>
      <c r="DX984" s="159"/>
      <c r="DY984" s="159"/>
      <c r="DZ984" s="159"/>
      <c r="EA984" s="159"/>
      <c r="EB984" s="159"/>
      <c r="EC984" s="159"/>
      <c r="ED984" s="159"/>
      <c r="EE984" s="159"/>
      <c r="EF984" s="159"/>
      <c r="EG984" s="159"/>
      <c r="EH984" s="159"/>
      <c r="EI984" s="159"/>
      <c r="EJ984" s="159"/>
      <c r="EK984" s="159"/>
      <c r="EL984" s="159"/>
      <c r="EM984" s="159"/>
      <c r="EN984" s="159"/>
      <c r="EO984" s="159"/>
      <c r="EP984" s="159"/>
      <c r="EQ984" s="159"/>
      <c r="ER984" s="159"/>
      <c r="ES984" s="159"/>
      <c r="ET984" s="159"/>
      <c r="EU984" s="159"/>
      <c r="EV984" s="159"/>
      <c r="EW984" s="159"/>
      <c r="EX984" s="159"/>
      <c r="EY984" s="159"/>
      <c r="EZ984" s="159"/>
      <c r="FA984" s="159"/>
      <c r="FB984" s="159"/>
      <c r="FC984" s="159"/>
      <c r="FD984" s="159"/>
      <c r="FE984" s="159"/>
      <c r="FF984" s="159"/>
      <c r="FG984" s="159"/>
      <c r="FH984" s="159"/>
      <c r="FI984" s="159"/>
      <c r="FJ984" s="159"/>
      <c r="FK984" s="159"/>
      <c r="FL984" s="159"/>
      <c r="FM984" s="159"/>
      <c r="FN984" s="159"/>
      <c r="FO984" s="159"/>
      <c r="FP984" s="159"/>
      <c r="FQ984" s="159"/>
      <c r="FR984" s="159"/>
      <c r="FS984" s="159"/>
      <c r="FT984" s="159"/>
      <c r="FU984" s="159"/>
      <c r="FV984" s="159"/>
      <c r="FW984" s="159"/>
      <c r="FX984" s="159"/>
      <c r="FY984" s="159"/>
      <c r="FZ984" s="159"/>
      <c r="GA984" s="159"/>
      <c r="GB984" s="159"/>
      <c r="GC984" s="159"/>
      <c r="GD984" s="159"/>
      <c r="GE984" s="159"/>
      <c r="GF984" s="159"/>
      <c r="GG984" s="159"/>
      <c r="GH984" s="159"/>
    </row>
    <row r="985" customFormat="false" ht="12.75" hidden="false" customHeight="false" outlineLevel="0" collapsed="false">
      <c r="A985" s="168"/>
      <c r="B985" s="149"/>
      <c r="C985" s="149"/>
      <c r="D985" s="149"/>
      <c r="E985" s="149"/>
      <c r="F985" s="149"/>
      <c r="G985" s="149"/>
      <c r="H985" s="148"/>
      <c r="I985" s="170"/>
      <c r="R985" s="148"/>
      <c r="S985" s="158"/>
      <c r="T985" s="159"/>
      <c r="U985" s="159"/>
      <c r="V985" s="159"/>
      <c r="W985" s="159"/>
      <c r="X985" s="159"/>
      <c r="Y985" s="159"/>
      <c r="Z985" s="159"/>
      <c r="AA985" s="159"/>
      <c r="AB985" s="159"/>
      <c r="AC985" s="159"/>
      <c r="AD985" s="159"/>
      <c r="AE985" s="159"/>
      <c r="AF985" s="159"/>
      <c r="AG985" s="159"/>
      <c r="AH985" s="159"/>
      <c r="AI985" s="159"/>
      <c r="AJ985" s="159"/>
      <c r="AK985" s="159"/>
      <c r="AL985" s="159"/>
      <c r="AM985" s="159"/>
      <c r="AN985" s="159"/>
      <c r="AO985" s="159"/>
      <c r="AP985" s="159"/>
      <c r="AQ985" s="159"/>
      <c r="AR985" s="159"/>
      <c r="AS985" s="159"/>
      <c r="AT985" s="159"/>
      <c r="AU985" s="159"/>
      <c r="AV985" s="159"/>
      <c r="AW985" s="159"/>
      <c r="AX985" s="159"/>
      <c r="AY985" s="159"/>
      <c r="AZ985" s="159"/>
      <c r="BA985" s="159"/>
      <c r="BB985" s="159"/>
      <c r="BC985" s="159"/>
      <c r="BD985" s="159"/>
      <c r="BE985" s="159"/>
      <c r="BF985" s="159"/>
      <c r="BG985" s="159"/>
      <c r="BH985" s="159"/>
      <c r="BI985" s="159"/>
      <c r="BJ985" s="159"/>
      <c r="BK985" s="159"/>
      <c r="BL985" s="159"/>
      <c r="BM985" s="159"/>
      <c r="BN985" s="159"/>
      <c r="BO985" s="159"/>
      <c r="BP985" s="159"/>
      <c r="BQ985" s="159"/>
      <c r="BR985" s="159"/>
      <c r="BS985" s="159"/>
      <c r="BT985" s="159"/>
      <c r="BU985" s="159"/>
      <c r="BV985" s="159"/>
      <c r="BW985" s="159"/>
      <c r="BX985" s="159"/>
      <c r="BY985" s="159"/>
      <c r="BZ985" s="159"/>
      <c r="CA985" s="159"/>
      <c r="CB985" s="159"/>
      <c r="CC985" s="159"/>
      <c r="CD985" s="159"/>
      <c r="CE985" s="159"/>
      <c r="CF985" s="159"/>
      <c r="CG985" s="159"/>
      <c r="CH985" s="159"/>
      <c r="CI985" s="159"/>
      <c r="CJ985" s="159"/>
      <c r="CK985" s="159"/>
      <c r="CL985" s="159"/>
      <c r="CM985" s="159"/>
      <c r="CN985" s="159"/>
      <c r="CO985" s="159"/>
      <c r="CP985" s="159"/>
      <c r="CQ985" s="159"/>
      <c r="CR985" s="159"/>
      <c r="CS985" s="159"/>
      <c r="CT985" s="159"/>
      <c r="CU985" s="159"/>
      <c r="CV985" s="159"/>
      <c r="CW985" s="159"/>
      <c r="CX985" s="159"/>
      <c r="CY985" s="159"/>
      <c r="CZ985" s="159"/>
      <c r="DA985" s="159"/>
      <c r="DB985" s="159"/>
      <c r="DC985" s="159"/>
      <c r="DD985" s="159"/>
      <c r="DE985" s="159"/>
      <c r="DF985" s="159"/>
      <c r="DG985" s="159"/>
      <c r="DH985" s="159"/>
      <c r="DI985" s="159"/>
      <c r="DJ985" s="159"/>
      <c r="DK985" s="159"/>
      <c r="DL985" s="159"/>
      <c r="DM985" s="159"/>
      <c r="DN985" s="159"/>
      <c r="DO985" s="159"/>
      <c r="DP985" s="159"/>
      <c r="DQ985" s="159"/>
      <c r="DR985" s="159"/>
      <c r="DS985" s="159"/>
      <c r="DT985" s="159"/>
      <c r="DU985" s="159"/>
      <c r="DV985" s="159"/>
      <c r="DW985" s="159"/>
      <c r="DX985" s="159"/>
      <c r="DY985" s="159"/>
      <c r="DZ985" s="159"/>
      <c r="EA985" s="159"/>
      <c r="EB985" s="159"/>
      <c r="EC985" s="159"/>
      <c r="ED985" s="159"/>
      <c r="EE985" s="159"/>
      <c r="EF985" s="159"/>
      <c r="EG985" s="159"/>
      <c r="EH985" s="159"/>
      <c r="EI985" s="159"/>
      <c r="EJ985" s="159"/>
      <c r="EK985" s="159"/>
      <c r="EL985" s="159"/>
      <c r="EM985" s="159"/>
      <c r="EN985" s="159"/>
      <c r="EO985" s="159"/>
      <c r="EP985" s="159"/>
      <c r="EQ985" s="159"/>
      <c r="ER985" s="159"/>
      <c r="ES985" s="159"/>
      <c r="ET985" s="159"/>
      <c r="EU985" s="159"/>
      <c r="EV985" s="159"/>
      <c r="EW985" s="159"/>
      <c r="EX985" s="159"/>
      <c r="EY985" s="159"/>
      <c r="EZ985" s="159"/>
      <c r="FA985" s="159"/>
      <c r="FB985" s="159"/>
      <c r="FC985" s="159"/>
      <c r="FD985" s="159"/>
      <c r="FE985" s="159"/>
      <c r="FF985" s="159"/>
      <c r="FG985" s="159"/>
      <c r="FH985" s="159"/>
      <c r="FI985" s="159"/>
      <c r="FJ985" s="159"/>
      <c r="FK985" s="159"/>
      <c r="FL985" s="159"/>
      <c r="FM985" s="159"/>
      <c r="FN985" s="159"/>
      <c r="FO985" s="159"/>
      <c r="FP985" s="159"/>
      <c r="FQ985" s="159"/>
      <c r="FR985" s="159"/>
      <c r="FS985" s="159"/>
      <c r="FT985" s="159"/>
      <c r="FU985" s="159"/>
      <c r="FV985" s="159"/>
      <c r="FW985" s="159"/>
      <c r="FX985" s="159"/>
      <c r="FY985" s="159"/>
      <c r="FZ985" s="159"/>
      <c r="GA985" s="159"/>
      <c r="GB985" s="159"/>
      <c r="GC985" s="159"/>
      <c r="GD985" s="159"/>
      <c r="GE985" s="159"/>
      <c r="GF985" s="159"/>
      <c r="GG985" s="159"/>
      <c r="GH985" s="159"/>
    </row>
    <row r="986" customFormat="false" ht="12.75" hidden="false" customHeight="false" outlineLevel="0" collapsed="false">
      <c r="A986" s="168"/>
      <c r="B986" s="149"/>
      <c r="C986" s="149"/>
      <c r="D986" s="149"/>
      <c r="E986" s="149"/>
      <c r="F986" s="149"/>
      <c r="G986" s="149"/>
      <c r="H986" s="148"/>
      <c r="I986" s="170"/>
      <c r="R986" s="148"/>
      <c r="S986" s="158"/>
      <c r="T986" s="159"/>
      <c r="U986" s="159"/>
      <c r="V986" s="159"/>
      <c r="W986" s="159"/>
      <c r="X986" s="159"/>
      <c r="Y986" s="159"/>
      <c r="Z986" s="159"/>
      <c r="AA986" s="159"/>
      <c r="AB986" s="159"/>
      <c r="AC986" s="159"/>
      <c r="AD986" s="159"/>
      <c r="AE986" s="159"/>
      <c r="AF986" s="159"/>
      <c r="AG986" s="159"/>
      <c r="AH986" s="159"/>
      <c r="AI986" s="159"/>
      <c r="AJ986" s="159"/>
      <c r="AK986" s="159"/>
      <c r="AL986" s="159"/>
      <c r="AM986" s="159"/>
      <c r="AN986" s="159"/>
      <c r="AO986" s="159"/>
      <c r="AP986" s="159"/>
      <c r="AQ986" s="159"/>
      <c r="AR986" s="159"/>
      <c r="AS986" s="159"/>
      <c r="AT986" s="159"/>
      <c r="AU986" s="159"/>
      <c r="AV986" s="159"/>
      <c r="AW986" s="159"/>
      <c r="AX986" s="159"/>
      <c r="AY986" s="159"/>
      <c r="AZ986" s="159"/>
      <c r="BA986" s="159"/>
      <c r="BB986" s="159"/>
      <c r="BC986" s="159"/>
      <c r="BD986" s="159"/>
      <c r="BE986" s="159"/>
      <c r="BF986" s="159"/>
      <c r="BG986" s="159"/>
      <c r="BH986" s="159"/>
      <c r="BI986" s="159"/>
      <c r="BJ986" s="159"/>
      <c r="BK986" s="159"/>
      <c r="BL986" s="159"/>
      <c r="BM986" s="159"/>
      <c r="BN986" s="159"/>
      <c r="BO986" s="159"/>
      <c r="BP986" s="159"/>
      <c r="BQ986" s="159"/>
      <c r="BR986" s="159"/>
      <c r="BS986" s="159"/>
      <c r="BT986" s="159"/>
      <c r="BU986" s="159"/>
      <c r="BV986" s="159"/>
      <c r="BW986" s="159"/>
      <c r="BX986" s="159"/>
      <c r="BY986" s="159"/>
      <c r="BZ986" s="159"/>
      <c r="CA986" s="159"/>
      <c r="CB986" s="159"/>
      <c r="CC986" s="159"/>
      <c r="CD986" s="159"/>
      <c r="CE986" s="159"/>
      <c r="CF986" s="159"/>
      <c r="CG986" s="159"/>
      <c r="CH986" s="159"/>
      <c r="CI986" s="159"/>
      <c r="CJ986" s="159"/>
      <c r="CK986" s="159"/>
      <c r="CL986" s="159"/>
      <c r="CM986" s="159"/>
      <c r="CN986" s="159"/>
      <c r="CO986" s="159"/>
      <c r="CP986" s="159"/>
      <c r="CQ986" s="159"/>
      <c r="CR986" s="159"/>
      <c r="CS986" s="159"/>
      <c r="CT986" s="159"/>
      <c r="CU986" s="159"/>
      <c r="CV986" s="159"/>
      <c r="CW986" s="159"/>
      <c r="CX986" s="159"/>
      <c r="CY986" s="159"/>
      <c r="CZ986" s="159"/>
      <c r="DA986" s="159"/>
      <c r="DB986" s="159"/>
      <c r="DC986" s="159"/>
      <c r="DD986" s="159"/>
      <c r="DE986" s="159"/>
      <c r="DF986" s="159"/>
      <c r="DG986" s="159"/>
      <c r="DH986" s="159"/>
      <c r="DI986" s="159"/>
      <c r="DJ986" s="159"/>
      <c r="DK986" s="159"/>
      <c r="DL986" s="159"/>
      <c r="DM986" s="159"/>
      <c r="DN986" s="159"/>
      <c r="DO986" s="159"/>
      <c r="DP986" s="159"/>
      <c r="DQ986" s="159"/>
      <c r="DR986" s="159"/>
      <c r="DS986" s="159"/>
      <c r="DT986" s="159"/>
      <c r="DU986" s="159"/>
      <c r="DV986" s="159"/>
      <c r="DW986" s="159"/>
      <c r="DX986" s="159"/>
      <c r="DY986" s="159"/>
      <c r="DZ986" s="159"/>
      <c r="EA986" s="159"/>
      <c r="EB986" s="159"/>
      <c r="EC986" s="159"/>
      <c r="ED986" s="159"/>
      <c r="EE986" s="159"/>
      <c r="EF986" s="159"/>
      <c r="EG986" s="159"/>
      <c r="EH986" s="159"/>
      <c r="EI986" s="159"/>
      <c r="EJ986" s="159"/>
      <c r="EK986" s="159"/>
      <c r="EL986" s="159"/>
      <c r="EM986" s="159"/>
      <c r="EN986" s="159"/>
      <c r="EO986" s="159"/>
      <c r="EP986" s="159"/>
      <c r="EQ986" s="159"/>
      <c r="ER986" s="159"/>
      <c r="ES986" s="159"/>
      <c r="ET986" s="159"/>
      <c r="EU986" s="159"/>
      <c r="EV986" s="159"/>
      <c r="EW986" s="159"/>
      <c r="EX986" s="159"/>
      <c r="EY986" s="159"/>
      <c r="EZ986" s="159"/>
      <c r="FA986" s="159"/>
      <c r="FB986" s="159"/>
      <c r="FC986" s="159"/>
      <c r="FD986" s="159"/>
      <c r="FE986" s="159"/>
      <c r="FF986" s="159"/>
      <c r="FG986" s="159"/>
      <c r="FH986" s="159"/>
      <c r="FI986" s="159"/>
      <c r="FJ986" s="159"/>
      <c r="FK986" s="159"/>
      <c r="FL986" s="159"/>
      <c r="FM986" s="159"/>
      <c r="FN986" s="159"/>
      <c r="FO986" s="159"/>
      <c r="FP986" s="159"/>
      <c r="FQ986" s="159"/>
      <c r="FR986" s="159"/>
      <c r="FS986" s="159"/>
      <c r="FT986" s="159"/>
      <c r="FU986" s="159"/>
      <c r="FV986" s="159"/>
      <c r="FW986" s="159"/>
      <c r="FX986" s="159"/>
      <c r="FY986" s="159"/>
      <c r="FZ986" s="159"/>
      <c r="GA986" s="159"/>
      <c r="GB986" s="159"/>
      <c r="GC986" s="159"/>
      <c r="GD986" s="159"/>
      <c r="GE986" s="159"/>
      <c r="GF986" s="159"/>
      <c r="GG986" s="159"/>
      <c r="GH986" s="159"/>
    </row>
    <row r="987" customFormat="false" ht="12.75" hidden="false" customHeight="false" outlineLevel="0" collapsed="false">
      <c r="A987" s="168"/>
      <c r="B987" s="149"/>
      <c r="C987" s="149"/>
      <c r="D987" s="149"/>
      <c r="E987" s="149"/>
      <c r="F987" s="149"/>
      <c r="G987" s="149"/>
      <c r="H987" s="148"/>
      <c r="I987" s="170"/>
      <c r="R987" s="148"/>
      <c r="S987" s="158"/>
      <c r="T987" s="159"/>
      <c r="U987" s="159"/>
      <c r="V987" s="159"/>
      <c r="W987" s="159"/>
      <c r="X987" s="159"/>
      <c r="Y987" s="159"/>
      <c r="Z987" s="159"/>
      <c r="AA987" s="159"/>
      <c r="AB987" s="159"/>
      <c r="AC987" s="159"/>
      <c r="AD987" s="159"/>
      <c r="AE987" s="159"/>
      <c r="AF987" s="159"/>
      <c r="AG987" s="159"/>
      <c r="AH987" s="159"/>
      <c r="AI987" s="159"/>
      <c r="AJ987" s="159"/>
      <c r="AK987" s="159"/>
      <c r="AL987" s="159"/>
      <c r="AM987" s="159"/>
      <c r="AN987" s="159"/>
      <c r="AO987" s="159"/>
      <c r="AP987" s="159"/>
      <c r="AQ987" s="159"/>
      <c r="AR987" s="159"/>
      <c r="AS987" s="159"/>
      <c r="AT987" s="159"/>
      <c r="AU987" s="159"/>
      <c r="AV987" s="159"/>
      <c r="AW987" s="159"/>
      <c r="AX987" s="159"/>
      <c r="AY987" s="159"/>
      <c r="AZ987" s="159"/>
      <c r="BA987" s="159"/>
      <c r="BB987" s="159"/>
      <c r="BC987" s="159"/>
      <c r="BD987" s="159"/>
      <c r="BE987" s="159"/>
      <c r="BF987" s="159"/>
      <c r="BG987" s="159"/>
      <c r="BH987" s="159"/>
      <c r="BI987" s="159"/>
      <c r="BJ987" s="159"/>
      <c r="BK987" s="159"/>
      <c r="BL987" s="159"/>
      <c r="BM987" s="159"/>
      <c r="BN987" s="159"/>
      <c r="BO987" s="159"/>
      <c r="BP987" s="159"/>
      <c r="BQ987" s="159"/>
      <c r="BR987" s="159"/>
      <c r="BS987" s="159"/>
      <c r="BT987" s="159"/>
      <c r="BU987" s="159"/>
      <c r="BV987" s="159"/>
      <c r="BW987" s="159"/>
      <c r="BX987" s="159"/>
      <c r="BY987" s="159"/>
      <c r="BZ987" s="159"/>
      <c r="CA987" s="159"/>
      <c r="CB987" s="159"/>
      <c r="CC987" s="159"/>
      <c r="CD987" s="159"/>
      <c r="CE987" s="159"/>
      <c r="CF987" s="159"/>
      <c r="CG987" s="159"/>
      <c r="CH987" s="159"/>
      <c r="CI987" s="159"/>
      <c r="CJ987" s="159"/>
      <c r="CK987" s="159"/>
      <c r="CL987" s="159"/>
      <c r="CM987" s="159"/>
      <c r="CN987" s="159"/>
      <c r="CO987" s="159"/>
      <c r="CP987" s="159"/>
      <c r="CQ987" s="159"/>
      <c r="CR987" s="159"/>
      <c r="CS987" s="159"/>
      <c r="CT987" s="159"/>
      <c r="CU987" s="159"/>
      <c r="CV987" s="159"/>
      <c r="CW987" s="159"/>
      <c r="CX987" s="159"/>
      <c r="CY987" s="159"/>
      <c r="CZ987" s="159"/>
      <c r="DA987" s="159"/>
      <c r="DB987" s="159"/>
      <c r="DC987" s="159"/>
      <c r="DD987" s="159"/>
      <c r="DE987" s="159"/>
      <c r="DF987" s="159"/>
      <c r="DG987" s="159"/>
      <c r="DH987" s="159"/>
      <c r="DI987" s="159"/>
      <c r="DJ987" s="159"/>
      <c r="DK987" s="159"/>
      <c r="DL987" s="159"/>
      <c r="DM987" s="159"/>
      <c r="DN987" s="159"/>
      <c r="DO987" s="159"/>
      <c r="DP987" s="159"/>
      <c r="DQ987" s="159"/>
      <c r="DR987" s="159"/>
      <c r="DS987" s="159"/>
      <c r="DT987" s="159"/>
      <c r="DU987" s="159"/>
      <c r="DV987" s="159"/>
      <c r="DW987" s="159"/>
      <c r="DX987" s="159"/>
      <c r="DY987" s="159"/>
      <c r="DZ987" s="159"/>
      <c r="EA987" s="159"/>
      <c r="EB987" s="159"/>
      <c r="EC987" s="159"/>
      <c r="ED987" s="159"/>
      <c r="EE987" s="159"/>
      <c r="EF987" s="159"/>
      <c r="EG987" s="159"/>
      <c r="EH987" s="159"/>
      <c r="EI987" s="159"/>
      <c r="EJ987" s="159"/>
      <c r="EK987" s="159"/>
      <c r="EL987" s="159"/>
      <c r="EM987" s="159"/>
      <c r="EN987" s="159"/>
      <c r="EO987" s="159"/>
      <c r="EP987" s="159"/>
      <c r="EQ987" s="159"/>
      <c r="ER987" s="159"/>
      <c r="ES987" s="159"/>
      <c r="ET987" s="159"/>
      <c r="EU987" s="159"/>
      <c r="EV987" s="159"/>
      <c r="EW987" s="159"/>
      <c r="EX987" s="159"/>
      <c r="EY987" s="159"/>
      <c r="EZ987" s="159"/>
      <c r="FA987" s="159"/>
      <c r="FB987" s="159"/>
      <c r="FC987" s="159"/>
      <c r="FD987" s="159"/>
      <c r="FE987" s="159"/>
      <c r="FF987" s="159"/>
      <c r="FG987" s="159"/>
      <c r="FH987" s="159"/>
      <c r="FI987" s="159"/>
      <c r="FJ987" s="159"/>
      <c r="FK987" s="159"/>
      <c r="FL987" s="159"/>
      <c r="FM987" s="159"/>
      <c r="FN987" s="159"/>
      <c r="FO987" s="159"/>
      <c r="FP987" s="159"/>
      <c r="FQ987" s="159"/>
      <c r="FR987" s="159"/>
      <c r="FS987" s="159"/>
      <c r="FT987" s="159"/>
      <c r="FU987" s="159"/>
      <c r="FV987" s="159"/>
      <c r="FW987" s="159"/>
      <c r="FX987" s="159"/>
      <c r="FY987" s="159"/>
      <c r="FZ987" s="159"/>
      <c r="GA987" s="159"/>
      <c r="GB987" s="159"/>
      <c r="GC987" s="159"/>
      <c r="GD987" s="159"/>
      <c r="GE987" s="159"/>
      <c r="GF987" s="159"/>
      <c r="GG987" s="159"/>
      <c r="GH987" s="159"/>
    </row>
    <row r="988" customFormat="false" ht="12.75" hidden="false" customHeight="false" outlineLevel="0" collapsed="false">
      <c r="A988" s="168"/>
      <c r="B988" s="149"/>
      <c r="C988" s="149"/>
      <c r="D988" s="149"/>
      <c r="E988" s="149"/>
      <c r="F988" s="149"/>
      <c r="G988" s="149"/>
      <c r="H988" s="148"/>
      <c r="I988" s="170"/>
      <c r="R988" s="148"/>
      <c r="S988" s="158"/>
      <c r="T988" s="159"/>
      <c r="U988" s="159"/>
      <c r="V988" s="159"/>
      <c r="W988" s="159"/>
      <c r="X988" s="159"/>
      <c r="Y988" s="159"/>
      <c r="Z988" s="159"/>
      <c r="AA988" s="159"/>
      <c r="AB988" s="159"/>
      <c r="AC988" s="159"/>
      <c r="AD988" s="159"/>
      <c r="AE988" s="159"/>
      <c r="AF988" s="159"/>
      <c r="AG988" s="159"/>
      <c r="AH988" s="159"/>
      <c r="AI988" s="159"/>
      <c r="AJ988" s="159"/>
      <c r="AK988" s="159"/>
      <c r="AL988" s="159"/>
      <c r="AM988" s="159"/>
      <c r="AN988" s="159"/>
      <c r="AO988" s="159"/>
      <c r="AP988" s="159"/>
      <c r="AQ988" s="159"/>
      <c r="AR988" s="159"/>
      <c r="AS988" s="159"/>
      <c r="AT988" s="159"/>
      <c r="AU988" s="159"/>
      <c r="AV988" s="159"/>
      <c r="AW988" s="159"/>
      <c r="AX988" s="159"/>
      <c r="AY988" s="159"/>
      <c r="AZ988" s="159"/>
      <c r="BA988" s="159"/>
      <c r="BB988" s="159"/>
      <c r="BC988" s="159"/>
      <c r="BD988" s="159"/>
      <c r="BE988" s="159"/>
      <c r="BF988" s="159"/>
      <c r="BG988" s="159"/>
      <c r="BH988" s="159"/>
      <c r="BI988" s="159"/>
      <c r="BJ988" s="159"/>
      <c r="BK988" s="159"/>
      <c r="BL988" s="159"/>
      <c r="BM988" s="159"/>
      <c r="BN988" s="159"/>
      <c r="BO988" s="159"/>
      <c r="BP988" s="159"/>
      <c r="BQ988" s="159"/>
      <c r="BR988" s="159"/>
      <c r="BS988" s="159"/>
      <c r="BT988" s="159"/>
      <c r="BU988" s="159"/>
      <c r="BV988" s="159"/>
      <c r="BW988" s="159"/>
      <c r="BX988" s="159"/>
      <c r="BY988" s="159"/>
      <c r="BZ988" s="159"/>
      <c r="CA988" s="159"/>
      <c r="CB988" s="159"/>
      <c r="CC988" s="159"/>
      <c r="CD988" s="159"/>
      <c r="CE988" s="159"/>
      <c r="CF988" s="159"/>
      <c r="CG988" s="159"/>
      <c r="CH988" s="159"/>
      <c r="CI988" s="159"/>
      <c r="CJ988" s="159"/>
      <c r="CK988" s="159"/>
      <c r="CL988" s="159"/>
      <c r="CM988" s="159"/>
      <c r="CN988" s="159"/>
      <c r="CO988" s="159"/>
      <c r="CP988" s="159"/>
      <c r="CQ988" s="159"/>
      <c r="CR988" s="159"/>
      <c r="CS988" s="159"/>
      <c r="CT988" s="159"/>
      <c r="CU988" s="159"/>
      <c r="CV988" s="159"/>
      <c r="CW988" s="159"/>
      <c r="CX988" s="159"/>
      <c r="CY988" s="159"/>
      <c r="CZ988" s="159"/>
      <c r="DA988" s="159"/>
      <c r="DB988" s="159"/>
      <c r="DC988" s="159"/>
      <c r="DD988" s="159"/>
      <c r="DE988" s="159"/>
      <c r="DF988" s="159"/>
      <c r="DG988" s="159"/>
      <c r="DH988" s="159"/>
      <c r="DI988" s="159"/>
      <c r="DJ988" s="159"/>
      <c r="DK988" s="159"/>
      <c r="DL988" s="159"/>
      <c r="DM988" s="159"/>
      <c r="DN988" s="159"/>
      <c r="DO988" s="159"/>
      <c r="DP988" s="159"/>
      <c r="DQ988" s="159"/>
      <c r="DR988" s="159"/>
      <c r="DS988" s="159"/>
      <c r="DT988" s="159"/>
      <c r="DU988" s="159"/>
      <c r="DV988" s="159"/>
      <c r="DW988" s="159"/>
      <c r="DX988" s="159"/>
      <c r="DY988" s="159"/>
      <c r="DZ988" s="159"/>
      <c r="EA988" s="159"/>
      <c r="EB988" s="159"/>
      <c r="EC988" s="159"/>
      <c r="ED988" s="159"/>
      <c r="EE988" s="159"/>
      <c r="EF988" s="159"/>
      <c r="EG988" s="159"/>
      <c r="EH988" s="159"/>
      <c r="EI988" s="159"/>
      <c r="EJ988" s="159"/>
      <c r="EK988" s="159"/>
      <c r="EL988" s="159"/>
      <c r="EM988" s="159"/>
      <c r="EN988" s="159"/>
      <c r="EO988" s="159"/>
      <c r="EP988" s="159"/>
      <c r="EQ988" s="159"/>
      <c r="ER988" s="159"/>
      <c r="ES988" s="159"/>
      <c r="ET988" s="159"/>
      <c r="EU988" s="159"/>
      <c r="EV988" s="159"/>
      <c r="EW988" s="159"/>
      <c r="EX988" s="159"/>
      <c r="EY988" s="159"/>
      <c r="EZ988" s="159"/>
      <c r="FA988" s="159"/>
      <c r="FB988" s="159"/>
      <c r="FC988" s="159"/>
      <c r="FD988" s="159"/>
      <c r="FE988" s="159"/>
      <c r="FF988" s="159"/>
      <c r="FG988" s="159"/>
      <c r="FH988" s="159"/>
      <c r="FI988" s="159"/>
      <c r="FJ988" s="159"/>
      <c r="FK988" s="159"/>
      <c r="FL988" s="159"/>
      <c r="FM988" s="159"/>
      <c r="FN988" s="159"/>
      <c r="FO988" s="159"/>
      <c r="FP988" s="159"/>
      <c r="FQ988" s="159"/>
      <c r="FR988" s="159"/>
      <c r="FS988" s="159"/>
      <c r="FT988" s="159"/>
      <c r="FU988" s="159"/>
      <c r="FV988" s="159"/>
      <c r="FW988" s="159"/>
      <c r="FX988" s="159"/>
      <c r="FY988" s="159"/>
      <c r="FZ988" s="159"/>
      <c r="GA988" s="159"/>
      <c r="GB988" s="159"/>
      <c r="GC988" s="159"/>
      <c r="GD988" s="159"/>
      <c r="GE988" s="159"/>
      <c r="GF988" s="159"/>
      <c r="GG988" s="159"/>
      <c r="GH988" s="159"/>
    </row>
    <row r="989" customFormat="false" ht="12.75" hidden="false" customHeight="false" outlineLevel="0" collapsed="false">
      <c r="A989" s="168"/>
      <c r="B989" s="149"/>
      <c r="C989" s="149"/>
      <c r="D989" s="149"/>
      <c r="E989" s="149"/>
      <c r="F989" s="149"/>
      <c r="G989" s="149"/>
      <c r="H989" s="148"/>
      <c r="I989" s="170"/>
      <c r="R989" s="148"/>
      <c r="S989" s="158"/>
      <c r="T989" s="159"/>
      <c r="U989" s="159"/>
      <c r="V989" s="159"/>
      <c r="W989" s="159"/>
      <c r="X989" s="159"/>
      <c r="Y989" s="159"/>
      <c r="Z989" s="159"/>
      <c r="AA989" s="159"/>
      <c r="AB989" s="159"/>
      <c r="AC989" s="159"/>
      <c r="AD989" s="159"/>
      <c r="AE989" s="159"/>
      <c r="AF989" s="159"/>
      <c r="AG989" s="159"/>
      <c r="AH989" s="159"/>
      <c r="AI989" s="159"/>
      <c r="AJ989" s="159"/>
      <c r="AK989" s="159"/>
      <c r="AL989" s="159"/>
      <c r="AM989" s="159"/>
      <c r="AN989" s="159"/>
      <c r="AO989" s="159"/>
      <c r="AP989" s="159"/>
      <c r="AQ989" s="159"/>
      <c r="AR989" s="159"/>
      <c r="AS989" s="159"/>
      <c r="AT989" s="159"/>
      <c r="AU989" s="159"/>
      <c r="AV989" s="159"/>
      <c r="AW989" s="159"/>
      <c r="AX989" s="159"/>
      <c r="AY989" s="159"/>
      <c r="AZ989" s="159"/>
      <c r="BA989" s="159"/>
      <c r="BB989" s="159"/>
      <c r="BC989" s="159"/>
      <c r="BD989" s="159"/>
      <c r="BE989" s="159"/>
      <c r="BF989" s="159"/>
      <c r="BG989" s="159"/>
      <c r="BH989" s="159"/>
      <c r="BI989" s="159"/>
      <c r="BJ989" s="159"/>
      <c r="BK989" s="159"/>
      <c r="BL989" s="159"/>
      <c r="BM989" s="159"/>
      <c r="BN989" s="159"/>
      <c r="BO989" s="159"/>
      <c r="BP989" s="159"/>
      <c r="BQ989" s="159"/>
      <c r="BR989" s="159"/>
      <c r="BS989" s="159"/>
      <c r="BT989" s="159"/>
      <c r="BU989" s="159"/>
      <c r="BV989" s="159"/>
      <c r="BW989" s="159"/>
      <c r="BX989" s="159"/>
      <c r="BY989" s="159"/>
      <c r="BZ989" s="159"/>
      <c r="CA989" s="159"/>
      <c r="CB989" s="159"/>
      <c r="CC989" s="159"/>
      <c r="CD989" s="159"/>
      <c r="CE989" s="159"/>
      <c r="CF989" s="159"/>
      <c r="CG989" s="159"/>
      <c r="CH989" s="159"/>
      <c r="CI989" s="159"/>
      <c r="CJ989" s="159"/>
      <c r="CK989" s="159"/>
      <c r="CL989" s="159"/>
      <c r="CM989" s="159"/>
      <c r="CN989" s="159"/>
      <c r="CO989" s="159"/>
      <c r="CP989" s="159"/>
      <c r="CQ989" s="159"/>
      <c r="CR989" s="159"/>
      <c r="CS989" s="159"/>
      <c r="CT989" s="159"/>
      <c r="CU989" s="159"/>
      <c r="CV989" s="159"/>
      <c r="CW989" s="159"/>
      <c r="CX989" s="159"/>
      <c r="CY989" s="159"/>
      <c r="CZ989" s="159"/>
      <c r="DA989" s="159"/>
      <c r="DB989" s="159"/>
      <c r="DC989" s="159"/>
      <c r="DD989" s="159"/>
      <c r="DE989" s="159"/>
      <c r="DF989" s="159"/>
      <c r="DG989" s="159"/>
      <c r="DH989" s="159"/>
      <c r="DI989" s="159"/>
      <c r="DJ989" s="159"/>
      <c r="DK989" s="159"/>
      <c r="DL989" s="159"/>
      <c r="DM989" s="159"/>
      <c r="DN989" s="159"/>
      <c r="DO989" s="159"/>
      <c r="DP989" s="159"/>
      <c r="DQ989" s="159"/>
      <c r="DR989" s="159"/>
      <c r="DS989" s="159"/>
      <c r="DT989" s="159"/>
      <c r="DU989" s="159"/>
      <c r="DV989" s="159"/>
      <c r="DW989" s="159"/>
      <c r="DX989" s="159"/>
      <c r="DY989" s="159"/>
      <c r="DZ989" s="159"/>
      <c r="EA989" s="159"/>
      <c r="EB989" s="159"/>
      <c r="EC989" s="159"/>
      <c r="ED989" s="159"/>
      <c r="EE989" s="159"/>
      <c r="EF989" s="159"/>
      <c r="EG989" s="159"/>
      <c r="EH989" s="159"/>
      <c r="EI989" s="159"/>
      <c r="EJ989" s="159"/>
      <c r="EK989" s="159"/>
      <c r="EL989" s="159"/>
      <c r="EM989" s="159"/>
      <c r="EN989" s="159"/>
      <c r="EO989" s="159"/>
      <c r="EP989" s="159"/>
      <c r="EQ989" s="159"/>
      <c r="ER989" s="159"/>
      <c r="ES989" s="159"/>
      <c r="ET989" s="159"/>
      <c r="EU989" s="159"/>
      <c r="EV989" s="159"/>
      <c r="EW989" s="159"/>
      <c r="EX989" s="159"/>
      <c r="EY989" s="159"/>
      <c r="EZ989" s="159"/>
      <c r="FA989" s="159"/>
      <c r="FB989" s="159"/>
      <c r="FC989" s="159"/>
      <c r="FD989" s="159"/>
      <c r="FE989" s="159"/>
      <c r="FF989" s="159"/>
      <c r="FG989" s="159"/>
      <c r="FH989" s="159"/>
      <c r="FI989" s="159"/>
      <c r="FJ989" s="159"/>
      <c r="FK989" s="159"/>
      <c r="FL989" s="159"/>
      <c r="FM989" s="159"/>
      <c r="FN989" s="159"/>
      <c r="FO989" s="159"/>
      <c r="FP989" s="159"/>
      <c r="FQ989" s="159"/>
      <c r="FR989" s="159"/>
      <c r="FS989" s="159"/>
      <c r="FT989" s="159"/>
      <c r="FU989" s="159"/>
      <c r="FV989" s="159"/>
      <c r="FW989" s="159"/>
      <c r="FX989" s="159"/>
      <c r="FY989" s="159"/>
      <c r="FZ989" s="159"/>
      <c r="GA989" s="159"/>
      <c r="GB989" s="159"/>
      <c r="GC989" s="159"/>
      <c r="GD989" s="159"/>
      <c r="GE989" s="159"/>
      <c r="GF989" s="159"/>
      <c r="GG989" s="159"/>
      <c r="GH989" s="159"/>
    </row>
    <row r="990" customFormat="false" ht="12.75" hidden="false" customHeight="false" outlineLevel="0" collapsed="false">
      <c r="A990" s="168"/>
      <c r="B990" s="149"/>
      <c r="C990" s="149"/>
      <c r="D990" s="149"/>
      <c r="E990" s="149"/>
      <c r="F990" s="149"/>
      <c r="G990" s="149"/>
      <c r="H990" s="148"/>
      <c r="I990" s="170"/>
      <c r="R990" s="148"/>
      <c r="S990" s="158"/>
      <c r="T990" s="159"/>
      <c r="U990" s="159"/>
      <c r="V990" s="159"/>
      <c r="W990" s="159"/>
      <c r="X990" s="159"/>
      <c r="Y990" s="159"/>
      <c r="Z990" s="159"/>
      <c r="AA990" s="159"/>
      <c r="AB990" s="159"/>
      <c r="AC990" s="159"/>
      <c r="AD990" s="159"/>
      <c r="AE990" s="159"/>
      <c r="AF990" s="159"/>
      <c r="AG990" s="159"/>
      <c r="AH990" s="159"/>
      <c r="AI990" s="159"/>
      <c r="AJ990" s="159"/>
      <c r="AK990" s="159"/>
      <c r="AL990" s="159"/>
      <c r="AM990" s="159"/>
      <c r="AN990" s="159"/>
      <c r="AO990" s="159"/>
      <c r="AP990" s="159"/>
      <c r="AQ990" s="159"/>
      <c r="AR990" s="159"/>
      <c r="AS990" s="159"/>
      <c r="AT990" s="159"/>
      <c r="AU990" s="159"/>
      <c r="AV990" s="159"/>
      <c r="AW990" s="159"/>
      <c r="AX990" s="159"/>
      <c r="AY990" s="159"/>
      <c r="AZ990" s="159"/>
      <c r="BA990" s="159"/>
      <c r="BB990" s="159"/>
      <c r="BC990" s="159"/>
      <c r="BD990" s="159"/>
      <c r="BE990" s="159"/>
      <c r="BF990" s="159"/>
      <c r="BG990" s="159"/>
      <c r="BH990" s="159"/>
      <c r="BI990" s="159"/>
      <c r="BJ990" s="159"/>
      <c r="BK990" s="159"/>
      <c r="BL990" s="159"/>
      <c r="BM990" s="159"/>
      <c r="BN990" s="159"/>
      <c r="BO990" s="159"/>
      <c r="BP990" s="159"/>
      <c r="BQ990" s="159"/>
      <c r="BR990" s="159"/>
      <c r="BS990" s="159"/>
      <c r="BT990" s="159"/>
      <c r="BU990" s="159"/>
      <c r="BV990" s="159"/>
      <c r="BW990" s="159"/>
      <c r="BX990" s="159"/>
      <c r="BY990" s="159"/>
      <c r="BZ990" s="159"/>
      <c r="CA990" s="159"/>
      <c r="CB990" s="159"/>
      <c r="CC990" s="159"/>
      <c r="CD990" s="159"/>
      <c r="CE990" s="159"/>
      <c r="CF990" s="159"/>
      <c r="CG990" s="159"/>
      <c r="CH990" s="159"/>
      <c r="CI990" s="159"/>
      <c r="CJ990" s="159"/>
      <c r="CK990" s="159"/>
      <c r="CL990" s="159"/>
      <c r="CM990" s="159"/>
      <c r="CN990" s="159"/>
      <c r="CO990" s="159"/>
      <c r="CP990" s="159"/>
      <c r="CQ990" s="159"/>
      <c r="CR990" s="159"/>
      <c r="CS990" s="159"/>
      <c r="CT990" s="159"/>
      <c r="CU990" s="159"/>
      <c r="CV990" s="159"/>
      <c r="CW990" s="159"/>
      <c r="CX990" s="159"/>
      <c r="CY990" s="159"/>
      <c r="CZ990" s="159"/>
      <c r="DA990" s="159"/>
      <c r="DB990" s="159"/>
      <c r="DC990" s="159"/>
      <c r="DD990" s="159"/>
      <c r="DE990" s="159"/>
      <c r="DF990" s="159"/>
      <c r="DG990" s="159"/>
      <c r="DH990" s="159"/>
      <c r="DI990" s="159"/>
      <c r="DJ990" s="159"/>
      <c r="DK990" s="159"/>
      <c r="DL990" s="159"/>
      <c r="DM990" s="159"/>
      <c r="DN990" s="159"/>
      <c r="DO990" s="159"/>
      <c r="DP990" s="159"/>
      <c r="DQ990" s="159"/>
      <c r="DR990" s="159"/>
      <c r="DS990" s="159"/>
      <c r="DT990" s="159"/>
      <c r="DU990" s="159"/>
      <c r="DV990" s="159"/>
      <c r="DW990" s="159"/>
      <c r="DX990" s="159"/>
      <c r="DY990" s="159"/>
      <c r="DZ990" s="159"/>
      <c r="EA990" s="159"/>
      <c r="EB990" s="159"/>
      <c r="EC990" s="159"/>
      <c r="ED990" s="159"/>
      <c r="EE990" s="159"/>
      <c r="EF990" s="159"/>
      <c r="EG990" s="159"/>
      <c r="EH990" s="159"/>
      <c r="EI990" s="159"/>
      <c r="EJ990" s="159"/>
      <c r="EK990" s="159"/>
      <c r="EL990" s="159"/>
      <c r="EM990" s="159"/>
      <c r="EN990" s="159"/>
      <c r="EO990" s="159"/>
      <c r="EP990" s="159"/>
      <c r="EQ990" s="159"/>
      <c r="ER990" s="159"/>
      <c r="ES990" s="159"/>
      <c r="ET990" s="159"/>
      <c r="EU990" s="159"/>
      <c r="EV990" s="159"/>
      <c r="EW990" s="159"/>
      <c r="EX990" s="159"/>
      <c r="EY990" s="159"/>
      <c r="EZ990" s="159"/>
      <c r="FA990" s="159"/>
      <c r="FB990" s="159"/>
      <c r="FC990" s="159"/>
      <c r="FD990" s="159"/>
      <c r="FE990" s="159"/>
      <c r="FF990" s="159"/>
      <c r="FG990" s="159"/>
      <c r="FH990" s="159"/>
      <c r="FI990" s="159"/>
      <c r="FJ990" s="159"/>
      <c r="FK990" s="159"/>
      <c r="FL990" s="159"/>
      <c r="FM990" s="159"/>
      <c r="FN990" s="159"/>
      <c r="FO990" s="159"/>
      <c r="FP990" s="159"/>
      <c r="FQ990" s="159"/>
      <c r="FR990" s="159"/>
      <c r="FS990" s="159"/>
      <c r="FT990" s="159"/>
      <c r="FU990" s="159"/>
      <c r="FV990" s="159"/>
      <c r="FW990" s="159"/>
      <c r="FX990" s="159"/>
      <c r="FY990" s="159"/>
      <c r="FZ990" s="159"/>
      <c r="GA990" s="159"/>
      <c r="GB990" s="159"/>
      <c r="GC990" s="159"/>
      <c r="GD990" s="159"/>
      <c r="GE990" s="159"/>
      <c r="GF990" s="159"/>
      <c r="GG990" s="159"/>
      <c r="GH990" s="159"/>
    </row>
    <row r="991" customFormat="false" ht="12.75" hidden="false" customHeight="false" outlineLevel="0" collapsed="false">
      <c r="A991" s="168"/>
      <c r="B991" s="149"/>
      <c r="C991" s="149"/>
      <c r="D991" s="149"/>
      <c r="E991" s="149"/>
      <c r="F991" s="149"/>
      <c r="G991" s="149"/>
      <c r="H991" s="148"/>
      <c r="I991" s="170"/>
      <c r="R991" s="148"/>
      <c r="S991" s="158"/>
      <c r="T991" s="159"/>
      <c r="U991" s="159"/>
      <c r="V991" s="159"/>
      <c r="W991" s="159"/>
      <c r="X991" s="159"/>
      <c r="Y991" s="159"/>
      <c r="Z991" s="159"/>
      <c r="AA991" s="159"/>
      <c r="AB991" s="159"/>
      <c r="AC991" s="159"/>
      <c r="AD991" s="159"/>
      <c r="AE991" s="159"/>
      <c r="AF991" s="159"/>
      <c r="AG991" s="159"/>
      <c r="AH991" s="159"/>
      <c r="AI991" s="159"/>
      <c r="AJ991" s="159"/>
      <c r="AK991" s="159"/>
      <c r="AL991" s="159"/>
      <c r="AM991" s="159"/>
      <c r="AN991" s="159"/>
      <c r="AO991" s="159"/>
      <c r="AP991" s="159"/>
      <c r="AQ991" s="159"/>
      <c r="AR991" s="159"/>
      <c r="AS991" s="159"/>
      <c r="AT991" s="159"/>
      <c r="AU991" s="159"/>
      <c r="AV991" s="159"/>
      <c r="AW991" s="159"/>
      <c r="AX991" s="159"/>
      <c r="AY991" s="159"/>
      <c r="AZ991" s="159"/>
      <c r="BA991" s="159"/>
      <c r="BB991" s="159"/>
      <c r="BC991" s="159"/>
      <c r="BD991" s="159"/>
      <c r="BE991" s="159"/>
      <c r="BF991" s="159"/>
      <c r="BG991" s="159"/>
      <c r="BH991" s="159"/>
      <c r="BI991" s="159"/>
      <c r="BJ991" s="159"/>
      <c r="BK991" s="159"/>
      <c r="BL991" s="159"/>
      <c r="BM991" s="159"/>
      <c r="BN991" s="159"/>
      <c r="BO991" s="159"/>
      <c r="BP991" s="159"/>
      <c r="BQ991" s="159"/>
      <c r="BR991" s="159"/>
      <c r="BS991" s="159"/>
      <c r="BT991" s="159"/>
      <c r="BU991" s="159"/>
      <c r="BV991" s="159"/>
      <c r="BW991" s="159"/>
      <c r="BX991" s="159"/>
      <c r="BY991" s="159"/>
      <c r="BZ991" s="159"/>
      <c r="CA991" s="159"/>
      <c r="CB991" s="159"/>
      <c r="CC991" s="159"/>
      <c r="CD991" s="159"/>
      <c r="CE991" s="159"/>
      <c r="CF991" s="159"/>
      <c r="CG991" s="159"/>
      <c r="CH991" s="159"/>
      <c r="CI991" s="159"/>
      <c r="CJ991" s="159"/>
      <c r="CK991" s="159"/>
      <c r="CL991" s="159"/>
      <c r="CM991" s="159"/>
      <c r="CN991" s="159"/>
      <c r="CO991" s="159"/>
      <c r="CP991" s="159"/>
      <c r="CQ991" s="159"/>
      <c r="CR991" s="159"/>
      <c r="CS991" s="159"/>
      <c r="CT991" s="159"/>
      <c r="CU991" s="159"/>
      <c r="CV991" s="159"/>
      <c r="CW991" s="159"/>
      <c r="CX991" s="159"/>
      <c r="CY991" s="159"/>
      <c r="CZ991" s="159"/>
      <c r="DA991" s="159"/>
      <c r="DB991" s="159"/>
      <c r="DC991" s="159"/>
      <c r="DD991" s="159"/>
      <c r="DE991" s="159"/>
      <c r="DF991" s="159"/>
      <c r="DG991" s="159"/>
      <c r="DH991" s="159"/>
      <c r="DI991" s="159"/>
      <c r="DJ991" s="159"/>
      <c r="DK991" s="159"/>
      <c r="DL991" s="159"/>
      <c r="DM991" s="159"/>
      <c r="DN991" s="159"/>
      <c r="DO991" s="159"/>
      <c r="DP991" s="159"/>
      <c r="DQ991" s="159"/>
      <c r="DR991" s="159"/>
      <c r="DS991" s="159"/>
      <c r="DT991" s="159"/>
      <c r="DU991" s="159"/>
      <c r="DV991" s="159"/>
      <c r="DW991" s="159"/>
      <c r="DX991" s="159"/>
      <c r="DY991" s="159"/>
      <c r="DZ991" s="159"/>
      <c r="EA991" s="159"/>
      <c r="EB991" s="159"/>
      <c r="EC991" s="159"/>
      <c r="ED991" s="159"/>
      <c r="EE991" s="159"/>
      <c r="EF991" s="159"/>
      <c r="EG991" s="159"/>
      <c r="EH991" s="159"/>
      <c r="EI991" s="159"/>
      <c r="EJ991" s="159"/>
      <c r="EK991" s="159"/>
      <c r="EL991" s="159"/>
      <c r="EM991" s="159"/>
      <c r="EN991" s="159"/>
      <c r="EO991" s="159"/>
      <c r="EP991" s="159"/>
      <c r="EQ991" s="159"/>
      <c r="ER991" s="159"/>
      <c r="ES991" s="159"/>
      <c r="ET991" s="159"/>
      <c r="EU991" s="159"/>
      <c r="EV991" s="159"/>
      <c r="EW991" s="159"/>
      <c r="EX991" s="159"/>
      <c r="EY991" s="159"/>
      <c r="EZ991" s="159"/>
      <c r="FA991" s="159"/>
      <c r="FB991" s="159"/>
      <c r="FC991" s="159"/>
      <c r="FD991" s="159"/>
      <c r="FE991" s="159"/>
      <c r="FF991" s="159"/>
      <c r="FG991" s="159"/>
      <c r="FH991" s="159"/>
      <c r="FI991" s="159"/>
      <c r="FJ991" s="159"/>
      <c r="FK991" s="159"/>
      <c r="FL991" s="159"/>
      <c r="FM991" s="159"/>
      <c r="FN991" s="159"/>
      <c r="FO991" s="159"/>
      <c r="FP991" s="159"/>
      <c r="FQ991" s="159"/>
      <c r="FR991" s="159"/>
      <c r="FS991" s="159"/>
      <c r="FT991" s="159"/>
      <c r="FU991" s="159"/>
      <c r="FV991" s="159"/>
      <c r="FW991" s="159"/>
      <c r="FX991" s="159"/>
      <c r="FY991" s="159"/>
      <c r="FZ991" s="159"/>
      <c r="GA991" s="159"/>
      <c r="GB991" s="159"/>
      <c r="GC991" s="159"/>
      <c r="GD991" s="159"/>
      <c r="GE991" s="159"/>
      <c r="GF991" s="159"/>
      <c r="GG991" s="159"/>
      <c r="GH991" s="159"/>
    </row>
    <row r="992" customFormat="false" ht="12.75" hidden="false" customHeight="false" outlineLevel="0" collapsed="false">
      <c r="A992" s="168"/>
      <c r="B992" s="149"/>
      <c r="C992" s="149"/>
      <c r="D992" s="149"/>
      <c r="E992" s="149"/>
      <c r="F992" s="149"/>
      <c r="G992" s="149"/>
      <c r="H992" s="148"/>
      <c r="I992" s="170"/>
      <c r="R992" s="148"/>
      <c r="S992" s="158"/>
      <c r="T992" s="159"/>
      <c r="U992" s="159"/>
      <c r="V992" s="159"/>
      <c r="W992" s="159"/>
      <c r="X992" s="159"/>
      <c r="Y992" s="159"/>
      <c r="Z992" s="159"/>
      <c r="AA992" s="159"/>
      <c r="AB992" s="159"/>
      <c r="AC992" s="159"/>
      <c r="AD992" s="159"/>
      <c r="AE992" s="159"/>
      <c r="AF992" s="159"/>
      <c r="AG992" s="159"/>
      <c r="AH992" s="159"/>
      <c r="AI992" s="159"/>
      <c r="AJ992" s="159"/>
      <c r="AK992" s="159"/>
      <c r="AL992" s="159"/>
      <c r="AM992" s="159"/>
      <c r="AN992" s="159"/>
      <c r="AO992" s="159"/>
      <c r="AP992" s="159"/>
      <c r="AQ992" s="159"/>
      <c r="AR992" s="159"/>
      <c r="AS992" s="159"/>
      <c r="AT992" s="159"/>
      <c r="AU992" s="159"/>
      <c r="AV992" s="159"/>
      <c r="AW992" s="159"/>
      <c r="AX992" s="159"/>
      <c r="AY992" s="159"/>
      <c r="AZ992" s="159"/>
      <c r="BA992" s="159"/>
      <c r="BB992" s="159"/>
      <c r="BC992" s="159"/>
      <c r="BD992" s="159"/>
      <c r="BE992" s="159"/>
      <c r="BF992" s="159"/>
      <c r="BG992" s="159"/>
      <c r="BH992" s="159"/>
      <c r="BI992" s="159"/>
      <c r="BJ992" s="159"/>
      <c r="BK992" s="159"/>
      <c r="BL992" s="159"/>
      <c r="BM992" s="159"/>
      <c r="BN992" s="159"/>
      <c r="BO992" s="159"/>
      <c r="BP992" s="159"/>
      <c r="BQ992" s="159"/>
      <c r="BR992" s="159"/>
      <c r="BS992" s="159"/>
      <c r="BT992" s="159"/>
      <c r="BU992" s="159"/>
      <c r="BV992" s="159"/>
      <c r="BW992" s="159"/>
      <c r="BX992" s="159"/>
      <c r="BY992" s="159"/>
      <c r="BZ992" s="159"/>
      <c r="CA992" s="159"/>
      <c r="CB992" s="159"/>
      <c r="CC992" s="159"/>
      <c r="CD992" s="159"/>
      <c r="CE992" s="159"/>
      <c r="CF992" s="159"/>
      <c r="CG992" s="159"/>
      <c r="CH992" s="159"/>
      <c r="CI992" s="159"/>
      <c r="CJ992" s="159"/>
      <c r="CK992" s="159"/>
      <c r="CL992" s="159"/>
      <c r="CM992" s="159"/>
      <c r="CN992" s="159"/>
      <c r="CO992" s="159"/>
      <c r="CP992" s="159"/>
      <c r="CQ992" s="159"/>
      <c r="CR992" s="159"/>
      <c r="CS992" s="159"/>
      <c r="CT992" s="159"/>
      <c r="CU992" s="159"/>
      <c r="CV992" s="159"/>
      <c r="CW992" s="159"/>
      <c r="CX992" s="159"/>
      <c r="CY992" s="159"/>
      <c r="CZ992" s="159"/>
      <c r="DA992" s="159"/>
      <c r="DB992" s="159"/>
      <c r="DC992" s="159"/>
      <c r="DD992" s="159"/>
      <c r="DE992" s="159"/>
      <c r="DF992" s="159"/>
      <c r="DG992" s="159"/>
      <c r="DH992" s="159"/>
      <c r="DI992" s="159"/>
      <c r="DJ992" s="159"/>
      <c r="DK992" s="159"/>
      <c r="DL992" s="159"/>
      <c r="DM992" s="159"/>
      <c r="DN992" s="159"/>
      <c r="DO992" s="159"/>
      <c r="DP992" s="159"/>
      <c r="DQ992" s="159"/>
      <c r="DR992" s="159"/>
      <c r="DS992" s="159"/>
      <c r="DT992" s="159"/>
      <c r="DU992" s="159"/>
      <c r="DV992" s="159"/>
      <c r="DW992" s="159"/>
      <c r="DX992" s="159"/>
      <c r="DY992" s="159"/>
      <c r="DZ992" s="159"/>
      <c r="EA992" s="159"/>
      <c r="EB992" s="159"/>
      <c r="EC992" s="159"/>
      <c r="ED992" s="159"/>
      <c r="EE992" s="159"/>
      <c r="EF992" s="159"/>
      <c r="EG992" s="159"/>
      <c r="EH992" s="159"/>
      <c r="EI992" s="159"/>
      <c r="EJ992" s="159"/>
      <c r="EK992" s="159"/>
      <c r="EL992" s="159"/>
      <c r="EM992" s="159"/>
      <c r="EN992" s="159"/>
      <c r="EO992" s="159"/>
      <c r="EP992" s="159"/>
      <c r="EQ992" s="159"/>
      <c r="ER992" s="159"/>
      <c r="ES992" s="159"/>
      <c r="ET992" s="159"/>
      <c r="EU992" s="159"/>
      <c r="EV992" s="159"/>
      <c r="EW992" s="159"/>
      <c r="EX992" s="159"/>
      <c r="EY992" s="159"/>
      <c r="EZ992" s="159"/>
      <c r="FA992" s="159"/>
      <c r="FB992" s="159"/>
      <c r="FC992" s="159"/>
      <c r="FD992" s="159"/>
      <c r="FE992" s="159"/>
      <c r="FF992" s="159"/>
      <c r="FG992" s="159"/>
      <c r="FH992" s="159"/>
      <c r="FI992" s="159"/>
      <c r="FJ992" s="159"/>
      <c r="FK992" s="159"/>
      <c r="FL992" s="159"/>
      <c r="FM992" s="159"/>
      <c r="FN992" s="159"/>
      <c r="FO992" s="159"/>
      <c r="FP992" s="159"/>
      <c r="FQ992" s="159"/>
      <c r="FR992" s="159"/>
      <c r="FS992" s="159"/>
      <c r="FT992" s="159"/>
      <c r="FU992" s="159"/>
      <c r="FV992" s="159"/>
      <c r="FW992" s="159"/>
      <c r="FX992" s="159"/>
      <c r="FY992" s="159"/>
      <c r="FZ992" s="159"/>
      <c r="GA992" s="159"/>
      <c r="GB992" s="159"/>
      <c r="GC992" s="159"/>
      <c r="GD992" s="159"/>
      <c r="GE992" s="159"/>
      <c r="GF992" s="159"/>
      <c r="GG992" s="159"/>
      <c r="GH992" s="159"/>
    </row>
    <row r="993" customFormat="false" ht="12.75" hidden="false" customHeight="false" outlineLevel="0" collapsed="false">
      <c r="A993" s="168"/>
      <c r="B993" s="149"/>
      <c r="C993" s="149"/>
      <c r="D993" s="149"/>
      <c r="E993" s="149"/>
      <c r="F993" s="149"/>
      <c r="G993" s="149"/>
      <c r="H993" s="148"/>
      <c r="I993" s="170"/>
      <c r="R993" s="148"/>
      <c r="S993" s="158"/>
      <c r="T993" s="159"/>
      <c r="U993" s="159"/>
      <c r="V993" s="159"/>
      <c r="W993" s="159"/>
      <c r="X993" s="159"/>
      <c r="Y993" s="159"/>
      <c r="Z993" s="159"/>
      <c r="AA993" s="159"/>
      <c r="AB993" s="159"/>
      <c r="AC993" s="159"/>
      <c r="AD993" s="159"/>
      <c r="AE993" s="159"/>
      <c r="AF993" s="159"/>
      <c r="AG993" s="159"/>
      <c r="AH993" s="159"/>
      <c r="AI993" s="159"/>
      <c r="AJ993" s="159"/>
      <c r="AK993" s="159"/>
      <c r="AL993" s="159"/>
      <c r="AM993" s="159"/>
      <c r="AN993" s="159"/>
      <c r="AO993" s="159"/>
      <c r="AP993" s="159"/>
      <c r="AQ993" s="159"/>
      <c r="AR993" s="159"/>
      <c r="AS993" s="159"/>
      <c r="AT993" s="159"/>
      <c r="AU993" s="159"/>
      <c r="AV993" s="159"/>
      <c r="AW993" s="159"/>
      <c r="AX993" s="159"/>
      <c r="AY993" s="159"/>
      <c r="AZ993" s="159"/>
      <c r="BA993" s="159"/>
      <c r="BB993" s="159"/>
      <c r="BC993" s="159"/>
      <c r="BD993" s="159"/>
      <c r="BE993" s="159"/>
      <c r="BF993" s="159"/>
      <c r="BG993" s="159"/>
      <c r="BH993" s="159"/>
      <c r="BI993" s="159"/>
      <c r="BJ993" s="159"/>
      <c r="BK993" s="159"/>
      <c r="BL993" s="159"/>
      <c r="BM993" s="159"/>
      <c r="BN993" s="159"/>
      <c r="BO993" s="159"/>
      <c r="BP993" s="159"/>
      <c r="BQ993" s="159"/>
      <c r="BR993" s="159"/>
      <c r="BS993" s="159"/>
      <c r="BT993" s="159"/>
      <c r="BU993" s="159"/>
      <c r="BV993" s="159"/>
      <c r="BW993" s="159"/>
      <c r="BX993" s="159"/>
      <c r="BY993" s="159"/>
      <c r="BZ993" s="159"/>
      <c r="CA993" s="159"/>
      <c r="CB993" s="159"/>
      <c r="CC993" s="159"/>
      <c r="CD993" s="159"/>
      <c r="CE993" s="159"/>
      <c r="CF993" s="159"/>
      <c r="CG993" s="159"/>
      <c r="CH993" s="159"/>
      <c r="CI993" s="159"/>
      <c r="CJ993" s="159"/>
      <c r="CK993" s="159"/>
      <c r="CL993" s="159"/>
      <c r="CM993" s="159"/>
      <c r="CN993" s="159"/>
      <c r="CO993" s="159"/>
      <c r="CP993" s="159"/>
      <c r="CQ993" s="159"/>
      <c r="CR993" s="159"/>
      <c r="CS993" s="159"/>
      <c r="CT993" s="159"/>
      <c r="CU993" s="159"/>
      <c r="CV993" s="159"/>
      <c r="CW993" s="159"/>
      <c r="CX993" s="159"/>
      <c r="CY993" s="159"/>
      <c r="CZ993" s="159"/>
      <c r="DA993" s="159"/>
      <c r="DB993" s="159"/>
      <c r="DC993" s="159"/>
      <c r="DD993" s="159"/>
      <c r="DE993" s="159"/>
      <c r="DF993" s="159"/>
      <c r="DG993" s="159"/>
      <c r="DH993" s="159"/>
      <c r="DI993" s="159"/>
      <c r="DJ993" s="159"/>
      <c r="DK993" s="159"/>
      <c r="DL993" s="159"/>
      <c r="DM993" s="159"/>
      <c r="DN993" s="159"/>
      <c r="DO993" s="159"/>
      <c r="DP993" s="159"/>
      <c r="DQ993" s="159"/>
      <c r="DR993" s="159"/>
      <c r="DS993" s="159"/>
      <c r="DT993" s="159"/>
      <c r="DU993" s="159"/>
      <c r="DV993" s="159"/>
      <c r="DW993" s="159"/>
      <c r="DX993" s="159"/>
      <c r="DY993" s="159"/>
      <c r="DZ993" s="159"/>
      <c r="EA993" s="159"/>
      <c r="EB993" s="159"/>
      <c r="EC993" s="159"/>
      <c r="ED993" s="159"/>
      <c r="EE993" s="159"/>
      <c r="EF993" s="159"/>
      <c r="EG993" s="159"/>
      <c r="EH993" s="159"/>
      <c r="EI993" s="159"/>
      <c r="EJ993" s="159"/>
      <c r="EK993" s="159"/>
      <c r="EL993" s="159"/>
      <c r="EM993" s="159"/>
      <c r="EN993" s="159"/>
      <c r="EO993" s="159"/>
      <c r="EP993" s="159"/>
      <c r="EQ993" s="159"/>
      <c r="ER993" s="159"/>
      <c r="ES993" s="159"/>
      <c r="ET993" s="159"/>
      <c r="EU993" s="159"/>
      <c r="EV993" s="159"/>
      <c r="EW993" s="159"/>
      <c r="EX993" s="159"/>
      <c r="EY993" s="159"/>
      <c r="EZ993" s="159"/>
      <c r="FA993" s="159"/>
      <c r="FB993" s="159"/>
      <c r="FC993" s="159"/>
      <c r="FD993" s="159"/>
      <c r="FE993" s="159"/>
      <c r="FF993" s="159"/>
      <c r="FG993" s="159"/>
      <c r="FH993" s="159"/>
      <c r="FI993" s="159"/>
      <c r="FJ993" s="159"/>
      <c r="FK993" s="159"/>
      <c r="FL993" s="159"/>
      <c r="FM993" s="159"/>
      <c r="FN993" s="159"/>
      <c r="FO993" s="159"/>
      <c r="FP993" s="159"/>
      <c r="FQ993" s="159"/>
      <c r="FR993" s="159"/>
      <c r="FS993" s="159"/>
      <c r="FT993" s="159"/>
      <c r="FU993" s="159"/>
      <c r="FV993" s="159"/>
      <c r="FW993" s="159"/>
      <c r="FX993" s="159"/>
      <c r="FY993" s="159"/>
      <c r="FZ993" s="159"/>
      <c r="GA993" s="159"/>
      <c r="GB993" s="159"/>
      <c r="GC993" s="159"/>
      <c r="GD993" s="159"/>
      <c r="GE993" s="159"/>
      <c r="GF993" s="159"/>
      <c r="GG993" s="159"/>
      <c r="GH993" s="159"/>
    </row>
    <row r="994" customFormat="false" ht="12.75" hidden="false" customHeight="false" outlineLevel="0" collapsed="false">
      <c r="A994" s="168"/>
      <c r="B994" s="149"/>
      <c r="C994" s="149"/>
      <c r="D994" s="149"/>
      <c r="E994" s="149"/>
      <c r="F994" s="149"/>
      <c r="G994" s="149"/>
      <c r="H994" s="148"/>
      <c r="I994" s="170"/>
      <c r="R994" s="148"/>
      <c r="S994" s="158"/>
      <c r="T994" s="159"/>
      <c r="U994" s="159"/>
      <c r="V994" s="159"/>
      <c r="W994" s="159"/>
      <c r="X994" s="159"/>
      <c r="Y994" s="159"/>
      <c r="Z994" s="159"/>
      <c r="AA994" s="159"/>
      <c r="AB994" s="159"/>
      <c r="AC994" s="159"/>
      <c r="AD994" s="159"/>
      <c r="AE994" s="159"/>
      <c r="AF994" s="159"/>
      <c r="AG994" s="159"/>
      <c r="AH994" s="159"/>
      <c r="AI994" s="159"/>
      <c r="AJ994" s="159"/>
      <c r="AK994" s="159"/>
      <c r="AL994" s="159"/>
      <c r="AM994" s="159"/>
      <c r="AN994" s="159"/>
      <c r="AO994" s="159"/>
      <c r="AP994" s="159"/>
      <c r="AQ994" s="159"/>
      <c r="AR994" s="159"/>
      <c r="AS994" s="159"/>
      <c r="AT994" s="159"/>
      <c r="AU994" s="159"/>
      <c r="AV994" s="159"/>
      <c r="AW994" s="159"/>
      <c r="AX994" s="159"/>
      <c r="AY994" s="159"/>
      <c r="AZ994" s="159"/>
      <c r="BA994" s="159"/>
      <c r="BB994" s="159"/>
      <c r="BC994" s="159"/>
      <c r="BD994" s="159"/>
      <c r="BE994" s="159"/>
      <c r="BF994" s="159"/>
      <c r="BG994" s="159"/>
      <c r="BH994" s="159"/>
      <c r="BI994" s="159"/>
      <c r="BJ994" s="159"/>
      <c r="BK994" s="159"/>
      <c r="BL994" s="159"/>
      <c r="BM994" s="159"/>
      <c r="BN994" s="159"/>
      <c r="BO994" s="159"/>
      <c r="BP994" s="159"/>
      <c r="BQ994" s="159"/>
      <c r="BR994" s="159"/>
      <c r="BS994" s="159"/>
      <c r="BT994" s="159"/>
      <c r="BU994" s="159"/>
      <c r="BV994" s="159"/>
      <c r="BW994" s="159"/>
      <c r="BX994" s="159"/>
      <c r="BY994" s="159"/>
      <c r="BZ994" s="159"/>
      <c r="CA994" s="159"/>
      <c r="CB994" s="159"/>
      <c r="CC994" s="159"/>
      <c r="CD994" s="159"/>
      <c r="CE994" s="159"/>
      <c r="CF994" s="159"/>
      <c r="CG994" s="159"/>
      <c r="CH994" s="159"/>
      <c r="CI994" s="159"/>
      <c r="CJ994" s="159"/>
      <c r="CK994" s="159"/>
      <c r="CL994" s="159"/>
      <c r="CM994" s="159"/>
      <c r="CN994" s="159"/>
      <c r="CO994" s="159"/>
      <c r="CP994" s="159"/>
      <c r="CQ994" s="159"/>
      <c r="CR994" s="159"/>
      <c r="CS994" s="159"/>
      <c r="CT994" s="159"/>
      <c r="CU994" s="159"/>
      <c r="CV994" s="159"/>
      <c r="CW994" s="159"/>
      <c r="CX994" s="159"/>
      <c r="CY994" s="159"/>
      <c r="CZ994" s="159"/>
      <c r="DA994" s="159"/>
      <c r="DB994" s="159"/>
      <c r="DC994" s="159"/>
      <c r="DD994" s="159"/>
      <c r="DE994" s="159"/>
      <c r="DF994" s="159"/>
      <c r="DG994" s="159"/>
      <c r="DH994" s="159"/>
      <c r="DI994" s="159"/>
      <c r="DJ994" s="159"/>
      <c r="DK994" s="159"/>
      <c r="DL994" s="159"/>
      <c r="DM994" s="159"/>
      <c r="DN994" s="159"/>
      <c r="DO994" s="159"/>
      <c r="DP994" s="159"/>
      <c r="DQ994" s="159"/>
      <c r="DR994" s="159"/>
      <c r="DS994" s="159"/>
      <c r="DT994" s="159"/>
      <c r="DU994" s="159"/>
      <c r="DV994" s="159"/>
      <c r="DW994" s="159"/>
      <c r="DX994" s="159"/>
      <c r="DY994" s="159"/>
      <c r="DZ994" s="159"/>
      <c r="EA994" s="159"/>
      <c r="EB994" s="159"/>
      <c r="EC994" s="159"/>
      <c r="ED994" s="159"/>
      <c r="EE994" s="159"/>
      <c r="EF994" s="159"/>
      <c r="EG994" s="159"/>
      <c r="EH994" s="159"/>
      <c r="EI994" s="159"/>
      <c r="EJ994" s="159"/>
      <c r="EK994" s="159"/>
      <c r="EL994" s="159"/>
      <c r="EM994" s="159"/>
      <c r="EN994" s="159"/>
      <c r="EO994" s="159"/>
      <c r="EP994" s="159"/>
      <c r="EQ994" s="159"/>
      <c r="ER994" s="159"/>
      <c r="ES994" s="159"/>
      <c r="ET994" s="159"/>
      <c r="EU994" s="159"/>
      <c r="EV994" s="159"/>
      <c r="EW994" s="159"/>
      <c r="EX994" s="159"/>
      <c r="EY994" s="159"/>
      <c r="EZ994" s="159"/>
      <c r="FA994" s="159"/>
      <c r="FB994" s="159"/>
      <c r="FC994" s="159"/>
      <c r="FD994" s="159"/>
      <c r="FE994" s="159"/>
      <c r="FF994" s="159"/>
      <c r="FG994" s="159"/>
      <c r="FH994" s="159"/>
      <c r="FI994" s="159"/>
      <c r="FJ994" s="159"/>
      <c r="FK994" s="159"/>
      <c r="FL994" s="159"/>
      <c r="FM994" s="159"/>
      <c r="FN994" s="159"/>
      <c r="FO994" s="159"/>
      <c r="FP994" s="159"/>
      <c r="FQ994" s="159"/>
      <c r="FR994" s="159"/>
      <c r="FS994" s="159"/>
      <c r="FT994" s="159"/>
      <c r="FU994" s="159"/>
      <c r="FV994" s="159"/>
      <c r="FW994" s="159"/>
      <c r="FX994" s="159"/>
      <c r="FY994" s="159"/>
      <c r="FZ994" s="159"/>
      <c r="GA994" s="159"/>
      <c r="GB994" s="159"/>
      <c r="GC994" s="159"/>
      <c r="GD994" s="159"/>
      <c r="GE994" s="159"/>
      <c r="GF994" s="159"/>
      <c r="GG994" s="159"/>
      <c r="GH994" s="159"/>
    </row>
    <row r="995" customFormat="false" ht="12.75" hidden="false" customHeight="false" outlineLevel="0" collapsed="false">
      <c r="A995" s="168"/>
      <c r="B995" s="149"/>
      <c r="C995" s="149"/>
      <c r="D995" s="149"/>
      <c r="E995" s="149"/>
      <c r="F995" s="149"/>
      <c r="G995" s="149"/>
      <c r="H995" s="148"/>
      <c r="I995" s="170"/>
      <c r="R995" s="148"/>
      <c r="S995" s="158"/>
      <c r="T995" s="159"/>
      <c r="U995" s="159"/>
      <c r="V995" s="159"/>
      <c r="W995" s="159"/>
      <c r="X995" s="159"/>
      <c r="Y995" s="159"/>
      <c r="Z995" s="159"/>
      <c r="AA995" s="159"/>
      <c r="AB995" s="159"/>
      <c r="AC995" s="159"/>
      <c r="AD995" s="159"/>
      <c r="AE995" s="159"/>
      <c r="AF995" s="159"/>
      <c r="AG995" s="159"/>
      <c r="AH995" s="159"/>
      <c r="AI995" s="159"/>
      <c r="AJ995" s="159"/>
      <c r="AK995" s="159"/>
      <c r="AL995" s="159"/>
      <c r="AM995" s="159"/>
      <c r="AN995" s="159"/>
      <c r="AO995" s="159"/>
      <c r="AP995" s="159"/>
      <c r="AQ995" s="159"/>
      <c r="AR995" s="159"/>
      <c r="AS995" s="159"/>
      <c r="AT995" s="159"/>
      <c r="AU995" s="159"/>
      <c r="AV995" s="159"/>
      <c r="AW995" s="159"/>
      <c r="AX995" s="159"/>
      <c r="AY995" s="159"/>
      <c r="AZ995" s="159"/>
      <c r="BA995" s="159"/>
      <c r="BB995" s="159"/>
      <c r="BC995" s="159"/>
      <c r="BD995" s="159"/>
      <c r="BE995" s="159"/>
      <c r="BF995" s="159"/>
      <c r="BG995" s="159"/>
      <c r="BH995" s="159"/>
      <c r="BI995" s="159"/>
      <c r="BJ995" s="159"/>
      <c r="BK995" s="159"/>
      <c r="BL995" s="159"/>
      <c r="BM995" s="159"/>
      <c r="BN995" s="159"/>
      <c r="BO995" s="159"/>
      <c r="BP995" s="159"/>
      <c r="BQ995" s="159"/>
      <c r="BR995" s="159"/>
      <c r="BS995" s="159"/>
      <c r="BT995" s="159"/>
      <c r="BU995" s="159"/>
      <c r="BV995" s="159"/>
      <c r="BW995" s="159"/>
      <c r="BX995" s="159"/>
      <c r="BY995" s="159"/>
      <c r="BZ995" s="159"/>
      <c r="CA995" s="159"/>
      <c r="CB995" s="159"/>
      <c r="CC995" s="159"/>
      <c r="CD995" s="159"/>
      <c r="CE995" s="159"/>
      <c r="CF995" s="159"/>
      <c r="CG995" s="159"/>
      <c r="CH995" s="159"/>
      <c r="CI995" s="159"/>
      <c r="CJ995" s="159"/>
      <c r="CK995" s="159"/>
      <c r="CL995" s="159"/>
      <c r="CM995" s="159"/>
      <c r="CN995" s="159"/>
      <c r="CO995" s="159"/>
      <c r="CP995" s="159"/>
      <c r="CQ995" s="159"/>
      <c r="CR995" s="159"/>
      <c r="CS995" s="159"/>
      <c r="CT995" s="159"/>
      <c r="CU995" s="159"/>
      <c r="CV995" s="159"/>
      <c r="CW995" s="159"/>
      <c r="CX995" s="159"/>
      <c r="CY995" s="159"/>
      <c r="CZ995" s="159"/>
      <c r="DA995" s="159"/>
      <c r="DB995" s="159"/>
      <c r="DC995" s="159"/>
      <c r="DD995" s="159"/>
      <c r="DE995" s="159"/>
      <c r="DF995" s="159"/>
      <c r="DG995" s="159"/>
      <c r="DH995" s="159"/>
      <c r="DI995" s="159"/>
      <c r="DJ995" s="159"/>
      <c r="DK995" s="159"/>
      <c r="DL995" s="159"/>
      <c r="DM995" s="159"/>
      <c r="DN995" s="159"/>
      <c r="DO995" s="159"/>
      <c r="DP995" s="159"/>
      <c r="DQ995" s="159"/>
      <c r="DR995" s="159"/>
      <c r="DS995" s="159"/>
      <c r="DT995" s="159"/>
      <c r="DU995" s="159"/>
      <c r="DV995" s="159"/>
      <c r="DW995" s="159"/>
      <c r="DX995" s="159"/>
      <c r="DY995" s="159"/>
      <c r="DZ995" s="159"/>
      <c r="EA995" s="159"/>
      <c r="EB995" s="159"/>
      <c r="EC995" s="159"/>
      <c r="ED995" s="159"/>
      <c r="EE995" s="159"/>
      <c r="EF995" s="159"/>
      <c r="EG995" s="159"/>
      <c r="EH995" s="159"/>
      <c r="EI995" s="159"/>
      <c r="EJ995" s="159"/>
      <c r="EK995" s="159"/>
      <c r="EL995" s="159"/>
      <c r="EM995" s="159"/>
      <c r="EN995" s="159"/>
      <c r="EO995" s="159"/>
      <c r="EP995" s="159"/>
      <c r="EQ995" s="159"/>
      <c r="ER995" s="159"/>
      <c r="ES995" s="159"/>
      <c r="ET995" s="159"/>
      <c r="EU995" s="159"/>
      <c r="EV995" s="159"/>
      <c r="EW995" s="159"/>
      <c r="EX995" s="159"/>
      <c r="EY995" s="159"/>
      <c r="EZ995" s="159"/>
      <c r="FA995" s="159"/>
      <c r="FB995" s="159"/>
      <c r="FC995" s="159"/>
      <c r="FD995" s="159"/>
      <c r="FE995" s="159"/>
      <c r="FF995" s="159"/>
      <c r="FG995" s="159"/>
      <c r="FH995" s="159"/>
      <c r="FI995" s="159"/>
      <c r="FJ995" s="159"/>
      <c r="FK995" s="159"/>
      <c r="FL995" s="159"/>
      <c r="FM995" s="159"/>
      <c r="FN995" s="159"/>
      <c r="FO995" s="159"/>
      <c r="FP995" s="159"/>
      <c r="FQ995" s="159"/>
      <c r="FR995" s="159"/>
      <c r="FS995" s="159"/>
      <c r="FT995" s="159"/>
      <c r="FU995" s="159"/>
      <c r="FV995" s="159"/>
      <c r="FW995" s="159"/>
      <c r="FX995" s="159"/>
      <c r="FY995" s="159"/>
      <c r="FZ995" s="159"/>
      <c r="GA995" s="159"/>
      <c r="GB995" s="159"/>
      <c r="GC995" s="159"/>
      <c r="GD995" s="159"/>
      <c r="GE995" s="159"/>
      <c r="GF995" s="159"/>
      <c r="GG995" s="159"/>
      <c r="GH995" s="159"/>
    </row>
    <row r="996" customFormat="false" ht="12.75" hidden="false" customHeight="false" outlineLevel="0" collapsed="false">
      <c r="A996" s="168"/>
      <c r="B996" s="149"/>
      <c r="C996" s="149"/>
      <c r="D996" s="149"/>
      <c r="E996" s="149"/>
      <c r="F996" s="149"/>
      <c r="G996" s="149"/>
      <c r="H996" s="148"/>
      <c r="I996" s="170"/>
      <c r="R996" s="148"/>
      <c r="S996" s="158"/>
      <c r="T996" s="159"/>
      <c r="U996" s="159"/>
      <c r="V996" s="159"/>
      <c r="W996" s="159"/>
      <c r="X996" s="159"/>
      <c r="Y996" s="159"/>
      <c r="Z996" s="159"/>
      <c r="AA996" s="159"/>
      <c r="AB996" s="159"/>
      <c r="AC996" s="159"/>
      <c r="AD996" s="159"/>
      <c r="AE996" s="159"/>
      <c r="AF996" s="159"/>
      <c r="AG996" s="159"/>
      <c r="AH996" s="159"/>
      <c r="AI996" s="159"/>
      <c r="AJ996" s="159"/>
      <c r="AK996" s="159"/>
      <c r="AL996" s="159"/>
      <c r="AM996" s="159"/>
      <c r="AN996" s="159"/>
      <c r="AO996" s="159"/>
      <c r="AP996" s="159"/>
      <c r="AQ996" s="159"/>
      <c r="AR996" s="159"/>
      <c r="AS996" s="159"/>
      <c r="AT996" s="159"/>
      <c r="AU996" s="159"/>
      <c r="AV996" s="159"/>
      <c r="AW996" s="159"/>
      <c r="AX996" s="159"/>
      <c r="AY996" s="159"/>
      <c r="AZ996" s="159"/>
      <c r="BA996" s="159"/>
      <c r="BB996" s="159"/>
      <c r="BC996" s="159"/>
      <c r="BD996" s="159"/>
      <c r="BE996" s="159"/>
      <c r="BF996" s="159"/>
      <c r="BG996" s="159"/>
      <c r="BH996" s="159"/>
      <c r="BI996" s="159"/>
      <c r="BJ996" s="159"/>
      <c r="BK996" s="159"/>
      <c r="BL996" s="159"/>
      <c r="BM996" s="159"/>
      <c r="BN996" s="159"/>
      <c r="BO996" s="159"/>
      <c r="BP996" s="159"/>
      <c r="BQ996" s="159"/>
      <c r="BR996" s="159"/>
      <c r="BS996" s="159"/>
      <c r="BT996" s="159"/>
      <c r="BU996" s="159"/>
      <c r="BV996" s="159"/>
      <c r="BW996" s="159"/>
      <c r="BX996" s="159"/>
      <c r="BY996" s="159"/>
      <c r="BZ996" s="159"/>
      <c r="CA996" s="159"/>
      <c r="CB996" s="159"/>
      <c r="CC996" s="159"/>
      <c r="CD996" s="159"/>
      <c r="CE996" s="159"/>
      <c r="CF996" s="159"/>
      <c r="CG996" s="159"/>
      <c r="CH996" s="159"/>
      <c r="CI996" s="159"/>
      <c r="CJ996" s="159"/>
      <c r="CK996" s="159"/>
      <c r="CL996" s="159"/>
      <c r="CM996" s="159"/>
      <c r="CN996" s="159"/>
      <c r="CO996" s="159"/>
      <c r="CP996" s="159"/>
      <c r="CQ996" s="159"/>
      <c r="CR996" s="159"/>
      <c r="CS996" s="159"/>
      <c r="CT996" s="159"/>
      <c r="CU996" s="159"/>
      <c r="CV996" s="159"/>
      <c r="CW996" s="159"/>
      <c r="CX996" s="159"/>
      <c r="CY996" s="159"/>
      <c r="CZ996" s="159"/>
      <c r="DA996" s="159"/>
      <c r="DB996" s="159"/>
      <c r="DC996" s="159"/>
      <c r="DD996" s="159"/>
      <c r="DE996" s="159"/>
      <c r="DF996" s="159"/>
      <c r="DG996" s="159"/>
      <c r="DH996" s="159"/>
      <c r="DI996" s="159"/>
      <c r="DJ996" s="159"/>
      <c r="DK996" s="159"/>
      <c r="DL996" s="159"/>
      <c r="DM996" s="159"/>
      <c r="DN996" s="159"/>
      <c r="DO996" s="159"/>
      <c r="DP996" s="159"/>
      <c r="DQ996" s="159"/>
      <c r="DR996" s="159"/>
      <c r="DS996" s="159"/>
      <c r="DT996" s="159"/>
      <c r="DU996" s="159"/>
      <c r="DV996" s="159"/>
      <c r="DW996" s="159"/>
      <c r="DX996" s="159"/>
      <c r="DY996" s="159"/>
      <c r="DZ996" s="159"/>
      <c r="EA996" s="159"/>
      <c r="EB996" s="159"/>
      <c r="EC996" s="159"/>
      <c r="ED996" s="159"/>
      <c r="EE996" s="159"/>
      <c r="EF996" s="159"/>
      <c r="EG996" s="159"/>
      <c r="EH996" s="159"/>
      <c r="EI996" s="159"/>
      <c r="EJ996" s="159"/>
      <c r="EK996" s="159"/>
      <c r="EL996" s="159"/>
      <c r="EM996" s="159"/>
      <c r="EN996" s="159"/>
      <c r="EO996" s="159"/>
      <c r="EP996" s="159"/>
      <c r="EQ996" s="159"/>
      <c r="ER996" s="159"/>
      <c r="ES996" s="159"/>
      <c r="ET996" s="159"/>
      <c r="EU996" s="159"/>
      <c r="EV996" s="159"/>
      <c r="EW996" s="159"/>
      <c r="EX996" s="159"/>
      <c r="EY996" s="159"/>
      <c r="EZ996" s="159"/>
      <c r="FA996" s="159"/>
      <c r="FB996" s="159"/>
      <c r="FC996" s="159"/>
      <c r="FD996" s="159"/>
      <c r="FE996" s="159"/>
      <c r="FF996" s="159"/>
      <c r="FG996" s="159"/>
      <c r="FH996" s="159"/>
      <c r="FI996" s="159"/>
      <c r="FJ996" s="159"/>
      <c r="FK996" s="159"/>
      <c r="FL996" s="159"/>
      <c r="FM996" s="159"/>
      <c r="FN996" s="159"/>
      <c r="FO996" s="159"/>
      <c r="FP996" s="159"/>
      <c r="FQ996" s="159"/>
      <c r="FR996" s="159"/>
      <c r="FS996" s="159"/>
      <c r="FT996" s="159"/>
      <c r="FU996" s="159"/>
      <c r="FV996" s="159"/>
      <c r="FW996" s="159"/>
      <c r="FX996" s="159"/>
      <c r="FY996" s="159"/>
      <c r="FZ996" s="159"/>
      <c r="GA996" s="159"/>
      <c r="GB996" s="159"/>
      <c r="GC996" s="159"/>
      <c r="GD996" s="159"/>
      <c r="GE996" s="159"/>
      <c r="GF996" s="159"/>
      <c r="GG996" s="159"/>
      <c r="GH996" s="159"/>
    </row>
    <row r="997" customFormat="false" ht="12.75" hidden="false" customHeight="false" outlineLevel="0" collapsed="false">
      <c r="A997" s="168"/>
      <c r="B997" s="149"/>
      <c r="C997" s="149"/>
      <c r="D997" s="149"/>
      <c r="E997" s="149"/>
      <c r="F997" s="149"/>
      <c r="G997" s="149"/>
      <c r="H997" s="148"/>
      <c r="I997" s="170"/>
      <c r="R997" s="148"/>
      <c r="S997" s="158"/>
      <c r="T997" s="159"/>
      <c r="U997" s="159"/>
      <c r="V997" s="159"/>
      <c r="W997" s="159"/>
      <c r="X997" s="159"/>
      <c r="Y997" s="159"/>
      <c r="Z997" s="159"/>
      <c r="AA997" s="159"/>
      <c r="AB997" s="159"/>
      <c r="AC997" s="159"/>
      <c r="AD997" s="159"/>
      <c r="AE997" s="159"/>
      <c r="AF997" s="159"/>
      <c r="AG997" s="159"/>
      <c r="AH997" s="159"/>
      <c r="AI997" s="159"/>
      <c r="AJ997" s="159"/>
      <c r="AK997" s="159"/>
      <c r="AL997" s="159"/>
      <c r="AM997" s="159"/>
      <c r="AN997" s="159"/>
      <c r="AO997" s="159"/>
      <c r="AP997" s="159"/>
      <c r="AQ997" s="159"/>
      <c r="AR997" s="159"/>
      <c r="AS997" s="159"/>
      <c r="AT997" s="159"/>
      <c r="AU997" s="159"/>
      <c r="AV997" s="159"/>
      <c r="AW997" s="159"/>
      <c r="AX997" s="159"/>
      <c r="AY997" s="159"/>
      <c r="AZ997" s="159"/>
      <c r="BA997" s="159"/>
      <c r="BB997" s="159"/>
      <c r="BC997" s="159"/>
      <c r="BD997" s="159"/>
      <c r="BE997" s="159"/>
      <c r="BF997" s="159"/>
      <c r="BG997" s="159"/>
      <c r="BH997" s="159"/>
      <c r="BI997" s="159"/>
      <c r="BJ997" s="159"/>
      <c r="BK997" s="159"/>
      <c r="BL997" s="159"/>
      <c r="BM997" s="159"/>
      <c r="BN997" s="159"/>
      <c r="BO997" s="159"/>
      <c r="BP997" s="159"/>
      <c r="BQ997" s="159"/>
      <c r="BR997" s="159"/>
      <c r="BS997" s="159"/>
      <c r="BT997" s="159"/>
      <c r="BU997" s="159"/>
      <c r="BV997" s="159"/>
      <c r="BW997" s="159"/>
      <c r="BX997" s="159"/>
      <c r="BY997" s="159"/>
      <c r="BZ997" s="159"/>
      <c r="CA997" s="159"/>
      <c r="CB997" s="159"/>
      <c r="CC997" s="159"/>
      <c r="CD997" s="159"/>
      <c r="CE997" s="159"/>
      <c r="CF997" s="159"/>
      <c r="CG997" s="159"/>
      <c r="CH997" s="159"/>
      <c r="CI997" s="159"/>
      <c r="CJ997" s="159"/>
      <c r="CK997" s="159"/>
      <c r="CL997" s="159"/>
      <c r="CM997" s="159"/>
      <c r="CN997" s="159"/>
      <c r="CO997" s="159"/>
      <c r="CP997" s="159"/>
      <c r="CQ997" s="159"/>
      <c r="CR997" s="159"/>
      <c r="CS997" s="159"/>
      <c r="CT997" s="159"/>
      <c r="CU997" s="159"/>
      <c r="CV997" s="159"/>
      <c r="CW997" s="159"/>
      <c r="CX997" s="159"/>
      <c r="CY997" s="159"/>
      <c r="CZ997" s="159"/>
      <c r="DA997" s="159"/>
      <c r="DB997" s="159"/>
      <c r="DC997" s="159"/>
      <c r="DD997" s="159"/>
      <c r="DE997" s="159"/>
      <c r="DF997" s="159"/>
      <c r="DG997" s="159"/>
      <c r="DH997" s="159"/>
      <c r="DI997" s="159"/>
      <c r="DJ997" s="159"/>
      <c r="DK997" s="159"/>
      <c r="DL997" s="159"/>
      <c r="DM997" s="159"/>
      <c r="DN997" s="159"/>
      <c r="DO997" s="159"/>
      <c r="DP997" s="159"/>
      <c r="DQ997" s="159"/>
      <c r="DR997" s="159"/>
      <c r="DS997" s="159"/>
      <c r="DT997" s="159"/>
      <c r="DU997" s="159"/>
      <c r="DV997" s="159"/>
      <c r="DW997" s="159"/>
      <c r="DX997" s="159"/>
      <c r="DY997" s="159"/>
      <c r="DZ997" s="159"/>
      <c r="EA997" s="159"/>
      <c r="EB997" s="159"/>
      <c r="EC997" s="159"/>
      <c r="ED997" s="159"/>
      <c r="EE997" s="159"/>
      <c r="EF997" s="159"/>
      <c r="EG997" s="159"/>
      <c r="EH997" s="159"/>
      <c r="EI997" s="159"/>
      <c r="EJ997" s="159"/>
      <c r="EK997" s="159"/>
      <c r="EL997" s="159"/>
      <c r="EM997" s="159"/>
      <c r="EN997" s="159"/>
      <c r="EO997" s="159"/>
      <c r="EP997" s="159"/>
      <c r="EQ997" s="159"/>
      <c r="ER997" s="159"/>
      <c r="ES997" s="159"/>
      <c r="ET997" s="159"/>
      <c r="EU997" s="159"/>
      <c r="EV997" s="159"/>
      <c r="EW997" s="159"/>
      <c r="EX997" s="159"/>
      <c r="EY997" s="159"/>
      <c r="EZ997" s="159"/>
      <c r="FA997" s="159"/>
      <c r="FB997" s="159"/>
      <c r="FC997" s="159"/>
      <c r="FD997" s="159"/>
      <c r="FE997" s="159"/>
      <c r="FF997" s="159"/>
      <c r="FG997" s="159"/>
      <c r="FH997" s="159"/>
      <c r="FI997" s="159"/>
      <c r="FJ997" s="159"/>
      <c r="FK997" s="159"/>
      <c r="FL997" s="159"/>
      <c r="FM997" s="159"/>
      <c r="FN997" s="159"/>
      <c r="FO997" s="159"/>
      <c r="FP997" s="159"/>
      <c r="FQ997" s="159"/>
      <c r="FR997" s="159"/>
      <c r="FS997" s="159"/>
      <c r="FT997" s="159"/>
      <c r="FU997" s="159"/>
      <c r="FV997" s="159"/>
      <c r="FW997" s="159"/>
      <c r="FX997" s="159"/>
      <c r="FY997" s="159"/>
      <c r="FZ997" s="159"/>
      <c r="GA997" s="159"/>
      <c r="GB997" s="159"/>
      <c r="GC997" s="159"/>
      <c r="GD997" s="159"/>
      <c r="GE997" s="159"/>
      <c r="GF997" s="159"/>
      <c r="GG997" s="159"/>
      <c r="GH997" s="159"/>
    </row>
    <row r="998" customFormat="false" ht="12.75" hidden="false" customHeight="false" outlineLevel="0" collapsed="false">
      <c r="A998" s="168"/>
      <c r="B998" s="149"/>
      <c r="C998" s="149"/>
      <c r="D998" s="149"/>
      <c r="E998" s="149"/>
      <c r="F998" s="149"/>
      <c r="G998" s="149"/>
      <c r="H998" s="148"/>
      <c r="I998" s="170"/>
      <c r="R998" s="148"/>
      <c r="S998" s="158"/>
      <c r="T998" s="159"/>
      <c r="U998" s="159"/>
      <c r="V998" s="159"/>
      <c r="W998" s="159"/>
      <c r="X998" s="159"/>
      <c r="Y998" s="159"/>
      <c r="Z998" s="159"/>
      <c r="AA998" s="159"/>
      <c r="AB998" s="159"/>
      <c r="AC998" s="159"/>
      <c r="AD998" s="159"/>
      <c r="AE998" s="159"/>
      <c r="AF998" s="159"/>
      <c r="AG998" s="159"/>
      <c r="AH998" s="159"/>
      <c r="AI998" s="159"/>
      <c r="AJ998" s="159"/>
      <c r="AK998" s="159"/>
      <c r="AL998" s="159"/>
      <c r="AM998" s="159"/>
      <c r="AN998" s="159"/>
      <c r="AO998" s="159"/>
      <c r="AP998" s="159"/>
      <c r="AQ998" s="159"/>
      <c r="AR998" s="159"/>
      <c r="AS998" s="159"/>
      <c r="AT998" s="159"/>
      <c r="AU998" s="159"/>
      <c r="AV998" s="159"/>
      <c r="AW998" s="159"/>
      <c r="AX998" s="159"/>
      <c r="AY998" s="159"/>
      <c r="AZ998" s="159"/>
      <c r="BA998" s="159"/>
      <c r="BB998" s="159"/>
      <c r="BC998" s="159"/>
      <c r="BD998" s="159"/>
      <c r="BE998" s="159"/>
      <c r="BF998" s="159"/>
      <c r="BG998" s="159"/>
      <c r="BH998" s="159"/>
      <c r="BI998" s="159"/>
      <c r="BJ998" s="159"/>
      <c r="BK998" s="159"/>
      <c r="BL998" s="159"/>
      <c r="BM998" s="159"/>
      <c r="BN998" s="159"/>
      <c r="BO998" s="159"/>
      <c r="BP998" s="159"/>
      <c r="BQ998" s="159"/>
      <c r="BR998" s="159"/>
      <c r="BS998" s="159"/>
      <c r="BT998" s="159"/>
      <c r="BU998" s="159"/>
      <c r="BV998" s="159"/>
      <c r="BW998" s="159"/>
      <c r="BX998" s="159"/>
      <c r="BY998" s="159"/>
      <c r="BZ998" s="159"/>
      <c r="CA998" s="159"/>
      <c r="CB998" s="159"/>
      <c r="CC998" s="159"/>
      <c r="CD998" s="159"/>
      <c r="CE998" s="159"/>
      <c r="CF998" s="159"/>
      <c r="CG998" s="159"/>
      <c r="CH998" s="159"/>
      <c r="CI998" s="159"/>
      <c r="CJ998" s="159"/>
      <c r="CK998" s="159"/>
      <c r="CL998" s="159"/>
      <c r="CM998" s="159"/>
      <c r="CN998" s="159"/>
      <c r="CO998" s="159"/>
      <c r="CP998" s="159"/>
      <c r="CQ998" s="159"/>
      <c r="CR998" s="159"/>
      <c r="CS998" s="159"/>
      <c r="CT998" s="159"/>
      <c r="CU998" s="159"/>
      <c r="CV998" s="159"/>
      <c r="CW998" s="159"/>
      <c r="CX998" s="159"/>
      <c r="CY998" s="159"/>
      <c r="CZ998" s="159"/>
      <c r="DA998" s="159"/>
      <c r="DB998" s="159"/>
      <c r="DC998" s="159"/>
      <c r="DD998" s="159"/>
      <c r="DE998" s="159"/>
      <c r="DF998" s="159"/>
      <c r="DG998" s="159"/>
      <c r="DH998" s="159"/>
      <c r="DI998" s="159"/>
      <c r="DJ998" s="159"/>
      <c r="DK998" s="159"/>
      <c r="DL998" s="159"/>
      <c r="DM998" s="159"/>
      <c r="DN998" s="159"/>
      <c r="DO998" s="159"/>
      <c r="DP998" s="159"/>
      <c r="DQ998" s="159"/>
      <c r="DR998" s="159"/>
      <c r="DS998" s="159"/>
      <c r="DT998" s="159"/>
      <c r="DU998" s="159"/>
      <c r="DV998" s="159"/>
      <c r="DW998" s="159"/>
      <c r="DX998" s="159"/>
      <c r="DY998" s="159"/>
      <c r="DZ998" s="159"/>
      <c r="EA998" s="159"/>
      <c r="EB998" s="159"/>
      <c r="EC998" s="159"/>
      <c r="ED998" s="159"/>
      <c r="EE998" s="159"/>
      <c r="EF998" s="159"/>
      <c r="EG998" s="159"/>
      <c r="EH998" s="159"/>
      <c r="EI998" s="159"/>
      <c r="EJ998" s="159"/>
      <c r="EK998" s="159"/>
      <c r="EL998" s="159"/>
      <c r="EM998" s="159"/>
      <c r="EN998" s="159"/>
      <c r="EO998" s="159"/>
      <c r="EP998" s="159"/>
      <c r="EQ998" s="159"/>
      <c r="ER998" s="159"/>
      <c r="ES998" s="159"/>
      <c r="ET998" s="159"/>
      <c r="EU998" s="159"/>
      <c r="EV998" s="159"/>
      <c r="EW998" s="159"/>
      <c r="EX998" s="159"/>
      <c r="EY998" s="159"/>
      <c r="EZ998" s="159"/>
      <c r="FA998" s="159"/>
      <c r="FB998" s="159"/>
      <c r="FC998" s="159"/>
      <c r="FD998" s="159"/>
      <c r="FE998" s="159"/>
      <c r="FF998" s="159"/>
      <c r="FG998" s="159"/>
      <c r="FH998" s="159"/>
      <c r="FI998" s="159"/>
      <c r="FJ998" s="159"/>
      <c r="FK998" s="159"/>
      <c r="FL998" s="159"/>
      <c r="FM998" s="159"/>
      <c r="FN998" s="159"/>
      <c r="FO998" s="159"/>
      <c r="FP998" s="159"/>
      <c r="FQ998" s="159"/>
      <c r="FR998" s="159"/>
      <c r="FS998" s="159"/>
      <c r="FT998" s="159"/>
      <c r="FU998" s="159"/>
      <c r="FV998" s="159"/>
      <c r="FW998" s="159"/>
      <c r="FX998" s="159"/>
      <c r="FY998" s="159"/>
      <c r="FZ998" s="159"/>
      <c r="GA998" s="159"/>
      <c r="GB998" s="159"/>
      <c r="GC998" s="159"/>
      <c r="GD998" s="159"/>
      <c r="GE998" s="159"/>
      <c r="GF998" s="159"/>
      <c r="GG998" s="159"/>
      <c r="GH998" s="159"/>
    </row>
    <row r="999" customFormat="false" ht="12.75" hidden="false" customHeight="false" outlineLevel="0" collapsed="false">
      <c r="A999" s="168"/>
      <c r="B999" s="149"/>
      <c r="C999" s="149"/>
      <c r="D999" s="149"/>
      <c r="E999" s="149"/>
      <c r="F999" s="149"/>
      <c r="G999" s="149"/>
      <c r="H999" s="148"/>
      <c r="I999" s="170"/>
      <c r="R999" s="148"/>
      <c r="S999" s="158"/>
      <c r="T999" s="159"/>
      <c r="U999" s="159"/>
      <c r="V999" s="159"/>
      <c r="W999" s="159"/>
      <c r="X999" s="159"/>
      <c r="Y999" s="159"/>
      <c r="Z999" s="159"/>
      <c r="AA999" s="159"/>
      <c r="AB999" s="159"/>
      <c r="AC999" s="159"/>
      <c r="AD999" s="159"/>
      <c r="AE999" s="159"/>
      <c r="AF999" s="159"/>
      <c r="AG999" s="159"/>
      <c r="AH999" s="159"/>
      <c r="AI999" s="159"/>
      <c r="AJ999" s="159"/>
      <c r="AK999" s="159"/>
      <c r="AL999" s="159"/>
      <c r="AM999" s="159"/>
      <c r="AN999" s="159"/>
      <c r="AO999" s="159"/>
      <c r="AP999" s="159"/>
      <c r="AQ999" s="159"/>
      <c r="AR999" s="159"/>
      <c r="AS999" s="159"/>
      <c r="AT999" s="159"/>
      <c r="AU999" s="159"/>
      <c r="AV999" s="159"/>
      <c r="AW999" s="159"/>
      <c r="AX999" s="159"/>
      <c r="AY999" s="159"/>
      <c r="AZ999" s="159"/>
      <c r="BA999" s="159"/>
      <c r="BB999" s="159"/>
      <c r="BC999" s="159"/>
      <c r="BD999" s="159"/>
      <c r="BE999" s="159"/>
      <c r="BF999" s="159"/>
      <c r="BG999" s="159"/>
      <c r="BH999" s="159"/>
      <c r="BI999" s="159"/>
      <c r="BJ999" s="159"/>
      <c r="BK999" s="159"/>
      <c r="BL999" s="159"/>
      <c r="BM999" s="159"/>
      <c r="BN999" s="159"/>
      <c r="BO999" s="159"/>
      <c r="BP999" s="159"/>
      <c r="BQ999" s="159"/>
      <c r="BR999" s="159"/>
      <c r="BS999" s="159"/>
      <c r="BT999" s="159"/>
      <c r="BU999" s="159"/>
      <c r="BV999" s="159"/>
      <c r="BW999" s="159"/>
      <c r="BX999" s="159"/>
      <c r="BY999" s="159"/>
      <c r="BZ999" s="159"/>
      <c r="CA999" s="159"/>
      <c r="CB999" s="159"/>
      <c r="CC999" s="159"/>
      <c r="CD999" s="159"/>
      <c r="CE999" s="159"/>
      <c r="CF999" s="159"/>
      <c r="CG999" s="159"/>
      <c r="CH999" s="159"/>
      <c r="CI999" s="159"/>
      <c r="CJ999" s="159"/>
      <c r="CK999" s="159"/>
      <c r="CL999" s="159"/>
      <c r="CM999" s="159"/>
      <c r="CN999" s="159"/>
      <c r="CO999" s="159"/>
      <c r="CP999" s="159"/>
      <c r="CQ999" s="159"/>
      <c r="CR999" s="159"/>
      <c r="CS999" s="159"/>
      <c r="CT999" s="159"/>
      <c r="CU999" s="159"/>
      <c r="CV999" s="159"/>
      <c r="CW999" s="159"/>
      <c r="CX999" s="159"/>
      <c r="CY999" s="159"/>
      <c r="CZ999" s="159"/>
      <c r="DA999" s="159"/>
      <c r="DB999" s="159"/>
      <c r="DC999" s="159"/>
      <c r="DD999" s="159"/>
      <c r="DE999" s="159"/>
      <c r="DF999" s="159"/>
      <c r="DG999" s="159"/>
      <c r="DH999" s="159"/>
      <c r="DI999" s="159"/>
      <c r="DJ999" s="159"/>
      <c r="DK999" s="159"/>
      <c r="DL999" s="159"/>
      <c r="DM999" s="159"/>
      <c r="DN999" s="159"/>
      <c r="DO999" s="159"/>
      <c r="DP999" s="159"/>
      <c r="DQ999" s="159"/>
      <c r="DR999" s="159"/>
      <c r="DS999" s="159"/>
      <c r="DT999" s="159"/>
      <c r="DU999" s="159"/>
      <c r="DV999" s="159"/>
      <c r="DW999" s="159"/>
      <c r="DX999" s="159"/>
      <c r="DY999" s="159"/>
      <c r="DZ999" s="159"/>
      <c r="EA999" s="159"/>
      <c r="EB999" s="159"/>
      <c r="EC999" s="159"/>
      <c r="ED999" s="159"/>
      <c r="EE999" s="159"/>
      <c r="EF999" s="159"/>
      <c r="EG999" s="159"/>
      <c r="EH999" s="159"/>
      <c r="EI999" s="159"/>
      <c r="EJ999" s="159"/>
      <c r="EK999" s="159"/>
      <c r="EL999" s="159"/>
      <c r="EM999" s="159"/>
      <c r="EN999" s="159"/>
      <c r="EO999" s="159"/>
      <c r="EP999" s="159"/>
      <c r="EQ999" s="159"/>
      <c r="ER999" s="159"/>
      <c r="ES999" s="159"/>
      <c r="ET999" s="159"/>
      <c r="EU999" s="159"/>
      <c r="EV999" s="159"/>
      <c r="EW999" s="159"/>
      <c r="EX999" s="159"/>
      <c r="EY999" s="159"/>
      <c r="EZ999" s="159"/>
      <c r="FA999" s="159"/>
      <c r="FB999" s="159"/>
      <c r="FC999" s="159"/>
      <c r="FD999" s="159"/>
      <c r="FE999" s="159"/>
      <c r="FF999" s="159"/>
      <c r="FG999" s="159"/>
      <c r="FH999" s="159"/>
      <c r="FI999" s="159"/>
      <c r="FJ999" s="159"/>
      <c r="FK999" s="159"/>
      <c r="FL999" s="159"/>
      <c r="FM999" s="159"/>
      <c r="FN999" s="159"/>
      <c r="FO999" s="159"/>
      <c r="FP999" s="159"/>
      <c r="FQ999" s="159"/>
      <c r="FR999" s="159"/>
      <c r="FS999" s="159"/>
      <c r="FT999" s="159"/>
      <c r="FU999" s="159"/>
      <c r="FV999" s="159"/>
      <c r="FW999" s="159"/>
      <c r="FX999" s="159"/>
      <c r="FY999" s="159"/>
      <c r="FZ999" s="159"/>
      <c r="GA999" s="159"/>
      <c r="GB999" s="159"/>
      <c r="GC999" s="159"/>
      <c r="GD999" s="159"/>
      <c r="GE999" s="159"/>
      <c r="GF999" s="159"/>
      <c r="GG999" s="159"/>
      <c r="GH999" s="159"/>
    </row>
  </sheetData>
  <mergeCells count="3">
    <mergeCell ref="A1:H1"/>
    <mergeCell ref="I1:R1"/>
    <mergeCell ref="K2:R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D99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53" width="9.7"/>
    <col collapsed="false" customWidth="true" hidden="false" outlineLevel="0" max="18" min="2" style="147" width="7.7"/>
    <col collapsed="false" customWidth="true" hidden="false" outlineLevel="0" max="19" min="19" style="154" width="17.99"/>
    <col collapsed="false" customWidth="true" hidden="false" outlineLevel="0" max="160" min="20" style="155" width="8.7"/>
  </cols>
  <sheetData>
    <row r="1" customFormat="false" ht="16.5" hidden="false" customHeight="false" outlineLevel="0" collapsed="false">
      <c r="A1" s="156" t="s">
        <v>246</v>
      </c>
      <c r="B1" s="156"/>
      <c r="C1" s="156"/>
      <c r="D1" s="156"/>
      <c r="E1" s="156"/>
      <c r="F1" s="156"/>
      <c r="G1" s="156"/>
      <c r="H1" s="156"/>
      <c r="I1" s="157" t="s">
        <v>247</v>
      </c>
      <c r="J1" s="157"/>
      <c r="K1" s="157"/>
      <c r="L1" s="157"/>
      <c r="M1" s="157"/>
      <c r="N1" s="157"/>
      <c r="O1" s="157"/>
      <c r="P1" s="157"/>
      <c r="Q1" s="157"/>
      <c r="R1" s="157"/>
      <c r="S1" s="158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59"/>
      <c r="DD1" s="159"/>
      <c r="DE1" s="159"/>
      <c r="DF1" s="159"/>
      <c r="DG1" s="159"/>
      <c r="DH1" s="159"/>
      <c r="DI1" s="159"/>
      <c r="DJ1" s="159"/>
      <c r="DK1" s="159"/>
      <c r="DL1" s="159"/>
      <c r="DM1" s="159"/>
      <c r="DN1" s="159"/>
      <c r="DO1" s="159"/>
      <c r="DP1" s="159"/>
      <c r="DQ1" s="159"/>
      <c r="DR1" s="159"/>
      <c r="DS1" s="159"/>
      <c r="DT1" s="159"/>
      <c r="DU1" s="159"/>
      <c r="DV1" s="159"/>
      <c r="DW1" s="159"/>
      <c r="DX1" s="159"/>
      <c r="DY1" s="159"/>
      <c r="DZ1" s="159"/>
      <c r="EA1" s="159"/>
      <c r="EB1" s="159"/>
      <c r="EC1" s="159"/>
      <c r="ED1" s="159"/>
      <c r="EE1" s="159"/>
      <c r="EF1" s="159"/>
      <c r="EG1" s="159"/>
      <c r="EH1" s="159"/>
      <c r="EI1" s="159"/>
      <c r="EJ1" s="159"/>
      <c r="EK1" s="159"/>
      <c r="EL1" s="159"/>
      <c r="EM1" s="159"/>
      <c r="EN1" s="159"/>
      <c r="EO1" s="159"/>
      <c r="EP1" s="159"/>
      <c r="EQ1" s="159"/>
      <c r="ER1" s="159"/>
      <c r="ES1" s="159"/>
      <c r="ET1" s="159"/>
      <c r="EU1" s="159"/>
      <c r="EV1" s="159"/>
      <c r="EW1" s="159"/>
      <c r="EX1" s="159"/>
      <c r="EY1" s="159"/>
      <c r="EZ1" s="159"/>
      <c r="FA1" s="159"/>
      <c r="FB1" s="159"/>
      <c r="FC1" s="159"/>
      <c r="FD1" s="159"/>
    </row>
    <row r="2" customFormat="false" ht="12.75" hidden="false" customHeight="false" outlineLevel="0" collapsed="false">
      <c r="A2" s="160" t="s">
        <v>248</v>
      </c>
      <c r="B2" s="160" t="s">
        <v>249</v>
      </c>
      <c r="C2" s="160"/>
      <c r="D2" s="160"/>
      <c r="E2" s="160" t="s">
        <v>250</v>
      </c>
      <c r="F2" s="160" t="s">
        <v>251</v>
      </c>
      <c r="G2" s="160" t="s">
        <v>252</v>
      </c>
      <c r="H2" s="160" t="s">
        <v>252</v>
      </c>
      <c r="I2" s="161" t="s">
        <v>253</v>
      </c>
      <c r="J2" s="162"/>
      <c r="K2" s="143" t="s">
        <v>245</v>
      </c>
      <c r="L2" s="143"/>
      <c r="M2" s="143"/>
      <c r="N2" s="143"/>
      <c r="O2" s="143"/>
      <c r="P2" s="143"/>
      <c r="Q2" s="143"/>
      <c r="R2" s="143"/>
      <c r="S2" s="158" t="n">
        <v>-0.3</v>
      </c>
      <c r="T2" s="159" t="n">
        <v>-0.2</v>
      </c>
      <c r="U2" s="159" t="n">
        <v>-0.1</v>
      </c>
      <c r="V2" s="159" t="n">
        <v>-0.05</v>
      </c>
      <c r="W2" s="159" t="n">
        <v>0.05</v>
      </c>
      <c r="X2" s="159" t="n">
        <v>0.1</v>
      </c>
      <c r="Y2" s="159" t="n">
        <v>0.2</v>
      </c>
      <c r="Z2" s="159" t="n">
        <v>0.3</v>
      </c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159"/>
      <c r="AX2" s="159"/>
      <c r="AY2" s="159"/>
      <c r="AZ2" s="159"/>
      <c r="BA2" s="159"/>
      <c r="BB2" s="159"/>
      <c r="BC2" s="159"/>
      <c r="BD2" s="159"/>
      <c r="BE2" s="159"/>
      <c r="BF2" s="159"/>
      <c r="BG2" s="159"/>
      <c r="BH2" s="159"/>
      <c r="BI2" s="159"/>
      <c r="BJ2" s="159"/>
      <c r="BK2" s="159"/>
      <c r="BL2" s="159"/>
      <c r="BM2" s="159"/>
      <c r="BN2" s="159"/>
      <c r="BO2" s="159"/>
      <c r="BP2" s="159"/>
      <c r="BQ2" s="159"/>
      <c r="BR2" s="159"/>
      <c r="BS2" s="159"/>
      <c r="BT2" s="159"/>
      <c r="BU2" s="159"/>
      <c r="BV2" s="159"/>
      <c r="BW2" s="159"/>
      <c r="BX2" s="159"/>
      <c r="BY2" s="159"/>
      <c r="BZ2" s="159"/>
      <c r="CA2" s="159"/>
      <c r="CB2" s="159"/>
      <c r="CC2" s="159"/>
      <c r="CD2" s="159"/>
      <c r="CE2" s="159"/>
      <c r="CF2" s="159"/>
      <c r="CG2" s="159"/>
      <c r="CH2" s="159"/>
      <c r="CI2" s="159"/>
      <c r="CJ2" s="159"/>
      <c r="CK2" s="159"/>
      <c r="CL2" s="159"/>
      <c r="CM2" s="159"/>
      <c r="CN2" s="159"/>
      <c r="CO2" s="159"/>
      <c r="CP2" s="159"/>
      <c r="CQ2" s="159"/>
      <c r="CR2" s="159"/>
      <c r="CS2" s="159"/>
      <c r="CT2" s="159"/>
      <c r="CU2" s="159"/>
      <c r="CV2" s="159"/>
      <c r="CW2" s="159"/>
      <c r="CX2" s="159"/>
      <c r="CY2" s="159"/>
      <c r="CZ2" s="159"/>
      <c r="DA2" s="159"/>
      <c r="DB2" s="159"/>
      <c r="DC2" s="159"/>
      <c r="DD2" s="159"/>
      <c r="DE2" s="159"/>
      <c r="DF2" s="159"/>
      <c r="DG2" s="159"/>
      <c r="DH2" s="159"/>
      <c r="DI2" s="159"/>
      <c r="DJ2" s="159"/>
      <c r="DK2" s="159"/>
      <c r="DL2" s="159"/>
      <c r="DM2" s="159"/>
      <c r="DN2" s="159"/>
      <c r="DO2" s="159"/>
      <c r="DP2" s="159"/>
      <c r="DQ2" s="159"/>
      <c r="DR2" s="159"/>
      <c r="DS2" s="159"/>
      <c r="DT2" s="159"/>
      <c r="DU2" s="159"/>
      <c r="DV2" s="159"/>
      <c r="DW2" s="159"/>
      <c r="DX2" s="159"/>
      <c r="DY2" s="159"/>
      <c r="DZ2" s="159"/>
      <c r="EA2" s="159"/>
      <c r="EB2" s="159"/>
      <c r="EC2" s="159"/>
      <c r="ED2" s="159"/>
      <c r="EE2" s="159"/>
      <c r="EF2" s="159"/>
      <c r="EG2" s="159"/>
      <c r="EH2" s="159"/>
      <c r="EI2" s="159"/>
      <c r="EJ2" s="159"/>
      <c r="EK2" s="159"/>
      <c r="EL2" s="159"/>
      <c r="EM2" s="159"/>
      <c r="EN2" s="159"/>
      <c r="EO2" s="159"/>
      <c r="EP2" s="159"/>
      <c r="EQ2" s="159"/>
      <c r="ER2" s="159"/>
      <c r="ES2" s="159"/>
      <c r="ET2" s="159"/>
      <c r="EU2" s="159"/>
      <c r="EV2" s="159"/>
      <c r="EW2" s="159"/>
      <c r="EX2" s="159"/>
      <c r="EY2" s="159"/>
      <c r="EZ2" s="159"/>
      <c r="FA2" s="159"/>
      <c r="FB2" s="159"/>
      <c r="FC2" s="159"/>
      <c r="FD2" s="159"/>
    </row>
    <row r="3" customFormat="false" ht="13.5" hidden="false" customHeight="false" outlineLevel="0" collapsed="false">
      <c r="A3" s="163" t="s">
        <v>2</v>
      </c>
      <c r="B3" s="164" t="s">
        <v>254</v>
      </c>
      <c r="C3" s="164" t="s">
        <v>255</v>
      </c>
      <c r="D3" s="164" t="s">
        <v>256</v>
      </c>
      <c r="E3" s="164" t="s">
        <v>257</v>
      </c>
      <c r="F3" s="164" t="s">
        <v>250</v>
      </c>
      <c r="G3" s="164" t="s">
        <v>258</v>
      </c>
      <c r="H3" s="165" t="s">
        <v>259</v>
      </c>
      <c r="I3" s="166" t="s">
        <v>257</v>
      </c>
      <c r="J3" s="164" t="s">
        <v>260</v>
      </c>
      <c r="K3" s="144" t="n">
        <v>-0.3</v>
      </c>
      <c r="L3" s="145" t="n">
        <v>-0.2</v>
      </c>
      <c r="M3" s="145" t="n">
        <f aca="false">U2</f>
        <v>-0.1</v>
      </c>
      <c r="N3" s="145" t="n">
        <f aca="false">V2</f>
        <v>-0.05</v>
      </c>
      <c r="O3" s="145" t="n">
        <f aca="false">W2</f>
        <v>0.05</v>
      </c>
      <c r="P3" s="145" t="n">
        <f aca="false">X2</f>
        <v>0.1</v>
      </c>
      <c r="Q3" s="145" t="n">
        <v>0.2</v>
      </c>
      <c r="R3" s="146" t="n">
        <v>0.3</v>
      </c>
      <c r="S3" s="167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  <c r="BG3" s="159"/>
      <c r="BH3" s="159"/>
      <c r="BI3" s="159"/>
      <c r="BJ3" s="159"/>
      <c r="BK3" s="159"/>
      <c r="BL3" s="159"/>
      <c r="BM3" s="159"/>
      <c r="BN3" s="159"/>
      <c r="BO3" s="159"/>
      <c r="BP3" s="159"/>
      <c r="BQ3" s="159"/>
      <c r="BR3" s="159"/>
      <c r="BS3" s="159"/>
      <c r="BT3" s="159"/>
      <c r="BU3" s="159"/>
      <c r="BV3" s="159"/>
      <c r="BW3" s="159"/>
      <c r="BX3" s="159"/>
      <c r="BY3" s="159"/>
      <c r="BZ3" s="159"/>
      <c r="CA3" s="159"/>
      <c r="CB3" s="159"/>
      <c r="CC3" s="159"/>
      <c r="CD3" s="159"/>
      <c r="CE3" s="159"/>
      <c r="CF3" s="159"/>
      <c r="CG3" s="159"/>
      <c r="CH3" s="159"/>
      <c r="CI3" s="159"/>
      <c r="CJ3" s="159"/>
      <c r="CK3" s="159"/>
      <c r="CL3" s="159"/>
      <c r="CM3" s="159"/>
      <c r="CN3" s="159"/>
      <c r="CO3" s="159"/>
      <c r="CP3" s="159"/>
      <c r="CQ3" s="159"/>
      <c r="CR3" s="159"/>
      <c r="CS3" s="159"/>
      <c r="CT3" s="159"/>
      <c r="CU3" s="159"/>
      <c r="CV3" s="159"/>
      <c r="CW3" s="159"/>
      <c r="CX3" s="159"/>
      <c r="CY3" s="159"/>
      <c r="CZ3" s="159"/>
      <c r="DA3" s="159"/>
      <c r="DB3" s="159"/>
      <c r="DC3" s="159"/>
      <c r="DD3" s="159"/>
      <c r="DE3" s="159"/>
      <c r="DF3" s="159"/>
      <c r="DG3" s="159"/>
      <c r="DH3" s="159"/>
      <c r="DI3" s="159"/>
      <c r="DJ3" s="159"/>
      <c r="DK3" s="159"/>
      <c r="DL3" s="159"/>
      <c r="DM3" s="159"/>
      <c r="DN3" s="159"/>
      <c r="DO3" s="159"/>
      <c r="DP3" s="159"/>
      <c r="DQ3" s="159"/>
      <c r="DR3" s="159"/>
      <c r="DS3" s="159"/>
      <c r="DT3" s="159"/>
      <c r="DU3" s="159"/>
      <c r="DV3" s="159"/>
      <c r="DW3" s="159"/>
      <c r="DX3" s="159"/>
      <c r="DY3" s="159"/>
      <c r="DZ3" s="159"/>
      <c r="EA3" s="159"/>
      <c r="EB3" s="159"/>
      <c r="EC3" s="159"/>
      <c r="ED3" s="159"/>
      <c r="EE3" s="159"/>
      <c r="EF3" s="159"/>
      <c r="EG3" s="159"/>
      <c r="EH3" s="159"/>
      <c r="EI3" s="159"/>
      <c r="EJ3" s="159"/>
      <c r="EK3" s="159"/>
      <c r="EL3" s="159"/>
      <c r="EM3" s="159"/>
      <c r="EN3" s="159"/>
      <c r="EO3" s="159"/>
      <c r="EP3" s="159"/>
      <c r="EQ3" s="159"/>
      <c r="ER3" s="159"/>
      <c r="ES3" s="159"/>
      <c r="ET3" s="159"/>
      <c r="EU3" s="159"/>
      <c r="EV3" s="159"/>
      <c r="EW3" s="159"/>
      <c r="EX3" s="159"/>
      <c r="EY3" s="159"/>
      <c r="EZ3" s="159"/>
      <c r="FA3" s="159"/>
      <c r="FB3" s="159"/>
      <c r="FC3" s="159"/>
      <c r="FD3" s="159"/>
    </row>
    <row r="4" customFormat="false" ht="12.75" hidden="false" customHeight="false" outlineLevel="0" collapsed="false">
      <c r="A4" s="168" t="n">
        <v>36708</v>
      </c>
      <c r="B4" s="149" t="n">
        <v>0</v>
      </c>
      <c r="C4" s="149" t="n">
        <v>0</v>
      </c>
      <c r="D4" s="149" t="n">
        <v>0</v>
      </c>
      <c r="E4" s="149" t="n">
        <v>0</v>
      </c>
      <c r="F4" s="149" t="n">
        <v>0</v>
      </c>
      <c r="G4" s="149" t="n">
        <v>0</v>
      </c>
      <c r="H4" s="169" t="n">
        <v>0</v>
      </c>
      <c r="I4" s="170" t="n">
        <v>0</v>
      </c>
      <c r="J4" s="147" t="n">
        <v>0</v>
      </c>
      <c r="K4" s="147" t="n">
        <v>0</v>
      </c>
      <c r="L4" s="147" t="n">
        <v>0</v>
      </c>
      <c r="M4" s="147" t="n">
        <v>0</v>
      </c>
      <c r="N4" s="147" t="n">
        <v>0</v>
      </c>
      <c r="O4" s="147" t="n">
        <v>0</v>
      </c>
      <c r="P4" s="147" t="n">
        <v>0</v>
      </c>
      <c r="Q4" s="147" t="n">
        <v>0</v>
      </c>
      <c r="R4" s="148" t="n">
        <v>0</v>
      </c>
      <c r="S4" s="158"/>
      <c r="T4" s="159"/>
      <c r="U4" s="159"/>
      <c r="V4" s="159"/>
      <c r="W4" s="159"/>
      <c r="X4" s="159"/>
      <c r="Y4" s="159"/>
      <c r="Z4" s="159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K4" s="159"/>
      <c r="AL4" s="159"/>
      <c r="AM4" s="159"/>
      <c r="AN4" s="159"/>
      <c r="AO4" s="159"/>
      <c r="AP4" s="159"/>
      <c r="AQ4" s="159"/>
      <c r="AR4" s="159"/>
      <c r="AS4" s="159"/>
      <c r="AT4" s="159"/>
      <c r="AU4" s="159"/>
      <c r="AV4" s="159"/>
      <c r="AW4" s="159"/>
      <c r="AX4" s="159"/>
      <c r="AY4" s="159"/>
      <c r="AZ4" s="159"/>
      <c r="BA4" s="159"/>
      <c r="BB4" s="159"/>
      <c r="BC4" s="159"/>
      <c r="BD4" s="159"/>
      <c r="BE4" s="159"/>
      <c r="BF4" s="159"/>
      <c r="BG4" s="159"/>
      <c r="BH4" s="159"/>
      <c r="BI4" s="159"/>
      <c r="BJ4" s="159"/>
      <c r="BK4" s="159"/>
      <c r="BL4" s="159"/>
      <c r="BM4" s="159"/>
      <c r="BN4" s="159"/>
      <c r="BO4" s="159"/>
      <c r="BP4" s="159"/>
      <c r="BQ4" s="159"/>
      <c r="BR4" s="159"/>
      <c r="BS4" s="159"/>
      <c r="BT4" s="159"/>
      <c r="BU4" s="159"/>
      <c r="BV4" s="159"/>
      <c r="BW4" s="159"/>
      <c r="BX4" s="159"/>
      <c r="BY4" s="159"/>
      <c r="BZ4" s="159"/>
      <c r="CA4" s="159"/>
      <c r="CB4" s="159"/>
      <c r="CC4" s="159"/>
      <c r="CD4" s="159"/>
      <c r="CE4" s="159"/>
      <c r="CF4" s="159"/>
      <c r="CG4" s="159"/>
      <c r="CH4" s="159"/>
      <c r="CI4" s="159"/>
      <c r="CJ4" s="159"/>
      <c r="CK4" s="159"/>
      <c r="CL4" s="159"/>
      <c r="CM4" s="159"/>
      <c r="CN4" s="159"/>
      <c r="CO4" s="159"/>
      <c r="CP4" s="159"/>
      <c r="CQ4" s="159"/>
      <c r="CR4" s="159"/>
      <c r="CS4" s="159"/>
      <c r="CT4" s="159"/>
      <c r="CU4" s="159"/>
      <c r="CV4" s="159"/>
      <c r="CW4" s="159"/>
      <c r="CX4" s="159"/>
      <c r="CY4" s="159"/>
      <c r="CZ4" s="159"/>
      <c r="DA4" s="159"/>
      <c r="DB4" s="159"/>
      <c r="DC4" s="159"/>
      <c r="DD4" s="159"/>
      <c r="DE4" s="159"/>
      <c r="DF4" s="159"/>
      <c r="DG4" s="159"/>
      <c r="DH4" s="159"/>
      <c r="DI4" s="159"/>
      <c r="DJ4" s="159"/>
      <c r="DK4" s="159"/>
      <c r="DL4" s="159"/>
      <c r="DM4" s="159"/>
      <c r="DN4" s="159"/>
      <c r="DO4" s="159"/>
      <c r="DP4" s="159"/>
      <c r="DQ4" s="159"/>
      <c r="DR4" s="159"/>
      <c r="DS4" s="159"/>
      <c r="DT4" s="159"/>
      <c r="DU4" s="159"/>
      <c r="DV4" s="159"/>
      <c r="DW4" s="159"/>
      <c r="DX4" s="159"/>
      <c r="DY4" s="159"/>
      <c r="DZ4" s="159"/>
      <c r="EA4" s="159"/>
      <c r="EB4" s="159"/>
      <c r="EC4" s="159"/>
      <c r="ED4" s="159"/>
      <c r="EE4" s="159"/>
      <c r="EF4" s="159"/>
      <c r="EG4" s="159"/>
      <c r="EH4" s="159"/>
      <c r="EI4" s="159"/>
      <c r="EJ4" s="159"/>
      <c r="EK4" s="159"/>
      <c r="EL4" s="159"/>
      <c r="EM4" s="159"/>
      <c r="EN4" s="159"/>
      <c r="EO4" s="159"/>
      <c r="EP4" s="159"/>
      <c r="EQ4" s="159"/>
      <c r="ER4" s="159"/>
      <c r="ES4" s="159"/>
      <c r="ET4" s="159"/>
      <c r="EU4" s="159"/>
      <c r="EV4" s="159"/>
      <c r="EW4" s="159"/>
      <c r="EX4" s="159"/>
      <c r="EY4" s="159"/>
      <c r="EZ4" s="159"/>
      <c r="FA4" s="159"/>
      <c r="FB4" s="159"/>
      <c r="FC4" s="159"/>
      <c r="FD4" s="159"/>
    </row>
    <row r="5" customFormat="false" ht="12.75" hidden="false" customHeight="false" outlineLevel="0" collapsed="false">
      <c r="A5" s="168" t="n">
        <v>36739</v>
      </c>
      <c r="B5" s="149" t="n">
        <v>52.9885631</v>
      </c>
      <c r="C5" s="149" t="n">
        <v>0</v>
      </c>
      <c r="D5" s="149" t="n">
        <v>31.98380563</v>
      </c>
      <c r="E5" s="149" t="n">
        <v>21.00475747</v>
      </c>
      <c r="F5" s="149" t="n">
        <v>21.00475747</v>
      </c>
      <c r="G5" s="149" t="n">
        <v>0</v>
      </c>
      <c r="H5" s="148" t="n">
        <v>0</v>
      </c>
      <c r="I5" s="170" t="n">
        <v>0.4352394654</v>
      </c>
      <c r="J5" s="147" t="n">
        <v>-0.62702504</v>
      </c>
      <c r="K5" s="147" t="n">
        <f aca="false">'HEDGE QUANTITIES'!K5-'WEST HEDGE QUANTITIES'!K5</f>
        <v>-152.94095546</v>
      </c>
      <c r="L5" s="147" t="n">
        <f aca="false">'HEDGE QUANTITIES'!L5-'WEST HEDGE QUANTITIES'!L5</f>
        <v>-94.33514112</v>
      </c>
      <c r="M5" s="147" t="n">
        <f aca="false">'HEDGE QUANTITIES'!M5-'WEST HEDGE QUANTITIES'!M5</f>
        <v>-43.40900301</v>
      </c>
      <c r="N5" s="147" t="n">
        <f aca="false">'HEDGE QUANTITIES'!N5-'WEST HEDGE QUANTITIES'!N5</f>
        <v>-20.7914955</v>
      </c>
      <c r="O5" s="147" t="n">
        <f aca="false">'HEDGE QUANTITIES'!O5-'WEST HEDGE QUANTITIES'!O5</f>
        <v>19.04183908</v>
      </c>
      <c r="P5" s="147" t="n">
        <f aca="false">'HEDGE QUANTITIES'!P5-'WEST HEDGE QUANTITIES'!P5</f>
        <v>36.42440164</v>
      </c>
      <c r="Q5" s="147" t="n">
        <f aca="false">'HEDGE QUANTITIES'!Q5-'WEST HEDGE QUANTITIES'!Q5</f>
        <v>66.61801683</v>
      </c>
      <c r="R5" s="147" t="n">
        <f aca="false">'HEDGE QUANTITIES'!R5-'WEST HEDGE QUANTITIES'!R5</f>
        <v>91.43293018</v>
      </c>
      <c r="S5" s="158"/>
      <c r="T5" s="159"/>
      <c r="U5" s="159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  <c r="AQ5" s="159"/>
      <c r="AR5" s="159"/>
      <c r="AS5" s="159"/>
      <c r="AT5" s="159"/>
      <c r="AU5" s="159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  <c r="BG5" s="159"/>
      <c r="BH5" s="159"/>
      <c r="BI5" s="159"/>
      <c r="BJ5" s="159"/>
      <c r="BK5" s="159"/>
      <c r="BL5" s="159"/>
      <c r="BM5" s="159"/>
      <c r="BN5" s="159"/>
      <c r="BO5" s="159"/>
      <c r="BP5" s="159"/>
      <c r="BQ5" s="159"/>
      <c r="BR5" s="159"/>
      <c r="BS5" s="159"/>
      <c r="BT5" s="159"/>
      <c r="BU5" s="159"/>
      <c r="BV5" s="159"/>
      <c r="BW5" s="159"/>
      <c r="BX5" s="159"/>
      <c r="BY5" s="159"/>
      <c r="BZ5" s="159"/>
      <c r="CA5" s="159"/>
      <c r="CB5" s="159"/>
      <c r="CC5" s="159"/>
      <c r="CD5" s="159"/>
      <c r="CE5" s="159"/>
      <c r="CF5" s="159"/>
      <c r="CG5" s="159"/>
      <c r="CH5" s="159"/>
      <c r="CI5" s="159"/>
      <c r="CJ5" s="159"/>
      <c r="CK5" s="159"/>
      <c r="CL5" s="159"/>
      <c r="CM5" s="159"/>
      <c r="CN5" s="159"/>
      <c r="CO5" s="159"/>
      <c r="CP5" s="159"/>
      <c r="CQ5" s="159"/>
      <c r="CR5" s="159"/>
      <c r="CS5" s="159"/>
      <c r="CT5" s="159"/>
      <c r="CU5" s="159"/>
      <c r="CV5" s="159"/>
      <c r="CW5" s="159"/>
      <c r="CX5" s="159"/>
      <c r="CY5" s="159"/>
      <c r="CZ5" s="159"/>
      <c r="DA5" s="159"/>
      <c r="DB5" s="159"/>
      <c r="DC5" s="159"/>
      <c r="DD5" s="159"/>
      <c r="DE5" s="159"/>
      <c r="DF5" s="159"/>
      <c r="DG5" s="159"/>
      <c r="DH5" s="159"/>
      <c r="DI5" s="159"/>
      <c r="DJ5" s="159"/>
      <c r="DK5" s="159"/>
      <c r="DL5" s="159"/>
      <c r="DM5" s="159"/>
      <c r="DN5" s="159"/>
      <c r="DO5" s="159"/>
      <c r="DP5" s="159"/>
      <c r="DQ5" s="159"/>
      <c r="DR5" s="159"/>
      <c r="DS5" s="159"/>
      <c r="DT5" s="159"/>
      <c r="DU5" s="159"/>
      <c r="DV5" s="159"/>
      <c r="DW5" s="159"/>
      <c r="DX5" s="159"/>
      <c r="DY5" s="159"/>
      <c r="DZ5" s="159"/>
      <c r="EA5" s="159"/>
      <c r="EB5" s="159"/>
      <c r="EC5" s="159"/>
      <c r="ED5" s="159"/>
      <c r="EE5" s="159"/>
      <c r="EF5" s="159"/>
      <c r="EG5" s="159"/>
      <c r="EH5" s="159"/>
      <c r="EI5" s="159"/>
      <c r="EJ5" s="159"/>
      <c r="EK5" s="159"/>
      <c r="EL5" s="159"/>
      <c r="EM5" s="159"/>
      <c r="EN5" s="159"/>
      <c r="EO5" s="159"/>
      <c r="EP5" s="159"/>
      <c r="EQ5" s="159"/>
      <c r="ER5" s="159"/>
      <c r="ES5" s="159"/>
      <c r="ET5" s="159"/>
      <c r="EU5" s="159"/>
      <c r="EV5" s="159"/>
      <c r="EW5" s="159"/>
      <c r="EX5" s="159"/>
      <c r="EY5" s="159"/>
      <c r="EZ5" s="159"/>
      <c r="FA5" s="159"/>
      <c r="FB5" s="159"/>
      <c r="FC5" s="159"/>
      <c r="FD5" s="159"/>
    </row>
    <row r="6" customFormat="false" ht="12.75" hidden="false" customHeight="false" outlineLevel="0" collapsed="false">
      <c r="A6" s="168" t="n">
        <v>36770</v>
      </c>
      <c r="B6" s="149" t="n">
        <v>-24.36836887</v>
      </c>
      <c r="C6" s="149" t="n">
        <v>0</v>
      </c>
      <c r="D6" s="149" t="n">
        <v>-419.80099288</v>
      </c>
      <c r="E6" s="149" t="n">
        <v>395.43262401</v>
      </c>
      <c r="F6" s="149" t="n">
        <v>395.43262401</v>
      </c>
      <c r="G6" s="149" t="n">
        <v>0</v>
      </c>
      <c r="H6" s="148" t="n">
        <v>0</v>
      </c>
      <c r="I6" s="170" t="n">
        <v>-2.2414287656</v>
      </c>
      <c r="J6" s="147" t="n">
        <v>0.73140117</v>
      </c>
      <c r="K6" s="147" t="n">
        <f aca="false">'HEDGE QUANTITIES'!K6-'WEST HEDGE QUANTITIES'!K6</f>
        <v>-50.06254101</v>
      </c>
      <c r="L6" s="147" t="n">
        <f aca="false">'HEDGE QUANTITIES'!L6-'WEST HEDGE QUANTITIES'!L6</f>
        <v>-34.97547065</v>
      </c>
      <c r="M6" s="147" t="n">
        <f aca="false">'HEDGE QUANTITIES'!M6-'WEST HEDGE QUANTITIES'!M6</f>
        <v>-18.16776612</v>
      </c>
      <c r="N6" s="147" t="n">
        <f aca="false">'HEDGE QUANTITIES'!N6-'WEST HEDGE QUANTITIES'!N6</f>
        <v>-9.22038172</v>
      </c>
      <c r="O6" s="147" t="n">
        <f aca="false">'HEDGE QUANTITIES'!O6-'WEST HEDGE QUANTITIES'!O6</f>
        <v>9.41587278</v>
      </c>
      <c r="P6" s="147" t="n">
        <f aca="false">'HEDGE QUANTITIES'!P6-'WEST HEDGE QUANTITIES'!P6</f>
        <v>18.94681581</v>
      </c>
      <c r="Q6" s="147" t="n">
        <f aca="false">'HEDGE QUANTITIES'!Q6-'WEST HEDGE QUANTITIES'!Q6</f>
        <v>38.04251052</v>
      </c>
      <c r="R6" s="147" t="n">
        <f aca="false">'HEDGE QUANTITIES'!R6-'WEST HEDGE QUANTITIES'!R6</f>
        <v>56.71063498</v>
      </c>
      <c r="S6" s="158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59"/>
      <c r="BN6" s="159"/>
      <c r="BO6" s="159"/>
      <c r="BP6" s="159"/>
      <c r="BQ6" s="159"/>
      <c r="BR6" s="159"/>
      <c r="BS6" s="159"/>
      <c r="BT6" s="159"/>
      <c r="BU6" s="159"/>
      <c r="BV6" s="159"/>
      <c r="BW6" s="159"/>
      <c r="BX6" s="159"/>
      <c r="BY6" s="159"/>
      <c r="BZ6" s="159"/>
      <c r="CA6" s="159"/>
      <c r="CB6" s="159"/>
      <c r="CC6" s="159"/>
      <c r="CD6" s="159"/>
      <c r="CE6" s="159"/>
      <c r="CF6" s="159"/>
      <c r="CG6" s="159"/>
      <c r="CH6" s="159"/>
      <c r="CI6" s="159"/>
      <c r="CJ6" s="159"/>
      <c r="CK6" s="159"/>
      <c r="CL6" s="159"/>
      <c r="CM6" s="159"/>
      <c r="CN6" s="159"/>
      <c r="CO6" s="159"/>
      <c r="CP6" s="159"/>
      <c r="CQ6" s="159"/>
      <c r="CR6" s="159"/>
      <c r="CS6" s="159"/>
      <c r="CT6" s="159"/>
      <c r="CU6" s="159"/>
      <c r="CV6" s="159"/>
      <c r="CW6" s="159"/>
      <c r="CX6" s="159"/>
      <c r="CY6" s="159"/>
      <c r="CZ6" s="159"/>
      <c r="DA6" s="159"/>
      <c r="DB6" s="159"/>
      <c r="DC6" s="159"/>
      <c r="DD6" s="159"/>
      <c r="DE6" s="159"/>
      <c r="DF6" s="159"/>
      <c r="DG6" s="159"/>
      <c r="DH6" s="159"/>
      <c r="DI6" s="159"/>
      <c r="DJ6" s="159"/>
      <c r="DK6" s="159"/>
      <c r="DL6" s="159"/>
      <c r="DM6" s="159"/>
      <c r="DN6" s="159"/>
      <c r="DO6" s="159"/>
      <c r="DP6" s="159"/>
      <c r="DQ6" s="159"/>
      <c r="DR6" s="159"/>
      <c r="DS6" s="159"/>
      <c r="DT6" s="159"/>
      <c r="DU6" s="159"/>
      <c r="DV6" s="159"/>
      <c r="DW6" s="159"/>
      <c r="DX6" s="159"/>
      <c r="DY6" s="159"/>
      <c r="DZ6" s="159"/>
      <c r="EA6" s="159"/>
      <c r="EB6" s="159"/>
      <c r="EC6" s="159"/>
      <c r="ED6" s="159"/>
      <c r="EE6" s="159"/>
      <c r="EF6" s="159"/>
      <c r="EG6" s="159"/>
      <c r="EH6" s="159"/>
      <c r="EI6" s="159"/>
      <c r="EJ6" s="159"/>
      <c r="EK6" s="159"/>
      <c r="EL6" s="159"/>
      <c r="EM6" s="159"/>
      <c r="EN6" s="159"/>
      <c r="EO6" s="159"/>
      <c r="EP6" s="159"/>
      <c r="EQ6" s="159"/>
      <c r="ER6" s="159"/>
      <c r="ES6" s="159"/>
      <c r="ET6" s="159"/>
      <c r="EU6" s="159"/>
      <c r="EV6" s="159"/>
      <c r="EW6" s="159"/>
      <c r="EX6" s="159"/>
      <c r="EY6" s="159"/>
      <c r="EZ6" s="159"/>
      <c r="FA6" s="159"/>
      <c r="FB6" s="159"/>
      <c r="FC6" s="159"/>
      <c r="FD6" s="159"/>
    </row>
    <row r="7" customFormat="false" ht="12.75" hidden="false" customHeight="false" outlineLevel="0" collapsed="false">
      <c r="A7" s="168" t="n">
        <v>36800</v>
      </c>
      <c r="B7" s="149" t="n">
        <v>11.61075419</v>
      </c>
      <c r="C7" s="149" t="n">
        <v>0</v>
      </c>
      <c r="D7" s="149" t="n">
        <v>-303.73609509</v>
      </c>
      <c r="E7" s="149" t="n">
        <v>315.34684928</v>
      </c>
      <c r="F7" s="149" t="n">
        <v>315.34684928</v>
      </c>
      <c r="G7" s="149" t="n">
        <v>0</v>
      </c>
      <c r="H7" s="148" t="n">
        <v>0</v>
      </c>
      <c r="I7" s="170" t="n">
        <v>-3.6085411166</v>
      </c>
      <c r="J7" s="147" t="n">
        <v>0.84844149</v>
      </c>
      <c r="K7" s="147" t="n">
        <f aca="false">'HEDGE QUANTITIES'!K7-'WEST HEDGE QUANTITIES'!K7</f>
        <v>-122.59806516</v>
      </c>
      <c r="L7" s="147" t="n">
        <f aca="false">'HEDGE QUANTITIES'!L7-'WEST HEDGE QUANTITIES'!L7</f>
        <v>-78.25044919</v>
      </c>
      <c r="M7" s="147" t="n">
        <f aca="false">'HEDGE QUANTITIES'!M7-'WEST HEDGE QUANTITIES'!M7</f>
        <v>-37.40316751</v>
      </c>
      <c r="N7" s="147" t="n">
        <f aca="false">'HEDGE QUANTITIES'!N7-'WEST HEDGE QUANTITIES'!N7</f>
        <v>-18.27655917</v>
      </c>
      <c r="O7" s="147" t="n">
        <f aca="false">'HEDGE QUANTITIES'!O7-'WEST HEDGE QUANTITIES'!O7</f>
        <v>17.44147941</v>
      </c>
      <c r="P7" s="147" t="n">
        <f aca="false">'HEDGE QUANTITIES'!P7-'WEST HEDGE QUANTITIES'!P7</f>
        <v>34.06435975</v>
      </c>
      <c r="Q7" s="147" t="n">
        <f aca="false">'HEDGE QUANTITIES'!Q7-'WEST HEDGE QUANTITIES'!Q7</f>
        <v>64.93015496</v>
      </c>
      <c r="R7" s="147" t="n">
        <f aca="false">'HEDGE QUANTITIES'!R7-'WEST HEDGE QUANTITIES'!R7</f>
        <v>92.7683638</v>
      </c>
      <c r="S7" s="158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  <c r="BF7" s="159"/>
      <c r="BG7" s="159"/>
      <c r="BH7" s="159"/>
      <c r="BI7" s="159"/>
      <c r="BJ7" s="159"/>
      <c r="BK7" s="159"/>
      <c r="BL7" s="159"/>
      <c r="BM7" s="159"/>
      <c r="BN7" s="159"/>
      <c r="BO7" s="159"/>
      <c r="BP7" s="159"/>
      <c r="BQ7" s="159"/>
      <c r="BR7" s="159"/>
      <c r="BS7" s="159"/>
      <c r="BT7" s="159"/>
      <c r="BU7" s="159"/>
      <c r="BV7" s="159"/>
      <c r="BW7" s="159"/>
      <c r="BX7" s="159"/>
      <c r="BY7" s="159"/>
      <c r="BZ7" s="159"/>
      <c r="CA7" s="159"/>
      <c r="CB7" s="159"/>
      <c r="CC7" s="159"/>
      <c r="CD7" s="159"/>
      <c r="CE7" s="159"/>
      <c r="CF7" s="159"/>
      <c r="CG7" s="159"/>
      <c r="CH7" s="159"/>
      <c r="CI7" s="159"/>
      <c r="CJ7" s="159"/>
      <c r="CK7" s="159"/>
      <c r="CL7" s="159"/>
      <c r="CM7" s="159"/>
      <c r="CN7" s="159"/>
      <c r="CO7" s="159"/>
      <c r="CP7" s="159"/>
      <c r="CQ7" s="159"/>
      <c r="CR7" s="159"/>
      <c r="CS7" s="159"/>
      <c r="CT7" s="159"/>
      <c r="CU7" s="159"/>
      <c r="CV7" s="159"/>
      <c r="CW7" s="159"/>
      <c r="CX7" s="159"/>
      <c r="CY7" s="159"/>
      <c r="CZ7" s="159"/>
      <c r="DA7" s="159"/>
      <c r="DB7" s="159"/>
      <c r="DC7" s="159"/>
      <c r="DD7" s="159"/>
      <c r="DE7" s="159"/>
      <c r="DF7" s="159"/>
      <c r="DG7" s="159"/>
      <c r="DH7" s="159"/>
      <c r="DI7" s="159"/>
      <c r="DJ7" s="159"/>
      <c r="DK7" s="159"/>
      <c r="DL7" s="159"/>
      <c r="DM7" s="159"/>
      <c r="DN7" s="159"/>
      <c r="DO7" s="159"/>
      <c r="DP7" s="159"/>
      <c r="DQ7" s="159"/>
      <c r="DR7" s="159"/>
      <c r="DS7" s="159"/>
      <c r="DT7" s="159"/>
      <c r="DU7" s="159"/>
      <c r="DV7" s="159"/>
      <c r="DW7" s="159"/>
      <c r="DX7" s="159"/>
      <c r="DY7" s="159"/>
      <c r="DZ7" s="159"/>
      <c r="EA7" s="159"/>
      <c r="EB7" s="159"/>
      <c r="EC7" s="159"/>
      <c r="ED7" s="159"/>
      <c r="EE7" s="159"/>
      <c r="EF7" s="159"/>
      <c r="EG7" s="159"/>
      <c r="EH7" s="159"/>
      <c r="EI7" s="159"/>
      <c r="EJ7" s="159"/>
      <c r="EK7" s="159"/>
      <c r="EL7" s="159"/>
      <c r="EM7" s="159"/>
      <c r="EN7" s="159"/>
      <c r="EO7" s="159"/>
      <c r="EP7" s="159"/>
      <c r="EQ7" s="159"/>
      <c r="ER7" s="159"/>
      <c r="ES7" s="159"/>
      <c r="ET7" s="159"/>
      <c r="EU7" s="159"/>
      <c r="EV7" s="159"/>
      <c r="EW7" s="159"/>
      <c r="EX7" s="159"/>
      <c r="EY7" s="159"/>
      <c r="EZ7" s="159"/>
      <c r="FA7" s="159"/>
      <c r="FB7" s="159"/>
      <c r="FC7" s="159"/>
      <c r="FD7" s="159"/>
    </row>
    <row r="8" customFormat="false" ht="12.75" hidden="false" customHeight="false" outlineLevel="0" collapsed="false">
      <c r="A8" s="168" t="n">
        <v>36831</v>
      </c>
      <c r="B8" s="149" t="n">
        <v>16.22720302</v>
      </c>
      <c r="C8" s="149" t="n">
        <v>0</v>
      </c>
      <c r="D8" s="149" t="n">
        <v>-326.61808509</v>
      </c>
      <c r="E8" s="149" t="n">
        <v>342.84528811</v>
      </c>
      <c r="F8" s="149" t="n">
        <v>342.84528811</v>
      </c>
      <c r="G8" s="149" t="n">
        <v>0</v>
      </c>
      <c r="H8" s="148" t="n">
        <v>0</v>
      </c>
      <c r="I8" s="170" t="n">
        <v>-0.7624420381</v>
      </c>
      <c r="J8" s="147" t="n">
        <v>0.16101833</v>
      </c>
      <c r="K8" s="147" t="n">
        <f aca="false">'HEDGE QUANTITIES'!K8-'WEST HEDGE QUANTITIES'!K8</f>
        <v>-18.87731659</v>
      </c>
      <c r="L8" s="147" t="n">
        <f aca="false">'HEDGE QUANTITIES'!L8-'WEST HEDGE QUANTITIES'!L8</f>
        <v>-12.61816262</v>
      </c>
      <c r="M8" s="147" t="n">
        <f aca="false">'HEDGE QUANTITIES'!M8-'WEST HEDGE QUANTITIES'!M8</f>
        <v>-6.28888883</v>
      </c>
      <c r="N8" s="147" t="n">
        <f aca="false">'HEDGE QUANTITIES'!N8-'WEST HEDGE QUANTITIES'!N8</f>
        <v>-3.1328527</v>
      </c>
      <c r="O8" s="147" t="n">
        <f aca="false">'HEDGE QUANTITIES'!O8-'WEST HEDGE QUANTITIES'!O8</f>
        <v>3.09847807</v>
      </c>
      <c r="P8" s="147" t="n">
        <f aca="false">'HEDGE QUANTITIES'!P8-'WEST HEDGE QUANTITIES'!P8</f>
        <v>6.15231326</v>
      </c>
      <c r="Q8" s="147" t="n">
        <f aca="false">'HEDGE QUANTITIES'!Q8-'WEST HEDGE QUANTITIES'!Q8</f>
        <v>12.09006369</v>
      </c>
      <c r="R8" s="147" t="n">
        <f aca="false">'HEDGE QUANTITIES'!R8-'WEST HEDGE QUANTITIES'!R8</f>
        <v>17.75054667</v>
      </c>
      <c r="S8" s="158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59"/>
      <c r="BN8" s="159"/>
      <c r="BO8" s="159"/>
      <c r="BP8" s="159"/>
      <c r="BQ8" s="159"/>
      <c r="BR8" s="159"/>
      <c r="BS8" s="159"/>
      <c r="BT8" s="159"/>
      <c r="BU8" s="159"/>
      <c r="BV8" s="159"/>
      <c r="BW8" s="159"/>
      <c r="BX8" s="159"/>
      <c r="BY8" s="159"/>
      <c r="BZ8" s="159"/>
      <c r="CA8" s="159"/>
      <c r="CB8" s="159"/>
      <c r="CC8" s="159"/>
      <c r="CD8" s="159"/>
      <c r="CE8" s="159"/>
      <c r="CF8" s="159"/>
      <c r="CG8" s="159"/>
      <c r="CH8" s="159"/>
      <c r="CI8" s="159"/>
      <c r="CJ8" s="159"/>
      <c r="CK8" s="159"/>
      <c r="CL8" s="159"/>
      <c r="CM8" s="159"/>
      <c r="CN8" s="159"/>
      <c r="CO8" s="159"/>
      <c r="CP8" s="159"/>
      <c r="CQ8" s="159"/>
      <c r="CR8" s="159"/>
      <c r="CS8" s="159"/>
      <c r="CT8" s="159"/>
      <c r="CU8" s="159"/>
      <c r="CV8" s="159"/>
      <c r="CW8" s="159"/>
      <c r="CX8" s="159"/>
      <c r="CY8" s="159"/>
      <c r="CZ8" s="159"/>
      <c r="DA8" s="159"/>
      <c r="DB8" s="159"/>
      <c r="DC8" s="159"/>
      <c r="DD8" s="159"/>
      <c r="DE8" s="159"/>
      <c r="DF8" s="159"/>
      <c r="DG8" s="159"/>
      <c r="DH8" s="159"/>
      <c r="DI8" s="159"/>
      <c r="DJ8" s="159"/>
      <c r="DK8" s="159"/>
      <c r="DL8" s="159"/>
      <c r="DM8" s="159"/>
      <c r="DN8" s="159"/>
      <c r="DO8" s="159"/>
      <c r="DP8" s="159"/>
      <c r="DQ8" s="159"/>
      <c r="DR8" s="159"/>
      <c r="DS8" s="159"/>
      <c r="DT8" s="159"/>
      <c r="DU8" s="159"/>
      <c r="DV8" s="159"/>
      <c r="DW8" s="159"/>
      <c r="DX8" s="159"/>
      <c r="DY8" s="159"/>
      <c r="DZ8" s="159"/>
      <c r="EA8" s="159"/>
      <c r="EB8" s="159"/>
      <c r="EC8" s="159"/>
      <c r="ED8" s="159"/>
      <c r="EE8" s="159"/>
      <c r="EF8" s="159"/>
      <c r="EG8" s="159"/>
      <c r="EH8" s="159"/>
      <c r="EI8" s="159"/>
      <c r="EJ8" s="159"/>
      <c r="EK8" s="159"/>
      <c r="EL8" s="159"/>
      <c r="EM8" s="159"/>
      <c r="EN8" s="159"/>
      <c r="EO8" s="159"/>
      <c r="EP8" s="159"/>
      <c r="EQ8" s="159"/>
      <c r="ER8" s="159"/>
      <c r="ES8" s="159"/>
      <c r="ET8" s="159"/>
      <c r="EU8" s="159"/>
      <c r="EV8" s="159"/>
      <c r="EW8" s="159"/>
      <c r="EX8" s="159"/>
      <c r="EY8" s="159"/>
      <c r="EZ8" s="159"/>
      <c r="FA8" s="159"/>
      <c r="FB8" s="159"/>
      <c r="FC8" s="159"/>
      <c r="FD8" s="159"/>
    </row>
    <row r="9" customFormat="false" ht="12.75" hidden="false" customHeight="false" outlineLevel="0" collapsed="false">
      <c r="A9" s="168" t="n">
        <v>36861</v>
      </c>
      <c r="B9" s="149" t="n">
        <v>-0.72309312</v>
      </c>
      <c r="C9" s="149" t="n">
        <v>0</v>
      </c>
      <c r="D9" s="149" t="n">
        <v>-298.33931727</v>
      </c>
      <c r="E9" s="149" t="n">
        <v>297.61622415</v>
      </c>
      <c r="F9" s="149" t="n">
        <v>297.61622415</v>
      </c>
      <c r="G9" s="149" t="n">
        <v>0</v>
      </c>
      <c r="H9" s="148" t="n">
        <v>0</v>
      </c>
      <c r="I9" s="170" t="n">
        <v>-0.1886793804</v>
      </c>
      <c r="J9" s="147" t="n">
        <v>0.05023497</v>
      </c>
      <c r="K9" s="147" t="n">
        <f aca="false">'HEDGE QUANTITIES'!K9-'WEST HEDGE QUANTITIES'!K9</f>
        <v>-12.35467532</v>
      </c>
      <c r="L9" s="147" t="n">
        <f aca="false">'HEDGE QUANTITIES'!L9-'WEST HEDGE QUANTITIES'!L9</f>
        <v>-8.15853247</v>
      </c>
      <c r="M9" s="147" t="n">
        <f aca="false">'HEDGE QUANTITIES'!M9-'WEST HEDGE QUANTITIES'!M9</f>
        <v>-4.02596492</v>
      </c>
      <c r="N9" s="147" t="n">
        <f aca="false">'HEDGE QUANTITIES'!N9-'WEST HEDGE QUANTITIES'!N9</f>
        <v>-1.99716084</v>
      </c>
      <c r="O9" s="147" t="n">
        <f aca="false">'HEDGE QUANTITIES'!O9-'WEST HEDGE QUANTITIES'!O9</f>
        <v>1.96138554</v>
      </c>
      <c r="P9" s="147" t="n">
        <f aca="false">'HEDGE QUANTITIES'!P9-'WEST HEDGE QUANTITIES'!P9</f>
        <v>3.88325178</v>
      </c>
      <c r="Q9" s="147" t="n">
        <f aca="false">'HEDGE QUANTITIES'!Q9-'WEST HEDGE QUANTITIES'!Q9</f>
        <v>7.59638106</v>
      </c>
      <c r="R9" s="147" t="n">
        <f aca="false">'HEDGE QUANTITIES'!R9-'WEST HEDGE QUANTITIES'!R9</f>
        <v>11.11967621</v>
      </c>
      <c r="S9" s="158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59"/>
      <c r="BN9" s="159"/>
      <c r="BO9" s="159"/>
      <c r="BP9" s="159"/>
      <c r="BQ9" s="159"/>
      <c r="BR9" s="159"/>
      <c r="BS9" s="159"/>
      <c r="BT9" s="159"/>
      <c r="BU9" s="159"/>
      <c r="BV9" s="159"/>
      <c r="BW9" s="159"/>
      <c r="BX9" s="159"/>
      <c r="BY9" s="159"/>
      <c r="BZ9" s="159"/>
      <c r="CA9" s="159"/>
      <c r="CB9" s="159"/>
      <c r="CC9" s="159"/>
      <c r="CD9" s="159"/>
      <c r="CE9" s="159"/>
      <c r="CF9" s="159"/>
      <c r="CG9" s="159"/>
      <c r="CH9" s="159"/>
      <c r="CI9" s="159"/>
      <c r="CJ9" s="159"/>
      <c r="CK9" s="159"/>
      <c r="CL9" s="159"/>
      <c r="CM9" s="159"/>
      <c r="CN9" s="159"/>
      <c r="CO9" s="159"/>
      <c r="CP9" s="159"/>
      <c r="CQ9" s="159"/>
      <c r="CR9" s="159"/>
      <c r="CS9" s="159"/>
      <c r="CT9" s="159"/>
      <c r="CU9" s="159"/>
      <c r="CV9" s="159"/>
      <c r="CW9" s="159"/>
      <c r="CX9" s="159"/>
      <c r="CY9" s="159"/>
      <c r="CZ9" s="159"/>
      <c r="DA9" s="159"/>
      <c r="DB9" s="159"/>
      <c r="DC9" s="159"/>
      <c r="DD9" s="159"/>
      <c r="DE9" s="159"/>
      <c r="DF9" s="159"/>
      <c r="DG9" s="159"/>
      <c r="DH9" s="159"/>
      <c r="DI9" s="159"/>
      <c r="DJ9" s="159"/>
      <c r="DK9" s="159"/>
      <c r="DL9" s="159"/>
      <c r="DM9" s="159"/>
      <c r="DN9" s="159"/>
      <c r="DO9" s="159"/>
      <c r="DP9" s="159"/>
      <c r="DQ9" s="159"/>
      <c r="DR9" s="159"/>
      <c r="DS9" s="159"/>
      <c r="DT9" s="159"/>
      <c r="DU9" s="159"/>
      <c r="DV9" s="159"/>
      <c r="DW9" s="159"/>
      <c r="DX9" s="159"/>
      <c r="DY9" s="159"/>
      <c r="DZ9" s="159"/>
      <c r="EA9" s="159"/>
      <c r="EB9" s="159"/>
      <c r="EC9" s="159"/>
      <c r="ED9" s="159"/>
      <c r="EE9" s="159"/>
      <c r="EF9" s="159"/>
      <c r="EG9" s="159"/>
      <c r="EH9" s="159"/>
      <c r="EI9" s="159"/>
      <c r="EJ9" s="159"/>
      <c r="EK9" s="159"/>
      <c r="EL9" s="159"/>
      <c r="EM9" s="159"/>
      <c r="EN9" s="159"/>
      <c r="EO9" s="159"/>
      <c r="EP9" s="159"/>
      <c r="EQ9" s="159"/>
      <c r="ER9" s="159"/>
      <c r="ES9" s="159"/>
      <c r="ET9" s="159"/>
      <c r="EU9" s="159"/>
      <c r="EV9" s="159"/>
      <c r="EW9" s="159"/>
      <c r="EX9" s="159"/>
      <c r="EY9" s="159"/>
      <c r="EZ9" s="159"/>
      <c r="FA9" s="159"/>
      <c r="FB9" s="159"/>
      <c r="FC9" s="159"/>
      <c r="FD9" s="159"/>
    </row>
    <row r="10" customFormat="false" ht="12.75" hidden="false" customHeight="false" outlineLevel="0" collapsed="false">
      <c r="A10" s="168" t="n">
        <v>36892</v>
      </c>
      <c r="B10" s="149" t="n">
        <v>11.32726596</v>
      </c>
      <c r="C10" s="149" t="n">
        <v>0</v>
      </c>
      <c r="D10" s="149" t="n">
        <v>-109.63270777</v>
      </c>
      <c r="E10" s="149" t="n">
        <v>120.95997373</v>
      </c>
      <c r="F10" s="149" t="n">
        <v>120.95997373</v>
      </c>
      <c r="G10" s="149" t="n">
        <v>0</v>
      </c>
      <c r="H10" s="148" t="n">
        <v>0</v>
      </c>
      <c r="I10" s="170" t="n">
        <v>0.8345958177</v>
      </c>
      <c r="J10" s="147" t="n">
        <v>-0.09158758</v>
      </c>
      <c r="K10" s="147" t="n">
        <f aca="false">'HEDGE QUANTITIES'!K10-'WEST HEDGE QUANTITIES'!K10</f>
        <v>-7.50057816</v>
      </c>
      <c r="L10" s="147" t="n">
        <f aca="false">'HEDGE QUANTITIES'!L10-'WEST HEDGE QUANTITIES'!L10</f>
        <v>-5.10169346</v>
      </c>
      <c r="M10" s="147" t="n">
        <f aca="false">'HEDGE QUANTITIES'!M10-'WEST HEDGE QUANTITIES'!M10</f>
        <v>-2.59036313</v>
      </c>
      <c r="N10" s="147" t="n">
        <f aca="false">'HEDGE QUANTITIES'!N10-'WEST HEDGE QUANTITIES'!N10</f>
        <v>-1.30298366</v>
      </c>
      <c r="O10" s="147" t="n">
        <f aca="false">'HEDGE QUANTITIES'!O10-'WEST HEDGE QUANTITIES'!O10</f>
        <v>1.31455093</v>
      </c>
      <c r="P10" s="147" t="n">
        <f aca="false">'HEDGE QUANTITIES'!P10-'WEST HEDGE QUANTITIES'!P10</f>
        <v>2.63699457</v>
      </c>
      <c r="Q10" s="147" t="n">
        <f aca="false">'HEDGE QUANTITIES'!Q10-'WEST HEDGE QUANTITIES'!Q10</f>
        <v>5.29098958</v>
      </c>
      <c r="R10" s="147" t="n">
        <f aca="false">'HEDGE QUANTITIES'!R10-'WEST HEDGE QUANTITIES'!R10</f>
        <v>7.93444639</v>
      </c>
      <c r="S10" s="158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  <c r="ER10" s="159"/>
      <c r="ES10" s="159"/>
      <c r="ET10" s="159"/>
      <c r="EU10" s="159"/>
      <c r="EV10" s="159"/>
      <c r="EW10" s="159"/>
      <c r="EX10" s="159"/>
      <c r="EY10" s="159"/>
      <c r="EZ10" s="159"/>
      <c r="FA10" s="159"/>
      <c r="FB10" s="159"/>
      <c r="FC10" s="159"/>
      <c r="FD10" s="159"/>
    </row>
    <row r="11" customFormat="false" ht="12.75" hidden="false" customHeight="false" outlineLevel="0" collapsed="false">
      <c r="A11" s="168" t="n">
        <v>36923</v>
      </c>
      <c r="B11" s="149" t="n">
        <v>42.84824796</v>
      </c>
      <c r="C11" s="149" t="n">
        <v>0</v>
      </c>
      <c r="D11" s="149" t="n">
        <v>-155.59687168</v>
      </c>
      <c r="E11" s="149" t="n">
        <v>198.44511964</v>
      </c>
      <c r="F11" s="149" t="n">
        <v>198.44511964</v>
      </c>
      <c r="G11" s="149" t="n">
        <v>0</v>
      </c>
      <c r="H11" s="148" t="n">
        <v>0</v>
      </c>
      <c r="I11" s="170" t="n">
        <v>0.3701460831</v>
      </c>
      <c r="J11" s="147" t="n">
        <v>-0.00832056</v>
      </c>
      <c r="K11" s="147" t="n">
        <f aca="false">'HEDGE QUANTITIES'!K11-'WEST HEDGE QUANTITIES'!K11</f>
        <v>6.67860405</v>
      </c>
      <c r="L11" s="147" t="n">
        <f aca="false">'HEDGE QUANTITIES'!L11-'WEST HEDGE QUANTITIES'!L11</f>
        <v>3.9461692</v>
      </c>
      <c r="M11" s="147" t="n">
        <f aca="false">'HEDGE QUANTITIES'!M11-'WEST HEDGE QUANTITIES'!M11</f>
        <v>1.73625706</v>
      </c>
      <c r="N11" s="147" t="n">
        <f aca="false">'HEDGE QUANTITIES'!N11-'WEST HEDGE QUANTITIES'!N11</f>
        <v>0.81199768</v>
      </c>
      <c r="O11" s="147" t="n">
        <f aca="false">'HEDGE QUANTITIES'!O11-'WEST HEDGE QUANTITIES'!O11</f>
        <v>-0.706413329999999</v>
      </c>
      <c r="P11" s="147" t="n">
        <f aca="false">'HEDGE QUANTITIES'!P11-'WEST HEDGE QUANTITIES'!P11</f>
        <v>-1.31321923</v>
      </c>
      <c r="Q11" s="147" t="n">
        <f aca="false">'HEDGE QUANTITIES'!Q11-'WEST HEDGE QUANTITIES'!Q11</f>
        <v>-2.25012856</v>
      </c>
      <c r="R11" s="147" t="n">
        <f aca="false">'HEDGE QUANTITIES'!R11-'WEST HEDGE QUANTITIES'!R11</f>
        <v>-2.85213981</v>
      </c>
      <c r="S11" s="158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  <c r="ER11" s="159"/>
      <c r="ES11" s="159"/>
      <c r="ET11" s="159"/>
      <c r="EU11" s="159"/>
      <c r="EV11" s="159"/>
      <c r="EW11" s="159"/>
      <c r="EX11" s="159"/>
      <c r="EY11" s="159"/>
      <c r="EZ11" s="159"/>
      <c r="FA11" s="159"/>
      <c r="FB11" s="159"/>
      <c r="FC11" s="159"/>
      <c r="FD11" s="159"/>
    </row>
    <row r="12" customFormat="false" ht="12.75" hidden="false" customHeight="false" outlineLevel="0" collapsed="false">
      <c r="A12" s="168" t="n">
        <v>36951</v>
      </c>
      <c r="B12" s="149" t="n">
        <v>35.92687179</v>
      </c>
      <c r="C12" s="149" t="n">
        <v>0</v>
      </c>
      <c r="D12" s="149" t="n">
        <v>-106.73286074</v>
      </c>
      <c r="E12" s="149" t="n">
        <v>142.65973253</v>
      </c>
      <c r="F12" s="149" t="n">
        <v>142.65973253</v>
      </c>
      <c r="G12" s="149" t="n">
        <v>0</v>
      </c>
      <c r="H12" s="148" t="n">
        <v>0</v>
      </c>
      <c r="I12" s="170" t="n">
        <v>-0.1187860942</v>
      </c>
      <c r="J12" s="147" t="n">
        <v>0.03489906</v>
      </c>
      <c r="K12" s="147" t="n">
        <f aca="false">'HEDGE QUANTITIES'!K12-'WEST HEDGE QUANTITIES'!K12</f>
        <v>-41.21018682</v>
      </c>
      <c r="L12" s="147" t="n">
        <f aca="false">'HEDGE QUANTITIES'!L12-'WEST HEDGE QUANTITIES'!L12</f>
        <v>-26.89820571</v>
      </c>
      <c r="M12" s="147" t="n">
        <f aca="false">'HEDGE QUANTITIES'!M12-'WEST HEDGE QUANTITIES'!M12</f>
        <v>-13.16387896</v>
      </c>
      <c r="N12" s="147" t="n">
        <f aca="false">'HEDGE QUANTITIES'!N12-'WEST HEDGE QUANTITIES'!N12</f>
        <v>-6.51131125</v>
      </c>
      <c r="O12" s="147" t="n">
        <f aca="false">'HEDGE QUANTITIES'!O12-'WEST HEDGE QUANTITIES'!O12</f>
        <v>6.37174101</v>
      </c>
      <c r="P12" s="147" t="n">
        <f aca="false">'HEDGE QUANTITIES'!P12-'WEST HEDGE QUANTITIES'!P12</f>
        <v>12.60588756</v>
      </c>
      <c r="Q12" s="147" t="n">
        <f aca="false">'HEDGE QUANTITIES'!Q12-'WEST HEDGE QUANTITIES'!Q12</f>
        <v>24.67018762</v>
      </c>
      <c r="R12" s="147" t="n">
        <f aca="false">'HEDGE QUANTITIES'!R12-'WEST HEDGE QUANTITIES'!R12</f>
        <v>36.21250207</v>
      </c>
      <c r="S12" s="158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  <c r="ER12" s="159"/>
      <c r="ES12" s="159"/>
      <c r="ET12" s="159"/>
      <c r="EU12" s="159"/>
      <c r="EV12" s="159"/>
      <c r="EW12" s="159"/>
      <c r="EX12" s="159"/>
      <c r="EY12" s="159"/>
      <c r="EZ12" s="159"/>
      <c r="FA12" s="159"/>
      <c r="FB12" s="159"/>
      <c r="FC12" s="159"/>
      <c r="FD12" s="159"/>
    </row>
    <row r="13" customFormat="false" ht="12.75" hidden="false" customHeight="false" outlineLevel="0" collapsed="false">
      <c r="A13" s="168" t="n">
        <v>36982</v>
      </c>
      <c r="B13" s="149" t="n">
        <v>38.27045731</v>
      </c>
      <c r="C13" s="149" t="n">
        <v>0</v>
      </c>
      <c r="D13" s="149" t="n">
        <v>-94.27623975</v>
      </c>
      <c r="E13" s="149" t="n">
        <v>132.54669706</v>
      </c>
      <c r="F13" s="149" t="n">
        <v>132.54669706</v>
      </c>
      <c r="G13" s="149" t="n">
        <v>0</v>
      </c>
      <c r="H13" s="148" t="n">
        <v>0</v>
      </c>
      <c r="I13" s="170" t="n">
        <v>-0.5226477356</v>
      </c>
      <c r="J13" s="147" t="n">
        <v>0.06550744</v>
      </c>
      <c r="K13" s="147" t="n">
        <f aca="false">'HEDGE QUANTITIES'!K13-'WEST HEDGE QUANTITIES'!K13</f>
        <v>-2.52514115</v>
      </c>
      <c r="L13" s="147" t="n">
        <f aca="false">'HEDGE QUANTITIES'!L13-'WEST HEDGE QUANTITIES'!L13</f>
        <v>-1.48879437</v>
      </c>
      <c r="M13" s="147" t="n">
        <f aca="false">'HEDGE QUANTITIES'!M13-'WEST HEDGE QUANTITIES'!M13</f>
        <v>-0.64814504</v>
      </c>
      <c r="N13" s="147" t="n">
        <f aca="false">'HEDGE QUANTITIES'!N13-'WEST HEDGE QUANTITIES'!N13</f>
        <v>-0.30047908</v>
      </c>
      <c r="O13" s="147" t="n">
        <f aca="false">'HEDGE QUANTITIES'!O13-'WEST HEDGE QUANTITIES'!O13</f>
        <v>0.25456457</v>
      </c>
      <c r="P13" s="147" t="n">
        <f aca="false">'HEDGE QUANTITIES'!P13-'WEST HEDGE QUANTITIES'!P13</f>
        <v>0.464635</v>
      </c>
      <c r="Q13" s="147" t="n">
        <f aca="false">'HEDGE QUANTITIES'!Q13-'WEST HEDGE QUANTITIES'!Q13</f>
        <v>0.75746759</v>
      </c>
      <c r="R13" s="147" t="n">
        <f aca="false">'HEDGE QUANTITIES'!R13-'WEST HEDGE QUANTITIES'!R13</f>
        <v>0.89170199</v>
      </c>
      <c r="S13" s="158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  <c r="ER13" s="159"/>
      <c r="ES13" s="159"/>
      <c r="ET13" s="159"/>
      <c r="EU13" s="159"/>
      <c r="EV13" s="159"/>
      <c r="EW13" s="159"/>
      <c r="EX13" s="159"/>
      <c r="EY13" s="159"/>
      <c r="EZ13" s="159"/>
      <c r="FA13" s="159"/>
      <c r="FB13" s="159"/>
      <c r="FC13" s="159"/>
      <c r="FD13" s="159"/>
    </row>
    <row r="14" customFormat="false" ht="12.75" hidden="false" customHeight="false" outlineLevel="0" collapsed="false">
      <c r="A14" s="168" t="n">
        <v>37012</v>
      </c>
      <c r="B14" s="149" t="n">
        <v>51.43607989</v>
      </c>
      <c r="C14" s="149" t="n">
        <v>0</v>
      </c>
      <c r="D14" s="149" t="n">
        <v>-93.27909137</v>
      </c>
      <c r="E14" s="149" t="n">
        <v>144.71517126</v>
      </c>
      <c r="F14" s="149" t="n">
        <v>144.71517126</v>
      </c>
      <c r="G14" s="149" t="n">
        <v>0</v>
      </c>
      <c r="H14" s="148" t="n">
        <v>0</v>
      </c>
      <c r="I14" s="170" t="n">
        <v>-0.394371943</v>
      </c>
      <c r="J14" s="147" t="n">
        <v>0.05380479</v>
      </c>
      <c r="K14" s="147" t="n">
        <f aca="false">'HEDGE QUANTITIES'!K14-'WEST HEDGE QUANTITIES'!K14</f>
        <v>-1.59798949</v>
      </c>
      <c r="L14" s="147" t="n">
        <f aca="false">'HEDGE QUANTITIES'!L14-'WEST HEDGE QUANTITIES'!L14</f>
        <v>-1.03447705</v>
      </c>
      <c r="M14" s="147" t="n">
        <f aca="false">'HEDGE QUANTITIES'!M14-'WEST HEDGE QUANTITIES'!M14</f>
        <v>-0.49606818</v>
      </c>
      <c r="N14" s="147" t="n">
        <f aca="false">'HEDGE QUANTITIES'!N14-'WEST HEDGE QUANTITIES'!N14</f>
        <v>-0.24177876</v>
      </c>
      <c r="O14" s="147" t="n">
        <f aca="false">'HEDGE QUANTITIES'!O14-'WEST HEDGE QUANTITIES'!O14</f>
        <v>0.22726015</v>
      </c>
      <c r="P14" s="147" t="n">
        <f aca="false">'HEDGE QUANTITIES'!P14-'WEST HEDGE QUANTITIES'!P14</f>
        <v>0.4378029</v>
      </c>
      <c r="Q14" s="147" t="n">
        <f aca="false">'HEDGE QUANTITIES'!Q14-'WEST HEDGE QUANTITIES'!Q14</f>
        <v>0.80429109</v>
      </c>
      <c r="R14" s="147" t="n">
        <f aca="false">'HEDGE QUANTITIES'!R14-'WEST HEDGE QUANTITIES'!R14</f>
        <v>1.09233148</v>
      </c>
      <c r="S14" s="158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  <c r="ER14" s="159"/>
      <c r="ES14" s="159"/>
      <c r="ET14" s="159"/>
      <c r="EU14" s="159"/>
      <c r="EV14" s="159"/>
      <c r="EW14" s="159"/>
      <c r="EX14" s="159"/>
      <c r="EY14" s="159"/>
      <c r="EZ14" s="159"/>
      <c r="FA14" s="159"/>
      <c r="FB14" s="159"/>
      <c r="FC14" s="159"/>
      <c r="FD14" s="159"/>
    </row>
    <row r="15" customFormat="false" ht="12.75" hidden="false" customHeight="false" outlineLevel="0" collapsed="false">
      <c r="A15" s="168" t="n">
        <v>37043</v>
      </c>
      <c r="B15" s="149" t="n">
        <v>5.01530059</v>
      </c>
      <c r="C15" s="149" t="n">
        <v>0</v>
      </c>
      <c r="D15" s="149" t="n">
        <v>9.11684851</v>
      </c>
      <c r="E15" s="149" t="n">
        <v>-4.10154792</v>
      </c>
      <c r="F15" s="149" t="n">
        <v>-4.10154792</v>
      </c>
      <c r="G15" s="149" t="n">
        <v>0</v>
      </c>
      <c r="H15" s="148" t="n">
        <v>0</v>
      </c>
      <c r="I15" s="170" t="n">
        <v>-0.363385914</v>
      </c>
      <c r="J15" s="147" t="n">
        <v>0.01708367</v>
      </c>
      <c r="K15" s="147" t="n">
        <f aca="false">'HEDGE QUANTITIES'!K15-'WEST HEDGE QUANTITIES'!K15</f>
        <v>0.25369251</v>
      </c>
      <c r="L15" s="147" t="n">
        <f aca="false">'HEDGE QUANTITIES'!L15-'WEST HEDGE QUANTITIES'!L15</f>
        <v>0.27329601</v>
      </c>
      <c r="M15" s="147" t="n">
        <f aca="false">'HEDGE QUANTITIES'!M15-'WEST HEDGE QUANTITIES'!M15</f>
        <v>0.18924084</v>
      </c>
      <c r="N15" s="147" t="n">
        <f aca="false">'HEDGE QUANTITIES'!N15-'WEST HEDGE QUANTITIES'!N15</f>
        <v>0.10778773</v>
      </c>
      <c r="O15" s="147" t="n">
        <f aca="false">'HEDGE QUANTITIES'!O15-'WEST HEDGE QUANTITIES'!O15</f>
        <v>-0.13397496</v>
      </c>
      <c r="P15" s="147" t="n">
        <f aca="false">'HEDGE QUANTITIES'!P15-'WEST HEDGE QUANTITIES'!P15</f>
        <v>-0.29461492</v>
      </c>
      <c r="Q15" s="147" t="n">
        <f aca="false">'HEDGE QUANTITIES'!Q15-'WEST HEDGE QUANTITIES'!Q15</f>
        <v>-0.69596124</v>
      </c>
      <c r="R15" s="147" t="n">
        <f aca="false">'HEDGE QUANTITIES'!R15-'WEST HEDGE QUANTITIES'!R15</f>
        <v>-1.20051329</v>
      </c>
      <c r="S15" s="158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  <c r="ER15" s="159"/>
      <c r="ES15" s="159"/>
      <c r="ET15" s="159"/>
      <c r="EU15" s="159"/>
      <c r="EV15" s="159"/>
      <c r="EW15" s="159"/>
      <c r="EX15" s="159"/>
      <c r="EY15" s="159"/>
      <c r="EZ15" s="159"/>
      <c r="FA15" s="159"/>
      <c r="FB15" s="159"/>
      <c r="FC15" s="159"/>
      <c r="FD15" s="159"/>
    </row>
    <row r="16" customFormat="false" ht="12.75" hidden="false" customHeight="false" outlineLevel="0" collapsed="false">
      <c r="A16" s="168" t="n">
        <v>37073</v>
      </c>
      <c r="B16" s="149" t="n">
        <v>6.65772406</v>
      </c>
      <c r="C16" s="149" t="n">
        <v>0</v>
      </c>
      <c r="D16" s="149" t="n">
        <v>9.01820018</v>
      </c>
      <c r="E16" s="149" t="n">
        <v>-2.36047612</v>
      </c>
      <c r="F16" s="149" t="n">
        <v>-2.36047612</v>
      </c>
      <c r="G16" s="149" t="n">
        <v>0</v>
      </c>
      <c r="H16" s="148" t="n">
        <v>0</v>
      </c>
      <c r="I16" s="170" t="n">
        <v>-0.3540622248</v>
      </c>
      <c r="J16" s="147" t="n">
        <v>0.01378919</v>
      </c>
      <c r="K16" s="147" t="n">
        <f aca="false">'HEDGE QUANTITIES'!K16-'WEST HEDGE QUANTITIES'!K16</f>
        <v>1.02268935</v>
      </c>
      <c r="L16" s="147" t="n">
        <f aca="false">'HEDGE QUANTITIES'!L16-'WEST HEDGE QUANTITIES'!L16</f>
        <v>0.75645766</v>
      </c>
      <c r="M16" s="147" t="n">
        <f aca="false">'HEDGE QUANTITIES'!M16-'WEST HEDGE QUANTITIES'!M16</f>
        <v>0.41671112</v>
      </c>
      <c r="N16" s="147" t="n">
        <f aca="false">'HEDGE QUANTITIES'!N16-'WEST HEDGE QUANTITIES'!N16</f>
        <v>0.21813202</v>
      </c>
      <c r="O16" s="147" t="n">
        <f aca="false">'HEDGE QUANTITIES'!O16-'WEST HEDGE QUANTITIES'!O16</f>
        <v>-0.23789324</v>
      </c>
      <c r="P16" s="147" t="n">
        <f aca="false">'HEDGE QUANTITIES'!P16-'WEST HEDGE QUANTITIES'!P16</f>
        <v>-0.49599308</v>
      </c>
      <c r="Q16" s="147" t="n">
        <f aca="false">'HEDGE QUANTITIES'!Q16-'WEST HEDGE QUANTITIES'!Q16</f>
        <v>-1.07535049</v>
      </c>
      <c r="R16" s="147" t="n">
        <f aca="false">'HEDGE QUANTITIES'!R16-'WEST HEDGE QUANTITIES'!R16</f>
        <v>-1.73778999</v>
      </c>
      <c r="S16" s="158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  <c r="ER16" s="159"/>
      <c r="ES16" s="159"/>
      <c r="ET16" s="159"/>
      <c r="EU16" s="159"/>
      <c r="EV16" s="159"/>
      <c r="EW16" s="159"/>
      <c r="EX16" s="159"/>
      <c r="EY16" s="159"/>
      <c r="EZ16" s="159"/>
      <c r="FA16" s="159"/>
      <c r="FB16" s="159"/>
      <c r="FC16" s="159"/>
      <c r="FD16" s="159"/>
    </row>
    <row r="17" customFormat="false" ht="12.75" hidden="false" customHeight="false" outlineLevel="0" collapsed="false">
      <c r="A17" s="168" t="n">
        <v>37104</v>
      </c>
      <c r="B17" s="149" t="n">
        <v>6.34351817</v>
      </c>
      <c r="C17" s="149" t="n">
        <v>0</v>
      </c>
      <c r="D17" s="149" t="n">
        <v>9.21382972</v>
      </c>
      <c r="E17" s="149" t="n">
        <v>-2.87031155</v>
      </c>
      <c r="F17" s="149" t="n">
        <v>-2.87031155</v>
      </c>
      <c r="G17" s="149" t="n">
        <v>0</v>
      </c>
      <c r="H17" s="148" t="n">
        <v>0</v>
      </c>
      <c r="I17" s="170" t="n">
        <v>-0.1755460137</v>
      </c>
      <c r="J17" s="147" t="n">
        <v>0.00632209</v>
      </c>
      <c r="K17" s="147" t="n">
        <f aca="false">'HEDGE QUANTITIES'!K17-'WEST HEDGE QUANTITIES'!K17</f>
        <v>4.4641806</v>
      </c>
      <c r="L17" s="147" t="n">
        <f aca="false">'HEDGE QUANTITIES'!L17-'WEST HEDGE QUANTITIES'!L17</f>
        <v>3.01458231</v>
      </c>
      <c r="M17" s="147" t="n">
        <f aca="false">'HEDGE QUANTITIES'!M17-'WEST HEDGE QUANTITIES'!M17</f>
        <v>1.52418921</v>
      </c>
      <c r="N17" s="147" t="n">
        <f aca="false">'HEDGE QUANTITIES'!N17-'WEST HEDGE QUANTITIES'!N17</f>
        <v>0.76589316</v>
      </c>
      <c r="O17" s="147" t="n">
        <f aca="false">'HEDGE QUANTITIES'!O17-'WEST HEDGE QUANTITIES'!O17</f>
        <v>-0.77268183</v>
      </c>
      <c r="P17" s="147" t="n">
        <f aca="false">'HEDGE QUANTITIES'!P17-'WEST HEDGE QUANTITIES'!P17</f>
        <v>-1.55164693</v>
      </c>
      <c r="Q17" s="147" t="n">
        <f aca="false">'HEDGE QUANTITIES'!Q17-'WEST HEDGE QUANTITIES'!Q17</f>
        <v>-3.12776594</v>
      </c>
      <c r="R17" s="147" t="n">
        <f aca="false">'HEDGE QUANTITIES'!R17-'WEST HEDGE QUANTITIES'!R17</f>
        <v>-4.72310548</v>
      </c>
      <c r="S17" s="158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  <c r="ER17" s="159"/>
      <c r="ES17" s="159"/>
      <c r="ET17" s="159"/>
      <c r="EU17" s="159"/>
      <c r="EV17" s="159"/>
      <c r="EW17" s="159"/>
      <c r="EX17" s="159"/>
      <c r="EY17" s="159"/>
      <c r="EZ17" s="159"/>
      <c r="FA17" s="159"/>
      <c r="FB17" s="159"/>
      <c r="FC17" s="159"/>
      <c r="FD17" s="159"/>
    </row>
    <row r="18" customFormat="false" ht="12.75" hidden="false" customHeight="false" outlineLevel="0" collapsed="false">
      <c r="A18" s="168" t="n">
        <v>37135</v>
      </c>
      <c r="B18" s="149" t="n">
        <v>3.66485427</v>
      </c>
      <c r="C18" s="149" t="n">
        <v>0</v>
      </c>
      <c r="D18" s="149" t="n">
        <v>31.02076278</v>
      </c>
      <c r="E18" s="149" t="n">
        <v>-27.35590851</v>
      </c>
      <c r="F18" s="149" t="n">
        <v>-27.35590851</v>
      </c>
      <c r="G18" s="149" t="n">
        <v>0</v>
      </c>
      <c r="H18" s="148" t="n">
        <v>0</v>
      </c>
      <c r="I18" s="170" t="n">
        <v>-0.2693343166</v>
      </c>
      <c r="J18" s="147" t="n">
        <v>0.0037062</v>
      </c>
      <c r="K18" s="147" t="n">
        <f aca="false">'HEDGE QUANTITIES'!K18-'WEST HEDGE QUANTITIES'!K18</f>
        <v>3.63277276</v>
      </c>
      <c r="L18" s="147" t="n">
        <f aca="false">'HEDGE QUANTITIES'!L18-'WEST HEDGE QUANTITIES'!L18</f>
        <v>2.44279207</v>
      </c>
      <c r="M18" s="147" t="n">
        <f aca="false">'HEDGE QUANTITIES'!M18-'WEST HEDGE QUANTITIES'!M18</f>
        <v>1.23009841</v>
      </c>
      <c r="N18" s="147" t="n">
        <f aca="false">'HEDGE QUANTITIES'!N18-'WEST HEDGE QUANTITIES'!N18</f>
        <v>0.61695529</v>
      </c>
      <c r="O18" s="147" t="n">
        <f aca="false">'HEDGE QUANTITIES'!O18-'WEST HEDGE QUANTITIES'!O18</f>
        <v>-0.62024214</v>
      </c>
      <c r="P18" s="147" t="n">
        <f aca="false">'HEDGE QUANTITIES'!P18-'WEST HEDGE QUANTITIES'!P18</f>
        <v>-1.24367386</v>
      </c>
      <c r="Q18" s="147" t="n">
        <f aca="false">'HEDGE QUANTITIES'!Q18-'WEST HEDGE QUANTITIES'!Q18</f>
        <v>-2.50011277</v>
      </c>
      <c r="R18" s="147" t="n">
        <f aca="false">'HEDGE QUANTITIES'!R18-'WEST HEDGE QUANTITIES'!R18</f>
        <v>-3.76660468</v>
      </c>
      <c r="S18" s="158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  <c r="ER18" s="159"/>
      <c r="ES18" s="159"/>
      <c r="ET18" s="159"/>
      <c r="EU18" s="159"/>
      <c r="EV18" s="159"/>
      <c r="EW18" s="159"/>
      <c r="EX18" s="159"/>
      <c r="EY18" s="159"/>
      <c r="EZ18" s="159"/>
      <c r="FA18" s="159"/>
      <c r="FB18" s="159"/>
      <c r="FC18" s="159"/>
      <c r="FD18" s="159"/>
    </row>
    <row r="19" customFormat="false" ht="12.75" hidden="false" customHeight="false" outlineLevel="0" collapsed="false">
      <c r="A19" s="168" t="n">
        <v>37165</v>
      </c>
      <c r="B19" s="149" t="n">
        <v>0.35812373</v>
      </c>
      <c r="C19" s="149" t="n">
        <v>0</v>
      </c>
      <c r="D19" s="149" t="n">
        <v>52.20308327</v>
      </c>
      <c r="E19" s="149" t="n">
        <v>-51.84495954</v>
      </c>
      <c r="F19" s="149" t="n">
        <v>-51.84495954</v>
      </c>
      <c r="G19" s="149" t="n">
        <v>0</v>
      </c>
      <c r="H19" s="148" t="n">
        <v>0</v>
      </c>
      <c r="I19" s="170" t="n">
        <v>-0.358792219</v>
      </c>
      <c r="J19" s="147" t="n">
        <v>0.00068177</v>
      </c>
      <c r="K19" s="147" t="n">
        <f aca="false">'HEDGE QUANTITIES'!K19-'WEST HEDGE QUANTITIES'!K19</f>
        <v>-0.15424694</v>
      </c>
      <c r="L19" s="147" t="n">
        <f aca="false">'HEDGE QUANTITIES'!L19-'WEST HEDGE QUANTITIES'!L19</f>
        <v>-0.28169579</v>
      </c>
      <c r="M19" s="147" t="n">
        <f aca="false">'HEDGE QUANTITIES'!M19-'WEST HEDGE QUANTITIES'!M19</f>
        <v>-0.22326048</v>
      </c>
      <c r="N19" s="147" t="n">
        <f aca="false">'HEDGE QUANTITIES'!N19-'WEST HEDGE QUANTITIES'!N19</f>
        <v>-0.13089113</v>
      </c>
      <c r="O19" s="147" t="n">
        <f aca="false">'HEDGE QUANTITIES'!O19-'WEST HEDGE QUANTITIES'!O19</f>
        <v>0.16665483</v>
      </c>
      <c r="P19" s="147" t="n">
        <f aca="false">'HEDGE QUANTITIES'!P19-'WEST HEDGE QUANTITIES'!P19</f>
        <v>0.36566614</v>
      </c>
      <c r="Q19" s="147" t="n">
        <f aca="false">'HEDGE QUANTITIES'!Q19-'WEST HEDGE QUANTITIES'!Q19</f>
        <v>0.85002566</v>
      </c>
      <c r="R19" s="147" t="n">
        <f aca="false">'HEDGE QUANTITIES'!R19-'WEST HEDGE QUANTITIES'!R19</f>
        <v>1.43285001</v>
      </c>
      <c r="S19" s="158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  <c r="ER19" s="159"/>
      <c r="ES19" s="159"/>
      <c r="ET19" s="159"/>
      <c r="EU19" s="159"/>
      <c r="EV19" s="159"/>
      <c r="EW19" s="159"/>
      <c r="EX19" s="159"/>
      <c r="EY19" s="159"/>
      <c r="EZ19" s="159"/>
      <c r="FA19" s="159"/>
      <c r="FB19" s="159"/>
      <c r="FC19" s="159"/>
      <c r="FD19" s="159"/>
    </row>
    <row r="20" customFormat="false" ht="12.75" hidden="false" customHeight="false" outlineLevel="0" collapsed="false">
      <c r="A20" s="168" t="n">
        <v>37196</v>
      </c>
      <c r="B20" s="149" t="n">
        <v>-0.65178314</v>
      </c>
      <c r="C20" s="149" t="n">
        <v>0</v>
      </c>
      <c r="D20" s="149" t="n">
        <v>53.85817419</v>
      </c>
      <c r="E20" s="149" t="n">
        <v>-54.50995733</v>
      </c>
      <c r="F20" s="149" t="n">
        <v>-54.50995733</v>
      </c>
      <c r="G20" s="149" t="n">
        <v>0</v>
      </c>
      <c r="H20" s="148" t="n">
        <v>0</v>
      </c>
      <c r="I20" s="170" t="n">
        <v>-0.4200372544</v>
      </c>
      <c r="J20" s="147" t="n">
        <v>0.00117541</v>
      </c>
      <c r="K20" s="147" t="n">
        <f aca="false">'HEDGE QUANTITIES'!K20-'WEST HEDGE QUANTITIES'!K20</f>
        <v>-5.08659344</v>
      </c>
      <c r="L20" s="147" t="n">
        <f aca="false">'HEDGE QUANTITIES'!L20-'WEST HEDGE QUANTITIES'!L20</f>
        <v>-3.43382703</v>
      </c>
      <c r="M20" s="147" t="n">
        <f aca="false">'HEDGE QUANTITIES'!M20-'WEST HEDGE QUANTITIES'!M20</f>
        <v>-1.73146492</v>
      </c>
      <c r="N20" s="147" t="n">
        <f aca="false">'HEDGE QUANTITIES'!N20-'WEST HEDGE QUANTITIES'!N20</f>
        <v>-0.86828276</v>
      </c>
      <c r="O20" s="147" t="n">
        <f aca="false">'HEDGE QUANTITIES'!O20-'WEST HEDGE QUANTITIES'!O20</f>
        <v>0.87132993</v>
      </c>
      <c r="P20" s="147" t="n">
        <f aca="false">'HEDGE QUANTITIES'!P20-'WEST HEDGE QUANTITIES'!P20</f>
        <v>1.74376223</v>
      </c>
      <c r="Q20" s="147" t="n">
        <f aca="false">'HEDGE QUANTITIES'!Q20-'WEST HEDGE QUANTITIES'!Q20</f>
        <v>3.48470913</v>
      </c>
      <c r="R20" s="147" t="n">
        <f aca="false">'HEDGE QUANTITIES'!R20-'WEST HEDGE QUANTITIES'!R20</f>
        <v>5.20968243</v>
      </c>
      <c r="S20" s="158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  <c r="ER20" s="159"/>
      <c r="ES20" s="159"/>
      <c r="ET20" s="159"/>
      <c r="EU20" s="159"/>
      <c r="EV20" s="159"/>
      <c r="EW20" s="159"/>
      <c r="EX20" s="159"/>
      <c r="EY20" s="159"/>
      <c r="EZ20" s="159"/>
      <c r="FA20" s="159"/>
      <c r="FB20" s="159"/>
      <c r="FC20" s="159"/>
      <c r="FD20" s="159"/>
    </row>
    <row r="21" customFormat="false" ht="12.75" hidden="false" customHeight="false" outlineLevel="0" collapsed="false">
      <c r="A21" s="168" t="n">
        <v>37226</v>
      </c>
      <c r="B21" s="149" t="n">
        <v>2.93445188</v>
      </c>
      <c r="C21" s="149" t="n">
        <v>0</v>
      </c>
      <c r="D21" s="149" t="n">
        <v>60.38598183</v>
      </c>
      <c r="E21" s="149" t="n">
        <v>-57.45152995</v>
      </c>
      <c r="F21" s="149" t="n">
        <v>-57.45152995</v>
      </c>
      <c r="G21" s="149" t="n">
        <v>0</v>
      </c>
      <c r="H21" s="148" t="n">
        <v>0</v>
      </c>
      <c r="I21" s="170" t="n">
        <v>-0.4071735145</v>
      </c>
      <c r="J21" s="147" t="n">
        <v>-0.0002588</v>
      </c>
      <c r="K21" s="147" t="n">
        <f aca="false">'HEDGE QUANTITIES'!K21-'WEST HEDGE QUANTITIES'!K21</f>
        <v>-8.37033964</v>
      </c>
      <c r="L21" s="147" t="n">
        <f aca="false">'HEDGE QUANTITIES'!L21-'WEST HEDGE QUANTITIES'!L21</f>
        <v>-5.51822484</v>
      </c>
      <c r="M21" s="147" t="n">
        <f aca="false">'HEDGE QUANTITIES'!M21-'WEST HEDGE QUANTITIES'!M21</f>
        <v>-2.72417881</v>
      </c>
      <c r="N21" s="147" t="n">
        <f aca="false">'HEDGE QUANTITIES'!N21-'WEST HEDGE QUANTITIES'!N21</f>
        <v>-1.35270157</v>
      </c>
      <c r="O21" s="147" t="n">
        <f aca="false">'HEDGE QUANTITIES'!O21-'WEST HEDGE QUANTITIES'!O21</f>
        <v>1.33273942</v>
      </c>
      <c r="P21" s="147" t="n">
        <f aca="false">'HEDGE QUANTITIES'!P21-'WEST HEDGE QUANTITIES'!P21</f>
        <v>2.64444955</v>
      </c>
      <c r="Q21" s="147" t="n">
        <f aca="false">'HEDGE QUANTITIES'!Q21-'WEST HEDGE QUANTITIES'!Q21</f>
        <v>5.20110293</v>
      </c>
      <c r="R21" s="147" t="n">
        <f aca="false">'HEDGE QUANTITIES'!R21-'WEST HEDGE QUANTITIES'!R21</f>
        <v>7.66372916</v>
      </c>
      <c r="S21" s="158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  <c r="ER21" s="159"/>
      <c r="ES21" s="159"/>
      <c r="ET21" s="159"/>
      <c r="EU21" s="159"/>
      <c r="EV21" s="159"/>
      <c r="EW21" s="159"/>
      <c r="EX21" s="159"/>
      <c r="EY21" s="159"/>
      <c r="EZ21" s="159"/>
      <c r="FA21" s="159"/>
      <c r="FB21" s="159"/>
      <c r="FC21" s="159"/>
      <c r="FD21" s="159"/>
    </row>
    <row r="22" customFormat="false" ht="12.75" hidden="false" customHeight="false" outlineLevel="0" collapsed="false">
      <c r="A22" s="168" t="n">
        <v>37257</v>
      </c>
      <c r="B22" s="149" t="n">
        <v>5.18333232</v>
      </c>
      <c r="C22" s="149" t="n">
        <v>0</v>
      </c>
      <c r="D22" s="149" t="n">
        <v>89.79321151</v>
      </c>
      <c r="E22" s="149" t="n">
        <v>-84.60987919</v>
      </c>
      <c r="F22" s="149" t="n">
        <v>-84.60987919</v>
      </c>
      <c r="G22" s="149" t="n">
        <v>0</v>
      </c>
      <c r="H22" s="148" t="n">
        <v>0</v>
      </c>
      <c r="I22" s="170" t="n">
        <v>-1.1411207938</v>
      </c>
      <c r="J22" s="147" t="n">
        <v>0.01208944</v>
      </c>
      <c r="K22" s="147" t="n">
        <f aca="false">'HEDGE QUANTITIES'!K22-'WEST HEDGE QUANTITIES'!K22</f>
        <v>-5.90232248</v>
      </c>
      <c r="L22" s="147" t="n">
        <f aca="false">'HEDGE QUANTITIES'!L22-'WEST HEDGE QUANTITIES'!L22</f>
        <v>-3.80773346</v>
      </c>
      <c r="M22" s="147" t="n">
        <f aca="false">'HEDGE QUANTITIES'!M22-'WEST HEDGE QUANTITIES'!M22</f>
        <v>-1.84243628</v>
      </c>
      <c r="N22" s="147" t="n">
        <f aca="false">'HEDGE QUANTITIES'!N22-'WEST HEDGE QUANTITIES'!N22</f>
        <v>-0.90626384</v>
      </c>
      <c r="O22" s="147" t="n">
        <f aca="false">'HEDGE QUANTITIES'!O22-'WEST HEDGE QUANTITIES'!O22</f>
        <v>0.87715172</v>
      </c>
      <c r="P22" s="147" t="n">
        <f aca="false">'HEDGE QUANTITIES'!P22-'WEST HEDGE QUANTITIES'!P22</f>
        <v>1.72597797</v>
      </c>
      <c r="Q22" s="147" t="n">
        <f aca="false">'HEDGE QUANTITIES'!Q22-'WEST HEDGE QUANTITIES'!Q22</f>
        <v>3.34184723</v>
      </c>
      <c r="R22" s="147" t="n">
        <f aca="false">'HEDGE QUANTITIES'!R22-'WEST HEDGE QUANTITIES'!R22</f>
        <v>4.85377002</v>
      </c>
      <c r="S22" s="158"/>
      <c r="T22" s="159"/>
      <c r="U22" s="159"/>
      <c r="V22" s="159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59"/>
      <c r="AS22" s="159"/>
      <c r="AT22" s="159"/>
      <c r="AU22" s="159"/>
      <c r="AV22" s="159"/>
      <c r="AW22" s="159"/>
      <c r="AX22" s="159"/>
      <c r="AY22" s="159"/>
      <c r="AZ22" s="159"/>
      <c r="BA22" s="159"/>
      <c r="BB22" s="159"/>
      <c r="BC22" s="159"/>
      <c r="BD22" s="159"/>
      <c r="BE22" s="159"/>
      <c r="BF22" s="159"/>
      <c r="BG22" s="159"/>
      <c r="BH22" s="159"/>
      <c r="BI22" s="159"/>
      <c r="BJ22" s="159"/>
      <c r="BK22" s="159"/>
      <c r="BL22" s="159"/>
      <c r="BM22" s="159"/>
      <c r="BN22" s="159"/>
      <c r="BO22" s="159"/>
      <c r="BP22" s="159"/>
      <c r="BQ22" s="159"/>
      <c r="BR22" s="159"/>
      <c r="BS22" s="159"/>
      <c r="BT22" s="159"/>
      <c r="BU22" s="159"/>
      <c r="BV22" s="159"/>
      <c r="BW22" s="159"/>
      <c r="BX22" s="159"/>
      <c r="BY22" s="159"/>
      <c r="BZ22" s="159"/>
      <c r="CA22" s="159"/>
      <c r="CB22" s="159"/>
      <c r="CC22" s="159"/>
      <c r="CD22" s="159"/>
      <c r="CE22" s="159"/>
      <c r="CF22" s="159"/>
      <c r="CG22" s="159"/>
      <c r="CH22" s="159"/>
      <c r="CI22" s="159"/>
      <c r="CJ22" s="159"/>
      <c r="CK22" s="159"/>
      <c r="CL22" s="159"/>
      <c r="CM22" s="159"/>
      <c r="CN22" s="159"/>
      <c r="CO22" s="159"/>
      <c r="CP22" s="159"/>
      <c r="CQ22" s="159"/>
      <c r="CR22" s="159"/>
      <c r="CS22" s="159"/>
      <c r="CT22" s="159"/>
      <c r="CU22" s="159"/>
      <c r="CV22" s="159"/>
      <c r="CW22" s="159"/>
      <c r="CX22" s="159"/>
      <c r="CY22" s="159"/>
      <c r="CZ22" s="159"/>
      <c r="DA22" s="159"/>
      <c r="DB22" s="159"/>
      <c r="DC22" s="159"/>
      <c r="DD22" s="159"/>
      <c r="DE22" s="159"/>
      <c r="DF22" s="159"/>
      <c r="DG22" s="159"/>
      <c r="DH22" s="159"/>
      <c r="DI22" s="159"/>
      <c r="DJ22" s="159"/>
      <c r="DK22" s="159"/>
      <c r="DL22" s="159"/>
      <c r="DM22" s="159"/>
      <c r="DN22" s="159"/>
      <c r="DO22" s="159"/>
      <c r="DP22" s="159"/>
      <c r="DQ22" s="159"/>
      <c r="DR22" s="159"/>
      <c r="DS22" s="159"/>
      <c r="DT22" s="159"/>
      <c r="DU22" s="159"/>
      <c r="DV22" s="159"/>
      <c r="DW22" s="159"/>
      <c r="DX22" s="159"/>
      <c r="DY22" s="159"/>
      <c r="DZ22" s="159"/>
      <c r="EA22" s="159"/>
      <c r="EB22" s="159"/>
      <c r="EC22" s="159"/>
      <c r="ED22" s="159"/>
      <c r="EE22" s="159"/>
      <c r="EF22" s="159"/>
      <c r="EG22" s="159"/>
      <c r="EH22" s="159"/>
      <c r="EI22" s="159"/>
      <c r="EJ22" s="159"/>
      <c r="EK22" s="159"/>
      <c r="EL22" s="159"/>
      <c r="EM22" s="159"/>
      <c r="EN22" s="159"/>
      <c r="EO22" s="159"/>
      <c r="EP22" s="159"/>
      <c r="EQ22" s="159"/>
      <c r="ER22" s="159"/>
      <c r="ES22" s="159"/>
      <c r="ET22" s="159"/>
      <c r="EU22" s="159"/>
      <c r="EV22" s="159"/>
      <c r="EW22" s="159"/>
      <c r="EX22" s="159"/>
      <c r="EY22" s="159"/>
      <c r="EZ22" s="159"/>
      <c r="FA22" s="159"/>
      <c r="FB22" s="159"/>
      <c r="FC22" s="159"/>
      <c r="FD22" s="159"/>
    </row>
    <row r="23" customFormat="false" ht="12.75" hidden="false" customHeight="false" outlineLevel="0" collapsed="false">
      <c r="A23" s="168" t="n">
        <v>37288</v>
      </c>
      <c r="B23" s="149" t="n">
        <v>2.89640128</v>
      </c>
      <c r="C23" s="149" t="n">
        <v>0</v>
      </c>
      <c r="D23" s="149" t="n">
        <v>90.86047206</v>
      </c>
      <c r="E23" s="149" t="n">
        <v>-87.96407078</v>
      </c>
      <c r="F23" s="149" t="n">
        <v>-87.96407078</v>
      </c>
      <c r="G23" s="149" t="n">
        <v>0</v>
      </c>
      <c r="H23" s="148" t="n">
        <v>0</v>
      </c>
      <c r="I23" s="170" t="n">
        <v>-1.0643950415</v>
      </c>
      <c r="J23" s="147" t="n">
        <v>0.00849534</v>
      </c>
      <c r="K23" s="147" t="n">
        <f aca="false">'HEDGE QUANTITIES'!K23-'WEST HEDGE QUANTITIES'!K23</f>
        <v>-7.35077565</v>
      </c>
      <c r="L23" s="147" t="n">
        <f aca="false">'HEDGE QUANTITIES'!L23-'WEST HEDGE QUANTITIES'!L23</f>
        <v>-4.74160599</v>
      </c>
      <c r="M23" s="147" t="n">
        <f aca="false">'HEDGE QUANTITIES'!M23-'WEST HEDGE QUANTITIES'!M23</f>
        <v>-2.29407404</v>
      </c>
      <c r="N23" s="147" t="n">
        <f aca="false">'HEDGE QUANTITIES'!N23-'WEST HEDGE QUANTITIES'!N23</f>
        <v>-1.12851461</v>
      </c>
      <c r="O23" s="147" t="n">
        <f aca="false">'HEDGE QUANTITIES'!O23-'WEST HEDGE QUANTITIES'!O23</f>
        <v>1.0924816</v>
      </c>
      <c r="P23" s="147" t="n">
        <f aca="false">'HEDGE QUANTITIES'!P23-'WEST HEDGE QUANTITIES'!P23</f>
        <v>2.14996252</v>
      </c>
      <c r="Q23" s="147" t="n">
        <f aca="false">'HEDGE QUANTITIES'!Q23-'WEST HEDGE QUANTITIES'!Q23</f>
        <v>4.16397035</v>
      </c>
      <c r="R23" s="147" t="n">
        <f aca="false">'HEDGE QUANTITIES'!R23-'WEST HEDGE QUANTITIES'!R23</f>
        <v>6.04989119</v>
      </c>
      <c r="S23" s="158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  <c r="ER23" s="159"/>
      <c r="ES23" s="159"/>
      <c r="ET23" s="159"/>
      <c r="EU23" s="159"/>
      <c r="EV23" s="159"/>
      <c r="EW23" s="159"/>
      <c r="EX23" s="159"/>
      <c r="EY23" s="159"/>
      <c r="EZ23" s="159"/>
      <c r="FA23" s="159"/>
      <c r="FB23" s="159"/>
      <c r="FC23" s="159"/>
      <c r="FD23" s="159"/>
    </row>
    <row r="24" customFormat="false" ht="12.75" hidden="false" customHeight="false" outlineLevel="0" collapsed="false">
      <c r="A24" s="168" t="n">
        <v>37316</v>
      </c>
      <c r="B24" s="149" t="n">
        <v>5.2297371</v>
      </c>
      <c r="C24" s="149" t="n">
        <v>0</v>
      </c>
      <c r="D24" s="149" t="n">
        <v>47.47839184</v>
      </c>
      <c r="E24" s="149" t="n">
        <v>-42.24865474</v>
      </c>
      <c r="F24" s="149" t="n">
        <v>-42.24865474</v>
      </c>
      <c r="G24" s="149" t="n">
        <v>0</v>
      </c>
      <c r="H24" s="148" t="n">
        <v>0</v>
      </c>
      <c r="I24" s="170" t="n">
        <v>-0.1982637722</v>
      </c>
      <c r="J24" s="147" t="n">
        <v>-0.00340322</v>
      </c>
      <c r="K24" s="147" t="n">
        <f aca="false">'HEDGE QUANTITIES'!K24-'WEST HEDGE QUANTITIES'!K24</f>
        <v>-11.28250284</v>
      </c>
      <c r="L24" s="147" t="n">
        <f aca="false">'HEDGE QUANTITIES'!L24-'WEST HEDGE QUANTITIES'!L24</f>
        <v>-7.34866623</v>
      </c>
      <c r="M24" s="147" t="n">
        <f aca="false">'HEDGE QUANTITIES'!M24-'WEST HEDGE QUANTITIES'!M24</f>
        <v>-3.58475229</v>
      </c>
      <c r="N24" s="147" t="n">
        <f aca="false">'HEDGE QUANTITIES'!N24-'WEST HEDGE QUANTITIES'!N24</f>
        <v>-1.76948805</v>
      </c>
      <c r="O24" s="147" t="n">
        <f aca="false">'HEDGE QUANTITIES'!O24-'WEST HEDGE QUANTITIES'!O24</f>
        <v>1.72318591</v>
      </c>
      <c r="P24" s="147" t="n">
        <f aca="false">'HEDGE QUANTITIES'!P24-'WEST HEDGE QUANTITIES'!P24</f>
        <v>3.39985161</v>
      </c>
      <c r="Q24" s="147" t="n">
        <f aca="false">'HEDGE QUANTITIES'!Q24-'WEST HEDGE QUANTITIES'!Q24</f>
        <v>6.61299637</v>
      </c>
      <c r="R24" s="147" t="n">
        <f aca="false">'HEDGE QUANTITIES'!R24-'WEST HEDGE QUANTITIES'!R24</f>
        <v>9.64003261</v>
      </c>
      <c r="S24" s="158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  <c r="ER24" s="159"/>
      <c r="ES24" s="159"/>
      <c r="ET24" s="159"/>
      <c r="EU24" s="159"/>
      <c r="EV24" s="159"/>
      <c r="EW24" s="159"/>
      <c r="EX24" s="159"/>
      <c r="EY24" s="159"/>
      <c r="EZ24" s="159"/>
      <c r="FA24" s="159"/>
      <c r="FB24" s="159"/>
      <c r="FC24" s="159"/>
      <c r="FD24" s="159"/>
    </row>
    <row r="25" customFormat="false" ht="12.75" hidden="false" customHeight="false" outlineLevel="0" collapsed="false">
      <c r="A25" s="168" t="n">
        <v>37347</v>
      </c>
      <c r="B25" s="149" t="n">
        <v>3.10097712</v>
      </c>
      <c r="C25" s="149" t="n">
        <v>0</v>
      </c>
      <c r="D25" s="149" t="n">
        <v>42.26434169</v>
      </c>
      <c r="E25" s="149" t="n">
        <v>-39.16336457</v>
      </c>
      <c r="F25" s="149" t="n">
        <v>-39.16336457</v>
      </c>
      <c r="G25" s="149" t="n">
        <v>0</v>
      </c>
      <c r="H25" s="148" t="n">
        <v>0</v>
      </c>
      <c r="I25" s="170" t="n">
        <v>-0.2564785697</v>
      </c>
      <c r="J25" s="147" t="n">
        <v>-0.00201281</v>
      </c>
      <c r="K25" s="147" t="n">
        <f aca="false">'HEDGE QUANTITIES'!K25-'WEST HEDGE QUANTITIES'!K25</f>
        <v>-7.46715476</v>
      </c>
      <c r="L25" s="147" t="n">
        <f aca="false">'HEDGE QUANTITIES'!L25-'WEST HEDGE QUANTITIES'!L25</f>
        <v>-4.84623084</v>
      </c>
      <c r="M25" s="147" t="n">
        <f aca="false">'HEDGE QUANTITIES'!M25-'WEST HEDGE QUANTITIES'!M25</f>
        <v>-2.35590663</v>
      </c>
      <c r="N25" s="147" t="n">
        <f aca="false">'HEDGE QUANTITIES'!N25-'WEST HEDGE QUANTITIES'!N25</f>
        <v>-1.16098807</v>
      </c>
      <c r="O25" s="147" t="n">
        <f aca="false">'HEDGE QUANTITIES'!O25-'WEST HEDGE QUANTITIES'!O25</f>
        <v>1.12666114</v>
      </c>
      <c r="P25" s="147" t="n">
        <f aca="false">'HEDGE QUANTITIES'!P25-'WEST HEDGE QUANTITIES'!P25</f>
        <v>2.21905195</v>
      </c>
      <c r="Q25" s="147" t="n">
        <f aca="false">'HEDGE QUANTITIES'!Q25-'WEST HEDGE QUANTITIES'!Q25</f>
        <v>4.30181972</v>
      </c>
      <c r="R25" s="147" t="n">
        <f aca="false">'HEDGE QUANTITIES'!R25-'WEST HEDGE QUANTITIES'!R25</f>
        <v>6.25019154</v>
      </c>
      <c r="S25" s="158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  <c r="ER25" s="159"/>
      <c r="ES25" s="159"/>
      <c r="ET25" s="159"/>
      <c r="EU25" s="159"/>
      <c r="EV25" s="159"/>
      <c r="EW25" s="159"/>
      <c r="EX25" s="159"/>
      <c r="EY25" s="159"/>
      <c r="EZ25" s="159"/>
      <c r="FA25" s="159"/>
      <c r="FB25" s="159"/>
      <c r="FC25" s="159"/>
      <c r="FD25" s="159"/>
    </row>
    <row r="26" customFormat="false" ht="12.75" hidden="false" customHeight="false" outlineLevel="0" collapsed="false">
      <c r="A26" s="168" t="n">
        <v>37377</v>
      </c>
      <c r="B26" s="149" t="n">
        <v>0.54729247</v>
      </c>
      <c r="C26" s="149" t="n">
        <v>0</v>
      </c>
      <c r="D26" s="149" t="n">
        <v>41.90794538</v>
      </c>
      <c r="E26" s="149" t="n">
        <v>-41.36065291</v>
      </c>
      <c r="F26" s="149" t="n">
        <v>-41.36065291</v>
      </c>
      <c r="G26" s="149" t="n">
        <v>0</v>
      </c>
      <c r="H26" s="148" t="n">
        <v>0</v>
      </c>
      <c r="I26" s="170" t="n">
        <v>-0.2659573162</v>
      </c>
      <c r="J26" s="147" t="n">
        <v>-0.00281809</v>
      </c>
      <c r="K26" s="147" t="n">
        <f aca="false">'HEDGE QUANTITIES'!K26-'WEST HEDGE QUANTITIES'!K26</f>
        <v>-7.11686416</v>
      </c>
      <c r="L26" s="147" t="n">
        <f aca="false">'HEDGE QUANTITIES'!L26-'WEST HEDGE QUANTITIES'!L26</f>
        <v>-4.62440946</v>
      </c>
      <c r="M26" s="147" t="n">
        <f aca="false">'HEDGE QUANTITIES'!M26-'WEST HEDGE QUANTITIES'!M26</f>
        <v>-2.25071407</v>
      </c>
      <c r="N26" s="147" t="n">
        <f aca="false">'HEDGE QUANTITIES'!N26-'WEST HEDGE QUANTITIES'!N26</f>
        <v>-1.10981206</v>
      </c>
      <c r="O26" s="147" t="n">
        <f aca="false">'HEDGE QUANTITIES'!O26-'WEST HEDGE QUANTITIES'!O26</f>
        <v>1.07825421</v>
      </c>
      <c r="P26" s="147" t="n">
        <f aca="false">'HEDGE QUANTITIES'!P26-'WEST HEDGE QUANTITIES'!P26</f>
        <v>2.1248829</v>
      </c>
      <c r="Q26" s="147" t="n">
        <f aca="false">'HEDGE QUANTITIES'!Q26-'WEST HEDGE QUANTITIES'!Q26</f>
        <v>4.12373303</v>
      </c>
      <c r="R26" s="147" t="n">
        <f aca="false">'HEDGE QUANTITIES'!R26-'WEST HEDGE QUANTITIES'!R26</f>
        <v>5.99797452</v>
      </c>
      <c r="S26" s="158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  <c r="ER26" s="159"/>
      <c r="ES26" s="159"/>
      <c r="ET26" s="159"/>
      <c r="EU26" s="159"/>
      <c r="EV26" s="159"/>
      <c r="EW26" s="159"/>
      <c r="EX26" s="159"/>
      <c r="EY26" s="159"/>
      <c r="EZ26" s="159"/>
      <c r="FA26" s="159"/>
      <c r="FB26" s="159"/>
      <c r="FC26" s="159"/>
      <c r="FD26" s="159"/>
    </row>
    <row r="27" customFormat="false" ht="12.75" hidden="false" customHeight="false" outlineLevel="0" collapsed="false">
      <c r="A27" s="168" t="n">
        <v>37408</v>
      </c>
      <c r="B27" s="149" t="n">
        <v>-2.03246809</v>
      </c>
      <c r="C27" s="149" t="n">
        <v>0</v>
      </c>
      <c r="D27" s="149" t="n">
        <v>13.18288691</v>
      </c>
      <c r="E27" s="149" t="n">
        <v>-15.215355</v>
      </c>
      <c r="F27" s="149" t="n">
        <v>-15.215355</v>
      </c>
      <c r="G27" s="149" t="n">
        <v>0</v>
      </c>
      <c r="H27" s="148" t="n">
        <v>0</v>
      </c>
      <c r="I27" s="170" t="n">
        <v>0.6992267847</v>
      </c>
      <c r="J27" s="147" t="n">
        <v>-0.01385638</v>
      </c>
      <c r="K27" s="147" t="n">
        <f aca="false">'HEDGE QUANTITIES'!K27-'WEST HEDGE QUANTITIES'!K27</f>
        <v>-7.23650414</v>
      </c>
      <c r="L27" s="147" t="n">
        <f aca="false">'HEDGE QUANTITIES'!L27-'WEST HEDGE QUANTITIES'!L27</f>
        <v>-4.69250557</v>
      </c>
      <c r="M27" s="147" t="n">
        <f aca="false">'HEDGE QUANTITIES'!M27-'WEST HEDGE QUANTITIES'!M27</f>
        <v>-2.27955973</v>
      </c>
      <c r="N27" s="147" t="n">
        <f aca="false">'HEDGE QUANTITIES'!N27-'WEST HEDGE QUANTITIES'!N27</f>
        <v>-1.12303841</v>
      </c>
      <c r="O27" s="147" t="n">
        <f aca="false">'HEDGE QUANTITIES'!O27-'WEST HEDGE QUANTITIES'!O27</f>
        <v>1.08929023</v>
      </c>
      <c r="P27" s="147" t="n">
        <f aca="false">'HEDGE QUANTITIES'!P27-'WEST HEDGE QUANTITIES'!P27</f>
        <v>2.14496781</v>
      </c>
      <c r="Q27" s="147" t="n">
        <f aca="false">'HEDGE QUANTITIES'!Q27-'WEST HEDGE QUANTITIES'!Q27</f>
        <v>4.15663383</v>
      </c>
      <c r="R27" s="147" t="n">
        <f aca="false">'HEDGE QUANTITIES'!R27-'WEST HEDGE QUANTITIES'!R27</f>
        <v>6.03760332</v>
      </c>
      <c r="S27" s="158"/>
      <c r="T27" s="159"/>
      <c r="U27" s="159"/>
      <c r="V27" s="159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59"/>
      <c r="AS27" s="159"/>
      <c r="AT27" s="159"/>
      <c r="AU27" s="159"/>
      <c r="AV27" s="159"/>
      <c r="AW27" s="159"/>
      <c r="AX27" s="159"/>
      <c r="AY27" s="159"/>
      <c r="AZ27" s="159"/>
      <c r="BA27" s="159"/>
      <c r="BB27" s="159"/>
      <c r="BC27" s="159"/>
      <c r="BD27" s="159"/>
      <c r="BE27" s="159"/>
      <c r="BF27" s="159"/>
      <c r="BG27" s="159"/>
      <c r="BH27" s="159"/>
      <c r="BI27" s="159"/>
      <c r="BJ27" s="159"/>
      <c r="BK27" s="159"/>
      <c r="BL27" s="159"/>
      <c r="BM27" s="159"/>
      <c r="BN27" s="159"/>
      <c r="BO27" s="159"/>
      <c r="BP27" s="159"/>
      <c r="BQ27" s="159"/>
      <c r="BR27" s="159"/>
      <c r="BS27" s="159"/>
      <c r="BT27" s="159"/>
      <c r="BU27" s="159"/>
      <c r="BV27" s="159"/>
      <c r="BW27" s="159"/>
      <c r="BX27" s="159"/>
      <c r="BY27" s="159"/>
      <c r="BZ27" s="159"/>
      <c r="CA27" s="159"/>
      <c r="CB27" s="159"/>
      <c r="CC27" s="159"/>
      <c r="CD27" s="159"/>
      <c r="CE27" s="159"/>
      <c r="CF27" s="159"/>
      <c r="CG27" s="159"/>
      <c r="CH27" s="159"/>
      <c r="CI27" s="159"/>
      <c r="CJ27" s="159"/>
      <c r="CK27" s="159"/>
      <c r="CL27" s="159"/>
      <c r="CM27" s="159"/>
      <c r="CN27" s="159"/>
      <c r="CO27" s="159"/>
      <c r="CP27" s="159"/>
      <c r="CQ27" s="159"/>
      <c r="CR27" s="159"/>
      <c r="CS27" s="159"/>
      <c r="CT27" s="159"/>
      <c r="CU27" s="159"/>
      <c r="CV27" s="159"/>
      <c r="CW27" s="159"/>
      <c r="CX27" s="159"/>
      <c r="CY27" s="159"/>
      <c r="CZ27" s="159"/>
      <c r="DA27" s="159"/>
      <c r="DB27" s="159"/>
      <c r="DC27" s="159"/>
      <c r="DD27" s="159"/>
      <c r="DE27" s="159"/>
      <c r="DF27" s="159"/>
      <c r="DG27" s="159"/>
      <c r="DH27" s="159"/>
      <c r="DI27" s="159"/>
      <c r="DJ27" s="159"/>
      <c r="DK27" s="159"/>
      <c r="DL27" s="159"/>
      <c r="DM27" s="159"/>
      <c r="DN27" s="159"/>
      <c r="DO27" s="159"/>
      <c r="DP27" s="159"/>
      <c r="DQ27" s="159"/>
      <c r="DR27" s="159"/>
      <c r="DS27" s="159"/>
      <c r="DT27" s="159"/>
      <c r="DU27" s="159"/>
      <c r="DV27" s="159"/>
      <c r="DW27" s="159"/>
      <c r="DX27" s="159"/>
      <c r="DY27" s="159"/>
      <c r="DZ27" s="159"/>
      <c r="EA27" s="159"/>
      <c r="EB27" s="159"/>
      <c r="EC27" s="159"/>
      <c r="ED27" s="159"/>
      <c r="EE27" s="159"/>
      <c r="EF27" s="159"/>
      <c r="EG27" s="159"/>
      <c r="EH27" s="159"/>
      <c r="EI27" s="159"/>
      <c r="EJ27" s="159"/>
      <c r="EK27" s="159"/>
      <c r="EL27" s="159"/>
      <c r="EM27" s="159"/>
      <c r="EN27" s="159"/>
      <c r="EO27" s="159"/>
      <c r="EP27" s="159"/>
      <c r="EQ27" s="159"/>
      <c r="ER27" s="159"/>
      <c r="ES27" s="159"/>
      <c r="ET27" s="159"/>
      <c r="EU27" s="159"/>
      <c r="EV27" s="159"/>
      <c r="EW27" s="159"/>
      <c r="EX27" s="159"/>
      <c r="EY27" s="159"/>
      <c r="EZ27" s="159"/>
      <c r="FA27" s="159"/>
      <c r="FB27" s="159"/>
      <c r="FC27" s="159"/>
      <c r="FD27" s="159"/>
    </row>
    <row r="28" customFormat="false" ht="12.75" hidden="false" customHeight="false" outlineLevel="0" collapsed="false">
      <c r="A28" s="168" t="n">
        <v>37438</v>
      </c>
      <c r="B28" s="149" t="n">
        <v>-2.18674805</v>
      </c>
      <c r="C28" s="149" t="n">
        <v>0</v>
      </c>
      <c r="D28" s="149" t="n">
        <v>13.97534117</v>
      </c>
      <c r="E28" s="149" t="n">
        <v>-16.16208922</v>
      </c>
      <c r="F28" s="149" t="n">
        <v>-16.16208922</v>
      </c>
      <c r="G28" s="149" t="n">
        <v>0</v>
      </c>
      <c r="H28" s="148" t="n">
        <v>0</v>
      </c>
      <c r="I28" s="170" t="n">
        <v>0.679561479</v>
      </c>
      <c r="J28" s="147" t="n">
        <v>-0.01315924</v>
      </c>
      <c r="K28" s="147" t="n">
        <f aca="false">'HEDGE QUANTITIES'!K28-'WEST HEDGE QUANTITIES'!K28</f>
        <v>-7.09120838</v>
      </c>
      <c r="L28" s="147" t="n">
        <f aca="false">'HEDGE QUANTITIES'!L28-'WEST HEDGE QUANTITIES'!L28</f>
        <v>-4.5943814</v>
      </c>
      <c r="M28" s="147" t="n">
        <f aca="false">'HEDGE QUANTITIES'!M28-'WEST HEDGE QUANTITIES'!M28</f>
        <v>-2.23030471</v>
      </c>
      <c r="N28" s="147" t="n">
        <f aca="false">'HEDGE QUANTITIES'!N28-'WEST HEDGE QUANTITIES'!N28</f>
        <v>-1.09840286</v>
      </c>
      <c r="O28" s="147" t="n">
        <f aca="false">'HEDGE QUANTITIES'!O28-'WEST HEDGE QUANTITIES'!O28</f>
        <v>1.0648412</v>
      </c>
      <c r="P28" s="147" t="n">
        <f aca="false">'HEDGE QUANTITIES'!P28-'WEST HEDGE QUANTITIES'!P28</f>
        <v>2.09641435</v>
      </c>
      <c r="Q28" s="147" t="n">
        <f aca="false">'HEDGE QUANTITIES'!Q28-'WEST HEDGE QUANTITIES'!Q28</f>
        <v>4.0612816</v>
      </c>
      <c r="R28" s="147" t="n">
        <f aca="false">'HEDGE QUANTITIES'!R28-'WEST HEDGE QUANTITIES'!R28</f>
        <v>5.8976123</v>
      </c>
      <c r="S28" s="158"/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59"/>
      <c r="AS28" s="159"/>
      <c r="AT28" s="159"/>
      <c r="AU28" s="159"/>
      <c r="AV28" s="159"/>
      <c r="AW28" s="159"/>
      <c r="AX28" s="159"/>
      <c r="AY28" s="159"/>
      <c r="AZ28" s="159"/>
      <c r="BA28" s="159"/>
      <c r="BB28" s="159"/>
      <c r="BC28" s="159"/>
      <c r="BD28" s="159"/>
      <c r="BE28" s="159"/>
      <c r="BF28" s="159"/>
      <c r="BG28" s="159"/>
      <c r="BH28" s="159"/>
      <c r="BI28" s="159"/>
      <c r="BJ28" s="159"/>
      <c r="BK28" s="159"/>
      <c r="BL28" s="159"/>
      <c r="BM28" s="159"/>
      <c r="BN28" s="159"/>
      <c r="BO28" s="159"/>
      <c r="BP28" s="159"/>
      <c r="BQ28" s="159"/>
      <c r="BR28" s="159"/>
      <c r="BS28" s="159"/>
      <c r="BT28" s="159"/>
      <c r="BU28" s="159"/>
      <c r="BV28" s="159"/>
      <c r="BW28" s="159"/>
      <c r="BX28" s="159"/>
      <c r="BY28" s="159"/>
      <c r="BZ28" s="159"/>
      <c r="CA28" s="159"/>
      <c r="CB28" s="159"/>
      <c r="CC28" s="159"/>
      <c r="CD28" s="159"/>
      <c r="CE28" s="159"/>
      <c r="CF28" s="159"/>
      <c r="CG28" s="159"/>
      <c r="CH28" s="159"/>
      <c r="CI28" s="159"/>
      <c r="CJ28" s="159"/>
      <c r="CK28" s="159"/>
      <c r="CL28" s="159"/>
      <c r="CM28" s="159"/>
      <c r="CN28" s="159"/>
      <c r="CO28" s="159"/>
      <c r="CP28" s="159"/>
      <c r="CQ28" s="159"/>
      <c r="CR28" s="159"/>
      <c r="CS28" s="159"/>
      <c r="CT28" s="159"/>
      <c r="CU28" s="159"/>
      <c r="CV28" s="159"/>
      <c r="CW28" s="159"/>
      <c r="CX28" s="159"/>
      <c r="CY28" s="159"/>
      <c r="CZ28" s="159"/>
      <c r="DA28" s="159"/>
      <c r="DB28" s="159"/>
      <c r="DC28" s="159"/>
      <c r="DD28" s="159"/>
      <c r="DE28" s="159"/>
      <c r="DF28" s="159"/>
      <c r="DG28" s="159"/>
      <c r="DH28" s="159"/>
      <c r="DI28" s="159"/>
      <c r="DJ28" s="159"/>
      <c r="DK28" s="159"/>
      <c r="DL28" s="159"/>
      <c r="DM28" s="159"/>
      <c r="DN28" s="159"/>
      <c r="DO28" s="159"/>
      <c r="DP28" s="159"/>
      <c r="DQ28" s="159"/>
      <c r="DR28" s="159"/>
      <c r="DS28" s="159"/>
      <c r="DT28" s="159"/>
      <c r="DU28" s="159"/>
      <c r="DV28" s="159"/>
      <c r="DW28" s="159"/>
      <c r="DX28" s="159"/>
      <c r="DY28" s="159"/>
      <c r="DZ28" s="159"/>
      <c r="EA28" s="159"/>
      <c r="EB28" s="159"/>
      <c r="EC28" s="159"/>
      <c r="ED28" s="159"/>
      <c r="EE28" s="159"/>
      <c r="EF28" s="159"/>
      <c r="EG28" s="159"/>
      <c r="EH28" s="159"/>
      <c r="EI28" s="159"/>
      <c r="EJ28" s="159"/>
      <c r="EK28" s="159"/>
      <c r="EL28" s="159"/>
      <c r="EM28" s="159"/>
      <c r="EN28" s="159"/>
      <c r="EO28" s="159"/>
      <c r="EP28" s="159"/>
      <c r="EQ28" s="159"/>
      <c r="ER28" s="159"/>
      <c r="ES28" s="159"/>
      <c r="ET28" s="159"/>
      <c r="EU28" s="159"/>
      <c r="EV28" s="159"/>
      <c r="EW28" s="159"/>
      <c r="EX28" s="159"/>
      <c r="EY28" s="159"/>
      <c r="EZ28" s="159"/>
      <c r="FA28" s="159"/>
      <c r="FB28" s="159"/>
      <c r="FC28" s="159"/>
      <c r="FD28" s="159"/>
    </row>
    <row r="29" customFormat="false" ht="12.75" hidden="false" customHeight="false" outlineLevel="0" collapsed="false">
      <c r="A29" s="168" t="n">
        <v>37469</v>
      </c>
      <c r="B29" s="149" t="n">
        <v>-2.40573174</v>
      </c>
      <c r="C29" s="149" t="n">
        <v>0</v>
      </c>
      <c r="D29" s="149" t="n">
        <v>12.53764938</v>
      </c>
      <c r="E29" s="149" t="n">
        <v>-14.94338112</v>
      </c>
      <c r="F29" s="149" t="n">
        <v>-14.94338112</v>
      </c>
      <c r="G29" s="149" t="n">
        <v>0</v>
      </c>
      <c r="H29" s="148" t="n">
        <v>0</v>
      </c>
      <c r="I29" s="170" t="n">
        <v>0.6519690397</v>
      </c>
      <c r="J29" s="147" t="n">
        <v>-0.01206944</v>
      </c>
      <c r="K29" s="147" t="n">
        <f aca="false">'HEDGE QUANTITIES'!K29-'WEST HEDGE QUANTITIES'!K29</f>
        <v>-6.55360157</v>
      </c>
      <c r="L29" s="147" t="n">
        <f aca="false">'HEDGE QUANTITIES'!L29-'WEST HEDGE QUANTITIES'!L29</f>
        <v>-4.25111426</v>
      </c>
      <c r="M29" s="147" t="n">
        <f aca="false">'HEDGE QUANTITIES'!M29-'WEST HEDGE QUANTITIES'!M29</f>
        <v>-2.06608527</v>
      </c>
      <c r="N29" s="147" t="n">
        <f aca="false">'HEDGE QUANTITIES'!N29-'WEST HEDGE QUANTITIES'!N29</f>
        <v>-1.01810029</v>
      </c>
      <c r="O29" s="147" t="n">
        <f aca="false">'HEDGE QUANTITIES'!O29-'WEST HEDGE QUANTITIES'!O29</f>
        <v>0.98813426</v>
      </c>
      <c r="P29" s="147" t="n">
        <f aca="false">'HEDGE QUANTITIES'!P29-'WEST HEDGE QUANTITIES'!P29</f>
        <v>1.94651295</v>
      </c>
      <c r="Q29" s="147" t="n">
        <f aca="false">'HEDGE QUANTITIES'!Q29-'WEST HEDGE QUANTITIES'!Q29</f>
        <v>3.77516048</v>
      </c>
      <c r="R29" s="147" t="n">
        <f aca="false">'HEDGE QUANTITIES'!R29-'WEST HEDGE QUANTITIES'!R29</f>
        <v>5.48813968</v>
      </c>
      <c r="S29" s="158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  <c r="ER29" s="159"/>
      <c r="ES29" s="159"/>
      <c r="ET29" s="159"/>
      <c r="EU29" s="159"/>
      <c r="EV29" s="159"/>
      <c r="EW29" s="159"/>
      <c r="EX29" s="159"/>
      <c r="EY29" s="159"/>
      <c r="EZ29" s="159"/>
      <c r="FA29" s="159"/>
      <c r="FB29" s="159"/>
      <c r="FC29" s="159"/>
      <c r="FD29" s="159"/>
    </row>
    <row r="30" customFormat="false" ht="12.75" hidden="false" customHeight="false" outlineLevel="0" collapsed="false">
      <c r="A30" s="168" t="n">
        <v>37500</v>
      </c>
      <c r="B30" s="149" t="n">
        <v>-2.60824034</v>
      </c>
      <c r="C30" s="149" t="n">
        <v>0</v>
      </c>
      <c r="D30" s="149" t="n">
        <v>13.49899649</v>
      </c>
      <c r="E30" s="149" t="n">
        <v>-16.10723683</v>
      </c>
      <c r="F30" s="149" t="n">
        <v>-16.10723683</v>
      </c>
      <c r="G30" s="149" t="n">
        <v>0</v>
      </c>
      <c r="H30" s="148" t="n">
        <v>0</v>
      </c>
      <c r="I30" s="170" t="n">
        <v>0.655952792</v>
      </c>
      <c r="J30" s="147" t="n">
        <v>-0.01198796</v>
      </c>
      <c r="K30" s="147" t="n">
        <f aca="false">'HEDGE QUANTITIES'!K30-'WEST HEDGE QUANTITIES'!K30</f>
        <v>-6.58820482</v>
      </c>
      <c r="L30" s="147" t="n">
        <f aca="false">'HEDGE QUANTITIES'!L30-'WEST HEDGE QUANTITIES'!L30</f>
        <v>-4.26314697</v>
      </c>
      <c r="M30" s="147" t="n">
        <f aca="false">'HEDGE QUANTITIES'!M30-'WEST HEDGE QUANTITIES'!M30</f>
        <v>-2.06731359</v>
      </c>
      <c r="N30" s="147" t="n">
        <f aca="false">'HEDGE QUANTITIES'!N30-'WEST HEDGE QUANTITIES'!N30</f>
        <v>-1.01761459</v>
      </c>
      <c r="O30" s="147" t="n">
        <f aca="false">'HEDGE QUANTITIES'!O30-'WEST HEDGE QUANTITIES'!O30</f>
        <v>0.98588856</v>
      </c>
      <c r="P30" s="147" t="n">
        <f aca="false">'HEDGE QUANTITIES'!P30-'WEST HEDGE QUANTITIES'!P30</f>
        <v>1.9404892</v>
      </c>
      <c r="Q30" s="147" t="n">
        <f aca="false">'HEDGE QUANTITIES'!Q30-'WEST HEDGE QUANTITIES'!Q30</f>
        <v>3.7578213</v>
      </c>
      <c r="R30" s="147" t="n">
        <f aca="false">'HEDGE QUANTITIES'!R30-'WEST HEDGE QUANTITIES'!R30</f>
        <v>5.45540246</v>
      </c>
      <c r="S30" s="158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  <c r="ER30" s="159"/>
      <c r="ES30" s="159"/>
      <c r="ET30" s="159"/>
      <c r="EU30" s="159"/>
      <c r="EV30" s="159"/>
      <c r="EW30" s="159"/>
      <c r="EX30" s="159"/>
      <c r="EY30" s="159"/>
      <c r="EZ30" s="159"/>
      <c r="FA30" s="159"/>
      <c r="FB30" s="159"/>
      <c r="FC30" s="159"/>
      <c r="FD30" s="159"/>
    </row>
    <row r="31" customFormat="false" ht="12.75" hidden="false" customHeight="false" outlineLevel="0" collapsed="false">
      <c r="A31" s="168" t="n">
        <v>37530</v>
      </c>
      <c r="B31" s="149" t="n">
        <v>-2.44416945</v>
      </c>
      <c r="C31" s="149" t="n">
        <v>0</v>
      </c>
      <c r="D31" s="149" t="n">
        <v>13.43150939</v>
      </c>
      <c r="E31" s="149" t="n">
        <v>-15.87567884</v>
      </c>
      <c r="F31" s="149" t="n">
        <v>-15.87567884</v>
      </c>
      <c r="G31" s="149" t="n">
        <v>0</v>
      </c>
      <c r="H31" s="148" t="n">
        <v>0</v>
      </c>
      <c r="I31" s="170" t="n">
        <v>0.6510085134</v>
      </c>
      <c r="J31" s="147" t="n">
        <v>-0.01150334</v>
      </c>
      <c r="K31" s="147" t="n">
        <f aca="false">'HEDGE QUANTITIES'!K31-'WEST HEDGE QUANTITIES'!K31</f>
        <v>-6.21060172</v>
      </c>
      <c r="L31" s="147" t="n">
        <f aca="false">'HEDGE QUANTITIES'!L31-'WEST HEDGE QUANTITIES'!L31</f>
        <v>-3.99487518</v>
      </c>
      <c r="M31" s="147" t="n">
        <f aca="false">'HEDGE QUANTITIES'!M31-'WEST HEDGE QUANTITIES'!M31</f>
        <v>-1.92723695</v>
      </c>
      <c r="N31" s="147" t="n">
        <f aca="false">'HEDGE QUANTITIES'!N31-'WEST HEDGE QUANTITIES'!N31</f>
        <v>-0.94657835</v>
      </c>
      <c r="O31" s="147" t="n">
        <f aca="false">'HEDGE QUANTITIES'!O31-'WEST HEDGE QUANTITIES'!O31</f>
        <v>0.91350024</v>
      </c>
      <c r="P31" s="147" t="n">
        <f aca="false">'HEDGE QUANTITIES'!P31-'WEST HEDGE QUANTITIES'!P31</f>
        <v>1.7948494</v>
      </c>
      <c r="Q31" s="147" t="n">
        <f aca="false">'HEDGE QUANTITIES'!Q31-'WEST HEDGE QUANTITIES'!Q31</f>
        <v>3.46443617</v>
      </c>
      <c r="R31" s="147" t="n">
        <f aca="false">'HEDGE QUANTITIES'!R31-'WEST HEDGE QUANTITIES'!R31</f>
        <v>5.01699037</v>
      </c>
      <c r="S31" s="158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  <c r="ER31" s="159"/>
      <c r="ES31" s="159"/>
      <c r="ET31" s="159"/>
      <c r="EU31" s="159"/>
      <c r="EV31" s="159"/>
      <c r="EW31" s="159"/>
      <c r="EX31" s="159"/>
      <c r="EY31" s="159"/>
      <c r="EZ31" s="159"/>
      <c r="FA31" s="159"/>
      <c r="FB31" s="159"/>
      <c r="FC31" s="159"/>
      <c r="FD31" s="159"/>
    </row>
    <row r="32" customFormat="false" ht="12.75" hidden="false" customHeight="false" outlineLevel="0" collapsed="false">
      <c r="A32" s="168" t="n">
        <v>37561</v>
      </c>
      <c r="B32" s="149" t="n">
        <v>-2.35341173</v>
      </c>
      <c r="C32" s="149" t="n">
        <v>0</v>
      </c>
      <c r="D32" s="149" t="n">
        <v>11.9156416</v>
      </c>
      <c r="E32" s="149" t="n">
        <v>-14.26905333</v>
      </c>
      <c r="F32" s="149" t="n">
        <v>-14.26905333</v>
      </c>
      <c r="G32" s="149" t="n">
        <v>0</v>
      </c>
      <c r="H32" s="148" t="n">
        <v>0</v>
      </c>
      <c r="I32" s="170" t="n">
        <v>0.6353456289</v>
      </c>
      <c r="J32" s="147" t="n">
        <v>-0.01067245</v>
      </c>
      <c r="K32" s="147" t="n">
        <f aca="false">'HEDGE QUANTITIES'!K32-'WEST HEDGE QUANTITIES'!K32</f>
        <v>5.7011906</v>
      </c>
      <c r="L32" s="147" t="n">
        <f aca="false">'HEDGE QUANTITIES'!L32-'WEST HEDGE QUANTITIES'!L32</f>
        <v>3.68946012</v>
      </c>
      <c r="M32" s="147" t="n">
        <f aca="false">'HEDGE QUANTITIES'!M32-'WEST HEDGE QUANTITIES'!M32</f>
        <v>1.78876206</v>
      </c>
      <c r="N32" s="147" t="n">
        <f aca="false">'HEDGE QUANTITIES'!N32-'WEST HEDGE QUANTITIES'!N32</f>
        <v>0.88042329</v>
      </c>
      <c r="O32" s="147" t="n">
        <f aca="false">'HEDGE QUANTITIES'!O32-'WEST HEDGE QUANTITIES'!O32</f>
        <v>-0.8529346</v>
      </c>
      <c r="P32" s="147" t="n">
        <f aca="false">'HEDGE QUANTITIES'!P32-'WEST HEDGE QUANTITIES'!P32</f>
        <v>-1.67823708</v>
      </c>
      <c r="Q32" s="147" t="n">
        <f aca="false">'HEDGE QUANTITIES'!Q32-'WEST HEDGE QUANTITIES'!Q32</f>
        <v>-3.24729096</v>
      </c>
      <c r="R32" s="147" t="n">
        <f aca="false">'HEDGE QUANTITIES'!R32-'WEST HEDGE QUANTITIES'!R32</f>
        <v>-4.71046016</v>
      </c>
      <c r="S32" s="158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  <c r="ER32" s="159"/>
      <c r="ES32" s="159"/>
      <c r="ET32" s="159"/>
      <c r="EU32" s="159"/>
      <c r="EV32" s="159"/>
      <c r="EW32" s="159"/>
      <c r="EX32" s="159"/>
      <c r="EY32" s="159"/>
      <c r="EZ32" s="159"/>
      <c r="FA32" s="159"/>
      <c r="FB32" s="159"/>
      <c r="FC32" s="159"/>
      <c r="FD32" s="159"/>
    </row>
    <row r="33" customFormat="false" ht="12.75" hidden="false" customHeight="false" outlineLevel="0" collapsed="false">
      <c r="A33" s="168" t="n">
        <v>37591</v>
      </c>
      <c r="B33" s="149" t="n">
        <v>-2.20524312</v>
      </c>
      <c r="C33" s="149" t="n">
        <v>0</v>
      </c>
      <c r="D33" s="149" t="n">
        <v>12.99950225</v>
      </c>
      <c r="E33" s="149" t="n">
        <v>-15.20474537</v>
      </c>
      <c r="F33" s="149" t="n">
        <v>-15.20474537</v>
      </c>
      <c r="G33" s="149" t="n">
        <v>0</v>
      </c>
      <c r="H33" s="148" t="n">
        <v>0</v>
      </c>
      <c r="I33" s="170" t="n">
        <v>0.6491413394</v>
      </c>
      <c r="J33" s="147" t="n">
        <v>-0.01081157</v>
      </c>
      <c r="K33" s="147" t="n">
        <f aca="false">'HEDGE QUANTITIES'!K33-'WEST HEDGE QUANTITIES'!K33</f>
        <v>-0.06272978</v>
      </c>
      <c r="L33" s="147" t="n">
        <f aca="false">'HEDGE QUANTITIES'!L33-'WEST HEDGE QUANTITIES'!L33</f>
        <v>-0.02259083</v>
      </c>
      <c r="M33" s="147" t="n">
        <f aca="false">'HEDGE QUANTITIES'!M33-'WEST HEDGE QUANTITIES'!M33</f>
        <v>-0.00264262</v>
      </c>
      <c r="N33" s="147" t="n">
        <f aca="false">'HEDGE QUANTITIES'!N33-'WEST HEDGE QUANTITIES'!N33</f>
        <v>0.00067704</v>
      </c>
      <c r="O33" s="147" t="n">
        <f aca="false">'HEDGE QUANTITIES'!O33-'WEST HEDGE QUANTITIES'!O33</f>
        <v>-0.00466769</v>
      </c>
      <c r="P33" s="147" t="n">
        <f aca="false">'HEDGE QUANTITIES'!P33-'WEST HEDGE QUANTITIES'!P33</f>
        <v>-0.01290003</v>
      </c>
      <c r="Q33" s="147" t="n">
        <f aca="false">'HEDGE QUANTITIES'!Q33-'WEST HEDGE QUANTITIES'!Q33</f>
        <v>-0.03869322</v>
      </c>
      <c r="R33" s="147" t="n">
        <f aca="false">'HEDGE QUANTITIES'!R33-'WEST HEDGE QUANTITIES'!R33</f>
        <v>-0.07564153</v>
      </c>
      <c r="S33" s="158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</row>
    <row r="34" customFormat="false" ht="12.75" hidden="false" customHeight="false" outlineLevel="0" collapsed="false">
      <c r="A34" s="168" t="n">
        <v>37622</v>
      </c>
      <c r="B34" s="149" t="n">
        <v>2.1466148</v>
      </c>
      <c r="C34" s="149" t="n">
        <v>0</v>
      </c>
      <c r="D34" s="149" t="n">
        <v>21.05186617</v>
      </c>
      <c r="E34" s="149" t="n">
        <v>-18.90525137</v>
      </c>
      <c r="F34" s="149" t="n">
        <v>-18.90525137</v>
      </c>
      <c r="G34" s="149" t="n">
        <v>0</v>
      </c>
      <c r="H34" s="148" t="n">
        <v>0</v>
      </c>
      <c r="I34" s="170" t="n">
        <v>0.3111449827</v>
      </c>
      <c r="J34" s="147" t="n">
        <v>-0.00737403</v>
      </c>
      <c r="K34" s="147" t="n">
        <f aca="false">'HEDGE QUANTITIES'!K34-'WEST HEDGE QUANTITIES'!K34</f>
        <v>-0.13392157</v>
      </c>
      <c r="L34" s="147" t="n">
        <f aca="false">'HEDGE QUANTITIES'!L34-'WEST HEDGE QUANTITIES'!L34</f>
        <v>-0.07116621</v>
      </c>
      <c r="M34" s="147" t="n">
        <f aca="false">'HEDGE QUANTITIES'!M34-'WEST HEDGE QUANTITIES'!M34</f>
        <v>-0.02745131</v>
      </c>
      <c r="N34" s="147" t="n">
        <f aca="false">'HEDGE QUANTITIES'!N34-'WEST HEDGE QUANTITIES'!N34</f>
        <v>-0.01184638</v>
      </c>
      <c r="O34" s="147" t="n">
        <f aca="false">'HEDGE QUANTITIES'!O34-'WEST HEDGE QUANTITIES'!O34</f>
        <v>0.00836147</v>
      </c>
      <c r="P34" s="147" t="n">
        <f aca="false">'HEDGE QUANTITIES'!P34-'WEST HEDGE QUANTITIES'!P34</f>
        <v>0.01348822</v>
      </c>
      <c r="Q34" s="147" t="n">
        <f aca="false">'HEDGE QUANTITIES'!Q34-'WEST HEDGE QUANTITIES'!Q34</f>
        <v>0.01456361</v>
      </c>
      <c r="R34" s="147" t="n">
        <f aca="false">'HEDGE QUANTITIES'!R34-'WEST HEDGE QUANTITIES'!R34</f>
        <v>0.00493853</v>
      </c>
      <c r="S34" s="158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</row>
    <row r="35" customFormat="false" ht="12.75" hidden="false" customHeight="false" outlineLevel="0" collapsed="false">
      <c r="A35" s="168" t="n">
        <v>37653</v>
      </c>
      <c r="B35" s="149" t="n">
        <v>-8.69575576</v>
      </c>
      <c r="C35" s="149" t="n">
        <v>0</v>
      </c>
      <c r="D35" s="149" t="n">
        <v>22.36437014</v>
      </c>
      <c r="E35" s="149" t="n">
        <v>-31.0601259</v>
      </c>
      <c r="F35" s="149" t="n">
        <v>-31.0601259</v>
      </c>
      <c r="G35" s="149" t="n">
        <v>0</v>
      </c>
      <c r="H35" s="148" t="n">
        <v>0</v>
      </c>
      <c r="I35" s="170" t="n">
        <v>-0.2479112097</v>
      </c>
      <c r="J35" s="147" t="n">
        <v>-0.00304565</v>
      </c>
      <c r="K35" s="147" t="n">
        <f aca="false">'HEDGE QUANTITIES'!K35-'WEST HEDGE QUANTITIES'!K35</f>
        <v>12.46076317</v>
      </c>
      <c r="L35" s="147" t="n">
        <f aca="false">'HEDGE QUANTITIES'!L35-'WEST HEDGE QUANTITIES'!L35</f>
        <v>8.02989026</v>
      </c>
      <c r="M35" s="147" t="n">
        <f aca="false">'HEDGE QUANTITIES'!M35-'WEST HEDGE QUANTITIES'!M35</f>
        <v>3.87731288</v>
      </c>
      <c r="N35" s="147" t="n">
        <f aca="false">'HEDGE QUANTITIES'!N35-'WEST HEDGE QUANTITIES'!N35</f>
        <v>1.90458425</v>
      </c>
      <c r="O35" s="147" t="n">
        <f aca="false">'HEDGE QUANTITIES'!O35-'WEST HEDGE QUANTITIES'!O35</f>
        <v>-1.83735425</v>
      </c>
      <c r="P35" s="147" t="n">
        <f aca="false">'HEDGE QUANTITIES'!P35-'WEST HEDGE QUANTITIES'!P35</f>
        <v>-3.60855557</v>
      </c>
      <c r="Q35" s="147" t="n">
        <f aca="false">'HEDGE QUANTITIES'!Q35-'WEST HEDGE QUANTITIES'!Q35</f>
        <v>-6.95748113</v>
      </c>
      <c r="R35" s="147" t="n">
        <f aca="false">'HEDGE QUANTITIES'!R35-'WEST HEDGE QUANTITIES'!R35</f>
        <v>-10.05779373</v>
      </c>
      <c r="S35" s="158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  <c r="ER35" s="159"/>
      <c r="ES35" s="159"/>
      <c r="ET35" s="159"/>
      <c r="EU35" s="159"/>
      <c r="EV35" s="159"/>
      <c r="EW35" s="159"/>
      <c r="EX35" s="159"/>
      <c r="EY35" s="159"/>
      <c r="EZ35" s="159"/>
      <c r="FA35" s="159"/>
      <c r="FB35" s="159"/>
      <c r="FC35" s="159"/>
      <c r="FD35" s="159"/>
    </row>
    <row r="36" customFormat="false" ht="12.75" hidden="false" customHeight="false" outlineLevel="0" collapsed="false">
      <c r="A36" s="168" t="n">
        <v>37681</v>
      </c>
      <c r="B36" s="149" t="n">
        <v>0.53405796</v>
      </c>
      <c r="C36" s="149" t="n">
        <v>0</v>
      </c>
      <c r="D36" s="149" t="n">
        <v>-3.20582578</v>
      </c>
      <c r="E36" s="149" t="n">
        <v>3.73988374</v>
      </c>
      <c r="F36" s="149" t="n">
        <v>3.73988374</v>
      </c>
      <c r="G36" s="149" t="n">
        <v>0</v>
      </c>
      <c r="H36" s="148" t="n">
        <v>0</v>
      </c>
      <c r="I36" s="170" t="n">
        <v>-0.3003075394</v>
      </c>
      <c r="J36" s="147" t="n">
        <v>0.00476636</v>
      </c>
      <c r="K36" s="147" t="n">
        <f aca="false">'HEDGE QUANTITIES'!K36-'WEST HEDGE QUANTITIES'!K36</f>
        <v>-0.36540501</v>
      </c>
      <c r="L36" s="147" t="n">
        <f aca="false">'HEDGE QUANTITIES'!L36-'WEST HEDGE QUANTITIES'!L36</f>
        <v>-0.21800142</v>
      </c>
      <c r="M36" s="147" t="n">
        <f aca="false">'HEDGE QUANTITIES'!M36-'WEST HEDGE QUANTITIES'!M36</f>
        <v>-0.09806155</v>
      </c>
      <c r="N36" s="147" t="n">
        <f aca="false">'HEDGE QUANTITIES'!N36-'WEST HEDGE QUANTITIES'!N36</f>
        <v>-0.04661027</v>
      </c>
      <c r="O36" s="147" t="n">
        <f aca="false">'HEDGE QUANTITIES'!O36-'WEST HEDGE QUANTITIES'!O36</f>
        <v>0.04237084</v>
      </c>
      <c r="P36" s="147" t="n">
        <f aca="false">'HEDGE QUANTITIES'!P36-'WEST HEDGE QUANTITIES'!P36</f>
        <v>0.0809804</v>
      </c>
      <c r="Q36" s="147" t="n">
        <f aca="false">'HEDGE QUANTITIES'!Q36-'WEST HEDGE QUANTITIES'!Q36</f>
        <v>0.14851211</v>
      </c>
      <c r="R36" s="147" t="n">
        <f aca="false">'HEDGE QUANTITIES'!R36-'WEST HEDGE QUANTITIES'!R36</f>
        <v>0.20525985</v>
      </c>
      <c r="S36" s="158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  <c r="ER36" s="159"/>
      <c r="ES36" s="159"/>
      <c r="ET36" s="159"/>
      <c r="EU36" s="159"/>
      <c r="EV36" s="159"/>
      <c r="EW36" s="159"/>
      <c r="EX36" s="159"/>
      <c r="EY36" s="159"/>
      <c r="EZ36" s="159"/>
      <c r="FA36" s="159"/>
      <c r="FB36" s="159"/>
      <c r="FC36" s="159"/>
      <c r="FD36" s="159"/>
    </row>
    <row r="37" customFormat="false" ht="12.75" hidden="false" customHeight="false" outlineLevel="0" collapsed="false">
      <c r="A37" s="168" t="n">
        <v>37712</v>
      </c>
      <c r="B37" s="149" t="n">
        <v>-1.02816452</v>
      </c>
      <c r="C37" s="149" t="n">
        <v>0</v>
      </c>
      <c r="D37" s="149" t="n">
        <v>-4.60217979</v>
      </c>
      <c r="E37" s="149" t="n">
        <v>3.57401527</v>
      </c>
      <c r="F37" s="149" t="n">
        <v>3.57401527</v>
      </c>
      <c r="G37" s="149" t="n">
        <v>0</v>
      </c>
      <c r="H37" s="148" t="n">
        <v>0</v>
      </c>
      <c r="I37" s="170" t="n">
        <v>-0.3010010343</v>
      </c>
      <c r="J37" s="147" t="n">
        <v>0.00445236</v>
      </c>
      <c r="K37" s="147" t="n">
        <f aca="false">'HEDGE QUANTITIES'!K37-'WEST HEDGE QUANTITIES'!K37</f>
        <v>-0.35365928</v>
      </c>
      <c r="L37" s="147" t="n">
        <f aca="false">'HEDGE QUANTITIES'!L37-'WEST HEDGE QUANTITIES'!L37</f>
        <v>-0.20736975</v>
      </c>
      <c r="M37" s="147" t="n">
        <f aca="false">'HEDGE QUANTITIES'!M37-'WEST HEDGE QUANTITIES'!M37</f>
        <v>-0.09156767</v>
      </c>
      <c r="N37" s="147" t="n">
        <f aca="false">'HEDGE QUANTITIES'!N37-'WEST HEDGE QUANTITIES'!N37</f>
        <v>-0.04305538</v>
      </c>
      <c r="O37" s="147" t="n">
        <f aca="false">'HEDGE QUANTITIES'!O37-'WEST HEDGE QUANTITIES'!O37</f>
        <v>0.03835814</v>
      </c>
      <c r="P37" s="147" t="n">
        <f aca="false">'HEDGE QUANTITIES'!P37-'WEST HEDGE QUANTITIES'!P37</f>
        <v>0.07255469</v>
      </c>
      <c r="Q37" s="147" t="n">
        <f aca="false">'HEDGE QUANTITIES'!Q37-'WEST HEDGE QUANTITIES'!Q37</f>
        <v>0.13026325</v>
      </c>
      <c r="R37" s="147" t="n">
        <f aca="false">'HEDGE QUANTITIES'!R37-'WEST HEDGE QUANTITIES'!R37</f>
        <v>0.17615256</v>
      </c>
      <c r="S37" s="158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  <c r="ER37" s="159"/>
      <c r="ES37" s="159"/>
      <c r="ET37" s="159"/>
      <c r="EU37" s="159"/>
      <c r="EV37" s="159"/>
      <c r="EW37" s="159"/>
      <c r="EX37" s="159"/>
      <c r="EY37" s="159"/>
      <c r="EZ37" s="159"/>
      <c r="FA37" s="159"/>
      <c r="FB37" s="159"/>
      <c r="FC37" s="159"/>
      <c r="FD37" s="159"/>
    </row>
    <row r="38" customFormat="false" ht="12.75" hidden="false" customHeight="false" outlineLevel="0" collapsed="false">
      <c r="A38" s="168" t="n">
        <v>37742</v>
      </c>
      <c r="B38" s="149" t="n">
        <v>-13.17456274</v>
      </c>
      <c r="C38" s="149" t="n">
        <v>0</v>
      </c>
      <c r="D38" s="149" t="n">
        <v>-5.28910261</v>
      </c>
      <c r="E38" s="149" t="n">
        <v>-7.88546013</v>
      </c>
      <c r="F38" s="149" t="n">
        <v>-7.88546013</v>
      </c>
      <c r="G38" s="149" t="n">
        <v>0</v>
      </c>
      <c r="H38" s="148" t="n">
        <v>0</v>
      </c>
      <c r="I38" s="170" t="n">
        <v>-0.8186955067</v>
      </c>
      <c r="J38" s="147" t="n">
        <v>0.00735423</v>
      </c>
      <c r="K38" s="147" t="n">
        <f aca="false">'HEDGE QUANTITIES'!K38-'WEST HEDGE QUANTITIES'!K38</f>
        <v>-0.35139173</v>
      </c>
      <c r="L38" s="147" t="n">
        <f aca="false">'HEDGE QUANTITIES'!L38-'WEST HEDGE QUANTITIES'!L38</f>
        <v>-0.20823661</v>
      </c>
      <c r="M38" s="147" t="n">
        <f aca="false">'HEDGE QUANTITIES'!M38-'WEST HEDGE QUANTITIES'!M38</f>
        <v>-0.09295174</v>
      </c>
      <c r="N38" s="147" t="n">
        <f aca="false">'HEDGE QUANTITIES'!N38-'WEST HEDGE QUANTITIES'!N38</f>
        <v>-0.04402644</v>
      </c>
      <c r="O38" s="147" t="n">
        <f aca="false">'HEDGE QUANTITIES'!O38-'WEST HEDGE QUANTITIES'!O38</f>
        <v>0.039733</v>
      </c>
      <c r="P38" s="147" t="n">
        <f aca="false">'HEDGE QUANTITIES'!P38-'WEST HEDGE QUANTITIES'!P38</f>
        <v>0.07566016</v>
      </c>
      <c r="Q38" s="147" t="n">
        <f aca="false">'HEDGE QUANTITIES'!Q38-'WEST HEDGE QUANTITIES'!Q38</f>
        <v>0.13773222</v>
      </c>
      <c r="R38" s="147" t="n">
        <f aca="false">'HEDGE QUANTITIES'!R38-'WEST HEDGE QUANTITIES'!R38</f>
        <v>0.18895654</v>
      </c>
      <c r="S38" s="158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</row>
    <row r="39" customFormat="false" ht="12.75" hidden="false" customHeight="false" outlineLevel="0" collapsed="false">
      <c r="A39" s="168" t="n">
        <v>37773</v>
      </c>
      <c r="B39" s="149" t="n">
        <v>-0.23825382</v>
      </c>
      <c r="C39" s="149" t="n">
        <v>0</v>
      </c>
      <c r="D39" s="149" t="n">
        <v>-5.21450768</v>
      </c>
      <c r="E39" s="149" t="n">
        <v>4.97625386</v>
      </c>
      <c r="F39" s="149" t="n">
        <v>4.97625386</v>
      </c>
      <c r="G39" s="149" t="n">
        <v>0</v>
      </c>
      <c r="H39" s="148" t="n">
        <v>0</v>
      </c>
      <c r="I39" s="170" t="n">
        <v>-0.3648218004</v>
      </c>
      <c r="J39" s="147" t="n">
        <v>0.00483447</v>
      </c>
      <c r="K39" s="147" t="n">
        <f aca="false">'HEDGE QUANTITIES'!K39-'WEST HEDGE QUANTITIES'!K39</f>
        <v>-0.34175925</v>
      </c>
      <c r="L39" s="147" t="n">
        <f aca="false">'HEDGE QUANTITIES'!L39-'WEST HEDGE QUANTITIES'!L39</f>
        <v>-0.20009199</v>
      </c>
      <c r="M39" s="147" t="n">
        <f aca="false">'HEDGE QUANTITIES'!M39-'WEST HEDGE QUANTITIES'!M39</f>
        <v>-0.08807737</v>
      </c>
      <c r="N39" s="147" t="n">
        <f aca="false">'HEDGE QUANTITIES'!N39-'WEST HEDGE QUANTITIES'!N39</f>
        <v>-0.04142384</v>
      </c>
      <c r="O39" s="147" t="n">
        <f aca="false">'HEDGE QUANTITIES'!O39-'WEST HEDGE QUANTITIES'!O39</f>
        <v>0.0367724</v>
      </c>
      <c r="P39" s="147" t="n">
        <f aca="false">'HEDGE QUANTITIES'!P39-'WEST HEDGE QUANTITIES'!P39</f>
        <v>0.06940213</v>
      </c>
      <c r="Q39" s="147" t="n">
        <f aca="false">'HEDGE QUANTITIES'!Q39-'WEST HEDGE QUANTITIES'!Q39</f>
        <v>0.12396352</v>
      </c>
      <c r="R39" s="147" t="n">
        <f aca="false">'HEDGE QUANTITIES'!R39-'WEST HEDGE QUANTITIES'!R39</f>
        <v>0.16662841</v>
      </c>
      <c r="S39" s="158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  <c r="ER39" s="159"/>
      <c r="ES39" s="159"/>
      <c r="ET39" s="159"/>
      <c r="EU39" s="159"/>
      <c r="EV39" s="159"/>
      <c r="EW39" s="159"/>
      <c r="EX39" s="159"/>
      <c r="EY39" s="159"/>
      <c r="EZ39" s="159"/>
      <c r="FA39" s="159"/>
      <c r="FB39" s="159"/>
      <c r="FC39" s="159"/>
      <c r="FD39" s="159"/>
    </row>
    <row r="40" customFormat="false" ht="12.75" hidden="false" customHeight="false" outlineLevel="0" collapsed="false">
      <c r="A40" s="168" t="n">
        <v>37803</v>
      </c>
      <c r="B40" s="149" t="n">
        <v>-0.24793646</v>
      </c>
      <c r="C40" s="149" t="n">
        <v>0</v>
      </c>
      <c r="D40" s="149" t="n">
        <v>-5.38109668</v>
      </c>
      <c r="E40" s="149" t="n">
        <v>5.13316022</v>
      </c>
      <c r="F40" s="149" t="n">
        <v>5.13316022</v>
      </c>
      <c r="G40" s="149" t="n">
        <v>0</v>
      </c>
      <c r="H40" s="148" t="n">
        <v>0</v>
      </c>
      <c r="I40" s="170" t="n">
        <v>-0.3812234256</v>
      </c>
      <c r="J40" s="147" t="n">
        <v>0.00489577</v>
      </c>
      <c r="K40" s="147" t="n">
        <f aca="false">'HEDGE QUANTITIES'!K40-'WEST HEDGE QUANTITIES'!K40</f>
        <v>-0.33533869</v>
      </c>
      <c r="L40" s="147" t="n">
        <f aca="false">'HEDGE QUANTITIES'!L40-'WEST HEDGE QUANTITIES'!L40</f>
        <v>-0.19650737</v>
      </c>
      <c r="M40" s="147" t="n">
        <f aca="false">'HEDGE QUANTITIES'!M40-'WEST HEDGE QUANTITIES'!M40</f>
        <v>-0.08660559</v>
      </c>
      <c r="N40" s="147" t="n">
        <f aca="false">'HEDGE QUANTITIES'!N40-'WEST HEDGE QUANTITIES'!N40</f>
        <v>-0.04073486</v>
      </c>
      <c r="O40" s="147" t="n">
        <f aca="false">'HEDGE QUANTITIES'!O40-'WEST HEDGE QUANTITIES'!O40</f>
        <v>0.0361456</v>
      </c>
      <c r="P40" s="147" t="n">
        <f aca="false">'HEDGE QUANTITIES'!P40-'WEST HEDGE QUANTITIES'!P40</f>
        <v>0.068185</v>
      </c>
      <c r="Q40" s="147" t="n">
        <f aca="false">'HEDGE QUANTITIES'!Q40-'WEST HEDGE QUANTITIES'!Q40</f>
        <v>0.12160157</v>
      </c>
      <c r="R40" s="147" t="n">
        <f aca="false">'HEDGE QUANTITIES'!R40-'WEST HEDGE QUANTITIES'!R40</f>
        <v>0.1630905</v>
      </c>
      <c r="S40" s="158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  <c r="ER40" s="159"/>
      <c r="ES40" s="159"/>
      <c r="ET40" s="159"/>
      <c r="EU40" s="159"/>
      <c r="EV40" s="159"/>
      <c r="EW40" s="159"/>
      <c r="EX40" s="159"/>
      <c r="EY40" s="159"/>
      <c r="EZ40" s="159"/>
      <c r="FA40" s="159"/>
      <c r="FB40" s="159"/>
      <c r="FC40" s="159"/>
      <c r="FD40" s="159"/>
    </row>
    <row r="41" customFormat="false" ht="12.75" hidden="false" customHeight="false" outlineLevel="0" collapsed="false">
      <c r="A41" s="168" t="n">
        <v>37834</v>
      </c>
      <c r="B41" s="149" t="n">
        <v>-0.35769016</v>
      </c>
      <c r="C41" s="149" t="n">
        <v>0</v>
      </c>
      <c r="D41" s="149" t="n">
        <v>-5.29806204</v>
      </c>
      <c r="E41" s="149" t="n">
        <v>4.94037188</v>
      </c>
      <c r="F41" s="149" t="n">
        <v>4.94037188</v>
      </c>
      <c r="G41" s="149" t="n">
        <v>0</v>
      </c>
      <c r="H41" s="148" t="n">
        <v>0</v>
      </c>
      <c r="I41" s="170" t="n">
        <v>-0.3562554778</v>
      </c>
      <c r="J41" s="147" t="n">
        <v>0.00452297</v>
      </c>
      <c r="K41" s="147" t="n">
        <f aca="false">'HEDGE QUANTITIES'!K41-'WEST HEDGE QUANTITIES'!K41</f>
        <v>-0.34780969</v>
      </c>
      <c r="L41" s="147" t="n">
        <f aca="false">'HEDGE QUANTITIES'!L41-'WEST HEDGE QUANTITIES'!L41</f>
        <v>-0.20629764</v>
      </c>
      <c r="M41" s="147" t="n">
        <f aca="false">'HEDGE QUANTITIES'!M41-'WEST HEDGE QUANTITIES'!M41</f>
        <v>-0.09209449</v>
      </c>
      <c r="N41" s="147" t="n">
        <f aca="false">'HEDGE QUANTITIES'!N41-'WEST HEDGE QUANTITIES'!N41</f>
        <v>-0.0436049</v>
      </c>
      <c r="O41" s="147" t="n">
        <f aca="false">'HEDGE QUANTITIES'!O41-'WEST HEDGE QUANTITIES'!O41</f>
        <v>0.03922978</v>
      </c>
      <c r="P41" s="147" t="n">
        <f aca="false">'HEDGE QUANTITIES'!P41-'WEST HEDGE QUANTITIES'!P41</f>
        <v>0.07453526</v>
      </c>
      <c r="Q41" s="147" t="n">
        <f aca="false">'HEDGE QUANTITIES'!Q41-'WEST HEDGE QUANTITIES'!Q41</f>
        <v>0.13492066</v>
      </c>
      <c r="R41" s="147" t="n">
        <f aca="false">'HEDGE QUANTITIES'!R41-'WEST HEDGE QUANTITIES'!R41</f>
        <v>0.18381272</v>
      </c>
      <c r="S41" s="158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159"/>
      <c r="CA41" s="159"/>
      <c r="CB41" s="159"/>
      <c r="CC41" s="159"/>
      <c r="CD41" s="159"/>
      <c r="CE41" s="159"/>
      <c r="CF41" s="159"/>
      <c r="CG41" s="159"/>
      <c r="CH41" s="159"/>
      <c r="CI41" s="159"/>
      <c r="CJ41" s="159"/>
      <c r="CK41" s="159"/>
      <c r="CL41" s="159"/>
      <c r="CM41" s="159"/>
      <c r="CN41" s="159"/>
      <c r="CO41" s="159"/>
      <c r="CP41" s="159"/>
      <c r="CQ41" s="159"/>
      <c r="CR41" s="159"/>
      <c r="CS41" s="159"/>
      <c r="CT41" s="159"/>
      <c r="CU41" s="159"/>
      <c r="CV41" s="159"/>
      <c r="CW41" s="159"/>
      <c r="CX41" s="159"/>
      <c r="CY41" s="159"/>
      <c r="CZ41" s="159"/>
      <c r="DA41" s="159"/>
      <c r="DB41" s="159"/>
      <c r="DC41" s="159"/>
      <c r="DD41" s="159"/>
      <c r="DE41" s="159"/>
      <c r="DF41" s="159"/>
      <c r="DG41" s="159"/>
      <c r="DH41" s="159"/>
      <c r="DI41" s="159"/>
      <c r="DJ41" s="159"/>
      <c r="DK41" s="159"/>
      <c r="DL41" s="159"/>
      <c r="DM41" s="159"/>
      <c r="DN41" s="159"/>
      <c r="DO41" s="159"/>
      <c r="DP41" s="159"/>
      <c r="DQ41" s="159"/>
      <c r="DR41" s="159"/>
      <c r="DS41" s="159"/>
      <c r="DT41" s="159"/>
      <c r="DU41" s="159"/>
      <c r="DV41" s="159"/>
      <c r="DW41" s="159"/>
      <c r="DX41" s="159"/>
      <c r="DY41" s="159"/>
      <c r="DZ41" s="159"/>
      <c r="EA41" s="159"/>
      <c r="EB41" s="159"/>
      <c r="EC41" s="159"/>
      <c r="ED41" s="159"/>
      <c r="EE41" s="159"/>
      <c r="EF41" s="159"/>
      <c r="EG41" s="159"/>
      <c r="EH41" s="159"/>
      <c r="EI41" s="159"/>
      <c r="EJ41" s="159"/>
      <c r="EK41" s="159"/>
      <c r="EL41" s="159"/>
      <c r="EM41" s="159"/>
      <c r="EN41" s="159"/>
      <c r="EO41" s="159"/>
      <c r="EP41" s="159"/>
      <c r="EQ41" s="159"/>
      <c r="ER41" s="159"/>
      <c r="ES41" s="159"/>
      <c r="ET41" s="159"/>
      <c r="EU41" s="159"/>
      <c r="EV41" s="159"/>
      <c r="EW41" s="159"/>
      <c r="EX41" s="159"/>
      <c r="EY41" s="159"/>
      <c r="EZ41" s="159"/>
      <c r="FA41" s="159"/>
      <c r="FB41" s="159"/>
      <c r="FC41" s="159"/>
      <c r="FD41" s="159"/>
    </row>
    <row r="42" customFormat="false" ht="12.75" hidden="false" customHeight="false" outlineLevel="0" collapsed="false">
      <c r="A42" s="168" t="n">
        <v>37865</v>
      </c>
      <c r="B42" s="149" t="n">
        <v>-0.67103114</v>
      </c>
      <c r="C42" s="149" t="n">
        <v>0</v>
      </c>
      <c r="D42" s="149" t="n">
        <v>-5.64062689</v>
      </c>
      <c r="E42" s="149" t="n">
        <v>4.96959575</v>
      </c>
      <c r="F42" s="149" t="n">
        <v>4.96959575</v>
      </c>
      <c r="G42" s="149" t="n">
        <v>0</v>
      </c>
      <c r="H42" s="148" t="n">
        <v>0</v>
      </c>
      <c r="I42" s="170" t="n">
        <v>-0.3683531948</v>
      </c>
      <c r="J42" s="147" t="n">
        <v>0.0045524</v>
      </c>
      <c r="K42" s="147" t="n">
        <f aca="false">'HEDGE QUANTITIES'!K42-'WEST HEDGE QUANTITIES'!K42</f>
        <v>-0.08386256</v>
      </c>
      <c r="L42" s="147" t="n">
        <f aca="false">'HEDGE QUANTITIES'!L42-'WEST HEDGE QUANTITIES'!L42</f>
        <v>-0.02415006</v>
      </c>
      <c r="M42" s="147" t="n">
        <f aca="false">'HEDGE QUANTITIES'!M42-'WEST HEDGE QUANTITIES'!M42</f>
        <v>0.0013538</v>
      </c>
      <c r="N42" s="147" t="n">
        <f aca="false">'HEDGE QUANTITIES'!N42-'WEST HEDGE QUANTITIES'!N42</f>
        <v>0.00360401</v>
      </c>
      <c r="O42" s="147" t="n">
        <f aca="false">'HEDGE QUANTITIES'!O42-'WEST HEDGE QUANTITIES'!O42</f>
        <v>-0.00872629</v>
      </c>
      <c r="P42" s="147" t="n">
        <f aca="false">'HEDGE QUANTITIES'!P42-'WEST HEDGE QUANTITIES'!P42</f>
        <v>-0.02191549</v>
      </c>
      <c r="Q42" s="147" t="n">
        <f aca="false">'HEDGE QUANTITIES'!Q42-'WEST HEDGE QUANTITIES'!Q42</f>
        <v>-0.05937284</v>
      </c>
      <c r="R42" s="147" t="n">
        <f aca="false">'HEDGE QUANTITIES'!R42-'WEST HEDGE QUANTITIES'!R42</f>
        <v>-0.10833143</v>
      </c>
      <c r="S42" s="158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  <c r="ER42" s="159"/>
      <c r="ES42" s="159"/>
      <c r="ET42" s="159"/>
      <c r="EU42" s="159"/>
      <c r="EV42" s="159"/>
      <c r="EW42" s="159"/>
      <c r="EX42" s="159"/>
      <c r="EY42" s="159"/>
      <c r="EZ42" s="159"/>
      <c r="FA42" s="159"/>
      <c r="FB42" s="159"/>
      <c r="FC42" s="159"/>
      <c r="FD42" s="159"/>
    </row>
    <row r="43" customFormat="false" ht="12.75" hidden="false" customHeight="false" outlineLevel="0" collapsed="false">
      <c r="A43" s="168" t="n">
        <v>37895</v>
      </c>
      <c r="B43" s="149" t="n">
        <v>-0.67565457</v>
      </c>
      <c r="C43" s="149" t="n">
        <v>0</v>
      </c>
      <c r="D43" s="149" t="n">
        <v>-5.51465458</v>
      </c>
      <c r="E43" s="149" t="n">
        <v>4.83900001</v>
      </c>
      <c r="F43" s="149" t="n">
        <v>4.83900001</v>
      </c>
      <c r="G43" s="149" t="n">
        <v>0</v>
      </c>
      <c r="H43" s="148" t="n">
        <v>0</v>
      </c>
      <c r="I43" s="170" t="n">
        <v>-0.3663620881</v>
      </c>
      <c r="J43" s="147" t="n">
        <v>0.00440632</v>
      </c>
      <c r="K43" s="147" t="n">
        <f aca="false">'HEDGE QUANTITIES'!K43-'WEST HEDGE QUANTITIES'!K43</f>
        <v>-0.27570044</v>
      </c>
      <c r="L43" s="147" t="n">
        <f aca="false">'HEDGE QUANTITIES'!L43-'WEST HEDGE QUANTITIES'!L43</f>
        <v>-0.15259546</v>
      </c>
      <c r="M43" s="147" t="n">
        <f aca="false">'HEDGE QUANTITIES'!M43-'WEST HEDGE QUANTITIES'!M43</f>
        <v>-0.06268673</v>
      </c>
      <c r="N43" s="147" t="n">
        <f aca="false">'HEDGE QUANTITIES'!N43-'WEST HEDGE QUANTITIES'!N43</f>
        <v>-0.02827112</v>
      </c>
      <c r="O43" s="147" t="n">
        <f aca="false">'HEDGE QUANTITIES'!O43-'WEST HEDGE QUANTITIES'!O43</f>
        <v>0.02271966</v>
      </c>
      <c r="P43" s="147" t="n">
        <f aca="false">'HEDGE QUANTITIES'!P43-'WEST HEDGE QUANTITIES'!P43</f>
        <v>0.040431</v>
      </c>
      <c r="Q43" s="147" t="n">
        <f aca="false">'HEDGE QUANTITIES'!Q43-'WEST HEDGE QUANTITIES'!Q43</f>
        <v>0.0627733</v>
      </c>
      <c r="R43" s="147" t="n">
        <f aca="false">'HEDGE QUANTITIES'!R43-'WEST HEDGE QUANTITIES'!R43</f>
        <v>0.07050612</v>
      </c>
      <c r="S43" s="158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  <c r="ER43" s="159"/>
      <c r="ES43" s="159"/>
      <c r="ET43" s="159"/>
      <c r="EU43" s="159"/>
      <c r="EV43" s="159"/>
      <c r="EW43" s="159"/>
      <c r="EX43" s="159"/>
      <c r="EY43" s="159"/>
      <c r="EZ43" s="159"/>
      <c r="FA43" s="159"/>
      <c r="FB43" s="159"/>
      <c r="FC43" s="159"/>
      <c r="FD43" s="159"/>
    </row>
    <row r="44" customFormat="false" ht="12.75" hidden="false" customHeight="false" outlineLevel="0" collapsed="false">
      <c r="A44" s="168" t="n">
        <v>37926</v>
      </c>
      <c r="B44" s="149" t="n">
        <v>-0.85536282</v>
      </c>
      <c r="C44" s="149" t="n">
        <v>0</v>
      </c>
      <c r="D44" s="149" t="n">
        <v>-5.53741633</v>
      </c>
      <c r="E44" s="149" t="n">
        <v>4.68205351</v>
      </c>
      <c r="F44" s="149" t="n">
        <v>4.68205351</v>
      </c>
      <c r="G44" s="149" t="n">
        <v>0</v>
      </c>
      <c r="H44" s="148" t="n">
        <v>0</v>
      </c>
      <c r="I44" s="170" t="n">
        <v>-0.3573673901</v>
      </c>
      <c r="J44" s="147" t="n">
        <v>0.00420496</v>
      </c>
      <c r="K44" s="147" t="n">
        <f aca="false">'HEDGE QUANTITIES'!K44-'WEST HEDGE QUANTITIES'!K44</f>
        <v>0.1101637</v>
      </c>
      <c r="L44" s="147" t="n">
        <f aca="false">'HEDGE QUANTITIES'!L44-'WEST HEDGE QUANTITIES'!L44</f>
        <v>0.1014679</v>
      </c>
      <c r="M44" s="147" t="n">
        <f aca="false">'HEDGE QUANTITIES'!M44-'WEST HEDGE QUANTITIES'!M44</f>
        <v>0.06285881</v>
      </c>
      <c r="N44" s="147" t="n">
        <f aca="false">'HEDGE QUANTITIES'!N44-'WEST HEDGE QUANTITIES'!N44</f>
        <v>0.03414112</v>
      </c>
      <c r="O44" s="147" t="n">
        <f aca="false">'HEDGE QUANTITIES'!O44-'WEST HEDGE QUANTITIES'!O44</f>
        <v>-0.03898829</v>
      </c>
      <c r="P44" s="147" t="n">
        <f aca="false">'HEDGE QUANTITIES'!P44-'WEST HEDGE QUANTITIES'!P44</f>
        <v>-0.08229377</v>
      </c>
      <c r="Q44" s="147" t="n">
        <f aca="false">'HEDGE QUANTITIES'!Q44-'WEST HEDGE QUANTITIES'!Q44</f>
        <v>-0.17994861</v>
      </c>
      <c r="R44" s="147" t="n">
        <f aca="false">'HEDGE QUANTITIES'!R44-'WEST HEDGE QUANTITIES'!R44</f>
        <v>-0.28953249</v>
      </c>
      <c r="S44" s="158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  <c r="ER44" s="159"/>
      <c r="ES44" s="159"/>
      <c r="ET44" s="159"/>
      <c r="EU44" s="159"/>
      <c r="EV44" s="159"/>
      <c r="EW44" s="159"/>
      <c r="EX44" s="159"/>
      <c r="EY44" s="159"/>
      <c r="EZ44" s="159"/>
      <c r="FA44" s="159"/>
      <c r="FB44" s="159"/>
      <c r="FC44" s="159"/>
      <c r="FD44" s="159"/>
    </row>
    <row r="45" customFormat="false" ht="12.75" hidden="false" customHeight="false" outlineLevel="0" collapsed="false">
      <c r="A45" s="168" t="n">
        <v>37956</v>
      </c>
      <c r="B45" s="149" t="n">
        <v>-0.10816184</v>
      </c>
      <c r="C45" s="149" t="n">
        <v>0</v>
      </c>
      <c r="D45" s="149" t="n">
        <v>-4.76680055</v>
      </c>
      <c r="E45" s="149" t="n">
        <v>4.65863871</v>
      </c>
      <c r="F45" s="149" t="n">
        <v>4.65863871</v>
      </c>
      <c r="G45" s="149" t="n">
        <v>0</v>
      </c>
      <c r="H45" s="148" t="n">
        <v>0</v>
      </c>
      <c r="I45" s="170" t="n">
        <v>-0.3582125448</v>
      </c>
      <c r="J45" s="147" t="n">
        <v>0.00413506</v>
      </c>
      <c r="K45" s="147" t="n">
        <f aca="false">'HEDGE QUANTITIES'!K45-'WEST HEDGE QUANTITIES'!K45</f>
        <v>0.073688</v>
      </c>
      <c r="L45" s="147" t="n">
        <f aca="false">'HEDGE QUANTITIES'!L45-'WEST HEDGE QUANTITIES'!L45</f>
        <v>0.07080503</v>
      </c>
      <c r="M45" s="147" t="n">
        <f aca="false">'HEDGE QUANTITIES'!M45-'WEST HEDGE QUANTITIES'!M45</f>
        <v>0.04492399</v>
      </c>
      <c r="N45" s="147" t="n">
        <f aca="false">'HEDGE QUANTITIES'!N45-'WEST HEDGE QUANTITIES'!N45</f>
        <v>0.02461773</v>
      </c>
      <c r="O45" s="147" t="n">
        <f aca="false">'HEDGE QUANTITIES'!O45-'WEST HEDGE QUANTITIES'!O45</f>
        <v>-0.02852102</v>
      </c>
      <c r="P45" s="147" t="n">
        <f aca="false">'HEDGE QUANTITIES'!P45-'WEST HEDGE QUANTITIES'!P45</f>
        <v>-0.06056747</v>
      </c>
      <c r="Q45" s="147" t="n">
        <f aca="false">'HEDGE QUANTITIES'!Q45-'WEST HEDGE QUANTITIES'!Q45</f>
        <v>-0.13386489</v>
      </c>
      <c r="R45" s="147" t="n">
        <f aca="false">'HEDGE QUANTITIES'!R45-'WEST HEDGE QUANTITIES'!R45</f>
        <v>-0.21740176</v>
      </c>
      <c r="S45" s="158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  <c r="ER45" s="159"/>
      <c r="ES45" s="159"/>
      <c r="ET45" s="159"/>
      <c r="EU45" s="159"/>
      <c r="EV45" s="159"/>
      <c r="EW45" s="159"/>
      <c r="EX45" s="159"/>
      <c r="EY45" s="159"/>
      <c r="EZ45" s="159"/>
      <c r="FA45" s="159"/>
      <c r="FB45" s="159"/>
      <c r="FC45" s="159"/>
      <c r="FD45" s="159"/>
    </row>
    <row r="46" customFormat="false" ht="12.75" hidden="false" customHeight="false" outlineLevel="0" collapsed="false">
      <c r="A46" s="168" t="n">
        <v>37987</v>
      </c>
      <c r="B46" s="149" t="n">
        <v>-2.45233928</v>
      </c>
      <c r="C46" s="149" t="n">
        <v>0</v>
      </c>
      <c r="D46" s="149" t="n">
        <v>-6.17895134</v>
      </c>
      <c r="E46" s="149" t="n">
        <v>3.72661206</v>
      </c>
      <c r="F46" s="149" t="n">
        <v>3.72661206</v>
      </c>
      <c r="G46" s="149" t="n">
        <v>0</v>
      </c>
      <c r="H46" s="148" t="n">
        <v>0</v>
      </c>
      <c r="I46" s="170" t="n">
        <v>-0.2926320989</v>
      </c>
      <c r="J46" s="147" t="n">
        <v>0.00339942</v>
      </c>
      <c r="K46" s="147" t="n">
        <f aca="false">'HEDGE QUANTITIES'!K46-'WEST HEDGE QUANTITIES'!K46</f>
        <v>0.02804253</v>
      </c>
      <c r="L46" s="147" t="n">
        <f aca="false">'HEDGE QUANTITIES'!L46-'WEST HEDGE QUANTITIES'!L46</f>
        <v>0.04323529</v>
      </c>
      <c r="M46" s="147" t="n">
        <f aca="false">'HEDGE QUANTITIES'!M46-'WEST HEDGE QUANTITIES'!M46</f>
        <v>0.03237662</v>
      </c>
      <c r="N46" s="147" t="n">
        <f aca="false">'HEDGE QUANTITIES'!N46-'WEST HEDGE QUANTITIES'!N46</f>
        <v>0.01862128</v>
      </c>
      <c r="O46" s="147" t="n">
        <f aca="false">'HEDGE QUANTITIES'!O46-'WEST HEDGE QUANTITIES'!O46</f>
        <v>-0.02302218</v>
      </c>
      <c r="P46" s="147" t="n">
        <f aca="false">'HEDGE QUANTITIES'!P46-'WEST HEDGE QUANTITIES'!P46</f>
        <v>-0.05001581</v>
      </c>
      <c r="Q46" s="147" t="n">
        <f aca="false">'HEDGE QUANTITIES'!Q46-'WEST HEDGE QUANTITIES'!Q46</f>
        <v>-0.11436371</v>
      </c>
      <c r="R46" s="147" t="n">
        <f aca="false">'HEDGE QUANTITIES'!R46-'WEST HEDGE QUANTITIES'!R46</f>
        <v>-0.1902327</v>
      </c>
      <c r="S46" s="158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59"/>
      <c r="BK46" s="159"/>
      <c r="BL46" s="159"/>
      <c r="BM46" s="159"/>
      <c r="BN46" s="159"/>
      <c r="BO46" s="159"/>
      <c r="BP46" s="159"/>
      <c r="BQ46" s="159"/>
      <c r="BR46" s="159"/>
      <c r="BS46" s="159"/>
      <c r="BT46" s="159"/>
      <c r="BU46" s="159"/>
      <c r="BV46" s="159"/>
      <c r="BW46" s="159"/>
      <c r="BX46" s="159"/>
      <c r="BY46" s="159"/>
      <c r="BZ46" s="159"/>
      <c r="CA46" s="159"/>
      <c r="CB46" s="159"/>
      <c r="CC46" s="159"/>
      <c r="CD46" s="159"/>
      <c r="CE46" s="159"/>
      <c r="CF46" s="159"/>
      <c r="CG46" s="159"/>
      <c r="CH46" s="159"/>
      <c r="CI46" s="159"/>
      <c r="CJ46" s="159"/>
      <c r="CK46" s="159"/>
      <c r="CL46" s="159"/>
      <c r="CM46" s="159"/>
      <c r="CN46" s="159"/>
      <c r="CO46" s="159"/>
      <c r="CP46" s="159"/>
      <c r="CQ46" s="159"/>
      <c r="CR46" s="159"/>
      <c r="CS46" s="159"/>
      <c r="CT46" s="159"/>
      <c r="CU46" s="159"/>
      <c r="CV46" s="159"/>
      <c r="CW46" s="159"/>
      <c r="CX46" s="159"/>
      <c r="CY46" s="159"/>
      <c r="CZ46" s="159"/>
      <c r="DA46" s="159"/>
      <c r="DB46" s="159"/>
      <c r="DC46" s="159"/>
      <c r="DD46" s="159"/>
      <c r="DE46" s="159"/>
      <c r="DF46" s="159"/>
      <c r="DG46" s="159"/>
      <c r="DH46" s="159"/>
      <c r="DI46" s="159"/>
      <c r="DJ46" s="159"/>
      <c r="DK46" s="159"/>
      <c r="DL46" s="159"/>
      <c r="DM46" s="159"/>
      <c r="DN46" s="159"/>
      <c r="DO46" s="159"/>
      <c r="DP46" s="159"/>
      <c r="DQ46" s="159"/>
      <c r="DR46" s="159"/>
      <c r="DS46" s="159"/>
      <c r="DT46" s="159"/>
      <c r="DU46" s="159"/>
      <c r="DV46" s="159"/>
      <c r="DW46" s="159"/>
      <c r="DX46" s="159"/>
      <c r="DY46" s="159"/>
      <c r="DZ46" s="159"/>
      <c r="EA46" s="159"/>
      <c r="EB46" s="159"/>
      <c r="EC46" s="159"/>
      <c r="ED46" s="159"/>
      <c r="EE46" s="159"/>
      <c r="EF46" s="159"/>
      <c r="EG46" s="159"/>
      <c r="EH46" s="159"/>
      <c r="EI46" s="159"/>
      <c r="EJ46" s="159"/>
      <c r="EK46" s="159"/>
      <c r="EL46" s="159"/>
      <c r="EM46" s="159"/>
      <c r="EN46" s="159"/>
      <c r="EO46" s="159"/>
      <c r="EP46" s="159"/>
      <c r="EQ46" s="159"/>
      <c r="ER46" s="159"/>
      <c r="ES46" s="159"/>
      <c r="ET46" s="159"/>
      <c r="EU46" s="159"/>
      <c r="EV46" s="159"/>
      <c r="EW46" s="159"/>
      <c r="EX46" s="159"/>
      <c r="EY46" s="159"/>
      <c r="EZ46" s="159"/>
      <c r="FA46" s="159"/>
      <c r="FB46" s="159"/>
      <c r="FC46" s="159"/>
      <c r="FD46" s="159"/>
    </row>
    <row r="47" customFormat="false" ht="12.75" hidden="false" customHeight="false" outlineLevel="0" collapsed="false">
      <c r="A47" s="168" t="n">
        <v>38018</v>
      </c>
      <c r="B47" s="149" t="n">
        <v>-4.1815813</v>
      </c>
      <c r="C47" s="149" t="n">
        <v>0</v>
      </c>
      <c r="D47" s="149" t="n">
        <v>-3.584311</v>
      </c>
      <c r="E47" s="149" t="n">
        <v>-0.5972703</v>
      </c>
      <c r="F47" s="149" t="n">
        <v>-0.5972703</v>
      </c>
      <c r="G47" s="149" t="n">
        <v>0</v>
      </c>
      <c r="H47" s="148" t="n">
        <v>0</v>
      </c>
      <c r="I47" s="170" t="n">
        <v>-0.3615987708</v>
      </c>
      <c r="J47" s="147" t="n">
        <v>0.00300928</v>
      </c>
      <c r="K47" s="147" t="n">
        <f aca="false">'HEDGE QUANTITIES'!K47-'WEST HEDGE QUANTITIES'!K47</f>
        <v>-0.38763617</v>
      </c>
      <c r="L47" s="147" t="n">
        <f aca="false">'HEDGE QUANTITIES'!L47-'WEST HEDGE QUANTITIES'!L47</f>
        <v>-0.22242946</v>
      </c>
      <c r="M47" s="147" t="n">
        <f aca="false">'HEDGE QUANTITIES'!M47-'WEST HEDGE QUANTITIES'!M47</f>
        <v>-0.09527809</v>
      </c>
      <c r="N47" s="147" t="n">
        <f aca="false">'HEDGE QUANTITIES'!N47-'WEST HEDGE QUANTITIES'!N47</f>
        <v>-0.04400004</v>
      </c>
      <c r="O47" s="147" t="n">
        <f aca="false">'HEDGE QUANTITIES'!O47-'WEST HEDGE QUANTITIES'!O47</f>
        <v>0.03734869</v>
      </c>
      <c r="P47" s="147" t="n">
        <f aca="false">'HEDGE QUANTITIES'!P47-'WEST HEDGE QUANTITIES'!P47</f>
        <v>0.06862536</v>
      </c>
      <c r="Q47" s="147" t="n">
        <f aca="false">'HEDGE QUANTITIES'!Q47-'WEST HEDGE QUANTITIES'!Q47</f>
        <v>0.11506155</v>
      </c>
      <c r="R47" s="147" t="n">
        <f aca="false">'HEDGE QUANTITIES'!R47-'WEST HEDGE QUANTITIES'!R47</f>
        <v>0.14310866</v>
      </c>
      <c r="S47" s="158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  <c r="AL47" s="159"/>
      <c r="AM47" s="159"/>
      <c r="AN47" s="159"/>
      <c r="AO47" s="159"/>
      <c r="AP47" s="159"/>
      <c r="AQ47" s="159"/>
      <c r="AR47" s="159"/>
      <c r="AS47" s="159"/>
      <c r="AT47" s="159"/>
      <c r="AU47" s="159"/>
      <c r="AV47" s="159"/>
      <c r="AW47" s="159"/>
      <c r="AX47" s="159"/>
      <c r="AY47" s="159"/>
      <c r="AZ47" s="159"/>
      <c r="BA47" s="159"/>
      <c r="BB47" s="159"/>
      <c r="BC47" s="159"/>
      <c r="BD47" s="159"/>
      <c r="BE47" s="159"/>
      <c r="BF47" s="159"/>
      <c r="BG47" s="159"/>
      <c r="BH47" s="159"/>
      <c r="BI47" s="159"/>
      <c r="BJ47" s="159"/>
      <c r="BK47" s="159"/>
      <c r="BL47" s="159"/>
      <c r="BM47" s="159"/>
      <c r="BN47" s="159"/>
      <c r="BO47" s="159"/>
      <c r="BP47" s="159"/>
      <c r="BQ47" s="159"/>
      <c r="BR47" s="159"/>
      <c r="BS47" s="159"/>
      <c r="BT47" s="159"/>
      <c r="BU47" s="159"/>
      <c r="BV47" s="159"/>
      <c r="BW47" s="159"/>
      <c r="BX47" s="159"/>
      <c r="BY47" s="159"/>
      <c r="BZ47" s="159"/>
      <c r="CA47" s="159"/>
      <c r="CB47" s="159"/>
      <c r="CC47" s="159"/>
      <c r="CD47" s="159"/>
      <c r="CE47" s="159"/>
      <c r="CF47" s="159"/>
      <c r="CG47" s="159"/>
      <c r="CH47" s="159"/>
      <c r="CI47" s="159"/>
      <c r="CJ47" s="159"/>
      <c r="CK47" s="159"/>
      <c r="CL47" s="159"/>
      <c r="CM47" s="159"/>
      <c r="CN47" s="159"/>
      <c r="CO47" s="159"/>
      <c r="CP47" s="159"/>
      <c r="CQ47" s="159"/>
      <c r="CR47" s="159"/>
      <c r="CS47" s="159"/>
      <c r="CT47" s="159"/>
      <c r="CU47" s="159"/>
      <c r="CV47" s="159"/>
      <c r="CW47" s="159"/>
      <c r="CX47" s="159"/>
      <c r="CY47" s="159"/>
      <c r="CZ47" s="159"/>
      <c r="DA47" s="159"/>
      <c r="DB47" s="159"/>
      <c r="DC47" s="159"/>
      <c r="DD47" s="159"/>
      <c r="DE47" s="159"/>
      <c r="DF47" s="159"/>
      <c r="DG47" s="159"/>
      <c r="DH47" s="159"/>
      <c r="DI47" s="159"/>
      <c r="DJ47" s="159"/>
      <c r="DK47" s="159"/>
      <c r="DL47" s="159"/>
      <c r="DM47" s="159"/>
      <c r="DN47" s="159"/>
      <c r="DO47" s="159"/>
      <c r="DP47" s="159"/>
      <c r="DQ47" s="159"/>
      <c r="DR47" s="159"/>
      <c r="DS47" s="159"/>
      <c r="DT47" s="159"/>
      <c r="DU47" s="159"/>
      <c r="DV47" s="159"/>
      <c r="DW47" s="159"/>
      <c r="DX47" s="159"/>
      <c r="DY47" s="159"/>
      <c r="DZ47" s="159"/>
      <c r="EA47" s="159"/>
      <c r="EB47" s="159"/>
      <c r="EC47" s="159"/>
      <c r="ED47" s="159"/>
      <c r="EE47" s="159"/>
      <c r="EF47" s="159"/>
      <c r="EG47" s="159"/>
      <c r="EH47" s="159"/>
      <c r="EI47" s="159"/>
      <c r="EJ47" s="159"/>
      <c r="EK47" s="159"/>
      <c r="EL47" s="159"/>
      <c r="EM47" s="159"/>
      <c r="EN47" s="159"/>
      <c r="EO47" s="159"/>
      <c r="EP47" s="159"/>
      <c r="EQ47" s="159"/>
      <c r="ER47" s="159"/>
      <c r="ES47" s="159"/>
      <c r="ET47" s="159"/>
      <c r="EU47" s="159"/>
      <c r="EV47" s="159"/>
      <c r="EW47" s="159"/>
      <c r="EX47" s="159"/>
      <c r="EY47" s="159"/>
      <c r="EZ47" s="159"/>
      <c r="FA47" s="159"/>
      <c r="FB47" s="159"/>
      <c r="FC47" s="159"/>
      <c r="FD47" s="159"/>
    </row>
    <row r="48" customFormat="false" ht="12.75" hidden="false" customHeight="false" outlineLevel="0" collapsed="false">
      <c r="A48" s="168" t="n">
        <v>38047</v>
      </c>
      <c r="B48" s="149" t="n">
        <v>2.28286166</v>
      </c>
      <c r="C48" s="149" t="n">
        <v>0</v>
      </c>
      <c r="D48" s="149" t="n">
        <v>2.91209051</v>
      </c>
      <c r="E48" s="149" t="n">
        <v>-0.62922885</v>
      </c>
      <c r="F48" s="149" t="n">
        <v>-0.62922885</v>
      </c>
      <c r="G48" s="149" t="n">
        <v>0</v>
      </c>
      <c r="H48" s="148" t="n">
        <v>0</v>
      </c>
      <c r="I48" s="170" t="n">
        <v>-0.3505872825</v>
      </c>
      <c r="J48" s="147" t="n">
        <v>0.00289131</v>
      </c>
      <c r="K48" s="147" t="n">
        <f aca="false">'HEDGE QUANTITIES'!K48-'WEST HEDGE QUANTITIES'!K48</f>
        <v>1.45876693</v>
      </c>
      <c r="L48" s="147" t="n">
        <f aca="false">'HEDGE QUANTITIES'!L48-'WEST HEDGE QUANTITIES'!L48</f>
        <v>0.94107156</v>
      </c>
      <c r="M48" s="147" t="n">
        <f aca="false">'HEDGE QUANTITIES'!M48-'WEST HEDGE QUANTITIES'!M48</f>
        <v>0.45474428</v>
      </c>
      <c r="N48" s="147" t="n">
        <f aca="false">'HEDGE QUANTITIES'!N48-'WEST HEDGE QUANTITIES'!N48</f>
        <v>0.22345198</v>
      </c>
      <c r="O48" s="147" t="n">
        <f aca="false">'HEDGE QUANTITIES'!O48-'WEST HEDGE QUANTITIES'!O48</f>
        <v>-0.21573989</v>
      </c>
      <c r="P48" s="147" t="n">
        <f aca="false">'HEDGE QUANTITIES'!P48-'WEST HEDGE QUANTITIES'!P48</f>
        <v>-0.4239923</v>
      </c>
      <c r="Q48" s="147" t="n">
        <f aca="false">'HEDGE QUANTITIES'!Q48-'WEST HEDGE QUANTITIES'!Q48</f>
        <v>-0.81841104</v>
      </c>
      <c r="R48" s="147" t="n">
        <f aca="false">'HEDGE QUANTITIES'!R48-'WEST HEDGE QUANTITIES'!R48</f>
        <v>-1.18408845</v>
      </c>
      <c r="S48" s="158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  <c r="AH48" s="159"/>
      <c r="AI48" s="159"/>
      <c r="AJ48" s="159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59"/>
      <c r="AX48" s="159"/>
      <c r="AY48" s="159"/>
      <c r="AZ48" s="159"/>
      <c r="BA48" s="159"/>
      <c r="BB48" s="159"/>
      <c r="BC48" s="159"/>
      <c r="BD48" s="159"/>
      <c r="BE48" s="159"/>
      <c r="BF48" s="159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59"/>
      <c r="BT48" s="159"/>
      <c r="BU48" s="159"/>
      <c r="BV48" s="159"/>
      <c r="BW48" s="159"/>
      <c r="BX48" s="159"/>
      <c r="BY48" s="159"/>
      <c r="BZ48" s="159"/>
      <c r="CA48" s="159"/>
      <c r="CB48" s="159"/>
      <c r="CC48" s="159"/>
      <c r="CD48" s="159"/>
      <c r="CE48" s="159"/>
      <c r="CF48" s="159"/>
      <c r="CG48" s="159"/>
      <c r="CH48" s="159"/>
      <c r="CI48" s="159"/>
      <c r="CJ48" s="159"/>
      <c r="CK48" s="159"/>
      <c r="CL48" s="159"/>
      <c r="CM48" s="159"/>
      <c r="CN48" s="159"/>
      <c r="CO48" s="159"/>
      <c r="CP48" s="159"/>
      <c r="CQ48" s="159"/>
      <c r="CR48" s="159"/>
      <c r="CS48" s="159"/>
      <c r="CT48" s="159"/>
      <c r="CU48" s="159"/>
      <c r="CV48" s="159"/>
      <c r="CW48" s="159"/>
      <c r="CX48" s="159"/>
      <c r="CY48" s="159"/>
      <c r="CZ48" s="159"/>
      <c r="DA48" s="159"/>
      <c r="DB48" s="159"/>
      <c r="DC48" s="159"/>
      <c r="DD48" s="159"/>
      <c r="DE48" s="159"/>
      <c r="DF48" s="159"/>
      <c r="DG48" s="159"/>
      <c r="DH48" s="159"/>
      <c r="DI48" s="159"/>
      <c r="DJ48" s="159"/>
      <c r="DK48" s="159"/>
      <c r="DL48" s="159"/>
      <c r="DM48" s="159"/>
      <c r="DN48" s="159"/>
      <c r="DO48" s="159"/>
      <c r="DP48" s="159"/>
      <c r="DQ48" s="159"/>
      <c r="DR48" s="159"/>
      <c r="DS48" s="159"/>
      <c r="DT48" s="159"/>
      <c r="DU48" s="159"/>
      <c r="DV48" s="159"/>
      <c r="DW48" s="159"/>
      <c r="DX48" s="159"/>
      <c r="DY48" s="159"/>
      <c r="DZ48" s="159"/>
      <c r="EA48" s="159"/>
      <c r="EB48" s="159"/>
      <c r="EC48" s="159"/>
      <c r="ED48" s="159"/>
      <c r="EE48" s="159"/>
      <c r="EF48" s="159"/>
      <c r="EG48" s="159"/>
      <c r="EH48" s="159"/>
      <c r="EI48" s="159"/>
      <c r="EJ48" s="159"/>
      <c r="EK48" s="159"/>
      <c r="EL48" s="159"/>
      <c r="EM48" s="159"/>
      <c r="EN48" s="159"/>
      <c r="EO48" s="159"/>
      <c r="EP48" s="159"/>
      <c r="EQ48" s="159"/>
      <c r="ER48" s="159"/>
      <c r="ES48" s="159"/>
      <c r="ET48" s="159"/>
      <c r="EU48" s="159"/>
      <c r="EV48" s="159"/>
      <c r="EW48" s="159"/>
      <c r="EX48" s="159"/>
      <c r="EY48" s="159"/>
      <c r="EZ48" s="159"/>
      <c r="FA48" s="159"/>
      <c r="FB48" s="159"/>
      <c r="FC48" s="159"/>
      <c r="FD48" s="159"/>
    </row>
    <row r="49" customFormat="false" ht="12.75" hidden="false" customHeight="false" outlineLevel="0" collapsed="false">
      <c r="A49" s="168" t="n">
        <v>38078</v>
      </c>
      <c r="B49" s="149" t="n">
        <v>1.54767051</v>
      </c>
      <c r="C49" s="149" t="n">
        <v>0</v>
      </c>
      <c r="D49" s="149" t="n">
        <v>2.14485089</v>
      </c>
      <c r="E49" s="149" t="n">
        <v>-0.59718038</v>
      </c>
      <c r="F49" s="149" t="n">
        <v>-0.59718038</v>
      </c>
      <c r="G49" s="149" t="n">
        <v>0</v>
      </c>
      <c r="H49" s="148" t="n">
        <v>0</v>
      </c>
      <c r="I49" s="170" t="n">
        <v>-0.3513096912</v>
      </c>
      <c r="J49" s="147" t="n">
        <v>0.00276012</v>
      </c>
      <c r="K49" s="147" t="n">
        <f aca="false">'HEDGE QUANTITIES'!K49-'WEST HEDGE QUANTITIES'!K49</f>
        <v>1.50222724</v>
      </c>
      <c r="L49" s="147" t="n">
        <f aca="false">'HEDGE QUANTITIES'!L49-'WEST HEDGE QUANTITIES'!L49</f>
        <v>0.97104075</v>
      </c>
      <c r="M49" s="147" t="n">
        <f aca="false">'HEDGE QUANTITIES'!M49-'WEST HEDGE QUANTITIES'!M49</f>
        <v>0.47015264</v>
      </c>
      <c r="N49" s="147" t="n">
        <f aca="false">'HEDGE QUANTITIES'!N49-'WEST HEDGE QUANTITIES'!N49</f>
        <v>0.23124493</v>
      </c>
      <c r="O49" s="147" t="n">
        <f aca="false">'HEDGE QUANTITIES'!O49-'WEST HEDGE QUANTITIES'!O49</f>
        <v>-0.22368825</v>
      </c>
      <c r="P49" s="147" t="n">
        <f aca="false">'HEDGE QUANTITIES'!P49-'WEST HEDGE QUANTITIES'!P49</f>
        <v>-0.44005373</v>
      </c>
      <c r="Q49" s="147" t="n">
        <f aca="false">'HEDGE QUANTITIES'!Q49-'WEST HEDGE QUANTITIES'!Q49</f>
        <v>-0.85115536</v>
      </c>
      <c r="R49" s="147" t="n">
        <f aca="false">'HEDGE QUANTITIES'!R49-'WEST HEDGE QUANTITIES'!R49</f>
        <v>-1.23383205</v>
      </c>
      <c r="S49" s="158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/>
      <c r="AI49" s="159"/>
      <c r="AJ49" s="159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  <c r="BF49" s="159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159"/>
      <c r="CJ49" s="159"/>
      <c r="CK49" s="159"/>
      <c r="CL49" s="159"/>
      <c r="CM49" s="159"/>
      <c r="CN49" s="159"/>
      <c r="CO49" s="159"/>
      <c r="CP49" s="159"/>
      <c r="CQ49" s="159"/>
      <c r="CR49" s="159"/>
      <c r="CS49" s="159"/>
      <c r="CT49" s="159"/>
      <c r="CU49" s="159"/>
      <c r="CV49" s="159"/>
      <c r="CW49" s="159"/>
      <c r="CX49" s="159"/>
      <c r="CY49" s="159"/>
      <c r="CZ49" s="159"/>
      <c r="DA49" s="159"/>
      <c r="DB49" s="159"/>
      <c r="DC49" s="159"/>
      <c r="DD49" s="159"/>
      <c r="DE49" s="159"/>
      <c r="DF49" s="159"/>
      <c r="DG49" s="159"/>
      <c r="DH49" s="159"/>
      <c r="DI49" s="159"/>
      <c r="DJ49" s="159"/>
      <c r="DK49" s="159"/>
      <c r="DL49" s="159"/>
      <c r="DM49" s="159"/>
      <c r="DN49" s="159"/>
      <c r="DO49" s="159"/>
      <c r="DP49" s="159"/>
      <c r="DQ49" s="159"/>
      <c r="DR49" s="159"/>
      <c r="DS49" s="159"/>
      <c r="DT49" s="159"/>
      <c r="DU49" s="159"/>
      <c r="DV49" s="159"/>
      <c r="DW49" s="159"/>
      <c r="DX49" s="159"/>
      <c r="DY49" s="159"/>
      <c r="DZ49" s="159"/>
      <c r="EA49" s="159"/>
      <c r="EB49" s="159"/>
      <c r="EC49" s="159"/>
      <c r="ED49" s="159"/>
      <c r="EE49" s="159"/>
      <c r="EF49" s="159"/>
      <c r="EG49" s="159"/>
      <c r="EH49" s="159"/>
      <c r="EI49" s="159"/>
      <c r="EJ49" s="159"/>
      <c r="EK49" s="159"/>
      <c r="EL49" s="159"/>
      <c r="EM49" s="159"/>
      <c r="EN49" s="159"/>
      <c r="EO49" s="159"/>
      <c r="EP49" s="159"/>
      <c r="EQ49" s="159"/>
      <c r="ER49" s="159"/>
      <c r="ES49" s="159"/>
      <c r="ET49" s="159"/>
      <c r="EU49" s="159"/>
      <c r="EV49" s="159"/>
      <c r="EW49" s="159"/>
      <c r="EX49" s="159"/>
      <c r="EY49" s="159"/>
      <c r="EZ49" s="159"/>
      <c r="FA49" s="159"/>
      <c r="FB49" s="159"/>
      <c r="FC49" s="159"/>
      <c r="FD49" s="159"/>
    </row>
    <row r="50" customFormat="false" ht="12.75" hidden="false" customHeight="false" outlineLevel="0" collapsed="false">
      <c r="A50" s="168" t="n">
        <v>38108</v>
      </c>
      <c r="B50" s="149" t="n">
        <v>0.01175683</v>
      </c>
      <c r="C50" s="149" t="n">
        <v>0</v>
      </c>
      <c r="D50" s="149" t="n">
        <v>0.60133571</v>
      </c>
      <c r="E50" s="149" t="n">
        <v>-0.58957888</v>
      </c>
      <c r="F50" s="149" t="n">
        <v>-0.58957888</v>
      </c>
      <c r="G50" s="149" t="n">
        <v>0</v>
      </c>
      <c r="H50" s="148" t="n">
        <v>0</v>
      </c>
      <c r="I50" s="170" t="n">
        <v>-0.3395547538</v>
      </c>
      <c r="J50" s="147" t="n">
        <v>0.00261386</v>
      </c>
      <c r="K50" s="147" t="n">
        <f aca="false">'HEDGE QUANTITIES'!K50-'WEST HEDGE QUANTITIES'!K50</f>
        <v>1.40775533</v>
      </c>
      <c r="L50" s="147" t="n">
        <f aca="false">'HEDGE QUANTITIES'!L50-'WEST HEDGE QUANTITIES'!L50</f>
        <v>0.90985638</v>
      </c>
      <c r="M50" s="147" t="n">
        <f aca="false">'HEDGE QUANTITIES'!M50-'WEST HEDGE QUANTITIES'!M50</f>
        <v>0.44052598</v>
      </c>
      <c r="N50" s="147" t="n">
        <f aca="false">'HEDGE QUANTITIES'!N50-'WEST HEDGE QUANTITIES'!N50</f>
        <v>0.21669412</v>
      </c>
      <c r="O50" s="147" t="n">
        <f aca="false">'HEDGE QUANTITIES'!O50-'WEST HEDGE QUANTITIES'!O50</f>
        <v>-0.20968713</v>
      </c>
      <c r="P50" s="147" t="n">
        <f aca="false">'HEDGE QUANTITIES'!P50-'WEST HEDGE QUANTITIES'!P50</f>
        <v>-0.41258524</v>
      </c>
      <c r="Q50" s="147" t="n">
        <f aca="false">'HEDGE QUANTITIES'!Q50-'WEST HEDGE QUANTITIES'!Q50</f>
        <v>-0.79796792</v>
      </c>
      <c r="R50" s="147" t="n">
        <f aca="false">'HEDGE QUANTITIES'!R50-'WEST HEDGE QUANTITIES'!R50</f>
        <v>-1.15682353</v>
      </c>
      <c r="S50" s="158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159"/>
      <c r="CJ50" s="159"/>
      <c r="CK50" s="159"/>
      <c r="CL50" s="159"/>
      <c r="CM50" s="159"/>
      <c r="CN50" s="159"/>
      <c r="CO50" s="159"/>
      <c r="CP50" s="159"/>
      <c r="CQ50" s="159"/>
      <c r="CR50" s="159"/>
      <c r="CS50" s="159"/>
      <c r="CT50" s="159"/>
      <c r="CU50" s="159"/>
      <c r="CV50" s="159"/>
      <c r="CW50" s="159"/>
      <c r="CX50" s="159"/>
      <c r="CY50" s="159"/>
      <c r="CZ50" s="159"/>
      <c r="DA50" s="159"/>
      <c r="DB50" s="159"/>
      <c r="DC50" s="159"/>
      <c r="DD50" s="159"/>
      <c r="DE50" s="159"/>
      <c r="DF50" s="159"/>
      <c r="DG50" s="159"/>
      <c r="DH50" s="159"/>
      <c r="DI50" s="159"/>
      <c r="DJ50" s="159"/>
      <c r="DK50" s="159"/>
      <c r="DL50" s="159"/>
      <c r="DM50" s="159"/>
      <c r="DN50" s="159"/>
      <c r="DO50" s="159"/>
      <c r="DP50" s="159"/>
      <c r="DQ50" s="159"/>
      <c r="DR50" s="159"/>
      <c r="DS50" s="159"/>
      <c r="DT50" s="159"/>
      <c r="DU50" s="159"/>
      <c r="DV50" s="159"/>
      <c r="DW50" s="159"/>
      <c r="DX50" s="159"/>
      <c r="DY50" s="159"/>
      <c r="DZ50" s="159"/>
      <c r="EA50" s="159"/>
      <c r="EB50" s="159"/>
      <c r="EC50" s="159"/>
      <c r="ED50" s="159"/>
      <c r="EE50" s="159"/>
      <c r="EF50" s="159"/>
      <c r="EG50" s="159"/>
      <c r="EH50" s="159"/>
      <c r="EI50" s="159"/>
      <c r="EJ50" s="159"/>
      <c r="EK50" s="159"/>
      <c r="EL50" s="159"/>
      <c r="EM50" s="159"/>
      <c r="EN50" s="159"/>
      <c r="EO50" s="159"/>
      <c r="EP50" s="159"/>
      <c r="EQ50" s="159"/>
      <c r="ER50" s="159"/>
      <c r="ES50" s="159"/>
      <c r="ET50" s="159"/>
      <c r="EU50" s="159"/>
      <c r="EV50" s="159"/>
      <c r="EW50" s="159"/>
      <c r="EX50" s="159"/>
      <c r="EY50" s="159"/>
      <c r="EZ50" s="159"/>
      <c r="FA50" s="159"/>
      <c r="FB50" s="159"/>
      <c r="FC50" s="159"/>
      <c r="FD50" s="159"/>
    </row>
    <row r="51" customFormat="false" ht="12.75" hidden="false" customHeight="false" outlineLevel="0" collapsed="false">
      <c r="A51" s="168" t="n">
        <v>38139</v>
      </c>
      <c r="B51" s="149" t="n">
        <v>-0.93660737</v>
      </c>
      <c r="C51" s="149" t="n">
        <v>0</v>
      </c>
      <c r="D51" s="149" t="n">
        <v>-5.78040198</v>
      </c>
      <c r="E51" s="149" t="n">
        <v>4.84379461</v>
      </c>
      <c r="F51" s="149" t="n">
        <v>4.84379461</v>
      </c>
      <c r="G51" s="149" t="n">
        <v>0</v>
      </c>
      <c r="H51" s="148" t="n">
        <v>0</v>
      </c>
      <c r="I51" s="170" t="n">
        <v>-0.1310348812</v>
      </c>
      <c r="J51" s="147" t="n">
        <v>0.00206991</v>
      </c>
      <c r="K51" s="147" t="n">
        <f aca="false">'HEDGE QUANTITIES'!K51-'WEST HEDGE QUANTITIES'!K51</f>
        <v>1.41250733</v>
      </c>
      <c r="L51" s="147" t="n">
        <f aca="false">'HEDGE QUANTITIES'!L51-'WEST HEDGE QUANTITIES'!L51</f>
        <v>0.91385403</v>
      </c>
      <c r="M51" s="147" t="n">
        <f aca="false">'HEDGE QUANTITIES'!M51-'WEST HEDGE QUANTITIES'!M51</f>
        <v>0.44293811</v>
      </c>
      <c r="N51" s="147" t="n">
        <f aca="false">'HEDGE QUANTITIES'!N51-'WEST HEDGE QUANTITIES'!N51</f>
        <v>0.21799807</v>
      </c>
      <c r="O51" s="147" t="n">
        <f aca="false">'HEDGE QUANTITIES'!O51-'WEST HEDGE QUANTITIES'!O51</f>
        <v>-0.21125168</v>
      </c>
      <c r="P51" s="147" t="n">
        <f aca="false">'HEDGE QUANTITIES'!P51-'WEST HEDGE QUANTITIES'!P51</f>
        <v>-0.41584529</v>
      </c>
      <c r="Q51" s="147" t="n">
        <f aca="false">'HEDGE QUANTITIES'!Q51-'WEST HEDGE QUANTITIES'!Q51</f>
        <v>-0.80492069</v>
      </c>
      <c r="R51" s="147" t="n">
        <f aca="false">'HEDGE QUANTITIES'!R51-'WEST HEDGE QUANTITIES'!R51</f>
        <v>-1.16797569</v>
      </c>
      <c r="S51" s="158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/>
      <c r="AI51" s="159"/>
      <c r="AJ51" s="159"/>
      <c r="AK51" s="159"/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59"/>
      <c r="BH51" s="159"/>
      <c r="BI51" s="159"/>
      <c r="BJ51" s="159"/>
      <c r="BK51" s="159"/>
      <c r="BL51" s="159"/>
      <c r="BM51" s="159"/>
      <c r="BN51" s="159"/>
      <c r="BO51" s="159"/>
      <c r="BP51" s="159"/>
      <c r="BQ51" s="159"/>
      <c r="BR51" s="159"/>
      <c r="BS51" s="159"/>
      <c r="BT51" s="159"/>
      <c r="BU51" s="159"/>
      <c r="BV51" s="159"/>
      <c r="BW51" s="159"/>
      <c r="BX51" s="159"/>
      <c r="BY51" s="159"/>
      <c r="BZ51" s="159"/>
      <c r="CA51" s="159"/>
      <c r="CB51" s="159"/>
      <c r="CC51" s="159"/>
      <c r="CD51" s="159"/>
      <c r="CE51" s="159"/>
      <c r="CF51" s="159"/>
      <c r="CG51" s="159"/>
      <c r="CH51" s="159"/>
      <c r="CI51" s="159"/>
      <c r="CJ51" s="159"/>
      <c r="CK51" s="159"/>
      <c r="CL51" s="159"/>
      <c r="CM51" s="159"/>
      <c r="CN51" s="159"/>
      <c r="CO51" s="159"/>
      <c r="CP51" s="159"/>
      <c r="CQ51" s="159"/>
      <c r="CR51" s="159"/>
      <c r="CS51" s="159"/>
      <c r="CT51" s="159"/>
      <c r="CU51" s="159"/>
      <c r="CV51" s="159"/>
      <c r="CW51" s="159"/>
      <c r="CX51" s="159"/>
      <c r="CY51" s="159"/>
      <c r="CZ51" s="159"/>
      <c r="DA51" s="159"/>
      <c r="DB51" s="159"/>
      <c r="DC51" s="159"/>
      <c r="DD51" s="159"/>
      <c r="DE51" s="159"/>
      <c r="DF51" s="159"/>
      <c r="DG51" s="159"/>
      <c r="DH51" s="159"/>
      <c r="DI51" s="159"/>
      <c r="DJ51" s="159"/>
      <c r="DK51" s="159"/>
      <c r="DL51" s="159"/>
      <c r="DM51" s="159"/>
      <c r="DN51" s="159"/>
      <c r="DO51" s="159"/>
      <c r="DP51" s="159"/>
      <c r="DQ51" s="159"/>
      <c r="DR51" s="159"/>
      <c r="DS51" s="159"/>
      <c r="DT51" s="159"/>
      <c r="DU51" s="159"/>
      <c r="DV51" s="159"/>
      <c r="DW51" s="159"/>
      <c r="DX51" s="159"/>
      <c r="DY51" s="159"/>
      <c r="DZ51" s="159"/>
      <c r="EA51" s="159"/>
      <c r="EB51" s="159"/>
      <c r="EC51" s="159"/>
      <c r="ED51" s="159"/>
      <c r="EE51" s="159"/>
      <c r="EF51" s="159"/>
      <c r="EG51" s="159"/>
      <c r="EH51" s="159"/>
      <c r="EI51" s="159"/>
      <c r="EJ51" s="159"/>
      <c r="EK51" s="159"/>
      <c r="EL51" s="159"/>
      <c r="EM51" s="159"/>
      <c r="EN51" s="159"/>
      <c r="EO51" s="159"/>
      <c r="EP51" s="159"/>
      <c r="EQ51" s="159"/>
      <c r="ER51" s="159"/>
      <c r="ES51" s="159"/>
      <c r="ET51" s="159"/>
      <c r="EU51" s="159"/>
      <c r="EV51" s="159"/>
      <c r="EW51" s="159"/>
      <c r="EX51" s="159"/>
      <c r="EY51" s="159"/>
      <c r="EZ51" s="159"/>
      <c r="FA51" s="159"/>
      <c r="FB51" s="159"/>
      <c r="FC51" s="159"/>
      <c r="FD51" s="159"/>
    </row>
    <row r="52" customFormat="false" ht="12.75" hidden="false" customHeight="false" outlineLevel="0" collapsed="false">
      <c r="A52" s="168" t="n">
        <v>38169</v>
      </c>
      <c r="B52" s="149" t="n">
        <v>-0.51626</v>
      </c>
      <c r="C52" s="149" t="n">
        <v>0</v>
      </c>
      <c r="D52" s="149" t="n">
        <v>-5.71654941</v>
      </c>
      <c r="E52" s="149" t="n">
        <v>5.20028941</v>
      </c>
      <c r="F52" s="149" t="n">
        <v>5.20028941</v>
      </c>
      <c r="G52" s="149" t="n">
        <v>0</v>
      </c>
      <c r="H52" s="148" t="n">
        <v>0</v>
      </c>
      <c r="I52" s="170" t="n">
        <v>-0.143457068</v>
      </c>
      <c r="J52" s="147" t="n">
        <v>0.00220597</v>
      </c>
      <c r="K52" s="147" t="n">
        <f aca="false">'HEDGE QUANTITIES'!K52-'WEST HEDGE QUANTITIES'!K52</f>
        <v>1.37269468</v>
      </c>
      <c r="L52" s="147" t="n">
        <f aca="false">'HEDGE QUANTITIES'!L52-'WEST HEDGE QUANTITIES'!L52</f>
        <v>0.88817317</v>
      </c>
      <c r="M52" s="147" t="n">
        <f aca="false">'HEDGE QUANTITIES'!M52-'WEST HEDGE QUANTITIES'!M52</f>
        <v>0.43061892</v>
      </c>
      <c r="N52" s="147" t="n">
        <f aca="false">'HEDGE QUANTITIES'!N52-'WEST HEDGE QUANTITIES'!N52</f>
        <v>0.21198705</v>
      </c>
      <c r="O52" s="147" t="n">
        <f aca="false">'HEDGE QUANTITIES'!O52-'WEST HEDGE QUANTITIES'!O52</f>
        <v>-0.20552574</v>
      </c>
      <c r="P52" s="147" t="n">
        <f aca="false">'HEDGE QUANTITIES'!P52-'WEST HEDGE QUANTITIES'!P52</f>
        <v>-0.4045254</v>
      </c>
      <c r="Q52" s="147" t="n">
        <f aca="false">'HEDGE QUANTITIES'!Q52-'WEST HEDGE QUANTITIES'!Q52</f>
        <v>-0.78310581</v>
      </c>
      <c r="R52" s="147" t="n">
        <f aca="false">'HEDGE QUANTITIES'!R52-'WEST HEDGE QUANTITIES'!R52</f>
        <v>-1.13663508</v>
      </c>
      <c r="S52" s="158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/>
      <c r="AI52" s="159"/>
      <c r="AJ52" s="159"/>
      <c r="AK52" s="159"/>
      <c r="AL52" s="159"/>
      <c r="AM52" s="159"/>
      <c r="AN52" s="159"/>
      <c r="AO52" s="159"/>
      <c r="AP52" s="159"/>
      <c r="AQ52" s="159"/>
      <c r="AR52" s="159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159"/>
      <c r="BF52" s="159"/>
      <c r="BG52" s="159"/>
      <c r="BH52" s="159"/>
      <c r="BI52" s="159"/>
      <c r="BJ52" s="159"/>
      <c r="BK52" s="159"/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59"/>
      <c r="CY52" s="159"/>
      <c r="CZ52" s="159"/>
      <c r="DA52" s="159"/>
      <c r="DB52" s="159"/>
      <c r="DC52" s="159"/>
      <c r="DD52" s="159"/>
      <c r="DE52" s="159"/>
      <c r="DF52" s="159"/>
      <c r="DG52" s="159"/>
      <c r="DH52" s="159"/>
      <c r="DI52" s="159"/>
      <c r="DJ52" s="159"/>
      <c r="DK52" s="159"/>
      <c r="DL52" s="159"/>
      <c r="DM52" s="159"/>
      <c r="DN52" s="159"/>
      <c r="DO52" s="159"/>
      <c r="DP52" s="159"/>
      <c r="DQ52" s="159"/>
      <c r="DR52" s="159"/>
      <c r="DS52" s="159"/>
      <c r="DT52" s="159"/>
      <c r="DU52" s="159"/>
      <c r="DV52" s="159"/>
      <c r="DW52" s="159"/>
      <c r="DX52" s="159"/>
      <c r="DY52" s="159"/>
      <c r="DZ52" s="159"/>
      <c r="EA52" s="159"/>
      <c r="EB52" s="159"/>
      <c r="EC52" s="159"/>
      <c r="ED52" s="159"/>
      <c r="EE52" s="159"/>
      <c r="EF52" s="159"/>
      <c r="EG52" s="159"/>
      <c r="EH52" s="159"/>
      <c r="EI52" s="159"/>
      <c r="EJ52" s="159"/>
      <c r="EK52" s="159"/>
      <c r="EL52" s="159"/>
      <c r="EM52" s="159"/>
      <c r="EN52" s="159"/>
      <c r="EO52" s="159"/>
      <c r="EP52" s="159"/>
      <c r="EQ52" s="159"/>
      <c r="ER52" s="159"/>
      <c r="ES52" s="159"/>
      <c r="ET52" s="159"/>
      <c r="EU52" s="159"/>
      <c r="EV52" s="159"/>
      <c r="EW52" s="159"/>
      <c r="EX52" s="159"/>
      <c r="EY52" s="159"/>
      <c r="EZ52" s="159"/>
      <c r="FA52" s="159"/>
      <c r="FB52" s="159"/>
      <c r="FC52" s="159"/>
      <c r="FD52" s="159"/>
    </row>
    <row r="53" customFormat="false" ht="12.75" hidden="false" customHeight="false" outlineLevel="0" collapsed="false">
      <c r="A53" s="168" t="n">
        <v>38200</v>
      </c>
      <c r="B53" s="149" t="n">
        <v>-1.00897146</v>
      </c>
      <c r="C53" s="149" t="n">
        <v>0</v>
      </c>
      <c r="D53" s="149" t="n">
        <v>-5.6977394</v>
      </c>
      <c r="E53" s="149" t="n">
        <v>4.68876794</v>
      </c>
      <c r="F53" s="149" t="n">
        <v>4.68876794</v>
      </c>
      <c r="G53" s="149" t="n">
        <v>0</v>
      </c>
      <c r="H53" s="148" t="n">
        <v>0</v>
      </c>
      <c r="I53" s="170" t="n">
        <v>-0.127351234</v>
      </c>
      <c r="J53" s="147" t="n">
        <v>0.0019743</v>
      </c>
      <c r="K53" s="147" t="n">
        <f aca="false">'HEDGE QUANTITIES'!K53-'WEST HEDGE QUANTITIES'!K53</f>
        <v>1.32901224</v>
      </c>
      <c r="L53" s="147" t="n">
        <f aca="false">'HEDGE QUANTITIES'!L53-'WEST HEDGE QUANTITIES'!L53</f>
        <v>0.85997726</v>
      </c>
      <c r="M53" s="147" t="n">
        <f aca="false">'HEDGE QUANTITIES'!M53-'WEST HEDGE QUANTITIES'!M53</f>
        <v>0.41698355</v>
      </c>
      <c r="N53" s="147" t="n">
        <f aca="false">'HEDGE QUANTITIES'!N53-'WEST HEDGE QUANTITIES'!N53</f>
        <v>0.20528094</v>
      </c>
      <c r="O53" s="147" t="n">
        <f aca="false">'HEDGE QUANTITIES'!O53-'WEST HEDGE QUANTITIES'!O53</f>
        <v>-0.19904337</v>
      </c>
      <c r="P53" s="147" t="n">
        <f aca="false">'HEDGE QUANTITIES'!P53-'WEST HEDGE QUANTITIES'!P53</f>
        <v>-0.39179995</v>
      </c>
      <c r="Q53" s="147" t="n">
        <f aca="false">'HEDGE QUANTITIES'!Q53-'WEST HEDGE QUANTITIES'!Q53</f>
        <v>-0.75857478</v>
      </c>
      <c r="R53" s="147" t="n">
        <f aca="false">'HEDGE QUANTITIES'!R53-'WEST HEDGE QUANTITIES'!R53</f>
        <v>-1.10116876</v>
      </c>
      <c r="S53" s="158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59"/>
      <c r="BH53" s="159"/>
      <c r="BI53" s="159"/>
      <c r="BJ53" s="159"/>
      <c r="BK53" s="159"/>
      <c r="BL53" s="159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59"/>
      <c r="BX53" s="159"/>
      <c r="BY53" s="159"/>
      <c r="BZ53" s="159"/>
      <c r="CA53" s="159"/>
      <c r="CB53" s="159"/>
      <c r="CC53" s="159"/>
      <c r="CD53" s="159"/>
      <c r="CE53" s="159"/>
      <c r="CF53" s="159"/>
      <c r="CG53" s="159"/>
      <c r="CH53" s="159"/>
      <c r="CI53" s="159"/>
      <c r="CJ53" s="159"/>
      <c r="CK53" s="159"/>
      <c r="CL53" s="159"/>
      <c r="CM53" s="159"/>
      <c r="CN53" s="159"/>
      <c r="CO53" s="159"/>
      <c r="CP53" s="159"/>
      <c r="CQ53" s="159"/>
      <c r="CR53" s="159"/>
      <c r="CS53" s="159"/>
      <c r="CT53" s="159"/>
      <c r="CU53" s="159"/>
      <c r="CV53" s="159"/>
      <c r="CW53" s="159"/>
      <c r="CX53" s="159"/>
      <c r="CY53" s="159"/>
      <c r="CZ53" s="159"/>
      <c r="DA53" s="159"/>
      <c r="DB53" s="159"/>
      <c r="DC53" s="159"/>
      <c r="DD53" s="159"/>
      <c r="DE53" s="159"/>
      <c r="DF53" s="159"/>
      <c r="DG53" s="159"/>
      <c r="DH53" s="159"/>
      <c r="DI53" s="159"/>
      <c r="DJ53" s="159"/>
      <c r="DK53" s="159"/>
      <c r="DL53" s="159"/>
      <c r="DM53" s="159"/>
      <c r="DN53" s="159"/>
      <c r="DO53" s="159"/>
      <c r="DP53" s="159"/>
      <c r="DQ53" s="159"/>
      <c r="DR53" s="159"/>
      <c r="DS53" s="159"/>
      <c r="DT53" s="159"/>
      <c r="DU53" s="159"/>
      <c r="DV53" s="159"/>
      <c r="DW53" s="159"/>
      <c r="DX53" s="159"/>
      <c r="DY53" s="159"/>
      <c r="DZ53" s="159"/>
      <c r="EA53" s="159"/>
      <c r="EB53" s="159"/>
      <c r="EC53" s="159"/>
      <c r="ED53" s="159"/>
      <c r="EE53" s="159"/>
      <c r="EF53" s="159"/>
      <c r="EG53" s="159"/>
      <c r="EH53" s="159"/>
      <c r="EI53" s="159"/>
      <c r="EJ53" s="159"/>
      <c r="EK53" s="159"/>
      <c r="EL53" s="159"/>
      <c r="EM53" s="159"/>
      <c r="EN53" s="159"/>
      <c r="EO53" s="159"/>
      <c r="EP53" s="159"/>
      <c r="EQ53" s="159"/>
      <c r="ER53" s="159"/>
      <c r="ES53" s="159"/>
      <c r="ET53" s="159"/>
      <c r="EU53" s="159"/>
      <c r="EV53" s="159"/>
      <c r="EW53" s="159"/>
      <c r="EX53" s="159"/>
      <c r="EY53" s="159"/>
      <c r="EZ53" s="159"/>
      <c r="FA53" s="159"/>
      <c r="FB53" s="159"/>
      <c r="FC53" s="159"/>
      <c r="FD53" s="159"/>
    </row>
    <row r="54" customFormat="false" ht="12.75" hidden="false" customHeight="false" outlineLevel="0" collapsed="false">
      <c r="A54" s="168" t="n">
        <v>38231</v>
      </c>
      <c r="B54" s="149" t="n">
        <v>-1.16310746</v>
      </c>
      <c r="C54" s="149" t="n">
        <v>0</v>
      </c>
      <c r="D54" s="149" t="n">
        <v>-5.93813479</v>
      </c>
      <c r="E54" s="149" t="n">
        <v>4.77502733</v>
      </c>
      <c r="F54" s="149" t="n">
        <v>4.77502733</v>
      </c>
      <c r="G54" s="149" t="n">
        <v>0</v>
      </c>
      <c r="H54" s="148" t="n">
        <v>0</v>
      </c>
      <c r="I54" s="170" t="n">
        <v>-0.1328122118</v>
      </c>
      <c r="J54" s="147" t="n">
        <v>0.00200553</v>
      </c>
      <c r="K54" s="147" t="n">
        <f aca="false">'HEDGE QUANTITIES'!K54-'WEST HEDGE QUANTITIES'!K54</f>
        <v>1.32322102</v>
      </c>
      <c r="L54" s="147" t="n">
        <f aca="false">'HEDGE QUANTITIES'!L54-'WEST HEDGE QUANTITIES'!L54</f>
        <v>0.85623864</v>
      </c>
      <c r="M54" s="147" t="n">
        <f aca="false">'HEDGE QUANTITIES'!M54-'WEST HEDGE QUANTITIES'!M54</f>
        <v>0.41520048</v>
      </c>
      <c r="N54" s="147" t="n">
        <f aca="false">'HEDGE QUANTITIES'!N54-'WEST HEDGE QUANTITIES'!N54</f>
        <v>0.20441947</v>
      </c>
      <c r="O54" s="147" t="n">
        <f aca="false">'HEDGE QUANTITIES'!O54-'WEST HEDGE QUANTITIES'!O54</f>
        <v>-0.1981648</v>
      </c>
      <c r="P54" s="147" t="n">
        <f aca="false">'HEDGE QUANTITIES'!P54-'WEST HEDGE QUANTITIES'!P54</f>
        <v>-0.39002754</v>
      </c>
      <c r="Q54" s="147" t="n">
        <f aca="false">'HEDGE QUANTITIES'!Q54-'WEST HEDGE QUANTITIES'!Q54</f>
        <v>-0.75512576</v>
      </c>
      <c r="R54" s="147" t="n">
        <f aca="false">'HEDGE QUANTITIES'!R54-'WEST HEDGE QUANTITIES'!R54</f>
        <v>-1.09617999</v>
      </c>
      <c r="S54" s="158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D54" s="159"/>
      <c r="AE54" s="159"/>
      <c r="AF54" s="159"/>
      <c r="AG54" s="159"/>
      <c r="AH54" s="159"/>
      <c r="AI54" s="159"/>
      <c r="AJ54" s="159"/>
      <c r="AK54" s="159"/>
      <c r="AL54" s="159"/>
      <c r="AM54" s="159"/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  <c r="BF54" s="159"/>
      <c r="BG54" s="159"/>
      <c r="BH54" s="159"/>
      <c r="BI54" s="159"/>
      <c r="BJ54" s="159"/>
      <c r="BK54" s="159"/>
      <c r="BL54" s="159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59"/>
      <c r="BX54" s="159"/>
      <c r="BY54" s="159"/>
      <c r="BZ54" s="159"/>
      <c r="CA54" s="159"/>
      <c r="CB54" s="159"/>
      <c r="CC54" s="159"/>
      <c r="CD54" s="159"/>
      <c r="CE54" s="159"/>
      <c r="CF54" s="159"/>
      <c r="CG54" s="159"/>
      <c r="CH54" s="159"/>
      <c r="CI54" s="159"/>
      <c r="CJ54" s="159"/>
      <c r="CK54" s="159"/>
      <c r="CL54" s="159"/>
      <c r="CM54" s="159"/>
      <c r="CN54" s="159"/>
      <c r="CO54" s="159"/>
      <c r="CP54" s="159"/>
      <c r="CQ54" s="159"/>
      <c r="CR54" s="159"/>
      <c r="CS54" s="159"/>
      <c r="CT54" s="159"/>
      <c r="CU54" s="159"/>
      <c r="CV54" s="159"/>
      <c r="CW54" s="159"/>
      <c r="CX54" s="159"/>
      <c r="CY54" s="159"/>
      <c r="CZ54" s="159"/>
      <c r="DA54" s="159"/>
      <c r="DB54" s="159"/>
      <c r="DC54" s="159"/>
      <c r="DD54" s="159"/>
      <c r="DE54" s="159"/>
      <c r="DF54" s="159"/>
      <c r="DG54" s="159"/>
      <c r="DH54" s="159"/>
      <c r="DI54" s="159"/>
      <c r="DJ54" s="159"/>
      <c r="DK54" s="159"/>
      <c r="DL54" s="159"/>
      <c r="DM54" s="159"/>
      <c r="DN54" s="159"/>
      <c r="DO54" s="159"/>
      <c r="DP54" s="159"/>
      <c r="DQ54" s="159"/>
      <c r="DR54" s="159"/>
      <c r="DS54" s="159"/>
      <c r="DT54" s="159"/>
      <c r="DU54" s="159"/>
      <c r="DV54" s="159"/>
      <c r="DW54" s="159"/>
      <c r="DX54" s="159"/>
      <c r="DY54" s="159"/>
      <c r="DZ54" s="159"/>
      <c r="EA54" s="159"/>
      <c r="EB54" s="159"/>
      <c r="EC54" s="159"/>
      <c r="ED54" s="159"/>
      <c r="EE54" s="159"/>
      <c r="EF54" s="159"/>
      <c r="EG54" s="159"/>
      <c r="EH54" s="159"/>
      <c r="EI54" s="159"/>
      <c r="EJ54" s="159"/>
      <c r="EK54" s="159"/>
      <c r="EL54" s="159"/>
      <c r="EM54" s="159"/>
      <c r="EN54" s="159"/>
      <c r="EO54" s="159"/>
      <c r="EP54" s="159"/>
      <c r="EQ54" s="159"/>
      <c r="ER54" s="159"/>
      <c r="ES54" s="159"/>
      <c r="ET54" s="159"/>
      <c r="EU54" s="159"/>
      <c r="EV54" s="159"/>
      <c r="EW54" s="159"/>
      <c r="EX54" s="159"/>
      <c r="EY54" s="159"/>
      <c r="EZ54" s="159"/>
      <c r="FA54" s="159"/>
      <c r="FB54" s="159"/>
      <c r="FC54" s="159"/>
      <c r="FD54" s="159"/>
    </row>
    <row r="55" customFormat="false" ht="12.75" hidden="false" customHeight="false" outlineLevel="0" collapsed="false">
      <c r="A55" s="168" t="n">
        <v>38261</v>
      </c>
      <c r="B55" s="149" t="n">
        <v>-1.13303993</v>
      </c>
      <c r="C55" s="149" t="n">
        <v>0</v>
      </c>
      <c r="D55" s="149" t="n">
        <v>-5.80854799</v>
      </c>
      <c r="E55" s="149" t="n">
        <v>4.67550806</v>
      </c>
      <c r="F55" s="149" t="n">
        <v>4.67550806</v>
      </c>
      <c r="G55" s="149" t="n">
        <v>0</v>
      </c>
      <c r="H55" s="148" t="n">
        <v>0</v>
      </c>
      <c r="I55" s="170" t="n">
        <v>-0.1329579746</v>
      </c>
      <c r="J55" s="147" t="n">
        <v>0.00196451</v>
      </c>
      <c r="K55" s="147" t="n">
        <f aca="false">'HEDGE QUANTITIES'!K55-'WEST HEDGE QUANTITIES'!K55</f>
        <v>1.00980553</v>
      </c>
      <c r="L55" s="147" t="n">
        <f aca="false">'HEDGE QUANTITIES'!L55-'WEST HEDGE QUANTITIES'!L55</f>
        <v>0.6535235</v>
      </c>
      <c r="M55" s="147" t="n">
        <f aca="false">'HEDGE QUANTITIES'!M55-'WEST HEDGE QUANTITIES'!M55</f>
        <v>0.31709688</v>
      </c>
      <c r="N55" s="147" t="n">
        <f aca="false">'HEDGE QUANTITIES'!N55-'WEST HEDGE QUANTITIES'!N55</f>
        <v>0.15613235</v>
      </c>
      <c r="O55" s="147" t="n">
        <f aca="false">'HEDGE QUANTITIES'!O55-'WEST HEDGE QUANTITIES'!O55</f>
        <v>-0.15129722</v>
      </c>
      <c r="P55" s="147" t="n">
        <f aca="false">'HEDGE QUANTITIES'!P55-'WEST HEDGE QUANTITIES'!P55</f>
        <v>-0.29783491</v>
      </c>
      <c r="Q55" s="147" t="n">
        <f aca="false">'HEDGE QUANTITIES'!Q55-'WEST HEDGE QUANTITIES'!Q55</f>
        <v>-0.57698537</v>
      </c>
      <c r="R55" s="147" t="n">
        <f aca="false">'HEDGE QUANTITIES'!R55-'WEST HEDGE QUANTITIES'!R55</f>
        <v>-0.83823711</v>
      </c>
      <c r="S55" s="158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/>
      <c r="AI55" s="159"/>
      <c r="AJ55" s="159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  <c r="BF55" s="159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  <c r="BZ55" s="159"/>
      <c r="CA55" s="159"/>
      <c r="CB55" s="159"/>
      <c r="CC55" s="159"/>
      <c r="CD55" s="159"/>
      <c r="CE55" s="159"/>
      <c r="CF55" s="159"/>
      <c r="CG55" s="159"/>
      <c r="CH55" s="159"/>
      <c r="CI55" s="159"/>
      <c r="CJ55" s="159"/>
      <c r="CK55" s="159"/>
      <c r="CL55" s="159"/>
      <c r="CM55" s="159"/>
      <c r="CN55" s="159"/>
      <c r="CO55" s="159"/>
      <c r="CP55" s="159"/>
      <c r="CQ55" s="159"/>
      <c r="CR55" s="159"/>
      <c r="CS55" s="159"/>
      <c r="CT55" s="159"/>
      <c r="CU55" s="159"/>
      <c r="CV55" s="159"/>
      <c r="CW55" s="159"/>
      <c r="CX55" s="159"/>
      <c r="CY55" s="159"/>
      <c r="CZ55" s="159"/>
      <c r="DA55" s="159"/>
      <c r="DB55" s="159"/>
      <c r="DC55" s="159"/>
      <c r="DD55" s="159"/>
      <c r="DE55" s="159"/>
      <c r="DF55" s="159"/>
      <c r="DG55" s="159"/>
      <c r="DH55" s="159"/>
      <c r="DI55" s="159"/>
      <c r="DJ55" s="159"/>
      <c r="DK55" s="159"/>
      <c r="DL55" s="159"/>
      <c r="DM55" s="159"/>
      <c r="DN55" s="159"/>
      <c r="DO55" s="159"/>
      <c r="DP55" s="159"/>
      <c r="DQ55" s="159"/>
      <c r="DR55" s="159"/>
      <c r="DS55" s="159"/>
      <c r="DT55" s="159"/>
      <c r="DU55" s="159"/>
      <c r="DV55" s="159"/>
      <c r="DW55" s="159"/>
      <c r="DX55" s="159"/>
      <c r="DY55" s="159"/>
      <c r="DZ55" s="159"/>
      <c r="EA55" s="159"/>
      <c r="EB55" s="159"/>
      <c r="EC55" s="159"/>
      <c r="ED55" s="159"/>
      <c r="EE55" s="159"/>
      <c r="EF55" s="159"/>
      <c r="EG55" s="159"/>
      <c r="EH55" s="159"/>
      <c r="EI55" s="159"/>
      <c r="EJ55" s="159"/>
      <c r="EK55" s="159"/>
      <c r="EL55" s="159"/>
      <c r="EM55" s="159"/>
      <c r="EN55" s="159"/>
      <c r="EO55" s="159"/>
      <c r="EP55" s="159"/>
      <c r="EQ55" s="159"/>
      <c r="ER55" s="159"/>
      <c r="ES55" s="159"/>
      <c r="ET55" s="159"/>
      <c r="EU55" s="159"/>
      <c r="EV55" s="159"/>
      <c r="EW55" s="159"/>
      <c r="EX55" s="159"/>
      <c r="EY55" s="159"/>
      <c r="EZ55" s="159"/>
      <c r="FA55" s="159"/>
      <c r="FB55" s="159"/>
      <c r="FC55" s="159"/>
      <c r="FD55" s="159"/>
    </row>
    <row r="56" customFormat="false" ht="12.75" hidden="false" customHeight="false" outlineLevel="0" collapsed="false">
      <c r="A56" s="168" t="n">
        <v>38292</v>
      </c>
      <c r="B56" s="149" t="n">
        <v>-1.07561213</v>
      </c>
      <c r="C56" s="149" t="n">
        <v>0</v>
      </c>
      <c r="D56" s="149" t="n">
        <v>-5.6791964</v>
      </c>
      <c r="E56" s="149" t="n">
        <v>4.60358427</v>
      </c>
      <c r="F56" s="149" t="n">
        <v>4.60358427</v>
      </c>
      <c r="G56" s="149" t="n">
        <v>0</v>
      </c>
      <c r="H56" s="148" t="n">
        <v>0</v>
      </c>
      <c r="I56" s="170" t="n">
        <v>-0.1341362351</v>
      </c>
      <c r="J56" s="147" t="n">
        <v>0.00192957</v>
      </c>
      <c r="K56" s="147" t="n">
        <f aca="false">'HEDGE QUANTITIES'!K56-'WEST HEDGE QUANTITIES'!K56</f>
        <v>1.20948989</v>
      </c>
      <c r="L56" s="147" t="n">
        <f aca="false">'HEDGE QUANTITIES'!L56-'WEST HEDGE QUANTITIES'!L56</f>
        <v>0.78867885</v>
      </c>
      <c r="M56" s="147" t="n">
        <f aca="false">'HEDGE QUANTITIES'!M56-'WEST HEDGE QUANTITIES'!M56</f>
        <v>0.38538404</v>
      </c>
      <c r="N56" s="147" t="n">
        <f aca="false">'HEDGE QUANTITIES'!N56-'WEST HEDGE QUANTITIES'!N56</f>
        <v>0.1904541</v>
      </c>
      <c r="O56" s="147" t="n">
        <f aca="false">'HEDGE QUANTITIES'!O56-'WEST HEDGE QUANTITIES'!O56</f>
        <v>-0.18601188</v>
      </c>
      <c r="P56" s="147" t="n">
        <f aca="false">'HEDGE QUANTITIES'!P56-'WEST HEDGE QUANTITIES'!P56</f>
        <v>-0.36762603</v>
      </c>
      <c r="Q56" s="147" t="n">
        <f aca="false">'HEDGE QUANTITIES'!Q56-'WEST HEDGE QUANTITIES'!Q56</f>
        <v>-0.71788389</v>
      </c>
      <c r="R56" s="147" t="n">
        <f aca="false">'HEDGE QUANTITIES'!R56-'WEST HEDGE QUANTITIES'!R56</f>
        <v>-1.0512897</v>
      </c>
      <c r="S56" s="158"/>
      <c r="T56" s="159"/>
      <c r="U56" s="159"/>
      <c r="V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  <c r="AH56" s="159"/>
      <c r="AI56" s="159"/>
      <c r="AJ56" s="159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  <c r="BF56" s="159"/>
      <c r="BG56" s="159"/>
      <c r="BH56" s="159"/>
      <c r="BI56" s="159"/>
      <c r="BJ56" s="159"/>
      <c r="BK56" s="159"/>
      <c r="BL56" s="159"/>
      <c r="BM56" s="159"/>
      <c r="BN56" s="159"/>
      <c r="BO56" s="159"/>
      <c r="BP56" s="159"/>
      <c r="BQ56" s="159"/>
      <c r="BR56" s="159"/>
      <c r="BS56" s="159"/>
      <c r="BT56" s="159"/>
      <c r="BU56" s="159"/>
      <c r="BV56" s="159"/>
      <c r="BW56" s="159"/>
      <c r="BX56" s="159"/>
      <c r="BY56" s="159"/>
      <c r="BZ56" s="159"/>
      <c r="CA56" s="159"/>
      <c r="CB56" s="159"/>
      <c r="CC56" s="159"/>
      <c r="CD56" s="159"/>
      <c r="CE56" s="159"/>
      <c r="CF56" s="159"/>
      <c r="CG56" s="159"/>
      <c r="CH56" s="159"/>
      <c r="CI56" s="159"/>
      <c r="CJ56" s="159"/>
      <c r="CK56" s="159"/>
      <c r="CL56" s="159"/>
      <c r="CM56" s="159"/>
      <c r="CN56" s="159"/>
      <c r="CO56" s="159"/>
      <c r="CP56" s="159"/>
      <c r="CQ56" s="159"/>
      <c r="CR56" s="159"/>
      <c r="CS56" s="159"/>
      <c r="CT56" s="159"/>
      <c r="CU56" s="159"/>
      <c r="CV56" s="159"/>
      <c r="CW56" s="159"/>
      <c r="CX56" s="159"/>
      <c r="CY56" s="159"/>
      <c r="CZ56" s="159"/>
      <c r="DA56" s="159"/>
      <c r="DB56" s="159"/>
      <c r="DC56" s="159"/>
      <c r="DD56" s="159"/>
      <c r="DE56" s="159"/>
      <c r="DF56" s="159"/>
      <c r="DG56" s="159"/>
      <c r="DH56" s="159"/>
      <c r="DI56" s="159"/>
      <c r="DJ56" s="159"/>
      <c r="DK56" s="159"/>
      <c r="DL56" s="159"/>
      <c r="DM56" s="159"/>
      <c r="DN56" s="159"/>
      <c r="DO56" s="159"/>
      <c r="DP56" s="159"/>
      <c r="DQ56" s="159"/>
      <c r="DR56" s="159"/>
      <c r="DS56" s="159"/>
      <c r="DT56" s="159"/>
      <c r="DU56" s="159"/>
      <c r="DV56" s="159"/>
      <c r="DW56" s="159"/>
      <c r="DX56" s="159"/>
      <c r="DY56" s="159"/>
      <c r="DZ56" s="159"/>
      <c r="EA56" s="159"/>
      <c r="EB56" s="159"/>
      <c r="EC56" s="159"/>
      <c r="ED56" s="159"/>
      <c r="EE56" s="159"/>
      <c r="EF56" s="159"/>
      <c r="EG56" s="159"/>
      <c r="EH56" s="159"/>
      <c r="EI56" s="159"/>
      <c r="EJ56" s="159"/>
      <c r="EK56" s="159"/>
      <c r="EL56" s="159"/>
      <c r="EM56" s="159"/>
      <c r="EN56" s="159"/>
      <c r="EO56" s="159"/>
      <c r="EP56" s="159"/>
      <c r="EQ56" s="159"/>
      <c r="ER56" s="159"/>
      <c r="ES56" s="159"/>
      <c r="ET56" s="159"/>
      <c r="EU56" s="159"/>
      <c r="EV56" s="159"/>
      <c r="EW56" s="159"/>
      <c r="EX56" s="159"/>
      <c r="EY56" s="159"/>
      <c r="EZ56" s="159"/>
      <c r="FA56" s="159"/>
      <c r="FB56" s="159"/>
      <c r="FC56" s="159"/>
      <c r="FD56" s="159"/>
    </row>
    <row r="57" customFormat="false" ht="12.75" hidden="false" customHeight="false" outlineLevel="0" collapsed="false">
      <c r="A57" s="168" t="n">
        <v>38322</v>
      </c>
      <c r="B57" s="149" t="n">
        <v>-1.03201824</v>
      </c>
      <c r="C57" s="149" t="n">
        <v>0</v>
      </c>
      <c r="D57" s="149" t="n">
        <v>-5.44312974</v>
      </c>
      <c r="E57" s="149" t="n">
        <v>4.4111115</v>
      </c>
      <c r="F57" s="149" t="n">
        <v>4.4111115</v>
      </c>
      <c r="G57" s="149" t="n">
        <v>0</v>
      </c>
      <c r="H57" s="148" t="n">
        <v>0</v>
      </c>
      <c r="I57" s="170" t="n">
        <v>-0.1271616702</v>
      </c>
      <c r="J57" s="147" t="n">
        <v>0.00183351</v>
      </c>
      <c r="K57" s="147" t="n">
        <f aca="false">'HEDGE QUANTITIES'!K57-'WEST HEDGE QUANTITIES'!K57</f>
        <v>1.78622044</v>
      </c>
      <c r="L57" s="147" t="n">
        <f aca="false">'HEDGE QUANTITIES'!L57-'WEST HEDGE QUANTITIES'!L57</f>
        <v>1.16417809</v>
      </c>
      <c r="M57" s="147" t="n">
        <f aca="false">'HEDGE QUANTITIES'!M57-'WEST HEDGE QUANTITIES'!M57</f>
        <v>0.56889899</v>
      </c>
      <c r="N57" s="147" t="n">
        <f aca="false">'HEDGE QUANTITIES'!N57-'WEST HEDGE QUANTITIES'!N57</f>
        <v>0.28118363</v>
      </c>
      <c r="O57" s="147" t="n">
        <f aca="false">'HEDGE QUANTITIES'!O57-'WEST HEDGE QUANTITIES'!O57</f>
        <v>-0.27472776</v>
      </c>
      <c r="P57" s="147" t="n">
        <f aca="false">'HEDGE QUANTITIES'!P57-'WEST HEDGE QUANTITIES'!P57</f>
        <v>-0.54308407</v>
      </c>
      <c r="Q57" s="147" t="n">
        <f aca="false">'HEDGE QUANTITIES'!Q57-'WEST HEDGE QUANTITIES'!Q57</f>
        <v>-1.0610549</v>
      </c>
      <c r="R57" s="147" t="n">
        <f aca="false">'HEDGE QUANTITIES'!R57-'WEST HEDGE QUANTITIES'!R57</f>
        <v>-1.55471317</v>
      </c>
      <c r="S57" s="158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  <c r="CA57" s="159"/>
      <c r="CB57" s="159"/>
      <c r="CC57" s="159"/>
      <c r="CD57" s="159"/>
      <c r="CE57" s="159"/>
      <c r="CF57" s="159"/>
      <c r="CG57" s="159"/>
      <c r="CH57" s="159"/>
      <c r="CI57" s="159"/>
      <c r="CJ57" s="159"/>
      <c r="CK57" s="159"/>
      <c r="CL57" s="159"/>
      <c r="CM57" s="159"/>
      <c r="CN57" s="159"/>
      <c r="CO57" s="159"/>
      <c r="CP57" s="159"/>
      <c r="CQ57" s="159"/>
      <c r="CR57" s="159"/>
      <c r="CS57" s="159"/>
      <c r="CT57" s="159"/>
      <c r="CU57" s="159"/>
      <c r="CV57" s="159"/>
      <c r="CW57" s="159"/>
      <c r="CX57" s="159"/>
      <c r="CY57" s="159"/>
      <c r="CZ57" s="159"/>
      <c r="DA57" s="159"/>
      <c r="DB57" s="159"/>
      <c r="DC57" s="159"/>
      <c r="DD57" s="159"/>
      <c r="DE57" s="159"/>
      <c r="DF57" s="159"/>
      <c r="DG57" s="159"/>
      <c r="DH57" s="159"/>
      <c r="DI57" s="159"/>
      <c r="DJ57" s="159"/>
      <c r="DK57" s="159"/>
      <c r="DL57" s="159"/>
      <c r="DM57" s="159"/>
      <c r="DN57" s="159"/>
      <c r="DO57" s="159"/>
      <c r="DP57" s="159"/>
      <c r="DQ57" s="159"/>
      <c r="DR57" s="159"/>
      <c r="DS57" s="159"/>
      <c r="DT57" s="159"/>
      <c r="DU57" s="159"/>
      <c r="DV57" s="159"/>
      <c r="DW57" s="159"/>
      <c r="DX57" s="159"/>
      <c r="DY57" s="159"/>
      <c r="DZ57" s="159"/>
      <c r="EA57" s="159"/>
      <c r="EB57" s="159"/>
      <c r="EC57" s="159"/>
      <c r="ED57" s="159"/>
      <c r="EE57" s="159"/>
      <c r="EF57" s="159"/>
      <c r="EG57" s="159"/>
      <c r="EH57" s="159"/>
      <c r="EI57" s="159"/>
      <c r="EJ57" s="159"/>
      <c r="EK57" s="159"/>
      <c r="EL57" s="159"/>
      <c r="EM57" s="159"/>
      <c r="EN57" s="159"/>
      <c r="EO57" s="159"/>
      <c r="EP57" s="159"/>
      <c r="EQ57" s="159"/>
      <c r="ER57" s="159"/>
      <c r="ES57" s="159"/>
      <c r="ET57" s="159"/>
      <c r="EU57" s="159"/>
      <c r="EV57" s="159"/>
      <c r="EW57" s="159"/>
      <c r="EX57" s="159"/>
      <c r="EY57" s="159"/>
      <c r="EZ57" s="159"/>
      <c r="FA57" s="159"/>
      <c r="FB57" s="159"/>
      <c r="FC57" s="159"/>
      <c r="FD57" s="159"/>
    </row>
    <row r="58" customFormat="false" ht="12.75" hidden="false" customHeight="false" outlineLevel="0" collapsed="false">
      <c r="A58" s="168" t="n">
        <v>38353</v>
      </c>
      <c r="B58" s="149" t="n">
        <v>-2.14412625</v>
      </c>
      <c r="C58" s="149" t="n">
        <v>0</v>
      </c>
      <c r="D58" s="149" t="n">
        <v>-5.18644725</v>
      </c>
      <c r="E58" s="149" t="n">
        <v>3.042321</v>
      </c>
      <c r="F58" s="149" t="n">
        <v>3.042321</v>
      </c>
      <c r="G58" s="149" t="n">
        <v>0</v>
      </c>
      <c r="H58" s="148" t="n">
        <v>0</v>
      </c>
      <c r="I58" s="170" t="n">
        <v>-0.0806355909</v>
      </c>
      <c r="J58" s="147" t="n">
        <v>0.00126393</v>
      </c>
      <c r="K58" s="147" t="n">
        <f aca="false">'HEDGE QUANTITIES'!K58-'WEST HEDGE QUANTITIES'!K58</f>
        <v>1.86121721</v>
      </c>
      <c r="L58" s="147" t="n">
        <f aca="false">'HEDGE QUANTITIES'!L58-'WEST HEDGE QUANTITIES'!L58</f>
        <v>1.21306531</v>
      </c>
      <c r="M58" s="147" t="n">
        <f aca="false">'HEDGE QUANTITIES'!M58-'WEST HEDGE QUANTITIES'!M58</f>
        <v>0.59265161</v>
      </c>
      <c r="N58" s="147" t="n">
        <f aca="false">'HEDGE QUANTITIES'!N58-'WEST HEDGE QUANTITIES'!N58</f>
        <v>0.29287539</v>
      </c>
      <c r="O58" s="147" t="n">
        <f aca="false">'HEDGE QUANTITIES'!O58-'WEST HEDGE QUANTITIES'!O58</f>
        <v>-0.28603288</v>
      </c>
      <c r="P58" s="147" t="n">
        <f aca="false">'HEDGE QUANTITIES'!P58-'WEST HEDGE QUANTITIES'!P58</f>
        <v>-0.56529441</v>
      </c>
      <c r="Q58" s="147" t="n">
        <f aca="false">'HEDGE QUANTITIES'!Q58-'WEST HEDGE QUANTITIES'!Q58</f>
        <v>-1.10384115</v>
      </c>
      <c r="R58" s="147" t="n">
        <f aca="false">'HEDGE QUANTITIES'!R58-'WEST HEDGE QUANTITIES'!R58</f>
        <v>-1.61640186</v>
      </c>
      <c r="S58" s="158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159"/>
      <c r="AI58" s="159"/>
      <c r="AJ58" s="159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  <c r="BG58" s="159"/>
      <c r="BH58" s="159"/>
      <c r="BI58" s="159"/>
      <c r="BJ58" s="159"/>
      <c r="BK58" s="159"/>
      <c r="BL58" s="159"/>
      <c r="BM58" s="159"/>
      <c r="BN58" s="159"/>
      <c r="BO58" s="159"/>
      <c r="BP58" s="159"/>
      <c r="BQ58" s="159"/>
      <c r="BR58" s="159"/>
      <c r="BS58" s="159"/>
      <c r="BT58" s="159"/>
      <c r="BU58" s="159"/>
      <c r="BV58" s="159"/>
      <c r="BW58" s="159"/>
      <c r="BX58" s="159"/>
      <c r="BY58" s="159"/>
      <c r="BZ58" s="159"/>
      <c r="CA58" s="159"/>
      <c r="CB58" s="159"/>
      <c r="CC58" s="159"/>
      <c r="CD58" s="159"/>
      <c r="CE58" s="159"/>
      <c r="CF58" s="159"/>
      <c r="CG58" s="159"/>
      <c r="CH58" s="159"/>
      <c r="CI58" s="159"/>
      <c r="CJ58" s="159"/>
      <c r="CK58" s="159"/>
      <c r="CL58" s="159"/>
      <c r="CM58" s="159"/>
      <c r="CN58" s="159"/>
      <c r="CO58" s="159"/>
      <c r="CP58" s="159"/>
      <c r="CQ58" s="159"/>
      <c r="CR58" s="159"/>
      <c r="CS58" s="159"/>
      <c r="CT58" s="159"/>
      <c r="CU58" s="159"/>
      <c r="CV58" s="159"/>
      <c r="CW58" s="159"/>
      <c r="CX58" s="159"/>
      <c r="CY58" s="159"/>
      <c r="CZ58" s="159"/>
      <c r="DA58" s="159"/>
      <c r="DB58" s="159"/>
      <c r="DC58" s="159"/>
      <c r="DD58" s="159"/>
      <c r="DE58" s="159"/>
      <c r="DF58" s="159"/>
      <c r="DG58" s="159"/>
      <c r="DH58" s="159"/>
      <c r="DI58" s="159"/>
      <c r="DJ58" s="159"/>
      <c r="DK58" s="159"/>
      <c r="DL58" s="159"/>
      <c r="DM58" s="159"/>
      <c r="DN58" s="159"/>
      <c r="DO58" s="159"/>
      <c r="DP58" s="159"/>
      <c r="DQ58" s="159"/>
      <c r="DR58" s="159"/>
      <c r="DS58" s="159"/>
      <c r="DT58" s="159"/>
      <c r="DU58" s="159"/>
      <c r="DV58" s="159"/>
      <c r="DW58" s="159"/>
      <c r="DX58" s="159"/>
      <c r="DY58" s="159"/>
      <c r="DZ58" s="159"/>
      <c r="EA58" s="159"/>
      <c r="EB58" s="159"/>
      <c r="EC58" s="159"/>
      <c r="ED58" s="159"/>
      <c r="EE58" s="159"/>
      <c r="EF58" s="159"/>
      <c r="EG58" s="159"/>
      <c r="EH58" s="159"/>
      <c r="EI58" s="159"/>
      <c r="EJ58" s="159"/>
      <c r="EK58" s="159"/>
      <c r="EL58" s="159"/>
      <c r="EM58" s="159"/>
      <c r="EN58" s="159"/>
      <c r="EO58" s="159"/>
      <c r="EP58" s="159"/>
      <c r="EQ58" s="159"/>
      <c r="ER58" s="159"/>
      <c r="ES58" s="159"/>
      <c r="ET58" s="159"/>
      <c r="EU58" s="159"/>
      <c r="EV58" s="159"/>
      <c r="EW58" s="159"/>
      <c r="EX58" s="159"/>
      <c r="EY58" s="159"/>
      <c r="EZ58" s="159"/>
      <c r="FA58" s="159"/>
      <c r="FB58" s="159"/>
      <c r="FC58" s="159"/>
      <c r="FD58" s="159"/>
    </row>
    <row r="59" customFormat="false" ht="12.75" hidden="false" customHeight="false" outlineLevel="0" collapsed="false">
      <c r="A59" s="168" t="n">
        <v>38384</v>
      </c>
      <c r="B59" s="149" t="n">
        <v>-1.05973485</v>
      </c>
      <c r="C59" s="149" t="n">
        <v>0</v>
      </c>
      <c r="D59" s="149" t="n">
        <v>-3.53451242</v>
      </c>
      <c r="E59" s="149" t="n">
        <v>2.47477757</v>
      </c>
      <c r="F59" s="149" t="n">
        <v>2.47477757</v>
      </c>
      <c r="G59" s="149" t="n">
        <v>0</v>
      </c>
      <c r="H59" s="148" t="n">
        <v>0</v>
      </c>
      <c r="I59" s="170" t="n">
        <v>-0.1298829701</v>
      </c>
      <c r="J59" s="147" t="n">
        <v>0.00142622</v>
      </c>
      <c r="K59" s="147" t="n">
        <f aca="false">'HEDGE QUANTITIES'!K59-'WEST HEDGE QUANTITIES'!K59</f>
        <v>1.90180638</v>
      </c>
      <c r="L59" s="147" t="n">
        <f aca="false">'HEDGE QUANTITIES'!L59-'WEST HEDGE QUANTITIES'!L59</f>
        <v>1.2383684</v>
      </c>
      <c r="M59" s="147" t="n">
        <f aca="false">'HEDGE QUANTITIES'!M59-'WEST HEDGE QUANTITIES'!M59</f>
        <v>0.60439031</v>
      </c>
      <c r="N59" s="147" t="n">
        <f aca="false">'HEDGE QUANTITIES'!N59-'WEST HEDGE QUANTITIES'!N59</f>
        <v>0.2984739</v>
      </c>
      <c r="O59" s="147" t="n">
        <f aca="false">'HEDGE QUANTITIES'!O59-'WEST HEDGE QUANTITIES'!O59</f>
        <v>-0.29096378</v>
      </c>
      <c r="P59" s="147" t="n">
        <f aca="false">'HEDGE QUANTITIES'!P59-'WEST HEDGE QUANTITIES'!P59</f>
        <v>-0.57445805</v>
      </c>
      <c r="Q59" s="147" t="n">
        <f aca="false">'HEDGE QUANTITIES'!Q59-'WEST HEDGE QUANTITIES'!Q59</f>
        <v>-1.1192854</v>
      </c>
      <c r="R59" s="147" t="n">
        <f aca="false">'HEDGE QUANTITIES'!R59-'WEST HEDGE QUANTITIES'!R59</f>
        <v>-1.63513282</v>
      </c>
      <c r="S59" s="158"/>
      <c r="T59" s="159"/>
      <c r="U59" s="159"/>
      <c r="V59" s="159"/>
      <c r="W59" s="159"/>
      <c r="X59" s="159"/>
      <c r="Y59" s="159"/>
      <c r="Z59" s="159"/>
      <c r="AA59" s="159"/>
      <c r="AB59" s="159"/>
      <c r="AC59" s="159"/>
      <c r="AD59" s="159"/>
      <c r="AE59" s="159"/>
      <c r="AF59" s="159"/>
      <c r="AG59" s="159"/>
      <c r="AH59" s="159"/>
      <c r="AI59" s="159"/>
      <c r="AJ59" s="159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  <c r="BF59" s="159"/>
      <c r="BG59" s="159"/>
      <c r="BH59" s="159"/>
      <c r="BI59" s="159"/>
      <c r="BJ59" s="159"/>
      <c r="BK59" s="159"/>
      <c r="BL59" s="159"/>
      <c r="BM59" s="159"/>
      <c r="BN59" s="159"/>
      <c r="BO59" s="159"/>
      <c r="BP59" s="159"/>
      <c r="BQ59" s="159"/>
      <c r="BR59" s="159"/>
      <c r="BS59" s="159"/>
      <c r="BT59" s="159"/>
      <c r="BU59" s="159"/>
      <c r="BV59" s="159"/>
      <c r="BW59" s="159"/>
      <c r="BX59" s="159"/>
      <c r="BY59" s="159"/>
      <c r="BZ59" s="159"/>
      <c r="CA59" s="159"/>
      <c r="CB59" s="159"/>
      <c r="CC59" s="159"/>
      <c r="CD59" s="159"/>
      <c r="CE59" s="159"/>
      <c r="CF59" s="159"/>
      <c r="CG59" s="159"/>
      <c r="CH59" s="159"/>
      <c r="CI59" s="159"/>
      <c r="CJ59" s="159"/>
      <c r="CK59" s="159"/>
      <c r="CL59" s="159"/>
      <c r="CM59" s="159"/>
      <c r="CN59" s="159"/>
      <c r="CO59" s="159"/>
      <c r="CP59" s="159"/>
      <c r="CQ59" s="159"/>
      <c r="CR59" s="159"/>
      <c r="CS59" s="159"/>
      <c r="CT59" s="159"/>
      <c r="CU59" s="159"/>
      <c r="CV59" s="159"/>
      <c r="CW59" s="159"/>
      <c r="CX59" s="159"/>
      <c r="CY59" s="159"/>
      <c r="CZ59" s="159"/>
      <c r="DA59" s="159"/>
      <c r="DB59" s="159"/>
      <c r="DC59" s="159"/>
      <c r="DD59" s="159"/>
      <c r="DE59" s="159"/>
      <c r="DF59" s="159"/>
      <c r="DG59" s="159"/>
      <c r="DH59" s="159"/>
      <c r="DI59" s="159"/>
      <c r="DJ59" s="159"/>
      <c r="DK59" s="159"/>
      <c r="DL59" s="159"/>
      <c r="DM59" s="159"/>
      <c r="DN59" s="159"/>
      <c r="DO59" s="159"/>
      <c r="DP59" s="159"/>
      <c r="DQ59" s="159"/>
      <c r="DR59" s="159"/>
      <c r="DS59" s="159"/>
      <c r="DT59" s="159"/>
      <c r="DU59" s="159"/>
      <c r="DV59" s="159"/>
      <c r="DW59" s="159"/>
      <c r="DX59" s="159"/>
      <c r="DY59" s="159"/>
      <c r="DZ59" s="159"/>
      <c r="EA59" s="159"/>
      <c r="EB59" s="159"/>
      <c r="EC59" s="159"/>
      <c r="ED59" s="159"/>
      <c r="EE59" s="159"/>
      <c r="EF59" s="159"/>
      <c r="EG59" s="159"/>
      <c r="EH59" s="159"/>
      <c r="EI59" s="159"/>
      <c r="EJ59" s="159"/>
      <c r="EK59" s="159"/>
      <c r="EL59" s="159"/>
      <c r="EM59" s="159"/>
      <c r="EN59" s="159"/>
      <c r="EO59" s="159"/>
      <c r="EP59" s="159"/>
      <c r="EQ59" s="159"/>
      <c r="ER59" s="159"/>
      <c r="ES59" s="159"/>
      <c r="ET59" s="159"/>
      <c r="EU59" s="159"/>
      <c r="EV59" s="159"/>
      <c r="EW59" s="159"/>
      <c r="EX59" s="159"/>
      <c r="EY59" s="159"/>
      <c r="EZ59" s="159"/>
      <c r="FA59" s="159"/>
      <c r="FB59" s="159"/>
      <c r="FC59" s="159"/>
      <c r="FD59" s="159"/>
    </row>
    <row r="60" customFormat="false" ht="12.75" hidden="false" customHeight="false" outlineLevel="0" collapsed="false">
      <c r="A60" s="168" t="n">
        <v>38412</v>
      </c>
      <c r="B60" s="149" t="n">
        <v>1.34773226</v>
      </c>
      <c r="C60" s="149" t="n">
        <v>0</v>
      </c>
      <c r="D60" s="149" t="n">
        <v>-1.17352139</v>
      </c>
      <c r="E60" s="149" t="n">
        <v>2.52125365</v>
      </c>
      <c r="F60" s="149" t="n">
        <v>2.52125365</v>
      </c>
      <c r="G60" s="149" t="n">
        <v>0</v>
      </c>
      <c r="H60" s="148" t="n">
        <v>0</v>
      </c>
      <c r="I60" s="170" t="n">
        <v>-0.1205360639</v>
      </c>
      <c r="J60" s="147" t="n">
        <v>0.00136914</v>
      </c>
      <c r="K60" s="147" t="n">
        <f aca="false">'HEDGE QUANTITIES'!K60-'WEST HEDGE QUANTITIES'!K60</f>
        <v>2.34012366</v>
      </c>
      <c r="L60" s="147" t="n">
        <f aca="false">'HEDGE QUANTITIES'!L60-'WEST HEDGE QUANTITIES'!L60</f>
        <v>1.52342993</v>
      </c>
      <c r="M60" s="147" t="n">
        <f aca="false">'HEDGE QUANTITIES'!M60-'WEST HEDGE QUANTITIES'!M60</f>
        <v>0.74288631</v>
      </c>
      <c r="N60" s="147" t="n">
        <f aca="false">'HEDGE QUANTITIES'!N60-'WEST HEDGE QUANTITIES'!N60</f>
        <v>0.36667758</v>
      </c>
      <c r="O60" s="147" t="n">
        <f aca="false">'HEDGE QUANTITIES'!O60-'WEST HEDGE QUANTITIES'!O60</f>
        <v>-0.35709051</v>
      </c>
      <c r="P60" s="147" t="n">
        <f aca="false">'HEDGE QUANTITIES'!P60-'WEST HEDGE QUANTITIES'!P60</f>
        <v>-0.70458021</v>
      </c>
      <c r="Q60" s="147" t="n">
        <f aca="false">'HEDGE QUANTITIES'!Q60-'WEST HEDGE QUANTITIES'!Q60</f>
        <v>-1.37088344</v>
      </c>
      <c r="R60" s="147" t="n">
        <f aca="false">'HEDGE QUANTITIES'!R60-'WEST HEDGE QUANTITIES'!R60</f>
        <v>-1.99970738</v>
      </c>
      <c r="S60" s="158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  <c r="AH60" s="159"/>
      <c r="AI60" s="159"/>
      <c r="AJ60" s="159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  <c r="BF60" s="159"/>
      <c r="BG60" s="159"/>
      <c r="BH60" s="159"/>
      <c r="BI60" s="159"/>
      <c r="BJ60" s="159"/>
      <c r="BK60" s="159"/>
      <c r="BL60" s="159"/>
      <c r="BM60" s="159"/>
      <c r="BN60" s="159"/>
      <c r="BO60" s="159"/>
      <c r="BP60" s="159"/>
      <c r="BQ60" s="159"/>
      <c r="BR60" s="159"/>
      <c r="BS60" s="159"/>
      <c r="BT60" s="159"/>
      <c r="BU60" s="159"/>
      <c r="BV60" s="159"/>
      <c r="BW60" s="159"/>
      <c r="BX60" s="159"/>
      <c r="BY60" s="159"/>
      <c r="BZ60" s="159"/>
      <c r="CA60" s="159"/>
      <c r="CB60" s="159"/>
      <c r="CC60" s="159"/>
      <c r="CD60" s="159"/>
      <c r="CE60" s="159"/>
      <c r="CF60" s="159"/>
      <c r="CG60" s="159"/>
      <c r="CH60" s="159"/>
      <c r="CI60" s="159"/>
      <c r="CJ60" s="159"/>
      <c r="CK60" s="159"/>
      <c r="CL60" s="159"/>
      <c r="CM60" s="159"/>
      <c r="CN60" s="159"/>
      <c r="CO60" s="159"/>
      <c r="CP60" s="159"/>
      <c r="CQ60" s="159"/>
      <c r="CR60" s="159"/>
      <c r="CS60" s="159"/>
      <c r="CT60" s="159"/>
      <c r="CU60" s="159"/>
      <c r="CV60" s="159"/>
      <c r="CW60" s="159"/>
      <c r="CX60" s="159"/>
      <c r="CY60" s="159"/>
      <c r="CZ60" s="159"/>
      <c r="DA60" s="159"/>
      <c r="DB60" s="159"/>
      <c r="DC60" s="159"/>
      <c r="DD60" s="159"/>
      <c r="DE60" s="159"/>
      <c r="DF60" s="159"/>
      <c r="DG60" s="159"/>
      <c r="DH60" s="159"/>
      <c r="DI60" s="159"/>
      <c r="DJ60" s="159"/>
      <c r="DK60" s="159"/>
      <c r="DL60" s="159"/>
      <c r="DM60" s="159"/>
      <c r="DN60" s="159"/>
      <c r="DO60" s="159"/>
      <c r="DP60" s="159"/>
      <c r="DQ60" s="159"/>
      <c r="DR60" s="159"/>
      <c r="DS60" s="159"/>
      <c r="DT60" s="159"/>
      <c r="DU60" s="159"/>
      <c r="DV60" s="159"/>
      <c r="DW60" s="159"/>
      <c r="DX60" s="159"/>
      <c r="DY60" s="159"/>
      <c r="DZ60" s="159"/>
      <c r="EA60" s="159"/>
      <c r="EB60" s="159"/>
      <c r="EC60" s="159"/>
      <c r="ED60" s="159"/>
      <c r="EE60" s="159"/>
      <c r="EF60" s="159"/>
      <c r="EG60" s="159"/>
      <c r="EH60" s="159"/>
      <c r="EI60" s="159"/>
      <c r="EJ60" s="159"/>
      <c r="EK60" s="159"/>
      <c r="EL60" s="159"/>
      <c r="EM60" s="159"/>
      <c r="EN60" s="159"/>
      <c r="EO60" s="159"/>
      <c r="EP60" s="159"/>
      <c r="EQ60" s="159"/>
      <c r="ER60" s="159"/>
      <c r="ES60" s="159"/>
      <c r="ET60" s="159"/>
      <c r="EU60" s="159"/>
      <c r="EV60" s="159"/>
      <c r="EW60" s="159"/>
      <c r="EX60" s="159"/>
      <c r="EY60" s="159"/>
      <c r="EZ60" s="159"/>
      <c r="FA60" s="159"/>
      <c r="FB60" s="159"/>
      <c r="FC60" s="159"/>
      <c r="FD60" s="159"/>
    </row>
    <row r="61" customFormat="false" ht="12.75" hidden="false" customHeight="false" outlineLevel="0" collapsed="false">
      <c r="A61" s="168" t="n">
        <v>38443</v>
      </c>
      <c r="B61" s="149" t="n">
        <v>1.36596071</v>
      </c>
      <c r="C61" s="149" t="n">
        <v>0</v>
      </c>
      <c r="D61" s="149" t="n">
        <v>-1.24010888</v>
      </c>
      <c r="E61" s="149" t="n">
        <v>2.60606959</v>
      </c>
      <c r="F61" s="149" t="n">
        <v>2.60606959</v>
      </c>
      <c r="G61" s="149" t="n">
        <v>0</v>
      </c>
      <c r="H61" s="148" t="n">
        <v>0</v>
      </c>
      <c r="I61" s="170" t="n">
        <v>-0.1232855554</v>
      </c>
      <c r="J61" s="147" t="n">
        <v>0.00136496</v>
      </c>
      <c r="K61" s="147" t="n">
        <f aca="false">'HEDGE QUANTITIES'!K61-'WEST HEDGE QUANTITIES'!K61</f>
        <v>0.99856571</v>
      </c>
      <c r="L61" s="147" t="n">
        <f aca="false">'HEDGE QUANTITIES'!L61-'WEST HEDGE QUANTITIES'!L61</f>
        <v>0.66090816</v>
      </c>
      <c r="M61" s="147" t="n">
        <f aca="false">'HEDGE QUANTITIES'!M61-'WEST HEDGE QUANTITIES'!M61</f>
        <v>0.32717531</v>
      </c>
      <c r="N61" s="147" t="n">
        <f aca="false">'HEDGE QUANTITIES'!N61-'WEST HEDGE QUANTITIES'!N61</f>
        <v>0.16263112</v>
      </c>
      <c r="O61" s="147" t="n">
        <f aca="false">'HEDGE QUANTITIES'!O61-'WEST HEDGE QUANTITIES'!O61</f>
        <v>-0.16049272</v>
      </c>
      <c r="P61" s="147" t="n">
        <f aca="false">'HEDGE QUANTITIES'!P61-'WEST HEDGE QUANTITIES'!P61</f>
        <v>-0.31865597</v>
      </c>
      <c r="Q61" s="147" t="n">
        <f aca="false">'HEDGE QUANTITIES'!Q61-'WEST HEDGE QUANTITIES'!Q61</f>
        <v>-0.62738117</v>
      </c>
      <c r="R61" s="147" t="n">
        <f aca="false">'HEDGE QUANTITIES'!R61-'WEST HEDGE QUANTITIES'!R61</f>
        <v>-0.92548735</v>
      </c>
      <c r="S61" s="158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/>
      <c r="AI61" s="159"/>
      <c r="AJ61" s="159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  <c r="BH61" s="159"/>
      <c r="BI61" s="159"/>
      <c r="BJ61" s="159"/>
      <c r="BK61" s="159"/>
      <c r="BL61" s="159"/>
      <c r="BM61" s="159"/>
      <c r="BN61" s="159"/>
      <c r="BO61" s="159"/>
      <c r="BP61" s="159"/>
      <c r="BQ61" s="159"/>
      <c r="BR61" s="159"/>
      <c r="BS61" s="159"/>
      <c r="BT61" s="159"/>
      <c r="BU61" s="159"/>
      <c r="BV61" s="159"/>
      <c r="BW61" s="159"/>
      <c r="BX61" s="159"/>
      <c r="BY61" s="159"/>
      <c r="BZ61" s="159"/>
      <c r="CA61" s="159"/>
      <c r="CB61" s="159"/>
      <c r="CC61" s="159"/>
      <c r="CD61" s="159"/>
      <c r="CE61" s="159"/>
      <c r="CF61" s="159"/>
      <c r="CG61" s="159"/>
      <c r="CH61" s="159"/>
      <c r="CI61" s="159"/>
      <c r="CJ61" s="159"/>
      <c r="CK61" s="159"/>
      <c r="CL61" s="159"/>
      <c r="CM61" s="159"/>
      <c r="CN61" s="159"/>
      <c r="CO61" s="159"/>
      <c r="CP61" s="159"/>
      <c r="CQ61" s="159"/>
      <c r="CR61" s="159"/>
      <c r="CS61" s="159"/>
      <c r="CT61" s="159"/>
      <c r="CU61" s="159"/>
      <c r="CV61" s="159"/>
      <c r="CW61" s="159"/>
      <c r="CX61" s="159"/>
      <c r="CY61" s="159"/>
      <c r="CZ61" s="159"/>
      <c r="DA61" s="159"/>
      <c r="DB61" s="159"/>
      <c r="DC61" s="159"/>
      <c r="DD61" s="159"/>
      <c r="DE61" s="159"/>
      <c r="DF61" s="159"/>
      <c r="DG61" s="159"/>
      <c r="DH61" s="159"/>
      <c r="DI61" s="159"/>
      <c r="DJ61" s="159"/>
      <c r="DK61" s="159"/>
      <c r="DL61" s="159"/>
      <c r="DM61" s="159"/>
      <c r="DN61" s="159"/>
      <c r="DO61" s="159"/>
      <c r="DP61" s="159"/>
      <c r="DQ61" s="159"/>
      <c r="DR61" s="159"/>
      <c r="DS61" s="159"/>
      <c r="DT61" s="159"/>
      <c r="DU61" s="159"/>
      <c r="DV61" s="159"/>
      <c r="DW61" s="159"/>
      <c r="DX61" s="159"/>
      <c r="DY61" s="159"/>
      <c r="DZ61" s="159"/>
      <c r="EA61" s="159"/>
      <c r="EB61" s="159"/>
      <c r="EC61" s="159"/>
      <c r="ED61" s="159"/>
      <c r="EE61" s="159"/>
      <c r="EF61" s="159"/>
      <c r="EG61" s="159"/>
      <c r="EH61" s="159"/>
      <c r="EI61" s="159"/>
      <c r="EJ61" s="159"/>
      <c r="EK61" s="159"/>
      <c r="EL61" s="159"/>
      <c r="EM61" s="159"/>
      <c r="EN61" s="159"/>
      <c r="EO61" s="159"/>
      <c r="EP61" s="159"/>
      <c r="EQ61" s="159"/>
      <c r="ER61" s="159"/>
      <c r="ES61" s="159"/>
      <c r="ET61" s="159"/>
      <c r="EU61" s="159"/>
      <c r="EV61" s="159"/>
      <c r="EW61" s="159"/>
      <c r="EX61" s="159"/>
      <c r="EY61" s="159"/>
      <c r="EZ61" s="159"/>
      <c r="FA61" s="159"/>
      <c r="FB61" s="159"/>
      <c r="FC61" s="159"/>
      <c r="FD61" s="159"/>
    </row>
    <row r="62" customFormat="false" ht="12.75" hidden="false" customHeight="false" outlineLevel="0" collapsed="false">
      <c r="A62" s="168" t="n">
        <v>38473</v>
      </c>
      <c r="B62" s="149" t="n">
        <v>0.21243467</v>
      </c>
      <c r="C62" s="149" t="n">
        <v>0</v>
      </c>
      <c r="D62" s="149" t="n">
        <v>-3.30135123</v>
      </c>
      <c r="E62" s="149" t="n">
        <v>3.5137859</v>
      </c>
      <c r="F62" s="149" t="n">
        <v>3.5137859</v>
      </c>
      <c r="G62" s="149" t="n">
        <v>0</v>
      </c>
      <c r="H62" s="148" t="n">
        <v>0</v>
      </c>
      <c r="I62" s="170" t="n">
        <v>-0.1060427254</v>
      </c>
      <c r="J62" s="147" t="n">
        <v>0.00144887</v>
      </c>
      <c r="K62" s="147" t="n">
        <f aca="false">'HEDGE QUANTITIES'!K62-'WEST HEDGE QUANTITIES'!K62</f>
        <v>0.93049651</v>
      </c>
      <c r="L62" s="147" t="n">
        <f aca="false">'HEDGE QUANTITIES'!L62-'WEST HEDGE QUANTITIES'!L62</f>
        <v>0.61594902</v>
      </c>
      <c r="M62" s="147" t="n">
        <f aca="false">'HEDGE QUANTITIES'!M62-'WEST HEDGE QUANTITIES'!M62</f>
        <v>0.30498146</v>
      </c>
      <c r="N62" s="147" t="n">
        <f aca="false">'HEDGE QUANTITIES'!N62-'WEST HEDGE QUANTITIES'!N62</f>
        <v>0.15161716</v>
      </c>
      <c r="O62" s="147" t="n">
        <f aca="false">'HEDGE QUANTITIES'!O62-'WEST HEDGE QUANTITIES'!O62</f>
        <v>-0.14966321</v>
      </c>
      <c r="P62" s="147" t="n">
        <f aca="false">'HEDGE QUANTITIES'!P62-'WEST HEDGE QUANTITIES'!P62</f>
        <v>-0.29719664</v>
      </c>
      <c r="Q62" s="147" t="n">
        <f aca="false">'HEDGE QUANTITIES'!Q62-'WEST HEDGE QUANTITIES'!Q62</f>
        <v>-0.58531361</v>
      </c>
      <c r="R62" s="147" t="n">
        <f aca="false">'HEDGE QUANTITIES'!R62-'WEST HEDGE QUANTITIES'!R62</f>
        <v>-0.86388372</v>
      </c>
      <c r="S62" s="158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  <c r="AD62" s="159"/>
      <c r="AE62" s="159"/>
      <c r="AF62" s="159"/>
      <c r="AG62" s="159"/>
      <c r="AH62" s="159"/>
      <c r="AI62" s="159"/>
      <c r="AJ62" s="159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  <c r="BH62" s="159"/>
      <c r="BI62" s="159"/>
      <c r="BJ62" s="159"/>
      <c r="BK62" s="159"/>
      <c r="BL62" s="159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  <c r="BX62" s="159"/>
      <c r="BY62" s="159"/>
      <c r="BZ62" s="159"/>
      <c r="CA62" s="159"/>
      <c r="CB62" s="159"/>
      <c r="CC62" s="159"/>
      <c r="CD62" s="159"/>
      <c r="CE62" s="159"/>
      <c r="CF62" s="159"/>
      <c r="CG62" s="159"/>
      <c r="CH62" s="159"/>
      <c r="CI62" s="159"/>
      <c r="CJ62" s="159"/>
      <c r="CK62" s="159"/>
      <c r="CL62" s="159"/>
      <c r="CM62" s="159"/>
      <c r="CN62" s="159"/>
      <c r="CO62" s="159"/>
      <c r="CP62" s="159"/>
      <c r="CQ62" s="159"/>
      <c r="CR62" s="159"/>
      <c r="CS62" s="159"/>
      <c r="CT62" s="159"/>
      <c r="CU62" s="159"/>
      <c r="CV62" s="159"/>
      <c r="CW62" s="159"/>
      <c r="CX62" s="159"/>
      <c r="CY62" s="159"/>
      <c r="CZ62" s="159"/>
      <c r="DA62" s="159"/>
      <c r="DB62" s="159"/>
      <c r="DC62" s="159"/>
      <c r="DD62" s="159"/>
      <c r="DE62" s="159"/>
      <c r="DF62" s="159"/>
      <c r="DG62" s="159"/>
      <c r="DH62" s="159"/>
      <c r="DI62" s="159"/>
      <c r="DJ62" s="159"/>
      <c r="DK62" s="159"/>
      <c r="DL62" s="159"/>
      <c r="DM62" s="159"/>
      <c r="DN62" s="159"/>
      <c r="DO62" s="159"/>
      <c r="DP62" s="159"/>
      <c r="DQ62" s="159"/>
      <c r="DR62" s="159"/>
      <c r="DS62" s="159"/>
      <c r="DT62" s="159"/>
      <c r="DU62" s="159"/>
      <c r="DV62" s="159"/>
      <c r="DW62" s="159"/>
      <c r="DX62" s="159"/>
      <c r="DY62" s="159"/>
      <c r="DZ62" s="159"/>
      <c r="EA62" s="159"/>
      <c r="EB62" s="159"/>
      <c r="EC62" s="159"/>
      <c r="ED62" s="159"/>
      <c r="EE62" s="159"/>
      <c r="EF62" s="159"/>
      <c r="EG62" s="159"/>
      <c r="EH62" s="159"/>
      <c r="EI62" s="159"/>
      <c r="EJ62" s="159"/>
      <c r="EK62" s="159"/>
      <c r="EL62" s="159"/>
      <c r="EM62" s="159"/>
      <c r="EN62" s="159"/>
      <c r="EO62" s="159"/>
      <c r="EP62" s="159"/>
      <c r="EQ62" s="159"/>
      <c r="ER62" s="159"/>
      <c r="ES62" s="159"/>
      <c r="ET62" s="159"/>
      <c r="EU62" s="159"/>
      <c r="EV62" s="159"/>
      <c r="EW62" s="159"/>
      <c r="EX62" s="159"/>
      <c r="EY62" s="159"/>
      <c r="EZ62" s="159"/>
      <c r="FA62" s="159"/>
      <c r="FB62" s="159"/>
      <c r="FC62" s="159"/>
      <c r="FD62" s="159"/>
    </row>
    <row r="63" customFormat="false" ht="12.75" hidden="false" customHeight="false" outlineLevel="0" collapsed="false">
      <c r="A63" s="168" t="n">
        <v>38504</v>
      </c>
      <c r="B63" s="149" t="n">
        <v>1.65517239</v>
      </c>
      <c r="C63" s="149" t="n">
        <v>0</v>
      </c>
      <c r="D63" s="149" t="n">
        <v>-2.42758632</v>
      </c>
      <c r="E63" s="149" t="n">
        <v>4.08275871</v>
      </c>
      <c r="F63" s="149" t="n">
        <v>4.08275871</v>
      </c>
      <c r="G63" s="149" t="n">
        <v>0</v>
      </c>
      <c r="H63" s="148" t="n">
        <v>0</v>
      </c>
      <c r="I63" s="170" t="n">
        <v>-0.1229806177</v>
      </c>
      <c r="J63" s="147" t="n">
        <v>0.00162284</v>
      </c>
      <c r="K63" s="147" t="n">
        <f aca="false">'HEDGE QUANTITIES'!K63-'WEST HEDGE QUANTITIES'!K63</f>
        <v>0.93970543</v>
      </c>
      <c r="L63" s="147" t="n">
        <f aca="false">'HEDGE QUANTITIES'!L63-'WEST HEDGE QUANTITIES'!L63</f>
        <v>0.62161408</v>
      </c>
      <c r="M63" s="147" t="n">
        <f aca="false">'HEDGE QUANTITIES'!M63-'WEST HEDGE QUANTITIES'!M63</f>
        <v>0.30761916</v>
      </c>
      <c r="N63" s="147" t="n">
        <f aca="false">'HEDGE QUANTITIES'!N63-'WEST HEDGE QUANTITIES'!N63</f>
        <v>0.15289411</v>
      </c>
      <c r="O63" s="147" t="n">
        <f aca="false">'HEDGE QUANTITIES'!O63-'WEST HEDGE QUANTITIES'!O63</f>
        <v>-0.15086797</v>
      </c>
      <c r="P63" s="147" t="n">
        <f aca="false">'HEDGE QUANTITIES'!P63-'WEST HEDGE QUANTITIES'!P63</f>
        <v>-0.2995442</v>
      </c>
      <c r="Q63" s="147" t="n">
        <f aca="false">'HEDGE QUANTITIES'!Q63-'WEST HEDGE QUANTITIES'!Q63</f>
        <v>-0.58986086</v>
      </c>
      <c r="R63" s="147" t="n">
        <f aca="false">'HEDGE QUANTITIES'!R63-'WEST HEDGE QUANTITIES'!R63</f>
        <v>-0.87053852</v>
      </c>
      <c r="S63" s="158"/>
      <c r="T63" s="159"/>
      <c r="U63" s="159"/>
      <c r="V63" s="159"/>
      <c r="W63" s="159"/>
      <c r="X63" s="159"/>
      <c r="Y63" s="159"/>
      <c r="Z63" s="159"/>
      <c r="AA63" s="159"/>
      <c r="AB63" s="159"/>
      <c r="AC63" s="159"/>
      <c r="AD63" s="159"/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  <c r="BG63" s="159"/>
      <c r="BH63" s="159"/>
      <c r="BI63" s="159"/>
      <c r="BJ63" s="159"/>
      <c r="BK63" s="159"/>
      <c r="BL63" s="159"/>
      <c r="BM63" s="159"/>
      <c r="BN63" s="159"/>
      <c r="BO63" s="159"/>
      <c r="BP63" s="159"/>
      <c r="BQ63" s="159"/>
      <c r="BR63" s="159"/>
      <c r="BS63" s="159"/>
      <c r="BT63" s="159"/>
      <c r="BU63" s="159"/>
      <c r="BV63" s="159"/>
      <c r="BW63" s="159"/>
      <c r="BX63" s="159"/>
      <c r="BY63" s="159"/>
      <c r="BZ63" s="159"/>
      <c r="CA63" s="159"/>
      <c r="CB63" s="159"/>
      <c r="CC63" s="159"/>
      <c r="CD63" s="159"/>
      <c r="CE63" s="159"/>
      <c r="CF63" s="159"/>
      <c r="CG63" s="159"/>
      <c r="CH63" s="159"/>
      <c r="CI63" s="159"/>
      <c r="CJ63" s="159"/>
      <c r="CK63" s="159"/>
      <c r="CL63" s="159"/>
      <c r="CM63" s="159"/>
      <c r="CN63" s="159"/>
      <c r="CO63" s="159"/>
      <c r="CP63" s="159"/>
      <c r="CQ63" s="159"/>
      <c r="CR63" s="159"/>
      <c r="CS63" s="159"/>
      <c r="CT63" s="159"/>
      <c r="CU63" s="159"/>
      <c r="CV63" s="159"/>
      <c r="CW63" s="159"/>
      <c r="CX63" s="159"/>
      <c r="CY63" s="159"/>
      <c r="CZ63" s="159"/>
      <c r="DA63" s="159"/>
      <c r="DB63" s="159"/>
      <c r="DC63" s="159"/>
      <c r="DD63" s="159"/>
      <c r="DE63" s="159"/>
      <c r="DF63" s="159"/>
      <c r="DG63" s="159"/>
      <c r="DH63" s="159"/>
      <c r="DI63" s="159"/>
      <c r="DJ63" s="159"/>
      <c r="DK63" s="159"/>
      <c r="DL63" s="159"/>
      <c r="DM63" s="159"/>
      <c r="DN63" s="159"/>
      <c r="DO63" s="159"/>
      <c r="DP63" s="159"/>
      <c r="DQ63" s="159"/>
      <c r="DR63" s="159"/>
      <c r="DS63" s="159"/>
      <c r="DT63" s="159"/>
      <c r="DU63" s="159"/>
      <c r="DV63" s="159"/>
      <c r="DW63" s="159"/>
      <c r="DX63" s="159"/>
      <c r="DY63" s="159"/>
      <c r="DZ63" s="159"/>
      <c r="EA63" s="159"/>
      <c r="EB63" s="159"/>
      <c r="EC63" s="159"/>
      <c r="ED63" s="159"/>
      <c r="EE63" s="159"/>
      <c r="EF63" s="159"/>
      <c r="EG63" s="159"/>
      <c r="EH63" s="159"/>
      <c r="EI63" s="159"/>
      <c r="EJ63" s="159"/>
      <c r="EK63" s="159"/>
      <c r="EL63" s="159"/>
      <c r="EM63" s="159"/>
      <c r="EN63" s="159"/>
      <c r="EO63" s="159"/>
      <c r="EP63" s="159"/>
      <c r="EQ63" s="159"/>
      <c r="ER63" s="159"/>
      <c r="ES63" s="159"/>
      <c r="ET63" s="159"/>
      <c r="EU63" s="159"/>
      <c r="EV63" s="159"/>
      <c r="EW63" s="159"/>
      <c r="EX63" s="159"/>
      <c r="EY63" s="159"/>
      <c r="EZ63" s="159"/>
      <c r="FA63" s="159"/>
      <c r="FB63" s="159"/>
      <c r="FC63" s="159"/>
      <c r="FD63" s="159"/>
    </row>
    <row r="64" customFormat="false" ht="12.75" hidden="false" customHeight="false" outlineLevel="0" collapsed="false">
      <c r="A64" s="168" t="n">
        <v>38534</v>
      </c>
      <c r="B64" s="149" t="n">
        <v>1.64635617</v>
      </c>
      <c r="C64" s="149" t="n">
        <v>0</v>
      </c>
      <c r="D64" s="149" t="n">
        <v>-2.75092478</v>
      </c>
      <c r="E64" s="149" t="n">
        <v>4.39728095</v>
      </c>
      <c r="F64" s="149" t="n">
        <v>4.39728095</v>
      </c>
      <c r="G64" s="149" t="n">
        <v>0</v>
      </c>
      <c r="H64" s="148" t="n">
        <v>0</v>
      </c>
      <c r="I64" s="170" t="n">
        <v>-0.1313053354</v>
      </c>
      <c r="J64" s="147" t="n">
        <v>0.00171888</v>
      </c>
      <c r="K64" s="147" t="n">
        <f aca="false">'HEDGE QUANTITIES'!K64-'WEST HEDGE QUANTITIES'!K64</f>
        <v>0.92145052</v>
      </c>
      <c r="L64" s="147" t="n">
        <f aca="false">'HEDGE QUANTITIES'!L64-'WEST HEDGE QUANTITIES'!L64</f>
        <v>0.60912376</v>
      </c>
      <c r="M64" s="147" t="n">
        <f aca="false">'HEDGE QUANTITIES'!M64-'WEST HEDGE QUANTITIES'!M64</f>
        <v>0.3012739</v>
      </c>
      <c r="N64" s="147" t="n">
        <f aca="false">'HEDGE QUANTITIES'!N64-'WEST HEDGE QUANTITIES'!N64</f>
        <v>0.14970607</v>
      </c>
      <c r="O64" s="147" t="n">
        <f aca="false">'HEDGE QUANTITIES'!O64-'WEST HEDGE QUANTITIES'!O64</f>
        <v>-0.14766536</v>
      </c>
      <c r="P64" s="147" t="n">
        <f aca="false">'HEDGE QUANTITIES'!P64-'WEST HEDGE QUANTITIES'!P64</f>
        <v>-0.2931386</v>
      </c>
      <c r="Q64" s="147" t="n">
        <f aca="false">'HEDGE QUANTITIES'!Q64-'WEST HEDGE QUANTITIES'!Q64</f>
        <v>-0.57721052</v>
      </c>
      <c r="R64" s="147" t="n">
        <f aca="false">'HEDGE QUANTITIES'!R64-'WEST HEDGE QUANTITIES'!R64</f>
        <v>-0.85170357</v>
      </c>
      <c r="S64" s="158"/>
      <c r="T64" s="159"/>
      <c r="U64" s="159"/>
      <c r="V64" s="159"/>
      <c r="W64" s="159"/>
      <c r="X64" s="159"/>
      <c r="Y64" s="159"/>
      <c r="Z64" s="159"/>
      <c r="AA64" s="159"/>
      <c r="AB64" s="159"/>
      <c r="AC64" s="159"/>
      <c r="AD64" s="159"/>
      <c r="AE64" s="159"/>
      <c r="AF64" s="159"/>
      <c r="AG64" s="159"/>
      <c r="AH64" s="159"/>
      <c r="AI64" s="159"/>
      <c r="AJ64" s="159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  <c r="BF64" s="159"/>
      <c r="BG64" s="159"/>
      <c r="BH64" s="159"/>
      <c r="BI64" s="159"/>
      <c r="BJ64" s="159"/>
      <c r="BK64" s="159"/>
      <c r="BL64" s="159"/>
      <c r="BM64" s="159"/>
      <c r="BN64" s="159"/>
      <c r="BO64" s="159"/>
      <c r="BP64" s="159"/>
      <c r="BQ64" s="159"/>
      <c r="BR64" s="159"/>
      <c r="BS64" s="159"/>
      <c r="BT64" s="159"/>
      <c r="BU64" s="159"/>
      <c r="BV64" s="159"/>
      <c r="BW64" s="159"/>
      <c r="BX64" s="159"/>
      <c r="BY64" s="159"/>
      <c r="BZ64" s="159"/>
      <c r="CA64" s="159"/>
      <c r="CB64" s="159"/>
      <c r="CC64" s="159"/>
      <c r="CD64" s="159"/>
      <c r="CE64" s="159"/>
      <c r="CF64" s="159"/>
      <c r="CG64" s="159"/>
      <c r="CH64" s="159"/>
      <c r="CI64" s="159"/>
      <c r="CJ64" s="159"/>
      <c r="CK64" s="159"/>
      <c r="CL64" s="159"/>
      <c r="CM64" s="159"/>
      <c r="CN64" s="159"/>
      <c r="CO64" s="159"/>
      <c r="CP64" s="159"/>
      <c r="CQ64" s="159"/>
      <c r="CR64" s="159"/>
      <c r="CS64" s="159"/>
      <c r="CT64" s="159"/>
      <c r="CU64" s="159"/>
      <c r="CV64" s="159"/>
      <c r="CW64" s="159"/>
      <c r="CX64" s="159"/>
      <c r="CY64" s="159"/>
      <c r="CZ64" s="159"/>
      <c r="DA64" s="159"/>
      <c r="DB64" s="159"/>
      <c r="DC64" s="159"/>
      <c r="DD64" s="159"/>
      <c r="DE64" s="159"/>
      <c r="DF64" s="159"/>
      <c r="DG64" s="159"/>
      <c r="DH64" s="159"/>
      <c r="DI64" s="159"/>
      <c r="DJ64" s="159"/>
      <c r="DK64" s="159"/>
      <c r="DL64" s="159"/>
      <c r="DM64" s="159"/>
      <c r="DN64" s="159"/>
      <c r="DO64" s="159"/>
      <c r="DP64" s="159"/>
      <c r="DQ64" s="159"/>
      <c r="DR64" s="159"/>
      <c r="DS64" s="159"/>
      <c r="DT64" s="159"/>
      <c r="DU64" s="159"/>
      <c r="DV64" s="159"/>
      <c r="DW64" s="159"/>
      <c r="DX64" s="159"/>
      <c r="DY64" s="159"/>
      <c r="DZ64" s="159"/>
      <c r="EA64" s="159"/>
      <c r="EB64" s="159"/>
      <c r="EC64" s="159"/>
      <c r="ED64" s="159"/>
      <c r="EE64" s="159"/>
      <c r="EF64" s="159"/>
      <c r="EG64" s="159"/>
      <c r="EH64" s="159"/>
      <c r="EI64" s="159"/>
      <c r="EJ64" s="159"/>
      <c r="EK64" s="159"/>
      <c r="EL64" s="159"/>
      <c r="EM64" s="159"/>
      <c r="EN64" s="159"/>
      <c r="EO64" s="159"/>
      <c r="EP64" s="159"/>
      <c r="EQ64" s="159"/>
      <c r="ER64" s="159"/>
      <c r="ES64" s="159"/>
      <c r="ET64" s="159"/>
      <c r="EU64" s="159"/>
      <c r="EV64" s="159"/>
      <c r="EW64" s="159"/>
      <c r="EX64" s="159"/>
      <c r="EY64" s="159"/>
      <c r="EZ64" s="159"/>
      <c r="FA64" s="159"/>
      <c r="FB64" s="159"/>
      <c r="FC64" s="159"/>
      <c r="FD64" s="159"/>
    </row>
    <row r="65" customFormat="false" ht="12.75" hidden="false" customHeight="false" outlineLevel="0" collapsed="false">
      <c r="A65" s="168" t="n">
        <v>38565</v>
      </c>
      <c r="B65" s="149" t="n">
        <v>1.49165134</v>
      </c>
      <c r="C65" s="149" t="n">
        <v>0</v>
      </c>
      <c r="D65" s="149" t="n">
        <v>-2.53613499</v>
      </c>
      <c r="E65" s="149" t="n">
        <v>4.02778633</v>
      </c>
      <c r="F65" s="149" t="n">
        <v>4.02778633</v>
      </c>
      <c r="G65" s="149" t="n">
        <v>0</v>
      </c>
      <c r="H65" s="148" t="n">
        <v>0</v>
      </c>
      <c r="I65" s="170" t="n">
        <v>-0.1243051852</v>
      </c>
      <c r="J65" s="147" t="n">
        <v>0.00157859</v>
      </c>
      <c r="K65" s="147" t="n">
        <f aca="false">'HEDGE QUANTITIES'!K65-'WEST HEDGE QUANTITIES'!K65</f>
        <v>0.19421</v>
      </c>
      <c r="L65" s="147" t="n">
        <f aca="false">'HEDGE QUANTITIES'!L65-'WEST HEDGE QUANTITIES'!L65</f>
        <v>0.1326898</v>
      </c>
      <c r="M65" s="147" t="n">
        <f aca="false">'HEDGE QUANTITIES'!M65-'WEST HEDGE QUANTITIES'!M65</f>
        <v>0.06785855</v>
      </c>
      <c r="N65" s="147" t="n">
        <f aca="false">'HEDGE QUANTITIES'!N65-'WEST HEDGE QUANTITIES'!N65</f>
        <v>0.03428857</v>
      </c>
      <c r="O65" s="147" t="n">
        <f aca="false">'HEDGE QUANTITIES'!O65-'WEST HEDGE QUANTITIES'!O65</f>
        <v>-0.03496674</v>
      </c>
      <c r="P65" s="147" t="n">
        <f aca="false">'HEDGE QUANTITIES'!P65-'WEST HEDGE QUANTITIES'!P65</f>
        <v>-0.07056992</v>
      </c>
      <c r="Q65" s="147" t="n">
        <f aca="false">'HEDGE QUANTITIES'!Q65-'WEST HEDGE QUANTITIES'!Q65</f>
        <v>-0.14367032</v>
      </c>
      <c r="R65" s="147" t="n">
        <f aca="false">'HEDGE QUANTITIES'!R65-'WEST HEDGE QUANTITIES'!R65</f>
        <v>-0.21922109</v>
      </c>
      <c r="S65" s="158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  <c r="BH65" s="159"/>
      <c r="BI65" s="159"/>
      <c r="BJ65" s="159"/>
      <c r="BK65" s="159"/>
      <c r="BL65" s="159"/>
      <c r="BM65" s="159"/>
      <c r="BN65" s="159"/>
      <c r="BO65" s="159"/>
      <c r="BP65" s="159"/>
      <c r="BQ65" s="159"/>
      <c r="BR65" s="159"/>
      <c r="BS65" s="159"/>
      <c r="BT65" s="159"/>
      <c r="BU65" s="159"/>
      <c r="BV65" s="159"/>
      <c r="BW65" s="159"/>
      <c r="BX65" s="159"/>
      <c r="BY65" s="159"/>
      <c r="BZ65" s="159"/>
      <c r="CA65" s="159"/>
      <c r="CB65" s="159"/>
      <c r="CC65" s="159"/>
      <c r="CD65" s="159"/>
      <c r="CE65" s="159"/>
      <c r="CF65" s="159"/>
      <c r="CG65" s="159"/>
      <c r="CH65" s="159"/>
      <c r="CI65" s="159"/>
      <c r="CJ65" s="159"/>
      <c r="CK65" s="159"/>
      <c r="CL65" s="159"/>
      <c r="CM65" s="159"/>
      <c r="CN65" s="159"/>
      <c r="CO65" s="159"/>
      <c r="CP65" s="159"/>
      <c r="CQ65" s="159"/>
      <c r="CR65" s="159"/>
      <c r="CS65" s="159"/>
      <c r="CT65" s="159"/>
      <c r="CU65" s="159"/>
      <c r="CV65" s="159"/>
      <c r="CW65" s="159"/>
      <c r="CX65" s="159"/>
      <c r="CY65" s="159"/>
      <c r="CZ65" s="159"/>
      <c r="DA65" s="159"/>
      <c r="DB65" s="159"/>
      <c r="DC65" s="159"/>
      <c r="DD65" s="159"/>
      <c r="DE65" s="159"/>
      <c r="DF65" s="159"/>
      <c r="DG65" s="159"/>
      <c r="DH65" s="159"/>
      <c r="DI65" s="159"/>
      <c r="DJ65" s="159"/>
      <c r="DK65" s="159"/>
      <c r="DL65" s="159"/>
      <c r="DM65" s="159"/>
      <c r="DN65" s="159"/>
      <c r="DO65" s="159"/>
      <c r="DP65" s="159"/>
      <c r="DQ65" s="159"/>
      <c r="DR65" s="159"/>
      <c r="DS65" s="159"/>
      <c r="DT65" s="159"/>
      <c r="DU65" s="159"/>
      <c r="DV65" s="159"/>
      <c r="DW65" s="159"/>
      <c r="DX65" s="159"/>
      <c r="DY65" s="159"/>
      <c r="DZ65" s="159"/>
      <c r="EA65" s="159"/>
      <c r="EB65" s="159"/>
      <c r="EC65" s="159"/>
      <c r="ED65" s="159"/>
      <c r="EE65" s="159"/>
      <c r="EF65" s="159"/>
      <c r="EG65" s="159"/>
      <c r="EH65" s="159"/>
      <c r="EI65" s="159"/>
      <c r="EJ65" s="159"/>
      <c r="EK65" s="159"/>
      <c r="EL65" s="159"/>
      <c r="EM65" s="159"/>
      <c r="EN65" s="159"/>
      <c r="EO65" s="159"/>
      <c r="EP65" s="159"/>
      <c r="EQ65" s="159"/>
      <c r="ER65" s="159"/>
      <c r="ES65" s="159"/>
      <c r="ET65" s="159"/>
      <c r="EU65" s="159"/>
      <c r="EV65" s="159"/>
      <c r="EW65" s="159"/>
      <c r="EX65" s="159"/>
      <c r="EY65" s="159"/>
      <c r="EZ65" s="159"/>
      <c r="FA65" s="159"/>
      <c r="FB65" s="159"/>
      <c r="FC65" s="159"/>
      <c r="FD65" s="159"/>
    </row>
    <row r="66" customFormat="false" ht="12.75" hidden="false" customHeight="false" outlineLevel="0" collapsed="false">
      <c r="A66" s="168" t="n">
        <v>38596</v>
      </c>
      <c r="B66" s="149" t="n">
        <v>1.16548572</v>
      </c>
      <c r="C66" s="149" t="n">
        <v>0</v>
      </c>
      <c r="D66" s="149" t="n">
        <v>-2.87650788</v>
      </c>
      <c r="E66" s="149" t="n">
        <v>4.0419936</v>
      </c>
      <c r="F66" s="149" t="n">
        <v>4.0419936</v>
      </c>
      <c r="G66" s="149" t="n">
        <v>0</v>
      </c>
      <c r="H66" s="148" t="n">
        <v>0</v>
      </c>
      <c r="I66" s="170" t="n">
        <v>-0.1220898248</v>
      </c>
      <c r="J66" s="147" t="n">
        <v>0.00157366</v>
      </c>
      <c r="K66" s="147" t="n">
        <f aca="false">'HEDGE QUANTITIES'!K66-'WEST HEDGE QUANTITIES'!K66</f>
        <v>0.20447007</v>
      </c>
      <c r="L66" s="147" t="n">
        <f aca="false">'HEDGE QUANTITIES'!L66-'WEST HEDGE QUANTITIES'!L66</f>
        <v>0.13895098</v>
      </c>
      <c r="M66" s="147" t="n">
        <f aca="false">'HEDGE QUANTITIES'!M66-'WEST HEDGE QUANTITIES'!M66</f>
        <v>0.07070842</v>
      </c>
      <c r="N66" s="147" t="n">
        <f aca="false">'HEDGE QUANTITIES'!N66-'WEST HEDGE QUANTITIES'!N66</f>
        <v>0.03564523</v>
      </c>
      <c r="O66" s="147" t="n">
        <f aca="false">'HEDGE QUANTITIES'!O66-'WEST HEDGE QUANTITIES'!O66</f>
        <v>-0.03619113</v>
      </c>
      <c r="P66" s="147" t="n">
        <f aca="false">'HEDGE QUANTITIES'!P66-'WEST HEDGE QUANTITIES'!P66</f>
        <v>-0.07289103</v>
      </c>
      <c r="Q66" s="147" t="n">
        <f aca="false">'HEDGE QUANTITIES'!Q66-'WEST HEDGE QUANTITIES'!Q66</f>
        <v>-0.1478256</v>
      </c>
      <c r="R66" s="147" t="n">
        <f aca="false">'HEDGE QUANTITIES'!R66-'WEST HEDGE QUANTITIES'!R66</f>
        <v>-0.22463674</v>
      </c>
      <c r="S66" s="158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  <c r="BF66" s="159"/>
      <c r="BG66" s="159"/>
      <c r="BH66" s="159"/>
      <c r="BI66" s="159"/>
      <c r="BJ66" s="159"/>
      <c r="BK66" s="159"/>
      <c r="BL66" s="159"/>
      <c r="BM66" s="159"/>
      <c r="BN66" s="159"/>
      <c r="BO66" s="159"/>
      <c r="BP66" s="159"/>
      <c r="BQ66" s="159"/>
      <c r="BR66" s="159"/>
      <c r="BS66" s="159"/>
      <c r="BT66" s="159"/>
      <c r="BU66" s="159"/>
      <c r="BV66" s="159"/>
      <c r="BW66" s="159"/>
      <c r="BX66" s="159"/>
      <c r="BY66" s="159"/>
      <c r="BZ66" s="159"/>
      <c r="CA66" s="159"/>
      <c r="CB66" s="159"/>
      <c r="CC66" s="159"/>
      <c r="CD66" s="159"/>
      <c r="CE66" s="159"/>
      <c r="CF66" s="159"/>
      <c r="CG66" s="159"/>
      <c r="CH66" s="159"/>
      <c r="CI66" s="159"/>
      <c r="CJ66" s="159"/>
      <c r="CK66" s="159"/>
      <c r="CL66" s="159"/>
      <c r="CM66" s="159"/>
      <c r="CN66" s="159"/>
      <c r="CO66" s="159"/>
      <c r="CP66" s="159"/>
      <c r="CQ66" s="159"/>
      <c r="CR66" s="159"/>
      <c r="CS66" s="159"/>
      <c r="CT66" s="159"/>
      <c r="CU66" s="159"/>
      <c r="CV66" s="159"/>
      <c r="CW66" s="159"/>
      <c r="CX66" s="159"/>
      <c r="CY66" s="159"/>
      <c r="CZ66" s="159"/>
      <c r="DA66" s="159"/>
      <c r="DB66" s="159"/>
      <c r="DC66" s="159"/>
      <c r="DD66" s="159"/>
      <c r="DE66" s="159"/>
      <c r="DF66" s="159"/>
      <c r="DG66" s="159"/>
      <c r="DH66" s="159"/>
      <c r="DI66" s="159"/>
      <c r="DJ66" s="159"/>
      <c r="DK66" s="159"/>
      <c r="DL66" s="159"/>
      <c r="DM66" s="159"/>
      <c r="DN66" s="159"/>
      <c r="DO66" s="159"/>
      <c r="DP66" s="159"/>
      <c r="DQ66" s="159"/>
      <c r="DR66" s="159"/>
      <c r="DS66" s="159"/>
      <c r="DT66" s="159"/>
      <c r="DU66" s="159"/>
      <c r="DV66" s="159"/>
      <c r="DW66" s="159"/>
      <c r="DX66" s="159"/>
      <c r="DY66" s="159"/>
      <c r="DZ66" s="159"/>
      <c r="EA66" s="159"/>
      <c r="EB66" s="159"/>
      <c r="EC66" s="159"/>
      <c r="ED66" s="159"/>
      <c r="EE66" s="159"/>
      <c r="EF66" s="159"/>
      <c r="EG66" s="159"/>
      <c r="EH66" s="159"/>
      <c r="EI66" s="159"/>
      <c r="EJ66" s="159"/>
      <c r="EK66" s="159"/>
      <c r="EL66" s="159"/>
      <c r="EM66" s="159"/>
      <c r="EN66" s="159"/>
      <c r="EO66" s="159"/>
      <c r="EP66" s="159"/>
      <c r="EQ66" s="159"/>
      <c r="ER66" s="159"/>
      <c r="ES66" s="159"/>
      <c r="ET66" s="159"/>
      <c r="EU66" s="159"/>
      <c r="EV66" s="159"/>
      <c r="EW66" s="159"/>
      <c r="EX66" s="159"/>
      <c r="EY66" s="159"/>
      <c r="EZ66" s="159"/>
      <c r="FA66" s="159"/>
      <c r="FB66" s="159"/>
      <c r="FC66" s="159"/>
      <c r="FD66" s="159"/>
    </row>
    <row r="67" customFormat="false" ht="12.75" hidden="false" customHeight="false" outlineLevel="0" collapsed="false">
      <c r="A67" s="168" t="n">
        <v>38626</v>
      </c>
      <c r="B67" s="149" t="n">
        <v>1.08913804</v>
      </c>
      <c r="C67" s="149" t="n">
        <v>0</v>
      </c>
      <c r="D67" s="149" t="n">
        <v>-2.87446179</v>
      </c>
      <c r="E67" s="149" t="n">
        <v>3.96359983</v>
      </c>
      <c r="F67" s="149" t="n">
        <v>3.96359983</v>
      </c>
      <c r="G67" s="149" t="n">
        <v>0</v>
      </c>
      <c r="H67" s="148" t="n">
        <v>0</v>
      </c>
      <c r="I67" s="170" t="n">
        <v>-0.1218344569</v>
      </c>
      <c r="J67" s="147" t="n">
        <v>0.00154407</v>
      </c>
      <c r="K67" s="147" t="n">
        <f aca="false">'HEDGE QUANTITIES'!K67-'WEST HEDGE QUANTITIES'!K67</f>
        <v>0.20087522</v>
      </c>
      <c r="L67" s="147" t="n">
        <f aca="false">'HEDGE QUANTITIES'!L67-'WEST HEDGE QUANTITIES'!L67</f>
        <v>0.13625967</v>
      </c>
      <c r="M67" s="147" t="n">
        <f aca="false">'HEDGE QUANTITIES'!M67-'WEST HEDGE QUANTITIES'!M67</f>
        <v>0.06921179</v>
      </c>
      <c r="N67" s="147" t="n">
        <f aca="false">'HEDGE QUANTITIES'!N67-'WEST HEDGE QUANTITIES'!N67</f>
        <v>0.03485883</v>
      </c>
      <c r="O67" s="147" t="n">
        <f aca="false">'HEDGE QUANTITIES'!O67-'WEST HEDGE QUANTITIES'!O67</f>
        <v>-0.03532618</v>
      </c>
      <c r="P67" s="147" t="n">
        <f aca="false">'HEDGE QUANTITIES'!P67-'WEST HEDGE QUANTITIES'!P67</f>
        <v>-0.07115119</v>
      </c>
      <c r="Q67" s="147" t="n">
        <f aca="false">'HEDGE QUANTITIES'!Q67-'WEST HEDGE QUANTITIES'!Q67</f>
        <v>-0.14422645</v>
      </c>
      <c r="R67" s="147" t="n">
        <f aca="false">'HEDGE QUANTITIES'!R67-'WEST HEDGE QUANTITIES'!R67</f>
        <v>-0.21865183</v>
      </c>
      <c r="S67" s="158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59"/>
      <c r="AI67" s="159"/>
      <c r="AJ67" s="159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  <c r="BF67" s="159"/>
      <c r="BG67" s="159"/>
      <c r="BH67" s="159"/>
      <c r="BI67" s="159"/>
      <c r="BJ67" s="159"/>
      <c r="BK67" s="159"/>
      <c r="BL67" s="159"/>
      <c r="BM67" s="159"/>
      <c r="BN67" s="159"/>
      <c r="BO67" s="159"/>
      <c r="BP67" s="159"/>
      <c r="BQ67" s="159"/>
      <c r="BR67" s="159"/>
      <c r="BS67" s="159"/>
      <c r="BT67" s="159"/>
      <c r="BU67" s="159"/>
      <c r="BV67" s="159"/>
      <c r="BW67" s="159"/>
      <c r="BX67" s="159"/>
      <c r="BY67" s="159"/>
      <c r="BZ67" s="159"/>
      <c r="CA67" s="159"/>
      <c r="CB67" s="159"/>
      <c r="CC67" s="159"/>
      <c r="CD67" s="159"/>
      <c r="CE67" s="159"/>
      <c r="CF67" s="159"/>
      <c r="CG67" s="159"/>
      <c r="CH67" s="159"/>
      <c r="CI67" s="159"/>
      <c r="CJ67" s="159"/>
      <c r="CK67" s="159"/>
      <c r="CL67" s="159"/>
      <c r="CM67" s="159"/>
      <c r="CN67" s="159"/>
      <c r="CO67" s="159"/>
      <c r="CP67" s="159"/>
      <c r="CQ67" s="159"/>
      <c r="CR67" s="159"/>
      <c r="CS67" s="159"/>
      <c r="CT67" s="159"/>
      <c r="CU67" s="159"/>
      <c r="CV67" s="159"/>
      <c r="CW67" s="159"/>
      <c r="CX67" s="159"/>
      <c r="CY67" s="159"/>
      <c r="CZ67" s="159"/>
      <c r="DA67" s="159"/>
      <c r="DB67" s="159"/>
      <c r="DC67" s="159"/>
      <c r="DD67" s="159"/>
      <c r="DE67" s="159"/>
      <c r="DF67" s="159"/>
      <c r="DG67" s="159"/>
      <c r="DH67" s="159"/>
      <c r="DI67" s="159"/>
      <c r="DJ67" s="159"/>
      <c r="DK67" s="159"/>
      <c r="DL67" s="159"/>
      <c r="DM67" s="159"/>
      <c r="DN67" s="159"/>
      <c r="DO67" s="159"/>
      <c r="DP67" s="159"/>
      <c r="DQ67" s="159"/>
      <c r="DR67" s="159"/>
      <c r="DS67" s="159"/>
      <c r="DT67" s="159"/>
      <c r="DU67" s="159"/>
      <c r="DV67" s="159"/>
      <c r="DW67" s="159"/>
      <c r="DX67" s="159"/>
      <c r="DY67" s="159"/>
      <c r="DZ67" s="159"/>
      <c r="EA67" s="159"/>
      <c r="EB67" s="159"/>
      <c r="EC67" s="159"/>
      <c r="ED67" s="159"/>
      <c r="EE67" s="159"/>
      <c r="EF67" s="159"/>
      <c r="EG67" s="159"/>
      <c r="EH67" s="159"/>
      <c r="EI67" s="159"/>
      <c r="EJ67" s="159"/>
      <c r="EK67" s="159"/>
      <c r="EL67" s="159"/>
      <c r="EM67" s="159"/>
      <c r="EN67" s="159"/>
      <c r="EO67" s="159"/>
      <c r="EP67" s="159"/>
      <c r="EQ67" s="159"/>
      <c r="ER67" s="159"/>
      <c r="ES67" s="159"/>
      <c r="ET67" s="159"/>
      <c r="EU67" s="159"/>
      <c r="EV67" s="159"/>
      <c r="EW67" s="159"/>
      <c r="EX67" s="159"/>
      <c r="EY67" s="159"/>
      <c r="EZ67" s="159"/>
      <c r="FA67" s="159"/>
      <c r="FB67" s="159"/>
      <c r="FC67" s="159"/>
      <c r="FD67" s="159"/>
    </row>
    <row r="68" customFormat="false" ht="12.75" hidden="false" customHeight="false" outlineLevel="0" collapsed="false">
      <c r="A68" s="168" t="n">
        <v>38657</v>
      </c>
      <c r="B68" s="149" t="n">
        <v>-1.12099745</v>
      </c>
      <c r="C68" s="149" t="n">
        <v>0</v>
      </c>
      <c r="D68" s="149" t="n">
        <v>-1.58942283</v>
      </c>
      <c r="E68" s="149" t="n">
        <v>0.46842538</v>
      </c>
      <c r="F68" s="149" t="n">
        <v>0.46842538</v>
      </c>
      <c r="G68" s="149" t="n">
        <v>0</v>
      </c>
      <c r="H68" s="148" t="n">
        <v>0</v>
      </c>
      <c r="I68" s="170" t="n">
        <v>-0.0632164519</v>
      </c>
      <c r="J68" s="147" t="n">
        <v>0.00040135</v>
      </c>
      <c r="K68" s="147" t="n">
        <f aca="false">'HEDGE QUANTITIES'!K68-'WEST HEDGE QUANTITIES'!K68</f>
        <v>0.39558793</v>
      </c>
      <c r="L68" s="147" t="n">
        <f aca="false">'HEDGE QUANTITIES'!L68-'WEST HEDGE QUANTITIES'!L68</f>
        <v>0.26741387</v>
      </c>
      <c r="M68" s="147" t="n">
        <f aca="false">'HEDGE QUANTITIES'!M68-'WEST HEDGE QUANTITIES'!M68</f>
        <v>0.13538067</v>
      </c>
      <c r="N68" s="147" t="n">
        <f aca="false">'HEDGE QUANTITIES'!N68-'WEST HEDGE QUANTITIES'!N68</f>
        <v>0.06809485</v>
      </c>
      <c r="O68" s="147" t="n">
        <f aca="false">'HEDGE QUANTITIES'!O68-'WEST HEDGE QUANTITIES'!O68</f>
        <v>-0.06889979</v>
      </c>
      <c r="P68" s="147" t="n">
        <f aca="false">'HEDGE QUANTITIES'!P68-'WEST HEDGE QUANTITIES'!P68</f>
        <v>-0.13844502</v>
      </c>
      <c r="Q68" s="147" t="n">
        <f aca="false">'HEDGE QUANTITIES'!Q68-'WEST HEDGE QUANTITIES'!Q68</f>
        <v>-0.27912257</v>
      </c>
      <c r="R68" s="147" t="n">
        <f aca="false">'HEDGE QUANTITIES'!R68-'WEST HEDGE QUANTITIES'!R68</f>
        <v>-0.42150106</v>
      </c>
      <c r="S68" s="158"/>
      <c r="T68" s="159"/>
      <c r="U68" s="159"/>
      <c r="V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  <c r="BG68" s="159"/>
      <c r="BH68" s="159"/>
      <c r="BI68" s="159"/>
      <c r="BJ68" s="159"/>
      <c r="BK68" s="159"/>
      <c r="BL68" s="159"/>
      <c r="BM68" s="159"/>
      <c r="BN68" s="159"/>
      <c r="BO68" s="159"/>
      <c r="BP68" s="159"/>
      <c r="BQ68" s="159"/>
      <c r="BR68" s="159"/>
      <c r="BS68" s="159"/>
      <c r="BT68" s="159"/>
      <c r="BU68" s="159"/>
      <c r="BV68" s="159"/>
      <c r="BW68" s="159"/>
      <c r="BX68" s="159"/>
      <c r="BY68" s="159"/>
      <c r="BZ68" s="159"/>
      <c r="CA68" s="159"/>
      <c r="CB68" s="159"/>
      <c r="CC68" s="159"/>
      <c r="CD68" s="159"/>
      <c r="CE68" s="159"/>
      <c r="CF68" s="159"/>
      <c r="CG68" s="159"/>
      <c r="CH68" s="159"/>
      <c r="CI68" s="159"/>
      <c r="CJ68" s="159"/>
      <c r="CK68" s="159"/>
      <c r="CL68" s="159"/>
      <c r="CM68" s="159"/>
      <c r="CN68" s="159"/>
      <c r="CO68" s="159"/>
      <c r="CP68" s="159"/>
      <c r="CQ68" s="159"/>
      <c r="CR68" s="159"/>
      <c r="CS68" s="159"/>
      <c r="CT68" s="159"/>
      <c r="CU68" s="159"/>
      <c r="CV68" s="159"/>
      <c r="CW68" s="159"/>
      <c r="CX68" s="159"/>
      <c r="CY68" s="159"/>
      <c r="CZ68" s="159"/>
      <c r="DA68" s="159"/>
      <c r="DB68" s="159"/>
      <c r="DC68" s="159"/>
      <c r="DD68" s="159"/>
      <c r="DE68" s="159"/>
      <c r="DF68" s="159"/>
      <c r="DG68" s="159"/>
      <c r="DH68" s="159"/>
      <c r="DI68" s="159"/>
      <c r="DJ68" s="159"/>
      <c r="DK68" s="159"/>
      <c r="DL68" s="159"/>
      <c r="DM68" s="159"/>
      <c r="DN68" s="159"/>
      <c r="DO68" s="159"/>
      <c r="DP68" s="159"/>
      <c r="DQ68" s="159"/>
      <c r="DR68" s="159"/>
      <c r="DS68" s="159"/>
      <c r="DT68" s="159"/>
      <c r="DU68" s="159"/>
      <c r="DV68" s="159"/>
      <c r="DW68" s="159"/>
      <c r="DX68" s="159"/>
      <c r="DY68" s="159"/>
      <c r="DZ68" s="159"/>
      <c r="EA68" s="159"/>
      <c r="EB68" s="159"/>
      <c r="EC68" s="159"/>
      <c r="ED68" s="159"/>
      <c r="EE68" s="159"/>
      <c r="EF68" s="159"/>
      <c r="EG68" s="159"/>
      <c r="EH68" s="159"/>
      <c r="EI68" s="159"/>
      <c r="EJ68" s="159"/>
      <c r="EK68" s="159"/>
      <c r="EL68" s="159"/>
      <c r="EM68" s="159"/>
      <c r="EN68" s="159"/>
      <c r="EO68" s="159"/>
      <c r="EP68" s="159"/>
      <c r="EQ68" s="159"/>
      <c r="ER68" s="159"/>
      <c r="ES68" s="159"/>
      <c r="ET68" s="159"/>
      <c r="EU68" s="159"/>
      <c r="EV68" s="159"/>
      <c r="EW68" s="159"/>
      <c r="EX68" s="159"/>
      <c r="EY68" s="159"/>
      <c r="EZ68" s="159"/>
      <c r="FA68" s="159"/>
      <c r="FB68" s="159"/>
      <c r="FC68" s="159"/>
      <c r="FD68" s="159"/>
    </row>
    <row r="69" customFormat="false" ht="12.75" hidden="false" customHeight="false" outlineLevel="0" collapsed="false">
      <c r="A69" s="168" t="n">
        <v>38687</v>
      </c>
      <c r="B69" s="149" t="n">
        <v>-1.0603847</v>
      </c>
      <c r="C69" s="149" t="n">
        <v>0</v>
      </c>
      <c r="D69" s="149" t="n">
        <v>-1.37564931</v>
      </c>
      <c r="E69" s="149" t="n">
        <v>0.31526461</v>
      </c>
      <c r="F69" s="149" t="n">
        <v>0.31526461</v>
      </c>
      <c r="G69" s="149" t="n">
        <v>0</v>
      </c>
      <c r="H69" s="148" t="n">
        <v>0</v>
      </c>
      <c r="I69" s="170" t="n">
        <v>-0.06216222</v>
      </c>
      <c r="J69" s="147" t="n">
        <v>0.0003589</v>
      </c>
      <c r="K69" s="147" t="n">
        <f aca="false">'HEDGE QUANTITIES'!K69-'WEST HEDGE QUANTITIES'!K69</f>
        <v>0.37429613</v>
      </c>
      <c r="L69" s="147" t="n">
        <f aca="false">'HEDGE QUANTITIES'!L69-'WEST HEDGE QUANTITIES'!L69</f>
        <v>0.25255876</v>
      </c>
      <c r="M69" s="147" t="n">
        <f aca="false">'HEDGE QUANTITIES'!M69-'WEST HEDGE QUANTITIES'!M69</f>
        <v>0.12759553</v>
      </c>
      <c r="N69" s="147" t="n">
        <f aca="false">'HEDGE QUANTITIES'!N69-'WEST HEDGE QUANTITIES'!N69</f>
        <v>0.06409809</v>
      </c>
      <c r="O69" s="147" t="n">
        <f aca="false">'HEDGE QUANTITIES'!O69-'WEST HEDGE QUANTITIES'!O69</f>
        <v>-0.06464201</v>
      </c>
      <c r="P69" s="147" t="n">
        <f aca="false">'HEDGE QUANTITIES'!P69-'WEST HEDGE QUANTITIES'!P69</f>
        <v>-0.12977197</v>
      </c>
      <c r="Q69" s="147" t="n">
        <f aca="false">'HEDGE QUANTITIES'!Q69-'WEST HEDGE QUANTITIES'!Q69</f>
        <v>-0.26127681</v>
      </c>
      <c r="R69" s="147" t="n">
        <f aca="false">'HEDGE QUANTITIES'!R69-'WEST HEDGE QUANTITIES'!R69</f>
        <v>-0.39408794</v>
      </c>
      <c r="S69" s="158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  <c r="BD69" s="159"/>
      <c r="BE69" s="159"/>
      <c r="BF69" s="159"/>
      <c r="BG69" s="159"/>
      <c r="BH69" s="159"/>
      <c r="BI69" s="159"/>
      <c r="BJ69" s="159"/>
      <c r="BK69" s="159"/>
      <c r="BL69" s="159"/>
      <c r="BM69" s="159"/>
      <c r="BN69" s="159"/>
      <c r="BO69" s="159"/>
      <c r="BP69" s="159"/>
      <c r="BQ69" s="159"/>
      <c r="BR69" s="159"/>
      <c r="BS69" s="159"/>
      <c r="BT69" s="159"/>
      <c r="BU69" s="159"/>
      <c r="BV69" s="159"/>
      <c r="BW69" s="159"/>
      <c r="BX69" s="159"/>
      <c r="BY69" s="159"/>
      <c r="BZ69" s="159"/>
      <c r="CA69" s="159"/>
      <c r="CB69" s="159"/>
      <c r="CC69" s="159"/>
      <c r="CD69" s="159"/>
      <c r="CE69" s="159"/>
      <c r="CF69" s="159"/>
      <c r="CG69" s="159"/>
      <c r="CH69" s="159"/>
      <c r="CI69" s="159"/>
      <c r="CJ69" s="159"/>
      <c r="CK69" s="159"/>
      <c r="CL69" s="159"/>
      <c r="CM69" s="159"/>
      <c r="CN69" s="159"/>
      <c r="CO69" s="159"/>
      <c r="CP69" s="159"/>
      <c r="CQ69" s="159"/>
      <c r="CR69" s="159"/>
      <c r="CS69" s="159"/>
      <c r="CT69" s="159"/>
      <c r="CU69" s="159"/>
      <c r="CV69" s="159"/>
      <c r="CW69" s="159"/>
      <c r="CX69" s="159"/>
      <c r="CY69" s="159"/>
      <c r="CZ69" s="159"/>
      <c r="DA69" s="159"/>
      <c r="DB69" s="159"/>
      <c r="DC69" s="159"/>
      <c r="DD69" s="159"/>
      <c r="DE69" s="159"/>
      <c r="DF69" s="159"/>
      <c r="DG69" s="159"/>
      <c r="DH69" s="159"/>
      <c r="DI69" s="159"/>
      <c r="DJ69" s="159"/>
      <c r="DK69" s="159"/>
      <c r="DL69" s="159"/>
      <c r="DM69" s="159"/>
      <c r="DN69" s="159"/>
      <c r="DO69" s="159"/>
      <c r="DP69" s="159"/>
      <c r="DQ69" s="159"/>
      <c r="DR69" s="159"/>
      <c r="DS69" s="159"/>
      <c r="DT69" s="159"/>
      <c r="DU69" s="159"/>
      <c r="DV69" s="159"/>
      <c r="DW69" s="159"/>
      <c r="DX69" s="159"/>
      <c r="DY69" s="159"/>
      <c r="DZ69" s="159"/>
      <c r="EA69" s="159"/>
      <c r="EB69" s="159"/>
      <c r="EC69" s="159"/>
      <c r="ED69" s="159"/>
      <c r="EE69" s="159"/>
      <c r="EF69" s="159"/>
      <c r="EG69" s="159"/>
      <c r="EH69" s="159"/>
      <c r="EI69" s="159"/>
      <c r="EJ69" s="159"/>
      <c r="EK69" s="159"/>
      <c r="EL69" s="159"/>
      <c r="EM69" s="159"/>
      <c r="EN69" s="159"/>
      <c r="EO69" s="159"/>
      <c r="EP69" s="159"/>
      <c r="EQ69" s="159"/>
      <c r="ER69" s="159"/>
      <c r="ES69" s="159"/>
      <c r="ET69" s="159"/>
      <c r="EU69" s="159"/>
      <c r="EV69" s="159"/>
      <c r="EW69" s="159"/>
      <c r="EX69" s="159"/>
      <c r="EY69" s="159"/>
      <c r="EZ69" s="159"/>
      <c r="FA69" s="159"/>
      <c r="FB69" s="159"/>
      <c r="FC69" s="159"/>
      <c r="FD69" s="159"/>
    </row>
    <row r="70" customFormat="false" ht="12.75" hidden="false" customHeight="false" outlineLevel="0" collapsed="false">
      <c r="A70" s="168" t="n">
        <v>38718</v>
      </c>
      <c r="B70" s="149" t="n">
        <v>-1.25921329</v>
      </c>
      <c r="C70" s="149" t="n">
        <v>0</v>
      </c>
      <c r="D70" s="149" t="n">
        <v>-1.49336474</v>
      </c>
      <c r="E70" s="149" t="n">
        <v>0.23415145</v>
      </c>
      <c r="F70" s="149" t="n">
        <v>0.23415145</v>
      </c>
      <c r="G70" s="149" t="n">
        <v>0</v>
      </c>
      <c r="H70" s="148" t="n">
        <v>0</v>
      </c>
      <c r="I70" s="170" t="n">
        <v>-0.0668473829</v>
      </c>
      <c r="J70" s="147" t="n">
        <v>0.00035832</v>
      </c>
      <c r="K70" s="147" t="n">
        <f aca="false">'HEDGE QUANTITIES'!K70-'WEST HEDGE QUANTITIES'!K70</f>
        <v>0.32698268</v>
      </c>
      <c r="L70" s="147" t="n">
        <f aca="false">'HEDGE QUANTITIES'!L70-'WEST HEDGE QUANTITIES'!L70</f>
        <v>0.2213145</v>
      </c>
      <c r="M70" s="147" t="n">
        <f aca="false">'HEDGE QUANTITIES'!M70-'WEST HEDGE QUANTITIES'!M70</f>
        <v>0.11220492</v>
      </c>
      <c r="N70" s="147" t="n">
        <f aca="false">'HEDGE QUANTITIES'!N70-'WEST HEDGE QUANTITIES'!N70</f>
        <v>0.05643313</v>
      </c>
      <c r="O70" s="147" t="n">
        <f aca="false">'HEDGE QUANTITIES'!O70-'WEST HEDGE QUANTITIES'!O70</f>
        <v>-0.05704516</v>
      </c>
      <c r="P70" s="147" t="n">
        <f aca="false">'HEDGE QUANTITIES'!P70-'WEST HEDGE QUANTITIES'!P70</f>
        <v>-0.11465147</v>
      </c>
      <c r="Q70" s="147" t="n">
        <f aca="false">'HEDGE QUANTITIES'!Q70-'WEST HEDGE QUANTITIES'!Q70</f>
        <v>-0.23134625</v>
      </c>
      <c r="R70" s="147" t="n">
        <f aca="false">'HEDGE QUANTITIES'!R70-'WEST HEDGE QUANTITIES'!R70</f>
        <v>-0.34968774</v>
      </c>
      <c r="S70" s="158"/>
      <c r="T70" s="159"/>
      <c r="U70" s="159"/>
      <c r="V70" s="159"/>
      <c r="W70" s="159"/>
      <c r="X70" s="159"/>
      <c r="Y70" s="159"/>
      <c r="Z70" s="159"/>
      <c r="AA70" s="159"/>
      <c r="AB70" s="159"/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/>
      <c r="AZ70" s="159"/>
      <c r="BA70" s="159"/>
      <c r="BB70" s="159"/>
      <c r="BC70" s="159"/>
      <c r="BD70" s="159"/>
      <c r="BE70" s="159"/>
      <c r="BF70" s="159"/>
      <c r="BG70" s="159"/>
      <c r="BH70" s="159"/>
      <c r="BI70" s="159"/>
      <c r="BJ70" s="159"/>
      <c r="BK70" s="159"/>
      <c r="BL70" s="159"/>
      <c r="BM70" s="159"/>
      <c r="BN70" s="159"/>
      <c r="BO70" s="159"/>
      <c r="BP70" s="159"/>
      <c r="BQ70" s="159"/>
      <c r="BR70" s="159"/>
      <c r="BS70" s="159"/>
      <c r="BT70" s="159"/>
      <c r="BU70" s="159"/>
      <c r="BV70" s="159"/>
      <c r="BW70" s="159"/>
      <c r="BX70" s="159"/>
      <c r="BY70" s="159"/>
      <c r="BZ70" s="159"/>
      <c r="CA70" s="159"/>
      <c r="CB70" s="159"/>
      <c r="CC70" s="159"/>
      <c r="CD70" s="159"/>
      <c r="CE70" s="159"/>
      <c r="CF70" s="159"/>
      <c r="CG70" s="159"/>
      <c r="CH70" s="159"/>
      <c r="CI70" s="159"/>
      <c r="CJ70" s="159"/>
      <c r="CK70" s="159"/>
      <c r="CL70" s="159"/>
      <c r="CM70" s="159"/>
      <c r="CN70" s="159"/>
      <c r="CO70" s="159"/>
      <c r="CP70" s="159"/>
      <c r="CQ70" s="159"/>
      <c r="CR70" s="159"/>
      <c r="CS70" s="159"/>
      <c r="CT70" s="159"/>
      <c r="CU70" s="159"/>
      <c r="CV70" s="159"/>
      <c r="CW70" s="159"/>
      <c r="CX70" s="159"/>
      <c r="CY70" s="159"/>
      <c r="CZ70" s="159"/>
      <c r="DA70" s="159"/>
      <c r="DB70" s="159"/>
      <c r="DC70" s="159"/>
      <c r="DD70" s="159"/>
      <c r="DE70" s="159"/>
      <c r="DF70" s="159"/>
      <c r="DG70" s="159"/>
      <c r="DH70" s="159"/>
      <c r="DI70" s="159"/>
      <c r="DJ70" s="159"/>
      <c r="DK70" s="159"/>
      <c r="DL70" s="159"/>
      <c r="DM70" s="159"/>
      <c r="DN70" s="159"/>
      <c r="DO70" s="159"/>
      <c r="DP70" s="159"/>
      <c r="DQ70" s="159"/>
      <c r="DR70" s="159"/>
      <c r="DS70" s="159"/>
      <c r="DT70" s="159"/>
      <c r="DU70" s="159"/>
      <c r="DV70" s="159"/>
      <c r="DW70" s="159"/>
      <c r="DX70" s="159"/>
      <c r="DY70" s="159"/>
      <c r="DZ70" s="159"/>
      <c r="EA70" s="159"/>
      <c r="EB70" s="159"/>
      <c r="EC70" s="159"/>
      <c r="ED70" s="159"/>
      <c r="EE70" s="159"/>
      <c r="EF70" s="159"/>
      <c r="EG70" s="159"/>
      <c r="EH70" s="159"/>
      <c r="EI70" s="159"/>
      <c r="EJ70" s="159"/>
      <c r="EK70" s="159"/>
      <c r="EL70" s="159"/>
      <c r="EM70" s="159"/>
      <c r="EN70" s="159"/>
      <c r="EO70" s="159"/>
      <c r="EP70" s="159"/>
      <c r="EQ70" s="159"/>
      <c r="ER70" s="159"/>
      <c r="ES70" s="159"/>
      <c r="ET70" s="159"/>
      <c r="EU70" s="159"/>
      <c r="EV70" s="159"/>
      <c r="EW70" s="159"/>
      <c r="EX70" s="159"/>
      <c r="EY70" s="159"/>
      <c r="EZ70" s="159"/>
      <c r="FA70" s="159"/>
      <c r="FB70" s="159"/>
      <c r="FC70" s="159"/>
      <c r="FD70" s="159"/>
    </row>
    <row r="71" customFormat="false" ht="12.75" hidden="false" customHeight="false" outlineLevel="0" collapsed="false">
      <c r="A71" s="168" t="n">
        <v>38749</v>
      </c>
      <c r="B71" s="149" t="n">
        <v>-1.09410892</v>
      </c>
      <c r="C71" s="149" t="n">
        <v>0</v>
      </c>
      <c r="D71" s="149" t="n">
        <v>-0.85152428</v>
      </c>
      <c r="E71" s="149" t="n">
        <v>-0.24258464</v>
      </c>
      <c r="F71" s="149" t="n">
        <v>-0.24258464</v>
      </c>
      <c r="G71" s="149" t="n">
        <v>0</v>
      </c>
      <c r="H71" s="148" t="n">
        <v>0</v>
      </c>
      <c r="I71" s="170" t="n">
        <v>-0.1352327423</v>
      </c>
      <c r="J71" s="147" t="n">
        <v>0.00056657</v>
      </c>
      <c r="K71" s="147" t="n">
        <f aca="false">'HEDGE QUANTITIES'!K71-'WEST HEDGE QUANTITIES'!K71</f>
        <v>0.16952729</v>
      </c>
      <c r="L71" s="147" t="n">
        <f aca="false">'HEDGE QUANTITIES'!L71-'WEST HEDGE QUANTITIES'!L71</f>
        <v>0.11590105</v>
      </c>
      <c r="M71" s="147" t="n">
        <f aca="false">'HEDGE QUANTITIES'!M71-'WEST HEDGE QUANTITIES'!M71</f>
        <v>0.05929143</v>
      </c>
      <c r="N71" s="147" t="n">
        <f aca="false">'HEDGE QUANTITIES'!N71-'WEST HEDGE QUANTITIES'!N71</f>
        <v>0.02996267</v>
      </c>
      <c r="O71" s="147" t="n">
        <f aca="false">'HEDGE QUANTITIES'!O71-'WEST HEDGE QUANTITIES'!O71</f>
        <v>-0.03064887</v>
      </c>
      <c r="P71" s="147" t="n">
        <f aca="false">'HEDGE QUANTITIES'!P71-'WEST HEDGE QUANTITIES'!P71</f>
        <v>-0.06195299</v>
      </c>
      <c r="Q71" s="147" t="n">
        <f aca="false">'HEDGE QUANTITIES'!Q71-'WEST HEDGE QUANTITIES'!Q71</f>
        <v>-0.12609446</v>
      </c>
      <c r="R71" s="147" t="n">
        <f aca="false">'HEDGE QUANTITIES'!R71-'WEST HEDGE QUANTITIES'!R71</f>
        <v>-0.19202852</v>
      </c>
      <c r="S71" s="158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159"/>
      <c r="AZ71" s="159"/>
      <c r="BA71" s="159"/>
      <c r="BB71" s="159"/>
      <c r="BC71" s="159"/>
      <c r="BD71" s="159"/>
      <c r="BE71" s="159"/>
      <c r="BF71" s="159"/>
      <c r="BG71" s="159"/>
      <c r="BH71" s="159"/>
      <c r="BI71" s="159"/>
      <c r="BJ71" s="159"/>
      <c r="BK71" s="159"/>
      <c r="BL71" s="159"/>
      <c r="BM71" s="159"/>
      <c r="BN71" s="159"/>
      <c r="BO71" s="159"/>
      <c r="BP71" s="159"/>
      <c r="BQ71" s="159"/>
      <c r="BR71" s="159"/>
      <c r="BS71" s="159"/>
      <c r="BT71" s="159"/>
      <c r="BU71" s="159"/>
      <c r="BV71" s="159"/>
      <c r="BW71" s="159"/>
      <c r="BX71" s="159"/>
      <c r="BY71" s="159"/>
      <c r="BZ71" s="159"/>
      <c r="CA71" s="159"/>
      <c r="CB71" s="159"/>
      <c r="CC71" s="159"/>
      <c r="CD71" s="159"/>
      <c r="CE71" s="159"/>
      <c r="CF71" s="159"/>
      <c r="CG71" s="159"/>
      <c r="CH71" s="159"/>
      <c r="CI71" s="159"/>
      <c r="CJ71" s="159"/>
      <c r="CK71" s="159"/>
      <c r="CL71" s="159"/>
      <c r="CM71" s="159"/>
      <c r="CN71" s="159"/>
      <c r="CO71" s="159"/>
      <c r="CP71" s="159"/>
      <c r="CQ71" s="159"/>
      <c r="CR71" s="159"/>
      <c r="CS71" s="159"/>
      <c r="CT71" s="159"/>
      <c r="CU71" s="159"/>
      <c r="CV71" s="159"/>
      <c r="CW71" s="159"/>
      <c r="CX71" s="159"/>
      <c r="CY71" s="159"/>
      <c r="CZ71" s="159"/>
      <c r="DA71" s="159"/>
      <c r="DB71" s="159"/>
      <c r="DC71" s="159"/>
      <c r="DD71" s="159"/>
      <c r="DE71" s="159"/>
      <c r="DF71" s="159"/>
      <c r="DG71" s="159"/>
      <c r="DH71" s="159"/>
      <c r="DI71" s="159"/>
      <c r="DJ71" s="159"/>
      <c r="DK71" s="159"/>
      <c r="DL71" s="159"/>
      <c r="DM71" s="159"/>
      <c r="DN71" s="159"/>
      <c r="DO71" s="159"/>
      <c r="DP71" s="159"/>
      <c r="DQ71" s="159"/>
      <c r="DR71" s="159"/>
      <c r="DS71" s="159"/>
      <c r="DT71" s="159"/>
      <c r="DU71" s="159"/>
      <c r="DV71" s="159"/>
      <c r="DW71" s="159"/>
      <c r="DX71" s="159"/>
      <c r="DY71" s="159"/>
      <c r="DZ71" s="159"/>
      <c r="EA71" s="159"/>
      <c r="EB71" s="159"/>
      <c r="EC71" s="159"/>
      <c r="ED71" s="159"/>
      <c r="EE71" s="159"/>
      <c r="EF71" s="159"/>
      <c r="EG71" s="159"/>
      <c r="EH71" s="159"/>
      <c r="EI71" s="159"/>
      <c r="EJ71" s="159"/>
      <c r="EK71" s="159"/>
      <c r="EL71" s="159"/>
      <c r="EM71" s="159"/>
      <c r="EN71" s="159"/>
      <c r="EO71" s="159"/>
      <c r="EP71" s="159"/>
      <c r="EQ71" s="159"/>
      <c r="ER71" s="159"/>
      <c r="ES71" s="159"/>
      <c r="ET71" s="159"/>
      <c r="EU71" s="159"/>
      <c r="EV71" s="159"/>
      <c r="EW71" s="159"/>
      <c r="EX71" s="159"/>
      <c r="EY71" s="159"/>
      <c r="EZ71" s="159"/>
      <c r="FA71" s="159"/>
      <c r="FB71" s="159"/>
      <c r="FC71" s="159"/>
      <c r="FD71" s="159"/>
    </row>
    <row r="72" customFormat="false" ht="12.75" hidden="false" customHeight="false" outlineLevel="0" collapsed="false">
      <c r="A72" s="168" t="n">
        <v>38777</v>
      </c>
      <c r="B72" s="149" t="n">
        <v>-1.07534648</v>
      </c>
      <c r="C72" s="149" t="n">
        <v>0</v>
      </c>
      <c r="D72" s="149" t="n">
        <v>-0.95723011</v>
      </c>
      <c r="E72" s="149" t="n">
        <v>-0.11811637</v>
      </c>
      <c r="F72" s="149" t="n">
        <v>-0.11811637</v>
      </c>
      <c r="G72" s="149" t="n">
        <v>0</v>
      </c>
      <c r="H72" s="148" t="n">
        <v>0</v>
      </c>
      <c r="I72" s="170" t="n">
        <v>-0.1276964912</v>
      </c>
      <c r="J72" s="147" t="n">
        <v>0.00055289</v>
      </c>
      <c r="K72" s="147" t="n">
        <f aca="false">'HEDGE QUANTITIES'!K72-'WEST HEDGE QUANTITIES'!K72</f>
        <v>0.175852</v>
      </c>
      <c r="L72" s="147" t="n">
        <f aca="false">'HEDGE QUANTITIES'!L72-'WEST HEDGE QUANTITIES'!L72</f>
        <v>0.11915087</v>
      </c>
      <c r="M72" s="147" t="n">
        <f aca="false">'HEDGE QUANTITIES'!M72-'WEST HEDGE QUANTITIES'!M72</f>
        <v>0.06049111</v>
      </c>
      <c r="N72" s="147" t="n">
        <f aca="false">'HEDGE QUANTITIES'!N72-'WEST HEDGE QUANTITIES'!N72</f>
        <v>0.03046538</v>
      </c>
      <c r="O72" s="147" t="n">
        <f aca="false">'HEDGE QUANTITIES'!O72-'WEST HEDGE QUANTITIES'!O72</f>
        <v>-0.0308849</v>
      </c>
      <c r="P72" s="147" t="n">
        <f aca="false">'HEDGE QUANTITIES'!P72-'WEST HEDGE QUANTITIES'!P72</f>
        <v>-0.06216794</v>
      </c>
      <c r="Q72" s="147" t="n">
        <f aca="false">'HEDGE QUANTITIES'!Q72-'WEST HEDGE QUANTITIES'!Q72</f>
        <v>-0.12583753</v>
      </c>
      <c r="R72" s="147" t="n">
        <f aca="false">'HEDGE QUANTITIES'!R72-'WEST HEDGE QUANTITIES'!R72</f>
        <v>-0.19081883</v>
      </c>
      <c r="S72" s="158"/>
      <c r="T72" s="159"/>
      <c r="U72" s="159"/>
      <c r="V72" s="159"/>
      <c r="W72" s="159"/>
      <c r="X72" s="159"/>
      <c r="Y72" s="159"/>
      <c r="Z72" s="159"/>
      <c r="AA72" s="159"/>
      <c r="AB72" s="159"/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  <c r="BC72" s="159"/>
      <c r="BD72" s="159"/>
      <c r="BE72" s="159"/>
      <c r="BF72" s="159"/>
      <c r="BG72" s="159"/>
      <c r="BH72" s="159"/>
      <c r="BI72" s="159"/>
      <c r="BJ72" s="159"/>
      <c r="BK72" s="159"/>
      <c r="BL72" s="159"/>
      <c r="BM72" s="159"/>
      <c r="BN72" s="159"/>
      <c r="BO72" s="159"/>
      <c r="BP72" s="159"/>
      <c r="BQ72" s="159"/>
      <c r="BR72" s="159"/>
      <c r="BS72" s="159"/>
      <c r="BT72" s="159"/>
      <c r="BU72" s="159"/>
      <c r="BV72" s="159"/>
      <c r="BW72" s="159"/>
      <c r="BX72" s="159"/>
      <c r="BY72" s="159"/>
      <c r="BZ72" s="159"/>
      <c r="CA72" s="159"/>
      <c r="CB72" s="159"/>
      <c r="CC72" s="159"/>
      <c r="CD72" s="159"/>
      <c r="CE72" s="159"/>
      <c r="CF72" s="159"/>
      <c r="CG72" s="159"/>
      <c r="CH72" s="159"/>
      <c r="CI72" s="159"/>
      <c r="CJ72" s="159"/>
      <c r="CK72" s="159"/>
      <c r="CL72" s="159"/>
      <c r="CM72" s="159"/>
      <c r="CN72" s="159"/>
      <c r="CO72" s="159"/>
      <c r="CP72" s="159"/>
      <c r="CQ72" s="159"/>
      <c r="CR72" s="159"/>
      <c r="CS72" s="159"/>
      <c r="CT72" s="159"/>
      <c r="CU72" s="159"/>
      <c r="CV72" s="159"/>
      <c r="CW72" s="159"/>
      <c r="CX72" s="159"/>
      <c r="CY72" s="159"/>
      <c r="CZ72" s="159"/>
      <c r="DA72" s="159"/>
      <c r="DB72" s="159"/>
      <c r="DC72" s="159"/>
      <c r="DD72" s="159"/>
      <c r="DE72" s="159"/>
      <c r="DF72" s="159"/>
      <c r="DG72" s="159"/>
      <c r="DH72" s="159"/>
      <c r="DI72" s="159"/>
      <c r="DJ72" s="159"/>
      <c r="DK72" s="159"/>
      <c r="DL72" s="159"/>
      <c r="DM72" s="159"/>
      <c r="DN72" s="159"/>
      <c r="DO72" s="159"/>
      <c r="DP72" s="159"/>
      <c r="DQ72" s="159"/>
      <c r="DR72" s="159"/>
      <c r="DS72" s="159"/>
      <c r="DT72" s="159"/>
      <c r="DU72" s="159"/>
      <c r="DV72" s="159"/>
      <c r="DW72" s="159"/>
      <c r="DX72" s="159"/>
      <c r="DY72" s="159"/>
      <c r="DZ72" s="159"/>
      <c r="EA72" s="159"/>
      <c r="EB72" s="159"/>
      <c r="EC72" s="159"/>
      <c r="ED72" s="159"/>
      <c r="EE72" s="159"/>
      <c r="EF72" s="159"/>
      <c r="EG72" s="159"/>
      <c r="EH72" s="159"/>
      <c r="EI72" s="159"/>
      <c r="EJ72" s="159"/>
      <c r="EK72" s="159"/>
      <c r="EL72" s="159"/>
      <c r="EM72" s="159"/>
      <c r="EN72" s="159"/>
      <c r="EO72" s="159"/>
      <c r="EP72" s="159"/>
      <c r="EQ72" s="159"/>
      <c r="ER72" s="159"/>
      <c r="ES72" s="159"/>
      <c r="ET72" s="159"/>
      <c r="EU72" s="159"/>
      <c r="EV72" s="159"/>
      <c r="EW72" s="159"/>
      <c r="EX72" s="159"/>
      <c r="EY72" s="159"/>
      <c r="EZ72" s="159"/>
      <c r="FA72" s="159"/>
      <c r="FB72" s="159"/>
      <c r="FC72" s="159"/>
      <c r="FD72" s="159"/>
    </row>
    <row r="73" customFormat="false" ht="12.75" hidden="false" customHeight="false" outlineLevel="0" collapsed="false">
      <c r="A73" s="168" t="n">
        <v>38808</v>
      </c>
      <c r="B73" s="149" t="n">
        <v>-0.50642813</v>
      </c>
      <c r="C73" s="149" t="n">
        <v>0</v>
      </c>
      <c r="D73" s="149" t="n">
        <v>-0.73761531</v>
      </c>
      <c r="E73" s="149" t="n">
        <v>0.23118718</v>
      </c>
      <c r="F73" s="149" t="n">
        <v>0.23118718</v>
      </c>
      <c r="G73" s="149" t="n">
        <v>0</v>
      </c>
      <c r="H73" s="148" t="n">
        <v>0</v>
      </c>
      <c r="I73" s="170" t="n">
        <v>-0.0964251517</v>
      </c>
      <c r="J73" s="147" t="n">
        <v>0.0004185</v>
      </c>
      <c r="K73" s="147" t="n">
        <f aca="false">'HEDGE QUANTITIES'!K73-'WEST HEDGE QUANTITIES'!K73</f>
        <v>0.19234151</v>
      </c>
      <c r="L73" s="147" t="n">
        <f aca="false">'HEDGE QUANTITIES'!L73-'WEST HEDGE QUANTITIES'!L73</f>
        <v>0.13006187</v>
      </c>
      <c r="M73" s="147" t="n">
        <f aca="false">'HEDGE QUANTITIES'!M73-'WEST HEDGE QUANTITIES'!M73</f>
        <v>0.06591343</v>
      </c>
      <c r="N73" s="147" t="n">
        <f aca="false">'HEDGE QUANTITIES'!N73-'WEST HEDGE QUANTITIES'!N73</f>
        <v>0.03316944</v>
      </c>
      <c r="O73" s="147" t="n">
        <f aca="false">'HEDGE QUANTITIES'!O73-'WEST HEDGE QUANTITIES'!O73</f>
        <v>-0.03357662</v>
      </c>
      <c r="P73" s="147" t="n">
        <f aca="false">'HEDGE QUANTITIES'!P73-'WEST HEDGE QUANTITIES'!P73</f>
        <v>-0.06754055</v>
      </c>
      <c r="Q73" s="147" t="n">
        <f aca="false">'HEDGE QUANTITIES'!Q73-'WEST HEDGE QUANTITIES'!Q73</f>
        <v>-0.13654375</v>
      </c>
      <c r="R73" s="147" t="n">
        <f aca="false">'HEDGE QUANTITIES'!R73-'WEST HEDGE QUANTITIES'!R73</f>
        <v>-0.20682531</v>
      </c>
      <c r="S73" s="158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  <c r="BD73" s="159"/>
      <c r="BE73" s="159"/>
      <c r="BF73" s="159"/>
      <c r="BG73" s="159"/>
      <c r="BH73" s="159"/>
      <c r="BI73" s="159"/>
      <c r="BJ73" s="159"/>
      <c r="BK73" s="159"/>
      <c r="BL73" s="159"/>
      <c r="BM73" s="159"/>
      <c r="BN73" s="159"/>
      <c r="BO73" s="159"/>
      <c r="BP73" s="159"/>
      <c r="BQ73" s="159"/>
      <c r="BR73" s="159"/>
      <c r="BS73" s="159"/>
      <c r="BT73" s="159"/>
      <c r="BU73" s="159"/>
      <c r="BV73" s="159"/>
      <c r="BW73" s="159"/>
      <c r="BX73" s="159"/>
      <c r="BY73" s="159"/>
      <c r="BZ73" s="159"/>
      <c r="CA73" s="159"/>
      <c r="CB73" s="159"/>
      <c r="CC73" s="159"/>
      <c r="CD73" s="159"/>
      <c r="CE73" s="159"/>
      <c r="CF73" s="159"/>
      <c r="CG73" s="159"/>
      <c r="CH73" s="159"/>
      <c r="CI73" s="159"/>
      <c r="CJ73" s="159"/>
      <c r="CK73" s="159"/>
      <c r="CL73" s="159"/>
      <c r="CM73" s="159"/>
      <c r="CN73" s="159"/>
      <c r="CO73" s="159"/>
      <c r="CP73" s="159"/>
      <c r="CQ73" s="159"/>
      <c r="CR73" s="159"/>
      <c r="CS73" s="159"/>
      <c r="CT73" s="159"/>
      <c r="CU73" s="159"/>
      <c r="CV73" s="159"/>
      <c r="CW73" s="159"/>
      <c r="CX73" s="159"/>
      <c r="CY73" s="159"/>
      <c r="CZ73" s="159"/>
      <c r="DA73" s="159"/>
      <c r="DB73" s="159"/>
      <c r="DC73" s="159"/>
      <c r="DD73" s="159"/>
      <c r="DE73" s="159"/>
      <c r="DF73" s="159"/>
      <c r="DG73" s="159"/>
      <c r="DH73" s="159"/>
      <c r="DI73" s="159"/>
      <c r="DJ73" s="159"/>
      <c r="DK73" s="159"/>
      <c r="DL73" s="159"/>
      <c r="DM73" s="159"/>
      <c r="DN73" s="159"/>
      <c r="DO73" s="159"/>
      <c r="DP73" s="159"/>
      <c r="DQ73" s="159"/>
      <c r="DR73" s="159"/>
      <c r="DS73" s="159"/>
      <c r="DT73" s="159"/>
      <c r="DU73" s="159"/>
      <c r="DV73" s="159"/>
      <c r="DW73" s="159"/>
      <c r="DX73" s="159"/>
      <c r="DY73" s="159"/>
      <c r="DZ73" s="159"/>
      <c r="EA73" s="159"/>
      <c r="EB73" s="159"/>
      <c r="EC73" s="159"/>
      <c r="ED73" s="159"/>
      <c r="EE73" s="159"/>
      <c r="EF73" s="159"/>
      <c r="EG73" s="159"/>
      <c r="EH73" s="159"/>
      <c r="EI73" s="159"/>
      <c r="EJ73" s="159"/>
      <c r="EK73" s="159"/>
      <c r="EL73" s="159"/>
      <c r="EM73" s="159"/>
      <c r="EN73" s="159"/>
      <c r="EO73" s="159"/>
      <c r="EP73" s="159"/>
      <c r="EQ73" s="159"/>
      <c r="ER73" s="159"/>
      <c r="ES73" s="159"/>
      <c r="ET73" s="159"/>
      <c r="EU73" s="159"/>
      <c r="EV73" s="159"/>
      <c r="EW73" s="159"/>
      <c r="EX73" s="159"/>
      <c r="EY73" s="159"/>
      <c r="EZ73" s="159"/>
      <c r="FA73" s="159"/>
      <c r="FB73" s="159"/>
      <c r="FC73" s="159"/>
      <c r="FD73" s="159"/>
    </row>
    <row r="74" customFormat="false" ht="12.75" hidden="false" customHeight="false" outlineLevel="0" collapsed="false">
      <c r="A74" s="168" t="n">
        <v>38838</v>
      </c>
      <c r="B74" s="149" t="n">
        <v>-1.28063867</v>
      </c>
      <c r="C74" s="149" t="n">
        <v>0</v>
      </c>
      <c r="D74" s="149" t="n">
        <v>-1.69932864</v>
      </c>
      <c r="E74" s="149" t="n">
        <v>0.41868997</v>
      </c>
      <c r="F74" s="149" t="n">
        <v>0.41868997</v>
      </c>
      <c r="G74" s="149" t="n">
        <v>0</v>
      </c>
      <c r="H74" s="148" t="n">
        <v>0</v>
      </c>
      <c r="I74" s="170" t="n">
        <v>-0.0561984315</v>
      </c>
      <c r="J74" s="147" t="n">
        <v>0.00029992</v>
      </c>
      <c r="K74" s="147" t="n">
        <f aca="false">'HEDGE QUANTITIES'!K74-'WEST HEDGE QUANTITIES'!K74</f>
        <v>0.17004355</v>
      </c>
      <c r="L74" s="147" t="n">
        <f aca="false">'HEDGE QUANTITIES'!L74-'WEST HEDGE QUANTITIES'!L74</f>
        <v>0.11566003</v>
      </c>
      <c r="M74" s="147" t="n">
        <f aca="false">'HEDGE QUANTITIES'!M74-'WEST HEDGE QUANTITIES'!M74</f>
        <v>0.05892118</v>
      </c>
      <c r="N74" s="147" t="n">
        <f aca="false">'HEDGE QUANTITIES'!N74-'WEST HEDGE QUANTITIES'!N74</f>
        <v>0.02972152</v>
      </c>
      <c r="O74" s="147" t="n">
        <f aca="false">'HEDGE QUANTITIES'!O74-'WEST HEDGE QUANTITIES'!O74</f>
        <v>-0.03021788</v>
      </c>
      <c r="P74" s="147" t="n">
        <f aca="false">'HEDGE QUANTITIES'!P74-'WEST HEDGE QUANTITIES'!P74</f>
        <v>-0.06090559</v>
      </c>
      <c r="Q74" s="147" t="n">
        <f aca="false">'HEDGE QUANTITIES'!Q74-'WEST HEDGE QUANTITIES'!Q74</f>
        <v>-0.12357981</v>
      </c>
      <c r="R74" s="147" t="n">
        <f aca="false">'HEDGE QUANTITIES'!R74-'WEST HEDGE QUANTITIES'!R74</f>
        <v>-0.18780817</v>
      </c>
      <c r="S74" s="158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9"/>
      <c r="AF74" s="159"/>
      <c r="AG74" s="159"/>
      <c r="AH74" s="159"/>
      <c r="AI74" s="159"/>
      <c r="AJ74" s="159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  <c r="BA74" s="159"/>
      <c r="BB74" s="159"/>
      <c r="BC74" s="159"/>
      <c r="BD74" s="159"/>
      <c r="BE74" s="159"/>
      <c r="BF74" s="159"/>
      <c r="BG74" s="159"/>
      <c r="BH74" s="159"/>
      <c r="BI74" s="159"/>
      <c r="BJ74" s="159"/>
      <c r="BK74" s="159"/>
      <c r="BL74" s="159"/>
      <c r="BM74" s="159"/>
      <c r="BN74" s="159"/>
      <c r="BO74" s="159"/>
      <c r="BP74" s="159"/>
      <c r="BQ74" s="159"/>
      <c r="BR74" s="159"/>
      <c r="BS74" s="159"/>
      <c r="BT74" s="159"/>
      <c r="BU74" s="159"/>
      <c r="BV74" s="159"/>
      <c r="BW74" s="159"/>
      <c r="BX74" s="159"/>
      <c r="BY74" s="159"/>
      <c r="BZ74" s="159"/>
      <c r="CA74" s="159"/>
      <c r="CB74" s="159"/>
      <c r="CC74" s="159"/>
      <c r="CD74" s="159"/>
      <c r="CE74" s="159"/>
      <c r="CF74" s="159"/>
      <c r="CG74" s="159"/>
      <c r="CH74" s="159"/>
      <c r="CI74" s="159"/>
      <c r="CJ74" s="159"/>
      <c r="CK74" s="159"/>
      <c r="CL74" s="159"/>
      <c r="CM74" s="159"/>
      <c r="CN74" s="159"/>
      <c r="CO74" s="159"/>
      <c r="CP74" s="159"/>
      <c r="CQ74" s="159"/>
      <c r="CR74" s="159"/>
      <c r="CS74" s="159"/>
      <c r="CT74" s="159"/>
      <c r="CU74" s="159"/>
      <c r="CV74" s="159"/>
      <c r="CW74" s="159"/>
      <c r="CX74" s="159"/>
      <c r="CY74" s="159"/>
      <c r="CZ74" s="159"/>
      <c r="DA74" s="159"/>
      <c r="DB74" s="159"/>
      <c r="DC74" s="159"/>
      <c r="DD74" s="159"/>
      <c r="DE74" s="159"/>
      <c r="DF74" s="159"/>
      <c r="DG74" s="159"/>
      <c r="DH74" s="159"/>
      <c r="DI74" s="159"/>
      <c r="DJ74" s="159"/>
      <c r="DK74" s="159"/>
      <c r="DL74" s="159"/>
      <c r="DM74" s="159"/>
      <c r="DN74" s="159"/>
      <c r="DO74" s="159"/>
      <c r="DP74" s="159"/>
      <c r="DQ74" s="159"/>
      <c r="DR74" s="159"/>
      <c r="DS74" s="159"/>
      <c r="DT74" s="159"/>
      <c r="DU74" s="159"/>
      <c r="DV74" s="159"/>
      <c r="DW74" s="159"/>
      <c r="DX74" s="159"/>
      <c r="DY74" s="159"/>
      <c r="DZ74" s="159"/>
      <c r="EA74" s="159"/>
      <c r="EB74" s="159"/>
      <c r="EC74" s="159"/>
      <c r="ED74" s="159"/>
      <c r="EE74" s="159"/>
      <c r="EF74" s="159"/>
      <c r="EG74" s="159"/>
      <c r="EH74" s="159"/>
      <c r="EI74" s="159"/>
      <c r="EJ74" s="159"/>
      <c r="EK74" s="159"/>
      <c r="EL74" s="159"/>
      <c r="EM74" s="159"/>
      <c r="EN74" s="159"/>
      <c r="EO74" s="159"/>
      <c r="EP74" s="159"/>
      <c r="EQ74" s="159"/>
      <c r="ER74" s="159"/>
      <c r="ES74" s="159"/>
      <c r="ET74" s="159"/>
      <c r="EU74" s="159"/>
      <c r="EV74" s="159"/>
      <c r="EW74" s="159"/>
      <c r="EX74" s="159"/>
      <c r="EY74" s="159"/>
      <c r="EZ74" s="159"/>
      <c r="FA74" s="159"/>
      <c r="FB74" s="159"/>
      <c r="FC74" s="159"/>
      <c r="FD74" s="159"/>
    </row>
    <row r="75" customFormat="false" ht="12.75" hidden="false" customHeight="false" outlineLevel="0" collapsed="false">
      <c r="A75" s="168" t="n">
        <v>38869</v>
      </c>
      <c r="B75" s="149" t="n">
        <v>-0.8454013</v>
      </c>
      <c r="C75" s="149" t="n">
        <v>0</v>
      </c>
      <c r="D75" s="149" t="n">
        <v>-1.26804622</v>
      </c>
      <c r="E75" s="149" t="n">
        <v>0.42264492</v>
      </c>
      <c r="F75" s="149" t="n">
        <v>0.42264492</v>
      </c>
      <c r="G75" s="149" t="n">
        <v>0</v>
      </c>
      <c r="H75" s="148" t="n">
        <v>0</v>
      </c>
      <c r="I75" s="170" t="n">
        <v>-0.0358461439</v>
      </c>
      <c r="J75" s="147" t="n">
        <v>0.00022077</v>
      </c>
      <c r="K75" s="147" t="n">
        <f aca="false">'HEDGE QUANTITIES'!K75-'WEST HEDGE QUANTITIES'!K75</f>
        <v>0.17520561</v>
      </c>
      <c r="L75" s="147" t="n">
        <f aca="false">'HEDGE QUANTITIES'!L75-'WEST HEDGE QUANTITIES'!L75</f>
        <v>0.11912971</v>
      </c>
      <c r="M75" s="147" t="n">
        <f aca="false">'HEDGE QUANTITIES'!M75-'WEST HEDGE QUANTITIES'!M75</f>
        <v>0.06066231</v>
      </c>
      <c r="N75" s="147" t="n">
        <f aca="false">'HEDGE QUANTITIES'!N75-'WEST HEDGE QUANTITIES'!N75</f>
        <v>0.03059233</v>
      </c>
      <c r="O75" s="147" t="n">
        <f aca="false">'HEDGE QUANTITIES'!O75-'WEST HEDGE QUANTITIES'!O75</f>
        <v>-0.03108692</v>
      </c>
      <c r="P75" s="147" t="n">
        <f aca="false">'HEDGE QUANTITIES'!P75-'WEST HEDGE QUANTITIES'!P75</f>
        <v>-0.06263968</v>
      </c>
      <c r="Q75" s="147" t="n">
        <f aca="false">'HEDGE QUANTITIES'!Q75-'WEST HEDGE QUANTITIES'!Q75</f>
        <v>-0.12702465</v>
      </c>
      <c r="R75" s="147" t="n">
        <f aca="false">'HEDGE QUANTITIES'!R75-'WEST HEDGE QUANTITIES'!R75</f>
        <v>-0.19299074</v>
      </c>
      <c r="S75" s="158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159"/>
      <c r="CA75" s="159"/>
      <c r="CB75" s="159"/>
      <c r="CC75" s="159"/>
      <c r="CD75" s="159"/>
      <c r="CE75" s="159"/>
      <c r="CF75" s="159"/>
      <c r="CG75" s="159"/>
      <c r="CH75" s="159"/>
      <c r="CI75" s="159"/>
      <c r="CJ75" s="159"/>
      <c r="CK75" s="159"/>
      <c r="CL75" s="159"/>
      <c r="CM75" s="159"/>
      <c r="CN75" s="159"/>
      <c r="CO75" s="159"/>
      <c r="CP75" s="159"/>
      <c r="CQ75" s="159"/>
      <c r="CR75" s="159"/>
      <c r="CS75" s="159"/>
      <c r="CT75" s="159"/>
      <c r="CU75" s="159"/>
      <c r="CV75" s="159"/>
      <c r="CW75" s="159"/>
      <c r="CX75" s="159"/>
      <c r="CY75" s="159"/>
      <c r="CZ75" s="159"/>
      <c r="DA75" s="159"/>
      <c r="DB75" s="159"/>
      <c r="DC75" s="159"/>
      <c r="DD75" s="159"/>
      <c r="DE75" s="159"/>
      <c r="DF75" s="159"/>
      <c r="DG75" s="159"/>
      <c r="DH75" s="159"/>
      <c r="DI75" s="159"/>
      <c r="DJ75" s="159"/>
      <c r="DK75" s="159"/>
      <c r="DL75" s="159"/>
      <c r="DM75" s="159"/>
      <c r="DN75" s="159"/>
      <c r="DO75" s="159"/>
      <c r="DP75" s="159"/>
      <c r="DQ75" s="159"/>
      <c r="DR75" s="159"/>
      <c r="DS75" s="159"/>
      <c r="DT75" s="159"/>
      <c r="DU75" s="159"/>
      <c r="DV75" s="159"/>
      <c r="DW75" s="159"/>
      <c r="DX75" s="159"/>
      <c r="DY75" s="159"/>
      <c r="DZ75" s="159"/>
      <c r="EA75" s="159"/>
      <c r="EB75" s="159"/>
      <c r="EC75" s="159"/>
      <c r="ED75" s="159"/>
      <c r="EE75" s="159"/>
      <c r="EF75" s="159"/>
      <c r="EG75" s="159"/>
      <c r="EH75" s="159"/>
      <c r="EI75" s="159"/>
      <c r="EJ75" s="159"/>
      <c r="EK75" s="159"/>
      <c r="EL75" s="159"/>
      <c r="EM75" s="159"/>
      <c r="EN75" s="159"/>
      <c r="EO75" s="159"/>
      <c r="EP75" s="159"/>
      <c r="EQ75" s="159"/>
      <c r="ER75" s="159"/>
      <c r="ES75" s="159"/>
      <c r="ET75" s="159"/>
      <c r="EU75" s="159"/>
      <c r="EV75" s="159"/>
      <c r="EW75" s="159"/>
      <c r="EX75" s="159"/>
      <c r="EY75" s="159"/>
      <c r="EZ75" s="159"/>
      <c r="FA75" s="159"/>
      <c r="FB75" s="159"/>
      <c r="FC75" s="159"/>
      <c r="FD75" s="159"/>
    </row>
    <row r="76" customFormat="false" ht="12.75" hidden="false" customHeight="false" outlineLevel="0" collapsed="false">
      <c r="A76" s="168" t="n">
        <v>38899</v>
      </c>
      <c r="B76" s="149" t="n">
        <v>-0.77382021</v>
      </c>
      <c r="C76" s="149" t="n">
        <v>0</v>
      </c>
      <c r="D76" s="149" t="n">
        <v>-1.37583294</v>
      </c>
      <c r="E76" s="149" t="n">
        <v>0.60201273</v>
      </c>
      <c r="F76" s="149" t="n">
        <v>0.60201273</v>
      </c>
      <c r="G76" s="149" t="n">
        <v>0</v>
      </c>
      <c r="H76" s="148" t="n">
        <v>0</v>
      </c>
      <c r="I76" s="170" t="n">
        <v>-0.0372188575</v>
      </c>
      <c r="J76" s="147" t="n">
        <v>0.00026196</v>
      </c>
      <c r="K76" s="147" t="n">
        <f aca="false">'HEDGE QUANTITIES'!K76-'WEST HEDGE QUANTITIES'!K76</f>
        <v>0.17557655</v>
      </c>
      <c r="L76" s="147" t="n">
        <f aca="false">'HEDGE QUANTITIES'!L76-'WEST HEDGE QUANTITIES'!L76</f>
        <v>0.11929835</v>
      </c>
      <c r="M76" s="147" t="n">
        <f aca="false">'HEDGE QUANTITIES'!M76-'WEST HEDGE QUANTITIES'!M76</f>
        <v>0.06070356</v>
      </c>
      <c r="N76" s="147" t="n">
        <f aca="false">'HEDGE QUANTITIES'!N76-'WEST HEDGE QUANTITIES'!N76</f>
        <v>0.03060164</v>
      </c>
      <c r="O76" s="147" t="n">
        <f aca="false">'HEDGE QUANTITIES'!O76-'WEST HEDGE QUANTITIES'!O76</f>
        <v>-0.03107271</v>
      </c>
      <c r="P76" s="147" t="n">
        <f aca="false">'HEDGE QUANTITIES'!P76-'WEST HEDGE QUANTITIES'!P76</f>
        <v>-0.06258718</v>
      </c>
      <c r="Q76" s="147" t="n">
        <f aca="false">'HEDGE QUANTITIES'!Q76-'WEST HEDGE QUANTITIES'!Q76</f>
        <v>-0.12682173</v>
      </c>
      <c r="R76" s="147" t="n">
        <f aca="false">'HEDGE QUANTITIES'!R76-'WEST HEDGE QUANTITIES'!R76</f>
        <v>-0.19263679</v>
      </c>
      <c r="S76" s="158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159"/>
      <c r="AZ76" s="159"/>
      <c r="BA76" s="159"/>
      <c r="BB76" s="159"/>
      <c r="BC76" s="159"/>
      <c r="BD76" s="159"/>
      <c r="BE76" s="159"/>
      <c r="BF76" s="159"/>
      <c r="BG76" s="159"/>
      <c r="BH76" s="159"/>
      <c r="BI76" s="159"/>
      <c r="BJ76" s="159"/>
      <c r="BK76" s="159"/>
      <c r="BL76" s="159"/>
      <c r="BM76" s="159"/>
      <c r="BN76" s="159"/>
      <c r="BO76" s="159"/>
      <c r="BP76" s="159"/>
      <c r="BQ76" s="159"/>
      <c r="BR76" s="159"/>
      <c r="BS76" s="159"/>
      <c r="BT76" s="159"/>
      <c r="BU76" s="159"/>
      <c r="BV76" s="159"/>
      <c r="BW76" s="159"/>
      <c r="BX76" s="159"/>
      <c r="BY76" s="159"/>
      <c r="BZ76" s="159"/>
      <c r="CA76" s="159"/>
      <c r="CB76" s="159"/>
      <c r="CC76" s="159"/>
      <c r="CD76" s="159"/>
      <c r="CE76" s="159"/>
      <c r="CF76" s="159"/>
      <c r="CG76" s="159"/>
      <c r="CH76" s="159"/>
      <c r="CI76" s="159"/>
      <c r="CJ76" s="159"/>
      <c r="CK76" s="159"/>
      <c r="CL76" s="159"/>
      <c r="CM76" s="159"/>
      <c r="CN76" s="159"/>
      <c r="CO76" s="159"/>
      <c r="CP76" s="159"/>
      <c r="CQ76" s="159"/>
      <c r="CR76" s="159"/>
      <c r="CS76" s="159"/>
      <c r="CT76" s="159"/>
      <c r="CU76" s="159"/>
      <c r="CV76" s="159"/>
      <c r="CW76" s="159"/>
      <c r="CX76" s="159"/>
      <c r="CY76" s="159"/>
      <c r="CZ76" s="159"/>
      <c r="DA76" s="159"/>
      <c r="DB76" s="159"/>
      <c r="DC76" s="159"/>
      <c r="DD76" s="159"/>
      <c r="DE76" s="159"/>
      <c r="DF76" s="159"/>
      <c r="DG76" s="159"/>
      <c r="DH76" s="159"/>
      <c r="DI76" s="159"/>
      <c r="DJ76" s="159"/>
      <c r="DK76" s="159"/>
      <c r="DL76" s="159"/>
      <c r="DM76" s="159"/>
      <c r="DN76" s="159"/>
      <c r="DO76" s="159"/>
      <c r="DP76" s="159"/>
      <c r="DQ76" s="159"/>
      <c r="DR76" s="159"/>
      <c r="DS76" s="159"/>
      <c r="DT76" s="159"/>
      <c r="DU76" s="159"/>
      <c r="DV76" s="159"/>
      <c r="DW76" s="159"/>
      <c r="DX76" s="159"/>
      <c r="DY76" s="159"/>
      <c r="DZ76" s="159"/>
      <c r="EA76" s="159"/>
      <c r="EB76" s="159"/>
      <c r="EC76" s="159"/>
      <c r="ED76" s="159"/>
      <c r="EE76" s="159"/>
      <c r="EF76" s="159"/>
      <c r="EG76" s="159"/>
      <c r="EH76" s="159"/>
      <c r="EI76" s="159"/>
      <c r="EJ76" s="159"/>
      <c r="EK76" s="159"/>
      <c r="EL76" s="159"/>
      <c r="EM76" s="159"/>
      <c r="EN76" s="159"/>
      <c r="EO76" s="159"/>
      <c r="EP76" s="159"/>
      <c r="EQ76" s="159"/>
      <c r="ER76" s="159"/>
      <c r="ES76" s="159"/>
      <c r="ET76" s="159"/>
      <c r="EU76" s="159"/>
      <c r="EV76" s="159"/>
      <c r="EW76" s="159"/>
      <c r="EX76" s="159"/>
      <c r="EY76" s="159"/>
      <c r="EZ76" s="159"/>
      <c r="FA76" s="159"/>
      <c r="FB76" s="159"/>
      <c r="FC76" s="159"/>
      <c r="FD76" s="159"/>
    </row>
    <row r="77" customFormat="false" ht="12.75" hidden="false" customHeight="false" outlineLevel="0" collapsed="false">
      <c r="A77" s="168" t="n">
        <v>38930</v>
      </c>
      <c r="B77" s="149" t="n">
        <v>-0.74655841</v>
      </c>
      <c r="C77" s="149" t="n">
        <v>0</v>
      </c>
      <c r="D77" s="149" t="n">
        <v>-1.27156444</v>
      </c>
      <c r="E77" s="149" t="n">
        <v>0.52500603</v>
      </c>
      <c r="F77" s="149" t="n">
        <v>0.52500603</v>
      </c>
      <c r="G77" s="149" t="n">
        <v>0</v>
      </c>
      <c r="H77" s="148" t="n">
        <v>0</v>
      </c>
      <c r="I77" s="170" t="n">
        <v>-0.045898109</v>
      </c>
      <c r="J77" s="147" t="n">
        <v>0.00027522</v>
      </c>
      <c r="K77" s="147" t="n">
        <f aca="false">'HEDGE QUANTITIES'!K77-'WEST HEDGE QUANTITIES'!K77</f>
        <v>0.17605446</v>
      </c>
      <c r="L77" s="147" t="n">
        <f aca="false">'HEDGE QUANTITIES'!L77-'WEST HEDGE QUANTITIES'!L77</f>
        <v>0.11924936</v>
      </c>
      <c r="M77" s="147" t="n">
        <f aca="false">'HEDGE QUANTITIES'!M77-'WEST HEDGE QUANTITIES'!M77</f>
        <v>0.06050542</v>
      </c>
      <c r="N77" s="147" t="n">
        <f aca="false">'HEDGE QUANTITIES'!N77-'WEST HEDGE QUANTITIES'!N77</f>
        <v>0.03046106</v>
      </c>
      <c r="O77" s="147" t="n">
        <f aca="false">'HEDGE QUANTITIES'!O77-'WEST HEDGE QUANTITIES'!O77</f>
        <v>-0.03085293</v>
      </c>
      <c r="P77" s="147" t="n">
        <f aca="false">'HEDGE QUANTITIES'!P77-'WEST HEDGE QUANTITIES'!P77</f>
        <v>-0.06207221</v>
      </c>
      <c r="Q77" s="147" t="n">
        <f aca="false">'HEDGE QUANTITIES'!Q77-'WEST HEDGE QUANTITIES'!Q77</f>
        <v>-0.12550494</v>
      </c>
      <c r="R77" s="147" t="n">
        <f aca="false">'HEDGE QUANTITIES'!R77-'WEST HEDGE QUANTITIES'!R77</f>
        <v>-0.1902312</v>
      </c>
      <c r="S77" s="158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59"/>
      <c r="AI77" s="159"/>
      <c r="AJ77" s="159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  <c r="AU77" s="159"/>
      <c r="AV77" s="159"/>
      <c r="AW77" s="159"/>
      <c r="AX77" s="159"/>
      <c r="AY77" s="159"/>
      <c r="AZ77" s="159"/>
      <c r="BA77" s="159"/>
      <c r="BB77" s="159"/>
      <c r="BC77" s="159"/>
      <c r="BD77" s="159"/>
      <c r="BE77" s="159"/>
      <c r="BF77" s="159"/>
      <c r="BG77" s="159"/>
      <c r="BH77" s="159"/>
      <c r="BI77" s="159"/>
      <c r="BJ77" s="159"/>
      <c r="BK77" s="159"/>
      <c r="BL77" s="159"/>
      <c r="BM77" s="159"/>
      <c r="BN77" s="159"/>
      <c r="BO77" s="159"/>
      <c r="BP77" s="159"/>
      <c r="BQ77" s="159"/>
      <c r="BR77" s="159"/>
      <c r="BS77" s="159"/>
      <c r="BT77" s="159"/>
      <c r="BU77" s="159"/>
      <c r="BV77" s="159"/>
      <c r="BW77" s="159"/>
      <c r="BX77" s="159"/>
      <c r="BY77" s="159"/>
      <c r="BZ77" s="159"/>
      <c r="CA77" s="159"/>
      <c r="CB77" s="159"/>
      <c r="CC77" s="159"/>
      <c r="CD77" s="159"/>
      <c r="CE77" s="159"/>
      <c r="CF77" s="159"/>
      <c r="CG77" s="159"/>
      <c r="CH77" s="159"/>
      <c r="CI77" s="159"/>
      <c r="CJ77" s="159"/>
      <c r="CK77" s="159"/>
      <c r="CL77" s="159"/>
      <c r="CM77" s="159"/>
      <c r="CN77" s="159"/>
      <c r="CO77" s="159"/>
      <c r="CP77" s="159"/>
      <c r="CQ77" s="159"/>
      <c r="CR77" s="159"/>
      <c r="CS77" s="159"/>
      <c r="CT77" s="159"/>
      <c r="CU77" s="159"/>
      <c r="CV77" s="159"/>
      <c r="CW77" s="159"/>
      <c r="CX77" s="159"/>
      <c r="CY77" s="159"/>
      <c r="CZ77" s="159"/>
      <c r="DA77" s="159"/>
      <c r="DB77" s="159"/>
      <c r="DC77" s="159"/>
      <c r="DD77" s="159"/>
      <c r="DE77" s="159"/>
      <c r="DF77" s="159"/>
      <c r="DG77" s="159"/>
      <c r="DH77" s="159"/>
      <c r="DI77" s="159"/>
      <c r="DJ77" s="159"/>
      <c r="DK77" s="159"/>
      <c r="DL77" s="159"/>
      <c r="DM77" s="159"/>
      <c r="DN77" s="159"/>
      <c r="DO77" s="159"/>
      <c r="DP77" s="159"/>
      <c r="DQ77" s="159"/>
      <c r="DR77" s="159"/>
      <c r="DS77" s="159"/>
      <c r="DT77" s="159"/>
      <c r="DU77" s="159"/>
      <c r="DV77" s="159"/>
      <c r="DW77" s="159"/>
      <c r="DX77" s="159"/>
      <c r="DY77" s="159"/>
      <c r="DZ77" s="159"/>
      <c r="EA77" s="159"/>
      <c r="EB77" s="159"/>
      <c r="EC77" s="159"/>
      <c r="ED77" s="159"/>
      <c r="EE77" s="159"/>
      <c r="EF77" s="159"/>
      <c r="EG77" s="159"/>
      <c r="EH77" s="159"/>
      <c r="EI77" s="159"/>
      <c r="EJ77" s="159"/>
      <c r="EK77" s="159"/>
      <c r="EL77" s="159"/>
      <c r="EM77" s="159"/>
      <c r="EN77" s="159"/>
      <c r="EO77" s="159"/>
      <c r="EP77" s="159"/>
      <c r="EQ77" s="159"/>
      <c r="ER77" s="159"/>
      <c r="ES77" s="159"/>
      <c r="ET77" s="159"/>
      <c r="EU77" s="159"/>
      <c r="EV77" s="159"/>
      <c r="EW77" s="159"/>
      <c r="EX77" s="159"/>
      <c r="EY77" s="159"/>
      <c r="EZ77" s="159"/>
      <c r="FA77" s="159"/>
      <c r="FB77" s="159"/>
      <c r="FC77" s="159"/>
      <c r="FD77" s="159"/>
    </row>
    <row r="78" customFormat="false" ht="12.75" hidden="false" customHeight="false" outlineLevel="0" collapsed="false">
      <c r="A78" s="168" t="n">
        <v>38961</v>
      </c>
      <c r="B78" s="149" t="n">
        <v>-1.0614709</v>
      </c>
      <c r="C78" s="149" t="n">
        <v>0</v>
      </c>
      <c r="D78" s="149" t="n">
        <v>-1.58795997</v>
      </c>
      <c r="E78" s="149" t="n">
        <v>0.52648907</v>
      </c>
      <c r="F78" s="149" t="n">
        <v>0.52648907</v>
      </c>
      <c r="G78" s="149" t="n">
        <v>0</v>
      </c>
      <c r="H78" s="148" t="n">
        <v>0</v>
      </c>
      <c r="I78" s="170" t="n">
        <v>-0.048967392</v>
      </c>
      <c r="J78" s="147" t="n">
        <v>0.00028399</v>
      </c>
      <c r="K78" s="147" t="n">
        <f aca="false">'HEDGE QUANTITIES'!K78-'WEST HEDGE QUANTITIES'!K78</f>
        <v>0.1802709</v>
      </c>
      <c r="L78" s="147" t="n">
        <f aca="false">'HEDGE QUANTITIES'!L78-'WEST HEDGE QUANTITIES'!L78</f>
        <v>0.12182058</v>
      </c>
      <c r="M78" s="147" t="n">
        <f aca="false">'HEDGE QUANTITIES'!M78-'WEST HEDGE QUANTITIES'!M78</f>
        <v>0.06167203</v>
      </c>
      <c r="N78" s="147" t="n">
        <f aca="false">'HEDGE QUANTITIES'!N78-'WEST HEDGE QUANTITIES'!N78</f>
        <v>0.03101496</v>
      </c>
      <c r="O78" s="147" t="n">
        <f aca="false">'HEDGE QUANTITIES'!O78-'WEST HEDGE QUANTITIES'!O78</f>
        <v>-0.03134904</v>
      </c>
      <c r="P78" s="147" t="n">
        <f aca="false">'HEDGE QUANTITIES'!P78-'WEST HEDGE QUANTITIES'!P78</f>
        <v>-0.06300782</v>
      </c>
      <c r="Q78" s="147" t="n">
        <f aca="false">'HEDGE QUANTITIES'!Q78-'WEST HEDGE QUANTITIES'!Q78</f>
        <v>-0.12715578</v>
      </c>
      <c r="R78" s="147" t="n">
        <f aca="false">'HEDGE QUANTITIES'!R78-'WEST HEDGE QUANTITIES'!R78</f>
        <v>-0.19238886</v>
      </c>
      <c r="S78" s="158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59"/>
      <c r="BN78" s="159"/>
      <c r="BO78" s="159"/>
      <c r="BP78" s="159"/>
      <c r="BQ78" s="159"/>
      <c r="BR78" s="159"/>
      <c r="BS78" s="159"/>
      <c r="BT78" s="159"/>
      <c r="BU78" s="159"/>
      <c r="BV78" s="159"/>
      <c r="BW78" s="159"/>
      <c r="BX78" s="159"/>
      <c r="BY78" s="159"/>
      <c r="BZ78" s="159"/>
      <c r="CA78" s="159"/>
      <c r="CB78" s="159"/>
      <c r="CC78" s="159"/>
      <c r="CD78" s="159"/>
      <c r="CE78" s="159"/>
      <c r="CF78" s="159"/>
      <c r="CG78" s="159"/>
      <c r="CH78" s="159"/>
      <c r="CI78" s="159"/>
      <c r="CJ78" s="159"/>
      <c r="CK78" s="159"/>
      <c r="CL78" s="159"/>
      <c r="CM78" s="159"/>
      <c r="CN78" s="159"/>
      <c r="CO78" s="159"/>
      <c r="CP78" s="159"/>
      <c r="CQ78" s="159"/>
      <c r="CR78" s="159"/>
      <c r="CS78" s="159"/>
      <c r="CT78" s="159"/>
      <c r="CU78" s="159"/>
      <c r="CV78" s="159"/>
      <c r="CW78" s="159"/>
      <c r="CX78" s="159"/>
      <c r="CY78" s="159"/>
      <c r="CZ78" s="159"/>
      <c r="DA78" s="159"/>
      <c r="DB78" s="159"/>
      <c r="DC78" s="159"/>
      <c r="DD78" s="159"/>
      <c r="DE78" s="159"/>
      <c r="DF78" s="159"/>
      <c r="DG78" s="159"/>
      <c r="DH78" s="159"/>
      <c r="DI78" s="159"/>
      <c r="DJ78" s="159"/>
      <c r="DK78" s="159"/>
      <c r="DL78" s="159"/>
      <c r="DM78" s="159"/>
      <c r="DN78" s="159"/>
      <c r="DO78" s="159"/>
      <c r="DP78" s="159"/>
      <c r="DQ78" s="159"/>
      <c r="DR78" s="159"/>
      <c r="DS78" s="159"/>
      <c r="DT78" s="159"/>
      <c r="DU78" s="159"/>
      <c r="DV78" s="159"/>
      <c r="DW78" s="159"/>
      <c r="DX78" s="159"/>
      <c r="DY78" s="159"/>
      <c r="DZ78" s="159"/>
      <c r="EA78" s="159"/>
      <c r="EB78" s="159"/>
      <c r="EC78" s="159"/>
      <c r="ED78" s="159"/>
      <c r="EE78" s="159"/>
      <c r="EF78" s="159"/>
      <c r="EG78" s="159"/>
      <c r="EH78" s="159"/>
      <c r="EI78" s="159"/>
      <c r="EJ78" s="159"/>
      <c r="EK78" s="159"/>
      <c r="EL78" s="159"/>
      <c r="EM78" s="159"/>
      <c r="EN78" s="159"/>
      <c r="EO78" s="159"/>
      <c r="EP78" s="159"/>
      <c r="EQ78" s="159"/>
      <c r="ER78" s="159"/>
      <c r="ES78" s="159"/>
      <c r="ET78" s="159"/>
      <c r="EU78" s="159"/>
      <c r="EV78" s="159"/>
      <c r="EW78" s="159"/>
      <c r="EX78" s="159"/>
      <c r="EY78" s="159"/>
      <c r="EZ78" s="159"/>
      <c r="FA78" s="159"/>
      <c r="FB78" s="159"/>
      <c r="FC78" s="159"/>
      <c r="FD78" s="159"/>
    </row>
    <row r="79" customFormat="false" ht="12.75" hidden="false" customHeight="false" outlineLevel="0" collapsed="false">
      <c r="A79" s="168" t="n">
        <v>38991</v>
      </c>
      <c r="B79" s="149" t="n">
        <v>-1.0743729</v>
      </c>
      <c r="C79" s="149" t="n">
        <v>0</v>
      </c>
      <c r="D79" s="149" t="n">
        <v>-1.5873895</v>
      </c>
      <c r="E79" s="149" t="n">
        <v>0.5130166</v>
      </c>
      <c r="F79" s="149" t="n">
        <v>0.5130166</v>
      </c>
      <c r="G79" s="149" t="n">
        <v>0</v>
      </c>
      <c r="H79" s="148" t="n">
        <v>0</v>
      </c>
      <c r="I79" s="170" t="n">
        <v>-0.0507565848</v>
      </c>
      <c r="J79" s="147" t="n">
        <v>0.00028524</v>
      </c>
      <c r="K79" s="147" t="n">
        <f aca="false">'HEDGE QUANTITIES'!K79-'WEST HEDGE QUANTITIES'!K79</f>
        <v>0.17847913</v>
      </c>
      <c r="L79" s="147" t="n">
        <f aca="false">'HEDGE QUANTITIES'!L79-'WEST HEDGE QUANTITIES'!L79</f>
        <v>0.12030533</v>
      </c>
      <c r="M79" s="147" t="n">
        <f aca="false">'HEDGE QUANTITIES'!M79-'WEST HEDGE QUANTITIES'!M79</f>
        <v>0.06075358</v>
      </c>
      <c r="N79" s="147" t="n">
        <f aca="false">'HEDGE QUANTITIES'!N79-'WEST HEDGE QUANTITIES'!N79</f>
        <v>0.0305157</v>
      </c>
      <c r="O79" s="147" t="n">
        <f aca="false">'HEDGE QUANTITIES'!O79-'WEST HEDGE QUANTITIES'!O79</f>
        <v>-0.03077045</v>
      </c>
      <c r="P79" s="147" t="n">
        <f aca="false">'HEDGE QUANTITIES'!P79-'WEST HEDGE QUANTITIES'!P79</f>
        <v>-0.06177238</v>
      </c>
      <c r="Q79" s="147" t="n">
        <f aca="false">'HEDGE QUANTITIES'!Q79-'WEST HEDGE QUANTITIES'!Q79</f>
        <v>-0.12446216</v>
      </c>
      <c r="R79" s="147" t="n">
        <f aca="false">'HEDGE QUANTITIES'!R79-'WEST HEDGE QUANTITIES'!R79</f>
        <v>-0.18802559</v>
      </c>
      <c r="S79" s="158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59"/>
      <c r="BN79" s="159"/>
      <c r="BO79" s="159"/>
      <c r="BP79" s="159"/>
      <c r="BQ79" s="159"/>
      <c r="BR79" s="159"/>
      <c r="BS79" s="159"/>
      <c r="BT79" s="159"/>
      <c r="BU79" s="159"/>
      <c r="BV79" s="159"/>
      <c r="BW79" s="159"/>
      <c r="BX79" s="159"/>
      <c r="BY79" s="159"/>
      <c r="BZ79" s="159"/>
      <c r="CA79" s="159"/>
      <c r="CB79" s="159"/>
      <c r="CC79" s="159"/>
      <c r="CD79" s="159"/>
      <c r="CE79" s="159"/>
      <c r="CF79" s="159"/>
      <c r="CG79" s="159"/>
      <c r="CH79" s="159"/>
      <c r="CI79" s="159"/>
      <c r="CJ79" s="159"/>
      <c r="CK79" s="159"/>
      <c r="CL79" s="159"/>
      <c r="CM79" s="159"/>
      <c r="CN79" s="159"/>
      <c r="CO79" s="159"/>
      <c r="CP79" s="159"/>
      <c r="CQ79" s="159"/>
      <c r="CR79" s="159"/>
      <c r="CS79" s="159"/>
      <c r="CT79" s="159"/>
      <c r="CU79" s="159"/>
      <c r="CV79" s="159"/>
      <c r="CW79" s="159"/>
      <c r="CX79" s="159"/>
      <c r="CY79" s="159"/>
      <c r="CZ79" s="159"/>
      <c r="DA79" s="159"/>
      <c r="DB79" s="159"/>
      <c r="DC79" s="159"/>
      <c r="DD79" s="159"/>
      <c r="DE79" s="159"/>
      <c r="DF79" s="159"/>
      <c r="DG79" s="159"/>
      <c r="DH79" s="159"/>
      <c r="DI79" s="159"/>
      <c r="DJ79" s="159"/>
      <c r="DK79" s="159"/>
      <c r="DL79" s="159"/>
      <c r="DM79" s="159"/>
      <c r="DN79" s="159"/>
      <c r="DO79" s="159"/>
      <c r="DP79" s="159"/>
      <c r="DQ79" s="159"/>
      <c r="DR79" s="159"/>
      <c r="DS79" s="159"/>
      <c r="DT79" s="159"/>
      <c r="DU79" s="159"/>
      <c r="DV79" s="159"/>
      <c r="DW79" s="159"/>
      <c r="DX79" s="159"/>
      <c r="DY79" s="159"/>
      <c r="DZ79" s="159"/>
      <c r="EA79" s="159"/>
      <c r="EB79" s="159"/>
      <c r="EC79" s="159"/>
      <c r="ED79" s="159"/>
      <c r="EE79" s="159"/>
      <c r="EF79" s="159"/>
      <c r="EG79" s="159"/>
      <c r="EH79" s="159"/>
      <c r="EI79" s="159"/>
      <c r="EJ79" s="159"/>
      <c r="EK79" s="159"/>
      <c r="EL79" s="159"/>
      <c r="EM79" s="159"/>
      <c r="EN79" s="159"/>
      <c r="EO79" s="159"/>
      <c r="EP79" s="159"/>
      <c r="EQ79" s="159"/>
      <c r="ER79" s="159"/>
      <c r="ES79" s="159"/>
      <c r="ET79" s="159"/>
      <c r="EU79" s="159"/>
      <c r="EV79" s="159"/>
      <c r="EW79" s="159"/>
      <c r="EX79" s="159"/>
      <c r="EY79" s="159"/>
      <c r="EZ79" s="159"/>
      <c r="FA79" s="159"/>
      <c r="FB79" s="159"/>
      <c r="FC79" s="159"/>
      <c r="FD79" s="159"/>
    </row>
    <row r="80" customFormat="false" ht="12.75" hidden="false" customHeight="false" outlineLevel="0" collapsed="false">
      <c r="A80" s="168" t="n">
        <v>39022</v>
      </c>
      <c r="B80" s="149" t="n">
        <v>-1.39225455</v>
      </c>
      <c r="C80" s="149" t="n">
        <v>0</v>
      </c>
      <c r="D80" s="149" t="n">
        <v>-1.89739549</v>
      </c>
      <c r="E80" s="149" t="n">
        <v>0.50514094</v>
      </c>
      <c r="F80" s="149" t="n">
        <v>0.50514094</v>
      </c>
      <c r="G80" s="149" t="n">
        <v>0</v>
      </c>
      <c r="H80" s="148" t="n">
        <v>0</v>
      </c>
      <c r="I80" s="170" t="n">
        <v>-0.0477853313</v>
      </c>
      <c r="J80" s="147" t="n">
        <v>0.00027087</v>
      </c>
      <c r="K80" s="147" t="n">
        <f aca="false">'HEDGE QUANTITIES'!K80-'WEST HEDGE QUANTITIES'!K80</f>
        <v>0.34806095</v>
      </c>
      <c r="L80" s="147" t="n">
        <f aca="false">'HEDGE QUANTITIES'!L80-'WEST HEDGE QUANTITIES'!L80</f>
        <v>0.23381086</v>
      </c>
      <c r="M80" s="147" t="n">
        <f aca="false">'HEDGE QUANTITIES'!M80-'WEST HEDGE QUANTITIES'!M80</f>
        <v>0.11766291</v>
      </c>
      <c r="N80" s="147" t="n">
        <f aca="false">'HEDGE QUANTITIES'!N80-'WEST HEDGE QUANTITIES'!N80</f>
        <v>0.05899676</v>
      </c>
      <c r="O80" s="147" t="n">
        <f aca="false">'HEDGE QUANTITIES'!O80-'WEST HEDGE QUANTITIES'!O80</f>
        <v>-0.05933677</v>
      </c>
      <c r="P80" s="147" t="n">
        <f aca="false">'HEDGE QUANTITIES'!P80-'WEST HEDGE QUANTITIES'!P80</f>
        <v>-0.11899932</v>
      </c>
      <c r="Q80" s="147" t="n">
        <f aca="false">'HEDGE QUANTITIES'!Q80-'WEST HEDGE QUANTITIES'!Q80</f>
        <v>-0.23891504</v>
      </c>
      <c r="R80" s="147" t="n">
        <f aca="false">'HEDGE QUANTITIES'!R80-'WEST HEDGE QUANTITIES'!R80</f>
        <v>-0.35932692</v>
      </c>
      <c r="S80" s="158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59"/>
      <c r="BN80" s="159"/>
      <c r="BO80" s="159"/>
      <c r="BP80" s="159"/>
      <c r="BQ80" s="159"/>
      <c r="BR80" s="159"/>
      <c r="BS80" s="159"/>
      <c r="BT80" s="159"/>
      <c r="BU80" s="159"/>
      <c r="BV80" s="159"/>
      <c r="BW80" s="159"/>
      <c r="BX80" s="159"/>
      <c r="BY80" s="159"/>
      <c r="BZ80" s="159"/>
      <c r="CA80" s="159"/>
      <c r="CB80" s="159"/>
      <c r="CC80" s="159"/>
      <c r="CD80" s="159"/>
      <c r="CE80" s="159"/>
      <c r="CF80" s="159"/>
      <c r="CG80" s="159"/>
      <c r="CH80" s="159"/>
      <c r="CI80" s="159"/>
      <c r="CJ80" s="159"/>
      <c r="CK80" s="159"/>
      <c r="CL80" s="159"/>
      <c r="CM80" s="159"/>
      <c r="CN80" s="159"/>
      <c r="CO80" s="159"/>
      <c r="CP80" s="159"/>
      <c r="CQ80" s="159"/>
      <c r="CR80" s="159"/>
      <c r="CS80" s="159"/>
      <c r="CT80" s="159"/>
      <c r="CU80" s="159"/>
      <c r="CV80" s="159"/>
      <c r="CW80" s="159"/>
      <c r="CX80" s="159"/>
      <c r="CY80" s="159"/>
      <c r="CZ80" s="159"/>
      <c r="DA80" s="159"/>
      <c r="DB80" s="159"/>
      <c r="DC80" s="159"/>
      <c r="DD80" s="159"/>
      <c r="DE80" s="159"/>
      <c r="DF80" s="159"/>
      <c r="DG80" s="159"/>
      <c r="DH80" s="159"/>
      <c r="DI80" s="159"/>
      <c r="DJ80" s="159"/>
      <c r="DK80" s="159"/>
      <c r="DL80" s="159"/>
      <c r="DM80" s="159"/>
      <c r="DN80" s="159"/>
      <c r="DO80" s="159"/>
      <c r="DP80" s="159"/>
      <c r="DQ80" s="159"/>
      <c r="DR80" s="159"/>
      <c r="DS80" s="159"/>
      <c r="DT80" s="159"/>
      <c r="DU80" s="159"/>
      <c r="DV80" s="159"/>
      <c r="DW80" s="159"/>
      <c r="DX80" s="159"/>
      <c r="DY80" s="159"/>
      <c r="DZ80" s="159"/>
      <c r="EA80" s="159"/>
      <c r="EB80" s="159"/>
      <c r="EC80" s="159"/>
      <c r="ED80" s="159"/>
      <c r="EE80" s="159"/>
      <c r="EF80" s="159"/>
      <c r="EG80" s="159"/>
      <c r="EH80" s="159"/>
      <c r="EI80" s="159"/>
      <c r="EJ80" s="159"/>
      <c r="EK80" s="159"/>
      <c r="EL80" s="159"/>
      <c r="EM80" s="159"/>
      <c r="EN80" s="159"/>
      <c r="EO80" s="159"/>
      <c r="EP80" s="159"/>
      <c r="EQ80" s="159"/>
      <c r="ER80" s="159"/>
      <c r="ES80" s="159"/>
      <c r="ET80" s="159"/>
      <c r="EU80" s="159"/>
      <c r="EV80" s="159"/>
      <c r="EW80" s="159"/>
      <c r="EX80" s="159"/>
      <c r="EY80" s="159"/>
      <c r="EZ80" s="159"/>
      <c r="FA80" s="159"/>
      <c r="FB80" s="159"/>
      <c r="FC80" s="159"/>
      <c r="FD80" s="159"/>
    </row>
    <row r="81" customFormat="false" ht="12.75" hidden="false" customHeight="false" outlineLevel="0" collapsed="false">
      <c r="A81" s="168" t="n">
        <v>39052</v>
      </c>
      <c r="B81" s="149" t="n">
        <v>-1.1149772</v>
      </c>
      <c r="C81" s="149" t="n">
        <v>0</v>
      </c>
      <c r="D81" s="149" t="n">
        <v>-1.48137185</v>
      </c>
      <c r="E81" s="149" t="n">
        <v>0.36639465</v>
      </c>
      <c r="F81" s="149" t="n">
        <v>0.36639465</v>
      </c>
      <c r="G81" s="149" t="n">
        <v>0</v>
      </c>
      <c r="H81" s="148" t="n">
        <v>0</v>
      </c>
      <c r="I81" s="170" t="n">
        <v>-0.0486636757</v>
      </c>
      <c r="J81" s="147" t="n">
        <v>0.00024249</v>
      </c>
      <c r="K81" s="147" t="n">
        <f aca="false">'HEDGE QUANTITIES'!K81-'WEST HEDGE QUANTITIES'!K81</f>
        <v>0.32642407</v>
      </c>
      <c r="L81" s="147" t="n">
        <f aca="false">'HEDGE QUANTITIES'!L81-'WEST HEDGE QUANTITIES'!L81</f>
        <v>0.21876969</v>
      </c>
      <c r="M81" s="147" t="n">
        <f aca="false">'HEDGE QUANTITIES'!M81-'WEST HEDGE QUANTITIES'!M81</f>
        <v>0.10983548</v>
      </c>
      <c r="N81" s="147" t="n">
        <f aca="false">'HEDGE QUANTITIES'!N81-'WEST HEDGE QUANTITIES'!N81</f>
        <v>0.05501286</v>
      </c>
      <c r="O81" s="147" t="n">
        <f aca="false">'HEDGE QUANTITIES'!O81-'WEST HEDGE QUANTITIES'!O81</f>
        <v>-0.05516914</v>
      </c>
      <c r="P81" s="147" t="n">
        <f aca="false">'HEDGE QUANTITIES'!P81-'WEST HEDGE QUANTITIES'!P81</f>
        <v>-0.11046154</v>
      </c>
      <c r="Q81" s="147" t="n">
        <f aca="false">'HEDGE QUANTITIES'!Q81-'WEST HEDGE QUANTITIES'!Q81</f>
        <v>-0.22128915</v>
      </c>
      <c r="R81" s="147" t="n">
        <f aca="false">'HEDGE QUANTITIES'!R81-'WEST HEDGE QUANTITIES'!R81</f>
        <v>-0.33223902</v>
      </c>
      <c r="S81" s="158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  <c r="BN81" s="159"/>
      <c r="BO81" s="159"/>
      <c r="BP81" s="159"/>
      <c r="BQ81" s="159"/>
      <c r="BR81" s="159"/>
      <c r="BS81" s="159"/>
      <c r="BT81" s="159"/>
      <c r="BU81" s="159"/>
      <c r="BV81" s="159"/>
      <c r="BW81" s="159"/>
      <c r="BX81" s="159"/>
      <c r="BY81" s="159"/>
      <c r="BZ81" s="159"/>
      <c r="CA81" s="159"/>
      <c r="CB81" s="159"/>
      <c r="CC81" s="159"/>
      <c r="CD81" s="159"/>
      <c r="CE81" s="159"/>
      <c r="CF81" s="159"/>
      <c r="CG81" s="159"/>
      <c r="CH81" s="159"/>
      <c r="CI81" s="159"/>
      <c r="CJ81" s="159"/>
      <c r="CK81" s="159"/>
      <c r="CL81" s="159"/>
      <c r="CM81" s="159"/>
      <c r="CN81" s="159"/>
      <c r="CO81" s="159"/>
      <c r="CP81" s="159"/>
      <c r="CQ81" s="159"/>
      <c r="CR81" s="159"/>
      <c r="CS81" s="159"/>
      <c r="CT81" s="159"/>
      <c r="CU81" s="159"/>
      <c r="CV81" s="159"/>
      <c r="CW81" s="159"/>
      <c r="CX81" s="159"/>
      <c r="CY81" s="159"/>
      <c r="CZ81" s="159"/>
      <c r="DA81" s="159"/>
      <c r="DB81" s="159"/>
      <c r="DC81" s="159"/>
      <c r="DD81" s="159"/>
      <c r="DE81" s="159"/>
      <c r="DF81" s="159"/>
      <c r="DG81" s="159"/>
      <c r="DH81" s="159"/>
      <c r="DI81" s="159"/>
      <c r="DJ81" s="159"/>
      <c r="DK81" s="159"/>
      <c r="DL81" s="159"/>
      <c r="DM81" s="159"/>
      <c r="DN81" s="159"/>
      <c r="DO81" s="159"/>
      <c r="DP81" s="159"/>
      <c r="DQ81" s="159"/>
      <c r="DR81" s="159"/>
      <c r="DS81" s="159"/>
      <c r="DT81" s="159"/>
      <c r="DU81" s="159"/>
      <c r="DV81" s="159"/>
      <c r="DW81" s="159"/>
      <c r="DX81" s="159"/>
      <c r="DY81" s="159"/>
      <c r="DZ81" s="159"/>
      <c r="EA81" s="159"/>
      <c r="EB81" s="159"/>
      <c r="EC81" s="159"/>
      <c r="ED81" s="159"/>
      <c r="EE81" s="159"/>
      <c r="EF81" s="159"/>
      <c r="EG81" s="159"/>
      <c r="EH81" s="159"/>
      <c r="EI81" s="159"/>
      <c r="EJ81" s="159"/>
      <c r="EK81" s="159"/>
      <c r="EL81" s="159"/>
      <c r="EM81" s="159"/>
      <c r="EN81" s="159"/>
      <c r="EO81" s="159"/>
      <c r="EP81" s="159"/>
      <c r="EQ81" s="159"/>
      <c r="ER81" s="159"/>
      <c r="ES81" s="159"/>
      <c r="ET81" s="159"/>
      <c r="EU81" s="159"/>
      <c r="EV81" s="159"/>
      <c r="EW81" s="159"/>
      <c r="EX81" s="159"/>
      <c r="EY81" s="159"/>
      <c r="EZ81" s="159"/>
      <c r="FA81" s="159"/>
      <c r="FB81" s="159"/>
      <c r="FC81" s="159"/>
      <c r="FD81" s="159"/>
    </row>
    <row r="82" customFormat="false" ht="12.75" hidden="false" customHeight="false" outlineLevel="0" collapsed="false">
      <c r="A82" s="168" t="n">
        <v>39083</v>
      </c>
      <c r="B82" s="149" t="n">
        <v>-1.04945311</v>
      </c>
      <c r="C82" s="149" t="n">
        <v>0</v>
      </c>
      <c r="D82" s="149" t="n">
        <v>-1.36660762</v>
      </c>
      <c r="E82" s="149" t="n">
        <v>0.31715451</v>
      </c>
      <c r="F82" s="149" t="n">
        <v>0.31715451</v>
      </c>
      <c r="G82" s="149" t="n">
        <v>0</v>
      </c>
      <c r="H82" s="148" t="n">
        <v>0</v>
      </c>
      <c r="I82" s="170" t="n">
        <v>-0.0549208239</v>
      </c>
      <c r="J82" s="147" t="n">
        <v>0.00025116</v>
      </c>
      <c r="K82" s="147" t="n">
        <f aca="false">'HEDGE QUANTITIES'!K82-'WEST HEDGE QUANTITIES'!K82</f>
        <v>0.28418424</v>
      </c>
      <c r="L82" s="147" t="n">
        <f aca="false">'HEDGE QUANTITIES'!L82-'WEST HEDGE QUANTITIES'!L82</f>
        <v>0.1914821</v>
      </c>
      <c r="M82" s="147" t="n">
        <f aca="false">'HEDGE QUANTITIES'!M82-'WEST HEDGE QUANTITIES'!M82</f>
        <v>0.09671772</v>
      </c>
      <c r="N82" s="147" t="n">
        <f aca="false">'HEDGE QUANTITIES'!N82-'WEST HEDGE QUANTITIES'!N82</f>
        <v>0.04858974</v>
      </c>
      <c r="O82" s="147" t="n">
        <f aca="false">'HEDGE QUANTITIES'!O82-'WEST HEDGE QUANTITIES'!O82</f>
        <v>-0.04895474</v>
      </c>
      <c r="P82" s="147" t="n">
        <f aca="false">'HEDGE QUANTITIES'!P82-'WEST HEDGE QUANTITIES'!P82</f>
        <v>-0.09823866</v>
      </c>
      <c r="Q82" s="147" t="n">
        <f aca="false">'HEDGE QUANTITIES'!Q82-'WEST HEDGE QUANTITIES'!Q82</f>
        <v>-0.19765855</v>
      </c>
      <c r="R82" s="147" t="n">
        <f aca="false">'HEDGE QUANTITIES'!R82-'WEST HEDGE QUANTITIES'!R82</f>
        <v>-0.29799455</v>
      </c>
      <c r="S82" s="158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59"/>
      <c r="BN82" s="159"/>
      <c r="BO82" s="159"/>
      <c r="BP82" s="159"/>
      <c r="BQ82" s="159"/>
      <c r="BR82" s="159"/>
      <c r="BS82" s="159"/>
      <c r="BT82" s="159"/>
      <c r="BU82" s="159"/>
      <c r="BV82" s="159"/>
      <c r="BW82" s="159"/>
      <c r="BX82" s="159"/>
      <c r="BY82" s="159"/>
      <c r="BZ82" s="159"/>
      <c r="CA82" s="159"/>
      <c r="CB82" s="159"/>
      <c r="CC82" s="159"/>
      <c r="CD82" s="159"/>
      <c r="CE82" s="159"/>
      <c r="CF82" s="159"/>
      <c r="CG82" s="159"/>
      <c r="CH82" s="159"/>
      <c r="CI82" s="159"/>
      <c r="CJ82" s="159"/>
      <c r="CK82" s="159"/>
      <c r="CL82" s="159"/>
      <c r="CM82" s="159"/>
      <c r="CN82" s="159"/>
      <c r="CO82" s="159"/>
      <c r="CP82" s="159"/>
      <c r="CQ82" s="159"/>
      <c r="CR82" s="159"/>
      <c r="CS82" s="159"/>
      <c r="CT82" s="159"/>
      <c r="CU82" s="159"/>
      <c r="CV82" s="159"/>
      <c r="CW82" s="159"/>
      <c r="CX82" s="159"/>
      <c r="CY82" s="159"/>
      <c r="CZ82" s="159"/>
      <c r="DA82" s="159"/>
      <c r="DB82" s="159"/>
      <c r="DC82" s="159"/>
      <c r="DD82" s="159"/>
      <c r="DE82" s="159"/>
      <c r="DF82" s="159"/>
      <c r="DG82" s="159"/>
      <c r="DH82" s="159"/>
      <c r="DI82" s="159"/>
      <c r="DJ82" s="159"/>
      <c r="DK82" s="159"/>
      <c r="DL82" s="159"/>
      <c r="DM82" s="159"/>
      <c r="DN82" s="159"/>
      <c r="DO82" s="159"/>
      <c r="DP82" s="159"/>
      <c r="DQ82" s="159"/>
      <c r="DR82" s="159"/>
      <c r="DS82" s="159"/>
      <c r="DT82" s="159"/>
      <c r="DU82" s="159"/>
      <c r="DV82" s="159"/>
      <c r="DW82" s="159"/>
      <c r="DX82" s="159"/>
      <c r="DY82" s="159"/>
      <c r="DZ82" s="159"/>
      <c r="EA82" s="159"/>
      <c r="EB82" s="159"/>
      <c r="EC82" s="159"/>
      <c r="ED82" s="159"/>
      <c r="EE82" s="159"/>
      <c r="EF82" s="159"/>
      <c r="EG82" s="159"/>
      <c r="EH82" s="159"/>
      <c r="EI82" s="159"/>
      <c r="EJ82" s="159"/>
      <c r="EK82" s="159"/>
      <c r="EL82" s="159"/>
      <c r="EM82" s="159"/>
      <c r="EN82" s="159"/>
      <c r="EO82" s="159"/>
      <c r="EP82" s="159"/>
      <c r="EQ82" s="159"/>
      <c r="ER82" s="159"/>
      <c r="ES82" s="159"/>
      <c r="ET82" s="159"/>
      <c r="EU82" s="159"/>
      <c r="EV82" s="159"/>
      <c r="EW82" s="159"/>
      <c r="EX82" s="159"/>
      <c r="EY82" s="159"/>
      <c r="EZ82" s="159"/>
      <c r="FA82" s="159"/>
      <c r="FB82" s="159"/>
      <c r="FC82" s="159"/>
      <c r="FD82" s="159"/>
    </row>
    <row r="83" customFormat="false" ht="12.75" hidden="false" customHeight="false" outlineLevel="0" collapsed="false">
      <c r="A83" s="168" t="n">
        <v>39114</v>
      </c>
      <c r="B83" s="149" t="n">
        <v>-0.25655487</v>
      </c>
      <c r="C83" s="149" t="n">
        <v>0</v>
      </c>
      <c r="D83" s="149" t="n">
        <v>-0.30391529</v>
      </c>
      <c r="E83" s="149" t="n">
        <v>0.04736042</v>
      </c>
      <c r="F83" s="149" t="n">
        <v>0.04736042</v>
      </c>
      <c r="G83" s="149" t="n">
        <v>0</v>
      </c>
      <c r="H83" s="148" t="n">
        <v>0</v>
      </c>
      <c r="I83" s="170" t="n">
        <v>-0.1180878913</v>
      </c>
      <c r="J83" s="147" t="n">
        <v>0.00040024</v>
      </c>
      <c r="R83" s="148"/>
      <c r="S83" s="158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159"/>
      <c r="BN83" s="159"/>
      <c r="BO83" s="159"/>
      <c r="BP83" s="159"/>
      <c r="BQ83" s="159"/>
      <c r="BR83" s="159"/>
      <c r="BS83" s="159"/>
      <c r="BT83" s="159"/>
      <c r="BU83" s="159"/>
      <c r="BV83" s="159"/>
      <c r="BW83" s="159"/>
      <c r="BX83" s="159"/>
      <c r="BY83" s="159"/>
      <c r="BZ83" s="159"/>
      <c r="CA83" s="159"/>
      <c r="CB83" s="159"/>
      <c r="CC83" s="159"/>
      <c r="CD83" s="159"/>
      <c r="CE83" s="159"/>
      <c r="CF83" s="159"/>
      <c r="CG83" s="159"/>
      <c r="CH83" s="159"/>
      <c r="CI83" s="159"/>
      <c r="CJ83" s="159"/>
      <c r="CK83" s="159"/>
      <c r="CL83" s="159"/>
      <c r="CM83" s="159"/>
      <c r="CN83" s="159"/>
      <c r="CO83" s="159"/>
      <c r="CP83" s="159"/>
      <c r="CQ83" s="159"/>
      <c r="CR83" s="159"/>
      <c r="CS83" s="159"/>
      <c r="CT83" s="159"/>
      <c r="CU83" s="159"/>
      <c r="CV83" s="159"/>
      <c r="CW83" s="159"/>
      <c r="CX83" s="159"/>
      <c r="CY83" s="159"/>
      <c r="CZ83" s="159"/>
      <c r="DA83" s="159"/>
      <c r="DB83" s="159"/>
      <c r="DC83" s="159"/>
      <c r="DD83" s="159"/>
      <c r="DE83" s="159"/>
      <c r="DF83" s="159"/>
      <c r="DG83" s="159"/>
      <c r="DH83" s="159"/>
      <c r="DI83" s="159"/>
      <c r="DJ83" s="159"/>
      <c r="DK83" s="159"/>
      <c r="DL83" s="159"/>
      <c r="DM83" s="159"/>
      <c r="DN83" s="159"/>
      <c r="DO83" s="159"/>
      <c r="DP83" s="159"/>
      <c r="DQ83" s="159"/>
      <c r="DR83" s="159"/>
      <c r="DS83" s="159"/>
      <c r="DT83" s="159"/>
      <c r="DU83" s="159"/>
      <c r="DV83" s="159"/>
      <c r="DW83" s="159"/>
      <c r="DX83" s="159"/>
      <c r="DY83" s="159"/>
      <c r="DZ83" s="159"/>
      <c r="EA83" s="159"/>
      <c r="EB83" s="159"/>
      <c r="EC83" s="159"/>
      <c r="ED83" s="159"/>
      <c r="EE83" s="159"/>
      <c r="EF83" s="159"/>
      <c r="EG83" s="159"/>
      <c r="EH83" s="159"/>
      <c r="EI83" s="159"/>
      <c r="EJ83" s="159"/>
      <c r="EK83" s="159"/>
      <c r="EL83" s="159"/>
      <c r="EM83" s="159"/>
      <c r="EN83" s="159"/>
      <c r="EO83" s="159"/>
      <c r="EP83" s="159"/>
      <c r="EQ83" s="159"/>
      <c r="ER83" s="159"/>
      <c r="ES83" s="159"/>
      <c r="ET83" s="159"/>
      <c r="EU83" s="159"/>
      <c r="EV83" s="159"/>
      <c r="EW83" s="159"/>
      <c r="EX83" s="159"/>
      <c r="EY83" s="159"/>
      <c r="EZ83" s="159"/>
      <c r="FA83" s="159"/>
      <c r="FB83" s="159"/>
      <c r="FC83" s="159"/>
      <c r="FD83" s="159"/>
    </row>
    <row r="84" customFormat="false" ht="12.75" hidden="false" customHeight="false" outlineLevel="0" collapsed="false">
      <c r="A84" s="168" t="n">
        <v>39142</v>
      </c>
      <c r="B84" s="149" t="n">
        <v>0.03606277</v>
      </c>
      <c r="C84" s="149" t="n">
        <v>0</v>
      </c>
      <c r="D84" s="149" t="n">
        <v>-0.10443205</v>
      </c>
      <c r="E84" s="149" t="n">
        <v>0.14049482</v>
      </c>
      <c r="F84" s="149" t="n">
        <v>0.14049482</v>
      </c>
      <c r="G84" s="149" t="n">
        <v>0</v>
      </c>
      <c r="H84" s="148" t="n">
        <v>0</v>
      </c>
      <c r="I84" s="170" t="n">
        <v>-0.1077984644</v>
      </c>
      <c r="J84" s="147" t="n">
        <v>0.00038171</v>
      </c>
      <c r="R84" s="148"/>
      <c r="S84" s="158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159"/>
      <c r="BN84" s="159"/>
      <c r="BO84" s="159"/>
      <c r="BP84" s="159"/>
      <c r="BQ84" s="159"/>
      <c r="BR84" s="159"/>
      <c r="BS84" s="159"/>
      <c r="BT84" s="159"/>
      <c r="BU84" s="159"/>
      <c r="BV84" s="159"/>
      <c r="BW84" s="159"/>
      <c r="BX84" s="159"/>
      <c r="BY84" s="159"/>
      <c r="BZ84" s="159"/>
      <c r="CA84" s="159"/>
      <c r="CB84" s="159"/>
      <c r="CC84" s="159"/>
      <c r="CD84" s="159"/>
      <c r="CE84" s="159"/>
      <c r="CF84" s="159"/>
      <c r="CG84" s="159"/>
      <c r="CH84" s="159"/>
      <c r="CI84" s="159"/>
      <c r="CJ84" s="159"/>
      <c r="CK84" s="159"/>
      <c r="CL84" s="159"/>
      <c r="CM84" s="159"/>
      <c r="CN84" s="159"/>
      <c r="CO84" s="159"/>
      <c r="CP84" s="159"/>
      <c r="CQ84" s="159"/>
      <c r="CR84" s="159"/>
      <c r="CS84" s="159"/>
      <c r="CT84" s="159"/>
      <c r="CU84" s="159"/>
      <c r="CV84" s="159"/>
      <c r="CW84" s="159"/>
      <c r="CX84" s="159"/>
      <c r="CY84" s="159"/>
      <c r="CZ84" s="159"/>
      <c r="DA84" s="159"/>
      <c r="DB84" s="159"/>
      <c r="DC84" s="159"/>
      <c r="DD84" s="159"/>
      <c r="DE84" s="159"/>
      <c r="DF84" s="159"/>
      <c r="DG84" s="159"/>
      <c r="DH84" s="159"/>
      <c r="DI84" s="159"/>
      <c r="DJ84" s="159"/>
      <c r="DK84" s="159"/>
      <c r="DL84" s="159"/>
      <c r="DM84" s="159"/>
      <c r="DN84" s="159"/>
      <c r="DO84" s="159"/>
      <c r="DP84" s="159"/>
      <c r="DQ84" s="159"/>
      <c r="DR84" s="159"/>
      <c r="DS84" s="159"/>
      <c r="DT84" s="159"/>
      <c r="DU84" s="159"/>
      <c r="DV84" s="159"/>
      <c r="DW84" s="159"/>
      <c r="DX84" s="159"/>
      <c r="DY84" s="159"/>
      <c r="DZ84" s="159"/>
      <c r="EA84" s="159"/>
      <c r="EB84" s="159"/>
      <c r="EC84" s="159"/>
      <c r="ED84" s="159"/>
      <c r="EE84" s="159"/>
      <c r="EF84" s="159"/>
      <c r="EG84" s="159"/>
      <c r="EH84" s="159"/>
      <c r="EI84" s="159"/>
      <c r="EJ84" s="159"/>
      <c r="EK84" s="159"/>
      <c r="EL84" s="159"/>
      <c r="EM84" s="159"/>
      <c r="EN84" s="159"/>
      <c r="EO84" s="159"/>
      <c r="EP84" s="159"/>
      <c r="EQ84" s="159"/>
      <c r="ER84" s="159"/>
      <c r="ES84" s="159"/>
      <c r="ET84" s="159"/>
      <c r="EU84" s="159"/>
      <c r="EV84" s="159"/>
      <c r="EW84" s="159"/>
      <c r="EX84" s="159"/>
      <c r="EY84" s="159"/>
      <c r="EZ84" s="159"/>
      <c r="FA84" s="159"/>
      <c r="FB84" s="159"/>
      <c r="FC84" s="159"/>
      <c r="FD84" s="159"/>
    </row>
    <row r="85" customFormat="false" ht="12.75" hidden="false" customHeight="false" outlineLevel="0" collapsed="false">
      <c r="A85" s="168" t="n">
        <v>39173</v>
      </c>
      <c r="B85" s="149" t="n">
        <v>0.36209958</v>
      </c>
      <c r="C85" s="149" t="n">
        <v>0</v>
      </c>
      <c r="D85" s="149" t="n">
        <v>0.19625245</v>
      </c>
      <c r="E85" s="149" t="n">
        <v>0.16584713</v>
      </c>
      <c r="F85" s="149" t="n">
        <v>0.16584713</v>
      </c>
      <c r="G85" s="149" t="n">
        <v>0</v>
      </c>
      <c r="H85" s="148" t="n">
        <v>0</v>
      </c>
      <c r="I85" s="170" t="n">
        <v>-0.088164562</v>
      </c>
      <c r="J85" s="147" t="n">
        <v>0.00031903</v>
      </c>
      <c r="R85" s="148"/>
      <c r="S85" s="158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159"/>
      <c r="BN85" s="159"/>
      <c r="BO85" s="159"/>
      <c r="BP85" s="159"/>
      <c r="BQ85" s="159"/>
      <c r="BR85" s="159"/>
      <c r="BS85" s="159"/>
      <c r="BT85" s="159"/>
      <c r="BU85" s="159"/>
      <c r="BV85" s="159"/>
      <c r="BW85" s="159"/>
      <c r="BX85" s="159"/>
      <c r="BY85" s="159"/>
      <c r="BZ85" s="159"/>
      <c r="CA85" s="159"/>
      <c r="CB85" s="159"/>
      <c r="CC85" s="159"/>
      <c r="CD85" s="159"/>
      <c r="CE85" s="159"/>
      <c r="CF85" s="159"/>
      <c r="CG85" s="159"/>
      <c r="CH85" s="159"/>
      <c r="CI85" s="159"/>
      <c r="CJ85" s="159"/>
      <c r="CK85" s="159"/>
      <c r="CL85" s="159"/>
      <c r="CM85" s="159"/>
      <c r="CN85" s="159"/>
      <c r="CO85" s="159"/>
      <c r="CP85" s="159"/>
      <c r="CQ85" s="159"/>
      <c r="CR85" s="159"/>
      <c r="CS85" s="159"/>
      <c r="CT85" s="159"/>
      <c r="CU85" s="159"/>
      <c r="CV85" s="159"/>
      <c r="CW85" s="159"/>
      <c r="CX85" s="159"/>
      <c r="CY85" s="159"/>
      <c r="CZ85" s="159"/>
      <c r="DA85" s="159"/>
      <c r="DB85" s="159"/>
      <c r="DC85" s="159"/>
      <c r="DD85" s="159"/>
      <c r="DE85" s="159"/>
      <c r="DF85" s="159"/>
      <c r="DG85" s="159"/>
      <c r="DH85" s="159"/>
      <c r="DI85" s="159"/>
      <c r="DJ85" s="159"/>
      <c r="DK85" s="159"/>
      <c r="DL85" s="159"/>
      <c r="DM85" s="159"/>
      <c r="DN85" s="159"/>
      <c r="DO85" s="159"/>
      <c r="DP85" s="159"/>
      <c r="DQ85" s="159"/>
      <c r="DR85" s="159"/>
      <c r="DS85" s="159"/>
      <c r="DT85" s="159"/>
      <c r="DU85" s="159"/>
      <c r="DV85" s="159"/>
      <c r="DW85" s="159"/>
      <c r="DX85" s="159"/>
      <c r="DY85" s="159"/>
      <c r="DZ85" s="159"/>
      <c r="EA85" s="159"/>
      <c r="EB85" s="159"/>
      <c r="EC85" s="159"/>
      <c r="ED85" s="159"/>
      <c r="EE85" s="159"/>
      <c r="EF85" s="159"/>
      <c r="EG85" s="159"/>
      <c r="EH85" s="159"/>
      <c r="EI85" s="159"/>
      <c r="EJ85" s="159"/>
      <c r="EK85" s="159"/>
      <c r="EL85" s="159"/>
      <c r="EM85" s="159"/>
      <c r="EN85" s="159"/>
      <c r="EO85" s="159"/>
      <c r="EP85" s="159"/>
      <c r="EQ85" s="159"/>
      <c r="ER85" s="159"/>
      <c r="ES85" s="159"/>
      <c r="ET85" s="159"/>
      <c r="EU85" s="159"/>
      <c r="EV85" s="159"/>
      <c r="EW85" s="159"/>
      <c r="EX85" s="159"/>
      <c r="EY85" s="159"/>
      <c r="EZ85" s="159"/>
      <c r="FA85" s="159"/>
      <c r="FB85" s="159"/>
      <c r="FC85" s="159"/>
      <c r="FD85" s="159"/>
    </row>
    <row r="86" customFormat="false" ht="12.75" hidden="false" customHeight="false" outlineLevel="0" collapsed="false">
      <c r="A86" s="168" t="n">
        <v>39203</v>
      </c>
      <c r="B86" s="149" t="n">
        <v>-0.09056652</v>
      </c>
      <c r="C86" s="149" t="n">
        <v>0</v>
      </c>
      <c r="D86" s="149" t="n">
        <v>-0.41885526</v>
      </c>
      <c r="E86" s="149" t="n">
        <v>0.32828874</v>
      </c>
      <c r="F86" s="149" t="n">
        <v>0.32828874</v>
      </c>
      <c r="G86" s="149" t="n">
        <v>0</v>
      </c>
      <c r="H86" s="148" t="n">
        <v>0</v>
      </c>
      <c r="I86" s="170" t="n">
        <v>-0.0509274888</v>
      </c>
      <c r="J86" s="147" t="n">
        <v>0.00023182</v>
      </c>
      <c r="R86" s="148"/>
      <c r="S86" s="158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159"/>
      <c r="BN86" s="159"/>
      <c r="BO86" s="159"/>
      <c r="BP86" s="159"/>
      <c r="BQ86" s="159"/>
      <c r="BR86" s="159"/>
      <c r="BS86" s="159"/>
      <c r="BT86" s="159"/>
      <c r="BU86" s="159"/>
      <c r="BV86" s="159"/>
      <c r="BW86" s="159"/>
      <c r="BX86" s="159"/>
      <c r="BY86" s="159"/>
      <c r="BZ86" s="159"/>
      <c r="CA86" s="159"/>
      <c r="CB86" s="159"/>
      <c r="CC86" s="159"/>
      <c r="CD86" s="159"/>
      <c r="CE86" s="159"/>
      <c r="CF86" s="159"/>
      <c r="CG86" s="159"/>
      <c r="CH86" s="159"/>
      <c r="CI86" s="159"/>
      <c r="CJ86" s="159"/>
      <c r="CK86" s="159"/>
      <c r="CL86" s="159"/>
      <c r="CM86" s="159"/>
      <c r="CN86" s="159"/>
      <c r="CO86" s="159"/>
      <c r="CP86" s="159"/>
      <c r="CQ86" s="159"/>
      <c r="CR86" s="159"/>
      <c r="CS86" s="159"/>
      <c r="CT86" s="159"/>
      <c r="CU86" s="159"/>
      <c r="CV86" s="159"/>
      <c r="CW86" s="159"/>
      <c r="CX86" s="159"/>
      <c r="CY86" s="159"/>
      <c r="CZ86" s="159"/>
      <c r="DA86" s="159"/>
      <c r="DB86" s="159"/>
      <c r="DC86" s="159"/>
      <c r="DD86" s="159"/>
      <c r="DE86" s="159"/>
      <c r="DF86" s="159"/>
      <c r="DG86" s="159"/>
      <c r="DH86" s="159"/>
      <c r="DI86" s="159"/>
      <c r="DJ86" s="159"/>
      <c r="DK86" s="159"/>
      <c r="DL86" s="159"/>
      <c r="DM86" s="159"/>
      <c r="DN86" s="159"/>
      <c r="DO86" s="159"/>
      <c r="DP86" s="159"/>
      <c r="DQ86" s="159"/>
      <c r="DR86" s="159"/>
      <c r="DS86" s="159"/>
      <c r="DT86" s="159"/>
      <c r="DU86" s="159"/>
      <c r="DV86" s="159"/>
      <c r="DW86" s="159"/>
      <c r="DX86" s="159"/>
      <c r="DY86" s="159"/>
      <c r="DZ86" s="159"/>
      <c r="EA86" s="159"/>
      <c r="EB86" s="159"/>
      <c r="EC86" s="159"/>
      <c r="ED86" s="159"/>
      <c r="EE86" s="159"/>
      <c r="EF86" s="159"/>
      <c r="EG86" s="159"/>
      <c r="EH86" s="159"/>
      <c r="EI86" s="159"/>
      <c r="EJ86" s="159"/>
      <c r="EK86" s="159"/>
      <c r="EL86" s="159"/>
      <c r="EM86" s="159"/>
      <c r="EN86" s="159"/>
      <c r="EO86" s="159"/>
      <c r="EP86" s="159"/>
      <c r="EQ86" s="159"/>
      <c r="ER86" s="159"/>
      <c r="ES86" s="159"/>
      <c r="ET86" s="159"/>
      <c r="EU86" s="159"/>
      <c r="EV86" s="159"/>
      <c r="EW86" s="159"/>
      <c r="EX86" s="159"/>
      <c r="EY86" s="159"/>
      <c r="EZ86" s="159"/>
      <c r="FA86" s="159"/>
      <c r="FB86" s="159"/>
      <c r="FC86" s="159"/>
      <c r="FD86" s="159"/>
    </row>
    <row r="87" customFormat="false" ht="12.75" hidden="false" customHeight="false" outlineLevel="0" collapsed="false">
      <c r="A87" s="168" t="n">
        <v>39234</v>
      </c>
      <c r="B87" s="149" t="n">
        <v>0.52048871</v>
      </c>
      <c r="C87" s="149" t="n">
        <v>0</v>
      </c>
      <c r="D87" s="149" t="n">
        <v>0.17504745</v>
      </c>
      <c r="E87" s="149" t="n">
        <v>0.34544126</v>
      </c>
      <c r="F87" s="149" t="n">
        <v>0.34544126</v>
      </c>
      <c r="G87" s="149" t="n">
        <v>0</v>
      </c>
      <c r="H87" s="148" t="n">
        <v>0</v>
      </c>
      <c r="I87" s="170" t="n">
        <v>-0.0352311238</v>
      </c>
      <c r="J87" s="147" t="n">
        <v>0.00018376</v>
      </c>
      <c r="R87" s="148"/>
      <c r="S87" s="158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9"/>
      <c r="AF87" s="159"/>
      <c r="AG87" s="159"/>
      <c r="AH87" s="159"/>
      <c r="AI87" s="159"/>
      <c r="AJ87" s="159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  <c r="BZ87" s="159"/>
      <c r="CA87" s="159"/>
      <c r="CB87" s="159"/>
      <c r="CC87" s="159"/>
      <c r="CD87" s="159"/>
      <c r="CE87" s="159"/>
      <c r="CF87" s="159"/>
      <c r="CG87" s="159"/>
      <c r="CH87" s="159"/>
      <c r="CI87" s="159"/>
      <c r="CJ87" s="159"/>
      <c r="CK87" s="159"/>
      <c r="CL87" s="159"/>
      <c r="CM87" s="159"/>
      <c r="CN87" s="159"/>
      <c r="CO87" s="159"/>
      <c r="CP87" s="159"/>
      <c r="CQ87" s="159"/>
      <c r="CR87" s="159"/>
      <c r="CS87" s="159"/>
      <c r="CT87" s="159"/>
      <c r="CU87" s="159"/>
      <c r="CV87" s="159"/>
      <c r="CW87" s="159"/>
      <c r="CX87" s="159"/>
      <c r="CY87" s="159"/>
      <c r="CZ87" s="159"/>
      <c r="DA87" s="159"/>
      <c r="DB87" s="159"/>
      <c r="DC87" s="159"/>
      <c r="DD87" s="159"/>
      <c r="DE87" s="159"/>
      <c r="DF87" s="159"/>
      <c r="DG87" s="159"/>
      <c r="DH87" s="159"/>
      <c r="DI87" s="159"/>
      <c r="DJ87" s="159"/>
      <c r="DK87" s="159"/>
      <c r="DL87" s="159"/>
      <c r="DM87" s="159"/>
      <c r="DN87" s="159"/>
      <c r="DO87" s="159"/>
      <c r="DP87" s="159"/>
      <c r="DQ87" s="159"/>
      <c r="DR87" s="159"/>
      <c r="DS87" s="159"/>
      <c r="DT87" s="159"/>
      <c r="DU87" s="159"/>
      <c r="DV87" s="159"/>
      <c r="DW87" s="159"/>
      <c r="DX87" s="159"/>
      <c r="DY87" s="159"/>
      <c r="DZ87" s="159"/>
      <c r="EA87" s="159"/>
      <c r="EB87" s="159"/>
      <c r="EC87" s="159"/>
      <c r="ED87" s="159"/>
      <c r="EE87" s="159"/>
      <c r="EF87" s="159"/>
      <c r="EG87" s="159"/>
      <c r="EH87" s="159"/>
      <c r="EI87" s="159"/>
      <c r="EJ87" s="159"/>
      <c r="EK87" s="159"/>
      <c r="EL87" s="159"/>
      <c r="EM87" s="159"/>
      <c r="EN87" s="159"/>
      <c r="EO87" s="159"/>
      <c r="EP87" s="159"/>
      <c r="EQ87" s="159"/>
      <c r="ER87" s="159"/>
      <c r="ES87" s="159"/>
      <c r="ET87" s="159"/>
      <c r="EU87" s="159"/>
      <c r="EV87" s="159"/>
      <c r="EW87" s="159"/>
      <c r="EX87" s="159"/>
      <c r="EY87" s="159"/>
      <c r="EZ87" s="159"/>
      <c r="FA87" s="159"/>
      <c r="FB87" s="159"/>
      <c r="FC87" s="159"/>
      <c r="FD87" s="159"/>
    </row>
    <row r="88" customFormat="false" ht="12.75" hidden="false" customHeight="false" outlineLevel="0" collapsed="false">
      <c r="A88" s="168" t="n">
        <v>39264</v>
      </c>
      <c r="B88" s="149" t="n">
        <v>0.56740192</v>
      </c>
      <c r="C88" s="149" t="n">
        <v>0</v>
      </c>
      <c r="D88" s="149" t="n">
        <v>0.06741442</v>
      </c>
      <c r="E88" s="149" t="n">
        <v>0.4999875</v>
      </c>
      <c r="F88" s="149" t="n">
        <v>0.4999875</v>
      </c>
      <c r="G88" s="149" t="n">
        <v>0</v>
      </c>
      <c r="H88" s="148" t="n">
        <v>0</v>
      </c>
      <c r="I88" s="170" t="n">
        <v>-0.0364929696</v>
      </c>
      <c r="J88" s="147" t="n">
        <v>0.00021918</v>
      </c>
      <c r="R88" s="148"/>
      <c r="S88" s="158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9"/>
      <c r="AF88" s="159"/>
      <c r="AG88" s="159"/>
      <c r="AH88" s="159"/>
      <c r="AI88" s="159"/>
      <c r="AJ88" s="159"/>
      <c r="AK88" s="159"/>
      <c r="AL88" s="159"/>
      <c r="AM88" s="159"/>
      <c r="AN88" s="159"/>
      <c r="AO88" s="159"/>
      <c r="AP88" s="159"/>
      <c r="AQ88" s="159"/>
      <c r="AR88" s="159"/>
      <c r="AS88" s="159"/>
      <c r="AT88" s="159"/>
      <c r="AU88" s="159"/>
      <c r="AV88" s="159"/>
      <c r="AW88" s="159"/>
      <c r="AX88" s="159"/>
      <c r="AY88" s="159"/>
      <c r="AZ88" s="159"/>
      <c r="BA88" s="159"/>
      <c r="BB88" s="159"/>
      <c r="BC88" s="159"/>
      <c r="BD88" s="159"/>
      <c r="BE88" s="159"/>
      <c r="BF88" s="159"/>
      <c r="BG88" s="159"/>
      <c r="BH88" s="159"/>
      <c r="BI88" s="159"/>
      <c r="BJ88" s="159"/>
      <c r="BK88" s="159"/>
      <c r="BL88" s="159"/>
      <c r="BM88" s="159"/>
      <c r="BN88" s="159"/>
      <c r="BO88" s="159"/>
      <c r="BP88" s="159"/>
      <c r="BQ88" s="159"/>
      <c r="BR88" s="159"/>
      <c r="BS88" s="159"/>
      <c r="BT88" s="159"/>
      <c r="BU88" s="159"/>
      <c r="BV88" s="159"/>
      <c r="BW88" s="159"/>
      <c r="BX88" s="159"/>
      <c r="BY88" s="159"/>
      <c r="BZ88" s="159"/>
      <c r="CA88" s="159"/>
      <c r="CB88" s="159"/>
      <c r="CC88" s="159"/>
      <c r="CD88" s="159"/>
      <c r="CE88" s="159"/>
      <c r="CF88" s="159"/>
      <c r="CG88" s="159"/>
      <c r="CH88" s="159"/>
      <c r="CI88" s="159"/>
      <c r="CJ88" s="159"/>
      <c r="CK88" s="159"/>
      <c r="CL88" s="159"/>
      <c r="CM88" s="159"/>
      <c r="CN88" s="159"/>
      <c r="CO88" s="159"/>
      <c r="CP88" s="159"/>
      <c r="CQ88" s="159"/>
      <c r="CR88" s="159"/>
      <c r="CS88" s="159"/>
      <c r="CT88" s="159"/>
      <c r="CU88" s="159"/>
      <c r="CV88" s="159"/>
      <c r="CW88" s="159"/>
      <c r="CX88" s="159"/>
      <c r="CY88" s="159"/>
      <c r="CZ88" s="159"/>
      <c r="DA88" s="159"/>
      <c r="DB88" s="159"/>
      <c r="DC88" s="159"/>
      <c r="DD88" s="159"/>
      <c r="DE88" s="159"/>
      <c r="DF88" s="159"/>
      <c r="DG88" s="159"/>
      <c r="DH88" s="159"/>
      <c r="DI88" s="159"/>
      <c r="DJ88" s="159"/>
      <c r="DK88" s="159"/>
      <c r="DL88" s="159"/>
      <c r="DM88" s="159"/>
      <c r="DN88" s="159"/>
      <c r="DO88" s="159"/>
      <c r="DP88" s="159"/>
      <c r="DQ88" s="159"/>
      <c r="DR88" s="159"/>
      <c r="DS88" s="159"/>
      <c r="DT88" s="159"/>
      <c r="DU88" s="159"/>
      <c r="DV88" s="159"/>
      <c r="DW88" s="159"/>
      <c r="DX88" s="159"/>
      <c r="DY88" s="159"/>
      <c r="DZ88" s="159"/>
      <c r="EA88" s="159"/>
      <c r="EB88" s="159"/>
      <c r="EC88" s="159"/>
      <c r="ED88" s="159"/>
      <c r="EE88" s="159"/>
      <c r="EF88" s="159"/>
      <c r="EG88" s="159"/>
      <c r="EH88" s="159"/>
      <c r="EI88" s="159"/>
      <c r="EJ88" s="159"/>
      <c r="EK88" s="159"/>
      <c r="EL88" s="159"/>
      <c r="EM88" s="159"/>
      <c r="EN88" s="159"/>
      <c r="EO88" s="159"/>
      <c r="EP88" s="159"/>
      <c r="EQ88" s="159"/>
      <c r="ER88" s="159"/>
      <c r="ES88" s="159"/>
      <c r="ET88" s="159"/>
      <c r="EU88" s="159"/>
      <c r="EV88" s="159"/>
      <c r="EW88" s="159"/>
      <c r="EX88" s="159"/>
      <c r="EY88" s="159"/>
      <c r="EZ88" s="159"/>
      <c r="FA88" s="159"/>
      <c r="FB88" s="159"/>
      <c r="FC88" s="159"/>
      <c r="FD88" s="159"/>
    </row>
    <row r="89" customFormat="false" ht="12.75" hidden="false" customHeight="false" outlineLevel="0" collapsed="false">
      <c r="A89" s="168" t="n">
        <v>39295</v>
      </c>
      <c r="B89" s="149" t="n">
        <v>0.4883442</v>
      </c>
      <c r="C89" s="149" t="n">
        <v>0</v>
      </c>
      <c r="D89" s="149" t="n">
        <v>0.06427898</v>
      </c>
      <c r="E89" s="149" t="n">
        <v>0.42406522</v>
      </c>
      <c r="F89" s="149" t="n">
        <v>0.42406522</v>
      </c>
      <c r="G89" s="149" t="n">
        <v>0</v>
      </c>
      <c r="H89" s="148" t="n">
        <v>0</v>
      </c>
      <c r="I89" s="170" t="n">
        <v>-0.0434659164</v>
      </c>
      <c r="J89" s="147" t="n">
        <v>0.00022324</v>
      </c>
      <c r="R89" s="148"/>
      <c r="S89" s="158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9"/>
      <c r="AF89" s="159"/>
      <c r="AG89" s="159"/>
      <c r="AH89" s="159"/>
      <c r="AI89" s="159"/>
      <c r="AJ89" s="159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  <c r="BD89" s="159"/>
      <c r="BE89" s="159"/>
      <c r="BF89" s="159"/>
      <c r="BG89" s="159"/>
      <c r="BH89" s="159"/>
      <c r="BI89" s="159"/>
      <c r="BJ89" s="159"/>
      <c r="BK89" s="159"/>
      <c r="BL89" s="159"/>
      <c r="BM89" s="159"/>
      <c r="BN89" s="159"/>
      <c r="BO89" s="159"/>
      <c r="BP89" s="159"/>
      <c r="BQ89" s="159"/>
      <c r="BR89" s="159"/>
      <c r="BS89" s="159"/>
      <c r="BT89" s="159"/>
      <c r="BU89" s="159"/>
      <c r="BV89" s="159"/>
      <c r="BW89" s="159"/>
      <c r="BX89" s="159"/>
      <c r="BY89" s="159"/>
      <c r="BZ89" s="159"/>
      <c r="CA89" s="159"/>
      <c r="CB89" s="159"/>
      <c r="CC89" s="159"/>
      <c r="CD89" s="159"/>
      <c r="CE89" s="159"/>
      <c r="CF89" s="159"/>
      <c r="CG89" s="159"/>
      <c r="CH89" s="159"/>
      <c r="CI89" s="159"/>
      <c r="CJ89" s="159"/>
      <c r="CK89" s="159"/>
      <c r="CL89" s="159"/>
      <c r="CM89" s="159"/>
      <c r="CN89" s="159"/>
      <c r="CO89" s="159"/>
      <c r="CP89" s="159"/>
      <c r="CQ89" s="159"/>
      <c r="CR89" s="159"/>
      <c r="CS89" s="159"/>
      <c r="CT89" s="159"/>
      <c r="CU89" s="159"/>
      <c r="CV89" s="159"/>
      <c r="CW89" s="159"/>
      <c r="CX89" s="159"/>
      <c r="CY89" s="159"/>
      <c r="CZ89" s="159"/>
      <c r="DA89" s="159"/>
      <c r="DB89" s="159"/>
      <c r="DC89" s="159"/>
      <c r="DD89" s="159"/>
      <c r="DE89" s="159"/>
      <c r="DF89" s="159"/>
      <c r="DG89" s="159"/>
      <c r="DH89" s="159"/>
      <c r="DI89" s="159"/>
      <c r="DJ89" s="159"/>
      <c r="DK89" s="159"/>
      <c r="DL89" s="159"/>
      <c r="DM89" s="159"/>
      <c r="DN89" s="159"/>
      <c r="DO89" s="159"/>
      <c r="DP89" s="159"/>
      <c r="DQ89" s="159"/>
      <c r="DR89" s="159"/>
      <c r="DS89" s="159"/>
      <c r="DT89" s="159"/>
      <c r="DU89" s="159"/>
      <c r="DV89" s="159"/>
      <c r="DW89" s="159"/>
      <c r="DX89" s="159"/>
      <c r="DY89" s="159"/>
      <c r="DZ89" s="159"/>
      <c r="EA89" s="159"/>
      <c r="EB89" s="159"/>
      <c r="EC89" s="159"/>
      <c r="ED89" s="159"/>
      <c r="EE89" s="159"/>
      <c r="EF89" s="159"/>
      <c r="EG89" s="159"/>
      <c r="EH89" s="159"/>
      <c r="EI89" s="159"/>
      <c r="EJ89" s="159"/>
      <c r="EK89" s="159"/>
      <c r="EL89" s="159"/>
      <c r="EM89" s="159"/>
      <c r="EN89" s="159"/>
      <c r="EO89" s="159"/>
      <c r="EP89" s="159"/>
      <c r="EQ89" s="159"/>
      <c r="ER89" s="159"/>
      <c r="ES89" s="159"/>
      <c r="ET89" s="159"/>
      <c r="EU89" s="159"/>
      <c r="EV89" s="159"/>
      <c r="EW89" s="159"/>
      <c r="EX89" s="159"/>
      <c r="EY89" s="159"/>
      <c r="EZ89" s="159"/>
      <c r="FA89" s="159"/>
      <c r="FB89" s="159"/>
      <c r="FC89" s="159"/>
      <c r="FD89" s="159"/>
    </row>
    <row r="90" customFormat="false" ht="12.75" hidden="false" customHeight="false" outlineLevel="0" collapsed="false">
      <c r="A90" s="168" t="n">
        <v>39326</v>
      </c>
      <c r="B90" s="149" t="n">
        <v>0.1947416</v>
      </c>
      <c r="C90" s="149" t="n">
        <v>0</v>
      </c>
      <c r="D90" s="149" t="n">
        <v>-0.23005019</v>
      </c>
      <c r="E90" s="149" t="n">
        <v>0.42479179</v>
      </c>
      <c r="F90" s="149" t="n">
        <v>0.42479179</v>
      </c>
      <c r="G90" s="149" t="n">
        <v>0</v>
      </c>
      <c r="H90" s="148" t="n">
        <v>0</v>
      </c>
      <c r="I90" s="170" t="n">
        <v>-0.0460713099</v>
      </c>
      <c r="J90" s="147" t="n">
        <v>0.00022985</v>
      </c>
      <c r="R90" s="148"/>
      <c r="S90" s="158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59"/>
      <c r="AI90" s="159"/>
      <c r="AJ90" s="159"/>
      <c r="AK90" s="159"/>
      <c r="AL90" s="159"/>
      <c r="AM90" s="159"/>
      <c r="AN90" s="159"/>
      <c r="AO90" s="159"/>
      <c r="AP90" s="159"/>
      <c r="AQ90" s="159"/>
      <c r="AR90" s="159"/>
      <c r="AS90" s="159"/>
      <c r="AT90" s="159"/>
      <c r="AU90" s="159"/>
      <c r="AV90" s="159"/>
      <c r="AW90" s="159"/>
      <c r="AX90" s="159"/>
      <c r="AY90" s="159"/>
      <c r="AZ90" s="159"/>
      <c r="BA90" s="159"/>
      <c r="BB90" s="159"/>
      <c r="BC90" s="159"/>
      <c r="BD90" s="159"/>
      <c r="BE90" s="159"/>
      <c r="BF90" s="159"/>
      <c r="BG90" s="159"/>
      <c r="BH90" s="159"/>
      <c r="BI90" s="159"/>
      <c r="BJ90" s="159"/>
      <c r="BK90" s="159"/>
      <c r="BL90" s="159"/>
      <c r="BM90" s="159"/>
      <c r="BN90" s="159"/>
      <c r="BO90" s="159"/>
      <c r="BP90" s="159"/>
      <c r="BQ90" s="159"/>
      <c r="BR90" s="159"/>
      <c r="BS90" s="159"/>
      <c r="BT90" s="159"/>
      <c r="BU90" s="159"/>
      <c r="BV90" s="159"/>
      <c r="BW90" s="159"/>
      <c r="BX90" s="159"/>
      <c r="BY90" s="159"/>
      <c r="BZ90" s="159"/>
      <c r="CA90" s="159"/>
      <c r="CB90" s="159"/>
      <c r="CC90" s="159"/>
      <c r="CD90" s="159"/>
      <c r="CE90" s="159"/>
      <c r="CF90" s="159"/>
      <c r="CG90" s="159"/>
      <c r="CH90" s="159"/>
      <c r="CI90" s="159"/>
      <c r="CJ90" s="159"/>
      <c r="CK90" s="159"/>
      <c r="CL90" s="159"/>
      <c r="CM90" s="159"/>
      <c r="CN90" s="159"/>
      <c r="CO90" s="159"/>
      <c r="CP90" s="159"/>
      <c r="CQ90" s="159"/>
      <c r="CR90" s="159"/>
      <c r="CS90" s="159"/>
      <c r="CT90" s="159"/>
      <c r="CU90" s="159"/>
      <c r="CV90" s="159"/>
      <c r="CW90" s="159"/>
      <c r="CX90" s="159"/>
      <c r="CY90" s="159"/>
      <c r="CZ90" s="159"/>
      <c r="DA90" s="159"/>
      <c r="DB90" s="159"/>
      <c r="DC90" s="159"/>
      <c r="DD90" s="159"/>
      <c r="DE90" s="159"/>
      <c r="DF90" s="159"/>
      <c r="DG90" s="159"/>
      <c r="DH90" s="159"/>
      <c r="DI90" s="159"/>
      <c r="DJ90" s="159"/>
      <c r="DK90" s="159"/>
      <c r="DL90" s="159"/>
      <c r="DM90" s="159"/>
      <c r="DN90" s="159"/>
      <c r="DO90" s="159"/>
      <c r="DP90" s="159"/>
      <c r="DQ90" s="159"/>
      <c r="DR90" s="159"/>
      <c r="DS90" s="159"/>
      <c r="DT90" s="159"/>
      <c r="DU90" s="159"/>
      <c r="DV90" s="159"/>
      <c r="DW90" s="159"/>
      <c r="DX90" s="159"/>
      <c r="DY90" s="159"/>
      <c r="DZ90" s="159"/>
      <c r="EA90" s="159"/>
      <c r="EB90" s="159"/>
      <c r="EC90" s="159"/>
      <c r="ED90" s="159"/>
      <c r="EE90" s="159"/>
      <c r="EF90" s="159"/>
      <c r="EG90" s="159"/>
      <c r="EH90" s="159"/>
      <c r="EI90" s="159"/>
      <c r="EJ90" s="159"/>
      <c r="EK90" s="159"/>
      <c r="EL90" s="159"/>
      <c r="EM90" s="159"/>
      <c r="EN90" s="159"/>
      <c r="EO90" s="159"/>
      <c r="EP90" s="159"/>
      <c r="EQ90" s="159"/>
      <c r="ER90" s="159"/>
      <c r="ES90" s="159"/>
      <c r="ET90" s="159"/>
      <c r="EU90" s="159"/>
      <c r="EV90" s="159"/>
      <c r="EW90" s="159"/>
      <c r="EX90" s="159"/>
      <c r="EY90" s="159"/>
      <c r="EZ90" s="159"/>
      <c r="FA90" s="159"/>
      <c r="FB90" s="159"/>
      <c r="FC90" s="159"/>
      <c r="FD90" s="159"/>
    </row>
    <row r="91" customFormat="false" ht="12.75" hidden="false" customHeight="false" outlineLevel="0" collapsed="false">
      <c r="A91" s="168" t="n">
        <v>39356</v>
      </c>
      <c r="B91" s="149" t="n">
        <v>0.18678761</v>
      </c>
      <c r="C91" s="149" t="n">
        <v>0</v>
      </c>
      <c r="D91" s="149" t="n">
        <v>-0.23126971</v>
      </c>
      <c r="E91" s="149" t="n">
        <v>0.41805732</v>
      </c>
      <c r="F91" s="149" t="n">
        <v>0.41805732</v>
      </c>
      <c r="G91" s="149" t="n">
        <v>0</v>
      </c>
      <c r="H91" s="148" t="n">
        <v>0</v>
      </c>
      <c r="I91" s="170" t="n">
        <v>-0.0471104259</v>
      </c>
      <c r="J91" s="147" t="n">
        <v>0.00023</v>
      </c>
      <c r="R91" s="148"/>
      <c r="S91" s="158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9"/>
      <c r="AF91" s="159"/>
      <c r="AG91" s="159"/>
      <c r="AH91" s="159"/>
      <c r="AI91" s="159"/>
      <c r="AJ91" s="159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  <c r="BD91" s="159"/>
      <c r="BE91" s="159"/>
      <c r="BF91" s="159"/>
      <c r="BG91" s="159"/>
      <c r="BH91" s="159"/>
      <c r="BI91" s="159"/>
      <c r="BJ91" s="159"/>
      <c r="BK91" s="159"/>
      <c r="BL91" s="159"/>
      <c r="BM91" s="159"/>
      <c r="BN91" s="159"/>
      <c r="BO91" s="159"/>
      <c r="BP91" s="159"/>
      <c r="BQ91" s="159"/>
      <c r="BR91" s="159"/>
      <c r="BS91" s="159"/>
      <c r="BT91" s="159"/>
      <c r="BU91" s="159"/>
      <c r="BV91" s="159"/>
      <c r="BW91" s="159"/>
      <c r="BX91" s="159"/>
      <c r="BY91" s="159"/>
      <c r="BZ91" s="159"/>
      <c r="CA91" s="159"/>
      <c r="CB91" s="159"/>
      <c r="CC91" s="159"/>
      <c r="CD91" s="159"/>
      <c r="CE91" s="159"/>
      <c r="CF91" s="159"/>
      <c r="CG91" s="159"/>
      <c r="CH91" s="159"/>
      <c r="CI91" s="159"/>
      <c r="CJ91" s="159"/>
      <c r="CK91" s="159"/>
      <c r="CL91" s="159"/>
      <c r="CM91" s="159"/>
      <c r="CN91" s="159"/>
      <c r="CO91" s="159"/>
      <c r="CP91" s="159"/>
      <c r="CQ91" s="159"/>
      <c r="CR91" s="159"/>
      <c r="CS91" s="159"/>
      <c r="CT91" s="159"/>
      <c r="CU91" s="159"/>
      <c r="CV91" s="159"/>
      <c r="CW91" s="159"/>
      <c r="CX91" s="159"/>
      <c r="CY91" s="159"/>
      <c r="CZ91" s="159"/>
      <c r="DA91" s="159"/>
      <c r="DB91" s="159"/>
      <c r="DC91" s="159"/>
      <c r="DD91" s="159"/>
      <c r="DE91" s="159"/>
      <c r="DF91" s="159"/>
      <c r="DG91" s="159"/>
      <c r="DH91" s="159"/>
      <c r="DI91" s="159"/>
      <c r="DJ91" s="159"/>
      <c r="DK91" s="159"/>
      <c r="DL91" s="159"/>
      <c r="DM91" s="159"/>
      <c r="DN91" s="159"/>
      <c r="DO91" s="159"/>
      <c r="DP91" s="159"/>
      <c r="DQ91" s="159"/>
      <c r="DR91" s="159"/>
      <c r="DS91" s="159"/>
      <c r="DT91" s="159"/>
      <c r="DU91" s="159"/>
      <c r="DV91" s="159"/>
      <c r="DW91" s="159"/>
      <c r="DX91" s="159"/>
      <c r="DY91" s="159"/>
      <c r="DZ91" s="159"/>
      <c r="EA91" s="159"/>
      <c r="EB91" s="159"/>
      <c r="EC91" s="159"/>
      <c r="ED91" s="159"/>
      <c r="EE91" s="159"/>
      <c r="EF91" s="159"/>
      <c r="EG91" s="159"/>
      <c r="EH91" s="159"/>
      <c r="EI91" s="159"/>
      <c r="EJ91" s="159"/>
      <c r="EK91" s="159"/>
      <c r="EL91" s="159"/>
      <c r="EM91" s="159"/>
      <c r="EN91" s="159"/>
      <c r="EO91" s="159"/>
      <c r="EP91" s="159"/>
      <c r="EQ91" s="159"/>
      <c r="ER91" s="159"/>
      <c r="ES91" s="159"/>
      <c r="ET91" s="159"/>
      <c r="EU91" s="159"/>
      <c r="EV91" s="159"/>
      <c r="EW91" s="159"/>
      <c r="EX91" s="159"/>
      <c r="EY91" s="159"/>
      <c r="EZ91" s="159"/>
      <c r="FA91" s="159"/>
      <c r="FB91" s="159"/>
      <c r="FC91" s="159"/>
      <c r="FD91" s="159"/>
    </row>
    <row r="92" customFormat="false" ht="12.75" hidden="false" customHeight="false" outlineLevel="0" collapsed="false">
      <c r="A92" s="168" t="n">
        <v>39387</v>
      </c>
      <c r="B92" s="149" t="n">
        <v>0.20250987</v>
      </c>
      <c r="C92" s="149" t="n">
        <v>0</v>
      </c>
      <c r="D92" s="149" t="n">
        <v>-0.2324629</v>
      </c>
      <c r="E92" s="149" t="n">
        <v>0.43497277</v>
      </c>
      <c r="F92" s="149" t="n">
        <v>0.43497277</v>
      </c>
      <c r="G92" s="149" t="n">
        <v>0</v>
      </c>
      <c r="H92" s="148" t="n">
        <v>0</v>
      </c>
      <c r="I92" s="170" t="n">
        <v>-0.0429383439</v>
      </c>
      <c r="J92" s="147" t="n">
        <v>0.00021945</v>
      </c>
      <c r="R92" s="148"/>
      <c r="S92" s="158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59"/>
      <c r="AI92" s="159"/>
      <c r="AJ92" s="159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  <c r="BD92" s="159"/>
      <c r="BE92" s="159"/>
      <c r="BF92" s="159"/>
      <c r="BG92" s="159"/>
      <c r="BH92" s="159"/>
      <c r="BI92" s="159"/>
      <c r="BJ92" s="159"/>
      <c r="BK92" s="159"/>
      <c r="BL92" s="159"/>
      <c r="BM92" s="159"/>
      <c r="BN92" s="159"/>
      <c r="BO92" s="159"/>
      <c r="BP92" s="159"/>
      <c r="BQ92" s="159"/>
      <c r="BR92" s="159"/>
      <c r="BS92" s="159"/>
      <c r="BT92" s="159"/>
      <c r="BU92" s="159"/>
      <c r="BV92" s="159"/>
      <c r="BW92" s="159"/>
      <c r="BX92" s="159"/>
      <c r="BY92" s="159"/>
      <c r="BZ92" s="159"/>
      <c r="CA92" s="159"/>
      <c r="CB92" s="159"/>
      <c r="CC92" s="159"/>
      <c r="CD92" s="159"/>
      <c r="CE92" s="159"/>
      <c r="CF92" s="159"/>
      <c r="CG92" s="159"/>
      <c r="CH92" s="159"/>
      <c r="CI92" s="159"/>
      <c r="CJ92" s="159"/>
      <c r="CK92" s="159"/>
      <c r="CL92" s="159"/>
      <c r="CM92" s="159"/>
      <c r="CN92" s="159"/>
      <c r="CO92" s="159"/>
      <c r="CP92" s="159"/>
      <c r="CQ92" s="159"/>
      <c r="CR92" s="159"/>
      <c r="CS92" s="159"/>
      <c r="CT92" s="159"/>
      <c r="CU92" s="159"/>
      <c r="CV92" s="159"/>
      <c r="CW92" s="159"/>
      <c r="CX92" s="159"/>
      <c r="CY92" s="159"/>
      <c r="CZ92" s="159"/>
      <c r="DA92" s="159"/>
      <c r="DB92" s="159"/>
      <c r="DC92" s="159"/>
      <c r="DD92" s="159"/>
      <c r="DE92" s="159"/>
      <c r="DF92" s="159"/>
      <c r="DG92" s="159"/>
      <c r="DH92" s="159"/>
      <c r="DI92" s="159"/>
      <c r="DJ92" s="159"/>
      <c r="DK92" s="159"/>
      <c r="DL92" s="159"/>
      <c r="DM92" s="159"/>
      <c r="DN92" s="159"/>
      <c r="DO92" s="159"/>
      <c r="DP92" s="159"/>
      <c r="DQ92" s="159"/>
      <c r="DR92" s="159"/>
      <c r="DS92" s="159"/>
      <c r="DT92" s="159"/>
      <c r="DU92" s="159"/>
      <c r="DV92" s="159"/>
      <c r="DW92" s="159"/>
      <c r="DX92" s="159"/>
      <c r="DY92" s="159"/>
      <c r="DZ92" s="159"/>
      <c r="EA92" s="159"/>
      <c r="EB92" s="159"/>
      <c r="EC92" s="159"/>
      <c r="ED92" s="159"/>
      <c r="EE92" s="159"/>
      <c r="EF92" s="159"/>
      <c r="EG92" s="159"/>
      <c r="EH92" s="159"/>
      <c r="EI92" s="159"/>
      <c r="EJ92" s="159"/>
      <c r="EK92" s="159"/>
      <c r="EL92" s="159"/>
      <c r="EM92" s="159"/>
      <c r="EN92" s="159"/>
      <c r="EO92" s="159"/>
      <c r="EP92" s="159"/>
      <c r="EQ92" s="159"/>
      <c r="ER92" s="159"/>
      <c r="ES92" s="159"/>
      <c r="ET92" s="159"/>
      <c r="EU92" s="159"/>
      <c r="EV92" s="159"/>
      <c r="EW92" s="159"/>
      <c r="EX92" s="159"/>
      <c r="EY92" s="159"/>
      <c r="EZ92" s="159"/>
      <c r="FA92" s="159"/>
      <c r="FB92" s="159"/>
      <c r="FC92" s="159"/>
      <c r="FD92" s="159"/>
    </row>
    <row r="93" customFormat="false" ht="12.75" hidden="false" customHeight="false" outlineLevel="0" collapsed="false">
      <c r="A93" s="168" t="n">
        <v>39417</v>
      </c>
      <c r="B93" s="149" t="n">
        <v>0.26711548</v>
      </c>
      <c r="C93" s="149" t="n">
        <v>0</v>
      </c>
      <c r="D93" s="149" t="n">
        <v>-0.02598341</v>
      </c>
      <c r="E93" s="149" t="n">
        <v>0.29309889</v>
      </c>
      <c r="F93" s="149" t="n">
        <v>0.29309889</v>
      </c>
      <c r="G93" s="149" t="n">
        <v>0</v>
      </c>
      <c r="H93" s="148" t="n">
        <v>0</v>
      </c>
      <c r="I93" s="170" t="n">
        <v>-0.0455390285</v>
      </c>
      <c r="J93" s="147" t="n">
        <v>0.0001957</v>
      </c>
      <c r="R93" s="148"/>
      <c r="S93" s="158"/>
      <c r="T93" s="159"/>
      <c r="U93" s="159"/>
      <c r="V93" s="159"/>
      <c r="W93" s="159"/>
      <c r="X93" s="159"/>
      <c r="Y93" s="159"/>
      <c r="Z93" s="159"/>
      <c r="AA93" s="159"/>
      <c r="AB93" s="159"/>
      <c r="AC93" s="159"/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  <c r="BD93" s="159"/>
      <c r="BE93" s="159"/>
      <c r="BF93" s="159"/>
      <c r="BG93" s="159"/>
      <c r="BH93" s="159"/>
      <c r="BI93" s="159"/>
      <c r="BJ93" s="159"/>
      <c r="BK93" s="159"/>
      <c r="BL93" s="159"/>
      <c r="BM93" s="159"/>
      <c r="BN93" s="159"/>
      <c r="BO93" s="159"/>
      <c r="BP93" s="159"/>
      <c r="BQ93" s="159"/>
      <c r="BR93" s="159"/>
      <c r="BS93" s="159"/>
      <c r="BT93" s="159"/>
      <c r="BU93" s="159"/>
      <c r="BV93" s="159"/>
      <c r="BW93" s="159"/>
      <c r="BX93" s="159"/>
      <c r="BY93" s="159"/>
      <c r="BZ93" s="159"/>
      <c r="CA93" s="159"/>
      <c r="CB93" s="159"/>
      <c r="CC93" s="159"/>
      <c r="CD93" s="159"/>
      <c r="CE93" s="159"/>
      <c r="CF93" s="159"/>
      <c r="CG93" s="159"/>
      <c r="CH93" s="159"/>
      <c r="CI93" s="159"/>
      <c r="CJ93" s="159"/>
      <c r="CK93" s="159"/>
      <c r="CL93" s="159"/>
      <c r="CM93" s="159"/>
      <c r="CN93" s="159"/>
      <c r="CO93" s="159"/>
      <c r="CP93" s="159"/>
      <c r="CQ93" s="159"/>
      <c r="CR93" s="159"/>
      <c r="CS93" s="159"/>
      <c r="CT93" s="159"/>
      <c r="CU93" s="159"/>
      <c r="CV93" s="159"/>
      <c r="CW93" s="159"/>
      <c r="CX93" s="159"/>
      <c r="CY93" s="159"/>
      <c r="CZ93" s="159"/>
      <c r="DA93" s="159"/>
      <c r="DB93" s="159"/>
      <c r="DC93" s="159"/>
      <c r="DD93" s="159"/>
      <c r="DE93" s="159"/>
      <c r="DF93" s="159"/>
      <c r="DG93" s="159"/>
      <c r="DH93" s="159"/>
      <c r="DI93" s="159"/>
      <c r="DJ93" s="159"/>
      <c r="DK93" s="159"/>
      <c r="DL93" s="159"/>
      <c r="DM93" s="159"/>
      <c r="DN93" s="159"/>
      <c r="DO93" s="159"/>
      <c r="DP93" s="159"/>
      <c r="DQ93" s="159"/>
      <c r="DR93" s="159"/>
      <c r="DS93" s="159"/>
      <c r="DT93" s="159"/>
      <c r="DU93" s="159"/>
      <c r="DV93" s="159"/>
      <c r="DW93" s="159"/>
      <c r="DX93" s="159"/>
      <c r="DY93" s="159"/>
      <c r="DZ93" s="159"/>
      <c r="EA93" s="159"/>
      <c r="EB93" s="159"/>
      <c r="EC93" s="159"/>
      <c r="ED93" s="159"/>
      <c r="EE93" s="159"/>
      <c r="EF93" s="159"/>
      <c r="EG93" s="159"/>
      <c r="EH93" s="159"/>
      <c r="EI93" s="159"/>
      <c r="EJ93" s="159"/>
      <c r="EK93" s="159"/>
      <c r="EL93" s="159"/>
      <c r="EM93" s="159"/>
      <c r="EN93" s="159"/>
      <c r="EO93" s="159"/>
      <c r="EP93" s="159"/>
      <c r="EQ93" s="159"/>
      <c r="ER93" s="159"/>
      <c r="ES93" s="159"/>
      <c r="ET93" s="159"/>
      <c r="EU93" s="159"/>
      <c r="EV93" s="159"/>
      <c r="EW93" s="159"/>
      <c r="EX93" s="159"/>
      <c r="EY93" s="159"/>
      <c r="EZ93" s="159"/>
      <c r="FA93" s="159"/>
      <c r="FB93" s="159"/>
      <c r="FC93" s="159"/>
      <c r="FD93" s="159"/>
    </row>
    <row r="94" customFormat="false" ht="12.75" hidden="false" customHeight="false" outlineLevel="0" collapsed="false">
      <c r="A94" s="168" t="n">
        <v>39448</v>
      </c>
      <c r="B94" s="149" t="n">
        <v>0.04256464</v>
      </c>
      <c r="C94" s="149" t="n">
        <v>0</v>
      </c>
      <c r="D94" s="149" t="n">
        <v>-0.20730504</v>
      </c>
      <c r="E94" s="149" t="n">
        <v>0.24986968</v>
      </c>
      <c r="F94" s="149" t="n">
        <v>0.24986968</v>
      </c>
      <c r="G94" s="149" t="n">
        <v>0</v>
      </c>
      <c r="H94" s="148" t="n">
        <v>0</v>
      </c>
      <c r="I94" s="170" t="n">
        <v>-0.0499028455</v>
      </c>
      <c r="J94" s="147" t="n">
        <v>0.00019772</v>
      </c>
      <c r="R94" s="148"/>
      <c r="S94" s="158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59"/>
      <c r="AI94" s="159"/>
      <c r="AJ94" s="159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  <c r="BD94" s="159"/>
      <c r="BE94" s="159"/>
      <c r="BF94" s="159"/>
      <c r="BG94" s="159"/>
      <c r="BH94" s="159"/>
      <c r="BI94" s="159"/>
      <c r="BJ94" s="159"/>
      <c r="BK94" s="159"/>
      <c r="BL94" s="159"/>
      <c r="BM94" s="159"/>
      <c r="BN94" s="159"/>
      <c r="BO94" s="159"/>
      <c r="BP94" s="159"/>
      <c r="BQ94" s="159"/>
      <c r="BR94" s="159"/>
      <c r="BS94" s="159"/>
      <c r="BT94" s="159"/>
      <c r="BU94" s="159"/>
      <c r="BV94" s="159"/>
      <c r="BW94" s="159"/>
      <c r="BX94" s="159"/>
      <c r="BY94" s="159"/>
      <c r="BZ94" s="159"/>
      <c r="CA94" s="159"/>
      <c r="CB94" s="159"/>
      <c r="CC94" s="159"/>
      <c r="CD94" s="159"/>
      <c r="CE94" s="159"/>
      <c r="CF94" s="159"/>
      <c r="CG94" s="159"/>
      <c r="CH94" s="159"/>
      <c r="CI94" s="159"/>
      <c r="CJ94" s="159"/>
      <c r="CK94" s="159"/>
      <c r="CL94" s="159"/>
      <c r="CM94" s="159"/>
      <c r="CN94" s="159"/>
      <c r="CO94" s="159"/>
      <c r="CP94" s="159"/>
      <c r="CQ94" s="159"/>
      <c r="CR94" s="159"/>
      <c r="CS94" s="159"/>
      <c r="CT94" s="159"/>
      <c r="CU94" s="159"/>
      <c r="CV94" s="159"/>
      <c r="CW94" s="159"/>
      <c r="CX94" s="159"/>
      <c r="CY94" s="159"/>
      <c r="CZ94" s="159"/>
      <c r="DA94" s="159"/>
      <c r="DB94" s="159"/>
      <c r="DC94" s="159"/>
      <c r="DD94" s="159"/>
      <c r="DE94" s="159"/>
      <c r="DF94" s="159"/>
      <c r="DG94" s="159"/>
      <c r="DH94" s="159"/>
      <c r="DI94" s="159"/>
      <c r="DJ94" s="159"/>
      <c r="DK94" s="159"/>
      <c r="DL94" s="159"/>
      <c r="DM94" s="159"/>
      <c r="DN94" s="159"/>
      <c r="DO94" s="159"/>
      <c r="DP94" s="159"/>
      <c r="DQ94" s="159"/>
      <c r="DR94" s="159"/>
      <c r="DS94" s="159"/>
      <c r="DT94" s="159"/>
      <c r="DU94" s="159"/>
      <c r="DV94" s="159"/>
      <c r="DW94" s="159"/>
      <c r="DX94" s="159"/>
      <c r="DY94" s="159"/>
      <c r="DZ94" s="159"/>
      <c r="EA94" s="159"/>
      <c r="EB94" s="159"/>
      <c r="EC94" s="159"/>
      <c r="ED94" s="159"/>
      <c r="EE94" s="159"/>
      <c r="EF94" s="159"/>
      <c r="EG94" s="159"/>
      <c r="EH94" s="159"/>
      <c r="EI94" s="159"/>
      <c r="EJ94" s="159"/>
      <c r="EK94" s="159"/>
      <c r="EL94" s="159"/>
      <c r="EM94" s="159"/>
      <c r="EN94" s="159"/>
      <c r="EO94" s="159"/>
      <c r="EP94" s="159"/>
      <c r="EQ94" s="159"/>
      <c r="ER94" s="159"/>
      <c r="ES94" s="159"/>
      <c r="ET94" s="159"/>
      <c r="EU94" s="159"/>
      <c r="EV94" s="159"/>
      <c r="EW94" s="159"/>
      <c r="EX94" s="159"/>
      <c r="EY94" s="159"/>
      <c r="EZ94" s="159"/>
      <c r="FA94" s="159"/>
      <c r="FB94" s="159"/>
      <c r="FC94" s="159"/>
      <c r="FD94" s="159"/>
    </row>
    <row r="95" customFormat="false" ht="12.75" hidden="false" customHeight="false" outlineLevel="0" collapsed="false">
      <c r="A95" s="168" t="n">
        <v>39479</v>
      </c>
      <c r="B95" s="149" t="n">
        <v>-0.00157023</v>
      </c>
      <c r="C95" s="149" t="n">
        <v>0</v>
      </c>
      <c r="D95" s="149" t="n">
        <v>0.00056376</v>
      </c>
      <c r="E95" s="149" t="n">
        <v>-0.00213399</v>
      </c>
      <c r="F95" s="149" t="n">
        <v>-0.00213399</v>
      </c>
      <c r="G95" s="149" t="n">
        <v>0</v>
      </c>
      <c r="H95" s="148" t="n">
        <v>0</v>
      </c>
      <c r="I95" s="170" t="n">
        <v>-0.108102585</v>
      </c>
      <c r="J95" s="147" t="n">
        <v>0.00030948</v>
      </c>
      <c r="R95" s="148"/>
      <c r="S95" s="158"/>
      <c r="T95" s="159"/>
      <c r="U95" s="159"/>
      <c r="V95" s="159"/>
      <c r="W95" s="159"/>
      <c r="X95" s="159"/>
      <c r="Y95" s="159"/>
      <c r="Z95" s="159"/>
      <c r="AA95" s="159"/>
      <c r="AB95" s="159"/>
      <c r="AC95" s="159"/>
      <c r="AD95" s="159"/>
      <c r="AE95" s="159"/>
      <c r="AF95" s="159"/>
      <c r="AG95" s="159"/>
      <c r="AH95" s="159"/>
      <c r="AI95" s="159"/>
      <c r="AJ95" s="159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  <c r="BD95" s="159"/>
      <c r="BE95" s="159"/>
      <c r="BF95" s="159"/>
      <c r="BG95" s="159"/>
      <c r="BH95" s="159"/>
      <c r="BI95" s="159"/>
      <c r="BJ95" s="159"/>
      <c r="BK95" s="159"/>
      <c r="BL95" s="159"/>
      <c r="BM95" s="159"/>
      <c r="BN95" s="159"/>
      <c r="BO95" s="159"/>
      <c r="BP95" s="159"/>
      <c r="BQ95" s="159"/>
      <c r="BR95" s="159"/>
      <c r="BS95" s="159"/>
      <c r="BT95" s="159"/>
      <c r="BU95" s="159"/>
      <c r="BV95" s="159"/>
      <c r="BW95" s="159"/>
      <c r="BX95" s="159"/>
      <c r="BY95" s="159"/>
      <c r="BZ95" s="159"/>
      <c r="CA95" s="159"/>
      <c r="CB95" s="159"/>
      <c r="CC95" s="159"/>
      <c r="CD95" s="159"/>
      <c r="CE95" s="159"/>
      <c r="CF95" s="159"/>
      <c r="CG95" s="159"/>
      <c r="CH95" s="159"/>
      <c r="CI95" s="159"/>
      <c r="CJ95" s="159"/>
      <c r="CK95" s="159"/>
      <c r="CL95" s="159"/>
      <c r="CM95" s="159"/>
      <c r="CN95" s="159"/>
      <c r="CO95" s="159"/>
      <c r="CP95" s="159"/>
      <c r="CQ95" s="159"/>
      <c r="CR95" s="159"/>
      <c r="CS95" s="159"/>
      <c r="CT95" s="159"/>
      <c r="CU95" s="159"/>
      <c r="CV95" s="159"/>
      <c r="CW95" s="159"/>
      <c r="CX95" s="159"/>
      <c r="CY95" s="159"/>
      <c r="CZ95" s="159"/>
      <c r="DA95" s="159"/>
      <c r="DB95" s="159"/>
      <c r="DC95" s="159"/>
      <c r="DD95" s="159"/>
      <c r="DE95" s="159"/>
      <c r="DF95" s="159"/>
      <c r="DG95" s="159"/>
      <c r="DH95" s="159"/>
      <c r="DI95" s="159"/>
      <c r="DJ95" s="159"/>
      <c r="DK95" s="159"/>
      <c r="DL95" s="159"/>
      <c r="DM95" s="159"/>
      <c r="DN95" s="159"/>
      <c r="DO95" s="159"/>
      <c r="DP95" s="159"/>
      <c r="DQ95" s="159"/>
      <c r="DR95" s="159"/>
      <c r="DS95" s="159"/>
      <c r="DT95" s="159"/>
      <c r="DU95" s="159"/>
      <c r="DV95" s="159"/>
      <c r="DW95" s="159"/>
      <c r="DX95" s="159"/>
      <c r="DY95" s="159"/>
      <c r="DZ95" s="159"/>
      <c r="EA95" s="159"/>
      <c r="EB95" s="159"/>
      <c r="EC95" s="159"/>
      <c r="ED95" s="159"/>
      <c r="EE95" s="159"/>
      <c r="EF95" s="159"/>
      <c r="EG95" s="159"/>
      <c r="EH95" s="159"/>
      <c r="EI95" s="159"/>
      <c r="EJ95" s="159"/>
      <c r="EK95" s="159"/>
      <c r="EL95" s="159"/>
      <c r="EM95" s="159"/>
      <c r="EN95" s="159"/>
      <c r="EO95" s="159"/>
      <c r="EP95" s="159"/>
      <c r="EQ95" s="159"/>
      <c r="ER95" s="159"/>
      <c r="ES95" s="159"/>
      <c r="ET95" s="159"/>
      <c r="EU95" s="159"/>
      <c r="EV95" s="159"/>
      <c r="EW95" s="159"/>
      <c r="EX95" s="159"/>
      <c r="EY95" s="159"/>
      <c r="EZ95" s="159"/>
      <c r="FA95" s="159"/>
      <c r="FB95" s="159"/>
      <c r="FC95" s="159"/>
      <c r="FD95" s="159"/>
    </row>
    <row r="96" customFormat="false" ht="12.75" hidden="false" customHeight="false" outlineLevel="0" collapsed="false">
      <c r="A96" s="168" t="n">
        <v>39508</v>
      </c>
      <c r="B96" s="149" t="n">
        <v>0.01252156</v>
      </c>
      <c r="C96" s="149" t="n">
        <v>0</v>
      </c>
      <c r="D96" s="149" t="n">
        <v>-0.41394807</v>
      </c>
      <c r="E96" s="149" t="n">
        <v>0.42646963</v>
      </c>
      <c r="F96" s="149" t="n">
        <v>0.42646963</v>
      </c>
      <c r="G96" s="149" t="n">
        <v>0</v>
      </c>
      <c r="H96" s="148" t="n">
        <v>0</v>
      </c>
      <c r="I96" s="170" t="n">
        <v>-0.0115704341</v>
      </c>
      <c r="J96" s="147" t="n">
        <v>0.00012376</v>
      </c>
      <c r="R96" s="148"/>
      <c r="S96" s="158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59"/>
      <c r="AI96" s="159"/>
      <c r="AJ96" s="159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59"/>
      <c r="BN96" s="159"/>
      <c r="BO96" s="159"/>
      <c r="BP96" s="159"/>
      <c r="BQ96" s="159"/>
      <c r="BR96" s="159"/>
      <c r="BS96" s="159"/>
      <c r="BT96" s="159"/>
      <c r="BU96" s="159"/>
      <c r="BV96" s="159"/>
      <c r="BW96" s="159"/>
      <c r="BX96" s="159"/>
      <c r="BY96" s="159"/>
      <c r="BZ96" s="159"/>
      <c r="CA96" s="159"/>
      <c r="CB96" s="159"/>
      <c r="CC96" s="159"/>
      <c r="CD96" s="159"/>
      <c r="CE96" s="159"/>
      <c r="CF96" s="159"/>
      <c r="CG96" s="159"/>
      <c r="CH96" s="159"/>
      <c r="CI96" s="159"/>
      <c r="CJ96" s="159"/>
      <c r="CK96" s="159"/>
      <c r="CL96" s="159"/>
      <c r="CM96" s="159"/>
      <c r="CN96" s="159"/>
      <c r="CO96" s="159"/>
      <c r="CP96" s="159"/>
      <c r="CQ96" s="159"/>
      <c r="CR96" s="159"/>
      <c r="CS96" s="159"/>
      <c r="CT96" s="159"/>
      <c r="CU96" s="159"/>
      <c r="CV96" s="159"/>
      <c r="CW96" s="159"/>
      <c r="CX96" s="159"/>
      <c r="CY96" s="159"/>
      <c r="CZ96" s="159"/>
      <c r="DA96" s="159"/>
      <c r="DB96" s="159"/>
      <c r="DC96" s="159"/>
      <c r="DD96" s="159"/>
      <c r="DE96" s="159"/>
      <c r="DF96" s="159"/>
      <c r="DG96" s="159"/>
      <c r="DH96" s="159"/>
      <c r="DI96" s="159"/>
      <c r="DJ96" s="159"/>
      <c r="DK96" s="159"/>
      <c r="DL96" s="159"/>
      <c r="DM96" s="159"/>
      <c r="DN96" s="159"/>
      <c r="DO96" s="159"/>
      <c r="DP96" s="159"/>
      <c r="DQ96" s="159"/>
      <c r="DR96" s="159"/>
      <c r="DS96" s="159"/>
      <c r="DT96" s="159"/>
      <c r="DU96" s="159"/>
      <c r="DV96" s="159"/>
      <c r="DW96" s="159"/>
      <c r="DX96" s="159"/>
      <c r="DY96" s="159"/>
      <c r="DZ96" s="159"/>
      <c r="EA96" s="159"/>
      <c r="EB96" s="159"/>
      <c r="EC96" s="159"/>
      <c r="ED96" s="159"/>
      <c r="EE96" s="159"/>
      <c r="EF96" s="159"/>
      <c r="EG96" s="159"/>
      <c r="EH96" s="159"/>
      <c r="EI96" s="159"/>
      <c r="EJ96" s="159"/>
      <c r="EK96" s="159"/>
      <c r="EL96" s="159"/>
      <c r="EM96" s="159"/>
      <c r="EN96" s="159"/>
      <c r="EO96" s="159"/>
      <c r="EP96" s="159"/>
      <c r="EQ96" s="159"/>
      <c r="ER96" s="159"/>
      <c r="ES96" s="159"/>
      <c r="ET96" s="159"/>
      <c r="EU96" s="159"/>
      <c r="EV96" s="159"/>
      <c r="EW96" s="159"/>
      <c r="EX96" s="159"/>
      <c r="EY96" s="159"/>
      <c r="EZ96" s="159"/>
      <c r="FA96" s="159"/>
      <c r="FB96" s="159"/>
      <c r="FC96" s="159"/>
      <c r="FD96" s="159"/>
    </row>
    <row r="97" customFormat="false" ht="12.75" hidden="false" customHeight="false" outlineLevel="0" collapsed="false">
      <c r="A97" s="168" t="n">
        <v>39539</v>
      </c>
      <c r="B97" s="149" t="n">
        <v>0.08868524</v>
      </c>
      <c r="C97" s="149" t="n">
        <v>0</v>
      </c>
      <c r="D97" s="149" t="n">
        <v>-0.31008775</v>
      </c>
      <c r="E97" s="149" t="n">
        <v>0.39877299</v>
      </c>
      <c r="F97" s="149" t="n">
        <v>0.39877299</v>
      </c>
      <c r="G97" s="149" t="n">
        <v>0</v>
      </c>
      <c r="H97" s="148" t="n">
        <v>0</v>
      </c>
      <c r="I97" s="170" t="n">
        <v>-0.0083356982</v>
      </c>
      <c r="J97" s="147" t="n">
        <v>0.00010834</v>
      </c>
      <c r="R97" s="148"/>
      <c r="S97" s="158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  <c r="AH97" s="159"/>
      <c r="AI97" s="159"/>
      <c r="AJ97" s="159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59"/>
      <c r="BK97" s="159"/>
      <c r="BL97" s="159"/>
      <c r="BM97" s="159"/>
      <c r="BN97" s="159"/>
      <c r="BO97" s="159"/>
      <c r="BP97" s="159"/>
      <c r="BQ97" s="159"/>
      <c r="BR97" s="159"/>
      <c r="BS97" s="159"/>
      <c r="BT97" s="159"/>
      <c r="BU97" s="159"/>
      <c r="BV97" s="159"/>
      <c r="BW97" s="159"/>
      <c r="BX97" s="159"/>
      <c r="BY97" s="159"/>
      <c r="BZ97" s="159"/>
      <c r="CA97" s="159"/>
      <c r="CB97" s="159"/>
      <c r="CC97" s="159"/>
      <c r="CD97" s="159"/>
      <c r="CE97" s="159"/>
      <c r="CF97" s="159"/>
      <c r="CG97" s="159"/>
      <c r="CH97" s="159"/>
      <c r="CI97" s="159"/>
      <c r="CJ97" s="159"/>
      <c r="CK97" s="159"/>
      <c r="CL97" s="159"/>
      <c r="CM97" s="159"/>
      <c r="CN97" s="159"/>
      <c r="CO97" s="159"/>
      <c r="CP97" s="159"/>
      <c r="CQ97" s="159"/>
      <c r="CR97" s="159"/>
      <c r="CS97" s="159"/>
      <c r="CT97" s="159"/>
      <c r="CU97" s="159"/>
      <c r="CV97" s="159"/>
      <c r="CW97" s="159"/>
      <c r="CX97" s="159"/>
      <c r="CY97" s="159"/>
      <c r="CZ97" s="159"/>
      <c r="DA97" s="159"/>
      <c r="DB97" s="159"/>
      <c r="DC97" s="159"/>
      <c r="DD97" s="159"/>
      <c r="DE97" s="159"/>
      <c r="DF97" s="159"/>
      <c r="DG97" s="159"/>
      <c r="DH97" s="159"/>
      <c r="DI97" s="159"/>
      <c r="DJ97" s="159"/>
      <c r="DK97" s="159"/>
      <c r="DL97" s="159"/>
      <c r="DM97" s="159"/>
      <c r="DN97" s="159"/>
      <c r="DO97" s="159"/>
      <c r="DP97" s="159"/>
      <c r="DQ97" s="159"/>
      <c r="DR97" s="159"/>
      <c r="DS97" s="159"/>
      <c r="DT97" s="159"/>
      <c r="DU97" s="159"/>
      <c r="DV97" s="159"/>
      <c r="DW97" s="159"/>
      <c r="DX97" s="159"/>
      <c r="DY97" s="159"/>
      <c r="DZ97" s="159"/>
      <c r="EA97" s="159"/>
      <c r="EB97" s="159"/>
      <c r="EC97" s="159"/>
      <c r="ED97" s="159"/>
      <c r="EE97" s="159"/>
      <c r="EF97" s="159"/>
      <c r="EG97" s="159"/>
      <c r="EH97" s="159"/>
      <c r="EI97" s="159"/>
      <c r="EJ97" s="159"/>
      <c r="EK97" s="159"/>
      <c r="EL97" s="159"/>
      <c r="EM97" s="159"/>
      <c r="EN97" s="159"/>
      <c r="EO97" s="159"/>
      <c r="EP97" s="159"/>
      <c r="EQ97" s="159"/>
      <c r="ER97" s="159"/>
      <c r="ES97" s="159"/>
      <c r="ET97" s="159"/>
      <c r="EU97" s="159"/>
      <c r="EV97" s="159"/>
      <c r="EW97" s="159"/>
      <c r="EX97" s="159"/>
      <c r="EY97" s="159"/>
      <c r="EZ97" s="159"/>
      <c r="FA97" s="159"/>
      <c r="FB97" s="159"/>
      <c r="FC97" s="159"/>
      <c r="FD97" s="159"/>
    </row>
    <row r="98" customFormat="false" ht="12.75" hidden="false" customHeight="false" outlineLevel="0" collapsed="false">
      <c r="A98" s="168" t="n">
        <v>39569</v>
      </c>
      <c r="B98" s="149" t="n">
        <v>-0.12384475</v>
      </c>
      <c r="C98" s="149" t="n">
        <v>0</v>
      </c>
      <c r="D98" s="149" t="n">
        <v>-0.51634306</v>
      </c>
      <c r="E98" s="149" t="n">
        <v>0.39249831</v>
      </c>
      <c r="F98" s="149" t="n">
        <v>0.39249831</v>
      </c>
      <c r="G98" s="149" t="n">
        <v>0</v>
      </c>
      <c r="H98" s="148" t="n">
        <v>0</v>
      </c>
      <c r="I98" s="170" t="n">
        <v>-0.008884908</v>
      </c>
      <c r="J98" s="147" t="n">
        <v>0.00010824</v>
      </c>
      <c r="R98" s="148"/>
      <c r="S98" s="158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59"/>
      <c r="AI98" s="159"/>
      <c r="AJ98" s="159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  <c r="BG98" s="159"/>
      <c r="BH98" s="159"/>
      <c r="BI98" s="159"/>
      <c r="BJ98" s="159"/>
      <c r="BK98" s="159"/>
      <c r="BL98" s="159"/>
      <c r="BM98" s="159"/>
      <c r="BN98" s="159"/>
      <c r="BO98" s="159"/>
      <c r="BP98" s="159"/>
      <c r="BQ98" s="159"/>
      <c r="BR98" s="159"/>
      <c r="BS98" s="159"/>
      <c r="BT98" s="159"/>
      <c r="BU98" s="159"/>
      <c r="BV98" s="159"/>
      <c r="BW98" s="159"/>
      <c r="BX98" s="159"/>
      <c r="BY98" s="159"/>
      <c r="BZ98" s="159"/>
      <c r="CA98" s="159"/>
      <c r="CB98" s="159"/>
      <c r="CC98" s="159"/>
      <c r="CD98" s="159"/>
      <c r="CE98" s="159"/>
      <c r="CF98" s="159"/>
      <c r="CG98" s="159"/>
      <c r="CH98" s="159"/>
      <c r="CI98" s="159"/>
      <c r="CJ98" s="159"/>
      <c r="CK98" s="159"/>
      <c r="CL98" s="159"/>
      <c r="CM98" s="159"/>
      <c r="CN98" s="159"/>
      <c r="CO98" s="159"/>
      <c r="CP98" s="159"/>
      <c r="CQ98" s="159"/>
      <c r="CR98" s="159"/>
      <c r="CS98" s="159"/>
      <c r="CT98" s="159"/>
      <c r="CU98" s="159"/>
      <c r="CV98" s="159"/>
      <c r="CW98" s="159"/>
      <c r="CX98" s="159"/>
      <c r="CY98" s="159"/>
      <c r="CZ98" s="159"/>
      <c r="DA98" s="159"/>
      <c r="DB98" s="159"/>
      <c r="DC98" s="159"/>
      <c r="DD98" s="159"/>
      <c r="DE98" s="159"/>
      <c r="DF98" s="159"/>
      <c r="DG98" s="159"/>
      <c r="DH98" s="159"/>
      <c r="DI98" s="159"/>
      <c r="DJ98" s="159"/>
      <c r="DK98" s="159"/>
      <c r="DL98" s="159"/>
      <c r="DM98" s="159"/>
      <c r="DN98" s="159"/>
      <c r="DO98" s="159"/>
      <c r="DP98" s="159"/>
      <c r="DQ98" s="159"/>
      <c r="DR98" s="159"/>
      <c r="DS98" s="159"/>
      <c r="DT98" s="159"/>
      <c r="DU98" s="159"/>
      <c r="DV98" s="159"/>
      <c r="DW98" s="159"/>
      <c r="DX98" s="159"/>
      <c r="DY98" s="159"/>
      <c r="DZ98" s="159"/>
      <c r="EA98" s="159"/>
      <c r="EB98" s="159"/>
      <c r="EC98" s="159"/>
      <c r="ED98" s="159"/>
      <c r="EE98" s="159"/>
      <c r="EF98" s="159"/>
      <c r="EG98" s="159"/>
      <c r="EH98" s="159"/>
      <c r="EI98" s="159"/>
      <c r="EJ98" s="159"/>
      <c r="EK98" s="159"/>
      <c r="EL98" s="159"/>
      <c r="EM98" s="159"/>
      <c r="EN98" s="159"/>
      <c r="EO98" s="159"/>
      <c r="EP98" s="159"/>
      <c r="EQ98" s="159"/>
      <c r="ER98" s="159"/>
      <c r="ES98" s="159"/>
      <c r="ET98" s="159"/>
      <c r="EU98" s="159"/>
      <c r="EV98" s="159"/>
      <c r="EW98" s="159"/>
      <c r="EX98" s="159"/>
      <c r="EY98" s="159"/>
      <c r="EZ98" s="159"/>
      <c r="FA98" s="159"/>
      <c r="FB98" s="159"/>
      <c r="FC98" s="159"/>
      <c r="FD98" s="159"/>
    </row>
    <row r="99" customFormat="false" ht="12.75" hidden="false" customHeight="false" outlineLevel="0" collapsed="false">
      <c r="A99" s="168" t="n">
        <v>39600</v>
      </c>
      <c r="B99" s="149" t="n">
        <v>-0.00838576</v>
      </c>
      <c r="C99" s="149" t="n">
        <v>0</v>
      </c>
      <c r="D99" s="149" t="n">
        <v>-0.41259253</v>
      </c>
      <c r="E99" s="149" t="n">
        <v>0.40420677</v>
      </c>
      <c r="F99" s="149" t="n">
        <v>0.40420677</v>
      </c>
      <c r="G99" s="149" t="n">
        <v>0</v>
      </c>
      <c r="H99" s="148" t="n">
        <v>0</v>
      </c>
      <c r="I99" s="170" t="n">
        <v>0.0009707148</v>
      </c>
      <c r="J99" s="147" t="n">
        <v>8.311E-005</v>
      </c>
      <c r="R99" s="148"/>
      <c r="S99" s="158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59"/>
      <c r="AI99" s="159"/>
      <c r="AJ99" s="159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  <c r="BG99" s="159"/>
      <c r="BH99" s="159"/>
      <c r="BI99" s="159"/>
      <c r="BJ99" s="159"/>
      <c r="BK99" s="159"/>
      <c r="BL99" s="159"/>
      <c r="BM99" s="159"/>
      <c r="BN99" s="159"/>
      <c r="BO99" s="159"/>
      <c r="BP99" s="159"/>
      <c r="BQ99" s="159"/>
      <c r="BR99" s="159"/>
      <c r="BS99" s="159"/>
      <c r="BT99" s="159"/>
      <c r="BU99" s="159"/>
      <c r="BV99" s="159"/>
      <c r="BW99" s="159"/>
      <c r="BX99" s="159"/>
      <c r="BY99" s="159"/>
      <c r="BZ99" s="159"/>
      <c r="CA99" s="159"/>
      <c r="CB99" s="159"/>
      <c r="CC99" s="159"/>
      <c r="CD99" s="159"/>
      <c r="CE99" s="159"/>
      <c r="CF99" s="159"/>
      <c r="CG99" s="159"/>
      <c r="CH99" s="159"/>
      <c r="CI99" s="159"/>
      <c r="CJ99" s="159"/>
      <c r="CK99" s="159"/>
      <c r="CL99" s="159"/>
      <c r="CM99" s="159"/>
      <c r="CN99" s="159"/>
      <c r="CO99" s="159"/>
      <c r="CP99" s="159"/>
      <c r="CQ99" s="159"/>
      <c r="CR99" s="159"/>
      <c r="CS99" s="159"/>
      <c r="CT99" s="159"/>
      <c r="CU99" s="159"/>
      <c r="CV99" s="159"/>
      <c r="CW99" s="159"/>
      <c r="CX99" s="159"/>
      <c r="CY99" s="159"/>
      <c r="CZ99" s="159"/>
      <c r="DA99" s="159"/>
      <c r="DB99" s="159"/>
      <c r="DC99" s="159"/>
      <c r="DD99" s="159"/>
      <c r="DE99" s="159"/>
      <c r="DF99" s="159"/>
      <c r="DG99" s="159"/>
      <c r="DH99" s="159"/>
      <c r="DI99" s="159"/>
      <c r="DJ99" s="159"/>
      <c r="DK99" s="159"/>
      <c r="DL99" s="159"/>
      <c r="DM99" s="159"/>
      <c r="DN99" s="159"/>
      <c r="DO99" s="159"/>
      <c r="DP99" s="159"/>
      <c r="DQ99" s="159"/>
      <c r="DR99" s="159"/>
      <c r="DS99" s="159"/>
      <c r="DT99" s="159"/>
      <c r="DU99" s="159"/>
      <c r="DV99" s="159"/>
      <c r="DW99" s="159"/>
      <c r="DX99" s="159"/>
      <c r="DY99" s="159"/>
      <c r="DZ99" s="159"/>
      <c r="EA99" s="159"/>
      <c r="EB99" s="159"/>
      <c r="EC99" s="159"/>
      <c r="ED99" s="159"/>
      <c r="EE99" s="159"/>
      <c r="EF99" s="159"/>
      <c r="EG99" s="159"/>
      <c r="EH99" s="159"/>
      <c r="EI99" s="159"/>
      <c r="EJ99" s="159"/>
      <c r="EK99" s="159"/>
      <c r="EL99" s="159"/>
      <c r="EM99" s="159"/>
      <c r="EN99" s="159"/>
      <c r="EO99" s="159"/>
      <c r="EP99" s="159"/>
      <c r="EQ99" s="159"/>
      <c r="ER99" s="159"/>
      <c r="ES99" s="159"/>
      <c r="ET99" s="159"/>
      <c r="EU99" s="159"/>
      <c r="EV99" s="159"/>
      <c r="EW99" s="159"/>
      <c r="EX99" s="159"/>
      <c r="EY99" s="159"/>
      <c r="EZ99" s="159"/>
      <c r="FA99" s="159"/>
      <c r="FB99" s="159"/>
      <c r="FC99" s="159"/>
      <c r="FD99" s="159"/>
    </row>
    <row r="100" customFormat="false" ht="12.75" hidden="false" customHeight="false" outlineLevel="0" collapsed="false">
      <c r="A100" s="168" t="n">
        <v>39630</v>
      </c>
      <c r="B100" s="149" t="n">
        <v>-0.07571806</v>
      </c>
      <c r="C100" s="149" t="n">
        <v>0</v>
      </c>
      <c r="D100" s="149" t="n">
        <v>-0.61819066</v>
      </c>
      <c r="E100" s="149" t="n">
        <v>0.5424726</v>
      </c>
      <c r="F100" s="149" t="n">
        <v>0.5424726</v>
      </c>
      <c r="G100" s="149" t="n">
        <v>0</v>
      </c>
      <c r="H100" s="148" t="n">
        <v>0</v>
      </c>
      <c r="I100" s="170" t="n">
        <v>0.0011323757</v>
      </c>
      <c r="J100" s="147" t="n">
        <v>0.00011206</v>
      </c>
      <c r="R100" s="148"/>
      <c r="S100" s="158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59"/>
      <c r="AI100" s="159"/>
      <c r="AJ100" s="159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59"/>
      <c r="BK100" s="159"/>
      <c r="BL100" s="159"/>
      <c r="BM100" s="159"/>
      <c r="BN100" s="159"/>
      <c r="BO100" s="159"/>
      <c r="BP100" s="159"/>
      <c r="BQ100" s="159"/>
      <c r="BR100" s="159"/>
      <c r="BS100" s="159"/>
      <c r="BT100" s="159"/>
      <c r="BU100" s="159"/>
      <c r="BV100" s="159"/>
      <c r="BW100" s="159"/>
      <c r="BX100" s="159"/>
      <c r="BY100" s="159"/>
      <c r="BZ100" s="159"/>
      <c r="CA100" s="159"/>
      <c r="CB100" s="159"/>
      <c r="CC100" s="159"/>
      <c r="CD100" s="159"/>
      <c r="CE100" s="159"/>
      <c r="CF100" s="159"/>
      <c r="CG100" s="159"/>
      <c r="CH100" s="159"/>
      <c r="CI100" s="159"/>
      <c r="CJ100" s="159"/>
      <c r="CK100" s="159"/>
      <c r="CL100" s="159"/>
      <c r="CM100" s="159"/>
      <c r="CN100" s="159"/>
      <c r="CO100" s="159"/>
      <c r="CP100" s="159"/>
      <c r="CQ100" s="159"/>
      <c r="CR100" s="159"/>
      <c r="CS100" s="159"/>
      <c r="CT100" s="159"/>
      <c r="CU100" s="159"/>
      <c r="CV100" s="159"/>
      <c r="CW100" s="159"/>
      <c r="CX100" s="159"/>
      <c r="CY100" s="159"/>
      <c r="CZ100" s="159"/>
      <c r="DA100" s="159"/>
      <c r="DB100" s="159"/>
      <c r="DC100" s="159"/>
      <c r="DD100" s="159"/>
      <c r="DE100" s="159"/>
      <c r="DF100" s="159"/>
      <c r="DG100" s="159"/>
      <c r="DH100" s="159"/>
      <c r="DI100" s="159"/>
      <c r="DJ100" s="159"/>
      <c r="DK100" s="159"/>
      <c r="DL100" s="159"/>
      <c r="DM100" s="159"/>
      <c r="DN100" s="159"/>
      <c r="DO100" s="159"/>
      <c r="DP100" s="159"/>
      <c r="DQ100" s="159"/>
      <c r="DR100" s="159"/>
      <c r="DS100" s="159"/>
      <c r="DT100" s="159"/>
      <c r="DU100" s="159"/>
      <c r="DV100" s="159"/>
      <c r="DW100" s="159"/>
      <c r="DX100" s="159"/>
      <c r="DY100" s="159"/>
      <c r="DZ100" s="159"/>
      <c r="EA100" s="159"/>
      <c r="EB100" s="159"/>
      <c r="EC100" s="159"/>
      <c r="ED100" s="159"/>
      <c r="EE100" s="159"/>
      <c r="EF100" s="159"/>
      <c r="EG100" s="159"/>
      <c r="EH100" s="159"/>
      <c r="EI100" s="159"/>
      <c r="EJ100" s="159"/>
      <c r="EK100" s="159"/>
      <c r="EL100" s="159"/>
      <c r="EM100" s="159"/>
      <c r="EN100" s="159"/>
      <c r="EO100" s="159"/>
      <c r="EP100" s="159"/>
      <c r="EQ100" s="159"/>
      <c r="ER100" s="159"/>
      <c r="ES100" s="159"/>
      <c r="ET100" s="159"/>
      <c r="EU100" s="159"/>
      <c r="EV100" s="159"/>
      <c r="EW100" s="159"/>
      <c r="EX100" s="159"/>
      <c r="EY100" s="159"/>
      <c r="EZ100" s="159"/>
      <c r="FA100" s="159"/>
      <c r="FB100" s="159"/>
      <c r="FC100" s="159"/>
      <c r="FD100" s="159"/>
    </row>
    <row r="101" customFormat="false" ht="12.75" hidden="false" customHeight="false" outlineLevel="0" collapsed="false">
      <c r="A101" s="168" t="n">
        <v>39661</v>
      </c>
      <c r="B101" s="149" t="n">
        <v>-0.03286854</v>
      </c>
      <c r="C101" s="149" t="n">
        <v>0</v>
      </c>
      <c r="D101" s="149" t="n">
        <v>-0.51440818</v>
      </c>
      <c r="E101" s="149" t="n">
        <v>0.48153964</v>
      </c>
      <c r="F101" s="149" t="n">
        <v>0.48153964</v>
      </c>
      <c r="G101" s="149" t="n">
        <v>0</v>
      </c>
      <c r="H101" s="148" t="n">
        <v>0</v>
      </c>
      <c r="I101" s="170" t="n">
        <v>-0.0032643391</v>
      </c>
      <c r="J101" s="147" t="n">
        <v>0.00011112</v>
      </c>
      <c r="R101" s="148"/>
      <c r="S101" s="158"/>
      <c r="T101" s="159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  <c r="AH101" s="159"/>
      <c r="AI101" s="159"/>
      <c r="AJ101" s="159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159"/>
      <c r="BN101" s="159"/>
      <c r="BO101" s="159"/>
      <c r="BP101" s="159"/>
      <c r="BQ101" s="159"/>
      <c r="BR101" s="159"/>
      <c r="BS101" s="159"/>
      <c r="BT101" s="159"/>
      <c r="BU101" s="159"/>
      <c r="BV101" s="159"/>
      <c r="BW101" s="159"/>
      <c r="BX101" s="159"/>
      <c r="BY101" s="159"/>
      <c r="BZ101" s="159"/>
      <c r="CA101" s="159"/>
      <c r="CB101" s="159"/>
      <c r="CC101" s="159"/>
      <c r="CD101" s="159"/>
      <c r="CE101" s="159"/>
      <c r="CF101" s="159"/>
      <c r="CG101" s="159"/>
      <c r="CH101" s="159"/>
      <c r="CI101" s="159"/>
      <c r="CJ101" s="159"/>
      <c r="CK101" s="159"/>
      <c r="CL101" s="159"/>
      <c r="CM101" s="159"/>
      <c r="CN101" s="159"/>
      <c r="CO101" s="159"/>
      <c r="CP101" s="159"/>
      <c r="CQ101" s="159"/>
      <c r="CR101" s="159"/>
      <c r="CS101" s="159"/>
      <c r="CT101" s="159"/>
      <c r="CU101" s="159"/>
      <c r="CV101" s="159"/>
      <c r="CW101" s="159"/>
      <c r="CX101" s="159"/>
      <c r="CY101" s="159"/>
      <c r="CZ101" s="159"/>
      <c r="DA101" s="159"/>
      <c r="DB101" s="159"/>
      <c r="DC101" s="159"/>
      <c r="DD101" s="159"/>
      <c r="DE101" s="159"/>
      <c r="DF101" s="159"/>
      <c r="DG101" s="159"/>
      <c r="DH101" s="159"/>
      <c r="DI101" s="159"/>
      <c r="DJ101" s="159"/>
      <c r="DK101" s="159"/>
      <c r="DL101" s="159"/>
      <c r="DM101" s="159"/>
      <c r="DN101" s="159"/>
      <c r="DO101" s="159"/>
      <c r="DP101" s="159"/>
      <c r="DQ101" s="159"/>
      <c r="DR101" s="159"/>
      <c r="DS101" s="159"/>
      <c r="DT101" s="159"/>
      <c r="DU101" s="159"/>
      <c r="DV101" s="159"/>
      <c r="DW101" s="159"/>
      <c r="DX101" s="159"/>
      <c r="DY101" s="159"/>
      <c r="DZ101" s="159"/>
      <c r="EA101" s="159"/>
      <c r="EB101" s="159"/>
      <c r="EC101" s="159"/>
      <c r="ED101" s="159"/>
      <c r="EE101" s="159"/>
      <c r="EF101" s="159"/>
      <c r="EG101" s="159"/>
      <c r="EH101" s="159"/>
      <c r="EI101" s="159"/>
      <c r="EJ101" s="159"/>
      <c r="EK101" s="159"/>
      <c r="EL101" s="159"/>
      <c r="EM101" s="159"/>
      <c r="EN101" s="159"/>
      <c r="EO101" s="159"/>
      <c r="EP101" s="159"/>
      <c r="EQ101" s="159"/>
      <c r="ER101" s="159"/>
      <c r="ES101" s="159"/>
      <c r="ET101" s="159"/>
      <c r="EU101" s="159"/>
      <c r="EV101" s="159"/>
      <c r="EW101" s="159"/>
      <c r="EX101" s="159"/>
      <c r="EY101" s="159"/>
      <c r="EZ101" s="159"/>
      <c r="FA101" s="159"/>
      <c r="FB101" s="159"/>
      <c r="FC101" s="159"/>
      <c r="FD101" s="159"/>
    </row>
    <row r="102" customFormat="false" ht="12.75" hidden="false" customHeight="false" outlineLevel="0" collapsed="false">
      <c r="A102" s="168" t="n">
        <v>39692</v>
      </c>
      <c r="B102" s="149" t="n">
        <v>-0.12837668</v>
      </c>
      <c r="C102" s="149" t="n">
        <v>0</v>
      </c>
      <c r="D102" s="149" t="n">
        <v>-0.61671871</v>
      </c>
      <c r="E102" s="149" t="n">
        <v>0.48834203</v>
      </c>
      <c r="F102" s="149" t="n">
        <v>0.48834203</v>
      </c>
      <c r="G102" s="149" t="n">
        <v>0</v>
      </c>
      <c r="H102" s="148" t="n">
        <v>0</v>
      </c>
      <c r="I102" s="170" t="n">
        <v>-0.0039435295</v>
      </c>
      <c r="J102" s="147" t="n">
        <v>0.00011432</v>
      </c>
      <c r="R102" s="148"/>
      <c r="S102" s="158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159"/>
      <c r="BL102" s="159"/>
      <c r="BM102" s="159"/>
      <c r="BN102" s="159"/>
      <c r="BO102" s="159"/>
      <c r="BP102" s="159"/>
      <c r="BQ102" s="159"/>
      <c r="BR102" s="159"/>
      <c r="BS102" s="159"/>
      <c r="BT102" s="159"/>
      <c r="BU102" s="159"/>
      <c r="BV102" s="159"/>
      <c r="BW102" s="159"/>
      <c r="BX102" s="159"/>
      <c r="BY102" s="159"/>
      <c r="BZ102" s="159"/>
      <c r="CA102" s="159"/>
      <c r="CB102" s="159"/>
      <c r="CC102" s="159"/>
      <c r="CD102" s="159"/>
      <c r="CE102" s="159"/>
      <c r="CF102" s="159"/>
      <c r="CG102" s="159"/>
      <c r="CH102" s="159"/>
      <c r="CI102" s="159"/>
      <c r="CJ102" s="159"/>
      <c r="CK102" s="159"/>
      <c r="CL102" s="159"/>
      <c r="CM102" s="159"/>
      <c r="CN102" s="159"/>
      <c r="CO102" s="159"/>
      <c r="CP102" s="159"/>
      <c r="CQ102" s="159"/>
      <c r="CR102" s="159"/>
      <c r="CS102" s="159"/>
      <c r="CT102" s="159"/>
      <c r="CU102" s="159"/>
      <c r="CV102" s="159"/>
      <c r="CW102" s="159"/>
      <c r="CX102" s="159"/>
      <c r="CY102" s="159"/>
      <c r="CZ102" s="159"/>
      <c r="DA102" s="159"/>
      <c r="DB102" s="159"/>
      <c r="DC102" s="159"/>
      <c r="DD102" s="159"/>
      <c r="DE102" s="159"/>
      <c r="DF102" s="159"/>
      <c r="DG102" s="159"/>
      <c r="DH102" s="159"/>
      <c r="DI102" s="159"/>
      <c r="DJ102" s="159"/>
      <c r="DK102" s="159"/>
      <c r="DL102" s="159"/>
      <c r="DM102" s="159"/>
      <c r="DN102" s="159"/>
      <c r="DO102" s="159"/>
      <c r="DP102" s="159"/>
      <c r="DQ102" s="159"/>
      <c r="DR102" s="159"/>
      <c r="DS102" s="159"/>
      <c r="DT102" s="159"/>
      <c r="DU102" s="159"/>
      <c r="DV102" s="159"/>
      <c r="DW102" s="159"/>
      <c r="DX102" s="159"/>
      <c r="DY102" s="159"/>
      <c r="DZ102" s="159"/>
      <c r="EA102" s="159"/>
      <c r="EB102" s="159"/>
      <c r="EC102" s="159"/>
      <c r="ED102" s="159"/>
      <c r="EE102" s="159"/>
      <c r="EF102" s="159"/>
      <c r="EG102" s="159"/>
      <c r="EH102" s="159"/>
      <c r="EI102" s="159"/>
      <c r="EJ102" s="159"/>
      <c r="EK102" s="159"/>
      <c r="EL102" s="159"/>
      <c r="EM102" s="159"/>
      <c r="EN102" s="159"/>
      <c r="EO102" s="159"/>
      <c r="EP102" s="159"/>
      <c r="EQ102" s="159"/>
      <c r="ER102" s="159"/>
      <c r="ES102" s="159"/>
      <c r="ET102" s="159"/>
      <c r="EU102" s="159"/>
      <c r="EV102" s="159"/>
      <c r="EW102" s="159"/>
      <c r="EX102" s="159"/>
      <c r="EY102" s="159"/>
      <c r="EZ102" s="159"/>
      <c r="FA102" s="159"/>
      <c r="FB102" s="159"/>
      <c r="FC102" s="159"/>
      <c r="FD102" s="159"/>
    </row>
    <row r="103" customFormat="false" ht="12.75" hidden="false" customHeight="false" outlineLevel="0" collapsed="false">
      <c r="A103" s="168" t="n">
        <v>39722</v>
      </c>
      <c r="B103" s="149" t="n">
        <v>-0.12910744</v>
      </c>
      <c r="C103" s="149" t="n">
        <v>0</v>
      </c>
      <c r="D103" s="149" t="n">
        <v>-0.61589065</v>
      </c>
      <c r="E103" s="149" t="n">
        <v>0.48678321</v>
      </c>
      <c r="F103" s="149" t="n">
        <v>0.48678321</v>
      </c>
      <c r="G103" s="149" t="n">
        <v>0</v>
      </c>
      <c r="H103" s="148" t="n">
        <v>0</v>
      </c>
      <c r="I103" s="170" t="n">
        <v>-0.0041950751</v>
      </c>
      <c r="J103" s="147" t="n">
        <v>0.00011458</v>
      </c>
      <c r="R103" s="148"/>
      <c r="S103" s="158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159"/>
      <c r="BL103" s="159"/>
      <c r="BM103" s="159"/>
      <c r="BN103" s="159"/>
      <c r="BO103" s="159"/>
      <c r="BP103" s="159"/>
      <c r="BQ103" s="159"/>
      <c r="BR103" s="159"/>
      <c r="BS103" s="159"/>
      <c r="BT103" s="159"/>
      <c r="BU103" s="159"/>
      <c r="BV103" s="159"/>
      <c r="BW103" s="159"/>
      <c r="BX103" s="159"/>
      <c r="BY103" s="159"/>
      <c r="BZ103" s="159"/>
      <c r="CA103" s="159"/>
      <c r="CB103" s="159"/>
      <c r="CC103" s="159"/>
      <c r="CD103" s="159"/>
      <c r="CE103" s="159"/>
      <c r="CF103" s="159"/>
      <c r="CG103" s="159"/>
      <c r="CH103" s="159"/>
      <c r="CI103" s="159"/>
      <c r="CJ103" s="159"/>
      <c r="CK103" s="159"/>
      <c r="CL103" s="159"/>
      <c r="CM103" s="159"/>
      <c r="CN103" s="159"/>
      <c r="CO103" s="159"/>
      <c r="CP103" s="159"/>
      <c r="CQ103" s="159"/>
      <c r="CR103" s="159"/>
      <c r="CS103" s="159"/>
      <c r="CT103" s="159"/>
      <c r="CU103" s="159"/>
      <c r="CV103" s="159"/>
      <c r="CW103" s="159"/>
      <c r="CX103" s="159"/>
      <c r="CY103" s="159"/>
      <c r="CZ103" s="159"/>
      <c r="DA103" s="159"/>
      <c r="DB103" s="159"/>
      <c r="DC103" s="159"/>
      <c r="DD103" s="159"/>
      <c r="DE103" s="159"/>
      <c r="DF103" s="159"/>
      <c r="DG103" s="159"/>
      <c r="DH103" s="159"/>
      <c r="DI103" s="159"/>
      <c r="DJ103" s="159"/>
      <c r="DK103" s="159"/>
      <c r="DL103" s="159"/>
      <c r="DM103" s="159"/>
      <c r="DN103" s="159"/>
      <c r="DO103" s="159"/>
      <c r="DP103" s="159"/>
      <c r="DQ103" s="159"/>
      <c r="DR103" s="159"/>
      <c r="DS103" s="159"/>
      <c r="DT103" s="159"/>
      <c r="DU103" s="159"/>
      <c r="DV103" s="159"/>
      <c r="DW103" s="159"/>
      <c r="DX103" s="159"/>
      <c r="DY103" s="159"/>
      <c r="DZ103" s="159"/>
      <c r="EA103" s="159"/>
      <c r="EB103" s="159"/>
      <c r="EC103" s="159"/>
      <c r="ED103" s="159"/>
      <c r="EE103" s="159"/>
      <c r="EF103" s="159"/>
      <c r="EG103" s="159"/>
      <c r="EH103" s="159"/>
      <c r="EI103" s="159"/>
      <c r="EJ103" s="159"/>
      <c r="EK103" s="159"/>
      <c r="EL103" s="159"/>
      <c r="EM103" s="159"/>
      <c r="EN103" s="159"/>
      <c r="EO103" s="159"/>
      <c r="EP103" s="159"/>
      <c r="EQ103" s="159"/>
      <c r="ER103" s="159"/>
      <c r="ES103" s="159"/>
      <c r="ET103" s="159"/>
      <c r="EU103" s="159"/>
      <c r="EV103" s="159"/>
      <c r="EW103" s="159"/>
      <c r="EX103" s="159"/>
      <c r="EY103" s="159"/>
      <c r="EZ103" s="159"/>
      <c r="FA103" s="159"/>
      <c r="FB103" s="159"/>
      <c r="FC103" s="159"/>
      <c r="FD103" s="159"/>
    </row>
    <row r="104" customFormat="false" ht="12.75" hidden="false" customHeight="false" outlineLevel="0" collapsed="false">
      <c r="A104" s="168" t="n">
        <v>39753</v>
      </c>
      <c r="B104" s="149" t="n">
        <v>-0.01002168</v>
      </c>
      <c r="C104" s="149" t="n">
        <v>0</v>
      </c>
      <c r="D104" s="149" t="n">
        <v>-0.512449</v>
      </c>
      <c r="E104" s="149" t="n">
        <v>0.50242732</v>
      </c>
      <c r="F104" s="149" t="n">
        <v>0.50242732</v>
      </c>
      <c r="G104" s="149" t="n">
        <v>0</v>
      </c>
      <c r="H104" s="148" t="n">
        <v>0</v>
      </c>
      <c r="I104" s="170" t="n">
        <v>-0.0017999351</v>
      </c>
      <c r="J104" s="147" t="n">
        <v>0.00011154</v>
      </c>
      <c r="R104" s="148"/>
      <c r="S104" s="158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  <c r="AH104" s="159"/>
      <c r="AI104" s="159"/>
      <c r="AJ104" s="159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59"/>
      <c r="BK104" s="159"/>
      <c r="BL104" s="159"/>
      <c r="BM104" s="159"/>
      <c r="BN104" s="159"/>
      <c r="BO104" s="159"/>
      <c r="BP104" s="159"/>
      <c r="BQ104" s="159"/>
      <c r="BR104" s="159"/>
      <c r="BS104" s="159"/>
      <c r="BT104" s="159"/>
      <c r="BU104" s="159"/>
      <c r="BV104" s="159"/>
      <c r="BW104" s="159"/>
      <c r="BX104" s="159"/>
      <c r="BY104" s="159"/>
      <c r="BZ104" s="159"/>
      <c r="CA104" s="159"/>
      <c r="CB104" s="159"/>
      <c r="CC104" s="159"/>
      <c r="CD104" s="159"/>
      <c r="CE104" s="159"/>
      <c r="CF104" s="159"/>
      <c r="CG104" s="159"/>
      <c r="CH104" s="159"/>
      <c r="CI104" s="159"/>
      <c r="CJ104" s="159"/>
      <c r="CK104" s="159"/>
      <c r="CL104" s="159"/>
      <c r="CM104" s="159"/>
      <c r="CN104" s="159"/>
      <c r="CO104" s="159"/>
      <c r="CP104" s="159"/>
      <c r="CQ104" s="159"/>
      <c r="CR104" s="159"/>
      <c r="CS104" s="159"/>
      <c r="CT104" s="159"/>
      <c r="CU104" s="159"/>
      <c r="CV104" s="159"/>
      <c r="CW104" s="159"/>
      <c r="CX104" s="159"/>
      <c r="CY104" s="159"/>
      <c r="CZ104" s="159"/>
      <c r="DA104" s="159"/>
      <c r="DB104" s="159"/>
      <c r="DC104" s="159"/>
      <c r="DD104" s="159"/>
      <c r="DE104" s="159"/>
      <c r="DF104" s="159"/>
      <c r="DG104" s="159"/>
      <c r="DH104" s="159"/>
      <c r="DI104" s="159"/>
      <c r="DJ104" s="159"/>
      <c r="DK104" s="159"/>
      <c r="DL104" s="159"/>
      <c r="DM104" s="159"/>
      <c r="DN104" s="159"/>
      <c r="DO104" s="159"/>
      <c r="DP104" s="159"/>
      <c r="DQ104" s="159"/>
      <c r="DR104" s="159"/>
      <c r="DS104" s="159"/>
      <c r="DT104" s="159"/>
      <c r="DU104" s="159"/>
      <c r="DV104" s="159"/>
      <c r="DW104" s="159"/>
      <c r="DX104" s="159"/>
      <c r="DY104" s="159"/>
      <c r="DZ104" s="159"/>
      <c r="EA104" s="159"/>
      <c r="EB104" s="159"/>
      <c r="EC104" s="159"/>
      <c r="ED104" s="159"/>
      <c r="EE104" s="159"/>
      <c r="EF104" s="159"/>
      <c r="EG104" s="159"/>
      <c r="EH104" s="159"/>
      <c r="EI104" s="159"/>
      <c r="EJ104" s="159"/>
      <c r="EK104" s="159"/>
      <c r="EL104" s="159"/>
      <c r="EM104" s="159"/>
      <c r="EN104" s="159"/>
      <c r="EO104" s="159"/>
      <c r="EP104" s="159"/>
      <c r="EQ104" s="159"/>
      <c r="ER104" s="159"/>
      <c r="ES104" s="159"/>
      <c r="ET104" s="159"/>
      <c r="EU104" s="159"/>
      <c r="EV104" s="159"/>
      <c r="EW104" s="159"/>
      <c r="EX104" s="159"/>
      <c r="EY104" s="159"/>
      <c r="EZ104" s="159"/>
      <c r="FA104" s="159"/>
      <c r="FB104" s="159"/>
      <c r="FC104" s="159"/>
      <c r="FD104" s="159"/>
    </row>
    <row r="105" customFormat="false" ht="12.75" hidden="false" customHeight="false" outlineLevel="0" collapsed="false">
      <c r="A105" s="168" t="n">
        <v>39783</v>
      </c>
      <c r="B105" s="149" t="n">
        <v>-0.02107965</v>
      </c>
      <c r="C105" s="149" t="n">
        <v>0</v>
      </c>
      <c r="D105" s="149" t="n">
        <v>-0.40963001</v>
      </c>
      <c r="E105" s="149" t="n">
        <v>0.38855036</v>
      </c>
      <c r="F105" s="149" t="n">
        <v>0.38855036</v>
      </c>
      <c r="G105" s="149" t="n">
        <v>0</v>
      </c>
      <c r="H105" s="148" t="n">
        <v>0</v>
      </c>
      <c r="I105" s="170" t="n">
        <v>-0.0022601452</v>
      </c>
      <c r="J105" s="147" t="n">
        <v>8.851E-005</v>
      </c>
      <c r="R105" s="148"/>
      <c r="S105" s="158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59"/>
      <c r="AI105" s="159"/>
      <c r="AJ105" s="159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  <c r="BD105" s="159"/>
      <c r="BE105" s="159"/>
      <c r="BF105" s="159"/>
      <c r="BG105" s="159"/>
      <c r="BH105" s="159"/>
      <c r="BI105" s="159"/>
      <c r="BJ105" s="159"/>
      <c r="BK105" s="159"/>
      <c r="BL105" s="159"/>
      <c r="BM105" s="159"/>
      <c r="BN105" s="159"/>
      <c r="BO105" s="159"/>
      <c r="BP105" s="159"/>
      <c r="BQ105" s="159"/>
      <c r="BR105" s="159"/>
      <c r="BS105" s="159"/>
      <c r="BT105" s="159"/>
      <c r="BU105" s="159"/>
      <c r="BV105" s="159"/>
      <c r="BW105" s="159"/>
      <c r="BX105" s="159"/>
      <c r="BY105" s="159"/>
      <c r="BZ105" s="159"/>
      <c r="CA105" s="159"/>
      <c r="CB105" s="159"/>
      <c r="CC105" s="159"/>
      <c r="CD105" s="159"/>
      <c r="CE105" s="159"/>
      <c r="CF105" s="159"/>
      <c r="CG105" s="159"/>
      <c r="CH105" s="159"/>
      <c r="CI105" s="159"/>
      <c r="CJ105" s="159"/>
      <c r="CK105" s="159"/>
      <c r="CL105" s="159"/>
      <c r="CM105" s="159"/>
      <c r="CN105" s="159"/>
      <c r="CO105" s="159"/>
      <c r="CP105" s="159"/>
      <c r="CQ105" s="159"/>
      <c r="CR105" s="159"/>
      <c r="CS105" s="159"/>
      <c r="CT105" s="159"/>
      <c r="CU105" s="159"/>
      <c r="CV105" s="159"/>
      <c r="CW105" s="159"/>
      <c r="CX105" s="159"/>
      <c r="CY105" s="159"/>
      <c r="CZ105" s="159"/>
      <c r="DA105" s="159"/>
      <c r="DB105" s="159"/>
      <c r="DC105" s="159"/>
      <c r="DD105" s="159"/>
      <c r="DE105" s="159"/>
      <c r="DF105" s="159"/>
      <c r="DG105" s="159"/>
      <c r="DH105" s="159"/>
      <c r="DI105" s="159"/>
      <c r="DJ105" s="159"/>
      <c r="DK105" s="159"/>
      <c r="DL105" s="159"/>
      <c r="DM105" s="159"/>
      <c r="DN105" s="159"/>
      <c r="DO105" s="159"/>
      <c r="DP105" s="159"/>
      <c r="DQ105" s="159"/>
      <c r="DR105" s="159"/>
      <c r="DS105" s="159"/>
      <c r="DT105" s="159"/>
      <c r="DU105" s="159"/>
      <c r="DV105" s="159"/>
      <c r="DW105" s="159"/>
      <c r="DX105" s="159"/>
      <c r="DY105" s="159"/>
      <c r="DZ105" s="159"/>
      <c r="EA105" s="159"/>
      <c r="EB105" s="159"/>
      <c r="EC105" s="159"/>
      <c r="ED105" s="159"/>
      <c r="EE105" s="159"/>
      <c r="EF105" s="159"/>
      <c r="EG105" s="159"/>
      <c r="EH105" s="159"/>
      <c r="EI105" s="159"/>
      <c r="EJ105" s="159"/>
      <c r="EK105" s="159"/>
      <c r="EL105" s="159"/>
      <c r="EM105" s="159"/>
      <c r="EN105" s="159"/>
      <c r="EO105" s="159"/>
      <c r="EP105" s="159"/>
      <c r="EQ105" s="159"/>
      <c r="ER105" s="159"/>
      <c r="ES105" s="159"/>
      <c r="ET105" s="159"/>
      <c r="EU105" s="159"/>
      <c r="EV105" s="159"/>
      <c r="EW105" s="159"/>
      <c r="EX105" s="159"/>
      <c r="EY105" s="159"/>
      <c r="EZ105" s="159"/>
      <c r="FA105" s="159"/>
      <c r="FB105" s="159"/>
      <c r="FC105" s="159"/>
      <c r="FD105" s="159"/>
    </row>
    <row r="106" customFormat="false" ht="12.75" hidden="false" customHeight="false" outlineLevel="0" collapsed="false">
      <c r="A106" s="168" t="n">
        <v>39814</v>
      </c>
      <c r="B106" s="149" t="n">
        <v>0.06267544</v>
      </c>
      <c r="C106" s="149" t="n">
        <v>0</v>
      </c>
      <c r="D106" s="149" t="n">
        <v>-0.30671659</v>
      </c>
      <c r="E106" s="149" t="n">
        <v>0.36939203</v>
      </c>
      <c r="F106" s="149" t="n">
        <v>0.36939203</v>
      </c>
      <c r="G106" s="149" t="n">
        <v>0</v>
      </c>
      <c r="H106" s="148" t="n">
        <v>0</v>
      </c>
      <c r="I106" s="170" t="n">
        <v>-0.0036148176</v>
      </c>
      <c r="J106" s="147" t="n">
        <v>8.793E-005</v>
      </c>
      <c r="R106" s="148"/>
      <c r="S106" s="158"/>
      <c r="T106" s="159"/>
      <c r="U106" s="159"/>
      <c r="V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  <c r="AH106" s="159"/>
      <c r="AI106" s="159"/>
      <c r="AJ106" s="159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  <c r="BD106" s="159"/>
      <c r="BE106" s="159"/>
      <c r="BF106" s="159"/>
      <c r="BG106" s="159"/>
      <c r="BH106" s="159"/>
      <c r="BI106" s="159"/>
      <c r="BJ106" s="159"/>
      <c r="BK106" s="159"/>
      <c r="BL106" s="159"/>
      <c r="BM106" s="159"/>
      <c r="BN106" s="159"/>
      <c r="BO106" s="159"/>
      <c r="BP106" s="159"/>
      <c r="BQ106" s="159"/>
      <c r="BR106" s="159"/>
      <c r="BS106" s="159"/>
      <c r="BT106" s="159"/>
      <c r="BU106" s="159"/>
      <c r="BV106" s="159"/>
      <c r="BW106" s="159"/>
      <c r="BX106" s="159"/>
      <c r="BY106" s="159"/>
      <c r="BZ106" s="159"/>
      <c r="CA106" s="159"/>
      <c r="CB106" s="159"/>
      <c r="CC106" s="159"/>
      <c r="CD106" s="159"/>
      <c r="CE106" s="159"/>
      <c r="CF106" s="159"/>
      <c r="CG106" s="159"/>
      <c r="CH106" s="159"/>
      <c r="CI106" s="159"/>
      <c r="CJ106" s="159"/>
      <c r="CK106" s="159"/>
      <c r="CL106" s="159"/>
      <c r="CM106" s="159"/>
      <c r="CN106" s="159"/>
      <c r="CO106" s="159"/>
      <c r="CP106" s="159"/>
      <c r="CQ106" s="159"/>
      <c r="CR106" s="159"/>
      <c r="CS106" s="159"/>
      <c r="CT106" s="159"/>
      <c r="CU106" s="159"/>
      <c r="CV106" s="159"/>
      <c r="CW106" s="159"/>
      <c r="CX106" s="159"/>
      <c r="CY106" s="159"/>
      <c r="CZ106" s="159"/>
      <c r="DA106" s="159"/>
      <c r="DB106" s="159"/>
      <c r="DC106" s="159"/>
      <c r="DD106" s="159"/>
      <c r="DE106" s="159"/>
      <c r="DF106" s="159"/>
      <c r="DG106" s="159"/>
      <c r="DH106" s="159"/>
      <c r="DI106" s="159"/>
      <c r="DJ106" s="159"/>
      <c r="DK106" s="159"/>
      <c r="DL106" s="159"/>
      <c r="DM106" s="159"/>
      <c r="DN106" s="159"/>
      <c r="DO106" s="159"/>
      <c r="DP106" s="159"/>
      <c r="DQ106" s="159"/>
      <c r="DR106" s="159"/>
      <c r="DS106" s="159"/>
      <c r="DT106" s="159"/>
      <c r="DU106" s="159"/>
      <c r="DV106" s="159"/>
      <c r="DW106" s="159"/>
      <c r="DX106" s="159"/>
      <c r="DY106" s="159"/>
      <c r="DZ106" s="159"/>
      <c r="EA106" s="159"/>
      <c r="EB106" s="159"/>
      <c r="EC106" s="159"/>
      <c r="ED106" s="159"/>
      <c r="EE106" s="159"/>
      <c r="EF106" s="159"/>
      <c r="EG106" s="159"/>
      <c r="EH106" s="159"/>
      <c r="EI106" s="159"/>
      <c r="EJ106" s="159"/>
      <c r="EK106" s="159"/>
      <c r="EL106" s="159"/>
      <c r="EM106" s="159"/>
      <c r="EN106" s="159"/>
      <c r="EO106" s="159"/>
      <c r="EP106" s="159"/>
      <c r="EQ106" s="159"/>
      <c r="ER106" s="159"/>
      <c r="ES106" s="159"/>
      <c r="ET106" s="159"/>
      <c r="EU106" s="159"/>
      <c r="EV106" s="159"/>
      <c r="EW106" s="159"/>
      <c r="EX106" s="159"/>
      <c r="EY106" s="159"/>
      <c r="EZ106" s="159"/>
      <c r="FA106" s="159"/>
      <c r="FB106" s="159"/>
      <c r="FC106" s="159"/>
      <c r="FD106" s="159"/>
    </row>
    <row r="107" customFormat="false" ht="12.75" hidden="false" customHeight="false" outlineLevel="0" collapsed="false">
      <c r="A107" s="168" t="n">
        <v>39845</v>
      </c>
      <c r="B107" s="149" t="n">
        <v>0.06682697</v>
      </c>
      <c r="C107" s="149" t="n">
        <v>0</v>
      </c>
      <c r="D107" s="149" t="n">
        <v>-0.30643784</v>
      </c>
      <c r="E107" s="149" t="n">
        <v>0.37326481</v>
      </c>
      <c r="F107" s="149" t="n">
        <v>0.37326481</v>
      </c>
      <c r="G107" s="149" t="n">
        <v>0</v>
      </c>
      <c r="H107" s="148" t="n">
        <v>0</v>
      </c>
      <c r="I107" s="170" t="n">
        <v>-0.006401658</v>
      </c>
      <c r="J107" s="147" t="n">
        <v>9.585E-005</v>
      </c>
      <c r="R107" s="148"/>
      <c r="S107" s="158"/>
      <c r="T107" s="159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59"/>
      <c r="AI107" s="159"/>
      <c r="AJ107" s="159"/>
      <c r="AK107" s="159"/>
      <c r="AL107" s="159"/>
      <c r="AM107" s="159"/>
      <c r="AN107" s="159"/>
      <c r="AO107" s="159"/>
      <c r="AP107" s="159"/>
      <c r="AQ107" s="159"/>
      <c r="AR107" s="159"/>
      <c r="AS107" s="159"/>
      <c r="AT107" s="159"/>
      <c r="AU107" s="159"/>
      <c r="AV107" s="159"/>
      <c r="AW107" s="159"/>
      <c r="AX107" s="159"/>
      <c r="AY107" s="159"/>
      <c r="AZ107" s="159"/>
      <c r="BA107" s="159"/>
      <c r="BB107" s="159"/>
      <c r="BC107" s="159"/>
      <c r="BD107" s="159"/>
      <c r="BE107" s="159"/>
      <c r="BF107" s="159"/>
      <c r="BG107" s="159"/>
      <c r="BH107" s="159"/>
      <c r="BI107" s="159"/>
      <c r="BJ107" s="159"/>
      <c r="BK107" s="159"/>
      <c r="BL107" s="159"/>
      <c r="BM107" s="159"/>
      <c r="BN107" s="159"/>
      <c r="BO107" s="159"/>
      <c r="BP107" s="159"/>
      <c r="BQ107" s="159"/>
      <c r="BR107" s="159"/>
      <c r="BS107" s="159"/>
      <c r="BT107" s="159"/>
      <c r="BU107" s="159"/>
      <c r="BV107" s="159"/>
      <c r="BW107" s="159"/>
      <c r="BX107" s="159"/>
      <c r="BY107" s="159"/>
      <c r="BZ107" s="159"/>
      <c r="CA107" s="159"/>
      <c r="CB107" s="159"/>
      <c r="CC107" s="159"/>
      <c r="CD107" s="159"/>
      <c r="CE107" s="159"/>
      <c r="CF107" s="159"/>
      <c r="CG107" s="159"/>
      <c r="CH107" s="159"/>
      <c r="CI107" s="159"/>
      <c r="CJ107" s="159"/>
      <c r="CK107" s="159"/>
      <c r="CL107" s="159"/>
      <c r="CM107" s="159"/>
      <c r="CN107" s="159"/>
      <c r="CO107" s="159"/>
      <c r="CP107" s="159"/>
      <c r="CQ107" s="159"/>
      <c r="CR107" s="159"/>
      <c r="CS107" s="159"/>
      <c r="CT107" s="159"/>
      <c r="CU107" s="159"/>
      <c r="CV107" s="159"/>
      <c r="CW107" s="159"/>
      <c r="CX107" s="159"/>
      <c r="CY107" s="159"/>
      <c r="CZ107" s="159"/>
      <c r="DA107" s="159"/>
      <c r="DB107" s="159"/>
      <c r="DC107" s="159"/>
      <c r="DD107" s="159"/>
      <c r="DE107" s="159"/>
      <c r="DF107" s="159"/>
      <c r="DG107" s="159"/>
      <c r="DH107" s="159"/>
      <c r="DI107" s="159"/>
      <c r="DJ107" s="159"/>
      <c r="DK107" s="159"/>
      <c r="DL107" s="159"/>
      <c r="DM107" s="159"/>
      <c r="DN107" s="159"/>
      <c r="DO107" s="159"/>
      <c r="DP107" s="159"/>
      <c r="DQ107" s="159"/>
      <c r="DR107" s="159"/>
      <c r="DS107" s="159"/>
      <c r="DT107" s="159"/>
      <c r="DU107" s="159"/>
      <c r="DV107" s="159"/>
      <c r="DW107" s="159"/>
      <c r="DX107" s="159"/>
      <c r="DY107" s="159"/>
      <c r="DZ107" s="159"/>
      <c r="EA107" s="159"/>
      <c r="EB107" s="159"/>
      <c r="EC107" s="159"/>
      <c r="ED107" s="159"/>
      <c r="EE107" s="159"/>
      <c r="EF107" s="159"/>
      <c r="EG107" s="159"/>
      <c r="EH107" s="159"/>
      <c r="EI107" s="159"/>
      <c r="EJ107" s="159"/>
      <c r="EK107" s="159"/>
      <c r="EL107" s="159"/>
      <c r="EM107" s="159"/>
      <c r="EN107" s="159"/>
      <c r="EO107" s="159"/>
      <c r="EP107" s="159"/>
      <c r="EQ107" s="159"/>
      <c r="ER107" s="159"/>
      <c r="ES107" s="159"/>
      <c r="ET107" s="159"/>
      <c r="EU107" s="159"/>
      <c r="EV107" s="159"/>
      <c r="EW107" s="159"/>
      <c r="EX107" s="159"/>
      <c r="EY107" s="159"/>
      <c r="EZ107" s="159"/>
      <c r="FA107" s="159"/>
      <c r="FB107" s="159"/>
      <c r="FC107" s="159"/>
      <c r="FD107" s="159"/>
    </row>
    <row r="108" customFormat="false" ht="12.75" hidden="false" customHeight="false" outlineLevel="0" collapsed="false">
      <c r="A108" s="168" t="n">
        <v>39873</v>
      </c>
      <c r="B108" s="149" t="n">
        <v>0.05523867</v>
      </c>
      <c r="C108" s="149" t="n">
        <v>0</v>
      </c>
      <c r="D108" s="149" t="n">
        <v>-0.3060325</v>
      </c>
      <c r="E108" s="149" t="n">
        <v>0.36127117</v>
      </c>
      <c r="F108" s="149" t="n">
        <v>0.36127117</v>
      </c>
      <c r="G108" s="149" t="n">
        <v>0</v>
      </c>
      <c r="H108" s="148" t="n">
        <v>0</v>
      </c>
      <c r="I108" s="170" t="n">
        <v>-0.0082227521</v>
      </c>
      <c r="J108" s="147" t="n">
        <v>9.772E-005</v>
      </c>
      <c r="R108" s="148"/>
      <c r="S108" s="158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159"/>
      <c r="CA108" s="159"/>
      <c r="CB108" s="159"/>
      <c r="CC108" s="159"/>
      <c r="CD108" s="159"/>
      <c r="CE108" s="159"/>
      <c r="CF108" s="159"/>
      <c r="CG108" s="159"/>
      <c r="CH108" s="159"/>
      <c r="CI108" s="159"/>
      <c r="CJ108" s="159"/>
      <c r="CK108" s="159"/>
      <c r="CL108" s="159"/>
      <c r="CM108" s="159"/>
      <c r="CN108" s="159"/>
      <c r="CO108" s="159"/>
      <c r="CP108" s="159"/>
      <c r="CQ108" s="159"/>
      <c r="CR108" s="159"/>
      <c r="CS108" s="159"/>
      <c r="CT108" s="159"/>
      <c r="CU108" s="159"/>
      <c r="CV108" s="159"/>
      <c r="CW108" s="159"/>
      <c r="CX108" s="159"/>
      <c r="CY108" s="159"/>
      <c r="CZ108" s="159"/>
      <c r="DA108" s="159"/>
      <c r="DB108" s="159"/>
      <c r="DC108" s="159"/>
      <c r="DD108" s="159"/>
      <c r="DE108" s="159"/>
      <c r="DF108" s="159"/>
      <c r="DG108" s="159"/>
      <c r="DH108" s="159"/>
      <c r="DI108" s="159"/>
      <c r="DJ108" s="159"/>
      <c r="DK108" s="159"/>
      <c r="DL108" s="159"/>
      <c r="DM108" s="159"/>
      <c r="DN108" s="159"/>
      <c r="DO108" s="159"/>
      <c r="DP108" s="159"/>
      <c r="DQ108" s="159"/>
      <c r="DR108" s="159"/>
      <c r="DS108" s="159"/>
      <c r="DT108" s="159"/>
      <c r="DU108" s="159"/>
      <c r="DV108" s="159"/>
      <c r="DW108" s="159"/>
      <c r="DX108" s="159"/>
      <c r="DY108" s="159"/>
      <c r="DZ108" s="159"/>
      <c r="EA108" s="159"/>
      <c r="EB108" s="159"/>
      <c r="EC108" s="159"/>
      <c r="ED108" s="159"/>
      <c r="EE108" s="159"/>
      <c r="EF108" s="159"/>
      <c r="EG108" s="159"/>
      <c r="EH108" s="159"/>
      <c r="EI108" s="159"/>
      <c r="EJ108" s="159"/>
      <c r="EK108" s="159"/>
      <c r="EL108" s="159"/>
      <c r="EM108" s="159"/>
      <c r="EN108" s="159"/>
      <c r="EO108" s="159"/>
      <c r="EP108" s="159"/>
      <c r="EQ108" s="159"/>
      <c r="ER108" s="159"/>
      <c r="ES108" s="159"/>
      <c r="ET108" s="159"/>
      <c r="EU108" s="159"/>
      <c r="EV108" s="159"/>
      <c r="EW108" s="159"/>
      <c r="EX108" s="159"/>
      <c r="EY108" s="159"/>
      <c r="EZ108" s="159"/>
      <c r="FA108" s="159"/>
      <c r="FB108" s="159"/>
      <c r="FC108" s="159"/>
      <c r="FD108" s="159"/>
    </row>
    <row r="109" customFormat="false" ht="12.75" hidden="false" customHeight="false" outlineLevel="0" collapsed="false">
      <c r="A109" s="168" t="n">
        <v>39904</v>
      </c>
      <c r="B109" s="149" t="n">
        <v>0.02481138</v>
      </c>
      <c r="C109" s="149" t="n">
        <v>0</v>
      </c>
      <c r="D109" s="149" t="n">
        <v>-0.30561838</v>
      </c>
      <c r="E109" s="149" t="n">
        <v>0.33042976</v>
      </c>
      <c r="F109" s="149" t="n">
        <v>0.33042976</v>
      </c>
      <c r="G109" s="149" t="n">
        <v>0</v>
      </c>
      <c r="H109" s="148" t="n">
        <v>0</v>
      </c>
      <c r="I109" s="170" t="n">
        <v>-0.0054311823</v>
      </c>
      <c r="J109" s="147" t="n">
        <v>8.397E-005</v>
      </c>
      <c r="R109" s="148"/>
      <c r="S109" s="158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59"/>
      <c r="AI109" s="159"/>
      <c r="AJ109" s="159"/>
      <c r="AK109" s="159"/>
      <c r="AL109" s="159"/>
      <c r="AM109" s="159"/>
      <c r="AN109" s="159"/>
      <c r="AO109" s="159"/>
      <c r="AP109" s="159"/>
      <c r="AQ109" s="159"/>
      <c r="AR109" s="159"/>
      <c r="AS109" s="159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  <c r="BD109" s="159"/>
      <c r="BE109" s="159"/>
      <c r="BF109" s="159"/>
      <c r="BG109" s="159"/>
      <c r="BH109" s="159"/>
      <c r="BI109" s="159"/>
      <c r="BJ109" s="159"/>
      <c r="BK109" s="159"/>
      <c r="BL109" s="159"/>
      <c r="BM109" s="159"/>
      <c r="BN109" s="159"/>
      <c r="BO109" s="159"/>
      <c r="BP109" s="159"/>
      <c r="BQ109" s="159"/>
      <c r="BR109" s="159"/>
      <c r="BS109" s="159"/>
      <c r="BT109" s="159"/>
      <c r="BU109" s="159"/>
      <c r="BV109" s="159"/>
      <c r="BW109" s="159"/>
      <c r="BX109" s="159"/>
      <c r="BY109" s="159"/>
      <c r="BZ109" s="159"/>
      <c r="CA109" s="159"/>
      <c r="CB109" s="159"/>
      <c r="CC109" s="159"/>
      <c r="CD109" s="159"/>
      <c r="CE109" s="159"/>
      <c r="CF109" s="159"/>
      <c r="CG109" s="159"/>
      <c r="CH109" s="159"/>
      <c r="CI109" s="159"/>
      <c r="CJ109" s="159"/>
      <c r="CK109" s="159"/>
      <c r="CL109" s="159"/>
      <c r="CM109" s="159"/>
      <c r="CN109" s="159"/>
      <c r="CO109" s="159"/>
      <c r="CP109" s="159"/>
      <c r="CQ109" s="159"/>
      <c r="CR109" s="159"/>
      <c r="CS109" s="159"/>
      <c r="CT109" s="159"/>
      <c r="CU109" s="159"/>
      <c r="CV109" s="159"/>
      <c r="CW109" s="159"/>
      <c r="CX109" s="159"/>
      <c r="CY109" s="159"/>
      <c r="CZ109" s="159"/>
      <c r="DA109" s="159"/>
      <c r="DB109" s="159"/>
      <c r="DC109" s="159"/>
      <c r="DD109" s="159"/>
      <c r="DE109" s="159"/>
      <c r="DF109" s="159"/>
      <c r="DG109" s="159"/>
      <c r="DH109" s="159"/>
      <c r="DI109" s="159"/>
      <c r="DJ109" s="159"/>
      <c r="DK109" s="159"/>
      <c r="DL109" s="159"/>
      <c r="DM109" s="159"/>
      <c r="DN109" s="159"/>
      <c r="DO109" s="159"/>
      <c r="DP109" s="159"/>
      <c r="DQ109" s="159"/>
      <c r="DR109" s="159"/>
      <c r="DS109" s="159"/>
      <c r="DT109" s="159"/>
      <c r="DU109" s="159"/>
      <c r="DV109" s="159"/>
      <c r="DW109" s="159"/>
      <c r="DX109" s="159"/>
      <c r="DY109" s="159"/>
      <c r="DZ109" s="159"/>
      <c r="EA109" s="159"/>
      <c r="EB109" s="159"/>
      <c r="EC109" s="159"/>
      <c r="ED109" s="159"/>
      <c r="EE109" s="159"/>
      <c r="EF109" s="159"/>
      <c r="EG109" s="159"/>
      <c r="EH109" s="159"/>
      <c r="EI109" s="159"/>
      <c r="EJ109" s="159"/>
      <c r="EK109" s="159"/>
      <c r="EL109" s="159"/>
      <c r="EM109" s="159"/>
      <c r="EN109" s="159"/>
      <c r="EO109" s="159"/>
      <c r="EP109" s="159"/>
      <c r="EQ109" s="159"/>
      <c r="ER109" s="159"/>
      <c r="ES109" s="159"/>
      <c r="ET109" s="159"/>
      <c r="EU109" s="159"/>
      <c r="EV109" s="159"/>
      <c r="EW109" s="159"/>
      <c r="EX109" s="159"/>
      <c r="EY109" s="159"/>
      <c r="EZ109" s="159"/>
      <c r="FA109" s="159"/>
      <c r="FB109" s="159"/>
      <c r="FC109" s="159"/>
      <c r="FD109" s="159"/>
    </row>
    <row r="110" customFormat="false" ht="12.75" hidden="false" customHeight="false" outlineLevel="0" collapsed="false">
      <c r="A110" s="168" t="n">
        <v>39934</v>
      </c>
      <c r="B110" s="149" t="n">
        <v>0.02624459</v>
      </c>
      <c r="C110" s="149" t="n">
        <v>0</v>
      </c>
      <c r="D110" s="149" t="n">
        <v>-0.30539046</v>
      </c>
      <c r="E110" s="149" t="n">
        <v>0.33163505</v>
      </c>
      <c r="F110" s="149" t="n">
        <v>0.33163505</v>
      </c>
      <c r="G110" s="149" t="n">
        <v>0</v>
      </c>
      <c r="H110" s="148" t="n">
        <v>0</v>
      </c>
      <c r="I110" s="170" t="n">
        <v>-0.0065779202</v>
      </c>
      <c r="J110" s="147" t="n">
        <v>8.692E-005</v>
      </c>
      <c r="R110" s="148"/>
      <c r="S110" s="158"/>
      <c r="T110" s="159"/>
      <c r="U110" s="159"/>
      <c r="V110" s="159"/>
      <c r="W110" s="159"/>
      <c r="X110" s="159"/>
      <c r="Y110" s="159"/>
      <c r="Z110" s="159"/>
      <c r="AA110" s="159"/>
      <c r="AB110" s="159"/>
      <c r="AC110" s="159"/>
      <c r="AD110" s="159"/>
      <c r="AE110" s="159"/>
      <c r="AF110" s="159"/>
      <c r="AG110" s="159"/>
      <c r="AH110" s="159"/>
      <c r="AI110" s="159"/>
      <c r="AJ110" s="159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159"/>
      <c r="BE110" s="159"/>
      <c r="BF110" s="159"/>
      <c r="BG110" s="159"/>
      <c r="BH110" s="159"/>
      <c r="BI110" s="159"/>
      <c r="BJ110" s="159"/>
      <c r="BK110" s="159"/>
      <c r="BL110" s="159"/>
      <c r="BM110" s="159"/>
      <c r="BN110" s="159"/>
      <c r="BO110" s="159"/>
      <c r="BP110" s="159"/>
      <c r="BQ110" s="159"/>
      <c r="BR110" s="159"/>
      <c r="BS110" s="159"/>
      <c r="BT110" s="159"/>
      <c r="BU110" s="159"/>
      <c r="BV110" s="159"/>
      <c r="BW110" s="159"/>
      <c r="BX110" s="159"/>
      <c r="BY110" s="159"/>
      <c r="BZ110" s="159"/>
      <c r="CA110" s="159"/>
      <c r="CB110" s="159"/>
      <c r="CC110" s="159"/>
      <c r="CD110" s="159"/>
      <c r="CE110" s="159"/>
      <c r="CF110" s="159"/>
      <c r="CG110" s="159"/>
      <c r="CH110" s="159"/>
      <c r="CI110" s="159"/>
      <c r="CJ110" s="159"/>
      <c r="CK110" s="159"/>
      <c r="CL110" s="159"/>
      <c r="CM110" s="159"/>
      <c r="CN110" s="159"/>
      <c r="CO110" s="159"/>
      <c r="CP110" s="159"/>
      <c r="CQ110" s="159"/>
      <c r="CR110" s="159"/>
      <c r="CS110" s="159"/>
      <c r="CT110" s="159"/>
      <c r="CU110" s="159"/>
      <c r="CV110" s="159"/>
      <c r="CW110" s="159"/>
      <c r="CX110" s="159"/>
      <c r="CY110" s="159"/>
      <c r="CZ110" s="159"/>
      <c r="DA110" s="159"/>
      <c r="DB110" s="159"/>
      <c r="DC110" s="159"/>
      <c r="DD110" s="159"/>
      <c r="DE110" s="159"/>
      <c r="DF110" s="159"/>
      <c r="DG110" s="159"/>
      <c r="DH110" s="159"/>
      <c r="DI110" s="159"/>
      <c r="DJ110" s="159"/>
      <c r="DK110" s="159"/>
      <c r="DL110" s="159"/>
      <c r="DM110" s="159"/>
      <c r="DN110" s="159"/>
      <c r="DO110" s="159"/>
      <c r="DP110" s="159"/>
      <c r="DQ110" s="159"/>
      <c r="DR110" s="159"/>
      <c r="DS110" s="159"/>
      <c r="DT110" s="159"/>
      <c r="DU110" s="159"/>
      <c r="DV110" s="159"/>
      <c r="DW110" s="159"/>
      <c r="DX110" s="159"/>
      <c r="DY110" s="159"/>
      <c r="DZ110" s="159"/>
      <c r="EA110" s="159"/>
      <c r="EB110" s="159"/>
      <c r="EC110" s="159"/>
      <c r="ED110" s="159"/>
      <c r="EE110" s="159"/>
      <c r="EF110" s="159"/>
      <c r="EG110" s="159"/>
      <c r="EH110" s="159"/>
      <c r="EI110" s="159"/>
      <c r="EJ110" s="159"/>
      <c r="EK110" s="159"/>
      <c r="EL110" s="159"/>
      <c r="EM110" s="159"/>
      <c r="EN110" s="159"/>
      <c r="EO110" s="159"/>
      <c r="EP110" s="159"/>
      <c r="EQ110" s="159"/>
      <c r="ER110" s="159"/>
      <c r="ES110" s="159"/>
      <c r="ET110" s="159"/>
      <c r="EU110" s="159"/>
      <c r="EV110" s="159"/>
      <c r="EW110" s="159"/>
      <c r="EX110" s="159"/>
      <c r="EY110" s="159"/>
      <c r="EZ110" s="159"/>
      <c r="FA110" s="159"/>
      <c r="FB110" s="159"/>
      <c r="FC110" s="159"/>
      <c r="FD110" s="159"/>
    </row>
    <row r="111" customFormat="false" ht="12.75" hidden="false" customHeight="false" outlineLevel="0" collapsed="false">
      <c r="A111" s="168" t="n">
        <v>39965</v>
      </c>
      <c r="B111" s="149" t="n">
        <v>-0.05815724</v>
      </c>
      <c r="C111" s="149" t="n">
        <v>0</v>
      </c>
      <c r="D111" s="149" t="n">
        <v>-0.40674755</v>
      </c>
      <c r="E111" s="149" t="n">
        <v>0.34859031</v>
      </c>
      <c r="F111" s="149" t="n">
        <v>0.34859031</v>
      </c>
      <c r="G111" s="149" t="n">
        <v>0</v>
      </c>
      <c r="H111" s="148" t="n">
        <v>0</v>
      </c>
      <c r="I111" s="170" t="n">
        <v>0.0012250407</v>
      </c>
      <c r="J111" s="147" t="n">
        <v>7.115E-005</v>
      </c>
      <c r="R111" s="148"/>
      <c r="S111" s="158"/>
      <c r="T111" s="159"/>
      <c r="U111" s="159"/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  <c r="AH111" s="159"/>
      <c r="AI111" s="159"/>
      <c r="AJ111" s="159"/>
      <c r="AK111" s="159"/>
      <c r="AL111" s="159"/>
      <c r="AM111" s="159"/>
      <c r="AN111" s="159"/>
      <c r="AO111" s="159"/>
      <c r="AP111" s="159"/>
      <c r="AQ111" s="159"/>
      <c r="AR111" s="159"/>
      <c r="AS111" s="159"/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59"/>
      <c r="EV111" s="159"/>
      <c r="EW111" s="159"/>
      <c r="EX111" s="159"/>
      <c r="EY111" s="159"/>
      <c r="EZ111" s="159"/>
      <c r="FA111" s="159"/>
      <c r="FB111" s="159"/>
      <c r="FC111" s="159"/>
      <c r="FD111" s="159"/>
    </row>
    <row r="112" customFormat="false" ht="12.75" hidden="false" customHeight="false" outlineLevel="0" collapsed="false">
      <c r="A112" s="168" t="n">
        <v>39995</v>
      </c>
      <c r="B112" s="149" t="n">
        <v>0.06156497</v>
      </c>
      <c r="C112" s="149" t="n">
        <v>0</v>
      </c>
      <c r="D112" s="149" t="n">
        <v>-0.40628028</v>
      </c>
      <c r="E112" s="149" t="n">
        <v>0.46784525</v>
      </c>
      <c r="F112" s="149" t="n">
        <v>0.46784525</v>
      </c>
      <c r="G112" s="149" t="n">
        <v>0</v>
      </c>
      <c r="H112" s="148" t="n">
        <v>0</v>
      </c>
      <c r="I112" s="170" t="n">
        <v>0.0014660795</v>
      </c>
      <c r="J112" s="147" t="n">
        <v>9.597E-005</v>
      </c>
      <c r="R112" s="148"/>
      <c r="S112" s="158"/>
      <c r="T112" s="159"/>
      <c r="U112" s="159"/>
      <c r="V112" s="159"/>
      <c r="W112" s="159"/>
      <c r="X112" s="159"/>
      <c r="Y112" s="159"/>
      <c r="Z112" s="159"/>
      <c r="AA112" s="159"/>
      <c r="AB112" s="159"/>
      <c r="AC112" s="159"/>
      <c r="AD112" s="159"/>
      <c r="AE112" s="159"/>
      <c r="AF112" s="159"/>
      <c r="AG112" s="159"/>
      <c r="AH112" s="159"/>
      <c r="AI112" s="159"/>
      <c r="AJ112" s="159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  <c r="EF112" s="159"/>
      <c r="EG112" s="159"/>
      <c r="EH112" s="159"/>
      <c r="EI112" s="159"/>
      <c r="EJ112" s="159"/>
      <c r="EK112" s="159"/>
      <c r="EL112" s="159"/>
      <c r="EM112" s="159"/>
      <c r="EN112" s="159"/>
      <c r="EO112" s="159"/>
      <c r="EP112" s="159"/>
      <c r="EQ112" s="159"/>
      <c r="ER112" s="159"/>
      <c r="ES112" s="159"/>
      <c r="ET112" s="159"/>
      <c r="EU112" s="159"/>
      <c r="EV112" s="159"/>
      <c r="EW112" s="159"/>
      <c r="EX112" s="159"/>
      <c r="EY112" s="159"/>
      <c r="EZ112" s="159"/>
      <c r="FA112" s="159"/>
      <c r="FB112" s="159"/>
      <c r="FC112" s="159"/>
      <c r="FD112" s="159"/>
    </row>
    <row r="113" customFormat="false" ht="12.75" hidden="false" customHeight="false" outlineLevel="0" collapsed="false">
      <c r="A113" s="168" t="n">
        <v>40026</v>
      </c>
      <c r="B113" s="149" t="n">
        <v>0.0059482</v>
      </c>
      <c r="C113" s="149" t="n">
        <v>0</v>
      </c>
      <c r="D113" s="149" t="n">
        <v>-0.40571496</v>
      </c>
      <c r="E113" s="149" t="n">
        <v>0.41166316</v>
      </c>
      <c r="F113" s="149" t="n">
        <v>0.41166316</v>
      </c>
      <c r="G113" s="149" t="n">
        <v>0</v>
      </c>
      <c r="H113" s="148" t="n">
        <v>0</v>
      </c>
      <c r="I113" s="170" t="n">
        <v>-0.0022054368</v>
      </c>
      <c r="J113" s="147" t="n">
        <v>9.294E-005</v>
      </c>
      <c r="R113" s="148"/>
      <c r="S113" s="158"/>
      <c r="T113" s="159"/>
      <c r="U113" s="159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59"/>
      <c r="AI113" s="159"/>
      <c r="AJ113" s="159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</row>
    <row r="114" customFormat="false" ht="12.75" hidden="false" customHeight="false" outlineLevel="0" collapsed="false">
      <c r="A114" s="168" t="n">
        <v>40057</v>
      </c>
      <c r="B114" s="149" t="n">
        <v>0.01172532</v>
      </c>
      <c r="C114" s="149" t="n">
        <v>0</v>
      </c>
      <c r="D114" s="149" t="n">
        <v>-0.40522467</v>
      </c>
      <c r="E114" s="149" t="n">
        <v>0.41694999</v>
      </c>
      <c r="F114" s="149" t="n">
        <v>0.41694999</v>
      </c>
      <c r="G114" s="149" t="n">
        <v>0</v>
      </c>
      <c r="H114" s="148" t="n">
        <v>0</v>
      </c>
      <c r="I114" s="170" t="n">
        <v>-0.0027681084</v>
      </c>
      <c r="J114" s="147" t="n">
        <v>9.538E-005</v>
      </c>
      <c r="R114" s="148"/>
      <c r="S114" s="158"/>
      <c r="T114" s="159"/>
      <c r="U114" s="159"/>
      <c r="V114" s="159"/>
      <c r="W114" s="159"/>
      <c r="X114" s="159"/>
      <c r="Y114" s="159"/>
      <c r="Z114" s="159"/>
      <c r="AA114" s="159"/>
      <c r="AB114" s="159"/>
      <c r="AC114" s="159"/>
      <c r="AD114" s="159"/>
      <c r="AE114" s="159"/>
      <c r="AF114" s="159"/>
      <c r="AG114" s="159"/>
      <c r="AH114" s="159"/>
      <c r="AI114" s="159"/>
      <c r="AJ114" s="159"/>
      <c r="AK114" s="159"/>
      <c r="AL114" s="159"/>
      <c r="AM114" s="159"/>
      <c r="AN114" s="159"/>
      <c r="AO114" s="159"/>
      <c r="AP114" s="159"/>
      <c r="AQ114" s="159"/>
      <c r="AR114" s="159"/>
      <c r="AS114" s="159"/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  <c r="EF114" s="159"/>
      <c r="EG114" s="159"/>
      <c r="EH114" s="159"/>
      <c r="EI114" s="159"/>
      <c r="EJ114" s="159"/>
      <c r="EK114" s="159"/>
      <c r="EL114" s="159"/>
      <c r="EM114" s="159"/>
      <c r="EN114" s="159"/>
      <c r="EO114" s="159"/>
      <c r="EP114" s="159"/>
      <c r="EQ114" s="159"/>
      <c r="ER114" s="159"/>
      <c r="ES114" s="159"/>
      <c r="ET114" s="159"/>
      <c r="EU114" s="159"/>
      <c r="EV114" s="159"/>
      <c r="EW114" s="159"/>
      <c r="EX114" s="159"/>
      <c r="EY114" s="159"/>
      <c r="EZ114" s="159"/>
      <c r="FA114" s="159"/>
      <c r="FB114" s="159"/>
      <c r="FC114" s="159"/>
      <c r="FD114" s="159"/>
    </row>
    <row r="115" customFormat="false" ht="12.75" hidden="false" customHeight="false" outlineLevel="0" collapsed="false">
      <c r="A115" s="168" t="n">
        <v>40087</v>
      </c>
      <c r="B115" s="149" t="n">
        <v>0.01101</v>
      </c>
      <c r="C115" s="149" t="n">
        <v>0</v>
      </c>
      <c r="D115" s="149" t="n">
        <v>-0.40473584</v>
      </c>
      <c r="E115" s="149" t="n">
        <v>0.41574584</v>
      </c>
      <c r="F115" s="149" t="n">
        <v>0.41574584</v>
      </c>
      <c r="G115" s="149" t="n">
        <v>0</v>
      </c>
      <c r="H115" s="148" t="n">
        <v>0</v>
      </c>
      <c r="I115" s="170" t="n">
        <v>-0.0029513779</v>
      </c>
      <c r="J115" s="147" t="n">
        <v>9.552E-005</v>
      </c>
      <c r="R115" s="148"/>
      <c r="S115" s="158"/>
      <c r="T115" s="159"/>
      <c r="U115" s="159"/>
      <c r="V115" s="159"/>
      <c r="W115" s="159"/>
      <c r="X115" s="159"/>
      <c r="Y115" s="159"/>
      <c r="Z115" s="159"/>
      <c r="AA115" s="159"/>
      <c r="AB115" s="159"/>
      <c r="AC115" s="159"/>
      <c r="AD115" s="159"/>
      <c r="AE115" s="159"/>
      <c r="AF115" s="159"/>
      <c r="AG115" s="159"/>
      <c r="AH115" s="159"/>
      <c r="AI115" s="159"/>
      <c r="AJ115" s="159"/>
      <c r="AK115" s="159"/>
      <c r="AL115" s="159"/>
      <c r="AM115" s="159"/>
      <c r="AN115" s="159"/>
      <c r="AO115" s="159"/>
      <c r="AP115" s="159"/>
      <c r="AQ115" s="159"/>
      <c r="AR115" s="159"/>
      <c r="AS115" s="159"/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  <c r="EF115" s="159"/>
      <c r="EG115" s="159"/>
      <c r="EH115" s="159"/>
      <c r="EI115" s="159"/>
      <c r="EJ115" s="159"/>
      <c r="EK115" s="159"/>
      <c r="EL115" s="159"/>
      <c r="EM115" s="159"/>
      <c r="EN115" s="159"/>
      <c r="EO115" s="159"/>
      <c r="EP115" s="159"/>
      <c r="EQ115" s="159"/>
      <c r="ER115" s="159"/>
      <c r="ES115" s="159"/>
      <c r="ET115" s="159"/>
      <c r="EU115" s="159"/>
      <c r="EV115" s="159"/>
      <c r="EW115" s="159"/>
      <c r="EX115" s="159"/>
      <c r="EY115" s="159"/>
      <c r="EZ115" s="159"/>
      <c r="FA115" s="159"/>
      <c r="FB115" s="159"/>
      <c r="FC115" s="159"/>
      <c r="FD115" s="159"/>
    </row>
    <row r="116" customFormat="false" ht="12.75" hidden="false" customHeight="false" outlineLevel="0" collapsed="false">
      <c r="A116" s="168" t="n">
        <v>40118</v>
      </c>
      <c r="B116" s="149" t="n">
        <v>0.02788661</v>
      </c>
      <c r="C116" s="149" t="n">
        <v>0</v>
      </c>
      <c r="D116" s="149" t="n">
        <v>-0.40418547</v>
      </c>
      <c r="E116" s="149" t="n">
        <v>0.43207208</v>
      </c>
      <c r="F116" s="149" t="n">
        <v>0.43207208</v>
      </c>
      <c r="G116" s="149" t="n">
        <v>0</v>
      </c>
      <c r="H116" s="148" t="n">
        <v>0</v>
      </c>
      <c r="I116" s="170" t="n">
        <v>-0.0008587784</v>
      </c>
      <c r="J116" s="147" t="n">
        <v>9.406E-005</v>
      </c>
      <c r="R116" s="148"/>
      <c r="S116" s="158"/>
      <c r="T116" s="159"/>
      <c r="U116" s="159"/>
      <c r="V116" s="159"/>
      <c r="W116" s="159"/>
      <c r="X116" s="159"/>
      <c r="Y116" s="159"/>
      <c r="Z116" s="159"/>
      <c r="AA116" s="159"/>
      <c r="AB116" s="159"/>
      <c r="AC116" s="159"/>
      <c r="AD116" s="159"/>
      <c r="AE116" s="159"/>
      <c r="AF116" s="159"/>
      <c r="AG116" s="159"/>
      <c r="AH116" s="159"/>
      <c r="AI116" s="159"/>
      <c r="AJ116" s="159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  <c r="EF116" s="159"/>
      <c r="EG116" s="159"/>
      <c r="EH116" s="159"/>
      <c r="EI116" s="159"/>
      <c r="EJ116" s="159"/>
      <c r="EK116" s="159"/>
      <c r="EL116" s="159"/>
      <c r="EM116" s="159"/>
      <c r="EN116" s="159"/>
      <c r="EO116" s="159"/>
      <c r="EP116" s="159"/>
      <c r="EQ116" s="159"/>
      <c r="ER116" s="159"/>
      <c r="ES116" s="159"/>
      <c r="ET116" s="159"/>
      <c r="EU116" s="159"/>
      <c r="EV116" s="159"/>
      <c r="EW116" s="159"/>
      <c r="EX116" s="159"/>
      <c r="EY116" s="159"/>
      <c r="EZ116" s="159"/>
      <c r="FA116" s="159"/>
      <c r="FB116" s="159"/>
      <c r="FC116" s="159"/>
      <c r="FD116" s="159"/>
    </row>
    <row r="117" customFormat="false" ht="12.75" hidden="false" customHeight="false" outlineLevel="0" collapsed="false">
      <c r="A117" s="168" t="n">
        <v>40148</v>
      </c>
      <c r="B117" s="149" t="n">
        <v>0.03077046</v>
      </c>
      <c r="C117" s="149" t="n">
        <v>0</v>
      </c>
      <c r="D117" s="149" t="n">
        <v>-0.30268452</v>
      </c>
      <c r="E117" s="149" t="n">
        <v>0.33345498</v>
      </c>
      <c r="F117" s="149" t="n">
        <v>0.33345498</v>
      </c>
      <c r="G117" s="149" t="n">
        <v>0</v>
      </c>
      <c r="H117" s="148" t="n">
        <v>0</v>
      </c>
      <c r="I117" s="170" t="n">
        <v>-0.0013454049</v>
      </c>
      <c r="J117" s="147" t="n">
        <v>7.419E-005</v>
      </c>
      <c r="R117" s="148"/>
      <c r="S117" s="158"/>
      <c r="T117" s="159"/>
      <c r="U117" s="159"/>
      <c r="V117" s="159"/>
      <c r="W117" s="159"/>
      <c r="X117" s="159"/>
      <c r="Y117" s="159"/>
      <c r="Z117" s="159"/>
      <c r="AA117" s="159"/>
      <c r="AB117" s="159"/>
      <c r="AC117" s="159"/>
      <c r="AD117" s="159"/>
      <c r="AE117" s="159"/>
      <c r="AF117" s="159"/>
      <c r="AG117" s="159"/>
      <c r="AH117" s="159"/>
      <c r="AI117" s="159"/>
      <c r="AJ117" s="159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  <c r="EF117" s="159"/>
      <c r="EG117" s="159"/>
      <c r="EH117" s="159"/>
      <c r="EI117" s="159"/>
      <c r="EJ117" s="159"/>
      <c r="EK117" s="159"/>
      <c r="EL117" s="159"/>
      <c r="EM117" s="159"/>
      <c r="EN117" s="159"/>
      <c r="EO117" s="159"/>
      <c r="EP117" s="159"/>
      <c r="EQ117" s="159"/>
      <c r="ER117" s="159"/>
      <c r="ES117" s="159"/>
      <c r="ET117" s="159"/>
      <c r="EU117" s="159"/>
      <c r="EV117" s="159"/>
      <c r="EW117" s="159"/>
      <c r="EX117" s="159"/>
      <c r="EY117" s="159"/>
      <c r="EZ117" s="159"/>
      <c r="FA117" s="159"/>
      <c r="FB117" s="159"/>
      <c r="FC117" s="159"/>
      <c r="FD117" s="159"/>
    </row>
    <row r="118" customFormat="false" ht="12.75" hidden="false" customHeight="false" outlineLevel="0" collapsed="false">
      <c r="A118" s="168" t="n">
        <v>40179</v>
      </c>
      <c r="B118" s="149" t="n">
        <v>0.01475541</v>
      </c>
      <c r="C118" s="149" t="n">
        <v>0</v>
      </c>
      <c r="D118" s="149" t="n">
        <v>-0.30234022</v>
      </c>
      <c r="E118" s="149" t="n">
        <v>0.31709563</v>
      </c>
      <c r="F118" s="149" t="n">
        <v>0.31709563</v>
      </c>
      <c r="G118" s="149" t="n">
        <v>0</v>
      </c>
      <c r="H118" s="148" t="n">
        <v>0</v>
      </c>
      <c r="I118" s="170" t="n">
        <v>-0.0022611504</v>
      </c>
      <c r="J118" s="147" t="n">
        <v>7.284E-005</v>
      </c>
      <c r="R118" s="148"/>
      <c r="S118" s="158"/>
      <c r="T118" s="159"/>
      <c r="U118" s="159"/>
      <c r="V118" s="159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  <c r="AH118" s="159"/>
      <c r="AI118" s="159"/>
      <c r="AJ118" s="159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  <c r="EF118" s="159"/>
      <c r="EG118" s="159"/>
      <c r="EH118" s="159"/>
      <c r="EI118" s="159"/>
      <c r="EJ118" s="159"/>
      <c r="EK118" s="159"/>
      <c r="EL118" s="159"/>
      <c r="EM118" s="159"/>
      <c r="EN118" s="159"/>
      <c r="EO118" s="159"/>
      <c r="EP118" s="159"/>
      <c r="EQ118" s="159"/>
      <c r="ER118" s="159"/>
      <c r="ES118" s="159"/>
      <c r="ET118" s="159"/>
      <c r="EU118" s="159"/>
      <c r="EV118" s="159"/>
      <c r="EW118" s="159"/>
      <c r="EX118" s="159"/>
      <c r="EY118" s="159"/>
      <c r="EZ118" s="159"/>
      <c r="FA118" s="159"/>
      <c r="FB118" s="159"/>
      <c r="FC118" s="159"/>
      <c r="FD118" s="159"/>
    </row>
    <row r="119" customFormat="false" ht="12.75" hidden="false" customHeight="false" outlineLevel="0" collapsed="false">
      <c r="A119" s="168" t="n">
        <v>40210</v>
      </c>
      <c r="B119" s="149" t="n">
        <v>0.01839744</v>
      </c>
      <c r="C119" s="149" t="n">
        <v>0</v>
      </c>
      <c r="D119" s="149" t="n">
        <v>-0.30205095</v>
      </c>
      <c r="E119" s="149" t="n">
        <v>0.32044839</v>
      </c>
      <c r="F119" s="149" t="n">
        <v>0.32044839</v>
      </c>
      <c r="G119" s="149" t="n">
        <v>0</v>
      </c>
      <c r="H119" s="148" t="n">
        <v>0</v>
      </c>
      <c r="I119" s="170" t="n">
        <v>-0.0042553261</v>
      </c>
      <c r="J119" s="147" t="n">
        <v>7.794E-005</v>
      </c>
      <c r="R119" s="148"/>
      <c r="S119" s="158"/>
      <c r="T119" s="159"/>
      <c r="U119" s="159"/>
      <c r="V119" s="159"/>
      <c r="W119" s="159"/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  <c r="AH119" s="159"/>
      <c r="AI119" s="159"/>
      <c r="AJ119" s="159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  <c r="EF119" s="159"/>
      <c r="EG119" s="159"/>
      <c r="EH119" s="159"/>
      <c r="EI119" s="159"/>
      <c r="EJ119" s="159"/>
      <c r="EK119" s="159"/>
      <c r="EL119" s="159"/>
      <c r="EM119" s="159"/>
      <c r="EN119" s="159"/>
      <c r="EO119" s="159"/>
      <c r="EP119" s="159"/>
      <c r="EQ119" s="159"/>
      <c r="ER119" s="159"/>
      <c r="ES119" s="159"/>
      <c r="ET119" s="159"/>
      <c r="EU119" s="159"/>
      <c r="EV119" s="159"/>
      <c r="EW119" s="159"/>
      <c r="EX119" s="159"/>
      <c r="EY119" s="159"/>
      <c r="EZ119" s="159"/>
      <c r="FA119" s="159"/>
      <c r="FB119" s="159"/>
      <c r="FC119" s="159"/>
      <c r="FD119" s="159"/>
    </row>
    <row r="120" customFormat="false" ht="12.75" hidden="false" customHeight="false" outlineLevel="0" collapsed="false">
      <c r="A120" s="168" t="n">
        <v>40238</v>
      </c>
      <c r="B120" s="149" t="n">
        <v>0.01209584</v>
      </c>
      <c r="C120" s="149" t="n">
        <v>0</v>
      </c>
      <c r="D120" s="149" t="n">
        <v>-0.30020135</v>
      </c>
      <c r="E120" s="149" t="n">
        <v>0.31229719</v>
      </c>
      <c r="F120" s="149" t="n">
        <v>0.31229719</v>
      </c>
      <c r="G120" s="149" t="n">
        <v>0</v>
      </c>
      <c r="H120" s="148" t="n">
        <v>0</v>
      </c>
      <c r="I120" s="170" t="n">
        <v>-0.0057709224</v>
      </c>
      <c r="J120" s="147" t="n">
        <v>7.909E-005</v>
      </c>
      <c r="R120" s="148"/>
      <c r="S120" s="158"/>
      <c r="T120" s="159"/>
      <c r="U120" s="159"/>
      <c r="V120" s="159"/>
      <c r="W120" s="159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  <c r="EF120" s="159"/>
      <c r="EG120" s="159"/>
      <c r="EH120" s="159"/>
      <c r="EI120" s="159"/>
      <c r="EJ120" s="159"/>
      <c r="EK120" s="159"/>
      <c r="EL120" s="159"/>
      <c r="EM120" s="159"/>
      <c r="EN120" s="159"/>
      <c r="EO120" s="159"/>
      <c r="EP120" s="159"/>
      <c r="EQ120" s="159"/>
      <c r="ER120" s="159"/>
      <c r="ES120" s="159"/>
      <c r="ET120" s="159"/>
      <c r="EU120" s="159"/>
      <c r="EV120" s="159"/>
      <c r="EW120" s="159"/>
      <c r="EX120" s="159"/>
      <c r="EY120" s="159"/>
      <c r="EZ120" s="159"/>
      <c r="FA120" s="159"/>
      <c r="FB120" s="159"/>
      <c r="FC120" s="159"/>
      <c r="FD120" s="159"/>
    </row>
    <row r="121" customFormat="false" ht="12.75" hidden="false" customHeight="false" outlineLevel="0" collapsed="false">
      <c r="A121" s="168" t="n">
        <v>40269</v>
      </c>
      <c r="B121" s="149" t="n">
        <v>-0.0157106</v>
      </c>
      <c r="C121" s="149" t="n">
        <v>0</v>
      </c>
      <c r="D121" s="149" t="n">
        <v>-0.30122003</v>
      </c>
      <c r="E121" s="149" t="n">
        <v>0.28550943</v>
      </c>
      <c r="F121" s="149" t="n">
        <v>0.28550943</v>
      </c>
      <c r="G121" s="149" t="n">
        <v>0</v>
      </c>
      <c r="H121" s="148" t="n">
        <v>0</v>
      </c>
      <c r="I121" s="170" t="n">
        <v>-0.0033605626</v>
      </c>
      <c r="J121" s="147" t="n">
        <v>6.813E-005</v>
      </c>
      <c r="R121" s="148"/>
      <c r="S121" s="158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  <c r="EF121" s="159"/>
      <c r="EG121" s="159"/>
      <c r="EH121" s="159"/>
      <c r="EI121" s="159"/>
      <c r="EJ121" s="159"/>
      <c r="EK121" s="159"/>
      <c r="EL121" s="159"/>
      <c r="EM121" s="159"/>
      <c r="EN121" s="159"/>
      <c r="EO121" s="159"/>
      <c r="EP121" s="159"/>
      <c r="EQ121" s="159"/>
      <c r="ER121" s="159"/>
      <c r="ES121" s="159"/>
      <c r="ET121" s="159"/>
      <c r="EU121" s="159"/>
      <c r="EV121" s="159"/>
      <c r="EW121" s="159"/>
      <c r="EX121" s="159"/>
      <c r="EY121" s="159"/>
      <c r="EZ121" s="159"/>
      <c r="FA121" s="159"/>
      <c r="FB121" s="159"/>
      <c r="FC121" s="159"/>
      <c r="FD121" s="159"/>
    </row>
    <row r="122" customFormat="false" ht="12.75" hidden="false" customHeight="false" outlineLevel="0" collapsed="false">
      <c r="A122" s="168" t="n">
        <v>40299</v>
      </c>
      <c r="B122" s="149" t="n">
        <v>-0.02539293</v>
      </c>
      <c r="C122" s="149" t="n">
        <v>0</v>
      </c>
      <c r="D122" s="149" t="n">
        <v>-0.3009848</v>
      </c>
      <c r="E122" s="149" t="n">
        <v>0.27559187</v>
      </c>
      <c r="F122" s="149" t="n">
        <v>0.27559187</v>
      </c>
      <c r="G122" s="149" t="n">
        <v>0</v>
      </c>
      <c r="H122" s="148" t="n">
        <v>0</v>
      </c>
      <c r="I122" s="170" t="n">
        <v>-0.0043634402</v>
      </c>
      <c r="J122" s="147" t="n">
        <v>6.804E-005</v>
      </c>
      <c r="R122" s="148"/>
      <c r="S122" s="158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  <c r="EF122" s="159"/>
      <c r="EG122" s="159"/>
      <c r="EH122" s="159"/>
      <c r="EI122" s="159"/>
      <c r="EJ122" s="159"/>
      <c r="EK122" s="159"/>
      <c r="EL122" s="159"/>
      <c r="EM122" s="159"/>
      <c r="EN122" s="159"/>
      <c r="EO122" s="159"/>
      <c r="EP122" s="159"/>
      <c r="EQ122" s="159"/>
      <c r="ER122" s="159"/>
      <c r="ES122" s="159"/>
      <c r="ET122" s="159"/>
      <c r="EU122" s="159"/>
      <c r="EV122" s="159"/>
      <c r="EW122" s="159"/>
      <c r="EX122" s="159"/>
      <c r="EY122" s="159"/>
      <c r="EZ122" s="159"/>
      <c r="FA122" s="159"/>
      <c r="FB122" s="159"/>
      <c r="FC122" s="159"/>
      <c r="FD122" s="159"/>
    </row>
    <row r="123" customFormat="false" ht="12.75" hidden="false" customHeight="false" outlineLevel="0" collapsed="false">
      <c r="A123" s="168" t="n">
        <v>40330</v>
      </c>
      <c r="B123" s="149" t="n">
        <v>-0.10184374</v>
      </c>
      <c r="C123" s="149" t="n">
        <v>0</v>
      </c>
      <c r="D123" s="149" t="n">
        <v>-0.40087175</v>
      </c>
      <c r="E123" s="149" t="n">
        <v>0.29902801</v>
      </c>
      <c r="F123" s="149" t="n">
        <v>0.29902801</v>
      </c>
      <c r="G123" s="149" t="n">
        <v>0</v>
      </c>
      <c r="H123" s="148" t="n">
        <v>0</v>
      </c>
      <c r="I123" s="170" t="n">
        <v>0.0029862032</v>
      </c>
      <c r="J123" s="147" t="n">
        <v>5.749E-005</v>
      </c>
      <c r="R123" s="148"/>
      <c r="S123" s="158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  <c r="EF123" s="159"/>
      <c r="EG123" s="159"/>
      <c r="EH123" s="159"/>
      <c r="EI123" s="159"/>
      <c r="EJ123" s="159"/>
      <c r="EK123" s="159"/>
      <c r="EL123" s="159"/>
      <c r="EM123" s="159"/>
      <c r="EN123" s="159"/>
      <c r="EO123" s="159"/>
      <c r="EP123" s="159"/>
      <c r="EQ123" s="159"/>
      <c r="ER123" s="159"/>
      <c r="ES123" s="159"/>
      <c r="ET123" s="159"/>
      <c r="EU123" s="159"/>
      <c r="EV123" s="159"/>
      <c r="EW123" s="159"/>
      <c r="EX123" s="159"/>
      <c r="EY123" s="159"/>
      <c r="EZ123" s="159"/>
      <c r="FA123" s="159"/>
      <c r="FB123" s="159"/>
      <c r="FC123" s="159"/>
      <c r="FD123" s="159"/>
    </row>
    <row r="124" customFormat="false" ht="12.75" hidden="false" customHeight="false" outlineLevel="0" collapsed="false">
      <c r="A124" s="168" t="n">
        <v>40360</v>
      </c>
      <c r="B124" s="149" t="n">
        <v>0.00115046</v>
      </c>
      <c r="C124" s="149" t="n">
        <v>0</v>
      </c>
      <c r="D124" s="149" t="n">
        <v>-0.40045655</v>
      </c>
      <c r="E124" s="149" t="n">
        <v>0.40160701</v>
      </c>
      <c r="F124" s="149" t="n">
        <v>0.40160701</v>
      </c>
      <c r="G124" s="149" t="n">
        <v>0</v>
      </c>
      <c r="H124" s="148" t="n">
        <v>0</v>
      </c>
      <c r="I124" s="170" t="n">
        <v>0.0038290445</v>
      </c>
      <c r="J124" s="147" t="n">
        <v>7.767E-005</v>
      </c>
      <c r="R124" s="148"/>
      <c r="S124" s="158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  <c r="EF124" s="159"/>
      <c r="EG124" s="159"/>
      <c r="EH124" s="159"/>
      <c r="EI124" s="159"/>
      <c r="EJ124" s="159"/>
      <c r="EK124" s="159"/>
      <c r="EL124" s="159"/>
      <c r="EM124" s="159"/>
      <c r="EN124" s="159"/>
      <c r="EO124" s="159"/>
      <c r="EP124" s="159"/>
      <c r="EQ124" s="159"/>
      <c r="ER124" s="159"/>
      <c r="ES124" s="159"/>
      <c r="ET124" s="159"/>
      <c r="EU124" s="159"/>
      <c r="EV124" s="159"/>
      <c r="EW124" s="159"/>
      <c r="EX124" s="159"/>
      <c r="EY124" s="159"/>
      <c r="EZ124" s="159"/>
      <c r="FA124" s="159"/>
      <c r="FB124" s="159"/>
      <c r="FC124" s="159"/>
      <c r="FD124" s="159"/>
    </row>
    <row r="125" customFormat="false" ht="12.75" hidden="false" customHeight="false" outlineLevel="0" collapsed="false">
      <c r="A125" s="168" t="n">
        <v>40391</v>
      </c>
      <c r="B125" s="149" t="n">
        <v>-0.04700553</v>
      </c>
      <c r="C125" s="149" t="n">
        <v>0</v>
      </c>
      <c r="D125" s="149" t="n">
        <v>-0.39994586</v>
      </c>
      <c r="E125" s="149" t="n">
        <v>0.35294033</v>
      </c>
      <c r="F125" s="149" t="n">
        <v>0.35294033</v>
      </c>
      <c r="G125" s="149" t="n">
        <v>0</v>
      </c>
      <c r="H125" s="148" t="n">
        <v>0</v>
      </c>
      <c r="I125" s="170" t="n">
        <v>0.0001903758</v>
      </c>
      <c r="J125" s="147" t="n">
        <v>7.488E-005</v>
      </c>
      <c r="R125" s="148"/>
      <c r="S125" s="158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  <c r="EF125" s="159"/>
      <c r="EG125" s="159"/>
      <c r="EH125" s="159"/>
      <c r="EI125" s="159"/>
      <c r="EJ125" s="159"/>
      <c r="EK125" s="159"/>
      <c r="EL125" s="159"/>
      <c r="EM125" s="159"/>
      <c r="EN125" s="159"/>
      <c r="EO125" s="159"/>
      <c r="EP125" s="159"/>
      <c r="EQ125" s="159"/>
      <c r="ER125" s="159"/>
      <c r="ES125" s="159"/>
      <c r="ET125" s="159"/>
      <c r="EU125" s="159"/>
      <c r="EV125" s="159"/>
      <c r="EW125" s="159"/>
      <c r="EX125" s="159"/>
      <c r="EY125" s="159"/>
      <c r="EZ125" s="159"/>
      <c r="FA125" s="159"/>
      <c r="FB125" s="159"/>
      <c r="FC125" s="159"/>
      <c r="FD125" s="159"/>
    </row>
    <row r="126" customFormat="false" ht="12.75" hidden="false" customHeight="false" outlineLevel="0" collapsed="false">
      <c r="A126" s="168" t="n">
        <v>40422</v>
      </c>
      <c r="B126" s="149" t="n">
        <v>-0.0422114</v>
      </c>
      <c r="C126" s="149" t="n">
        <v>0</v>
      </c>
      <c r="D126" s="149" t="n">
        <v>-0.39952792</v>
      </c>
      <c r="E126" s="149" t="n">
        <v>0.35731652</v>
      </c>
      <c r="F126" s="149" t="n">
        <v>0.35731652</v>
      </c>
      <c r="G126" s="149" t="n">
        <v>0</v>
      </c>
      <c r="H126" s="148" t="n">
        <v>0</v>
      </c>
      <c r="I126" s="170" t="n">
        <v>-0.0003066429</v>
      </c>
      <c r="J126" s="147" t="n">
        <v>7.683E-005</v>
      </c>
      <c r="R126" s="148"/>
      <c r="S126" s="158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  <c r="EF126" s="159"/>
      <c r="EG126" s="159"/>
      <c r="EH126" s="159"/>
      <c r="EI126" s="159"/>
      <c r="EJ126" s="159"/>
      <c r="EK126" s="159"/>
      <c r="EL126" s="159"/>
      <c r="EM126" s="159"/>
      <c r="EN126" s="159"/>
      <c r="EO126" s="159"/>
      <c r="EP126" s="159"/>
      <c r="EQ126" s="159"/>
      <c r="ER126" s="159"/>
      <c r="ES126" s="159"/>
      <c r="ET126" s="159"/>
      <c r="EU126" s="159"/>
      <c r="EV126" s="159"/>
      <c r="EW126" s="159"/>
      <c r="EX126" s="159"/>
      <c r="EY126" s="159"/>
      <c r="EZ126" s="159"/>
      <c r="FA126" s="159"/>
      <c r="FB126" s="159"/>
      <c r="FC126" s="159"/>
      <c r="FD126" s="159"/>
    </row>
    <row r="127" customFormat="false" ht="12.75" hidden="false" customHeight="false" outlineLevel="0" collapsed="false">
      <c r="A127" s="168" t="n">
        <v>40452</v>
      </c>
      <c r="B127" s="149" t="n">
        <v>-0.04228036</v>
      </c>
      <c r="C127" s="149" t="n">
        <v>0</v>
      </c>
      <c r="D127" s="149" t="n">
        <v>-0.39910811</v>
      </c>
      <c r="E127" s="149" t="n">
        <v>0.35682775</v>
      </c>
      <c r="F127" s="149" t="n">
        <v>0.35682775</v>
      </c>
      <c r="G127" s="149" t="n">
        <v>0</v>
      </c>
      <c r="H127" s="148" t="n">
        <v>0</v>
      </c>
      <c r="I127" s="170" t="n">
        <v>-0.0004759756</v>
      </c>
      <c r="J127" s="147" t="n">
        <v>7.707E-005</v>
      </c>
      <c r="R127" s="148"/>
      <c r="S127" s="158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  <c r="EF127" s="159"/>
      <c r="EG127" s="159"/>
      <c r="EH127" s="159"/>
      <c r="EI127" s="159"/>
      <c r="EJ127" s="159"/>
      <c r="EK127" s="159"/>
      <c r="EL127" s="159"/>
      <c r="EM127" s="159"/>
      <c r="EN127" s="159"/>
      <c r="EO127" s="159"/>
      <c r="EP127" s="159"/>
      <c r="EQ127" s="159"/>
      <c r="ER127" s="159"/>
      <c r="ES127" s="159"/>
      <c r="ET127" s="159"/>
      <c r="EU127" s="159"/>
      <c r="EV127" s="159"/>
      <c r="EW127" s="159"/>
      <c r="EX127" s="159"/>
      <c r="EY127" s="159"/>
      <c r="EZ127" s="159"/>
      <c r="FA127" s="159"/>
      <c r="FB127" s="159"/>
      <c r="FC127" s="159"/>
      <c r="FD127" s="159"/>
    </row>
    <row r="128" customFormat="false" ht="12.75" hidden="false" customHeight="false" outlineLevel="0" collapsed="false">
      <c r="A128" s="168" t="n">
        <v>40483</v>
      </c>
      <c r="B128" s="149" t="n">
        <v>-0.02687143</v>
      </c>
      <c r="C128" s="149" t="n">
        <v>0</v>
      </c>
      <c r="D128" s="149" t="n">
        <v>-0.39863156</v>
      </c>
      <c r="E128" s="149" t="n">
        <v>0.37176013</v>
      </c>
      <c r="F128" s="149" t="n">
        <v>0.37176013</v>
      </c>
      <c r="G128" s="149" t="n">
        <v>0</v>
      </c>
      <c r="H128" s="148" t="n">
        <v>0</v>
      </c>
      <c r="I128" s="170" t="n">
        <v>0.0015103406</v>
      </c>
      <c r="J128" s="147" t="n">
        <v>7.626E-005</v>
      </c>
      <c r="R128" s="148"/>
      <c r="S128" s="158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  <c r="BN128" s="159"/>
      <c r="BO128" s="159"/>
      <c r="BP128" s="159"/>
      <c r="BQ128" s="159"/>
      <c r="BR128" s="159"/>
      <c r="BS128" s="159"/>
      <c r="BT128" s="159"/>
      <c r="BU128" s="159"/>
      <c r="BV128" s="159"/>
      <c r="BW128" s="159"/>
      <c r="BX128" s="159"/>
      <c r="BY128" s="159"/>
      <c r="BZ128" s="159"/>
      <c r="CA128" s="159"/>
      <c r="CB128" s="159"/>
      <c r="CC128" s="159"/>
      <c r="CD128" s="159"/>
      <c r="CE128" s="159"/>
      <c r="CF128" s="159"/>
      <c r="CG128" s="159"/>
      <c r="CH128" s="159"/>
      <c r="CI128" s="159"/>
      <c r="CJ128" s="159"/>
      <c r="CK128" s="159"/>
      <c r="CL128" s="159"/>
      <c r="CM128" s="159"/>
      <c r="CN128" s="159"/>
      <c r="CO128" s="159"/>
      <c r="CP128" s="159"/>
      <c r="CQ128" s="159"/>
      <c r="CR128" s="159"/>
      <c r="CS128" s="159"/>
      <c r="CT128" s="159"/>
      <c r="CU128" s="159"/>
      <c r="CV128" s="159"/>
      <c r="CW128" s="159"/>
      <c r="CX128" s="159"/>
      <c r="CY128" s="159"/>
      <c r="CZ128" s="159"/>
      <c r="DA128" s="159"/>
      <c r="DB128" s="159"/>
      <c r="DC128" s="159"/>
      <c r="DD128" s="159"/>
      <c r="DE128" s="159"/>
      <c r="DF128" s="159"/>
      <c r="DG128" s="159"/>
      <c r="DH128" s="159"/>
      <c r="DI128" s="159"/>
      <c r="DJ128" s="159"/>
      <c r="DK128" s="159"/>
      <c r="DL128" s="159"/>
      <c r="DM128" s="159"/>
      <c r="DN128" s="159"/>
      <c r="DO128" s="159"/>
      <c r="DP128" s="159"/>
      <c r="DQ128" s="159"/>
      <c r="DR128" s="159"/>
      <c r="DS128" s="159"/>
      <c r="DT128" s="159"/>
      <c r="DU128" s="159"/>
      <c r="DV128" s="159"/>
      <c r="DW128" s="159"/>
      <c r="DX128" s="159"/>
      <c r="DY128" s="159"/>
      <c r="DZ128" s="159"/>
      <c r="EA128" s="159"/>
      <c r="EB128" s="159"/>
      <c r="EC128" s="159"/>
      <c r="ED128" s="159"/>
      <c r="EE128" s="159"/>
      <c r="EF128" s="159"/>
      <c r="EG128" s="159"/>
      <c r="EH128" s="159"/>
      <c r="EI128" s="159"/>
      <c r="EJ128" s="159"/>
      <c r="EK128" s="159"/>
      <c r="EL128" s="159"/>
      <c r="EM128" s="159"/>
      <c r="EN128" s="159"/>
      <c r="EO128" s="159"/>
      <c r="EP128" s="159"/>
      <c r="EQ128" s="159"/>
      <c r="ER128" s="159"/>
      <c r="ES128" s="159"/>
      <c r="ET128" s="159"/>
      <c r="EU128" s="159"/>
      <c r="EV128" s="159"/>
      <c r="EW128" s="159"/>
      <c r="EX128" s="159"/>
      <c r="EY128" s="159"/>
      <c r="EZ128" s="159"/>
      <c r="FA128" s="159"/>
      <c r="FB128" s="159"/>
      <c r="FC128" s="159"/>
      <c r="FD128" s="159"/>
    </row>
    <row r="129" customFormat="false" ht="12.75" hidden="false" customHeight="false" outlineLevel="0" collapsed="false">
      <c r="A129" s="168" t="n">
        <v>40513</v>
      </c>
      <c r="B129" s="149" t="n">
        <v>-0.01159119</v>
      </c>
      <c r="C129" s="149" t="n">
        <v>0</v>
      </c>
      <c r="D129" s="149" t="n">
        <v>-0.29860282</v>
      </c>
      <c r="E129" s="149" t="n">
        <v>0.28701163</v>
      </c>
      <c r="F129" s="149" t="n">
        <v>0.28701163</v>
      </c>
      <c r="G129" s="149" t="n">
        <v>0</v>
      </c>
      <c r="H129" s="148" t="n">
        <v>0</v>
      </c>
      <c r="I129" s="170" t="n">
        <v>0.0005579949</v>
      </c>
      <c r="J129" s="147" t="n">
        <v>6.012E-005</v>
      </c>
      <c r="R129" s="148"/>
      <c r="S129" s="158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59"/>
      <c r="BO129" s="159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59"/>
      <c r="CJ129" s="159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59"/>
      <c r="DE129" s="159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59"/>
      <c r="DZ129" s="159"/>
      <c r="EA129" s="159"/>
      <c r="EB129" s="159"/>
      <c r="EC129" s="159"/>
      <c r="ED129" s="159"/>
      <c r="EE129" s="159"/>
      <c r="EF129" s="159"/>
      <c r="EG129" s="159"/>
      <c r="EH129" s="159"/>
      <c r="EI129" s="159"/>
      <c r="EJ129" s="159"/>
      <c r="EK129" s="159"/>
      <c r="EL129" s="159"/>
      <c r="EM129" s="159"/>
      <c r="EN129" s="159"/>
      <c r="EO129" s="159"/>
      <c r="EP129" s="159"/>
      <c r="EQ129" s="159"/>
      <c r="ER129" s="159"/>
      <c r="ES129" s="159"/>
      <c r="ET129" s="159"/>
      <c r="EU129" s="159"/>
      <c r="EV129" s="159"/>
      <c r="EW129" s="159"/>
      <c r="EX129" s="159"/>
      <c r="EY129" s="159"/>
      <c r="EZ129" s="159"/>
      <c r="FA129" s="159"/>
      <c r="FB129" s="159"/>
      <c r="FC129" s="159"/>
      <c r="FD129" s="159"/>
    </row>
    <row r="130" customFormat="false" ht="12.75" hidden="false" customHeight="false" outlineLevel="0" collapsed="false">
      <c r="A130" s="168" t="n">
        <v>40544</v>
      </c>
      <c r="B130" s="149" t="n">
        <v>-0.02464443</v>
      </c>
      <c r="C130" s="149" t="n">
        <v>0</v>
      </c>
      <c r="D130" s="149" t="n">
        <v>-0.29825272</v>
      </c>
      <c r="E130" s="149" t="n">
        <v>0.27360829</v>
      </c>
      <c r="F130" s="149" t="n">
        <v>0.27360829</v>
      </c>
      <c r="G130" s="149" t="n">
        <v>0</v>
      </c>
      <c r="H130" s="148" t="n">
        <v>0</v>
      </c>
      <c r="I130" s="170" t="n">
        <v>-0.0003152038</v>
      </c>
      <c r="J130" s="147" t="n">
        <v>5.903E-005</v>
      </c>
      <c r="R130" s="148"/>
      <c r="S130" s="158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59"/>
      <c r="BO130" s="159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59"/>
      <c r="CJ130" s="159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59"/>
      <c r="DE130" s="159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59"/>
      <c r="DZ130" s="159"/>
      <c r="EA130" s="159"/>
      <c r="EB130" s="159"/>
      <c r="EC130" s="159"/>
      <c r="ED130" s="159"/>
      <c r="EE130" s="159"/>
      <c r="EF130" s="159"/>
      <c r="EG130" s="159"/>
      <c r="EH130" s="159"/>
      <c r="EI130" s="159"/>
      <c r="EJ130" s="159"/>
      <c r="EK130" s="159"/>
      <c r="EL130" s="159"/>
      <c r="EM130" s="159"/>
      <c r="EN130" s="159"/>
      <c r="EO130" s="159"/>
      <c r="EP130" s="159"/>
      <c r="EQ130" s="159"/>
      <c r="ER130" s="159"/>
      <c r="ES130" s="159"/>
      <c r="ET130" s="159"/>
      <c r="EU130" s="159"/>
      <c r="EV130" s="159"/>
      <c r="EW130" s="159"/>
      <c r="EX130" s="159"/>
      <c r="EY130" s="159"/>
      <c r="EZ130" s="159"/>
      <c r="FA130" s="159"/>
      <c r="FB130" s="159"/>
      <c r="FC130" s="159"/>
      <c r="FD130" s="159"/>
    </row>
    <row r="131" customFormat="false" ht="12.75" hidden="false" customHeight="false" outlineLevel="0" collapsed="false">
      <c r="A131" s="168" t="n">
        <v>40575</v>
      </c>
      <c r="B131" s="149" t="n">
        <v>-0.02210354</v>
      </c>
      <c r="C131" s="149" t="n">
        <v>0</v>
      </c>
      <c r="D131" s="149" t="n">
        <v>-0.29800153</v>
      </c>
      <c r="E131" s="149" t="n">
        <v>0.27589799</v>
      </c>
      <c r="F131" s="149" t="n">
        <v>0.27589799</v>
      </c>
      <c r="G131" s="149" t="n">
        <v>0</v>
      </c>
      <c r="H131" s="148" t="n">
        <v>0</v>
      </c>
      <c r="I131" s="170" t="n">
        <v>-0.0022984233</v>
      </c>
      <c r="J131" s="147" t="n">
        <v>6.344E-005</v>
      </c>
      <c r="R131" s="148"/>
      <c r="S131" s="158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59"/>
      <c r="BO131" s="159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  <c r="CA131" s="159"/>
      <c r="CB131" s="159"/>
      <c r="CC131" s="159"/>
      <c r="CD131" s="159"/>
      <c r="CE131" s="159"/>
      <c r="CF131" s="159"/>
      <c r="CG131" s="159"/>
      <c r="CH131" s="159"/>
      <c r="CI131" s="159"/>
      <c r="CJ131" s="159"/>
      <c r="CK131" s="159"/>
      <c r="CL131" s="159"/>
      <c r="CM131" s="159"/>
      <c r="CN131" s="159"/>
      <c r="CO131" s="159"/>
      <c r="CP131" s="159"/>
      <c r="CQ131" s="159"/>
      <c r="CR131" s="159"/>
      <c r="CS131" s="159"/>
      <c r="CT131" s="159"/>
      <c r="CU131" s="159"/>
      <c r="CV131" s="159"/>
      <c r="CW131" s="159"/>
      <c r="CX131" s="159"/>
      <c r="CY131" s="159"/>
      <c r="CZ131" s="159"/>
      <c r="DA131" s="159"/>
      <c r="DB131" s="159"/>
      <c r="DC131" s="159"/>
      <c r="DD131" s="159"/>
      <c r="DE131" s="159"/>
      <c r="DF131" s="159"/>
      <c r="DG131" s="159"/>
      <c r="DH131" s="159"/>
      <c r="DI131" s="159"/>
      <c r="DJ131" s="159"/>
      <c r="DK131" s="159"/>
      <c r="DL131" s="159"/>
      <c r="DM131" s="159"/>
      <c r="DN131" s="159"/>
      <c r="DO131" s="159"/>
      <c r="DP131" s="159"/>
      <c r="DQ131" s="159"/>
      <c r="DR131" s="159"/>
      <c r="DS131" s="159"/>
      <c r="DT131" s="159"/>
      <c r="DU131" s="159"/>
      <c r="DV131" s="159"/>
      <c r="DW131" s="159"/>
      <c r="DX131" s="159"/>
      <c r="DY131" s="159"/>
      <c r="DZ131" s="159"/>
      <c r="EA131" s="159"/>
      <c r="EB131" s="159"/>
      <c r="EC131" s="159"/>
      <c r="ED131" s="159"/>
      <c r="EE131" s="159"/>
      <c r="EF131" s="159"/>
      <c r="EG131" s="159"/>
      <c r="EH131" s="159"/>
      <c r="EI131" s="159"/>
      <c r="EJ131" s="159"/>
      <c r="EK131" s="159"/>
      <c r="EL131" s="159"/>
      <c r="EM131" s="159"/>
      <c r="EN131" s="159"/>
      <c r="EO131" s="159"/>
      <c r="EP131" s="159"/>
      <c r="EQ131" s="159"/>
      <c r="ER131" s="159"/>
      <c r="ES131" s="159"/>
      <c r="ET131" s="159"/>
      <c r="EU131" s="159"/>
      <c r="EV131" s="159"/>
      <c r="EW131" s="159"/>
      <c r="EX131" s="159"/>
      <c r="EY131" s="159"/>
      <c r="EZ131" s="159"/>
      <c r="FA131" s="159"/>
      <c r="FB131" s="159"/>
      <c r="FC131" s="159"/>
      <c r="FD131" s="159"/>
    </row>
    <row r="132" customFormat="false" ht="12.75" hidden="false" customHeight="false" outlineLevel="0" collapsed="false">
      <c r="A132" s="168" t="n">
        <v>40603</v>
      </c>
      <c r="B132" s="149" t="n">
        <v>-0.03141017</v>
      </c>
      <c r="C132" s="149" t="n">
        <v>0</v>
      </c>
      <c r="D132" s="149" t="n">
        <v>-0.2977242</v>
      </c>
      <c r="E132" s="149" t="n">
        <v>0.26631403</v>
      </c>
      <c r="F132" s="149" t="n">
        <v>0.26631403</v>
      </c>
      <c r="G132" s="149" t="n">
        <v>0</v>
      </c>
      <c r="H132" s="148" t="n">
        <v>0</v>
      </c>
      <c r="I132" s="170" t="n">
        <v>-0.0038606354</v>
      </c>
      <c r="J132" s="147" t="n">
        <v>6.44E-005</v>
      </c>
      <c r="R132" s="148"/>
      <c r="S132" s="158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59"/>
      <c r="AT132" s="159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59"/>
      <c r="BO132" s="159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  <c r="BZ132" s="159"/>
      <c r="CA132" s="159"/>
      <c r="CB132" s="159"/>
      <c r="CC132" s="159"/>
      <c r="CD132" s="159"/>
      <c r="CE132" s="159"/>
      <c r="CF132" s="159"/>
      <c r="CG132" s="159"/>
      <c r="CH132" s="159"/>
      <c r="CI132" s="159"/>
      <c r="CJ132" s="159"/>
      <c r="CK132" s="159"/>
      <c r="CL132" s="159"/>
      <c r="CM132" s="159"/>
      <c r="CN132" s="159"/>
      <c r="CO132" s="159"/>
      <c r="CP132" s="159"/>
      <c r="CQ132" s="159"/>
      <c r="CR132" s="159"/>
      <c r="CS132" s="159"/>
      <c r="CT132" s="159"/>
      <c r="CU132" s="159"/>
      <c r="CV132" s="159"/>
      <c r="CW132" s="159"/>
      <c r="CX132" s="159"/>
      <c r="CY132" s="159"/>
      <c r="CZ132" s="159"/>
      <c r="DA132" s="159"/>
      <c r="DB132" s="159"/>
      <c r="DC132" s="159"/>
      <c r="DD132" s="159"/>
      <c r="DE132" s="159"/>
      <c r="DF132" s="159"/>
      <c r="DG132" s="159"/>
      <c r="DH132" s="159"/>
      <c r="DI132" s="159"/>
      <c r="DJ132" s="159"/>
      <c r="DK132" s="159"/>
      <c r="DL132" s="159"/>
      <c r="DM132" s="159"/>
      <c r="DN132" s="159"/>
      <c r="DO132" s="159"/>
      <c r="DP132" s="159"/>
      <c r="DQ132" s="159"/>
      <c r="DR132" s="159"/>
      <c r="DS132" s="159"/>
      <c r="DT132" s="159"/>
      <c r="DU132" s="159"/>
      <c r="DV132" s="159"/>
      <c r="DW132" s="159"/>
      <c r="DX132" s="159"/>
      <c r="DY132" s="159"/>
      <c r="DZ132" s="159"/>
      <c r="EA132" s="159"/>
      <c r="EB132" s="159"/>
      <c r="EC132" s="159"/>
      <c r="ED132" s="159"/>
      <c r="EE132" s="159"/>
      <c r="EF132" s="159"/>
      <c r="EG132" s="159"/>
      <c r="EH132" s="159"/>
      <c r="EI132" s="159"/>
      <c r="EJ132" s="159"/>
      <c r="EK132" s="159"/>
      <c r="EL132" s="159"/>
      <c r="EM132" s="159"/>
      <c r="EN132" s="159"/>
      <c r="EO132" s="159"/>
      <c r="EP132" s="159"/>
      <c r="EQ132" s="159"/>
      <c r="ER132" s="159"/>
      <c r="ES132" s="159"/>
      <c r="ET132" s="159"/>
      <c r="EU132" s="159"/>
      <c r="EV132" s="159"/>
      <c r="EW132" s="159"/>
      <c r="EX132" s="159"/>
      <c r="EY132" s="159"/>
      <c r="EZ132" s="159"/>
      <c r="FA132" s="159"/>
      <c r="FB132" s="159"/>
      <c r="FC132" s="159"/>
      <c r="FD132" s="159"/>
    </row>
    <row r="133" customFormat="false" ht="12.75" hidden="false" customHeight="false" outlineLevel="0" collapsed="false">
      <c r="A133" s="168" t="n">
        <v>40634</v>
      </c>
      <c r="B133" s="149" t="n">
        <v>-0.05281773</v>
      </c>
      <c r="C133" s="149" t="n">
        <v>0</v>
      </c>
      <c r="D133" s="149" t="n">
        <v>-0.29730571</v>
      </c>
      <c r="E133" s="149" t="n">
        <v>0.24448798</v>
      </c>
      <c r="F133" s="149" t="n">
        <v>0.24448798</v>
      </c>
      <c r="G133" s="149" t="n">
        <v>0</v>
      </c>
      <c r="H133" s="148" t="n">
        <v>0</v>
      </c>
      <c r="I133" s="170" t="n">
        <v>-0.0020355026</v>
      </c>
      <c r="J133" s="147" t="n">
        <v>5.613E-005</v>
      </c>
      <c r="R133" s="148"/>
      <c r="S133" s="158"/>
      <c r="T133" s="159"/>
      <c r="U133" s="159"/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  <c r="AH133" s="159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59"/>
      <c r="AT133" s="159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59"/>
      <c r="BO133" s="159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  <c r="BZ133" s="159"/>
      <c r="CA133" s="159"/>
      <c r="CB133" s="159"/>
      <c r="CC133" s="159"/>
      <c r="CD133" s="159"/>
      <c r="CE133" s="159"/>
      <c r="CF133" s="159"/>
      <c r="CG133" s="159"/>
      <c r="CH133" s="159"/>
      <c r="CI133" s="159"/>
      <c r="CJ133" s="159"/>
      <c r="CK133" s="159"/>
      <c r="CL133" s="159"/>
      <c r="CM133" s="159"/>
      <c r="CN133" s="159"/>
      <c r="CO133" s="159"/>
      <c r="CP133" s="159"/>
      <c r="CQ133" s="159"/>
      <c r="CR133" s="159"/>
      <c r="CS133" s="159"/>
      <c r="CT133" s="159"/>
      <c r="CU133" s="159"/>
      <c r="CV133" s="159"/>
      <c r="CW133" s="159"/>
      <c r="CX133" s="159"/>
      <c r="CY133" s="159"/>
      <c r="CZ133" s="159"/>
      <c r="DA133" s="159"/>
      <c r="DB133" s="159"/>
      <c r="DC133" s="159"/>
      <c r="DD133" s="159"/>
      <c r="DE133" s="159"/>
      <c r="DF133" s="159"/>
      <c r="DG133" s="159"/>
      <c r="DH133" s="159"/>
      <c r="DI133" s="159"/>
      <c r="DJ133" s="159"/>
      <c r="DK133" s="159"/>
      <c r="DL133" s="159"/>
      <c r="DM133" s="159"/>
      <c r="DN133" s="159"/>
      <c r="DO133" s="159"/>
      <c r="DP133" s="159"/>
      <c r="DQ133" s="159"/>
      <c r="DR133" s="159"/>
      <c r="DS133" s="159"/>
      <c r="DT133" s="159"/>
      <c r="DU133" s="159"/>
      <c r="DV133" s="159"/>
      <c r="DW133" s="159"/>
      <c r="DX133" s="159"/>
      <c r="DY133" s="159"/>
      <c r="DZ133" s="159"/>
      <c r="EA133" s="159"/>
      <c r="EB133" s="159"/>
      <c r="EC133" s="159"/>
      <c r="ED133" s="159"/>
      <c r="EE133" s="159"/>
      <c r="EF133" s="159"/>
      <c r="EG133" s="159"/>
      <c r="EH133" s="159"/>
      <c r="EI133" s="159"/>
      <c r="EJ133" s="159"/>
      <c r="EK133" s="159"/>
      <c r="EL133" s="159"/>
      <c r="EM133" s="159"/>
      <c r="EN133" s="159"/>
      <c r="EO133" s="159"/>
      <c r="EP133" s="159"/>
      <c r="EQ133" s="159"/>
      <c r="ER133" s="159"/>
      <c r="ES133" s="159"/>
      <c r="ET133" s="159"/>
      <c r="EU133" s="159"/>
      <c r="EV133" s="159"/>
      <c r="EW133" s="159"/>
      <c r="EX133" s="159"/>
      <c r="EY133" s="159"/>
      <c r="EZ133" s="159"/>
      <c r="FA133" s="159"/>
      <c r="FB133" s="159"/>
      <c r="FC133" s="159"/>
      <c r="FD133" s="159"/>
    </row>
    <row r="134" customFormat="false" ht="12.75" hidden="false" customHeight="false" outlineLevel="0" collapsed="false">
      <c r="A134" s="168" t="n">
        <v>40664</v>
      </c>
      <c r="B134" s="149" t="n">
        <v>-0.05473042</v>
      </c>
      <c r="C134" s="149" t="n">
        <v>0</v>
      </c>
      <c r="D134" s="149" t="n">
        <v>-0.29715375</v>
      </c>
      <c r="E134" s="149" t="n">
        <v>0.24242333</v>
      </c>
      <c r="F134" s="149" t="n">
        <v>0.24242333</v>
      </c>
      <c r="G134" s="149" t="n">
        <v>0</v>
      </c>
      <c r="H134" s="148" t="n">
        <v>0</v>
      </c>
      <c r="I134" s="170" t="n">
        <v>-0.0030825074</v>
      </c>
      <c r="J134" s="147" t="n">
        <v>5.764E-005</v>
      </c>
      <c r="R134" s="148"/>
      <c r="S134" s="158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  <c r="BZ134" s="159"/>
      <c r="CA134" s="159"/>
      <c r="CB134" s="159"/>
      <c r="CC134" s="159"/>
      <c r="CD134" s="159"/>
      <c r="CE134" s="159"/>
      <c r="CF134" s="159"/>
      <c r="CG134" s="159"/>
      <c r="CH134" s="159"/>
      <c r="CI134" s="159"/>
      <c r="CJ134" s="159"/>
      <c r="CK134" s="159"/>
      <c r="CL134" s="159"/>
      <c r="CM134" s="159"/>
      <c r="CN134" s="159"/>
      <c r="CO134" s="159"/>
      <c r="CP134" s="159"/>
      <c r="CQ134" s="159"/>
      <c r="CR134" s="159"/>
      <c r="CS134" s="159"/>
      <c r="CT134" s="159"/>
      <c r="CU134" s="159"/>
      <c r="CV134" s="159"/>
      <c r="CW134" s="159"/>
      <c r="CX134" s="159"/>
      <c r="CY134" s="159"/>
      <c r="CZ134" s="159"/>
      <c r="DA134" s="159"/>
      <c r="DB134" s="159"/>
      <c r="DC134" s="159"/>
      <c r="DD134" s="159"/>
      <c r="DE134" s="159"/>
      <c r="DF134" s="159"/>
      <c r="DG134" s="159"/>
      <c r="DH134" s="159"/>
      <c r="DI134" s="159"/>
      <c r="DJ134" s="159"/>
      <c r="DK134" s="159"/>
      <c r="DL134" s="159"/>
      <c r="DM134" s="159"/>
      <c r="DN134" s="159"/>
      <c r="DO134" s="159"/>
      <c r="DP134" s="159"/>
      <c r="DQ134" s="159"/>
      <c r="DR134" s="159"/>
      <c r="DS134" s="159"/>
      <c r="DT134" s="159"/>
      <c r="DU134" s="159"/>
      <c r="DV134" s="159"/>
      <c r="DW134" s="159"/>
      <c r="DX134" s="159"/>
      <c r="DY134" s="159"/>
      <c r="DZ134" s="159"/>
      <c r="EA134" s="159"/>
      <c r="EB134" s="159"/>
      <c r="EC134" s="159"/>
      <c r="ED134" s="159"/>
      <c r="EE134" s="159"/>
      <c r="EF134" s="159"/>
      <c r="EG134" s="159"/>
      <c r="EH134" s="159"/>
      <c r="EI134" s="159"/>
      <c r="EJ134" s="159"/>
      <c r="EK134" s="159"/>
      <c r="EL134" s="159"/>
      <c r="EM134" s="159"/>
      <c r="EN134" s="159"/>
      <c r="EO134" s="159"/>
      <c r="EP134" s="159"/>
      <c r="EQ134" s="159"/>
      <c r="ER134" s="159"/>
      <c r="ES134" s="159"/>
      <c r="ET134" s="159"/>
      <c r="EU134" s="159"/>
      <c r="EV134" s="159"/>
      <c r="EW134" s="159"/>
      <c r="EX134" s="159"/>
      <c r="EY134" s="159"/>
      <c r="EZ134" s="159"/>
      <c r="FA134" s="159"/>
      <c r="FB134" s="159"/>
      <c r="FC134" s="159"/>
      <c r="FD134" s="159"/>
    </row>
    <row r="135" customFormat="false" ht="12.75" hidden="false" customHeight="false" outlineLevel="0" collapsed="false">
      <c r="A135" s="168" t="n">
        <v>40695</v>
      </c>
      <c r="B135" s="149" t="n">
        <v>-0.03576464</v>
      </c>
      <c r="C135" s="149" t="n">
        <v>0</v>
      </c>
      <c r="D135" s="149" t="n">
        <v>-0.29680774</v>
      </c>
      <c r="E135" s="149" t="n">
        <v>0.2610431</v>
      </c>
      <c r="F135" s="149" t="n">
        <v>0.2610431</v>
      </c>
      <c r="G135" s="149" t="n">
        <v>0</v>
      </c>
      <c r="H135" s="148" t="n">
        <v>0</v>
      </c>
      <c r="I135" s="170" t="n">
        <v>0.0027964948</v>
      </c>
      <c r="J135" s="147" t="n">
        <v>5.033E-005</v>
      </c>
      <c r="R135" s="148"/>
      <c r="S135" s="158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  <c r="BZ135" s="159"/>
      <c r="CA135" s="159"/>
      <c r="CB135" s="159"/>
      <c r="CC135" s="159"/>
      <c r="CD135" s="159"/>
      <c r="CE135" s="159"/>
      <c r="CF135" s="159"/>
      <c r="CG135" s="159"/>
      <c r="CH135" s="159"/>
      <c r="CI135" s="159"/>
      <c r="CJ135" s="159"/>
      <c r="CK135" s="159"/>
      <c r="CL135" s="159"/>
      <c r="CM135" s="159"/>
      <c r="CN135" s="159"/>
      <c r="CO135" s="159"/>
      <c r="CP135" s="159"/>
      <c r="CQ135" s="159"/>
      <c r="CR135" s="159"/>
      <c r="CS135" s="159"/>
      <c r="CT135" s="159"/>
      <c r="CU135" s="159"/>
      <c r="CV135" s="159"/>
      <c r="CW135" s="159"/>
      <c r="CX135" s="159"/>
      <c r="CY135" s="159"/>
      <c r="CZ135" s="159"/>
      <c r="DA135" s="159"/>
      <c r="DB135" s="159"/>
      <c r="DC135" s="159"/>
      <c r="DD135" s="159"/>
      <c r="DE135" s="159"/>
      <c r="DF135" s="159"/>
      <c r="DG135" s="159"/>
      <c r="DH135" s="159"/>
      <c r="DI135" s="159"/>
      <c r="DJ135" s="159"/>
      <c r="DK135" s="159"/>
      <c r="DL135" s="159"/>
      <c r="DM135" s="159"/>
      <c r="DN135" s="159"/>
      <c r="DO135" s="159"/>
      <c r="DP135" s="159"/>
      <c r="DQ135" s="159"/>
      <c r="DR135" s="159"/>
      <c r="DS135" s="159"/>
      <c r="DT135" s="159"/>
      <c r="DU135" s="159"/>
      <c r="DV135" s="159"/>
      <c r="DW135" s="159"/>
      <c r="DX135" s="159"/>
      <c r="DY135" s="159"/>
      <c r="DZ135" s="159"/>
      <c r="EA135" s="159"/>
      <c r="EB135" s="159"/>
      <c r="EC135" s="159"/>
      <c r="ED135" s="159"/>
      <c r="EE135" s="159"/>
      <c r="EF135" s="159"/>
      <c r="EG135" s="159"/>
      <c r="EH135" s="159"/>
      <c r="EI135" s="159"/>
      <c r="EJ135" s="159"/>
      <c r="EK135" s="159"/>
      <c r="EL135" s="159"/>
      <c r="EM135" s="159"/>
      <c r="EN135" s="159"/>
      <c r="EO135" s="159"/>
      <c r="EP135" s="159"/>
      <c r="EQ135" s="159"/>
      <c r="ER135" s="159"/>
      <c r="ES135" s="159"/>
      <c r="ET135" s="159"/>
      <c r="EU135" s="159"/>
      <c r="EV135" s="159"/>
      <c r="EW135" s="159"/>
      <c r="EX135" s="159"/>
      <c r="EY135" s="159"/>
      <c r="EZ135" s="159"/>
      <c r="FA135" s="159"/>
      <c r="FB135" s="159"/>
      <c r="FC135" s="159"/>
      <c r="FD135" s="159"/>
    </row>
    <row r="136" customFormat="false" ht="12.75" hidden="false" customHeight="false" outlineLevel="0" collapsed="false">
      <c r="A136" s="168" t="n">
        <v>40725</v>
      </c>
      <c r="B136" s="149" t="n">
        <v>-0.04484788</v>
      </c>
      <c r="C136" s="149" t="n">
        <v>0</v>
      </c>
      <c r="D136" s="149" t="n">
        <v>-0.395513</v>
      </c>
      <c r="E136" s="149" t="n">
        <v>0.35066512</v>
      </c>
      <c r="F136" s="149" t="n">
        <v>0.35066512</v>
      </c>
      <c r="G136" s="149" t="n">
        <v>0</v>
      </c>
      <c r="H136" s="148" t="n">
        <v>0</v>
      </c>
      <c r="I136" s="170" t="n">
        <v>0.0035877347</v>
      </c>
      <c r="J136" s="147" t="n">
        <v>6.798E-005</v>
      </c>
      <c r="R136" s="148"/>
      <c r="S136" s="158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  <c r="BZ136" s="159"/>
      <c r="CA136" s="159"/>
      <c r="CB136" s="159"/>
      <c r="CC136" s="159"/>
      <c r="CD136" s="159"/>
      <c r="CE136" s="159"/>
      <c r="CF136" s="159"/>
      <c r="CG136" s="159"/>
      <c r="CH136" s="159"/>
      <c r="CI136" s="159"/>
      <c r="CJ136" s="159"/>
      <c r="CK136" s="159"/>
      <c r="CL136" s="159"/>
      <c r="CM136" s="159"/>
      <c r="CN136" s="159"/>
      <c r="CO136" s="159"/>
      <c r="CP136" s="159"/>
      <c r="CQ136" s="159"/>
      <c r="CR136" s="159"/>
      <c r="CS136" s="159"/>
      <c r="CT136" s="159"/>
      <c r="CU136" s="159"/>
      <c r="CV136" s="159"/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59"/>
      <c r="DV136" s="159"/>
      <c r="DW136" s="159"/>
      <c r="DX136" s="159"/>
      <c r="DY136" s="159"/>
      <c r="DZ136" s="159"/>
      <c r="EA136" s="159"/>
      <c r="EB136" s="159"/>
      <c r="EC136" s="159"/>
      <c r="ED136" s="159"/>
      <c r="EE136" s="159"/>
      <c r="EF136" s="159"/>
      <c r="EG136" s="159"/>
      <c r="EH136" s="159"/>
      <c r="EI136" s="159"/>
      <c r="EJ136" s="159"/>
      <c r="EK136" s="159"/>
      <c r="EL136" s="159"/>
      <c r="EM136" s="159"/>
      <c r="EN136" s="159"/>
      <c r="EO136" s="159"/>
      <c r="EP136" s="159"/>
      <c r="EQ136" s="159"/>
      <c r="ER136" s="159"/>
      <c r="ES136" s="159"/>
      <c r="ET136" s="159"/>
      <c r="EU136" s="159"/>
      <c r="EV136" s="159"/>
      <c r="EW136" s="159"/>
      <c r="EX136" s="159"/>
      <c r="EY136" s="159"/>
      <c r="EZ136" s="159"/>
      <c r="FA136" s="159"/>
      <c r="FB136" s="159"/>
      <c r="FC136" s="159"/>
      <c r="FD136" s="159"/>
    </row>
    <row r="137" customFormat="false" ht="12.75" hidden="false" customHeight="false" outlineLevel="0" collapsed="false">
      <c r="A137" s="168" t="n">
        <v>40756</v>
      </c>
      <c r="B137" s="149" t="n">
        <v>-0.08924667</v>
      </c>
      <c r="C137" s="149" t="n">
        <v>0</v>
      </c>
      <c r="D137" s="149" t="n">
        <v>-0.39502964</v>
      </c>
      <c r="E137" s="149" t="n">
        <v>0.30578297</v>
      </c>
      <c r="F137" s="149" t="n">
        <v>0.30578297</v>
      </c>
      <c r="G137" s="149" t="n">
        <v>0</v>
      </c>
      <c r="H137" s="148" t="n">
        <v>0</v>
      </c>
      <c r="I137" s="170" t="n">
        <v>0.0004742759</v>
      </c>
      <c r="J137" s="147" t="n">
        <v>6.431E-005</v>
      </c>
      <c r="R137" s="148"/>
      <c r="S137" s="158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  <c r="BZ137" s="159"/>
      <c r="CA137" s="159"/>
      <c r="CB137" s="159"/>
      <c r="CC137" s="159"/>
      <c r="CD137" s="159"/>
      <c r="CE137" s="159"/>
      <c r="CF137" s="159"/>
      <c r="CG137" s="159"/>
      <c r="CH137" s="159"/>
      <c r="CI137" s="159"/>
      <c r="CJ137" s="159"/>
      <c r="CK137" s="159"/>
      <c r="CL137" s="159"/>
      <c r="CM137" s="159"/>
      <c r="CN137" s="159"/>
      <c r="CO137" s="159"/>
      <c r="CP137" s="159"/>
      <c r="CQ137" s="159"/>
      <c r="CR137" s="159"/>
      <c r="CS137" s="159"/>
      <c r="CT137" s="159"/>
      <c r="CU137" s="159"/>
      <c r="CV137" s="159"/>
      <c r="CW137" s="159"/>
      <c r="CX137" s="159"/>
      <c r="CY137" s="159"/>
      <c r="CZ137" s="159"/>
      <c r="DA137" s="159"/>
      <c r="DB137" s="159"/>
      <c r="DC137" s="159"/>
      <c r="DD137" s="159"/>
      <c r="DE137" s="159"/>
      <c r="DF137" s="159"/>
      <c r="DG137" s="159"/>
      <c r="DH137" s="159"/>
      <c r="DI137" s="159"/>
      <c r="DJ137" s="159"/>
      <c r="DK137" s="159"/>
      <c r="DL137" s="159"/>
      <c r="DM137" s="159"/>
      <c r="DN137" s="159"/>
      <c r="DO137" s="159"/>
      <c r="DP137" s="159"/>
      <c r="DQ137" s="159"/>
      <c r="DR137" s="159"/>
      <c r="DS137" s="159"/>
      <c r="DT137" s="159"/>
      <c r="DU137" s="159"/>
      <c r="DV137" s="159"/>
      <c r="DW137" s="159"/>
      <c r="DX137" s="159"/>
      <c r="DY137" s="159"/>
      <c r="DZ137" s="159"/>
      <c r="EA137" s="159"/>
      <c r="EB137" s="159"/>
      <c r="EC137" s="159"/>
      <c r="ED137" s="159"/>
      <c r="EE137" s="159"/>
      <c r="EF137" s="159"/>
      <c r="EG137" s="159"/>
      <c r="EH137" s="159"/>
      <c r="EI137" s="159"/>
      <c r="EJ137" s="159"/>
      <c r="EK137" s="159"/>
      <c r="EL137" s="159"/>
      <c r="EM137" s="159"/>
      <c r="EN137" s="159"/>
      <c r="EO137" s="159"/>
      <c r="EP137" s="159"/>
      <c r="EQ137" s="159"/>
      <c r="ER137" s="159"/>
      <c r="ES137" s="159"/>
      <c r="ET137" s="159"/>
      <c r="EU137" s="159"/>
      <c r="EV137" s="159"/>
      <c r="EW137" s="159"/>
      <c r="EX137" s="159"/>
      <c r="EY137" s="159"/>
      <c r="EZ137" s="159"/>
      <c r="FA137" s="159"/>
      <c r="FB137" s="159"/>
      <c r="FC137" s="159"/>
      <c r="FD137" s="159"/>
    </row>
    <row r="138" customFormat="false" ht="12.75" hidden="false" customHeight="false" outlineLevel="0" collapsed="false">
      <c r="A138" s="168" t="n">
        <v>40787</v>
      </c>
      <c r="B138" s="149" t="n">
        <v>-0.08541947</v>
      </c>
      <c r="C138" s="149" t="n">
        <v>0</v>
      </c>
      <c r="D138" s="149" t="n">
        <v>-0.39470388</v>
      </c>
      <c r="E138" s="149" t="n">
        <v>0.30928441</v>
      </c>
      <c r="F138" s="149" t="n">
        <v>0.30928441</v>
      </c>
      <c r="G138" s="149" t="n">
        <v>0</v>
      </c>
      <c r="H138" s="148" t="n">
        <v>0</v>
      </c>
      <c r="I138" s="170" t="n">
        <v>5.64614E-005</v>
      </c>
      <c r="J138" s="147" t="n">
        <v>6.584E-005</v>
      </c>
      <c r="R138" s="148"/>
      <c r="S138" s="158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  <c r="BZ138" s="159"/>
      <c r="CA138" s="159"/>
      <c r="CB138" s="159"/>
      <c r="CC138" s="159"/>
      <c r="CD138" s="159"/>
      <c r="CE138" s="159"/>
      <c r="CF138" s="159"/>
      <c r="CG138" s="159"/>
      <c r="CH138" s="159"/>
      <c r="CI138" s="159"/>
      <c r="CJ138" s="159"/>
      <c r="CK138" s="159"/>
      <c r="CL138" s="159"/>
      <c r="CM138" s="159"/>
      <c r="CN138" s="159"/>
      <c r="CO138" s="159"/>
      <c r="CP138" s="159"/>
      <c r="CQ138" s="159"/>
      <c r="CR138" s="159"/>
      <c r="CS138" s="159"/>
      <c r="CT138" s="159"/>
      <c r="CU138" s="159"/>
      <c r="CV138" s="159"/>
      <c r="CW138" s="159"/>
      <c r="CX138" s="159"/>
      <c r="CY138" s="159"/>
      <c r="CZ138" s="159"/>
      <c r="DA138" s="159"/>
      <c r="DB138" s="159"/>
      <c r="DC138" s="159"/>
      <c r="DD138" s="159"/>
      <c r="DE138" s="159"/>
      <c r="DF138" s="159"/>
      <c r="DG138" s="159"/>
      <c r="DH138" s="159"/>
      <c r="DI138" s="159"/>
      <c r="DJ138" s="159"/>
      <c r="DK138" s="159"/>
      <c r="DL138" s="159"/>
      <c r="DM138" s="159"/>
      <c r="DN138" s="159"/>
      <c r="DO138" s="159"/>
      <c r="DP138" s="159"/>
      <c r="DQ138" s="159"/>
      <c r="DR138" s="159"/>
      <c r="DS138" s="159"/>
      <c r="DT138" s="159"/>
      <c r="DU138" s="159"/>
      <c r="DV138" s="159"/>
      <c r="DW138" s="159"/>
      <c r="DX138" s="159"/>
      <c r="DY138" s="159"/>
      <c r="DZ138" s="159"/>
      <c r="EA138" s="159"/>
      <c r="EB138" s="159"/>
      <c r="EC138" s="159"/>
      <c r="ED138" s="159"/>
      <c r="EE138" s="159"/>
      <c r="EF138" s="159"/>
      <c r="EG138" s="159"/>
      <c r="EH138" s="159"/>
      <c r="EI138" s="159"/>
      <c r="EJ138" s="159"/>
      <c r="EK138" s="159"/>
      <c r="EL138" s="159"/>
      <c r="EM138" s="159"/>
      <c r="EN138" s="159"/>
      <c r="EO138" s="159"/>
      <c r="EP138" s="159"/>
      <c r="EQ138" s="159"/>
      <c r="ER138" s="159"/>
      <c r="ES138" s="159"/>
      <c r="ET138" s="159"/>
      <c r="EU138" s="159"/>
      <c r="EV138" s="159"/>
      <c r="EW138" s="159"/>
      <c r="EX138" s="159"/>
      <c r="EY138" s="159"/>
      <c r="EZ138" s="159"/>
      <c r="FA138" s="159"/>
      <c r="FB138" s="159"/>
      <c r="FC138" s="159"/>
      <c r="FD138" s="159"/>
    </row>
    <row r="139" customFormat="false" ht="12.75" hidden="false" customHeight="false" outlineLevel="0" collapsed="false">
      <c r="A139" s="168" t="n">
        <v>40817</v>
      </c>
      <c r="B139" s="149" t="n">
        <v>-0.08521089</v>
      </c>
      <c r="C139" s="149" t="n">
        <v>0</v>
      </c>
      <c r="D139" s="149" t="n">
        <v>-0.39419963</v>
      </c>
      <c r="E139" s="149" t="n">
        <v>0.30898874</v>
      </c>
      <c r="F139" s="149" t="n">
        <v>0.30898874</v>
      </c>
      <c r="G139" s="149" t="n">
        <v>0</v>
      </c>
      <c r="H139" s="148" t="n">
        <v>0</v>
      </c>
      <c r="I139" s="170" t="n">
        <v>-6.45245E-005</v>
      </c>
      <c r="J139" s="147" t="n">
        <v>6.6E-005</v>
      </c>
      <c r="R139" s="148"/>
      <c r="S139" s="158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  <c r="BZ139" s="159"/>
      <c r="CA139" s="159"/>
      <c r="CB139" s="159"/>
      <c r="CC139" s="159"/>
      <c r="CD139" s="159"/>
      <c r="CE139" s="159"/>
      <c r="CF139" s="159"/>
      <c r="CG139" s="159"/>
      <c r="CH139" s="159"/>
      <c r="CI139" s="159"/>
      <c r="CJ139" s="159"/>
      <c r="CK139" s="159"/>
      <c r="CL139" s="159"/>
      <c r="CM139" s="159"/>
      <c r="CN139" s="159"/>
      <c r="CO139" s="159"/>
      <c r="CP139" s="159"/>
      <c r="CQ139" s="159"/>
      <c r="CR139" s="159"/>
      <c r="CS139" s="159"/>
      <c r="CT139" s="159"/>
      <c r="CU139" s="159"/>
      <c r="CV139" s="159"/>
      <c r="CW139" s="159"/>
      <c r="CX139" s="159"/>
      <c r="CY139" s="159"/>
      <c r="CZ139" s="159"/>
      <c r="DA139" s="159"/>
      <c r="DB139" s="159"/>
      <c r="DC139" s="159"/>
      <c r="DD139" s="159"/>
      <c r="DE139" s="159"/>
      <c r="DF139" s="159"/>
      <c r="DG139" s="159"/>
      <c r="DH139" s="159"/>
      <c r="DI139" s="159"/>
      <c r="DJ139" s="159"/>
      <c r="DK139" s="159"/>
      <c r="DL139" s="159"/>
      <c r="DM139" s="159"/>
      <c r="DN139" s="159"/>
      <c r="DO139" s="159"/>
      <c r="DP139" s="159"/>
      <c r="DQ139" s="159"/>
      <c r="DR139" s="159"/>
      <c r="DS139" s="159"/>
      <c r="DT139" s="159"/>
      <c r="DU139" s="159"/>
      <c r="DV139" s="159"/>
      <c r="DW139" s="159"/>
      <c r="DX139" s="159"/>
      <c r="DY139" s="159"/>
      <c r="DZ139" s="159"/>
      <c r="EA139" s="159"/>
      <c r="EB139" s="159"/>
      <c r="EC139" s="159"/>
      <c r="ED139" s="159"/>
      <c r="EE139" s="159"/>
      <c r="EF139" s="159"/>
      <c r="EG139" s="159"/>
      <c r="EH139" s="159"/>
      <c r="EI139" s="159"/>
      <c r="EJ139" s="159"/>
      <c r="EK139" s="159"/>
      <c r="EL139" s="159"/>
      <c r="EM139" s="159"/>
      <c r="EN139" s="159"/>
      <c r="EO139" s="159"/>
      <c r="EP139" s="159"/>
      <c r="EQ139" s="159"/>
      <c r="ER139" s="159"/>
      <c r="ES139" s="159"/>
      <c r="ET139" s="159"/>
      <c r="EU139" s="159"/>
      <c r="EV139" s="159"/>
      <c r="EW139" s="159"/>
      <c r="EX139" s="159"/>
      <c r="EY139" s="159"/>
      <c r="EZ139" s="159"/>
      <c r="FA139" s="159"/>
      <c r="FB139" s="159"/>
      <c r="FC139" s="159"/>
      <c r="FD139" s="159"/>
    </row>
    <row r="140" customFormat="false" ht="12.75" hidden="false" customHeight="false" outlineLevel="0" collapsed="false">
      <c r="A140" s="168" t="n">
        <v>40848</v>
      </c>
      <c r="B140" s="149" t="n">
        <v>0.0284156</v>
      </c>
      <c r="C140" s="149" t="n">
        <v>0</v>
      </c>
      <c r="D140" s="149" t="n">
        <v>-0.29521133</v>
      </c>
      <c r="E140" s="149" t="n">
        <v>0.32362693</v>
      </c>
      <c r="F140" s="149" t="n">
        <v>0.32362693</v>
      </c>
      <c r="G140" s="149" t="n">
        <v>0</v>
      </c>
      <c r="H140" s="148" t="n">
        <v>0</v>
      </c>
      <c r="I140" s="170" t="n">
        <v>0.0016856596</v>
      </c>
      <c r="J140" s="147" t="n">
        <v>6.592E-005</v>
      </c>
      <c r="R140" s="148"/>
      <c r="S140" s="158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  <c r="BZ140" s="159"/>
      <c r="CA140" s="159"/>
      <c r="CB140" s="159"/>
      <c r="CC140" s="159"/>
      <c r="CD140" s="159"/>
      <c r="CE140" s="159"/>
      <c r="CF140" s="159"/>
      <c r="CG140" s="159"/>
      <c r="CH140" s="159"/>
      <c r="CI140" s="159"/>
      <c r="CJ140" s="159"/>
      <c r="CK140" s="159"/>
      <c r="CL140" s="159"/>
      <c r="CM140" s="159"/>
      <c r="CN140" s="159"/>
      <c r="CO140" s="159"/>
      <c r="CP140" s="159"/>
      <c r="CQ140" s="159"/>
      <c r="CR140" s="159"/>
      <c r="CS140" s="159"/>
      <c r="CT140" s="159"/>
      <c r="CU140" s="159"/>
      <c r="CV140" s="159"/>
      <c r="CW140" s="159"/>
      <c r="CX140" s="159"/>
      <c r="CY140" s="159"/>
      <c r="CZ140" s="159"/>
      <c r="DA140" s="159"/>
      <c r="DB140" s="159"/>
      <c r="DC140" s="159"/>
      <c r="DD140" s="159"/>
      <c r="DE140" s="159"/>
      <c r="DF140" s="159"/>
      <c r="DG140" s="159"/>
      <c r="DH140" s="159"/>
      <c r="DI140" s="159"/>
      <c r="DJ140" s="159"/>
      <c r="DK140" s="159"/>
      <c r="DL140" s="159"/>
      <c r="DM140" s="159"/>
      <c r="DN140" s="159"/>
      <c r="DO140" s="159"/>
      <c r="DP140" s="159"/>
      <c r="DQ140" s="159"/>
      <c r="DR140" s="159"/>
      <c r="DS140" s="159"/>
      <c r="DT140" s="159"/>
      <c r="DU140" s="159"/>
      <c r="DV140" s="159"/>
      <c r="DW140" s="159"/>
      <c r="DX140" s="159"/>
      <c r="DY140" s="159"/>
      <c r="DZ140" s="159"/>
      <c r="EA140" s="159"/>
      <c r="EB140" s="159"/>
      <c r="EC140" s="159"/>
      <c r="ED140" s="159"/>
      <c r="EE140" s="159"/>
      <c r="EF140" s="159"/>
      <c r="EG140" s="159"/>
      <c r="EH140" s="159"/>
      <c r="EI140" s="159"/>
      <c r="EJ140" s="159"/>
      <c r="EK140" s="159"/>
      <c r="EL140" s="159"/>
      <c r="EM140" s="159"/>
      <c r="EN140" s="159"/>
      <c r="EO140" s="159"/>
      <c r="EP140" s="159"/>
      <c r="EQ140" s="159"/>
      <c r="ER140" s="159"/>
      <c r="ES140" s="159"/>
      <c r="ET140" s="159"/>
      <c r="EU140" s="159"/>
      <c r="EV140" s="159"/>
      <c r="EW140" s="159"/>
      <c r="EX140" s="159"/>
      <c r="EY140" s="159"/>
      <c r="EZ140" s="159"/>
      <c r="FA140" s="159"/>
      <c r="FB140" s="159"/>
      <c r="FC140" s="159"/>
      <c r="FD140" s="159"/>
    </row>
    <row r="141" customFormat="false" ht="12.75" hidden="false" customHeight="false" outlineLevel="0" collapsed="false">
      <c r="A141" s="168" t="n">
        <v>40878</v>
      </c>
      <c r="B141" s="149" t="n">
        <v>0.05290182</v>
      </c>
      <c r="C141" s="149" t="n">
        <v>0</v>
      </c>
      <c r="D141" s="149" t="n">
        <v>-0.19672663</v>
      </c>
      <c r="E141" s="149" t="n">
        <v>0.24962845</v>
      </c>
      <c r="F141" s="149" t="n">
        <v>0.24962845</v>
      </c>
      <c r="G141" s="149" t="n">
        <v>0</v>
      </c>
      <c r="H141" s="148" t="n">
        <v>0</v>
      </c>
      <c r="I141" s="170" t="n">
        <v>0.0008213793</v>
      </c>
      <c r="J141" s="147" t="n">
        <v>5.174E-005</v>
      </c>
      <c r="R141" s="148"/>
      <c r="S141" s="158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  <c r="BZ141" s="159"/>
      <c r="CA141" s="159"/>
      <c r="CB141" s="159"/>
      <c r="CC141" s="159"/>
      <c r="CD141" s="159"/>
      <c r="CE141" s="159"/>
      <c r="CF141" s="159"/>
      <c r="CG141" s="159"/>
      <c r="CH141" s="159"/>
      <c r="CI141" s="159"/>
      <c r="CJ141" s="159"/>
      <c r="CK141" s="159"/>
      <c r="CL141" s="159"/>
      <c r="CM141" s="159"/>
      <c r="CN141" s="159"/>
      <c r="CO141" s="159"/>
      <c r="CP141" s="159"/>
      <c r="CQ141" s="159"/>
      <c r="CR141" s="159"/>
      <c r="CS141" s="159"/>
      <c r="CT141" s="159"/>
      <c r="CU141" s="159"/>
      <c r="CV141" s="159"/>
      <c r="CW141" s="159"/>
      <c r="CX141" s="159"/>
      <c r="CY141" s="159"/>
      <c r="CZ141" s="159"/>
      <c r="DA141" s="159"/>
      <c r="DB141" s="159"/>
      <c r="DC141" s="159"/>
      <c r="DD141" s="159"/>
      <c r="DE141" s="159"/>
      <c r="DF141" s="159"/>
      <c r="DG141" s="159"/>
      <c r="DH141" s="159"/>
      <c r="DI141" s="159"/>
      <c r="DJ141" s="159"/>
      <c r="DK141" s="159"/>
      <c r="DL141" s="159"/>
      <c r="DM141" s="159"/>
      <c r="DN141" s="159"/>
      <c r="DO141" s="159"/>
      <c r="DP141" s="159"/>
      <c r="DQ141" s="159"/>
      <c r="DR141" s="159"/>
      <c r="DS141" s="159"/>
      <c r="DT141" s="159"/>
      <c r="DU141" s="159"/>
      <c r="DV141" s="159"/>
      <c r="DW141" s="159"/>
      <c r="DX141" s="159"/>
      <c r="DY141" s="159"/>
      <c r="DZ141" s="159"/>
      <c r="EA141" s="159"/>
      <c r="EB141" s="159"/>
      <c r="EC141" s="159"/>
      <c r="ED141" s="159"/>
      <c r="EE141" s="159"/>
      <c r="EF141" s="159"/>
      <c r="EG141" s="159"/>
      <c r="EH141" s="159"/>
      <c r="EI141" s="159"/>
      <c r="EJ141" s="159"/>
      <c r="EK141" s="159"/>
      <c r="EL141" s="159"/>
      <c r="EM141" s="159"/>
      <c r="EN141" s="159"/>
      <c r="EO141" s="159"/>
      <c r="EP141" s="159"/>
      <c r="EQ141" s="159"/>
      <c r="ER141" s="159"/>
      <c r="ES141" s="159"/>
      <c r="ET141" s="159"/>
      <c r="EU141" s="159"/>
      <c r="EV141" s="159"/>
      <c r="EW141" s="159"/>
      <c r="EX141" s="159"/>
      <c r="EY141" s="159"/>
      <c r="EZ141" s="159"/>
      <c r="FA141" s="159"/>
      <c r="FB141" s="159"/>
      <c r="FC141" s="159"/>
      <c r="FD141" s="159"/>
    </row>
    <row r="142" customFormat="false" ht="12.75" hidden="false" customHeight="false" outlineLevel="0" collapsed="false">
      <c r="A142" s="168" t="n">
        <v>40909</v>
      </c>
      <c r="B142" s="149" t="n">
        <v>0.04136514</v>
      </c>
      <c r="C142" s="149" t="n">
        <v>0</v>
      </c>
      <c r="D142" s="149" t="n">
        <v>-0.19654249</v>
      </c>
      <c r="E142" s="149" t="n">
        <v>0.23790763</v>
      </c>
      <c r="F142" s="149" t="n">
        <v>0.23790763</v>
      </c>
      <c r="G142" s="149" t="n">
        <v>0</v>
      </c>
      <c r="H142" s="148" t="n">
        <v>0</v>
      </c>
      <c r="I142" s="170" t="n">
        <v>0.0002351302</v>
      </c>
      <c r="J142" s="147" t="n">
        <v>5.034E-005</v>
      </c>
      <c r="R142" s="148"/>
      <c r="S142" s="158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  <c r="BZ142" s="159"/>
      <c r="CA142" s="159"/>
      <c r="CB142" s="159"/>
      <c r="CC142" s="159"/>
      <c r="CD142" s="159"/>
      <c r="CE142" s="159"/>
      <c r="CF142" s="159"/>
      <c r="CG142" s="159"/>
      <c r="CH142" s="159"/>
      <c r="CI142" s="159"/>
      <c r="CJ142" s="159"/>
      <c r="CK142" s="159"/>
      <c r="CL142" s="159"/>
      <c r="CM142" s="159"/>
      <c r="CN142" s="159"/>
      <c r="CO142" s="159"/>
      <c r="CP142" s="159"/>
      <c r="CQ142" s="159"/>
      <c r="CR142" s="159"/>
      <c r="CS142" s="159"/>
      <c r="CT142" s="159"/>
      <c r="CU142" s="159"/>
      <c r="CV142" s="159"/>
      <c r="CW142" s="159"/>
      <c r="CX142" s="159"/>
      <c r="CY142" s="159"/>
      <c r="CZ142" s="159"/>
      <c r="DA142" s="159"/>
      <c r="DB142" s="159"/>
      <c r="DC142" s="159"/>
      <c r="DD142" s="159"/>
      <c r="DE142" s="159"/>
      <c r="DF142" s="159"/>
      <c r="DG142" s="159"/>
      <c r="DH142" s="159"/>
      <c r="DI142" s="159"/>
      <c r="DJ142" s="159"/>
      <c r="DK142" s="159"/>
      <c r="DL142" s="159"/>
      <c r="DM142" s="159"/>
      <c r="DN142" s="159"/>
      <c r="DO142" s="159"/>
      <c r="DP142" s="159"/>
      <c r="DQ142" s="159"/>
      <c r="DR142" s="159"/>
      <c r="DS142" s="159"/>
      <c r="DT142" s="159"/>
      <c r="DU142" s="159"/>
      <c r="DV142" s="159"/>
      <c r="DW142" s="159"/>
      <c r="DX142" s="159"/>
      <c r="DY142" s="159"/>
      <c r="DZ142" s="159"/>
      <c r="EA142" s="159"/>
      <c r="EB142" s="159"/>
      <c r="EC142" s="159"/>
      <c r="ED142" s="159"/>
      <c r="EE142" s="159"/>
      <c r="EF142" s="159"/>
      <c r="EG142" s="159"/>
      <c r="EH142" s="159"/>
      <c r="EI142" s="159"/>
      <c r="EJ142" s="159"/>
      <c r="EK142" s="159"/>
      <c r="EL142" s="159"/>
      <c r="EM142" s="159"/>
      <c r="EN142" s="159"/>
      <c r="EO142" s="159"/>
      <c r="EP142" s="159"/>
      <c r="EQ142" s="159"/>
      <c r="ER142" s="159"/>
      <c r="ES142" s="159"/>
      <c r="ET142" s="159"/>
      <c r="EU142" s="159"/>
      <c r="EV142" s="159"/>
      <c r="EW142" s="159"/>
      <c r="EX142" s="159"/>
      <c r="EY142" s="159"/>
      <c r="EZ142" s="159"/>
      <c r="FA142" s="159"/>
      <c r="FB142" s="159"/>
      <c r="FC142" s="159"/>
      <c r="FD142" s="159"/>
    </row>
    <row r="143" customFormat="false" ht="12.75" hidden="false" customHeight="false" outlineLevel="0" collapsed="false">
      <c r="A143" s="168" t="n">
        <v>40940</v>
      </c>
      <c r="B143" s="149" t="n">
        <v>-0.05542596</v>
      </c>
      <c r="C143" s="149" t="n">
        <v>0</v>
      </c>
      <c r="D143" s="149" t="n">
        <v>-0.2944246</v>
      </c>
      <c r="E143" s="149" t="n">
        <v>0.23899864</v>
      </c>
      <c r="F143" s="149" t="n">
        <v>0.23899864</v>
      </c>
      <c r="G143" s="149" t="n">
        <v>0</v>
      </c>
      <c r="H143" s="148" t="n">
        <v>0</v>
      </c>
      <c r="I143" s="170" t="n">
        <v>-0.001313626</v>
      </c>
      <c r="J143" s="147" t="n">
        <v>5.338E-005</v>
      </c>
      <c r="R143" s="148"/>
      <c r="S143" s="158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59"/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  <c r="BZ143" s="159"/>
      <c r="CA143" s="159"/>
      <c r="CB143" s="159"/>
      <c r="CC143" s="159"/>
      <c r="CD143" s="159"/>
      <c r="CE143" s="159"/>
      <c r="CF143" s="159"/>
      <c r="CG143" s="159"/>
      <c r="CH143" s="159"/>
      <c r="CI143" s="159"/>
      <c r="CJ143" s="159"/>
      <c r="CK143" s="159"/>
      <c r="CL143" s="159"/>
      <c r="CM143" s="159"/>
      <c r="CN143" s="159"/>
      <c r="CO143" s="159"/>
      <c r="CP143" s="159"/>
      <c r="CQ143" s="159"/>
      <c r="CR143" s="159"/>
      <c r="CS143" s="159"/>
      <c r="CT143" s="159"/>
      <c r="CU143" s="159"/>
      <c r="CV143" s="159"/>
      <c r="CW143" s="159"/>
      <c r="CX143" s="159"/>
      <c r="CY143" s="159"/>
      <c r="CZ143" s="159"/>
      <c r="DA143" s="159"/>
      <c r="DB143" s="159"/>
      <c r="DC143" s="159"/>
      <c r="DD143" s="159"/>
      <c r="DE143" s="159"/>
      <c r="DF143" s="159"/>
      <c r="DG143" s="159"/>
      <c r="DH143" s="159"/>
      <c r="DI143" s="159"/>
      <c r="DJ143" s="159"/>
      <c r="DK143" s="159"/>
      <c r="DL143" s="159"/>
      <c r="DM143" s="159"/>
      <c r="DN143" s="159"/>
      <c r="DO143" s="159"/>
      <c r="DP143" s="159"/>
      <c r="DQ143" s="159"/>
      <c r="DR143" s="159"/>
      <c r="DS143" s="159"/>
      <c r="DT143" s="159"/>
      <c r="DU143" s="159"/>
      <c r="DV143" s="159"/>
      <c r="DW143" s="159"/>
      <c r="DX143" s="159"/>
      <c r="DY143" s="159"/>
      <c r="DZ143" s="159"/>
      <c r="EA143" s="159"/>
      <c r="EB143" s="159"/>
      <c r="EC143" s="159"/>
      <c r="ED143" s="159"/>
      <c r="EE143" s="159"/>
      <c r="EF143" s="159"/>
      <c r="EG143" s="159"/>
      <c r="EH143" s="159"/>
      <c r="EI143" s="159"/>
      <c r="EJ143" s="159"/>
      <c r="EK143" s="159"/>
      <c r="EL143" s="159"/>
      <c r="EM143" s="159"/>
      <c r="EN143" s="159"/>
      <c r="EO143" s="159"/>
      <c r="EP143" s="159"/>
      <c r="EQ143" s="159"/>
      <c r="ER143" s="159"/>
      <c r="ES143" s="159"/>
      <c r="ET143" s="159"/>
      <c r="EU143" s="159"/>
      <c r="EV143" s="159"/>
      <c r="EW143" s="159"/>
      <c r="EX143" s="159"/>
      <c r="EY143" s="159"/>
      <c r="EZ143" s="159"/>
      <c r="FA143" s="159"/>
      <c r="FB143" s="159"/>
      <c r="FC143" s="159"/>
      <c r="FD143" s="159"/>
    </row>
    <row r="144" customFormat="false" ht="12.75" hidden="false" customHeight="false" outlineLevel="0" collapsed="false">
      <c r="A144" s="168" t="n">
        <v>40969</v>
      </c>
      <c r="B144" s="149" t="n">
        <v>-0.06428518</v>
      </c>
      <c r="C144" s="149" t="n">
        <v>0</v>
      </c>
      <c r="D144" s="149" t="n">
        <v>-0.29413211</v>
      </c>
      <c r="E144" s="149" t="n">
        <v>0.22984693</v>
      </c>
      <c r="F144" s="149" t="n">
        <v>0.22984693</v>
      </c>
      <c r="G144" s="149" t="n">
        <v>0</v>
      </c>
      <c r="H144" s="148" t="n">
        <v>0</v>
      </c>
      <c r="I144" s="170" t="n">
        <v>-0.0026638402</v>
      </c>
      <c r="J144" s="147" t="n">
        <v>5.382E-005</v>
      </c>
      <c r="R144" s="148"/>
      <c r="S144" s="158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59"/>
      <c r="AI144" s="159"/>
      <c r="AJ144" s="159"/>
      <c r="AK144" s="159"/>
      <c r="AL144" s="159"/>
      <c r="AM144" s="159"/>
      <c r="AN144" s="159"/>
      <c r="AO144" s="159"/>
      <c r="AP144" s="159"/>
      <c r="AQ144" s="159"/>
      <c r="AR144" s="159"/>
      <c r="AS144" s="159"/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  <c r="BZ144" s="159"/>
      <c r="CA144" s="159"/>
      <c r="CB144" s="159"/>
      <c r="CC144" s="159"/>
      <c r="CD144" s="159"/>
      <c r="CE144" s="159"/>
      <c r="CF144" s="159"/>
      <c r="CG144" s="159"/>
      <c r="CH144" s="159"/>
      <c r="CI144" s="159"/>
      <c r="CJ144" s="159"/>
      <c r="CK144" s="159"/>
      <c r="CL144" s="159"/>
      <c r="CM144" s="159"/>
      <c r="CN144" s="159"/>
      <c r="CO144" s="159"/>
      <c r="CP144" s="159"/>
      <c r="CQ144" s="159"/>
      <c r="CR144" s="159"/>
      <c r="CS144" s="159"/>
      <c r="CT144" s="159"/>
      <c r="CU144" s="159"/>
      <c r="CV144" s="159"/>
      <c r="CW144" s="159"/>
      <c r="CX144" s="159"/>
      <c r="CY144" s="159"/>
      <c r="CZ144" s="159"/>
      <c r="DA144" s="159"/>
      <c r="DB144" s="159"/>
      <c r="DC144" s="159"/>
      <c r="DD144" s="159"/>
      <c r="DE144" s="159"/>
      <c r="DF144" s="159"/>
      <c r="DG144" s="159"/>
      <c r="DH144" s="159"/>
      <c r="DI144" s="159"/>
      <c r="DJ144" s="159"/>
      <c r="DK144" s="159"/>
      <c r="DL144" s="159"/>
      <c r="DM144" s="159"/>
      <c r="DN144" s="159"/>
      <c r="DO144" s="159"/>
      <c r="DP144" s="159"/>
      <c r="DQ144" s="159"/>
      <c r="DR144" s="159"/>
      <c r="DS144" s="159"/>
      <c r="DT144" s="159"/>
      <c r="DU144" s="159"/>
      <c r="DV144" s="159"/>
      <c r="DW144" s="159"/>
      <c r="DX144" s="159"/>
      <c r="DY144" s="159"/>
      <c r="DZ144" s="159"/>
      <c r="EA144" s="159"/>
      <c r="EB144" s="159"/>
      <c r="EC144" s="159"/>
      <c r="ED144" s="159"/>
      <c r="EE144" s="159"/>
      <c r="EF144" s="159"/>
      <c r="EG144" s="159"/>
      <c r="EH144" s="159"/>
      <c r="EI144" s="159"/>
      <c r="EJ144" s="159"/>
      <c r="EK144" s="159"/>
      <c r="EL144" s="159"/>
      <c r="EM144" s="159"/>
      <c r="EN144" s="159"/>
      <c r="EO144" s="159"/>
      <c r="EP144" s="159"/>
      <c r="EQ144" s="159"/>
      <c r="ER144" s="159"/>
      <c r="ES144" s="159"/>
      <c r="ET144" s="159"/>
      <c r="EU144" s="159"/>
      <c r="EV144" s="159"/>
      <c r="EW144" s="159"/>
      <c r="EX144" s="159"/>
      <c r="EY144" s="159"/>
      <c r="EZ144" s="159"/>
      <c r="FA144" s="159"/>
      <c r="FB144" s="159"/>
      <c r="FC144" s="159"/>
      <c r="FD144" s="159"/>
    </row>
    <row r="145" customFormat="false" ht="12.75" hidden="false" customHeight="false" outlineLevel="0" collapsed="false">
      <c r="A145" s="168" t="n">
        <v>41000</v>
      </c>
      <c r="B145" s="149" t="n">
        <v>-0.07629018</v>
      </c>
      <c r="C145" s="149" t="n">
        <v>0</v>
      </c>
      <c r="D145" s="149" t="n">
        <v>-0.29374939</v>
      </c>
      <c r="E145" s="149" t="n">
        <v>0.21745921</v>
      </c>
      <c r="F145" s="149" t="n">
        <v>0.21745921</v>
      </c>
      <c r="G145" s="149" t="n">
        <v>0</v>
      </c>
      <c r="H145" s="148" t="n">
        <v>0</v>
      </c>
      <c r="I145" s="170" t="n">
        <v>-0.0014531054</v>
      </c>
      <c r="J145" s="147" t="n">
        <v>4.898E-005</v>
      </c>
      <c r="R145" s="148"/>
      <c r="S145" s="158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59"/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  <c r="BZ145" s="159"/>
      <c r="CA145" s="159"/>
      <c r="CB145" s="159"/>
      <c r="CC145" s="159"/>
      <c r="CD145" s="159"/>
      <c r="CE145" s="159"/>
      <c r="CF145" s="159"/>
      <c r="CG145" s="159"/>
      <c r="CH145" s="159"/>
      <c r="CI145" s="159"/>
      <c r="CJ145" s="159"/>
      <c r="CK145" s="159"/>
      <c r="CL145" s="159"/>
      <c r="CM145" s="159"/>
      <c r="CN145" s="159"/>
      <c r="CO145" s="159"/>
      <c r="CP145" s="159"/>
      <c r="CQ145" s="159"/>
      <c r="CR145" s="159"/>
      <c r="CS145" s="159"/>
      <c r="CT145" s="159"/>
      <c r="CU145" s="159"/>
      <c r="CV145" s="159"/>
      <c r="CW145" s="159"/>
      <c r="CX145" s="159"/>
      <c r="CY145" s="159"/>
      <c r="CZ145" s="159"/>
      <c r="DA145" s="159"/>
      <c r="DB145" s="159"/>
      <c r="DC145" s="159"/>
      <c r="DD145" s="159"/>
      <c r="DE145" s="159"/>
      <c r="DF145" s="159"/>
      <c r="DG145" s="159"/>
      <c r="DH145" s="159"/>
      <c r="DI145" s="159"/>
      <c r="DJ145" s="159"/>
      <c r="DK145" s="159"/>
      <c r="DL145" s="159"/>
      <c r="DM145" s="159"/>
      <c r="DN145" s="159"/>
      <c r="DO145" s="159"/>
      <c r="DP145" s="159"/>
      <c r="DQ145" s="159"/>
      <c r="DR145" s="159"/>
      <c r="DS145" s="159"/>
      <c r="DT145" s="159"/>
      <c r="DU145" s="159"/>
      <c r="DV145" s="159"/>
      <c r="DW145" s="159"/>
      <c r="DX145" s="159"/>
      <c r="DY145" s="159"/>
      <c r="DZ145" s="159"/>
      <c r="EA145" s="159"/>
      <c r="EB145" s="159"/>
      <c r="EC145" s="159"/>
      <c r="ED145" s="159"/>
      <c r="EE145" s="159"/>
      <c r="EF145" s="159"/>
      <c r="EG145" s="159"/>
      <c r="EH145" s="159"/>
      <c r="EI145" s="159"/>
      <c r="EJ145" s="159"/>
      <c r="EK145" s="159"/>
      <c r="EL145" s="159"/>
      <c r="EM145" s="159"/>
      <c r="EN145" s="159"/>
      <c r="EO145" s="159"/>
      <c r="EP145" s="159"/>
      <c r="EQ145" s="159"/>
      <c r="ER145" s="159"/>
      <c r="ES145" s="159"/>
      <c r="ET145" s="159"/>
      <c r="EU145" s="159"/>
      <c r="EV145" s="159"/>
      <c r="EW145" s="159"/>
      <c r="EX145" s="159"/>
      <c r="EY145" s="159"/>
      <c r="EZ145" s="159"/>
      <c r="FA145" s="159"/>
      <c r="FB145" s="159"/>
      <c r="FC145" s="159"/>
      <c r="FD145" s="159"/>
    </row>
    <row r="146" customFormat="false" ht="12.75" hidden="false" customHeight="false" outlineLevel="0" collapsed="false">
      <c r="A146" s="168" t="n">
        <v>41030</v>
      </c>
      <c r="B146" s="149" t="n">
        <v>-0.08511799</v>
      </c>
      <c r="C146" s="149" t="n">
        <v>0</v>
      </c>
      <c r="D146" s="149" t="n">
        <v>-0.29352241</v>
      </c>
      <c r="E146" s="149" t="n">
        <v>0.20840442</v>
      </c>
      <c r="F146" s="149" t="n">
        <v>0.20840442</v>
      </c>
      <c r="G146" s="149" t="n">
        <v>0</v>
      </c>
      <c r="H146" s="148" t="n">
        <v>0</v>
      </c>
      <c r="I146" s="170" t="n">
        <v>-0.0023045206</v>
      </c>
      <c r="J146" s="147" t="n">
        <v>4.849E-005</v>
      </c>
      <c r="R146" s="148"/>
      <c r="S146" s="158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  <c r="BZ146" s="159"/>
      <c r="CA146" s="159"/>
      <c r="CB146" s="159"/>
      <c r="CC146" s="159"/>
      <c r="CD146" s="159"/>
      <c r="CE146" s="159"/>
      <c r="CF146" s="159"/>
      <c r="CG146" s="159"/>
      <c r="CH146" s="159"/>
      <c r="CI146" s="159"/>
      <c r="CJ146" s="159"/>
      <c r="CK146" s="159"/>
      <c r="CL146" s="159"/>
      <c r="CM146" s="159"/>
      <c r="CN146" s="159"/>
      <c r="CO146" s="159"/>
      <c r="CP146" s="159"/>
      <c r="CQ146" s="159"/>
      <c r="CR146" s="159"/>
      <c r="CS146" s="159"/>
      <c r="CT146" s="159"/>
      <c r="CU146" s="159"/>
      <c r="CV146" s="159"/>
      <c r="CW146" s="159"/>
      <c r="CX146" s="159"/>
      <c r="CY146" s="159"/>
      <c r="CZ146" s="159"/>
      <c r="DA146" s="159"/>
      <c r="DB146" s="159"/>
      <c r="DC146" s="159"/>
      <c r="DD146" s="159"/>
      <c r="DE146" s="159"/>
      <c r="DF146" s="159"/>
      <c r="DG146" s="159"/>
      <c r="DH146" s="159"/>
      <c r="DI146" s="159"/>
      <c r="DJ146" s="159"/>
      <c r="DK146" s="159"/>
      <c r="DL146" s="159"/>
      <c r="DM146" s="159"/>
      <c r="DN146" s="159"/>
      <c r="DO146" s="159"/>
      <c r="DP146" s="159"/>
      <c r="DQ146" s="159"/>
      <c r="DR146" s="159"/>
      <c r="DS146" s="159"/>
      <c r="DT146" s="159"/>
      <c r="DU146" s="159"/>
      <c r="DV146" s="159"/>
      <c r="DW146" s="159"/>
      <c r="DX146" s="159"/>
      <c r="DY146" s="159"/>
      <c r="DZ146" s="159"/>
      <c r="EA146" s="159"/>
      <c r="EB146" s="159"/>
      <c r="EC146" s="159"/>
      <c r="ED146" s="159"/>
      <c r="EE146" s="159"/>
      <c r="EF146" s="159"/>
      <c r="EG146" s="159"/>
      <c r="EH146" s="159"/>
      <c r="EI146" s="159"/>
      <c r="EJ146" s="159"/>
      <c r="EK146" s="159"/>
      <c r="EL146" s="159"/>
      <c r="EM146" s="159"/>
      <c r="EN146" s="159"/>
      <c r="EO146" s="159"/>
      <c r="EP146" s="159"/>
      <c r="EQ146" s="159"/>
      <c r="ER146" s="159"/>
      <c r="ES146" s="159"/>
      <c r="ET146" s="159"/>
      <c r="EU146" s="159"/>
      <c r="EV146" s="159"/>
      <c r="EW146" s="159"/>
      <c r="EX146" s="159"/>
      <c r="EY146" s="159"/>
      <c r="EZ146" s="159"/>
      <c r="FA146" s="159"/>
      <c r="FB146" s="159"/>
      <c r="FC146" s="159"/>
      <c r="FD146" s="159"/>
    </row>
    <row r="147" customFormat="false" ht="12.75" hidden="false" customHeight="false" outlineLevel="0" collapsed="false">
      <c r="A147" s="168" t="n">
        <v>41061</v>
      </c>
      <c r="B147" s="149" t="n">
        <v>0.0316829</v>
      </c>
      <c r="C147" s="149" t="n">
        <v>0</v>
      </c>
      <c r="D147" s="149" t="n">
        <v>-0.19553766</v>
      </c>
      <c r="E147" s="149" t="n">
        <v>0.22722056</v>
      </c>
      <c r="F147" s="149" t="n">
        <v>0.22722056</v>
      </c>
      <c r="G147" s="149" t="n">
        <v>0</v>
      </c>
      <c r="H147" s="148" t="n">
        <v>0</v>
      </c>
      <c r="I147" s="170" t="n">
        <v>0.0027704814</v>
      </c>
      <c r="J147" s="147" t="n">
        <v>4.36E-005</v>
      </c>
      <c r="R147" s="148"/>
      <c r="S147" s="158"/>
      <c r="T147" s="159"/>
      <c r="U147" s="159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  <c r="AH147" s="159"/>
      <c r="AI147" s="159"/>
      <c r="AJ147" s="159"/>
      <c r="AK147" s="159"/>
      <c r="AL147" s="159"/>
      <c r="AM147" s="159"/>
      <c r="AN147" s="159"/>
      <c r="AO147" s="159"/>
      <c r="AP147" s="159"/>
      <c r="AQ147" s="159"/>
      <c r="AR147" s="159"/>
      <c r="AS147" s="159"/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159"/>
      <c r="CD147" s="159"/>
      <c r="CE147" s="159"/>
      <c r="CF147" s="159"/>
      <c r="CG147" s="159"/>
      <c r="CH147" s="159"/>
      <c r="CI147" s="159"/>
      <c r="CJ147" s="159"/>
      <c r="CK147" s="159"/>
      <c r="CL147" s="159"/>
      <c r="CM147" s="159"/>
      <c r="CN147" s="159"/>
      <c r="CO147" s="159"/>
      <c r="CP147" s="159"/>
      <c r="CQ147" s="159"/>
      <c r="CR147" s="159"/>
      <c r="CS147" s="159"/>
      <c r="CT147" s="159"/>
      <c r="CU147" s="159"/>
      <c r="CV147" s="159"/>
      <c r="CW147" s="159"/>
      <c r="CX147" s="159"/>
      <c r="CY147" s="159"/>
      <c r="CZ147" s="159"/>
      <c r="DA147" s="159"/>
      <c r="DB147" s="159"/>
      <c r="DC147" s="159"/>
      <c r="DD147" s="159"/>
      <c r="DE147" s="159"/>
      <c r="DF147" s="159"/>
      <c r="DG147" s="159"/>
      <c r="DH147" s="159"/>
      <c r="DI147" s="159"/>
      <c r="DJ147" s="159"/>
      <c r="DK147" s="159"/>
      <c r="DL147" s="159"/>
      <c r="DM147" s="159"/>
      <c r="DN147" s="159"/>
      <c r="DO147" s="159"/>
      <c r="DP147" s="159"/>
      <c r="DQ147" s="159"/>
      <c r="DR147" s="159"/>
      <c r="DS147" s="159"/>
      <c r="DT147" s="159"/>
      <c r="DU147" s="159"/>
      <c r="DV147" s="159"/>
      <c r="DW147" s="159"/>
      <c r="DX147" s="159"/>
      <c r="DY147" s="159"/>
      <c r="DZ147" s="159"/>
      <c r="EA147" s="159"/>
      <c r="EB147" s="159"/>
      <c r="EC147" s="159"/>
      <c r="ED147" s="159"/>
      <c r="EE147" s="159"/>
      <c r="EF147" s="159"/>
      <c r="EG147" s="159"/>
      <c r="EH147" s="159"/>
      <c r="EI147" s="159"/>
      <c r="EJ147" s="159"/>
      <c r="EK147" s="159"/>
      <c r="EL147" s="159"/>
      <c r="EM147" s="159"/>
      <c r="EN147" s="159"/>
      <c r="EO147" s="159"/>
      <c r="EP147" s="159"/>
      <c r="EQ147" s="159"/>
      <c r="ER147" s="159"/>
      <c r="ES147" s="159"/>
      <c r="ET147" s="159"/>
      <c r="EU147" s="159"/>
      <c r="EV147" s="159"/>
      <c r="EW147" s="159"/>
      <c r="EX147" s="159"/>
      <c r="EY147" s="159"/>
      <c r="EZ147" s="159"/>
      <c r="FA147" s="159"/>
      <c r="FB147" s="159"/>
      <c r="FC147" s="159"/>
      <c r="FD147" s="159"/>
    </row>
    <row r="148" customFormat="false" ht="12.75" hidden="false" customHeight="false" outlineLevel="0" collapsed="false">
      <c r="A148" s="168" t="n">
        <v>41091</v>
      </c>
      <c r="B148" s="149" t="n">
        <v>0.01224456</v>
      </c>
      <c r="C148" s="149" t="n">
        <v>0</v>
      </c>
      <c r="D148" s="149" t="n">
        <v>-0.29294165</v>
      </c>
      <c r="E148" s="149" t="n">
        <v>0.30518621</v>
      </c>
      <c r="F148" s="149" t="n">
        <v>0.30518621</v>
      </c>
      <c r="G148" s="149" t="n">
        <v>0</v>
      </c>
      <c r="H148" s="148" t="n">
        <v>0</v>
      </c>
      <c r="I148" s="170" t="n">
        <v>0.0035611916</v>
      </c>
      <c r="J148" s="147" t="n">
        <v>5.887E-005</v>
      </c>
      <c r="R148" s="148"/>
      <c r="S148" s="158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59"/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  <c r="BZ148" s="159"/>
      <c r="CA148" s="159"/>
      <c r="CB148" s="159"/>
      <c r="CC148" s="159"/>
      <c r="CD148" s="159"/>
      <c r="CE148" s="159"/>
      <c r="CF148" s="159"/>
      <c r="CG148" s="159"/>
      <c r="CH148" s="159"/>
      <c r="CI148" s="159"/>
      <c r="CJ148" s="159"/>
      <c r="CK148" s="159"/>
      <c r="CL148" s="159"/>
      <c r="CM148" s="159"/>
      <c r="CN148" s="159"/>
      <c r="CO148" s="159"/>
      <c r="CP148" s="159"/>
      <c r="CQ148" s="159"/>
      <c r="CR148" s="159"/>
      <c r="CS148" s="159"/>
      <c r="CT148" s="159"/>
      <c r="CU148" s="159"/>
      <c r="CV148" s="159"/>
      <c r="CW148" s="159"/>
      <c r="CX148" s="159"/>
      <c r="CY148" s="159"/>
      <c r="CZ148" s="159"/>
      <c r="DA148" s="159"/>
      <c r="DB148" s="159"/>
      <c r="DC148" s="159"/>
      <c r="DD148" s="159"/>
      <c r="DE148" s="159"/>
      <c r="DF148" s="159"/>
      <c r="DG148" s="159"/>
      <c r="DH148" s="159"/>
      <c r="DI148" s="159"/>
      <c r="DJ148" s="159"/>
      <c r="DK148" s="159"/>
      <c r="DL148" s="159"/>
      <c r="DM148" s="159"/>
      <c r="DN148" s="159"/>
      <c r="DO148" s="159"/>
      <c r="DP148" s="159"/>
      <c r="DQ148" s="159"/>
      <c r="DR148" s="159"/>
      <c r="DS148" s="159"/>
      <c r="DT148" s="159"/>
      <c r="DU148" s="159"/>
      <c r="DV148" s="159"/>
      <c r="DW148" s="159"/>
      <c r="DX148" s="159"/>
      <c r="DY148" s="159"/>
      <c r="DZ148" s="159"/>
      <c r="EA148" s="159"/>
      <c r="EB148" s="159"/>
      <c r="EC148" s="159"/>
      <c r="ED148" s="159"/>
      <c r="EE148" s="159"/>
      <c r="EF148" s="159"/>
      <c r="EG148" s="159"/>
      <c r="EH148" s="159"/>
      <c r="EI148" s="159"/>
      <c r="EJ148" s="159"/>
      <c r="EK148" s="159"/>
      <c r="EL148" s="159"/>
      <c r="EM148" s="159"/>
      <c r="EN148" s="159"/>
      <c r="EO148" s="159"/>
      <c r="EP148" s="159"/>
      <c r="EQ148" s="159"/>
      <c r="ER148" s="159"/>
      <c r="ES148" s="159"/>
      <c r="ET148" s="159"/>
      <c r="EU148" s="159"/>
      <c r="EV148" s="159"/>
      <c r="EW148" s="159"/>
      <c r="EX148" s="159"/>
      <c r="EY148" s="159"/>
      <c r="EZ148" s="159"/>
      <c r="FA148" s="159"/>
      <c r="FB148" s="159"/>
      <c r="FC148" s="159"/>
      <c r="FD148" s="159"/>
    </row>
    <row r="149" customFormat="false" ht="12.75" hidden="false" customHeight="false" outlineLevel="0" collapsed="false">
      <c r="A149" s="168" t="n">
        <v>41122</v>
      </c>
      <c r="B149" s="149" t="n">
        <v>-0.02870871</v>
      </c>
      <c r="C149" s="149" t="n">
        <v>0</v>
      </c>
      <c r="D149" s="149" t="n">
        <v>-0.29260863</v>
      </c>
      <c r="E149" s="149" t="n">
        <v>0.26389992</v>
      </c>
      <c r="F149" s="149" t="n">
        <v>0.26389992</v>
      </c>
      <c r="G149" s="149" t="n">
        <v>0</v>
      </c>
      <c r="H149" s="148" t="n">
        <v>0</v>
      </c>
      <c r="I149" s="170" t="n">
        <v>0.0008644621</v>
      </c>
      <c r="J149" s="147" t="n">
        <v>5.476E-005</v>
      </c>
      <c r="R149" s="148"/>
      <c r="S149" s="158"/>
      <c r="T149" s="159"/>
      <c r="U149" s="159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  <c r="AH149" s="159"/>
      <c r="AI149" s="159"/>
      <c r="AJ149" s="159"/>
      <c r="AK149" s="159"/>
      <c r="AL149" s="159"/>
      <c r="AM149" s="159"/>
      <c r="AN149" s="159"/>
      <c r="AO149" s="159"/>
      <c r="AP149" s="159"/>
      <c r="AQ149" s="159"/>
      <c r="AR149" s="159"/>
      <c r="AS149" s="159"/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  <c r="BZ149" s="159"/>
      <c r="CA149" s="159"/>
      <c r="CB149" s="159"/>
      <c r="CC149" s="159"/>
      <c r="CD149" s="159"/>
      <c r="CE149" s="159"/>
      <c r="CF149" s="159"/>
      <c r="CG149" s="159"/>
      <c r="CH149" s="159"/>
      <c r="CI149" s="159"/>
      <c r="CJ149" s="159"/>
      <c r="CK149" s="159"/>
      <c r="CL149" s="159"/>
      <c r="CM149" s="159"/>
      <c r="CN149" s="159"/>
      <c r="CO149" s="159"/>
      <c r="CP149" s="159"/>
      <c r="CQ149" s="159"/>
      <c r="CR149" s="159"/>
      <c r="CS149" s="159"/>
      <c r="CT149" s="159"/>
      <c r="CU149" s="159"/>
      <c r="CV149" s="159"/>
      <c r="CW149" s="159"/>
      <c r="CX149" s="159"/>
      <c r="CY149" s="159"/>
      <c r="CZ149" s="159"/>
      <c r="DA149" s="159"/>
      <c r="DB149" s="159"/>
      <c r="DC149" s="159"/>
      <c r="DD149" s="159"/>
      <c r="DE149" s="159"/>
      <c r="DF149" s="159"/>
      <c r="DG149" s="159"/>
      <c r="DH149" s="159"/>
      <c r="DI149" s="159"/>
      <c r="DJ149" s="159"/>
      <c r="DK149" s="159"/>
      <c r="DL149" s="159"/>
      <c r="DM149" s="159"/>
      <c r="DN149" s="159"/>
      <c r="DO149" s="159"/>
      <c r="DP149" s="159"/>
      <c r="DQ149" s="159"/>
      <c r="DR149" s="159"/>
      <c r="DS149" s="159"/>
      <c r="DT149" s="159"/>
      <c r="DU149" s="159"/>
      <c r="DV149" s="159"/>
      <c r="DW149" s="159"/>
      <c r="DX149" s="159"/>
      <c r="DY149" s="159"/>
      <c r="DZ149" s="159"/>
      <c r="EA149" s="159"/>
      <c r="EB149" s="159"/>
      <c r="EC149" s="159"/>
      <c r="ED149" s="159"/>
      <c r="EE149" s="159"/>
      <c r="EF149" s="159"/>
      <c r="EG149" s="159"/>
      <c r="EH149" s="159"/>
      <c r="EI149" s="159"/>
      <c r="EJ149" s="159"/>
      <c r="EK149" s="159"/>
      <c r="EL149" s="159"/>
      <c r="EM149" s="159"/>
      <c r="EN149" s="159"/>
      <c r="EO149" s="159"/>
      <c r="EP149" s="159"/>
      <c r="EQ149" s="159"/>
      <c r="ER149" s="159"/>
      <c r="ES149" s="159"/>
      <c r="ET149" s="159"/>
      <c r="EU149" s="159"/>
      <c r="EV149" s="159"/>
      <c r="EW149" s="159"/>
      <c r="EX149" s="159"/>
      <c r="EY149" s="159"/>
      <c r="EZ149" s="159"/>
      <c r="FA149" s="159"/>
      <c r="FB149" s="159"/>
      <c r="FC149" s="159"/>
      <c r="FD149" s="159"/>
    </row>
    <row r="150" customFormat="false" ht="12.75" hidden="false" customHeight="false" outlineLevel="0" collapsed="false">
      <c r="A150" s="168" t="n">
        <v>41153</v>
      </c>
      <c r="B150" s="149" t="n">
        <v>-0.02547648</v>
      </c>
      <c r="C150" s="149" t="n">
        <v>0</v>
      </c>
      <c r="D150" s="149" t="n">
        <v>-0.29236829</v>
      </c>
      <c r="E150" s="149" t="n">
        <v>0.26689181</v>
      </c>
      <c r="F150" s="149" t="n">
        <v>0.26689181</v>
      </c>
      <c r="G150" s="149" t="n">
        <v>0</v>
      </c>
      <c r="H150" s="148" t="n">
        <v>0</v>
      </c>
      <c r="I150" s="170" t="n">
        <v>0.0005272205</v>
      </c>
      <c r="J150" s="147" t="n">
        <v>5.598E-005</v>
      </c>
      <c r="R150" s="148"/>
      <c r="S150" s="158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59"/>
      <c r="AI150" s="159"/>
      <c r="AJ150" s="159"/>
      <c r="AK150" s="159"/>
      <c r="AL150" s="159"/>
      <c r="AM150" s="159"/>
      <c r="AN150" s="159"/>
      <c r="AO150" s="159"/>
      <c r="AP150" s="159"/>
      <c r="AQ150" s="159"/>
      <c r="AR150" s="159"/>
      <c r="AS150" s="159"/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  <c r="BZ150" s="159"/>
      <c r="CA150" s="159"/>
      <c r="CB150" s="159"/>
      <c r="CC150" s="159"/>
      <c r="CD150" s="159"/>
      <c r="CE150" s="159"/>
      <c r="CF150" s="159"/>
      <c r="CG150" s="159"/>
      <c r="CH150" s="159"/>
      <c r="CI150" s="159"/>
      <c r="CJ150" s="159"/>
      <c r="CK150" s="159"/>
      <c r="CL150" s="159"/>
      <c r="CM150" s="159"/>
      <c r="CN150" s="159"/>
      <c r="CO150" s="159"/>
      <c r="CP150" s="159"/>
      <c r="CQ150" s="159"/>
      <c r="CR150" s="159"/>
      <c r="CS150" s="159"/>
      <c r="CT150" s="159"/>
      <c r="CU150" s="159"/>
      <c r="CV150" s="159"/>
      <c r="CW150" s="159"/>
      <c r="CX150" s="159"/>
      <c r="CY150" s="159"/>
      <c r="CZ150" s="159"/>
      <c r="DA150" s="159"/>
      <c r="DB150" s="159"/>
      <c r="DC150" s="159"/>
      <c r="DD150" s="159"/>
      <c r="DE150" s="159"/>
      <c r="DF150" s="159"/>
      <c r="DG150" s="159"/>
      <c r="DH150" s="159"/>
      <c r="DI150" s="159"/>
      <c r="DJ150" s="159"/>
      <c r="DK150" s="159"/>
      <c r="DL150" s="159"/>
      <c r="DM150" s="159"/>
      <c r="DN150" s="159"/>
      <c r="DO150" s="159"/>
      <c r="DP150" s="159"/>
      <c r="DQ150" s="159"/>
      <c r="DR150" s="159"/>
      <c r="DS150" s="159"/>
      <c r="DT150" s="159"/>
      <c r="DU150" s="159"/>
      <c r="DV150" s="159"/>
      <c r="DW150" s="159"/>
      <c r="DX150" s="159"/>
      <c r="DY150" s="159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  <c r="EQ150" s="159"/>
      <c r="ER150" s="159"/>
      <c r="ES150" s="159"/>
      <c r="ET150" s="159"/>
      <c r="EU150" s="159"/>
      <c r="EV150" s="159"/>
      <c r="EW150" s="159"/>
      <c r="EX150" s="159"/>
      <c r="EY150" s="159"/>
      <c r="EZ150" s="159"/>
      <c r="FA150" s="159"/>
      <c r="FB150" s="159"/>
      <c r="FC150" s="159"/>
      <c r="FD150" s="159"/>
    </row>
    <row r="151" customFormat="false" ht="12.75" hidden="false" customHeight="false" outlineLevel="0" collapsed="false">
      <c r="A151" s="168" t="n">
        <v>41183</v>
      </c>
      <c r="B151" s="149" t="n">
        <v>-0.02536247</v>
      </c>
      <c r="C151" s="149" t="n">
        <v>0</v>
      </c>
      <c r="D151" s="149" t="n">
        <v>-0.29201929</v>
      </c>
      <c r="E151" s="149" t="n">
        <v>0.26665682</v>
      </c>
      <c r="F151" s="149" t="n">
        <v>0.26665682</v>
      </c>
      <c r="G151" s="149" t="n">
        <v>0</v>
      </c>
      <c r="H151" s="148" t="n">
        <v>0</v>
      </c>
      <c r="I151" s="170" t="n">
        <v>0.0004339232</v>
      </c>
      <c r="J151" s="147" t="n">
        <v>5.61E-005</v>
      </c>
      <c r="R151" s="148"/>
      <c r="S151" s="158"/>
      <c r="T151" s="159"/>
      <c r="U151" s="159"/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59"/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59"/>
      <c r="AS151" s="159"/>
      <c r="AT151" s="159"/>
      <c r="AU151" s="159"/>
      <c r="AV151" s="159"/>
      <c r="AW151" s="159"/>
      <c r="AX151" s="159"/>
      <c r="AY151" s="159"/>
      <c r="AZ151" s="159"/>
      <c r="BA151" s="159"/>
      <c r="BB151" s="159"/>
      <c r="BC151" s="159"/>
      <c r="BD151" s="159"/>
      <c r="BE151" s="159"/>
      <c r="BF151" s="159"/>
      <c r="BG151" s="159"/>
      <c r="BH151" s="159"/>
      <c r="BI151" s="159"/>
      <c r="BJ151" s="159"/>
      <c r="BK151" s="159"/>
      <c r="BL151" s="159"/>
      <c r="BM151" s="159"/>
      <c r="BN151" s="159"/>
      <c r="BO151" s="159"/>
      <c r="BP151" s="159"/>
      <c r="BQ151" s="159"/>
      <c r="BR151" s="159"/>
      <c r="BS151" s="159"/>
      <c r="BT151" s="159"/>
      <c r="BU151" s="159"/>
      <c r="BV151" s="159"/>
      <c r="BW151" s="159"/>
      <c r="BX151" s="159"/>
      <c r="BY151" s="159"/>
      <c r="BZ151" s="159"/>
      <c r="CA151" s="159"/>
      <c r="CB151" s="159"/>
      <c r="CC151" s="159"/>
      <c r="CD151" s="159"/>
      <c r="CE151" s="159"/>
      <c r="CF151" s="159"/>
      <c r="CG151" s="159"/>
      <c r="CH151" s="159"/>
      <c r="CI151" s="159"/>
      <c r="CJ151" s="159"/>
      <c r="CK151" s="159"/>
      <c r="CL151" s="159"/>
      <c r="CM151" s="159"/>
      <c r="CN151" s="159"/>
      <c r="CO151" s="159"/>
      <c r="CP151" s="159"/>
      <c r="CQ151" s="159"/>
      <c r="CR151" s="159"/>
      <c r="CS151" s="159"/>
      <c r="CT151" s="159"/>
      <c r="CU151" s="159"/>
      <c r="CV151" s="159"/>
      <c r="CW151" s="159"/>
      <c r="CX151" s="159"/>
      <c r="CY151" s="159"/>
      <c r="CZ151" s="159"/>
      <c r="DA151" s="159"/>
      <c r="DB151" s="159"/>
      <c r="DC151" s="159"/>
      <c r="DD151" s="159"/>
      <c r="DE151" s="159"/>
      <c r="DF151" s="159"/>
      <c r="DG151" s="159"/>
      <c r="DH151" s="159"/>
      <c r="DI151" s="159"/>
      <c r="DJ151" s="159"/>
      <c r="DK151" s="159"/>
      <c r="DL151" s="159"/>
      <c r="DM151" s="159"/>
      <c r="DN151" s="159"/>
      <c r="DO151" s="159"/>
      <c r="DP151" s="159"/>
      <c r="DQ151" s="159"/>
      <c r="DR151" s="159"/>
      <c r="DS151" s="159"/>
      <c r="DT151" s="159"/>
      <c r="DU151" s="159"/>
      <c r="DV151" s="159"/>
      <c r="DW151" s="159"/>
      <c r="DX151" s="159"/>
      <c r="DY151" s="159"/>
      <c r="DZ151" s="159"/>
      <c r="EA151" s="159"/>
      <c r="EB151" s="159"/>
      <c r="EC151" s="159"/>
      <c r="ED151" s="159"/>
      <c r="EE151" s="159"/>
      <c r="EF151" s="159"/>
      <c r="EG151" s="159"/>
      <c r="EH151" s="159"/>
      <c r="EI151" s="159"/>
      <c r="EJ151" s="159"/>
      <c r="EK151" s="159"/>
      <c r="EL151" s="159"/>
      <c r="EM151" s="159"/>
      <c r="EN151" s="159"/>
      <c r="EO151" s="159"/>
      <c r="EP151" s="159"/>
      <c r="EQ151" s="159"/>
      <c r="ER151" s="159"/>
      <c r="ES151" s="159"/>
      <c r="ET151" s="159"/>
      <c r="EU151" s="159"/>
      <c r="EV151" s="159"/>
      <c r="EW151" s="159"/>
      <c r="EX151" s="159"/>
      <c r="EY151" s="159"/>
      <c r="EZ151" s="159"/>
      <c r="FA151" s="159"/>
      <c r="FB151" s="159"/>
      <c r="FC151" s="159"/>
      <c r="FD151" s="159"/>
    </row>
    <row r="152" customFormat="false" ht="12.75" hidden="false" customHeight="false" outlineLevel="0" collapsed="false">
      <c r="A152" s="168" t="n">
        <v>41214</v>
      </c>
      <c r="B152" s="149" t="n">
        <v>-0.01067753</v>
      </c>
      <c r="C152" s="149" t="n">
        <v>0</v>
      </c>
      <c r="D152" s="149" t="n">
        <v>-0.29170173</v>
      </c>
      <c r="E152" s="149" t="n">
        <v>0.2810242</v>
      </c>
      <c r="F152" s="149" t="n">
        <v>0.2810242</v>
      </c>
      <c r="G152" s="149" t="n">
        <v>0</v>
      </c>
      <c r="H152" s="148" t="n">
        <v>0</v>
      </c>
      <c r="I152" s="170" t="n">
        <v>0.0019780185</v>
      </c>
      <c r="J152" s="147" t="n">
        <v>5.658E-005</v>
      </c>
      <c r="R152" s="148"/>
      <c r="S152" s="158"/>
      <c r="T152" s="159"/>
      <c r="U152" s="159"/>
      <c r="V152" s="159"/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59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  <c r="AU152" s="159"/>
      <c r="AV152" s="159"/>
      <c r="AW152" s="159"/>
      <c r="AX152" s="159"/>
      <c r="AY152" s="159"/>
      <c r="AZ152" s="159"/>
      <c r="BA152" s="159"/>
      <c r="BB152" s="159"/>
      <c r="BC152" s="159"/>
      <c r="BD152" s="159"/>
      <c r="BE152" s="159"/>
      <c r="BF152" s="159"/>
      <c r="BG152" s="159"/>
      <c r="BH152" s="159"/>
      <c r="BI152" s="159"/>
      <c r="BJ152" s="159"/>
      <c r="BK152" s="159"/>
      <c r="BL152" s="159"/>
      <c r="BM152" s="159"/>
      <c r="BN152" s="159"/>
      <c r="BO152" s="159"/>
      <c r="BP152" s="159"/>
      <c r="BQ152" s="159"/>
      <c r="BR152" s="159"/>
      <c r="BS152" s="159"/>
      <c r="BT152" s="159"/>
      <c r="BU152" s="159"/>
      <c r="BV152" s="159"/>
      <c r="BW152" s="159"/>
      <c r="BX152" s="159"/>
      <c r="BY152" s="159"/>
      <c r="BZ152" s="159"/>
      <c r="CA152" s="159"/>
      <c r="CB152" s="159"/>
      <c r="CC152" s="159"/>
      <c r="CD152" s="159"/>
      <c r="CE152" s="159"/>
      <c r="CF152" s="159"/>
      <c r="CG152" s="159"/>
      <c r="CH152" s="159"/>
      <c r="CI152" s="159"/>
      <c r="CJ152" s="159"/>
      <c r="CK152" s="159"/>
      <c r="CL152" s="159"/>
      <c r="CM152" s="159"/>
      <c r="CN152" s="159"/>
      <c r="CO152" s="159"/>
      <c r="CP152" s="159"/>
      <c r="CQ152" s="159"/>
      <c r="CR152" s="159"/>
      <c r="CS152" s="159"/>
      <c r="CT152" s="159"/>
      <c r="CU152" s="159"/>
      <c r="CV152" s="159"/>
      <c r="CW152" s="159"/>
      <c r="CX152" s="159"/>
      <c r="CY152" s="159"/>
      <c r="CZ152" s="159"/>
      <c r="DA152" s="159"/>
      <c r="DB152" s="159"/>
      <c r="DC152" s="159"/>
      <c r="DD152" s="159"/>
      <c r="DE152" s="159"/>
      <c r="DF152" s="159"/>
      <c r="DG152" s="159"/>
      <c r="DH152" s="159"/>
      <c r="DI152" s="159"/>
      <c r="DJ152" s="159"/>
      <c r="DK152" s="159"/>
      <c r="DL152" s="159"/>
      <c r="DM152" s="159"/>
      <c r="DN152" s="159"/>
      <c r="DO152" s="159"/>
      <c r="DP152" s="159"/>
      <c r="DQ152" s="159"/>
      <c r="DR152" s="159"/>
      <c r="DS152" s="159"/>
      <c r="DT152" s="159"/>
      <c r="DU152" s="159"/>
      <c r="DV152" s="159"/>
      <c r="DW152" s="159"/>
      <c r="DX152" s="159"/>
      <c r="DY152" s="159"/>
      <c r="DZ152" s="159"/>
      <c r="EA152" s="159"/>
      <c r="EB152" s="159"/>
      <c r="EC152" s="159"/>
      <c r="ED152" s="159"/>
      <c r="EE152" s="159"/>
      <c r="EF152" s="159"/>
      <c r="EG152" s="159"/>
      <c r="EH152" s="159"/>
      <c r="EI152" s="159"/>
      <c r="EJ152" s="159"/>
      <c r="EK152" s="159"/>
      <c r="EL152" s="159"/>
      <c r="EM152" s="159"/>
      <c r="EN152" s="159"/>
      <c r="EO152" s="159"/>
      <c r="EP152" s="159"/>
      <c r="EQ152" s="159"/>
      <c r="ER152" s="159"/>
      <c r="ES152" s="159"/>
      <c r="ET152" s="159"/>
      <c r="EU152" s="159"/>
      <c r="EV152" s="159"/>
      <c r="EW152" s="159"/>
      <c r="EX152" s="159"/>
      <c r="EY152" s="159"/>
      <c r="EZ152" s="159"/>
      <c r="FA152" s="159"/>
      <c r="FB152" s="159"/>
      <c r="FC152" s="159"/>
      <c r="FD152" s="159"/>
    </row>
    <row r="153" customFormat="false" ht="12.75" hidden="false" customHeight="false" outlineLevel="0" collapsed="false">
      <c r="A153" s="168" t="n">
        <v>41244</v>
      </c>
      <c r="B153" s="149" t="n">
        <v>0.02219637</v>
      </c>
      <c r="C153" s="149" t="n">
        <v>0</v>
      </c>
      <c r="D153" s="149" t="n">
        <v>-0.19439492</v>
      </c>
      <c r="E153" s="149" t="n">
        <v>0.21659129</v>
      </c>
      <c r="F153" s="149" t="n">
        <v>0.21659129</v>
      </c>
      <c r="G153" s="149" t="n">
        <v>0</v>
      </c>
      <c r="H153" s="148" t="n">
        <v>0</v>
      </c>
      <c r="I153" s="170" t="n">
        <v>0.001147437</v>
      </c>
      <c r="J153" s="147" t="n">
        <v>4.425E-005</v>
      </c>
      <c r="R153" s="148"/>
      <c r="S153" s="158"/>
      <c r="T153" s="159"/>
      <c r="U153" s="159"/>
      <c r="V153" s="159"/>
      <c r="W153" s="159"/>
      <c r="X153" s="159"/>
      <c r="Y153" s="159"/>
      <c r="Z153" s="159"/>
      <c r="AA153" s="159"/>
      <c r="AB153" s="159"/>
      <c r="AC153" s="159"/>
      <c r="AD153" s="159"/>
      <c r="AE153" s="159"/>
      <c r="AF153" s="159"/>
      <c r="AG153" s="159"/>
      <c r="AH153" s="159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59"/>
      <c r="AU153" s="159"/>
      <c r="AV153" s="159"/>
      <c r="AW153" s="159"/>
      <c r="AX153" s="159"/>
      <c r="AY153" s="159"/>
      <c r="AZ153" s="159"/>
      <c r="BA153" s="159"/>
      <c r="BB153" s="159"/>
      <c r="BC153" s="159"/>
      <c r="BD153" s="159"/>
      <c r="BE153" s="159"/>
      <c r="BF153" s="159"/>
      <c r="BG153" s="159"/>
      <c r="BH153" s="159"/>
      <c r="BI153" s="159"/>
      <c r="BJ153" s="159"/>
      <c r="BK153" s="159"/>
      <c r="BL153" s="159"/>
      <c r="BM153" s="159"/>
      <c r="BN153" s="159"/>
      <c r="BO153" s="159"/>
      <c r="BP153" s="159"/>
      <c r="BQ153" s="159"/>
      <c r="BR153" s="159"/>
      <c r="BS153" s="159"/>
      <c r="BT153" s="159"/>
      <c r="BU153" s="159"/>
      <c r="BV153" s="159"/>
      <c r="BW153" s="159"/>
      <c r="BX153" s="159"/>
      <c r="BY153" s="159"/>
      <c r="BZ153" s="159"/>
      <c r="CA153" s="159"/>
      <c r="CB153" s="159"/>
      <c r="CC153" s="159"/>
      <c r="CD153" s="159"/>
      <c r="CE153" s="159"/>
      <c r="CF153" s="159"/>
      <c r="CG153" s="159"/>
      <c r="CH153" s="159"/>
      <c r="CI153" s="159"/>
      <c r="CJ153" s="159"/>
      <c r="CK153" s="159"/>
      <c r="CL153" s="159"/>
      <c r="CM153" s="159"/>
      <c r="CN153" s="159"/>
      <c r="CO153" s="159"/>
      <c r="CP153" s="159"/>
      <c r="CQ153" s="159"/>
      <c r="CR153" s="159"/>
      <c r="CS153" s="159"/>
      <c r="CT153" s="159"/>
      <c r="CU153" s="159"/>
      <c r="CV153" s="159"/>
      <c r="CW153" s="159"/>
      <c r="CX153" s="159"/>
      <c r="CY153" s="159"/>
      <c r="CZ153" s="159"/>
      <c r="DA153" s="159"/>
      <c r="DB153" s="159"/>
      <c r="DC153" s="159"/>
      <c r="DD153" s="159"/>
      <c r="DE153" s="159"/>
      <c r="DF153" s="159"/>
      <c r="DG153" s="159"/>
      <c r="DH153" s="159"/>
      <c r="DI153" s="159"/>
      <c r="DJ153" s="159"/>
      <c r="DK153" s="159"/>
      <c r="DL153" s="159"/>
      <c r="DM153" s="159"/>
      <c r="DN153" s="159"/>
      <c r="DO153" s="159"/>
      <c r="DP153" s="159"/>
      <c r="DQ153" s="159"/>
      <c r="DR153" s="159"/>
      <c r="DS153" s="159"/>
      <c r="DT153" s="159"/>
      <c r="DU153" s="159"/>
      <c r="DV153" s="159"/>
      <c r="DW153" s="159"/>
      <c r="DX153" s="159"/>
      <c r="DY153" s="159"/>
      <c r="DZ153" s="159"/>
      <c r="EA153" s="159"/>
      <c r="EB153" s="159"/>
      <c r="EC153" s="159"/>
      <c r="ED153" s="159"/>
      <c r="EE153" s="159"/>
      <c r="EF153" s="159"/>
      <c r="EG153" s="159"/>
      <c r="EH153" s="159"/>
      <c r="EI153" s="159"/>
      <c r="EJ153" s="159"/>
      <c r="EK153" s="159"/>
      <c r="EL153" s="159"/>
      <c r="EM153" s="159"/>
      <c r="EN153" s="159"/>
      <c r="EO153" s="159"/>
      <c r="EP153" s="159"/>
      <c r="EQ153" s="159"/>
      <c r="ER153" s="159"/>
      <c r="ES153" s="159"/>
      <c r="ET153" s="159"/>
      <c r="EU153" s="159"/>
      <c r="EV153" s="159"/>
      <c r="EW153" s="159"/>
      <c r="EX153" s="159"/>
      <c r="EY153" s="159"/>
      <c r="EZ153" s="159"/>
      <c r="FA153" s="159"/>
      <c r="FB153" s="159"/>
      <c r="FC153" s="159"/>
      <c r="FD153" s="159"/>
    </row>
    <row r="154" customFormat="false" ht="12.75" hidden="false" customHeight="false" outlineLevel="0" collapsed="false">
      <c r="A154" s="168" t="n">
        <v>41275</v>
      </c>
      <c r="B154" s="149" t="n">
        <v>0.01213267</v>
      </c>
      <c r="C154" s="149" t="n">
        <v>0</v>
      </c>
      <c r="D154" s="149" t="n">
        <v>-0.19418473</v>
      </c>
      <c r="E154" s="149" t="n">
        <v>0.2063174</v>
      </c>
      <c r="F154" s="149" t="n">
        <v>0.2063174</v>
      </c>
      <c r="G154" s="149" t="n">
        <v>0</v>
      </c>
      <c r="H154" s="148" t="n">
        <v>0</v>
      </c>
      <c r="I154" s="170" t="n">
        <v>0.0007483749</v>
      </c>
      <c r="J154" s="147" t="n">
        <v>4.277E-005</v>
      </c>
      <c r="R154" s="148"/>
      <c r="S154" s="158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  <c r="AU154" s="159"/>
      <c r="AV154" s="159"/>
      <c r="AW154" s="159"/>
      <c r="AX154" s="159"/>
      <c r="AY154" s="159"/>
      <c r="AZ154" s="159"/>
      <c r="BA154" s="159"/>
      <c r="BB154" s="159"/>
      <c r="BC154" s="159"/>
      <c r="BD154" s="159"/>
      <c r="BE154" s="159"/>
      <c r="BF154" s="159"/>
      <c r="BG154" s="159"/>
      <c r="BH154" s="159"/>
      <c r="BI154" s="159"/>
      <c r="BJ154" s="159"/>
      <c r="BK154" s="159"/>
      <c r="BL154" s="159"/>
      <c r="BM154" s="159"/>
      <c r="BN154" s="159"/>
      <c r="BO154" s="159"/>
      <c r="BP154" s="159"/>
      <c r="BQ154" s="159"/>
      <c r="BR154" s="159"/>
      <c r="BS154" s="159"/>
      <c r="BT154" s="159"/>
      <c r="BU154" s="159"/>
      <c r="BV154" s="159"/>
      <c r="BW154" s="159"/>
      <c r="BX154" s="159"/>
      <c r="BY154" s="159"/>
      <c r="BZ154" s="159"/>
      <c r="CA154" s="159"/>
      <c r="CB154" s="159"/>
      <c r="CC154" s="159"/>
      <c r="CD154" s="159"/>
      <c r="CE154" s="159"/>
      <c r="CF154" s="159"/>
      <c r="CG154" s="159"/>
      <c r="CH154" s="159"/>
      <c r="CI154" s="159"/>
      <c r="CJ154" s="159"/>
      <c r="CK154" s="159"/>
      <c r="CL154" s="159"/>
      <c r="CM154" s="159"/>
      <c r="CN154" s="159"/>
      <c r="CO154" s="159"/>
      <c r="CP154" s="159"/>
      <c r="CQ154" s="159"/>
      <c r="CR154" s="159"/>
      <c r="CS154" s="159"/>
      <c r="CT154" s="159"/>
      <c r="CU154" s="159"/>
      <c r="CV154" s="159"/>
      <c r="CW154" s="159"/>
      <c r="CX154" s="159"/>
      <c r="CY154" s="159"/>
      <c r="CZ154" s="159"/>
      <c r="DA154" s="159"/>
      <c r="DB154" s="159"/>
      <c r="DC154" s="159"/>
      <c r="DD154" s="159"/>
      <c r="DE154" s="159"/>
      <c r="DF154" s="159"/>
      <c r="DG154" s="159"/>
      <c r="DH154" s="159"/>
      <c r="DI154" s="159"/>
      <c r="DJ154" s="159"/>
      <c r="DK154" s="159"/>
      <c r="DL154" s="159"/>
      <c r="DM154" s="159"/>
      <c r="DN154" s="159"/>
      <c r="DO154" s="159"/>
      <c r="DP154" s="159"/>
      <c r="DQ154" s="159"/>
      <c r="DR154" s="159"/>
      <c r="DS154" s="159"/>
      <c r="DT154" s="159"/>
      <c r="DU154" s="159"/>
      <c r="DV154" s="159"/>
      <c r="DW154" s="159"/>
      <c r="DX154" s="159"/>
      <c r="DY154" s="159"/>
      <c r="DZ154" s="159"/>
      <c r="EA154" s="159"/>
      <c r="EB154" s="159"/>
      <c r="EC154" s="159"/>
      <c r="ED154" s="159"/>
      <c r="EE154" s="159"/>
      <c r="EF154" s="159"/>
      <c r="EG154" s="159"/>
      <c r="EH154" s="159"/>
      <c r="EI154" s="159"/>
      <c r="EJ154" s="159"/>
      <c r="EK154" s="159"/>
      <c r="EL154" s="159"/>
      <c r="EM154" s="159"/>
      <c r="EN154" s="159"/>
      <c r="EO154" s="159"/>
      <c r="EP154" s="159"/>
      <c r="EQ154" s="159"/>
      <c r="ER154" s="159"/>
      <c r="ES154" s="159"/>
      <c r="ET154" s="159"/>
      <c r="EU154" s="159"/>
      <c r="EV154" s="159"/>
      <c r="EW154" s="159"/>
      <c r="EX154" s="159"/>
      <c r="EY154" s="159"/>
      <c r="EZ154" s="159"/>
      <c r="FA154" s="159"/>
      <c r="FB154" s="159"/>
      <c r="FC154" s="159"/>
      <c r="FD154" s="159"/>
    </row>
    <row r="155" customFormat="false" ht="12.75" hidden="false" customHeight="false" outlineLevel="0" collapsed="false">
      <c r="A155" s="168" t="n">
        <v>41306</v>
      </c>
      <c r="B155" s="149" t="n">
        <v>0.01273028</v>
      </c>
      <c r="C155" s="149" t="n">
        <v>0</v>
      </c>
      <c r="D155" s="149" t="n">
        <v>-0.194048</v>
      </c>
      <c r="E155" s="149" t="n">
        <v>0.20677828</v>
      </c>
      <c r="F155" s="149" t="n">
        <v>0.20677828</v>
      </c>
      <c r="G155" s="149" t="n">
        <v>0</v>
      </c>
      <c r="H155" s="148" t="n">
        <v>0</v>
      </c>
      <c r="I155" s="170" t="n">
        <v>-0.0004594056</v>
      </c>
      <c r="J155" s="147" t="n">
        <v>4.487E-005</v>
      </c>
      <c r="R155" s="148"/>
      <c r="S155" s="158"/>
      <c r="T155" s="159"/>
      <c r="U155" s="159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  <c r="AU155" s="159"/>
      <c r="AV155" s="159"/>
      <c r="AW155" s="159"/>
      <c r="AX155" s="159"/>
      <c r="AY155" s="159"/>
      <c r="AZ155" s="159"/>
      <c r="BA155" s="159"/>
      <c r="BB155" s="159"/>
      <c r="BC155" s="159"/>
      <c r="BD155" s="159"/>
      <c r="BE155" s="159"/>
      <c r="BF155" s="159"/>
      <c r="BG155" s="159"/>
      <c r="BH155" s="159"/>
      <c r="BI155" s="159"/>
      <c r="BJ155" s="159"/>
      <c r="BK155" s="159"/>
      <c r="BL155" s="159"/>
      <c r="BM155" s="159"/>
      <c r="BN155" s="159"/>
      <c r="BO155" s="159"/>
      <c r="BP155" s="159"/>
      <c r="BQ155" s="159"/>
      <c r="BR155" s="159"/>
      <c r="BS155" s="159"/>
      <c r="BT155" s="159"/>
      <c r="BU155" s="159"/>
      <c r="BV155" s="159"/>
      <c r="BW155" s="159"/>
      <c r="BX155" s="159"/>
      <c r="BY155" s="159"/>
      <c r="BZ155" s="159"/>
      <c r="CA155" s="159"/>
      <c r="CB155" s="159"/>
      <c r="CC155" s="159"/>
      <c r="CD155" s="159"/>
      <c r="CE155" s="159"/>
      <c r="CF155" s="159"/>
      <c r="CG155" s="159"/>
      <c r="CH155" s="159"/>
      <c r="CI155" s="159"/>
      <c r="CJ155" s="159"/>
      <c r="CK155" s="159"/>
      <c r="CL155" s="159"/>
      <c r="CM155" s="159"/>
      <c r="CN155" s="159"/>
      <c r="CO155" s="159"/>
      <c r="CP155" s="159"/>
      <c r="CQ155" s="159"/>
      <c r="CR155" s="159"/>
      <c r="CS155" s="159"/>
      <c r="CT155" s="159"/>
      <c r="CU155" s="159"/>
      <c r="CV155" s="159"/>
      <c r="CW155" s="159"/>
      <c r="CX155" s="159"/>
      <c r="CY155" s="159"/>
      <c r="CZ155" s="159"/>
      <c r="DA155" s="159"/>
      <c r="DB155" s="159"/>
      <c r="DC155" s="159"/>
      <c r="DD155" s="159"/>
      <c r="DE155" s="159"/>
      <c r="DF155" s="159"/>
      <c r="DG155" s="159"/>
      <c r="DH155" s="159"/>
      <c r="DI155" s="159"/>
      <c r="DJ155" s="159"/>
      <c r="DK155" s="159"/>
      <c r="DL155" s="159"/>
      <c r="DM155" s="159"/>
      <c r="DN155" s="159"/>
      <c r="DO155" s="159"/>
      <c r="DP155" s="159"/>
      <c r="DQ155" s="159"/>
      <c r="DR155" s="159"/>
      <c r="DS155" s="159"/>
      <c r="DT155" s="159"/>
      <c r="DU155" s="159"/>
      <c r="DV155" s="159"/>
      <c r="DW155" s="159"/>
      <c r="DX155" s="159"/>
      <c r="DY155" s="159"/>
      <c r="DZ155" s="159"/>
      <c r="EA155" s="159"/>
      <c r="EB155" s="159"/>
      <c r="EC155" s="159"/>
      <c r="ED155" s="159"/>
      <c r="EE155" s="159"/>
      <c r="EF155" s="159"/>
      <c r="EG155" s="159"/>
      <c r="EH155" s="159"/>
      <c r="EI155" s="159"/>
      <c r="EJ155" s="159"/>
      <c r="EK155" s="159"/>
      <c r="EL155" s="159"/>
      <c r="EM155" s="159"/>
      <c r="EN155" s="159"/>
      <c r="EO155" s="159"/>
      <c r="EP155" s="159"/>
      <c r="EQ155" s="159"/>
      <c r="ER155" s="159"/>
      <c r="ES155" s="159"/>
      <c r="ET155" s="159"/>
      <c r="EU155" s="159"/>
      <c r="EV155" s="159"/>
      <c r="EW155" s="159"/>
      <c r="EX155" s="159"/>
      <c r="EY155" s="159"/>
      <c r="EZ155" s="159"/>
      <c r="FA155" s="159"/>
      <c r="FB155" s="159"/>
      <c r="FC155" s="159"/>
      <c r="FD155" s="159"/>
    </row>
    <row r="156" customFormat="false" ht="12.75" hidden="false" customHeight="false" outlineLevel="0" collapsed="false">
      <c r="A156" s="168" t="n">
        <v>41334</v>
      </c>
      <c r="B156" s="149" t="n">
        <v>0.00422499</v>
      </c>
      <c r="C156" s="149" t="n">
        <v>0</v>
      </c>
      <c r="D156" s="149" t="n">
        <v>-0.19386499</v>
      </c>
      <c r="E156" s="149" t="n">
        <v>0.19808998</v>
      </c>
      <c r="F156" s="149" t="n">
        <v>0.19808998</v>
      </c>
      <c r="G156" s="149" t="n">
        <v>0</v>
      </c>
      <c r="H156" s="148" t="n">
        <v>0</v>
      </c>
      <c r="I156" s="170" t="n">
        <v>-0.0016320386</v>
      </c>
      <c r="J156" s="147" t="n">
        <v>4.495E-005</v>
      </c>
      <c r="R156" s="148"/>
      <c r="S156" s="158"/>
      <c r="T156" s="159"/>
      <c r="U156" s="159"/>
      <c r="V156" s="159"/>
      <c r="W156" s="159"/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59"/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59"/>
      <c r="AS156" s="159"/>
      <c r="AT156" s="159"/>
      <c r="AU156" s="159"/>
      <c r="AV156" s="159"/>
      <c r="AW156" s="159"/>
      <c r="AX156" s="159"/>
      <c r="AY156" s="159"/>
      <c r="AZ156" s="159"/>
      <c r="BA156" s="159"/>
      <c r="BB156" s="159"/>
      <c r="BC156" s="159"/>
      <c r="BD156" s="159"/>
      <c r="BE156" s="159"/>
      <c r="BF156" s="159"/>
      <c r="BG156" s="159"/>
      <c r="BH156" s="159"/>
      <c r="BI156" s="159"/>
      <c r="BJ156" s="159"/>
      <c r="BK156" s="159"/>
      <c r="BL156" s="159"/>
      <c r="BM156" s="159"/>
      <c r="BN156" s="159"/>
      <c r="BO156" s="159"/>
      <c r="BP156" s="159"/>
      <c r="BQ156" s="159"/>
      <c r="BR156" s="159"/>
      <c r="BS156" s="159"/>
      <c r="BT156" s="159"/>
      <c r="BU156" s="159"/>
      <c r="BV156" s="159"/>
      <c r="BW156" s="159"/>
      <c r="BX156" s="159"/>
      <c r="BY156" s="159"/>
      <c r="BZ156" s="159"/>
      <c r="CA156" s="159"/>
      <c r="CB156" s="159"/>
      <c r="CC156" s="159"/>
      <c r="CD156" s="159"/>
      <c r="CE156" s="159"/>
      <c r="CF156" s="159"/>
      <c r="CG156" s="159"/>
      <c r="CH156" s="159"/>
      <c r="CI156" s="159"/>
      <c r="CJ156" s="159"/>
      <c r="CK156" s="159"/>
      <c r="CL156" s="159"/>
      <c r="CM156" s="159"/>
      <c r="CN156" s="159"/>
      <c r="CO156" s="159"/>
      <c r="CP156" s="159"/>
      <c r="CQ156" s="159"/>
      <c r="CR156" s="159"/>
      <c r="CS156" s="159"/>
      <c r="CT156" s="159"/>
      <c r="CU156" s="159"/>
      <c r="CV156" s="159"/>
      <c r="CW156" s="159"/>
      <c r="CX156" s="159"/>
      <c r="CY156" s="159"/>
      <c r="CZ156" s="159"/>
      <c r="DA156" s="159"/>
      <c r="DB156" s="159"/>
      <c r="DC156" s="159"/>
      <c r="DD156" s="159"/>
      <c r="DE156" s="159"/>
      <c r="DF156" s="159"/>
      <c r="DG156" s="159"/>
      <c r="DH156" s="159"/>
      <c r="DI156" s="159"/>
      <c r="DJ156" s="159"/>
      <c r="DK156" s="159"/>
      <c r="DL156" s="159"/>
      <c r="DM156" s="159"/>
      <c r="DN156" s="159"/>
      <c r="DO156" s="159"/>
      <c r="DP156" s="159"/>
      <c r="DQ156" s="159"/>
      <c r="DR156" s="159"/>
      <c r="DS156" s="159"/>
      <c r="DT156" s="159"/>
      <c r="DU156" s="159"/>
      <c r="DV156" s="159"/>
      <c r="DW156" s="159"/>
      <c r="DX156" s="159"/>
      <c r="DY156" s="159"/>
      <c r="DZ156" s="159"/>
      <c r="EA156" s="159"/>
      <c r="EB156" s="159"/>
      <c r="EC156" s="159"/>
      <c r="ED156" s="159"/>
      <c r="EE156" s="159"/>
      <c r="EF156" s="159"/>
      <c r="EG156" s="159"/>
      <c r="EH156" s="159"/>
      <c r="EI156" s="159"/>
      <c r="EJ156" s="159"/>
      <c r="EK156" s="159"/>
      <c r="EL156" s="159"/>
      <c r="EM156" s="159"/>
      <c r="EN156" s="159"/>
      <c r="EO156" s="159"/>
      <c r="EP156" s="159"/>
      <c r="EQ156" s="159"/>
      <c r="ER156" s="159"/>
      <c r="ES156" s="159"/>
      <c r="ET156" s="159"/>
      <c r="EU156" s="159"/>
      <c r="EV156" s="159"/>
      <c r="EW156" s="159"/>
      <c r="EX156" s="159"/>
      <c r="EY156" s="159"/>
      <c r="EZ156" s="159"/>
      <c r="FA156" s="159"/>
      <c r="FB156" s="159"/>
      <c r="FC156" s="159"/>
      <c r="FD156" s="159"/>
    </row>
    <row r="157" customFormat="false" ht="12.75" hidden="false" customHeight="false" outlineLevel="0" collapsed="false">
      <c r="A157" s="168" t="n">
        <v>41365</v>
      </c>
      <c r="B157" s="149" t="n">
        <v>0.08634068</v>
      </c>
      <c r="C157" s="149" t="n">
        <v>0</v>
      </c>
      <c r="D157" s="149" t="n">
        <v>-0.09670556</v>
      </c>
      <c r="E157" s="149" t="n">
        <v>0.18304624</v>
      </c>
      <c r="F157" s="149" t="n">
        <v>0.18304624</v>
      </c>
      <c r="G157" s="149" t="n">
        <v>0</v>
      </c>
      <c r="H157" s="148" t="n">
        <v>0</v>
      </c>
      <c r="I157" s="170" t="n">
        <v>-0.0005622927</v>
      </c>
      <c r="J157" s="147" t="n">
        <v>3.996E-005</v>
      </c>
      <c r="R157" s="148"/>
      <c r="S157" s="158"/>
      <c r="T157" s="159"/>
      <c r="U157" s="159"/>
      <c r="V157" s="159"/>
      <c r="W157" s="159"/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59"/>
      <c r="AS157" s="159"/>
      <c r="AT157" s="159"/>
      <c r="AU157" s="159"/>
      <c r="AV157" s="159"/>
      <c r="AW157" s="159"/>
      <c r="AX157" s="159"/>
      <c r="AY157" s="159"/>
      <c r="AZ157" s="159"/>
      <c r="BA157" s="159"/>
      <c r="BB157" s="159"/>
      <c r="BC157" s="159"/>
      <c r="BD157" s="159"/>
      <c r="BE157" s="159"/>
      <c r="BF157" s="159"/>
      <c r="BG157" s="159"/>
      <c r="BH157" s="159"/>
      <c r="BI157" s="159"/>
      <c r="BJ157" s="159"/>
      <c r="BK157" s="159"/>
      <c r="BL157" s="159"/>
      <c r="BM157" s="159"/>
      <c r="BN157" s="159"/>
      <c r="BO157" s="159"/>
      <c r="BP157" s="159"/>
      <c r="BQ157" s="159"/>
      <c r="BR157" s="159"/>
      <c r="BS157" s="159"/>
      <c r="BT157" s="159"/>
      <c r="BU157" s="159"/>
      <c r="BV157" s="159"/>
      <c r="BW157" s="159"/>
      <c r="BX157" s="159"/>
      <c r="BY157" s="159"/>
      <c r="BZ157" s="159"/>
      <c r="CA157" s="159"/>
      <c r="CB157" s="159"/>
      <c r="CC157" s="159"/>
      <c r="CD157" s="159"/>
      <c r="CE157" s="159"/>
      <c r="CF157" s="159"/>
      <c r="CG157" s="159"/>
      <c r="CH157" s="159"/>
      <c r="CI157" s="159"/>
      <c r="CJ157" s="159"/>
      <c r="CK157" s="159"/>
      <c r="CL157" s="159"/>
      <c r="CM157" s="159"/>
      <c r="CN157" s="159"/>
      <c r="CO157" s="159"/>
      <c r="CP157" s="159"/>
      <c r="CQ157" s="159"/>
      <c r="CR157" s="159"/>
      <c r="CS157" s="159"/>
      <c r="CT157" s="159"/>
      <c r="CU157" s="159"/>
      <c r="CV157" s="159"/>
      <c r="CW157" s="159"/>
      <c r="CX157" s="159"/>
      <c r="CY157" s="159"/>
      <c r="CZ157" s="159"/>
      <c r="DA157" s="159"/>
      <c r="DB157" s="159"/>
      <c r="DC157" s="159"/>
      <c r="DD157" s="159"/>
      <c r="DE157" s="159"/>
      <c r="DF157" s="159"/>
      <c r="DG157" s="159"/>
      <c r="DH157" s="159"/>
      <c r="DI157" s="159"/>
      <c r="DJ157" s="159"/>
      <c r="DK157" s="159"/>
      <c r="DL157" s="159"/>
      <c r="DM157" s="159"/>
      <c r="DN157" s="159"/>
      <c r="DO157" s="159"/>
      <c r="DP157" s="159"/>
      <c r="DQ157" s="159"/>
      <c r="DR157" s="159"/>
      <c r="DS157" s="159"/>
      <c r="DT157" s="159"/>
      <c r="DU157" s="159"/>
      <c r="DV157" s="159"/>
      <c r="DW157" s="159"/>
      <c r="DX157" s="159"/>
      <c r="DY157" s="159"/>
      <c r="DZ157" s="159"/>
      <c r="EA157" s="159"/>
      <c r="EB157" s="159"/>
      <c r="EC157" s="159"/>
      <c r="ED157" s="159"/>
      <c r="EE157" s="159"/>
      <c r="EF157" s="159"/>
      <c r="EG157" s="159"/>
      <c r="EH157" s="159"/>
      <c r="EI157" s="159"/>
      <c r="EJ157" s="159"/>
      <c r="EK157" s="159"/>
      <c r="EL157" s="159"/>
      <c r="EM157" s="159"/>
      <c r="EN157" s="159"/>
      <c r="EO157" s="159"/>
      <c r="EP157" s="159"/>
      <c r="EQ157" s="159"/>
      <c r="ER157" s="159"/>
      <c r="ES157" s="159"/>
      <c r="ET157" s="159"/>
      <c r="EU157" s="159"/>
      <c r="EV157" s="159"/>
      <c r="EW157" s="159"/>
      <c r="EX157" s="159"/>
      <c r="EY157" s="159"/>
      <c r="EZ157" s="159"/>
      <c r="FA157" s="159"/>
      <c r="FB157" s="159"/>
      <c r="FC157" s="159"/>
      <c r="FD157" s="159"/>
    </row>
    <row r="158" customFormat="false" ht="12.75" hidden="false" customHeight="false" outlineLevel="0" collapsed="false">
      <c r="A158" s="168" t="n">
        <v>41395</v>
      </c>
      <c r="B158" s="149" t="n">
        <v>-0.01468379</v>
      </c>
      <c r="C158" s="149" t="n">
        <v>0</v>
      </c>
      <c r="D158" s="149" t="n">
        <v>-0.19349005</v>
      </c>
      <c r="E158" s="149" t="n">
        <v>0.17880626</v>
      </c>
      <c r="F158" s="149" t="n">
        <v>0.17880626</v>
      </c>
      <c r="G158" s="149" t="n">
        <v>0</v>
      </c>
      <c r="H158" s="148" t="n">
        <v>0</v>
      </c>
      <c r="I158" s="170" t="n">
        <v>-0.001560448</v>
      </c>
      <c r="J158" s="147" t="n">
        <v>4.064E-005</v>
      </c>
      <c r="R158" s="148"/>
      <c r="S158" s="158"/>
      <c r="T158" s="159"/>
      <c r="U158" s="159"/>
      <c r="V158" s="159"/>
      <c r="W158" s="159"/>
      <c r="X158" s="159"/>
      <c r="Y158" s="159"/>
      <c r="Z158" s="159"/>
      <c r="AA158" s="159"/>
      <c r="AB158" s="159"/>
      <c r="AC158" s="159"/>
      <c r="AD158" s="159"/>
      <c r="AE158" s="159"/>
      <c r="AF158" s="159"/>
      <c r="AG158" s="159"/>
      <c r="AH158" s="159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59"/>
      <c r="AS158" s="159"/>
      <c r="AT158" s="159"/>
      <c r="AU158" s="159"/>
      <c r="AV158" s="159"/>
      <c r="AW158" s="159"/>
      <c r="AX158" s="159"/>
      <c r="AY158" s="159"/>
      <c r="AZ158" s="159"/>
      <c r="BA158" s="159"/>
      <c r="BB158" s="159"/>
      <c r="BC158" s="159"/>
      <c r="BD158" s="159"/>
      <c r="BE158" s="159"/>
      <c r="BF158" s="159"/>
      <c r="BG158" s="159"/>
      <c r="BH158" s="159"/>
      <c r="BI158" s="159"/>
      <c r="BJ158" s="159"/>
      <c r="BK158" s="159"/>
      <c r="BL158" s="159"/>
      <c r="BM158" s="159"/>
      <c r="BN158" s="159"/>
      <c r="BO158" s="159"/>
      <c r="BP158" s="159"/>
      <c r="BQ158" s="159"/>
      <c r="BR158" s="159"/>
      <c r="BS158" s="159"/>
      <c r="BT158" s="159"/>
      <c r="BU158" s="159"/>
      <c r="BV158" s="159"/>
      <c r="BW158" s="159"/>
      <c r="BX158" s="159"/>
      <c r="BY158" s="159"/>
      <c r="BZ158" s="159"/>
      <c r="CA158" s="159"/>
      <c r="CB158" s="159"/>
      <c r="CC158" s="159"/>
      <c r="CD158" s="159"/>
      <c r="CE158" s="159"/>
      <c r="CF158" s="159"/>
      <c r="CG158" s="159"/>
      <c r="CH158" s="159"/>
      <c r="CI158" s="159"/>
      <c r="CJ158" s="159"/>
      <c r="CK158" s="159"/>
      <c r="CL158" s="159"/>
      <c r="CM158" s="159"/>
      <c r="CN158" s="159"/>
      <c r="CO158" s="159"/>
      <c r="CP158" s="159"/>
      <c r="CQ158" s="159"/>
      <c r="CR158" s="159"/>
      <c r="CS158" s="159"/>
      <c r="CT158" s="159"/>
      <c r="CU158" s="159"/>
      <c r="CV158" s="159"/>
      <c r="CW158" s="159"/>
      <c r="CX158" s="159"/>
      <c r="CY158" s="159"/>
      <c r="CZ158" s="159"/>
      <c r="DA158" s="159"/>
      <c r="DB158" s="159"/>
      <c r="DC158" s="159"/>
      <c r="DD158" s="159"/>
      <c r="DE158" s="159"/>
      <c r="DF158" s="159"/>
      <c r="DG158" s="159"/>
      <c r="DH158" s="159"/>
      <c r="DI158" s="159"/>
      <c r="DJ158" s="159"/>
      <c r="DK158" s="159"/>
      <c r="DL158" s="159"/>
      <c r="DM158" s="159"/>
      <c r="DN158" s="159"/>
      <c r="DO158" s="159"/>
      <c r="DP158" s="159"/>
      <c r="DQ158" s="159"/>
      <c r="DR158" s="159"/>
      <c r="DS158" s="159"/>
      <c r="DT158" s="159"/>
      <c r="DU158" s="159"/>
      <c r="DV158" s="159"/>
      <c r="DW158" s="159"/>
      <c r="DX158" s="159"/>
      <c r="DY158" s="159"/>
      <c r="DZ158" s="159"/>
      <c r="EA158" s="159"/>
      <c r="EB158" s="159"/>
      <c r="EC158" s="159"/>
      <c r="ED158" s="159"/>
      <c r="EE158" s="159"/>
      <c r="EF158" s="159"/>
      <c r="EG158" s="159"/>
      <c r="EH158" s="159"/>
      <c r="EI158" s="159"/>
      <c r="EJ158" s="159"/>
      <c r="EK158" s="159"/>
      <c r="EL158" s="159"/>
      <c r="EM158" s="159"/>
      <c r="EN158" s="159"/>
      <c r="EO158" s="159"/>
      <c r="EP158" s="159"/>
      <c r="EQ158" s="159"/>
      <c r="ER158" s="159"/>
      <c r="ES158" s="159"/>
      <c r="ET158" s="159"/>
      <c r="EU158" s="159"/>
      <c r="EV158" s="159"/>
      <c r="EW158" s="159"/>
      <c r="EX158" s="159"/>
      <c r="EY158" s="159"/>
      <c r="EZ158" s="159"/>
      <c r="FA158" s="159"/>
      <c r="FB158" s="159"/>
      <c r="FC158" s="159"/>
      <c r="FD158" s="159"/>
    </row>
    <row r="159" customFormat="false" ht="12.75" hidden="false" customHeight="false" outlineLevel="0" collapsed="false">
      <c r="A159" s="168" t="n">
        <v>41426</v>
      </c>
      <c r="B159" s="149" t="n">
        <v>-0.01923745</v>
      </c>
      <c r="C159" s="149" t="n">
        <v>0</v>
      </c>
      <c r="D159" s="149" t="n">
        <v>-0.09679504</v>
      </c>
      <c r="E159" s="149" t="n">
        <v>0.07755759</v>
      </c>
      <c r="F159" s="149" t="n">
        <v>0.07755759</v>
      </c>
      <c r="G159" s="149" t="n">
        <v>0</v>
      </c>
      <c r="H159" s="148" t="n">
        <v>0</v>
      </c>
      <c r="I159" s="170" t="n">
        <v>0.0044266023</v>
      </c>
      <c r="J159" s="147" t="n">
        <v>9.43E-006</v>
      </c>
      <c r="R159" s="148"/>
      <c r="S159" s="158"/>
      <c r="T159" s="159"/>
      <c r="U159" s="159"/>
      <c r="V159" s="159"/>
      <c r="W159" s="159"/>
      <c r="X159" s="159"/>
      <c r="Y159" s="159"/>
      <c r="Z159" s="159"/>
      <c r="AA159" s="159"/>
      <c r="AB159" s="159"/>
      <c r="AC159" s="159"/>
      <c r="AD159" s="159"/>
      <c r="AE159" s="159"/>
      <c r="AF159" s="159"/>
      <c r="AG159" s="159"/>
      <c r="AH159" s="159"/>
      <c r="AI159" s="159"/>
      <c r="AJ159" s="159"/>
      <c r="AK159" s="159"/>
      <c r="AL159" s="159"/>
      <c r="AM159" s="159"/>
      <c r="AN159" s="159"/>
      <c r="AO159" s="159"/>
      <c r="AP159" s="159"/>
      <c r="AQ159" s="159"/>
      <c r="AR159" s="159"/>
      <c r="AS159" s="159"/>
      <c r="AT159" s="159"/>
      <c r="AU159" s="159"/>
      <c r="AV159" s="159"/>
      <c r="AW159" s="159"/>
      <c r="AX159" s="159"/>
      <c r="AY159" s="159"/>
      <c r="AZ159" s="159"/>
      <c r="BA159" s="159"/>
      <c r="BB159" s="159"/>
      <c r="BC159" s="159"/>
      <c r="BD159" s="159"/>
      <c r="BE159" s="159"/>
      <c r="BF159" s="159"/>
      <c r="BG159" s="159"/>
      <c r="BH159" s="159"/>
      <c r="BI159" s="159"/>
      <c r="BJ159" s="159"/>
      <c r="BK159" s="159"/>
      <c r="BL159" s="159"/>
      <c r="BM159" s="159"/>
      <c r="BN159" s="159"/>
      <c r="BO159" s="159"/>
      <c r="BP159" s="159"/>
      <c r="BQ159" s="159"/>
      <c r="BR159" s="159"/>
      <c r="BS159" s="159"/>
      <c r="BT159" s="159"/>
      <c r="BU159" s="159"/>
      <c r="BV159" s="159"/>
      <c r="BW159" s="159"/>
      <c r="BX159" s="159"/>
      <c r="BY159" s="159"/>
      <c r="BZ159" s="159"/>
      <c r="CA159" s="159"/>
      <c r="CB159" s="159"/>
      <c r="CC159" s="159"/>
      <c r="CD159" s="159"/>
      <c r="CE159" s="159"/>
      <c r="CF159" s="159"/>
      <c r="CG159" s="159"/>
      <c r="CH159" s="159"/>
      <c r="CI159" s="159"/>
      <c r="CJ159" s="159"/>
      <c r="CK159" s="159"/>
      <c r="CL159" s="159"/>
      <c r="CM159" s="159"/>
      <c r="CN159" s="159"/>
      <c r="CO159" s="159"/>
      <c r="CP159" s="159"/>
      <c r="CQ159" s="159"/>
      <c r="CR159" s="159"/>
      <c r="CS159" s="159"/>
      <c r="CT159" s="159"/>
      <c r="CU159" s="159"/>
      <c r="CV159" s="159"/>
      <c r="CW159" s="159"/>
      <c r="CX159" s="159"/>
      <c r="CY159" s="159"/>
      <c r="CZ159" s="159"/>
      <c r="DA159" s="159"/>
      <c r="DB159" s="159"/>
      <c r="DC159" s="159"/>
      <c r="DD159" s="159"/>
      <c r="DE159" s="159"/>
      <c r="DF159" s="159"/>
      <c r="DG159" s="159"/>
      <c r="DH159" s="159"/>
      <c r="DI159" s="159"/>
      <c r="DJ159" s="159"/>
      <c r="DK159" s="159"/>
      <c r="DL159" s="159"/>
      <c r="DM159" s="159"/>
      <c r="DN159" s="159"/>
      <c r="DO159" s="159"/>
      <c r="DP159" s="159"/>
      <c r="DQ159" s="159"/>
      <c r="DR159" s="159"/>
      <c r="DS159" s="159"/>
      <c r="DT159" s="159"/>
      <c r="DU159" s="159"/>
      <c r="DV159" s="159"/>
      <c r="DW159" s="159"/>
      <c r="DX159" s="159"/>
      <c r="DY159" s="159"/>
      <c r="DZ159" s="159"/>
      <c r="EA159" s="159"/>
      <c r="EB159" s="159"/>
      <c r="EC159" s="159"/>
      <c r="ED159" s="159"/>
      <c r="EE159" s="159"/>
      <c r="EF159" s="159"/>
      <c r="EG159" s="159"/>
      <c r="EH159" s="159"/>
      <c r="EI159" s="159"/>
      <c r="EJ159" s="159"/>
      <c r="EK159" s="159"/>
      <c r="EL159" s="159"/>
      <c r="EM159" s="159"/>
      <c r="EN159" s="159"/>
      <c r="EO159" s="159"/>
      <c r="EP159" s="159"/>
      <c r="EQ159" s="159"/>
      <c r="ER159" s="159"/>
      <c r="ES159" s="159"/>
      <c r="ET159" s="159"/>
      <c r="EU159" s="159"/>
      <c r="EV159" s="159"/>
      <c r="EW159" s="159"/>
      <c r="EX159" s="159"/>
      <c r="EY159" s="159"/>
      <c r="EZ159" s="159"/>
      <c r="FA159" s="159"/>
      <c r="FB159" s="159"/>
      <c r="FC159" s="159"/>
      <c r="FD159" s="159"/>
    </row>
    <row r="160" customFormat="false" ht="12.75" hidden="false" customHeight="false" outlineLevel="0" collapsed="false">
      <c r="A160" s="168" t="n">
        <v>41456</v>
      </c>
      <c r="B160" s="149" t="n">
        <v>0.00851342</v>
      </c>
      <c r="C160" s="149" t="n">
        <v>0</v>
      </c>
      <c r="D160" s="149" t="n">
        <v>-0.09667469</v>
      </c>
      <c r="E160" s="149" t="n">
        <v>0.10518811</v>
      </c>
      <c r="F160" s="149" t="n">
        <v>0.10518811</v>
      </c>
      <c r="G160" s="149" t="n">
        <v>0</v>
      </c>
      <c r="H160" s="148" t="n">
        <v>0</v>
      </c>
      <c r="I160" s="170" t="n">
        <v>0.0058342211</v>
      </c>
      <c r="J160" s="147" t="n">
        <v>1.312E-005</v>
      </c>
      <c r="R160" s="148"/>
      <c r="S160" s="158"/>
      <c r="T160" s="159"/>
      <c r="U160" s="159"/>
      <c r="V160" s="159"/>
      <c r="W160" s="159"/>
      <c r="X160" s="159"/>
      <c r="Y160" s="159"/>
      <c r="Z160" s="159"/>
      <c r="AA160" s="159"/>
      <c r="AB160" s="159"/>
      <c r="AC160" s="159"/>
      <c r="AD160" s="159"/>
      <c r="AE160" s="159"/>
      <c r="AF160" s="159"/>
      <c r="AG160" s="159"/>
      <c r="AH160" s="159"/>
      <c r="AI160" s="159"/>
      <c r="AJ160" s="159"/>
      <c r="AK160" s="159"/>
      <c r="AL160" s="159"/>
      <c r="AM160" s="159"/>
      <c r="AN160" s="159"/>
      <c r="AO160" s="159"/>
      <c r="AP160" s="159"/>
      <c r="AQ160" s="159"/>
      <c r="AR160" s="159"/>
      <c r="AS160" s="159"/>
      <c r="AT160" s="159"/>
      <c r="AU160" s="159"/>
      <c r="AV160" s="159"/>
      <c r="AW160" s="159"/>
      <c r="AX160" s="159"/>
      <c r="AY160" s="159"/>
      <c r="AZ160" s="159"/>
      <c r="BA160" s="159"/>
      <c r="BB160" s="159"/>
      <c r="BC160" s="159"/>
      <c r="BD160" s="159"/>
      <c r="BE160" s="159"/>
      <c r="BF160" s="159"/>
      <c r="BG160" s="159"/>
      <c r="BH160" s="159"/>
      <c r="BI160" s="159"/>
      <c r="BJ160" s="159"/>
      <c r="BK160" s="159"/>
      <c r="BL160" s="159"/>
      <c r="BM160" s="159"/>
      <c r="BN160" s="159"/>
      <c r="BO160" s="159"/>
      <c r="BP160" s="159"/>
      <c r="BQ160" s="159"/>
      <c r="BR160" s="159"/>
      <c r="BS160" s="159"/>
      <c r="BT160" s="159"/>
      <c r="BU160" s="159"/>
      <c r="BV160" s="159"/>
      <c r="BW160" s="159"/>
      <c r="BX160" s="159"/>
      <c r="BY160" s="159"/>
      <c r="BZ160" s="159"/>
      <c r="CA160" s="159"/>
      <c r="CB160" s="159"/>
      <c r="CC160" s="159"/>
      <c r="CD160" s="159"/>
      <c r="CE160" s="159"/>
      <c r="CF160" s="159"/>
      <c r="CG160" s="159"/>
      <c r="CH160" s="159"/>
      <c r="CI160" s="159"/>
      <c r="CJ160" s="159"/>
      <c r="CK160" s="159"/>
      <c r="CL160" s="159"/>
      <c r="CM160" s="159"/>
      <c r="CN160" s="159"/>
      <c r="CO160" s="159"/>
      <c r="CP160" s="159"/>
      <c r="CQ160" s="159"/>
      <c r="CR160" s="159"/>
      <c r="CS160" s="159"/>
      <c r="CT160" s="159"/>
      <c r="CU160" s="159"/>
      <c r="CV160" s="159"/>
      <c r="CW160" s="159"/>
      <c r="CX160" s="159"/>
      <c r="CY160" s="159"/>
      <c r="CZ160" s="159"/>
      <c r="DA160" s="159"/>
      <c r="DB160" s="159"/>
      <c r="DC160" s="159"/>
      <c r="DD160" s="159"/>
      <c r="DE160" s="159"/>
      <c r="DF160" s="159"/>
      <c r="DG160" s="159"/>
      <c r="DH160" s="159"/>
      <c r="DI160" s="159"/>
      <c r="DJ160" s="159"/>
      <c r="DK160" s="159"/>
      <c r="DL160" s="159"/>
      <c r="DM160" s="159"/>
      <c r="DN160" s="159"/>
      <c r="DO160" s="159"/>
      <c r="DP160" s="159"/>
      <c r="DQ160" s="159"/>
      <c r="DR160" s="159"/>
      <c r="DS160" s="159"/>
      <c r="DT160" s="159"/>
      <c r="DU160" s="159"/>
      <c r="DV160" s="159"/>
      <c r="DW160" s="159"/>
      <c r="DX160" s="159"/>
      <c r="DY160" s="159"/>
      <c r="DZ160" s="159"/>
      <c r="EA160" s="159"/>
      <c r="EB160" s="159"/>
      <c r="EC160" s="159"/>
      <c r="ED160" s="159"/>
      <c r="EE160" s="159"/>
      <c r="EF160" s="159"/>
      <c r="EG160" s="159"/>
      <c r="EH160" s="159"/>
      <c r="EI160" s="159"/>
      <c r="EJ160" s="159"/>
      <c r="EK160" s="159"/>
      <c r="EL160" s="159"/>
      <c r="EM160" s="159"/>
      <c r="EN160" s="159"/>
      <c r="EO160" s="159"/>
      <c r="EP160" s="159"/>
      <c r="EQ160" s="159"/>
      <c r="ER160" s="159"/>
      <c r="ES160" s="159"/>
      <c r="ET160" s="159"/>
      <c r="EU160" s="159"/>
      <c r="EV160" s="159"/>
      <c r="EW160" s="159"/>
      <c r="EX160" s="159"/>
      <c r="EY160" s="159"/>
      <c r="EZ160" s="159"/>
      <c r="FA160" s="159"/>
      <c r="FB160" s="159"/>
      <c r="FC160" s="159"/>
      <c r="FD160" s="159"/>
    </row>
    <row r="161" customFormat="false" ht="12.75" hidden="false" customHeight="false" outlineLevel="0" collapsed="false">
      <c r="A161" s="168" t="n">
        <v>41487</v>
      </c>
      <c r="B161" s="149" t="n">
        <v>-0.02607851</v>
      </c>
      <c r="C161" s="149" t="n">
        <v>0</v>
      </c>
      <c r="D161" s="149" t="n">
        <v>-0.09656887</v>
      </c>
      <c r="E161" s="149" t="n">
        <v>0.07049036</v>
      </c>
      <c r="F161" s="149" t="n">
        <v>0.07049036</v>
      </c>
      <c r="G161" s="149" t="n">
        <v>0</v>
      </c>
      <c r="H161" s="148" t="n">
        <v>0</v>
      </c>
      <c r="I161" s="170" t="n">
        <v>0.0041759279</v>
      </c>
      <c r="J161" s="147" t="n">
        <v>8.42E-006</v>
      </c>
      <c r="R161" s="148"/>
      <c r="S161" s="158"/>
      <c r="T161" s="159"/>
      <c r="U161" s="159"/>
      <c r="V161" s="159"/>
      <c r="W161" s="159"/>
      <c r="X161" s="159"/>
      <c r="Y161" s="159"/>
      <c r="Z161" s="159"/>
      <c r="AA161" s="159"/>
      <c r="AB161" s="159"/>
      <c r="AC161" s="159"/>
      <c r="AD161" s="159"/>
      <c r="AE161" s="159"/>
      <c r="AF161" s="159"/>
      <c r="AG161" s="159"/>
      <c r="AH161" s="159"/>
      <c r="AI161" s="159"/>
      <c r="AJ161" s="159"/>
      <c r="AK161" s="159"/>
      <c r="AL161" s="159"/>
      <c r="AM161" s="159"/>
      <c r="AN161" s="159"/>
      <c r="AO161" s="159"/>
      <c r="AP161" s="159"/>
      <c r="AQ161" s="159"/>
      <c r="AR161" s="159"/>
      <c r="AS161" s="159"/>
      <c r="AT161" s="159"/>
      <c r="AU161" s="159"/>
      <c r="AV161" s="159"/>
      <c r="AW161" s="159"/>
      <c r="AX161" s="159"/>
      <c r="AY161" s="159"/>
      <c r="AZ161" s="159"/>
      <c r="BA161" s="159"/>
      <c r="BB161" s="159"/>
      <c r="BC161" s="159"/>
      <c r="BD161" s="159"/>
      <c r="BE161" s="159"/>
      <c r="BF161" s="159"/>
      <c r="BG161" s="159"/>
      <c r="BH161" s="159"/>
      <c r="BI161" s="159"/>
      <c r="BJ161" s="159"/>
      <c r="BK161" s="159"/>
      <c r="BL161" s="159"/>
      <c r="BM161" s="159"/>
      <c r="BN161" s="159"/>
      <c r="BO161" s="159"/>
      <c r="BP161" s="159"/>
      <c r="BQ161" s="159"/>
      <c r="BR161" s="159"/>
      <c r="BS161" s="159"/>
      <c r="BT161" s="159"/>
      <c r="BU161" s="159"/>
      <c r="BV161" s="159"/>
      <c r="BW161" s="159"/>
      <c r="BX161" s="159"/>
      <c r="BY161" s="159"/>
      <c r="BZ161" s="159"/>
      <c r="CA161" s="159"/>
      <c r="CB161" s="159"/>
      <c r="CC161" s="159"/>
      <c r="CD161" s="159"/>
      <c r="CE161" s="159"/>
      <c r="CF161" s="159"/>
      <c r="CG161" s="159"/>
      <c r="CH161" s="159"/>
      <c r="CI161" s="159"/>
      <c r="CJ161" s="159"/>
      <c r="CK161" s="159"/>
      <c r="CL161" s="159"/>
      <c r="CM161" s="159"/>
      <c r="CN161" s="159"/>
      <c r="CO161" s="159"/>
      <c r="CP161" s="159"/>
      <c r="CQ161" s="159"/>
      <c r="CR161" s="159"/>
      <c r="CS161" s="159"/>
      <c r="CT161" s="159"/>
      <c r="CU161" s="159"/>
      <c r="CV161" s="159"/>
      <c r="CW161" s="159"/>
      <c r="CX161" s="159"/>
      <c r="CY161" s="159"/>
      <c r="CZ161" s="159"/>
      <c r="DA161" s="159"/>
      <c r="DB161" s="159"/>
      <c r="DC161" s="159"/>
      <c r="DD161" s="159"/>
      <c r="DE161" s="159"/>
      <c r="DF161" s="159"/>
      <c r="DG161" s="159"/>
      <c r="DH161" s="159"/>
      <c r="DI161" s="159"/>
      <c r="DJ161" s="159"/>
      <c r="DK161" s="159"/>
      <c r="DL161" s="159"/>
      <c r="DM161" s="159"/>
      <c r="DN161" s="159"/>
      <c r="DO161" s="159"/>
      <c r="DP161" s="159"/>
      <c r="DQ161" s="159"/>
      <c r="DR161" s="159"/>
      <c r="DS161" s="159"/>
      <c r="DT161" s="159"/>
      <c r="DU161" s="159"/>
      <c r="DV161" s="159"/>
      <c r="DW161" s="159"/>
      <c r="DX161" s="159"/>
      <c r="DY161" s="159"/>
      <c r="DZ161" s="159"/>
      <c r="EA161" s="159"/>
      <c r="EB161" s="159"/>
      <c r="EC161" s="159"/>
      <c r="ED161" s="159"/>
      <c r="EE161" s="159"/>
      <c r="EF161" s="159"/>
      <c r="EG161" s="159"/>
      <c r="EH161" s="159"/>
      <c r="EI161" s="159"/>
      <c r="EJ161" s="159"/>
      <c r="EK161" s="159"/>
      <c r="EL161" s="159"/>
      <c r="EM161" s="159"/>
      <c r="EN161" s="159"/>
      <c r="EO161" s="159"/>
      <c r="EP161" s="159"/>
      <c r="EQ161" s="159"/>
      <c r="ER161" s="159"/>
      <c r="ES161" s="159"/>
      <c r="ET161" s="159"/>
      <c r="EU161" s="159"/>
      <c r="EV161" s="159"/>
      <c r="EW161" s="159"/>
      <c r="EX161" s="159"/>
      <c r="EY161" s="159"/>
      <c r="EZ161" s="159"/>
      <c r="FA161" s="159"/>
      <c r="FB161" s="159"/>
      <c r="FC161" s="159"/>
      <c r="FD161" s="159"/>
    </row>
    <row r="162" customFormat="false" ht="12.75" hidden="false" customHeight="false" outlineLevel="0" collapsed="false">
      <c r="A162" s="168" t="n">
        <v>41518</v>
      </c>
      <c r="B162" s="149" t="n">
        <v>-0.02783273</v>
      </c>
      <c r="C162" s="149" t="n">
        <v>0</v>
      </c>
      <c r="D162" s="149" t="n">
        <v>-0.09648053</v>
      </c>
      <c r="E162" s="149" t="n">
        <v>0.0686478</v>
      </c>
      <c r="F162" s="149" t="n">
        <v>0.0686478</v>
      </c>
      <c r="G162" s="149" t="n">
        <v>0</v>
      </c>
      <c r="H162" s="148" t="n">
        <v>0</v>
      </c>
      <c r="I162" s="170" t="n">
        <v>0.0040507694</v>
      </c>
      <c r="J162" s="147" t="n">
        <v>8.26E-006</v>
      </c>
      <c r="R162" s="148"/>
      <c r="S162" s="158"/>
      <c r="T162" s="159"/>
      <c r="U162" s="159"/>
      <c r="V162" s="159"/>
      <c r="W162" s="159"/>
      <c r="X162" s="159"/>
      <c r="Y162" s="159"/>
      <c r="Z162" s="159"/>
      <c r="AA162" s="159"/>
      <c r="AB162" s="159"/>
      <c r="AC162" s="159"/>
      <c r="AD162" s="159"/>
      <c r="AE162" s="159"/>
      <c r="AF162" s="159"/>
      <c r="AG162" s="159"/>
      <c r="AH162" s="159"/>
      <c r="AI162" s="159"/>
      <c r="AJ162" s="159"/>
      <c r="AK162" s="159"/>
      <c r="AL162" s="159"/>
      <c r="AM162" s="159"/>
      <c r="AN162" s="159"/>
      <c r="AO162" s="159"/>
      <c r="AP162" s="159"/>
      <c r="AQ162" s="159"/>
      <c r="AR162" s="159"/>
      <c r="AS162" s="159"/>
      <c r="AT162" s="159"/>
      <c r="AU162" s="159"/>
      <c r="AV162" s="159"/>
      <c r="AW162" s="159"/>
      <c r="AX162" s="159"/>
      <c r="AY162" s="159"/>
      <c r="AZ162" s="159"/>
      <c r="BA162" s="159"/>
      <c r="BB162" s="159"/>
      <c r="BC162" s="159"/>
      <c r="BD162" s="159"/>
      <c r="BE162" s="159"/>
      <c r="BF162" s="159"/>
      <c r="BG162" s="159"/>
      <c r="BH162" s="159"/>
      <c r="BI162" s="159"/>
      <c r="BJ162" s="159"/>
      <c r="BK162" s="159"/>
      <c r="BL162" s="159"/>
      <c r="BM162" s="159"/>
      <c r="BN162" s="159"/>
      <c r="BO162" s="159"/>
      <c r="BP162" s="159"/>
      <c r="BQ162" s="159"/>
      <c r="BR162" s="159"/>
      <c r="BS162" s="159"/>
      <c r="BT162" s="159"/>
      <c r="BU162" s="159"/>
      <c r="BV162" s="159"/>
      <c r="BW162" s="159"/>
      <c r="BX162" s="159"/>
      <c r="BY162" s="159"/>
      <c r="BZ162" s="159"/>
      <c r="CA162" s="159"/>
      <c r="CB162" s="159"/>
      <c r="CC162" s="159"/>
      <c r="CD162" s="159"/>
      <c r="CE162" s="159"/>
      <c r="CF162" s="159"/>
      <c r="CG162" s="159"/>
      <c r="CH162" s="159"/>
      <c r="CI162" s="159"/>
      <c r="CJ162" s="159"/>
      <c r="CK162" s="159"/>
      <c r="CL162" s="159"/>
      <c r="CM162" s="159"/>
      <c r="CN162" s="159"/>
      <c r="CO162" s="159"/>
      <c r="CP162" s="159"/>
      <c r="CQ162" s="159"/>
      <c r="CR162" s="159"/>
      <c r="CS162" s="159"/>
      <c r="CT162" s="159"/>
      <c r="CU162" s="159"/>
      <c r="CV162" s="159"/>
      <c r="CW162" s="159"/>
      <c r="CX162" s="159"/>
      <c r="CY162" s="159"/>
      <c r="CZ162" s="159"/>
      <c r="DA162" s="159"/>
      <c r="DB162" s="159"/>
      <c r="DC162" s="159"/>
      <c r="DD162" s="159"/>
      <c r="DE162" s="159"/>
      <c r="DF162" s="159"/>
      <c r="DG162" s="159"/>
      <c r="DH162" s="159"/>
      <c r="DI162" s="159"/>
      <c r="DJ162" s="159"/>
      <c r="DK162" s="159"/>
      <c r="DL162" s="159"/>
      <c r="DM162" s="159"/>
      <c r="DN162" s="159"/>
      <c r="DO162" s="159"/>
      <c r="DP162" s="159"/>
      <c r="DQ162" s="159"/>
      <c r="DR162" s="159"/>
      <c r="DS162" s="159"/>
      <c r="DT162" s="159"/>
      <c r="DU162" s="159"/>
      <c r="DV162" s="159"/>
      <c r="DW162" s="159"/>
      <c r="DX162" s="159"/>
      <c r="DY162" s="159"/>
      <c r="DZ162" s="159"/>
      <c r="EA162" s="159"/>
      <c r="EB162" s="159"/>
      <c r="EC162" s="159"/>
      <c r="ED162" s="159"/>
      <c r="EE162" s="159"/>
      <c r="EF162" s="159"/>
      <c r="EG162" s="159"/>
      <c r="EH162" s="159"/>
      <c r="EI162" s="159"/>
      <c r="EJ162" s="159"/>
      <c r="EK162" s="159"/>
      <c r="EL162" s="159"/>
      <c r="EM162" s="159"/>
      <c r="EN162" s="159"/>
      <c r="EO162" s="159"/>
      <c r="EP162" s="159"/>
      <c r="EQ162" s="159"/>
      <c r="ER162" s="159"/>
      <c r="ES162" s="159"/>
      <c r="ET162" s="159"/>
      <c r="EU162" s="159"/>
      <c r="EV162" s="159"/>
      <c r="EW162" s="159"/>
      <c r="EX162" s="159"/>
      <c r="EY162" s="159"/>
      <c r="EZ162" s="159"/>
      <c r="FA162" s="159"/>
      <c r="FB162" s="159"/>
      <c r="FC162" s="159"/>
      <c r="FD162" s="159"/>
    </row>
    <row r="163" customFormat="false" ht="12.75" hidden="false" customHeight="false" outlineLevel="0" collapsed="false">
      <c r="A163" s="168" t="n">
        <v>41548</v>
      </c>
      <c r="B163" s="149" t="n">
        <v>-0.0271561</v>
      </c>
      <c r="C163" s="149" t="n">
        <v>0</v>
      </c>
      <c r="D163" s="149" t="n">
        <v>-0.0964059</v>
      </c>
      <c r="E163" s="149" t="n">
        <v>0.0692498</v>
      </c>
      <c r="F163" s="149" t="n">
        <v>0.0692498</v>
      </c>
      <c r="G163" s="149" t="n">
        <v>0</v>
      </c>
      <c r="H163" s="148" t="n">
        <v>0</v>
      </c>
      <c r="I163" s="170" t="n">
        <v>0.0040981049</v>
      </c>
      <c r="J163" s="147" t="n">
        <v>8.36E-006</v>
      </c>
      <c r="R163" s="148"/>
      <c r="S163" s="158"/>
      <c r="T163" s="159"/>
      <c r="U163" s="159"/>
      <c r="V163" s="159"/>
      <c r="W163" s="159"/>
      <c r="X163" s="159"/>
      <c r="Y163" s="159"/>
      <c r="Z163" s="159"/>
      <c r="AA163" s="159"/>
      <c r="AB163" s="159"/>
      <c r="AC163" s="159"/>
      <c r="AD163" s="159"/>
      <c r="AE163" s="159"/>
      <c r="AF163" s="159"/>
      <c r="AG163" s="159"/>
      <c r="AH163" s="159"/>
      <c r="AI163" s="159"/>
      <c r="AJ163" s="159"/>
      <c r="AK163" s="159"/>
      <c r="AL163" s="159"/>
      <c r="AM163" s="159"/>
      <c r="AN163" s="159"/>
      <c r="AO163" s="159"/>
      <c r="AP163" s="159"/>
      <c r="AQ163" s="159"/>
      <c r="AR163" s="159"/>
      <c r="AS163" s="159"/>
      <c r="AT163" s="159"/>
      <c r="AU163" s="159"/>
      <c r="AV163" s="159"/>
      <c r="AW163" s="159"/>
      <c r="AX163" s="159"/>
      <c r="AY163" s="159"/>
      <c r="AZ163" s="159"/>
      <c r="BA163" s="159"/>
      <c r="BB163" s="159"/>
      <c r="BC163" s="159"/>
      <c r="BD163" s="159"/>
      <c r="BE163" s="159"/>
      <c r="BF163" s="159"/>
      <c r="BG163" s="159"/>
      <c r="BH163" s="159"/>
      <c r="BI163" s="159"/>
      <c r="BJ163" s="159"/>
      <c r="BK163" s="159"/>
      <c r="BL163" s="159"/>
      <c r="BM163" s="159"/>
      <c r="BN163" s="159"/>
      <c r="BO163" s="159"/>
      <c r="BP163" s="159"/>
      <c r="BQ163" s="159"/>
      <c r="BR163" s="159"/>
      <c r="BS163" s="159"/>
      <c r="BT163" s="159"/>
      <c r="BU163" s="159"/>
      <c r="BV163" s="159"/>
      <c r="BW163" s="159"/>
      <c r="BX163" s="159"/>
      <c r="BY163" s="159"/>
      <c r="BZ163" s="159"/>
      <c r="CA163" s="159"/>
      <c r="CB163" s="159"/>
      <c r="CC163" s="159"/>
      <c r="CD163" s="159"/>
      <c r="CE163" s="159"/>
      <c r="CF163" s="159"/>
      <c r="CG163" s="159"/>
      <c r="CH163" s="159"/>
      <c r="CI163" s="159"/>
      <c r="CJ163" s="159"/>
      <c r="CK163" s="159"/>
      <c r="CL163" s="159"/>
      <c r="CM163" s="159"/>
      <c r="CN163" s="159"/>
      <c r="CO163" s="159"/>
      <c r="CP163" s="159"/>
      <c r="CQ163" s="159"/>
      <c r="CR163" s="159"/>
      <c r="CS163" s="159"/>
      <c r="CT163" s="159"/>
      <c r="CU163" s="159"/>
      <c r="CV163" s="159"/>
      <c r="CW163" s="159"/>
      <c r="CX163" s="159"/>
      <c r="CY163" s="159"/>
      <c r="CZ163" s="159"/>
      <c r="DA163" s="159"/>
      <c r="DB163" s="159"/>
      <c r="DC163" s="159"/>
      <c r="DD163" s="159"/>
      <c r="DE163" s="159"/>
      <c r="DF163" s="159"/>
      <c r="DG163" s="159"/>
      <c r="DH163" s="159"/>
      <c r="DI163" s="159"/>
      <c r="DJ163" s="159"/>
      <c r="DK163" s="159"/>
      <c r="DL163" s="159"/>
      <c r="DM163" s="159"/>
      <c r="DN163" s="159"/>
      <c r="DO163" s="159"/>
      <c r="DP163" s="159"/>
      <c r="DQ163" s="159"/>
      <c r="DR163" s="159"/>
      <c r="DS163" s="159"/>
      <c r="DT163" s="159"/>
      <c r="DU163" s="159"/>
      <c r="DV163" s="159"/>
      <c r="DW163" s="159"/>
      <c r="DX163" s="159"/>
      <c r="DY163" s="159"/>
      <c r="DZ163" s="159"/>
      <c r="EA163" s="159"/>
      <c r="EB163" s="159"/>
      <c r="EC163" s="159"/>
      <c r="ED163" s="159"/>
      <c r="EE163" s="159"/>
      <c r="EF163" s="159"/>
      <c r="EG163" s="159"/>
      <c r="EH163" s="159"/>
      <c r="EI163" s="159"/>
      <c r="EJ163" s="159"/>
      <c r="EK163" s="159"/>
      <c r="EL163" s="159"/>
      <c r="EM163" s="159"/>
      <c r="EN163" s="159"/>
      <c r="EO163" s="159"/>
      <c r="EP163" s="159"/>
      <c r="EQ163" s="159"/>
      <c r="ER163" s="159"/>
      <c r="ES163" s="159"/>
      <c r="ET163" s="159"/>
      <c r="EU163" s="159"/>
      <c r="EV163" s="159"/>
      <c r="EW163" s="159"/>
      <c r="EX163" s="159"/>
      <c r="EY163" s="159"/>
      <c r="EZ163" s="159"/>
      <c r="FA163" s="159"/>
      <c r="FB163" s="159"/>
      <c r="FC163" s="159"/>
      <c r="FD163" s="159"/>
    </row>
    <row r="164" customFormat="false" ht="12.75" hidden="false" customHeight="false" outlineLevel="0" collapsed="false">
      <c r="A164" s="168" t="n">
        <v>41579</v>
      </c>
      <c r="B164" s="149" t="n">
        <v>-0.00608465</v>
      </c>
      <c r="C164" s="149" t="n">
        <v>0</v>
      </c>
      <c r="D164" s="149" t="n">
        <v>-0.09629198</v>
      </c>
      <c r="E164" s="149" t="n">
        <v>0.09020733</v>
      </c>
      <c r="F164" s="149" t="n">
        <v>0.09020733</v>
      </c>
      <c r="G164" s="149" t="n">
        <v>0</v>
      </c>
      <c r="H164" s="148" t="n">
        <v>0</v>
      </c>
      <c r="I164" s="170" t="n">
        <v>0.0052728212</v>
      </c>
      <c r="J164" s="147" t="n">
        <v>1.104E-005</v>
      </c>
      <c r="R164" s="148"/>
      <c r="S164" s="158"/>
      <c r="T164" s="159"/>
      <c r="U164" s="159"/>
      <c r="V164" s="159"/>
      <c r="W164" s="159"/>
      <c r="X164" s="159"/>
      <c r="Y164" s="159"/>
      <c r="Z164" s="159"/>
      <c r="AA164" s="159"/>
      <c r="AB164" s="159"/>
      <c r="AC164" s="159"/>
      <c r="AD164" s="159"/>
      <c r="AE164" s="159"/>
      <c r="AF164" s="159"/>
      <c r="AG164" s="159"/>
      <c r="AH164" s="159"/>
      <c r="AI164" s="159"/>
      <c r="AJ164" s="159"/>
      <c r="AK164" s="159"/>
      <c r="AL164" s="159"/>
      <c r="AM164" s="159"/>
      <c r="AN164" s="159"/>
      <c r="AO164" s="159"/>
      <c r="AP164" s="159"/>
      <c r="AQ164" s="159"/>
      <c r="AR164" s="159"/>
      <c r="AS164" s="159"/>
      <c r="AT164" s="159"/>
      <c r="AU164" s="159"/>
      <c r="AV164" s="159"/>
      <c r="AW164" s="159"/>
      <c r="AX164" s="159"/>
      <c r="AY164" s="159"/>
      <c r="AZ164" s="159"/>
      <c r="BA164" s="159"/>
      <c r="BB164" s="159"/>
      <c r="BC164" s="159"/>
      <c r="BD164" s="159"/>
      <c r="BE164" s="159"/>
      <c r="BF164" s="159"/>
      <c r="BG164" s="159"/>
      <c r="BH164" s="159"/>
      <c r="BI164" s="159"/>
      <c r="BJ164" s="159"/>
      <c r="BK164" s="159"/>
      <c r="BL164" s="159"/>
      <c r="BM164" s="159"/>
      <c r="BN164" s="159"/>
      <c r="BO164" s="159"/>
      <c r="BP164" s="159"/>
      <c r="BQ164" s="159"/>
      <c r="BR164" s="159"/>
      <c r="BS164" s="159"/>
      <c r="BT164" s="159"/>
      <c r="BU164" s="159"/>
      <c r="BV164" s="159"/>
      <c r="BW164" s="159"/>
      <c r="BX164" s="159"/>
      <c r="BY164" s="159"/>
      <c r="BZ164" s="159"/>
      <c r="CA164" s="159"/>
      <c r="CB164" s="159"/>
      <c r="CC164" s="159"/>
      <c r="CD164" s="159"/>
      <c r="CE164" s="159"/>
      <c r="CF164" s="159"/>
      <c r="CG164" s="159"/>
      <c r="CH164" s="159"/>
      <c r="CI164" s="159"/>
      <c r="CJ164" s="159"/>
      <c r="CK164" s="159"/>
      <c r="CL164" s="159"/>
      <c r="CM164" s="159"/>
      <c r="CN164" s="159"/>
      <c r="CO164" s="159"/>
      <c r="CP164" s="159"/>
      <c r="CQ164" s="159"/>
      <c r="CR164" s="159"/>
      <c r="CS164" s="159"/>
      <c r="CT164" s="159"/>
      <c r="CU164" s="159"/>
      <c r="CV164" s="159"/>
      <c r="CW164" s="159"/>
      <c r="CX164" s="159"/>
      <c r="CY164" s="159"/>
      <c r="CZ164" s="159"/>
      <c r="DA164" s="159"/>
      <c r="DB164" s="159"/>
      <c r="DC164" s="159"/>
      <c r="DD164" s="159"/>
      <c r="DE164" s="159"/>
      <c r="DF164" s="159"/>
      <c r="DG164" s="159"/>
      <c r="DH164" s="159"/>
      <c r="DI164" s="159"/>
      <c r="DJ164" s="159"/>
      <c r="DK164" s="159"/>
      <c r="DL164" s="159"/>
      <c r="DM164" s="159"/>
      <c r="DN164" s="159"/>
      <c r="DO164" s="159"/>
      <c r="DP164" s="159"/>
      <c r="DQ164" s="159"/>
      <c r="DR164" s="159"/>
      <c r="DS164" s="159"/>
      <c r="DT164" s="159"/>
      <c r="DU164" s="159"/>
      <c r="DV164" s="159"/>
      <c r="DW164" s="159"/>
      <c r="DX164" s="159"/>
      <c r="DY164" s="159"/>
      <c r="DZ164" s="159"/>
      <c r="EA164" s="159"/>
      <c r="EB164" s="159"/>
      <c r="EC164" s="159"/>
      <c r="ED164" s="159"/>
      <c r="EE164" s="159"/>
      <c r="EF164" s="159"/>
      <c r="EG164" s="159"/>
      <c r="EH164" s="159"/>
      <c r="EI164" s="159"/>
      <c r="EJ164" s="159"/>
      <c r="EK164" s="159"/>
      <c r="EL164" s="159"/>
      <c r="EM164" s="159"/>
      <c r="EN164" s="159"/>
      <c r="EO164" s="159"/>
      <c r="EP164" s="159"/>
      <c r="EQ164" s="159"/>
      <c r="ER164" s="159"/>
      <c r="ES164" s="159"/>
      <c r="ET164" s="159"/>
      <c r="EU164" s="159"/>
      <c r="EV164" s="159"/>
      <c r="EW164" s="159"/>
      <c r="EX164" s="159"/>
      <c r="EY164" s="159"/>
      <c r="EZ164" s="159"/>
      <c r="FA164" s="159"/>
      <c r="FB164" s="159"/>
      <c r="FC164" s="159"/>
      <c r="FD164" s="159"/>
    </row>
    <row r="165" customFormat="false" ht="12.75" hidden="false" customHeight="false" outlineLevel="0" collapsed="false">
      <c r="A165" s="168" t="n">
        <v>41609</v>
      </c>
      <c r="B165" s="149" t="n">
        <v>-0.03131231</v>
      </c>
      <c r="C165" s="149" t="n">
        <v>0</v>
      </c>
      <c r="D165" s="149" t="n">
        <v>-0.0962316</v>
      </c>
      <c r="E165" s="149" t="n">
        <v>0.06491929</v>
      </c>
      <c r="F165" s="149" t="n">
        <v>0.06491929</v>
      </c>
      <c r="G165" s="149" t="n">
        <v>0</v>
      </c>
      <c r="H165" s="148" t="n">
        <v>0</v>
      </c>
      <c r="I165" s="170" t="n">
        <v>0.0039960671</v>
      </c>
      <c r="J165" s="147" t="n">
        <v>7.67E-006</v>
      </c>
      <c r="R165" s="148"/>
      <c r="S165" s="158"/>
      <c r="T165" s="159"/>
      <c r="U165" s="159"/>
      <c r="V165" s="159"/>
      <c r="W165" s="159"/>
      <c r="X165" s="159"/>
      <c r="Y165" s="159"/>
      <c r="Z165" s="159"/>
      <c r="AA165" s="159"/>
      <c r="AB165" s="159"/>
      <c r="AC165" s="159"/>
      <c r="AD165" s="159"/>
      <c r="AE165" s="159"/>
      <c r="AF165" s="159"/>
      <c r="AG165" s="159"/>
      <c r="AH165" s="159"/>
      <c r="AI165" s="159"/>
      <c r="AJ165" s="159"/>
      <c r="AK165" s="159"/>
      <c r="AL165" s="159"/>
      <c r="AM165" s="159"/>
      <c r="AN165" s="159"/>
      <c r="AO165" s="159"/>
      <c r="AP165" s="159"/>
      <c r="AQ165" s="159"/>
      <c r="AR165" s="159"/>
      <c r="AS165" s="159"/>
      <c r="AT165" s="159"/>
      <c r="AU165" s="159"/>
      <c r="AV165" s="159"/>
      <c r="AW165" s="159"/>
      <c r="AX165" s="159"/>
      <c r="AY165" s="159"/>
      <c r="AZ165" s="159"/>
      <c r="BA165" s="159"/>
      <c r="BB165" s="159"/>
      <c r="BC165" s="159"/>
      <c r="BD165" s="159"/>
      <c r="BE165" s="159"/>
      <c r="BF165" s="159"/>
      <c r="BG165" s="159"/>
      <c r="BH165" s="159"/>
      <c r="BI165" s="159"/>
      <c r="BJ165" s="159"/>
      <c r="BK165" s="159"/>
      <c r="BL165" s="159"/>
      <c r="BM165" s="159"/>
      <c r="BN165" s="159"/>
      <c r="BO165" s="159"/>
      <c r="BP165" s="159"/>
      <c r="BQ165" s="159"/>
      <c r="BR165" s="159"/>
      <c r="BS165" s="159"/>
      <c r="BT165" s="159"/>
      <c r="BU165" s="159"/>
      <c r="BV165" s="159"/>
      <c r="BW165" s="159"/>
      <c r="BX165" s="159"/>
      <c r="BY165" s="159"/>
      <c r="BZ165" s="159"/>
      <c r="CA165" s="159"/>
      <c r="CB165" s="159"/>
      <c r="CC165" s="159"/>
      <c r="CD165" s="159"/>
      <c r="CE165" s="159"/>
      <c r="CF165" s="159"/>
      <c r="CG165" s="159"/>
      <c r="CH165" s="159"/>
      <c r="CI165" s="159"/>
      <c r="CJ165" s="159"/>
      <c r="CK165" s="159"/>
      <c r="CL165" s="159"/>
      <c r="CM165" s="159"/>
      <c r="CN165" s="159"/>
      <c r="CO165" s="159"/>
      <c r="CP165" s="159"/>
      <c r="CQ165" s="159"/>
      <c r="CR165" s="159"/>
      <c r="CS165" s="159"/>
      <c r="CT165" s="159"/>
      <c r="CU165" s="159"/>
      <c r="CV165" s="159"/>
      <c r="CW165" s="159"/>
      <c r="CX165" s="159"/>
      <c r="CY165" s="159"/>
      <c r="CZ165" s="159"/>
      <c r="DA165" s="159"/>
      <c r="DB165" s="159"/>
      <c r="DC165" s="159"/>
      <c r="DD165" s="159"/>
      <c r="DE165" s="159"/>
      <c r="DF165" s="159"/>
      <c r="DG165" s="159"/>
      <c r="DH165" s="159"/>
      <c r="DI165" s="159"/>
      <c r="DJ165" s="159"/>
      <c r="DK165" s="159"/>
      <c r="DL165" s="159"/>
      <c r="DM165" s="159"/>
      <c r="DN165" s="159"/>
      <c r="DO165" s="159"/>
      <c r="DP165" s="159"/>
      <c r="DQ165" s="159"/>
      <c r="DR165" s="159"/>
      <c r="DS165" s="159"/>
      <c r="DT165" s="159"/>
      <c r="DU165" s="159"/>
      <c r="DV165" s="159"/>
      <c r="DW165" s="159"/>
      <c r="DX165" s="159"/>
      <c r="DY165" s="159"/>
      <c r="DZ165" s="159"/>
      <c r="EA165" s="159"/>
      <c r="EB165" s="159"/>
      <c r="EC165" s="159"/>
      <c r="ED165" s="159"/>
      <c r="EE165" s="159"/>
      <c r="EF165" s="159"/>
      <c r="EG165" s="159"/>
      <c r="EH165" s="159"/>
      <c r="EI165" s="159"/>
      <c r="EJ165" s="159"/>
      <c r="EK165" s="159"/>
      <c r="EL165" s="159"/>
      <c r="EM165" s="159"/>
      <c r="EN165" s="159"/>
      <c r="EO165" s="159"/>
      <c r="EP165" s="159"/>
      <c r="EQ165" s="159"/>
      <c r="ER165" s="159"/>
      <c r="ES165" s="159"/>
      <c r="ET165" s="159"/>
      <c r="EU165" s="159"/>
      <c r="EV165" s="159"/>
      <c r="EW165" s="159"/>
      <c r="EX165" s="159"/>
      <c r="EY165" s="159"/>
      <c r="EZ165" s="159"/>
      <c r="FA165" s="159"/>
      <c r="FB165" s="159"/>
      <c r="FC165" s="159"/>
      <c r="FD165" s="159"/>
    </row>
    <row r="166" customFormat="false" ht="12.75" hidden="false" customHeight="false" outlineLevel="0" collapsed="false">
      <c r="A166" s="168" t="n">
        <v>41640</v>
      </c>
      <c r="B166" s="149" t="n">
        <v>-0.03651813</v>
      </c>
      <c r="C166" s="149" t="n">
        <v>0</v>
      </c>
      <c r="D166" s="149" t="n">
        <v>-0.09611239</v>
      </c>
      <c r="E166" s="149" t="n">
        <v>0.05959426</v>
      </c>
      <c r="F166" s="149" t="n">
        <v>0.05959426</v>
      </c>
      <c r="G166" s="149" t="n">
        <v>0</v>
      </c>
      <c r="H166" s="148" t="n">
        <v>0</v>
      </c>
      <c r="I166" s="170" t="n">
        <v>0.0041709545</v>
      </c>
      <c r="J166" s="147" t="n">
        <v>6.31E-006</v>
      </c>
      <c r="R166" s="148"/>
      <c r="S166" s="158"/>
      <c r="T166" s="159"/>
      <c r="U166" s="159"/>
      <c r="V166" s="159"/>
      <c r="W166" s="159"/>
      <c r="X166" s="159"/>
      <c r="Y166" s="159"/>
      <c r="Z166" s="159"/>
      <c r="AA166" s="159"/>
      <c r="AB166" s="159"/>
      <c r="AC166" s="159"/>
      <c r="AD166" s="159"/>
      <c r="AE166" s="159"/>
      <c r="AF166" s="159"/>
      <c r="AG166" s="159"/>
      <c r="AH166" s="159"/>
      <c r="AI166" s="159"/>
      <c r="AJ166" s="159"/>
      <c r="AK166" s="159"/>
      <c r="AL166" s="159"/>
      <c r="AM166" s="159"/>
      <c r="AN166" s="159"/>
      <c r="AO166" s="159"/>
      <c r="AP166" s="159"/>
      <c r="AQ166" s="159"/>
      <c r="AR166" s="159"/>
      <c r="AS166" s="159"/>
      <c r="AT166" s="159"/>
      <c r="AU166" s="159"/>
      <c r="AV166" s="159"/>
      <c r="AW166" s="159"/>
      <c r="AX166" s="159"/>
      <c r="AY166" s="159"/>
      <c r="AZ166" s="159"/>
      <c r="BA166" s="159"/>
      <c r="BB166" s="159"/>
      <c r="BC166" s="159"/>
      <c r="BD166" s="159"/>
      <c r="BE166" s="159"/>
      <c r="BF166" s="159"/>
      <c r="BG166" s="159"/>
      <c r="BH166" s="159"/>
      <c r="BI166" s="159"/>
      <c r="BJ166" s="159"/>
      <c r="BK166" s="159"/>
      <c r="BL166" s="159"/>
      <c r="BM166" s="159"/>
      <c r="BN166" s="159"/>
      <c r="BO166" s="159"/>
      <c r="BP166" s="159"/>
      <c r="BQ166" s="159"/>
      <c r="BR166" s="159"/>
      <c r="BS166" s="159"/>
      <c r="BT166" s="159"/>
      <c r="BU166" s="159"/>
      <c r="BV166" s="159"/>
      <c r="BW166" s="159"/>
      <c r="BX166" s="159"/>
      <c r="BY166" s="159"/>
      <c r="BZ166" s="159"/>
      <c r="CA166" s="159"/>
      <c r="CB166" s="159"/>
      <c r="CC166" s="159"/>
      <c r="CD166" s="159"/>
      <c r="CE166" s="159"/>
      <c r="CF166" s="159"/>
      <c r="CG166" s="159"/>
      <c r="CH166" s="159"/>
      <c r="CI166" s="159"/>
      <c r="CJ166" s="159"/>
      <c r="CK166" s="159"/>
      <c r="CL166" s="159"/>
      <c r="CM166" s="159"/>
      <c r="CN166" s="159"/>
      <c r="CO166" s="159"/>
      <c r="CP166" s="159"/>
      <c r="CQ166" s="159"/>
      <c r="CR166" s="159"/>
      <c r="CS166" s="159"/>
      <c r="CT166" s="159"/>
      <c r="CU166" s="159"/>
      <c r="CV166" s="159"/>
      <c r="CW166" s="159"/>
      <c r="CX166" s="159"/>
      <c r="CY166" s="159"/>
      <c r="CZ166" s="159"/>
      <c r="DA166" s="159"/>
      <c r="DB166" s="159"/>
      <c r="DC166" s="159"/>
      <c r="DD166" s="159"/>
      <c r="DE166" s="159"/>
      <c r="DF166" s="159"/>
      <c r="DG166" s="159"/>
      <c r="DH166" s="159"/>
      <c r="DI166" s="159"/>
      <c r="DJ166" s="159"/>
      <c r="DK166" s="159"/>
      <c r="DL166" s="159"/>
      <c r="DM166" s="159"/>
      <c r="DN166" s="159"/>
      <c r="DO166" s="159"/>
      <c r="DP166" s="159"/>
      <c r="DQ166" s="159"/>
      <c r="DR166" s="159"/>
      <c r="DS166" s="159"/>
      <c r="DT166" s="159"/>
      <c r="DU166" s="159"/>
      <c r="DV166" s="159"/>
      <c r="DW166" s="159"/>
      <c r="DX166" s="159"/>
      <c r="DY166" s="159"/>
      <c r="DZ166" s="159"/>
      <c r="EA166" s="159"/>
      <c r="EB166" s="159"/>
      <c r="EC166" s="159"/>
      <c r="ED166" s="159"/>
      <c r="EE166" s="159"/>
      <c r="EF166" s="159"/>
      <c r="EG166" s="159"/>
      <c r="EH166" s="159"/>
      <c r="EI166" s="159"/>
      <c r="EJ166" s="159"/>
      <c r="EK166" s="159"/>
      <c r="EL166" s="159"/>
      <c r="EM166" s="159"/>
      <c r="EN166" s="159"/>
      <c r="EO166" s="159"/>
      <c r="EP166" s="159"/>
      <c r="EQ166" s="159"/>
      <c r="ER166" s="159"/>
      <c r="ES166" s="159"/>
      <c r="ET166" s="159"/>
      <c r="EU166" s="159"/>
      <c r="EV166" s="159"/>
      <c r="EW166" s="159"/>
      <c r="EX166" s="159"/>
      <c r="EY166" s="159"/>
      <c r="EZ166" s="159"/>
      <c r="FA166" s="159"/>
      <c r="FB166" s="159"/>
      <c r="FC166" s="159"/>
      <c r="FD166" s="159"/>
    </row>
    <row r="167" customFormat="false" ht="12.75" hidden="false" customHeight="false" outlineLevel="0" collapsed="false">
      <c r="A167" s="168" t="n">
        <v>41671</v>
      </c>
      <c r="B167" s="149" t="n">
        <v>-0.04290873</v>
      </c>
      <c r="C167" s="149" t="n">
        <v>0</v>
      </c>
      <c r="D167" s="149" t="n">
        <v>-0.09604628</v>
      </c>
      <c r="E167" s="149" t="n">
        <v>0.05313755</v>
      </c>
      <c r="F167" s="149" t="n">
        <v>0.05313755</v>
      </c>
      <c r="G167" s="149" t="n">
        <v>0</v>
      </c>
      <c r="H167" s="148" t="n">
        <v>0</v>
      </c>
      <c r="I167" s="170" t="n">
        <v>0.0041180034</v>
      </c>
      <c r="J167" s="147" t="n">
        <v>5.06E-006</v>
      </c>
      <c r="R167" s="148"/>
      <c r="S167" s="158"/>
      <c r="T167" s="159"/>
      <c r="U167" s="159"/>
      <c r="V167" s="159"/>
      <c r="W167" s="159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  <c r="AH167" s="159"/>
      <c r="AI167" s="159"/>
      <c r="AJ167" s="159"/>
      <c r="AK167" s="159"/>
      <c r="AL167" s="159"/>
      <c r="AM167" s="159"/>
      <c r="AN167" s="159"/>
      <c r="AO167" s="159"/>
      <c r="AP167" s="159"/>
      <c r="AQ167" s="159"/>
      <c r="AR167" s="159"/>
      <c r="AS167" s="159"/>
      <c r="AT167" s="159"/>
      <c r="AU167" s="159"/>
      <c r="AV167" s="159"/>
      <c r="AW167" s="159"/>
      <c r="AX167" s="159"/>
      <c r="AY167" s="159"/>
      <c r="AZ167" s="159"/>
      <c r="BA167" s="159"/>
      <c r="BB167" s="159"/>
      <c r="BC167" s="159"/>
      <c r="BD167" s="159"/>
      <c r="BE167" s="159"/>
      <c r="BF167" s="159"/>
      <c r="BG167" s="159"/>
      <c r="BH167" s="159"/>
      <c r="BI167" s="159"/>
      <c r="BJ167" s="159"/>
      <c r="BK167" s="159"/>
      <c r="BL167" s="159"/>
      <c r="BM167" s="159"/>
      <c r="BN167" s="159"/>
      <c r="BO167" s="159"/>
      <c r="BP167" s="159"/>
      <c r="BQ167" s="159"/>
      <c r="BR167" s="159"/>
      <c r="BS167" s="159"/>
      <c r="BT167" s="159"/>
      <c r="BU167" s="159"/>
      <c r="BV167" s="159"/>
      <c r="BW167" s="159"/>
      <c r="BX167" s="159"/>
      <c r="BY167" s="159"/>
      <c r="BZ167" s="159"/>
      <c r="CA167" s="159"/>
      <c r="CB167" s="159"/>
      <c r="CC167" s="159"/>
      <c r="CD167" s="159"/>
      <c r="CE167" s="159"/>
      <c r="CF167" s="159"/>
      <c r="CG167" s="159"/>
      <c r="CH167" s="159"/>
      <c r="CI167" s="159"/>
      <c r="CJ167" s="159"/>
      <c r="CK167" s="159"/>
      <c r="CL167" s="159"/>
      <c r="CM167" s="159"/>
      <c r="CN167" s="159"/>
      <c r="CO167" s="159"/>
      <c r="CP167" s="159"/>
      <c r="CQ167" s="159"/>
      <c r="CR167" s="159"/>
      <c r="CS167" s="159"/>
      <c r="CT167" s="159"/>
      <c r="CU167" s="159"/>
      <c r="CV167" s="159"/>
      <c r="CW167" s="159"/>
      <c r="CX167" s="159"/>
      <c r="CY167" s="159"/>
      <c r="CZ167" s="159"/>
      <c r="DA167" s="159"/>
      <c r="DB167" s="159"/>
      <c r="DC167" s="159"/>
      <c r="DD167" s="159"/>
      <c r="DE167" s="159"/>
      <c r="DF167" s="159"/>
      <c r="DG167" s="159"/>
      <c r="DH167" s="159"/>
      <c r="DI167" s="159"/>
      <c r="DJ167" s="159"/>
      <c r="DK167" s="159"/>
      <c r="DL167" s="159"/>
      <c r="DM167" s="159"/>
      <c r="DN167" s="159"/>
      <c r="DO167" s="159"/>
      <c r="DP167" s="159"/>
      <c r="DQ167" s="159"/>
      <c r="DR167" s="159"/>
      <c r="DS167" s="159"/>
      <c r="DT167" s="159"/>
      <c r="DU167" s="159"/>
      <c r="DV167" s="159"/>
      <c r="DW167" s="159"/>
      <c r="DX167" s="159"/>
      <c r="DY167" s="159"/>
      <c r="DZ167" s="159"/>
      <c r="EA167" s="159"/>
      <c r="EB167" s="159"/>
      <c r="EC167" s="159"/>
      <c r="ED167" s="159"/>
      <c r="EE167" s="159"/>
      <c r="EF167" s="159"/>
      <c r="EG167" s="159"/>
      <c r="EH167" s="159"/>
      <c r="EI167" s="159"/>
      <c r="EJ167" s="159"/>
      <c r="EK167" s="159"/>
      <c r="EL167" s="159"/>
      <c r="EM167" s="159"/>
      <c r="EN167" s="159"/>
      <c r="EO167" s="159"/>
      <c r="EP167" s="159"/>
      <c r="EQ167" s="159"/>
      <c r="ER167" s="159"/>
      <c r="ES167" s="159"/>
      <c r="ET167" s="159"/>
      <c r="EU167" s="159"/>
      <c r="EV167" s="159"/>
      <c r="EW167" s="159"/>
      <c r="EX167" s="159"/>
      <c r="EY167" s="159"/>
      <c r="EZ167" s="159"/>
      <c r="FA167" s="159"/>
      <c r="FB167" s="159"/>
      <c r="FC167" s="159"/>
      <c r="FD167" s="159"/>
    </row>
    <row r="168" customFormat="false" ht="12.75" hidden="false" customHeight="false" outlineLevel="0" collapsed="false">
      <c r="A168" s="168" t="n">
        <v>41699</v>
      </c>
      <c r="B168" s="149" t="n">
        <v>0.04443484</v>
      </c>
      <c r="C168" s="149" t="n">
        <v>0</v>
      </c>
      <c r="D168" s="149" t="n">
        <v>0</v>
      </c>
      <c r="E168" s="149" t="n">
        <v>0.04443484</v>
      </c>
      <c r="F168" s="149" t="n">
        <v>0.04443484</v>
      </c>
      <c r="G168" s="149" t="n">
        <v>0</v>
      </c>
      <c r="H168" s="148" t="n">
        <v>0</v>
      </c>
      <c r="I168" s="170" t="n">
        <v>0.0034526984</v>
      </c>
      <c r="J168" s="147" t="n">
        <v>4.25E-006</v>
      </c>
      <c r="R168" s="148"/>
      <c r="S168" s="158"/>
      <c r="T168" s="159"/>
      <c r="U168" s="159"/>
      <c r="V168" s="159"/>
      <c r="W168" s="159"/>
      <c r="X168" s="159"/>
      <c r="Y168" s="159"/>
      <c r="Z168" s="159"/>
      <c r="AA168" s="159"/>
      <c r="AB168" s="159"/>
      <c r="AC168" s="159"/>
      <c r="AD168" s="159"/>
      <c r="AE168" s="159"/>
      <c r="AF168" s="159"/>
      <c r="AG168" s="159"/>
      <c r="AH168" s="159"/>
      <c r="AI168" s="159"/>
      <c r="AJ168" s="159"/>
      <c r="AK168" s="159"/>
      <c r="AL168" s="159"/>
      <c r="AM168" s="159"/>
      <c r="AN168" s="159"/>
      <c r="AO168" s="159"/>
      <c r="AP168" s="159"/>
      <c r="AQ168" s="159"/>
      <c r="AR168" s="159"/>
      <c r="AS168" s="159"/>
      <c r="AT168" s="159"/>
      <c r="AU168" s="159"/>
      <c r="AV168" s="159"/>
      <c r="AW168" s="159"/>
      <c r="AX168" s="159"/>
      <c r="AY168" s="159"/>
      <c r="AZ168" s="159"/>
      <c r="BA168" s="159"/>
      <c r="BB168" s="159"/>
      <c r="BC168" s="159"/>
      <c r="BD168" s="159"/>
      <c r="BE168" s="159"/>
      <c r="BF168" s="159"/>
      <c r="BG168" s="159"/>
      <c r="BH168" s="159"/>
      <c r="BI168" s="159"/>
      <c r="BJ168" s="159"/>
      <c r="BK168" s="159"/>
      <c r="BL168" s="159"/>
      <c r="BM168" s="159"/>
      <c r="BN168" s="159"/>
      <c r="BO168" s="159"/>
      <c r="BP168" s="159"/>
      <c r="BQ168" s="159"/>
      <c r="BR168" s="159"/>
      <c r="BS168" s="159"/>
      <c r="BT168" s="159"/>
      <c r="BU168" s="159"/>
      <c r="BV168" s="159"/>
      <c r="BW168" s="159"/>
      <c r="BX168" s="159"/>
      <c r="BY168" s="159"/>
      <c r="BZ168" s="159"/>
      <c r="CA168" s="159"/>
      <c r="CB168" s="159"/>
      <c r="CC168" s="159"/>
      <c r="CD168" s="159"/>
      <c r="CE168" s="159"/>
      <c r="CF168" s="159"/>
      <c r="CG168" s="159"/>
      <c r="CH168" s="159"/>
      <c r="CI168" s="159"/>
      <c r="CJ168" s="159"/>
      <c r="CK168" s="159"/>
      <c r="CL168" s="159"/>
      <c r="CM168" s="159"/>
      <c r="CN168" s="159"/>
      <c r="CO168" s="159"/>
      <c r="CP168" s="159"/>
      <c r="CQ168" s="159"/>
      <c r="CR168" s="159"/>
      <c r="CS168" s="159"/>
      <c r="CT168" s="159"/>
      <c r="CU168" s="159"/>
      <c r="CV168" s="159"/>
      <c r="CW168" s="159"/>
      <c r="CX168" s="159"/>
      <c r="CY168" s="159"/>
      <c r="CZ168" s="159"/>
      <c r="DA168" s="159"/>
      <c r="DB168" s="159"/>
      <c r="DC168" s="159"/>
      <c r="DD168" s="159"/>
      <c r="DE168" s="159"/>
      <c r="DF168" s="159"/>
      <c r="DG168" s="159"/>
      <c r="DH168" s="159"/>
      <c r="DI168" s="159"/>
      <c r="DJ168" s="159"/>
      <c r="DK168" s="159"/>
      <c r="DL168" s="159"/>
      <c r="DM168" s="159"/>
      <c r="DN168" s="159"/>
      <c r="DO168" s="159"/>
      <c r="DP168" s="159"/>
      <c r="DQ168" s="159"/>
      <c r="DR168" s="159"/>
      <c r="DS168" s="159"/>
      <c r="DT168" s="159"/>
      <c r="DU168" s="159"/>
      <c r="DV168" s="159"/>
      <c r="DW168" s="159"/>
      <c r="DX168" s="159"/>
      <c r="DY168" s="159"/>
      <c r="DZ168" s="159"/>
      <c r="EA168" s="159"/>
      <c r="EB168" s="159"/>
      <c r="EC168" s="159"/>
      <c r="ED168" s="159"/>
      <c r="EE168" s="159"/>
      <c r="EF168" s="159"/>
      <c r="EG168" s="159"/>
      <c r="EH168" s="159"/>
      <c r="EI168" s="159"/>
      <c r="EJ168" s="159"/>
      <c r="EK168" s="159"/>
      <c r="EL168" s="159"/>
      <c r="EM168" s="159"/>
      <c r="EN168" s="159"/>
      <c r="EO168" s="159"/>
      <c r="EP168" s="159"/>
      <c r="EQ168" s="159"/>
      <c r="ER168" s="159"/>
      <c r="ES168" s="159"/>
      <c r="ET168" s="159"/>
      <c r="EU168" s="159"/>
      <c r="EV168" s="159"/>
      <c r="EW168" s="159"/>
      <c r="EX168" s="159"/>
      <c r="EY168" s="159"/>
      <c r="EZ168" s="159"/>
      <c r="FA168" s="159"/>
      <c r="FB168" s="159"/>
      <c r="FC168" s="159"/>
      <c r="FD168" s="159"/>
    </row>
    <row r="169" customFormat="false" ht="12.75" hidden="false" customHeight="false" outlineLevel="0" collapsed="false">
      <c r="A169" s="168" t="n">
        <v>41730</v>
      </c>
      <c r="B169" s="149" t="n">
        <v>0.04714092</v>
      </c>
      <c r="C169" s="149" t="n">
        <v>0</v>
      </c>
      <c r="D169" s="149" t="n">
        <v>0</v>
      </c>
      <c r="E169" s="149" t="n">
        <v>0.04714092</v>
      </c>
      <c r="F169" s="149" t="n">
        <v>0.04714092</v>
      </c>
      <c r="G169" s="149" t="n">
        <v>0</v>
      </c>
      <c r="H169" s="148" t="n">
        <v>0</v>
      </c>
      <c r="I169" s="170" t="n">
        <v>0.0033788852</v>
      </c>
      <c r="J169" s="147" t="n">
        <v>4.97E-006</v>
      </c>
      <c r="R169" s="148"/>
      <c r="S169" s="158"/>
      <c r="T169" s="159"/>
      <c r="U169" s="159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  <c r="AH169" s="159"/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59"/>
      <c r="AT169" s="159"/>
      <c r="AU169" s="159"/>
      <c r="AV169" s="159"/>
      <c r="AW169" s="159"/>
      <c r="AX169" s="159"/>
      <c r="AY169" s="159"/>
      <c r="AZ169" s="159"/>
      <c r="BA169" s="159"/>
      <c r="BB169" s="159"/>
      <c r="BC169" s="159"/>
      <c r="BD169" s="159"/>
      <c r="BE169" s="159"/>
      <c r="BF169" s="159"/>
      <c r="BG169" s="159"/>
      <c r="BH169" s="159"/>
      <c r="BI169" s="159"/>
      <c r="BJ169" s="159"/>
      <c r="BK169" s="159"/>
      <c r="BL169" s="159"/>
      <c r="BM169" s="159"/>
      <c r="BN169" s="159"/>
      <c r="BO169" s="159"/>
      <c r="BP169" s="159"/>
      <c r="BQ169" s="159"/>
      <c r="BR169" s="159"/>
      <c r="BS169" s="159"/>
      <c r="BT169" s="159"/>
      <c r="BU169" s="159"/>
      <c r="BV169" s="159"/>
      <c r="BW169" s="159"/>
      <c r="BX169" s="159"/>
      <c r="BY169" s="159"/>
      <c r="BZ169" s="159"/>
      <c r="CA169" s="159"/>
      <c r="CB169" s="159"/>
      <c r="CC169" s="159"/>
      <c r="CD169" s="159"/>
      <c r="CE169" s="159"/>
      <c r="CF169" s="159"/>
      <c r="CG169" s="159"/>
      <c r="CH169" s="159"/>
      <c r="CI169" s="159"/>
      <c r="CJ169" s="159"/>
      <c r="CK169" s="159"/>
      <c r="CL169" s="159"/>
      <c r="CM169" s="159"/>
      <c r="CN169" s="159"/>
      <c r="CO169" s="159"/>
      <c r="CP169" s="159"/>
      <c r="CQ169" s="159"/>
      <c r="CR169" s="159"/>
      <c r="CS169" s="159"/>
      <c r="CT169" s="159"/>
      <c r="CU169" s="159"/>
      <c r="CV169" s="159"/>
      <c r="CW169" s="159"/>
      <c r="CX169" s="159"/>
      <c r="CY169" s="159"/>
      <c r="CZ169" s="159"/>
      <c r="DA169" s="159"/>
      <c r="DB169" s="159"/>
      <c r="DC169" s="159"/>
      <c r="DD169" s="159"/>
      <c r="DE169" s="159"/>
      <c r="DF169" s="159"/>
      <c r="DG169" s="159"/>
      <c r="DH169" s="159"/>
      <c r="DI169" s="159"/>
      <c r="DJ169" s="159"/>
      <c r="DK169" s="159"/>
      <c r="DL169" s="159"/>
      <c r="DM169" s="159"/>
      <c r="DN169" s="159"/>
      <c r="DO169" s="159"/>
      <c r="DP169" s="159"/>
      <c r="DQ169" s="159"/>
      <c r="DR169" s="159"/>
      <c r="DS169" s="159"/>
      <c r="DT169" s="159"/>
      <c r="DU169" s="159"/>
      <c r="DV169" s="159"/>
      <c r="DW169" s="159"/>
      <c r="DX169" s="159"/>
      <c r="DY169" s="159"/>
      <c r="DZ169" s="159"/>
      <c r="EA169" s="159"/>
      <c r="EB169" s="159"/>
      <c r="EC169" s="159"/>
      <c r="ED169" s="159"/>
      <c r="EE169" s="159"/>
      <c r="EF169" s="159"/>
      <c r="EG169" s="159"/>
      <c r="EH169" s="159"/>
      <c r="EI169" s="159"/>
      <c r="EJ169" s="159"/>
      <c r="EK169" s="159"/>
      <c r="EL169" s="159"/>
      <c r="EM169" s="159"/>
      <c r="EN169" s="159"/>
      <c r="EO169" s="159"/>
      <c r="EP169" s="159"/>
      <c r="EQ169" s="159"/>
      <c r="ER169" s="159"/>
      <c r="ES169" s="159"/>
      <c r="ET169" s="159"/>
      <c r="EU169" s="159"/>
      <c r="EV169" s="159"/>
      <c r="EW169" s="159"/>
      <c r="EX169" s="159"/>
      <c r="EY169" s="159"/>
      <c r="EZ169" s="159"/>
      <c r="FA169" s="159"/>
      <c r="FB169" s="159"/>
      <c r="FC169" s="159"/>
      <c r="FD169" s="159"/>
    </row>
    <row r="170" customFormat="false" ht="12.75" hidden="false" customHeight="false" outlineLevel="0" collapsed="false">
      <c r="A170" s="168" t="n">
        <v>41760</v>
      </c>
      <c r="B170" s="149" t="n">
        <v>-0.06201492</v>
      </c>
      <c r="C170" s="149" t="n">
        <v>0</v>
      </c>
      <c r="D170" s="149" t="n">
        <v>-0.09579577</v>
      </c>
      <c r="E170" s="149" t="n">
        <v>0.03378085</v>
      </c>
      <c r="F170" s="149" t="n">
        <v>0.03378085</v>
      </c>
      <c r="G170" s="149" t="n">
        <v>0</v>
      </c>
      <c r="H170" s="148" t="n">
        <v>0</v>
      </c>
      <c r="I170" s="170" t="n">
        <v>0.0021957442</v>
      </c>
      <c r="J170" s="147" t="n">
        <v>3.92E-006</v>
      </c>
      <c r="R170" s="148"/>
      <c r="S170" s="158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  <c r="AU170" s="159"/>
      <c r="AV170" s="159"/>
      <c r="AW170" s="159"/>
      <c r="AX170" s="159"/>
      <c r="AY170" s="159"/>
      <c r="AZ170" s="159"/>
      <c r="BA170" s="159"/>
      <c r="BB170" s="159"/>
      <c r="BC170" s="159"/>
      <c r="BD170" s="159"/>
      <c r="BE170" s="159"/>
      <c r="BF170" s="159"/>
      <c r="BG170" s="159"/>
      <c r="BH170" s="159"/>
      <c r="BI170" s="159"/>
      <c r="BJ170" s="159"/>
      <c r="BK170" s="159"/>
      <c r="BL170" s="159"/>
      <c r="BM170" s="159"/>
      <c r="BN170" s="159"/>
      <c r="BO170" s="159"/>
      <c r="BP170" s="159"/>
      <c r="BQ170" s="159"/>
      <c r="BR170" s="159"/>
      <c r="BS170" s="159"/>
      <c r="BT170" s="159"/>
      <c r="BU170" s="159"/>
      <c r="BV170" s="159"/>
      <c r="BW170" s="159"/>
      <c r="BX170" s="159"/>
      <c r="BY170" s="159"/>
      <c r="BZ170" s="159"/>
      <c r="CA170" s="159"/>
      <c r="CB170" s="159"/>
      <c r="CC170" s="159"/>
      <c r="CD170" s="159"/>
      <c r="CE170" s="159"/>
      <c r="CF170" s="159"/>
      <c r="CG170" s="159"/>
      <c r="CH170" s="159"/>
      <c r="CI170" s="159"/>
      <c r="CJ170" s="159"/>
      <c r="CK170" s="159"/>
      <c r="CL170" s="159"/>
      <c r="CM170" s="159"/>
      <c r="CN170" s="159"/>
      <c r="CO170" s="159"/>
      <c r="CP170" s="159"/>
      <c r="CQ170" s="159"/>
      <c r="CR170" s="159"/>
      <c r="CS170" s="159"/>
      <c r="CT170" s="159"/>
      <c r="CU170" s="159"/>
      <c r="CV170" s="159"/>
      <c r="CW170" s="159"/>
      <c r="CX170" s="159"/>
      <c r="CY170" s="159"/>
      <c r="CZ170" s="159"/>
      <c r="DA170" s="159"/>
      <c r="DB170" s="159"/>
      <c r="DC170" s="159"/>
      <c r="DD170" s="159"/>
      <c r="DE170" s="159"/>
      <c r="DF170" s="159"/>
      <c r="DG170" s="159"/>
      <c r="DH170" s="159"/>
      <c r="DI170" s="159"/>
      <c r="DJ170" s="159"/>
      <c r="DK170" s="159"/>
      <c r="DL170" s="159"/>
      <c r="DM170" s="159"/>
      <c r="DN170" s="159"/>
      <c r="DO170" s="159"/>
      <c r="DP170" s="159"/>
      <c r="DQ170" s="159"/>
      <c r="DR170" s="159"/>
      <c r="DS170" s="159"/>
      <c r="DT170" s="159"/>
      <c r="DU170" s="159"/>
      <c r="DV170" s="159"/>
      <c r="DW170" s="159"/>
      <c r="DX170" s="159"/>
      <c r="DY170" s="159"/>
      <c r="DZ170" s="159"/>
      <c r="EA170" s="159"/>
      <c r="EB170" s="159"/>
      <c r="EC170" s="159"/>
      <c r="ED170" s="159"/>
      <c r="EE170" s="159"/>
      <c r="EF170" s="159"/>
      <c r="EG170" s="159"/>
      <c r="EH170" s="159"/>
      <c r="EI170" s="159"/>
      <c r="EJ170" s="159"/>
      <c r="EK170" s="159"/>
      <c r="EL170" s="159"/>
      <c r="EM170" s="159"/>
      <c r="EN170" s="159"/>
      <c r="EO170" s="159"/>
      <c r="EP170" s="159"/>
      <c r="EQ170" s="159"/>
      <c r="ER170" s="159"/>
      <c r="ES170" s="159"/>
      <c r="ET170" s="159"/>
      <c r="EU170" s="159"/>
      <c r="EV170" s="159"/>
      <c r="EW170" s="159"/>
      <c r="EX170" s="159"/>
      <c r="EY170" s="159"/>
      <c r="EZ170" s="159"/>
      <c r="FA170" s="159"/>
      <c r="FB170" s="159"/>
      <c r="FC170" s="159"/>
      <c r="FD170" s="159"/>
    </row>
    <row r="171" customFormat="false" ht="12.75" hidden="false" customHeight="false" outlineLevel="0" collapsed="false">
      <c r="A171" s="168" t="n">
        <v>41791</v>
      </c>
      <c r="B171" s="149" t="n">
        <v>-0.02442339</v>
      </c>
      <c r="C171" s="149" t="n">
        <v>0</v>
      </c>
      <c r="D171" s="149" t="n">
        <v>-0.09569849</v>
      </c>
      <c r="E171" s="149" t="n">
        <v>0.0712751</v>
      </c>
      <c r="F171" s="149" t="n">
        <v>0.0712751</v>
      </c>
      <c r="G171" s="149" t="n">
        <v>0</v>
      </c>
      <c r="H171" s="148" t="n">
        <v>0</v>
      </c>
      <c r="I171" s="170" t="n">
        <v>0.0039531535</v>
      </c>
      <c r="J171" s="147" t="n">
        <v>9.3E-006</v>
      </c>
      <c r="R171" s="148"/>
      <c r="S171" s="158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  <c r="AU171" s="159"/>
      <c r="AV171" s="159"/>
      <c r="AW171" s="159"/>
      <c r="AX171" s="159"/>
      <c r="AY171" s="159"/>
      <c r="AZ171" s="159"/>
      <c r="BA171" s="159"/>
      <c r="BB171" s="159"/>
      <c r="BC171" s="159"/>
      <c r="BD171" s="159"/>
      <c r="BE171" s="159"/>
      <c r="BF171" s="159"/>
      <c r="BG171" s="159"/>
      <c r="BH171" s="159"/>
      <c r="BI171" s="159"/>
      <c r="BJ171" s="159"/>
      <c r="BK171" s="159"/>
      <c r="BL171" s="159"/>
      <c r="BM171" s="159"/>
      <c r="BN171" s="159"/>
      <c r="BO171" s="159"/>
      <c r="BP171" s="159"/>
      <c r="BQ171" s="159"/>
      <c r="BR171" s="159"/>
      <c r="BS171" s="159"/>
      <c r="BT171" s="159"/>
      <c r="BU171" s="159"/>
      <c r="BV171" s="159"/>
      <c r="BW171" s="159"/>
      <c r="BX171" s="159"/>
      <c r="BY171" s="159"/>
      <c r="BZ171" s="159"/>
      <c r="CA171" s="159"/>
      <c r="CB171" s="159"/>
      <c r="CC171" s="159"/>
      <c r="CD171" s="159"/>
      <c r="CE171" s="159"/>
      <c r="CF171" s="159"/>
      <c r="CG171" s="159"/>
      <c r="CH171" s="159"/>
      <c r="CI171" s="159"/>
      <c r="CJ171" s="159"/>
      <c r="CK171" s="159"/>
      <c r="CL171" s="159"/>
      <c r="CM171" s="159"/>
      <c r="CN171" s="159"/>
      <c r="CO171" s="159"/>
      <c r="CP171" s="159"/>
      <c r="CQ171" s="159"/>
      <c r="CR171" s="159"/>
      <c r="CS171" s="159"/>
      <c r="CT171" s="159"/>
      <c r="CU171" s="159"/>
      <c r="CV171" s="159"/>
      <c r="CW171" s="159"/>
      <c r="CX171" s="159"/>
      <c r="CY171" s="159"/>
      <c r="CZ171" s="159"/>
      <c r="DA171" s="159"/>
      <c r="DB171" s="159"/>
      <c r="DC171" s="159"/>
      <c r="DD171" s="159"/>
      <c r="DE171" s="159"/>
      <c r="DF171" s="159"/>
      <c r="DG171" s="159"/>
      <c r="DH171" s="159"/>
      <c r="DI171" s="159"/>
      <c r="DJ171" s="159"/>
      <c r="DK171" s="159"/>
      <c r="DL171" s="159"/>
      <c r="DM171" s="159"/>
      <c r="DN171" s="159"/>
      <c r="DO171" s="159"/>
      <c r="DP171" s="159"/>
      <c r="DQ171" s="159"/>
      <c r="DR171" s="159"/>
      <c r="DS171" s="159"/>
      <c r="DT171" s="159"/>
      <c r="DU171" s="159"/>
      <c r="DV171" s="159"/>
      <c r="DW171" s="159"/>
      <c r="DX171" s="159"/>
      <c r="DY171" s="159"/>
      <c r="DZ171" s="159"/>
      <c r="EA171" s="159"/>
      <c r="EB171" s="159"/>
      <c r="EC171" s="159"/>
      <c r="ED171" s="159"/>
      <c r="EE171" s="159"/>
      <c r="EF171" s="159"/>
      <c r="EG171" s="159"/>
      <c r="EH171" s="159"/>
      <c r="EI171" s="159"/>
      <c r="EJ171" s="159"/>
      <c r="EK171" s="159"/>
      <c r="EL171" s="159"/>
      <c r="EM171" s="159"/>
      <c r="EN171" s="159"/>
      <c r="EO171" s="159"/>
      <c r="EP171" s="159"/>
      <c r="EQ171" s="159"/>
      <c r="ER171" s="159"/>
      <c r="ES171" s="159"/>
      <c r="ET171" s="159"/>
      <c r="EU171" s="159"/>
      <c r="EV171" s="159"/>
      <c r="EW171" s="159"/>
      <c r="EX171" s="159"/>
      <c r="EY171" s="159"/>
      <c r="EZ171" s="159"/>
      <c r="FA171" s="159"/>
      <c r="FB171" s="159"/>
      <c r="FC171" s="159"/>
      <c r="FD171" s="159"/>
    </row>
    <row r="172" customFormat="false" ht="12.75" hidden="false" customHeight="false" outlineLevel="0" collapsed="false">
      <c r="A172" s="168" t="n">
        <v>41821</v>
      </c>
      <c r="B172" s="149" t="n">
        <v>0.00084186</v>
      </c>
      <c r="C172" s="149" t="n">
        <v>0</v>
      </c>
      <c r="D172" s="149" t="n">
        <v>-0.09561844</v>
      </c>
      <c r="E172" s="149" t="n">
        <v>0.0964603</v>
      </c>
      <c r="F172" s="149" t="n">
        <v>0.0964603</v>
      </c>
      <c r="G172" s="149" t="n">
        <v>0</v>
      </c>
      <c r="H172" s="148" t="n">
        <v>0</v>
      </c>
      <c r="I172" s="170" t="n">
        <v>0.0052113484</v>
      </c>
      <c r="J172" s="147" t="n">
        <v>1.285E-005</v>
      </c>
      <c r="R172" s="148"/>
      <c r="S172" s="158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  <c r="AU172" s="159"/>
      <c r="AV172" s="159"/>
      <c r="AW172" s="159"/>
      <c r="AX172" s="159"/>
      <c r="AY172" s="159"/>
      <c r="AZ172" s="159"/>
      <c r="BA172" s="159"/>
      <c r="BB172" s="159"/>
      <c r="BC172" s="159"/>
      <c r="BD172" s="159"/>
      <c r="BE172" s="159"/>
      <c r="BF172" s="159"/>
      <c r="BG172" s="159"/>
      <c r="BH172" s="159"/>
      <c r="BI172" s="159"/>
      <c r="BJ172" s="159"/>
      <c r="BK172" s="159"/>
      <c r="BL172" s="159"/>
      <c r="BM172" s="159"/>
      <c r="BN172" s="159"/>
      <c r="BO172" s="159"/>
      <c r="BP172" s="159"/>
      <c r="BQ172" s="159"/>
      <c r="BR172" s="159"/>
      <c r="BS172" s="159"/>
      <c r="BT172" s="159"/>
      <c r="BU172" s="159"/>
      <c r="BV172" s="159"/>
      <c r="BW172" s="159"/>
      <c r="BX172" s="159"/>
      <c r="BY172" s="159"/>
      <c r="BZ172" s="159"/>
      <c r="CA172" s="159"/>
      <c r="CB172" s="159"/>
      <c r="CC172" s="159"/>
      <c r="CD172" s="159"/>
      <c r="CE172" s="159"/>
      <c r="CF172" s="159"/>
      <c r="CG172" s="159"/>
      <c r="CH172" s="159"/>
      <c r="CI172" s="159"/>
      <c r="CJ172" s="159"/>
      <c r="CK172" s="159"/>
      <c r="CL172" s="159"/>
      <c r="CM172" s="159"/>
      <c r="CN172" s="159"/>
      <c r="CO172" s="159"/>
      <c r="CP172" s="159"/>
      <c r="CQ172" s="159"/>
      <c r="CR172" s="159"/>
      <c r="CS172" s="159"/>
      <c r="CT172" s="159"/>
      <c r="CU172" s="159"/>
      <c r="CV172" s="159"/>
      <c r="CW172" s="159"/>
      <c r="CX172" s="159"/>
      <c r="CY172" s="159"/>
      <c r="CZ172" s="159"/>
      <c r="DA172" s="159"/>
      <c r="DB172" s="159"/>
      <c r="DC172" s="159"/>
      <c r="DD172" s="159"/>
      <c r="DE172" s="159"/>
      <c r="DF172" s="159"/>
      <c r="DG172" s="159"/>
      <c r="DH172" s="159"/>
      <c r="DI172" s="159"/>
      <c r="DJ172" s="159"/>
      <c r="DK172" s="159"/>
      <c r="DL172" s="159"/>
      <c r="DM172" s="159"/>
      <c r="DN172" s="159"/>
      <c r="DO172" s="159"/>
      <c r="DP172" s="159"/>
      <c r="DQ172" s="159"/>
      <c r="DR172" s="159"/>
      <c r="DS172" s="159"/>
      <c r="DT172" s="159"/>
      <c r="DU172" s="159"/>
      <c r="DV172" s="159"/>
      <c r="DW172" s="159"/>
      <c r="DX172" s="159"/>
      <c r="DY172" s="159"/>
      <c r="DZ172" s="159"/>
      <c r="EA172" s="159"/>
      <c r="EB172" s="159"/>
      <c r="EC172" s="159"/>
      <c r="ED172" s="159"/>
      <c r="EE172" s="159"/>
      <c r="EF172" s="159"/>
      <c r="EG172" s="159"/>
      <c r="EH172" s="159"/>
      <c r="EI172" s="159"/>
      <c r="EJ172" s="159"/>
      <c r="EK172" s="159"/>
      <c r="EL172" s="159"/>
      <c r="EM172" s="159"/>
      <c r="EN172" s="159"/>
      <c r="EO172" s="159"/>
      <c r="EP172" s="159"/>
      <c r="EQ172" s="159"/>
      <c r="ER172" s="159"/>
      <c r="ES172" s="159"/>
      <c r="ET172" s="159"/>
      <c r="EU172" s="159"/>
      <c r="EV172" s="159"/>
      <c r="EW172" s="159"/>
      <c r="EX172" s="159"/>
      <c r="EY172" s="159"/>
      <c r="EZ172" s="159"/>
      <c r="FA172" s="159"/>
      <c r="FB172" s="159"/>
      <c r="FC172" s="159"/>
      <c r="FD172" s="159"/>
    </row>
    <row r="173" customFormat="false" ht="12.75" hidden="false" customHeight="false" outlineLevel="0" collapsed="false">
      <c r="A173" s="168" t="n">
        <v>41852</v>
      </c>
      <c r="B173" s="149" t="n">
        <v>-0.03072518</v>
      </c>
      <c r="C173" s="149" t="n">
        <v>0</v>
      </c>
      <c r="D173" s="149" t="n">
        <v>-0.09551574</v>
      </c>
      <c r="E173" s="149" t="n">
        <v>0.06479056</v>
      </c>
      <c r="F173" s="149" t="n">
        <v>0.06479056</v>
      </c>
      <c r="G173" s="149" t="n">
        <v>0</v>
      </c>
      <c r="H173" s="148" t="n">
        <v>0</v>
      </c>
      <c r="I173" s="170" t="n">
        <v>0.0037358062</v>
      </c>
      <c r="J173" s="147" t="n">
        <v>8.31E-006</v>
      </c>
      <c r="R173" s="148"/>
      <c r="S173" s="158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  <c r="AU173" s="159"/>
      <c r="AV173" s="159"/>
      <c r="AW173" s="159"/>
      <c r="AX173" s="159"/>
      <c r="AY173" s="159"/>
      <c r="AZ173" s="159"/>
      <c r="BA173" s="159"/>
      <c r="BB173" s="159"/>
      <c r="BC173" s="159"/>
      <c r="BD173" s="159"/>
      <c r="BE173" s="159"/>
      <c r="BF173" s="159"/>
      <c r="BG173" s="159"/>
      <c r="BH173" s="159"/>
      <c r="BI173" s="159"/>
      <c r="BJ173" s="159"/>
      <c r="BK173" s="159"/>
      <c r="BL173" s="159"/>
      <c r="BM173" s="159"/>
      <c r="BN173" s="159"/>
      <c r="BO173" s="159"/>
      <c r="BP173" s="159"/>
      <c r="BQ173" s="159"/>
      <c r="BR173" s="159"/>
      <c r="BS173" s="159"/>
      <c r="BT173" s="159"/>
      <c r="BU173" s="159"/>
      <c r="BV173" s="159"/>
      <c r="BW173" s="159"/>
      <c r="BX173" s="159"/>
      <c r="BY173" s="159"/>
      <c r="BZ173" s="159"/>
      <c r="CA173" s="159"/>
      <c r="CB173" s="159"/>
      <c r="CC173" s="159"/>
      <c r="CD173" s="159"/>
      <c r="CE173" s="159"/>
      <c r="CF173" s="159"/>
      <c r="CG173" s="159"/>
      <c r="CH173" s="159"/>
      <c r="CI173" s="159"/>
      <c r="CJ173" s="159"/>
      <c r="CK173" s="159"/>
      <c r="CL173" s="159"/>
      <c r="CM173" s="159"/>
      <c r="CN173" s="159"/>
      <c r="CO173" s="159"/>
      <c r="CP173" s="159"/>
      <c r="CQ173" s="159"/>
      <c r="CR173" s="159"/>
      <c r="CS173" s="159"/>
      <c r="CT173" s="159"/>
      <c r="CU173" s="159"/>
      <c r="CV173" s="159"/>
      <c r="CW173" s="159"/>
      <c r="CX173" s="159"/>
      <c r="CY173" s="159"/>
      <c r="CZ173" s="159"/>
      <c r="DA173" s="159"/>
      <c r="DB173" s="159"/>
      <c r="DC173" s="159"/>
      <c r="DD173" s="159"/>
      <c r="DE173" s="159"/>
      <c r="DF173" s="159"/>
      <c r="DG173" s="159"/>
      <c r="DH173" s="159"/>
      <c r="DI173" s="159"/>
      <c r="DJ173" s="159"/>
      <c r="DK173" s="159"/>
      <c r="DL173" s="159"/>
      <c r="DM173" s="159"/>
      <c r="DN173" s="159"/>
      <c r="DO173" s="159"/>
      <c r="DP173" s="159"/>
      <c r="DQ173" s="159"/>
      <c r="DR173" s="159"/>
      <c r="DS173" s="159"/>
      <c r="DT173" s="159"/>
      <c r="DU173" s="159"/>
      <c r="DV173" s="159"/>
      <c r="DW173" s="159"/>
      <c r="DX173" s="159"/>
      <c r="DY173" s="159"/>
      <c r="DZ173" s="159"/>
      <c r="EA173" s="159"/>
      <c r="EB173" s="159"/>
      <c r="EC173" s="159"/>
      <c r="ED173" s="159"/>
      <c r="EE173" s="159"/>
      <c r="EF173" s="159"/>
      <c r="EG173" s="159"/>
      <c r="EH173" s="159"/>
      <c r="EI173" s="159"/>
      <c r="EJ173" s="159"/>
      <c r="EK173" s="159"/>
      <c r="EL173" s="159"/>
      <c r="EM173" s="159"/>
      <c r="EN173" s="159"/>
      <c r="EO173" s="159"/>
      <c r="EP173" s="159"/>
      <c r="EQ173" s="159"/>
      <c r="ER173" s="159"/>
      <c r="ES173" s="159"/>
      <c r="ET173" s="159"/>
      <c r="EU173" s="159"/>
      <c r="EV173" s="159"/>
      <c r="EW173" s="159"/>
      <c r="EX173" s="159"/>
      <c r="EY173" s="159"/>
      <c r="EZ173" s="159"/>
      <c r="FA173" s="159"/>
      <c r="FB173" s="159"/>
      <c r="FC173" s="159"/>
      <c r="FD173" s="159"/>
    </row>
    <row r="174" customFormat="false" ht="12.75" hidden="false" customHeight="false" outlineLevel="0" collapsed="false">
      <c r="A174" s="168" t="n">
        <v>41883</v>
      </c>
      <c r="B174" s="149" t="n">
        <v>-0.03234987</v>
      </c>
      <c r="C174" s="149" t="n">
        <v>0</v>
      </c>
      <c r="D174" s="149" t="n">
        <v>-0.09543027</v>
      </c>
      <c r="E174" s="149" t="n">
        <v>0.0630804</v>
      </c>
      <c r="F174" s="149" t="n">
        <v>0.0630804</v>
      </c>
      <c r="G174" s="149" t="n">
        <v>0</v>
      </c>
      <c r="H174" s="148" t="n">
        <v>0</v>
      </c>
      <c r="I174" s="170" t="n">
        <v>0.003622782</v>
      </c>
      <c r="J174" s="147" t="n">
        <v>8.15E-006</v>
      </c>
      <c r="R174" s="148"/>
      <c r="S174" s="158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  <c r="AU174" s="159"/>
      <c r="AV174" s="159"/>
      <c r="AW174" s="159"/>
      <c r="AX174" s="159"/>
      <c r="AY174" s="159"/>
      <c r="AZ174" s="159"/>
      <c r="BA174" s="159"/>
      <c r="BB174" s="159"/>
      <c r="BC174" s="159"/>
      <c r="BD174" s="159"/>
      <c r="BE174" s="159"/>
      <c r="BF174" s="159"/>
      <c r="BG174" s="159"/>
      <c r="BH174" s="159"/>
      <c r="BI174" s="159"/>
      <c r="BJ174" s="159"/>
      <c r="BK174" s="159"/>
      <c r="BL174" s="159"/>
      <c r="BM174" s="159"/>
      <c r="BN174" s="159"/>
      <c r="BO174" s="159"/>
      <c r="BP174" s="159"/>
      <c r="BQ174" s="159"/>
      <c r="BR174" s="159"/>
      <c r="BS174" s="159"/>
      <c r="BT174" s="159"/>
      <c r="BU174" s="159"/>
      <c r="BV174" s="159"/>
      <c r="BW174" s="159"/>
      <c r="BX174" s="159"/>
      <c r="BY174" s="159"/>
      <c r="BZ174" s="159"/>
      <c r="CA174" s="159"/>
      <c r="CB174" s="159"/>
      <c r="CC174" s="159"/>
      <c r="CD174" s="159"/>
      <c r="CE174" s="159"/>
      <c r="CF174" s="159"/>
      <c r="CG174" s="159"/>
      <c r="CH174" s="159"/>
      <c r="CI174" s="159"/>
      <c r="CJ174" s="159"/>
      <c r="CK174" s="159"/>
      <c r="CL174" s="159"/>
      <c r="CM174" s="159"/>
      <c r="CN174" s="159"/>
      <c r="CO174" s="159"/>
      <c r="CP174" s="159"/>
      <c r="CQ174" s="159"/>
      <c r="CR174" s="159"/>
      <c r="CS174" s="159"/>
      <c r="CT174" s="159"/>
      <c r="CU174" s="159"/>
      <c r="CV174" s="159"/>
      <c r="CW174" s="159"/>
      <c r="CX174" s="159"/>
      <c r="CY174" s="159"/>
      <c r="CZ174" s="159"/>
      <c r="DA174" s="159"/>
      <c r="DB174" s="159"/>
      <c r="DC174" s="159"/>
      <c r="DD174" s="159"/>
      <c r="DE174" s="159"/>
      <c r="DF174" s="159"/>
      <c r="DG174" s="159"/>
      <c r="DH174" s="159"/>
      <c r="DI174" s="159"/>
      <c r="DJ174" s="159"/>
      <c r="DK174" s="159"/>
      <c r="DL174" s="159"/>
      <c r="DM174" s="159"/>
      <c r="DN174" s="159"/>
      <c r="DO174" s="159"/>
      <c r="DP174" s="159"/>
      <c r="DQ174" s="159"/>
      <c r="DR174" s="159"/>
      <c r="DS174" s="159"/>
      <c r="DT174" s="159"/>
      <c r="DU174" s="159"/>
      <c r="DV174" s="159"/>
      <c r="DW174" s="159"/>
      <c r="DX174" s="159"/>
      <c r="DY174" s="159"/>
      <c r="DZ174" s="159"/>
      <c r="EA174" s="159"/>
      <c r="EB174" s="159"/>
      <c r="EC174" s="159"/>
      <c r="ED174" s="159"/>
      <c r="EE174" s="159"/>
      <c r="EF174" s="159"/>
      <c r="EG174" s="159"/>
      <c r="EH174" s="159"/>
      <c r="EI174" s="159"/>
      <c r="EJ174" s="159"/>
      <c r="EK174" s="159"/>
      <c r="EL174" s="159"/>
      <c r="EM174" s="159"/>
      <c r="EN174" s="159"/>
      <c r="EO174" s="159"/>
      <c r="EP174" s="159"/>
      <c r="EQ174" s="159"/>
      <c r="ER174" s="159"/>
      <c r="ES174" s="159"/>
      <c r="ET174" s="159"/>
      <c r="EU174" s="159"/>
      <c r="EV174" s="159"/>
      <c r="EW174" s="159"/>
      <c r="EX174" s="159"/>
      <c r="EY174" s="159"/>
      <c r="EZ174" s="159"/>
      <c r="FA174" s="159"/>
      <c r="FB174" s="159"/>
      <c r="FC174" s="159"/>
      <c r="FD174" s="159"/>
    </row>
    <row r="175" customFormat="false" ht="12.75" hidden="false" customHeight="false" outlineLevel="0" collapsed="false">
      <c r="A175" s="168" t="n">
        <v>41913</v>
      </c>
      <c r="B175" s="149" t="n">
        <v>-0.03167834</v>
      </c>
      <c r="C175" s="149" t="n">
        <v>0</v>
      </c>
      <c r="D175" s="149" t="n">
        <v>-0.09532229</v>
      </c>
      <c r="E175" s="149" t="n">
        <v>0.06364395</v>
      </c>
      <c r="F175" s="149" t="n">
        <v>0.06364395</v>
      </c>
      <c r="G175" s="149" t="n">
        <v>0</v>
      </c>
      <c r="H175" s="148" t="n">
        <v>0</v>
      </c>
      <c r="I175" s="170" t="n">
        <v>0.003665395</v>
      </c>
      <c r="J175" s="147" t="n">
        <v>8.24E-006</v>
      </c>
      <c r="R175" s="148"/>
      <c r="S175" s="158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  <c r="AU175" s="159"/>
      <c r="AV175" s="159"/>
      <c r="AW175" s="159"/>
      <c r="AX175" s="159"/>
      <c r="AY175" s="159"/>
      <c r="AZ175" s="159"/>
      <c r="BA175" s="159"/>
      <c r="BB175" s="159"/>
      <c r="BC175" s="159"/>
      <c r="BD175" s="159"/>
      <c r="BE175" s="159"/>
      <c r="BF175" s="159"/>
      <c r="BG175" s="159"/>
      <c r="BH175" s="159"/>
      <c r="BI175" s="159"/>
      <c r="BJ175" s="159"/>
      <c r="BK175" s="159"/>
      <c r="BL175" s="159"/>
      <c r="BM175" s="159"/>
      <c r="BN175" s="159"/>
      <c r="BO175" s="159"/>
      <c r="BP175" s="159"/>
      <c r="BQ175" s="159"/>
      <c r="BR175" s="159"/>
      <c r="BS175" s="159"/>
      <c r="BT175" s="159"/>
      <c r="BU175" s="159"/>
      <c r="BV175" s="159"/>
      <c r="BW175" s="159"/>
      <c r="BX175" s="159"/>
      <c r="BY175" s="159"/>
      <c r="BZ175" s="159"/>
      <c r="CA175" s="159"/>
      <c r="CB175" s="159"/>
      <c r="CC175" s="159"/>
      <c r="CD175" s="159"/>
      <c r="CE175" s="159"/>
      <c r="CF175" s="159"/>
      <c r="CG175" s="159"/>
      <c r="CH175" s="159"/>
      <c r="CI175" s="159"/>
      <c r="CJ175" s="159"/>
      <c r="CK175" s="159"/>
      <c r="CL175" s="159"/>
      <c r="CM175" s="159"/>
      <c r="CN175" s="159"/>
      <c r="CO175" s="159"/>
      <c r="CP175" s="159"/>
      <c r="CQ175" s="159"/>
      <c r="CR175" s="159"/>
      <c r="CS175" s="159"/>
      <c r="CT175" s="159"/>
      <c r="CU175" s="159"/>
      <c r="CV175" s="159"/>
      <c r="CW175" s="159"/>
      <c r="CX175" s="159"/>
      <c r="CY175" s="159"/>
      <c r="CZ175" s="159"/>
      <c r="DA175" s="159"/>
      <c r="DB175" s="159"/>
      <c r="DC175" s="159"/>
      <c r="DD175" s="159"/>
      <c r="DE175" s="159"/>
      <c r="DF175" s="159"/>
      <c r="DG175" s="159"/>
      <c r="DH175" s="159"/>
      <c r="DI175" s="159"/>
      <c r="DJ175" s="159"/>
      <c r="DK175" s="159"/>
      <c r="DL175" s="159"/>
      <c r="DM175" s="159"/>
      <c r="DN175" s="159"/>
      <c r="DO175" s="159"/>
      <c r="DP175" s="159"/>
      <c r="DQ175" s="159"/>
      <c r="DR175" s="159"/>
      <c r="DS175" s="159"/>
      <c r="DT175" s="159"/>
      <c r="DU175" s="159"/>
      <c r="DV175" s="159"/>
      <c r="DW175" s="159"/>
      <c r="DX175" s="159"/>
      <c r="DY175" s="159"/>
      <c r="DZ175" s="159"/>
      <c r="EA175" s="159"/>
      <c r="EB175" s="159"/>
      <c r="EC175" s="159"/>
      <c r="ED175" s="159"/>
      <c r="EE175" s="159"/>
      <c r="EF175" s="159"/>
      <c r="EG175" s="159"/>
      <c r="EH175" s="159"/>
      <c r="EI175" s="159"/>
      <c r="EJ175" s="159"/>
      <c r="EK175" s="159"/>
      <c r="EL175" s="159"/>
      <c r="EM175" s="159"/>
      <c r="EN175" s="159"/>
      <c r="EO175" s="159"/>
      <c r="EP175" s="159"/>
      <c r="EQ175" s="159"/>
      <c r="ER175" s="159"/>
      <c r="ES175" s="159"/>
      <c r="ET175" s="159"/>
      <c r="EU175" s="159"/>
      <c r="EV175" s="159"/>
      <c r="EW175" s="159"/>
      <c r="EX175" s="159"/>
      <c r="EY175" s="159"/>
      <c r="EZ175" s="159"/>
      <c r="FA175" s="159"/>
      <c r="FB175" s="159"/>
      <c r="FC175" s="159"/>
      <c r="FD175" s="159"/>
    </row>
    <row r="176" customFormat="false" ht="12.75" hidden="false" customHeight="false" outlineLevel="0" collapsed="false">
      <c r="A176" s="168" t="n">
        <v>41944</v>
      </c>
      <c r="B176" s="149" t="n">
        <v>-0.01226463</v>
      </c>
      <c r="C176" s="149" t="n">
        <v>0</v>
      </c>
      <c r="D176" s="149" t="n">
        <v>-0.09521171</v>
      </c>
      <c r="E176" s="149" t="n">
        <v>0.08294708</v>
      </c>
      <c r="F176" s="149" t="n">
        <v>0.08294708</v>
      </c>
      <c r="G176" s="149" t="n">
        <v>0</v>
      </c>
      <c r="H176" s="148" t="n">
        <v>0</v>
      </c>
      <c r="I176" s="170" t="n">
        <v>0.004716067</v>
      </c>
      <c r="J176" s="147" t="n">
        <v>1.086E-005</v>
      </c>
      <c r="R176" s="148"/>
      <c r="S176" s="158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  <c r="AU176" s="159"/>
      <c r="AV176" s="159"/>
      <c r="AW176" s="159"/>
      <c r="AX176" s="159"/>
      <c r="AY176" s="159"/>
      <c r="AZ176" s="159"/>
      <c r="BA176" s="159"/>
      <c r="BB176" s="159"/>
      <c r="BC176" s="159"/>
      <c r="BD176" s="159"/>
      <c r="BE176" s="159"/>
      <c r="BF176" s="159"/>
      <c r="BG176" s="159"/>
      <c r="BH176" s="159"/>
      <c r="BI176" s="159"/>
      <c r="BJ176" s="159"/>
      <c r="BK176" s="159"/>
      <c r="BL176" s="159"/>
      <c r="BM176" s="159"/>
      <c r="BN176" s="159"/>
      <c r="BO176" s="159"/>
      <c r="BP176" s="159"/>
      <c r="BQ176" s="159"/>
      <c r="BR176" s="159"/>
      <c r="BS176" s="159"/>
      <c r="BT176" s="159"/>
      <c r="BU176" s="159"/>
      <c r="BV176" s="159"/>
      <c r="BW176" s="159"/>
      <c r="BX176" s="159"/>
      <c r="BY176" s="159"/>
      <c r="BZ176" s="159"/>
      <c r="CA176" s="159"/>
      <c r="CB176" s="159"/>
      <c r="CC176" s="159"/>
      <c r="CD176" s="159"/>
      <c r="CE176" s="159"/>
      <c r="CF176" s="159"/>
      <c r="CG176" s="159"/>
      <c r="CH176" s="159"/>
      <c r="CI176" s="159"/>
      <c r="CJ176" s="159"/>
      <c r="CK176" s="159"/>
      <c r="CL176" s="159"/>
      <c r="CM176" s="159"/>
      <c r="CN176" s="159"/>
      <c r="CO176" s="159"/>
      <c r="CP176" s="159"/>
      <c r="CQ176" s="159"/>
      <c r="CR176" s="159"/>
      <c r="CS176" s="159"/>
      <c r="CT176" s="159"/>
      <c r="CU176" s="159"/>
      <c r="CV176" s="159"/>
      <c r="CW176" s="159"/>
      <c r="CX176" s="159"/>
      <c r="CY176" s="159"/>
      <c r="CZ176" s="159"/>
      <c r="DA176" s="159"/>
      <c r="DB176" s="159"/>
      <c r="DC176" s="159"/>
      <c r="DD176" s="159"/>
      <c r="DE176" s="159"/>
      <c r="DF176" s="159"/>
      <c r="DG176" s="159"/>
      <c r="DH176" s="159"/>
      <c r="DI176" s="159"/>
      <c r="DJ176" s="159"/>
      <c r="DK176" s="159"/>
      <c r="DL176" s="159"/>
      <c r="DM176" s="159"/>
      <c r="DN176" s="159"/>
      <c r="DO176" s="159"/>
      <c r="DP176" s="159"/>
      <c r="DQ176" s="159"/>
      <c r="DR176" s="159"/>
      <c r="DS176" s="159"/>
      <c r="DT176" s="159"/>
      <c r="DU176" s="159"/>
      <c r="DV176" s="159"/>
      <c r="DW176" s="159"/>
      <c r="DX176" s="159"/>
      <c r="DY176" s="159"/>
      <c r="DZ176" s="159"/>
      <c r="EA176" s="159"/>
      <c r="EB176" s="159"/>
      <c r="EC176" s="159"/>
      <c r="ED176" s="159"/>
      <c r="EE176" s="159"/>
      <c r="EF176" s="159"/>
      <c r="EG176" s="159"/>
      <c r="EH176" s="159"/>
      <c r="EI176" s="159"/>
      <c r="EJ176" s="159"/>
      <c r="EK176" s="159"/>
      <c r="EL176" s="159"/>
      <c r="EM176" s="159"/>
      <c r="EN176" s="159"/>
      <c r="EO176" s="159"/>
      <c r="EP176" s="159"/>
      <c r="EQ176" s="159"/>
      <c r="ER176" s="159"/>
      <c r="ES176" s="159"/>
      <c r="ET176" s="159"/>
      <c r="EU176" s="159"/>
      <c r="EV176" s="159"/>
      <c r="EW176" s="159"/>
      <c r="EX176" s="159"/>
      <c r="EY176" s="159"/>
      <c r="EZ176" s="159"/>
      <c r="FA176" s="159"/>
      <c r="FB176" s="159"/>
      <c r="FC176" s="159"/>
      <c r="FD176" s="159"/>
    </row>
    <row r="177" customFormat="false" ht="12.75" hidden="false" customHeight="false" outlineLevel="0" collapsed="false">
      <c r="A177" s="168" t="n">
        <v>41974</v>
      </c>
      <c r="B177" s="149" t="n">
        <v>-0.03445965</v>
      </c>
      <c r="C177" s="149" t="n">
        <v>0</v>
      </c>
      <c r="D177" s="149" t="n">
        <v>-0.09515182</v>
      </c>
      <c r="E177" s="149" t="n">
        <v>0.06069217</v>
      </c>
      <c r="F177" s="149" t="n">
        <v>0.06069217</v>
      </c>
      <c r="G177" s="149" t="n">
        <v>0</v>
      </c>
      <c r="H177" s="148" t="n">
        <v>0</v>
      </c>
      <c r="I177" s="170" t="n">
        <v>0.0035510298</v>
      </c>
      <c r="J177" s="147" t="n">
        <v>7.83E-006</v>
      </c>
      <c r="R177" s="148"/>
      <c r="S177" s="158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  <c r="AV177" s="159"/>
      <c r="AW177" s="159"/>
      <c r="AX177" s="159"/>
      <c r="AY177" s="159"/>
      <c r="AZ177" s="159"/>
      <c r="BA177" s="159"/>
      <c r="BB177" s="159"/>
      <c r="BC177" s="159"/>
      <c r="BD177" s="159"/>
      <c r="BE177" s="159"/>
      <c r="BF177" s="159"/>
      <c r="BG177" s="159"/>
      <c r="BH177" s="159"/>
      <c r="BI177" s="159"/>
      <c r="BJ177" s="159"/>
      <c r="BK177" s="159"/>
      <c r="BL177" s="159"/>
      <c r="BM177" s="159"/>
      <c r="BN177" s="159"/>
      <c r="BO177" s="159"/>
      <c r="BP177" s="159"/>
      <c r="BQ177" s="159"/>
      <c r="BR177" s="159"/>
      <c r="BS177" s="159"/>
      <c r="BT177" s="159"/>
      <c r="BU177" s="159"/>
      <c r="BV177" s="159"/>
      <c r="BW177" s="159"/>
      <c r="BX177" s="159"/>
      <c r="BY177" s="159"/>
      <c r="BZ177" s="159"/>
      <c r="CA177" s="159"/>
      <c r="CB177" s="159"/>
      <c r="CC177" s="159"/>
      <c r="CD177" s="159"/>
      <c r="CE177" s="159"/>
      <c r="CF177" s="159"/>
      <c r="CG177" s="159"/>
      <c r="CH177" s="159"/>
      <c r="CI177" s="159"/>
      <c r="CJ177" s="159"/>
      <c r="CK177" s="159"/>
      <c r="CL177" s="159"/>
      <c r="CM177" s="159"/>
      <c r="CN177" s="159"/>
      <c r="CO177" s="159"/>
      <c r="CP177" s="159"/>
      <c r="CQ177" s="159"/>
      <c r="CR177" s="159"/>
      <c r="CS177" s="159"/>
      <c r="CT177" s="159"/>
      <c r="CU177" s="159"/>
      <c r="CV177" s="159"/>
      <c r="CW177" s="159"/>
      <c r="CX177" s="159"/>
      <c r="CY177" s="159"/>
      <c r="CZ177" s="159"/>
      <c r="DA177" s="159"/>
      <c r="DB177" s="159"/>
      <c r="DC177" s="159"/>
      <c r="DD177" s="159"/>
      <c r="DE177" s="159"/>
      <c r="DF177" s="159"/>
      <c r="DG177" s="159"/>
      <c r="DH177" s="159"/>
      <c r="DI177" s="159"/>
      <c r="DJ177" s="159"/>
      <c r="DK177" s="159"/>
      <c r="DL177" s="159"/>
      <c r="DM177" s="159"/>
      <c r="DN177" s="159"/>
      <c r="DO177" s="159"/>
      <c r="DP177" s="159"/>
      <c r="DQ177" s="159"/>
      <c r="DR177" s="159"/>
      <c r="DS177" s="159"/>
      <c r="DT177" s="159"/>
      <c r="DU177" s="159"/>
      <c r="DV177" s="159"/>
      <c r="DW177" s="159"/>
      <c r="DX177" s="159"/>
      <c r="DY177" s="159"/>
      <c r="DZ177" s="159"/>
      <c r="EA177" s="159"/>
      <c r="EB177" s="159"/>
      <c r="EC177" s="159"/>
      <c r="ED177" s="159"/>
      <c r="EE177" s="159"/>
      <c r="EF177" s="159"/>
      <c r="EG177" s="159"/>
      <c r="EH177" s="159"/>
      <c r="EI177" s="159"/>
      <c r="EJ177" s="159"/>
      <c r="EK177" s="159"/>
      <c r="EL177" s="159"/>
      <c r="EM177" s="159"/>
      <c r="EN177" s="159"/>
      <c r="EO177" s="159"/>
      <c r="EP177" s="159"/>
      <c r="EQ177" s="159"/>
      <c r="ER177" s="159"/>
      <c r="ES177" s="159"/>
      <c r="ET177" s="159"/>
      <c r="EU177" s="159"/>
      <c r="EV177" s="159"/>
      <c r="EW177" s="159"/>
      <c r="EX177" s="159"/>
      <c r="EY177" s="159"/>
      <c r="EZ177" s="159"/>
      <c r="FA177" s="159"/>
      <c r="FB177" s="159"/>
      <c r="FC177" s="159"/>
      <c r="FD177" s="159"/>
    </row>
    <row r="178" customFormat="false" ht="12.75" hidden="false" customHeight="false" outlineLevel="0" collapsed="false">
      <c r="A178" s="168" t="n">
        <v>42005</v>
      </c>
      <c r="B178" s="149" t="n">
        <v>0.05552639</v>
      </c>
      <c r="C178" s="149" t="n">
        <v>0</v>
      </c>
      <c r="D178" s="149" t="n">
        <v>0</v>
      </c>
      <c r="E178" s="149" t="n">
        <v>0.05552639</v>
      </c>
      <c r="F178" s="149" t="n">
        <v>0.05552639</v>
      </c>
      <c r="G178" s="149" t="n">
        <v>0</v>
      </c>
      <c r="H178" s="148" t="n">
        <v>0</v>
      </c>
      <c r="I178" s="170" t="n">
        <v>0.0037291582</v>
      </c>
      <c r="J178" s="147" t="n">
        <v>6.51E-006</v>
      </c>
      <c r="R178" s="148"/>
      <c r="S178" s="158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  <c r="AV178" s="159"/>
      <c r="AW178" s="159"/>
      <c r="AX178" s="159"/>
      <c r="AY178" s="159"/>
      <c r="AZ178" s="159"/>
      <c r="BA178" s="159"/>
      <c r="BB178" s="159"/>
      <c r="BC178" s="159"/>
      <c r="BD178" s="159"/>
      <c r="BE178" s="159"/>
      <c r="BF178" s="159"/>
      <c r="BG178" s="159"/>
      <c r="BH178" s="159"/>
      <c r="BI178" s="159"/>
      <c r="BJ178" s="159"/>
      <c r="BK178" s="159"/>
      <c r="BL178" s="159"/>
      <c r="BM178" s="159"/>
      <c r="BN178" s="159"/>
      <c r="BO178" s="159"/>
      <c r="BP178" s="159"/>
      <c r="BQ178" s="159"/>
      <c r="BR178" s="159"/>
      <c r="BS178" s="159"/>
      <c r="BT178" s="159"/>
      <c r="BU178" s="159"/>
      <c r="BV178" s="159"/>
      <c r="BW178" s="159"/>
      <c r="BX178" s="159"/>
      <c r="BY178" s="159"/>
      <c r="BZ178" s="159"/>
      <c r="CA178" s="159"/>
      <c r="CB178" s="159"/>
      <c r="CC178" s="159"/>
      <c r="CD178" s="159"/>
      <c r="CE178" s="159"/>
      <c r="CF178" s="159"/>
      <c r="CG178" s="159"/>
      <c r="CH178" s="159"/>
      <c r="CI178" s="159"/>
      <c r="CJ178" s="159"/>
      <c r="CK178" s="159"/>
      <c r="CL178" s="159"/>
      <c r="CM178" s="159"/>
      <c r="CN178" s="159"/>
      <c r="CO178" s="159"/>
      <c r="CP178" s="159"/>
      <c r="CQ178" s="159"/>
      <c r="CR178" s="159"/>
      <c r="CS178" s="159"/>
      <c r="CT178" s="159"/>
      <c r="CU178" s="159"/>
      <c r="CV178" s="159"/>
      <c r="CW178" s="159"/>
      <c r="CX178" s="159"/>
      <c r="CY178" s="159"/>
      <c r="CZ178" s="159"/>
      <c r="DA178" s="159"/>
      <c r="DB178" s="159"/>
      <c r="DC178" s="159"/>
      <c r="DD178" s="159"/>
      <c r="DE178" s="159"/>
      <c r="DF178" s="159"/>
      <c r="DG178" s="159"/>
      <c r="DH178" s="159"/>
      <c r="DI178" s="159"/>
      <c r="DJ178" s="159"/>
      <c r="DK178" s="159"/>
      <c r="DL178" s="159"/>
      <c r="DM178" s="159"/>
      <c r="DN178" s="159"/>
      <c r="DO178" s="159"/>
      <c r="DP178" s="159"/>
      <c r="DQ178" s="159"/>
      <c r="DR178" s="159"/>
      <c r="DS178" s="159"/>
      <c r="DT178" s="159"/>
      <c r="DU178" s="159"/>
      <c r="DV178" s="159"/>
      <c r="DW178" s="159"/>
      <c r="DX178" s="159"/>
      <c r="DY178" s="159"/>
      <c r="DZ178" s="159"/>
      <c r="EA178" s="159"/>
      <c r="EB178" s="159"/>
      <c r="EC178" s="159"/>
      <c r="ED178" s="159"/>
      <c r="EE178" s="159"/>
      <c r="EF178" s="159"/>
      <c r="EG178" s="159"/>
      <c r="EH178" s="159"/>
      <c r="EI178" s="159"/>
      <c r="EJ178" s="159"/>
      <c r="EK178" s="159"/>
      <c r="EL178" s="159"/>
      <c r="EM178" s="159"/>
      <c r="EN178" s="159"/>
      <c r="EO178" s="159"/>
      <c r="EP178" s="159"/>
      <c r="EQ178" s="159"/>
      <c r="ER178" s="159"/>
      <c r="ES178" s="159"/>
      <c r="ET178" s="159"/>
      <c r="EU178" s="159"/>
      <c r="EV178" s="159"/>
      <c r="EW178" s="159"/>
      <c r="EX178" s="159"/>
      <c r="EY178" s="159"/>
      <c r="EZ178" s="159"/>
      <c r="FA178" s="159"/>
      <c r="FB178" s="159"/>
      <c r="FC178" s="159"/>
      <c r="FD178" s="159"/>
    </row>
    <row r="179" customFormat="false" ht="12.75" hidden="false" customHeight="false" outlineLevel="0" collapsed="false">
      <c r="A179" s="168" t="n">
        <v>42036</v>
      </c>
      <c r="B179" s="149" t="n">
        <v>0.04990215</v>
      </c>
      <c r="C179" s="149" t="n">
        <v>0</v>
      </c>
      <c r="D179" s="149" t="n">
        <v>0</v>
      </c>
      <c r="E179" s="149" t="n">
        <v>0.04990215</v>
      </c>
      <c r="F179" s="149" t="n">
        <v>0.04990215</v>
      </c>
      <c r="G179" s="149" t="n">
        <v>0</v>
      </c>
      <c r="H179" s="148" t="n">
        <v>0</v>
      </c>
      <c r="I179" s="170" t="n">
        <v>0.0036898848</v>
      </c>
      <c r="J179" s="147" t="n">
        <v>5.4E-006</v>
      </c>
      <c r="R179" s="148"/>
      <c r="S179" s="158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  <c r="AU179" s="159"/>
      <c r="AV179" s="159"/>
      <c r="AW179" s="159"/>
      <c r="AX179" s="159"/>
      <c r="AY179" s="159"/>
      <c r="AZ179" s="159"/>
      <c r="BA179" s="159"/>
      <c r="BB179" s="159"/>
      <c r="BC179" s="159"/>
      <c r="BD179" s="159"/>
      <c r="BE179" s="159"/>
      <c r="BF179" s="159"/>
      <c r="BG179" s="159"/>
      <c r="BH179" s="159"/>
      <c r="BI179" s="159"/>
      <c r="BJ179" s="159"/>
      <c r="BK179" s="159"/>
      <c r="BL179" s="159"/>
      <c r="BM179" s="159"/>
      <c r="BN179" s="159"/>
      <c r="BO179" s="159"/>
      <c r="BP179" s="159"/>
      <c r="BQ179" s="159"/>
      <c r="BR179" s="159"/>
      <c r="BS179" s="159"/>
      <c r="BT179" s="159"/>
      <c r="BU179" s="159"/>
      <c r="BV179" s="159"/>
      <c r="BW179" s="159"/>
      <c r="BX179" s="159"/>
      <c r="BY179" s="159"/>
      <c r="BZ179" s="159"/>
      <c r="CA179" s="159"/>
      <c r="CB179" s="159"/>
      <c r="CC179" s="159"/>
      <c r="CD179" s="159"/>
      <c r="CE179" s="159"/>
      <c r="CF179" s="159"/>
      <c r="CG179" s="159"/>
      <c r="CH179" s="159"/>
      <c r="CI179" s="159"/>
      <c r="CJ179" s="159"/>
      <c r="CK179" s="159"/>
      <c r="CL179" s="159"/>
      <c r="CM179" s="159"/>
      <c r="CN179" s="159"/>
      <c r="CO179" s="159"/>
      <c r="CP179" s="159"/>
      <c r="CQ179" s="159"/>
      <c r="CR179" s="159"/>
      <c r="CS179" s="159"/>
      <c r="CT179" s="159"/>
      <c r="CU179" s="159"/>
      <c r="CV179" s="159"/>
      <c r="CW179" s="159"/>
      <c r="CX179" s="159"/>
      <c r="CY179" s="159"/>
      <c r="CZ179" s="159"/>
      <c r="DA179" s="159"/>
      <c r="DB179" s="159"/>
      <c r="DC179" s="159"/>
      <c r="DD179" s="159"/>
      <c r="DE179" s="159"/>
      <c r="DF179" s="159"/>
      <c r="DG179" s="159"/>
      <c r="DH179" s="159"/>
      <c r="DI179" s="159"/>
      <c r="DJ179" s="159"/>
      <c r="DK179" s="159"/>
      <c r="DL179" s="159"/>
      <c r="DM179" s="159"/>
      <c r="DN179" s="159"/>
      <c r="DO179" s="159"/>
      <c r="DP179" s="159"/>
      <c r="DQ179" s="159"/>
      <c r="DR179" s="159"/>
      <c r="DS179" s="159"/>
      <c r="DT179" s="159"/>
      <c r="DU179" s="159"/>
      <c r="DV179" s="159"/>
      <c r="DW179" s="159"/>
      <c r="DX179" s="159"/>
      <c r="DY179" s="159"/>
      <c r="DZ179" s="159"/>
      <c r="EA179" s="159"/>
      <c r="EB179" s="159"/>
      <c r="EC179" s="159"/>
      <c r="ED179" s="159"/>
      <c r="EE179" s="159"/>
      <c r="EF179" s="159"/>
      <c r="EG179" s="159"/>
      <c r="EH179" s="159"/>
      <c r="EI179" s="159"/>
      <c r="EJ179" s="159"/>
      <c r="EK179" s="159"/>
      <c r="EL179" s="159"/>
      <c r="EM179" s="159"/>
      <c r="EN179" s="159"/>
      <c r="EO179" s="159"/>
      <c r="EP179" s="159"/>
      <c r="EQ179" s="159"/>
      <c r="ER179" s="159"/>
      <c r="ES179" s="159"/>
      <c r="ET179" s="159"/>
      <c r="EU179" s="159"/>
      <c r="EV179" s="159"/>
      <c r="EW179" s="159"/>
      <c r="EX179" s="159"/>
      <c r="EY179" s="159"/>
      <c r="EZ179" s="159"/>
      <c r="FA179" s="159"/>
      <c r="FB179" s="159"/>
      <c r="FC179" s="159"/>
      <c r="FD179" s="159"/>
    </row>
    <row r="180" customFormat="false" ht="12.75" hidden="false" customHeight="false" outlineLevel="0" collapsed="false">
      <c r="A180" s="168" t="n">
        <v>42064</v>
      </c>
      <c r="B180" s="149" t="n">
        <v>0.04186385</v>
      </c>
      <c r="C180" s="149" t="n">
        <v>0</v>
      </c>
      <c r="D180" s="149" t="n">
        <v>0</v>
      </c>
      <c r="E180" s="149" t="n">
        <v>0.04186385</v>
      </c>
      <c r="F180" s="149" t="n">
        <v>0.04186385</v>
      </c>
      <c r="G180" s="149" t="n">
        <v>0</v>
      </c>
      <c r="H180" s="148" t="n">
        <v>0</v>
      </c>
      <c r="I180" s="170" t="n">
        <v>0.0030893606</v>
      </c>
      <c r="J180" s="147" t="n">
        <v>4.57E-006</v>
      </c>
      <c r="R180" s="148"/>
      <c r="S180" s="158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  <c r="AU180" s="159"/>
      <c r="AV180" s="159"/>
      <c r="AW180" s="159"/>
      <c r="AX180" s="159"/>
      <c r="AY180" s="159"/>
      <c r="AZ180" s="159"/>
      <c r="BA180" s="159"/>
      <c r="BB180" s="159"/>
      <c r="BC180" s="159"/>
      <c r="BD180" s="159"/>
      <c r="BE180" s="159"/>
      <c r="BF180" s="159"/>
      <c r="BG180" s="159"/>
      <c r="BH180" s="159"/>
      <c r="BI180" s="159"/>
      <c r="BJ180" s="159"/>
      <c r="BK180" s="159"/>
      <c r="BL180" s="159"/>
      <c r="BM180" s="159"/>
      <c r="BN180" s="159"/>
      <c r="BO180" s="159"/>
      <c r="BP180" s="159"/>
      <c r="BQ180" s="159"/>
      <c r="BR180" s="159"/>
      <c r="BS180" s="159"/>
      <c r="BT180" s="159"/>
      <c r="BU180" s="159"/>
      <c r="BV180" s="159"/>
      <c r="BW180" s="159"/>
      <c r="BX180" s="159"/>
      <c r="BY180" s="159"/>
      <c r="BZ180" s="159"/>
      <c r="CA180" s="159"/>
      <c r="CB180" s="159"/>
      <c r="CC180" s="159"/>
      <c r="CD180" s="159"/>
      <c r="CE180" s="159"/>
      <c r="CF180" s="159"/>
      <c r="CG180" s="159"/>
      <c r="CH180" s="159"/>
      <c r="CI180" s="159"/>
      <c r="CJ180" s="159"/>
      <c r="CK180" s="159"/>
      <c r="CL180" s="159"/>
      <c r="CM180" s="159"/>
      <c r="CN180" s="159"/>
      <c r="CO180" s="159"/>
      <c r="CP180" s="159"/>
      <c r="CQ180" s="159"/>
      <c r="CR180" s="159"/>
      <c r="CS180" s="159"/>
      <c r="CT180" s="159"/>
      <c r="CU180" s="159"/>
      <c r="CV180" s="159"/>
      <c r="CW180" s="159"/>
      <c r="CX180" s="159"/>
      <c r="CY180" s="159"/>
      <c r="CZ180" s="159"/>
      <c r="DA180" s="159"/>
      <c r="DB180" s="159"/>
      <c r="DC180" s="159"/>
      <c r="DD180" s="159"/>
      <c r="DE180" s="159"/>
      <c r="DF180" s="159"/>
      <c r="DG180" s="159"/>
      <c r="DH180" s="159"/>
      <c r="DI180" s="159"/>
      <c r="DJ180" s="159"/>
      <c r="DK180" s="159"/>
      <c r="DL180" s="159"/>
      <c r="DM180" s="159"/>
      <c r="DN180" s="159"/>
      <c r="DO180" s="159"/>
      <c r="DP180" s="159"/>
      <c r="DQ180" s="159"/>
      <c r="DR180" s="159"/>
      <c r="DS180" s="159"/>
      <c r="DT180" s="159"/>
      <c r="DU180" s="159"/>
      <c r="DV180" s="159"/>
      <c r="DW180" s="159"/>
      <c r="DX180" s="159"/>
      <c r="DY180" s="159"/>
      <c r="DZ180" s="159"/>
      <c r="EA180" s="159"/>
      <c r="EB180" s="159"/>
      <c r="EC180" s="159"/>
      <c r="ED180" s="159"/>
      <c r="EE180" s="159"/>
      <c r="EF180" s="159"/>
      <c r="EG180" s="159"/>
      <c r="EH180" s="159"/>
      <c r="EI180" s="159"/>
      <c r="EJ180" s="159"/>
      <c r="EK180" s="159"/>
      <c r="EL180" s="159"/>
      <c r="EM180" s="159"/>
      <c r="EN180" s="159"/>
      <c r="EO180" s="159"/>
      <c r="EP180" s="159"/>
      <c r="EQ180" s="159"/>
      <c r="ER180" s="159"/>
      <c r="ES180" s="159"/>
      <c r="ET180" s="159"/>
      <c r="EU180" s="159"/>
      <c r="EV180" s="159"/>
      <c r="EW180" s="159"/>
      <c r="EX180" s="159"/>
      <c r="EY180" s="159"/>
      <c r="EZ180" s="159"/>
      <c r="FA180" s="159"/>
      <c r="FB180" s="159"/>
      <c r="FC180" s="159"/>
      <c r="FD180" s="159"/>
    </row>
    <row r="181" customFormat="false" ht="12.75" hidden="false" customHeight="false" outlineLevel="0" collapsed="false">
      <c r="A181" s="168" t="n">
        <v>42095</v>
      </c>
      <c r="B181" s="149" t="n">
        <v>0.04409455</v>
      </c>
      <c r="C181" s="149" t="n">
        <v>0</v>
      </c>
      <c r="D181" s="149" t="n">
        <v>0</v>
      </c>
      <c r="E181" s="149" t="n">
        <v>0.04409455</v>
      </c>
      <c r="F181" s="149" t="n">
        <v>0.04409455</v>
      </c>
      <c r="G181" s="149" t="n">
        <v>0</v>
      </c>
      <c r="H181" s="148" t="n">
        <v>0</v>
      </c>
      <c r="I181" s="170" t="n">
        <v>0.003022031</v>
      </c>
      <c r="J181" s="147" t="n">
        <v>5.16E-006</v>
      </c>
      <c r="R181" s="148"/>
      <c r="S181" s="158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  <c r="AV181" s="159"/>
      <c r="AW181" s="159"/>
      <c r="AX181" s="159"/>
      <c r="AY181" s="159"/>
      <c r="AZ181" s="159"/>
      <c r="BA181" s="159"/>
      <c r="BB181" s="159"/>
      <c r="BC181" s="159"/>
      <c r="BD181" s="159"/>
      <c r="BE181" s="159"/>
      <c r="BF181" s="159"/>
      <c r="BG181" s="159"/>
      <c r="BH181" s="159"/>
      <c r="BI181" s="159"/>
      <c r="BJ181" s="159"/>
      <c r="BK181" s="159"/>
      <c r="BL181" s="159"/>
      <c r="BM181" s="159"/>
      <c r="BN181" s="159"/>
      <c r="BO181" s="159"/>
      <c r="BP181" s="159"/>
      <c r="BQ181" s="159"/>
      <c r="BR181" s="159"/>
      <c r="BS181" s="159"/>
      <c r="BT181" s="159"/>
      <c r="BU181" s="159"/>
      <c r="BV181" s="159"/>
      <c r="BW181" s="159"/>
      <c r="BX181" s="159"/>
      <c r="BY181" s="159"/>
      <c r="BZ181" s="159"/>
      <c r="CA181" s="159"/>
      <c r="CB181" s="159"/>
      <c r="CC181" s="159"/>
      <c r="CD181" s="159"/>
      <c r="CE181" s="159"/>
      <c r="CF181" s="159"/>
      <c r="CG181" s="159"/>
      <c r="CH181" s="159"/>
      <c r="CI181" s="159"/>
      <c r="CJ181" s="159"/>
      <c r="CK181" s="159"/>
      <c r="CL181" s="159"/>
      <c r="CM181" s="159"/>
      <c r="CN181" s="159"/>
      <c r="CO181" s="159"/>
      <c r="CP181" s="159"/>
      <c r="CQ181" s="159"/>
      <c r="CR181" s="159"/>
      <c r="CS181" s="159"/>
      <c r="CT181" s="159"/>
      <c r="CU181" s="159"/>
      <c r="CV181" s="159"/>
      <c r="CW181" s="159"/>
      <c r="CX181" s="159"/>
      <c r="CY181" s="159"/>
      <c r="CZ181" s="159"/>
      <c r="DA181" s="159"/>
      <c r="DB181" s="159"/>
      <c r="DC181" s="159"/>
      <c r="DD181" s="159"/>
      <c r="DE181" s="159"/>
      <c r="DF181" s="159"/>
      <c r="DG181" s="159"/>
      <c r="DH181" s="159"/>
      <c r="DI181" s="159"/>
      <c r="DJ181" s="159"/>
      <c r="DK181" s="159"/>
      <c r="DL181" s="159"/>
      <c r="DM181" s="159"/>
      <c r="DN181" s="159"/>
      <c r="DO181" s="159"/>
      <c r="DP181" s="159"/>
      <c r="DQ181" s="159"/>
      <c r="DR181" s="159"/>
      <c r="DS181" s="159"/>
      <c r="DT181" s="159"/>
      <c r="DU181" s="159"/>
      <c r="DV181" s="159"/>
      <c r="DW181" s="159"/>
      <c r="DX181" s="159"/>
      <c r="DY181" s="159"/>
      <c r="DZ181" s="159"/>
      <c r="EA181" s="159"/>
      <c r="EB181" s="159"/>
      <c r="EC181" s="159"/>
      <c r="ED181" s="159"/>
      <c r="EE181" s="159"/>
      <c r="EF181" s="159"/>
      <c r="EG181" s="159"/>
      <c r="EH181" s="159"/>
      <c r="EI181" s="159"/>
      <c r="EJ181" s="159"/>
      <c r="EK181" s="159"/>
      <c r="EL181" s="159"/>
      <c r="EM181" s="159"/>
      <c r="EN181" s="159"/>
      <c r="EO181" s="159"/>
      <c r="EP181" s="159"/>
      <c r="EQ181" s="159"/>
      <c r="ER181" s="159"/>
      <c r="ES181" s="159"/>
      <c r="ET181" s="159"/>
      <c r="EU181" s="159"/>
      <c r="EV181" s="159"/>
      <c r="EW181" s="159"/>
      <c r="EX181" s="159"/>
      <c r="EY181" s="159"/>
      <c r="EZ181" s="159"/>
      <c r="FA181" s="159"/>
      <c r="FB181" s="159"/>
      <c r="FC181" s="159"/>
      <c r="FD181" s="159"/>
    </row>
    <row r="182" customFormat="false" ht="12.75" hidden="false" customHeight="false" outlineLevel="0" collapsed="false">
      <c r="A182" s="168" t="n">
        <v>42125</v>
      </c>
      <c r="B182" s="149" t="n">
        <v>-0.06344799</v>
      </c>
      <c r="C182" s="149" t="n">
        <v>0</v>
      </c>
      <c r="D182" s="149" t="n">
        <v>-0.09482131</v>
      </c>
      <c r="E182" s="149" t="n">
        <v>0.03137332</v>
      </c>
      <c r="F182" s="149" t="n">
        <v>0.03137332</v>
      </c>
      <c r="G182" s="149" t="n">
        <v>0</v>
      </c>
      <c r="H182" s="148" t="n">
        <v>0</v>
      </c>
      <c r="I182" s="170" t="n">
        <v>0.0019619548</v>
      </c>
      <c r="J182" s="147" t="n">
        <v>3.95E-006</v>
      </c>
      <c r="R182" s="148"/>
      <c r="S182" s="158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  <c r="AV182" s="159"/>
      <c r="AW182" s="159"/>
      <c r="AX182" s="159"/>
      <c r="AY182" s="159"/>
      <c r="AZ182" s="159"/>
      <c r="BA182" s="159"/>
      <c r="BB182" s="159"/>
      <c r="BC182" s="159"/>
      <c r="BD182" s="159"/>
      <c r="BE182" s="159"/>
      <c r="BF182" s="159"/>
      <c r="BG182" s="159"/>
      <c r="BH182" s="159"/>
      <c r="BI182" s="159"/>
      <c r="BJ182" s="159"/>
      <c r="BK182" s="159"/>
      <c r="BL182" s="159"/>
      <c r="BM182" s="159"/>
      <c r="BN182" s="159"/>
      <c r="BO182" s="159"/>
      <c r="BP182" s="159"/>
      <c r="BQ182" s="159"/>
      <c r="BR182" s="159"/>
      <c r="BS182" s="159"/>
      <c r="BT182" s="159"/>
      <c r="BU182" s="159"/>
      <c r="BV182" s="159"/>
      <c r="BW182" s="159"/>
      <c r="BX182" s="159"/>
      <c r="BY182" s="159"/>
      <c r="BZ182" s="159"/>
      <c r="CA182" s="159"/>
      <c r="CB182" s="159"/>
      <c r="CC182" s="159"/>
      <c r="CD182" s="159"/>
      <c r="CE182" s="159"/>
      <c r="CF182" s="159"/>
      <c r="CG182" s="159"/>
      <c r="CH182" s="159"/>
      <c r="CI182" s="159"/>
      <c r="CJ182" s="159"/>
      <c r="CK182" s="159"/>
      <c r="CL182" s="159"/>
      <c r="CM182" s="159"/>
      <c r="CN182" s="159"/>
      <c r="CO182" s="159"/>
      <c r="CP182" s="159"/>
      <c r="CQ182" s="159"/>
      <c r="CR182" s="159"/>
      <c r="CS182" s="159"/>
      <c r="CT182" s="159"/>
      <c r="CU182" s="159"/>
      <c r="CV182" s="159"/>
      <c r="CW182" s="159"/>
      <c r="CX182" s="159"/>
      <c r="CY182" s="159"/>
      <c r="CZ182" s="159"/>
      <c r="DA182" s="159"/>
      <c r="DB182" s="159"/>
      <c r="DC182" s="159"/>
      <c r="DD182" s="159"/>
      <c r="DE182" s="159"/>
      <c r="DF182" s="159"/>
      <c r="DG182" s="159"/>
      <c r="DH182" s="159"/>
      <c r="DI182" s="159"/>
      <c r="DJ182" s="159"/>
      <c r="DK182" s="159"/>
      <c r="DL182" s="159"/>
      <c r="DM182" s="159"/>
      <c r="DN182" s="159"/>
      <c r="DO182" s="159"/>
      <c r="DP182" s="159"/>
      <c r="DQ182" s="159"/>
      <c r="DR182" s="159"/>
      <c r="DS182" s="159"/>
      <c r="DT182" s="159"/>
      <c r="DU182" s="159"/>
      <c r="DV182" s="159"/>
      <c r="DW182" s="159"/>
      <c r="DX182" s="159"/>
      <c r="DY182" s="159"/>
      <c r="DZ182" s="159"/>
      <c r="EA182" s="159"/>
      <c r="EB182" s="159"/>
      <c r="EC182" s="159"/>
      <c r="ED182" s="159"/>
      <c r="EE182" s="159"/>
      <c r="EF182" s="159"/>
      <c r="EG182" s="159"/>
      <c r="EH182" s="159"/>
      <c r="EI182" s="159"/>
      <c r="EJ182" s="159"/>
      <c r="EK182" s="159"/>
      <c r="EL182" s="159"/>
      <c r="EM182" s="159"/>
      <c r="EN182" s="159"/>
      <c r="EO182" s="159"/>
      <c r="EP182" s="159"/>
      <c r="EQ182" s="159"/>
      <c r="ER182" s="159"/>
      <c r="ES182" s="159"/>
      <c r="ET182" s="159"/>
      <c r="EU182" s="159"/>
      <c r="EV182" s="159"/>
      <c r="EW182" s="159"/>
      <c r="EX182" s="159"/>
      <c r="EY182" s="159"/>
      <c r="EZ182" s="159"/>
      <c r="FA182" s="159"/>
      <c r="FB182" s="159"/>
      <c r="FC182" s="159"/>
      <c r="FD182" s="159"/>
    </row>
    <row r="183" customFormat="false" ht="12.75" hidden="false" customHeight="false" outlineLevel="0" collapsed="false">
      <c r="A183" s="168" t="n">
        <v>42156</v>
      </c>
      <c r="B183" s="149" t="n">
        <v>-0.02917055</v>
      </c>
      <c r="C183" s="149" t="n">
        <v>0</v>
      </c>
      <c r="D183" s="149" t="n">
        <v>-0.09475644</v>
      </c>
      <c r="E183" s="149" t="n">
        <v>0.06558589</v>
      </c>
      <c r="F183" s="149" t="n">
        <v>0.06558589</v>
      </c>
      <c r="G183" s="149" t="n">
        <v>0</v>
      </c>
      <c r="H183" s="148" t="n">
        <v>0</v>
      </c>
      <c r="I183" s="170" t="n">
        <v>0.0035308642</v>
      </c>
      <c r="J183" s="147" t="n">
        <v>9.07E-006</v>
      </c>
      <c r="R183" s="148"/>
      <c r="S183" s="158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  <c r="AU183" s="159"/>
      <c r="AV183" s="159"/>
      <c r="AW183" s="159"/>
      <c r="AX183" s="159"/>
      <c r="AY183" s="159"/>
      <c r="AZ183" s="159"/>
      <c r="BA183" s="159"/>
      <c r="BB183" s="159"/>
      <c r="BC183" s="159"/>
      <c r="BD183" s="159"/>
      <c r="BE183" s="159"/>
      <c r="BF183" s="159"/>
      <c r="BG183" s="159"/>
      <c r="BH183" s="159"/>
      <c r="BI183" s="159"/>
      <c r="BJ183" s="159"/>
      <c r="BK183" s="159"/>
      <c r="BL183" s="159"/>
      <c r="BM183" s="159"/>
      <c r="BN183" s="159"/>
      <c r="BO183" s="159"/>
      <c r="BP183" s="159"/>
      <c r="BQ183" s="159"/>
      <c r="BR183" s="159"/>
      <c r="BS183" s="159"/>
      <c r="BT183" s="159"/>
      <c r="BU183" s="159"/>
      <c r="BV183" s="159"/>
      <c r="BW183" s="159"/>
      <c r="BX183" s="159"/>
      <c r="BY183" s="159"/>
      <c r="BZ183" s="159"/>
      <c r="CA183" s="159"/>
      <c r="CB183" s="159"/>
      <c r="CC183" s="159"/>
      <c r="CD183" s="159"/>
      <c r="CE183" s="159"/>
      <c r="CF183" s="159"/>
      <c r="CG183" s="159"/>
      <c r="CH183" s="159"/>
      <c r="CI183" s="159"/>
      <c r="CJ183" s="159"/>
      <c r="CK183" s="159"/>
      <c r="CL183" s="159"/>
      <c r="CM183" s="159"/>
      <c r="CN183" s="159"/>
      <c r="CO183" s="159"/>
      <c r="CP183" s="159"/>
      <c r="CQ183" s="159"/>
      <c r="CR183" s="159"/>
      <c r="CS183" s="159"/>
      <c r="CT183" s="159"/>
      <c r="CU183" s="159"/>
      <c r="CV183" s="159"/>
      <c r="CW183" s="159"/>
      <c r="CX183" s="159"/>
      <c r="CY183" s="159"/>
      <c r="CZ183" s="159"/>
      <c r="DA183" s="159"/>
      <c r="DB183" s="159"/>
      <c r="DC183" s="159"/>
      <c r="DD183" s="159"/>
      <c r="DE183" s="159"/>
      <c r="DF183" s="159"/>
      <c r="DG183" s="159"/>
      <c r="DH183" s="159"/>
      <c r="DI183" s="159"/>
      <c r="DJ183" s="159"/>
      <c r="DK183" s="159"/>
      <c r="DL183" s="159"/>
      <c r="DM183" s="159"/>
      <c r="DN183" s="159"/>
      <c r="DO183" s="159"/>
      <c r="DP183" s="159"/>
      <c r="DQ183" s="159"/>
      <c r="DR183" s="159"/>
      <c r="DS183" s="159"/>
      <c r="DT183" s="159"/>
      <c r="DU183" s="159"/>
      <c r="DV183" s="159"/>
      <c r="DW183" s="159"/>
      <c r="DX183" s="159"/>
      <c r="DY183" s="159"/>
      <c r="DZ183" s="159"/>
      <c r="EA183" s="159"/>
      <c r="EB183" s="159"/>
      <c r="EC183" s="159"/>
      <c r="ED183" s="159"/>
      <c r="EE183" s="159"/>
      <c r="EF183" s="159"/>
      <c r="EG183" s="159"/>
      <c r="EH183" s="159"/>
      <c r="EI183" s="159"/>
      <c r="EJ183" s="159"/>
      <c r="EK183" s="159"/>
      <c r="EL183" s="159"/>
      <c r="EM183" s="159"/>
      <c r="EN183" s="159"/>
      <c r="EO183" s="159"/>
      <c r="EP183" s="159"/>
      <c r="EQ183" s="159"/>
      <c r="ER183" s="159"/>
      <c r="ES183" s="159"/>
      <c r="ET183" s="159"/>
      <c r="EU183" s="159"/>
      <c r="EV183" s="159"/>
      <c r="EW183" s="159"/>
      <c r="EX183" s="159"/>
      <c r="EY183" s="159"/>
      <c r="EZ183" s="159"/>
      <c r="FA183" s="159"/>
      <c r="FB183" s="159"/>
      <c r="FC183" s="159"/>
      <c r="FD183" s="159"/>
    </row>
    <row r="184" customFormat="false" ht="12.75" hidden="false" customHeight="false" outlineLevel="0" collapsed="false">
      <c r="A184" s="168" t="n">
        <v>42186</v>
      </c>
      <c r="B184" s="149" t="n">
        <v>-0.00610603</v>
      </c>
      <c r="C184" s="149" t="n">
        <v>0</v>
      </c>
      <c r="D184" s="149" t="n">
        <v>-0.09470821</v>
      </c>
      <c r="E184" s="149" t="n">
        <v>0.08860218</v>
      </c>
      <c r="F184" s="149" t="n">
        <v>0.08860218</v>
      </c>
      <c r="G184" s="149" t="n">
        <v>0</v>
      </c>
      <c r="H184" s="148" t="n">
        <v>0</v>
      </c>
      <c r="I184" s="170" t="n">
        <v>0.0046571237</v>
      </c>
      <c r="J184" s="147" t="n">
        <v>1.245E-005</v>
      </c>
      <c r="R184" s="148"/>
      <c r="S184" s="158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  <c r="AU184" s="159"/>
      <c r="AV184" s="159"/>
      <c r="AW184" s="159"/>
      <c r="AX184" s="159"/>
      <c r="AY184" s="159"/>
      <c r="AZ184" s="159"/>
      <c r="BA184" s="159"/>
      <c r="BB184" s="159"/>
      <c r="BC184" s="159"/>
      <c r="BD184" s="159"/>
      <c r="BE184" s="159"/>
      <c r="BF184" s="159"/>
      <c r="BG184" s="159"/>
      <c r="BH184" s="159"/>
      <c r="BI184" s="159"/>
      <c r="BJ184" s="159"/>
      <c r="BK184" s="159"/>
      <c r="BL184" s="159"/>
      <c r="BM184" s="159"/>
      <c r="BN184" s="159"/>
      <c r="BO184" s="159"/>
      <c r="BP184" s="159"/>
      <c r="BQ184" s="159"/>
      <c r="BR184" s="159"/>
      <c r="BS184" s="159"/>
      <c r="BT184" s="159"/>
      <c r="BU184" s="159"/>
      <c r="BV184" s="159"/>
      <c r="BW184" s="159"/>
      <c r="BX184" s="159"/>
      <c r="BY184" s="159"/>
      <c r="BZ184" s="159"/>
      <c r="CA184" s="159"/>
      <c r="CB184" s="159"/>
      <c r="CC184" s="159"/>
      <c r="CD184" s="159"/>
      <c r="CE184" s="159"/>
      <c r="CF184" s="159"/>
      <c r="CG184" s="159"/>
      <c r="CH184" s="159"/>
      <c r="CI184" s="159"/>
      <c r="CJ184" s="159"/>
      <c r="CK184" s="159"/>
      <c r="CL184" s="159"/>
      <c r="CM184" s="159"/>
      <c r="CN184" s="159"/>
      <c r="CO184" s="159"/>
      <c r="CP184" s="159"/>
      <c r="CQ184" s="159"/>
      <c r="CR184" s="159"/>
      <c r="CS184" s="159"/>
      <c r="CT184" s="159"/>
      <c r="CU184" s="159"/>
      <c r="CV184" s="159"/>
      <c r="CW184" s="159"/>
      <c r="CX184" s="159"/>
      <c r="CY184" s="159"/>
      <c r="CZ184" s="159"/>
      <c r="DA184" s="159"/>
      <c r="DB184" s="159"/>
      <c r="DC184" s="159"/>
      <c r="DD184" s="159"/>
      <c r="DE184" s="159"/>
      <c r="DF184" s="159"/>
      <c r="DG184" s="159"/>
      <c r="DH184" s="159"/>
      <c r="DI184" s="159"/>
      <c r="DJ184" s="159"/>
      <c r="DK184" s="159"/>
      <c r="DL184" s="159"/>
      <c r="DM184" s="159"/>
      <c r="DN184" s="159"/>
      <c r="DO184" s="159"/>
      <c r="DP184" s="159"/>
      <c r="DQ184" s="159"/>
      <c r="DR184" s="159"/>
      <c r="DS184" s="159"/>
      <c r="DT184" s="159"/>
      <c r="DU184" s="159"/>
      <c r="DV184" s="159"/>
      <c r="DW184" s="159"/>
      <c r="DX184" s="159"/>
      <c r="DY184" s="159"/>
      <c r="DZ184" s="159"/>
      <c r="EA184" s="159"/>
      <c r="EB184" s="159"/>
      <c r="EC184" s="159"/>
      <c r="ED184" s="159"/>
      <c r="EE184" s="159"/>
      <c r="EF184" s="159"/>
      <c r="EG184" s="159"/>
      <c r="EH184" s="159"/>
      <c r="EI184" s="159"/>
      <c r="EJ184" s="159"/>
      <c r="EK184" s="159"/>
      <c r="EL184" s="159"/>
      <c r="EM184" s="159"/>
      <c r="EN184" s="159"/>
      <c r="EO184" s="159"/>
      <c r="EP184" s="159"/>
      <c r="EQ184" s="159"/>
      <c r="ER184" s="159"/>
      <c r="ES184" s="159"/>
      <c r="ET184" s="159"/>
      <c r="EU184" s="159"/>
      <c r="EV184" s="159"/>
      <c r="EW184" s="159"/>
      <c r="EX184" s="159"/>
      <c r="EY184" s="159"/>
      <c r="EZ184" s="159"/>
      <c r="FA184" s="159"/>
      <c r="FB184" s="159"/>
      <c r="FC184" s="159"/>
      <c r="FD184" s="159"/>
    </row>
    <row r="185" customFormat="false" ht="12.75" hidden="false" customHeight="false" outlineLevel="0" collapsed="false">
      <c r="A185" s="168" t="n">
        <v>42217</v>
      </c>
      <c r="B185" s="149" t="n">
        <v>-0.0350123</v>
      </c>
      <c r="C185" s="149" t="n">
        <v>0</v>
      </c>
      <c r="D185" s="149" t="n">
        <v>-0.09463713</v>
      </c>
      <c r="E185" s="149" t="n">
        <v>0.05962483</v>
      </c>
      <c r="F185" s="149" t="n">
        <v>0.05962483</v>
      </c>
      <c r="G185" s="149" t="n">
        <v>0</v>
      </c>
      <c r="H185" s="148" t="n">
        <v>0</v>
      </c>
      <c r="I185" s="170" t="n">
        <v>0.0033414825</v>
      </c>
      <c r="J185" s="147" t="n">
        <v>8.12E-006</v>
      </c>
      <c r="R185" s="148"/>
      <c r="S185" s="158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  <c r="AU185" s="159"/>
      <c r="AV185" s="159"/>
      <c r="AW185" s="159"/>
      <c r="AX185" s="159"/>
      <c r="AY185" s="159"/>
      <c r="AZ185" s="159"/>
      <c r="BA185" s="159"/>
      <c r="BB185" s="159"/>
      <c r="BC185" s="159"/>
      <c r="BD185" s="159"/>
      <c r="BE185" s="159"/>
      <c r="BF185" s="159"/>
      <c r="BG185" s="159"/>
      <c r="BH185" s="159"/>
      <c r="BI185" s="159"/>
      <c r="BJ185" s="159"/>
      <c r="BK185" s="159"/>
      <c r="BL185" s="159"/>
      <c r="BM185" s="159"/>
      <c r="BN185" s="159"/>
      <c r="BO185" s="159"/>
      <c r="BP185" s="159"/>
      <c r="BQ185" s="159"/>
      <c r="BR185" s="159"/>
      <c r="BS185" s="159"/>
      <c r="BT185" s="159"/>
      <c r="BU185" s="159"/>
      <c r="BV185" s="159"/>
      <c r="BW185" s="159"/>
      <c r="BX185" s="159"/>
      <c r="BY185" s="159"/>
      <c r="BZ185" s="159"/>
      <c r="CA185" s="159"/>
      <c r="CB185" s="159"/>
      <c r="CC185" s="159"/>
      <c r="CD185" s="159"/>
      <c r="CE185" s="159"/>
      <c r="CF185" s="159"/>
      <c r="CG185" s="159"/>
      <c r="CH185" s="159"/>
      <c r="CI185" s="159"/>
      <c r="CJ185" s="159"/>
      <c r="CK185" s="159"/>
      <c r="CL185" s="159"/>
      <c r="CM185" s="159"/>
      <c r="CN185" s="159"/>
      <c r="CO185" s="159"/>
      <c r="CP185" s="159"/>
      <c r="CQ185" s="159"/>
      <c r="CR185" s="159"/>
      <c r="CS185" s="159"/>
      <c r="CT185" s="159"/>
      <c r="CU185" s="159"/>
      <c r="CV185" s="159"/>
      <c r="CW185" s="159"/>
      <c r="CX185" s="159"/>
      <c r="CY185" s="159"/>
      <c r="CZ185" s="159"/>
      <c r="DA185" s="159"/>
      <c r="DB185" s="159"/>
      <c r="DC185" s="159"/>
      <c r="DD185" s="159"/>
      <c r="DE185" s="159"/>
      <c r="DF185" s="159"/>
      <c r="DG185" s="159"/>
      <c r="DH185" s="159"/>
      <c r="DI185" s="159"/>
      <c r="DJ185" s="159"/>
      <c r="DK185" s="159"/>
      <c r="DL185" s="159"/>
      <c r="DM185" s="159"/>
      <c r="DN185" s="159"/>
      <c r="DO185" s="159"/>
      <c r="DP185" s="159"/>
      <c r="DQ185" s="159"/>
      <c r="DR185" s="159"/>
      <c r="DS185" s="159"/>
      <c r="DT185" s="159"/>
      <c r="DU185" s="159"/>
      <c r="DV185" s="159"/>
      <c r="DW185" s="159"/>
      <c r="DX185" s="159"/>
      <c r="DY185" s="159"/>
      <c r="DZ185" s="159"/>
      <c r="EA185" s="159"/>
      <c r="EB185" s="159"/>
      <c r="EC185" s="159"/>
      <c r="ED185" s="159"/>
      <c r="EE185" s="159"/>
      <c r="EF185" s="159"/>
      <c r="EG185" s="159"/>
      <c r="EH185" s="159"/>
      <c r="EI185" s="159"/>
      <c r="EJ185" s="159"/>
      <c r="EK185" s="159"/>
      <c r="EL185" s="159"/>
      <c r="EM185" s="159"/>
      <c r="EN185" s="159"/>
      <c r="EO185" s="159"/>
      <c r="EP185" s="159"/>
      <c r="EQ185" s="159"/>
      <c r="ER185" s="159"/>
      <c r="ES185" s="159"/>
      <c r="ET185" s="159"/>
      <c r="EU185" s="159"/>
      <c r="EV185" s="159"/>
      <c r="EW185" s="159"/>
      <c r="EX185" s="159"/>
      <c r="EY185" s="159"/>
      <c r="EZ185" s="159"/>
      <c r="FA185" s="159"/>
      <c r="FB185" s="159"/>
      <c r="FC185" s="159"/>
      <c r="FD185" s="159"/>
    </row>
    <row r="186" customFormat="false" ht="12.75" hidden="false" customHeight="false" outlineLevel="0" collapsed="false">
      <c r="A186" s="168" t="n">
        <v>42248</v>
      </c>
      <c r="B186" s="149" t="n">
        <v>-0.03654679</v>
      </c>
      <c r="C186" s="149" t="n">
        <v>0</v>
      </c>
      <c r="D186" s="149" t="n">
        <v>-0.09458278</v>
      </c>
      <c r="E186" s="149" t="n">
        <v>0.05803599</v>
      </c>
      <c r="F186" s="149" t="n">
        <v>0.05803599</v>
      </c>
      <c r="G186" s="149" t="n">
        <v>0</v>
      </c>
      <c r="H186" s="148" t="n">
        <v>0</v>
      </c>
      <c r="I186" s="170" t="n">
        <v>0.0032394102</v>
      </c>
      <c r="J186" s="147" t="n">
        <v>7.94E-006</v>
      </c>
      <c r="R186" s="148"/>
      <c r="S186" s="158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  <c r="AU186" s="159"/>
      <c r="AV186" s="159"/>
      <c r="AW186" s="159"/>
      <c r="AX186" s="159"/>
      <c r="AY186" s="159"/>
      <c r="AZ186" s="159"/>
      <c r="BA186" s="159"/>
      <c r="BB186" s="159"/>
      <c r="BC186" s="159"/>
      <c r="BD186" s="159"/>
      <c r="BE186" s="159"/>
      <c r="BF186" s="159"/>
      <c r="BG186" s="159"/>
      <c r="BH186" s="159"/>
      <c r="BI186" s="159"/>
      <c r="BJ186" s="159"/>
      <c r="BK186" s="159"/>
      <c r="BL186" s="159"/>
      <c r="BM186" s="159"/>
      <c r="BN186" s="159"/>
      <c r="BO186" s="159"/>
      <c r="BP186" s="159"/>
      <c r="BQ186" s="159"/>
      <c r="BR186" s="159"/>
      <c r="BS186" s="159"/>
      <c r="BT186" s="159"/>
      <c r="BU186" s="159"/>
      <c r="BV186" s="159"/>
      <c r="BW186" s="159"/>
      <c r="BX186" s="159"/>
      <c r="BY186" s="159"/>
      <c r="BZ186" s="159"/>
      <c r="CA186" s="159"/>
      <c r="CB186" s="159"/>
      <c r="CC186" s="159"/>
      <c r="CD186" s="159"/>
      <c r="CE186" s="159"/>
      <c r="CF186" s="159"/>
      <c r="CG186" s="159"/>
      <c r="CH186" s="159"/>
      <c r="CI186" s="159"/>
      <c r="CJ186" s="159"/>
      <c r="CK186" s="159"/>
      <c r="CL186" s="159"/>
      <c r="CM186" s="159"/>
      <c r="CN186" s="159"/>
      <c r="CO186" s="159"/>
      <c r="CP186" s="159"/>
      <c r="CQ186" s="159"/>
      <c r="CR186" s="159"/>
      <c r="CS186" s="159"/>
      <c r="CT186" s="159"/>
      <c r="CU186" s="159"/>
      <c r="CV186" s="159"/>
      <c r="CW186" s="159"/>
      <c r="CX186" s="159"/>
      <c r="CY186" s="159"/>
      <c r="CZ186" s="159"/>
      <c r="DA186" s="159"/>
      <c r="DB186" s="159"/>
      <c r="DC186" s="159"/>
      <c r="DD186" s="159"/>
      <c r="DE186" s="159"/>
      <c r="DF186" s="159"/>
      <c r="DG186" s="159"/>
      <c r="DH186" s="159"/>
      <c r="DI186" s="159"/>
      <c r="DJ186" s="159"/>
      <c r="DK186" s="159"/>
      <c r="DL186" s="159"/>
      <c r="DM186" s="159"/>
      <c r="DN186" s="159"/>
      <c r="DO186" s="159"/>
      <c r="DP186" s="159"/>
      <c r="DQ186" s="159"/>
      <c r="DR186" s="159"/>
      <c r="DS186" s="159"/>
      <c r="DT186" s="159"/>
      <c r="DU186" s="159"/>
      <c r="DV186" s="159"/>
      <c r="DW186" s="159"/>
      <c r="DX186" s="159"/>
      <c r="DY186" s="159"/>
      <c r="DZ186" s="159"/>
      <c r="EA186" s="159"/>
      <c r="EB186" s="159"/>
      <c r="EC186" s="159"/>
      <c r="ED186" s="159"/>
      <c r="EE186" s="159"/>
      <c r="EF186" s="159"/>
      <c r="EG186" s="159"/>
      <c r="EH186" s="159"/>
      <c r="EI186" s="159"/>
      <c r="EJ186" s="159"/>
      <c r="EK186" s="159"/>
      <c r="EL186" s="159"/>
      <c r="EM186" s="159"/>
      <c r="EN186" s="159"/>
      <c r="EO186" s="159"/>
      <c r="EP186" s="159"/>
      <c r="EQ186" s="159"/>
      <c r="ER186" s="159"/>
      <c r="ES186" s="159"/>
      <c r="ET186" s="159"/>
      <c r="EU186" s="159"/>
      <c r="EV186" s="159"/>
      <c r="EW186" s="159"/>
      <c r="EX186" s="159"/>
      <c r="EY186" s="159"/>
      <c r="EZ186" s="159"/>
      <c r="FA186" s="159"/>
      <c r="FB186" s="159"/>
      <c r="FC186" s="159"/>
      <c r="FD186" s="159"/>
    </row>
    <row r="187" customFormat="false" ht="12.75" hidden="false" customHeight="false" outlineLevel="0" collapsed="false">
      <c r="A187" s="168" t="n">
        <v>42278</v>
      </c>
      <c r="B187" s="149" t="n">
        <v>-0.0359423</v>
      </c>
      <c r="C187" s="149" t="n">
        <v>0</v>
      </c>
      <c r="D187" s="149" t="n">
        <v>-0.09450571</v>
      </c>
      <c r="E187" s="149" t="n">
        <v>0.05856341</v>
      </c>
      <c r="F187" s="149" t="n">
        <v>0.05856341</v>
      </c>
      <c r="G187" s="149" t="n">
        <v>0</v>
      </c>
      <c r="H187" s="148" t="n">
        <v>0</v>
      </c>
      <c r="I187" s="170" t="n">
        <v>0.0032777456</v>
      </c>
      <c r="J187" s="147" t="n">
        <v>8.03E-006</v>
      </c>
      <c r="R187" s="148"/>
      <c r="S187" s="158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  <c r="AV187" s="159"/>
      <c r="AW187" s="159"/>
      <c r="AX187" s="159"/>
      <c r="AY187" s="159"/>
      <c r="AZ187" s="159"/>
      <c r="BA187" s="159"/>
      <c r="BB187" s="159"/>
      <c r="BC187" s="159"/>
      <c r="BD187" s="159"/>
      <c r="BE187" s="159"/>
      <c r="BF187" s="159"/>
      <c r="BG187" s="159"/>
      <c r="BH187" s="159"/>
      <c r="BI187" s="159"/>
      <c r="BJ187" s="159"/>
      <c r="BK187" s="159"/>
      <c r="BL187" s="159"/>
      <c r="BM187" s="159"/>
      <c r="BN187" s="159"/>
      <c r="BO187" s="159"/>
      <c r="BP187" s="159"/>
      <c r="BQ187" s="159"/>
      <c r="BR187" s="159"/>
      <c r="BS187" s="159"/>
      <c r="BT187" s="159"/>
      <c r="BU187" s="159"/>
      <c r="BV187" s="159"/>
      <c r="BW187" s="159"/>
      <c r="BX187" s="159"/>
      <c r="BY187" s="159"/>
      <c r="BZ187" s="159"/>
      <c r="CA187" s="159"/>
      <c r="CB187" s="159"/>
      <c r="CC187" s="159"/>
      <c r="CD187" s="159"/>
      <c r="CE187" s="159"/>
      <c r="CF187" s="159"/>
      <c r="CG187" s="159"/>
      <c r="CH187" s="159"/>
      <c r="CI187" s="159"/>
      <c r="CJ187" s="159"/>
      <c r="CK187" s="159"/>
      <c r="CL187" s="159"/>
      <c r="CM187" s="159"/>
      <c r="CN187" s="159"/>
      <c r="CO187" s="159"/>
      <c r="CP187" s="159"/>
      <c r="CQ187" s="159"/>
      <c r="CR187" s="159"/>
      <c r="CS187" s="159"/>
      <c r="CT187" s="159"/>
      <c r="CU187" s="159"/>
      <c r="CV187" s="159"/>
      <c r="CW187" s="159"/>
      <c r="CX187" s="159"/>
      <c r="CY187" s="159"/>
      <c r="CZ187" s="159"/>
      <c r="DA187" s="159"/>
      <c r="DB187" s="159"/>
      <c r="DC187" s="159"/>
      <c r="DD187" s="159"/>
      <c r="DE187" s="159"/>
      <c r="DF187" s="159"/>
      <c r="DG187" s="159"/>
      <c r="DH187" s="159"/>
      <c r="DI187" s="159"/>
      <c r="DJ187" s="159"/>
      <c r="DK187" s="159"/>
      <c r="DL187" s="159"/>
      <c r="DM187" s="159"/>
      <c r="DN187" s="159"/>
      <c r="DO187" s="159"/>
      <c r="DP187" s="159"/>
      <c r="DQ187" s="159"/>
      <c r="DR187" s="159"/>
      <c r="DS187" s="159"/>
      <c r="DT187" s="159"/>
      <c r="DU187" s="159"/>
      <c r="DV187" s="159"/>
      <c r="DW187" s="159"/>
      <c r="DX187" s="159"/>
      <c r="DY187" s="159"/>
      <c r="DZ187" s="159"/>
      <c r="EA187" s="159"/>
      <c r="EB187" s="159"/>
      <c r="EC187" s="159"/>
      <c r="ED187" s="159"/>
      <c r="EE187" s="159"/>
      <c r="EF187" s="159"/>
      <c r="EG187" s="159"/>
      <c r="EH187" s="159"/>
      <c r="EI187" s="159"/>
      <c r="EJ187" s="159"/>
      <c r="EK187" s="159"/>
      <c r="EL187" s="159"/>
      <c r="EM187" s="159"/>
      <c r="EN187" s="159"/>
      <c r="EO187" s="159"/>
      <c r="EP187" s="159"/>
      <c r="EQ187" s="159"/>
      <c r="ER187" s="159"/>
      <c r="ES187" s="159"/>
      <c r="ET187" s="159"/>
      <c r="EU187" s="159"/>
      <c r="EV187" s="159"/>
      <c r="EW187" s="159"/>
      <c r="EX187" s="159"/>
      <c r="EY187" s="159"/>
      <c r="EZ187" s="159"/>
      <c r="FA187" s="159"/>
      <c r="FB187" s="159"/>
      <c r="FC187" s="159"/>
      <c r="FD187" s="159"/>
    </row>
    <row r="188" customFormat="false" ht="12.75" hidden="false" customHeight="false" outlineLevel="0" collapsed="false">
      <c r="A188" s="168" t="n">
        <v>42309</v>
      </c>
      <c r="B188" s="149" t="n">
        <v>-0.01810525</v>
      </c>
      <c r="C188" s="149" t="n">
        <v>0</v>
      </c>
      <c r="D188" s="149" t="n">
        <v>-0.09445681</v>
      </c>
      <c r="E188" s="149" t="n">
        <v>0.07635156</v>
      </c>
      <c r="F188" s="149" t="n">
        <v>0.07635156</v>
      </c>
      <c r="G188" s="149" t="n">
        <v>0</v>
      </c>
      <c r="H188" s="148" t="n">
        <v>0</v>
      </c>
      <c r="I188" s="170" t="n">
        <v>0.004215662</v>
      </c>
      <c r="J188" s="147" t="n">
        <v>1.057E-005</v>
      </c>
      <c r="R188" s="148"/>
      <c r="S188" s="158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  <c r="AV188" s="159"/>
      <c r="AW188" s="159"/>
      <c r="AX188" s="159"/>
      <c r="AY188" s="159"/>
      <c r="AZ188" s="159"/>
      <c r="BA188" s="159"/>
      <c r="BB188" s="159"/>
      <c r="BC188" s="159"/>
      <c r="BD188" s="159"/>
      <c r="BE188" s="159"/>
      <c r="BF188" s="159"/>
      <c r="BG188" s="159"/>
      <c r="BH188" s="159"/>
      <c r="BI188" s="159"/>
      <c r="BJ188" s="159"/>
      <c r="BK188" s="159"/>
      <c r="BL188" s="159"/>
      <c r="BM188" s="159"/>
      <c r="BN188" s="159"/>
      <c r="BO188" s="159"/>
      <c r="BP188" s="159"/>
      <c r="BQ188" s="159"/>
      <c r="BR188" s="159"/>
      <c r="BS188" s="159"/>
      <c r="BT188" s="159"/>
      <c r="BU188" s="159"/>
      <c r="BV188" s="159"/>
      <c r="BW188" s="159"/>
      <c r="BX188" s="159"/>
      <c r="BY188" s="159"/>
      <c r="BZ188" s="159"/>
      <c r="CA188" s="159"/>
      <c r="CB188" s="159"/>
      <c r="CC188" s="159"/>
      <c r="CD188" s="159"/>
      <c r="CE188" s="159"/>
      <c r="CF188" s="159"/>
      <c r="CG188" s="159"/>
      <c r="CH188" s="159"/>
      <c r="CI188" s="159"/>
      <c r="CJ188" s="159"/>
      <c r="CK188" s="159"/>
      <c r="CL188" s="159"/>
      <c r="CM188" s="159"/>
      <c r="CN188" s="159"/>
      <c r="CO188" s="159"/>
      <c r="CP188" s="159"/>
      <c r="CQ188" s="159"/>
      <c r="CR188" s="159"/>
      <c r="CS188" s="159"/>
      <c r="CT188" s="159"/>
      <c r="CU188" s="159"/>
      <c r="CV188" s="159"/>
      <c r="CW188" s="159"/>
      <c r="CX188" s="159"/>
      <c r="CY188" s="159"/>
      <c r="CZ188" s="159"/>
      <c r="DA188" s="159"/>
      <c r="DB188" s="159"/>
      <c r="DC188" s="159"/>
      <c r="DD188" s="159"/>
      <c r="DE188" s="159"/>
      <c r="DF188" s="159"/>
      <c r="DG188" s="159"/>
      <c r="DH188" s="159"/>
      <c r="DI188" s="159"/>
      <c r="DJ188" s="159"/>
      <c r="DK188" s="159"/>
      <c r="DL188" s="159"/>
      <c r="DM188" s="159"/>
      <c r="DN188" s="159"/>
      <c r="DO188" s="159"/>
      <c r="DP188" s="159"/>
      <c r="DQ188" s="159"/>
      <c r="DR188" s="159"/>
      <c r="DS188" s="159"/>
      <c r="DT188" s="159"/>
      <c r="DU188" s="159"/>
      <c r="DV188" s="159"/>
      <c r="DW188" s="159"/>
      <c r="DX188" s="159"/>
      <c r="DY188" s="159"/>
      <c r="DZ188" s="159"/>
      <c r="EA188" s="159"/>
      <c r="EB188" s="159"/>
      <c r="EC188" s="159"/>
      <c r="ED188" s="159"/>
      <c r="EE188" s="159"/>
      <c r="EF188" s="159"/>
      <c r="EG188" s="159"/>
      <c r="EH188" s="159"/>
      <c r="EI188" s="159"/>
      <c r="EJ188" s="159"/>
      <c r="EK188" s="159"/>
      <c r="EL188" s="159"/>
      <c r="EM188" s="159"/>
      <c r="EN188" s="159"/>
      <c r="EO188" s="159"/>
      <c r="EP188" s="159"/>
      <c r="EQ188" s="159"/>
      <c r="ER188" s="159"/>
      <c r="ES188" s="159"/>
      <c r="ET188" s="159"/>
      <c r="EU188" s="159"/>
      <c r="EV188" s="159"/>
      <c r="EW188" s="159"/>
      <c r="EX188" s="159"/>
      <c r="EY188" s="159"/>
      <c r="EZ188" s="159"/>
      <c r="FA188" s="159"/>
      <c r="FB188" s="159"/>
      <c r="FC188" s="159"/>
      <c r="FD188" s="159"/>
    </row>
    <row r="189" customFormat="false" ht="12.75" hidden="false" customHeight="false" outlineLevel="0" collapsed="false">
      <c r="A189" s="168" t="n">
        <v>42339</v>
      </c>
      <c r="B189" s="149" t="n">
        <v>-0.03846291</v>
      </c>
      <c r="C189" s="149" t="n">
        <v>0</v>
      </c>
      <c r="D189" s="149" t="n">
        <v>-0.09442433</v>
      </c>
      <c r="E189" s="149" t="n">
        <v>0.05596142</v>
      </c>
      <c r="F189" s="149" t="n">
        <v>0.05596142</v>
      </c>
      <c r="G189" s="149" t="n">
        <v>0</v>
      </c>
      <c r="H189" s="148" t="n">
        <v>0</v>
      </c>
      <c r="I189" s="170" t="n">
        <v>0.0031712763</v>
      </c>
      <c r="J189" s="147" t="n">
        <v>7.66E-006</v>
      </c>
      <c r="R189" s="148"/>
      <c r="S189" s="158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  <c r="AV189" s="159"/>
      <c r="AW189" s="159"/>
      <c r="AX189" s="159"/>
      <c r="AY189" s="159"/>
      <c r="AZ189" s="159"/>
      <c r="BA189" s="159"/>
      <c r="BB189" s="159"/>
      <c r="BC189" s="159"/>
      <c r="BD189" s="159"/>
      <c r="BE189" s="159"/>
      <c r="BF189" s="159"/>
      <c r="BG189" s="159"/>
      <c r="BH189" s="159"/>
      <c r="BI189" s="159"/>
      <c r="BJ189" s="159"/>
      <c r="BK189" s="159"/>
      <c r="BL189" s="159"/>
      <c r="BM189" s="159"/>
      <c r="BN189" s="159"/>
      <c r="BO189" s="159"/>
      <c r="BP189" s="159"/>
      <c r="BQ189" s="159"/>
      <c r="BR189" s="159"/>
      <c r="BS189" s="159"/>
      <c r="BT189" s="159"/>
      <c r="BU189" s="159"/>
      <c r="BV189" s="159"/>
      <c r="BW189" s="159"/>
      <c r="BX189" s="159"/>
      <c r="BY189" s="159"/>
      <c r="BZ189" s="159"/>
      <c r="CA189" s="159"/>
      <c r="CB189" s="159"/>
      <c r="CC189" s="159"/>
      <c r="CD189" s="159"/>
      <c r="CE189" s="159"/>
      <c r="CF189" s="159"/>
      <c r="CG189" s="159"/>
      <c r="CH189" s="159"/>
      <c r="CI189" s="159"/>
      <c r="CJ189" s="159"/>
      <c r="CK189" s="159"/>
      <c r="CL189" s="159"/>
      <c r="CM189" s="159"/>
      <c r="CN189" s="159"/>
      <c r="CO189" s="159"/>
      <c r="CP189" s="159"/>
      <c r="CQ189" s="159"/>
      <c r="CR189" s="159"/>
      <c r="CS189" s="159"/>
      <c r="CT189" s="159"/>
      <c r="CU189" s="159"/>
      <c r="CV189" s="159"/>
      <c r="CW189" s="159"/>
      <c r="CX189" s="159"/>
      <c r="CY189" s="159"/>
      <c r="CZ189" s="159"/>
      <c r="DA189" s="159"/>
      <c r="DB189" s="159"/>
      <c r="DC189" s="159"/>
      <c r="DD189" s="159"/>
      <c r="DE189" s="159"/>
      <c r="DF189" s="159"/>
      <c r="DG189" s="159"/>
      <c r="DH189" s="159"/>
      <c r="DI189" s="159"/>
      <c r="DJ189" s="159"/>
      <c r="DK189" s="159"/>
      <c r="DL189" s="159"/>
      <c r="DM189" s="159"/>
      <c r="DN189" s="159"/>
      <c r="DO189" s="159"/>
      <c r="DP189" s="159"/>
      <c r="DQ189" s="159"/>
      <c r="DR189" s="159"/>
      <c r="DS189" s="159"/>
      <c r="DT189" s="159"/>
      <c r="DU189" s="159"/>
      <c r="DV189" s="159"/>
      <c r="DW189" s="159"/>
      <c r="DX189" s="159"/>
      <c r="DY189" s="159"/>
      <c r="DZ189" s="159"/>
      <c r="EA189" s="159"/>
      <c r="EB189" s="159"/>
      <c r="EC189" s="159"/>
      <c r="ED189" s="159"/>
      <c r="EE189" s="159"/>
      <c r="EF189" s="159"/>
      <c r="EG189" s="159"/>
      <c r="EH189" s="159"/>
      <c r="EI189" s="159"/>
      <c r="EJ189" s="159"/>
      <c r="EK189" s="159"/>
      <c r="EL189" s="159"/>
      <c r="EM189" s="159"/>
      <c r="EN189" s="159"/>
      <c r="EO189" s="159"/>
      <c r="EP189" s="159"/>
      <c r="EQ189" s="159"/>
      <c r="ER189" s="159"/>
      <c r="ES189" s="159"/>
      <c r="ET189" s="159"/>
      <c r="EU189" s="159"/>
      <c r="EV189" s="159"/>
      <c r="EW189" s="159"/>
      <c r="EX189" s="159"/>
      <c r="EY189" s="159"/>
      <c r="EZ189" s="159"/>
      <c r="FA189" s="159"/>
      <c r="FB189" s="159"/>
      <c r="FC189" s="159"/>
      <c r="FD189" s="159"/>
    </row>
    <row r="190" customFormat="false" ht="12.75" hidden="false" customHeight="false" outlineLevel="0" collapsed="false">
      <c r="A190" s="168" t="n">
        <v>42370</v>
      </c>
      <c r="B190" s="149" t="n">
        <v>0.05172936</v>
      </c>
      <c r="C190" s="149" t="n">
        <v>0</v>
      </c>
      <c r="D190" s="149" t="n">
        <v>0</v>
      </c>
      <c r="E190" s="149" t="n">
        <v>0.05172936</v>
      </c>
      <c r="F190" s="149" t="n">
        <v>0.05172936</v>
      </c>
      <c r="G190" s="149" t="n">
        <v>0</v>
      </c>
      <c r="H190" s="148" t="n">
        <v>0</v>
      </c>
      <c r="I190" s="170" t="n">
        <v>0.003334025</v>
      </c>
      <c r="J190" s="147" t="n">
        <v>6.57E-006</v>
      </c>
      <c r="R190" s="148"/>
      <c r="S190" s="158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  <c r="AV190" s="159"/>
      <c r="AW190" s="159"/>
      <c r="AX190" s="159"/>
      <c r="AY190" s="159"/>
      <c r="AZ190" s="159"/>
      <c r="BA190" s="159"/>
      <c r="BB190" s="159"/>
      <c r="BC190" s="159"/>
      <c r="BD190" s="159"/>
      <c r="BE190" s="159"/>
      <c r="BF190" s="159"/>
      <c r="BG190" s="159"/>
      <c r="BH190" s="159"/>
      <c r="BI190" s="159"/>
      <c r="BJ190" s="159"/>
      <c r="BK190" s="159"/>
      <c r="BL190" s="159"/>
      <c r="BM190" s="159"/>
      <c r="BN190" s="159"/>
      <c r="BO190" s="159"/>
      <c r="BP190" s="159"/>
      <c r="BQ190" s="159"/>
      <c r="BR190" s="159"/>
      <c r="BS190" s="159"/>
      <c r="BT190" s="159"/>
      <c r="BU190" s="159"/>
      <c r="BV190" s="159"/>
      <c r="BW190" s="159"/>
      <c r="BX190" s="159"/>
      <c r="BY190" s="159"/>
      <c r="BZ190" s="159"/>
      <c r="CA190" s="159"/>
      <c r="CB190" s="159"/>
      <c r="CC190" s="159"/>
      <c r="CD190" s="159"/>
      <c r="CE190" s="159"/>
      <c r="CF190" s="159"/>
      <c r="CG190" s="159"/>
      <c r="CH190" s="159"/>
      <c r="CI190" s="159"/>
      <c r="CJ190" s="159"/>
      <c r="CK190" s="159"/>
      <c r="CL190" s="159"/>
      <c r="CM190" s="159"/>
      <c r="CN190" s="159"/>
      <c r="CO190" s="159"/>
      <c r="CP190" s="159"/>
      <c r="CQ190" s="159"/>
      <c r="CR190" s="159"/>
      <c r="CS190" s="159"/>
      <c r="CT190" s="159"/>
      <c r="CU190" s="159"/>
      <c r="CV190" s="159"/>
      <c r="CW190" s="159"/>
      <c r="CX190" s="159"/>
      <c r="CY190" s="159"/>
      <c r="CZ190" s="159"/>
      <c r="DA190" s="159"/>
      <c r="DB190" s="159"/>
      <c r="DC190" s="159"/>
      <c r="DD190" s="159"/>
      <c r="DE190" s="159"/>
      <c r="DF190" s="159"/>
      <c r="DG190" s="159"/>
      <c r="DH190" s="159"/>
      <c r="DI190" s="159"/>
      <c r="DJ190" s="159"/>
      <c r="DK190" s="159"/>
      <c r="DL190" s="159"/>
      <c r="DM190" s="159"/>
      <c r="DN190" s="159"/>
      <c r="DO190" s="159"/>
      <c r="DP190" s="159"/>
      <c r="DQ190" s="159"/>
      <c r="DR190" s="159"/>
      <c r="DS190" s="159"/>
      <c r="DT190" s="159"/>
      <c r="DU190" s="159"/>
      <c r="DV190" s="159"/>
      <c r="DW190" s="159"/>
      <c r="DX190" s="159"/>
      <c r="DY190" s="159"/>
      <c r="DZ190" s="159"/>
      <c r="EA190" s="159"/>
      <c r="EB190" s="159"/>
      <c r="EC190" s="159"/>
      <c r="ED190" s="159"/>
      <c r="EE190" s="159"/>
      <c r="EF190" s="159"/>
      <c r="EG190" s="159"/>
      <c r="EH190" s="159"/>
      <c r="EI190" s="159"/>
      <c r="EJ190" s="159"/>
      <c r="EK190" s="159"/>
      <c r="EL190" s="159"/>
      <c r="EM190" s="159"/>
      <c r="EN190" s="159"/>
      <c r="EO190" s="159"/>
      <c r="EP190" s="159"/>
      <c r="EQ190" s="159"/>
      <c r="ER190" s="159"/>
      <c r="ES190" s="159"/>
      <c r="ET190" s="159"/>
      <c r="EU190" s="159"/>
      <c r="EV190" s="159"/>
      <c r="EW190" s="159"/>
      <c r="EX190" s="159"/>
      <c r="EY190" s="159"/>
      <c r="EZ190" s="159"/>
      <c r="FA190" s="159"/>
      <c r="FB190" s="159"/>
      <c r="FC190" s="159"/>
      <c r="FD190" s="159"/>
    </row>
    <row r="191" customFormat="false" ht="12.75" hidden="false" customHeight="false" outlineLevel="0" collapsed="false">
      <c r="A191" s="168" t="n">
        <v>42401</v>
      </c>
      <c r="B191" s="149" t="n">
        <v>0.04680757</v>
      </c>
      <c r="C191" s="149" t="n">
        <v>0</v>
      </c>
      <c r="D191" s="149" t="n">
        <v>0</v>
      </c>
      <c r="E191" s="149" t="n">
        <v>0.04680757</v>
      </c>
      <c r="F191" s="149" t="n">
        <v>0.04680757</v>
      </c>
      <c r="G191" s="149" t="n">
        <v>0</v>
      </c>
      <c r="H191" s="148" t="n">
        <v>0</v>
      </c>
      <c r="I191" s="170" t="n">
        <v>0.0033029792</v>
      </c>
      <c r="J191" s="147" t="n">
        <v>5.59E-006</v>
      </c>
      <c r="R191" s="148"/>
      <c r="S191" s="158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  <c r="AV191" s="159"/>
      <c r="AW191" s="159"/>
      <c r="AX191" s="159"/>
      <c r="AY191" s="159"/>
      <c r="AZ191" s="159"/>
      <c r="BA191" s="159"/>
      <c r="BB191" s="159"/>
      <c r="BC191" s="159"/>
      <c r="BD191" s="159"/>
      <c r="BE191" s="159"/>
      <c r="BF191" s="159"/>
      <c r="BG191" s="159"/>
      <c r="BH191" s="159"/>
      <c r="BI191" s="159"/>
      <c r="BJ191" s="159"/>
      <c r="BK191" s="159"/>
      <c r="BL191" s="159"/>
      <c r="BM191" s="159"/>
      <c r="BN191" s="159"/>
      <c r="BO191" s="159"/>
      <c r="BP191" s="159"/>
      <c r="BQ191" s="159"/>
      <c r="BR191" s="159"/>
      <c r="BS191" s="159"/>
      <c r="BT191" s="159"/>
      <c r="BU191" s="159"/>
      <c r="BV191" s="159"/>
      <c r="BW191" s="159"/>
      <c r="BX191" s="159"/>
      <c r="BY191" s="159"/>
      <c r="BZ191" s="159"/>
      <c r="CA191" s="159"/>
      <c r="CB191" s="159"/>
      <c r="CC191" s="159"/>
      <c r="CD191" s="159"/>
      <c r="CE191" s="159"/>
      <c r="CF191" s="159"/>
      <c r="CG191" s="159"/>
      <c r="CH191" s="159"/>
      <c r="CI191" s="159"/>
      <c r="CJ191" s="159"/>
      <c r="CK191" s="159"/>
      <c r="CL191" s="159"/>
      <c r="CM191" s="159"/>
      <c r="CN191" s="159"/>
      <c r="CO191" s="159"/>
      <c r="CP191" s="159"/>
      <c r="CQ191" s="159"/>
      <c r="CR191" s="159"/>
      <c r="CS191" s="159"/>
      <c r="CT191" s="159"/>
      <c r="CU191" s="159"/>
      <c r="CV191" s="159"/>
      <c r="CW191" s="159"/>
      <c r="CX191" s="159"/>
      <c r="CY191" s="159"/>
      <c r="CZ191" s="159"/>
      <c r="DA191" s="159"/>
      <c r="DB191" s="159"/>
      <c r="DC191" s="159"/>
      <c r="DD191" s="159"/>
      <c r="DE191" s="159"/>
      <c r="DF191" s="159"/>
      <c r="DG191" s="159"/>
      <c r="DH191" s="159"/>
      <c r="DI191" s="159"/>
      <c r="DJ191" s="159"/>
      <c r="DK191" s="159"/>
      <c r="DL191" s="159"/>
      <c r="DM191" s="159"/>
      <c r="DN191" s="159"/>
      <c r="DO191" s="159"/>
      <c r="DP191" s="159"/>
      <c r="DQ191" s="159"/>
      <c r="DR191" s="159"/>
      <c r="DS191" s="159"/>
      <c r="DT191" s="159"/>
      <c r="DU191" s="159"/>
      <c r="DV191" s="159"/>
      <c r="DW191" s="159"/>
      <c r="DX191" s="159"/>
      <c r="DY191" s="159"/>
      <c r="DZ191" s="159"/>
      <c r="EA191" s="159"/>
      <c r="EB191" s="159"/>
      <c r="EC191" s="159"/>
      <c r="ED191" s="159"/>
      <c r="EE191" s="159"/>
      <c r="EF191" s="159"/>
      <c r="EG191" s="159"/>
      <c r="EH191" s="159"/>
      <c r="EI191" s="159"/>
      <c r="EJ191" s="159"/>
      <c r="EK191" s="159"/>
      <c r="EL191" s="159"/>
      <c r="EM191" s="159"/>
      <c r="EN191" s="159"/>
      <c r="EO191" s="159"/>
      <c r="EP191" s="159"/>
      <c r="EQ191" s="159"/>
      <c r="ER191" s="159"/>
      <c r="ES191" s="159"/>
      <c r="ET191" s="159"/>
      <c r="EU191" s="159"/>
      <c r="EV191" s="159"/>
      <c r="EW191" s="159"/>
      <c r="EX191" s="159"/>
      <c r="EY191" s="159"/>
      <c r="EZ191" s="159"/>
      <c r="FA191" s="159"/>
      <c r="FB191" s="159"/>
      <c r="FC191" s="159"/>
      <c r="FD191" s="159"/>
    </row>
    <row r="192" customFormat="false" ht="12.75" hidden="false" customHeight="false" outlineLevel="0" collapsed="false">
      <c r="A192" s="168" t="n">
        <v>42430</v>
      </c>
      <c r="B192" s="149" t="n">
        <v>0.039337</v>
      </c>
      <c r="C192" s="149" t="n">
        <v>0</v>
      </c>
      <c r="D192" s="149" t="n">
        <v>0</v>
      </c>
      <c r="E192" s="149" t="n">
        <v>0.039337</v>
      </c>
      <c r="F192" s="149" t="n">
        <v>0.039337</v>
      </c>
      <c r="G192" s="149" t="n">
        <v>0</v>
      </c>
      <c r="H192" s="148" t="n">
        <v>0</v>
      </c>
      <c r="I192" s="170" t="n">
        <v>0.0027642966</v>
      </c>
      <c r="J192" s="147" t="n">
        <v>4.73E-006</v>
      </c>
      <c r="R192" s="148"/>
      <c r="S192" s="158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  <c r="AV192" s="159"/>
      <c r="AW192" s="159"/>
      <c r="AX192" s="159"/>
      <c r="AY192" s="159"/>
      <c r="AZ192" s="159"/>
      <c r="BA192" s="159"/>
      <c r="BB192" s="159"/>
      <c r="BC192" s="159"/>
      <c r="BD192" s="159"/>
      <c r="BE192" s="159"/>
      <c r="BF192" s="159"/>
      <c r="BG192" s="159"/>
      <c r="BH192" s="159"/>
      <c r="BI192" s="159"/>
      <c r="BJ192" s="159"/>
      <c r="BK192" s="159"/>
      <c r="BL192" s="159"/>
      <c r="BM192" s="159"/>
      <c r="BN192" s="159"/>
      <c r="BO192" s="159"/>
      <c r="BP192" s="159"/>
      <c r="BQ192" s="159"/>
      <c r="BR192" s="159"/>
      <c r="BS192" s="159"/>
      <c r="BT192" s="159"/>
      <c r="BU192" s="159"/>
      <c r="BV192" s="159"/>
      <c r="BW192" s="159"/>
      <c r="BX192" s="159"/>
      <c r="BY192" s="159"/>
      <c r="BZ192" s="159"/>
      <c r="CA192" s="159"/>
      <c r="CB192" s="159"/>
      <c r="CC192" s="159"/>
      <c r="CD192" s="159"/>
      <c r="CE192" s="159"/>
      <c r="CF192" s="159"/>
      <c r="CG192" s="159"/>
      <c r="CH192" s="159"/>
      <c r="CI192" s="159"/>
      <c r="CJ192" s="159"/>
      <c r="CK192" s="159"/>
      <c r="CL192" s="159"/>
      <c r="CM192" s="159"/>
      <c r="CN192" s="159"/>
      <c r="CO192" s="159"/>
      <c r="CP192" s="159"/>
      <c r="CQ192" s="159"/>
      <c r="CR192" s="159"/>
      <c r="CS192" s="159"/>
      <c r="CT192" s="159"/>
      <c r="CU192" s="159"/>
      <c r="CV192" s="159"/>
      <c r="CW192" s="159"/>
      <c r="CX192" s="159"/>
      <c r="CY192" s="159"/>
      <c r="CZ192" s="159"/>
      <c r="DA192" s="159"/>
      <c r="DB192" s="159"/>
      <c r="DC192" s="159"/>
      <c r="DD192" s="159"/>
      <c r="DE192" s="159"/>
      <c r="DF192" s="159"/>
      <c r="DG192" s="159"/>
      <c r="DH192" s="159"/>
      <c r="DI192" s="159"/>
      <c r="DJ192" s="159"/>
      <c r="DK192" s="159"/>
      <c r="DL192" s="159"/>
      <c r="DM192" s="159"/>
      <c r="DN192" s="159"/>
      <c r="DO192" s="159"/>
      <c r="DP192" s="159"/>
      <c r="DQ192" s="159"/>
      <c r="DR192" s="159"/>
      <c r="DS192" s="159"/>
      <c r="DT192" s="159"/>
      <c r="DU192" s="159"/>
      <c r="DV192" s="159"/>
      <c r="DW192" s="159"/>
      <c r="DX192" s="159"/>
      <c r="DY192" s="159"/>
      <c r="DZ192" s="159"/>
      <c r="EA192" s="159"/>
      <c r="EB192" s="159"/>
      <c r="EC192" s="159"/>
      <c r="ED192" s="159"/>
      <c r="EE192" s="159"/>
      <c r="EF192" s="159"/>
      <c r="EG192" s="159"/>
      <c r="EH192" s="159"/>
      <c r="EI192" s="159"/>
      <c r="EJ192" s="159"/>
      <c r="EK192" s="159"/>
      <c r="EL192" s="159"/>
      <c r="EM192" s="159"/>
      <c r="EN192" s="159"/>
      <c r="EO192" s="159"/>
      <c r="EP192" s="159"/>
      <c r="EQ192" s="159"/>
      <c r="ER192" s="159"/>
      <c r="ES192" s="159"/>
      <c r="ET192" s="159"/>
      <c r="EU192" s="159"/>
      <c r="EV192" s="159"/>
      <c r="EW192" s="159"/>
      <c r="EX192" s="159"/>
      <c r="EY192" s="159"/>
      <c r="EZ192" s="159"/>
      <c r="FA192" s="159"/>
      <c r="FB192" s="159"/>
      <c r="FC192" s="159"/>
      <c r="FD192" s="159"/>
    </row>
    <row r="193" customFormat="false" ht="12.75" hidden="false" customHeight="false" outlineLevel="0" collapsed="false">
      <c r="A193" s="168" t="n">
        <v>42461</v>
      </c>
      <c r="B193" s="149" t="n">
        <v>0.04116451</v>
      </c>
      <c r="C193" s="149" t="n">
        <v>0</v>
      </c>
      <c r="D193" s="149" t="n">
        <v>0</v>
      </c>
      <c r="E193" s="149" t="n">
        <v>0.04116451</v>
      </c>
      <c r="F193" s="149" t="n">
        <v>0.04116451</v>
      </c>
      <c r="G193" s="149" t="n">
        <v>0</v>
      </c>
      <c r="H193" s="148" t="n">
        <v>0</v>
      </c>
      <c r="I193" s="170" t="n">
        <v>0.0027024807</v>
      </c>
      <c r="J193" s="147" t="n">
        <v>5.22E-006</v>
      </c>
      <c r="R193" s="148"/>
      <c r="S193" s="158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  <c r="AV193" s="159"/>
      <c r="AW193" s="159"/>
      <c r="AX193" s="159"/>
      <c r="AY193" s="159"/>
      <c r="AZ193" s="159"/>
      <c r="BA193" s="159"/>
      <c r="BB193" s="159"/>
      <c r="BC193" s="159"/>
      <c r="BD193" s="159"/>
      <c r="BE193" s="159"/>
      <c r="BF193" s="159"/>
      <c r="BG193" s="159"/>
      <c r="BH193" s="159"/>
      <c r="BI193" s="159"/>
      <c r="BJ193" s="159"/>
      <c r="BK193" s="159"/>
      <c r="BL193" s="159"/>
      <c r="BM193" s="159"/>
      <c r="BN193" s="159"/>
      <c r="BO193" s="159"/>
      <c r="BP193" s="159"/>
      <c r="BQ193" s="159"/>
      <c r="BR193" s="159"/>
      <c r="BS193" s="159"/>
      <c r="BT193" s="159"/>
      <c r="BU193" s="159"/>
      <c r="BV193" s="159"/>
      <c r="BW193" s="159"/>
      <c r="BX193" s="159"/>
      <c r="BY193" s="159"/>
      <c r="BZ193" s="159"/>
      <c r="CA193" s="159"/>
      <c r="CB193" s="159"/>
      <c r="CC193" s="159"/>
      <c r="CD193" s="159"/>
      <c r="CE193" s="159"/>
      <c r="CF193" s="159"/>
      <c r="CG193" s="159"/>
      <c r="CH193" s="159"/>
      <c r="CI193" s="159"/>
      <c r="CJ193" s="159"/>
      <c r="CK193" s="159"/>
      <c r="CL193" s="159"/>
      <c r="CM193" s="159"/>
      <c r="CN193" s="159"/>
      <c r="CO193" s="159"/>
      <c r="CP193" s="159"/>
      <c r="CQ193" s="159"/>
      <c r="CR193" s="159"/>
      <c r="CS193" s="159"/>
      <c r="CT193" s="159"/>
      <c r="CU193" s="159"/>
      <c r="CV193" s="159"/>
      <c r="CW193" s="159"/>
      <c r="CX193" s="159"/>
      <c r="CY193" s="159"/>
      <c r="CZ193" s="159"/>
      <c r="DA193" s="159"/>
      <c r="DB193" s="159"/>
      <c r="DC193" s="159"/>
      <c r="DD193" s="159"/>
      <c r="DE193" s="159"/>
      <c r="DF193" s="159"/>
      <c r="DG193" s="159"/>
      <c r="DH193" s="159"/>
      <c r="DI193" s="159"/>
      <c r="DJ193" s="159"/>
      <c r="DK193" s="159"/>
      <c r="DL193" s="159"/>
      <c r="DM193" s="159"/>
      <c r="DN193" s="159"/>
      <c r="DO193" s="159"/>
      <c r="DP193" s="159"/>
      <c r="DQ193" s="159"/>
      <c r="DR193" s="159"/>
      <c r="DS193" s="159"/>
      <c r="DT193" s="159"/>
      <c r="DU193" s="159"/>
      <c r="DV193" s="159"/>
      <c r="DW193" s="159"/>
      <c r="DX193" s="159"/>
      <c r="DY193" s="159"/>
      <c r="DZ193" s="159"/>
      <c r="EA193" s="159"/>
      <c r="EB193" s="159"/>
      <c r="EC193" s="159"/>
      <c r="ED193" s="159"/>
      <c r="EE193" s="159"/>
      <c r="EF193" s="159"/>
      <c r="EG193" s="159"/>
      <c r="EH193" s="159"/>
      <c r="EI193" s="159"/>
      <c r="EJ193" s="159"/>
      <c r="EK193" s="159"/>
      <c r="EL193" s="159"/>
      <c r="EM193" s="159"/>
      <c r="EN193" s="159"/>
      <c r="EO193" s="159"/>
      <c r="EP193" s="159"/>
      <c r="EQ193" s="159"/>
      <c r="ER193" s="159"/>
      <c r="ES193" s="159"/>
      <c r="ET193" s="159"/>
      <c r="EU193" s="159"/>
      <c r="EV193" s="159"/>
      <c r="EW193" s="159"/>
      <c r="EX193" s="159"/>
      <c r="EY193" s="159"/>
      <c r="EZ193" s="159"/>
      <c r="FA193" s="159"/>
      <c r="FB193" s="159"/>
      <c r="FC193" s="159"/>
      <c r="FD193" s="159"/>
    </row>
    <row r="194" customFormat="false" ht="12.75" hidden="false" customHeight="false" outlineLevel="0" collapsed="false">
      <c r="A194" s="168" t="n">
        <v>42491</v>
      </c>
      <c r="B194" s="149" t="n">
        <v>0.02910003</v>
      </c>
      <c r="C194" s="149" t="n">
        <v>0</v>
      </c>
      <c r="D194" s="149" t="n">
        <v>0</v>
      </c>
      <c r="E194" s="149" t="n">
        <v>0.02910003</v>
      </c>
      <c r="F194" s="149" t="n">
        <v>0.02910003</v>
      </c>
      <c r="G194" s="149" t="n">
        <v>0</v>
      </c>
      <c r="H194" s="148" t="n">
        <v>0</v>
      </c>
      <c r="I194" s="170" t="n">
        <v>0.0017527849</v>
      </c>
      <c r="J194" s="147" t="n">
        <v>3.91E-006</v>
      </c>
      <c r="R194" s="148"/>
      <c r="S194" s="158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  <c r="AV194" s="159"/>
      <c r="AW194" s="159"/>
      <c r="AX194" s="159"/>
      <c r="AY194" s="159"/>
      <c r="AZ194" s="159"/>
      <c r="BA194" s="159"/>
      <c r="BB194" s="159"/>
      <c r="BC194" s="159"/>
      <c r="BD194" s="159"/>
      <c r="BE194" s="159"/>
      <c r="BF194" s="159"/>
      <c r="BG194" s="159"/>
      <c r="BH194" s="159"/>
      <c r="BI194" s="159"/>
      <c r="BJ194" s="159"/>
      <c r="BK194" s="159"/>
      <c r="BL194" s="159"/>
      <c r="BM194" s="159"/>
      <c r="BN194" s="159"/>
      <c r="BO194" s="159"/>
      <c r="BP194" s="159"/>
      <c r="BQ194" s="159"/>
      <c r="BR194" s="159"/>
      <c r="BS194" s="159"/>
      <c r="BT194" s="159"/>
      <c r="BU194" s="159"/>
      <c r="BV194" s="159"/>
      <c r="BW194" s="159"/>
      <c r="BX194" s="159"/>
      <c r="BY194" s="159"/>
      <c r="BZ194" s="159"/>
      <c r="CA194" s="159"/>
      <c r="CB194" s="159"/>
      <c r="CC194" s="159"/>
      <c r="CD194" s="159"/>
      <c r="CE194" s="159"/>
      <c r="CF194" s="159"/>
      <c r="CG194" s="159"/>
      <c r="CH194" s="159"/>
      <c r="CI194" s="159"/>
      <c r="CJ194" s="159"/>
      <c r="CK194" s="159"/>
      <c r="CL194" s="159"/>
      <c r="CM194" s="159"/>
      <c r="CN194" s="159"/>
      <c r="CO194" s="159"/>
      <c r="CP194" s="159"/>
      <c r="CQ194" s="159"/>
      <c r="CR194" s="159"/>
      <c r="CS194" s="159"/>
      <c r="CT194" s="159"/>
      <c r="CU194" s="159"/>
      <c r="CV194" s="159"/>
      <c r="CW194" s="159"/>
      <c r="CX194" s="159"/>
      <c r="CY194" s="159"/>
      <c r="CZ194" s="159"/>
      <c r="DA194" s="159"/>
      <c r="DB194" s="159"/>
      <c r="DC194" s="159"/>
      <c r="DD194" s="159"/>
      <c r="DE194" s="159"/>
      <c r="DF194" s="159"/>
      <c r="DG194" s="159"/>
      <c r="DH194" s="159"/>
      <c r="DI194" s="159"/>
      <c r="DJ194" s="159"/>
      <c r="DK194" s="159"/>
      <c r="DL194" s="159"/>
      <c r="DM194" s="159"/>
      <c r="DN194" s="159"/>
      <c r="DO194" s="159"/>
      <c r="DP194" s="159"/>
      <c r="DQ194" s="159"/>
      <c r="DR194" s="159"/>
      <c r="DS194" s="159"/>
      <c r="DT194" s="159"/>
      <c r="DU194" s="159"/>
      <c r="DV194" s="159"/>
      <c r="DW194" s="159"/>
      <c r="DX194" s="159"/>
      <c r="DY194" s="159"/>
      <c r="DZ194" s="159"/>
      <c r="EA194" s="159"/>
      <c r="EB194" s="159"/>
      <c r="EC194" s="159"/>
      <c r="ED194" s="159"/>
      <c r="EE194" s="159"/>
      <c r="EF194" s="159"/>
      <c r="EG194" s="159"/>
      <c r="EH194" s="159"/>
      <c r="EI194" s="159"/>
      <c r="EJ194" s="159"/>
      <c r="EK194" s="159"/>
      <c r="EL194" s="159"/>
      <c r="EM194" s="159"/>
      <c r="EN194" s="159"/>
      <c r="EO194" s="159"/>
      <c r="EP194" s="159"/>
      <c r="EQ194" s="159"/>
      <c r="ER194" s="159"/>
      <c r="ES194" s="159"/>
      <c r="ET194" s="159"/>
      <c r="EU194" s="159"/>
      <c r="EV194" s="159"/>
      <c r="EW194" s="159"/>
      <c r="EX194" s="159"/>
      <c r="EY194" s="159"/>
      <c r="EZ194" s="159"/>
      <c r="FA194" s="159"/>
      <c r="FB194" s="159"/>
      <c r="FC194" s="159"/>
      <c r="FD194" s="159"/>
    </row>
    <row r="195" customFormat="false" ht="12.75" hidden="false" customHeight="false" outlineLevel="0" collapsed="false">
      <c r="A195" s="168" t="n">
        <v>42522</v>
      </c>
      <c r="B195" s="149" t="n">
        <v>0.06031466</v>
      </c>
      <c r="C195" s="149" t="n">
        <v>0</v>
      </c>
      <c r="D195" s="149" t="n">
        <v>0</v>
      </c>
      <c r="E195" s="149" t="n">
        <v>0.06031466</v>
      </c>
      <c r="F195" s="149" t="n">
        <v>0.06031466</v>
      </c>
      <c r="G195" s="149" t="n">
        <v>0</v>
      </c>
      <c r="H195" s="148" t="n">
        <v>0</v>
      </c>
      <c r="I195" s="170" t="n">
        <v>0.0031514826</v>
      </c>
      <c r="J195" s="147" t="n">
        <v>8.75E-006</v>
      </c>
      <c r="R195" s="148"/>
      <c r="S195" s="158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  <c r="AV195" s="159"/>
      <c r="AW195" s="159"/>
      <c r="AX195" s="159"/>
      <c r="AY195" s="159"/>
      <c r="AZ195" s="159"/>
      <c r="BA195" s="159"/>
      <c r="BB195" s="159"/>
      <c r="BC195" s="159"/>
      <c r="BD195" s="159"/>
      <c r="BE195" s="159"/>
      <c r="BF195" s="159"/>
      <c r="BG195" s="159"/>
      <c r="BH195" s="159"/>
      <c r="BI195" s="159"/>
      <c r="BJ195" s="159"/>
      <c r="BK195" s="159"/>
      <c r="BL195" s="159"/>
      <c r="BM195" s="159"/>
      <c r="BN195" s="159"/>
      <c r="BO195" s="159"/>
      <c r="BP195" s="159"/>
      <c r="BQ195" s="159"/>
      <c r="BR195" s="159"/>
      <c r="BS195" s="159"/>
      <c r="BT195" s="159"/>
      <c r="BU195" s="159"/>
      <c r="BV195" s="159"/>
      <c r="BW195" s="159"/>
      <c r="BX195" s="159"/>
      <c r="BY195" s="159"/>
      <c r="BZ195" s="159"/>
      <c r="CA195" s="159"/>
      <c r="CB195" s="159"/>
      <c r="CC195" s="159"/>
      <c r="CD195" s="159"/>
      <c r="CE195" s="159"/>
      <c r="CF195" s="159"/>
      <c r="CG195" s="159"/>
      <c r="CH195" s="159"/>
      <c r="CI195" s="159"/>
      <c r="CJ195" s="159"/>
      <c r="CK195" s="159"/>
      <c r="CL195" s="159"/>
      <c r="CM195" s="159"/>
      <c r="CN195" s="159"/>
      <c r="CO195" s="159"/>
      <c r="CP195" s="159"/>
      <c r="CQ195" s="159"/>
      <c r="CR195" s="159"/>
      <c r="CS195" s="159"/>
      <c r="CT195" s="159"/>
      <c r="CU195" s="159"/>
      <c r="CV195" s="159"/>
      <c r="CW195" s="159"/>
      <c r="CX195" s="159"/>
      <c r="CY195" s="159"/>
      <c r="CZ195" s="159"/>
      <c r="DA195" s="159"/>
      <c r="DB195" s="159"/>
      <c r="DC195" s="159"/>
      <c r="DD195" s="159"/>
      <c r="DE195" s="159"/>
      <c r="DF195" s="159"/>
      <c r="DG195" s="159"/>
      <c r="DH195" s="159"/>
      <c r="DI195" s="159"/>
      <c r="DJ195" s="159"/>
      <c r="DK195" s="159"/>
      <c r="DL195" s="159"/>
      <c r="DM195" s="159"/>
      <c r="DN195" s="159"/>
      <c r="DO195" s="159"/>
      <c r="DP195" s="159"/>
      <c r="DQ195" s="159"/>
      <c r="DR195" s="159"/>
      <c r="DS195" s="159"/>
      <c r="DT195" s="159"/>
      <c r="DU195" s="159"/>
      <c r="DV195" s="159"/>
      <c r="DW195" s="159"/>
      <c r="DX195" s="159"/>
      <c r="DY195" s="159"/>
      <c r="DZ195" s="159"/>
      <c r="EA195" s="159"/>
      <c r="EB195" s="159"/>
      <c r="EC195" s="159"/>
      <c r="ED195" s="159"/>
      <c r="EE195" s="159"/>
      <c r="EF195" s="159"/>
      <c r="EG195" s="159"/>
      <c r="EH195" s="159"/>
      <c r="EI195" s="159"/>
      <c r="EJ195" s="159"/>
      <c r="EK195" s="159"/>
      <c r="EL195" s="159"/>
      <c r="EM195" s="159"/>
      <c r="EN195" s="159"/>
      <c r="EO195" s="159"/>
      <c r="EP195" s="159"/>
      <c r="EQ195" s="159"/>
      <c r="ER195" s="159"/>
      <c r="ES195" s="159"/>
      <c r="ET195" s="159"/>
      <c r="EU195" s="159"/>
      <c r="EV195" s="159"/>
      <c r="EW195" s="159"/>
      <c r="EX195" s="159"/>
      <c r="EY195" s="159"/>
      <c r="EZ195" s="159"/>
      <c r="FA195" s="159"/>
      <c r="FB195" s="159"/>
      <c r="FC195" s="159"/>
      <c r="FD195" s="159"/>
    </row>
    <row r="196" customFormat="false" ht="12.75" hidden="false" customHeight="false" outlineLevel="0" collapsed="false">
      <c r="A196" s="168" t="n">
        <v>42552</v>
      </c>
      <c r="B196" s="149" t="n">
        <v>0.08138723</v>
      </c>
      <c r="C196" s="149" t="n">
        <v>0</v>
      </c>
      <c r="D196" s="149" t="n">
        <v>0</v>
      </c>
      <c r="E196" s="149" t="n">
        <v>0.08138723</v>
      </c>
      <c r="F196" s="149" t="n">
        <v>0.08138723</v>
      </c>
      <c r="G196" s="149" t="n">
        <v>0</v>
      </c>
      <c r="H196" s="148" t="n">
        <v>0</v>
      </c>
      <c r="I196" s="170" t="n">
        <v>0.0041633498</v>
      </c>
      <c r="J196" s="147" t="n">
        <v>1.195E-005</v>
      </c>
      <c r="R196" s="148"/>
      <c r="S196" s="158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  <c r="AV196" s="159"/>
      <c r="AW196" s="159"/>
      <c r="AX196" s="159"/>
      <c r="AY196" s="159"/>
      <c r="AZ196" s="159"/>
      <c r="BA196" s="159"/>
      <c r="BB196" s="159"/>
      <c r="BC196" s="159"/>
      <c r="BD196" s="159"/>
      <c r="BE196" s="159"/>
      <c r="BF196" s="159"/>
      <c r="BG196" s="159"/>
      <c r="BH196" s="159"/>
      <c r="BI196" s="159"/>
      <c r="BJ196" s="159"/>
      <c r="BK196" s="159"/>
      <c r="BL196" s="159"/>
      <c r="BM196" s="159"/>
      <c r="BN196" s="159"/>
      <c r="BO196" s="159"/>
      <c r="BP196" s="159"/>
      <c r="BQ196" s="159"/>
      <c r="BR196" s="159"/>
      <c r="BS196" s="159"/>
      <c r="BT196" s="159"/>
      <c r="BU196" s="159"/>
      <c r="BV196" s="159"/>
      <c r="BW196" s="159"/>
      <c r="BX196" s="159"/>
      <c r="BY196" s="159"/>
      <c r="BZ196" s="159"/>
      <c r="CA196" s="159"/>
      <c r="CB196" s="159"/>
      <c r="CC196" s="159"/>
      <c r="CD196" s="159"/>
      <c r="CE196" s="159"/>
      <c r="CF196" s="159"/>
      <c r="CG196" s="159"/>
      <c r="CH196" s="159"/>
      <c r="CI196" s="159"/>
      <c r="CJ196" s="159"/>
      <c r="CK196" s="159"/>
      <c r="CL196" s="159"/>
      <c r="CM196" s="159"/>
      <c r="CN196" s="159"/>
      <c r="CO196" s="159"/>
      <c r="CP196" s="159"/>
      <c r="CQ196" s="159"/>
      <c r="CR196" s="159"/>
      <c r="CS196" s="159"/>
      <c r="CT196" s="159"/>
      <c r="CU196" s="159"/>
      <c r="CV196" s="159"/>
      <c r="CW196" s="159"/>
      <c r="CX196" s="159"/>
      <c r="CY196" s="159"/>
      <c r="CZ196" s="159"/>
      <c r="DA196" s="159"/>
      <c r="DB196" s="159"/>
      <c r="DC196" s="159"/>
      <c r="DD196" s="159"/>
      <c r="DE196" s="159"/>
      <c r="DF196" s="159"/>
      <c r="DG196" s="159"/>
      <c r="DH196" s="159"/>
      <c r="DI196" s="159"/>
      <c r="DJ196" s="159"/>
      <c r="DK196" s="159"/>
      <c r="DL196" s="159"/>
      <c r="DM196" s="159"/>
      <c r="DN196" s="159"/>
      <c r="DO196" s="159"/>
      <c r="DP196" s="159"/>
      <c r="DQ196" s="159"/>
      <c r="DR196" s="159"/>
      <c r="DS196" s="159"/>
      <c r="DT196" s="159"/>
      <c r="DU196" s="159"/>
      <c r="DV196" s="159"/>
      <c r="DW196" s="159"/>
      <c r="DX196" s="159"/>
      <c r="DY196" s="159"/>
      <c r="DZ196" s="159"/>
      <c r="EA196" s="159"/>
      <c r="EB196" s="159"/>
      <c r="EC196" s="159"/>
      <c r="ED196" s="159"/>
      <c r="EE196" s="159"/>
      <c r="EF196" s="159"/>
      <c r="EG196" s="159"/>
      <c r="EH196" s="159"/>
      <c r="EI196" s="159"/>
      <c r="EJ196" s="159"/>
      <c r="EK196" s="159"/>
      <c r="EL196" s="159"/>
      <c r="EM196" s="159"/>
      <c r="EN196" s="159"/>
      <c r="EO196" s="159"/>
      <c r="EP196" s="159"/>
      <c r="EQ196" s="159"/>
      <c r="ER196" s="159"/>
      <c r="ES196" s="159"/>
      <c r="ET196" s="159"/>
      <c r="EU196" s="159"/>
      <c r="EV196" s="159"/>
      <c r="EW196" s="159"/>
      <c r="EX196" s="159"/>
      <c r="EY196" s="159"/>
      <c r="EZ196" s="159"/>
      <c r="FA196" s="159"/>
      <c r="FB196" s="159"/>
      <c r="FC196" s="159"/>
      <c r="FD196" s="159"/>
    </row>
    <row r="197" customFormat="false" ht="12.75" hidden="false" customHeight="false" outlineLevel="0" collapsed="false">
      <c r="A197" s="168" t="n">
        <v>42583</v>
      </c>
      <c r="B197" s="149" t="n">
        <v>0.03619768</v>
      </c>
      <c r="C197" s="149" t="n">
        <v>0</v>
      </c>
      <c r="D197" s="149" t="n">
        <v>0</v>
      </c>
      <c r="E197" s="149" t="n">
        <v>0.03619768</v>
      </c>
      <c r="F197" s="149" t="n">
        <v>0.03619768</v>
      </c>
      <c r="G197" s="149" t="n">
        <v>0</v>
      </c>
      <c r="H197" s="148" t="n">
        <v>0</v>
      </c>
      <c r="I197" s="170" t="n">
        <v>0.0019721849</v>
      </c>
      <c r="J197" s="147" t="n">
        <v>5.17E-006</v>
      </c>
      <c r="R197" s="148"/>
      <c r="S197" s="158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  <c r="AV197" s="159"/>
      <c r="AW197" s="159"/>
      <c r="AX197" s="159"/>
      <c r="AY197" s="159"/>
      <c r="AZ197" s="159"/>
      <c r="BA197" s="159"/>
      <c r="BB197" s="159"/>
      <c r="BC197" s="159"/>
      <c r="BD197" s="159"/>
      <c r="BE197" s="159"/>
      <c r="BF197" s="159"/>
      <c r="BG197" s="159"/>
      <c r="BH197" s="159"/>
      <c r="BI197" s="159"/>
      <c r="BJ197" s="159"/>
      <c r="BK197" s="159"/>
      <c r="BL197" s="159"/>
      <c r="BM197" s="159"/>
      <c r="BN197" s="159"/>
      <c r="BO197" s="159"/>
      <c r="BP197" s="159"/>
      <c r="BQ197" s="159"/>
      <c r="BR197" s="159"/>
      <c r="BS197" s="159"/>
      <c r="BT197" s="159"/>
      <c r="BU197" s="159"/>
      <c r="BV197" s="159"/>
      <c r="BW197" s="159"/>
      <c r="BX197" s="159"/>
      <c r="BY197" s="159"/>
      <c r="BZ197" s="159"/>
      <c r="CA197" s="159"/>
      <c r="CB197" s="159"/>
      <c r="CC197" s="159"/>
      <c r="CD197" s="159"/>
      <c r="CE197" s="159"/>
      <c r="CF197" s="159"/>
      <c r="CG197" s="159"/>
      <c r="CH197" s="159"/>
      <c r="CI197" s="159"/>
      <c r="CJ197" s="159"/>
      <c r="CK197" s="159"/>
      <c r="CL197" s="159"/>
      <c r="CM197" s="159"/>
      <c r="CN197" s="159"/>
      <c r="CO197" s="159"/>
      <c r="CP197" s="159"/>
      <c r="CQ197" s="159"/>
      <c r="CR197" s="159"/>
      <c r="CS197" s="159"/>
      <c r="CT197" s="159"/>
      <c r="CU197" s="159"/>
      <c r="CV197" s="159"/>
      <c r="CW197" s="159"/>
      <c r="CX197" s="159"/>
      <c r="CY197" s="159"/>
      <c r="CZ197" s="159"/>
      <c r="DA197" s="159"/>
      <c r="DB197" s="159"/>
      <c r="DC197" s="159"/>
      <c r="DD197" s="159"/>
      <c r="DE197" s="159"/>
      <c r="DF197" s="159"/>
      <c r="DG197" s="159"/>
      <c r="DH197" s="159"/>
      <c r="DI197" s="159"/>
      <c r="DJ197" s="159"/>
      <c r="DK197" s="159"/>
      <c r="DL197" s="159"/>
      <c r="DM197" s="159"/>
      <c r="DN197" s="159"/>
      <c r="DO197" s="159"/>
      <c r="DP197" s="159"/>
      <c r="DQ197" s="159"/>
      <c r="DR197" s="159"/>
      <c r="DS197" s="159"/>
      <c r="DT197" s="159"/>
      <c r="DU197" s="159"/>
      <c r="DV197" s="159"/>
      <c r="DW197" s="159"/>
      <c r="DX197" s="159"/>
      <c r="DY197" s="159"/>
      <c r="DZ197" s="159"/>
      <c r="EA197" s="159"/>
      <c r="EB197" s="159"/>
      <c r="EC197" s="159"/>
      <c r="ED197" s="159"/>
      <c r="EE197" s="159"/>
      <c r="EF197" s="159"/>
      <c r="EG197" s="159"/>
      <c r="EH197" s="159"/>
      <c r="EI197" s="159"/>
      <c r="EJ197" s="159"/>
      <c r="EK197" s="159"/>
      <c r="EL197" s="159"/>
      <c r="EM197" s="159"/>
      <c r="EN197" s="159"/>
      <c r="EO197" s="159"/>
      <c r="EP197" s="159"/>
      <c r="EQ197" s="159"/>
      <c r="ER197" s="159"/>
      <c r="ES197" s="159"/>
      <c r="ET197" s="159"/>
      <c r="EU197" s="159"/>
      <c r="EV197" s="159"/>
      <c r="EW197" s="159"/>
      <c r="EX197" s="159"/>
      <c r="EY197" s="159"/>
      <c r="EZ197" s="159"/>
      <c r="FA197" s="159"/>
      <c r="FB197" s="159"/>
      <c r="FC197" s="159"/>
      <c r="FD197" s="159"/>
    </row>
    <row r="198" customFormat="false" ht="12.75" hidden="false" customHeight="false" outlineLevel="0" collapsed="false">
      <c r="A198" s="168" t="n">
        <v>42614</v>
      </c>
      <c r="B198" s="149" t="n">
        <v>0.05179755</v>
      </c>
      <c r="C198" s="149" t="n">
        <v>0</v>
      </c>
      <c r="D198" s="149" t="n">
        <v>0</v>
      </c>
      <c r="E198" s="149" t="n">
        <v>0.05179755</v>
      </c>
      <c r="F198" s="149" t="n">
        <v>0.05179755</v>
      </c>
      <c r="G198" s="149" t="n">
        <v>0</v>
      </c>
      <c r="H198" s="148" t="n">
        <v>0</v>
      </c>
      <c r="I198" s="170" t="n">
        <v>0.0028094982</v>
      </c>
      <c r="J198" s="147" t="n">
        <v>7.44E-006</v>
      </c>
      <c r="R198" s="148"/>
      <c r="S198" s="158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  <c r="AU198" s="159"/>
      <c r="AV198" s="159"/>
      <c r="AW198" s="159"/>
      <c r="AX198" s="159"/>
      <c r="AY198" s="159"/>
      <c r="AZ198" s="159"/>
      <c r="BA198" s="159"/>
      <c r="BB198" s="159"/>
      <c r="BC198" s="159"/>
      <c r="BD198" s="159"/>
      <c r="BE198" s="159"/>
      <c r="BF198" s="159"/>
      <c r="BG198" s="159"/>
      <c r="BH198" s="159"/>
      <c r="BI198" s="159"/>
      <c r="BJ198" s="159"/>
      <c r="BK198" s="159"/>
      <c r="BL198" s="159"/>
      <c r="BM198" s="159"/>
      <c r="BN198" s="159"/>
      <c r="BO198" s="159"/>
      <c r="BP198" s="159"/>
      <c r="BQ198" s="159"/>
      <c r="BR198" s="159"/>
      <c r="BS198" s="159"/>
      <c r="BT198" s="159"/>
      <c r="BU198" s="159"/>
      <c r="BV198" s="159"/>
      <c r="BW198" s="159"/>
      <c r="BX198" s="159"/>
      <c r="BY198" s="159"/>
      <c r="BZ198" s="159"/>
      <c r="CA198" s="159"/>
      <c r="CB198" s="159"/>
      <c r="CC198" s="159"/>
      <c r="CD198" s="159"/>
      <c r="CE198" s="159"/>
      <c r="CF198" s="159"/>
      <c r="CG198" s="159"/>
      <c r="CH198" s="159"/>
      <c r="CI198" s="159"/>
      <c r="CJ198" s="159"/>
      <c r="CK198" s="159"/>
      <c r="CL198" s="159"/>
      <c r="CM198" s="159"/>
      <c r="CN198" s="159"/>
      <c r="CO198" s="159"/>
      <c r="CP198" s="159"/>
      <c r="CQ198" s="159"/>
      <c r="CR198" s="159"/>
      <c r="CS198" s="159"/>
      <c r="CT198" s="159"/>
      <c r="CU198" s="159"/>
      <c r="CV198" s="159"/>
      <c r="CW198" s="159"/>
      <c r="CX198" s="159"/>
      <c r="CY198" s="159"/>
      <c r="CZ198" s="159"/>
      <c r="DA198" s="159"/>
      <c r="DB198" s="159"/>
      <c r="DC198" s="159"/>
      <c r="DD198" s="159"/>
      <c r="DE198" s="159"/>
      <c r="DF198" s="159"/>
      <c r="DG198" s="159"/>
      <c r="DH198" s="159"/>
      <c r="DI198" s="159"/>
      <c r="DJ198" s="159"/>
      <c r="DK198" s="159"/>
      <c r="DL198" s="159"/>
      <c r="DM198" s="159"/>
      <c r="DN198" s="159"/>
      <c r="DO198" s="159"/>
      <c r="DP198" s="159"/>
      <c r="DQ198" s="159"/>
      <c r="DR198" s="159"/>
      <c r="DS198" s="159"/>
      <c r="DT198" s="159"/>
      <c r="DU198" s="159"/>
      <c r="DV198" s="159"/>
      <c r="DW198" s="159"/>
      <c r="DX198" s="159"/>
      <c r="DY198" s="159"/>
      <c r="DZ198" s="159"/>
      <c r="EA198" s="159"/>
      <c r="EB198" s="159"/>
      <c r="EC198" s="159"/>
      <c r="ED198" s="159"/>
      <c r="EE198" s="159"/>
      <c r="EF198" s="159"/>
      <c r="EG198" s="159"/>
      <c r="EH198" s="159"/>
      <c r="EI198" s="159"/>
      <c r="EJ198" s="159"/>
      <c r="EK198" s="159"/>
      <c r="EL198" s="159"/>
      <c r="EM198" s="159"/>
      <c r="EN198" s="159"/>
      <c r="EO198" s="159"/>
      <c r="EP198" s="159"/>
      <c r="EQ198" s="159"/>
      <c r="ER198" s="159"/>
      <c r="ES198" s="159"/>
      <c r="ET198" s="159"/>
      <c r="EU198" s="159"/>
      <c r="EV198" s="159"/>
      <c r="EW198" s="159"/>
      <c r="EX198" s="159"/>
      <c r="EY198" s="159"/>
      <c r="EZ198" s="159"/>
      <c r="FA198" s="159"/>
      <c r="FB198" s="159"/>
      <c r="FC198" s="159"/>
      <c r="FD198" s="159"/>
    </row>
    <row r="199" customFormat="false" ht="12.75" hidden="false" customHeight="false" outlineLevel="0" collapsed="false">
      <c r="A199" s="168" t="n">
        <v>42644</v>
      </c>
      <c r="B199" s="149" t="n">
        <v>0.05388973</v>
      </c>
      <c r="C199" s="149" t="n">
        <v>0</v>
      </c>
      <c r="D199" s="149" t="n">
        <v>0</v>
      </c>
      <c r="E199" s="149" t="n">
        <v>0.05388973</v>
      </c>
      <c r="F199" s="149" t="n">
        <v>0.05388973</v>
      </c>
      <c r="G199" s="149" t="n">
        <v>0</v>
      </c>
      <c r="H199" s="148" t="n">
        <v>0</v>
      </c>
      <c r="I199" s="170" t="n">
        <v>0.0029331182</v>
      </c>
      <c r="J199" s="147" t="n">
        <v>7.74E-006</v>
      </c>
      <c r="R199" s="148"/>
      <c r="S199" s="158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  <c r="AU199" s="159"/>
      <c r="AV199" s="159"/>
      <c r="AW199" s="159"/>
      <c r="AX199" s="159"/>
      <c r="AY199" s="159"/>
      <c r="AZ199" s="159"/>
      <c r="BA199" s="159"/>
      <c r="BB199" s="159"/>
      <c r="BC199" s="159"/>
      <c r="BD199" s="159"/>
      <c r="BE199" s="159"/>
      <c r="BF199" s="159"/>
      <c r="BG199" s="159"/>
      <c r="BH199" s="159"/>
      <c r="BI199" s="159"/>
      <c r="BJ199" s="159"/>
      <c r="BK199" s="159"/>
      <c r="BL199" s="159"/>
      <c r="BM199" s="159"/>
      <c r="BN199" s="159"/>
      <c r="BO199" s="159"/>
      <c r="BP199" s="159"/>
      <c r="BQ199" s="159"/>
      <c r="BR199" s="159"/>
      <c r="BS199" s="159"/>
      <c r="BT199" s="159"/>
      <c r="BU199" s="159"/>
      <c r="BV199" s="159"/>
      <c r="BW199" s="159"/>
      <c r="BX199" s="159"/>
      <c r="BY199" s="159"/>
      <c r="BZ199" s="159"/>
      <c r="CA199" s="159"/>
      <c r="CB199" s="159"/>
      <c r="CC199" s="159"/>
      <c r="CD199" s="159"/>
      <c r="CE199" s="159"/>
      <c r="CF199" s="159"/>
      <c r="CG199" s="159"/>
      <c r="CH199" s="159"/>
      <c r="CI199" s="159"/>
      <c r="CJ199" s="159"/>
      <c r="CK199" s="159"/>
      <c r="CL199" s="159"/>
      <c r="CM199" s="159"/>
      <c r="CN199" s="159"/>
      <c r="CO199" s="159"/>
      <c r="CP199" s="159"/>
      <c r="CQ199" s="159"/>
      <c r="CR199" s="159"/>
      <c r="CS199" s="159"/>
      <c r="CT199" s="159"/>
      <c r="CU199" s="159"/>
      <c r="CV199" s="159"/>
      <c r="CW199" s="159"/>
      <c r="CX199" s="159"/>
      <c r="CY199" s="159"/>
      <c r="CZ199" s="159"/>
      <c r="DA199" s="159"/>
      <c r="DB199" s="159"/>
      <c r="DC199" s="159"/>
      <c r="DD199" s="159"/>
      <c r="DE199" s="159"/>
      <c r="DF199" s="159"/>
      <c r="DG199" s="159"/>
      <c r="DH199" s="159"/>
      <c r="DI199" s="159"/>
      <c r="DJ199" s="159"/>
      <c r="DK199" s="159"/>
      <c r="DL199" s="159"/>
      <c r="DM199" s="159"/>
      <c r="DN199" s="159"/>
      <c r="DO199" s="159"/>
      <c r="DP199" s="159"/>
      <c r="DQ199" s="159"/>
      <c r="DR199" s="159"/>
      <c r="DS199" s="159"/>
      <c r="DT199" s="159"/>
      <c r="DU199" s="159"/>
      <c r="DV199" s="159"/>
      <c r="DW199" s="159"/>
      <c r="DX199" s="159"/>
      <c r="DY199" s="159"/>
      <c r="DZ199" s="159"/>
      <c r="EA199" s="159"/>
      <c r="EB199" s="159"/>
      <c r="EC199" s="159"/>
      <c r="ED199" s="159"/>
      <c r="EE199" s="159"/>
      <c r="EF199" s="159"/>
      <c r="EG199" s="159"/>
      <c r="EH199" s="159"/>
      <c r="EI199" s="159"/>
      <c r="EJ199" s="159"/>
      <c r="EK199" s="159"/>
      <c r="EL199" s="159"/>
      <c r="EM199" s="159"/>
      <c r="EN199" s="159"/>
      <c r="EO199" s="159"/>
      <c r="EP199" s="159"/>
      <c r="EQ199" s="159"/>
      <c r="ER199" s="159"/>
      <c r="ES199" s="159"/>
      <c r="ET199" s="159"/>
      <c r="EU199" s="159"/>
      <c r="EV199" s="159"/>
      <c r="EW199" s="159"/>
      <c r="EX199" s="159"/>
      <c r="EY199" s="159"/>
      <c r="EZ199" s="159"/>
      <c r="FA199" s="159"/>
      <c r="FB199" s="159"/>
      <c r="FC199" s="159"/>
      <c r="FD199" s="159"/>
    </row>
    <row r="200" customFormat="false" ht="12.75" hidden="false" customHeight="false" outlineLevel="0" collapsed="false">
      <c r="A200" s="168" t="n">
        <v>42675</v>
      </c>
      <c r="B200" s="149" t="n">
        <v>0.07023906</v>
      </c>
      <c r="C200" s="149" t="n">
        <v>0</v>
      </c>
      <c r="D200" s="149" t="n">
        <v>0</v>
      </c>
      <c r="E200" s="149" t="n">
        <v>0.07023906</v>
      </c>
      <c r="F200" s="149" t="n">
        <v>0.07023906</v>
      </c>
      <c r="G200" s="149" t="n">
        <v>0</v>
      </c>
      <c r="H200" s="148" t="n">
        <v>0</v>
      </c>
      <c r="I200" s="170" t="n">
        <v>0.0037656139</v>
      </c>
      <c r="J200" s="147" t="n">
        <v>1.019E-005</v>
      </c>
      <c r="R200" s="148"/>
      <c r="S200" s="158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  <c r="AU200" s="159"/>
      <c r="AV200" s="159"/>
      <c r="AW200" s="159"/>
      <c r="AX200" s="159"/>
      <c r="AY200" s="159"/>
      <c r="AZ200" s="159"/>
      <c r="BA200" s="159"/>
      <c r="BB200" s="159"/>
      <c r="BC200" s="159"/>
      <c r="BD200" s="159"/>
      <c r="BE200" s="159"/>
      <c r="BF200" s="159"/>
      <c r="BG200" s="159"/>
      <c r="BH200" s="159"/>
      <c r="BI200" s="159"/>
      <c r="BJ200" s="159"/>
      <c r="BK200" s="159"/>
      <c r="BL200" s="159"/>
      <c r="BM200" s="159"/>
      <c r="BN200" s="159"/>
      <c r="BO200" s="159"/>
      <c r="BP200" s="159"/>
      <c r="BQ200" s="159"/>
      <c r="BR200" s="159"/>
      <c r="BS200" s="159"/>
      <c r="BT200" s="159"/>
      <c r="BU200" s="159"/>
      <c r="BV200" s="159"/>
      <c r="BW200" s="159"/>
      <c r="BX200" s="159"/>
      <c r="BY200" s="159"/>
      <c r="BZ200" s="159"/>
      <c r="CA200" s="159"/>
      <c r="CB200" s="159"/>
      <c r="CC200" s="159"/>
      <c r="CD200" s="159"/>
      <c r="CE200" s="159"/>
      <c r="CF200" s="159"/>
      <c r="CG200" s="159"/>
      <c r="CH200" s="159"/>
      <c r="CI200" s="159"/>
      <c r="CJ200" s="159"/>
      <c r="CK200" s="159"/>
      <c r="CL200" s="159"/>
      <c r="CM200" s="159"/>
      <c r="CN200" s="159"/>
      <c r="CO200" s="159"/>
      <c r="CP200" s="159"/>
      <c r="CQ200" s="159"/>
      <c r="CR200" s="159"/>
      <c r="CS200" s="159"/>
      <c r="CT200" s="159"/>
      <c r="CU200" s="159"/>
      <c r="CV200" s="159"/>
      <c r="CW200" s="159"/>
      <c r="CX200" s="159"/>
      <c r="CY200" s="159"/>
      <c r="CZ200" s="159"/>
      <c r="DA200" s="159"/>
      <c r="DB200" s="159"/>
      <c r="DC200" s="159"/>
      <c r="DD200" s="159"/>
      <c r="DE200" s="159"/>
      <c r="DF200" s="159"/>
      <c r="DG200" s="159"/>
      <c r="DH200" s="159"/>
      <c r="DI200" s="159"/>
      <c r="DJ200" s="159"/>
      <c r="DK200" s="159"/>
      <c r="DL200" s="159"/>
      <c r="DM200" s="159"/>
      <c r="DN200" s="159"/>
      <c r="DO200" s="159"/>
      <c r="DP200" s="159"/>
      <c r="DQ200" s="159"/>
      <c r="DR200" s="159"/>
      <c r="DS200" s="159"/>
      <c r="DT200" s="159"/>
      <c r="DU200" s="159"/>
      <c r="DV200" s="159"/>
      <c r="DW200" s="159"/>
      <c r="DX200" s="159"/>
      <c r="DY200" s="159"/>
      <c r="DZ200" s="159"/>
      <c r="EA200" s="159"/>
      <c r="EB200" s="159"/>
      <c r="EC200" s="159"/>
      <c r="ED200" s="159"/>
      <c r="EE200" s="159"/>
      <c r="EF200" s="159"/>
      <c r="EG200" s="159"/>
      <c r="EH200" s="159"/>
      <c r="EI200" s="159"/>
      <c r="EJ200" s="159"/>
      <c r="EK200" s="159"/>
      <c r="EL200" s="159"/>
      <c r="EM200" s="159"/>
      <c r="EN200" s="159"/>
      <c r="EO200" s="159"/>
      <c r="EP200" s="159"/>
      <c r="EQ200" s="159"/>
      <c r="ER200" s="159"/>
      <c r="ES200" s="159"/>
      <c r="ET200" s="159"/>
      <c r="EU200" s="159"/>
      <c r="EV200" s="159"/>
      <c r="EW200" s="159"/>
      <c r="EX200" s="159"/>
      <c r="EY200" s="159"/>
      <c r="EZ200" s="159"/>
      <c r="FA200" s="159"/>
      <c r="FB200" s="159"/>
      <c r="FC200" s="159"/>
      <c r="FD200" s="159"/>
    </row>
    <row r="201" customFormat="false" ht="12.75" hidden="false" customHeight="false" outlineLevel="0" collapsed="false">
      <c r="A201" s="168" t="n">
        <v>42705</v>
      </c>
      <c r="B201" s="149" t="n">
        <v>0.05007085</v>
      </c>
      <c r="C201" s="149" t="n">
        <v>0</v>
      </c>
      <c r="D201" s="149" t="n">
        <v>0</v>
      </c>
      <c r="E201" s="149" t="n">
        <v>0.05007085</v>
      </c>
      <c r="F201" s="149" t="n">
        <v>0.05007085</v>
      </c>
      <c r="G201" s="149" t="n">
        <v>0</v>
      </c>
      <c r="H201" s="148" t="n">
        <v>0</v>
      </c>
      <c r="I201" s="170" t="n">
        <v>0.0027506888</v>
      </c>
      <c r="J201" s="147" t="n">
        <v>7.2E-006</v>
      </c>
      <c r="R201" s="148"/>
      <c r="S201" s="158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  <c r="AU201" s="159"/>
      <c r="AV201" s="159"/>
      <c r="AW201" s="159"/>
      <c r="AX201" s="159"/>
      <c r="AY201" s="159"/>
      <c r="AZ201" s="159"/>
      <c r="BA201" s="159"/>
      <c r="BB201" s="159"/>
      <c r="BC201" s="159"/>
      <c r="BD201" s="159"/>
      <c r="BE201" s="159"/>
      <c r="BF201" s="159"/>
      <c r="BG201" s="159"/>
      <c r="BH201" s="159"/>
      <c r="BI201" s="159"/>
      <c r="BJ201" s="159"/>
      <c r="BK201" s="159"/>
      <c r="BL201" s="159"/>
      <c r="BM201" s="159"/>
      <c r="BN201" s="159"/>
      <c r="BO201" s="159"/>
      <c r="BP201" s="159"/>
      <c r="BQ201" s="159"/>
      <c r="BR201" s="159"/>
      <c r="BS201" s="159"/>
      <c r="BT201" s="159"/>
      <c r="BU201" s="159"/>
      <c r="BV201" s="159"/>
      <c r="BW201" s="159"/>
      <c r="BX201" s="159"/>
      <c r="BY201" s="159"/>
      <c r="BZ201" s="159"/>
      <c r="CA201" s="159"/>
      <c r="CB201" s="159"/>
      <c r="CC201" s="159"/>
      <c r="CD201" s="159"/>
      <c r="CE201" s="159"/>
      <c r="CF201" s="159"/>
      <c r="CG201" s="159"/>
      <c r="CH201" s="159"/>
      <c r="CI201" s="159"/>
      <c r="CJ201" s="159"/>
      <c r="CK201" s="159"/>
      <c r="CL201" s="159"/>
      <c r="CM201" s="159"/>
      <c r="CN201" s="159"/>
      <c r="CO201" s="159"/>
      <c r="CP201" s="159"/>
      <c r="CQ201" s="159"/>
      <c r="CR201" s="159"/>
      <c r="CS201" s="159"/>
      <c r="CT201" s="159"/>
      <c r="CU201" s="159"/>
      <c r="CV201" s="159"/>
      <c r="CW201" s="159"/>
      <c r="CX201" s="159"/>
      <c r="CY201" s="159"/>
      <c r="CZ201" s="159"/>
      <c r="DA201" s="159"/>
      <c r="DB201" s="159"/>
      <c r="DC201" s="159"/>
      <c r="DD201" s="159"/>
      <c r="DE201" s="159"/>
      <c r="DF201" s="159"/>
      <c r="DG201" s="159"/>
      <c r="DH201" s="159"/>
      <c r="DI201" s="159"/>
      <c r="DJ201" s="159"/>
      <c r="DK201" s="159"/>
      <c r="DL201" s="159"/>
      <c r="DM201" s="159"/>
      <c r="DN201" s="159"/>
      <c r="DO201" s="159"/>
      <c r="DP201" s="159"/>
      <c r="DQ201" s="159"/>
      <c r="DR201" s="159"/>
      <c r="DS201" s="159"/>
      <c r="DT201" s="159"/>
      <c r="DU201" s="159"/>
      <c r="DV201" s="159"/>
      <c r="DW201" s="159"/>
      <c r="DX201" s="159"/>
      <c r="DY201" s="159"/>
      <c r="DZ201" s="159"/>
      <c r="EA201" s="159"/>
      <c r="EB201" s="159"/>
      <c r="EC201" s="159"/>
      <c r="ED201" s="159"/>
      <c r="EE201" s="159"/>
      <c r="EF201" s="159"/>
      <c r="EG201" s="159"/>
      <c r="EH201" s="159"/>
      <c r="EI201" s="159"/>
      <c r="EJ201" s="159"/>
      <c r="EK201" s="159"/>
      <c r="EL201" s="159"/>
      <c r="EM201" s="159"/>
      <c r="EN201" s="159"/>
      <c r="EO201" s="159"/>
      <c r="EP201" s="159"/>
      <c r="EQ201" s="159"/>
      <c r="ER201" s="159"/>
      <c r="ES201" s="159"/>
      <c r="ET201" s="159"/>
      <c r="EU201" s="159"/>
      <c r="EV201" s="159"/>
      <c r="EW201" s="159"/>
      <c r="EX201" s="159"/>
      <c r="EY201" s="159"/>
      <c r="EZ201" s="159"/>
      <c r="FA201" s="159"/>
      <c r="FB201" s="159"/>
      <c r="FC201" s="159"/>
      <c r="FD201" s="159"/>
    </row>
    <row r="202" customFormat="false" ht="12.75" hidden="false" customHeight="false" outlineLevel="0" collapsed="false">
      <c r="A202" s="168" t="n">
        <v>42736</v>
      </c>
      <c r="B202" s="149" t="n">
        <v>0.03175143</v>
      </c>
      <c r="C202" s="149" t="n">
        <v>0</v>
      </c>
      <c r="D202" s="149" t="n">
        <v>0</v>
      </c>
      <c r="E202" s="149" t="n">
        <v>0.03175143</v>
      </c>
      <c r="F202" s="149" t="n">
        <v>0.03175143</v>
      </c>
      <c r="G202" s="149" t="n">
        <v>0</v>
      </c>
      <c r="H202" s="148" t="n">
        <v>0</v>
      </c>
      <c r="I202" s="170" t="n">
        <v>0.001966212</v>
      </c>
      <c r="J202" s="147" t="n">
        <v>4.3E-006</v>
      </c>
      <c r="R202" s="148"/>
      <c r="S202" s="158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  <c r="AU202" s="159"/>
      <c r="AV202" s="159"/>
      <c r="AW202" s="159"/>
      <c r="AX202" s="159"/>
      <c r="AY202" s="159"/>
      <c r="AZ202" s="159"/>
      <c r="BA202" s="159"/>
      <c r="BB202" s="159"/>
      <c r="BC202" s="159"/>
      <c r="BD202" s="159"/>
      <c r="BE202" s="159"/>
      <c r="BF202" s="159"/>
      <c r="BG202" s="159"/>
      <c r="BH202" s="159"/>
      <c r="BI202" s="159"/>
      <c r="BJ202" s="159"/>
      <c r="BK202" s="159"/>
      <c r="BL202" s="159"/>
      <c r="BM202" s="159"/>
      <c r="BN202" s="159"/>
      <c r="BO202" s="159"/>
      <c r="BP202" s="159"/>
      <c r="BQ202" s="159"/>
      <c r="BR202" s="159"/>
      <c r="BS202" s="159"/>
      <c r="BT202" s="159"/>
      <c r="BU202" s="159"/>
      <c r="BV202" s="159"/>
      <c r="BW202" s="159"/>
      <c r="BX202" s="159"/>
      <c r="BY202" s="159"/>
      <c r="BZ202" s="159"/>
      <c r="CA202" s="159"/>
      <c r="CB202" s="159"/>
      <c r="CC202" s="159"/>
      <c r="CD202" s="159"/>
      <c r="CE202" s="159"/>
      <c r="CF202" s="159"/>
      <c r="CG202" s="159"/>
      <c r="CH202" s="159"/>
      <c r="CI202" s="159"/>
      <c r="CJ202" s="159"/>
      <c r="CK202" s="159"/>
      <c r="CL202" s="159"/>
      <c r="CM202" s="159"/>
      <c r="CN202" s="159"/>
      <c r="CO202" s="159"/>
      <c r="CP202" s="159"/>
      <c r="CQ202" s="159"/>
      <c r="CR202" s="159"/>
      <c r="CS202" s="159"/>
      <c r="CT202" s="159"/>
      <c r="CU202" s="159"/>
      <c r="CV202" s="159"/>
      <c r="CW202" s="159"/>
      <c r="CX202" s="159"/>
      <c r="CY202" s="159"/>
      <c r="CZ202" s="159"/>
      <c r="DA202" s="159"/>
      <c r="DB202" s="159"/>
      <c r="DC202" s="159"/>
      <c r="DD202" s="159"/>
      <c r="DE202" s="159"/>
      <c r="DF202" s="159"/>
      <c r="DG202" s="159"/>
      <c r="DH202" s="159"/>
      <c r="DI202" s="159"/>
      <c r="DJ202" s="159"/>
      <c r="DK202" s="159"/>
      <c r="DL202" s="159"/>
      <c r="DM202" s="159"/>
      <c r="DN202" s="159"/>
      <c r="DO202" s="159"/>
      <c r="DP202" s="159"/>
      <c r="DQ202" s="159"/>
      <c r="DR202" s="159"/>
      <c r="DS202" s="159"/>
      <c r="DT202" s="159"/>
      <c r="DU202" s="159"/>
      <c r="DV202" s="159"/>
      <c r="DW202" s="159"/>
      <c r="DX202" s="159"/>
      <c r="DY202" s="159"/>
      <c r="DZ202" s="159"/>
      <c r="EA202" s="159"/>
      <c r="EB202" s="159"/>
      <c r="EC202" s="159"/>
      <c r="ED202" s="159"/>
      <c r="EE202" s="159"/>
      <c r="EF202" s="159"/>
      <c r="EG202" s="159"/>
      <c r="EH202" s="159"/>
      <c r="EI202" s="159"/>
      <c r="EJ202" s="159"/>
      <c r="EK202" s="159"/>
      <c r="EL202" s="159"/>
      <c r="EM202" s="159"/>
      <c r="EN202" s="159"/>
      <c r="EO202" s="159"/>
      <c r="EP202" s="159"/>
      <c r="EQ202" s="159"/>
      <c r="ER202" s="159"/>
      <c r="ES202" s="159"/>
      <c r="ET202" s="159"/>
      <c r="EU202" s="159"/>
      <c r="EV202" s="159"/>
      <c r="EW202" s="159"/>
      <c r="EX202" s="159"/>
      <c r="EY202" s="159"/>
      <c r="EZ202" s="159"/>
      <c r="FA202" s="159"/>
      <c r="FB202" s="159"/>
      <c r="FC202" s="159"/>
      <c r="FD202" s="159"/>
    </row>
    <row r="203" customFormat="false" ht="12.75" hidden="false" customHeight="false" outlineLevel="0" collapsed="false">
      <c r="A203" s="168" t="n">
        <v>42767</v>
      </c>
      <c r="B203" s="149" t="n">
        <v>0.03186336</v>
      </c>
      <c r="C203" s="149" t="n">
        <v>0</v>
      </c>
      <c r="D203" s="149" t="n">
        <v>0</v>
      </c>
      <c r="E203" s="149" t="n">
        <v>0.03186336</v>
      </c>
      <c r="F203" s="149" t="n">
        <v>0.03186336</v>
      </c>
      <c r="G203" s="149" t="n">
        <v>0</v>
      </c>
      <c r="H203" s="148" t="n">
        <v>0</v>
      </c>
      <c r="I203" s="170" t="n">
        <v>0.0021478807</v>
      </c>
      <c r="J203" s="147" t="n">
        <v>4.11E-006</v>
      </c>
      <c r="R203" s="148"/>
      <c r="S203" s="158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  <c r="AU203" s="159"/>
      <c r="AV203" s="159"/>
      <c r="AW203" s="159"/>
      <c r="AX203" s="159"/>
      <c r="AY203" s="159"/>
      <c r="AZ203" s="159"/>
      <c r="BA203" s="159"/>
      <c r="BB203" s="159"/>
      <c r="BC203" s="159"/>
      <c r="BD203" s="159"/>
      <c r="BE203" s="159"/>
      <c r="BF203" s="159"/>
      <c r="BG203" s="159"/>
      <c r="BH203" s="159"/>
      <c r="BI203" s="159"/>
      <c r="BJ203" s="159"/>
      <c r="BK203" s="159"/>
      <c r="BL203" s="159"/>
      <c r="BM203" s="159"/>
      <c r="BN203" s="159"/>
      <c r="BO203" s="159"/>
      <c r="BP203" s="159"/>
      <c r="BQ203" s="159"/>
      <c r="BR203" s="159"/>
      <c r="BS203" s="159"/>
      <c r="BT203" s="159"/>
      <c r="BU203" s="159"/>
      <c r="BV203" s="159"/>
      <c r="BW203" s="159"/>
      <c r="BX203" s="159"/>
      <c r="BY203" s="159"/>
      <c r="BZ203" s="159"/>
      <c r="CA203" s="159"/>
      <c r="CB203" s="159"/>
      <c r="CC203" s="159"/>
      <c r="CD203" s="159"/>
      <c r="CE203" s="159"/>
      <c r="CF203" s="159"/>
      <c r="CG203" s="159"/>
      <c r="CH203" s="159"/>
      <c r="CI203" s="159"/>
      <c r="CJ203" s="159"/>
      <c r="CK203" s="159"/>
      <c r="CL203" s="159"/>
      <c r="CM203" s="159"/>
      <c r="CN203" s="159"/>
      <c r="CO203" s="159"/>
      <c r="CP203" s="159"/>
      <c r="CQ203" s="159"/>
      <c r="CR203" s="159"/>
      <c r="CS203" s="159"/>
      <c r="CT203" s="159"/>
      <c r="CU203" s="159"/>
      <c r="CV203" s="159"/>
      <c r="CW203" s="159"/>
      <c r="CX203" s="159"/>
      <c r="CY203" s="159"/>
      <c r="CZ203" s="159"/>
      <c r="DA203" s="159"/>
      <c r="DB203" s="159"/>
      <c r="DC203" s="159"/>
      <c r="DD203" s="159"/>
      <c r="DE203" s="159"/>
      <c r="DF203" s="159"/>
      <c r="DG203" s="159"/>
      <c r="DH203" s="159"/>
      <c r="DI203" s="159"/>
      <c r="DJ203" s="159"/>
      <c r="DK203" s="159"/>
      <c r="DL203" s="159"/>
      <c r="DM203" s="159"/>
      <c r="DN203" s="159"/>
      <c r="DO203" s="159"/>
      <c r="DP203" s="159"/>
      <c r="DQ203" s="159"/>
      <c r="DR203" s="159"/>
      <c r="DS203" s="159"/>
      <c r="DT203" s="159"/>
      <c r="DU203" s="159"/>
      <c r="DV203" s="159"/>
      <c r="DW203" s="159"/>
      <c r="DX203" s="159"/>
      <c r="DY203" s="159"/>
      <c r="DZ203" s="159"/>
      <c r="EA203" s="159"/>
      <c r="EB203" s="159"/>
      <c r="EC203" s="159"/>
      <c r="ED203" s="159"/>
      <c r="EE203" s="159"/>
      <c r="EF203" s="159"/>
      <c r="EG203" s="159"/>
      <c r="EH203" s="159"/>
      <c r="EI203" s="159"/>
      <c r="EJ203" s="159"/>
      <c r="EK203" s="159"/>
      <c r="EL203" s="159"/>
      <c r="EM203" s="159"/>
      <c r="EN203" s="159"/>
      <c r="EO203" s="159"/>
      <c r="EP203" s="159"/>
      <c r="EQ203" s="159"/>
      <c r="ER203" s="159"/>
      <c r="ES203" s="159"/>
      <c r="ET203" s="159"/>
      <c r="EU203" s="159"/>
      <c r="EV203" s="159"/>
      <c r="EW203" s="159"/>
      <c r="EX203" s="159"/>
      <c r="EY203" s="159"/>
      <c r="EZ203" s="159"/>
      <c r="FA203" s="159"/>
      <c r="FB203" s="159"/>
      <c r="FC203" s="159"/>
      <c r="FD203" s="159"/>
    </row>
    <row r="204" customFormat="false" ht="12.75" hidden="false" customHeight="false" outlineLevel="0" collapsed="false">
      <c r="A204" s="168" t="n">
        <v>42795</v>
      </c>
      <c r="B204" s="149" t="n">
        <v>0.03687649</v>
      </c>
      <c r="C204" s="149" t="n">
        <v>0</v>
      </c>
      <c r="D204" s="149" t="n">
        <v>0</v>
      </c>
      <c r="E204" s="149" t="n">
        <v>0.03687649</v>
      </c>
      <c r="F204" s="149" t="n">
        <v>0.03687649</v>
      </c>
      <c r="G204" s="149" t="n">
        <v>0</v>
      </c>
      <c r="H204" s="148" t="n">
        <v>0</v>
      </c>
      <c r="I204" s="170" t="n">
        <v>0.0024722024</v>
      </c>
      <c r="J204" s="147" t="n">
        <v>4.79E-006</v>
      </c>
      <c r="R204" s="148"/>
      <c r="S204" s="158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  <c r="AU204" s="159"/>
      <c r="AV204" s="159"/>
      <c r="AW204" s="159"/>
      <c r="AX204" s="159"/>
      <c r="AY204" s="159"/>
      <c r="AZ204" s="159"/>
      <c r="BA204" s="159"/>
      <c r="BB204" s="159"/>
      <c r="BC204" s="159"/>
      <c r="BD204" s="159"/>
      <c r="BE204" s="159"/>
      <c r="BF204" s="159"/>
      <c r="BG204" s="159"/>
      <c r="BH204" s="159"/>
      <c r="BI204" s="159"/>
      <c r="BJ204" s="159"/>
      <c r="BK204" s="159"/>
      <c r="BL204" s="159"/>
      <c r="BM204" s="159"/>
      <c r="BN204" s="159"/>
      <c r="BO204" s="159"/>
      <c r="BP204" s="159"/>
      <c r="BQ204" s="159"/>
      <c r="BR204" s="159"/>
      <c r="BS204" s="159"/>
      <c r="BT204" s="159"/>
      <c r="BU204" s="159"/>
      <c r="BV204" s="159"/>
      <c r="BW204" s="159"/>
      <c r="BX204" s="159"/>
      <c r="BY204" s="159"/>
      <c r="BZ204" s="159"/>
      <c r="CA204" s="159"/>
      <c r="CB204" s="159"/>
      <c r="CC204" s="159"/>
      <c r="CD204" s="159"/>
      <c r="CE204" s="159"/>
      <c r="CF204" s="159"/>
      <c r="CG204" s="159"/>
      <c r="CH204" s="159"/>
      <c r="CI204" s="159"/>
      <c r="CJ204" s="159"/>
      <c r="CK204" s="159"/>
      <c r="CL204" s="159"/>
      <c r="CM204" s="159"/>
      <c r="CN204" s="159"/>
      <c r="CO204" s="159"/>
      <c r="CP204" s="159"/>
      <c r="CQ204" s="159"/>
      <c r="CR204" s="159"/>
      <c r="CS204" s="159"/>
      <c r="CT204" s="159"/>
      <c r="CU204" s="159"/>
      <c r="CV204" s="159"/>
      <c r="CW204" s="159"/>
      <c r="CX204" s="159"/>
      <c r="CY204" s="159"/>
      <c r="CZ204" s="159"/>
      <c r="DA204" s="159"/>
      <c r="DB204" s="159"/>
      <c r="DC204" s="159"/>
      <c r="DD204" s="159"/>
      <c r="DE204" s="159"/>
      <c r="DF204" s="159"/>
      <c r="DG204" s="159"/>
      <c r="DH204" s="159"/>
      <c r="DI204" s="159"/>
      <c r="DJ204" s="159"/>
      <c r="DK204" s="159"/>
      <c r="DL204" s="159"/>
      <c r="DM204" s="159"/>
      <c r="DN204" s="159"/>
      <c r="DO204" s="159"/>
      <c r="DP204" s="159"/>
      <c r="DQ204" s="159"/>
      <c r="DR204" s="159"/>
      <c r="DS204" s="159"/>
      <c r="DT204" s="159"/>
      <c r="DU204" s="159"/>
      <c r="DV204" s="159"/>
      <c r="DW204" s="159"/>
      <c r="DX204" s="159"/>
      <c r="DY204" s="159"/>
      <c r="DZ204" s="159"/>
      <c r="EA204" s="159"/>
      <c r="EB204" s="159"/>
      <c r="EC204" s="159"/>
      <c r="ED204" s="159"/>
      <c r="EE204" s="159"/>
      <c r="EF204" s="159"/>
      <c r="EG204" s="159"/>
      <c r="EH204" s="159"/>
      <c r="EI204" s="159"/>
      <c r="EJ204" s="159"/>
      <c r="EK204" s="159"/>
      <c r="EL204" s="159"/>
      <c r="EM204" s="159"/>
      <c r="EN204" s="159"/>
      <c r="EO204" s="159"/>
      <c r="EP204" s="159"/>
      <c r="EQ204" s="159"/>
      <c r="ER204" s="159"/>
      <c r="ES204" s="159"/>
      <c r="ET204" s="159"/>
      <c r="EU204" s="159"/>
      <c r="EV204" s="159"/>
      <c r="EW204" s="159"/>
      <c r="EX204" s="159"/>
      <c r="EY204" s="159"/>
      <c r="EZ204" s="159"/>
      <c r="FA204" s="159"/>
      <c r="FB204" s="159"/>
      <c r="FC204" s="159"/>
      <c r="FD204" s="159"/>
    </row>
    <row r="205" customFormat="false" ht="12.75" hidden="false" customHeight="false" outlineLevel="0" collapsed="false">
      <c r="A205" s="168" t="n">
        <v>42826</v>
      </c>
      <c r="B205" s="149" t="n">
        <v>0.03835774</v>
      </c>
      <c r="C205" s="149" t="n">
        <v>0</v>
      </c>
      <c r="D205" s="149" t="n">
        <v>0</v>
      </c>
      <c r="E205" s="149" t="n">
        <v>0.03835774</v>
      </c>
      <c r="F205" s="149" t="n">
        <v>0.03835774</v>
      </c>
      <c r="G205" s="149" t="n">
        <v>0</v>
      </c>
      <c r="H205" s="148" t="n">
        <v>0</v>
      </c>
      <c r="I205" s="170" t="n">
        <v>0.0024148309</v>
      </c>
      <c r="J205" s="147" t="n">
        <v>5.19E-006</v>
      </c>
      <c r="R205" s="148"/>
      <c r="S205" s="158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  <c r="AU205" s="159"/>
      <c r="AV205" s="159"/>
      <c r="AW205" s="159"/>
      <c r="AX205" s="159"/>
      <c r="AY205" s="159"/>
      <c r="AZ205" s="159"/>
      <c r="BA205" s="159"/>
      <c r="BB205" s="159"/>
      <c r="BC205" s="159"/>
      <c r="BD205" s="159"/>
      <c r="BE205" s="159"/>
      <c r="BF205" s="159"/>
      <c r="BG205" s="159"/>
      <c r="BH205" s="159"/>
      <c r="BI205" s="159"/>
      <c r="BJ205" s="159"/>
      <c r="BK205" s="159"/>
      <c r="BL205" s="159"/>
      <c r="BM205" s="159"/>
      <c r="BN205" s="159"/>
      <c r="BO205" s="159"/>
      <c r="BP205" s="159"/>
      <c r="BQ205" s="159"/>
      <c r="BR205" s="159"/>
      <c r="BS205" s="159"/>
      <c r="BT205" s="159"/>
      <c r="BU205" s="159"/>
      <c r="BV205" s="159"/>
      <c r="BW205" s="159"/>
      <c r="BX205" s="159"/>
      <c r="BY205" s="159"/>
      <c r="BZ205" s="159"/>
      <c r="CA205" s="159"/>
      <c r="CB205" s="159"/>
      <c r="CC205" s="159"/>
      <c r="CD205" s="159"/>
      <c r="CE205" s="159"/>
      <c r="CF205" s="159"/>
      <c r="CG205" s="159"/>
      <c r="CH205" s="159"/>
      <c r="CI205" s="159"/>
      <c r="CJ205" s="159"/>
      <c r="CK205" s="159"/>
      <c r="CL205" s="159"/>
      <c r="CM205" s="159"/>
      <c r="CN205" s="159"/>
      <c r="CO205" s="159"/>
      <c r="CP205" s="159"/>
      <c r="CQ205" s="159"/>
      <c r="CR205" s="159"/>
      <c r="CS205" s="159"/>
      <c r="CT205" s="159"/>
      <c r="CU205" s="159"/>
      <c r="CV205" s="159"/>
      <c r="CW205" s="159"/>
      <c r="CX205" s="159"/>
      <c r="CY205" s="159"/>
      <c r="CZ205" s="159"/>
      <c r="DA205" s="159"/>
      <c r="DB205" s="159"/>
      <c r="DC205" s="159"/>
      <c r="DD205" s="159"/>
      <c r="DE205" s="159"/>
      <c r="DF205" s="159"/>
      <c r="DG205" s="159"/>
      <c r="DH205" s="159"/>
      <c r="DI205" s="159"/>
      <c r="DJ205" s="159"/>
      <c r="DK205" s="159"/>
      <c r="DL205" s="159"/>
      <c r="DM205" s="159"/>
      <c r="DN205" s="159"/>
      <c r="DO205" s="159"/>
      <c r="DP205" s="159"/>
      <c r="DQ205" s="159"/>
      <c r="DR205" s="159"/>
      <c r="DS205" s="159"/>
      <c r="DT205" s="159"/>
      <c r="DU205" s="159"/>
      <c r="DV205" s="159"/>
      <c r="DW205" s="159"/>
      <c r="DX205" s="159"/>
      <c r="DY205" s="159"/>
      <c r="DZ205" s="159"/>
      <c r="EA205" s="159"/>
      <c r="EB205" s="159"/>
      <c r="EC205" s="159"/>
      <c r="ED205" s="159"/>
      <c r="EE205" s="159"/>
      <c r="EF205" s="159"/>
      <c r="EG205" s="159"/>
      <c r="EH205" s="159"/>
      <c r="EI205" s="159"/>
      <c r="EJ205" s="159"/>
      <c r="EK205" s="159"/>
      <c r="EL205" s="159"/>
      <c r="EM205" s="159"/>
      <c r="EN205" s="159"/>
      <c r="EO205" s="159"/>
      <c r="EP205" s="159"/>
      <c r="EQ205" s="159"/>
      <c r="ER205" s="159"/>
      <c r="ES205" s="159"/>
      <c r="ET205" s="159"/>
      <c r="EU205" s="159"/>
      <c r="EV205" s="159"/>
      <c r="EW205" s="159"/>
      <c r="EX205" s="159"/>
      <c r="EY205" s="159"/>
      <c r="EZ205" s="159"/>
      <c r="FA205" s="159"/>
      <c r="FB205" s="159"/>
      <c r="FC205" s="159"/>
      <c r="FD205" s="159"/>
    </row>
    <row r="206" customFormat="false" ht="12.75" hidden="false" customHeight="false" outlineLevel="0" collapsed="false">
      <c r="A206" s="168" t="n">
        <v>42856</v>
      </c>
      <c r="B206" s="149" t="n">
        <v>0.02696644</v>
      </c>
      <c r="C206" s="149" t="n">
        <v>0</v>
      </c>
      <c r="D206" s="149" t="n">
        <v>0</v>
      </c>
      <c r="E206" s="149" t="n">
        <v>0.02696644</v>
      </c>
      <c r="F206" s="149" t="n">
        <v>0.02696644</v>
      </c>
      <c r="G206" s="149" t="n">
        <v>0</v>
      </c>
      <c r="H206" s="148" t="n">
        <v>0</v>
      </c>
      <c r="I206" s="170" t="n">
        <v>0.0015661216</v>
      </c>
      <c r="J206" s="147" t="n">
        <v>3.82E-006</v>
      </c>
      <c r="R206" s="148"/>
      <c r="S206" s="158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  <c r="AU206" s="159"/>
      <c r="AV206" s="159"/>
      <c r="AW206" s="159"/>
      <c r="AX206" s="159"/>
      <c r="AY206" s="159"/>
      <c r="AZ206" s="159"/>
      <c r="BA206" s="159"/>
      <c r="BB206" s="159"/>
      <c r="BC206" s="159"/>
      <c r="BD206" s="159"/>
      <c r="BE206" s="159"/>
      <c r="BF206" s="159"/>
      <c r="BG206" s="159"/>
      <c r="BH206" s="159"/>
      <c r="BI206" s="159"/>
      <c r="BJ206" s="159"/>
      <c r="BK206" s="159"/>
      <c r="BL206" s="159"/>
      <c r="BM206" s="159"/>
      <c r="BN206" s="159"/>
      <c r="BO206" s="159"/>
      <c r="BP206" s="159"/>
      <c r="BQ206" s="159"/>
      <c r="BR206" s="159"/>
      <c r="BS206" s="159"/>
      <c r="BT206" s="159"/>
      <c r="BU206" s="159"/>
      <c r="BV206" s="159"/>
      <c r="BW206" s="159"/>
      <c r="BX206" s="159"/>
      <c r="BY206" s="159"/>
      <c r="BZ206" s="159"/>
      <c r="CA206" s="159"/>
      <c r="CB206" s="159"/>
      <c r="CC206" s="159"/>
      <c r="CD206" s="159"/>
      <c r="CE206" s="159"/>
      <c r="CF206" s="159"/>
      <c r="CG206" s="159"/>
      <c r="CH206" s="159"/>
      <c r="CI206" s="159"/>
      <c r="CJ206" s="159"/>
      <c r="CK206" s="159"/>
      <c r="CL206" s="159"/>
      <c r="CM206" s="159"/>
      <c r="CN206" s="159"/>
      <c r="CO206" s="159"/>
      <c r="CP206" s="159"/>
      <c r="CQ206" s="159"/>
      <c r="CR206" s="159"/>
      <c r="CS206" s="159"/>
      <c r="CT206" s="159"/>
      <c r="CU206" s="159"/>
      <c r="CV206" s="159"/>
      <c r="CW206" s="159"/>
      <c r="CX206" s="159"/>
      <c r="CY206" s="159"/>
      <c r="CZ206" s="159"/>
      <c r="DA206" s="159"/>
      <c r="DB206" s="159"/>
      <c r="DC206" s="159"/>
      <c r="DD206" s="159"/>
      <c r="DE206" s="159"/>
      <c r="DF206" s="159"/>
      <c r="DG206" s="159"/>
      <c r="DH206" s="159"/>
      <c r="DI206" s="159"/>
      <c r="DJ206" s="159"/>
      <c r="DK206" s="159"/>
      <c r="DL206" s="159"/>
      <c r="DM206" s="159"/>
      <c r="DN206" s="159"/>
      <c r="DO206" s="159"/>
      <c r="DP206" s="159"/>
      <c r="DQ206" s="159"/>
      <c r="DR206" s="159"/>
      <c r="DS206" s="159"/>
      <c r="DT206" s="159"/>
      <c r="DU206" s="159"/>
      <c r="DV206" s="159"/>
      <c r="DW206" s="159"/>
      <c r="DX206" s="159"/>
      <c r="DY206" s="159"/>
      <c r="DZ206" s="159"/>
      <c r="EA206" s="159"/>
      <c r="EB206" s="159"/>
      <c r="EC206" s="159"/>
      <c r="ED206" s="159"/>
      <c r="EE206" s="159"/>
      <c r="EF206" s="159"/>
      <c r="EG206" s="159"/>
      <c r="EH206" s="159"/>
      <c r="EI206" s="159"/>
      <c r="EJ206" s="159"/>
      <c r="EK206" s="159"/>
      <c r="EL206" s="159"/>
      <c r="EM206" s="159"/>
      <c r="EN206" s="159"/>
      <c r="EO206" s="159"/>
      <c r="EP206" s="159"/>
      <c r="EQ206" s="159"/>
      <c r="ER206" s="159"/>
      <c r="ES206" s="159"/>
      <c r="ET206" s="159"/>
      <c r="EU206" s="159"/>
      <c r="EV206" s="159"/>
      <c r="EW206" s="159"/>
      <c r="EX206" s="159"/>
      <c r="EY206" s="159"/>
      <c r="EZ206" s="159"/>
      <c r="FA206" s="159"/>
      <c r="FB206" s="159"/>
      <c r="FC206" s="159"/>
      <c r="FD206" s="159"/>
    </row>
    <row r="207" customFormat="false" ht="12.75" hidden="false" customHeight="false" outlineLevel="0" collapsed="false">
      <c r="A207" s="168" t="n">
        <v>42887</v>
      </c>
      <c r="B207" s="149" t="n">
        <v>0.05548571</v>
      </c>
      <c r="C207" s="149" t="n">
        <v>0</v>
      </c>
      <c r="D207" s="149" t="n">
        <v>0</v>
      </c>
      <c r="E207" s="149" t="n">
        <v>0.05548571</v>
      </c>
      <c r="F207" s="149" t="n">
        <v>0.05548571</v>
      </c>
      <c r="G207" s="149" t="n">
        <v>0</v>
      </c>
      <c r="H207" s="148" t="n">
        <v>0</v>
      </c>
      <c r="I207" s="170" t="n">
        <v>0.0028166623</v>
      </c>
      <c r="J207" s="147" t="n">
        <v>8.37E-006</v>
      </c>
      <c r="R207" s="148"/>
      <c r="S207" s="158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  <c r="AU207" s="159"/>
      <c r="AV207" s="159"/>
      <c r="AW207" s="159"/>
      <c r="AX207" s="159"/>
      <c r="AY207" s="159"/>
      <c r="AZ207" s="159"/>
      <c r="BA207" s="159"/>
      <c r="BB207" s="159"/>
      <c r="BC207" s="159"/>
      <c r="BD207" s="159"/>
      <c r="BE207" s="159"/>
      <c r="BF207" s="159"/>
      <c r="BG207" s="159"/>
      <c r="BH207" s="159"/>
      <c r="BI207" s="159"/>
      <c r="BJ207" s="159"/>
      <c r="BK207" s="159"/>
      <c r="BL207" s="159"/>
      <c r="BM207" s="159"/>
      <c r="BN207" s="159"/>
      <c r="BO207" s="159"/>
      <c r="BP207" s="159"/>
      <c r="BQ207" s="159"/>
      <c r="BR207" s="159"/>
      <c r="BS207" s="159"/>
      <c r="BT207" s="159"/>
      <c r="BU207" s="159"/>
      <c r="BV207" s="159"/>
      <c r="BW207" s="159"/>
      <c r="BX207" s="159"/>
      <c r="BY207" s="159"/>
      <c r="BZ207" s="159"/>
      <c r="CA207" s="159"/>
      <c r="CB207" s="159"/>
      <c r="CC207" s="159"/>
      <c r="CD207" s="159"/>
      <c r="CE207" s="159"/>
      <c r="CF207" s="159"/>
      <c r="CG207" s="159"/>
      <c r="CH207" s="159"/>
      <c r="CI207" s="159"/>
      <c r="CJ207" s="159"/>
      <c r="CK207" s="159"/>
      <c r="CL207" s="159"/>
      <c r="CM207" s="159"/>
      <c r="CN207" s="159"/>
      <c r="CO207" s="159"/>
      <c r="CP207" s="159"/>
      <c r="CQ207" s="159"/>
      <c r="CR207" s="159"/>
      <c r="CS207" s="159"/>
      <c r="CT207" s="159"/>
      <c r="CU207" s="159"/>
      <c r="CV207" s="159"/>
      <c r="CW207" s="159"/>
      <c r="CX207" s="159"/>
      <c r="CY207" s="159"/>
      <c r="CZ207" s="159"/>
      <c r="DA207" s="159"/>
      <c r="DB207" s="159"/>
      <c r="DC207" s="159"/>
      <c r="DD207" s="159"/>
      <c r="DE207" s="159"/>
      <c r="DF207" s="159"/>
      <c r="DG207" s="159"/>
      <c r="DH207" s="159"/>
      <c r="DI207" s="159"/>
      <c r="DJ207" s="159"/>
      <c r="DK207" s="159"/>
      <c r="DL207" s="159"/>
      <c r="DM207" s="159"/>
      <c r="DN207" s="159"/>
      <c r="DO207" s="159"/>
      <c r="DP207" s="159"/>
      <c r="DQ207" s="159"/>
      <c r="DR207" s="159"/>
      <c r="DS207" s="159"/>
      <c r="DT207" s="159"/>
      <c r="DU207" s="159"/>
      <c r="DV207" s="159"/>
      <c r="DW207" s="159"/>
      <c r="DX207" s="159"/>
      <c r="DY207" s="159"/>
      <c r="DZ207" s="159"/>
      <c r="EA207" s="159"/>
      <c r="EB207" s="159"/>
      <c r="EC207" s="159"/>
      <c r="ED207" s="159"/>
      <c r="EE207" s="159"/>
      <c r="EF207" s="159"/>
      <c r="EG207" s="159"/>
      <c r="EH207" s="159"/>
      <c r="EI207" s="159"/>
      <c r="EJ207" s="159"/>
      <c r="EK207" s="159"/>
      <c r="EL207" s="159"/>
      <c r="EM207" s="159"/>
      <c r="EN207" s="159"/>
      <c r="EO207" s="159"/>
      <c r="EP207" s="159"/>
      <c r="EQ207" s="159"/>
      <c r="ER207" s="159"/>
      <c r="ES207" s="159"/>
      <c r="ET207" s="159"/>
      <c r="EU207" s="159"/>
      <c r="EV207" s="159"/>
      <c r="EW207" s="159"/>
      <c r="EX207" s="159"/>
      <c r="EY207" s="159"/>
      <c r="EZ207" s="159"/>
      <c r="FA207" s="159"/>
      <c r="FB207" s="159"/>
      <c r="FC207" s="159"/>
      <c r="FD207" s="159"/>
    </row>
    <row r="208" customFormat="false" ht="12.75" hidden="false" customHeight="false" outlineLevel="0" collapsed="false">
      <c r="A208" s="168" t="n">
        <v>42917</v>
      </c>
      <c r="B208" s="149" t="n">
        <v>0.07477772</v>
      </c>
      <c r="C208" s="149" t="n">
        <v>0</v>
      </c>
      <c r="D208" s="149" t="n">
        <v>0</v>
      </c>
      <c r="E208" s="149" t="n">
        <v>0.07477772</v>
      </c>
      <c r="F208" s="149" t="n">
        <v>0.07477772</v>
      </c>
      <c r="G208" s="149" t="n">
        <v>0</v>
      </c>
      <c r="H208" s="148" t="n">
        <v>0</v>
      </c>
      <c r="I208" s="170" t="n">
        <v>0.0037242381</v>
      </c>
      <c r="J208" s="147" t="n">
        <v>1.139E-005</v>
      </c>
      <c r="R208" s="148"/>
      <c r="S208" s="158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  <c r="AU208" s="159"/>
      <c r="AV208" s="159"/>
      <c r="AW208" s="159"/>
      <c r="AX208" s="159"/>
      <c r="AY208" s="159"/>
      <c r="AZ208" s="159"/>
      <c r="BA208" s="159"/>
      <c r="BB208" s="159"/>
      <c r="BC208" s="159"/>
      <c r="BD208" s="159"/>
      <c r="BE208" s="159"/>
      <c r="BF208" s="159"/>
      <c r="BG208" s="159"/>
      <c r="BH208" s="159"/>
      <c r="BI208" s="159"/>
      <c r="BJ208" s="159"/>
      <c r="BK208" s="159"/>
      <c r="BL208" s="159"/>
      <c r="BM208" s="159"/>
      <c r="BN208" s="159"/>
      <c r="BO208" s="159"/>
      <c r="BP208" s="159"/>
      <c r="BQ208" s="159"/>
      <c r="BR208" s="159"/>
      <c r="BS208" s="159"/>
      <c r="BT208" s="159"/>
      <c r="BU208" s="159"/>
      <c r="BV208" s="159"/>
      <c r="BW208" s="159"/>
      <c r="BX208" s="159"/>
      <c r="BY208" s="159"/>
      <c r="BZ208" s="159"/>
      <c r="CA208" s="159"/>
      <c r="CB208" s="159"/>
      <c r="CC208" s="159"/>
      <c r="CD208" s="159"/>
      <c r="CE208" s="159"/>
      <c r="CF208" s="159"/>
      <c r="CG208" s="159"/>
      <c r="CH208" s="159"/>
      <c r="CI208" s="159"/>
      <c r="CJ208" s="159"/>
      <c r="CK208" s="159"/>
      <c r="CL208" s="159"/>
      <c r="CM208" s="159"/>
      <c r="CN208" s="159"/>
      <c r="CO208" s="159"/>
      <c r="CP208" s="159"/>
      <c r="CQ208" s="159"/>
      <c r="CR208" s="159"/>
      <c r="CS208" s="159"/>
      <c r="CT208" s="159"/>
      <c r="CU208" s="159"/>
      <c r="CV208" s="159"/>
      <c r="CW208" s="159"/>
      <c r="CX208" s="159"/>
      <c r="CY208" s="159"/>
      <c r="CZ208" s="159"/>
      <c r="DA208" s="159"/>
      <c r="DB208" s="159"/>
      <c r="DC208" s="159"/>
      <c r="DD208" s="159"/>
      <c r="DE208" s="159"/>
      <c r="DF208" s="159"/>
      <c r="DG208" s="159"/>
      <c r="DH208" s="159"/>
      <c r="DI208" s="159"/>
      <c r="DJ208" s="159"/>
      <c r="DK208" s="159"/>
      <c r="DL208" s="159"/>
      <c r="DM208" s="159"/>
      <c r="DN208" s="159"/>
      <c r="DO208" s="159"/>
      <c r="DP208" s="159"/>
      <c r="DQ208" s="159"/>
      <c r="DR208" s="159"/>
      <c r="DS208" s="159"/>
      <c r="DT208" s="159"/>
      <c r="DU208" s="159"/>
      <c r="DV208" s="159"/>
      <c r="DW208" s="159"/>
      <c r="DX208" s="159"/>
      <c r="DY208" s="159"/>
      <c r="DZ208" s="159"/>
      <c r="EA208" s="159"/>
      <c r="EB208" s="159"/>
      <c r="EC208" s="159"/>
      <c r="ED208" s="159"/>
      <c r="EE208" s="159"/>
      <c r="EF208" s="159"/>
      <c r="EG208" s="159"/>
      <c r="EH208" s="159"/>
      <c r="EI208" s="159"/>
      <c r="EJ208" s="159"/>
      <c r="EK208" s="159"/>
      <c r="EL208" s="159"/>
      <c r="EM208" s="159"/>
      <c r="EN208" s="159"/>
      <c r="EO208" s="159"/>
      <c r="EP208" s="159"/>
      <c r="EQ208" s="159"/>
      <c r="ER208" s="159"/>
      <c r="ES208" s="159"/>
      <c r="ET208" s="159"/>
      <c r="EU208" s="159"/>
      <c r="EV208" s="159"/>
      <c r="EW208" s="159"/>
      <c r="EX208" s="159"/>
      <c r="EY208" s="159"/>
      <c r="EZ208" s="159"/>
      <c r="FA208" s="159"/>
      <c r="FB208" s="159"/>
      <c r="FC208" s="159"/>
      <c r="FD208" s="159"/>
    </row>
    <row r="209" customFormat="false" ht="12.75" hidden="false" customHeight="false" outlineLevel="0" collapsed="false">
      <c r="A209" s="168" t="n">
        <v>42948</v>
      </c>
      <c r="B209" s="149" t="n">
        <v>0.03330104</v>
      </c>
      <c r="C209" s="149" t="n">
        <v>0</v>
      </c>
      <c r="D209" s="149" t="n">
        <v>0</v>
      </c>
      <c r="E209" s="149" t="n">
        <v>0.03330104</v>
      </c>
      <c r="F209" s="149" t="n">
        <v>0.03330104</v>
      </c>
      <c r="G209" s="149" t="n">
        <v>0</v>
      </c>
      <c r="H209" s="148" t="n">
        <v>0</v>
      </c>
      <c r="I209" s="170" t="n">
        <v>0.0017644931</v>
      </c>
      <c r="J209" s="147" t="n">
        <v>4.95E-006</v>
      </c>
      <c r="R209" s="148"/>
      <c r="S209" s="158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  <c r="AU209" s="159"/>
      <c r="AV209" s="159"/>
      <c r="AW209" s="159"/>
      <c r="AX209" s="159"/>
      <c r="AY209" s="159"/>
      <c r="AZ209" s="159"/>
      <c r="BA209" s="159"/>
      <c r="BB209" s="159"/>
      <c r="BC209" s="159"/>
      <c r="BD209" s="159"/>
      <c r="BE209" s="159"/>
      <c r="BF209" s="159"/>
      <c r="BG209" s="159"/>
      <c r="BH209" s="159"/>
      <c r="BI209" s="159"/>
      <c r="BJ209" s="159"/>
      <c r="BK209" s="159"/>
      <c r="BL209" s="159"/>
      <c r="BM209" s="159"/>
      <c r="BN209" s="159"/>
      <c r="BO209" s="159"/>
      <c r="BP209" s="159"/>
      <c r="BQ209" s="159"/>
      <c r="BR209" s="159"/>
      <c r="BS209" s="159"/>
      <c r="BT209" s="159"/>
      <c r="BU209" s="159"/>
      <c r="BV209" s="159"/>
      <c r="BW209" s="159"/>
      <c r="BX209" s="159"/>
      <c r="BY209" s="159"/>
      <c r="BZ209" s="159"/>
      <c r="CA209" s="159"/>
      <c r="CB209" s="159"/>
      <c r="CC209" s="159"/>
      <c r="CD209" s="159"/>
      <c r="CE209" s="159"/>
      <c r="CF209" s="159"/>
      <c r="CG209" s="159"/>
      <c r="CH209" s="159"/>
      <c r="CI209" s="159"/>
      <c r="CJ209" s="159"/>
      <c r="CK209" s="159"/>
      <c r="CL209" s="159"/>
      <c r="CM209" s="159"/>
      <c r="CN209" s="159"/>
      <c r="CO209" s="159"/>
      <c r="CP209" s="159"/>
      <c r="CQ209" s="159"/>
      <c r="CR209" s="159"/>
      <c r="CS209" s="159"/>
      <c r="CT209" s="159"/>
      <c r="CU209" s="159"/>
      <c r="CV209" s="159"/>
      <c r="CW209" s="159"/>
      <c r="CX209" s="159"/>
      <c r="CY209" s="159"/>
      <c r="CZ209" s="159"/>
      <c r="DA209" s="159"/>
      <c r="DB209" s="159"/>
      <c r="DC209" s="159"/>
      <c r="DD209" s="159"/>
      <c r="DE209" s="159"/>
      <c r="DF209" s="159"/>
      <c r="DG209" s="159"/>
      <c r="DH209" s="159"/>
      <c r="DI209" s="159"/>
      <c r="DJ209" s="159"/>
      <c r="DK209" s="159"/>
      <c r="DL209" s="159"/>
      <c r="DM209" s="159"/>
      <c r="DN209" s="159"/>
      <c r="DO209" s="159"/>
      <c r="DP209" s="159"/>
      <c r="DQ209" s="159"/>
      <c r="DR209" s="159"/>
      <c r="DS209" s="159"/>
      <c r="DT209" s="159"/>
      <c r="DU209" s="159"/>
      <c r="DV209" s="159"/>
      <c r="DW209" s="159"/>
      <c r="DX209" s="159"/>
      <c r="DY209" s="159"/>
      <c r="DZ209" s="159"/>
      <c r="EA209" s="159"/>
      <c r="EB209" s="159"/>
      <c r="EC209" s="159"/>
      <c r="ED209" s="159"/>
      <c r="EE209" s="159"/>
      <c r="EF209" s="159"/>
      <c r="EG209" s="159"/>
      <c r="EH209" s="159"/>
      <c r="EI209" s="159"/>
      <c r="EJ209" s="159"/>
      <c r="EK209" s="159"/>
      <c r="EL209" s="159"/>
      <c r="EM209" s="159"/>
      <c r="EN209" s="159"/>
      <c r="EO209" s="159"/>
      <c r="EP209" s="159"/>
      <c r="EQ209" s="159"/>
      <c r="ER209" s="159"/>
      <c r="ES209" s="159"/>
      <c r="ET209" s="159"/>
      <c r="EU209" s="159"/>
      <c r="EV209" s="159"/>
      <c r="EW209" s="159"/>
      <c r="EX209" s="159"/>
      <c r="EY209" s="159"/>
      <c r="EZ209" s="159"/>
      <c r="FA209" s="159"/>
      <c r="FB209" s="159"/>
      <c r="FC209" s="159"/>
      <c r="FD209" s="159"/>
    </row>
    <row r="210" customFormat="false" ht="12.75" hidden="false" customHeight="false" outlineLevel="0" collapsed="false">
      <c r="A210" s="168" t="n">
        <v>42979</v>
      </c>
      <c r="B210" s="149" t="n">
        <v>0.05398151</v>
      </c>
      <c r="C210" s="149" t="n">
        <v>0</v>
      </c>
      <c r="D210" s="149" t="n">
        <v>0</v>
      </c>
      <c r="E210" s="149" t="n">
        <v>0.05398151</v>
      </c>
      <c r="F210" s="149" t="n">
        <v>0.05398151</v>
      </c>
      <c r="G210" s="149" t="n">
        <v>0</v>
      </c>
      <c r="H210" s="148" t="n">
        <v>0</v>
      </c>
      <c r="I210" s="170" t="n">
        <v>0.002847901</v>
      </c>
      <c r="J210" s="147" t="n">
        <v>8.06E-006</v>
      </c>
      <c r="R210" s="148"/>
      <c r="S210" s="158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  <c r="AU210" s="159"/>
      <c r="AV210" s="159"/>
      <c r="AW210" s="159"/>
      <c r="AX210" s="159"/>
      <c r="AY210" s="159"/>
      <c r="AZ210" s="159"/>
      <c r="BA210" s="159"/>
      <c r="BB210" s="159"/>
      <c r="BC210" s="159"/>
      <c r="BD210" s="159"/>
      <c r="BE210" s="159"/>
      <c r="BF210" s="159"/>
      <c r="BG210" s="159"/>
      <c r="BH210" s="159"/>
      <c r="BI210" s="159"/>
      <c r="BJ210" s="159"/>
      <c r="BK210" s="159"/>
      <c r="BL210" s="159"/>
      <c r="BM210" s="159"/>
      <c r="BN210" s="159"/>
      <c r="BO210" s="159"/>
      <c r="BP210" s="159"/>
      <c r="BQ210" s="159"/>
      <c r="BR210" s="159"/>
      <c r="BS210" s="159"/>
      <c r="BT210" s="159"/>
      <c r="BU210" s="159"/>
      <c r="BV210" s="159"/>
      <c r="BW210" s="159"/>
      <c r="BX210" s="159"/>
      <c r="BY210" s="159"/>
      <c r="BZ210" s="159"/>
      <c r="CA210" s="159"/>
      <c r="CB210" s="159"/>
      <c r="CC210" s="159"/>
      <c r="CD210" s="159"/>
      <c r="CE210" s="159"/>
      <c r="CF210" s="159"/>
      <c r="CG210" s="159"/>
      <c r="CH210" s="159"/>
      <c r="CI210" s="159"/>
      <c r="CJ210" s="159"/>
      <c r="CK210" s="159"/>
      <c r="CL210" s="159"/>
      <c r="CM210" s="159"/>
      <c r="CN210" s="159"/>
      <c r="CO210" s="159"/>
      <c r="CP210" s="159"/>
      <c r="CQ210" s="159"/>
      <c r="CR210" s="159"/>
      <c r="CS210" s="159"/>
      <c r="CT210" s="159"/>
      <c r="CU210" s="159"/>
      <c r="CV210" s="159"/>
      <c r="CW210" s="159"/>
      <c r="CX210" s="159"/>
      <c r="CY210" s="159"/>
      <c r="CZ210" s="159"/>
      <c r="DA210" s="159"/>
      <c r="DB210" s="159"/>
      <c r="DC210" s="159"/>
      <c r="DD210" s="159"/>
      <c r="DE210" s="159"/>
      <c r="DF210" s="159"/>
      <c r="DG210" s="159"/>
      <c r="DH210" s="159"/>
      <c r="DI210" s="159"/>
      <c r="DJ210" s="159"/>
      <c r="DK210" s="159"/>
      <c r="DL210" s="159"/>
      <c r="DM210" s="159"/>
      <c r="DN210" s="159"/>
      <c r="DO210" s="159"/>
      <c r="DP210" s="159"/>
      <c r="DQ210" s="159"/>
      <c r="DR210" s="159"/>
      <c r="DS210" s="159"/>
      <c r="DT210" s="159"/>
      <c r="DU210" s="159"/>
      <c r="DV210" s="159"/>
      <c r="DW210" s="159"/>
      <c r="DX210" s="159"/>
      <c r="DY210" s="159"/>
      <c r="DZ210" s="159"/>
      <c r="EA210" s="159"/>
      <c r="EB210" s="159"/>
      <c r="EC210" s="159"/>
      <c r="ED210" s="159"/>
      <c r="EE210" s="159"/>
      <c r="EF210" s="159"/>
      <c r="EG210" s="159"/>
      <c r="EH210" s="159"/>
      <c r="EI210" s="159"/>
      <c r="EJ210" s="159"/>
      <c r="EK210" s="159"/>
      <c r="EL210" s="159"/>
      <c r="EM210" s="159"/>
      <c r="EN210" s="159"/>
      <c r="EO210" s="159"/>
      <c r="EP210" s="159"/>
      <c r="EQ210" s="159"/>
      <c r="ER210" s="159"/>
      <c r="ES210" s="159"/>
      <c r="ET210" s="159"/>
      <c r="EU210" s="159"/>
      <c r="EV210" s="159"/>
      <c r="EW210" s="159"/>
      <c r="EX210" s="159"/>
      <c r="EY210" s="159"/>
      <c r="EZ210" s="159"/>
      <c r="FA210" s="159"/>
      <c r="FB210" s="159"/>
      <c r="FC210" s="159"/>
      <c r="FD210" s="159"/>
    </row>
    <row r="211" customFormat="false" ht="12.75" hidden="false" customHeight="false" outlineLevel="0" collapsed="false">
      <c r="A211" s="168" t="n">
        <v>43009</v>
      </c>
      <c r="B211" s="149" t="n">
        <v>0.04957979</v>
      </c>
      <c r="C211" s="149" t="n">
        <v>0</v>
      </c>
      <c r="D211" s="149" t="n">
        <v>0</v>
      </c>
      <c r="E211" s="149" t="n">
        <v>0.04957979</v>
      </c>
      <c r="F211" s="149" t="n">
        <v>0.04957979</v>
      </c>
      <c r="G211" s="149" t="n">
        <v>0</v>
      </c>
      <c r="H211" s="148" t="n">
        <v>0</v>
      </c>
      <c r="I211" s="170" t="n">
        <v>0.0026244601</v>
      </c>
      <c r="J211" s="147" t="n">
        <v>7.41E-006</v>
      </c>
      <c r="R211" s="148"/>
      <c r="S211" s="158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  <c r="AU211" s="159"/>
      <c r="AV211" s="159"/>
      <c r="AW211" s="159"/>
      <c r="AX211" s="159"/>
      <c r="AY211" s="159"/>
      <c r="AZ211" s="159"/>
      <c r="BA211" s="159"/>
      <c r="BB211" s="159"/>
      <c r="BC211" s="159"/>
      <c r="BD211" s="159"/>
      <c r="BE211" s="159"/>
      <c r="BF211" s="159"/>
      <c r="BG211" s="159"/>
      <c r="BH211" s="159"/>
      <c r="BI211" s="159"/>
      <c r="BJ211" s="159"/>
      <c r="BK211" s="159"/>
      <c r="BL211" s="159"/>
      <c r="BM211" s="159"/>
      <c r="BN211" s="159"/>
      <c r="BO211" s="159"/>
      <c r="BP211" s="159"/>
      <c r="BQ211" s="159"/>
      <c r="BR211" s="159"/>
      <c r="BS211" s="159"/>
      <c r="BT211" s="159"/>
      <c r="BU211" s="159"/>
      <c r="BV211" s="159"/>
      <c r="BW211" s="159"/>
      <c r="BX211" s="159"/>
      <c r="BY211" s="159"/>
      <c r="BZ211" s="159"/>
      <c r="CA211" s="159"/>
      <c r="CB211" s="159"/>
      <c r="CC211" s="159"/>
      <c r="CD211" s="159"/>
      <c r="CE211" s="159"/>
      <c r="CF211" s="159"/>
      <c r="CG211" s="159"/>
      <c r="CH211" s="159"/>
      <c r="CI211" s="159"/>
      <c r="CJ211" s="159"/>
      <c r="CK211" s="159"/>
      <c r="CL211" s="159"/>
      <c r="CM211" s="159"/>
      <c r="CN211" s="159"/>
      <c r="CO211" s="159"/>
      <c r="CP211" s="159"/>
      <c r="CQ211" s="159"/>
      <c r="CR211" s="159"/>
      <c r="CS211" s="159"/>
      <c r="CT211" s="159"/>
      <c r="CU211" s="159"/>
      <c r="CV211" s="159"/>
      <c r="CW211" s="159"/>
      <c r="CX211" s="159"/>
      <c r="CY211" s="159"/>
      <c r="CZ211" s="159"/>
      <c r="DA211" s="159"/>
      <c r="DB211" s="159"/>
      <c r="DC211" s="159"/>
      <c r="DD211" s="159"/>
      <c r="DE211" s="159"/>
      <c r="DF211" s="159"/>
      <c r="DG211" s="159"/>
      <c r="DH211" s="159"/>
      <c r="DI211" s="159"/>
      <c r="DJ211" s="159"/>
      <c r="DK211" s="159"/>
      <c r="DL211" s="159"/>
      <c r="DM211" s="159"/>
      <c r="DN211" s="159"/>
      <c r="DO211" s="159"/>
      <c r="DP211" s="159"/>
      <c r="DQ211" s="159"/>
      <c r="DR211" s="159"/>
      <c r="DS211" s="159"/>
      <c r="DT211" s="159"/>
      <c r="DU211" s="159"/>
      <c r="DV211" s="159"/>
      <c r="DW211" s="159"/>
      <c r="DX211" s="159"/>
      <c r="DY211" s="159"/>
      <c r="DZ211" s="159"/>
      <c r="EA211" s="159"/>
      <c r="EB211" s="159"/>
      <c r="EC211" s="159"/>
      <c r="ED211" s="159"/>
      <c r="EE211" s="159"/>
      <c r="EF211" s="159"/>
      <c r="EG211" s="159"/>
      <c r="EH211" s="159"/>
      <c r="EI211" s="159"/>
      <c r="EJ211" s="159"/>
      <c r="EK211" s="159"/>
      <c r="EL211" s="159"/>
      <c r="EM211" s="159"/>
      <c r="EN211" s="159"/>
      <c r="EO211" s="159"/>
      <c r="EP211" s="159"/>
      <c r="EQ211" s="159"/>
      <c r="ER211" s="159"/>
      <c r="ES211" s="159"/>
      <c r="ET211" s="159"/>
      <c r="EU211" s="159"/>
      <c r="EV211" s="159"/>
      <c r="EW211" s="159"/>
      <c r="EX211" s="159"/>
      <c r="EY211" s="159"/>
      <c r="EZ211" s="159"/>
      <c r="FA211" s="159"/>
      <c r="FB211" s="159"/>
      <c r="FC211" s="159"/>
      <c r="FD211" s="159"/>
    </row>
    <row r="212" customFormat="false" ht="12.75" hidden="false" customHeight="false" outlineLevel="0" collapsed="false">
      <c r="A212" s="168" t="n">
        <v>43040</v>
      </c>
      <c r="B212" s="149" t="n">
        <v>0.06463779</v>
      </c>
      <c r="C212" s="149" t="n">
        <v>0</v>
      </c>
      <c r="D212" s="149" t="n">
        <v>0</v>
      </c>
      <c r="E212" s="149" t="n">
        <v>0.06463779</v>
      </c>
      <c r="F212" s="149" t="n">
        <v>0.06463779</v>
      </c>
      <c r="G212" s="149" t="n">
        <v>0</v>
      </c>
      <c r="H212" s="148" t="n">
        <v>0</v>
      </c>
      <c r="I212" s="170" t="n">
        <v>0.0033679756</v>
      </c>
      <c r="J212" s="147" t="n">
        <v>9.74E-006</v>
      </c>
      <c r="R212" s="148"/>
      <c r="S212" s="158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  <c r="AU212" s="159"/>
      <c r="AV212" s="159"/>
      <c r="AW212" s="159"/>
      <c r="AX212" s="159"/>
      <c r="AY212" s="159"/>
      <c r="AZ212" s="159"/>
      <c r="BA212" s="159"/>
      <c r="BB212" s="159"/>
      <c r="BC212" s="159"/>
      <c r="BD212" s="159"/>
      <c r="BE212" s="159"/>
      <c r="BF212" s="159"/>
      <c r="BG212" s="159"/>
      <c r="BH212" s="159"/>
      <c r="BI212" s="159"/>
      <c r="BJ212" s="159"/>
      <c r="BK212" s="159"/>
      <c r="BL212" s="159"/>
      <c r="BM212" s="159"/>
      <c r="BN212" s="159"/>
      <c r="BO212" s="159"/>
      <c r="BP212" s="159"/>
      <c r="BQ212" s="159"/>
      <c r="BR212" s="159"/>
      <c r="BS212" s="159"/>
      <c r="BT212" s="159"/>
      <c r="BU212" s="159"/>
      <c r="BV212" s="159"/>
      <c r="BW212" s="159"/>
      <c r="BX212" s="159"/>
      <c r="BY212" s="159"/>
      <c r="BZ212" s="159"/>
      <c r="CA212" s="159"/>
      <c r="CB212" s="159"/>
      <c r="CC212" s="159"/>
      <c r="CD212" s="159"/>
      <c r="CE212" s="159"/>
      <c r="CF212" s="159"/>
      <c r="CG212" s="159"/>
      <c r="CH212" s="159"/>
      <c r="CI212" s="159"/>
      <c r="CJ212" s="159"/>
      <c r="CK212" s="159"/>
      <c r="CL212" s="159"/>
      <c r="CM212" s="159"/>
      <c r="CN212" s="159"/>
      <c r="CO212" s="159"/>
      <c r="CP212" s="159"/>
      <c r="CQ212" s="159"/>
      <c r="CR212" s="159"/>
      <c r="CS212" s="159"/>
      <c r="CT212" s="159"/>
      <c r="CU212" s="159"/>
      <c r="CV212" s="159"/>
      <c r="CW212" s="159"/>
      <c r="CX212" s="159"/>
      <c r="CY212" s="159"/>
      <c r="CZ212" s="159"/>
      <c r="DA212" s="159"/>
      <c r="DB212" s="159"/>
      <c r="DC212" s="159"/>
      <c r="DD212" s="159"/>
      <c r="DE212" s="159"/>
      <c r="DF212" s="159"/>
      <c r="DG212" s="159"/>
      <c r="DH212" s="159"/>
      <c r="DI212" s="159"/>
      <c r="DJ212" s="159"/>
      <c r="DK212" s="159"/>
      <c r="DL212" s="159"/>
      <c r="DM212" s="159"/>
      <c r="DN212" s="159"/>
      <c r="DO212" s="159"/>
      <c r="DP212" s="159"/>
      <c r="DQ212" s="159"/>
      <c r="DR212" s="159"/>
      <c r="DS212" s="159"/>
      <c r="DT212" s="159"/>
      <c r="DU212" s="159"/>
      <c r="DV212" s="159"/>
      <c r="DW212" s="159"/>
      <c r="DX212" s="159"/>
      <c r="DY212" s="159"/>
      <c r="DZ212" s="159"/>
      <c r="EA212" s="159"/>
      <c r="EB212" s="159"/>
      <c r="EC212" s="159"/>
      <c r="ED212" s="159"/>
      <c r="EE212" s="159"/>
      <c r="EF212" s="159"/>
      <c r="EG212" s="159"/>
      <c r="EH212" s="159"/>
      <c r="EI212" s="159"/>
      <c r="EJ212" s="159"/>
      <c r="EK212" s="159"/>
      <c r="EL212" s="159"/>
      <c r="EM212" s="159"/>
      <c r="EN212" s="159"/>
      <c r="EO212" s="159"/>
      <c r="EP212" s="159"/>
      <c r="EQ212" s="159"/>
      <c r="ER212" s="159"/>
      <c r="ES212" s="159"/>
      <c r="ET212" s="159"/>
      <c r="EU212" s="159"/>
      <c r="EV212" s="159"/>
      <c r="EW212" s="159"/>
      <c r="EX212" s="159"/>
      <c r="EY212" s="159"/>
      <c r="EZ212" s="159"/>
      <c r="FA212" s="159"/>
      <c r="FB212" s="159"/>
      <c r="FC212" s="159"/>
      <c r="FD212" s="159"/>
    </row>
    <row r="213" customFormat="false" ht="12.75" hidden="false" customHeight="false" outlineLevel="0" collapsed="false">
      <c r="A213" s="168" t="n">
        <v>43070</v>
      </c>
      <c r="B213" s="149" t="n">
        <v>0.04615858</v>
      </c>
      <c r="C213" s="149" t="n">
        <v>0</v>
      </c>
      <c r="D213" s="149" t="n">
        <v>0</v>
      </c>
      <c r="E213" s="149" t="n">
        <v>0.04615858</v>
      </c>
      <c r="F213" s="149" t="n">
        <v>0.04615858</v>
      </c>
      <c r="G213" s="149" t="n">
        <v>0</v>
      </c>
      <c r="H213" s="148" t="n">
        <v>0</v>
      </c>
      <c r="I213" s="170" t="n">
        <v>0.0024603736</v>
      </c>
      <c r="J213" s="147" t="n">
        <v>6.91E-006</v>
      </c>
      <c r="R213" s="148"/>
      <c r="S213" s="158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  <c r="AU213" s="159"/>
      <c r="AV213" s="159"/>
      <c r="AW213" s="159"/>
      <c r="AX213" s="159"/>
      <c r="AY213" s="159"/>
      <c r="AZ213" s="159"/>
      <c r="BA213" s="159"/>
      <c r="BB213" s="159"/>
      <c r="BC213" s="159"/>
      <c r="BD213" s="159"/>
      <c r="BE213" s="159"/>
      <c r="BF213" s="159"/>
      <c r="BG213" s="159"/>
      <c r="BH213" s="159"/>
      <c r="BI213" s="159"/>
      <c r="BJ213" s="159"/>
      <c r="BK213" s="159"/>
      <c r="BL213" s="159"/>
      <c r="BM213" s="159"/>
      <c r="BN213" s="159"/>
      <c r="BO213" s="159"/>
      <c r="BP213" s="159"/>
      <c r="BQ213" s="159"/>
      <c r="BR213" s="159"/>
      <c r="BS213" s="159"/>
      <c r="BT213" s="159"/>
      <c r="BU213" s="159"/>
      <c r="BV213" s="159"/>
      <c r="BW213" s="159"/>
      <c r="BX213" s="159"/>
      <c r="BY213" s="159"/>
      <c r="BZ213" s="159"/>
      <c r="CA213" s="159"/>
      <c r="CB213" s="159"/>
      <c r="CC213" s="159"/>
      <c r="CD213" s="159"/>
      <c r="CE213" s="159"/>
      <c r="CF213" s="159"/>
      <c r="CG213" s="159"/>
      <c r="CH213" s="159"/>
      <c r="CI213" s="159"/>
      <c r="CJ213" s="159"/>
      <c r="CK213" s="159"/>
      <c r="CL213" s="159"/>
      <c r="CM213" s="159"/>
      <c r="CN213" s="159"/>
      <c r="CO213" s="159"/>
      <c r="CP213" s="159"/>
      <c r="CQ213" s="159"/>
      <c r="CR213" s="159"/>
      <c r="CS213" s="159"/>
      <c r="CT213" s="159"/>
      <c r="CU213" s="159"/>
      <c r="CV213" s="159"/>
      <c r="CW213" s="159"/>
      <c r="CX213" s="159"/>
      <c r="CY213" s="159"/>
      <c r="CZ213" s="159"/>
      <c r="DA213" s="159"/>
      <c r="DB213" s="159"/>
      <c r="DC213" s="159"/>
      <c r="DD213" s="159"/>
      <c r="DE213" s="159"/>
      <c r="DF213" s="159"/>
      <c r="DG213" s="159"/>
      <c r="DH213" s="159"/>
      <c r="DI213" s="159"/>
      <c r="DJ213" s="159"/>
      <c r="DK213" s="159"/>
      <c r="DL213" s="159"/>
      <c r="DM213" s="159"/>
      <c r="DN213" s="159"/>
      <c r="DO213" s="159"/>
      <c r="DP213" s="159"/>
      <c r="DQ213" s="159"/>
      <c r="DR213" s="159"/>
      <c r="DS213" s="159"/>
      <c r="DT213" s="159"/>
      <c r="DU213" s="159"/>
      <c r="DV213" s="159"/>
      <c r="DW213" s="159"/>
      <c r="DX213" s="159"/>
      <c r="DY213" s="159"/>
      <c r="DZ213" s="159"/>
      <c r="EA213" s="159"/>
      <c r="EB213" s="159"/>
      <c r="EC213" s="159"/>
      <c r="ED213" s="159"/>
      <c r="EE213" s="159"/>
      <c r="EF213" s="159"/>
      <c r="EG213" s="159"/>
      <c r="EH213" s="159"/>
      <c r="EI213" s="159"/>
      <c r="EJ213" s="159"/>
      <c r="EK213" s="159"/>
      <c r="EL213" s="159"/>
      <c r="EM213" s="159"/>
      <c r="EN213" s="159"/>
      <c r="EO213" s="159"/>
      <c r="EP213" s="159"/>
      <c r="EQ213" s="159"/>
      <c r="ER213" s="159"/>
      <c r="ES213" s="159"/>
      <c r="ET213" s="159"/>
      <c r="EU213" s="159"/>
      <c r="EV213" s="159"/>
      <c r="EW213" s="159"/>
      <c r="EX213" s="159"/>
      <c r="EY213" s="159"/>
      <c r="EZ213" s="159"/>
      <c r="FA213" s="159"/>
      <c r="FB213" s="159"/>
      <c r="FC213" s="159"/>
      <c r="FD213" s="159"/>
    </row>
    <row r="214" customFormat="false" ht="12.75" hidden="false" customHeight="false" outlineLevel="0" collapsed="false">
      <c r="A214" s="168" t="n">
        <v>43101</v>
      </c>
      <c r="B214" s="149" t="n">
        <v>0.02950115</v>
      </c>
      <c r="C214" s="149" t="n">
        <v>0</v>
      </c>
      <c r="D214" s="149" t="n">
        <v>0</v>
      </c>
      <c r="E214" s="149" t="n">
        <v>0.02950115</v>
      </c>
      <c r="F214" s="149" t="n">
        <v>0.02950115</v>
      </c>
      <c r="G214" s="149" t="n">
        <v>0</v>
      </c>
      <c r="H214" s="148" t="n">
        <v>0</v>
      </c>
      <c r="I214" s="170" t="n">
        <v>0.0017572218</v>
      </c>
      <c r="J214" s="147" t="n">
        <v>4.21E-006</v>
      </c>
      <c r="R214" s="148"/>
      <c r="S214" s="158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  <c r="AU214" s="159"/>
      <c r="AV214" s="159"/>
      <c r="AW214" s="159"/>
      <c r="AX214" s="159"/>
      <c r="AY214" s="159"/>
      <c r="AZ214" s="159"/>
      <c r="BA214" s="159"/>
      <c r="BB214" s="159"/>
      <c r="BC214" s="159"/>
      <c r="BD214" s="159"/>
      <c r="BE214" s="159"/>
      <c r="BF214" s="159"/>
      <c r="BG214" s="159"/>
      <c r="BH214" s="159"/>
      <c r="BI214" s="159"/>
      <c r="BJ214" s="159"/>
      <c r="BK214" s="159"/>
      <c r="BL214" s="159"/>
      <c r="BM214" s="159"/>
      <c r="BN214" s="159"/>
      <c r="BO214" s="159"/>
      <c r="BP214" s="159"/>
      <c r="BQ214" s="159"/>
      <c r="BR214" s="159"/>
      <c r="BS214" s="159"/>
      <c r="BT214" s="159"/>
      <c r="BU214" s="159"/>
      <c r="BV214" s="159"/>
      <c r="BW214" s="159"/>
      <c r="BX214" s="159"/>
      <c r="BY214" s="159"/>
      <c r="BZ214" s="159"/>
      <c r="CA214" s="159"/>
      <c r="CB214" s="159"/>
      <c r="CC214" s="159"/>
      <c r="CD214" s="159"/>
      <c r="CE214" s="159"/>
      <c r="CF214" s="159"/>
      <c r="CG214" s="159"/>
      <c r="CH214" s="159"/>
      <c r="CI214" s="159"/>
      <c r="CJ214" s="159"/>
      <c r="CK214" s="159"/>
      <c r="CL214" s="159"/>
      <c r="CM214" s="159"/>
      <c r="CN214" s="159"/>
      <c r="CO214" s="159"/>
      <c r="CP214" s="159"/>
      <c r="CQ214" s="159"/>
      <c r="CR214" s="159"/>
      <c r="CS214" s="159"/>
      <c r="CT214" s="159"/>
      <c r="CU214" s="159"/>
      <c r="CV214" s="159"/>
      <c r="CW214" s="159"/>
      <c r="CX214" s="159"/>
      <c r="CY214" s="159"/>
      <c r="CZ214" s="159"/>
      <c r="DA214" s="159"/>
      <c r="DB214" s="159"/>
      <c r="DC214" s="159"/>
      <c r="DD214" s="159"/>
      <c r="DE214" s="159"/>
      <c r="DF214" s="159"/>
      <c r="DG214" s="159"/>
      <c r="DH214" s="159"/>
      <c r="DI214" s="159"/>
      <c r="DJ214" s="159"/>
      <c r="DK214" s="159"/>
      <c r="DL214" s="159"/>
      <c r="DM214" s="159"/>
      <c r="DN214" s="159"/>
      <c r="DO214" s="159"/>
      <c r="DP214" s="159"/>
      <c r="DQ214" s="159"/>
      <c r="DR214" s="159"/>
      <c r="DS214" s="159"/>
      <c r="DT214" s="159"/>
      <c r="DU214" s="159"/>
      <c r="DV214" s="159"/>
      <c r="DW214" s="159"/>
      <c r="DX214" s="159"/>
      <c r="DY214" s="159"/>
      <c r="DZ214" s="159"/>
      <c r="EA214" s="159"/>
      <c r="EB214" s="159"/>
      <c r="EC214" s="159"/>
      <c r="ED214" s="159"/>
      <c r="EE214" s="159"/>
      <c r="EF214" s="159"/>
      <c r="EG214" s="159"/>
      <c r="EH214" s="159"/>
      <c r="EI214" s="159"/>
      <c r="EJ214" s="159"/>
      <c r="EK214" s="159"/>
      <c r="EL214" s="159"/>
      <c r="EM214" s="159"/>
      <c r="EN214" s="159"/>
      <c r="EO214" s="159"/>
      <c r="EP214" s="159"/>
      <c r="EQ214" s="159"/>
      <c r="ER214" s="159"/>
      <c r="ES214" s="159"/>
      <c r="ET214" s="159"/>
      <c r="EU214" s="159"/>
      <c r="EV214" s="159"/>
      <c r="EW214" s="159"/>
      <c r="EX214" s="159"/>
      <c r="EY214" s="159"/>
      <c r="EZ214" s="159"/>
      <c r="FA214" s="159"/>
      <c r="FB214" s="159"/>
      <c r="FC214" s="159"/>
      <c r="FD214" s="159"/>
    </row>
    <row r="215" customFormat="false" ht="12.75" hidden="false" customHeight="false" outlineLevel="0" collapsed="false">
      <c r="A215" s="168" t="n">
        <v>43132</v>
      </c>
      <c r="B215" s="149" t="n">
        <v>0.02976952</v>
      </c>
      <c r="C215" s="149" t="n">
        <v>0</v>
      </c>
      <c r="D215" s="149" t="n">
        <v>0</v>
      </c>
      <c r="E215" s="149" t="n">
        <v>0.02976952</v>
      </c>
      <c r="F215" s="149" t="n">
        <v>0.02976952</v>
      </c>
      <c r="G215" s="149" t="n">
        <v>0</v>
      </c>
      <c r="H215" s="148" t="n">
        <v>0</v>
      </c>
      <c r="I215" s="170" t="n">
        <v>0.0019212634</v>
      </c>
      <c r="J215" s="147" t="n">
        <v>4.08E-006</v>
      </c>
      <c r="R215" s="148"/>
      <c r="S215" s="158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  <c r="AV215" s="159"/>
      <c r="AW215" s="159"/>
      <c r="AX215" s="159"/>
      <c r="AY215" s="159"/>
      <c r="AZ215" s="159"/>
      <c r="BA215" s="159"/>
      <c r="BB215" s="159"/>
      <c r="BC215" s="159"/>
      <c r="BD215" s="159"/>
      <c r="BE215" s="159"/>
      <c r="BF215" s="159"/>
      <c r="BG215" s="159"/>
      <c r="BH215" s="159"/>
      <c r="BI215" s="159"/>
      <c r="BJ215" s="159"/>
      <c r="BK215" s="159"/>
      <c r="BL215" s="159"/>
      <c r="BM215" s="159"/>
      <c r="BN215" s="159"/>
      <c r="BO215" s="159"/>
      <c r="BP215" s="159"/>
      <c r="BQ215" s="159"/>
      <c r="BR215" s="159"/>
      <c r="BS215" s="159"/>
      <c r="BT215" s="159"/>
      <c r="BU215" s="159"/>
      <c r="BV215" s="159"/>
      <c r="BW215" s="159"/>
      <c r="BX215" s="159"/>
      <c r="BY215" s="159"/>
      <c r="BZ215" s="159"/>
      <c r="CA215" s="159"/>
      <c r="CB215" s="159"/>
      <c r="CC215" s="159"/>
      <c r="CD215" s="159"/>
      <c r="CE215" s="159"/>
      <c r="CF215" s="159"/>
      <c r="CG215" s="159"/>
      <c r="CH215" s="159"/>
      <c r="CI215" s="159"/>
      <c r="CJ215" s="159"/>
      <c r="CK215" s="159"/>
      <c r="CL215" s="159"/>
      <c r="CM215" s="159"/>
      <c r="CN215" s="159"/>
      <c r="CO215" s="159"/>
      <c r="CP215" s="159"/>
      <c r="CQ215" s="159"/>
      <c r="CR215" s="159"/>
      <c r="CS215" s="159"/>
      <c r="CT215" s="159"/>
      <c r="CU215" s="159"/>
      <c r="CV215" s="159"/>
      <c r="CW215" s="159"/>
      <c r="CX215" s="159"/>
      <c r="CY215" s="159"/>
      <c r="CZ215" s="159"/>
      <c r="DA215" s="159"/>
      <c r="DB215" s="159"/>
      <c r="DC215" s="159"/>
      <c r="DD215" s="159"/>
      <c r="DE215" s="159"/>
      <c r="DF215" s="159"/>
      <c r="DG215" s="159"/>
      <c r="DH215" s="159"/>
      <c r="DI215" s="159"/>
      <c r="DJ215" s="159"/>
      <c r="DK215" s="159"/>
      <c r="DL215" s="159"/>
      <c r="DM215" s="159"/>
      <c r="DN215" s="159"/>
      <c r="DO215" s="159"/>
      <c r="DP215" s="159"/>
      <c r="DQ215" s="159"/>
      <c r="DR215" s="159"/>
      <c r="DS215" s="159"/>
      <c r="DT215" s="159"/>
      <c r="DU215" s="159"/>
      <c r="DV215" s="159"/>
      <c r="DW215" s="159"/>
      <c r="DX215" s="159"/>
      <c r="DY215" s="159"/>
      <c r="DZ215" s="159"/>
      <c r="EA215" s="159"/>
      <c r="EB215" s="159"/>
      <c r="EC215" s="159"/>
      <c r="ED215" s="159"/>
      <c r="EE215" s="159"/>
      <c r="EF215" s="159"/>
      <c r="EG215" s="159"/>
      <c r="EH215" s="159"/>
      <c r="EI215" s="159"/>
      <c r="EJ215" s="159"/>
      <c r="EK215" s="159"/>
      <c r="EL215" s="159"/>
      <c r="EM215" s="159"/>
      <c r="EN215" s="159"/>
      <c r="EO215" s="159"/>
      <c r="EP215" s="159"/>
      <c r="EQ215" s="159"/>
      <c r="ER215" s="159"/>
      <c r="ES215" s="159"/>
      <c r="ET215" s="159"/>
      <c r="EU215" s="159"/>
      <c r="EV215" s="159"/>
      <c r="EW215" s="159"/>
      <c r="EX215" s="159"/>
      <c r="EY215" s="159"/>
      <c r="EZ215" s="159"/>
      <c r="FA215" s="159"/>
      <c r="FB215" s="159"/>
      <c r="FC215" s="159"/>
      <c r="FD215" s="159"/>
    </row>
    <row r="216" customFormat="false" ht="12.75" hidden="false" customHeight="false" outlineLevel="0" collapsed="false">
      <c r="A216" s="168"/>
      <c r="B216" s="149"/>
      <c r="C216" s="149"/>
      <c r="D216" s="149"/>
      <c r="E216" s="149"/>
      <c r="F216" s="149"/>
      <c r="G216" s="149"/>
      <c r="H216" s="148"/>
      <c r="I216" s="170"/>
      <c r="R216" s="148"/>
      <c r="S216" s="158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  <c r="AU216" s="159"/>
      <c r="AV216" s="159"/>
      <c r="AW216" s="159"/>
      <c r="AX216" s="159"/>
      <c r="AY216" s="159"/>
      <c r="AZ216" s="159"/>
      <c r="BA216" s="159"/>
      <c r="BB216" s="159"/>
      <c r="BC216" s="159"/>
      <c r="BD216" s="159"/>
      <c r="BE216" s="159"/>
      <c r="BF216" s="159"/>
      <c r="BG216" s="159"/>
      <c r="BH216" s="159"/>
      <c r="BI216" s="159"/>
      <c r="BJ216" s="159"/>
      <c r="BK216" s="159"/>
      <c r="BL216" s="159"/>
      <c r="BM216" s="159"/>
      <c r="BN216" s="159"/>
      <c r="BO216" s="159"/>
      <c r="BP216" s="159"/>
      <c r="BQ216" s="159"/>
      <c r="BR216" s="159"/>
      <c r="BS216" s="159"/>
      <c r="BT216" s="159"/>
      <c r="BU216" s="159"/>
      <c r="BV216" s="159"/>
      <c r="BW216" s="159"/>
      <c r="BX216" s="159"/>
      <c r="BY216" s="159"/>
      <c r="BZ216" s="159"/>
      <c r="CA216" s="159"/>
      <c r="CB216" s="159"/>
      <c r="CC216" s="159"/>
      <c r="CD216" s="159"/>
      <c r="CE216" s="159"/>
      <c r="CF216" s="159"/>
      <c r="CG216" s="159"/>
      <c r="CH216" s="159"/>
      <c r="CI216" s="159"/>
      <c r="CJ216" s="159"/>
      <c r="CK216" s="159"/>
      <c r="CL216" s="159"/>
      <c r="CM216" s="159"/>
      <c r="CN216" s="159"/>
      <c r="CO216" s="159"/>
      <c r="CP216" s="159"/>
      <c r="CQ216" s="159"/>
      <c r="CR216" s="159"/>
      <c r="CS216" s="159"/>
      <c r="CT216" s="159"/>
      <c r="CU216" s="159"/>
      <c r="CV216" s="159"/>
      <c r="CW216" s="159"/>
      <c r="CX216" s="159"/>
      <c r="CY216" s="159"/>
      <c r="CZ216" s="159"/>
      <c r="DA216" s="159"/>
      <c r="DB216" s="159"/>
      <c r="DC216" s="159"/>
      <c r="DD216" s="159"/>
      <c r="DE216" s="159"/>
      <c r="DF216" s="159"/>
      <c r="DG216" s="159"/>
      <c r="DH216" s="159"/>
      <c r="DI216" s="159"/>
      <c r="DJ216" s="159"/>
      <c r="DK216" s="159"/>
      <c r="DL216" s="159"/>
      <c r="DM216" s="159"/>
      <c r="DN216" s="159"/>
      <c r="DO216" s="159"/>
      <c r="DP216" s="159"/>
      <c r="DQ216" s="159"/>
      <c r="DR216" s="159"/>
      <c r="DS216" s="159"/>
      <c r="DT216" s="159"/>
      <c r="DU216" s="159"/>
      <c r="DV216" s="159"/>
      <c r="DW216" s="159"/>
      <c r="DX216" s="159"/>
      <c r="DY216" s="159"/>
      <c r="DZ216" s="159"/>
      <c r="EA216" s="159"/>
      <c r="EB216" s="159"/>
      <c r="EC216" s="159"/>
      <c r="ED216" s="159"/>
      <c r="EE216" s="159"/>
      <c r="EF216" s="159"/>
      <c r="EG216" s="159"/>
      <c r="EH216" s="159"/>
      <c r="EI216" s="159"/>
      <c r="EJ216" s="159"/>
      <c r="EK216" s="159"/>
      <c r="EL216" s="159"/>
      <c r="EM216" s="159"/>
      <c r="EN216" s="159"/>
      <c r="EO216" s="159"/>
      <c r="EP216" s="159"/>
      <c r="EQ216" s="159"/>
      <c r="ER216" s="159"/>
      <c r="ES216" s="159"/>
      <c r="ET216" s="159"/>
      <c r="EU216" s="159"/>
      <c r="EV216" s="159"/>
      <c r="EW216" s="159"/>
      <c r="EX216" s="159"/>
      <c r="EY216" s="159"/>
      <c r="EZ216" s="159"/>
      <c r="FA216" s="159"/>
      <c r="FB216" s="159"/>
      <c r="FC216" s="159"/>
      <c r="FD216" s="159"/>
    </row>
    <row r="217" customFormat="false" ht="12.75" hidden="false" customHeight="false" outlineLevel="0" collapsed="false">
      <c r="A217" s="168"/>
      <c r="B217" s="149"/>
      <c r="C217" s="149"/>
      <c r="D217" s="149"/>
      <c r="E217" s="149"/>
      <c r="F217" s="149"/>
      <c r="G217" s="149"/>
      <c r="H217" s="148"/>
      <c r="I217" s="170"/>
      <c r="R217" s="148"/>
      <c r="S217" s="158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  <c r="AU217" s="159"/>
      <c r="AV217" s="159"/>
      <c r="AW217" s="159"/>
      <c r="AX217" s="159"/>
      <c r="AY217" s="159"/>
      <c r="AZ217" s="159"/>
      <c r="BA217" s="159"/>
      <c r="BB217" s="159"/>
      <c r="BC217" s="159"/>
      <c r="BD217" s="159"/>
      <c r="BE217" s="159"/>
      <c r="BF217" s="159"/>
      <c r="BG217" s="159"/>
      <c r="BH217" s="159"/>
      <c r="BI217" s="159"/>
      <c r="BJ217" s="159"/>
      <c r="BK217" s="159"/>
      <c r="BL217" s="159"/>
      <c r="BM217" s="159"/>
      <c r="BN217" s="159"/>
      <c r="BO217" s="159"/>
      <c r="BP217" s="159"/>
      <c r="BQ217" s="159"/>
      <c r="BR217" s="159"/>
      <c r="BS217" s="159"/>
      <c r="BT217" s="159"/>
      <c r="BU217" s="159"/>
      <c r="BV217" s="159"/>
      <c r="BW217" s="159"/>
      <c r="BX217" s="159"/>
      <c r="BY217" s="159"/>
      <c r="BZ217" s="159"/>
      <c r="CA217" s="159"/>
      <c r="CB217" s="159"/>
      <c r="CC217" s="159"/>
      <c r="CD217" s="159"/>
      <c r="CE217" s="159"/>
      <c r="CF217" s="159"/>
      <c r="CG217" s="159"/>
      <c r="CH217" s="159"/>
      <c r="CI217" s="159"/>
      <c r="CJ217" s="159"/>
      <c r="CK217" s="159"/>
      <c r="CL217" s="159"/>
      <c r="CM217" s="159"/>
      <c r="CN217" s="159"/>
      <c r="CO217" s="159"/>
      <c r="CP217" s="159"/>
      <c r="CQ217" s="159"/>
      <c r="CR217" s="159"/>
      <c r="CS217" s="159"/>
      <c r="CT217" s="159"/>
      <c r="CU217" s="159"/>
      <c r="CV217" s="159"/>
      <c r="CW217" s="159"/>
      <c r="CX217" s="159"/>
      <c r="CY217" s="159"/>
      <c r="CZ217" s="159"/>
      <c r="DA217" s="159"/>
      <c r="DB217" s="159"/>
      <c r="DC217" s="159"/>
      <c r="DD217" s="159"/>
      <c r="DE217" s="159"/>
      <c r="DF217" s="159"/>
      <c r="DG217" s="159"/>
      <c r="DH217" s="159"/>
      <c r="DI217" s="159"/>
      <c r="DJ217" s="159"/>
      <c r="DK217" s="159"/>
      <c r="DL217" s="159"/>
      <c r="DM217" s="159"/>
      <c r="DN217" s="159"/>
      <c r="DO217" s="159"/>
      <c r="DP217" s="159"/>
      <c r="DQ217" s="159"/>
      <c r="DR217" s="159"/>
      <c r="DS217" s="159"/>
      <c r="DT217" s="159"/>
      <c r="DU217" s="159"/>
      <c r="DV217" s="159"/>
      <c r="DW217" s="159"/>
      <c r="DX217" s="159"/>
      <c r="DY217" s="159"/>
      <c r="DZ217" s="159"/>
      <c r="EA217" s="159"/>
      <c r="EB217" s="159"/>
      <c r="EC217" s="159"/>
      <c r="ED217" s="159"/>
      <c r="EE217" s="159"/>
      <c r="EF217" s="159"/>
      <c r="EG217" s="159"/>
      <c r="EH217" s="159"/>
      <c r="EI217" s="159"/>
      <c r="EJ217" s="159"/>
      <c r="EK217" s="159"/>
      <c r="EL217" s="159"/>
      <c r="EM217" s="159"/>
      <c r="EN217" s="159"/>
      <c r="EO217" s="159"/>
      <c r="EP217" s="159"/>
      <c r="EQ217" s="159"/>
      <c r="ER217" s="159"/>
      <c r="ES217" s="159"/>
      <c r="ET217" s="159"/>
      <c r="EU217" s="159"/>
      <c r="EV217" s="159"/>
      <c r="EW217" s="159"/>
      <c r="EX217" s="159"/>
      <c r="EY217" s="159"/>
      <c r="EZ217" s="159"/>
      <c r="FA217" s="159"/>
      <c r="FB217" s="159"/>
      <c r="FC217" s="159"/>
      <c r="FD217" s="159"/>
    </row>
    <row r="218" customFormat="false" ht="12.75" hidden="false" customHeight="false" outlineLevel="0" collapsed="false">
      <c r="A218" s="168"/>
      <c r="B218" s="149"/>
      <c r="C218" s="149"/>
      <c r="D218" s="149"/>
      <c r="E218" s="149"/>
      <c r="F218" s="149"/>
      <c r="G218" s="149"/>
      <c r="H218" s="148"/>
      <c r="I218" s="170"/>
      <c r="R218" s="148"/>
      <c r="S218" s="158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  <c r="AV218" s="159"/>
      <c r="AW218" s="159"/>
      <c r="AX218" s="159"/>
      <c r="AY218" s="159"/>
      <c r="AZ218" s="159"/>
      <c r="BA218" s="159"/>
      <c r="BB218" s="159"/>
      <c r="BC218" s="159"/>
      <c r="BD218" s="159"/>
      <c r="BE218" s="159"/>
      <c r="BF218" s="159"/>
      <c r="BG218" s="159"/>
      <c r="BH218" s="159"/>
      <c r="BI218" s="159"/>
      <c r="BJ218" s="159"/>
      <c r="BK218" s="159"/>
      <c r="BL218" s="159"/>
      <c r="BM218" s="159"/>
      <c r="BN218" s="159"/>
      <c r="BO218" s="159"/>
      <c r="BP218" s="159"/>
      <c r="BQ218" s="159"/>
      <c r="BR218" s="159"/>
      <c r="BS218" s="159"/>
      <c r="BT218" s="159"/>
      <c r="BU218" s="159"/>
      <c r="BV218" s="159"/>
      <c r="BW218" s="159"/>
      <c r="BX218" s="159"/>
      <c r="BY218" s="159"/>
      <c r="BZ218" s="159"/>
      <c r="CA218" s="159"/>
      <c r="CB218" s="159"/>
      <c r="CC218" s="159"/>
      <c r="CD218" s="159"/>
      <c r="CE218" s="159"/>
      <c r="CF218" s="159"/>
      <c r="CG218" s="159"/>
      <c r="CH218" s="159"/>
      <c r="CI218" s="159"/>
      <c r="CJ218" s="159"/>
      <c r="CK218" s="159"/>
      <c r="CL218" s="159"/>
      <c r="CM218" s="159"/>
      <c r="CN218" s="159"/>
      <c r="CO218" s="159"/>
      <c r="CP218" s="159"/>
      <c r="CQ218" s="159"/>
      <c r="CR218" s="159"/>
      <c r="CS218" s="159"/>
      <c r="CT218" s="159"/>
      <c r="CU218" s="159"/>
      <c r="CV218" s="159"/>
      <c r="CW218" s="159"/>
      <c r="CX218" s="159"/>
      <c r="CY218" s="159"/>
      <c r="CZ218" s="159"/>
      <c r="DA218" s="159"/>
      <c r="DB218" s="159"/>
      <c r="DC218" s="159"/>
      <c r="DD218" s="159"/>
      <c r="DE218" s="159"/>
      <c r="DF218" s="159"/>
      <c r="DG218" s="159"/>
      <c r="DH218" s="159"/>
      <c r="DI218" s="159"/>
      <c r="DJ218" s="159"/>
      <c r="DK218" s="159"/>
      <c r="DL218" s="159"/>
      <c r="DM218" s="159"/>
      <c r="DN218" s="159"/>
      <c r="DO218" s="159"/>
      <c r="DP218" s="159"/>
      <c r="DQ218" s="159"/>
      <c r="DR218" s="159"/>
      <c r="DS218" s="159"/>
      <c r="DT218" s="159"/>
      <c r="DU218" s="159"/>
      <c r="DV218" s="159"/>
      <c r="DW218" s="159"/>
      <c r="DX218" s="159"/>
      <c r="DY218" s="159"/>
      <c r="DZ218" s="159"/>
      <c r="EA218" s="159"/>
      <c r="EB218" s="159"/>
      <c r="EC218" s="159"/>
      <c r="ED218" s="159"/>
      <c r="EE218" s="159"/>
      <c r="EF218" s="159"/>
      <c r="EG218" s="159"/>
      <c r="EH218" s="159"/>
      <c r="EI218" s="159"/>
      <c r="EJ218" s="159"/>
      <c r="EK218" s="159"/>
      <c r="EL218" s="159"/>
      <c r="EM218" s="159"/>
      <c r="EN218" s="159"/>
      <c r="EO218" s="159"/>
      <c r="EP218" s="159"/>
      <c r="EQ218" s="159"/>
      <c r="ER218" s="159"/>
      <c r="ES218" s="159"/>
      <c r="ET218" s="159"/>
      <c r="EU218" s="159"/>
      <c r="EV218" s="159"/>
      <c r="EW218" s="159"/>
      <c r="EX218" s="159"/>
      <c r="EY218" s="159"/>
      <c r="EZ218" s="159"/>
      <c r="FA218" s="159"/>
      <c r="FB218" s="159"/>
      <c r="FC218" s="159"/>
      <c r="FD218" s="159"/>
    </row>
    <row r="219" customFormat="false" ht="12.75" hidden="false" customHeight="false" outlineLevel="0" collapsed="false">
      <c r="A219" s="168"/>
      <c r="B219" s="149"/>
      <c r="C219" s="149"/>
      <c r="D219" s="149"/>
      <c r="E219" s="149"/>
      <c r="F219" s="149"/>
      <c r="G219" s="149"/>
      <c r="H219" s="148"/>
      <c r="I219" s="170"/>
      <c r="R219" s="148"/>
      <c r="S219" s="158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  <c r="AV219" s="159"/>
      <c r="AW219" s="159"/>
      <c r="AX219" s="159"/>
      <c r="AY219" s="159"/>
      <c r="AZ219" s="159"/>
      <c r="BA219" s="159"/>
      <c r="BB219" s="159"/>
      <c r="BC219" s="159"/>
      <c r="BD219" s="159"/>
      <c r="BE219" s="159"/>
      <c r="BF219" s="159"/>
      <c r="BG219" s="159"/>
      <c r="BH219" s="159"/>
      <c r="BI219" s="159"/>
      <c r="BJ219" s="159"/>
      <c r="BK219" s="159"/>
      <c r="BL219" s="159"/>
      <c r="BM219" s="159"/>
      <c r="BN219" s="159"/>
      <c r="BO219" s="159"/>
      <c r="BP219" s="159"/>
      <c r="BQ219" s="159"/>
      <c r="BR219" s="159"/>
      <c r="BS219" s="159"/>
      <c r="BT219" s="159"/>
      <c r="BU219" s="159"/>
      <c r="BV219" s="159"/>
      <c r="BW219" s="159"/>
      <c r="BX219" s="159"/>
      <c r="BY219" s="159"/>
      <c r="BZ219" s="159"/>
      <c r="CA219" s="159"/>
      <c r="CB219" s="159"/>
      <c r="CC219" s="159"/>
      <c r="CD219" s="159"/>
      <c r="CE219" s="159"/>
      <c r="CF219" s="159"/>
      <c r="CG219" s="159"/>
      <c r="CH219" s="159"/>
      <c r="CI219" s="159"/>
      <c r="CJ219" s="159"/>
      <c r="CK219" s="159"/>
      <c r="CL219" s="159"/>
      <c r="CM219" s="159"/>
      <c r="CN219" s="159"/>
      <c r="CO219" s="159"/>
      <c r="CP219" s="159"/>
      <c r="CQ219" s="159"/>
      <c r="CR219" s="159"/>
      <c r="CS219" s="159"/>
      <c r="CT219" s="159"/>
      <c r="CU219" s="159"/>
      <c r="CV219" s="159"/>
      <c r="CW219" s="159"/>
      <c r="CX219" s="159"/>
      <c r="CY219" s="159"/>
      <c r="CZ219" s="159"/>
      <c r="DA219" s="159"/>
      <c r="DB219" s="159"/>
      <c r="DC219" s="159"/>
      <c r="DD219" s="159"/>
      <c r="DE219" s="159"/>
      <c r="DF219" s="159"/>
      <c r="DG219" s="159"/>
      <c r="DH219" s="159"/>
      <c r="DI219" s="159"/>
      <c r="DJ219" s="159"/>
      <c r="DK219" s="159"/>
      <c r="DL219" s="159"/>
      <c r="DM219" s="159"/>
      <c r="DN219" s="159"/>
      <c r="DO219" s="159"/>
      <c r="DP219" s="159"/>
      <c r="DQ219" s="159"/>
      <c r="DR219" s="159"/>
      <c r="DS219" s="159"/>
      <c r="DT219" s="159"/>
      <c r="DU219" s="159"/>
      <c r="DV219" s="159"/>
      <c r="DW219" s="159"/>
      <c r="DX219" s="159"/>
      <c r="DY219" s="159"/>
      <c r="DZ219" s="159"/>
      <c r="EA219" s="159"/>
      <c r="EB219" s="159"/>
      <c r="EC219" s="159"/>
      <c r="ED219" s="159"/>
      <c r="EE219" s="159"/>
      <c r="EF219" s="159"/>
      <c r="EG219" s="159"/>
      <c r="EH219" s="159"/>
      <c r="EI219" s="159"/>
      <c r="EJ219" s="159"/>
      <c r="EK219" s="159"/>
      <c r="EL219" s="159"/>
      <c r="EM219" s="159"/>
      <c r="EN219" s="159"/>
      <c r="EO219" s="159"/>
      <c r="EP219" s="159"/>
      <c r="EQ219" s="159"/>
      <c r="ER219" s="159"/>
      <c r="ES219" s="159"/>
      <c r="ET219" s="159"/>
      <c r="EU219" s="159"/>
      <c r="EV219" s="159"/>
      <c r="EW219" s="159"/>
      <c r="EX219" s="159"/>
      <c r="EY219" s="159"/>
      <c r="EZ219" s="159"/>
      <c r="FA219" s="159"/>
      <c r="FB219" s="159"/>
      <c r="FC219" s="159"/>
      <c r="FD219" s="159"/>
    </row>
    <row r="220" customFormat="false" ht="12.75" hidden="false" customHeight="false" outlineLevel="0" collapsed="false">
      <c r="A220" s="168"/>
      <c r="B220" s="149"/>
      <c r="C220" s="149"/>
      <c r="D220" s="149"/>
      <c r="E220" s="149"/>
      <c r="F220" s="149"/>
      <c r="G220" s="149"/>
      <c r="H220" s="148"/>
      <c r="I220" s="170"/>
      <c r="R220" s="148"/>
      <c r="S220" s="158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  <c r="AV220" s="159"/>
      <c r="AW220" s="159"/>
      <c r="AX220" s="159"/>
      <c r="AY220" s="159"/>
      <c r="AZ220" s="159"/>
      <c r="BA220" s="159"/>
      <c r="BB220" s="159"/>
      <c r="BC220" s="159"/>
      <c r="BD220" s="159"/>
      <c r="BE220" s="159"/>
      <c r="BF220" s="159"/>
      <c r="BG220" s="159"/>
      <c r="BH220" s="159"/>
      <c r="BI220" s="159"/>
      <c r="BJ220" s="159"/>
      <c r="BK220" s="159"/>
      <c r="BL220" s="159"/>
      <c r="BM220" s="159"/>
      <c r="BN220" s="159"/>
      <c r="BO220" s="159"/>
      <c r="BP220" s="159"/>
      <c r="BQ220" s="159"/>
      <c r="BR220" s="159"/>
      <c r="BS220" s="159"/>
      <c r="BT220" s="159"/>
      <c r="BU220" s="159"/>
      <c r="BV220" s="159"/>
      <c r="BW220" s="159"/>
      <c r="BX220" s="159"/>
      <c r="BY220" s="159"/>
      <c r="BZ220" s="159"/>
      <c r="CA220" s="159"/>
      <c r="CB220" s="159"/>
      <c r="CC220" s="159"/>
      <c r="CD220" s="159"/>
      <c r="CE220" s="159"/>
      <c r="CF220" s="159"/>
      <c r="CG220" s="159"/>
      <c r="CH220" s="159"/>
      <c r="CI220" s="159"/>
      <c r="CJ220" s="159"/>
      <c r="CK220" s="159"/>
      <c r="CL220" s="159"/>
      <c r="CM220" s="159"/>
      <c r="CN220" s="159"/>
      <c r="CO220" s="159"/>
      <c r="CP220" s="159"/>
      <c r="CQ220" s="159"/>
      <c r="CR220" s="159"/>
      <c r="CS220" s="159"/>
      <c r="CT220" s="159"/>
      <c r="CU220" s="159"/>
      <c r="CV220" s="159"/>
      <c r="CW220" s="159"/>
      <c r="CX220" s="159"/>
      <c r="CY220" s="159"/>
      <c r="CZ220" s="159"/>
      <c r="DA220" s="159"/>
      <c r="DB220" s="159"/>
      <c r="DC220" s="159"/>
      <c r="DD220" s="159"/>
      <c r="DE220" s="159"/>
      <c r="DF220" s="159"/>
      <c r="DG220" s="159"/>
      <c r="DH220" s="159"/>
      <c r="DI220" s="159"/>
      <c r="DJ220" s="159"/>
      <c r="DK220" s="159"/>
      <c r="DL220" s="159"/>
      <c r="DM220" s="159"/>
      <c r="DN220" s="159"/>
      <c r="DO220" s="159"/>
      <c r="DP220" s="159"/>
      <c r="DQ220" s="159"/>
      <c r="DR220" s="159"/>
      <c r="DS220" s="159"/>
      <c r="DT220" s="159"/>
      <c r="DU220" s="159"/>
      <c r="DV220" s="159"/>
      <c r="DW220" s="159"/>
      <c r="DX220" s="159"/>
      <c r="DY220" s="159"/>
      <c r="DZ220" s="159"/>
      <c r="EA220" s="159"/>
      <c r="EB220" s="159"/>
      <c r="EC220" s="159"/>
      <c r="ED220" s="159"/>
      <c r="EE220" s="159"/>
      <c r="EF220" s="159"/>
      <c r="EG220" s="159"/>
      <c r="EH220" s="159"/>
      <c r="EI220" s="159"/>
      <c r="EJ220" s="159"/>
      <c r="EK220" s="159"/>
      <c r="EL220" s="159"/>
      <c r="EM220" s="159"/>
      <c r="EN220" s="159"/>
      <c r="EO220" s="159"/>
      <c r="EP220" s="159"/>
      <c r="EQ220" s="159"/>
      <c r="ER220" s="159"/>
      <c r="ES220" s="159"/>
      <c r="ET220" s="159"/>
      <c r="EU220" s="159"/>
      <c r="EV220" s="159"/>
      <c r="EW220" s="159"/>
      <c r="EX220" s="159"/>
      <c r="EY220" s="159"/>
      <c r="EZ220" s="159"/>
      <c r="FA220" s="159"/>
      <c r="FB220" s="159"/>
      <c r="FC220" s="159"/>
      <c r="FD220" s="159"/>
    </row>
    <row r="221" customFormat="false" ht="12.75" hidden="false" customHeight="false" outlineLevel="0" collapsed="false">
      <c r="A221" s="168"/>
      <c r="B221" s="149"/>
      <c r="C221" s="149"/>
      <c r="D221" s="149"/>
      <c r="E221" s="149"/>
      <c r="F221" s="149"/>
      <c r="G221" s="149"/>
      <c r="H221" s="148"/>
      <c r="I221" s="170"/>
      <c r="R221" s="148"/>
      <c r="S221" s="158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  <c r="AV221" s="159"/>
      <c r="AW221" s="159"/>
      <c r="AX221" s="159"/>
      <c r="AY221" s="159"/>
      <c r="AZ221" s="159"/>
      <c r="BA221" s="159"/>
      <c r="BB221" s="159"/>
      <c r="BC221" s="159"/>
      <c r="BD221" s="159"/>
      <c r="BE221" s="159"/>
      <c r="BF221" s="159"/>
      <c r="BG221" s="159"/>
      <c r="BH221" s="159"/>
      <c r="BI221" s="159"/>
      <c r="BJ221" s="159"/>
      <c r="BK221" s="159"/>
      <c r="BL221" s="159"/>
      <c r="BM221" s="159"/>
      <c r="BN221" s="159"/>
      <c r="BO221" s="159"/>
      <c r="BP221" s="159"/>
      <c r="BQ221" s="159"/>
      <c r="BR221" s="159"/>
      <c r="BS221" s="159"/>
      <c r="BT221" s="159"/>
      <c r="BU221" s="159"/>
      <c r="BV221" s="159"/>
      <c r="BW221" s="159"/>
      <c r="BX221" s="159"/>
      <c r="BY221" s="159"/>
      <c r="BZ221" s="159"/>
      <c r="CA221" s="159"/>
      <c r="CB221" s="159"/>
      <c r="CC221" s="159"/>
      <c r="CD221" s="159"/>
      <c r="CE221" s="159"/>
      <c r="CF221" s="159"/>
      <c r="CG221" s="159"/>
      <c r="CH221" s="159"/>
      <c r="CI221" s="159"/>
      <c r="CJ221" s="159"/>
      <c r="CK221" s="159"/>
      <c r="CL221" s="159"/>
      <c r="CM221" s="159"/>
      <c r="CN221" s="159"/>
      <c r="CO221" s="159"/>
      <c r="CP221" s="159"/>
      <c r="CQ221" s="159"/>
      <c r="CR221" s="159"/>
      <c r="CS221" s="159"/>
      <c r="CT221" s="159"/>
      <c r="CU221" s="159"/>
      <c r="CV221" s="159"/>
      <c r="CW221" s="159"/>
      <c r="CX221" s="159"/>
      <c r="CY221" s="159"/>
      <c r="CZ221" s="159"/>
      <c r="DA221" s="159"/>
      <c r="DB221" s="159"/>
      <c r="DC221" s="159"/>
      <c r="DD221" s="159"/>
      <c r="DE221" s="159"/>
      <c r="DF221" s="159"/>
      <c r="DG221" s="159"/>
      <c r="DH221" s="159"/>
      <c r="DI221" s="159"/>
      <c r="DJ221" s="159"/>
      <c r="DK221" s="159"/>
      <c r="DL221" s="159"/>
      <c r="DM221" s="159"/>
      <c r="DN221" s="159"/>
      <c r="DO221" s="159"/>
      <c r="DP221" s="159"/>
      <c r="DQ221" s="159"/>
      <c r="DR221" s="159"/>
      <c r="DS221" s="159"/>
      <c r="DT221" s="159"/>
      <c r="DU221" s="159"/>
      <c r="DV221" s="159"/>
      <c r="DW221" s="159"/>
      <c r="DX221" s="159"/>
      <c r="DY221" s="159"/>
      <c r="DZ221" s="159"/>
      <c r="EA221" s="159"/>
      <c r="EB221" s="159"/>
      <c r="EC221" s="159"/>
      <c r="ED221" s="159"/>
      <c r="EE221" s="159"/>
      <c r="EF221" s="159"/>
      <c r="EG221" s="159"/>
      <c r="EH221" s="159"/>
      <c r="EI221" s="159"/>
      <c r="EJ221" s="159"/>
      <c r="EK221" s="159"/>
      <c r="EL221" s="159"/>
      <c r="EM221" s="159"/>
      <c r="EN221" s="159"/>
      <c r="EO221" s="159"/>
      <c r="EP221" s="159"/>
      <c r="EQ221" s="159"/>
      <c r="ER221" s="159"/>
      <c r="ES221" s="159"/>
      <c r="ET221" s="159"/>
      <c r="EU221" s="159"/>
      <c r="EV221" s="159"/>
      <c r="EW221" s="159"/>
      <c r="EX221" s="159"/>
      <c r="EY221" s="159"/>
      <c r="EZ221" s="159"/>
      <c r="FA221" s="159"/>
      <c r="FB221" s="159"/>
      <c r="FC221" s="159"/>
      <c r="FD221" s="159"/>
    </row>
    <row r="222" customFormat="false" ht="12.75" hidden="false" customHeight="false" outlineLevel="0" collapsed="false">
      <c r="A222" s="168"/>
      <c r="B222" s="149"/>
      <c r="C222" s="149"/>
      <c r="D222" s="149"/>
      <c r="E222" s="149"/>
      <c r="F222" s="149"/>
      <c r="G222" s="149"/>
      <c r="H222" s="148"/>
      <c r="I222" s="170"/>
      <c r="R222" s="148"/>
      <c r="S222" s="158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  <c r="AV222" s="159"/>
      <c r="AW222" s="159"/>
      <c r="AX222" s="159"/>
      <c r="AY222" s="159"/>
      <c r="AZ222" s="159"/>
      <c r="BA222" s="159"/>
      <c r="BB222" s="159"/>
      <c r="BC222" s="159"/>
      <c r="BD222" s="159"/>
      <c r="BE222" s="159"/>
      <c r="BF222" s="159"/>
      <c r="BG222" s="159"/>
      <c r="BH222" s="159"/>
      <c r="BI222" s="159"/>
      <c r="BJ222" s="159"/>
      <c r="BK222" s="159"/>
      <c r="BL222" s="159"/>
      <c r="BM222" s="159"/>
      <c r="BN222" s="159"/>
      <c r="BO222" s="159"/>
      <c r="BP222" s="159"/>
      <c r="BQ222" s="159"/>
      <c r="BR222" s="159"/>
      <c r="BS222" s="159"/>
      <c r="BT222" s="159"/>
      <c r="BU222" s="159"/>
      <c r="BV222" s="159"/>
      <c r="BW222" s="159"/>
      <c r="BX222" s="159"/>
      <c r="BY222" s="159"/>
      <c r="BZ222" s="159"/>
      <c r="CA222" s="159"/>
      <c r="CB222" s="159"/>
      <c r="CC222" s="159"/>
      <c r="CD222" s="159"/>
      <c r="CE222" s="159"/>
      <c r="CF222" s="159"/>
      <c r="CG222" s="159"/>
      <c r="CH222" s="159"/>
      <c r="CI222" s="159"/>
      <c r="CJ222" s="159"/>
      <c r="CK222" s="159"/>
      <c r="CL222" s="159"/>
      <c r="CM222" s="159"/>
      <c r="CN222" s="159"/>
      <c r="CO222" s="159"/>
      <c r="CP222" s="159"/>
      <c r="CQ222" s="159"/>
      <c r="CR222" s="159"/>
      <c r="CS222" s="159"/>
      <c r="CT222" s="159"/>
      <c r="CU222" s="159"/>
      <c r="CV222" s="159"/>
      <c r="CW222" s="159"/>
      <c r="CX222" s="159"/>
      <c r="CY222" s="159"/>
      <c r="CZ222" s="159"/>
      <c r="DA222" s="159"/>
      <c r="DB222" s="159"/>
      <c r="DC222" s="159"/>
      <c r="DD222" s="159"/>
      <c r="DE222" s="159"/>
      <c r="DF222" s="159"/>
      <c r="DG222" s="159"/>
      <c r="DH222" s="159"/>
      <c r="DI222" s="159"/>
      <c r="DJ222" s="159"/>
      <c r="DK222" s="159"/>
      <c r="DL222" s="159"/>
      <c r="DM222" s="159"/>
      <c r="DN222" s="159"/>
      <c r="DO222" s="159"/>
      <c r="DP222" s="159"/>
      <c r="DQ222" s="159"/>
      <c r="DR222" s="159"/>
      <c r="DS222" s="159"/>
      <c r="DT222" s="159"/>
      <c r="DU222" s="159"/>
      <c r="DV222" s="159"/>
      <c r="DW222" s="159"/>
      <c r="DX222" s="159"/>
      <c r="DY222" s="159"/>
      <c r="DZ222" s="159"/>
      <c r="EA222" s="159"/>
      <c r="EB222" s="159"/>
      <c r="EC222" s="159"/>
      <c r="ED222" s="159"/>
      <c r="EE222" s="159"/>
      <c r="EF222" s="159"/>
      <c r="EG222" s="159"/>
      <c r="EH222" s="159"/>
      <c r="EI222" s="159"/>
      <c r="EJ222" s="159"/>
      <c r="EK222" s="159"/>
      <c r="EL222" s="159"/>
      <c r="EM222" s="159"/>
      <c r="EN222" s="159"/>
      <c r="EO222" s="159"/>
      <c r="EP222" s="159"/>
      <c r="EQ222" s="159"/>
      <c r="ER222" s="159"/>
      <c r="ES222" s="159"/>
      <c r="ET222" s="159"/>
      <c r="EU222" s="159"/>
      <c r="EV222" s="159"/>
      <c r="EW222" s="159"/>
      <c r="EX222" s="159"/>
      <c r="EY222" s="159"/>
      <c r="EZ222" s="159"/>
      <c r="FA222" s="159"/>
      <c r="FB222" s="159"/>
      <c r="FC222" s="159"/>
      <c r="FD222" s="159"/>
    </row>
    <row r="223" customFormat="false" ht="12.75" hidden="false" customHeight="false" outlineLevel="0" collapsed="false">
      <c r="A223" s="168"/>
      <c r="B223" s="149"/>
      <c r="C223" s="149"/>
      <c r="D223" s="149"/>
      <c r="E223" s="149"/>
      <c r="F223" s="149"/>
      <c r="G223" s="149"/>
      <c r="H223" s="148"/>
      <c r="I223" s="170"/>
      <c r="R223" s="148"/>
      <c r="S223" s="158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  <c r="AV223" s="159"/>
      <c r="AW223" s="159"/>
      <c r="AX223" s="159"/>
      <c r="AY223" s="159"/>
      <c r="AZ223" s="159"/>
      <c r="BA223" s="159"/>
      <c r="BB223" s="159"/>
      <c r="BC223" s="159"/>
      <c r="BD223" s="159"/>
      <c r="BE223" s="159"/>
      <c r="BF223" s="159"/>
      <c r="BG223" s="159"/>
      <c r="BH223" s="159"/>
      <c r="BI223" s="159"/>
      <c r="BJ223" s="159"/>
      <c r="BK223" s="159"/>
      <c r="BL223" s="159"/>
      <c r="BM223" s="159"/>
      <c r="BN223" s="159"/>
      <c r="BO223" s="159"/>
      <c r="BP223" s="159"/>
      <c r="BQ223" s="159"/>
      <c r="BR223" s="159"/>
      <c r="BS223" s="159"/>
      <c r="BT223" s="159"/>
      <c r="BU223" s="159"/>
      <c r="BV223" s="159"/>
      <c r="BW223" s="159"/>
      <c r="BX223" s="159"/>
      <c r="BY223" s="159"/>
      <c r="BZ223" s="159"/>
      <c r="CA223" s="159"/>
      <c r="CB223" s="159"/>
      <c r="CC223" s="159"/>
      <c r="CD223" s="159"/>
      <c r="CE223" s="159"/>
      <c r="CF223" s="159"/>
      <c r="CG223" s="159"/>
      <c r="CH223" s="159"/>
      <c r="CI223" s="159"/>
      <c r="CJ223" s="159"/>
      <c r="CK223" s="159"/>
      <c r="CL223" s="159"/>
      <c r="CM223" s="159"/>
      <c r="CN223" s="159"/>
      <c r="CO223" s="159"/>
      <c r="CP223" s="159"/>
      <c r="CQ223" s="159"/>
      <c r="CR223" s="159"/>
      <c r="CS223" s="159"/>
      <c r="CT223" s="159"/>
      <c r="CU223" s="159"/>
      <c r="CV223" s="159"/>
      <c r="CW223" s="159"/>
      <c r="CX223" s="159"/>
      <c r="CY223" s="159"/>
      <c r="CZ223" s="159"/>
      <c r="DA223" s="159"/>
      <c r="DB223" s="159"/>
      <c r="DC223" s="159"/>
      <c r="DD223" s="159"/>
      <c r="DE223" s="159"/>
      <c r="DF223" s="159"/>
      <c r="DG223" s="159"/>
      <c r="DH223" s="159"/>
      <c r="DI223" s="159"/>
      <c r="DJ223" s="159"/>
      <c r="DK223" s="159"/>
      <c r="DL223" s="159"/>
      <c r="DM223" s="159"/>
      <c r="DN223" s="159"/>
      <c r="DO223" s="159"/>
      <c r="DP223" s="159"/>
      <c r="DQ223" s="159"/>
      <c r="DR223" s="159"/>
      <c r="DS223" s="159"/>
      <c r="DT223" s="159"/>
      <c r="DU223" s="159"/>
      <c r="DV223" s="159"/>
      <c r="DW223" s="159"/>
      <c r="DX223" s="159"/>
      <c r="DY223" s="159"/>
      <c r="DZ223" s="159"/>
      <c r="EA223" s="159"/>
      <c r="EB223" s="159"/>
      <c r="EC223" s="159"/>
      <c r="ED223" s="159"/>
      <c r="EE223" s="159"/>
      <c r="EF223" s="159"/>
      <c r="EG223" s="159"/>
      <c r="EH223" s="159"/>
      <c r="EI223" s="159"/>
      <c r="EJ223" s="159"/>
      <c r="EK223" s="159"/>
      <c r="EL223" s="159"/>
      <c r="EM223" s="159"/>
      <c r="EN223" s="159"/>
      <c r="EO223" s="159"/>
      <c r="EP223" s="159"/>
      <c r="EQ223" s="159"/>
      <c r="ER223" s="159"/>
      <c r="ES223" s="159"/>
      <c r="ET223" s="159"/>
      <c r="EU223" s="159"/>
      <c r="EV223" s="159"/>
      <c r="EW223" s="159"/>
      <c r="EX223" s="159"/>
      <c r="EY223" s="159"/>
      <c r="EZ223" s="159"/>
      <c r="FA223" s="159"/>
      <c r="FB223" s="159"/>
      <c r="FC223" s="159"/>
      <c r="FD223" s="159"/>
    </row>
    <row r="224" customFormat="false" ht="12.75" hidden="false" customHeight="false" outlineLevel="0" collapsed="false">
      <c r="A224" s="168"/>
      <c r="B224" s="149"/>
      <c r="C224" s="149"/>
      <c r="D224" s="149"/>
      <c r="E224" s="149"/>
      <c r="F224" s="149"/>
      <c r="G224" s="149"/>
      <c r="H224" s="148"/>
      <c r="I224" s="170"/>
      <c r="R224" s="148"/>
      <c r="S224" s="158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  <c r="AV224" s="159"/>
      <c r="AW224" s="159"/>
      <c r="AX224" s="159"/>
      <c r="AY224" s="159"/>
      <c r="AZ224" s="159"/>
      <c r="BA224" s="159"/>
      <c r="BB224" s="159"/>
      <c r="BC224" s="159"/>
      <c r="BD224" s="159"/>
      <c r="BE224" s="159"/>
      <c r="BF224" s="159"/>
      <c r="BG224" s="159"/>
      <c r="BH224" s="159"/>
      <c r="BI224" s="159"/>
      <c r="BJ224" s="159"/>
      <c r="BK224" s="159"/>
      <c r="BL224" s="159"/>
      <c r="BM224" s="159"/>
      <c r="BN224" s="159"/>
      <c r="BO224" s="159"/>
      <c r="BP224" s="159"/>
      <c r="BQ224" s="159"/>
      <c r="BR224" s="159"/>
      <c r="BS224" s="159"/>
      <c r="BT224" s="159"/>
      <c r="BU224" s="159"/>
      <c r="BV224" s="159"/>
      <c r="BW224" s="159"/>
      <c r="BX224" s="159"/>
      <c r="BY224" s="159"/>
      <c r="BZ224" s="159"/>
      <c r="CA224" s="159"/>
      <c r="CB224" s="159"/>
      <c r="CC224" s="159"/>
      <c r="CD224" s="159"/>
      <c r="CE224" s="159"/>
      <c r="CF224" s="159"/>
      <c r="CG224" s="159"/>
      <c r="CH224" s="159"/>
      <c r="CI224" s="159"/>
      <c r="CJ224" s="159"/>
      <c r="CK224" s="159"/>
      <c r="CL224" s="159"/>
      <c r="CM224" s="159"/>
      <c r="CN224" s="159"/>
      <c r="CO224" s="159"/>
      <c r="CP224" s="159"/>
      <c r="CQ224" s="159"/>
      <c r="CR224" s="159"/>
      <c r="CS224" s="159"/>
      <c r="CT224" s="159"/>
      <c r="CU224" s="159"/>
      <c r="CV224" s="159"/>
      <c r="CW224" s="159"/>
      <c r="CX224" s="159"/>
      <c r="CY224" s="159"/>
      <c r="CZ224" s="159"/>
      <c r="DA224" s="159"/>
      <c r="DB224" s="159"/>
      <c r="DC224" s="159"/>
      <c r="DD224" s="159"/>
      <c r="DE224" s="159"/>
      <c r="DF224" s="159"/>
      <c r="DG224" s="159"/>
      <c r="DH224" s="159"/>
      <c r="DI224" s="159"/>
      <c r="DJ224" s="159"/>
      <c r="DK224" s="159"/>
      <c r="DL224" s="159"/>
      <c r="DM224" s="159"/>
      <c r="DN224" s="159"/>
      <c r="DO224" s="159"/>
      <c r="DP224" s="159"/>
      <c r="DQ224" s="159"/>
      <c r="DR224" s="159"/>
      <c r="DS224" s="159"/>
      <c r="DT224" s="159"/>
      <c r="DU224" s="159"/>
      <c r="DV224" s="159"/>
      <c r="DW224" s="159"/>
      <c r="DX224" s="159"/>
      <c r="DY224" s="159"/>
      <c r="DZ224" s="159"/>
      <c r="EA224" s="159"/>
      <c r="EB224" s="159"/>
      <c r="EC224" s="159"/>
      <c r="ED224" s="159"/>
      <c r="EE224" s="159"/>
      <c r="EF224" s="159"/>
      <c r="EG224" s="159"/>
      <c r="EH224" s="159"/>
      <c r="EI224" s="159"/>
      <c r="EJ224" s="159"/>
      <c r="EK224" s="159"/>
      <c r="EL224" s="159"/>
      <c r="EM224" s="159"/>
      <c r="EN224" s="159"/>
      <c r="EO224" s="159"/>
      <c r="EP224" s="159"/>
      <c r="EQ224" s="159"/>
      <c r="ER224" s="159"/>
      <c r="ES224" s="159"/>
      <c r="ET224" s="159"/>
      <c r="EU224" s="159"/>
      <c r="EV224" s="159"/>
      <c r="EW224" s="159"/>
      <c r="EX224" s="159"/>
      <c r="EY224" s="159"/>
      <c r="EZ224" s="159"/>
      <c r="FA224" s="159"/>
      <c r="FB224" s="159"/>
      <c r="FC224" s="159"/>
      <c r="FD224" s="159"/>
    </row>
    <row r="225" customFormat="false" ht="12.75" hidden="false" customHeight="false" outlineLevel="0" collapsed="false">
      <c r="A225" s="168"/>
      <c r="B225" s="149"/>
      <c r="C225" s="149"/>
      <c r="D225" s="149"/>
      <c r="E225" s="149"/>
      <c r="F225" s="149"/>
      <c r="G225" s="149"/>
      <c r="H225" s="148"/>
      <c r="I225" s="170"/>
      <c r="R225" s="148"/>
      <c r="S225" s="158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  <c r="BD225" s="159"/>
      <c r="BE225" s="159"/>
      <c r="BF225" s="159"/>
      <c r="BG225" s="159"/>
      <c r="BH225" s="159"/>
      <c r="BI225" s="159"/>
      <c r="BJ225" s="159"/>
      <c r="BK225" s="159"/>
      <c r="BL225" s="159"/>
      <c r="BM225" s="159"/>
      <c r="BN225" s="159"/>
      <c r="BO225" s="159"/>
      <c r="BP225" s="159"/>
      <c r="BQ225" s="159"/>
      <c r="BR225" s="159"/>
      <c r="BS225" s="159"/>
      <c r="BT225" s="159"/>
      <c r="BU225" s="159"/>
      <c r="BV225" s="159"/>
      <c r="BW225" s="159"/>
      <c r="BX225" s="159"/>
      <c r="BY225" s="159"/>
      <c r="BZ225" s="159"/>
      <c r="CA225" s="159"/>
      <c r="CB225" s="159"/>
      <c r="CC225" s="159"/>
      <c r="CD225" s="159"/>
      <c r="CE225" s="159"/>
      <c r="CF225" s="159"/>
      <c r="CG225" s="159"/>
      <c r="CH225" s="159"/>
      <c r="CI225" s="159"/>
      <c r="CJ225" s="159"/>
      <c r="CK225" s="159"/>
      <c r="CL225" s="159"/>
      <c r="CM225" s="159"/>
      <c r="CN225" s="159"/>
      <c r="CO225" s="159"/>
      <c r="CP225" s="159"/>
      <c r="CQ225" s="159"/>
      <c r="CR225" s="159"/>
      <c r="CS225" s="159"/>
      <c r="CT225" s="159"/>
      <c r="CU225" s="159"/>
      <c r="CV225" s="159"/>
      <c r="CW225" s="159"/>
      <c r="CX225" s="159"/>
      <c r="CY225" s="159"/>
      <c r="CZ225" s="159"/>
      <c r="DA225" s="159"/>
      <c r="DB225" s="159"/>
      <c r="DC225" s="159"/>
      <c r="DD225" s="159"/>
      <c r="DE225" s="159"/>
      <c r="DF225" s="159"/>
      <c r="DG225" s="159"/>
      <c r="DH225" s="159"/>
      <c r="DI225" s="159"/>
      <c r="DJ225" s="159"/>
      <c r="DK225" s="159"/>
      <c r="DL225" s="159"/>
      <c r="DM225" s="159"/>
      <c r="DN225" s="159"/>
      <c r="DO225" s="159"/>
      <c r="DP225" s="159"/>
      <c r="DQ225" s="159"/>
      <c r="DR225" s="159"/>
      <c r="DS225" s="159"/>
      <c r="DT225" s="159"/>
      <c r="DU225" s="159"/>
      <c r="DV225" s="159"/>
      <c r="DW225" s="159"/>
      <c r="DX225" s="159"/>
      <c r="DY225" s="159"/>
      <c r="DZ225" s="159"/>
      <c r="EA225" s="159"/>
      <c r="EB225" s="159"/>
      <c r="EC225" s="159"/>
      <c r="ED225" s="159"/>
      <c r="EE225" s="159"/>
      <c r="EF225" s="159"/>
      <c r="EG225" s="159"/>
      <c r="EH225" s="159"/>
      <c r="EI225" s="159"/>
      <c r="EJ225" s="159"/>
      <c r="EK225" s="159"/>
      <c r="EL225" s="159"/>
      <c r="EM225" s="159"/>
      <c r="EN225" s="159"/>
      <c r="EO225" s="159"/>
      <c r="EP225" s="159"/>
      <c r="EQ225" s="159"/>
      <c r="ER225" s="159"/>
      <c r="ES225" s="159"/>
      <c r="ET225" s="159"/>
      <c r="EU225" s="159"/>
      <c r="EV225" s="159"/>
      <c r="EW225" s="159"/>
      <c r="EX225" s="159"/>
      <c r="EY225" s="159"/>
      <c r="EZ225" s="159"/>
      <c r="FA225" s="159"/>
      <c r="FB225" s="159"/>
      <c r="FC225" s="159"/>
      <c r="FD225" s="159"/>
    </row>
    <row r="226" customFormat="false" ht="12.75" hidden="false" customHeight="false" outlineLevel="0" collapsed="false">
      <c r="A226" s="168"/>
      <c r="B226" s="149"/>
      <c r="C226" s="149"/>
      <c r="D226" s="149"/>
      <c r="E226" s="149"/>
      <c r="F226" s="149"/>
      <c r="G226" s="149"/>
      <c r="H226" s="148"/>
      <c r="I226" s="170"/>
      <c r="R226" s="148"/>
      <c r="S226" s="158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159"/>
      <c r="BL226" s="159"/>
      <c r="BM226" s="159"/>
      <c r="BN226" s="159"/>
      <c r="BO226" s="159"/>
      <c r="BP226" s="159"/>
      <c r="BQ226" s="159"/>
      <c r="BR226" s="159"/>
      <c r="BS226" s="159"/>
      <c r="BT226" s="159"/>
      <c r="BU226" s="159"/>
      <c r="BV226" s="159"/>
      <c r="BW226" s="159"/>
      <c r="BX226" s="159"/>
      <c r="BY226" s="159"/>
      <c r="BZ226" s="159"/>
      <c r="CA226" s="159"/>
      <c r="CB226" s="159"/>
      <c r="CC226" s="159"/>
      <c r="CD226" s="159"/>
      <c r="CE226" s="159"/>
      <c r="CF226" s="159"/>
      <c r="CG226" s="159"/>
      <c r="CH226" s="159"/>
      <c r="CI226" s="159"/>
      <c r="CJ226" s="159"/>
      <c r="CK226" s="159"/>
      <c r="CL226" s="159"/>
      <c r="CM226" s="159"/>
      <c r="CN226" s="159"/>
      <c r="CO226" s="159"/>
      <c r="CP226" s="159"/>
      <c r="CQ226" s="159"/>
      <c r="CR226" s="159"/>
      <c r="CS226" s="159"/>
      <c r="CT226" s="159"/>
      <c r="CU226" s="159"/>
      <c r="CV226" s="159"/>
      <c r="CW226" s="159"/>
      <c r="CX226" s="159"/>
      <c r="CY226" s="159"/>
      <c r="CZ226" s="159"/>
      <c r="DA226" s="159"/>
      <c r="DB226" s="159"/>
      <c r="DC226" s="159"/>
      <c r="DD226" s="159"/>
      <c r="DE226" s="159"/>
      <c r="DF226" s="159"/>
      <c r="DG226" s="159"/>
      <c r="DH226" s="159"/>
      <c r="DI226" s="159"/>
      <c r="DJ226" s="159"/>
      <c r="DK226" s="159"/>
      <c r="DL226" s="159"/>
      <c r="DM226" s="159"/>
      <c r="DN226" s="159"/>
      <c r="DO226" s="159"/>
      <c r="DP226" s="159"/>
      <c r="DQ226" s="159"/>
      <c r="DR226" s="159"/>
      <c r="DS226" s="159"/>
      <c r="DT226" s="159"/>
      <c r="DU226" s="159"/>
      <c r="DV226" s="159"/>
      <c r="DW226" s="159"/>
      <c r="DX226" s="159"/>
      <c r="DY226" s="159"/>
      <c r="DZ226" s="159"/>
      <c r="EA226" s="159"/>
      <c r="EB226" s="159"/>
      <c r="EC226" s="159"/>
      <c r="ED226" s="159"/>
      <c r="EE226" s="159"/>
      <c r="EF226" s="159"/>
      <c r="EG226" s="159"/>
      <c r="EH226" s="159"/>
      <c r="EI226" s="159"/>
      <c r="EJ226" s="159"/>
      <c r="EK226" s="159"/>
      <c r="EL226" s="159"/>
      <c r="EM226" s="159"/>
      <c r="EN226" s="159"/>
      <c r="EO226" s="159"/>
      <c r="EP226" s="159"/>
      <c r="EQ226" s="159"/>
      <c r="ER226" s="159"/>
      <c r="ES226" s="159"/>
      <c r="ET226" s="159"/>
      <c r="EU226" s="159"/>
      <c r="EV226" s="159"/>
      <c r="EW226" s="159"/>
      <c r="EX226" s="159"/>
      <c r="EY226" s="159"/>
      <c r="EZ226" s="159"/>
      <c r="FA226" s="159"/>
      <c r="FB226" s="159"/>
      <c r="FC226" s="159"/>
      <c r="FD226" s="159"/>
    </row>
    <row r="227" customFormat="false" ht="12.75" hidden="false" customHeight="false" outlineLevel="0" collapsed="false">
      <c r="A227" s="168"/>
      <c r="B227" s="149"/>
      <c r="C227" s="149"/>
      <c r="D227" s="149"/>
      <c r="E227" s="149"/>
      <c r="F227" s="149"/>
      <c r="G227" s="149"/>
      <c r="H227" s="148"/>
      <c r="I227" s="170"/>
      <c r="R227" s="148"/>
      <c r="S227" s="158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159"/>
      <c r="BL227" s="159"/>
      <c r="BM227" s="159"/>
      <c r="BN227" s="159"/>
      <c r="BO227" s="159"/>
      <c r="BP227" s="159"/>
      <c r="BQ227" s="159"/>
      <c r="BR227" s="159"/>
      <c r="BS227" s="159"/>
      <c r="BT227" s="159"/>
      <c r="BU227" s="159"/>
      <c r="BV227" s="159"/>
      <c r="BW227" s="159"/>
      <c r="BX227" s="159"/>
      <c r="BY227" s="159"/>
      <c r="BZ227" s="159"/>
      <c r="CA227" s="159"/>
      <c r="CB227" s="159"/>
      <c r="CC227" s="159"/>
      <c r="CD227" s="159"/>
      <c r="CE227" s="159"/>
      <c r="CF227" s="159"/>
      <c r="CG227" s="159"/>
      <c r="CH227" s="159"/>
      <c r="CI227" s="159"/>
      <c r="CJ227" s="159"/>
      <c r="CK227" s="159"/>
      <c r="CL227" s="159"/>
      <c r="CM227" s="159"/>
      <c r="CN227" s="159"/>
      <c r="CO227" s="159"/>
      <c r="CP227" s="159"/>
      <c r="CQ227" s="159"/>
      <c r="CR227" s="159"/>
      <c r="CS227" s="159"/>
      <c r="CT227" s="159"/>
      <c r="CU227" s="159"/>
      <c r="CV227" s="159"/>
      <c r="CW227" s="159"/>
      <c r="CX227" s="159"/>
      <c r="CY227" s="159"/>
      <c r="CZ227" s="159"/>
      <c r="DA227" s="159"/>
      <c r="DB227" s="159"/>
      <c r="DC227" s="159"/>
      <c r="DD227" s="159"/>
      <c r="DE227" s="159"/>
      <c r="DF227" s="159"/>
      <c r="DG227" s="159"/>
      <c r="DH227" s="159"/>
      <c r="DI227" s="159"/>
      <c r="DJ227" s="159"/>
      <c r="DK227" s="159"/>
      <c r="DL227" s="159"/>
      <c r="DM227" s="159"/>
      <c r="DN227" s="159"/>
      <c r="DO227" s="159"/>
      <c r="DP227" s="159"/>
      <c r="DQ227" s="159"/>
      <c r="DR227" s="159"/>
      <c r="DS227" s="159"/>
      <c r="DT227" s="159"/>
      <c r="DU227" s="159"/>
      <c r="DV227" s="159"/>
      <c r="DW227" s="159"/>
      <c r="DX227" s="159"/>
      <c r="DY227" s="159"/>
      <c r="DZ227" s="159"/>
      <c r="EA227" s="159"/>
      <c r="EB227" s="159"/>
      <c r="EC227" s="159"/>
      <c r="ED227" s="159"/>
      <c r="EE227" s="159"/>
      <c r="EF227" s="159"/>
      <c r="EG227" s="159"/>
      <c r="EH227" s="159"/>
      <c r="EI227" s="159"/>
      <c r="EJ227" s="159"/>
      <c r="EK227" s="159"/>
      <c r="EL227" s="159"/>
      <c r="EM227" s="159"/>
      <c r="EN227" s="159"/>
      <c r="EO227" s="159"/>
      <c r="EP227" s="159"/>
      <c r="EQ227" s="159"/>
      <c r="ER227" s="159"/>
      <c r="ES227" s="159"/>
      <c r="ET227" s="159"/>
      <c r="EU227" s="159"/>
      <c r="EV227" s="159"/>
      <c r="EW227" s="159"/>
      <c r="EX227" s="159"/>
      <c r="EY227" s="159"/>
      <c r="EZ227" s="159"/>
      <c r="FA227" s="159"/>
      <c r="FB227" s="159"/>
      <c r="FC227" s="159"/>
      <c r="FD227" s="159"/>
    </row>
    <row r="228" customFormat="false" ht="12.75" hidden="false" customHeight="false" outlineLevel="0" collapsed="false">
      <c r="A228" s="168"/>
      <c r="B228" s="149"/>
      <c r="C228" s="149"/>
      <c r="D228" s="149"/>
      <c r="E228" s="149"/>
      <c r="F228" s="149"/>
      <c r="G228" s="149"/>
      <c r="H228" s="148"/>
      <c r="I228" s="170"/>
      <c r="R228" s="148"/>
      <c r="S228" s="158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159"/>
      <c r="BL228" s="159"/>
      <c r="BM228" s="159"/>
      <c r="BN228" s="159"/>
      <c r="BO228" s="159"/>
      <c r="BP228" s="159"/>
      <c r="BQ228" s="159"/>
      <c r="BR228" s="159"/>
      <c r="BS228" s="159"/>
      <c r="BT228" s="159"/>
      <c r="BU228" s="159"/>
      <c r="BV228" s="159"/>
      <c r="BW228" s="159"/>
      <c r="BX228" s="159"/>
      <c r="BY228" s="159"/>
      <c r="BZ228" s="159"/>
      <c r="CA228" s="159"/>
      <c r="CB228" s="159"/>
      <c r="CC228" s="159"/>
      <c r="CD228" s="159"/>
      <c r="CE228" s="159"/>
      <c r="CF228" s="159"/>
      <c r="CG228" s="159"/>
      <c r="CH228" s="159"/>
      <c r="CI228" s="159"/>
      <c r="CJ228" s="159"/>
      <c r="CK228" s="159"/>
      <c r="CL228" s="159"/>
      <c r="CM228" s="159"/>
      <c r="CN228" s="159"/>
      <c r="CO228" s="159"/>
      <c r="CP228" s="159"/>
      <c r="CQ228" s="159"/>
      <c r="CR228" s="159"/>
      <c r="CS228" s="159"/>
      <c r="CT228" s="159"/>
      <c r="CU228" s="159"/>
      <c r="CV228" s="159"/>
      <c r="CW228" s="159"/>
      <c r="CX228" s="159"/>
      <c r="CY228" s="159"/>
      <c r="CZ228" s="159"/>
      <c r="DA228" s="159"/>
      <c r="DB228" s="159"/>
      <c r="DC228" s="159"/>
      <c r="DD228" s="159"/>
      <c r="DE228" s="159"/>
      <c r="DF228" s="159"/>
      <c r="DG228" s="159"/>
      <c r="DH228" s="159"/>
      <c r="DI228" s="159"/>
      <c r="DJ228" s="159"/>
      <c r="DK228" s="159"/>
      <c r="DL228" s="159"/>
      <c r="DM228" s="159"/>
      <c r="DN228" s="159"/>
      <c r="DO228" s="159"/>
      <c r="DP228" s="159"/>
      <c r="DQ228" s="159"/>
      <c r="DR228" s="159"/>
      <c r="DS228" s="159"/>
      <c r="DT228" s="159"/>
      <c r="DU228" s="159"/>
      <c r="DV228" s="159"/>
      <c r="DW228" s="159"/>
      <c r="DX228" s="159"/>
      <c r="DY228" s="159"/>
      <c r="DZ228" s="159"/>
      <c r="EA228" s="159"/>
      <c r="EB228" s="159"/>
      <c r="EC228" s="159"/>
      <c r="ED228" s="159"/>
      <c r="EE228" s="159"/>
      <c r="EF228" s="159"/>
      <c r="EG228" s="159"/>
      <c r="EH228" s="159"/>
      <c r="EI228" s="159"/>
      <c r="EJ228" s="159"/>
      <c r="EK228" s="159"/>
      <c r="EL228" s="159"/>
      <c r="EM228" s="159"/>
      <c r="EN228" s="159"/>
      <c r="EO228" s="159"/>
      <c r="EP228" s="159"/>
      <c r="EQ228" s="159"/>
      <c r="ER228" s="159"/>
      <c r="ES228" s="159"/>
      <c r="ET228" s="159"/>
      <c r="EU228" s="159"/>
      <c r="EV228" s="159"/>
      <c r="EW228" s="159"/>
      <c r="EX228" s="159"/>
      <c r="EY228" s="159"/>
      <c r="EZ228" s="159"/>
      <c r="FA228" s="159"/>
      <c r="FB228" s="159"/>
      <c r="FC228" s="159"/>
      <c r="FD228" s="159"/>
    </row>
    <row r="229" customFormat="false" ht="12.75" hidden="false" customHeight="false" outlineLevel="0" collapsed="false">
      <c r="A229" s="168"/>
      <c r="B229" s="149"/>
      <c r="C229" s="149"/>
      <c r="D229" s="149"/>
      <c r="E229" s="149"/>
      <c r="F229" s="149"/>
      <c r="G229" s="149"/>
      <c r="H229" s="148"/>
      <c r="I229" s="170"/>
      <c r="R229" s="148"/>
      <c r="S229" s="158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159"/>
      <c r="BL229" s="159"/>
      <c r="BM229" s="159"/>
      <c r="BN229" s="159"/>
      <c r="BO229" s="159"/>
      <c r="BP229" s="159"/>
      <c r="BQ229" s="159"/>
      <c r="BR229" s="159"/>
      <c r="BS229" s="159"/>
      <c r="BT229" s="159"/>
      <c r="BU229" s="159"/>
      <c r="BV229" s="159"/>
      <c r="BW229" s="159"/>
      <c r="BX229" s="159"/>
      <c r="BY229" s="159"/>
      <c r="BZ229" s="159"/>
      <c r="CA229" s="159"/>
      <c r="CB229" s="159"/>
      <c r="CC229" s="159"/>
      <c r="CD229" s="159"/>
      <c r="CE229" s="159"/>
      <c r="CF229" s="159"/>
      <c r="CG229" s="159"/>
      <c r="CH229" s="159"/>
      <c r="CI229" s="159"/>
      <c r="CJ229" s="159"/>
      <c r="CK229" s="159"/>
      <c r="CL229" s="159"/>
      <c r="CM229" s="159"/>
      <c r="CN229" s="159"/>
      <c r="CO229" s="159"/>
      <c r="CP229" s="159"/>
      <c r="CQ229" s="159"/>
      <c r="CR229" s="159"/>
      <c r="CS229" s="159"/>
      <c r="CT229" s="159"/>
      <c r="CU229" s="159"/>
      <c r="CV229" s="159"/>
      <c r="CW229" s="159"/>
      <c r="CX229" s="159"/>
      <c r="CY229" s="159"/>
      <c r="CZ229" s="159"/>
      <c r="DA229" s="159"/>
      <c r="DB229" s="159"/>
      <c r="DC229" s="159"/>
      <c r="DD229" s="159"/>
      <c r="DE229" s="159"/>
      <c r="DF229" s="159"/>
      <c r="DG229" s="159"/>
      <c r="DH229" s="159"/>
      <c r="DI229" s="159"/>
      <c r="DJ229" s="159"/>
      <c r="DK229" s="159"/>
      <c r="DL229" s="159"/>
      <c r="DM229" s="159"/>
      <c r="DN229" s="159"/>
      <c r="DO229" s="159"/>
      <c r="DP229" s="159"/>
      <c r="DQ229" s="159"/>
      <c r="DR229" s="159"/>
      <c r="DS229" s="159"/>
      <c r="DT229" s="159"/>
      <c r="DU229" s="159"/>
      <c r="DV229" s="159"/>
      <c r="DW229" s="159"/>
      <c r="DX229" s="159"/>
      <c r="DY229" s="159"/>
      <c r="DZ229" s="159"/>
      <c r="EA229" s="159"/>
      <c r="EB229" s="159"/>
      <c r="EC229" s="159"/>
      <c r="ED229" s="159"/>
      <c r="EE229" s="159"/>
      <c r="EF229" s="159"/>
      <c r="EG229" s="159"/>
      <c r="EH229" s="159"/>
      <c r="EI229" s="159"/>
      <c r="EJ229" s="159"/>
      <c r="EK229" s="159"/>
      <c r="EL229" s="159"/>
      <c r="EM229" s="159"/>
      <c r="EN229" s="159"/>
      <c r="EO229" s="159"/>
      <c r="EP229" s="159"/>
      <c r="EQ229" s="159"/>
      <c r="ER229" s="159"/>
      <c r="ES229" s="159"/>
      <c r="ET229" s="159"/>
      <c r="EU229" s="159"/>
      <c r="EV229" s="159"/>
      <c r="EW229" s="159"/>
      <c r="EX229" s="159"/>
      <c r="EY229" s="159"/>
      <c r="EZ229" s="159"/>
      <c r="FA229" s="159"/>
      <c r="FB229" s="159"/>
      <c r="FC229" s="159"/>
      <c r="FD229" s="159"/>
    </row>
    <row r="230" customFormat="false" ht="12.75" hidden="false" customHeight="false" outlineLevel="0" collapsed="false">
      <c r="A230" s="168"/>
      <c r="B230" s="149"/>
      <c r="C230" s="149"/>
      <c r="D230" s="149"/>
      <c r="E230" s="149"/>
      <c r="F230" s="149"/>
      <c r="G230" s="149"/>
      <c r="H230" s="148"/>
      <c r="I230" s="170"/>
      <c r="R230" s="148"/>
      <c r="S230" s="158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59"/>
      <c r="BN230" s="159"/>
      <c r="BO230" s="159"/>
      <c r="BP230" s="159"/>
      <c r="BQ230" s="159"/>
      <c r="BR230" s="159"/>
      <c r="BS230" s="159"/>
      <c r="BT230" s="159"/>
      <c r="BU230" s="159"/>
      <c r="BV230" s="159"/>
      <c r="BW230" s="159"/>
      <c r="BX230" s="159"/>
      <c r="BY230" s="159"/>
      <c r="BZ230" s="159"/>
      <c r="CA230" s="159"/>
      <c r="CB230" s="159"/>
      <c r="CC230" s="159"/>
      <c r="CD230" s="159"/>
      <c r="CE230" s="159"/>
      <c r="CF230" s="159"/>
      <c r="CG230" s="159"/>
      <c r="CH230" s="159"/>
      <c r="CI230" s="159"/>
      <c r="CJ230" s="159"/>
      <c r="CK230" s="159"/>
      <c r="CL230" s="159"/>
      <c r="CM230" s="159"/>
      <c r="CN230" s="159"/>
      <c r="CO230" s="159"/>
      <c r="CP230" s="159"/>
      <c r="CQ230" s="159"/>
      <c r="CR230" s="159"/>
      <c r="CS230" s="159"/>
      <c r="CT230" s="159"/>
      <c r="CU230" s="159"/>
      <c r="CV230" s="159"/>
      <c r="CW230" s="159"/>
      <c r="CX230" s="159"/>
      <c r="CY230" s="159"/>
      <c r="CZ230" s="159"/>
      <c r="DA230" s="159"/>
      <c r="DB230" s="159"/>
      <c r="DC230" s="159"/>
      <c r="DD230" s="159"/>
      <c r="DE230" s="159"/>
      <c r="DF230" s="159"/>
      <c r="DG230" s="159"/>
      <c r="DH230" s="159"/>
      <c r="DI230" s="159"/>
      <c r="DJ230" s="159"/>
      <c r="DK230" s="159"/>
      <c r="DL230" s="159"/>
      <c r="DM230" s="159"/>
      <c r="DN230" s="159"/>
      <c r="DO230" s="159"/>
      <c r="DP230" s="159"/>
      <c r="DQ230" s="159"/>
      <c r="DR230" s="159"/>
      <c r="DS230" s="159"/>
      <c r="DT230" s="159"/>
      <c r="DU230" s="159"/>
      <c r="DV230" s="159"/>
      <c r="DW230" s="159"/>
      <c r="DX230" s="159"/>
      <c r="DY230" s="159"/>
      <c r="DZ230" s="159"/>
      <c r="EA230" s="159"/>
      <c r="EB230" s="159"/>
      <c r="EC230" s="159"/>
      <c r="ED230" s="159"/>
      <c r="EE230" s="159"/>
      <c r="EF230" s="159"/>
      <c r="EG230" s="159"/>
      <c r="EH230" s="159"/>
      <c r="EI230" s="159"/>
      <c r="EJ230" s="159"/>
      <c r="EK230" s="159"/>
      <c r="EL230" s="159"/>
      <c r="EM230" s="159"/>
      <c r="EN230" s="159"/>
      <c r="EO230" s="159"/>
      <c r="EP230" s="159"/>
      <c r="EQ230" s="159"/>
      <c r="ER230" s="159"/>
      <c r="ES230" s="159"/>
      <c r="ET230" s="159"/>
      <c r="EU230" s="159"/>
      <c r="EV230" s="159"/>
      <c r="EW230" s="159"/>
      <c r="EX230" s="159"/>
      <c r="EY230" s="159"/>
      <c r="EZ230" s="159"/>
      <c r="FA230" s="159"/>
      <c r="FB230" s="159"/>
      <c r="FC230" s="159"/>
      <c r="FD230" s="159"/>
    </row>
    <row r="231" customFormat="false" ht="12.75" hidden="false" customHeight="false" outlineLevel="0" collapsed="false">
      <c r="A231" s="168"/>
      <c r="B231" s="149"/>
      <c r="C231" s="149"/>
      <c r="D231" s="149"/>
      <c r="E231" s="149"/>
      <c r="F231" s="149"/>
      <c r="G231" s="149"/>
      <c r="H231" s="148"/>
      <c r="I231" s="170"/>
      <c r="R231" s="148"/>
      <c r="S231" s="158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  <c r="BD231" s="159"/>
      <c r="BE231" s="159"/>
      <c r="BF231" s="159"/>
      <c r="BG231" s="159"/>
      <c r="BH231" s="159"/>
      <c r="BI231" s="159"/>
      <c r="BJ231" s="159"/>
      <c r="BK231" s="159"/>
      <c r="BL231" s="159"/>
      <c r="BM231" s="159"/>
      <c r="BN231" s="159"/>
      <c r="BO231" s="159"/>
      <c r="BP231" s="159"/>
      <c r="BQ231" s="159"/>
      <c r="BR231" s="159"/>
      <c r="BS231" s="159"/>
      <c r="BT231" s="159"/>
      <c r="BU231" s="159"/>
      <c r="BV231" s="159"/>
      <c r="BW231" s="159"/>
      <c r="BX231" s="159"/>
      <c r="BY231" s="159"/>
      <c r="BZ231" s="159"/>
      <c r="CA231" s="159"/>
      <c r="CB231" s="159"/>
      <c r="CC231" s="159"/>
      <c r="CD231" s="159"/>
      <c r="CE231" s="159"/>
      <c r="CF231" s="159"/>
      <c r="CG231" s="159"/>
      <c r="CH231" s="159"/>
      <c r="CI231" s="159"/>
      <c r="CJ231" s="159"/>
      <c r="CK231" s="159"/>
      <c r="CL231" s="159"/>
      <c r="CM231" s="159"/>
      <c r="CN231" s="159"/>
      <c r="CO231" s="159"/>
      <c r="CP231" s="159"/>
      <c r="CQ231" s="159"/>
      <c r="CR231" s="159"/>
      <c r="CS231" s="159"/>
      <c r="CT231" s="159"/>
      <c r="CU231" s="159"/>
      <c r="CV231" s="159"/>
      <c r="CW231" s="159"/>
      <c r="CX231" s="159"/>
      <c r="CY231" s="159"/>
      <c r="CZ231" s="159"/>
      <c r="DA231" s="159"/>
      <c r="DB231" s="159"/>
      <c r="DC231" s="159"/>
      <c r="DD231" s="159"/>
      <c r="DE231" s="159"/>
      <c r="DF231" s="159"/>
      <c r="DG231" s="159"/>
      <c r="DH231" s="159"/>
      <c r="DI231" s="159"/>
      <c r="DJ231" s="159"/>
      <c r="DK231" s="159"/>
      <c r="DL231" s="159"/>
      <c r="DM231" s="159"/>
      <c r="DN231" s="159"/>
      <c r="DO231" s="159"/>
      <c r="DP231" s="159"/>
      <c r="DQ231" s="159"/>
      <c r="DR231" s="159"/>
      <c r="DS231" s="159"/>
      <c r="DT231" s="159"/>
      <c r="DU231" s="159"/>
      <c r="DV231" s="159"/>
      <c r="DW231" s="159"/>
      <c r="DX231" s="159"/>
      <c r="DY231" s="159"/>
      <c r="DZ231" s="159"/>
      <c r="EA231" s="159"/>
      <c r="EB231" s="159"/>
      <c r="EC231" s="159"/>
      <c r="ED231" s="159"/>
      <c r="EE231" s="159"/>
      <c r="EF231" s="159"/>
      <c r="EG231" s="159"/>
      <c r="EH231" s="159"/>
      <c r="EI231" s="159"/>
      <c r="EJ231" s="159"/>
      <c r="EK231" s="159"/>
      <c r="EL231" s="159"/>
      <c r="EM231" s="159"/>
      <c r="EN231" s="159"/>
      <c r="EO231" s="159"/>
      <c r="EP231" s="159"/>
      <c r="EQ231" s="159"/>
      <c r="ER231" s="159"/>
      <c r="ES231" s="159"/>
      <c r="ET231" s="159"/>
      <c r="EU231" s="159"/>
      <c r="EV231" s="159"/>
      <c r="EW231" s="159"/>
      <c r="EX231" s="159"/>
      <c r="EY231" s="159"/>
      <c r="EZ231" s="159"/>
      <c r="FA231" s="159"/>
      <c r="FB231" s="159"/>
      <c r="FC231" s="159"/>
      <c r="FD231" s="159"/>
    </row>
    <row r="232" customFormat="false" ht="12.75" hidden="false" customHeight="false" outlineLevel="0" collapsed="false">
      <c r="A232" s="168"/>
      <c r="B232" s="149"/>
      <c r="C232" s="149"/>
      <c r="D232" s="149"/>
      <c r="E232" s="149"/>
      <c r="F232" s="149"/>
      <c r="G232" s="149"/>
      <c r="H232" s="148"/>
      <c r="I232" s="170"/>
      <c r="R232" s="148"/>
      <c r="S232" s="158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59"/>
      <c r="BK232" s="159"/>
      <c r="BL232" s="159"/>
      <c r="BM232" s="159"/>
      <c r="BN232" s="159"/>
      <c r="BO232" s="159"/>
      <c r="BP232" s="159"/>
      <c r="BQ232" s="159"/>
      <c r="BR232" s="159"/>
      <c r="BS232" s="159"/>
      <c r="BT232" s="159"/>
      <c r="BU232" s="159"/>
      <c r="BV232" s="159"/>
      <c r="BW232" s="159"/>
      <c r="BX232" s="159"/>
      <c r="BY232" s="159"/>
      <c r="BZ232" s="159"/>
      <c r="CA232" s="159"/>
      <c r="CB232" s="159"/>
      <c r="CC232" s="159"/>
      <c r="CD232" s="159"/>
      <c r="CE232" s="159"/>
      <c r="CF232" s="159"/>
      <c r="CG232" s="159"/>
      <c r="CH232" s="159"/>
      <c r="CI232" s="159"/>
      <c r="CJ232" s="159"/>
      <c r="CK232" s="159"/>
      <c r="CL232" s="159"/>
      <c r="CM232" s="159"/>
      <c r="CN232" s="159"/>
      <c r="CO232" s="159"/>
      <c r="CP232" s="159"/>
      <c r="CQ232" s="159"/>
      <c r="CR232" s="159"/>
      <c r="CS232" s="159"/>
      <c r="CT232" s="159"/>
      <c r="CU232" s="159"/>
      <c r="CV232" s="159"/>
      <c r="CW232" s="159"/>
      <c r="CX232" s="159"/>
      <c r="CY232" s="159"/>
      <c r="CZ232" s="159"/>
      <c r="DA232" s="159"/>
      <c r="DB232" s="159"/>
      <c r="DC232" s="159"/>
      <c r="DD232" s="159"/>
      <c r="DE232" s="159"/>
      <c r="DF232" s="159"/>
      <c r="DG232" s="159"/>
      <c r="DH232" s="159"/>
      <c r="DI232" s="159"/>
      <c r="DJ232" s="159"/>
      <c r="DK232" s="159"/>
      <c r="DL232" s="159"/>
      <c r="DM232" s="159"/>
      <c r="DN232" s="159"/>
      <c r="DO232" s="159"/>
      <c r="DP232" s="159"/>
      <c r="DQ232" s="159"/>
      <c r="DR232" s="159"/>
      <c r="DS232" s="159"/>
      <c r="DT232" s="159"/>
      <c r="DU232" s="159"/>
      <c r="DV232" s="159"/>
      <c r="DW232" s="159"/>
      <c r="DX232" s="159"/>
      <c r="DY232" s="159"/>
      <c r="DZ232" s="159"/>
      <c r="EA232" s="159"/>
      <c r="EB232" s="159"/>
      <c r="EC232" s="159"/>
      <c r="ED232" s="159"/>
      <c r="EE232" s="159"/>
      <c r="EF232" s="159"/>
      <c r="EG232" s="159"/>
      <c r="EH232" s="159"/>
      <c r="EI232" s="159"/>
      <c r="EJ232" s="159"/>
      <c r="EK232" s="159"/>
      <c r="EL232" s="159"/>
      <c r="EM232" s="159"/>
      <c r="EN232" s="159"/>
      <c r="EO232" s="159"/>
      <c r="EP232" s="159"/>
      <c r="EQ232" s="159"/>
      <c r="ER232" s="159"/>
      <c r="ES232" s="159"/>
      <c r="ET232" s="159"/>
      <c r="EU232" s="159"/>
      <c r="EV232" s="159"/>
      <c r="EW232" s="159"/>
      <c r="EX232" s="159"/>
      <c r="EY232" s="159"/>
      <c r="EZ232" s="159"/>
      <c r="FA232" s="159"/>
      <c r="FB232" s="159"/>
      <c r="FC232" s="159"/>
      <c r="FD232" s="159"/>
    </row>
    <row r="233" customFormat="false" ht="12.75" hidden="false" customHeight="false" outlineLevel="0" collapsed="false">
      <c r="A233" s="168"/>
      <c r="B233" s="149"/>
      <c r="C233" s="149"/>
      <c r="D233" s="149"/>
      <c r="E233" s="149"/>
      <c r="F233" s="149"/>
      <c r="G233" s="149"/>
      <c r="H233" s="148"/>
      <c r="I233" s="170"/>
      <c r="R233" s="148"/>
      <c r="S233" s="158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59"/>
      <c r="BK233" s="159"/>
      <c r="BL233" s="159"/>
      <c r="BM233" s="159"/>
      <c r="BN233" s="159"/>
      <c r="BO233" s="159"/>
      <c r="BP233" s="159"/>
      <c r="BQ233" s="159"/>
      <c r="BR233" s="159"/>
      <c r="BS233" s="159"/>
      <c r="BT233" s="159"/>
      <c r="BU233" s="159"/>
      <c r="BV233" s="159"/>
      <c r="BW233" s="159"/>
      <c r="BX233" s="159"/>
      <c r="BY233" s="159"/>
      <c r="BZ233" s="159"/>
      <c r="CA233" s="159"/>
      <c r="CB233" s="159"/>
      <c r="CC233" s="159"/>
      <c r="CD233" s="159"/>
      <c r="CE233" s="159"/>
      <c r="CF233" s="159"/>
      <c r="CG233" s="159"/>
      <c r="CH233" s="159"/>
      <c r="CI233" s="159"/>
      <c r="CJ233" s="159"/>
      <c r="CK233" s="159"/>
      <c r="CL233" s="159"/>
      <c r="CM233" s="159"/>
      <c r="CN233" s="159"/>
      <c r="CO233" s="159"/>
      <c r="CP233" s="159"/>
      <c r="CQ233" s="159"/>
      <c r="CR233" s="159"/>
      <c r="CS233" s="159"/>
      <c r="CT233" s="159"/>
      <c r="CU233" s="159"/>
      <c r="CV233" s="159"/>
      <c r="CW233" s="159"/>
      <c r="CX233" s="159"/>
      <c r="CY233" s="159"/>
      <c r="CZ233" s="159"/>
      <c r="DA233" s="159"/>
      <c r="DB233" s="159"/>
      <c r="DC233" s="159"/>
      <c r="DD233" s="159"/>
      <c r="DE233" s="159"/>
      <c r="DF233" s="159"/>
      <c r="DG233" s="159"/>
      <c r="DH233" s="159"/>
      <c r="DI233" s="159"/>
      <c r="DJ233" s="159"/>
      <c r="DK233" s="159"/>
      <c r="DL233" s="159"/>
      <c r="DM233" s="159"/>
      <c r="DN233" s="159"/>
      <c r="DO233" s="159"/>
      <c r="DP233" s="159"/>
      <c r="DQ233" s="159"/>
      <c r="DR233" s="159"/>
      <c r="DS233" s="159"/>
      <c r="DT233" s="159"/>
      <c r="DU233" s="159"/>
      <c r="DV233" s="159"/>
      <c r="DW233" s="159"/>
      <c r="DX233" s="159"/>
      <c r="DY233" s="159"/>
      <c r="DZ233" s="159"/>
      <c r="EA233" s="159"/>
      <c r="EB233" s="159"/>
      <c r="EC233" s="159"/>
      <c r="ED233" s="159"/>
      <c r="EE233" s="159"/>
      <c r="EF233" s="159"/>
      <c r="EG233" s="159"/>
      <c r="EH233" s="159"/>
      <c r="EI233" s="159"/>
      <c r="EJ233" s="159"/>
      <c r="EK233" s="159"/>
      <c r="EL233" s="159"/>
      <c r="EM233" s="159"/>
      <c r="EN233" s="159"/>
      <c r="EO233" s="159"/>
      <c r="EP233" s="159"/>
      <c r="EQ233" s="159"/>
      <c r="ER233" s="159"/>
      <c r="ES233" s="159"/>
      <c r="ET233" s="159"/>
      <c r="EU233" s="159"/>
      <c r="EV233" s="159"/>
      <c r="EW233" s="159"/>
      <c r="EX233" s="159"/>
      <c r="EY233" s="159"/>
      <c r="EZ233" s="159"/>
      <c r="FA233" s="159"/>
      <c r="FB233" s="159"/>
      <c r="FC233" s="159"/>
      <c r="FD233" s="159"/>
    </row>
    <row r="234" customFormat="false" ht="12.75" hidden="false" customHeight="false" outlineLevel="0" collapsed="false">
      <c r="A234" s="168"/>
      <c r="B234" s="149"/>
      <c r="C234" s="149"/>
      <c r="D234" s="149"/>
      <c r="E234" s="149"/>
      <c r="F234" s="149"/>
      <c r="G234" s="149"/>
      <c r="H234" s="148"/>
      <c r="I234" s="170"/>
      <c r="R234" s="148"/>
      <c r="S234" s="158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  <c r="BD234" s="159"/>
      <c r="BE234" s="159"/>
      <c r="BF234" s="159"/>
      <c r="BG234" s="159"/>
      <c r="BH234" s="159"/>
      <c r="BI234" s="159"/>
      <c r="BJ234" s="159"/>
      <c r="BK234" s="159"/>
      <c r="BL234" s="159"/>
      <c r="BM234" s="159"/>
      <c r="BN234" s="159"/>
      <c r="BO234" s="159"/>
      <c r="BP234" s="159"/>
      <c r="BQ234" s="159"/>
      <c r="BR234" s="159"/>
      <c r="BS234" s="159"/>
      <c r="BT234" s="159"/>
      <c r="BU234" s="159"/>
      <c r="BV234" s="159"/>
      <c r="BW234" s="159"/>
      <c r="BX234" s="159"/>
      <c r="BY234" s="159"/>
      <c r="BZ234" s="159"/>
      <c r="CA234" s="159"/>
      <c r="CB234" s="159"/>
      <c r="CC234" s="159"/>
      <c r="CD234" s="159"/>
      <c r="CE234" s="159"/>
      <c r="CF234" s="159"/>
      <c r="CG234" s="159"/>
      <c r="CH234" s="159"/>
      <c r="CI234" s="159"/>
      <c r="CJ234" s="159"/>
      <c r="CK234" s="159"/>
      <c r="CL234" s="159"/>
      <c r="CM234" s="159"/>
      <c r="CN234" s="159"/>
      <c r="CO234" s="159"/>
      <c r="CP234" s="159"/>
      <c r="CQ234" s="159"/>
      <c r="CR234" s="159"/>
      <c r="CS234" s="159"/>
      <c r="CT234" s="159"/>
      <c r="CU234" s="159"/>
      <c r="CV234" s="159"/>
      <c r="CW234" s="159"/>
      <c r="CX234" s="159"/>
      <c r="CY234" s="159"/>
      <c r="CZ234" s="159"/>
      <c r="DA234" s="159"/>
      <c r="DB234" s="159"/>
      <c r="DC234" s="159"/>
      <c r="DD234" s="159"/>
      <c r="DE234" s="159"/>
      <c r="DF234" s="159"/>
      <c r="DG234" s="159"/>
      <c r="DH234" s="159"/>
      <c r="DI234" s="159"/>
      <c r="DJ234" s="159"/>
      <c r="DK234" s="159"/>
      <c r="DL234" s="159"/>
      <c r="DM234" s="159"/>
      <c r="DN234" s="159"/>
      <c r="DO234" s="159"/>
      <c r="DP234" s="159"/>
      <c r="DQ234" s="159"/>
      <c r="DR234" s="159"/>
      <c r="DS234" s="159"/>
      <c r="DT234" s="159"/>
      <c r="DU234" s="159"/>
      <c r="DV234" s="159"/>
      <c r="DW234" s="159"/>
      <c r="DX234" s="159"/>
      <c r="DY234" s="159"/>
      <c r="DZ234" s="159"/>
      <c r="EA234" s="159"/>
      <c r="EB234" s="159"/>
      <c r="EC234" s="159"/>
      <c r="ED234" s="159"/>
      <c r="EE234" s="159"/>
      <c r="EF234" s="159"/>
      <c r="EG234" s="159"/>
      <c r="EH234" s="159"/>
      <c r="EI234" s="159"/>
      <c r="EJ234" s="159"/>
      <c r="EK234" s="159"/>
      <c r="EL234" s="159"/>
      <c r="EM234" s="159"/>
      <c r="EN234" s="159"/>
      <c r="EO234" s="159"/>
      <c r="EP234" s="159"/>
      <c r="EQ234" s="159"/>
      <c r="ER234" s="159"/>
      <c r="ES234" s="159"/>
      <c r="ET234" s="159"/>
      <c r="EU234" s="159"/>
      <c r="EV234" s="159"/>
      <c r="EW234" s="159"/>
      <c r="EX234" s="159"/>
      <c r="EY234" s="159"/>
      <c r="EZ234" s="159"/>
      <c r="FA234" s="159"/>
      <c r="FB234" s="159"/>
      <c r="FC234" s="159"/>
      <c r="FD234" s="159"/>
    </row>
    <row r="235" customFormat="false" ht="12.75" hidden="false" customHeight="false" outlineLevel="0" collapsed="false">
      <c r="A235" s="168"/>
      <c r="B235" s="149"/>
      <c r="C235" s="149"/>
      <c r="D235" s="149"/>
      <c r="E235" s="149"/>
      <c r="F235" s="149"/>
      <c r="G235" s="149"/>
      <c r="H235" s="148"/>
      <c r="I235" s="170"/>
      <c r="R235" s="148"/>
      <c r="S235" s="158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  <c r="AV235" s="159"/>
      <c r="AW235" s="159"/>
      <c r="AX235" s="159"/>
      <c r="AY235" s="159"/>
      <c r="AZ235" s="159"/>
      <c r="BA235" s="159"/>
      <c r="BB235" s="159"/>
      <c r="BC235" s="159"/>
      <c r="BD235" s="159"/>
      <c r="BE235" s="159"/>
      <c r="BF235" s="159"/>
      <c r="BG235" s="159"/>
      <c r="BH235" s="159"/>
      <c r="BI235" s="159"/>
      <c r="BJ235" s="159"/>
      <c r="BK235" s="159"/>
      <c r="BL235" s="159"/>
      <c r="BM235" s="159"/>
      <c r="BN235" s="159"/>
      <c r="BO235" s="159"/>
      <c r="BP235" s="159"/>
      <c r="BQ235" s="159"/>
      <c r="BR235" s="159"/>
      <c r="BS235" s="159"/>
      <c r="BT235" s="159"/>
      <c r="BU235" s="159"/>
      <c r="BV235" s="159"/>
      <c r="BW235" s="159"/>
      <c r="BX235" s="159"/>
      <c r="BY235" s="159"/>
      <c r="BZ235" s="159"/>
      <c r="CA235" s="159"/>
      <c r="CB235" s="159"/>
      <c r="CC235" s="159"/>
      <c r="CD235" s="159"/>
      <c r="CE235" s="159"/>
      <c r="CF235" s="159"/>
      <c r="CG235" s="159"/>
      <c r="CH235" s="159"/>
      <c r="CI235" s="159"/>
      <c r="CJ235" s="159"/>
      <c r="CK235" s="159"/>
      <c r="CL235" s="159"/>
      <c r="CM235" s="159"/>
      <c r="CN235" s="159"/>
      <c r="CO235" s="159"/>
      <c r="CP235" s="159"/>
      <c r="CQ235" s="159"/>
      <c r="CR235" s="159"/>
      <c r="CS235" s="159"/>
      <c r="CT235" s="159"/>
      <c r="CU235" s="159"/>
      <c r="CV235" s="159"/>
      <c r="CW235" s="159"/>
      <c r="CX235" s="159"/>
      <c r="CY235" s="159"/>
      <c r="CZ235" s="159"/>
      <c r="DA235" s="159"/>
      <c r="DB235" s="159"/>
      <c r="DC235" s="159"/>
      <c r="DD235" s="159"/>
      <c r="DE235" s="159"/>
      <c r="DF235" s="159"/>
      <c r="DG235" s="159"/>
      <c r="DH235" s="159"/>
      <c r="DI235" s="159"/>
      <c r="DJ235" s="159"/>
      <c r="DK235" s="159"/>
      <c r="DL235" s="159"/>
      <c r="DM235" s="159"/>
      <c r="DN235" s="159"/>
      <c r="DO235" s="159"/>
      <c r="DP235" s="159"/>
      <c r="DQ235" s="159"/>
      <c r="DR235" s="159"/>
      <c r="DS235" s="159"/>
      <c r="DT235" s="159"/>
      <c r="DU235" s="159"/>
      <c r="DV235" s="159"/>
      <c r="DW235" s="159"/>
      <c r="DX235" s="159"/>
      <c r="DY235" s="159"/>
      <c r="DZ235" s="159"/>
      <c r="EA235" s="159"/>
      <c r="EB235" s="159"/>
      <c r="EC235" s="159"/>
      <c r="ED235" s="159"/>
      <c r="EE235" s="159"/>
      <c r="EF235" s="159"/>
      <c r="EG235" s="159"/>
      <c r="EH235" s="159"/>
      <c r="EI235" s="159"/>
      <c r="EJ235" s="159"/>
      <c r="EK235" s="159"/>
      <c r="EL235" s="159"/>
      <c r="EM235" s="159"/>
      <c r="EN235" s="159"/>
      <c r="EO235" s="159"/>
      <c r="EP235" s="159"/>
      <c r="EQ235" s="159"/>
      <c r="ER235" s="159"/>
      <c r="ES235" s="159"/>
      <c r="ET235" s="159"/>
      <c r="EU235" s="159"/>
      <c r="EV235" s="159"/>
      <c r="EW235" s="159"/>
      <c r="EX235" s="159"/>
      <c r="EY235" s="159"/>
      <c r="EZ235" s="159"/>
      <c r="FA235" s="159"/>
      <c r="FB235" s="159"/>
      <c r="FC235" s="159"/>
      <c r="FD235" s="159"/>
    </row>
    <row r="236" customFormat="false" ht="12.75" hidden="false" customHeight="false" outlineLevel="0" collapsed="false">
      <c r="A236" s="168"/>
      <c r="B236" s="149"/>
      <c r="C236" s="149"/>
      <c r="D236" s="149"/>
      <c r="E236" s="149"/>
      <c r="F236" s="149"/>
      <c r="G236" s="149"/>
      <c r="H236" s="148"/>
      <c r="I236" s="170"/>
      <c r="R236" s="148"/>
      <c r="S236" s="158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  <c r="AV236" s="159"/>
      <c r="AW236" s="159"/>
      <c r="AX236" s="159"/>
      <c r="AY236" s="159"/>
      <c r="AZ236" s="159"/>
      <c r="BA236" s="159"/>
      <c r="BB236" s="159"/>
      <c r="BC236" s="159"/>
      <c r="BD236" s="159"/>
      <c r="BE236" s="159"/>
      <c r="BF236" s="159"/>
      <c r="BG236" s="159"/>
      <c r="BH236" s="159"/>
      <c r="BI236" s="159"/>
      <c r="BJ236" s="159"/>
      <c r="BK236" s="159"/>
      <c r="BL236" s="159"/>
      <c r="BM236" s="159"/>
      <c r="BN236" s="159"/>
      <c r="BO236" s="159"/>
      <c r="BP236" s="159"/>
      <c r="BQ236" s="159"/>
      <c r="BR236" s="159"/>
      <c r="BS236" s="159"/>
      <c r="BT236" s="159"/>
      <c r="BU236" s="159"/>
      <c r="BV236" s="159"/>
      <c r="BW236" s="159"/>
      <c r="BX236" s="159"/>
      <c r="BY236" s="159"/>
      <c r="BZ236" s="159"/>
      <c r="CA236" s="159"/>
      <c r="CB236" s="159"/>
      <c r="CC236" s="159"/>
      <c r="CD236" s="159"/>
      <c r="CE236" s="159"/>
      <c r="CF236" s="159"/>
      <c r="CG236" s="159"/>
      <c r="CH236" s="159"/>
      <c r="CI236" s="159"/>
      <c r="CJ236" s="159"/>
      <c r="CK236" s="159"/>
      <c r="CL236" s="159"/>
      <c r="CM236" s="159"/>
      <c r="CN236" s="159"/>
      <c r="CO236" s="159"/>
      <c r="CP236" s="159"/>
      <c r="CQ236" s="159"/>
      <c r="CR236" s="159"/>
      <c r="CS236" s="159"/>
      <c r="CT236" s="159"/>
      <c r="CU236" s="159"/>
      <c r="CV236" s="159"/>
      <c r="CW236" s="159"/>
      <c r="CX236" s="159"/>
      <c r="CY236" s="159"/>
      <c r="CZ236" s="159"/>
      <c r="DA236" s="159"/>
      <c r="DB236" s="159"/>
      <c r="DC236" s="159"/>
      <c r="DD236" s="159"/>
      <c r="DE236" s="159"/>
      <c r="DF236" s="159"/>
      <c r="DG236" s="159"/>
      <c r="DH236" s="159"/>
      <c r="DI236" s="159"/>
      <c r="DJ236" s="159"/>
      <c r="DK236" s="159"/>
      <c r="DL236" s="159"/>
      <c r="DM236" s="159"/>
      <c r="DN236" s="159"/>
      <c r="DO236" s="159"/>
      <c r="DP236" s="159"/>
      <c r="DQ236" s="159"/>
      <c r="DR236" s="159"/>
      <c r="DS236" s="159"/>
      <c r="DT236" s="159"/>
      <c r="DU236" s="159"/>
      <c r="DV236" s="159"/>
      <c r="DW236" s="159"/>
      <c r="DX236" s="159"/>
      <c r="DY236" s="159"/>
      <c r="DZ236" s="159"/>
      <c r="EA236" s="159"/>
      <c r="EB236" s="159"/>
      <c r="EC236" s="159"/>
      <c r="ED236" s="159"/>
      <c r="EE236" s="159"/>
      <c r="EF236" s="159"/>
      <c r="EG236" s="159"/>
      <c r="EH236" s="159"/>
      <c r="EI236" s="159"/>
      <c r="EJ236" s="159"/>
      <c r="EK236" s="159"/>
      <c r="EL236" s="159"/>
      <c r="EM236" s="159"/>
      <c r="EN236" s="159"/>
      <c r="EO236" s="159"/>
      <c r="EP236" s="159"/>
      <c r="EQ236" s="159"/>
      <c r="ER236" s="159"/>
      <c r="ES236" s="159"/>
      <c r="ET236" s="159"/>
      <c r="EU236" s="159"/>
      <c r="EV236" s="159"/>
      <c r="EW236" s="159"/>
      <c r="EX236" s="159"/>
      <c r="EY236" s="159"/>
      <c r="EZ236" s="159"/>
      <c r="FA236" s="159"/>
      <c r="FB236" s="159"/>
      <c r="FC236" s="159"/>
      <c r="FD236" s="159"/>
    </row>
    <row r="237" customFormat="false" ht="12.75" hidden="false" customHeight="false" outlineLevel="0" collapsed="false">
      <c r="A237" s="168"/>
      <c r="B237" s="149"/>
      <c r="C237" s="149"/>
      <c r="D237" s="149"/>
      <c r="E237" s="149"/>
      <c r="F237" s="149"/>
      <c r="G237" s="149"/>
      <c r="H237" s="148"/>
      <c r="I237" s="170"/>
      <c r="R237" s="148"/>
      <c r="S237" s="158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  <c r="AV237" s="159"/>
      <c r="AW237" s="159"/>
      <c r="AX237" s="159"/>
      <c r="AY237" s="159"/>
      <c r="AZ237" s="159"/>
      <c r="BA237" s="159"/>
      <c r="BB237" s="159"/>
      <c r="BC237" s="159"/>
      <c r="BD237" s="159"/>
      <c r="BE237" s="159"/>
      <c r="BF237" s="159"/>
      <c r="BG237" s="159"/>
      <c r="BH237" s="159"/>
      <c r="BI237" s="159"/>
      <c r="BJ237" s="159"/>
      <c r="BK237" s="159"/>
      <c r="BL237" s="159"/>
      <c r="BM237" s="159"/>
      <c r="BN237" s="159"/>
      <c r="BO237" s="159"/>
      <c r="BP237" s="159"/>
      <c r="BQ237" s="159"/>
      <c r="BR237" s="159"/>
      <c r="BS237" s="159"/>
      <c r="BT237" s="159"/>
      <c r="BU237" s="159"/>
      <c r="BV237" s="159"/>
      <c r="BW237" s="159"/>
      <c r="BX237" s="159"/>
      <c r="BY237" s="159"/>
      <c r="BZ237" s="159"/>
      <c r="CA237" s="159"/>
      <c r="CB237" s="159"/>
      <c r="CC237" s="159"/>
      <c r="CD237" s="159"/>
      <c r="CE237" s="159"/>
      <c r="CF237" s="159"/>
      <c r="CG237" s="159"/>
      <c r="CH237" s="159"/>
      <c r="CI237" s="159"/>
      <c r="CJ237" s="159"/>
      <c r="CK237" s="159"/>
      <c r="CL237" s="159"/>
      <c r="CM237" s="159"/>
      <c r="CN237" s="159"/>
      <c r="CO237" s="159"/>
      <c r="CP237" s="159"/>
      <c r="CQ237" s="159"/>
      <c r="CR237" s="159"/>
      <c r="CS237" s="159"/>
      <c r="CT237" s="159"/>
      <c r="CU237" s="159"/>
      <c r="CV237" s="159"/>
      <c r="CW237" s="159"/>
      <c r="CX237" s="159"/>
      <c r="CY237" s="159"/>
      <c r="CZ237" s="159"/>
      <c r="DA237" s="159"/>
      <c r="DB237" s="159"/>
      <c r="DC237" s="159"/>
      <c r="DD237" s="159"/>
      <c r="DE237" s="159"/>
      <c r="DF237" s="159"/>
      <c r="DG237" s="159"/>
      <c r="DH237" s="159"/>
      <c r="DI237" s="159"/>
      <c r="DJ237" s="159"/>
      <c r="DK237" s="159"/>
      <c r="DL237" s="159"/>
      <c r="DM237" s="159"/>
      <c r="DN237" s="159"/>
      <c r="DO237" s="159"/>
      <c r="DP237" s="159"/>
      <c r="DQ237" s="159"/>
      <c r="DR237" s="159"/>
      <c r="DS237" s="159"/>
      <c r="DT237" s="159"/>
      <c r="DU237" s="159"/>
      <c r="DV237" s="159"/>
      <c r="DW237" s="159"/>
      <c r="DX237" s="159"/>
      <c r="DY237" s="159"/>
      <c r="DZ237" s="159"/>
      <c r="EA237" s="159"/>
      <c r="EB237" s="159"/>
      <c r="EC237" s="159"/>
      <c r="ED237" s="159"/>
      <c r="EE237" s="159"/>
      <c r="EF237" s="159"/>
      <c r="EG237" s="159"/>
      <c r="EH237" s="159"/>
      <c r="EI237" s="159"/>
      <c r="EJ237" s="159"/>
      <c r="EK237" s="159"/>
      <c r="EL237" s="159"/>
      <c r="EM237" s="159"/>
      <c r="EN237" s="159"/>
      <c r="EO237" s="159"/>
      <c r="EP237" s="159"/>
      <c r="EQ237" s="159"/>
      <c r="ER237" s="159"/>
      <c r="ES237" s="159"/>
      <c r="ET237" s="159"/>
      <c r="EU237" s="159"/>
      <c r="EV237" s="159"/>
      <c r="EW237" s="159"/>
      <c r="EX237" s="159"/>
      <c r="EY237" s="159"/>
      <c r="EZ237" s="159"/>
      <c r="FA237" s="159"/>
      <c r="FB237" s="159"/>
      <c r="FC237" s="159"/>
      <c r="FD237" s="159"/>
    </row>
    <row r="238" customFormat="false" ht="12.75" hidden="false" customHeight="false" outlineLevel="0" collapsed="false">
      <c r="A238" s="168"/>
      <c r="B238" s="149"/>
      <c r="C238" s="149"/>
      <c r="D238" s="149"/>
      <c r="E238" s="149"/>
      <c r="F238" s="149"/>
      <c r="G238" s="149"/>
      <c r="H238" s="148"/>
      <c r="I238" s="170"/>
      <c r="R238" s="148"/>
      <c r="S238" s="158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  <c r="AV238" s="159"/>
      <c r="AW238" s="159"/>
      <c r="AX238" s="159"/>
      <c r="AY238" s="159"/>
      <c r="AZ238" s="159"/>
      <c r="BA238" s="159"/>
      <c r="BB238" s="159"/>
      <c r="BC238" s="159"/>
      <c r="BD238" s="159"/>
      <c r="BE238" s="159"/>
      <c r="BF238" s="159"/>
      <c r="BG238" s="159"/>
      <c r="BH238" s="159"/>
      <c r="BI238" s="159"/>
      <c r="BJ238" s="159"/>
      <c r="BK238" s="159"/>
      <c r="BL238" s="159"/>
      <c r="BM238" s="159"/>
      <c r="BN238" s="159"/>
      <c r="BO238" s="159"/>
      <c r="BP238" s="159"/>
      <c r="BQ238" s="159"/>
      <c r="BR238" s="159"/>
      <c r="BS238" s="159"/>
      <c r="BT238" s="159"/>
      <c r="BU238" s="159"/>
      <c r="BV238" s="159"/>
      <c r="BW238" s="159"/>
      <c r="BX238" s="159"/>
      <c r="BY238" s="159"/>
      <c r="BZ238" s="159"/>
      <c r="CA238" s="159"/>
      <c r="CB238" s="159"/>
      <c r="CC238" s="159"/>
      <c r="CD238" s="159"/>
      <c r="CE238" s="159"/>
      <c r="CF238" s="159"/>
      <c r="CG238" s="159"/>
      <c r="CH238" s="159"/>
      <c r="CI238" s="159"/>
      <c r="CJ238" s="159"/>
      <c r="CK238" s="159"/>
      <c r="CL238" s="159"/>
      <c r="CM238" s="159"/>
      <c r="CN238" s="159"/>
      <c r="CO238" s="159"/>
      <c r="CP238" s="159"/>
      <c r="CQ238" s="159"/>
      <c r="CR238" s="159"/>
      <c r="CS238" s="159"/>
      <c r="CT238" s="159"/>
      <c r="CU238" s="159"/>
      <c r="CV238" s="159"/>
      <c r="CW238" s="159"/>
      <c r="CX238" s="159"/>
      <c r="CY238" s="159"/>
      <c r="CZ238" s="159"/>
      <c r="DA238" s="159"/>
      <c r="DB238" s="159"/>
      <c r="DC238" s="159"/>
      <c r="DD238" s="159"/>
      <c r="DE238" s="159"/>
      <c r="DF238" s="159"/>
      <c r="DG238" s="159"/>
      <c r="DH238" s="159"/>
      <c r="DI238" s="159"/>
      <c r="DJ238" s="159"/>
      <c r="DK238" s="159"/>
      <c r="DL238" s="159"/>
      <c r="DM238" s="159"/>
      <c r="DN238" s="159"/>
      <c r="DO238" s="159"/>
      <c r="DP238" s="159"/>
      <c r="DQ238" s="159"/>
      <c r="DR238" s="159"/>
      <c r="DS238" s="159"/>
      <c r="DT238" s="159"/>
      <c r="DU238" s="159"/>
      <c r="DV238" s="159"/>
      <c r="DW238" s="159"/>
      <c r="DX238" s="159"/>
      <c r="DY238" s="159"/>
      <c r="DZ238" s="159"/>
      <c r="EA238" s="159"/>
      <c r="EB238" s="159"/>
      <c r="EC238" s="159"/>
      <c r="ED238" s="159"/>
      <c r="EE238" s="159"/>
      <c r="EF238" s="159"/>
      <c r="EG238" s="159"/>
      <c r="EH238" s="159"/>
      <c r="EI238" s="159"/>
      <c r="EJ238" s="159"/>
      <c r="EK238" s="159"/>
      <c r="EL238" s="159"/>
      <c r="EM238" s="159"/>
      <c r="EN238" s="159"/>
      <c r="EO238" s="159"/>
      <c r="EP238" s="159"/>
      <c r="EQ238" s="159"/>
      <c r="ER238" s="159"/>
      <c r="ES238" s="159"/>
      <c r="ET238" s="159"/>
      <c r="EU238" s="159"/>
      <c r="EV238" s="159"/>
      <c r="EW238" s="159"/>
      <c r="EX238" s="159"/>
      <c r="EY238" s="159"/>
      <c r="EZ238" s="159"/>
      <c r="FA238" s="159"/>
      <c r="FB238" s="159"/>
      <c r="FC238" s="159"/>
      <c r="FD238" s="159"/>
    </row>
    <row r="239" customFormat="false" ht="12.75" hidden="false" customHeight="false" outlineLevel="0" collapsed="false">
      <c r="A239" s="168"/>
      <c r="B239" s="149"/>
      <c r="C239" s="149"/>
      <c r="D239" s="149"/>
      <c r="E239" s="149"/>
      <c r="F239" s="149"/>
      <c r="G239" s="149"/>
      <c r="H239" s="148"/>
      <c r="I239" s="170"/>
      <c r="R239" s="148"/>
      <c r="S239" s="158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  <c r="AV239" s="159"/>
      <c r="AW239" s="159"/>
      <c r="AX239" s="159"/>
      <c r="AY239" s="159"/>
      <c r="AZ239" s="159"/>
      <c r="BA239" s="159"/>
      <c r="BB239" s="159"/>
      <c r="BC239" s="159"/>
      <c r="BD239" s="159"/>
      <c r="BE239" s="159"/>
      <c r="BF239" s="159"/>
      <c r="BG239" s="159"/>
      <c r="BH239" s="159"/>
      <c r="BI239" s="159"/>
      <c r="BJ239" s="159"/>
      <c r="BK239" s="159"/>
      <c r="BL239" s="159"/>
      <c r="BM239" s="159"/>
      <c r="BN239" s="159"/>
      <c r="BO239" s="159"/>
      <c r="BP239" s="159"/>
      <c r="BQ239" s="159"/>
      <c r="BR239" s="159"/>
      <c r="BS239" s="159"/>
      <c r="BT239" s="159"/>
      <c r="BU239" s="159"/>
      <c r="BV239" s="159"/>
      <c r="BW239" s="159"/>
      <c r="BX239" s="159"/>
      <c r="BY239" s="159"/>
      <c r="BZ239" s="159"/>
      <c r="CA239" s="159"/>
      <c r="CB239" s="159"/>
      <c r="CC239" s="159"/>
      <c r="CD239" s="159"/>
      <c r="CE239" s="159"/>
      <c r="CF239" s="159"/>
      <c r="CG239" s="159"/>
      <c r="CH239" s="159"/>
      <c r="CI239" s="159"/>
      <c r="CJ239" s="159"/>
      <c r="CK239" s="159"/>
      <c r="CL239" s="159"/>
      <c r="CM239" s="159"/>
      <c r="CN239" s="159"/>
      <c r="CO239" s="159"/>
      <c r="CP239" s="159"/>
      <c r="CQ239" s="159"/>
      <c r="CR239" s="159"/>
      <c r="CS239" s="159"/>
      <c r="CT239" s="159"/>
      <c r="CU239" s="159"/>
      <c r="CV239" s="159"/>
      <c r="CW239" s="159"/>
      <c r="CX239" s="159"/>
      <c r="CY239" s="159"/>
      <c r="CZ239" s="159"/>
      <c r="DA239" s="159"/>
      <c r="DB239" s="159"/>
      <c r="DC239" s="159"/>
      <c r="DD239" s="159"/>
      <c r="DE239" s="159"/>
      <c r="DF239" s="159"/>
      <c r="DG239" s="159"/>
      <c r="DH239" s="159"/>
      <c r="DI239" s="159"/>
      <c r="DJ239" s="159"/>
      <c r="DK239" s="159"/>
      <c r="DL239" s="159"/>
      <c r="DM239" s="159"/>
      <c r="DN239" s="159"/>
      <c r="DO239" s="159"/>
      <c r="DP239" s="159"/>
      <c r="DQ239" s="159"/>
      <c r="DR239" s="159"/>
      <c r="DS239" s="159"/>
      <c r="DT239" s="159"/>
      <c r="DU239" s="159"/>
      <c r="DV239" s="159"/>
      <c r="DW239" s="159"/>
      <c r="DX239" s="159"/>
      <c r="DY239" s="159"/>
      <c r="DZ239" s="159"/>
      <c r="EA239" s="159"/>
      <c r="EB239" s="159"/>
      <c r="EC239" s="159"/>
      <c r="ED239" s="159"/>
      <c r="EE239" s="159"/>
      <c r="EF239" s="159"/>
      <c r="EG239" s="159"/>
      <c r="EH239" s="159"/>
      <c r="EI239" s="159"/>
      <c r="EJ239" s="159"/>
      <c r="EK239" s="159"/>
      <c r="EL239" s="159"/>
      <c r="EM239" s="159"/>
      <c r="EN239" s="159"/>
      <c r="EO239" s="159"/>
      <c r="EP239" s="159"/>
      <c r="EQ239" s="159"/>
      <c r="ER239" s="159"/>
      <c r="ES239" s="159"/>
      <c r="ET239" s="159"/>
      <c r="EU239" s="159"/>
      <c r="EV239" s="159"/>
      <c r="EW239" s="159"/>
      <c r="EX239" s="159"/>
      <c r="EY239" s="159"/>
      <c r="EZ239" s="159"/>
      <c r="FA239" s="159"/>
      <c r="FB239" s="159"/>
      <c r="FC239" s="159"/>
      <c r="FD239" s="159"/>
    </row>
    <row r="240" customFormat="false" ht="12.75" hidden="false" customHeight="false" outlineLevel="0" collapsed="false">
      <c r="A240" s="168"/>
      <c r="B240" s="149"/>
      <c r="C240" s="149"/>
      <c r="D240" s="149"/>
      <c r="E240" s="149"/>
      <c r="F240" s="149"/>
      <c r="G240" s="149"/>
      <c r="H240" s="148"/>
      <c r="I240" s="170"/>
      <c r="R240" s="148"/>
      <c r="S240" s="158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  <c r="AV240" s="159"/>
      <c r="AW240" s="159"/>
      <c r="AX240" s="159"/>
      <c r="AY240" s="159"/>
      <c r="AZ240" s="159"/>
      <c r="BA240" s="159"/>
      <c r="BB240" s="159"/>
      <c r="BC240" s="159"/>
      <c r="BD240" s="159"/>
      <c r="BE240" s="159"/>
      <c r="BF240" s="159"/>
      <c r="BG240" s="159"/>
      <c r="BH240" s="159"/>
      <c r="BI240" s="159"/>
      <c r="BJ240" s="159"/>
      <c r="BK240" s="159"/>
      <c r="BL240" s="159"/>
      <c r="BM240" s="159"/>
      <c r="BN240" s="159"/>
      <c r="BO240" s="159"/>
      <c r="BP240" s="159"/>
      <c r="BQ240" s="159"/>
      <c r="BR240" s="159"/>
      <c r="BS240" s="159"/>
      <c r="BT240" s="159"/>
      <c r="BU240" s="159"/>
      <c r="BV240" s="159"/>
      <c r="BW240" s="159"/>
      <c r="BX240" s="159"/>
      <c r="BY240" s="159"/>
      <c r="BZ240" s="159"/>
      <c r="CA240" s="159"/>
      <c r="CB240" s="159"/>
      <c r="CC240" s="159"/>
      <c r="CD240" s="159"/>
      <c r="CE240" s="159"/>
      <c r="CF240" s="159"/>
      <c r="CG240" s="159"/>
      <c r="CH240" s="159"/>
      <c r="CI240" s="159"/>
      <c r="CJ240" s="159"/>
      <c r="CK240" s="159"/>
      <c r="CL240" s="159"/>
      <c r="CM240" s="159"/>
      <c r="CN240" s="159"/>
      <c r="CO240" s="159"/>
      <c r="CP240" s="159"/>
      <c r="CQ240" s="159"/>
      <c r="CR240" s="159"/>
      <c r="CS240" s="159"/>
      <c r="CT240" s="159"/>
      <c r="CU240" s="159"/>
      <c r="CV240" s="159"/>
      <c r="CW240" s="159"/>
      <c r="CX240" s="159"/>
      <c r="CY240" s="159"/>
      <c r="CZ240" s="159"/>
      <c r="DA240" s="159"/>
      <c r="DB240" s="159"/>
      <c r="DC240" s="159"/>
      <c r="DD240" s="159"/>
      <c r="DE240" s="159"/>
      <c r="DF240" s="159"/>
      <c r="DG240" s="159"/>
      <c r="DH240" s="159"/>
      <c r="DI240" s="159"/>
      <c r="DJ240" s="159"/>
      <c r="DK240" s="159"/>
      <c r="DL240" s="159"/>
      <c r="DM240" s="159"/>
      <c r="DN240" s="159"/>
      <c r="DO240" s="159"/>
      <c r="DP240" s="159"/>
      <c r="DQ240" s="159"/>
      <c r="DR240" s="159"/>
      <c r="DS240" s="159"/>
      <c r="DT240" s="159"/>
      <c r="DU240" s="159"/>
      <c r="DV240" s="159"/>
      <c r="DW240" s="159"/>
      <c r="DX240" s="159"/>
      <c r="DY240" s="159"/>
      <c r="DZ240" s="159"/>
      <c r="EA240" s="159"/>
      <c r="EB240" s="159"/>
      <c r="EC240" s="159"/>
      <c r="ED240" s="159"/>
      <c r="EE240" s="159"/>
      <c r="EF240" s="159"/>
      <c r="EG240" s="159"/>
      <c r="EH240" s="159"/>
      <c r="EI240" s="159"/>
      <c r="EJ240" s="159"/>
      <c r="EK240" s="159"/>
      <c r="EL240" s="159"/>
      <c r="EM240" s="159"/>
      <c r="EN240" s="159"/>
      <c r="EO240" s="159"/>
      <c r="EP240" s="159"/>
      <c r="EQ240" s="159"/>
      <c r="ER240" s="159"/>
      <c r="ES240" s="159"/>
      <c r="ET240" s="159"/>
      <c r="EU240" s="159"/>
      <c r="EV240" s="159"/>
      <c r="EW240" s="159"/>
      <c r="EX240" s="159"/>
      <c r="EY240" s="159"/>
      <c r="EZ240" s="159"/>
      <c r="FA240" s="159"/>
      <c r="FB240" s="159"/>
      <c r="FC240" s="159"/>
      <c r="FD240" s="159"/>
    </row>
    <row r="241" customFormat="false" ht="12.75" hidden="false" customHeight="false" outlineLevel="0" collapsed="false">
      <c r="A241" s="168"/>
      <c r="B241" s="149"/>
      <c r="C241" s="149"/>
      <c r="D241" s="149"/>
      <c r="E241" s="149"/>
      <c r="F241" s="149"/>
      <c r="G241" s="149"/>
      <c r="H241" s="148"/>
      <c r="I241" s="170"/>
      <c r="R241" s="148"/>
      <c r="S241" s="158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  <c r="AV241" s="159"/>
      <c r="AW241" s="159"/>
      <c r="AX241" s="159"/>
      <c r="AY241" s="159"/>
      <c r="AZ241" s="159"/>
      <c r="BA241" s="159"/>
      <c r="BB241" s="159"/>
      <c r="BC241" s="159"/>
      <c r="BD241" s="159"/>
      <c r="BE241" s="159"/>
      <c r="BF241" s="159"/>
      <c r="BG241" s="159"/>
      <c r="BH241" s="159"/>
      <c r="BI241" s="159"/>
      <c r="BJ241" s="159"/>
      <c r="BK241" s="159"/>
      <c r="BL241" s="159"/>
      <c r="BM241" s="159"/>
      <c r="BN241" s="159"/>
      <c r="BO241" s="159"/>
      <c r="BP241" s="159"/>
      <c r="BQ241" s="159"/>
      <c r="BR241" s="159"/>
      <c r="BS241" s="159"/>
      <c r="BT241" s="159"/>
      <c r="BU241" s="159"/>
      <c r="BV241" s="159"/>
      <c r="BW241" s="159"/>
      <c r="BX241" s="159"/>
      <c r="BY241" s="159"/>
      <c r="BZ241" s="159"/>
      <c r="CA241" s="159"/>
      <c r="CB241" s="159"/>
      <c r="CC241" s="159"/>
      <c r="CD241" s="159"/>
      <c r="CE241" s="159"/>
      <c r="CF241" s="159"/>
      <c r="CG241" s="159"/>
      <c r="CH241" s="159"/>
      <c r="CI241" s="159"/>
      <c r="CJ241" s="159"/>
      <c r="CK241" s="159"/>
      <c r="CL241" s="159"/>
      <c r="CM241" s="159"/>
      <c r="CN241" s="159"/>
      <c r="CO241" s="159"/>
      <c r="CP241" s="159"/>
      <c r="CQ241" s="159"/>
      <c r="CR241" s="159"/>
      <c r="CS241" s="159"/>
      <c r="CT241" s="159"/>
      <c r="CU241" s="159"/>
      <c r="CV241" s="159"/>
      <c r="CW241" s="159"/>
      <c r="CX241" s="159"/>
      <c r="CY241" s="159"/>
      <c r="CZ241" s="159"/>
      <c r="DA241" s="159"/>
      <c r="DB241" s="159"/>
      <c r="DC241" s="159"/>
      <c r="DD241" s="159"/>
      <c r="DE241" s="159"/>
      <c r="DF241" s="159"/>
      <c r="DG241" s="159"/>
      <c r="DH241" s="159"/>
      <c r="DI241" s="159"/>
      <c r="DJ241" s="159"/>
      <c r="DK241" s="159"/>
      <c r="DL241" s="159"/>
      <c r="DM241" s="159"/>
      <c r="DN241" s="159"/>
      <c r="DO241" s="159"/>
      <c r="DP241" s="159"/>
      <c r="DQ241" s="159"/>
      <c r="DR241" s="159"/>
      <c r="DS241" s="159"/>
      <c r="DT241" s="159"/>
      <c r="DU241" s="159"/>
      <c r="DV241" s="159"/>
      <c r="DW241" s="159"/>
      <c r="DX241" s="159"/>
      <c r="DY241" s="159"/>
      <c r="DZ241" s="159"/>
      <c r="EA241" s="159"/>
      <c r="EB241" s="159"/>
      <c r="EC241" s="159"/>
      <c r="ED241" s="159"/>
      <c r="EE241" s="159"/>
      <c r="EF241" s="159"/>
      <c r="EG241" s="159"/>
      <c r="EH241" s="159"/>
      <c r="EI241" s="159"/>
      <c r="EJ241" s="159"/>
      <c r="EK241" s="159"/>
      <c r="EL241" s="159"/>
      <c r="EM241" s="159"/>
      <c r="EN241" s="159"/>
      <c r="EO241" s="159"/>
      <c r="EP241" s="159"/>
      <c r="EQ241" s="159"/>
      <c r="ER241" s="159"/>
      <c r="ES241" s="159"/>
      <c r="ET241" s="159"/>
      <c r="EU241" s="159"/>
      <c r="EV241" s="159"/>
      <c r="EW241" s="159"/>
      <c r="EX241" s="159"/>
      <c r="EY241" s="159"/>
      <c r="EZ241" s="159"/>
      <c r="FA241" s="159"/>
      <c r="FB241" s="159"/>
      <c r="FC241" s="159"/>
      <c r="FD241" s="159"/>
    </row>
    <row r="242" customFormat="false" ht="12.75" hidden="false" customHeight="false" outlineLevel="0" collapsed="false">
      <c r="A242" s="168"/>
      <c r="B242" s="149"/>
      <c r="C242" s="149"/>
      <c r="D242" s="149"/>
      <c r="E242" s="149"/>
      <c r="F242" s="149"/>
      <c r="G242" s="149"/>
      <c r="H242" s="148"/>
      <c r="I242" s="170"/>
      <c r="R242" s="148"/>
      <c r="S242" s="158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  <c r="AY242" s="159"/>
      <c r="AZ242" s="159"/>
      <c r="BA242" s="159"/>
      <c r="BB242" s="159"/>
      <c r="BC242" s="159"/>
      <c r="BD242" s="159"/>
      <c r="BE242" s="159"/>
      <c r="BF242" s="159"/>
      <c r="BG242" s="159"/>
      <c r="BH242" s="159"/>
      <c r="BI242" s="159"/>
      <c r="BJ242" s="159"/>
      <c r="BK242" s="159"/>
      <c r="BL242" s="159"/>
      <c r="BM242" s="159"/>
      <c r="BN242" s="159"/>
      <c r="BO242" s="159"/>
      <c r="BP242" s="159"/>
      <c r="BQ242" s="159"/>
      <c r="BR242" s="159"/>
      <c r="BS242" s="159"/>
      <c r="BT242" s="159"/>
      <c r="BU242" s="159"/>
      <c r="BV242" s="159"/>
      <c r="BW242" s="159"/>
      <c r="BX242" s="159"/>
      <c r="BY242" s="159"/>
      <c r="BZ242" s="159"/>
      <c r="CA242" s="159"/>
      <c r="CB242" s="159"/>
      <c r="CC242" s="159"/>
      <c r="CD242" s="159"/>
      <c r="CE242" s="159"/>
      <c r="CF242" s="159"/>
      <c r="CG242" s="159"/>
      <c r="CH242" s="159"/>
      <c r="CI242" s="159"/>
      <c r="CJ242" s="159"/>
      <c r="CK242" s="159"/>
      <c r="CL242" s="159"/>
      <c r="CM242" s="159"/>
      <c r="CN242" s="159"/>
      <c r="CO242" s="159"/>
      <c r="CP242" s="159"/>
      <c r="CQ242" s="159"/>
      <c r="CR242" s="159"/>
      <c r="CS242" s="159"/>
      <c r="CT242" s="159"/>
      <c r="CU242" s="159"/>
      <c r="CV242" s="159"/>
      <c r="CW242" s="159"/>
      <c r="CX242" s="159"/>
      <c r="CY242" s="159"/>
      <c r="CZ242" s="159"/>
      <c r="DA242" s="159"/>
      <c r="DB242" s="159"/>
      <c r="DC242" s="159"/>
      <c r="DD242" s="159"/>
      <c r="DE242" s="159"/>
      <c r="DF242" s="159"/>
      <c r="DG242" s="159"/>
      <c r="DH242" s="159"/>
      <c r="DI242" s="159"/>
      <c r="DJ242" s="159"/>
      <c r="DK242" s="159"/>
      <c r="DL242" s="159"/>
      <c r="DM242" s="159"/>
      <c r="DN242" s="159"/>
      <c r="DO242" s="159"/>
      <c r="DP242" s="159"/>
      <c r="DQ242" s="159"/>
      <c r="DR242" s="159"/>
      <c r="DS242" s="159"/>
      <c r="DT242" s="159"/>
      <c r="DU242" s="159"/>
      <c r="DV242" s="159"/>
      <c r="DW242" s="159"/>
      <c r="DX242" s="159"/>
      <c r="DY242" s="159"/>
      <c r="DZ242" s="159"/>
      <c r="EA242" s="159"/>
      <c r="EB242" s="159"/>
      <c r="EC242" s="159"/>
      <c r="ED242" s="159"/>
      <c r="EE242" s="159"/>
      <c r="EF242" s="159"/>
      <c r="EG242" s="159"/>
      <c r="EH242" s="159"/>
      <c r="EI242" s="159"/>
      <c r="EJ242" s="159"/>
      <c r="EK242" s="159"/>
      <c r="EL242" s="159"/>
      <c r="EM242" s="159"/>
      <c r="EN242" s="159"/>
      <c r="EO242" s="159"/>
      <c r="EP242" s="159"/>
      <c r="EQ242" s="159"/>
      <c r="ER242" s="159"/>
      <c r="ES242" s="159"/>
      <c r="ET242" s="159"/>
      <c r="EU242" s="159"/>
      <c r="EV242" s="159"/>
      <c r="EW242" s="159"/>
      <c r="EX242" s="159"/>
      <c r="EY242" s="159"/>
      <c r="EZ242" s="159"/>
      <c r="FA242" s="159"/>
      <c r="FB242" s="159"/>
      <c r="FC242" s="159"/>
      <c r="FD242" s="159"/>
    </row>
    <row r="243" customFormat="false" ht="12.75" hidden="false" customHeight="false" outlineLevel="0" collapsed="false">
      <c r="A243" s="168"/>
      <c r="B243" s="149"/>
      <c r="C243" s="149"/>
      <c r="D243" s="149"/>
      <c r="E243" s="149"/>
      <c r="F243" s="149"/>
      <c r="G243" s="149"/>
      <c r="H243" s="148"/>
      <c r="I243" s="170"/>
      <c r="R243" s="148"/>
      <c r="S243" s="158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  <c r="AV243" s="159"/>
      <c r="AW243" s="159"/>
      <c r="AX243" s="159"/>
      <c r="AY243" s="159"/>
      <c r="AZ243" s="159"/>
      <c r="BA243" s="159"/>
      <c r="BB243" s="159"/>
      <c r="BC243" s="159"/>
      <c r="BD243" s="159"/>
      <c r="BE243" s="159"/>
      <c r="BF243" s="159"/>
      <c r="BG243" s="159"/>
      <c r="BH243" s="159"/>
      <c r="BI243" s="159"/>
      <c r="BJ243" s="159"/>
      <c r="BK243" s="159"/>
      <c r="BL243" s="159"/>
      <c r="BM243" s="159"/>
      <c r="BN243" s="159"/>
      <c r="BO243" s="159"/>
      <c r="BP243" s="159"/>
      <c r="BQ243" s="159"/>
      <c r="BR243" s="159"/>
      <c r="BS243" s="159"/>
      <c r="BT243" s="159"/>
      <c r="BU243" s="159"/>
      <c r="BV243" s="159"/>
      <c r="BW243" s="159"/>
      <c r="BX243" s="159"/>
      <c r="BY243" s="159"/>
      <c r="BZ243" s="159"/>
      <c r="CA243" s="159"/>
      <c r="CB243" s="159"/>
      <c r="CC243" s="159"/>
      <c r="CD243" s="159"/>
      <c r="CE243" s="159"/>
      <c r="CF243" s="159"/>
      <c r="CG243" s="159"/>
      <c r="CH243" s="159"/>
      <c r="CI243" s="159"/>
      <c r="CJ243" s="159"/>
      <c r="CK243" s="159"/>
      <c r="CL243" s="159"/>
      <c r="CM243" s="159"/>
      <c r="CN243" s="159"/>
      <c r="CO243" s="159"/>
      <c r="CP243" s="159"/>
      <c r="CQ243" s="159"/>
      <c r="CR243" s="159"/>
      <c r="CS243" s="159"/>
      <c r="CT243" s="159"/>
      <c r="CU243" s="159"/>
      <c r="CV243" s="159"/>
      <c r="CW243" s="159"/>
      <c r="CX243" s="159"/>
      <c r="CY243" s="159"/>
      <c r="CZ243" s="159"/>
      <c r="DA243" s="159"/>
      <c r="DB243" s="159"/>
      <c r="DC243" s="159"/>
      <c r="DD243" s="159"/>
      <c r="DE243" s="159"/>
      <c r="DF243" s="159"/>
      <c r="DG243" s="159"/>
      <c r="DH243" s="159"/>
      <c r="DI243" s="159"/>
      <c r="DJ243" s="159"/>
      <c r="DK243" s="159"/>
      <c r="DL243" s="159"/>
      <c r="DM243" s="159"/>
      <c r="DN243" s="159"/>
      <c r="DO243" s="159"/>
      <c r="DP243" s="159"/>
      <c r="DQ243" s="159"/>
      <c r="DR243" s="159"/>
      <c r="DS243" s="159"/>
      <c r="DT243" s="159"/>
      <c r="DU243" s="159"/>
      <c r="DV243" s="159"/>
      <c r="DW243" s="159"/>
      <c r="DX243" s="159"/>
      <c r="DY243" s="159"/>
      <c r="DZ243" s="159"/>
      <c r="EA243" s="159"/>
      <c r="EB243" s="159"/>
      <c r="EC243" s="159"/>
      <c r="ED243" s="159"/>
      <c r="EE243" s="159"/>
      <c r="EF243" s="159"/>
      <c r="EG243" s="159"/>
      <c r="EH243" s="159"/>
      <c r="EI243" s="159"/>
      <c r="EJ243" s="159"/>
      <c r="EK243" s="159"/>
      <c r="EL243" s="159"/>
      <c r="EM243" s="159"/>
      <c r="EN243" s="159"/>
      <c r="EO243" s="159"/>
      <c r="EP243" s="159"/>
      <c r="EQ243" s="159"/>
      <c r="ER243" s="159"/>
      <c r="ES243" s="159"/>
      <c r="ET243" s="159"/>
      <c r="EU243" s="159"/>
      <c r="EV243" s="159"/>
      <c r="EW243" s="159"/>
      <c r="EX243" s="159"/>
      <c r="EY243" s="159"/>
      <c r="EZ243" s="159"/>
      <c r="FA243" s="159"/>
      <c r="FB243" s="159"/>
      <c r="FC243" s="159"/>
      <c r="FD243" s="159"/>
    </row>
    <row r="244" customFormat="false" ht="12.75" hidden="false" customHeight="false" outlineLevel="0" collapsed="false">
      <c r="A244" s="168"/>
      <c r="B244" s="149"/>
      <c r="C244" s="149"/>
      <c r="D244" s="149"/>
      <c r="E244" s="149"/>
      <c r="F244" s="149"/>
      <c r="G244" s="149"/>
      <c r="H244" s="148"/>
      <c r="I244" s="170"/>
      <c r="R244" s="148"/>
      <c r="S244" s="158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  <c r="BE244" s="159"/>
      <c r="BF244" s="159"/>
      <c r="BG244" s="159"/>
      <c r="BH244" s="159"/>
      <c r="BI244" s="159"/>
      <c r="BJ244" s="159"/>
      <c r="BK244" s="159"/>
      <c r="BL244" s="159"/>
      <c r="BM244" s="159"/>
      <c r="BN244" s="159"/>
      <c r="BO244" s="159"/>
      <c r="BP244" s="159"/>
      <c r="BQ244" s="159"/>
      <c r="BR244" s="159"/>
      <c r="BS244" s="159"/>
      <c r="BT244" s="159"/>
      <c r="BU244" s="159"/>
      <c r="BV244" s="159"/>
      <c r="BW244" s="159"/>
      <c r="BX244" s="159"/>
      <c r="BY244" s="159"/>
      <c r="BZ244" s="159"/>
      <c r="CA244" s="159"/>
      <c r="CB244" s="159"/>
      <c r="CC244" s="159"/>
      <c r="CD244" s="159"/>
      <c r="CE244" s="159"/>
      <c r="CF244" s="159"/>
      <c r="CG244" s="159"/>
      <c r="CH244" s="159"/>
      <c r="CI244" s="159"/>
      <c r="CJ244" s="159"/>
      <c r="CK244" s="159"/>
      <c r="CL244" s="159"/>
      <c r="CM244" s="159"/>
      <c r="CN244" s="159"/>
      <c r="CO244" s="159"/>
      <c r="CP244" s="159"/>
      <c r="CQ244" s="159"/>
      <c r="CR244" s="159"/>
      <c r="CS244" s="159"/>
      <c r="CT244" s="159"/>
      <c r="CU244" s="159"/>
      <c r="CV244" s="159"/>
      <c r="CW244" s="159"/>
      <c r="CX244" s="159"/>
      <c r="CY244" s="159"/>
      <c r="CZ244" s="159"/>
      <c r="DA244" s="159"/>
      <c r="DB244" s="159"/>
      <c r="DC244" s="159"/>
      <c r="DD244" s="159"/>
      <c r="DE244" s="159"/>
      <c r="DF244" s="159"/>
      <c r="DG244" s="159"/>
      <c r="DH244" s="159"/>
      <c r="DI244" s="159"/>
      <c r="DJ244" s="159"/>
      <c r="DK244" s="159"/>
      <c r="DL244" s="159"/>
      <c r="DM244" s="159"/>
      <c r="DN244" s="159"/>
      <c r="DO244" s="159"/>
      <c r="DP244" s="159"/>
      <c r="DQ244" s="159"/>
      <c r="DR244" s="159"/>
      <c r="DS244" s="159"/>
      <c r="DT244" s="159"/>
      <c r="DU244" s="159"/>
      <c r="DV244" s="159"/>
      <c r="DW244" s="159"/>
      <c r="DX244" s="159"/>
      <c r="DY244" s="159"/>
      <c r="DZ244" s="159"/>
      <c r="EA244" s="159"/>
      <c r="EB244" s="159"/>
      <c r="EC244" s="159"/>
      <c r="ED244" s="159"/>
      <c r="EE244" s="159"/>
      <c r="EF244" s="159"/>
      <c r="EG244" s="159"/>
      <c r="EH244" s="159"/>
      <c r="EI244" s="159"/>
      <c r="EJ244" s="159"/>
      <c r="EK244" s="159"/>
      <c r="EL244" s="159"/>
      <c r="EM244" s="159"/>
      <c r="EN244" s="159"/>
      <c r="EO244" s="159"/>
      <c r="EP244" s="159"/>
      <c r="EQ244" s="159"/>
      <c r="ER244" s="159"/>
      <c r="ES244" s="159"/>
      <c r="ET244" s="159"/>
      <c r="EU244" s="159"/>
      <c r="EV244" s="159"/>
      <c r="EW244" s="159"/>
      <c r="EX244" s="159"/>
      <c r="EY244" s="159"/>
      <c r="EZ244" s="159"/>
      <c r="FA244" s="159"/>
      <c r="FB244" s="159"/>
      <c r="FC244" s="159"/>
      <c r="FD244" s="159"/>
    </row>
    <row r="245" customFormat="false" ht="12.75" hidden="false" customHeight="false" outlineLevel="0" collapsed="false">
      <c r="A245" s="168"/>
      <c r="B245" s="149"/>
      <c r="C245" s="149"/>
      <c r="D245" s="149"/>
      <c r="E245" s="149"/>
      <c r="F245" s="149"/>
      <c r="G245" s="149"/>
      <c r="H245" s="148"/>
      <c r="I245" s="170"/>
      <c r="R245" s="148"/>
      <c r="S245" s="158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  <c r="BD245" s="159"/>
      <c r="BE245" s="159"/>
      <c r="BF245" s="159"/>
      <c r="BG245" s="159"/>
      <c r="BH245" s="159"/>
      <c r="BI245" s="159"/>
      <c r="BJ245" s="159"/>
      <c r="BK245" s="159"/>
      <c r="BL245" s="159"/>
      <c r="BM245" s="159"/>
      <c r="BN245" s="159"/>
      <c r="BO245" s="159"/>
      <c r="BP245" s="159"/>
      <c r="BQ245" s="159"/>
      <c r="BR245" s="159"/>
      <c r="BS245" s="159"/>
      <c r="BT245" s="159"/>
      <c r="BU245" s="159"/>
      <c r="BV245" s="159"/>
      <c r="BW245" s="159"/>
      <c r="BX245" s="159"/>
      <c r="BY245" s="159"/>
      <c r="BZ245" s="159"/>
      <c r="CA245" s="159"/>
      <c r="CB245" s="159"/>
      <c r="CC245" s="159"/>
      <c r="CD245" s="159"/>
      <c r="CE245" s="159"/>
      <c r="CF245" s="159"/>
      <c r="CG245" s="159"/>
      <c r="CH245" s="159"/>
      <c r="CI245" s="159"/>
      <c r="CJ245" s="159"/>
      <c r="CK245" s="159"/>
      <c r="CL245" s="159"/>
      <c r="CM245" s="159"/>
      <c r="CN245" s="159"/>
      <c r="CO245" s="159"/>
      <c r="CP245" s="159"/>
      <c r="CQ245" s="159"/>
      <c r="CR245" s="159"/>
      <c r="CS245" s="159"/>
      <c r="CT245" s="159"/>
      <c r="CU245" s="159"/>
      <c r="CV245" s="159"/>
      <c r="CW245" s="159"/>
      <c r="CX245" s="159"/>
      <c r="CY245" s="159"/>
      <c r="CZ245" s="159"/>
      <c r="DA245" s="159"/>
      <c r="DB245" s="159"/>
      <c r="DC245" s="159"/>
      <c r="DD245" s="159"/>
      <c r="DE245" s="159"/>
      <c r="DF245" s="159"/>
      <c r="DG245" s="159"/>
      <c r="DH245" s="159"/>
      <c r="DI245" s="159"/>
      <c r="DJ245" s="159"/>
      <c r="DK245" s="159"/>
      <c r="DL245" s="159"/>
      <c r="DM245" s="159"/>
      <c r="DN245" s="159"/>
      <c r="DO245" s="159"/>
      <c r="DP245" s="159"/>
      <c r="DQ245" s="159"/>
      <c r="DR245" s="159"/>
      <c r="DS245" s="159"/>
      <c r="DT245" s="159"/>
      <c r="DU245" s="159"/>
      <c r="DV245" s="159"/>
      <c r="DW245" s="159"/>
      <c r="DX245" s="159"/>
      <c r="DY245" s="159"/>
      <c r="DZ245" s="159"/>
      <c r="EA245" s="159"/>
      <c r="EB245" s="159"/>
      <c r="EC245" s="159"/>
      <c r="ED245" s="159"/>
      <c r="EE245" s="159"/>
      <c r="EF245" s="159"/>
      <c r="EG245" s="159"/>
      <c r="EH245" s="159"/>
      <c r="EI245" s="159"/>
      <c r="EJ245" s="159"/>
      <c r="EK245" s="159"/>
      <c r="EL245" s="159"/>
      <c r="EM245" s="159"/>
      <c r="EN245" s="159"/>
      <c r="EO245" s="159"/>
      <c r="EP245" s="159"/>
      <c r="EQ245" s="159"/>
      <c r="ER245" s="159"/>
      <c r="ES245" s="159"/>
      <c r="ET245" s="159"/>
      <c r="EU245" s="159"/>
      <c r="EV245" s="159"/>
      <c r="EW245" s="159"/>
      <c r="EX245" s="159"/>
      <c r="EY245" s="159"/>
      <c r="EZ245" s="159"/>
      <c r="FA245" s="159"/>
      <c r="FB245" s="159"/>
      <c r="FC245" s="159"/>
      <c r="FD245" s="159"/>
    </row>
    <row r="246" customFormat="false" ht="12.75" hidden="false" customHeight="false" outlineLevel="0" collapsed="false">
      <c r="A246" s="168"/>
      <c r="B246" s="149"/>
      <c r="C246" s="149"/>
      <c r="D246" s="149"/>
      <c r="E246" s="149"/>
      <c r="F246" s="149"/>
      <c r="G246" s="149"/>
      <c r="H246" s="148"/>
      <c r="I246" s="170"/>
      <c r="R246" s="148"/>
      <c r="S246" s="158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  <c r="BD246" s="159"/>
      <c r="BE246" s="159"/>
      <c r="BF246" s="159"/>
      <c r="BG246" s="159"/>
      <c r="BH246" s="159"/>
      <c r="BI246" s="159"/>
      <c r="BJ246" s="159"/>
      <c r="BK246" s="159"/>
      <c r="BL246" s="159"/>
      <c r="BM246" s="159"/>
      <c r="BN246" s="159"/>
      <c r="BO246" s="159"/>
      <c r="BP246" s="159"/>
      <c r="BQ246" s="159"/>
      <c r="BR246" s="159"/>
      <c r="BS246" s="159"/>
      <c r="BT246" s="159"/>
      <c r="BU246" s="159"/>
      <c r="BV246" s="159"/>
      <c r="BW246" s="159"/>
      <c r="BX246" s="159"/>
      <c r="BY246" s="159"/>
      <c r="BZ246" s="159"/>
      <c r="CA246" s="159"/>
      <c r="CB246" s="159"/>
      <c r="CC246" s="159"/>
      <c r="CD246" s="159"/>
      <c r="CE246" s="159"/>
      <c r="CF246" s="159"/>
      <c r="CG246" s="159"/>
      <c r="CH246" s="159"/>
      <c r="CI246" s="159"/>
      <c r="CJ246" s="159"/>
      <c r="CK246" s="159"/>
      <c r="CL246" s="159"/>
      <c r="CM246" s="159"/>
      <c r="CN246" s="159"/>
      <c r="CO246" s="159"/>
      <c r="CP246" s="159"/>
      <c r="CQ246" s="159"/>
      <c r="CR246" s="159"/>
      <c r="CS246" s="159"/>
      <c r="CT246" s="159"/>
      <c r="CU246" s="159"/>
      <c r="CV246" s="159"/>
      <c r="CW246" s="159"/>
      <c r="CX246" s="159"/>
      <c r="CY246" s="159"/>
      <c r="CZ246" s="159"/>
      <c r="DA246" s="159"/>
      <c r="DB246" s="159"/>
      <c r="DC246" s="159"/>
      <c r="DD246" s="159"/>
      <c r="DE246" s="159"/>
      <c r="DF246" s="159"/>
      <c r="DG246" s="159"/>
      <c r="DH246" s="159"/>
      <c r="DI246" s="159"/>
      <c r="DJ246" s="159"/>
      <c r="DK246" s="159"/>
      <c r="DL246" s="159"/>
      <c r="DM246" s="159"/>
      <c r="DN246" s="159"/>
      <c r="DO246" s="159"/>
      <c r="DP246" s="159"/>
      <c r="DQ246" s="159"/>
      <c r="DR246" s="159"/>
      <c r="DS246" s="159"/>
      <c r="DT246" s="159"/>
      <c r="DU246" s="159"/>
      <c r="DV246" s="159"/>
      <c r="DW246" s="159"/>
      <c r="DX246" s="159"/>
      <c r="DY246" s="159"/>
      <c r="DZ246" s="159"/>
      <c r="EA246" s="159"/>
      <c r="EB246" s="159"/>
      <c r="EC246" s="159"/>
      <c r="ED246" s="159"/>
      <c r="EE246" s="159"/>
      <c r="EF246" s="159"/>
      <c r="EG246" s="159"/>
      <c r="EH246" s="159"/>
      <c r="EI246" s="159"/>
      <c r="EJ246" s="159"/>
      <c r="EK246" s="159"/>
      <c r="EL246" s="159"/>
      <c r="EM246" s="159"/>
      <c r="EN246" s="159"/>
      <c r="EO246" s="159"/>
      <c r="EP246" s="159"/>
      <c r="EQ246" s="159"/>
      <c r="ER246" s="159"/>
      <c r="ES246" s="159"/>
      <c r="ET246" s="159"/>
      <c r="EU246" s="159"/>
      <c r="EV246" s="159"/>
      <c r="EW246" s="159"/>
      <c r="EX246" s="159"/>
      <c r="EY246" s="159"/>
      <c r="EZ246" s="159"/>
      <c r="FA246" s="159"/>
      <c r="FB246" s="159"/>
      <c r="FC246" s="159"/>
      <c r="FD246" s="159"/>
    </row>
    <row r="247" customFormat="false" ht="12.75" hidden="false" customHeight="false" outlineLevel="0" collapsed="false">
      <c r="A247" s="168"/>
      <c r="B247" s="149"/>
      <c r="C247" s="149"/>
      <c r="D247" s="149"/>
      <c r="E247" s="149"/>
      <c r="F247" s="149"/>
      <c r="G247" s="149"/>
      <c r="H247" s="148"/>
      <c r="I247" s="170"/>
      <c r="R247" s="148"/>
      <c r="S247" s="158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  <c r="BD247" s="159"/>
      <c r="BE247" s="159"/>
      <c r="BF247" s="159"/>
      <c r="BG247" s="159"/>
      <c r="BH247" s="159"/>
      <c r="BI247" s="159"/>
      <c r="BJ247" s="159"/>
      <c r="BK247" s="159"/>
      <c r="BL247" s="159"/>
      <c r="BM247" s="159"/>
      <c r="BN247" s="159"/>
      <c r="BO247" s="159"/>
      <c r="BP247" s="159"/>
      <c r="BQ247" s="159"/>
      <c r="BR247" s="159"/>
      <c r="BS247" s="159"/>
      <c r="BT247" s="159"/>
      <c r="BU247" s="159"/>
      <c r="BV247" s="159"/>
      <c r="BW247" s="159"/>
      <c r="BX247" s="159"/>
      <c r="BY247" s="159"/>
      <c r="BZ247" s="159"/>
      <c r="CA247" s="159"/>
      <c r="CB247" s="159"/>
      <c r="CC247" s="159"/>
      <c r="CD247" s="159"/>
      <c r="CE247" s="159"/>
      <c r="CF247" s="159"/>
      <c r="CG247" s="159"/>
      <c r="CH247" s="159"/>
      <c r="CI247" s="159"/>
      <c r="CJ247" s="159"/>
      <c r="CK247" s="159"/>
      <c r="CL247" s="159"/>
      <c r="CM247" s="159"/>
      <c r="CN247" s="159"/>
      <c r="CO247" s="159"/>
      <c r="CP247" s="159"/>
      <c r="CQ247" s="159"/>
      <c r="CR247" s="159"/>
      <c r="CS247" s="159"/>
      <c r="CT247" s="159"/>
      <c r="CU247" s="159"/>
      <c r="CV247" s="159"/>
      <c r="CW247" s="159"/>
      <c r="CX247" s="159"/>
      <c r="CY247" s="159"/>
      <c r="CZ247" s="159"/>
      <c r="DA247" s="159"/>
      <c r="DB247" s="159"/>
      <c r="DC247" s="159"/>
      <c r="DD247" s="159"/>
      <c r="DE247" s="159"/>
      <c r="DF247" s="159"/>
      <c r="DG247" s="159"/>
      <c r="DH247" s="159"/>
      <c r="DI247" s="159"/>
      <c r="DJ247" s="159"/>
      <c r="DK247" s="159"/>
      <c r="DL247" s="159"/>
      <c r="DM247" s="159"/>
      <c r="DN247" s="159"/>
      <c r="DO247" s="159"/>
      <c r="DP247" s="159"/>
      <c r="DQ247" s="159"/>
      <c r="DR247" s="159"/>
      <c r="DS247" s="159"/>
      <c r="DT247" s="159"/>
      <c r="DU247" s="159"/>
      <c r="DV247" s="159"/>
      <c r="DW247" s="159"/>
      <c r="DX247" s="159"/>
      <c r="DY247" s="159"/>
      <c r="DZ247" s="159"/>
      <c r="EA247" s="159"/>
      <c r="EB247" s="159"/>
      <c r="EC247" s="159"/>
      <c r="ED247" s="159"/>
      <c r="EE247" s="159"/>
      <c r="EF247" s="159"/>
      <c r="EG247" s="159"/>
      <c r="EH247" s="159"/>
      <c r="EI247" s="159"/>
      <c r="EJ247" s="159"/>
      <c r="EK247" s="159"/>
      <c r="EL247" s="159"/>
      <c r="EM247" s="159"/>
      <c r="EN247" s="159"/>
      <c r="EO247" s="159"/>
      <c r="EP247" s="159"/>
      <c r="EQ247" s="159"/>
      <c r="ER247" s="159"/>
      <c r="ES247" s="159"/>
      <c r="ET247" s="159"/>
      <c r="EU247" s="159"/>
      <c r="EV247" s="159"/>
      <c r="EW247" s="159"/>
      <c r="EX247" s="159"/>
      <c r="EY247" s="159"/>
      <c r="EZ247" s="159"/>
      <c r="FA247" s="159"/>
      <c r="FB247" s="159"/>
      <c r="FC247" s="159"/>
      <c r="FD247" s="159"/>
    </row>
    <row r="248" customFormat="false" ht="12.75" hidden="false" customHeight="false" outlineLevel="0" collapsed="false">
      <c r="A248" s="168"/>
      <c r="B248" s="149"/>
      <c r="C248" s="149"/>
      <c r="D248" s="149"/>
      <c r="E248" s="149"/>
      <c r="F248" s="149"/>
      <c r="G248" s="149"/>
      <c r="H248" s="148"/>
      <c r="I248" s="170"/>
      <c r="R248" s="148"/>
      <c r="S248" s="158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  <c r="BD248" s="159"/>
      <c r="BE248" s="159"/>
      <c r="BF248" s="159"/>
      <c r="BG248" s="159"/>
      <c r="BH248" s="159"/>
      <c r="BI248" s="159"/>
      <c r="BJ248" s="159"/>
      <c r="BK248" s="159"/>
      <c r="BL248" s="159"/>
      <c r="BM248" s="159"/>
      <c r="BN248" s="159"/>
      <c r="BO248" s="159"/>
      <c r="BP248" s="159"/>
      <c r="BQ248" s="159"/>
      <c r="BR248" s="159"/>
      <c r="BS248" s="159"/>
      <c r="BT248" s="159"/>
      <c r="BU248" s="159"/>
      <c r="BV248" s="159"/>
      <c r="BW248" s="159"/>
      <c r="BX248" s="159"/>
      <c r="BY248" s="159"/>
      <c r="BZ248" s="159"/>
      <c r="CA248" s="159"/>
      <c r="CB248" s="159"/>
      <c r="CC248" s="159"/>
      <c r="CD248" s="159"/>
      <c r="CE248" s="159"/>
      <c r="CF248" s="159"/>
      <c r="CG248" s="159"/>
      <c r="CH248" s="159"/>
      <c r="CI248" s="159"/>
      <c r="CJ248" s="159"/>
      <c r="CK248" s="159"/>
      <c r="CL248" s="159"/>
      <c r="CM248" s="159"/>
      <c r="CN248" s="159"/>
      <c r="CO248" s="159"/>
      <c r="CP248" s="159"/>
      <c r="CQ248" s="159"/>
      <c r="CR248" s="159"/>
      <c r="CS248" s="159"/>
      <c r="CT248" s="159"/>
      <c r="CU248" s="159"/>
      <c r="CV248" s="159"/>
      <c r="CW248" s="159"/>
      <c r="CX248" s="159"/>
      <c r="CY248" s="159"/>
      <c r="CZ248" s="159"/>
      <c r="DA248" s="159"/>
      <c r="DB248" s="159"/>
      <c r="DC248" s="159"/>
      <c r="DD248" s="159"/>
      <c r="DE248" s="159"/>
      <c r="DF248" s="159"/>
      <c r="DG248" s="159"/>
      <c r="DH248" s="159"/>
      <c r="DI248" s="159"/>
      <c r="DJ248" s="159"/>
      <c r="DK248" s="159"/>
      <c r="DL248" s="159"/>
      <c r="DM248" s="159"/>
      <c r="DN248" s="159"/>
      <c r="DO248" s="159"/>
      <c r="DP248" s="159"/>
      <c r="DQ248" s="159"/>
      <c r="DR248" s="159"/>
      <c r="DS248" s="159"/>
      <c r="DT248" s="159"/>
      <c r="DU248" s="159"/>
      <c r="DV248" s="159"/>
      <c r="DW248" s="159"/>
      <c r="DX248" s="159"/>
      <c r="DY248" s="159"/>
      <c r="DZ248" s="159"/>
      <c r="EA248" s="159"/>
      <c r="EB248" s="159"/>
      <c r="EC248" s="159"/>
      <c r="ED248" s="159"/>
      <c r="EE248" s="159"/>
      <c r="EF248" s="159"/>
      <c r="EG248" s="159"/>
      <c r="EH248" s="159"/>
      <c r="EI248" s="159"/>
      <c r="EJ248" s="159"/>
      <c r="EK248" s="159"/>
      <c r="EL248" s="159"/>
      <c r="EM248" s="159"/>
      <c r="EN248" s="159"/>
      <c r="EO248" s="159"/>
      <c r="EP248" s="159"/>
      <c r="EQ248" s="159"/>
      <c r="ER248" s="159"/>
      <c r="ES248" s="159"/>
      <c r="ET248" s="159"/>
      <c r="EU248" s="159"/>
      <c r="EV248" s="159"/>
      <c r="EW248" s="159"/>
      <c r="EX248" s="159"/>
      <c r="EY248" s="159"/>
      <c r="EZ248" s="159"/>
      <c r="FA248" s="159"/>
      <c r="FB248" s="159"/>
      <c r="FC248" s="159"/>
      <c r="FD248" s="159"/>
    </row>
    <row r="249" customFormat="false" ht="12.75" hidden="false" customHeight="false" outlineLevel="0" collapsed="false">
      <c r="A249" s="168"/>
      <c r="B249" s="149"/>
      <c r="C249" s="149"/>
      <c r="D249" s="149"/>
      <c r="E249" s="149"/>
      <c r="F249" s="149"/>
      <c r="G249" s="149"/>
      <c r="H249" s="148"/>
      <c r="I249" s="170"/>
      <c r="R249" s="148"/>
      <c r="S249" s="158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  <c r="BD249" s="159"/>
      <c r="BE249" s="159"/>
      <c r="BF249" s="159"/>
      <c r="BG249" s="159"/>
      <c r="BH249" s="159"/>
      <c r="BI249" s="159"/>
      <c r="BJ249" s="159"/>
      <c r="BK249" s="159"/>
      <c r="BL249" s="159"/>
      <c r="BM249" s="159"/>
      <c r="BN249" s="159"/>
      <c r="BO249" s="159"/>
      <c r="BP249" s="159"/>
      <c r="BQ249" s="159"/>
      <c r="BR249" s="159"/>
      <c r="BS249" s="159"/>
      <c r="BT249" s="159"/>
      <c r="BU249" s="159"/>
      <c r="BV249" s="159"/>
      <c r="BW249" s="159"/>
      <c r="BX249" s="159"/>
      <c r="BY249" s="159"/>
      <c r="BZ249" s="159"/>
      <c r="CA249" s="159"/>
      <c r="CB249" s="159"/>
      <c r="CC249" s="159"/>
      <c r="CD249" s="159"/>
      <c r="CE249" s="159"/>
      <c r="CF249" s="159"/>
      <c r="CG249" s="159"/>
      <c r="CH249" s="159"/>
      <c r="CI249" s="159"/>
      <c r="CJ249" s="159"/>
      <c r="CK249" s="159"/>
      <c r="CL249" s="159"/>
      <c r="CM249" s="159"/>
      <c r="CN249" s="159"/>
      <c r="CO249" s="159"/>
      <c r="CP249" s="159"/>
      <c r="CQ249" s="159"/>
      <c r="CR249" s="159"/>
      <c r="CS249" s="159"/>
      <c r="CT249" s="159"/>
      <c r="CU249" s="159"/>
      <c r="CV249" s="159"/>
      <c r="CW249" s="159"/>
      <c r="CX249" s="159"/>
      <c r="CY249" s="159"/>
      <c r="CZ249" s="159"/>
      <c r="DA249" s="159"/>
      <c r="DB249" s="159"/>
      <c r="DC249" s="159"/>
      <c r="DD249" s="159"/>
      <c r="DE249" s="159"/>
      <c r="DF249" s="159"/>
      <c r="DG249" s="159"/>
      <c r="DH249" s="159"/>
      <c r="DI249" s="159"/>
      <c r="DJ249" s="159"/>
      <c r="DK249" s="159"/>
      <c r="DL249" s="159"/>
      <c r="DM249" s="159"/>
      <c r="DN249" s="159"/>
      <c r="DO249" s="159"/>
      <c r="DP249" s="159"/>
      <c r="DQ249" s="159"/>
      <c r="DR249" s="159"/>
      <c r="DS249" s="159"/>
      <c r="DT249" s="159"/>
      <c r="DU249" s="159"/>
      <c r="DV249" s="159"/>
      <c r="DW249" s="159"/>
      <c r="DX249" s="159"/>
      <c r="DY249" s="159"/>
      <c r="DZ249" s="159"/>
      <c r="EA249" s="159"/>
      <c r="EB249" s="159"/>
      <c r="EC249" s="159"/>
      <c r="ED249" s="159"/>
      <c r="EE249" s="159"/>
      <c r="EF249" s="159"/>
      <c r="EG249" s="159"/>
      <c r="EH249" s="159"/>
      <c r="EI249" s="159"/>
      <c r="EJ249" s="159"/>
      <c r="EK249" s="159"/>
      <c r="EL249" s="159"/>
      <c r="EM249" s="159"/>
      <c r="EN249" s="159"/>
      <c r="EO249" s="159"/>
      <c r="EP249" s="159"/>
      <c r="EQ249" s="159"/>
      <c r="ER249" s="159"/>
      <c r="ES249" s="159"/>
      <c r="ET249" s="159"/>
      <c r="EU249" s="159"/>
      <c r="EV249" s="159"/>
      <c r="EW249" s="159"/>
      <c r="EX249" s="159"/>
      <c r="EY249" s="159"/>
      <c r="EZ249" s="159"/>
      <c r="FA249" s="159"/>
      <c r="FB249" s="159"/>
      <c r="FC249" s="159"/>
      <c r="FD249" s="159"/>
    </row>
    <row r="250" customFormat="false" ht="12.75" hidden="false" customHeight="false" outlineLevel="0" collapsed="false">
      <c r="A250" s="168"/>
      <c r="B250" s="149"/>
      <c r="C250" s="149"/>
      <c r="D250" s="149"/>
      <c r="E250" s="149"/>
      <c r="F250" s="149"/>
      <c r="G250" s="149"/>
      <c r="H250" s="148"/>
      <c r="I250" s="170"/>
      <c r="R250" s="148"/>
      <c r="S250" s="158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  <c r="BD250" s="159"/>
      <c r="BE250" s="159"/>
      <c r="BF250" s="159"/>
      <c r="BG250" s="159"/>
      <c r="BH250" s="159"/>
      <c r="BI250" s="159"/>
      <c r="BJ250" s="159"/>
      <c r="BK250" s="159"/>
      <c r="BL250" s="159"/>
      <c r="BM250" s="159"/>
      <c r="BN250" s="159"/>
      <c r="BO250" s="159"/>
      <c r="BP250" s="159"/>
      <c r="BQ250" s="159"/>
      <c r="BR250" s="159"/>
      <c r="BS250" s="159"/>
      <c r="BT250" s="159"/>
      <c r="BU250" s="159"/>
      <c r="BV250" s="159"/>
      <c r="BW250" s="159"/>
      <c r="BX250" s="159"/>
      <c r="BY250" s="159"/>
      <c r="BZ250" s="159"/>
      <c r="CA250" s="159"/>
      <c r="CB250" s="159"/>
      <c r="CC250" s="159"/>
      <c r="CD250" s="159"/>
      <c r="CE250" s="159"/>
      <c r="CF250" s="159"/>
      <c r="CG250" s="159"/>
      <c r="CH250" s="159"/>
      <c r="CI250" s="159"/>
      <c r="CJ250" s="159"/>
      <c r="CK250" s="159"/>
      <c r="CL250" s="159"/>
      <c r="CM250" s="159"/>
      <c r="CN250" s="159"/>
      <c r="CO250" s="159"/>
      <c r="CP250" s="159"/>
      <c r="CQ250" s="159"/>
      <c r="CR250" s="159"/>
      <c r="CS250" s="159"/>
      <c r="CT250" s="159"/>
      <c r="CU250" s="159"/>
      <c r="CV250" s="159"/>
      <c r="CW250" s="159"/>
      <c r="CX250" s="159"/>
      <c r="CY250" s="159"/>
      <c r="CZ250" s="159"/>
      <c r="DA250" s="159"/>
      <c r="DB250" s="159"/>
      <c r="DC250" s="159"/>
      <c r="DD250" s="159"/>
      <c r="DE250" s="159"/>
      <c r="DF250" s="159"/>
      <c r="DG250" s="159"/>
      <c r="DH250" s="159"/>
      <c r="DI250" s="159"/>
      <c r="DJ250" s="159"/>
      <c r="DK250" s="159"/>
      <c r="DL250" s="159"/>
      <c r="DM250" s="159"/>
      <c r="DN250" s="159"/>
      <c r="DO250" s="159"/>
      <c r="DP250" s="159"/>
      <c r="DQ250" s="159"/>
      <c r="DR250" s="159"/>
      <c r="DS250" s="159"/>
      <c r="DT250" s="159"/>
      <c r="DU250" s="159"/>
      <c r="DV250" s="159"/>
      <c r="DW250" s="159"/>
      <c r="DX250" s="159"/>
      <c r="DY250" s="159"/>
      <c r="DZ250" s="159"/>
      <c r="EA250" s="159"/>
      <c r="EB250" s="159"/>
      <c r="EC250" s="159"/>
      <c r="ED250" s="159"/>
      <c r="EE250" s="159"/>
      <c r="EF250" s="159"/>
      <c r="EG250" s="159"/>
      <c r="EH250" s="159"/>
      <c r="EI250" s="159"/>
      <c r="EJ250" s="159"/>
      <c r="EK250" s="159"/>
      <c r="EL250" s="159"/>
      <c r="EM250" s="159"/>
      <c r="EN250" s="159"/>
      <c r="EO250" s="159"/>
      <c r="EP250" s="159"/>
      <c r="EQ250" s="159"/>
      <c r="ER250" s="159"/>
      <c r="ES250" s="159"/>
      <c r="ET250" s="159"/>
      <c r="EU250" s="159"/>
      <c r="EV250" s="159"/>
      <c r="EW250" s="159"/>
      <c r="EX250" s="159"/>
      <c r="EY250" s="159"/>
      <c r="EZ250" s="159"/>
      <c r="FA250" s="159"/>
      <c r="FB250" s="159"/>
      <c r="FC250" s="159"/>
      <c r="FD250" s="159"/>
    </row>
    <row r="251" customFormat="false" ht="12.75" hidden="false" customHeight="false" outlineLevel="0" collapsed="false">
      <c r="A251" s="168"/>
      <c r="B251" s="149"/>
      <c r="C251" s="149"/>
      <c r="D251" s="149"/>
      <c r="E251" s="149"/>
      <c r="F251" s="149"/>
      <c r="G251" s="149"/>
      <c r="H251" s="148"/>
      <c r="I251" s="170"/>
      <c r="R251" s="148"/>
      <c r="S251" s="158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  <c r="BD251" s="159"/>
      <c r="BE251" s="159"/>
      <c r="BF251" s="159"/>
      <c r="BG251" s="159"/>
      <c r="BH251" s="159"/>
      <c r="BI251" s="159"/>
      <c r="BJ251" s="159"/>
      <c r="BK251" s="159"/>
      <c r="BL251" s="159"/>
      <c r="BM251" s="159"/>
      <c r="BN251" s="159"/>
      <c r="BO251" s="159"/>
      <c r="BP251" s="159"/>
      <c r="BQ251" s="159"/>
      <c r="BR251" s="159"/>
      <c r="BS251" s="159"/>
      <c r="BT251" s="159"/>
      <c r="BU251" s="159"/>
      <c r="BV251" s="159"/>
      <c r="BW251" s="159"/>
      <c r="BX251" s="159"/>
      <c r="BY251" s="159"/>
      <c r="BZ251" s="159"/>
      <c r="CA251" s="159"/>
      <c r="CB251" s="159"/>
      <c r="CC251" s="159"/>
      <c r="CD251" s="159"/>
      <c r="CE251" s="159"/>
      <c r="CF251" s="159"/>
      <c r="CG251" s="159"/>
      <c r="CH251" s="159"/>
      <c r="CI251" s="159"/>
      <c r="CJ251" s="159"/>
      <c r="CK251" s="159"/>
      <c r="CL251" s="159"/>
      <c r="CM251" s="159"/>
      <c r="CN251" s="159"/>
      <c r="CO251" s="159"/>
      <c r="CP251" s="159"/>
      <c r="CQ251" s="159"/>
      <c r="CR251" s="159"/>
      <c r="CS251" s="159"/>
      <c r="CT251" s="159"/>
      <c r="CU251" s="159"/>
      <c r="CV251" s="159"/>
      <c r="CW251" s="159"/>
      <c r="CX251" s="159"/>
      <c r="CY251" s="159"/>
      <c r="CZ251" s="159"/>
      <c r="DA251" s="159"/>
      <c r="DB251" s="159"/>
      <c r="DC251" s="159"/>
      <c r="DD251" s="159"/>
      <c r="DE251" s="159"/>
      <c r="DF251" s="159"/>
      <c r="DG251" s="159"/>
      <c r="DH251" s="159"/>
      <c r="DI251" s="159"/>
      <c r="DJ251" s="159"/>
      <c r="DK251" s="159"/>
      <c r="DL251" s="159"/>
      <c r="DM251" s="159"/>
      <c r="DN251" s="159"/>
      <c r="DO251" s="159"/>
      <c r="DP251" s="159"/>
      <c r="DQ251" s="159"/>
      <c r="DR251" s="159"/>
      <c r="DS251" s="159"/>
      <c r="DT251" s="159"/>
      <c r="DU251" s="159"/>
      <c r="DV251" s="159"/>
      <c r="DW251" s="159"/>
      <c r="DX251" s="159"/>
      <c r="DY251" s="159"/>
      <c r="DZ251" s="159"/>
      <c r="EA251" s="159"/>
      <c r="EB251" s="159"/>
      <c r="EC251" s="159"/>
      <c r="ED251" s="159"/>
      <c r="EE251" s="159"/>
      <c r="EF251" s="159"/>
      <c r="EG251" s="159"/>
      <c r="EH251" s="159"/>
      <c r="EI251" s="159"/>
      <c r="EJ251" s="159"/>
      <c r="EK251" s="159"/>
      <c r="EL251" s="159"/>
      <c r="EM251" s="159"/>
      <c r="EN251" s="159"/>
      <c r="EO251" s="159"/>
      <c r="EP251" s="159"/>
      <c r="EQ251" s="159"/>
      <c r="ER251" s="159"/>
      <c r="ES251" s="159"/>
      <c r="ET251" s="159"/>
      <c r="EU251" s="159"/>
      <c r="EV251" s="159"/>
      <c r="EW251" s="159"/>
      <c r="EX251" s="159"/>
      <c r="EY251" s="159"/>
      <c r="EZ251" s="159"/>
      <c r="FA251" s="159"/>
      <c r="FB251" s="159"/>
      <c r="FC251" s="159"/>
      <c r="FD251" s="159"/>
    </row>
    <row r="252" customFormat="false" ht="12.75" hidden="false" customHeight="false" outlineLevel="0" collapsed="false">
      <c r="A252" s="168"/>
      <c r="B252" s="149"/>
      <c r="C252" s="149"/>
      <c r="D252" s="149"/>
      <c r="E252" s="149"/>
      <c r="F252" s="149"/>
      <c r="G252" s="149"/>
      <c r="H252" s="148"/>
      <c r="I252" s="170"/>
      <c r="R252" s="148"/>
      <c r="S252" s="158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59"/>
      <c r="BK252" s="159"/>
      <c r="BL252" s="159"/>
      <c r="BM252" s="159"/>
      <c r="BN252" s="159"/>
      <c r="BO252" s="159"/>
      <c r="BP252" s="159"/>
      <c r="BQ252" s="159"/>
      <c r="BR252" s="159"/>
      <c r="BS252" s="159"/>
      <c r="BT252" s="159"/>
      <c r="BU252" s="159"/>
      <c r="BV252" s="159"/>
      <c r="BW252" s="159"/>
      <c r="BX252" s="159"/>
      <c r="BY252" s="159"/>
      <c r="BZ252" s="159"/>
      <c r="CA252" s="159"/>
      <c r="CB252" s="159"/>
      <c r="CC252" s="159"/>
      <c r="CD252" s="159"/>
      <c r="CE252" s="159"/>
      <c r="CF252" s="159"/>
      <c r="CG252" s="159"/>
      <c r="CH252" s="159"/>
      <c r="CI252" s="159"/>
      <c r="CJ252" s="159"/>
      <c r="CK252" s="159"/>
      <c r="CL252" s="159"/>
      <c r="CM252" s="159"/>
      <c r="CN252" s="159"/>
      <c r="CO252" s="159"/>
      <c r="CP252" s="159"/>
      <c r="CQ252" s="159"/>
      <c r="CR252" s="159"/>
      <c r="CS252" s="159"/>
      <c r="CT252" s="159"/>
      <c r="CU252" s="159"/>
      <c r="CV252" s="159"/>
      <c r="CW252" s="159"/>
      <c r="CX252" s="159"/>
      <c r="CY252" s="159"/>
      <c r="CZ252" s="159"/>
      <c r="DA252" s="159"/>
      <c r="DB252" s="159"/>
      <c r="DC252" s="159"/>
      <c r="DD252" s="159"/>
      <c r="DE252" s="159"/>
      <c r="DF252" s="159"/>
      <c r="DG252" s="159"/>
      <c r="DH252" s="159"/>
      <c r="DI252" s="159"/>
      <c r="DJ252" s="159"/>
      <c r="DK252" s="159"/>
      <c r="DL252" s="159"/>
      <c r="DM252" s="159"/>
      <c r="DN252" s="159"/>
      <c r="DO252" s="159"/>
      <c r="DP252" s="159"/>
      <c r="DQ252" s="159"/>
      <c r="DR252" s="159"/>
      <c r="DS252" s="159"/>
      <c r="DT252" s="159"/>
      <c r="DU252" s="159"/>
      <c r="DV252" s="159"/>
      <c r="DW252" s="159"/>
      <c r="DX252" s="159"/>
      <c r="DY252" s="159"/>
      <c r="DZ252" s="159"/>
      <c r="EA252" s="159"/>
      <c r="EB252" s="159"/>
      <c r="EC252" s="159"/>
      <c r="ED252" s="159"/>
      <c r="EE252" s="159"/>
      <c r="EF252" s="159"/>
      <c r="EG252" s="159"/>
      <c r="EH252" s="159"/>
      <c r="EI252" s="159"/>
      <c r="EJ252" s="159"/>
      <c r="EK252" s="159"/>
      <c r="EL252" s="159"/>
      <c r="EM252" s="159"/>
      <c r="EN252" s="159"/>
      <c r="EO252" s="159"/>
      <c r="EP252" s="159"/>
      <c r="EQ252" s="159"/>
      <c r="ER252" s="159"/>
      <c r="ES252" s="159"/>
      <c r="ET252" s="159"/>
      <c r="EU252" s="159"/>
      <c r="EV252" s="159"/>
      <c r="EW252" s="159"/>
      <c r="EX252" s="159"/>
      <c r="EY252" s="159"/>
      <c r="EZ252" s="159"/>
      <c r="FA252" s="159"/>
      <c r="FB252" s="159"/>
      <c r="FC252" s="159"/>
      <c r="FD252" s="159"/>
    </row>
    <row r="253" customFormat="false" ht="12.75" hidden="false" customHeight="false" outlineLevel="0" collapsed="false">
      <c r="A253" s="168"/>
      <c r="B253" s="149"/>
      <c r="C253" s="149"/>
      <c r="D253" s="149"/>
      <c r="E253" s="149"/>
      <c r="F253" s="149"/>
      <c r="G253" s="149"/>
      <c r="H253" s="148"/>
      <c r="I253" s="170"/>
      <c r="R253" s="148"/>
      <c r="S253" s="158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  <c r="AV253" s="159"/>
      <c r="AW253" s="159"/>
      <c r="AX253" s="159"/>
      <c r="AY253" s="159"/>
      <c r="AZ253" s="159"/>
      <c r="BA253" s="159"/>
      <c r="BB253" s="159"/>
      <c r="BC253" s="159"/>
      <c r="BD253" s="159"/>
      <c r="BE253" s="159"/>
      <c r="BF253" s="159"/>
      <c r="BG253" s="159"/>
      <c r="BH253" s="159"/>
      <c r="BI253" s="159"/>
      <c r="BJ253" s="159"/>
      <c r="BK253" s="159"/>
      <c r="BL253" s="159"/>
      <c r="BM253" s="159"/>
      <c r="BN253" s="159"/>
      <c r="BO253" s="159"/>
      <c r="BP253" s="159"/>
      <c r="BQ253" s="159"/>
      <c r="BR253" s="159"/>
      <c r="BS253" s="159"/>
      <c r="BT253" s="159"/>
      <c r="BU253" s="159"/>
      <c r="BV253" s="159"/>
      <c r="BW253" s="159"/>
      <c r="BX253" s="159"/>
      <c r="BY253" s="159"/>
      <c r="BZ253" s="159"/>
      <c r="CA253" s="159"/>
      <c r="CB253" s="159"/>
      <c r="CC253" s="159"/>
      <c r="CD253" s="159"/>
      <c r="CE253" s="159"/>
      <c r="CF253" s="159"/>
      <c r="CG253" s="159"/>
      <c r="CH253" s="159"/>
      <c r="CI253" s="159"/>
      <c r="CJ253" s="159"/>
      <c r="CK253" s="159"/>
      <c r="CL253" s="159"/>
      <c r="CM253" s="159"/>
      <c r="CN253" s="159"/>
      <c r="CO253" s="159"/>
      <c r="CP253" s="159"/>
      <c r="CQ253" s="159"/>
      <c r="CR253" s="159"/>
      <c r="CS253" s="159"/>
      <c r="CT253" s="159"/>
      <c r="CU253" s="159"/>
      <c r="CV253" s="159"/>
      <c r="CW253" s="159"/>
      <c r="CX253" s="159"/>
      <c r="CY253" s="159"/>
      <c r="CZ253" s="159"/>
      <c r="DA253" s="159"/>
      <c r="DB253" s="159"/>
      <c r="DC253" s="159"/>
      <c r="DD253" s="159"/>
      <c r="DE253" s="159"/>
      <c r="DF253" s="159"/>
      <c r="DG253" s="159"/>
      <c r="DH253" s="159"/>
      <c r="DI253" s="159"/>
      <c r="DJ253" s="159"/>
      <c r="DK253" s="159"/>
      <c r="DL253" s="159"/>
      <c r="DM253" s="159"/>
      <c r="DN253" s="159"/>
      <c r="DO253" s="159"/>
      <c r="DP253" s="159"/>
      <c r="DQ253" s="159"/>
      <c r="DR253" s="159"/>
      <c r="DS253" s="159"/>
      <c r="DT253" s="159"/>
      <c r="DU253" s="159"/>
      <c r="DV253" s="159"/>
      <c r="DW253" s="159"/>
      <c r="DX253" s="159"/>
      <c r="DY253" s="159"/>
      <c r="DZ253" s="159"/>
      <c r="EA253" s="159"/>
      <c r="EB253" s="159"/>
      <c r="EC253" s="159"/>
      <c r="ED253" s="159"/>
      <c r="EE253" s="159"/>
      <c r="EF253" s="159"/>
      <c r="EG253" s="159"/>
      <c r="EH253" s="159"/>
      <c r="EI253" s="159"/>
      <c r="EJ253" s="159"/>
      <c r="EK253" s="159"/>
      <c r="EL253" s="159"/>
      <c r="EM253" s="159"/>
      <c r="EN253" s="159"/>
      <c r="EO253" s="159"/>
      <c r="EP253" s="159"/>
      <c r="EQ253" s="159"/>
      <c r="ER253" s="159"/>
      <c r="ES253" s="159"/>
      <c r="ET253" s="159"/>
      <c r="EU253" s="159"/>
      <c r="EV253" s="159"/>
      <c r="EW253" s="159"/>
      <c r="EX253" s="159"/>
      <c r="EY253" s="159"/>
      <c r="EZ253" s="159"/>
      <c r="FA253" s="159"/>
      <c r="FB253" s="159"/>
      <c r="FC253" s="159"/>
      <c r="FD253" s="159"/>
    </row>
    <row r="254" customFormat="false" ht="12.75" hidden="false" customHeight="false" outlineLevel="0" collapsed="false">
      <c r="A254" s="168"/>
      <c r="B254" s="149"/>
      <c r="C254" s="149"/>
      <c r="D254" s="149"/>
      <c r="E254" s="149"/>
      <c r="F254" s="149"/>
      <c r="G254" s="149"/>
      <c r="H254" s="148"/>
      <c r="I254" s="170"/>
      <c r="R254" s="148"/>
      <c r="S254" s="158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  <c r="AV254" s="159"/>
      <c r="AW254" s="159"/>
      <c r="AX254" s="159"/>
      <c r="AY254" s="159"/>
      <c r="AZ254" s="159"/>
      <c r="BA254" s="159"/>
      <c r="BB254" s="159"/>
      <c r="BC254" s="159"/>
      <c r="BD254" s="159"/>
      <c r="BE254" s="159"/>
      <c r="BF254" s="159"/>
      <c r="BG254" s="159"/>
      <c r="BH254" s="159"/>
      <c r="BI254" s="159"/>
      <c r="BJ254" s="159"/>
      <c r="BK254" s="159"/>
      <c r="BL254" s="159"/>
      <c r="BM254" s="159"/>
      <c r="BN254" s="159"/>
      <c r="BO254" s="159"/>
      <c r="BP254" s="159"/>
      <c r="BQ254" s="159"/>
      <c r="BR254" s="159"/>
      <c r="BS254" s="159"/>
      <c r="BT254" s="159"/>
      <c r="BU254" s="159"/>
      <c r="BV254" s="159"/>
      <c r="BW254" s="159"/>
      <c r="BX254" s="159"/>
      <c r="BY254" s="159"/>
      <c r="BZ254" s="159"/>
      <c r="CA254" s="159"/>
      <c r="CB254" s="159"/>
      <c r="CC254" s="159"/>
      <c r="CD254" s="159"/>
      <c r="CE254" s="159"/>
      <c r="CF254" s="159"/>
      <c r="CG254" s="159"/>
      <c r="CH254" s="159"/>
      <c r="CI254" s="159"/>
      <c r="CJ254" s="159"/>
      <c r="CK254" s="159"/>
      <c r="CL254" s="159"/>
      <c r="CM254" s="159"/>
      <c r="CN254" s="159"/>
      <c r="CO254" s="159"/>
      <c r="CP254" s="159"/>
      <c r="CQ254" s="159"/>
      <c r="CR254" s="159"/>
      <c r="CS254" s="159"/>
      <c r="CT254" s="159"/>
      <c r="CU254" s="159"/>
      <c r="CV254" s="159"/>
      <c r="CW254" s="159"/>
      <c r="CX254" s="159"/>
      <c r="CY254" s="159"/>
      <c r="CZ254" s="159"/>
      <c r="DA254" s="159"/>
      <c r="DB254" s="159"/>
      <c r="DC254" s="159"/>
      <c r="DD254" s="159"/>
      <c r="DE254" s="159"/>
      <c r="DF254" s="159"/>
      <c r="DG254" s="159"/>
      <c r="DH254" s="159"/>
      <c r="DI254" s="159"/>
      <c r="DJ254" s="159"/>
      <c r="DK254" s="159"/>
      <c r="DL254" s="159"/>
      <c r="DM254" s="159"/>
      <c r="DN254" s="159"/>
      <c r="DO254" s="159"/>
      <c r="DP254" s="159"/>
      <c r="DQ254" s="159"/>
      <c r="DR254" s="159"/>
      <c r="DS254" s="159"/>
      <c r="DT254" s="159"/>
      <c r="DU254" s="159"/>
      <c r="DV254" s="159"/>
      <c r="DW254" s="159"/>
      <c r="DX254" s="159"/>
      <c r="DY254" s="159"/>
      <c r="DZ254" s="159"/>
      <c r="EA254" s="159"/>
      <c r="EB254" s="159"/>
      <c r="EC254" s="159"/>
      <c r="ED254" s="159"/>
      <c r="EE254" s="159"/>
      <c r="EF254" s="159"/>
      <c r="EG254" s="159"/>
      <c r="EH254" s="159"/>
      <c r="EI254" s="159"/>
      <c r="EJ254" s="159"/>
      <c r="EK254" s="159"/>
      <c r="EL254" s="159"/>
      <c r="EM254" s="159"/>
      <c r="EN254" s="159"/>
      <c r="EO254" s="159"/>
      <c r="EP254" s="159"/>
      <c r="EQ254" s="159"/>
      <c r="ER254" s="159"/>
      <c r="ES254" s="159"/>
      <c r="ET254" s="159"/>
      <c r="EU254" s="159"/>
      <c r="EV254" s="159"/>
      <c r="EW254" s="159"/>
      <c r="EX254" s="159"/>
      <c r="EY254" s="159"/>
      <c r="EZ254" s="159"/>
      <c r="FA254" s="159"/>
      <c r="FB254" s="159"/>
      <c r="FC254" s="159"/>
      <c r="FD254" s="159"/>
    </row>
    <row r="255" customFormat="false" ht="12.75" hidden="false" customHeight="false" outlineLevel="0" collapsed="false">
      <c r="A255" s="168"/>
      <c r="B255" s="149"/>
      <c r="C255" s="149"/>
      <c r="D255" s="149"/>
      <c r="E255" s="149"/>
      <c r="F255" s="149"/>
      <c r="G255" s="149"/>
      <c r="H255" s="148"/>
      <c r="I255" s="170"/>
      <c r="R255" s="148"/>
      <c r="S255" s="158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  <c r="AV255" s="159"/>
      <c r="AW255" s="159"/>
      <c r="AX255" s="159"/>
      <c r="AY255" s="159"/>
      <c r="AZ255" s="159"/>
      <c r="BA255" s="159"/>
      <c r="BB255" s="159"/>
      <c r="BC255" s="159"/>
      <c r="BD255" s="159"/>
      <c r="BE255" s="159"/>
      <c r="BF255" s="159"/>
      <c r="BG255" s="159"/>
      <c r="BH255" s="159"/>
      <c r="BI255" s="159"/>
      <c r="BJ255" s="159"/>
      <c r="BK255" s="159"/>
      <c r="BL255" s="159"/>
      <c r="BM255" s="159"/>
      <c r="BN255" s="159"/>
      <c r="BO255" s="159"/>
      <c r="BP255" s="159"/>
      <c r="BQ255" s="159"/>
      <c r="BR255" s="159"/>
      <c r="BS255" s="159"/>
      <c r="BT255" s="159"/>
      <c r="BU255" s="159"/>
      <c r="BV255" s="159"/>
      <c r="BW255" s="159"/>
      <c r="BX255" s="159"/>
      <c r="BY255" s="159"/>
      <c r="BZ255" s="159"/>
      <c r="CA255" s="159"/>
      <c r="CB255" s="159"/>
      <c r="CC255" s="159"/>
      <c r="CD255" s="159"/>
      <c r="CE255" s="159"/>
      <c r="CF255" s="159"/>
      <c r="CG255" s="159"/>
      <c r="CH255" s="159"/>
      <c r="CI255" s="159"/>
      <c r="CJ255" s="159"/>
      <c r="CK255" s="159"/>
      <c r="CL255" s="159"/>
      <c r="CM255" s="159"/>
      <c r="CN255" s="159"/>
      <c r="CO255" s="159"/>
      <c r="CP255" s="159"/>
      <c r="CQ255" s="159"/>
      <c r="CR255" s="159"/>
      <c r="CS255" s="159"/>
      <c r="CT255" s="159"/>
      <c r="CU255" s="159"/>
      <c r="CV255" s="159"/>
      <c r="CW255" s="159"/>
      <c r="CX255" s="159"/>
      <c r="CY255" s="159"/>
      <c r="CZ255" s="159"/>
      <c r="DA255" s="159"/>
      <c r="DB255" s="159"/>
      <c r="DC255" s="159"/>
      <c r="DD255" s="159"/>
      <c r="DE255" s="159"/>
      <c r="DF255" s="159"/>
      <c r="DG255" s="159"/>
      <c r="DH255" s="159"/>
      <c r="DI255" s="159"/>
      <c r="DJ255" s="159"/>
      <c r="DK255" s="159"/>
      <c r="DL255" s="159"/>
      <c r="DM255" s="159"/>
      <c r="DN255" s="159"/>
      <c r="DO255" s="159"/>
      <c r="DP255" s="159"/>
      <c r="DQ255" s="159"/>
      <c r="DR255" s="159"/>
      <c r="DS255" s="159"/>
      <c r="DT255" s="159"/>
      <c r="DU255" s="159"/>
      <c r="DV255" s="159"/>
      <c r="DW255" s="159"/>
      <c r="DX255" s="159"/>
      <c r="DY255" s="159"/>
      <c r="DZ255" s="159"/>
      <c r="EA255" s="159"/>
      <c r="EB255" s="159"/>
      <c r="EC255" s="159"/>
      <c r="ED255" s="159"/>
      <c r="EE255" s="159"/>
      <c r="EF255" s="159"/>
      <c r="EG255" s="159"/>
      <c r="EH255" s="159"/>
      <c r="EI255" s="159"/>
      <c r="EJ255" s="159"/>
      <c r="EK255" s="159"/>
      <c r="EL255" s="159"/>
      <c r="EM255" s="159"/>
      <c r="EN255" s="159"/>
      <c r="EO255" s="159"/>
      <c r="EP255" s="159"/>
      <c r="EQ255" s="159"/>
      <c r="ER255" s="159"/>
      <c r="ES255" s="159"/>
      <c r="ET255" s="159"/>
      <c r="EU255" s="159"/>
      <c r="EV255" s="159"/>
      <c r="EW255" s="159"/>
      <c r="EX255" s="159"/>
      <c r="EY255" s="159"/>
      <c r="EZ255" s="159"/>
      <c r="FA255" s="159"/>
      <c r="FB255" s="159"/>
      <c r="FC255" s="159"/>
      <c r="FD255" s="159"/>
    </row>
    <row r="256" customFormat="false" ht="12.75" hidden="false" customHeight="false" outlineLevel="0" collapsed="false">
      <c r="A256" s="168"/>
      <c r="B256" s="149"/>
      <c r="C256" s="149"/>
      <c r="D256" s="149"/>
      <c r="E256" s="149"/>
      <c r="F256" s="149"/>
      <c r="G256" s="149"/>
      <c r="H256" s="148"/>
      <c r="I256" s="170"/>
      <c r="R256" s="148"/>
      <c r="S256" s="158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  <c r="AV256" s="159"/>
      <c r="AW256" s="159"/>
      <c r="AX256" s="159"/>
      <c r="AY256" s="159"/>
      <c r="AZ256" s="159"/>
      <c r="BA256" s="159"/>
      <c r="BB256" s="159"/>
      <c r="BC256" s="159"/>
      <c r="BD256" s="159"/>
      <c r="BE256" s="159"/>
      <c r="BF256" s="159"/>
      <c r="BG256" s="159"/>
      <c r="BH256" s="159"/>
      <c r="BI256" s="159"/>
      <c r="BJ256" s="159"/>
      <c r="BK256" s="159"/>
      <c r="BL256" s="159"/>
      <c r="BM256" s="159"/>
      <c r="BN256" s="159"/>
      <c r="BO256" s="159"/>
      <c r="BP256" s="159"/>
      <c r="BQ256" s="159"/>
      <c r="BR256" s="159"/>
      <c r="BS256" s="159"/>
      <c r="BT256" s="159"/>
      <c r="BU256" s="159"/>
      <c r="BV256" s="159"/>
      <c r="BW256" s="159"/>
      <c r="BX256" s="159"/>
      <c r="BY256" s="159"/>
      <c r="BZ256" s="159"/>
      <c r="CA256" s="159"/>
      <c r="CB256" s="159"/>
      <c r="CC256" s="159"/>
      <c r="CD256" s="159"/>
      <c r="CE256" s="159"/>
      <c r="CF256" s="159"/>
      <c r="CG256" s="159"/>
      <c r="CH256" s="159"/>
      <c r="CI256" s="159"/>
      <c r="CJ256" s="159"/>
      <c r="CK256" s="159"/>
      <c r="CL256" s="159"/>
      <c r="CM256" s="159"/>
      <c r="CN256" s="159"/>
      <c r="CO256" s="159"/>
      <c r="CP256" s="159"/>
      <c r="CQ256" s="159"/>
      <c r="CR256" s="159"/>
      <c r="CS256" s="159"/>
      <c r="CT256" s="159"/>
      <c r="CU256" s="159"/>
      <c r="CV256" s="159"/>
      <c r="CW256" s="159"/>
      <c r="CX256" s="159"/>
      <c r="CY256" s="159"/>
      <c r="CZ256" s="159"/>
      <c r="DA256" s="159"/>
      <c r="DB256" s="159"/>
      <c r="DC256" s="159"/>
      <c r="DD256" s="159"/>
      <c r="DE256" s="159"/>
      <c r="DF256" s="159"/>
      <c r="DG256" s="159"/>
      <c r="DH256" s="159"/>
      <c r="DI256" s="159"/>
      <c r="DJ256" s="159"/>
      <c r="DK256" s="159"/>
      <c r="DL256" s="159"/>
      <c r="DM256" s="159"/>
      <c r="DN256" s="159"/>
      <c r="DO256" s="159"/>
      <c r="DP256" s="159"/>
      <c r="DQ256" s="159"/>
      <c r="DR256" s="159"/>
      <c r="DS256" s="159"/>
      <c r="DT256" s="159"/>
      <c r="DU256" s="159"/>
      <c r="DV256" s="159"/>
      <c r="DW256" s="159"/>
      <c r="DX256" s="159"/>
      <c r="DY256" s="159"/>
      <c r="DZ256" s="159"/>
      <c r="EA256" s="159"/>
      <c r="EB256" s="159"/>
      <c r="EC256" s="159"/>
      <c r="ED256" s="159"/>
      <c r="EE256" s="159"/>
      <c r="EF256" s="159"/>
      <c r="EG256" s="159"/>
      <c r="EH256" s="159"/>
      <c r="EI256" s="159"/>
      <c r="EJ256" s="159"/>
      <c r="EK256" s="159"/>
      <c r="EL256" s="159"/>
      <c r="EM256" s="159"/>
      <c r="EN256" s="159"/>
      <c r="EO256" s="159"/>
      <c r="EP256" s="159"/>
      <c r="EQ256" s="159"/>
      <c r="ER256" s="159"/>
      <c r="ES256" s="159"/>
      <c r="ET256" s="159"/>
      <c r="EU256" s="159"/>
      <c r="EV256" s="159"/>
      <c r="EW256" s="159"/>
      <c r="EX256" s="159"/>
      <c r="EY256" s="159"/>
      <c r="EZ256" s="159"/>
      <c r="FA256" s="159"/>
      <c r="FB256" s="159"/>
      <c r="FC256" s="159"/>
      <c r="FD256" s="159"/>
    </row>
    <row r="257" customFormat="false" ht="12.75" hidden="false" customHeight="false" outlineLevel="0" collapsed="false">
      <c r="A257" s="168"/>
      <c r="B257" s="149"/>
      <c r="C257" s="149"/>
      <c r="D257" s="149"/>
      <c r="E257" s="149"/>
      <c r="F257" s="149"/>
      <c r="G257" s="149"/>
      <c r="H257" s="148"/>
      <c r="I257" s="170"/>
      <c r="R257" s="148"/>
      <c r="S257" s="158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  <c r="AV257" s="159"/>
      <c r="AW257" s="159"/>
      <c r="AX257" s="159"/>
      <c r="AY257" s="159"/>
      <c r="AZ257" s="159"/>
      <c r="BA257" s="159"/>
      <c r="BB257" s="159"/>
      <c r="BC257" s="159"/>
      <c r="BD257" s="159"/>
      <c r="BE257" s="159"/>
      <c r="BF257" s="159"/>
      <c r="BG257" s="159"/>
      <c r="BH257" s="159"/>
      <c r="BI257" s="159"/>
      <c r="BJ257" s="159"/>
      <c r="BK257" s="159"/>
      <c r="BL257" s="159"/>
      <c r="BM257" s="159"/>
      <c r="BN257" s="159"/>
      <c r="BO257" s="159"/>
      <c r="BP257" s="159"/>
      <c r="BQ257" s="159"/>
      <c r="BR257" s="159"/>
      <c r="BS257" s="159"/>
      <c r="BT257" s="159"/>
      <c r="BU257" s="159"/>
      <c r="BV257" s="159"/>
      <c r="BW257" s="159"/>
      <c r="BX257" s="159"/>
      <c r="BY257" s="159"/>
      <c r="BZ257" s="159"/>
      <c r="CA257" s="159"/>
      <c r="CB257" s="159"/>
      <c r="CC257" s="159"/>
      <c r="CD257" s="159"/>
      <c r="CE257" s="159"/>
      <c r="CF257" s="159"/>
      <c r="CG257" s="159"/>
      <c r="CH257" s="159"/>
      <c r="CI257" s="159"/>
      <c r="CJ257" s="159"/>
      <c r="CK257" s="159"/>
      <c r="CL257" s="159"/>
      <c r="CM257" s="159"/>
      <c r="CN257" s="159"/>
      <c r="CO257" s="159"/>
      <c r="CP257" s="159"/>
      <c r="CQ257" s="159"/>
      <c r="CR257" s="159"/>
      <c r="CS257" s="159"/>
      <c r="CT257" s="159"/>
      <c r="CU257" s="159"/>
      <c r="CV257" s="159"/>
      <c r="CW257" s="159"/>
      <c r="CX257" s="159"/>
      <c r="CY257" s="159"/>
      <c r="CZ257" s="159"/>
      <c r="DA257" s="159"/>
      <c r="DB257" s="159"/>
      <c r="DC257" s="159"/>
      <c r="DD257" s="159"/>
      <c r="DE257" s="159"/>
      <c r="DF257" s="159"/>
      <c r="DG257" s="159"/>
      <c r="DH257" s="159"/>
      <c r="DI257" s="159"/>
      <c r="DJ257" s="159"/>
      <c r="DK257" s="159"/>
      <c r="DL257" s="159"/>
      <c r="DM257" s="159"/>
      <c r="DN257" s="159"/>
      <c r="DO257" s="159"/>
      <c r="DP257" s="159"/>
      <c r="DQ257" s="159"/>
      <c r="DR257" s="159"/>
      <c r="DS257" s="159"/>
      <c r="DT257" s="159"/>
      <c r="DU257" s="159"/>
      <c r="DV257" s="159"/>
      <c r="DW257" s="159"/>
      <c r="DX257" s="159"/>
      <c r="DY257" s="159"/>
      <c r="DZ257" s="159"/>
      <c r="EA257" s="159"/>
      <c r="EB257" s="159"/>
      <c r="EC257" s="159"/>
      <c r="ED257" s="159"/>
      <c r="EE257" s="159"/>
      <c r="EF257" s="159"/>
      <c r="EG257" s="159"/>
      <c r="EH257" s="159"/>
      <c r="EI257" s="159"/>
      <c r="EJ257" s="159"/>
      <c r="EK257" s="159"/>
      <c r="EL257" s="159"/>
      <c r="EM257" s="159"/>
      <c r="EN257" s="159"/>
      <c r="EO257" s="159"/>
      <c r="EP257" s="159"/>
      <c r="EQ257" s="159"/>
      <c r="ER257" s="159"/>
      <c r="ES257" s="159"/>
      <c r="ET257" s="159"/>
      <c r="EU257" s="159"/>
      <c r="EV257" s="159"/>
      <c r="EW257" s="159"/>
      <c r="EX257" s="159"/>
      <c r="EY257" s="159"/>
      <c r="EZ257" s="159"/>
      <c r="FA257" s="159"/>
      <c r="FB257" s="159"/>
      <c r="FC257" s="159"/>
      <c r="FD257" s="159"/>
    </row>
    <row r="258" customFormat="false" ht="12.75" hidden="false" customHeight="false" outlineLevel="0" collapsed="false">
      <c r="A258" s="168"/>
      <c r="B258" s="149"/>
      <c r="C258" s="149"/>
      <c r="D258" s="149"/>
      <c r="E258" s="149"/>
      <c r="F258" s="149"/>
      <c r="G258" s="149"/>
      <c r="H258" s="148"/>
      <c r="I258" s="170"/>
      <c r="R258" s="148"/>
      <c r="S258" s="158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  <c r="AV258" s="159"/>
      <c r="AW258" s="159"/>
      <c r="AX258" s="159"/>
      <c r="AY258" s="159"/>
      <c r="AZ258" s="159"/>
      <c r="BA258" s="159"/>
      <c r="BB258" s="159"/>
      <c r="BC258" s="159"/>
      <c r="BD258" s="159"/>
      <c r="BE258" s="159"/>
      <c r="BF258" s="159"/>
      <c r="BG258" s="159"/>
      <c r="BH258" s="159"/>
      <c r="BI258" s="159"/>
      <c r="BJ258" s="159"/>
      <c r="BK258" s="159"/>
      <c r="BL258" s="159"/>
      <c r="BM258" s="159"/>
      <c r="BN258" s="159"/>
      <c r="BO258" s="159"/>
      <c r="BP258" s="159"/>
      <c r="BQ258" s="159"/>
      <c r="BR258" s="159"/>
      <c r="BS258" s="159"/>
      <c r="BT258" s="159"/>
      <c r="BU258" s="159"/>
      <c r="BV258" s="159"/>
      <c r="BW258" s="159"/>
      <c r="BX258" s="159"/>
      <c r="BY258" s="159"/>
      <c r="BZ258" s="159"/>
      <c r="CA258" s="159"/>
      <c r="CB258" s="159"/>
      <c r="CC258" s="159"/>
      <c r="CD258" s="159"/>
      <c r="CE258" s="159"/>
      <c r="CF258" s="159"/>
      <c r="CG258" s="159"/>
      <c r="CH258" s="159"/>
      <c r="CI258" s="159"/>
      <c r="CJ258" s="159"/>
      <c r="CK258" s="159"/>
      <c r="CL258" s="159"/>
      <c r="CM258" s="159"/>
      <c r="CN258" s="159"/>
      <c r="CO258" s="159"/>
      <c r="CP258" s="159"/>
      <c r="CQ258" s="159"/>
      <c r="CR258" s="159"/>
      <c r="CS258" s="159"/>
      <c r="CT258" s="159"/>
      <c r="CU258" s="159"/>
      <c r="CV258" s="159"/>
      <c r="CW258" s="159"/>
      <c r="CX258" s="159"/>
      <c r="CY258" s="159"/>
      <c r="CZ258" s="159"/>
      <c r="DA258" s="159"/>
      <c r="DB258" s="159"/>
      <c r="DC258" s="159"/>
      <c r="DD258" s="159"/>
      <c r="DE258" s="159"/>
      <c r="DF258" s="159"/>
      <c r="DG258" s="159"/>
      <c r="DH258" s="159"/>
      <c r="DI258" s="159"/>
      <c r="DJ258" s="159"/>
      <c r="DK258" s="159"/>
      <c r="DL258" s="159"/>
      <c r="DM258" s="159"/>
      <c r="DN258" s="159"/>
      <c r="DO258" s="159"/>
      <c r="DP258" s="159"/>
      <c r="DQ258" s="159"/>
      <c r="DR258" s="159"/>
      <c r="DS258" s="159"/>
      <c r="DT258" s="159"/>
      <c r="DU258" s="159"/>
      <c r="DV258" s="159"/>
      <c r="DW258" s="159"/>
      <c r="DX258" s="159"/>
      <c r="DY258" s="159"/>
      <c r="DZ258" s="159"/>
      <c r="EA258" s="159"/>
      <c r="EB258" s="159"/>
      <c r="EC258" s="159"/>
      <c r="ED258" s="159"/>
      <c r="EE258" s="159"/>
      <c r="EF258" s="159"/>
      <c r="EG258" s="159"/>
      <c r="EH258" s="159"/>
      <c r="EI258" s="159"/>
      <c r="EJ258" s="159"/>
      <c r="EK258" s="159"/>
      <c r="EL258" s="159"/>
      <c r="EM258" s="159"/>
      <c r="EN258" s="159"/>
      <c r="EO258" s="159"/>
      <c r="EP258" s="159"/>
      <c r="EQ258" s="159"/>
      <c r="ER258" s="159"/>
      <c r="ES258" s="159"/>
      <c r="ET258" s="159"/>
      <c r="EU258" s="159"/>
      <c r="EV258" s="159"/>
      <c r="EW258" s="159"/>
      <c r="EX258" s="159"/>
      <c r="EY258" s="159"/>
      <c r="EZ258" s="159"/>
      <c r="FA258" s="159"/>
      <c r="FB258" s="159"/>
      <c r="FC258" s="159"/>
      <c r="FD258" s="159"/>
    </row>
    <row r="259" customFormat="false" ht="12.75" hidden="false" customHeight="false" outlineLevel="0" collapsed="false">
      <c r="A259" s="168"/>
      <c r="B259" s="149"/>
      <c r="C259" s="149"/>
      <c r="D259" s="149"/>
      <c r="E259" s="149"/>
      <c r="F259" s="149"/>
      <c r="G259" s="149"/>
      <c r="H259" s="148"/>
      <c r="I259" s="170"/>
      <c r="R259" s="148"/>
      <c r="S259" s="158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  <c r="AV259" s="159"/>
      <c r="AW259" s="159"/>
      <c r="AX259" s="159"/>
      <c r="AY259" s="159"/>
      <c r="AZ259" s="159"/>
      <c r="BA259" s="159"/>
      <c r="BB259" s="159"/>
      <c r="BC259" s="159"/>
      <c r="BD259" s="159"/>
      <c r="BE259" s="159"/>
      <c r="BF259" s="159"/>
      <c r="BG259" s="159"/>
      <c r="BH259" s="159"/>
      <c r="BI259" s="159"/>
      <c r="BJ259" s="159"/>
      <c r="BK259" s="159"/>
      <c r="BL259" s="159"/>
      <c r="BM259" s="159"/>
      <c r="BN259" s="159"/>
      <c r="BO259" s="159"/>
      <c r="BP259" s="159"/>
      <c r="BQ259" s="159"/>
      <c r="BR259" s="159"/>
      <c r="BS259" s="159"/>
      <c r="BT259" s="159"/>
      <c r="BU259" s="159"/>
      <c r="BV259" s="159"/>
      <c r="BW259" s="159"/>
      <c r="BX259" s="159"/>
      <c r="BY259" s="159"/>
      <c r="BZ259" s="159"/>
      <c r="CA259" s="159"/>
      <c r="CB259" s="159"/>
      <c r="CC259" s="159"/>
      <c r="CD259" s="159"/>
      <c r="CE259" s="159"/>
      <c r="CF259" s="159"/>
      <c r="CG259" s="159"/>
      <c r="CH259" s="159"/>
      <c r="CI259" s="159"/>
      <c r="CJ259" s="159"/>
      <c r="CK259" s="159"/>
      <c r="CL259" s="159"/>
      <c r="CM259" s="159"/>
      <c r="CN259" s="159"/>
      <c r="CO259" s="159"/>
      <c r="CP259" s="159"/>
      <c r="CQ259" s="159"/>
      <c r="CR259" s="159"/>
      <c r="CS259" s="159"/>
      <c r="CT259" s="159"/>
      <c r="CU259" s="159"/>
      <c r="CV259" s="159"/>
      <c r="CW259" s="159"/>
      <c r="CX259" s="159"/>
      <c r="CY259" s="159"/>
      <c r="CZ259" s="159"/>
      <c r="DA259" s="159"/>
      <c r="DB259" s="159"/>
      <c r="DC259" s="159"/>
      <c r="DD259" s="159"/>
      <c r="DE259" s="159"/>
      <c r="DF259" s="159"/>
      <c r="DG259" s="159"/>
      <c r="DH259" s="159"/>
      <c r="DI259" s="159"/>
      <c r="DJ259" s="159"/>
      <c r="DK259" s="159"/>
      <c r="DL259" s="159"/>
      <c r="DM259" s="159"/>
      <c r="DN259" s="159"/>
      <c r="DO259" s="159"/>
      <c r="DP259" s="159"/>
      <c r="DQ259" s="159"/>
      <c r="DR259" s="159"/>
      <c r="DS259" s="159"/>
      <c r="DT259" s="159"/>
      <c r="DU259" s="159"/>
      <c r="DV259" s="159"/>
      <c r="DW259" s="159"/>
      <c r="DX259" s="159"/>
      <c r="DY259" s="159"/>
      <c r="DZ259" s="159"/>
      <c r="EA259" s="159"/>
      <c r="EB259" s="159"/>
      <c r="EC259" s="159"/>
      <c r="ED259" s="159"/>
      <c r="EE259" s="159"/>
      <c r="EF259" s="159"/>
      <c r="EG259" s="159"/>
      <c r="EH259" s="159"/>
      <c r="EI259" s="159"/>
      <c r="EJ259" s="159"/>
      <c r="EK259" s="159"/>
      <c r="EL259" s="159"/>
      <c r="EM259" s="159"/>
      <c r="EN259" s="159"/>
      <c r="EO259" s="159"/>
      <c r="EP259" s="159"/>
      <c r="EQ259" s="159"/>
      <c r="ER259" s="159"/>
      <c r="ES259" s="159"/>
      <c r="ET259" s="159"/>
      <c r="EU259" s="159"/>
      <c r="EV259" s="159"/>
      <c r="EW259" s="159"/>
      <c r="EX259" s="159"/>
      <c r="EY259" s="159"/>
      <c r="EZ259" s="159"/>
      <c r="FA259" s="159"/>
      <c r="FB259" s="159"/>
      <c r="FC259" s="159"/>
      <c r="FD259" s="159"/>
    </row>
    <row r="260" customFormat="false" ht="12.75" hidden="false" customHeight="false" outlineLevel="0" collapsed="false">
      <c r="A260" s="168"/>
      <c r="B260" s="149"/>
      <c r="C260" s="149"/>
      <c r="D260" s="149"/>
      <c r="E260" s="149"/>
      <c r="F260" s="149"/>
      <c r="G260" s="149"/>
      <c r="H260" s="148"/>
      <c r="I260" s="170"/>
      <c r="R260" s="148"/>
      <c r="S260" s="158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  <c r="AV260" s="159"/>
      <c r="AW260" s="159"/>
      <c r="AX260" s="159"/>
      <c r="AY260" s="159"/>
      <c r="AZ260" s="159"/>
      <c r="BA260" s="159"/>
      <c r="BB260" s="159"/>
      <c r="BC260" s="159"/>
      <c r="BD260" s="159"/>
      <c r="BE260" s="159"/>
      <c r="BF260" s="159"/>
      <c r="BG260" s="159"/>
      <c r="BH260" s="159"/>
      <c r="BI260" s="159"/>
      <c r="BJ260" s="159"/>
      <c r="BK260" s="159"/>
      <c r="BL260" s="159"/>
      <c r="BM260" s="159"/>
      <c r="BN260" s="159"/>
      <c r="BO260" s="159"/>
      <c r="BP260" s="159"/>
      <c r="BQ260" s="159"/>
      <c r="BR260" s="159"/>
      <c r="BS260" s="159"/>
      <c r="BT260" s="159"/>
      <c r="BU260" s="159"/>
      <c r="BV260" s="159"/>
      <c r="BW260" s="159"/>
      <c r="BX260" s="159"/>
      <c r="BY260" s="159"/>
      <c r="BZ260" s="159"/>
      <c r="CA260" s="159"/>
      <c r="CB260" s="159"/>
      <c r="CC260" s="159"/>
      <c r="CD260" s="159"/>
      <c r="CE260" s="159"/>
      <c r="CF260" s="159"/>
      <c r="CG260" s="159"/>
      <c r="CH260" s="159"/>
      <c r="CI260" s="159"/>
      <c r="CJ260" s="159"/>
      <c r="CK260" s="159"/>
      <c r="CL260" s="159"/>
      <c r="CM260" s="159"/>
      <c r="CN260" s="159"/>
      <c r="CO260" s="159"/>
      <c r="CP260" s="159"/>
      <c r="CQ260" s="159"/>
      <c r="CR260" s="159"/>
      <c r="CS260" s="159"/>
      <c r="CT260" s="159"/>
      <c r="CU260" s="159"/>
      <c r="CV260" s="159"/>
      <c r="CW260" s="159"/>
      <c r="CX260" s="159"/>
      <c r="CY260" s="159"/>
      <c r="CZ260" s="159"/>
      <c r="DA260" s="159"/>
      <c r="DB260" s="159"/>
      <c r="DC260" s="159"/>
      <c r="DD260" s="159"/>
      <c r="DE260" s="159"/>
      <c r="DF260" s="159"/>
      <c r="DG260" s="159"/>
      <c r="DH260" s="159"/>
      <c r="DI260" s="159"/>
      <c r="DJ260" s="159"/>
      <c r="DK260" s="159"/>
      <c r="DL260" s="159"/>
      <c r="DM260" s="159"/>
      <c r="DN260" s="159"/>
      <c r="DO260" s="159"/>
      <c r="DP260" s="159"/>
      <c r="DQ260" s="159"/>
      <c r="DR260" s="159"/>
      <c r="DS260" s="159"/>
      <c r="DT260" s="159"/>
      <c r="DU260" s="159"/>
      <c r="DV260" s="159"/>
      <c r="DW260" s="159"/>
      <c r="DX260" s="159"/>
      <c r="DY260" s="159"/>
      <c r="DZ260" s="159"/>
      <c r="EA260" s="159"/>
      <c r="EB260" s="159"/>
      <c r="EC260" s="159"/>
      <c r="ED260" s="159"/>
      <c r="EE260" s="159"/>
      <c r="EF260" s="159"/>
      <c r="EG260" s="159"/>
      <c r="EH260" s="159"/>
      <c r="EI260" s="159"/>
      <c r="EJ260" s="159"/>
      <c r="EK260" s="159"/>
      <c r="EL260" s="159"/>
      <c r="EM260" s="159"/>
      <c r="EN260" s="159"/>
      <c r="EO260" s="159"/>
      <c r="EP260" s="159"/>
      <c r="EQ260" s="159"/>
      <c r="ER260" s="159"/>
      <c r="ES260" s="159"/>
      <c r="ET260" s="159"/>
      <c r="EU260" s="159"/>
      <c r="EV260" s="159"/>
      <c r="EW260" s="159"/>
      <c r="EX260" s="159"/>
      <c r="EY260" s="159"/>
      <c r="EZ260" s="159"/>
      <c r="FA260" s="159"/>
      <c r="FB260" s="159"/>
      <c r="FC260" s="159"/>
      <c r="FD260" s="159"/>
    </row>
    <row r="261" customFormat="false" ht="12.75" hidden="false" customHeight="false" outlineLevel="0" collapsed="false">
      <c r="A261" s="168"/>
      <c r="B261" s="149"/>
      <c r="C261" s="149"/>
      <c r="D261" s="149"/>
      <c r="E261" s="149"/>
      <c r="F261" s="149"/>
      <c r="G261" s="149"/>
      <c r="H261" s="148"/>
      <c r="I261" s="170"/>
      <c r="R261" s="148"/>
      <c r="S261" s="158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  <c r="AV261" s="159"/>
      <c r="AW261" s="159"/>
      <c r="AX261" s="159"/>
      <c r="AY261" s="159"/>
      <c r="AZ261" s="159"/>
      <c r="BA261" s="159"/>
      <c r="BB261" s="159"/>
      <c r="BC261" s="159"/>
      <c r="BD261" s="159"/>
      <c r="BE261" s="159"/>
      <c r="BF261" s="159"/>
      <c r="BG261" s="159"/>
      <c r="BH261" s="159"/>
      <c r="BI261" s="159"/>
      <c r="BJ261" s="159"/>
      <c r="BK261" s="159"/>
      <c r="BL261" s="159"/>
      <c r="BM261" s="159"/>
      <c r="BN261" s="159"/>
      <c r="BO261" s="159"/>
      <c r="BP261" s="159"/>
      <c r="BQ261" s="159"/>
      <c r="BR261" s="159"/>
      <c r="BS261" s="159"/>
      <c r="BT261" s="159"/>
      <c r="BU261" s="159"/>
      <c r="BV261" s="159"/>
      <c r="BW261" s="159"/>
      <c r="BX261" s="159"/>
      <c r="BY261" s="159"/>
      <c r="BZ261" s="159"/>
      <c r="CA261" s="159"/>
      <c r="CB261" s="159"/>
      <c r="CC261" s="159"/>
      <c r="CD261" s="159"/>
      <c r="CE261" s="159"/>
      <c r="CF261" s="159"/>
      <c r="CG261" s="159"/>
      <c r="CH261" s="159"/>
      <c r="CI261" s="159"/>
      <c r="CJ261" s="159"/>
      <c r="CK261" s="159"/>
      <c r="CL261" s="159"/>
      <c r="CM261" s="159"/>
      <c r="CN261" s="159"/>
      <c r="CO261" s="159"/>
      <c r="CP261" s="159"/>
      <c r="CQ261" s="159"/>
      <c r="CR261" s="159"/>
      <c r="CS261" s="159"/>
      <c r="CT261" s="159"/>
      <c r="CU261" s="159"/>
      <c r="CV261" s="159"/>
      <c r="CW261" s="159"/>
      <c r="CX261" s="159"/>
      <c r="CY261" s="159"/>
      <c r="CZ261" s="159"/>
      <c r="DA261" s="159"/>
      <c r="DB261" s="159"/>
      <c r="DC261" s="159"/>
      <c r="DD261" s="159"/>
      <c r="DE261" s="159"/>
      <c r="DF261" s="159"/>
      <c r="DG261" s="159"/>
      <c r="DH261" s="159"/>
      <c r="DI261" s="159"/>
      <c r="DJ261" s="159"/>
      <c r="DK261" s="159"/>
      <c r="DL261" s="159"/>
      <c r="DM261" s="159"/>
      <c r="DN261" s="159"/>
      <c r="DO261" s="159"/>
      <c r="DP261" s="159"/>
      <c r="DQ261" s="159"/>
      <c r="DR261" s="159"/>
      <c r="DS261" s="159"/>
      <c r="DT261" s="159"/>
      <c r="DU261" s="159"/>
      <c r="DV261" s="159"/>
      <c r="DW261" s="159"/>
      <c r="DX261" s="159"/>
      <c r="DY261" s="159"/>
      <c r="DZ261" s="159"/>
      <c r="EA261" s="159"/>
      <c r="EB261" s="159"/>
      <c r="EC261" s="159"/>
      <c r="ED261" s="159"/>
      <c r="EE261" s="159"/>
      <c r="EF261" s="159"/>
      <c r="EG261" s="159"/>
      <c r="EH261" s="159"/>
      <c r="EI261" s="159"/>
      <c r="EJ261" s="159"/>
      <c r="EK261" s="159"/>
      <c r="EL261" s="159"/>
      <c r="EM261" s="159"/>
      <c r="EN261" s="159"/>
      <c r="EO261" s="159"/>
      <c r="EP261" s="159"/>
      <c r="EQ261" s="159"/>
      <c r="ER261" s="159"/>
      <c r="ES261" s="159"/>
      <c r="ET261" s="159"/>
      <c r="EU261" s="159"/>
      <c r="EV261" s="159"/>
      <c r="EW261" s="159"/>
      <c r="EX261" s="159"/>
      <c r="EY261" s="159"/>
      <c r="EZ261" s="159"/>
      <c r="FA261" s="159"/>
      <c r="FB261" s="159"/>
      <c r="FC261" s="159"/>
      <c r="FD261" s="159"/>
    </row>
    <row r="262" customFormat="false" ht="12.75" hidden="false" customHeight="false" outlineLevel="0" collapsed="false">
      <c r="A262" s="168"/>
      <c r="B262" s="149"/>
      <c r="C262" s="149"/>
      <c r="D262" s="149"/>
      <c r="E262" s="149"/>
      <c r="F262" s="149"/>
      <c r="G262" s="149"/>
      <c r="H262" s="148"/>
      <c r="I262" s="170"/>
      <c r="R262" s="148"/>
      <c r="S262" s="158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  <c r="AV262" s="159"/>
      <c r="AW262" s="159"/>
      <c r="AX262" s="159"/>
      <c r="AY262" s="159"/>
      <c r="AZ262" s="159"/>
      <c r="BA262" s="159"/>
      <c r="BB262" s="159"/>
      <c r="BC262" s="159"/>
      <c r="BD262" s="159"/>
      <c r="BE262" s="159"/>
      <c r="BF262" s="159"/>
      <c r="BG262" s="159"/>
      <c r="BH262" s="159"/>
      <c r="BI262" s="159"/>
      <c r="BJ262" s="159"/>
      <c r="BK262" s="159"/>
      <c r="BL262" s="159"/>
      <c r="BM262" s="159"/>
      <c r="BN262" s="159"/>
      <c r="BO262" s="159"/>
      <c r="BP262" s="159"/>
      <c r="BQ262" s="159"/>
      <c r="BR262" s="159"/>
      <c r="BS262" s="159"/>
      <c r="BT262" s="159"/>
      <c r="BU262" s="159"/>
      <c r="BV262" s="159"/>
      <c r="BW262" s="159"/>
      <c r="BX262" s="159"/>
      <c r="BY262" s="159"/>
      <c r="BZ262" s="159"/>
      <c r="CA262" s="159"/>
      <c r="CB262" s="159"/>
      <c r="CC262" s="159"/>
      <c r="CD262" s="159"/>
      <c r="CE262" s="159"/>
      <c r="CF262" s="159"/>
      <c r="CG262" s="159"/>
      <c r="CH262" s="159"/>
      <c r="CI262" s="159"/>
      <c r="CJ262" s="159"/>
      <c r="CK262" s="159"/>
      <c r="CL262" s="159"/>
      <c r="CM262" s="159"/>
      <c r="CN262" s="159"/>
      <c r="CO262" s="159"/>
      <c r="CP262" s="159"/>
      <c r="CQ262" s="159"/>
      <c r="CR262" s="159"/>
      <c r="CS262" s="159"/>
      <c r="CT262" s="159"/>
      <c r="CU262" s="159"/>
      <c r="CV262" s="159"/>
      <c r="CW262" s="159"/>
      <c r="CX262" s="159"/>
      <c r="CY262" s="159"/>
      <c r="CZ262" s="159"/>
      <c r="DA262" s="159"/>
      <c r="DB262" s="159"/>
      <c r="DC262" s="159"/>
      <c r="DD262" s="159"/>
      <c r="DE262" s="159"/>
      <c r="DF262" s="159"/>
      <c r="DG262" s="159"/>
      <c r="DH262" s="159"/>
      <c r="DI262" s="159"/>
      <c r="DJ262" s="159"/>
      <c r="DK262" s="159"/>
      <c r="DL262" s="159"/>
      <c r="DM262" s="159"/>
      <c r="DN262" s="159"/>
      <c r="DO262" s="159"/>
      <c r="DP262" s="159"/>
      <c r="DQ262" s="159"/>
      <c r="DR262" s="159"/>
      <c r="DS262" s="159"/>
      <c r="DT262" s="159"/>
      <c r="DU262" s="159"/>
      <c r="DV262" s="159"/>
      <c r="DW262" s="159"/>
      <c r="DX262" s="159"/>
      <c r="DY262" s="159"/>
      <c r="DZ262" s="159"/>
      <c r="EA262" s="159"/>
      <c r="EB262" s="159"/>
      <c r="EC262" s="159"/>
      <c r="ED262" s="159"/>
      <c r="EE262" s="159"/>
      <c r="EF262" s="159"/>
      <c r="EG262" s="159"/>
      <c r="EH262" s="159"/>
      <c r="EI262" s="159"/>
      <c r="EJ262" s="159"/>
      <c r="EK262" s="159"/>
      <c r="EL262" s="159"/>
      <c r="EM262" s="159"/>
      <c r="EN262" s="159"/>
      <c r="EO262" s="159"/>
      <c r="EP262" s="159"/>
      <c r="EQ262" s="159"/>
      <c r="ER262" s="159"/>
      <c r="ES262" s="159"/>
      <c r="ET262" s="159"/>
      <c r="EU262" s="159"/>
      <c r="EV262" s="159"/>
      <c r="EW262" s="159"/>
      <c r="EX262" s="159"/>
      <c r="EY262" s="159"/>
      <c r="EZ262" s="159"/>
      <c r="FA262" s="159"/>
      <c r="FB262" s="159"/>
      <c r="FC262" s="159"/>
      <c r="FD262" s="159"/>
    </row>
    <row r="263" customFormat="false" ht="12.75" hidden="false" customHeight="false" outlineLevel="0" collapsed="false">
      <c r="A263" s="168"/>
      <c r="B263" s="149"/>
      <c r="C263" s="149"/>
      <c r="D263" s="149"/>
      <c r="E263" s="149"/>
      <c r="F263" s="149"/>
      <c r="G263" s="149"/>
      <c r="H263" s="148"/>
      <c r="I263" s="170"/>
      <c r="R263" s="148"/>
      <c r="S263" s="158"/>
      <c r="T263" s="159"/>
      <c r="U263" s="159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  <c r="AH263" s="159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  <c r="AV263" s="159"/>
      <c r="AW263" s="159"/>
      <c r="AX263" s="159"/>
      <c r="AY263" s="159"/>
      <c r="AZ263" s="159"/>
      <c r="BA263" s="159"/>
      <c r="BB263" s="159"/>
      <c r="BC263" s="159"/>
      <c r="BD263" s="159"/>
      <c r="BE263" s="159"/>
      <c r="BF263" s="159"/>
      <c r="BG263" s="159"/>
      <c r="BH263" s="159"/>
      <c r="BI263" s="159"/>
      <c r="BJ263" s="159"/>
      <c r="BK263" s="159"/>
      <c r="BL263" s="159"/>
      <c r="BM263" s="159"/>
      <c r="BN263" s="159"/>
      <c r="BO263" s="159"/>
      <c r="BP263" s="159"/>
      <c r="BQ263" s="159"/>
      <c r="BR263" s="159"/>
      <c r="BS263" s="159"/>
      <c r="BT263" s="159"/>
      <c r="BU263" s="159"/>
      <c r="BV263" s="159"/>
      <c r="BW263" s="159"/>
      <c r="BX263" s="159"/>
      <c r="BY263" s="159"/>
      <c r="BZ263" s="159"/>
      <c r="CA263" s="159"/>
      <c r="CB263" s="159"/>
      <c r="CC263" s="159"/>
      <c r="CD263" s="159"/>
      <c r="CE263" s="159"/>
      <c r="CF263" s="159"/>
      <c r="CG263" s="159"/>
      <c r="CH263" s="159"/>
      <c r="CI263" s="159"/>
      <c r="CJ263" s="159"/>
      <c r="CK263" s="159"/>
      <c r="CL263" s="159"/>
      <c r="CM263" s="159"/>
      <c r="CN263" s="159"/>
      <c r="CO263" s="159"/>
      <c r="CP263" s="159"/>
      <c r="CQ263" s="159"/>
      <c r="CR263" s="159"/>
      <c r="CS263" s="159"/>
      <c r="CT263" s="159"/>
      <c r="CU263" s="159"/>
      <c r="CV263" s="159"/>
      <c r="CW263" s="159"/>
      <c r="CX263" s="159"/>
      <c r="CY263" s="159"/>
      <c r="CZ263" s="159"/>
      <c r="DA263" s="159"/>
      <c r="DB263" s="159"/>
      <c r="DC263" s="159"/>
      <c r="DD263" s="159"/>
      <c r="DE263" s="159"/>
      <c r="DF263" s="159"/>
      <c r="DG263" s="159"/>
      <c r="DH263" s="159"/>
      <c r="DI263" s="159"/>
      <c r="DJ263" s="159"/>
      <c r="DK263" s="159"/>
      <c r="DL263" s="159"/>
      <c r="DM263" s="159"/>
      <c r="DN263" s="159"/>
      <c r="DO263" s="159"/>
      <c r="DP263" s="159"/>
      <c r="DQ263" s="159"/>
      <c r="DR263" s="159"/>
      <c r="DS263" s="159"/>
      <c r="DT263" s="159"/>
      <c r="DU263" s="159"/>
      <c r="DV263" s="159"/>
      <c r="DW263" s="159"/>
      <c r="DX263" s="159"/>
      <c r="DY263" s="159"/>
      <c r="DZ263" s="159"/>
      <c r="EA263" s="159"/>
      <c r="EB263" s="159"/>
      <c r="EC263" s="159"/>
      <c r="ED263" s="159"/>
      <c r="EE263" s="159"/>
      <c r="EF263" s="159"/>
      <c r="EG263" s="159"/>
      <c r="EH263" s="159"/>
      <c r="EI263" s="159"/>
      <c r="EJ263" s="159"/>
      <c r="EK263" s="159"/>
      <c r="EL263" s="159"/>
      <c r="EM263" s="159"/>
      <c r="EN263" s="159"/>
      <c r="EO263" s="159"/>
      <c r="EP263" s="159"/>
      <c r="EQ263" s="159"/>
      <c r="ER263" s="159"/>
      <c r="ES263" s="159"/>
      <c r="ET263" s="159"/>
      <c r="EU263" s="159"/>
      <c r="EV263" s="159"/>
      <c r="EW263" s="159"/>
      <c r="EX263" s="159"/>
      <c r="EY263" s="159"/>
      <c r="EZ263" s="159"/>
      <c r="FA263" s="159"/>
      <c r="FB263" s="159"/>
      <c r="FC263" s="159"/>
      <c r="FD263" s="159"/>
    </row>
    <row r="264" customFormat="false" ht="12.75" hidden="false" customHeight="false" outlineLevel="0" collapsed="false">
      <c r="A264" s="168"/>
      <c r="B264" s="149"/>
      <c r="C264" s="149"/>
      <c r="D264" s="149"/>
      <c r="E264" s="149"/>
      <c r="F264" s="149"/>
      <c r="G264" s="149"/>
      <c r="H264" s="148"/>
      <c r="I264" s="170"/>
      <c r="R264" s="148"/>
      <c r="S264" s="158"/>
      <c r="T264" s="159"/>
      <c r="U264" s="159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  <c r="AH264" s="159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  <c r="AV264" s="159"/>
      <c r="AW264" s="159"/>
      <c r="AX264" s="159"/>
      <c r="AY264" s="159"/>
      <c r="AZ264" s="159"/>
      <c r="BA264" s="159"/>
      <c r="BB264" s="159"/>
      <c r="BC264" s="159"/>
      <c r="BD264" s="159"/>
      <c r="BE264" s="159"/>
      <c r="BF264" s="159"/>
      <c r="BG264" s="159"/>
      <c r="BH264" s="159"/>
      <c r="BI264" s="159"/>
      <c r="BJ264" s="159"/>
      <c r="BK264" s="159"/>
      <c r="BL264" s="159"/>
      <c r="BM264" s="159"/>
      <c r="BN264" s="159"/>
      <c r="BO264" s="159"/>
      <c r="BP264" s="159"/>
      <c r="BQ264" s="159"/>
      <c r="BR264" s="159"/>
      <c r="BS264" s="159"/>
      <c r="BT264" s="159"/>
      <c r="BU264" s="159"/>
      <c r="BV264" s="159"/>
      <c r="BW264" s="159"/>
      <c r="BX264" s="159"/>
      <c r="BY264" s="159"/>
      <c r="BZ264" s="159"/>
      <c r="CA264" s="159"/>
      <c r="CB264" s="159"/>
      <c r="CC264" s="159"/>
      <c r="CD264" s="159"/>
      <c r="CE264" s="159"/>
      <c r="CF264" s="159"/>
      <c r="CG264" s="159"/>
      <c r="CH264" s="159"/>
      <c r="CI264" s="159"/>
      <c r="CJ264" s="159"/>
      <c r="CK264" s="159"/>
      <c r="CL264" s="159"/>
      <c r="CM264" s="159"/>
      <c r="CN264" s="159"/>
      <c r="CO264" s="159"/>
      <c r="CP264" s="159"/>
      <c r="CQ264" s="159"/>
      <c r="CR264" s="159"/>
      <c r="CS264" s="159"/>
      <c r="CT264" s="159"/>
      <c r="CU264" s="159"/>
      <c r="CV264" s="159"/>
      <c r="CW264" s="159"/>
      <c r="CX264" s="159"/>
      <c r="CY264" s="159"/>
      <c r="CZ264" s="159"/>
      <c r="DA264" s="159"/>
      <c r="DB264" s="159"/>
      <c r="DC264" s="159"/>
      <c r="DD264" s="159"/>
      <c r="DE264" s="159"/>
      <c r="DF264" s="159"/>
      <c r="DG264" s="159"/>
      <c r="DH264" s="159"/>
      <c r="DI264" s="159"/>
      <c r="DJ264" s="159"/>
      <c r="DK264" s="159"/>
      <c r="DL264" s="159"/>
      <c r="DM264" s="159"/>
      <c r="DN264" s="159"/>
      <c r="DO264" s="159"/>
      <c r="DP264" s="159"/>
      <c r="DQ264" s="159"/>
      <c r="DR264" s="159"/>
      <c r="DS264" s="159"/>
      <c r="DT264" s="159"/>
      <c r="DU264" s="159"/>
      <c r="DV264" s="159"/>
      <c r="DW264" s="159"/>
      <c r="DX264" s="159"/>
      <c r="DY264" s="159"/>
      <c r="DZ264" s="159"/>
      <c r="EA264" s="159"/>
      <c r="EB264" s="159"/>
      <c r="EC264" s="159"/>
      <c r="ED264" s="159"/>
      <c r="EE264" s="159"/>
      <c r="EF264" s="159"/>
      <c r="EG264" s="159"/>
      <c r="EH264" s="159"/>
      <c r="EI264" s="159"/>
      <c r="EJ264" s="159"/>
      <c r="EK264" s="159"/>
      <c r="EL264" s="159"/>
      <c r="EM264" s="159"/>
      <c r="EN264" s="159"/>
      <c r="EO264" s="159"/>
      <c r="EP264" s="159"/>
      <c r="EQ264" s="159"/>
      <c r="ER264" s="159"/>
      <c r="ES264" s="159"/>
      <c r="ET264" s="159"/>
      <c r="EU264" s="159"/>
      <c r="EV264" s="159"/>
      <c r="EW264" s="159"/>
      <c r="EX264" s="159"/>
      <c r="EY264" s="159"/>
      <c r="EZ264" s="159"/>
      <c r="FA264" s="159"/>
      <c r="FB264" s="159"/>
      <c r="FC264" s="159"/>
      <c r="FD264" s="159"/>
    </row>
    <row r="265" customFormat="false" ht="12.75" hidden="false" customHeight="false" outlineLevel="0" collapsed="false">
      <c r="A265" s="168"/>
      <c r="B265" s="149"/>
      <c r="C265" s="149"/>
      <c r="D265" s="149"/>
      <c r="E265" s="149"/>
      <c r="F265" s="149"/>
      <c r="G265" s="149"/>
      <c r="H265" s="148"/>
      <c r="I265" s="170"/>
      <c r="R265" s="148"/>
      <c r="S265" s="158"/>
      <c r="T265" s="159"/>
      <c r="U265" s="159"/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  <c r="AH265" s="159"/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59"/>
      <c r="AU265" s="159"/>
      <c r="AV265" s="159"/>
      <c r="AW265" s="159"/>
      <c r="AX265" s="159"/>
      <c r="AY265" s="159"/>
      <c r="AZ265" s="159"/>
      <c r="BA265" s="159"/>
      <c r="BB265" s="159"/>
      <c r="BC265" s="159"/>
      <c r="BD265" s="159"/>
      <c r="BE265" s="159"/>
      <c r="BF265" s="159"/>
      <c r="BG265" s="159"/>
      <c r="BH265" s="159"/>
      <c r="BI265" s="159"/>
      <c r="BJ265" s="159"/>
      <c r="BK265" s="159"/>
      <c r="BL265" s="159"/>
      <c r="BM265" s="159"/>
      <c r="BN265" s="159"/>
      <c r="BO265" s="159"/>
      <c r="BP265" s="159"/>
      <c r="BQ265" s="159"/>
      <c r="BR265" s="159"/>
      <c r="BS265" s="159"/>
      <c r="BT265" s="159"/>
      <c r="BU265" s="159"/>
      <c r="BV265" s="159"/>
      <c r="BW265" s="159"/>
      <c r="BX265" s="159"/>
      <c r="BY265" s="159"/>
      <c r="BZ265" s="159"/>
      <c r="CA265" s="159"/>
      <c r="CB265" s="159"/>
      <c r="CC265" s="159"/>
      <c r="CD265" s="159"/>
      <c r="CE265" s="159"/>
      <c r="CF265" s="159"/>
      <c r="CG265" s="159"/>
      <c r="CH265" s="159"/>
      <c r="CI265" s="159"/>
      <c r="CJ265" s="159"/>
      <c r="CK265" s="159"/>
      <c r="CL265" s="159"/>
      <c r="CM265" s="159"/>
      <c r="CN265" s="159"/>
      <c r="CO265" s="159"/>
      <c r="CP265" s="159"/>
      <c r="CQ265" s="159"/>
      <c r="CR265" s="159"/>
      <c r="CS265" s="159"/>
      <c r="CT265" s="159"/>
      <c r="CU265" s="159"/>
      <c r="CV265" s="159"/>
      <c r="CW265" s="159"/>
      <c r="CX265" s="159"/>
      <c r="CY265" s="159"/>
      <c r="CZ265" s="159"/>
      <c r="DA265" s="159"/>
      <c r="DB265" s="159"/>
      <c r="DC265" s="159"/>
      <c r="DD265" s="159"/>
      <c r="DE265" s="159"/>
      <c r="DF265" s="159"/>
      <c r="DG265" s="159"/>
      <c r="DH265" s="159"/>
      <c r="DI265" s="159"/>
      <c r="DJ265" s="159"/>
      <c r="DK265" s="159"/>
      <c r="DL265" s="159"/>
      <c r="DM265" s="159"/>
      <c r="DN265" s="159"/>
      <c r="DO265" s="159"/>
      <c r="DP265" s="159"/>
      <c r="DQ265" s="159"/>
      <c r="DR265" s="159"/>
      <c r="DS265" s="159"/>
      <c r="DT265" s="159"/>
      <c r="DU265" s="159"/>
      <c r="DV265" s="159"/>
      <c r="DW265" s="159"/>
      <c r="DX265" s="159"/>
      <c r="DY265" s="159"/>
      <c r="DZ265" s="159"/>
      <c r="EA265" s="159"/>
      <c r="EB265" s="159"/>
      <c r="EC265" s="159"/>
      <c r="ED265" s="159"/>
      <c r="EE265" s="159"/>
      <c r="EF265" s="159"/>
      <c r="EG265" s="159"/>
      <c r="EH265" s="159"/>
      <c r="EI265" s="159"/>
      <c r="EJ265" s="159"/>
      <c r="EK265" s="159"/>
      <c r="EL265" s="159"/>
      <c r="EM265" s="159"/>
      <c r="EN265" s="159"/>
      <c r="EO265" s="159"/>
      <c r="EP265" s="159"/>
      <c r="EQ265" s="159"/>
      <c r="ER265" s="159"/>
      <c r="ES265" s="159"/>
      <c r="ET265" s="159"/>
      <c r="EU265" s="159"/>
      <c r="EV265" s="159"/>
      <c r="EW265" s="159"/>
      <c r="EX265" s="159"/>
      <c r="EY265" s="159"/>
      <c r="EZ265" s="159"/>
      <c r="FA265" s="159"/>
      <c r="FB265" s="159"/>
      <c r="FC265" s="159"/>
      <c r="FD265" s="159"/>
    </row>
    <row r="266" customFormat="false" ht="12.75" hidden="false" customHeight="false" outlineLevel="0" collapsed="false">
      <c r="A266" s="168"/>
      <c r="B266" s="149"/>
      <c r="C266" s="149"/>
      <c r="D266" s="149"/>
      <c r="E266" s="149"/>
      <c r="F266" s="149"/>
      <c r="G266" s="149"/>
      <c r="H266" s="148"/>
      <c r="I266" s="170"/>
      <c r="R266" s="148"/>
      <c r="S266" s="158"/>
      <c r="T266" s="159"/>
      <c r="U266" s="159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  <c r="AH266" s="159"/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59"/>
      <c r="AU266" s="159"/>
      <c r="AV266" s="159"/>
      <c r="AW266" s="159"/>
      <c r="AX266" s="159"/>
      <c r="AY266" s="159"/>
      <c r="AZ266" s="159"/>
      <c r="BA266" s="159"/>
      <c r="BB266" s="159"/>
      <c r="BC266" s="159"/>
      <c r="BD266" s="159"/>
      <c r="BE266" s="159"/>
      <c r="BF266" s="159"/>
      <c r="BG266" s="159"/>
      <c r="BH266" s="159"/>
      <c r="BI266" s="159"/>
      <c r="BJ266" s="159"/>
      <c r="BK266" s="159"/>
      <c r="BL266" s="159"/>
      <c r="BM266" s="159"/>
      <c r="BN266" s="159"/>
      <c r="BO266" s="159"/>
      <c r="BP266" s="159"/>
      <c r="BQ266" s="159"/>
      <c r="BR266" s="159"/>
      <c r="BS266" s="159"/>
      <c r="BT266" s="159"/>
      <c r="BU266" s="159"/>
      <c r="BV266" s="159"/>
      <c r="BW266" s="159"/>
      <c r="BX266" s="159"/>
      <c r="BY266" s="159"/>
      <c r="BZ266" s="159"/>
      <c r="CA266" s="159"/>
      <c r="CB266" s="159"/>
      <c r="CC266" s="159"/>
      <c r="CD266" s="159"/>
      <c r="CE266" s="159"/>
      <c r="CF266" s="159"/>
      <c r="CG266" s="159"/>
      <c r="CH266" s="159"/>
      <c r="CI266" s="159"/>
      <c r="CJ266" s="159"/>
      <c r="CK266" s="159"/>
      <c r="CL266" s="159"/>
      <c r="CM266" s="159"/>
      <c r="CN266" s="159"/>
      <c r="CO266" s="159"/>
      <c r="CP266" s="159"/>
      <c r="CQ266" s="159"/>
      <c r="CR266" s="159"/>
      <c r="CS266" s="159"/>
      <c r="CT266" s="159"/>
      <c r="CU266" s="159"/>
      <c r="CV266" s="159"/>
      <c r="CW266" s="159"/>
      <c r="CX266" s="159"/>
      <c r="CY266" s="159"/>
      <c r="CZ266" s="159"/>
      <c r="DA266" s="159"/>
      <c r="DB266" s="159"/>
      <c r="DC266" s="159"/>
      <c r="DD266" s="159"/>
      <c r="DE266" s="159"/>
      <c r="DF266" s="159"/>
      <c r="DG266" s="159"/>
      <c r="DH266" s="159"/>
      <c r="DI266" s="159"/>
      <c r="DJ266" s="159"/>
      <c r="DK266" s="159"/>
      <c r="DL266" s="159"/>
      <c r="DM266" s="159"/>
      <c r="DN266" s="159"/>
      <c r="DO266" s="159"/>
      <c r="DP266" s="159"/>
      <c r="DQ266" s="159"/>
      <c r="DR266" s="159"/>
      <c r="DS266" s="159"/>
      <c r="DT266" s="159"/>
      <c r="DU266" s="159"/>
      <c r="DV266" s="159"/>
      <c r="DW266" s="159"/>
      <c r="DX266" s="159"/>
      <c r="DY266" s="159"/>
      <c r="DZ266" s="159"/>
      <c r="EA266" s="159"/>
      <c r="EB266" s="159"/>
      <c r="EC266" s="159"/>
      <c r="ED266" s="159"/>
      <c r="EE266" s="159"/>
      <c r="EF266" s="159"/>
      <c r="EG266" s="159"/>
      <c r="EH266" s="159"/>
      <c r="EI266" s="159"/>
      <c r="EJ266" s="159"/>
      <c r="EK266" s="159"/>
      <c r="EL266" s="159"/>
      <c r="EM266" s="159"/>
      <c r="EN266" s="159"/>
      <c r="EO266" s="159"/>
      <c r="EP266" s="159"/>
      <c r="EQ266" s="159"/>
      <c r="ER266" s="159"/>
      <c r="ES266" s="159"/>
      <c r="ET266" s="159"/>
      <c r="EU266" s="159"/>
      <c r="EV266" s="159"/>
      <c r="EW266" s="159"/>
      <c r="EX266" s="159"/>
      <c r="EY266" s="159"/>
      <c r="EZ266" s="159"/>
      <c r="FA266" s="159"/>
      <c r="FB266" s="159"/>
      <c r="FC266" s="159"/>
      <c r="FD266" s="159"/>
    </row>
    <row r="267" customFormat="false" ht="12.75" hidden="false" customHeight="false" outlineLevel="0" collapsed="false">
      <c r="A267" s="168"/>
      <c r="B267" s="149"/>
      <c r="C267" s="149"/>
      <c r="D267" s="149"/>
      <c r="E267" s="149"/>
      <c r="F267" s="149"/>
      <c r="G267" s="149"/>
      <c r="H267" s="148"/>
      <c r="I267" s="170"/>
      <c r="R267" s="148"/>
      <c r="S267" s="158"/>
      <c r="T267" s="159"/>
      <c r="U267" s="159"/>
      <c r="V267" s="159"/>
      <c r="W267" s="159"/>
      <c r="X267" s="159"/>
      <c r="Y267" s="159"/>
      <c r="Z267" s="159"/>
      <c r="AA267" s="159"/>
      <c r="AB267" s="159"/>
      <c r="AC267" s="159"/>
      <c r="AD267" s="159"/>
      <c r="AE267" s="159"/>
      <c r="AF267" s="159"/>
      <c r="AG267" s="159"/>
      <c r="AH267" s="159"/>
      <c r="AI267" s="159"/>
      <c r="AJ267" s="159"/>
      <c r="AK267" s="159"/>
      <c r="AL267" s="159"/>
      <c r="AM267" s="159"/>
      <c r="AN267" s="159"/>
      <c r="AO267" s="159"/>
      <c r="AP267" s="159"/>
      <c r="AQ267" s="159"/>
      <c r="AR267" s="159"/>
      <c r="AS267" s="159"/>
      <c r="AT267" s="159"/>
      <c r="AU267" s="159"/>
      <c r="AV267" s="159"/>
      <c r="AW267" s="159"/>
      <c r="AX267" s="159"/>
      <c r="AY267" s="159"/>
      <c r="AZ267" s="159"/>
      <c r="BA267" s="159"/>
      <c r="BB267" s="159"/>
      <c r="BC267" s="159"/>
      <c r="BD267" s="159"/>
      <c r="BE267" s="159"/>
      <c r="BF267" s="159"/>
      <c r="BG267" s="159"/>
      <c r="BH267" s="159"/>
      <c r="BI267" s="159"/>
      <c r="BJ267" s="159"/>
      <c r="BK267" s="159"/>
      <c r="BL267" s="159"/>
      <c r="BM267" s="159"/>
      <c r="BN267" s="159"/>
      <c r="BO267" s="159"/>
      <c r="BP267" s="159"/>
      <c r="BQ267" s="159"/>
      <c r="BR267" s="159"/>
      <c r="BS267" s="159"/>
      <c r="BT267" s="159"/>
      <c r="BU267" s="159"/>
      <c r="BV267" s="159"/>
      <c r="BW267" s="159"/>
      <c r="BX267" s="159"/>
      <c r="BY267" s="159"/>
      <c r="BZ267" s="159"/>
      <c r="CA267" s="159"/>
      <c r="CB267" s="159"/>
      <c r="CC267" s="159"/>
      <c r="CD267" s="159"/>
      <c r="CE267" s="159"/>
      <c r="CF267" s="159"/>
      <c r="CG267" s="159"/>
      <c r="CH267" s="159"/>
      <c r="CI267" s="159"/>
      <c r="CJ267" s="159"/>
      <c r="CK267" s="159"/>
      <c r="CL267" s="159"/>
      <c r="CM267" s="159"/>
      <c r="CN267" s="159"/>
      <c r="CO267" s="159"/>
      <c r="CP267" s="159"/>
      <c r="CQ267" s="159"/>
      <c r="CR267" s="159"/>
      <c r="CS267" s="159"/>
      <c r="CT267" s="159"/>
      <c r="CU267" s="159"/>
      <c r="CV267" s="159"/>
      <c r="CW267" s="159"/>
      <c r="CX267" s="159"/>
      <c r="CY267" s="159"/>
      <c r="CZ267" s="159"/>
      <c r="DA267" s="159"/>
      <c r="DB267" s="159"/>
      <c r="DC267" s="159"/>
      <c r="DD267" s="159"/>
      <c r="DE267" s="159"/>
      <c r="DF267" s="159"/>
      <c r="DG267" s="159"/>
      <c r="DH267" s="159"/>
      <c r="DI267" s="159"/>
      <c r="DJ267" s="159"/>
      <c r="DK267" s="159"/>
      <c r="DL267" s="159"/>
      <c r="DM267" s="159"/>
      <c r="DN267" s="159"/>
      <c r="DO267" s="159"/>
      <c r="DP267" s="159"/>
      <c r="DQ267" s="159"/>
      <c r="DR267" s="159"/>
      <c r="DS267" s="159"/>
      <c r="DT267" s="159"/>
      <c r="DU267" s="159"/>
      <c r="DV267" s="159"/>
      <c r="DW267" s="159"/>
      <c r="DX267" s="159"/>
      <c r="DY267" s="159"/>
      <c r="DZ267" s="159"/>
      <c r="EA267" s="159"/>
      <c r="EB267" s="159"/>
      <c r="EC267" s="159"/>
      <c r="ED267" s="159"/>
      <c r="EE267" s="159"/>
      <c r="EF267" s="159"/>
      <c r="EG267" s="159"/>
      <c r="EH267" s="159"/>
      <c r="EI267" s="159"/>
      <c r="EJ267" s="159"/>
      <c r="EK267" s="159"/>
      <c r="EL267" s="159"/>
      <c r="EM267" s="159"/>
      <c r="EN267" s="159"/>
      <c r="EO267" s="159"/>
      <c r="EP267" s="159"/>
      <c r="EQ267" s="159"/>
      <c r="ER267" s="159"/>
      <c r="ES267" s="159"/>
      <c r="ET267" s="159"/>
      <c r="EU267" s="159"/>
      <c r="EV267" s="159"/>
      <c r="EW267" s="159"/>
      <c r="EX267" s="159"/>
      <c r="EY267" s="159"/>
      <c r="EZ267" s="159"/>
      <c r="FA267" s="159"/>
      <c r="FB267" s="159"/>
      <c r="FC267" s="159"/>
      <c r="FD267" s="159"/>
    </row>
    <row r="268" customFormat="false" ht="12.75" hidden="false" customHeight="false" outlineLevel="0" collapsed="false">
      <c r="A268" s="168"/>
      <c r="B268" s="149"/>
      <c r="C268" s="149"/>
      <c r="D268" s="149"/>
      <c r="E268" s="149"/>
      <c r="F268" s="149"/>
      <c r="G268" s="149"/>
      <c r="H268" s="148"/>
      <c r="I268" s="170"/>
      <c r="R268" s="148"/>
      <c r="S268" s="158"/>
      <c r="T268" s="159"/>
      <c r="U268" s="159"/>
      <c r="V268" s="159"/>
      <c r="W268" s="159"/>
      <c r="X268" s="159"/>
      <c r="Y268" s="159"/>
      <c r="Z268" s="159"/>
      <c r="AA268" s="159"/>
      <c r="AB268" s="159"/>
      <c r="AC268" s="159"/>
      <c r="AD268" s="159"/>
      <c r="AE268" s="159"/>
      <c r="AF268" s="159"/>
      <c r="AG268" s="159"/>
      <c r="AH268" s="159"/>
      <c r="AI268" s="159"/>
      <c r="AJ268" s="159"/>
      <c r="AK268" s="159"/>
      <c r="AL268" s="159"/>
      <c r="AM268" s="159"/>
      <c r="AN268" s="159"/>
      <c r="AO268" s="159"/>
      <c r="AP268" s="159"/>
      <c r="AQ268" s="159"/>
      <c r="AR268" s="159"/>
      <c r="AS268" s="159"/>
      <c r="AT268" s="159"/>
      <c r="AU268" s="159"/>
      <c r="AV268" s="159"/>
      <c r="AW268" s="159"/>
      <c r="AX268" s="159"/>
      <c r="AY268" s="159"/>
      <c r="AZ268" s="159"/>
      <c r="BA268" s="159"/>
      <c r="BB268" s="159"/>
      <c r="BC268" s="159"/>
      <c r="BD268" s="159"/>
      <c r="BE268" s="159"/>
      <c r="BF268" s="159"/>
      <c r="BG268" s="159"/>
      <c r="BH268" s="159"/>
      <c r="BI268" s="159"/>
      <c r="BJ268" s="159"/>
      <c r="BK268" s="159"/>
      <c r="BL268" s="159"/>
      <c r="BM268" s="159"/>
      <c r="BN268" s="159"/>
      <c r="BO268" s="159"/>
      <c r="BP268" s="159"/>
      <c r="BQ268" s="159"/>
      <c r="BR268" s="159"/>
      <c r="BS268" s="159"/>
      <c r="BT268" s="159"/>
      <c r="BU268" s="159"/>
      <c r="BV268" s="159"/>
      <c r="BW268" s="159"/>
      <c r="BX268" s="159"/>
      <c r="BY268" s="159"/>
      <c r="BZ268" s="159"/>
      <c r="CA268" s="159"/>
      <c r="CB268" s="159"/>
      <c r="CC268" s="159"/>
      <c r="CD268" s="159"/>
      <c r="CE268" s="159"/>
      <c r="CF268" s="159"/>
      <c r="CG268" s="159"/>
      <c r="CH268" s="159"/>
      <c r="CI268" s="159"/>
      <c r="CJ268" s="159"/>
      <c r="CK268" s="159"/>
      <c r="CL268" s="159"/>
      <c r="CM268" s="159"/>
      <c r="CN268" s="159"/>
      <c r="CO268" s="159"/>
      <c r="CP268" s="159"/>
      <c r="CQ268" s="159"/>
      <c r="CR268" s="159"/>
      <c r="CS268" s="159"/>
      <c r="CT268" s="159"/>
      <c r="CU268" s="159"/>
      <c r="CV268" s="159"/>
      <c r="CW268" s="159"/>
      <c r="CX268" s="159"/>
      <c r="CY268" s="159"/>
      <c r="CZ268" s="159"/>
      <c r="DA268" s="159"/>
      <c r="DB268" s="159"/>
      <c r="DC268" s="159"/>
      <c r="DD268" s="159"/>
      <c r="DE268" s="159"/>
      <c r="DF268" s="159"/>
      <c r="DG268" s="159"/>
      <c r="DH268" s="159"/>
      <c r="DI268" s="159"/>
      <c r="DJ268" s="159"/>
      <c r="DK268" s="159"/>
      <c r="DL268" s="159"/>
      <c r="DM268" s="159"/>
      <c r="DN268" s="159"/>
      <c r="DO268" s="159"/>
      <c r="DP268" s="159"/>
      <c r="DQ268" s="159"/>
      <c r="DR268" s="159"/>
      <c r="DS268" s="159"/>
      <c r="DT268" s="159"/>
      <c r="DU268" s="159"/>
      <c r="DV268" s="159"/>
      <c r="DW268" s="159"/>
      <c r="DX268" s="159"/>
      <c r="DY268" s="159"/>
      <c r="DZ268" s="159"/>
      <c r="EA268" s="159"/>
      <c r="EB268" s="159"/>
      <c r="EC268" s="159"/>
      <c r="ED268" s="159"/>
      <c r="EE268" s="159"/>
      <c r="EF268" s="159"/>
      <c r="EG268" s="159"/>
      <c r="EH268" s="159"/>
      <c r="EI268" s="159"/>
      <c r="EJ268" s="159"/>
      <c r="EK268" s="159"/>
      <c r="EL268" s="159"/>
      <c r="EM268" s="159"/>
      <c r="EN268" s="159"/>
      <c r="EO268" s="159"/>
      <c r="EP268" s="159"/>
      <c r="EQ268" s="159"/>
      <c r="ER268" s="159"/>
      <c r="ES268" s="159"/>
      <c r="ET268" s="159"/>
      <c r="EU268" s="159"/>
      <c r="EV268" s="159"/>
      <c r="EW268" s="159"/>
      <c r="EX268" s="159"/>
      <c r="EY268" s="159"/>
      <c r="EZ268" s="159"/>
      <c r="FA268" s="159"/>
      <c r="FB268" s="159"/>
      <c r="FC268" s="159"/>
      <c r="FD268" s="159"/>
    </row>
    <row r="269" customFormat="false" ht="12.75" hidden="false" customHeight="false" outlineLevel="0" collapsed="false">
      <c r="A269" s="168"/>
      <c r="B269" s="149"/>
      <c r="C269" s="149"/>
      <c r="D269" s="149"/>
      <c r="E269" s="149"/>
      <c r="F269" s="149"/>
      <c r="G269" s="149"/>
      <c r="H269" s="148"/>
      <c r="I269" s="170"/>
      <c r="R269" s="148"/>
      <c r="S269" s="158"/>
      <c r="T269" s="159"/>
      <c r="U269" s="159"/>
      <c r="V269" s="159"/>
      <c r="W269" s="159"/>
      <c r="X269" s="159"/>
      <c r="Y269" s="159"/>
      <c r="Z269" s="159"/>
      <c r="AA269" s="159"/>
      <c r="AB269" s="159"/>
      <c r="AC269" s="159"/>
      <c r="AD269" s="159"/>
      <c r="AE269" s="159"/>
      <c r="AF269" s="159"/>
      <c r="AG269" s="159"/>
      <c r="AH269" s="159"/>
      <c r="AI269" s="159"/>
      <c r="AJ269" s="159"/>
      <c r="AK269" s="159"/>
      <c r="AL269" s="159"/>
      <c r="AM269" s="159"/>
      <c r="AN269" s="159"/>
      <c r="AO269" s="159"/>
      <c r="AP269" s="159"/>
      <c r="AQ269" s="159"/>
      <c r="AR269" s="159"/>
      <c r="AS269" s="159"/>
      <c r="AT269" s="159"/>
      <c r="AU269" s="159"/>
      <c r="AV269" s="159"/>
      <c r="AW269" s="159"/>
      <c r="AX269" s="159"/>
      <c r="AY269" s="159"/>
      <c r="AZ269" s="159"/>
      <c r="BA269" s="159"/>
      <c r="BB269" s="159"/>
      <c r="BC269" s="159"/>
      <c r="BD269" s="159"/>
      <c r="BE269" s="159"/>
      <c r="BF269" s="159"/>
      <c r="BG269" s="159"/>
      <c r="BH269" s="159"/>
      <c r="BI269" s="159"/>
      <c r="BJ269" s="159"/>
      <c r="BK269" s="159"/>
      <c r="BL269" s="159"/>
      <c r="BM269" s="159"/>
      <c r="BN269" s="159"/>
      <c r="BO269" s="159"/>
      <c r="BP269" s="159"/>
      <c r="BQ269" s="159"/>
      <c r="BR269" s="159"/>
      <c r="BS269" s="159"/>
      <c r="BT269" s="159"/>
      <c r="BU269" s="159"/>
      <c r="BV269" s="159"/>
      <c r="BW269" s="159"/>
      <c r="BX269" s="159"/>
      <c r="BY269" s="159"/>
      <c r="BZ269" s="159"/>
      <c r="CA269" s="159"/>
      <c r="CB269" s="159"/>
      <c r="CC269" s="159"/>
      <c r="CD269" s="159"/>
      <c r="CE269" s="159"/>
      <c r="CF269" s="159"/>
      <c r="CG269" s="159"/>
      <c r="CH269" s="159"/>
      <c r="CI269" s="159"/>
      <c r="CJ269" s="159"/>
      <c r="CK269" s="159"/>
      <c r="CL269" s="159"/>
      <c r="CM269" s="159"/>
      <c r="CN269" s="159"/>
      <c r="CO269" s="159"/>
      <c r="CP269" s="159"/>
      <c r="CQ269" s="159"/>
      <c r="CR269" s="159"/>
      <c r="CS269" s="159"/>
      <c r="CT269" s="159"/>
      <c r="CU269" s="159"/>
      <c r="CV269" s="159"/>
      <c r="CW269" s="159"/>
      <c r="CX269" s="159"/>
      <c r="CY269" s="159"/>
      <c r="CZ269" s="159"/>
      <c r="DA269" s="159"/>
      <c r="DB269" s="159"/>
      <c r="DC269" s="159"/>
      <c r="DD269" s="159"/>
      <c r="DE269" s="159"/>
      <c r="DF269" s="159"/>
      <c r="DG269" s="159"/>
      <c r="DH269" s="159"/>
      <c r="DI269" s="159"/>
      <c r="DJ269" s="159"/>
      <c r="DK269" s="159"/>
      <c r="DL269" s="159"/>
      <c r="DM269" s="159"/>
      <c r="DN269" s="159"/>
      <c r="DO269" s="159"/>
      <c r="DP269" s="159"/>
      <c r="DQ269" s="159"/>
      <c r="DR269" s="159"/>
      <c r="DS269" s="159"/>
      <c r="DT269" s="159"/>
      <c r="DU269" s="159"/>
      <c r="DV269" s="159"/>
      <c r="DW269" s="159"/>
      <c r="DX269" s="159"/>
      <c r="DY269" s="159"/>
      <c r="DZ269" s="159"/>
      <c r="EA269" s="159"/>
      <c r="EB269" s="159"/>
      <c r="EC269" s="159"/>
      <c r="ED269" s="159"/>
      <c r="EE269" s="159"/>
      <c r="EF269" s="159"/>
      <c r="EG269" s="159"/>
      <c r="EH269" s="159"/>
      <c r="EI269" s="159"/>
      <c r="EJ269" s="159"/>
      <c r="EK269" s="159"/>
      <c r="EL269" s="159"/>
      <c r="EM269" s="159"/>
      <c r="EN269" s="159"/>
      <c r="EO269" s="159"/>
      <c r="EP269" s="159"/>
      <c r="EQ269" s="159"/>
      <c r="ER269" s="159"/>
      <c r="ES269" s="159"/>
      <c r="ET269" s="159"/>
      <c r="EU269" s="159"/>
      <c r="EV269" s="159"/>
      <c r="EW269" s="159"/>
      <c r="EX269" s="159"/>
      <c r="EY269" s="159"/>
      <c r="EZ269" s="159"/>
      <c r="FA269" s="159"/>
      <c r="FB269" s="159"/>
      <c r="FC269" s="159"/>
      <c r="FD269" s="159"/>
    </row>
    <row r="270" customFormat="false" ht="12.75" hidden="false" customHeight="false" outlineLevel="0" collapsed="false">
      <c r="A270" s="168"/>
      <c r="B270" s="149"/>
      <c r="C270" s="149"/>
      <c r="D270" s="149"/>
      <c r="E270" s="149"/>
      <c r="F270" s="149"/>
      <c r="G270" s="149"/>
      <c r="H270" s="148"/>
      <c r="I270" s="170"/>
      <c r="R270" s="148"/>
      <c r="S270" s="158"/>
      <c r="T270" s="159"/>
      <c r="U270" s="159"/>
      <c r="V270" s="159"/>
      <c r="W270" s="159"/>
      <c r="X270" s="159"/>
      <c r="Y270" s="159"/>
      <c r="Z270" s="159"/>
      <c r="AA270" s="159"/>
      <c r="AB270" s="159"/>
      <c r="AC270" s="159"/>
      <c r="AD270" s="159"/>
      <c r="AE270" s="159"/>
      <c r="AF270" s="159"/>
      <c r="AG270" s="159"/>
      <c r="AH270" s="159"/>
      <c r="AI270" s="159"/>
      <c r="AJ270" s="159"/>
      <c r="AK270" s="159"/>
      <c r="AL270" s="159"/>
      <c r="AM270" s="159"/>
      <c r="AN270" s="159"/>
      <c r="AO270" s="159"/>
      <c r="AP270" s="159"/>
      <c r="AQ270" s="159"/>
      <c r="AR270" s="159"/>
      <c r="AS270" s="159"/>
      <c r="AT270" s="159"/>
      <c r="AU270" s="159"/>
      <c r="AV270" s="159"/>
      <c r="AW270" s="159"/>
      <c r="AX270" s="159"/>
      <c r="AY270" s="159"/>
      <c r="AZ270" s="159"/>
      <c r="BA270" s="159"/>
      <c r="BB270" s="159"/>
      <c r="BC270" s="159"/>
      <c r="BD270" s="159"/>
      <c r="BE270" s="159"/>
      <c r="BF270" s="159"/>
      <c r="BG270" s="159"/>
      <c r="BH270" s="159"/>
      <c r="BI270" s="159"/>
      <c r="BJ270" s="159"/>
      <c r="BK270" s="159"/>
      <c r="BL270" s="159"/>
      <c r="BM270" s="159"/>
      <c r="BN270" s="159"/>
      <c r="BO270" s="159"/>
      <c r="BP270" s="159"/>
      <c r="BQ270" s="159"/>
      <c r="BR270" s="159"/>
      <c r="BS270" s="159"/>
      <c r="BT270" s="159"/>
      <c r="BU270" s="159"/>
      <c r="BV270" s="159"/>
      <c r="BW270" s="159"/>
      <c r="BX270" s="159"/>
      <c r="BY270" s="159"/>
      <c r="BZ270" s="159"/>
      <c r="CA270" s="159"/>
      <c r="CB270" s="159"/>
      <c r="CC270" s="159"/>
      <c r="CD270" s="159"/>
      <c r="CE270" s="159"/>
      <c r="CF270" s="159"/>
      <c r="CG270" s="159"/>
      <c r="CH270" s="159"/>
      <c r="CI270" s="159"/>
      <c r="CJ270" s="159"/>
      <c r="CK270" s="159"/>
      <c r="CL270" s="159"/>
      <c r="CM270" s="159"/>
      <c r="CN270" s="159"/>
      <c r="CO270" s="159"/>
      <c r="CP270" s="159"/>
      <c r="CQ270" s="159"/>
      <c r="CR270" s="159"/>
      <c r="CS270" s="159"/>
      <c r="CT270" s="159"/>
      <c r="CU270" s="159"/>
      <c r="CV270" s="159"/>
      <c r="CW270" s="159"/>
      <c r="CX270" s="159"/>
      <c r="CY270" s="159"/>
      <c r="CZ270" s="159"/>
      <c r="DA270" s="159"/>
      <c r="DB270" s="159"/>
      <c r="DC270" s="159"/>
      <c r="DD270" s="159"/>
      <c r="DE270" s="159"/>
      <c r="DF270" s="159"/>
      <c r="DG270" s="159"/>
      <c r="DH270" s="159"/>
      <c r="DI270" s="159"/>
      <c r="DJ270" s="159"/>
      <c r="DK270" s="159"/>
      <c r="DL270" s="159"/>
      <c r="DM270" s="159"/>
      <c r="DN270" s="159"/>
      <c r="DO270" s="159"/>
      <c r="DP270" s="159"/>
      <c r="DQ270" s="159"/>
      <c r="DR270" s="159"/>
      <c r="DS270" s="159"/>
      <c r="DT270" s="159"/>
      <c r="DU270" s="159"/>
      <c r="DV270" s="159"/>
      <c r="DW270" s="159"/>
      <c r="DX270" s="159"/>
      <c r="DY270" s="159"/>
      <c r="DZ270" s="159"/>
      <c r="EA270" s="159"/>
      <c r="EB270" s="159"/>
      <c r="EC270" s="159"/>
      <c r="ED270" s="159"/>
      <c r="EE270" s="159"/>
      <c r="EF270" s="159"/>
      <c r="EG270" s="159"/>
      <c r="EH270" s="159"/>
      <c r="EI270" s="159"/>
      <c r="EJ270" s="159"/>
      <c r="EK270" s="159"/>
      <c r="EL270" s="159"/>
      <c r="EM270" s="159"/>
      <c r="EN270" s="159"/>
      <c r="EO270" s="159"/>
      <c r="EP270" s="159"/>
      <c r="EQ270" s="159"/>
      <c r="ER270" s="159"/>
      <c r="ES270" s="159"/>
      <c r="ET270" s="159"/>
      <c r="EU270" s="159"/>
      <c r="EV270" s="159"/>
      <c r="EW270" s="159"/>
      <c r="EX270" s="159"/>
      <c r="EY270" s="159"/>
      <c r="EZ270" s="159"/>
      <c r="FA270" s="159"/>
      <c r="FB270" s="159"/>
      <c r="FC270" s="159"/>
      <c r="FD270" s="159"/>
    </row>
    <row r="271" customFormat="false" ht="12.75" hidden="false" customHeight="false" outlineLevel="0" collapsed="false">
      <c r="A271" s="168"/>
      <c r="B271" s="149"/>
      <c r="C271" s="149"/>
      <c r="D271" s="149"/>
      <c r="E271" s="149"/>
      <c r="F271" s="149"/>
      <c r="G271" s="149"/>
      <c r="H271" s="148"/>
      <c r="I271" s="170"/>
      <c r="R271" s="148"/>
      <c r="S271" s="158"/>
      <c r="T271" s="159"/>
      <c r="U271" s="159"/>
      <c r="V271" s="159"/>
      <c r="W271" s="159"/>
      <c r="X271" s="159"/>
      <c r="Y271" s="159"/>
      <c r="Z271" s="159"/>
      <c r="AA271" s="159"/>
      <c r="AB271" s="159"/>
      <c r="AC271" s="159"/>
      <c r="AD271" s="159"/>
      <c r="AE271" s="159"/>
      <c r="AF271" s="159"/>
      <c r="AG271" s="159"/>
      <c r="AH271" s="159"/>
      <c r="AI271" s="159"/>
      <c r="AJ271" s="159"/>
      <c r="AK271" s="159"/>
      <c r="AL271" s="159"/>
      <c r="AM271" s="159"/>
      <c r="AN271" s="159"/>
      <c r="AO271" s="159"/>
      <c r="AP271" s="159"/>
      <c r="AQ271" s="159"/>
      <c r="AR271" s="159"/>
      <c r="AS271" s="159"/>
      <c r="AT271" s="159"/>
      <c r="AU271" s="159"/>
      <c r="AV271" s="159"/>
      <c r="AW271" s="159"/>
      <c r="AX271" s="159"/>
      <c r="AY271" s="159"/>
      <c r="AZ271" s="159"/>
      <c r="BA271" s="159"/>
      <c r="BB271" s="159"/>
      <c r="BC271" s="159"/>
      <c r="BD271" s="159"/>
      <c r="BE271" s="159"/>
      <c r="BF271" s="159"/>
      <c r="BG271" s="159"/>
      <c r="BH271" s="159"/>
      <c r="BI271" s="159"/>
      <c r="BJ271" s="159"/>
      <c r="BK271" s="159"/>
      <c r="BL271" s="159"/>
      <c r="BM271" s="159"/>
      <c r="BN271" s="159"/>
      <c r="BO271" s="159"/>
      <c r="BP271" s="159"/>
      <c r="BQ271" s="159"/>
      <c r="BR271" s="159"/>
      <c r="BS271" s="159"/>
      <c r="BT271" s="159"/>
      <c r="BU271" s="159"/>
      <c r="BV271" s="159"/>
      <c r="BW271" s="159"/>
      <c r="BX271" s="159"/>
      <c r="BY271" s="159"/>
      <c r="BZ271" s="159"/>
      <c r="CA271" s="159"/>
      <c r="CB271" s="159"/>
      <c r="CC271" s="159"/>
      <c r="CD271" s="159"/>
      <c r="CE271" s="159"/>
      <c r="CF271" s="159"/>
      <c r="CG271" s="159"/>
      <c r="CH271" s="159"/>
      <c r="CI271" s="159"/>
      <c r="CJ271" s="159"/>
      <c r="CK271" s="159"/>
      <c r="CL271" s="159"/>
      <c r="CM271" s="159"/>
      <c r="CN271" s="159"/>
      <c r="CO271" s="159"/>
      <c r="CP271" s="159"/>
      <c r="CQ271" s="159"/>
      <c r="CR271" s="159"/>
      <c r="CS271" s="159"/>
      <c r="CT271" s="159"/>
      <c r="CU271" s="159"/>
      <c r="CV271" s="159"/>
      <c r="CW271" s="159"/>
      <c r="CX271" s="159"/>
      <c r="CY271" s="159"/>
      <c r="CZ271" s="159"/>
      <c r="DA271" s="159"/>
      <c r="DB271" s="159"/>
      <c r="DC271" s="159"/>
      <c r="DD271" s="159"/>
      <c r="DE271" s="159"/>
      <c r="DF271" s="159"/>
      <c r="DG271" s="159"/>
      <c r="DH271" s="159"/>
      <c r="DI271" s="159"/>
      <c r="DJ271" s="159"/>
      <c r="DK271" s="159"/>
      <c r="DL271" s="159"/>
      <c r="DM271" s="159"/>
      <c r="DN271" s="159"/>
      <c r="DO271" s="159"/>
      <c r="DP271" s="159"/>
      <c r="DQ271" s="159"/>
      <c r="DR271" s="159"/>
      <c r="DS271" s="159"/>
      <c r="DT271" s="159"/>
      <c r="DU271" s="159"/>
      <c r="DV271" s="159"/>
      <c r="DW271" s="159"/>
      <c r="DX271" s="159"/>
      <c r="DY271" s="159"/>
      <c r="DZ271" s="159"/>
      <c r="EA271" s="159"/>
      <c r="EB271" s="159"/>
      <c r="EC271" s="159"/>
      <c r="ED271" s="159"/>
      <c r="EE271" s="159"/>
      <c r="EF271" s="159"/>
      <c r="EG271" s="159"/>
      <c r="EH271" s="159"/>
      <c r="EI271" s="159"/>
      <c r="EJ271" s="159"/>
      <c r="EK271" s="159"/>
      <c r="EL271" s="159"/>
      <c r="EM271" s="159"/>
      <c r="EN271" s="159"/>
      <c r="EO271" s="159"/>
      <c r="EP271" s="159"/>
      <c r="EQ271" s="159"/>
      <c r="ER271" s="159"/>
      <c r="ES271" s="159"/>
      <c r="ET271" s="159"/>
      <c r="EU271" s="159"/>
      <c r="EV271" s="159"/>
      <c r="EW271" s="159"/>
      <c r="EX271" s="159"/>
      <c r="EY271" s="159"/>
      <c r="EZ271" s="159"/>
      <c r="FA271" s="159"/>
      <c r="FB271" s="159"/>
      <c r="FC271" s="159"/>
      <c r="FD271" s="159"/>
    </row>
    <row r="272" customFormat="false" ht="12.75" hidden="false" customHeight="false" outlineLevel="0" collapsed="false">
      <c r="A272" s="168"/>
      <c r="B272" s="149"/>
      <c r="C272" s="149"/>
      <c r="D272" s="149"/>
      <c r="E272" s="149"/>
      <c r="F272" s="149"/>
      <c r="G272" s="149"/>
      <c r="H272" s="148"/>
      <c r="I272" s="170"/>
      <c r="R272" s="148"/>
      <c r="S272" s="158"/>
      <c r="T272" s="159"/>
      <c r="U272" s="159"/>
      <c r="V272" s="159"/>
      <c r="W272" s="159"/>
      <c r="X272" s="159"/>
      <c r="Y272" s="159"/>
      <c r="Z272" s="159"/>
      <c r="AA272" s="159"/>
      <c r="AB272" s="159"/>
      <c r="AC272" s="159"/>
      <c r="AD272" s="159"/>
      <c r="AE272" s="159"/>
      <c r="AF272" s="159"/>
      <c r="AG272" s="159"/>
      <c r="AH272" s="159"/>
      <c r="AI272" s="159"/>
      <c r="AJ272" s="159"/>
      <c r="AK272" s="159"/>
      <c r="AL272" s="159"/>
      <c r="AM272" s="159"/>
      <c r="AN272" s="159"/>
      <c r="AO272" s="159"/>
      <c r="AP272" s="159"/>
      <c r="AQ272" s="159"/>
      <c r="AR272" s="159"/>
      <c r="AS272" s="159"/>
      <c r="AT272" s="159"/>
      <c r="AU272" s="159"/>
      <c r="AV272" s="159"/>
      <c r="AW272" s="159"/>
      <c r="AX272" s="159"/>
      <c r="AY272" s="159"/>
      <c r="AZ272" s="159"/>
      <c r="BA272" s="159"/>
      <c r="BB272" s="159"/>
      <c r="BC272" s="159"/>
      <c r="BD272" s="159"/>
      <c r="BE272" s="159"/>
      <c r="BF272" s="159"/>
      <c r="BG272" s="159"/>
      <c r="BH272" s="159"/>
      <c r="BI272" s="159"/>
      <c r="BJ272" s="159"/>
      <c r="BK272" s="159"/>
      <c r="BL272" s="159"/>
      <c r="BM272" s="159"/>
      <c r="BN272" s="159"/>
      <c r="BO272" s="159"/>
      <c r="BP272" s="159"/>
      <c r="BQ272" s="159"/>
      <c r="BR272" s="159"/>
      <c r="BS272" s="159"/>
      <c r="BT272" s="159"/>
      <c r="BU272" s="159"/>
      <c r="BV272" s="159"/>
      <c r="BW272" s="159"/>
      <c r="BX272" s="159"/>
      <c r="BY272" s="159"/>
      <c r="BZ272" s="159"/>
      <c r="CA272" s="159"/>
      <c r="CB272" s="159"/>
      <c r="CC272" s="159"/>
      <c r="CD272" s="159"/>
      <c r="CE272" s="159"/>
      <c r="CF272" s="159"/>
      <c r="CG272" s="159"/>
      <c r="CH272" s="159"/>
      <c r="CI272" s="159"/>
      <c r="CJ272" s="159"/>
      <c r="CK272" s="159"/>
      <c r="CL272" s="159"/>
      <c r="CM272" s="159"/>
      <c r="CN272" s="159"/>
      <c r="CO272" s="159"/>
      <c r="CP272" s="159"/>
      <c r="CQ272" s="159"/>
      <c r="CR272" s="159"/>
      <c r="CS272" s="159"/>
      <c r="CT272" s="159"/>
      <c r="CU272" s="159"/>
      <c r="CV272" s="159"/>
      <c r="CW272" s="159"/>
      <c r="CX272" s="159"/>
      <c r="CY272" s="159"/>
      <c r="CZ272" s="159"/>
      <c r="DA272" s="159"/>
      <c r="DB272" s="159"/>
      <c r="DC272" s="159"/>
      <c r="DD272" s="159"/>
      <c r="DE272" s="159"/>
      <c r="DF272" s="159"/>
      <c r="DG272" s="159"/>
      <c r="DH272" s="159"/>
      <c r="DI272" s="159"/>
      <c r="DJ272" s="159"/>
      <c r="DK272" s="159"/>
      <c r="DL272" s="159"/>
      <c r="DM272" s="159"/>
      <c r="DN272" s="159"/>
      <c r="DO272" s="159"/>
      <c r="DP272" s="159"/>
      <c r="DQ272" s="159"/>
      <c r="DR272" s="159"/>
      <c r="DS272" s="159"/>
      <c r="DT272" s="159"/>
      <c r="DU272" s="159"/>
      <c r="DV272" s="159"/>
      <c r="DW272" s="159"/>
      <c r="DX272" s="159"/>
      <c r="DY272" s="159"/>
      <c r="DZ272" s="159"/>
      <c r="EA272" s="159"/>
      <c r="EB272" s="159"/>
      <c r="EC272" s="159"/>
      <c r="ED272" s="159"/>
      <c r="EE272" s="159"/>
      <c r="EF272" s="159"/>
      <c r="EG272" s="159"/>
      <c r="EH272" s="159"/>
      <c r="EI272" s="159"/>
      <c r="EJ272" s="159"/>
      <c r="EK272" s="159"/>
      <c r="EL272" s="159"/>
      <c r="EM272" s="159"/>
      <c r="EN272" s="159"/>
      <c r="EO272" s="159"/>
      <c r="EP272" s="159"/>
      <c r="EQ272" s="159"/>
      <c r="ER272" s="159"/>
      <c r="ES272" s="159"/>
      <c r="ET272" s="159"/>
      <c r="EU272" s="159"/>
      <c r="EV272" s="159"/>
      <c r="EW272" s="159"/>
      <c r="EX272" s="159"/>
      <c r="EY272" s="159"/>
      <c r="EZ272" s="159"/>
      <c r="FA272" s="159"/>
      <c r="FB272" s="159"/>
      <c r="FC272" s="159"/>
      <c r="FD272" s="159"/>
    </row>
    <row r="273" customFormat="false" ht="12.75" hidden="false" customHeight="false" outlineLevel="0" collapsed="false">
      <c r="A273" s="168"/>
      <c r="B273" s="149"/>
      <c r="C273" s="149"/>
      <c r="D273" s="149"/>
      <c r="E273" s="149"/>
      <c r="F273" s="149"/>
      <c r="G273" s="149"/>
      <c r="H273" s="148"/>
      <c r="I273" s="170"/>
      <c r="R273" s="148"/>
      <c r="S273" s="158"/>
      <c r="T273" s="159"/>
      <c r="U273" s="159"/>
      <c r="V273" s="159"/>
      <c r="W273" s="159"/>
      <c r="X273" s="159"/>
      <c r="Y273" s="159"/>
      <c r="Z273" s="159"/>
      <c r="AA273" s="159"/>
      <c r="AB273" s="159"/>
      <c r="AC273" s="159"/>
      <c r="AD273" s="159"/>
      <c r="AE273" s="159"/>
      <c r="AF273" s="159"/>
      <c r="AG273" s="159"/>
      <c r="AH273" s="159"/>
      <c r="AI273" s="159"/>
      <c r="AJ273" s="159"/>
      <c r="AK273" s="159"/>
      <c r="AL273" s="159"/>
      <c r="AM273" s="159"/>
      <c r="AN273" s="159"/>
      <c r="AO273" s="159"/>
      <c r="AP273" s="159"/>
      <c r="AQ273" s="159"/>
      <c r="AR273" s="159"/>
      <c r="AS273" s="159"/>
      <c r="AT273" s="159"/>
      <c r="AU273" s="159"/>
      <c r="AV273" s="159"/>
      <c r="AW273" s="159"/>
      <c r="AX273" s="159"/>
      <c r="AY273" s="159"/>
      <c r="AZ273" s="159"/>
      <c r="BA273" s="159"/>
      <c r="BB273" s="159"/>
      <c r="BC273" s="159"/>
      <c r="BD273" s="159"/>
      <c r="BE273" s="159"/>
      <c r="BF273" s="159"/>
      <c r="BG273" s="159"/>
      <c r="BH273" s="159"/>
      <c r="BI273" s="159"/>
      <c r="BJ273" s="159"/>
      <c r="BK273" s="159"/>
      <c r="BL273" s="159"/>
      <c r="BM273" s="159"/>
      <c r="BN273" s="159"/>
      <c r="BO273" s="159"/>
      <c r="BP273" s="159"/>
      <c r="BQ273" s="159"/>
      <c r="BR273" s="159"/>
      <c r="BS273" s="159"/>
      <c r="BT273" s="159"/>
      <c r="BU273" s="159"/>
      <c r="BV273" s="159"/>
      <c r="BW273" s="159"/>
      <c r="BX273" s="159"/>
      <c r="BY273" s="159"/>
      <c r="BZ273" s="159"/>
      <c r="CA273" s="159"/>
      <c r="CB273" s="159"/>
      <c r="CC273" s="159"/>
      <c r="CD273" s="159"/>
      <c r="CE273" s="159"/>
      <c r="CF273" s="159"/>
      <c r="CG273" s="159"/>
      <c r="CH273" s="159"/>
      <c r="CI273" s="159"/>
      <c r="CJ273" s="159"/>
      <c r="CK273" s="159"/>
      <c r="CL273" s="159"/>
      <c r="CM273" s="159"/>
      <c r="CN273" s="159"/>
      <c r="CO273" s="159"/>
      <c r="CP273" s="159"/>
      <c r="CQ273" s="159"/>
      <c r="CR273" s="159"/>
      <c r="CS273" s="159"/>
      <c r="CT273" s="159"/>
      <c r="CU273" s="159"/>
      <c r="CV273" s="159"/>
      <c r="CW273" s="159"/>
      <c r="CX273" s="159"/>
      <c r="CY273" s="159"/>
      <c r="CZ273" s="159"/>
      <c r="DA273" s="159"/>
      <c r="DB273" s="159"/>
      <c r="DC273" s="159"/>
      <c r="DD273" s="159"/>
      <c r="DE273" s="159"/>
      <c r="DF273" s="159"/>
      <c r="DG273" s="159"/>
      <c r="DH273" s="159"/>
      <c r="DI273" s="159"/>
      <c r="DJ273" s="159"/>
      <c r="DK273" s="159"/>
      <c r="DL273" s="159"/>
      <c r="DM273" s="159"/>
      <c r="DN273" s="159"/>
      <c r="DO273" s="159"/>
      <c r="DP273" s="159"/>
      <c r="DQ273" s="159"/>
      <c r="DR273" s="159"/>
      <c r="DS273" s="159"/>
      <c r="DT273" s="159"/>
      <c r="DU273" s="159"/>
      <c r="DV273" s="159"/>
      <c r="DW273" s="159"/>
      <c r="DX273" s="159"/>
      <c r="DY273" s="159"/>
      <c r="DZ273" s="159"/>
      <c r="EA273" s="159"/>
      <c r="EB273" s="159"/>
      <c r="EC273" s="159"/>
      <c r="ED273" s="159"/>
      <c r="EE273" s="159"/>
      <c r="EF273" s="159"/>
      <c r="EG273" s="159"/>
      <c r="EH273" s="159"/>
      <c r="EI273" s="159"/>
      <c r="EJ273" s="159"/>
      <c r="EK273" s="159"/>
      <c r="EL273" s="159"/>
      <c r="EM273" s="159"/>
      <c r="EN273" s="159"/>
      <c r="EO273" s="159"/>
      <c r="EP273" s="159"/>
      <c r="EQ273" s="159"/>
      <c r="ER273" s="159"/>
      <c r="ES273" s="159"/>
      <c r="ET273" s="159"/>
      <c r="EU273" s="159"/>
      <c r="EV273" s="159"/>
      <c r="EW273" s="159"/>
      <c r="EX273" s="159"/>
      <c r="EY273" s="159"/>
      <c r="EZ273" s="159"/>
      <c r="FA273" s="159"/>
      <c r="FB273" s="159"/>
      <c r="FC273" s="159"/>
      <c r="FD273" s="159"/>
    </row>
    <row r="274" customFormat="false" ht="12.75" hidden="false" customHeight="false" outlineLevel="0" collapsed="false">
      <c r="A274" s="168"/>
      <c r="B274" s="149"/>
      <c r="C274" s="149"/>
      <c r="D274" s="149"/>
      <c r="E274" s="149"/>
      <c r="F274" s="149"/>
      <c r="G274" s="149"/>
      <c r="H274" s="148"/>
      <c r="I274" s="170"/>
      <c r="R274" s="148"/>
      <c r="S274" s="158"/>
      <c r="T274" s="159"/>
      <c r="U274" s="159"/>
      <c r="V274" s="159"/>
      <c r="W274" s="159"/>
      <c r="X274" s="159"/>
      <c r="Y274" s="159"/>
      <c r="Z274" s="159"/>
      <c r="AA274" s="159"/>
      <c r="AB274" s="159"/>
      <c r="AC274" s="159"/>
      <c r="AD274" s="159"/>
      <c r="AE274" s="159"/>
      <c r="AF274" s="159"/>
      <c r="AG274" s="159"/>
      <c r="AH274" s="159"/>
      <c r="AI274" s="159"/>
      <c r="AJ274" s="159"/>
      <c r="AK274" s="159"/>
      <c r="AL274" s="159"/>
      <c r="AM274" s="159"/>
      <c r="AN274" s="159"/>
      <c r="AO274" s="159"/>
      <c r="AP274" s="159"/>
      <c r="AQ274" s="159"/>
      <c r="AR274" s="159"/>
      <c r="AS274" s="159"/>
      <c r="AT274" s="159"/>
      <c r="AU274" s="159"/>
      <c r="AV274" s="159"/>
      <c r="AW274" s="159"/>
      <c r="AX274" s="159"/>
      <c r="AY274" s="159"/>
      <c r="AZ274" s="159"/>
      <c r="BA274" s="159"/>
      <c r="BB274" s="159"/>
      <c r="BC274" s="159"/>
      <c r="BD274" s="159"/>
      <c r="BE274" s="159"/>
      <c r="BF274" s="159"/>
      <c r="BG274" s="159"/>
      <c r="BH274" s="159"/>
      <c r="BI274" s="159"/>
      <c r="BJ274" s="159"/>
      <c r="BK274" s="159"/>
      <c r="BL274" s="159"/>
      <c r="BM274" s="159"/>
      <c r="BN274" s="159"/>
      <c r="BO274" s="159"/>
      <c r="BP274" s="159"/>
      <c r="BQ274" s="159"/>
      <c r="BR274" s="159"/>
      <c r="BS274" s="159"/>
      <c r="BT274" s="159"/>
      <c r="BU274" s="159"/>
      <c r="BV274" s="159"/>
      <c r="BW274" s="159"/>
      <c r="BX274" s="159"/>
      <c r="BY274" s="159"/>
      <c r="BZ274" s="159"/>
      <c r="CA274" s="159"/>
      <c r="CB274" s="159"/>
      <c r="CC274" s="159"/>
      <c r="CD274" s="159"/>
      <c r="CE274" s="159"/>
      <c r="CF274" s="159"/>
      <c r="CG274" s="159"/>
      <c r="CH274" s="159"/>
      <c r="CI274" s="159"/>
      <c r="CJ274" s="159"/>
      <c r="CK274" s="159"/>
      <c r="CL274" s="159"/>
      <c r="CM274" s="159"/>
      <c r="CN274" s="159"/>
      <c r="CO274" s="159"/>
      <c r="CP274" s="159"/>
      <c r="CQ274" s="159"/>
      <c r="CR274" s="159"/>
      <c r="CS274" s="159"/>
      <c r="CT274" s="159"/>
      <c r="CU274" s="159"/>
      <c r="CV274" s="159"/>
      <c r="CW274" s="159"/>
      <c r="CX274" s="159"/>
      <c r="CY274" s="159"/>
      <c r="CZ274" s="159"/>
      <c r="DA274" s="159"/>
      <c r="DB274" s="159"/>
      <c r="DC274" s="159"/>
      <c r="DD274" s="159"/>
      <c r="DE274" s="159"/>
      <c r="DF274" s="159"/>
      <c r="DG274" s="159"/>
      <c r="DH274" s="159"/>
      <c r="DI274" s="159"/>
      <c r="DJ274" s="159"/>
      <c r="DK274" s="159"/>
      <c r="DL274" s="159"/>
      <c r="DM274" s="159"/>
      <c r="DN274" s="159"/>
      <c r="DO274" s="159"/>
      <c r="DP274" s="159"/>
      <c r="DQ274" s="159"/>
      <c r="DR274" s="159"/>
      <c r="DS274" s="159"/>
      <c r="DT274" s="159"/>
      <c r="DU274" s="159"/>
      <c r="DV274" s="159"/>
      <c r="DW274" s="159"/>
      <c r="DX274" s="159"/>
      <c r="DY274" s="159"/>
      <c r="DZ274" s="159"/>
      <c r="EA274" s="159"/>
      <c r="EB274" s="159"/>
      <c r="EC274" s="159"/>
      <c r="ED274" s="159"/>
      <c r="EE274" s="159"/>
      <c r="EF274" s="159"/>
      <c r="EG274" s="159"/>
      <c r="EH274" s="159"/>
      <c r="EI274" s="159"/>
      <c r="EJ274" s="159"/>
      <c r="EK274" s="159"/>
      <c r="EL274" s="159"/>
      <c r="EM274" s="159"/>
      <c r="EN274" s="159"/>
      <c r="EO274" s="159"/>
      <c r="EP274" s="159"/>
      <c r="EQ274" s="159"/>
      <c r="ER274" s="159"/>
      <c r="ES274" s="159"/>
      <c r="ET274" s="159"/>
      <c r="EU274" s="159"/>
      <c r="EV274" s="159"/>
      <c r="EW274" s="159"/>
      <c r="EX274" s="159"/>
      <c r="EY274" s="159"/>
      <c r="EZ274" s="159"/>
      <c r="FA274" s="159"/>
      <c r="FB274" s="159"/>
      <c r="FC274" s="159"/>
      <c r="FD274" s="159"/>
    </row>
    <row r="275" customFormat="false" ht="12.75" hidden="false" customHeight="false" outlineLevel="0" collapsed="false">
      <c r="A275" s="168"/>
      <c r="B275" s="149"/>
      <c r="C275" s="149"/>
      <c r="D275" s="149"/>
      <c r="E275" s="149"/>
      <c r="F275" s="149"/>
      <c r="G275" s="149"/>
      <c r="H275" s="148"/>
      <c r="I275" s="170"/>
      <c r="R275" s="148"/>
      <c r="S275" s="158"/>
      <c r="T275" s="159"/>
      <c r="U275" s="159"/>
      <c r="V275" s="159"/>
      <c r="W275" s="159"/>
      <c r="X275" s="159"/>
      <c r="Y275" s="159"/>
      <c r="Z275" s="159"/>
      <c r="AA275" s="159"/>
      <c r="AB275" s="159"/>
      <c r="AC275" s="159"/>
      <c r="AD275" s="159"/>
      <c r="AE275" s="159"/>
      <c r="AF275" s="159"/>
      <c r="AG275" s="159"/>
      <c r="AH275" s="159"/>
      <c r="AI275" s="159"/>
      <c r="AJ275" s="159"/>
      <c r="AK275" s="159"/>
      <c r="AL275" s="159"/>
      <c r="AM275" s="159"/>
      <c r="AN275" s="159"/>
      <c r="AO275" s="159"/>
      <c r="AP275" s="159"/>
      <c r="AQ275" s="159"/>
      <c r="AR275" s="159"/>
      <c r="AS275" s="159"/>
      <c r="AT275" s="159"/>
      <c r="AU275" s="159"/>
      <c r="AV275" s="159"/>
      <c r="AW275" s="159"/>
      <c r="AX275" s="159"/>
      <c r="AY275" s="159"/>
      <c r="AZ275" s="159"/>
      <c r="BA275" s="159"/>
      <c r="BB275" s="159"/>
      <c r="BC275" s="159"/>
      <c r="BD275" s="159"/>
      <c r="BE275" s="159"/>
      <c r="BF275" s="159"/>
      <c r="BG275" s="159"/>
      <c r="BH275" s="159"/>
      <c r="BI275" s="159"/>
      <c r="BJ275" s="159"/>
      <c r="BK275" s="159"/>
      <c r="BL275" s="159"/>
      <c r="BM275" s="159"/>
      <c r="BN275" s="159"/>
      <c r="BO275" s="159"/>
      <c r="BP275" s="159"/>
      <c r="BQ275" s="159"/>
      <c r="BR275" s="159"/>
      <c r="BS275" s="159"/>
      <c r="BT275" s="159"/>
      <c r="BU275" s="159"/>
      <c r="BV275" s="159"/>
      <c r="BW275" s="159"/>
      <c r="BX275" s="159"/>
      <c r="BY275" s="159"/>
      <c r="BZ275" s="159"/>
      <c r="CA275" s="159"/>
      <c r="CB275" s="159"/>
      <c r="CC275" s="159"/>
      <c r="CD275" s="159"/>
      <c r="CE275" s="159"/>
      <c r="CF275" s="159"/>
      <c r="CG275" s="159"/>
      <c r="CH275" s="159"/>
      <c r="CI275" s="159"/>
      <c r="CJ275" s="159"/>
      <c r="CK275" s="159"/>
      <c r="CL275" s="159"/>
      <c r="CM275" s="159"/>
      <c r="CN275" s="159"/>
      <c r="CO275" s="159"/>
      <c r="CP275" s="159"/>
      <c r="CQ275" s="159"/>
      <c r="CR275" s="159"/>
      <c r="CS275" s="159"/>
      <c r="CT275" s="159"/>
      <c r="CU275" s="159"/>
      <c r="CV275" s="159"/>
      <c r="CW275" s="159"/>
      <c r="CX275" s="159"/>
      <c r="CY275" s="159"/>
      <c r="CZ275" s="159"/>
      <c r="DA275" s="159"/>
      <c r="DB275" s="159"/>
      <c r="DC275" s="159"/>
      <c r="DD275" s="159"/>
      <c r="DE275" s="159"/>
      <c r="DF275" s="159"/>
      <c r="DG275" s="159"/>
      <c r="DH275" s="159"/>
      <c r="DI275" s="159"/>
      <c r="DJ275" s="159"/>
      <c r="DK275" s="159"/>
      <c r="DL275" s="159"/>
      <c r="DM275" s="159"/>
      <c r="DN275" s="159"/>
      <c r="DO275" s="159"/>
      <c r="DP275" s="159"/>
      <c r="DQ275" s="159"/>
      <c r="DR275" s="159"/>
      <c r="DS275" s="159"/>
      <c r="DT275" s="159"/>
      <c r="DU275" s="159"/>
      <c r="DV275" s="159"/>
      <c r="DW275" s="159"/>
      <c r="DX275" s="159"/>
      <c r="DY275" s="159"/>
      <c r="DZ275" s="159"/>
      <c r="EA275" s="159"/>
      <c r="EB275" s="159"/>
      <c r="EC275" s="159"/>
      <c r="ED275" s="159"/>
      <c r="EE275" s="159"/>
      <c r="EF275" s="159"/>
      <c r="EG275" s="159"/>
      <c r="EH275" s="159"/>
      <c r="EI275" s="159"/>
      <c r="EJ275" s="159"/>
      <c r="EK275" s="159"/>
      <c r="EL275" s="159"/>
      <c r="EM275" s="159"/>
      <c r="EN275" s="159"/>
      <c r="EO275" s="159"/>
      <c r="EP275" s="159"/>
      <c r="EQ275" s="159"/>
      <c r="ER275" s="159"/>
      <c r="ES275" s="159"/>
      <c r="ET275" s="159"/>
      <c r="EU275" s="159"/>
      <c r="EV275" s="159"/>
      <c r="EW275" s="159"/>
      <c r="EX275" s="159"/>
      <c r="EY275" s="159"/>
      <c r="EZ275" s="159"/>
      <c r="FA275" s="159"/>
      <c r="FB275" s="159"/>
      <c r="FC275" s="159"/>
      <c r="FD275" s="159"/>
    </row>
    <row r="276" customFormat="false" ht="12.75" hidden="false" customHeight="false" outlineLevel="0" collapsed="false">
      <c r="A276" s="168"/>
      <c r="B276" s="149"/>
      <c r="C276" s="149"/>
      <c r="D276" s="149"/>
      <c r="E276" s="149"/>
      <c r="F276" s="149"/>
      <c r="G276" s="149"/>
      <c r="H276" s="148"/>
      <c r="I276" s="170"/>
      <c r="R276" s="148"/>
      <c r="S276" s="158"/>
      <c r="T276" s="159"/>
      <c r="U276" s="159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  <c r="AH276" s="159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  <c r="AV276" s="159"/>
      <c r="AW276" s="159"/>
      <c r="AX276" s="159"/>
      <c r="AY276" s="159"/>
      <c r="AZ276" s="159"/>
      <c r="BA276" s="159"/>
      <c r="BB276" s="159"/>
      <c r="BC276" s="159"/>
      <c r="BD276" s="159"/>
      <c r="BE276" s="159"/>
      <c r="BF276" s="159"/>
      <c r="BG276" s="159"/>
      <c r="BH276" s="159"/>
      <c r="BI276" s="159"/>
      <c r="BJ276" s="159"/>
      <c r="BK276" s="159"/>
      <c r="BL276" s="159"/>
      <c r="BM276" s="159"/>
      <c r="BN276" s="159"/>
      <c r="BO276" s="159"/>
      <c r="BP276" s="159"/>
      <c r="BQ276" s="159"/>
      <c r="BR276" s="159"/>
      <c r="BS276" s="159"/>
      <c r="BT276" s="159"/>
      <c r="BU276" s="159"/>
      <c r="BV276" s="159"/>
      <c r="BW276" s="159"/>
      <c r="BX276" s="159"/>
      <c r="BY276" s="159"/>
      <c r="BZ276" s="159"/>
      <c r="CA276" s="159"/>
      <c r="CB276" s="159"/>
      <c r="CC276" s="159"/>
      <c r="CD276" s="159"/>
      <c r="CE276" s="159"/>
      <c r="CF276" s="159"/>
      <c r="CG276" s="159"/>
      <c r="CH276" s="159"/>
      <c r="CI276" s="159"/>
      <c r="CJ276" s="159"/>
      <c r="CK276" s="159"/>
      <c r="CL276" s="159"/>
      <c r="CM276" s="159"/>
      <c r="CN276" s="159"/>
      <c r="CO276" s="159"/>
      <c r="CP276" s="159"/>
      <c r="CQ276" s="159"/>
      <c r="CR276" s="159"/>
      <c r="CS276" s="159"/>
      <c r="CT276" s="159"/>
      <c r="CU276" s="159"/>
      <c r="CV276" s="159"/>
      <c r="CW276" s="159"/>
      <c r="CX276" s="159"/>
      <c r="CY276" s="159"/>
      <c r="CZ276" s="159"/>
      <c r="DA276" s="159"/>
      <c r="DB276" s="159"/>
      <c r="DC276" s="159"/>
      <c r="DD276" s="159"/>
      <c r="DE276" s="159"/>
      <c r="DF276" s="159"/>
      <c r="DG276" s="159"/>
      <c r="DH276" s="159"/>
      <c r="DI276" s="159"/>
      <c r="DJ276" s="159"/>
      <c r="DK276" s="159"/>
      <c r="DL276" s="159"/>
      <c r="DM276" s="159"/>
      <c r="DN276" s="159"/>
      <c r="DO276" s="159"/>
      <c r="DP276" s="159"/>
      <c r="DQ276" s="159"/>
      <c r="DR276" s="159"/>
      <c r="DS276" s="159"/>
      <c r="DT276" s="159"/>
      <c r="DU276" s="159"/>
      <c r="DV276" s="159"/>
      <c r="DW276" s="159"/>
      <c r="DX276" s="159"/>
      <c r="DY276" s="159"/>
      <c r="DZ276" s="159"/>
      <c r="EA276" s="159"/>
      <c r="EB276" s="159"/>
      <c r="EC276" s="159"/>
      <c r="ED276" s="159"/>
      <c r="EE276" s="159"/>
      <c r="EF276" s="159"/>
      <c r="EG276" s="159"/>
      <c r="EH276" s="159"/>
      <c r="EI276" s="159"/>
      <c r="EJ276" s="159"/>
      <c r="EK276" s="159"/>
      <c r="EL276" s="159"/>
      <c r="EM276" s="159"/>
      <c r="EN276" s="159"/>
      <c r="EO276" s="159"/>
      <c r="EP276" s="159"/>
      <c r="EQ276" s="159"/>
      <c r="ER276" s="159"/>
      <c r="ES276" s="159"/>
      <c r="ET276" s="159"/>
      <c r="EU276" s="159"/>
      <c r="EV276" s="159"/>
      <c r="EW276" s="159"/>
      <c r="EX276" s="159"/>
      <c r="EY276" s="159"/>
      <c r="EZ276" s="159"/>
      <c r="FA276" s="159"/>
      <c r="FB276" s="159"/>
      <c r="FC276" s="159"/>
      <c r="FD276" s="159"/>
    </row>
    <row r="277" customFormat="false" ht="12.75" hidden="false" customHeight="false" outlineLevel="0" collapsed="false">
      <c r="A277" s="168"/>
      <c r="B277" s="149"/>
      <c r="C277" s="149"/>
      <c r="D277" s="149"/>
      <c r="E277" s="149"/>
      <c r="F277" s="149"/>
      <c r="G277" s="149"/>
      <c r="H277" s="148"/>
      <c r="I277" s="170"/>
      <c r="R277" s="148"/>
      <c r="S277" s="158"/>
      <c r="T277" s="159"/>
      <c r="U277" s="159"/>
      <c r="V277" s="159"/>
      <c r="W277" s="159"/>
      <c r="X277" s="159"/>
      <c r="Y277" s="159"/>
      <c r="Z277" s="159"/>
      <c r="AA277" s="159"/>
      <c r="AB277" s="159"/>
      <c r="AC277" s="159"/>
      <c r="AD277" s="159"/>
      <c r="AE277" s="159"/>
      <c r="AF277" s="159"/>
      <c r="AG277" s="159"/>
      <c r="AH277" s="159"/>
      <c r="AI277" s="159"/>
      <c r="AJ277" s="159"/>
      <c r="AK277" s="159"/>
      <c r="AL277" s="159"/>
      <c r="AM277" s="159"/>
      <c r="AN277" s="159"/>
      <c r="AO277" s="159"/>
      <c r="AP277" s="159"/>
      <c r="AQ277" s="159"/>
      <c r="AR277" s="159"/>
      <c r="AS277" s="159"/>
      <c r="AT277" s="159"/>
      <c r="AU277" s="159"/>
      <c r="AV277" s="159"/>
      <c r="AW277" s="159"/>
      <c r="AX277" s="159"/>
      <c r="AY277" s="159"/>
      <c r="AZ277" s="159"/>
      <c r="BA277" s="159"/>
      <c r="BB277" s="159"/>
      <c r="BC277" s="159"/>
      <c r="BD277" s="159"/>
      <c r="BE277" s="159"/>
      <c r="BF277" s="159"/>
      <c r="BG277" s="159"/>
      <c r="BH277" s="159"/>
      <c r="BI277" s="159"/>
      <c r="BJ277" s="159"/>
      <c r="BK277" s="159"/>
      <c r="BL277" s="159"/>
      <c r="BM277" s="159"/>
      <c r="BN277" s="159"/>
      <c r="BO277" s="159"/>
      <c r="BP277" s="159"/>
      <c r="BQ277" s="159"/>
      <c r="BR277" s="159"/>
      <c r="BS277" s="159"/>
      <c r="BT277" s="159"/>
      <c r="BU277" s="159"/>
      <c r="BV277" s="159"/>
      <c r="BW277" s="159"/>
      <c r="BX277" s="159"/>
      <c r="BY277" s="159"/>
      <c r="BZ277" s="159"/>
      <c r="CA277" s="159"/>
      <c r="CB277" s="159"/>
      <c r="CC277" s="159"/>
      <c r="CD277" s="159"/>
      <c r="CE277" s="159"/>
      <c r="CF277" s="159"/>
      <c r="CG277" s="159"/>
      <c r="CH277" s="159"/>
      <c r="CI277" s="159"/>
      <c r="CJ277" s="159"/>
      <c r="CK277" s="159"/>
      <c r="CL277" s="159"/>
      <c r="CM277" s="159"/>
      <c r="CN277" s="159"/>
      <c r="CO277" s="159"/>
      <c r="CP277" s="159"/>
      <c r="CQ277" s="159"/>
      <c r="CR277" s="159"/>
      <c r="CS277" s="159"/>
      <c r="CT277" s="159"/>
      <c r="CU277" s="159"/>
      <c r="CV277" s="159"/>
      <c r="CW277" s="159"/>
      <c r="CX277" s="159"/>
      <c r="CY277" s="159"/>
      <c r="CZ277" s="159"/>
      <c r="DA277" s="159"/>
      <c r="DB277" s="159"/>
      <c r="DC277" s="159"/>
      <c r="DD277" s="159"/>
      <c r="DE277" s="159"/>
      <c r="DF277" s="159"/>
      <c r="DG277" s="159"/>
      <c r="DH277" s="159"/>
      <c r="DI277" s="159"/>
      <c r="DJ277" s="159"/>
      <c r="DK277" s="159"/>
      <c r="DL277" s="159"/>
      <c r="DM277" s="159"/>
      <c r="DN277" s="159"/>
      <c r="DO277" s="159"/>
      <c r="DP277" s="159"/>
      <c r="DQ277" s="159"/>
      <c r="DR277" s="159"/>
      <c r="DS277" s="159"/>
      <c r="DT277" s="159"/>
      <c r="DU277" s="159"/>
      <c r="DV277" s="159"/>
      <c r="DW277" s="159"/>
      <c r="DX277" s="159"/>
      <c r="DY277" s="159"/>
      <c r="DZ277" s="159"/>
      <c r="EA277" s="159"/>
      <c r="EB277" s="159"/>
      <c r="EC277" s="159"/>
      <c r="ED277" s="159"/>
      <c r="EE277" s="159"/>
      <c r="EF277" s="159"/>
      <c r="EG277" s="159"/>
      <c r="EH277" s="159"/>
      <c r="EI277" s="159"/>
      <c r="EJ277" s="159"/>
      <c r="EK277" s="159"/>
      <c r="EL277" s="159"/>
      <c r="EM277" s="159"/>
      <c r="EN277" s="159"/>
      <c r="EO277" s="159"/>
      <c r="EP277" s="159"/>
      <c r="EQ277" s="159"/>
      <c r="ER277" s="159"/>
      <c r="ES277" s="159"/>
      <c r="ET277" s="159"/>
      <c r="EU277" s="159"/>
      <c r="EV277" s="159"/>
      <c r="EW277" s="159"/>
      <c r="EX277" s="159"/>
      <c r="EY277" s="159"/>
      <c r="EZ277" s="159"/>
      <c r="FA277" s="159"/>
      <c r="FB277" s="159"/>
      <c r="FC277" s="159"/>
      <c r="FD277" s="159"/>
    </row>
    <row r="278" customFormat="false" ht="12.75" hidden="false" customHeight="false" outlineLevel="0" collapsed="false">
      <c r="A278" s="168"/>
      <c r="B278" s="149"/>
      <c r="C278" s="149"/>
      <c r="D278" s="149"/>
      <c r="E278" s="149"/>
      <c r="F278" s="149"/>
      <c r="G278" s="149"/>
      <c r="H278" s="148"/>
      <c r="I278" s="170"/>
      <c r="R278" s="148"/>
      <c r="S278" s="158"/>
      <c r="T278" s="159"/>
      <c r="U278" s="159"/>
      <c r="V278" s="159"/>
      <c r="W278" s="159"/>
      <c r="X278" s="159"/>
      <c r="Y278" s="159"/>
      <c r="Z278" s="159"/>
      <c r="AA278" s="159"/>
      <c r="AB278" s="159"/>
      <c r="AC278" s="159"/>
      <c r="AD278" s="159"/>
      <c r="AE278" s="159"/>
      <c r="AF278" s="159"/>
      <c r="AG278" s="159"/>
      <c r="AH278" s="159"/>
      <c r="AI278" s="159"/>
      <c r="AJ278" s="159"/>
      <c r="AK278" s="159"/>
      <c r="AL278" s="159"/>
      <c r="AM278" s="159"/>
      <c r="AN278" s="159"/>
      <c r="AO278" s="159"/>
      <c r="AP278" s="159"/>
      <c r="AQ278" s="159"/>
      <c r="AR278" s="159"/>
      <c r="AS278" s="159"/>
      <c r="AT278" s="159"/>
      <c r="AU278" s="159"/>
      <c r="AV278" s="159"/>
      <c r="AW278" s="159"/>
      <c r="AX278" s="159"/>
      <c r="AY278" s="159"/>
      <c r="AZ278" s="159"/>
      <c r="BA278" s="159"/>
      <c r="BB278" s="159"/>
      <c r="BC278" s="159"/>
      <c r="BD278" s="159"/>
      <c r="BE278" s="159"/>
      <c r="BF278" s="159"/>
      <c r="BG278" s="159"/>
      <c r="BH278" s="159"/>
      <c r="BI278" s="159"/>
      <c r="BJ278" s="159"/>
      <c r="BK278" s="159"/>
      <c r="BL278" s="159"/>
      <c r="BM278" s="159"/>
      <c r="BN278" s="159"/>
      <c r="BO278" s="159"/>
      <c r="BP278" s="159"/>
      <c r="BQ278" s="159"/>
      <c r="BR278" s="159"/>
      <c r="BS278" s="159"/>
      <c r="BT278" s="159"/>
      <c r="BU278" s="159"/>
      <c r="BV278" s="159"/>
      <c r="BW278" s="159"/>
      <c r="BX278" s="159"/>
      <c r="BY278" s="159"/>
      <c r="BZ278" s="159"/>
      <c r="CA278" s="159"/>
      <c r="CB278" s="159"/>
      <c r="CC278" s="159"/>
      <c r="CD278" s="159"/>
      <c r="CE278" s="159"/>
      <c r="CF278" s="159"/>
      <c r="CG278" s="159"/>
      <c r="CH278" s="159"/>
      <c r="CI278" s="159"/>
      <c r="CJ278" s="159"/>
      <c r="CK278" s="159"/>
      <c r="CL278" s="159"/>
      <c r="CM278" s="159"/>
      <c r="CN278" s="159"/>
      <c r="CO278" s="159"/>
      <c r="CP278" s="159"/>
      <c r="CQ278" s="159"/>
      <c r="CR278" s="159"/>
      <c r="CS278" s="159"/>
      <c r="CT278" s="159"/>
      <c r="CU278" s="159"/>
      <c r="CV278" s="159"/>
      <c r="CW278" s="159"/>
      <c r="CX278" s="159"/>
      <c r="CY278" s="159"/>
      <c r="CZ278" s="159"/>
      <c r="DA278" s="159"/>
      <c r="DB278" s="159"/>
      <c r="DC278" s="159"/>
      <c r="DD278" s="159"/>
      <c r="DE278" s="159"/>
      <c r="DF278" s="159"/>
      <c r="DG278" s="159"/>
      <c r="DH278" s="159"/>
      <c r="DI278" s="159"/>
      <c r="DJ278" s="159"/>
      <c r="DK278" s="159"/>
      <c r="DL278" s="159"/>
      <c r="DM278" s="159"/>
      <c r="DN278" s="159"/>
      <c r="DO278" s="159"/>
      <c r="DP278" s="159"/>
      <c r="DQ278" s="159"/>
      <c r="DR278" s="159"/>
      <c r="DS278" s="159"/>
      <c r="DT278" s="159"/>
      <c r="DU278" s="159"/>
      <c r="DV278" s="159"/>
      <c r="DW278" s="159"/>
      <c r="DX278" s="159"/>
      <c r="DY278" s="159"/>
      <c r="DZ278" s="159"/>
      <c r="EA278" s="159"/>
      <c r="EB278" s="159"/>
      <c r="EC278" s="159"/>
      <c r="ED278" s="159"/>
      <c r="EE278" s="159"/>
      <c r="EF278" s="159"/>
      <c r="EG278" s="159"/>
      <c r="EH278" s="159"/>
      <c r="EI278" s="159"/>
      <c r="EJ278" s="159"/>
      <c r="EK278" s="159"/>
      <c r="EL278" s="159"/>
      <c r="EM278" s="159"/>
      <c r="EN278" s="159"/>
      <c r="EO278" s="159"/>
      <c r="EP278" s="159"/>
      <c r="EQ278" s="159"/>
      <c r="ER278" s="159"/>
      <c r="ES278" s="159"/>
      <c r="ET278" s="159"/>
      <c r="EU278" s="159"/>
      <c r="EV278" s="159"/>
      <c r="EW278" s="159"/>
      <c r="EX278" s="159"/>
      <c r="EY278" s="159"/>
      <c r="EZ278" s="159"/>
      <c r="FA278" s="159"/>
      <c r="FB278" s="159"/>
      <c r="FC278" s="159"/>
      <c r="FD278" s="159"/>
    </row>
    <row r="279" customFormat="false" ht="12.75" hidden="false" customHeight="false" outlineLevel="0" collapsed="false">
      <c r="A279" s="168"/>
      <c r="B279" s="149"/>
      <c r="C279" s="149"/>
      <c r="D279" s="149"/>
      <c r="E279" s="149"/>
      <c r="F279" s="149"/>
      <c r="G279" s="149"/>
      <c r="H279" s="148"/>
      <c r="I279" s="170"/>
      <c r="R279" s="148"/>
      <c r="S279" s="158"/>
      <c r="T279" s="159"/>
      <c r="U279" s="159"/>
      <c r="V279" s="159"/>
      <c r="W279" s="159"/>
      <c r="X279" s="159"/>
      <c r="Y279" s="159"/>
      <c r="Z279" s="159"/>
      <c r="AA279" s="159"/>
      <c r="AB279" s="159"/>
      <c r="AC279" s="159"/>
      <c r="AD279" s="159"/>
      <c r="AE279" s="159"/>
      <c r="AF279" s="159"/>
      <c r="AG279" s="159"/>
      <c r="AH279" s="159"/>
      <c r="AI279" s="159"/>
      <c r="AJ279" s="159"/>
      <c r="AK279" s="159"/>
      <c r="AL279" s="159"/>
      <c r="AM279" s="159"/>
      <c r="AN279" s="159"/>
      <c r="AO279" s="159"/>
      <c r="AP279" s="159"/>
      <c r="AQ279" s="159"/>
      <c r="AR279" s="159"/>
      <c r="AS279" s="159"/>
      <c r="AT279" s="159"/>
      <c r="AU279" s="159"/>
      <c r="AV279" s="159"/>
      <c r="AW279" s="159"/>
      <c r="AX279" s="159"/>
      <c r="AY279" s="159"/>
      <c r="AZ279" s="159"/>
      <c r="BA279" s="159"/>
      <c r="BB279" s="159"/>
      <c r="BC279" s="159"/>
      <c r="BD279" s="159"/>
      <c r="BE279" s="159"/>
      <c r="BF279" s="159"/>
      <c r="BG279" s="159"/>
      <c r="BH279" s="159"/>
      <c r="BI279" s="159"/>
      <c r="BJ279" s="159"/>
      <c r="BK279" s="159"/>
      <c r="BL279" s="159"/>
      <c r="BM279" s="159"/>
      <c r="BN279" s="159"/>
      <c r="BO279" s="159"/>
      <c r="BP279" s="159"/>
      <c r="BQ279" s="159"/>
      <c r="BR279" s="159"/>
      <c r="BS279" s="159"/>
      <c r="BT279" s="159"/>
      <c r="BU279" s="159"/>
      <c r="BV279" s="159"/>
      <c r="BW279" s="159"/>
      <c r="BX279" s="159"/>
      <c r="BY279" s="159"/>
      <c r="BZ279" s="159"/>
      <c r="CA279" s="159"/>
      <c r="CB279" s="159"/>
      <c r="CC279" s="159"/>
      <c r="CD279" s="159"/>
      <c r="CE279" s="159"/>
      <c r="CF279" s="159"/>
      <c r="CG279" s="159"/>
      <c r="CH279" s="159"/>
      <c r="CI279" s="159"/>
      <c r="CJ279" s="159"/>
      <c r="CK279" s="159"/>
      <c r="CL279" s="159"/>
      <c r="CM279" s="159"/>
      <c r="CN279" s="159"/>
      <c r="CO279" s="159"/>
      <c r="CP279" s="159"/>
      <c r="CQ279" s="159"/>
      <c r="CR279" s="159"/>
      <c r="CS279" s="159"/>
      <c r="CT279" s="159"/>
      <c r="CU279" s="159"/>
      <c r="CV279" s="159"/>
      <c r="CW279" s="159"/>
      <c r="CX279" s="159"/>
      <c r="CY279" s="159"/>
      <c r="CZ279" s="159"/>
      <c r="DA279" s="159"/>
      <c r="DB279" s="159"/>
      <c r="DC279" s="159"/>
      <c r="DD279" s="159"/>
      <c r="DE279" s="159"/>
      <c r="DF279" s="159"/>
      <c r="DG279" s="159"/>
      <c r="DH279" s="159"/>
      <c r="DI279" s="159"/>
      <c r="DJ279" s="159"/>
      <c r="DK279" s="159"/>
      <c r="DL279" s="159"/>
      <c r="DM279" s="159"/>
      <c r="DN279" s="159"/>
      <c r="DO279" s="159"/>
      <c r="DP279" s="159"/>
      <c r="DQ279" s="159"/>
      <c r="DR279" s="159"/>
      <c r="DS279" s="159"/>
      <c r="DT279" s="159"/>
      <c r="DU279" s="159"/>
      <c r="DV279" s="159"/>
      <c r="DW279" s="159"/>
      <c r="DX279" s="159"/>
      <c r="DY279" s="159"/>
      <c r="DZ279" s="159"/>
      <c r="EA279" s="159"/>
      <c r="EB279" s="159"/>
      <c r="EC279" s="159"/>
      <c r="ED279" s="159"/>
      <c r="EE279" s="159"/>
      <c r="EF279" s="159"/>
      <c r="EG279" s="159"/>
      <c r="EH279" s="159"/>
      <c r="EI279" s="159"/>
      <c r="EJ279" s="159"/>
      <c r="EK279" s="159"/>
      <c r="EL279" s="159"/>
      <c r="EM279" s="159"/>
      <c r="EN279" s="159"/>
      <c r="EO279" s="159"/>
      <c r="EP279" s="159"/>
      <c r="EQ279" s="159"/>
      <c r="ER279" s="159"/>
      <c r="ES279" s="159"/>
      <c r="ET279" s="159"/>
      <c r="EU279" s="159"/>
      <c r="EV279" s="159"/>
      <c r="EW279" s="159"/>
      <c r="EX279" s="159"/>
      <c r="EY279" s="159"/>
      <c r="EZ279" s="159"/>
      <c r="FA279" s="159"/>
      <c r="FB279" s="159"/>
      <c r="FC279" s="159"/>
      <c r="FD279" s="159"/>
    </row>
    <row r="280" customFormat="false" ht="12.75" hidden="false" customHeight="false" outlineLevel="0" collapsed="false">
      <c r="A280" s="168"/>
      <c r="B280" s="149"/>
      <c r="C280" s="149"/>
      <c r="D280" s="149"/>
      <c r="E280" s="149"/>
      <c r="F280" s="149"/>
      <c r="G280" s="149"/>
      <c r="H280" s="148"/>
      <c r="I280" s="170"/>
      <c r="R280" s="148"/>
      <c r="S280" s="158"/>
      <c r="T280" s="159"/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  <c r="AH280" s="159"/>
      <c r="AI280" s="159"/>
      <c r="AJ280" s="159"/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59"/>
      <c r="AU280" s="159"/>
      <c r="AV280" s="159"/>
      <c r="AW280" s="159"/>
      <c r="AX280" s="159"/>
      <c r="AY280" s="159"/>
      <c r="AZ280" s="159"/>
      <c r="BA280" s="159"/>
      <c r="BB280" s="159"/>
      <c r="BC280" s="159"/>
      <c r="BD280" s="159"/>
      <c r="BE280" s="159"/>
      <c r="BF280" s="159"/>
      <c r="BG280" s="159"/>
      <c r="BH280" s="159"/>
      <c r="BI280" s="159"/>
      <c r="BJ280" s="159"/>
      <c r="BK280" s="159"/>
      <c r="BL280" s="159"/>
      <c r="BM280" s="159"/>
      <c r="BN280" s="159"/>
      <c r="BO280" s="159"/>
      <c r="BP280" s="159"/>
      <c r="BQ280" s="159"/>
      <c r="BR280" s="159"/>
      <c r="BS280" s="159"/>
      <c r="BT280" s="159"/>
      <c r="BU280" s="159"/>
      <c r="BV280" s="159"/>
      <c r="BW280" s="159"/>
      <c r="BX280" s="159"/>
      <c r="BY280" s="159"/>
      <c r="BZ280" s="159"/>
      <c r="CA280" s="159"/>
      <c r="CB280" s="159"/>
      <c r="CC280" s="159"/>
      <c r="CD280" s="159"/>
      <c r="CE280" s="159"/>
      <c r="CF280" s="159"/>
      <c r="CG280" s="159"/>
      <c r="CH280" s="159"/>
      <c r="CI280" s="159"/>
      <c r="CJ280" s="159"/>
      <c r="CK280" s="159"/>
      <c r="CL280" s="159"/>
      <c r="CM280" s="159"/>
      <c r="CN280" s="159"/>
      <c r="CO280" s="159"/>
      <c r="CP280" s="159"/>
      <c r="CQ280" s="159"/>
      <c r="CR280" s="159"/>
      <c r="CS280" s="159"/>
      <c r="CT280" s="159"/>
      <c r="CU280" s="159"/>
      <c r="CV280" s="159"/>
      <c r="CW280" s="159"/>
      <c r="CX280" s="159"/>
      <c r="CY280" s="159"/>
      <c r="CZ280" s="159"/>
      <c r="DA280" s="159"/>
      <c r="DB280" s="159"/>
      <c r="DC280" s="159"/>
      <c r="DD280" s="159"/>
      <c r="DE280" s="159"/>
      <c r="DF280" s="159"/>
      <c r="DG280" s="159"/>
      <c r="DH280" s="159"/>
      <c r="DI280" s="159"/>
      <c r="DJ280" s="159"/>
      <c r="DK280" s="159"/>
      <c r="DL280" s="159"/>
      <c r="DM280" s="159"/>
      <c r="DN280" s="159"/>
      <c r="DO280" s="159"/>
      <c r="DP280" s="159"/>
      <c r="DQ280" s="159"/>
      <c r="DR280" s="159"/>
      <c r="DS280" s="159"/>
      <c r="DT280" s="159"/>
      <c r="DU280" s="159"/>
      <c r="DV280" s="159"/>
      <c r="DW280" s="159"/>
      <c r="DX280" s="159"/>
      <c r="DY280" s="159"/>
      <c r="DZ280" s="159"/>
      <c r="EA280" s="159"/>
      <c r="EB280" s="159"/>
      <c r="EC280" s="159"/>
      <c r="ED280" s="159"/>
      <c r="EE280" s="159"/>
      <c r="EF280" s="159"/>
      <c r="EG280" s="159"/>
      <c r="EH280" s="159"/>
      <c r="EI280" s="159"/>
      <c r="EJ280" s="159"/>
      <c r="EK280" s="159"/>
      <c r="EL280" s="159"/>
      <c r="EM280" s="159"/>
      <c r="EN280" s="159"/>
      <c r="EO280" s="159"/>
      <c r="EP280" s="159"/>
      <c r="EQ280" s="159"/>
      <c r="ER280" s="159"/>
      <c r="ES280" s="159"/>
      <c r="ET280" s="159"/>
      <c r="EU280" s="159"/>
      <c r="EV280" s="159"/>
      <c r="EW280" s="159"/>
      <c r="EX280" s="159"/>
      <c r="EY280" s="159"/>
      <c r="EZ280" s="159"/>
      <c r="FA280" s="159"/>
      <c r="FB280" s="159"/>
      <c r="FC280" s="159"/>
      <c r="FD280" s="159"/>
    </row>
    <row r="281" customFormat="false" ht="12.75" hidden="false" customHeight="false" outlineLevel="0" collapsed="false">
      <c r="A281" s="168"/>
      <c r="B281" s="149"/>
      <c r="C281" s="149"/>
      <c r="D281" s="149"/>
      <c r="E281" s="149"/>
      <c r="F281" s="149"/>
      <c r="G281" s="149"/>
      <c r="H281" s="148"/>
      <c r="I281" s="170"/>
      <c r="R281" s="148"/>
      <c r="S281" s="158"/>
      <c r="T281" s="159"/>
      <c r="U281" s="159"/>
      <c r="V281" s="159"/>
      <c r="W281" s="159"/>
      <c r="X281" s="159"/>
      <c r="Y281" s="159"/>
      <c r="Z281" s="159"/>
      <c r="AA281" s="159"/>
      <c r="AB281" s="159"/>
      <c r="AC281" s="159"/>
      <c r="AD281" s="159"/>
      <c r="AE281" s="159"/>
      <c r="AF281" s="159"/>
      <c r="AG281" s="159"/>
      <c r="AH281" s="159"/>
      <c r="AI281" s="159"/>
      <c r="AJ281" s="159"/>
      <c r="AK281" s="159"/>
      <c r="AL281" s="159"/>
      <c r="AM281" s="159"/>
      <c r="AN281" s="159"/>
      <c r="AO281" s="159"/>
      <c r="AP281" s="159"/>
      <c r="AQ281" s="159"/>
      <c r="AR281" s="159"/>
      <c r="AS281" s="159"/>
      <c r="AT281" s="159"/>
      <c r="AU281" s="159"/>
      <c r="AV281" s="159"/>
      <c r="AW281" s="159"/>
      <c r="AX281" s="159"/>
      <c r="AY281" s="159"/>
      <c r="AZ281" s="159"/>
      <c r="BA281" s="159"/>
      <c r="BB281" s="159"/>
      <c r="BC281" s="159"/>
      <c r="BD281" s="159"/>
      <c r="BE281" s="159"/>
      <c r="BF281" s="159"/>
      <c r="BG281" s="159"/>
      <c r="BH281" s="159"/>
      <c r="BI281" s="159"/>
      <c r="BJ281" s="159"/>
      <c r="BK281" s="159"/>
      <c r="BL281" s="159"/>
      <c r="BM281" s="159"/>
      <c r="BN281" s="159"/>
      <c r="BO281" s="159"/>
      <c r="BP281" s="159"/>
      <c r="BQ281" s="159"/>
      <c r="BR281" s="159"/>
      <c r="BS281" s="159"/>
      <c r="BT281" s="159"/>
      <c r="BU281" s="159"/>
      <c r="BV281" s="159"/>
      <c r="BW281" s="159"/>
      <c r="BX281" s="159"/>
      <c r="BY281" s="159"/>
      <c r="BZ281" s="159"/>
      <c r="CA281" s="159"/>
      <c r="CB281" s="159"/>
      <c r="CC281" s="159"/>
      <c r="CD281" s="159"/>
      <c r="CE281" s="159"/>
      <c r="CF281" s="159"/>
      <c r="CG281" s="159"/>
      <c r="CH281" s="159"/>
      <c r="CI281" s="159"/>
      <c r="CJ281" s="159"/>
      <c r="CK281" s="159"/>
      <c r="CL281" s="159"/>
      <c r="CM281" s="159"/>
      <c r="CN281" s="159"/>
      <c r="CO281" s="159"/>
      <c r="CP281" s="159"/>
      <c r="CQ281" s="159"/>
      <c r="CR281" s="159"/>
      <c r="CS281" s="159"/>
      <c r="CT281" s="159"/>
      <c r="CU281" s="159"/>
      <c r="CV281" s="159"/>
      <c r="CW281" s="159"/>
      <c r="CX281" s="159"/>
      <c r="CY281" s="159"/>
      <c r="CZ281" s="159"/>
      <c r="DA281" s="159"/>
      <c r="DB281" s="159"/>
      <c r="DC281" s="159"/>
      <c r="DD281" s="159"/>
      <c r="DE281" s="159"/>
      <c r="DF281" s="159"/>
      <c r="DG281" s="159"/>
      <c r="DH281" s="159"/>
      <c r="DI281" s="159"/>
      <c r="DJ281" s="159"/>
      <c r="DK281" s="159"/>
      <c r="DL281" s="159"/>
      <c r="DM281" s="159"/>
      <c r="DN281" s="159"/>
      <c r="DO281" s="159"/>
      <c r="DP281" s="159"/>
      <c r="DQ281" s="159"/>
      <c r="DR281" s="159"/>
      <c r="DS281" s="159"/>
      <c r="DT281" s="159"/>
      <c r="DU281" s="159"/>
      <c r="DV281" s="159"/>
      <c r="DW281" s="159"/>
      <c r="DX281" s="159"/>
      <c r="DY281" s="159"/>
      <c r="DZ281" s="159"/>
      <c r="EA281" s="159"/>
      <c r="EB281" s="159"/>
      <c r="EC281" s="159"/>
      <c r="ED281" s="159"/>
      <c r="EE281" s="159"/>
      <c r="EF281" s="159"/>
      <c r="EG281" s="159"/>
      <c r="EH281" s="159"/>
      <c r="EI281" s="159"/>
      <c r="EJ281" s="159"/>
      <c r="EK281" s="159"/>
      <c r="EL281" s="159"/>
      <c r="EM281" s="159"/>
      <c r="EN281" s="159"/>
      <c r="EO281" s="159"/>
      <c r="EP281" s="159"/>
      <c r="EQ281" s="159"/>
      <c r="ER281" s="159"/>
      <c r="ES281" s="159"/>
      <c r="ET281" s="159"/>
      <c r="EU281" s="159"/>
      <c r="EV281" s="159"/>
      <c r="EW281" s="159"/>
      <c r="EX281" s="159"/>
      <c r="EY281" s="159"/>
      <c r="EZ281" s="159"/>
      <c r="FA281" s="159"/>
      <c r="FB281" s="159"/>
      <c r="FC281" s="159"/>
      <c r="FD281" s="159"/>
    </row>
    <row r="282" customFormat="false" ht="12.75" hidden="false" customHeight="false" outlineLevel="0" collapsed="false">
      <c r="A282" s="168"/>
      <c r="B282" s="149"/>
      <c r="C282" s="149"/>
      <c r="D282" s="149"/>
      <c r="E282" s="149"/>
      <c r="F282" s="149"/>
      <c r="G282" s="149"/>
      <c r="H282" s="148"/>
      <c r="I282" s="170"/>
      <c r="R282" s="148"/>
      <c r="S282" s="158"/>
      <c r="T282" s="159"/>
      <c r="U282" s="159"/>
      <c r="V282" s="159"/>
      <c r="W282" s="159"/>
      <c r="X282" s="159"/>
      <c r="Y282" s="159"/>
      <c r="Z282" s="159"/>
      <c r="AA282" s="159"/>
      <c r="AB282" s="159"/>
      <c r="AC282" s="159"/>
      <c r="AD282" s="159"/>
      <c r="AE282" s="159"/>
      <c r="AF282" s="159"/>
      <c r="AG282" s="159"/>
      <c r="AH282" s="159"/>
      <c r="AI282" s="159"/>
      <c r="AJ282" s="159"/>
      <c r="AK282" s="159"/>
      <c r="AL282" s="159"/>
      <c r="AM282" s="159"/>
      <c r="AN282" s="159"/>
      <c r="AO282" s="159"/>
      <c r="AP282" s="159"/>
      <c r="AQ282" s="159"/>
      <c r="AR282" s="159"/>
      <c r="AS282" s="159"/>
      <c r="AT282" s="159"/>
      <c r="AU282" s="159"/>
      <c r="AV282" s="159"/>
      <c r="AW282" s="159"/>
      <c r="AX282" s="159"/>
      <c r="AY282" s="159"/>
      <c r="AZ282" s="159"/>
      <c r="BA282" s="159"/>
      <c r="BB282" s="159"/>
      <c r="BC282" s="159"/>
      <c r="BD282" s="159"/>
      <c r="BE282" s="159"/>
      <c r="BF282" s="159"/>
      <c r="BG282" s="159"/>
      <c r="BH282" s="159"/>
      <c r="BI282" s="159"/>
      <c r="BJ282" s="159"/>
      <c r="BK282" s="159"/>
      <c r="BL282" s="159"/>
      <c r="BM282" s="159"/>
      <c r="BN282" s="159"/>
      <c r="BO282" s="159"/>
      <c r="BP282" s="159"/>
      <c r="BQ282" s="159"/>
      <c r="BR282" s="159"/>
      <c r="BS282" s="159"/>
      <c r="BT282" s="159"/>
      <c r="BU282" s="159"/>
      <c r="BV282" s="159"/>
      <c r="BW282" s="159"/>
      <c r="BX282" s="159"/>
      <c r="BY282" s="159"/>
      <c r="BZ282" s="159"/>
      <c r="CA282" s="159"/>
      <c r="CB282" s="159"/>
      <c r="CC282" s="159"/>
      <c r="CD282" s="159"/>
      <c r="CE282" s="159"/>
      <c r="CF282" s="159"/>
      <c r="CG282" s="159"/>
      <c r="CH282" s="159"/>
      <c r="CI282" s="159"/>
      <c r="CJ282" s="159"/>
      <c r="CK282" s="159"/>
      <c r="CL282" s="159"/>
      <c r="CM282" s="159"/>
      <c r="CN282" s="159"/>
      <c r="CO282" s="159"/>
      <c r="CP282" s="159"/>
      <c r="CQ282" s="159"/>
      <c r="CR282" s="159"/>
      <c r="CS282" s="159"/>
      <c r="CT282" s="159"/>
      <c r="CU282" s="159"/>
      <c r="CV282" s="159"/>
      <c r="CW282" s="159"/>
      <c r="CX282" s="159"/>
      <c r="CY282" s="159"/>
      <c r="CZ282" s="159"/>
      <c r="DA282" s="159"/>
      <c r="DB282" s="159"/>
      <c r="DC282" s="159"/>
      <c r="DD282" s="159"/>
      <c r="DE282" s="159"/>
      <c r="DF282" s="159"/>
      <c r="DG282" s="159"/>
      <c r="DH282" s="159"/>
      <c r="DI282" s="159"/>
      <c r="DJ282" s="159"/>
      <c r="DK282" s="159"/>
      <c r="DL282" s="159"/>
      <c r="DM282" s="159"/>
      <c r="DN282" s="159"/>
      <c r="DO282" s="159"/>
      <c r="DP282" s="159"/>
      <c r="DQ282" s="159"/>
      <c r="DR282" s="159"/>
      <c r="DS282" s="159"/>
      <c r="DT282" s="159"/>
      <c r="DU282" s="159"/>
      <c r="DV282" s="159"/>
      <c r="DW282" s="159"/>
      <c r="DX282" s="159"/>
      <c r="DY282" s="159"/>
      <c r="DZ282" s="159"/>
      <c r="EA282" s="159"/>
      <c r="EB282" s="159"/>
      <c r="EC282" s="159"/>
      <c r="ED282" s="159"/>
      <c r="EE282" s="159"/>
      <c r="EF282" s="159"/>
      <c r="EG282" s="159"/>
      <c r="EH282" s="159"/>
      <c r="EI282" s="159"/>
      <c r="EJ282" s="159"/>
      <c r="EK282" s="159"/>
      <c r="EL282" s="159"/>
      <c r="EM282" s="159"/>
      <c r="EN282" s="159"/>
      <c r="EO282" s="159"/>
      <c r="EP282" s="159"/>
      <c r="EQ282" s="159"/>
      <c r="ER282" s="159"/>
      <c r="ES282" s="159"/>
      <c r="ET282" s="159"/>
      <c r="EU282" s="159"/>
      <c r="EV282" s="159"/>
      <c r="EW282" s="159"/>
      <c r="EX282" s="159"/>
      <c r="EY282" s="159"/>
      <c r="EZ282" s="159"/>
      <c r="FA282" s="159"/>
      <c r="FB282" s="159"/>
      <c r="FC282" s="159"/>
      <c r="FD282" s="159"/>
    </row>
    <row r="283" customFormat="false" ht="12.75" hidden="false" customHeight="false" outlineLevel="0" collapsed="false">
      <c r="A283" s="168"/>
      <c r="B283" s="149"/>
      <c r="C283" s="149"/>
      <c r="D283" s="149"/>
      <c r="E283" s="149"/>
      <c r="F283" s="149"/>
      <c r="G283" s="149"/>
      <c r="H283" s="148"/>
      <c r="I283" s="170"/>
      <c r="R283" s="148"/>
      <c r="S283" s="158"/>
      <c r="T283" s="159"/>
      <c r="U283" s="159"/>
      <c r="V283" s="159"/>
      <c r="W283" s="159"/>
      <c r="X283" s="159"/>
      <c r="Y283" s="159"/>
      <c r="Z283" s="159"/>
      <c r="AA283" s="159"/>
      <c r="AB283" s="159"/>
      <c r="AC283" s="159"/>
      <c r="AD283" s="159"/>
      <c r="AE283" s="159"/>
      <c r="AF283" s="159"/>
      <c r="AG283" s="159"/>
      <c r="AH283" s="159"/>
      <c r="AI283" s="159"/>
      <c r="AJ283" s="159"/>
      <c r="AK283" s="159"/>
      <c r="AL283" s="159"/>
      <c r="AM283" s="159"/>
      <c r="AN283" s="159"/>
      <c r="AO283" s="159"/>
      <c r="AP283" s="159"/>
      <c r="AQ283" s="159"/>
      <c r="AR283" s="159"/>
      <c r="AS283" s="159"/>
      <c r="AT283" s="159"/>
      <c r="AU283" s="159"/>
      <c r="AV283" s="159"/>
      <c r="AW283" s="159"/>
      <c r="AX283" s="159"/>
      <c r="AY283" s="159"/>
      <c r="AZ283" s="159"/>
      <c r="BA283" s="159"/>
      <c r="BB283" s="159"/>
      <c r="BC283" s="159"/>
      <c r="BD283" s="159"/>
      <c r="BE283" s="159"/>
      <c r="BF283" s="159"/>
      <c r="BG283" s="159"/>
      <c r="BH283" s="159"/>
      <c r="BI283" s="159"/>
      <c r="BJ283" s="159"/>
      <c r="BK283" s="159"/>
      <c r="BL283" s="159"/>
      <c r="BM283" s="159"/>
      <c r="BN283" s="159"/>
      <c r="BO283" s="159"/>
      <c r="BP283" s="159"/>
      <c r="BQ283" s="159"/>
      <c r="BR283" s="159"/>
      <c r="BS283" s="159"/>
      <c r="BT283" s="159"/>
      <c r="BU283" s="159"/>
      <c r="BV283" s="159"/>
      <c r="BW283" s="159"/>
      <c r="BX283" s="159"/>
      <c r="BY283" s="159"/>
      <c r="BZ283" s="159"/>
      <c r="CA283" s="159"/>
      <c r="CB283" s="159"/>
      <c r="CC283" s="159"/>
      <c r="CD283" s="159"/>
      <c r="CE283" s="159"/>
      <c r="CF283" s="159"/>
      <c r="CG283" s="159"/>
      <c r="CH283" s="159"/>
      <c r="CI283" s="159"/>
      <c r="CJ283" s="159"/>
      <c r="CK283" s="159"/>
      <c r="CL283" s="159"/>
      <c r="CM283" s="159"/>
      <c r="CN283" s="159"/>
      <c r="CO283" s="159"/>
      <c r="CP283" s="159"/>
      <c r="CQ283" s="159"/>
      <c r="CR283" s="159"/>
      <c r="CS283" s="159"/>
      <c r="CT283" s="159"/>
      <c r="CU283" s="159"/>
      <c r="CV283" s="159"/>
      <c r="CW283" s="159"/>
      <c r="CX283" s="159"/>
      <c r="CY283" s="159"/>
      <c r="CZ283" s="159"/>
      <c r="DA283" s="159"/>
      <c r="DB283" s="159"/>
      <c r="DC283" s="159"/>
      <c r="DD283" s="159"/>
      <c r="DE283" s="159"/>
      <c r="DF283" s="159"/>
      <c r="DG283" s="159"/>
      <c r="DH283" s="159"/>
      <c r="DI283" s="159"/>
      <c r="DJ283" s="159"/>
      <c r="DK283" s="159"/>
      <c r="DL283" s="159"/>
      <c r="DM283" s="159"/>
      <c r="DN283" s="159"/>
      <c r="DO283" s="159"/>
      <c r="DP283" s="159"/>
      <c r="DQ283" s="159"/>
      <c r="DR283" s="159"/>
      <c r="DS283" s="159"/>
      <c r="DT283" s="159"/>
      <c r="DU283" s="159"/>
      <c r="DV283" s="159"/>
      <c r="DW283" s="159"/>
      <c r="DX283" s="159"/>
      <c r="DY283" s="159"/>
      <c r="DZ283" s="159"/>
      <c r="EA283" s="159"/>
      <c r="EB283" s="159"/>
      <c r="EC283" s="159"/>
      <c r="ED283" s="159"/>
      <c r="EE283" s="159"/>
      <c r="EF283" s="159"/>
      <c r="EG283" s="159"/>
      <c r="EH283" s="159"/>
      <c r="EI283" s="159"/>
      <c r="EJ283" s="159"/>
      <c r="EK283" s="159"/>
      <c r="EL283" s="159"/>
      <c r="EM283" s="159"/>
      <c r="EN283" s="159"/>
      <c r="EO283" s="159"/>
      <c r="EP283" s="159"/>
      <c r="EQ283" s="159"/>
      <c r="ER283" s="159"/>
      <c r="ES283" s="159"/>
      <c r="ET283" s="159"/>
      <c r="EU283" s="159"/>
      <c r="EV283" s="159"/>
      <c r="EW283" s="159"/>
      <c r="EX283" s="159"/>
      <c r="EY283" s="159"/>
      <c r="EZ283" s="159"/>
      <c r="FA283" s="159"/>
      <c r="FB283" s="159"/>
      <c r="FC283" s="159"/>
      <c r="FD283" s="159"/>
    </row>
    <row r="284" customFormat="false" ht="12.75" hidden="false" customHeight="false" outlineLevel="0" collapsed="false">
      <c r="A284" s="168"/>
      <c r="B284" s="149"/>
      <c r="C284" s="149"/>
      <c r="D284" s="149"/>
      <c r="E284" s="149"/>
      <c r="F284" s="149"/>
      <c r="G284" s="149"/>
      <c r="H284" s="148"/>
      <c r="I284" s="170"/>
      <c r="R284" s="148"/>
      <c r="S284" s="158"/>
      <c r="T284" s="159"/>
      <c r="U284" s="159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  <c r="AH284" s="159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  <c r="AV284" s="159"/>
      <c r="AW284" s="159"/>
      <c r="AX284" s="159"/>
      <c r="AY284" s="159"/>
      <c r="AZ284" s="159"/>
      <c r="BA284" s="159"/>
      <c r="BB284" s="159"/>
      <c r="BC284" s="159"/>
      <c r="BD284" s="159"/>
      <c r="BE284" s="159"/>
      <c r="BF284" s="159"/>
      <c r="BG284" s="159"/>
      <c r="BH284" s="159"/>
      <c r="BI284" s="159"/>
      <c r="BJ284" s="159"/>
      <c r="BK284" s="159"/>
      <c r="BL284" s="159"/>
      <c r="BM284" s="159"/>
      <c r="BN284" s="159"/>
      <c r="BO284" s="159"/>
      <c r="BP284" s="159"/>
      <c r="BQ284" s="159"/>
      <c r="BR284" s="159"/>
      <c r="BS284" s="159"/>
      <c r="BT284" s="159"/>
      <c r="BU284" s="159"/>
      <c r="BV284" s="159"/>
      <c r="BW284" s="159"/>
      <c r="BX284" s="159"/>
      <c r="BY284" s="159"/>
      <c r="BZ284" s="159"/>
      <c r="CA284" s="159"/>
      <c r="CB284" s="159"/>
      <c r="CC284" s="159"/>
      <c r="CD284" s="159"/>
      <c r="CE284" s="159"/>
      <c r="CF284" s="159"/>
      <c r="CG284" s="159"/>
      <c r="CH284" s="159"/>
      <c r="CI284" s="159"/>
      <c r="CJ284" s="159"/>
      <c r="CK284" s="159"/>
      <c r="CL284" s="159"/>
      <c r="CM284" s="159"/>
      <c r="CN284" s="159"/>
      <c r="CO284" s="159"/>
      <c r="CP284" s="159"/>
      <c r="CQ284" s="159"/>
      <c r="CR284" s="159"/>
      <c r="CS284" s="159"/>
      <c r="CT284" s="159"/>
      <c r="CU284" s="159"/>
      <c r="CV284" s="159"/>
      <c r="CW284" s="159"/>
      <c r="CX284" s="159"/>
      <c r="CY284" s="159"/>
      <c r="CZ284" s="159"/>
      <c r="DA284" s="159"/>
      <c r="DB284" s="159"/>
      <c r="DC284" s="159"/>
      <c r="DD284" s="159"/>
      <c r="DE284" s="159"/>
      <c r="DF284" s="159"/>
      <c r="DG284" s="159"/>
      <c r="DH284" s="159"/>
      <c r="DI284" s="159"/>
      <c r="DJ284" s="159"/>
      <c r="DK284" s="159"/>
      <c r="DL284" s="159"/>
      <c r="DM284" s="159"/>
      <c r="DN284" s="159"/>
      <c r="DO284" s="159"/>
      <c r="DP284" s="159"/>
      <c r="DQ284" s="159"/>
      <c r="DR284" s="159"/>
      <c r="DS284" s="159"/>
      <c r="DT284" s="159"/>
      <c r="DU284" s="159"/>
      <c r="DV284" s="159"/>
      <c r="DW284" s="159"/>
      <c r="DX284" s="159"/>
      <c r="DY284" s="159"/>
      <c r="DZ284" s="159"/>
      <c r="EA284" s="159"/>
      <c r="EB284" s="159"/>
      <c r="EC284" s="159"/>
      <c r="ED284" s="159"/>
      <c r="EE284" s="159"/>
      <c r="EF284" s="159"/>
      <c r="EG284" s="159"/>
      <c r="EH284" s="159"/>
      <c r="EI284" s="159"/>
      <c r="EJ284" s="159"/>
      <c r="EK284" s="159"/>
      <c r="EL284" s="159"/>
      <c r="EM284" s="159"/>
      <c r="EN284" s="159"/>
      <c r="EO284" s="159"/>
      <c r="EP284" s="159"/>
      <c r="EQ284" s="159"/>
      <c r="ER284" s="159"/>
      <c r="ES284" s="159"/>
      <c r="ET284" s="159"/>
      <c r="EU284" s="159"/>
      <c r="EV284" s="159"/>
      <c r="EW284" s="159"/>
      <c r="EX284" s="159"/>
      <c r="EY284" s="159"/>
      <c r="EZ284" s="159"/>
      <c r="FA284" s="159"/>
      <c r="FB284" s="159"/>
      <c r="FC284" s="159"/>
      <c r="FD284" s="159"/>
    </row>
    <row r="285" customFormat="false" ht="12.75" hidden="false" customHeight="false" outlineLevel="0" collapsed="false">
      <c r="A285" s="168"/>
      <c r="B285" s="149"/>
      <c r="C285" s="149"/>
      <c r="D285" s="149"/>
      <c r="E285" s="149"/>
      <c r="F285" s="149"/>
      <c r="G285" s="149"/>
      <c r="H285" s="148"/>
      <c r="I285" s="170"/>
      <c r="R285" s="148"/>
      <c r="S285" s="158"/>
      <c r="T285" s="159"/>
      <c r="U285" s="159"/>
      <c r="V285" s="159"/>
      <c r="W285" s="159"/>
      <c r="X285" s="159"/>
      <c r="Y285" s="159"/>
      <c r="Z285" s="159"/>
      <c r="AA285" s="159"/>
      <c r="AB285" s="159"/>
      <c r="AC285" s="159"/>
      <c r="AD285" s="159"/>
      <c r="AE285" s="159"/>
      <c r="AF285" s="159"/>
      <c r="AG285" s="159"/>
      <c r="AH285" s="159"/>
      <c r="AI285" s="159"/>
      <c r="AJ285" s="159"/>
      <c r="AK285" s="159"/>
      <c r="AL285" s="159"/>
      <c r="AM285" s="159"/>
      <c r="AN285" s="159"/>
      <c r="AO285" s="159"/>
      <c r="AP285" s="159"/>
      <c r="AQ285" s="159"/>
      <c r="AR285" s="159"/>
      <c r="AS285" s="159"/>
      <c r="AT285" s="159"/>
      <c r="AU285" s="159"/>
      <c r="AV285" s="159"/>
      <c r="AW285" s="159"/>
      <c r="AX285" s="159"/>
      <c r="AY285" s="159"/>
      <c r="AZ285" s="159"/>
      <c r="BA285" s="159"/>
      <c r="BB285" s="159"/>
      <c r="BC285" s="159"/>
      <c r="BD285" s="159"/>
      <c r="BE285" s="159"/>
      <c r="BF285" s="159"/>
      <c r="BG285" s="159"/>
      <c r="BH285" s="159"/>
      <c r="BI285" s="159"/>
      <c r="BJ285" s="159"/>
      <c r="BK285" s="159"/>
      <c r="BL285" s="159"/>
      <c r="BM285" s="159"/>
      <c r="BN285" s="159"/>
      <c r="BO285" s="159"/>
      <c r="BP285" s="159"/>
      <c r="BQ285" s="159"/>
      <c r="BR285" s="159"/>
      <c r="BS285" s="159"/>
      <c r="BT285" s="159"/>
      <c r="BU285" s="159"/>
      <c r="BV285" s="159"/>
      <c r="BW285" s="159"/>
      <c r="BX285" s="159"/>
      <c r="BY285" s="159"/>
      <c r="BZ285" s="159"/>
      <c r="CA285" s="159"/>
      <c r="CB285" s="159"/>
      <c r="CC285" s="159"/>
      <c r="CD285" s="159"/>
      <c r="CE285" s="159"/>
      <c r="CF285" s="159"/>
      <c r="CG285" s="159"/>
      <c r="CH285" s="159"/>
      <c r="CI285" s="159"/>
      <c r="CJ285" s="159"/>
      <c r="CK285" s="159"/>
      <c r="CL285" s="159"/>
      <c r="CM285" s="159"/>
      <c r="CN285" s="159"/>
      <c r="CO285" s="159"/>
      <c r="CP285" s="159"/>
      <c r="CQ285" s="159"/>
      <c r="CR285" s="159"/>
      <c r="CS285" s="159"/>
      <c r="CT285" s="159"/>
      <c r="CU285" s="159"/>
      <c r="CV285" s="159"/>
      <c r="CW285" s="159"/>
      <c r="CX285" s="159"/>
      <c r="CY285" s="159"/>
      <c r="CZ285" s="159"/>
      <c r="DA285" s="159"/>
      <c r="DB285" s="159"/>
      <c r="DC285" s="159"/>
      <c r="DD285" s="159"/>
      <c r="DE285" s="159"/>
      <c r="DF285" s="159"/>
      <c r="DG285" s="159"/>
      <c r="DH285" s="159"/>
      <c r="DI285" s="159"/>
      <c r="DJ285" s="159"/>
      <c r="DK285" s="159"/>
      <c r="DL285" s="159"/>
      <c r="DM285" s="159"/>
      <c r="DN285" s="159"/>
      <c r="DO285" s="159"/>
      <c r="DP285" s="159"/>
      <c r="DQ285" s="159"/>
      <c r="DR285" s="159"/>
      <c r="DS285" s="159"/>
      <c r="DT285" s="159"/>
      <c r="DU285" s="159"/>
      <c r="DV285" s="159"/>
      <c r="DW285" s="159"/>
      <c r="DX285" s="159"/>
      <c r="DY285" s="159"/>
      <c r="DZ285" s="159"/>
      <c r="EA285" s="159"/>
      <c r="EB285" s="159"/>
      <c r="EC285" s="159"/>
      <c r="ED285" s="159"/>
      <c r="EE285" s="159"/>
      <c r="EF285" s="159"/>
      <c r="EG285" s="159"/>
      <c r="EH285" s="159"/>
      <c r="EI285" s="159"/>
      <c r="EJ285" s="159"/>
      <c r="EK285" s="159"/>
      <c r="EL285" s="159"/>
      <c r="EM285" s="159"/>
      <c r="EN285" s="159"/>
      <c r="EO285" s="159"/>
      <c r="EP285" s="159"/>
      <c r="EQ285" s="159"/>
      <c r="ER285" s="159"/>
      <c r="ES285" s="159"/>
      <c r="ET285" s="159"/>
      <c r="EU285" s="159"/>
      <c r="EV285" s="159"/>
      <c r="EW285" s="159"/>
      <c r="EX285" s="159"/>
      <c r="EY285" s="159"/>
      <c r="EZ285" s="159"/>
      <c r="FA285" s="159"/>
      <c r="FB285" s="159"/>
      <c r="FC285" s="159"/>
      <c r="FD285" s="159"/>
    </row>
    <row r="286" customFormat="false" ht="12.75" hidden="false" customHeight="false" outlineLevel="0" collapsed="false">
      <c r="A286" s="168"/>
      <c r="B286" s="149"/>
      <c r="C286" s="149"/>
      <c r="D286" s="149"/>
      <c r="E286" s="149"/>
      <c r="F286" s="149"/>
      <c r="G286" s="149"/>
      <c r="H286" s="148"/>
      <c r="I286" s="170"/>
      <c r="R286" s="148"/>
      <c r="S286" s="158"/>
      <c r="T286" s="159"/>
      <c r="U286" s="159"/>
      <c r="V286" s="159"/>
      <c r="W286" s="159"/>
      <c r="X286" s="159"/>
      <c r="Y286" s="159"/>
      <c r="Z286" s="159"/>
      <c r="AA286" s="159"/>
      <c r="AB286" s="159"/>
      <c r="AC286" s="159"/>
      <c r="AD286" s="159"/>
      <c r="AE286" s="159"/>
      <c r="AF286" s="159"/>
      <c r="AG286" s="159"/>
      <c r="AH286" s="159"/>
      <c r="AI286" s="159"/>
      <c r="AJ286" s="159"/>
      <c r="AK286" s="159"/>
      <c r="AL286" s="159"/>
      <c r="AM286" s="159"/>
      <c r="AN286" s="159"/>
      <c r="AO286" s="159"/>
      <c r="AP286" s="159"/>
      <c r="AQ286" s="159"/>
      <c r="AR286" s="159"/>
      <c r="AS286" s="159"/>
      <c r="AT286" s="159"/>
      <c r="AU286" s="159"/>
      <c r="AV286" s="159"/>
      <c r="AW286" s="159"/>
      <c r="AX286" s="159"/>
      <c r="AY286" s="159"/>
      <c r="AZ286" s="159"/>
      <c r="BA286" s="159"/>
      <c r="BB286" s="159"/>
      <c r="BC286" s="159"/>
      <c r="BD286" s="159"/>
      <c r="BE286" s="159"/>
      <c r="BF286" s="159"/>
      <c r="BG286" s="159"/>
      <c r="BH286" s="159"/>
      <c r="BI286" s="159"/>
      <c r="BJ286" s="159"/>
      <c r="BK286" s="159"/>
      <c r="BL286" s="159"/>
      <c r="BM286" s="159"/>
      <c r="BN286" s="159"/>
      <c r="BO286" s="159"/>
      <c r="BP286" s="159"/>
      <c r="BQ286" s="159"/>
      <c r="BR286" s="159"/>
      <c r="BS286" s="159"/>
      <c r="BT286" s="159"/>
      <c r="BU286" s="159"/>
      <c r="BV286" s="159"/>
      <c r="BW286" s="159"/>
      <c r="BX286" s="159"/>
      <c r="BY286" s="159"/>
      <c r="BZ286" s="159"/>
      <c r="CA286" s="159"/>
      <c r="CB286" s="159"/>
      <c r="CC286" s="159"/>
      <c r="CD286" s="159"/>
      <c r="CE286" s="159"/>
      <c r="CF286" s="159"/>
      <c r="CG286" s="159"/>
      <c r="CH286" s="159"/>
      <c r="CI286" s="159"/>
      <c r="CJ286" s="159"/>
      <c r="CK286" s="159"/>
      <c r="CL286" s="159"/>
      <c r="CM286" s="159"/>
      <c r="CN286" s="159"/>
      <c r="CO286" s="159"/>
      <c r="CP286" s="159"/>
      <c r="CQ286" s="159"/>
      <c r="CR286" s="159"/>
      <c r="CS286" s="159"/>
      <c r="CT286" s="159"/>
      <c r="CU286" s="159"/>
      <c r="CV286" s="159"/>
      <c r="CW286" s="159"/>
      <c r="CX286" s="159"/>
      <c r="CY286" s="159"/>
      <c r="CZ286" s="159"/>
      <c r="DA286" s="159"/>
      <c r="DB286" s="159"/>
      <c r="DC286" s="159"/>
      <c r="DD286" s="159"/>
      <c r="DE286" s="159"/>
      <c r="DF286" s="159"/>
      <c r="DG286" s="159"/>
      <c r="DH286" s="159"/>
      <c r="DI286" s="159"/>
      <c r="DJ286" s="159"/>
      <c r="DK286" s="159"/>
      <c r="DL286" s="159"/>
      <c r="DM286" s="159"/>
      <c r="DN286" s="159"/>
      <c r="DO286" s="159"/>
      <c r="DP286" s="159"/>
      <c r="DQ286" s="159"/>
      <c r="DR286" s="159"/>
      <c r="DS286" s="159"/>
      <c r="DT286" s="159"/>
      <c r="DU286" s="159"/>
      <c r="DV286" s="159"/>
      <c r="DW286" s="159"/>
      <c r="DX286" s="159"/>
      <c r="DY286" s="159"/>
      <c r="DZ286" s="159"/>
      <c r="EA286" s="159"/>
      <c r="EB286" s="159"/>
      <c r="EC286" s="159"/>
      <c r="ED286" s="159"/>
      <c r="EE286" s="159"/>
      <c r="EF286" s="159"/>
      <c r="EG286" s="159"/>
      <c r="EH286" s="159"/>
      <c r="EI286" s="159"/>
      <c r="EJ286" s="159"/>
      <c r="EK286" s="159"/>
      <c r="EL286" s="159"/>
      <c r="EM286" s="159"/>
      <c r="EN286" s="159"/>
      <c r="EO286" s="159"/>
      <c r="EP286" s="159"/>
      <c r="EQ286" s="159"/>
      <c r="ER286" s="159"/>
      <c r="ES286" s="159"/>
      <c r="ET286" s="159"/>
      <c r="EU286" s="159"/>
      <c r="EV286" s="159"/>
      <c r="EW286" s="159"/>
      <c r="EX286" s="159"/>
      <c r="EY286" s="159"/>
      <c r="EZ286" s="159"/>
      <c r="FA286" s="159"/>
      <c r="FB286" s="159"/>
      <c r="FC286" s="159"/>
      <c r="FD286" s="159"/>
    </row>
    <row r="287" customFormat="false" ht="12.75" hidden="false" customHeight="false" outlineLevel="0" collapsed="false">
      <c r="A287" s="168"/>
      <c r="B287" s="149"/>
      <c r="C287" s="149"/>
      <c r="D287" s="149"/>
      <c r="E287" s="149"/>
      <c r="F287" s="149"/>
      <c r="G287" s="149"/>
      <c r="H287" s="148"/>
      <c r="I287" s="170"/>
      <c r="R287" s="148"/>
      <c r="S287" s="158"/>
      <c r="T287" s="159"/>
      <c r="U287" s="159"/>
      <c r="V287" s="159"/>
      <c r="W287" s="159"/>
      <c r="X287" s="159"/>
      <c r="Y287" s="159"/>
      <c r="Z287" s="159"/>
      <c r="AA287" s="159"/>
      <c r="AB287" s="159"/>
      <c r="AC287" s="159"/>
      <c r="AD287" s="159"/>
      <c r="AE287" s="159"/>
      <c r="AF287" s="159"/>
      <c r="AG287" s="159"/>
      <c r="AH287" s="159"/>
      <c r="AI287" s="159"/>
      <c r="AJ287" s="159"/>
      <c r="AK287" s="159"/>
      <c r="AL287" s="159"/>
      <c r="AM287" s="159"/>
      <c r="AN287" s="159"/>
      <c r="AO287" s="159"/>
      <c r="AP287" s="159"/>
      <c r="AQ287" s="159"/>
      <c r="AR287" s="159"/>
      <c r="AS287" s="159"/>
      <c r="AT287" s="159"/>
      <c r="AU287" s="159"/>
      <c r="AV287" s="159"/>
      <c r="AW287" s="159"/>
      <c r="AX287" s="159"/>
      <c r="AY287" s="159"/>
      <c r="AZ287" s="159"/>
      <c r="BA287" s="159"/>
      <c r="BB287" s="159"/>
      <c r="BC287" s="159"/>
      <c r="BD287" s="159"/>
      <c r="BE287" s="159"/>
      <c r="BF287" s="159"/>
      <c r="BG287" s="159"/>
      <c r="BH287" s="159"/>
      <c r="BI287" s="159"/>
      <c r="BJ287" s="159"/>
      <c r="BK287" s="159"/>
      <c r="BL287" s="159"/>
      <c r="BM287" s="159"/>
      <c r="BN287" s="159"/>
      <c r="BO287" s="159"/>
      <c r="BP287" s="159"/>
      <c r="BQ287" s="159"/>
      <c r="BR287" s="159"/>
      <c r="BS287" s="159"/>
      <c r="BT287" s="159"/>
      <c r="BU287" s="159"/>
      <c r="BV287" s="159"/>
      <c r="BW287" s="159"/>
      <c r="BX287" s="159"/>
      <c r="BY287" s="159"/>
      <c r="BZ287" s="159"/>
      <c r="CA287" s="159"/>
      <c r="CB287" s="159"/>
      <c r="CC287" s="159"/>
      <c r="CD287" s="159"/>
      <c r="CE287" s="159"/>
      <c r="CF287" s="159"/>
      <c r="CG287" s="159"/>
      <c r="CH287" s="159"/>
      <c r="CI287" s="159"/>
      <c r="CJ287" s="159"/>
      <c r="CK287" s="159"/>
      <c r="CL287" s="159"/>
      <c r="CM287" s="159"/>
      <c r="CN287" s="159"/>
      <c r="CO287" s="159"/>
      <c r="CP287" s="159"/>
      <c r="CQ287" s="159"/>
      <c r="CR287" s="159"/>
      <c r="CS287" s="159"/>
      <c r="CT287" s="159"/>
      <c r="CU287" s="159"/>
      <c r="CV287" s="159"/>
      <c r="CW287" s="159"/>
      <c r="CX287" s="159"/>
      <c r="CY287" s="159"/>
      <c r="CZ287" s="159"/>
      <c r="DA287" s="159"/>
      <c r="DB287" s="159"/>
      <c r="DC287" s="159"/>
      <c r="DD287" s="159"/>
      <c r="DE287" s="159"/>
      <c r="DF287" s="159"/>
      <c r="DG287" s="159"/>
      <c r="DH287" s="159"/>
      <c r="DI287" s="159"/>
      <c r="DJ287" s="159"/>
      <c r="DK287" s="159"/>
      <c r="DL287" s="159"/>
      <c r="DM287" s="159"/>
      <c r="DN287" s="159"/>
      <c r="DO287" s="159"/>
      <c r="DP287" s="159"/>
      <c r="DQ287" s="159"/>
      <c r="DR287" s="159"/>
      <c r="DS287" s="159"/>
      <c r="DT287" s="159"/>
      <c r="DU287" s="159"/>
      <c r="DV287" s="159"/>
      <c r="DW287" s="159"/>
      <c r="DX287" s="159"/>
      <c r="DY287" s="159"/>
      <c r="DZ287" s="159"/>
      <c r="EA287" s="159"/>
      <c r="EB287" s="159"/>
      <c r="EC287" s="159"/>
      <c r="ED287" s="159"/>
      <c r="EE287" s="159"/>
      <c r="EF287" s="159"/>
      <c r="EG287" s="159"/>
      <c r="EH287" s="159"/>
      <c r="EI287" s="159"/>
      <c r="EJ287" s="159"/>
      <c r="EK287" s="159"/>
      <c r="EL287" s="159"/>
      <c r="EM287" s="159"/>
      <c r="EN287" s="159"/>
      <c r="EO287" s="159"/>
      <c r="EP287" s="159"/>
      <c r="EQ287" s="159"/>
      <c r="ER287" s="159"/>
      <c r="ES287" s="159"/>
      <c r="ET287" s="159"/>
      <c r="EU287" s="159"/>
      <c r="EV287" s="159"/>
      <c r="EW287" s="159"/>
      <c r="EX287" s="159"/>
      <c r="EY287" s="159"/>
      <c r="EZ287" s="159"/>
      <c r="FA287" s="159"/>
      <c r="FB287" s="159"/>
      <c r="FC287" s="159"/>
      <c r="FD287" s="159"/>
    </row>
    <row r="288" customFormat="false" ht="12.75" hidden="false" customHeight="false" outlineLevel="0" collapsed="false">
      <c r="A288" s="168"/>
      <c r="B288" s="149"/>
      <c r="C288" s="149"/>
      <c r="D288" s="149"/>
      <c r="E288" s="149"/>
      <c r="F288" s="149"/>
      <c r="G288" s="149"/>
      <c r="H288" s="148"/>
      <c r="I288" s="170"/>
      <c r="R288" s="148"/>
      <c r="S288" s="158"/>
      <c r="T288" s="159"/>
      <c r="U288" s="159"/>
      <c r="V288" s="159"/>
      <c r="W288" s="159"/>
      <c r="X288" s="159"/>
      <c r="Y288" s="159"/>
      <c r="Z288" s="159"/>
      <c r="AA288" s="159"/>
      <c r="AB288" s="159"/>
      <c r="AC288" s="159"/>
      <c r="AD288" s="159"/>
      <c r="AE288" s="159"/>
      <c r="AF288" s="159"/>
      <c r="AG288" s="159"/>
      <c r="AH288" s="159"/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59"/>
      <c r="AU288" s="159"/>
      <c r="AV288" s="159"/>
      <c r="AW288" s="159"/>
      <c r="AX288" s="159"/>
      <c r="AY288" s="159"/>
      <c r="AZ288" s="159"/>
      <c r="BA288" s="159"/>
      <c r="BB288" s="159"/>
      <c r="BC288" s="159"/>
      <c r="BD288" s="159"/>
      <c r="BE288" s="159"/>
      <c r="BF288" s="159"/>
      <c r="BG288" s="159"/>
      <c r="BH288" s="159"/>
      <c r="BI288" s="159"/>
      <c r="BJ288" s="159"/>
      <c r="BK288" s="159"/>
      <c r="BL288" s="159"/>
      <c r="BM288" s="159"/>
      <c r="BN288" s="159"/>
      <c r="BO288" s="159"/>
      <c r="BP288" s="159"/>
      <c r="BQ288" s="159"/>
      <c r="BR288" s="159"/>
      <c r="BS288" s="159"/>
      <c r="BT288" s="159"/>
      <c r="BU288" s="159"/>
      <c r="BV288" s="159"/>
      <c r="BW288" s="159"/>
      <c r="BX288" s="159"/>
      <c r="BY288" s="159"/>
      <c r="BZ288" s="159"/>
      <c r="CA288" s="159"/>
      <c r="CB288" s="159"/>
      <c r="CC288" s="159"/>
      <c r="CD288" s="159"/>
      <c r="CE288" s="159"/>
      <c r="CF288" s="159"/>
      <c r="CG288" s="159"/>
      <c r="CH288" s="159"/>
      <c r="CI288" s="159"/>
      <c r="CJ288" s="159"/>
      <c r="CK288" s="159"/>
      <c r="CL288" s="159"/>
      <c r="CM288" s="159"/>
      <c r="CN288" s="159"/>
      <c r="CO288" s="159"/>
      <c r="CP288" s="159"/>
      <c r="CQ288" s="159"/>
      <c r="CR288" s="159"/>
      <c r="CS288" s="159"/>
      <c r="CT288" s="159"/>
      <c r="CU288" s="159"/>
      <c r="CV288" s="159"/>
      <c r="CW288" s="159"/>
      <c r="CX288" s="159"/>
      <c r="CY288" s="159"/>
      <c r="CZ288" s="159"/>
      <c r="DA288" s="159"/>
      <c r="DB288" s="159"/>
      <c r="DC288" s="159"/>
      <c r="DD288" s="159"/>
      <c r="DE288" s="159"/>
      <c r="DF288" s="159"/>
      <c r="DG288" s="159"/>
      <c r="DH288" s="159"/>
      <c r="DI288" s="159"/>
      <c r="DJ288" s="159"/>
      <c r="DK288" s="159"/>
      <c r="DL288" s="159"/>
      <c r="DM288" s="159"/>
      <c r="DN288" s="159"/>
      <c r="DO288" s="159"/>
      <c r="DP288" s="159"/>
      <c r="DQ288" s="159"/>
      <c r="DR288" s="159"/>
      <c r="DS288" s="159"/>
      <c r="DT288" s="159"/>
      <c r="DU288" s="159"/>
      <c r="DV288" s="159"/>
      <c r="DW288" s="159"/>
      <c r="DX288" s="159"/>
      <c r="DY288" s="159"/>
      <c r="DZ288" s="159"/>
      <c r="EA288" s="159"/>
      <c r="EB288" s="159"/>
      <c r="EC288" s="159"/>
      <c r="ED288" s="159"/>
      <c r="EE288" s="159"/>
      <c r="EF288" s="159"/>
      <c r="EG288" s="159"/>
      <c r="EH288" s="159"/>
      <c r="EI288" s="159"/>
      <c r="EJ288" s="159"/>
      <c r="EK288" s="159"/>
      <c r="EL288" s="159"/>
      <c r="EM288" s="159"/>
      <c r="EN288" s="159"/>
      <c r="EO288" s="159"/>
      <c r="EP288" s="159"/>
      <c r="EQ288" s="159"/>
      <c r="ER288" s="159"/>
      <c r="ES288" s="159"/>
      <c r="ET288" s="159"/>
      <c r="EU288" s="159"/>
      <c r="EV288" s="159"/>
      <c r="EW288" s="159"/>
      <c r="EX288" s="159"/>
      <c r="EY288" s="159"/>
      <c r="EZ288" s="159"/>
      <c r="FA288" s="159"/>
      <c r="FB288" s="159"/>
      <c r="FC288" s="159"/>
      <c r="FD288" s="159"/>
    </row>
    <row r="289" customFormat="false" ht="12.75" hidden="false" customHeight="false" outlineLevel="0" collapsed="false">
      <c r="A289" s="168"/>
      <c r="B289" s="149"/>
      <c r="C289" s="149"/>
      <c r="D289" s="149"/>
      <c r="E289" s="149"/>
      <c r="F289" s="149"/>
      <c r="G289" s="149"/>
      <c r="H289" s="148"/>
      <c r="I289" s="170"/>
      <c r="R289" s="148"/>
      <c r="S289" s="158"/>
      <c r="T289" s="159"/>
      <c r="U289" s="159"/>
      <c r="V289" s="159"/>
      <c r="W289" s="159"/>
      <c r="X289" s="159"/>
      <c r="Y289" s="159"/>
      <c r="Z289" s="159"/>
      <c r="AA289" s="159"/>
      <c r="AB289" s="159"/>
      <c r="AC289" s="159"/>
      <c r="AD289" s="159"/>
      <c r="AE289" s="159"/>
      <c r="AF289" s="159"/>
      <c r="AG289" s="159"/>
      <c r="AH289" s="159"/>
      <c r="AI289" s="159"/>
      <c r="AJ289" s="159"/>
      <c r="AK289" s="159"/>
      <c r="AL289" s="159"/>
      <c r="AM289" s="159"/>
      <c r="AN289" s="159"/>
      <c r="AO289" s="159"/>
      <c r="AP289" s="159"/>
      <c r="AQ289" s="159"/>
      <c r="AR289" s="159"/>
      <c r="AS289" s="159"/>
      <c r="AT289" s="159"/>
      <c r="AU289" s="159"/>
      <c r="AV289" s="159"/>
      <c r="AW289" s="159"/>
      <c r="AX289" s="159"/>
      <c r="AY289" s="159"/>
      <c r="AZ289" s="159"/>
      <c r="BA289" s="159"/>
      <c r="BB289" s="159"/>
      <c r="BC289" s="159"/>
      <c r="BD289" s="159"/>
      <c r="BE289" s="159"/>
      <c r="BF289" s="159"/>
      <c r="BG289" s="159"/>
      <c r="BH289" s="159"/>
      <c r="BI289" s="159"/>
      <c r="BJ289" s="159"/>
      <c r="BK289" s="159"/>
      <c r="BL289" s="159"/>
      <c r="BM289" s="159"/>
      <c r="BN289" s="159"/>
      <c r="BO289" s="159"/>
      <c r="BP289" s="159"/>
      <c r="BQ289" s="159"/>
      <c r="BR289" s="159"/>
      <c r="BS289" s="159"/>
      <c r="BT289" s="159"/>
      <c r="BU289" s="159"/>
      <c r="BV289" s="159"/>
      <c r="BW289" s="159"/>
      <c r="BX289" s="159"/>
      <c r="BY289" s="159"/>
      <c r="BZ289" s="159"/>
      <c r="CA289" s="159"/>
      <c r="CB289" s="159"/>
      <c r="CC289" s="159"/>
      <c r="CD289" s="159"/>
      <c r="CE289" s="159"/>
      <c r="CF289" s="159"/>
      <c r="CG289" s="159"/>
      <c r="CH289" s="159"/>
      <c r="CI289" s="159"/>
      <c r="CJ289" s="159"/>
      <c r="CK289" s="159"/>
      <c r="CL289" s="159"/>
      <c r="CM289" s="159"/>
      <c r="CN289" s="159"/>
      <c r="CO289" s="159"/>
      <c r="CP289" s="159"/>
      <c r="CQ289" s="159"/>
      <c r="CR289" s="159"/>
      <c r="CS289" s="159"/>
      <c r="CT289" s="159"/>
      <c r="CU289" s="159"/>
      <c r="CV289" s="159"/>
      <c r="CW289" s="159"/>
      <c r="CX289" s="159"/>
      <c r="CY289" s="159"/>
      <c r="CZ289" s="159"/>
      <c r="DA289" s="159"/>
      <c r="DB289" s="159"/>
      <c r="DC289" s="159"/>
      <c r="DD289" s="159"/>
      <c r="DE289" s="159"/>
      <c r="DF289" s="159"/>
      <c r="DG289" s="159"/>
      <c r="DH289" s="159"/>
      <c r="DI289" s="159"/>
      <c r="DJ289" s="159"/>
      <c r="DK289" s="159"/>
      <c r="DL289" s="159"/>
      <c r="DM289" s="159"/>
      <c r="DN289" s="159"/>
      <c r="DO289" s="159"/>
      <c r="DP289" s="159"/>
      <c r="DQ289" s="159"/>
      <c r="DR289" s="159"/>
      <c r="DS289" s="159"/>
      <c r="DT289" s="159"/>
      <c r="DU289" s="159"/>
      <c r="DV289" s="159"/>
      <c r="DW289" s="159"/>
      <c r="DX289" s="159"/>
      <c r="DY289" s="159"/>
      <c r="DZ289" s="159"/>
      <c r="EA289" s="159"/>
      <c r="EB289" s="159"/>
      <c r="EC289" s="159"/>
      <c r="ED289" s="159"/>
      <c r="EE289" s="159"/>
      <c r="EF289" s="159"/>
      <c r="EG289" s="159"/>
      <c r="EH289" s="159"/>
      <c r="EI289" s="159"/>
      <c r="EJ289" s="159"/>
      <c r="EK289" s="159"/>
      <c r="EL289" s="159"/>
      <c r="EM289" s="159"/>
      <c r="EN289" s="159"/>
      <c r="EO289" s="159"/>
      <c r="EP289" s="159"/>
      <c r="EQ289" s="159"/>
      <c r="ER289" s="159"/>
      <c r="ES289" s="159"/>
      <c r="ET289" s="159"/>
      <c r="EU289" s="159"/>
      <c r="EV289" s="159"/>
      <c r="EW289" s="159"/>
      <c r="EX289" s="159"/>
      <c r="EY289" s="159"/>
      <c r="EZ289" s="159"/>
      <c r="FA289" s="159"/>
      <c r="FB289" s="159"/>
      <c r="FC289" s="159"/>
      <c r="FD289" s="159"/>
    </row>
    <row r="290" customFormat="false" ht="12.75" hidden="false" customHeight="false" outlineLevel="0" collapsed="false">
      <c r="A290" s="168"/>
      <c r="B290" s="149"/>
      <c r="C290" s="149"/>
      <c r="D290" s="149"/>
      <c r="E290" s="149"/>
      <c r="F290" s="149"/>
      <c r="G290" s="149"/>
      <c r="H290" s="148"/>
      <c r="I290" s="170"/>
      <c r="R290" s="148"/>
      <c r="S290" s="158"/>
      <c r="T290" s="159"/>
      <c r="U290" s="159"/>
      <c r="V290" s="159"/>
      <c r="W290" s="159"/>
      <c r="X290" s="159"/>
      <c r="Y290" s="159"/>
      <c r="Z290" s="159"/>
      <c r="AA290" s="159"/>
      <c r="AB290" s="159"/>
      <c r="AC290" s="159"/>
      <c r="AD290" s="159"/>
      <c r="AE290" s="159"/>
      <c r="AF290" s="159"/>
      <c r="AG290" s="159"/>
      <c r="AH290" s="159"/>
      <c r="AI290" s="159"/>
      <c r="AJ290" s="159"/>
      <c r="AK290" s="159"/>
      <c r="AL290" s="159"/>
      <c r="AM290" s="159"/>
      <c r="AN290" s="159"/>
      <c r="AO290" s="159"/>
      <c r="AP290" s="159"/>
      <c r="AQ290" s="159"/>
      <c r="AR290" s="159"/>
      <c r="AS290" s="159"/>
      <c r="AT290" s="159"/>
      <c r="AU290" s="159"/>
      <c r="AV290" s="159"/>
      <c r="AW290" s="159"/>
      <c r="AX290" s="159"/>
      <c r="AY290" s="159"/>
      <c r="AZ290" s="159"/>
      <c r="BA290" s="159"/>
      <c r="BB290" s="159"/>
      <c r="BC290" s="159"/>
      <c r="BD290" s="159"/>
      <c r="BE290" s="159"/>
      <c r="BF290" s="159"/>
      <c r="BG290" s="159"/>
      <c r="BH290" s="159"/>
      <c r="BI290" s="159"/>
      <c r="BJ290" s="159"/>
      <c r="BK290" s="159"/>
      <c r="BL290" s="159"/>
      <c r="BM290" s="159"/>
      <c r="BN290" s="159"/>
      <c r="BO290" s="159"/>
      <c r="BP290" s="159"/>
      <c r="BQ290" s="159"/>
      <c r="BR290" s="159"/>
      <c r="BS290" s="159"/>
      <c r="BT290" s="159"/>
      <c r="BU290" s="159"/>
      <c r="BV290" s="159"/>
      <c r="BW290" s="159"/>
      <c r="BX290" s="159"/>
      <c r="BY290" s="159"/>
      <c r="BZ290" s="159"/>
      <c r="CA290" s="159"/>
      <c r="CB290" s="159"/>
      <c r="CC290" s="159"/>
      <c r="CD290" s="159"/>
      <c r="CE290" s="159"/>
      <c r="CF290" s="159"/>
      <c r="CG290" s="159"/>
      <c r="CH290" s="159"/>
      <c r="CI290" s="159"/>
      <c r="CJ290" s="159"/>
      <c r="CK290" s="159"/>
      <c r="CL290" s="159"/>
      <c r="CM290" s="159"/>
      <c r="CN290" s="159"/>
      <c r="CO290" s="159"/>
      <c r="CP290" s="159"/>
      <c r="CQ290" s="159"/>
      <c r="CR290" s="159"/>
      <c r="CS290" s="159"/>
      <c r="CT290" s="159"/>
      <c r="CU290" s="159"/>
      <c r="CV290" s="159"/>
      <c r="CW290" s="159"/>
      <c r="CX290" s="159"/>
      <c r="CY290" s="159"/>
      <c r="CZ290" s="159"/>
      <c r="DA290" s="159"/>
      <c r="DB290" s="159"/>
      <c r="DC290" s="159"/>
      <c r="DD290" s="159"/>
      <c r="DE290" s="159"/>
      <c r="DF290" s="159"/>
      <c r="DG290" s="159"/>
      <c r="DH290" s="159"/>
      <c r="DI290" s="159"/>
      <c r="DJ290" s="159"/>
      <c r="DK290" s="159"/>
      <c r="DL290" s="159"/>
      <c r="DM290" s="159"/>
      <c r="DN290" s="159"/>
      <c r="DO290" s="159"/>
      <c r="DP290" s="159"/>
      <c r="DQ290" s="159"/>
      <c r="DR290" s="159"/>
      <c r="DS290" s="159"/>
      <c r="DT290" s="159"/>
      <c r="DU290" s="159"/>
      <c r="DV290" s="159"/>
      <c r="DW290" s="159"/>
      <c r="DX290" s="159"/>
      <c r="DY290" s="159"/>
      <c r="DZ290" s="159"/>
      <c r="EA290" s="159"/>
      <c r="EB290" s="159"/>
      <c r="EC290" s="159"/>
      <c r="ED290" s="159"/>
      <c r="EE290" s="159"/>
      <c r="EF290" s="159"/>
      <c r="EG290" s="159"/>
      <c r="EH290" s="159"/>
      <c r="EI290" s="159"/>
      <c r="EJ290" s="159"/>
      <c r="EK290" s="159"/>
      <c r="EL290" s="159"/>
      <c r="EM290" s="159"/>
      <c r="EN290" s="159"/>
      <c r="EO290" s="159"/>
      <c r="EP290" s="159"/>
      <c r="EQ290" s="159"/>
      <c r="ER290" s="159"/>
      <c r="ES290" s="159"/>
      <c r="ET290" s="159"/>
      <c r="EU290" s="159"/>
      <c r="EV290" s="159"/>
      <c r="EW290" s="159"/>
      <c r="EX290" s="159"/>
      <c r="EY290" s="159"/>
      <c r="EZ290" s="159"/>
      <c r="FA290" s="159"/>
      <c r="FB290" s="159"/>
      <c r="FC290" s="159"/>
      <c r="FD290" s="159"/>
    </row>
    <row r="291" customFormat="false" ht="12.75" hidden="false" customHeight="false" outlineLevel="0" collapsed="false">
      <c r="A291" s="168"/>
      <c r="B291" s="149"/>
      <c r="C291" s="149"/>
      <c r="D291" s="149"/>
      <c r="E291" s="149"/>
      <c r="F291" s="149"/>
      <c r="G291" s="149"/>
      <c r="H291" s="148"/>
      <c r="I291" s="170"/>
      <c r="R291" s="148"/>
      <c r="S291" s="158"/>
      <c r="T291" s="159"/>
      <c r="U291" s="159"/>
      <c r="V291" s="159"/>
      <c r="W291" s="159"/>
      <c r="X291" s="159"/>
      <c r="Y291" s="159"/>
      <c r="Z291" s="159"/>
      <c r="AA291" s="159"/>
      <c r="AB291" s="159"/>
      <c r="AC291" s="159"/>
      <c r="AD291" s="159"/>
      <c r="AE291" s="159"/>
      <c r="AF291" s="159"/>
      <c r="AG291" s="159"/>
      <c r="AH291" s="159"/>
      <c r="AI291" s="159"/>
      <c r="AJ291" s="159"/>
      <c r="AK291" s="159"/>
      <c r="AL291" s="159"/>
      <c r="AM291" s="159"/>
      <c r="AN291" s="159"/>
      <c r="AO291" s="159"/>
      <c r="AP291" s="159"/>
      <c r="AQ291" s="159"/>
      <c r="AR291" s="159"/>
      <c r="AS291" s="159"/>
      <c r="AT291" s="159"/>
      <c r="AU291" s="159"/>
      <c r="AV291" s="159"/>
      <c r="AW291" s="159"/>
      <c r="AX291" s="159"/>
      <c r="AY291" s="159"/>
      <c r="AZ291" s="159"/>
      <c r="BA291" s="159"/>
      <c r="BB291" s="159"/>
      <c r="BC291" s="159"/>
      <c r="BD291" s="159"/>
      <c r="BE291" s="159"/>
      <c r="BF291" s="159"/>
      <c r="BG291" s="159"/>
      <c r="BH291" s="159"/>
      <c r="BI291" s="159"/>
      <c r="BJ291" s="159"/>
      <c r="BK291" s="159"/>
      <c r="BL291" s="159"/>
      <c r="BM291" s="159"/>
      <c r="BN291" s="159"/>
      <c r="BO291" s="159"/>
      <c r="BP291" s="159"/>
      <c r="BQ291" s="159"/>
      <c r="BR291" s="159"/>
      <c r="BS291" s="159"/>
      <c r="BT291" s="159"/>
      <c r="BU291" s="159"/>
      <c r="BV291" s="159"/>
      <c r="BW291" s="159"/>
      <c r="BX291" s="159"/>
      <c r="BY291" s="159"/>
      <c r="BZ291" s="159"/>
      <c r="CA291" s="159"/>
      <c r="CB291" s="159"/>
      <c r="CC291" s="159"/>
      <c r="CD291" s="159"/>
      <c r="CE291" s="159"/>
      <c r="CF291" s="159"/>
      <c r="CG291" s="159"/>
      <c r="CH291" s="159"/>
      <c r="CI291" s="159"/>
      <c r="CJ291" s="159"/>
      <c r="CK291" s="159"/>
      <c r="CL291" s="159"/>
      <c r="CM291" s="159"/>
      <c r="CN291" s="159"/>
      <c r="CO291" s="159"/>
      <c r="CP291" s="159"/>
      <c r="CQ291" s="159"/>
      <c r="CR291" s="159"/>
      <c r="CS291" s="159"/>
      <c r="CT291" s="159"/>
      <c r="CU291" s="159"/>
      <c r="CV291" s="159"/>
      <c r="CW291" s="159"/>
      <c r="CX291" s="159"/>
      <c r="CY291" s="159"/>
      <c r="CZ291" s="159"/>
      <c r="DA291" s="159"/>
      <c r="DB291" s="159"/>
      <c r="DC291" s="159"/>
      <c r="DD291" s="159"/>
      <c r="DE291" s="159"/>
      <c r="DF291" s="159"/>
      <c r="DG291" s="159"/>
      <c r="DH291" s="159"/>
      <c r="DI291" s="159"/>
      <c r="DJ291" s="159"/>
      <c r="DK291" s="159"/>
      <c r="DL291" s="159"/>
      <c r="DM291" s="159"/>
      <c r="DN291" s="159"/>
      <c r="DO291" s="159"/>
      <c r="DP291" s="159"/>
      <c r="DQ291" s="159"/>
      <c r="DR291" s="159"/>
      <c r="DS291" s="159"/>
      <c r="DT291" s="159"/>
      <c r="DU291" s="159"/>
      <c r="DV291" s="159"/>
      <c r="DW291" s="159"/>
      <c r="DX291" s="159"/>
      <c r="DY291" s="159"/>
      <c r="DZ291" s="159"/>
      <c r="EA291" s="159"/>
      <c r="EB291" s="159"/>
      <c r="EC291" s="159"/>
      <c r="ED291" s="159"/>
      <c r="EE291" s="159"/>
      <c r="EF291" s="159"/>
      <c r="EG291" s="159"/>
      <c r="EH291" s="159"/>
      <c r="EI291" s="159"/>
      <c r="EJ291" s="159"/>
      <c r="EK291" s="159"/>
      <c r="EL291" s="159"/>
      <c r="EM291" s="159"/>
      <c r="EN291" s="159"/>
      <c r="EO291" s="159"/>
      <c r="EP291" s="159"/>
      <c r="EQ291" s="159"/>
      <c r="ER291" s="159"/>
      <c r="ES291" s="159"/>
      <c r="ET291" s="159"/>
      <c r="EU291" s="159"/>
      <c r="EV291" s="159"/>
      <c r="EW291" s="159"/>
      <c r="EX291" s="159"/>
      <c r="EY291" s="159"/>
      <c r="EZ291" s="159"/>
      <c r="FA291" s="159"/>
      <c r="FB291" s="159"/>
      <c r="FC291" s="159"/>
      <c r="FD291" s="159"/>
    </row>
    <row r="292" customFormat="false" ht="12.75" hidden="false" customHeight="false" outlineLevel="0" collapsed="false">
      <c r="A292" s="168"/>
      <c r="B292" s="149"/>
      <c r="C292" s="149"/>
      <c r="D292" s="149"/>
      <c r="E292" s="149"/>
      <c r="F292" s="149"/>
      <c r="G292" s="149"/>
      <c r="H292" s="148"/>
      <c r="I292" s="170"/>
      <c r="R292" s="148"/>
      <c r="S292" s="158"/>
      <c r="T292" s="159"/>
      <c r="U292" s="159"/>
      <c r="V292" s="159"/>
      <c r="W292" s="159"/>
      <c r="X292" s="159"/>
      <c r="Y292" s="159"/>
      <c r="Z292" s="159"/>
      <c r="AA292" s="159"/>
      <c r="AB292" s="159"/>
      <c r="AC292" s="159"/>
      <c r="AD292" s="159"/>
      <c r="AE292" s="159"/>
      <c r="AF292" s="159"/>
      <c r="AG292" s="159"/>
      <c r="AH292" s="159"/>
      <c r="AI292" s="159"/>
      <c r="AJ292" s="159"/>
      <c r="AK292" s="159"/>
      <c r="AL292" s="159"/>
      <c r="AM292" s="159"/>
      <c r="AN292" s="159"/>
      <c r="AO292" s="159"/>
      <c r="AP292" s="159"/>
      <c r="AQ292" s="159"/>
      <c r="AR292" s="159"/>
      <c r="AS292" s="159"/>
      <c r="AT292" s="159"/>
      <c r="AU292" s="159"/>
      <c r="AV292" s="159"/>
      <c r="AW292" s="159"/>
      <c r="AX292" s="159"/>
      <c r="AY292" s="159"/>
      <c r="AZ292" s="159"/>
      <c r="BA292" s="159"/>
      <c r="BB292" s="159"/>
      <c r="BC292" s="159"/>
      <c r="BD292" s="159"/>
      <c r="BE292" s="159"/>
      <c r="BF292" s="159"/>
      <c r="BG292" s="159"/>
      <c r="BH292" s="159"/>
      <c r="BI292" s="159"/>
      <c r="BJ292" s="159"/>
      <c r="BK292" s="159"/>
      <c r="BL292" s="159"/>
      <c r="BM292" s="159"/>
      <c r="BN292" s="159"/>
      <c r="BO292" s="159"/>
      <c r="BP292" s="159"/>
      <c r="BQ292" s="159"/>
      <c r="BR292" s="159"/>
      <c r="BS292" s="159"/>
      <c r="BT292" s="159"/>
      <c r="BU292" s="159"/>
      <c r="BV292" s="159"/>
      <c r="BW292" s="159"/>
      <c r="BX292" s="159"/>
      <c r="BY292" s="159"/>
      <c r="BZ292" s="159"/>
      <c r="CA292" s="159"/>
      <c r="CB292" s="159"/>
      <c r="CC292" s="159"/>
      <c r="CD292" s="159"/>
      <c r="CE292" s="159"/>
      <c r="CF292" s="159"/>
      <c r="CG292" s="159"/>
      <c r="CH292" s="159"/>
      <c r="CI292" s="159"/>
      <c r="CJ292" s="159"/>
      <c r="CK292" s="159"/>
      <c r="CL292" s="159"/>
      <c r="CM292" s="159"/>
      <c r="CN292" s="159"/>
      <c r="CO292" s="159"/>
      <c r="CP292" s="159"/>
      <c r="CQ292" s="159"/>
      <c r="CR292" s="159"/>
      <c r="CS292" s="159"/>
      <c r="CT292" s="159"/>
      <c r="CU292" s="159"/>
      <c r="CV292" s="159"/>
      <c r="CW292" s="159"/>
      <c r="CX292" s="159"/>
      <c r="CY292" s="159"/>
      <c r="CZ292" s="159"/>
      <c r="DA292" s="159"/>
      <c r="DB292" s="159"/>
      <c r="DC292" s="159"/>
      <c r="DD292" s="159"/>
      <c r="DE292" s="159"/>
      <c r="DF292" s="159"/>
      <c r="DG292" s="159"/>
      <c r="DH292" s="159"/>
      <c r="DI292" s="159"/>
      <c r="DJ292" s="159"/>
      <c r="DK292" s="159"/>
      <c r="DL292" s="159"/>
      <c r="DM292" s="159"/>
      <c r="DN292" s="159"/>
      <c r="DO292" s="159"/>
      <c r="DP292" s="159"/>
      <c r="DQ292" s="159"/>
      <c r="DR292" s="159"/>
      <c r="DS292" s="159"/>
      <c r="DT292" s="159"/>
      <c r="DU292" s="159"/>
      <c r="DV292" s="159"/>
      <c r="DW292" s="159"/>
      <c r="DX292" s="159"/>
      <c r="DY292" s="159"/>
      <c r="DZ292" s="159"/>
      <c r="EA292" s="159"/>
      <c r="EB292" s="159"/>
      <c r="EC292" s="159"/>
      <c r="ED292" s="159"/>
      <c r="EE292" s="159"/>
      <c r="EF292" s="159"/>
      <c r="EG292" s="159"/>
      <c r="EH292" s="159"/>
      <c r="EI292" s="159"/>
      <c r="EJ292" s="159"/>
      <c r="EK292" s="159"/>
      <c r="EL292" s="159"/>
      <c r="EM292" s="159"/>
      <c r="EN292" s="159"/>
      <c r="EO292" s="159"/>
      <c r="EP292" s="159"/>
      <c r="EQ292" s="159"/>
      <c r="ER292" s="159"/>
      <c r="ES292" s="159"/>
      <c r="ET292" s="159"/>
      <c r="EU292" s="159"/>
      <c r="EV292" s="159"/>
      <c r="EW292" s="159"/>
      <c r="EX292" s="159"/>
      <c r="EY292" s="159"/>
      <c r="EZ292" s="159"/>
      <c r="FA292" s="159"/>
      <c r="FB292" s="159"/>
      <c r="FC292" s="159"/>
      <c r="FD292" s="159"/>
    </row>
    <row r="293" customFormat="false" ht="12.75" hidden="false" customHeight="false" outlineLevel="0" collapsed="false">
      <c r="A293" s="168"/>
      <c r="B293" s="149"/>
      <c r="C293" s="149"/>
      <c r="D293" s="149"/>
      <c r="E293" s="149"/>
      <c r="F293" s="149"/>
      <c r="G293" s="149"/>
      <c r="H293" s="148"/>
      <c r="I293" s="170"/>
      <c r="R293" s="148"/>
      <c r="S293" s="158"/>
      <c r="T293" s="159"/>
      <c r="U293" s="159"/>
      <c r="V293" s="159"/>
      <c r="W293" s="159"/>
      <c r="X293" s="159"/>
      <c r="Y293" s="159"/>
      <c r="Z293" s="159"/>
      <c r="AA293" s="159"/>
      <c r="AB293" s="159"/>
      <c r="AC293" s="159"/>
      <c r="AD293" s="159"/>
      <c r="AE293" s="159"/>
      <c r="AF293" s="159"/>
      <c r="AG293" s="159"/>
      <c r="AH293" s="159"/>
      <c r="AI293" s="159"/>
      <c r="AJ293" s="159"/>
      <c r="AK293" s="159"/>
      <c r="AL293" s="159"/>
      <c r="AM293" s="159"/>
      <c r="AN293" s="159"/>
      <c r="AO293" s="159"/>
      <c r="AP293" s="159"/>
      <c r="AQ293" s="159"/>
      <c r="AR293" s="159"/>
      <c r="AS293" s="159"/>
      <c r="AT293" s="159"/>
      <c r="AU293" s="159"/>
      <c r="AV293" s="159"/>
      <c r="AW293" s="159"/>
      <c r="AX293" s="159"/>
      <c r="AY293" s="159"/>
      <c r="AZ293" s="159"/>
      <c r="BA293" s="159"/>
      <c r="BB293" s="159"/>
      <c r="BC293" s="159"/>
      <c r="BD293" s="159"/>
      <c r="BE293" s="159"/>
      <c r="BF293" s="159"/>
      <c r="BG293" s="159"/>
      <c r="BH293" s="159"/>
      <c r="BI293" s="159"/>
      <c r="BJ293" s="159"/>
      <c r="BK293" s="159"/>
      <c r="BL293" s="159"/>
      <c r="BM293" s="159"/>
      <c r="BN293" s="159"/>
      <c r="BO293" s="159"/>
      <c r="BP293" s="159"/>
      <c r="BQ293" s="159"/>
      <c r="BR293" s="159"/>
      <c r="BS293" s="159"/>
      <c r="BT293" s="159"/>
      <c r="BU293" s="159"/>
      <c r="BV293" s="159"/>
      <c r="BW293" s="159"/>
      <c r="BX293" s="159"/>
      <c r="BY293" s="159"/>
      <c r="BZ293" s="159"/>
      <c r="CA293" s="159"/>
      <c r="CB293" s="159"/>
      <c r="CC293" s="159"/>
      <c r="CD293" s="159"/>
      <c r="CE293" s="159"/>
      <c r="CF293" s="159"/>
      <c r="CG293" s="159"/>
      <c r="CH293" s="159"/>
      <c r="CI293" s="159"/>
      <c r="CJ293" s="159"/>
      <c r="CK293" s="159"/>
      <c r="CL293" s="159"/>
      <c r="CM293" s="159"/>
      <c r="CN293" s="159"/>
      <c r="CO293" s="159"/>
      <c r="CP293" s="159"/>
      <c r="CQ293" s="159"/>
      <c r="CR293" s="159"/>
      <c r="CS293" s="159"/>
      <c r="CT293" s="159"/>
      <c r="CU293" s="159"/>
      <c r="CV293" s="159"/>
      <c r="CW293" s="159"/>
      <c r="CX293" s="159"/>
      <c r="CY293" s="159"/>
      <c r="CZ293" s="159"/>
      <c r="DA293" s="159"/>
      <c r="DB293" s="159"/>
      <c r="DC293" s="159"/>
      <c r="DD293" s="159"/>
      <c r="DE293" s="159"/>
      <c r="DF293" s="159"/>
      <c r="DG293" s="159"/>
      <c r="DH293" s="159"/>
      <c r="DI293" s="159"/>
      <c r="DJ293" s="159"/>
      <c r="DK293" s="159"/>
      <c r="DL293" s="159"/>
      <c r="DM293" s="159"/>
      <c r="DN293" s="159"/>
      <c r="DO293" s="159"/>
      <c r="DP293" s="159"/>
      <c r="DQ293" s="159"/>
      <c r="DR293" s="159"/>
      <c r="DS293" s="159"/>
      <c r="DT293" s="159"/>
      <c r="DU293" s="159"/>
      <c r="DV293" s="159"/>
      <c r="DW293" s="159"/>
      <c r="DX293" s="159"/>
      <c r="DY293" s="159"/>
      <c r="DZ293" s="159"/>
      <c r="EA293" s="159"/>
      <c r="EB293" s="159"/>
      <c r="EC293" s="159"/>
      <c r="ED293" s="159"/>
      <c r="EE293" s="159"/>
      <c r="EF293" s="159"/>
      <c r="EG293" s="159"/>
      <c r="EH293" s="159"/>
      <c r="EI293" s="159"/>
      <c r="EJ293" s="159"/>
      <c r="EK293" s="159"/>
      <c r="EL293" s="159"/>
      <c r="EM293" s="159"/>
      <c r="EN293" s="159"/>
      <c r="EO293" s="159"/>
      <c r="EP293" s="159"/>
      <c r="EQ293" s="159"/>
      <c r="ER293" s="159"/>
      <c r="ES293" s="159"/>
      <c r="ET293" s="159"/>
      <c r="EU293" s="159"/>
      <c r="EV293" s="159"/>
      <c r="EW293" s="159"/>
      <c r="EX293" s="159"/>
      <c r="EY293" s="159"/>
      <c r="EZ293" s="159"/>
      <c r="FA293" s="159"/>
      <c r="FB293" s="159"/>
      <c r="FC293" s="159"/>
      <c r="FD293" s="159"/>
    </row>
    <row r="294" customFormat="false" ht="12.75" hidden="false" customHeight="false" outlineLevel="0" collapsed="false">
      <c r="A294" s="168"/>
      <c r="B294" s="149"/>
      <c r="C294" s="149"/>
      <c r="D294" s="149"/>
      <c r="E294" s="149"/>
      <c r="F294" s="149"/>
      <c r="G294" s="149"/>
      <c r="H294" s="148"/>
      <c r="I294" s="170"/>
      <c r="R294" s="148"/>
      <c r="S294" s="158"/>
      <c r="T294" s="159"/>
      <c r="U294" s="159"/>
      <c r="V294" s="159"/>
      <c r="W294" s="159"/>
      <c r="X294" s="159"/>
      <c r="Y294" s="159"/>
      <c r="Z294" s="159"/>
      <c r="AA294" s="159"/>
      <c r="AB294" s="159"/>
      <c r="AC294" s="159"/>
      <c r="AD294" s="159"/>
      <c r="AE294" s="159"/>
      <c r="AF294" s="159"/>
      <c r="AG294" s="159"/>
      <c r="AH294" s="159"/>
      <c r="AI294" s="159"/>
      <c r="AJ294" s="159"/>
      <c r="AK294" s="159"/>
      <c r="AL294" s="159"/>
      <c r="AM294" s="159"/>
      <c r="AN294" s="159"/>
      <c r="AO294" s="159"/>
      <c r="AP294" s="159"/>
      <c r="AQ294" s="159"/>
      <c r="AR294" s="159"/>
      <c r="AS294" s="159"/>
      <c r="AT294" s="159"/>
      <c r="AU294" s="159"/>
      <c r="AV294" s="159"/>
      <c r="AW294" s="159"/>
      <c r="AX294" s="159"/>
      <c r="AY294" s="159"/>
      <c r="AZ294" s="159"/>
      <c r="BA294" s="159"/>
      <c r="BB294" s="159"/>
      <c r="BC294" s="159"/>
      <c r="BD294" s="159"/>
      <c r="BE294" s="159"/>
      <c r="BF294" s="159"/>
      <c r="BG294" s="159"/>
      <c r="BH294" s="159"/>
      <c r="BI294" s="159"/>
      <c r="BJ294" s="159"/>
      <c r="BK294" s="159"/>
      <c r="BL294" s="159"/>
      <c r="BM294" s="159"/>
      <c r="BN294" s="159"/>
      <c r="BO294" s="159"/>
      <c r="BP294" s="159"/>
      <c r="BQ294" s="159"/>
      <c r="BR294" s="159"/>
      <c r="BS294" s="159"/>
      <c r="BT294" s="159"/>
      <c r="BU294" s="159"/>
      <c r="BV294" s="159"/>
      <c r="BW294" s="159"/>
      <c r="BX294" s="159"/>
      <c r="BY294" s="159"/>
      <c r="BZ294" s="159"/>
      <c r="CA294" s="159"/>
      <c r="CB294" s="159"/>
      <c r="CC294" s="159"/>
      <c r="CD294" s="159"/>
      <c r="CE294" s="159"/>
      <c r="CF294" s="159"/>
      <c r="CG294" s="159"/>
      <c r="CH294" s="159"/>
      <c r="CI294" s="159"/>
      <c r="CJ294" s="159"/>
      <c r="CK294" s="159"/>
      <c r="CL294" s="159"/>
      <c r="CM294" s="159"/>
      <c r="CN294" s="159"/>
      <c r="CO294" s="159"/>
      <c r="CP294" s="159"/>
      <c r="CQ294" s="159"/>
      <c r="CR294" s="159"/>
      <c r="CS294" s="159"/>
      <c r="CT294" s="159"/>
      <c r="CU294" s="159"/>
      <c r="CV294" s="159"/>
      <c r="CW294" s="159"/>
      <c r="CX294" s="159"/>
      <c r="CY294" s="159"/>
      <c r="CZ294" s="159"/>
      <c r="DA294" s="159"/>
      <c r="DB294" s="159"/>
      <c r="DC294" s="159"/>
      <c r="DD294" s="159"/>
      <c r="DE294" s="159"/>
      <c r="DF294" s="159"/>
      <c r="DG294" s="159"/>
      <c r="DH294" s="159"/>
      <c r="DI294" s="159"/>
      <c r="DJ294" s="159"/>
      <c r="DK294" s="159"/>
      <c r="DL294" s="159"/>
      <c r="DM294" s="159"/>
      <c r="DN294" s="159"/>
      <c r="DO294" s="159"/>
      <c r="DP294" s="159"/>
      <c r="DQ294" s="159"/>
      <c r="DR294" s="159"/>
      <c r="DS294" s="159"/>
      <c r="DT294" s="159"/>
      <c r="DU294" s="159"/>
      <c r="DV294" s="159"/>
      <c r="DW294" s="159"/>
      <c r="DX294" s="159"/>
      <c r="DY294" s="159"/>
      <c r="DZ294" s="159"/>
      <c r="EA294" s="159"/>
      <c r="EB294" s="159"/>
      <c r="EC294" s="159"/>
      <c r="ED294" s="159"/>
      <c r="EE294" s="159"/>
      <c r="EF294" s="159"/>
      <c r="EG294" s="159"/>
      <c r="EH294" s="159"/>
      <c r="EI294" s="159"/>
      <c r="EJ294" s="159"/>
      <c r="EK294" s="159"/>
      <c r="EL294" s="159"/>
      <c r="EM294" s="159"/>
      <c r="EN294" s="159"/>
      <c r="EO294" s="159"/>
      <c r="EP294" s="159"/>
      <c r="EQ294" s="159"/>
      <c r="ER294" s="159"/>
      <c r="ES294" s="159"/>
      <c r="ET294" s="159"/>
      <c r="EU294" s="159"/>
      <c r="EV294" s="159"/>
      <c r="EW294" s="159"/>
      <c r="EX294" s="159"/>
      <c r="EY294" s="159"/>
      <c r="EZ294" s="159"/>
      <c r="FA294" s="159"/>
      <c r="FB294" s="159"/>
      <c r="FC294" s="159"/>
      <c r="FD294" s="159"/>
    </row>
    <row r="295" customFormat="false" ht="12.75" hidden="false" customHeight="false" outlineLevel="0" collapsed="false">
      <c r="A295" s="168"/>
      <c r="B295" s="149"/>
      <c r="C295" s="149"/>
      <c r="D295" s="149"/>
      <c r="E295" s="149"/>
      <c r="F295" s="149"/>
      <c r="G295" s="149"/>
      <c r="H295" s="148"/>
      <c r="I295" s="170"/>
      <c r="R295" s="148"/>
      <c r="S295" s="158"/>
      <c r="T295" s="159"/>
      <c r="U295" s="159"/>
      <c r="V295" s="159"/>
      <c r="W295" s="159"/>
      <c r="X295" s="159"/>
      <c r="Y295" s="159"/>
      <c r="Z295" s="159"/>
      <c r="AA295" s="159"/>
      <c r="AB295" s="159"/>
      <c r="AC295" s="159"/>
      <c r="AD295" s="159"/>
      <c r="AE295" s="159"/>
      <c r="AF295" s="159"/>
      <c r="AG295" s="159"/>
      <c r="AH295" s="159"/>
      <c r="AI295" s="159"/>
      <c r="AJ295" s="159"/>
      <c r="AK295" s="159"/>
      <c r="AL295" s="159"/>
      <c r="AM295" s="159"/>
      <c r="AN295" s="159"/>
      <c r="AO295" s="159"/>
      <c r="AP295" s="159"/>
      <c r="AQ295" s="159"/>
      <c r="AR295" s="159"/>
      <c r="AS295" s="159"/>
      <c r="AT295" s="159"/>
      <c r="AU295" s="159"/>
      <c r="AV295" s="159"/>
      <c r="AW295" s="159"/>
      <c r="AX295" s="159"/>
      <c r="AY295" s="159"/>
      <c r="AZ295" s="159"/>
      <c r="BA295" s="159"/>
      <c r="BB295" s="159"/>
      <c r="BC295" s="159"/>
      <c r="BD295" s="159"/>
      <c r="BE295" s="159"/>
      <c r="BF295" s="159"/>
      <c r="BG295" s="159"/>
      <c r="BH295" s="159"/>
      <c r="BI295" s="159"/>
      <c r="BJ295" s="159"/>
      <c r="BK295" s="159"/>
      <c r="BL295" s="159"/>
      <c r="BM295" s="159"/>
      <c r="BN295" s="159"/>
      <c r="BO295" s="159"/>
      <c r="BP295" s="159"/>
      <c r="BQ295" s="159"/>
      <c r="BR295" s="159"/>
      <c r="BS295" s="159"/>
      <c r="BT295" s="159"/>
      <c r="BU295" s="159"/>
      <c r="BV295" s="159"/>
      <c r="BW295" s="159"/>
      <c r="BX295" s="159"/>
      <c r="BY295" s="159"/>
      <c r="BZ295" s="159"/>
      <c r="CA295" s="159"/>
      <c r="CB295" s="159"/>
      <c r="CC295" s="159"/>
      <c r="CD295" s="159"/>
      <c r="CE295" s="159"/>
      <c r="CF295" s="159"/>
      <c r="CG295" s="159"/>
      <c r="CH295" s="159"/>
      <c r="CI295" s="159"/>
      <c r="CJ295" s="159"/>
      <c r="CK295" s="159"/>
      <c r="CL295" s="159"/>
      <c r="CM295" s="159"/>
      <c r="CN295" s="159"/>
      <c r="CO295" s="159"/>
      <c r="CP295" s="159"/>
      <c r="CQ295" s="159"/>
      <c r="CR295" s="159"/>
      <c r="CS295" s="159"/>
      <c r="CT295" s="159"/>
      <c r="CU295" s="159"/>
      <c r="CV295" s="159"/>
      <c r="CW295" s="159"/>
      <c r="CX295" s="159"/>
      <c r="CY295" s="159"/>
      <c r="CZ295" s="159"/>
      <c r="DA295" s="159"/>
      <c r="DB295" s="159"/>
      <c r="DC295" s="159"/>
      <c r="DD295" s="159"/>
      <c r="DE295" s="159"/>
      <c r="DF295" s="159"/>
      <c r="DG295" s="159"/>
      <c r="DH295" s="159"/>
      <c r="DI295" s="159"/>
      <c r="DJ295" s="159"/>
      <c r="DK295" s="159"/>
      <c r="DL295" s="159"/>
      <c r="DM295" s="159"/>
      <c r="DN295" s="159"/>
      <c r="DO295" s="159"/>
      <c r="DP295" s="159"/>
      <c r="DQ295" s="159"/>
      <c r="DR295" s="159"/>
      <c r="DS295" s="159"/>
      <c r="DT295" s="159"/>
      <c r="DU295" s="159"/>
      <c r="DV295" s="159"/>
      <c r="DW295" s="159"/>
      <c r="DX295" s="159"/>
      <c r="DY295" s="159"/>
      <c r="DZ295" s="159"/>
      <c r="EA295" s="159"/>
      <c r="EB295" s="159"/>
      <c r="EC295" s="159"/>
      <c r="ED295" s="159"/>
      <c r="EE295" s="159"/>
      <c r="EF295" s="159"/>
      <c r="EG295" s="159"/>
      <c r="EH295" s="159"/>
      <c r="EI295" s="159"/>
      <c r="EJ295" s="159"/>
      <c r="EK295" s="159"/>
      <c r="EL295" s="159"/>
      <c r="EM295" s="159"/>
      <c r="EN295" s="159"/>
      <c r="EO295" s="159"/>
      <c r="EP295" s="159"/>
      <c r="EQ295" s="159"/>
      <c r="ER295" s="159"/>
      <c r="ES295" s="159"/>
      <c r="ET295" s="159"/>
      <c r="EU295" s="159"/>
      <c r="EV295" s="159"/>
      <c r="EW295" s="159"/>
      <c r="EX295" s="159"/>
      <c r="EY295" s="159"/>
      <c r="EZ295" s="159"/>
      <c r="FA295" s="159"/>
      <c r="FB295" s="159"/>
      <c r="FC295" s="159"/>
      <c r="FD295" s="159"/>
    </row>
    <row r="296" customFormat="false" ht="12.75" hidden="false" customHeight="false" outlineLevel="0" collapsed="false">
      <c r="A296" s="168"/>
      <c r="B296" s="149"/>
      <c r="C296" s="149"/>
      <c r="D296" s="149"/>
      <c r="E296" s="149"/>
      <c r="F296" s="149"/>
      <c r="G296" s="149"/>
      <c r="H296" s="148"/>
      <c r="I296" s="170"/>
      <c r="R296" s="148"/>
      <c r="S296" s="158"/>
      <c r="T296" s="159"/>
      <c r="U296" s="159"/>
      <c r="V296" s="159"/>
      <c r="W296" s="159"/>
      <c r="X296" s="159"/>
      <c r="Y296" s="159"/>
      <c r="Z296" s="159"/>
      <c r="AA296" s="159"/>
      <c r="AB296" s="159"/>
      <c r="AC296" s="159"/>
      <c r="AD296" s="159"/>
      <c r="AE296" s="159"/>
      <c r="AF296" s="159"/>
      <c r="AG296" s="159"/>
      <c r="AH296" s="159"/>
      <c r="AI296" s="159"/>
      <c r="AJ296" s="159"/>
      <c r="AK296" s="159"/>
      <c r="AL296" s="159"/>
      <c r="AM296" s="159"/>
      <c r="AN296" s="159"/>
      <c r="AO296" s="159"/>
      <c r="AP296" s="159"/>
      <c r="AQ296" s="159"/>
      <c r="AR296" s="159"/>
      <c r="AS296" s="159"/>
      <c r="AT296" s="159"/>
      <c r="AU296" s="159"/>
      <c r="AV296" s="159"/>
      <c r="AW296" s="159"/>
      <c r="AX296" s="159"/>
      <c r="AY296" s="159"/>
      <c r="AZ296" s="159"/>
      <c r="BA296" s="159"/>
      <c r="BB296" s="159"/>
      <c r="BC296" s="159"/>
      <c r="BD296" s="159"/>
      <c r="BE296" s="159"/>
      <c r="BF296" s="159"/>
      <c r="BG296" s="159"/>
      <c r="BH296" s="159"/>
      <c r="BI296" s="159"/>
      <c r="BJ296" s="159"/>
      <c r="BK296" s="159"/>
      <c r="BL296" s="159"/>
      <c r="BM296" s="159"/>
      <c r="BN296" s="159"/>
      <c r="BO296" s="159"/>
      <c r="BP296" s="159"/>
      <c r="BQ296" s="159"/>
      <c r="BR296" s="159"/>
      <c r="BS296" s="159"/>
      <c r="BT296" s="159"/>
      <c r="BU296" s="159"/>
      <c r="BV296" s="159"/>
      <c r="BW296" s="159"/>
      <c r="BX296" s="159"/>
      <c r="BY296" s="159"/>
      <c r="BZ296" s="159"/>
      <c r="CA296" s="159"/>
      <c r="CB296" s="159"/>
      <c r="CC296" s="159"/>
      <c r="CD296" s="159"/>
      <c r="CE296" s="159"/>
      <c r="CF296" s="159"/>
      <c r="CG296" s="159"/>
      <c r="CH296" s="159"/>
      <c r="CI296" s="159"/>
      <c r="CJ296" s="159"/>
      <c r="CK296" s="159"/>
      <c r="CL296" s="159"/>
      <c r="CM296" s="159"/>
      <c r="CN296" s="159"/>
      <c r="CO296" s="159"/>
      <c r="CP296" s="159"/>
      <c r="CQ296" s="159"/>
      <c r="CR296" s="159"/>
      <c r="CS296" s="159"/>
      <c r="CT296" s="159"/>
      <c r="CU296" s="159"/>
      <c r="CV296" s="159"/>
      <c r="CW296" s="159"/>
      <c r="CX296" s="159"/>
      <c r="CY296" s="159"/>
      <c r="CZ296" s="159"/>
      <c r="DA296" s="159"/>
      <c r="DB296" s="159"/>
      <c r="DC296" s="159"/>
      <c r="DD296" s="159"/>
      <c r="DE296" s="159"/>
      <c r="DF296" s="159"/>
      <c r="DG296" s="159"/>
      <c r="DH296" s="159"/>
      <c r="DI296" s="159"/>
      <c r="DJ296" s="159"/>
      <c r="DK296" s="159"/>
      <c r="DL296" s="159"/>
      <c r="DM296" s="159"/>
      <c r="DN296" s="159"/>
      <c r="DO296" s="159"/>
      <c r="DP296" s="159"/>
      <c r="DQ296" s="159"/>
      <c r="DR296" s="159"/>
      <c r="DS296" s="159"/>
      <c r="DT296" s="159"/>
      <c r="DU296" s="159"/>
      <c r="DV296" s="159"/>
      <c r="DW296" s="159"/>
      <c r="DX296" s="159"/>
      <c r="DY296" s="159"/>
      <c r="DZ296" s="159"/>
      <c r="EA296" s="159"/>
      <c r="EB296" s="159"/>
      <c r="EC296" s="159"/>
      <c r="ED296" s="159"/>
      <c r="EE296" s="159"/>
      <c r="EF296" s="159"/>
      <c r="EG296" s="159"/>
      <c r="EH296" s="159"/>
      <c r="EI296" s="159"/>
      <c r="EJ296" s="159"/>
      <c r="EK296" s="159"/>
      <c r="EL296" s="159"/>
      <c r="EM296" s="159"/>
      <c r="EN296" s="159"/>
      <c r="EO296" s="159"/>
      <c r="EP296" s="159"/>
      <c r="EQ296" s="159"/>
      <c r="ER296" s="159"/>
      <c r="ES296" s="159"/>
      <c r="ET296" s="159"/>
      <c r="EU296" s="159"/>
      <c r="EV296" s="159"/>
      <c r="EW296" s="159"/>
      <c r="EX296" s="159"/>
      <c r="EY296" s="159"/>
      <c r="EZ296" s="159"/>
      <c r="FA296" s="159"/>
      <c r="FB296" s="159"/>
      <c r="FC296" s="159"/>
      <c r="FD296" s="159"/>
    </row>
    <row r="297" customFormat="false" ht="12.75" hidden="false" customHeight="false" outlineLevel="0" collapsed="false">
      <c r="A297" s="168"/>
      <c r="B297" s="149"/>
      <c r="C297" s="149"/>
      <c r="D297" s="149"/>
      <c r="E297" s="149"/>
      <c r="F297" s="149"/>
      <c r="G297" s="149"/>
      <c r="H297" s="148"/>
      <c r="I297" s="170"/>
      <c r="R297" s="148"/>
      <c r="S297" s="158"/>
      <c r="T297" s="159"/>
      <c r="U297" s="159"/>
      <c r="V297" s="159"/>
      <c r="W297" s="159"/>
      <c r="X297" s="159"/>
      <c r="Y297" s="159"/>
      <c r="Z297" s="159"/>
      <c r="AA297" s="159"/>
      <c r="AB297" s="159"/>
      <c r="AC297" s="159"/>
      <c r="AD297" s="159"/>
      <c r="AE297" s="159"/>
      <c r="AF297" s="159"/>
      <c r="AG297" s="159"/>
      <c r="AH297" s="159"/>
      <c r="AI297" s="159"/>
      <c r="AJ297" s="159"/>
      <c r="AK297" s="159"/>
      <c r="AL297" s="159"/>
      <c r="AM297" s="159"/>
      <c r="AN297" s="159"/>
      <c r="AO297" s="159"/>
      <c r="AP297" s="159"/>
      <c r="AQ297" s="159"/>
      <c r="AR297" s="159"/>
      <c r="AS297" s="159"/>
      <c r="AT297" s="159"/>
      <c r="AU297" s="159"/>
      <c r="AV297" s="159"/>
      <c r="AW297" s="159"/>
      <c r="AX297" s="159"/>
      <c r="AY297" s="159"/>
      <c r="AZ297" s="159"/>
      <c r="BA297" s="159"/>
      <c r="BB297" s="159"/>
      <c r="BC297" s="159"/>
      <c r="BD297" s="159"/>
      <c r="BE297" s="159"/>
      <c r="BF297" s="159"/>
      <c r="BG297" s="159"/>
      <c r="BH297" s="159"/>
      <c r="BI297" s="159"/>
      <c r="BJ297" s="159"/>
      <c r="BK297" s="159"/>
      <c r="BL297" s="159"/>
      <c r="BM297" s="159"/>
      <c r="BN297" s="159"/>
      <c r="BO297" s="159"/>
      <c r="BP297" s="159"/>
      <c r="BQ297" s="159"/>
      <c r="BR297" s="159"/>
      <c r="BS297" s="159"/>
      <c r="BT297" s="159"/>
      <c r="BU297" s="159"/>
      <c r="BV297" s="159"/>
      <c r="BW297" s="159"/>
      <c r="BX297" s="159"/>
      <c r="BY297" s="159"/>
      <c r="BZ297" s="159"/>
      <c r="CA297" s="159"/>
      <c r="CB297" s="159"/>
      <c r="CC297" s="159"/>
      <c r="CD297" s="159"/>
      <c r="CE297" s="159"/>
      <c r="CF297" s="159"/>
      <c r="CG297" s="159"/>
      <c r="CH297" s="159"/>
      <c r="CI297" s="159"/>
      <c r="CJ297" s="159"/>
      <c r="CK297" s="159"/>
      <c r="CL297" s="159"/>
      <c r="CM297" s="159"/>
      <c r="CN297" s="159"/>
      <c r="CO297" s="159"/>
      <c r="CP297" s="159"/>
      <c r="CQ297" s="159"/>
      <c r="CR297" s="159"/>
      <c r="CS297" s="159"/>
      <c r="CT297" s="159"/>
      <c r="CU297" s="159"/>
      <c r="CV297" s="159"/>
      <c r="CW297" s="159"/>
      <c r="CX297" s="159"/>
      <c r="CY297" s="159"/>
      <c r="CZ297" s="159"/>
      <c r="DA297" s="159"/>
      <c r="DB297" s="159"/>
      <c r="DC297" s="159"/>
      <c r="DD297" s="159"/>
      <c r="DE297" s="159"/>
      <c r="DF297" s="159"/>
      <c r="DG297" s="159"/>
      <c r="DH297" s="159"/>
      <c r="DI297" s="159"/>
      <c r="DJ297" s="159"/>
      <c r="DK297" s="159"/>
      <c r="DL297" s="159"/>
      <c r="DM297" s="159"/>
      <c r="DN297" s="159"/>
      <c r="DO297" s="159"/>
      <c r="DP297" s="159"/>
      <c r="DQ297" s="159"/>
      <c r="DR297" s="159"/>
      <c r="DS297" s="159"/>
      <c r="DT297" s="159"/>
      <c r="DU297" s="159"/>
      <c r="DV297" s="159"/>
      <c r="DW297" s="159"/>
      <c r="DX297" s="159"/>
      <c r="DY297" s="159"/>
      <c r="DZ297" s="159"/>
      <c r="EA297" s="159"/>
      <c r="EB297" s="159"/>
      <c r="EC297" s="159"/>
      <c r="ED297" s="159"/>
      <c r="EE297" s="159"/>
      <c r="EF297" s="159"/>
      <c r="EG297" s="159"/>
      <c r="EH297" s="159"/>
      <c r="EI297" s="159"/>
      <c r="EJ297" s="159"/>
      <c r="EK297" s="159"/>
      <c r="EL297" s="159"/>
      <c r="EM297" s="159"/>
      <c r="EN297" s="159"/>
      <c r="EO297" s="159"/>
      <c r="EP297" s="159"/>
      <c r="EQ297" s="159"/>
      <c r="ER297" s="159"/>
      <c r="ES297" s="159"/>
      <c r="ET297" s="159"/>
      <c r="EU297" s="159"/>
      <c r="EV297" s="159"/>
      <c r="EW297" s="159"/>
      <c r="EX297" s="159"/>
      <c r="EY297" s="159"/>
      <c r="EZ297" s="159"/>
      <c r="FA297" s="159"/>
      <c r="FB297" s="159"/>
      <c r="FC297" s="159"/>
      <c r="FD297" s="159"/>
    </row>
    <row r="298" customFormat="false" ht="12.75" hidden="false" customHeight="false" outlineLevel="0" collapsed="false">
      <c r="A298" s="168"/>
      <c r="B298" s="149"/>
      <c r="C298" s="149"/>
      <c r="D298" s="149"/>
      <c r="E298" s="149"/>
      <c r="F298" s="149"/>
      <c r="G298" s="149"/>
      <c r="H298" s="148"/>
      <c r="I298" s="170"/>
      <c r="R298" s="148"/>
      <c r="S298" s="158"/>
      <c r="T298" s="159"/>
      <c r="U298" s="159"/>
      <c r="V298" s="159"/>
      <c r="W298" s="159"/>
      <c r="X298" s="159"/>
      <c r="Y298" s="159"/>
      <c r="Z298" s="159"/>
      <c r="AA298" s="159"/>
      <c r="AB298" s="159"/>
      <c r="AC298" s="159"/>
      <c r="AD298" s="159"/>
      <c r="AE298" s="159"/>
      <c r="AF298" s="159"/>
      <c r="AG298" s="159"/>
      <c r="AH298" s="159"/>
      <c r="AI298" s="159"/>
      <c r="AJ298" s="159"/>
      <c r="AK298" s="159"/>
      <c r="AL298" s="159"/>
      <c r="AM298" s="159"/>
      <c r="AN298" s="159"/>
      <c r="AO298" s="159"/>
      <c r="AP298" s="159"/>
      <c r="AQ298" s="159"/>
      <c r="AR298" s="159"/>
      <c r="AS298" s="159"/>
      <c r="AT298" s="159"/>
      <c r="AU298" s="159"/>
      <c r="AV298" s="159"/>
      <c r="AW298" s="159"/>
      <c r="AX298" s="159"/>
      <c r="AY298" s="159"/>
      <c r="AZ298" s="159"/>
      <c r="BA298" s="159"/>
      <c r="BB298" s="159"/>
      <c r="BC298" s="159"/>
      <c r="BD298" s="159"/>
      <c r="BE298" s="159"/>
      <c r="BF298" s="159"/>
      <c r="BG298" s="159"/>
      <c r="BH298" s="159"/>
      <c r="BI298" s="159"/>
      <c r="BJ298" s="159"/>
      <c r="BK298" s="159"/>
      <c r="BL298" s="159"/>
      <c r="BM298" s="159"/>
      <c r="BN298" s="159"/>
      <c r="BO298" s="159"/>
      <c r="BP298" s="159"/>
      <c r="BQ298" s="159"/>
      <c r="BR298" s="159"/>
      <c r="BS298" s="159"/>
      <c r="BT298" s="159"/>
      <c r="BU298" s="159"/>
      <c r="BV298" s="159"/>
      <c r="BW298" s="159"/>
      <c r="BX298" s="159"/>
      <c r="BY298" s="159"/>
      <c r="BZ298" s="159"/>
      <c r="CA298" s="159"/>
      <c r="CB298" s="159"/>
      <c r="CC298" s="159"/>
      <c r="CD298" s="159"/>
      <c r="CE298" s="159"/>
      <c r="CF298" s="159"/>
      <c r="CG298" s="159"/>
      <c r="CH298" s="159"/>
      <c r="CI298" s="159"/>
      <c r="CJ298" s="159"/>
      <c r="CK298" s="159"/>
      <c r="CL298" s="159"/>
      <c r="CM298" s="159"/>
      <c r="CN298" s="159"/>
      <c r="CO298" s="159"/>
      <c r="CP298" s="159"/>
      <c r="CQ298" s="159"/>
      <c r="CR298" s="159"/>
      <c r="CS298" s="159"/>
      <c r="CT298" s="159"/>
      <c r="CU298" s="159"/>
      <c r="CV298" s="159"/>
      <c r="CW298" s="159"/>
      <c r="CX298" s="159"/>
      <c r="CY298" s="159"/>
      <c r="CZ298" s="159"/>
      <c r="DA298" s="159"/>
      <c r="DB298" s="159"/>
      <c r="DC298" s="159"/>
      <c r="DD298" s="159"/>
      <c r="DE298" s="159"/>
      <c r="DF298" s="159"/>
      <c r="DG298" s="159"/>
      <c r="DH298" s="159"/>
      <c r="DI298" s="159"/>
      <c r="DJ298" s="159"/>
      <c r="DK298" s="159"/>
      <c r="DL298" s="159"/>
      <c r="DM298" s="159"/>
      <c r="DN298" s="159"/>
      <c r="DO298" s="159"/>
      <c r="DP298" s="159"/>
      <c r="DQ298" s="159"/>
      <c r="DR298" s="159"/>
      <c r="DS298" s="159"/>
      <c r="DT298" s="159"/>
      <c r="DU298" s="159"/>
      <c r="DV298" s="159"/>
      <c r="DW298" s="159"/>
      <c r="DX298" s="159"/>
      <c r="DY298" s="159"/>
      <c r="DZ298" s="159"/>
      <c r="EA298" s="159"/>
      <c r="EB298" s="159"/>
      <c r="EC298" s="159"/>
      <c r="ED298" s="159"/>
      <c r="EE298" s="159"/>
      <c r="EF298" s="159"/>
      <c r="EG298" s="159"/>
      <c r="EH298" s="159"/>
      <c r="EI298" s="159"/>
      <c r="EJ298" s="159"/>
      <c r="EK298" s="159"/>
      <c r="EL298" s="159"/>
      <c r="EM298" s="159"/>
      <c r="EN298" s="159"/>
      <c r="EO298" s="159"/>
      <c r="EP298" s="159"/>
      <c r="EQ298" s="159"/>
      <c r="ER298" s="159"/>
      <c r="ES298" s="159"/>
      <c r="ET298" s="159"/>
      <c r="EU298" s="159"/>
      <c r="EV298" s="159"/>
      <c r="EW298" s="159"/>
      <c r="EX298" s="159"/>
      <c r="EY298" s="159"/>
      <c r="EZ298" s="159"/>
      <c r="FA298" s="159"/>
      <c r="FB298" s="159"/>
      <c r="FC298" s="159"/>
      <c r="FD298" s="159"/>
    </row>
    <row r="299" customFormat="false" ht="12.75" hidden="false" customHeight="false" outlineLevel="0" collapsed="false">
      <c r="A299" s="168"/>
      <c r="B299" s="149"/>
      <c r="C299" s="149"/>
      <c r="D299" s="149"/>
      <c r="E299" s="149"/>
      <c r="F299" s="149"/>
      <c r="G299" s="149"/>
      <c r="H299" s="148"/>
      <c r="I299" s="170"/>
      <c r="R299" s="148"/>
      <c r="S299" s="158"/>
      <c r="T299" s="159"/>
      <c r="U299" s="159"/>
      <c r="V299" s="159"/>
      <c r="W299" s="159"/>
      <c r="X299" s="159"/>
      <c r="Y299" s="159"/>
      <c r="Z299" s="159"/>
      <c r="AA299" s="159"/>
      <c r="AB299" s="159"/>
      <c r="AC299" s="159"/>
      <c r="AD299" s="159"/>
      <c r="AE299" s="159"/>
      <c r="AF299" s="159"/>
      <c r="AG299" s="159"/>
      <c r="AH299" s="159"/>
      <c r="AI299" s="159"/>
      <c r="AJ299" s="159"/>
      <c r="AK299" s="159"/>
      <c r="AL299" s="159"/>
      <c r="AM299" s="159"/>
      <c r="AN299" s="159"/>
      <c r="AO299" s="159"/>
      <c r="AP299" s="159"/>
      <c r="AQ299" s="159"/>
      <c r="AR299" s="159"/>
      <c r="AS299" s="159"/>
      <c r="AT299" s="159"/>
      <c r="AU299" s="159"/>
      <c r="AV299" s="159"/>
      <c r="AW299" s="159"/>
      <c r="AX299" s="159"/>
      <c r="AY299" s="159"/>
      <c r="AZ299" s="159"/>
      <c r="BA299" s="159"/>
      <c r="BB299" s="159"/>
      <c r="BC299" s="159"/>
      <c r="BD299" s="159"/>
      <c r="BE299" s="159"/>
      <c r="BF299" s="159"/>
      <c r="BG299" s="159"/>
      <c r="BH299" s="159"/>
      <c r="BI299" s="159"/>
      <c r="BJ299" s="159"/>
      <c r="BK299" s="159"/>
      <c r="BL299" s="159"/>
      <c r="BM299" s="159"/>
      <c r="BN299" s="159"/>
      <c r="BO299" s="159"/>
      <c r="BP299" s="159"/>
      <c r="BQ299" s="159"/>
      <c r="BR299" s="159"/>
      <c r="BS299" s="159"/>
      <c r="BT299" s="159"/>
      <c r="BU299" s="159"/>
      <c r="BV299" s="159"/>
      <c r="BW299" s="159"/>
      <c r="BX299" s="159"/>
      <c r="BY299" s="159"/>
      <c r="BZ299" s="159"/>
      <c r="CA299" s="159"/>
      <c r="CB299" s="159"/>
      <c r="CC299" s="159"/>
      <c r="CD299" s="159"/>
      <c r="CE299" s="159"/>
      <c r="CF299" s="159"/>
      <c r="CG299" s="159"/>
      <c r="CH299" s="159"/>
      <c r="CI299" s="159"/>
      <c r="CJ299" s="159"/>
      <c r="CK299" s="159"/>
      <c r="CL299" s="159"/>
      <c r="CM299" s="159"/>
      <c r="CN299" s="159"/>
      <c r="CO299" s="159"/>
      <c r="CP299" s="159"/>
      <c r="CQ299" s="159"/>
      <c r="CR299" s="159"/>
      <c r="CS299" s="159"/>
      <c r="CT299" s="159"/>
      <c r="CU299" s="159"/>
      <c r="CV299" s="159"/>
      <c r="CW299" s="159"/>
      <c r="CX299" s="159"/>
      <c r="CY299" s="159"/>
      <c r="CZ299" s="159"/>
      <c r="DA299" s="159"/>
      <c r="DB299" s="159"/>
      <c r="DC299" s="159"/>
      <c r="DD299" s="159"/>
      <c r="DE299" s="159"/>
      <c r="DF299" s="159"/>
      <c r="DG299" s="159"/>
      <c r="DH299" s="159"/>
      <c r="DI299" s="159"/>
      <c r="DJ299" s="159"/>
      <c r="DK299" s="159"/>
      <c r="DL299" s="159"/>
      <c r="DM299" s="159"/>
      <c r="DN299" s="159"/>
      <c r="DO299" s="159"/>
      <c r="DP299" s="159"/>
      <c r="DQ299" s="159"/>
      <c r="DR299" s="159"/>
      <c r="DS299" s="159"/>
      <c r="DT299" s="159"/>
      <c r="DU299" s="159"/>
      <c r="DV299" s="159"/>
      <c r="DW299" s="159"/>
      <c r="DX299" s="159"/>
      <c r="DY299" s="159"/>
      <c r="DZ299" s="159"/>
      <c r="EA299" s="159"/>
      <c r="EB299" s="159"/>
      <c r="EC299" s="159"/>
      <c r="ED299" s="159"/>
      <c r="EE299" s="159"/>
      <c r="EF299" s="159"/>
      <c r="EG299" s="159"/>
      <c r="EH299" s="159"/>
      <c r="EI299" s="159"/>
      <c r="EJ299" s="159"/>
      <c r="EK299" s="159"/>
      <c r="EL299" s="159"/>
      <c r="EM299" s="159"/>
      <c r="EN299" s="159"/>
      <c r="EO299" s="159"/>
      <c r="EP299" s="159"/>
      <c r="EQ299" s="159"/>
      <c r="ER299" s="159"/>
      <c r="ES299" s="159"/>
      <c r="ET299" s="159"/>
      <c r="EU299" s="159"/>
      <c r="EV299" s="159"/>
      <c r="EW299" s="159"/>
      <c r="EX299" s="159"/>
      <c r="EY299" s="159"/>
      <c r="EZ299" s="159"/>
      <c r="FA299" s="159"/>
      <c r="FB299" s="159"/>
      <c r="FC299" s="159"/>
      <c r="FD299" s="159"/>
    </row>
    <row r="300" customFormat="false" ht="12.75" hidden="false" customHeight="false" outlineLevel="0" collapsed="false">
      <c r="A300" s="168"/>
      <c r="B300" s="149"/>
      <c r="C300" s="149"/>
      <c r="D300" s="149"/>
      <c r="E300" s="149"/>
      <c r="F300" s="149"/>
      <c r="G300" s="149"/>
      <c r="H300" s="148"/>
      <c r="I300" s="170"/>
      <c r="R300" s="148"/>
      <c r="S300" s="158"/>
      <c r="T300" s="159"/>
      <c r="U300" s="159"/>
      <c r="V300" s="159"/>
      <c r="W300" s="159"/>
      <c r="X300" s="159"/>
      <c r="Y300" s="159"/>
      <c r="Z300" s="159"/>
      <c r="AA300" s="159"/>
      <c r="AB300" s="159"/>
      <c r="AC300" s="159"/>
      <c r="AD300" s="159"/>
      <c r="AE300" s="159"/>
      <c r="AF300" s="159"/>
      <c r="AG300" s="159"/>
      <c r="AH300" s="159"/>
      <c r="AI300" s="159"/>
      <c r="AJ300" s="159"/>
      <c r="AK300" s="159"/>
      <c r="AL300" s="159"/>
      <c r="AM300" s="159"/>
      <c r="AN300" s="159"/>
      <c r="AO300" s="159"/>
      <c r="AP300" s="159"/>
      <c r="AQ300" s="159"/>
      <c r="AR300" s="159"/>
      <c r="AS300" s="159"/>
      <c r="AT300" s="159"/>
      <c r="AU300" s="159"/>
      <c r="AV300" s="159"/>
      <c r="AW300" s="159"/>
      <c r="AX300" s="159"/>
      <c r="AY300" s="159"/>
      <c r="AZ300" s="159"/>
      <c r="BA300" s="159"/>
      <c r="BB300" s="159"/>
      <c r="BC300" s="159"/>
      <c r="BD300" s="159"/>
      <c r="BE300" s="159"/>
      <c r="BF300" s="159"/>
      <c r="BG300" s="159"/>
      <c r="BH300" s="159"/>
      <c r="BI300" s="159"/>
      <c r="BJ300" s="159"/>
      <c r="BK300" s="159"/>
      <c r="BL300" s="159"/>
      <c r="BM300" s="159"/>
      <c r="BN300" s="159"/>
      <c r="BO300" s="159"/>
      <c r="BP300" s="159"/>
      <c r="BQ300" s="159"/>
      <c r="BR300" s="159"/>
      <c r="BS300" s="159"/>
      <c r="BT300" s="159"/>
      <c r="BU300" s="159"/>
      <c r="BV300" s="159"/>
      <c r="BW300" s="159"/>
      <c r="BX300" s="159"/>
      <c r="BY300" s="159"/>
      <c r="BZ300" s="159"/>
      <c r="CA300" s="159"/>
      <c r="CB300" s="159"/>
      <c r="CC300" s="159"/>
      <c r="CD300" s="159"/>
      <c r="CE300" s="159"/>
      <c r="CF300" s="159"/>
      <c r="CG300" s="159"/>
      <c r="CH300" s="159"/>
      <c r="CI300" s="159"/>
      <c r="CJ300" s="159"/>
      <c r="CK300" s="159"/>
      <c r="CL300" s="159"/>
      <c r="CM300" s="159"/>
      <c r="CN300" s="159"/>
      <c r="CO300" s="159"/>
      <c r="CP300" s="159"/>
      <c r="CQ300" s="159"/>
      <c r="CR300" s="159"/>
      <c r="CS300" s="159"/>
      <c r="CT300" s="159"/>
      <c r="CU300" s="159"/>
      <c r="CV300" s="159"/>
      <c r="CW300" s="159"/>
      <c r="CX300" s="159"/>
      <c r="CY300" s="159"/>
      <c r="CZ300" s="159"/>
      <c r="DA300" s="159"/>
      <c r="DB300" s="159"/>
      <c r="DC300" s="159"/>
      <c r="DD300" s="159"/>
      <c r="DE300" s="159"/>
      <c r="DF300" s="159"/>
      <c r="DG300" s="159"/>
      <c r="DH300" s="159"/>
      <c r="DI300" s="159"/>
      <c r="DJ300" s="159"/>
      <c r="DK300" s="159"/>
      <c r="DL300" s="159"/>
      <c r="DM300" s="159"/>
      <c r="DN300" s="159"/>
      <c r="DO300" s="159"/>
      <c r="DP300" s="159"/>
      <c r="DQ300" s="159"/>
      <c r="DR300" s="159"/>
      <c r="DS300" s="159"/>
      <c r="DT300" s="159"/>
      <c r="DU300" s="159"/>
      <c r="DV300" s="159"/>
      <c r="DW300" s="159"/>
      <c r="DX300" s="159"/>
      <c r="DY300" s="159"/>
      <c r="DZ300" s="159"/>
      <c r="EA300" s="159"/>
      <c r="EB300" s="159"/>
      <c r="EC300" s="159"/>
      <c r="ED300" s="159"/>
      <c r="EE300" s="159"/>
      <c r="EF300" s="159"/>
      <c r="EG300" s="159"/>
      <c r="EH300" s="159"/>
      <c r="EI300" s="159"/>
      <c r="EJ300" s="159"/>
      <c r="EK300" s="159"/>
      <c r="EL300" s="159"/>
      <c r="EM300" s="159"/>
      <c r="EN300" s="159"/>
      <c r="EO300" s="159"/>
      <c r="EP300" s="159"/>
      <c r="EQ300" s="159"/>
      <c r="ER300" s="159"/>
      <c r="ES300" s="159"/>
      <c r="ET300" s="159"/>
      <c r="EU300" s="159"/>
      <c r="EV300" s="159"/>
      <c r="EW300" s="159"/>
      <c r="EX300" s="159"/>
      <c r="EY300" s="159"/>
      <c r="EZ300" s="159"/>
      <c r="FA300" s="159"/>
      <c r="FB300" s="159"/>
      <c r="FC300" s="159"/>
      <c r="FD300" s="159"/>
    </row>
    <row r="301" customFormat="false" ht="12.75" hidden="false" customHeight="false" outlineLevel="0" collapsed="false">
      <c r="A301" s="168"/>
      <c r="B301" s="149"/>
      <c r="C301" s="149"/>
      <c r="D301" s="149"/>
      <c r="E301" s="149"/>
      <c r="F301" s="149"/>
      <c r="G301" s="149"/>
      <c r="H301" s="148"/>
      <c r="I301" s="170"/>
      <c r="R301" s="148"/>
      <c r="S301" s="158"/>
      <c r="T301" s="159"/>
      <c r="U301" s="159"/>
      <c r="V301" s="159"/>
      <c r="W301" s="159"/>
      <c r="X301" s="159"/>
      <c r="Y301" s="159"/>
      <c r="Z301" s="159"/>
      <c r="AA301" s="159"/>
      <c r="AB301" s="159"/>
      <c r="AC301" s="159"/>
      <c r="AD301" s="159"/>
      <c r="AE301" s="159"/>
      <c r="AF301" s="159"/>
      <c r="AG301" s="159"/>
      <c r="AH301" s="159"/>
      <c r="AI301" s="159"/>
      <c r="AJ301" s="159"/>
      <c r="AK301" s="159"/>
      <c r="AL301" s="159"/>
      <c r="AM301" s="159"/>
      <c r="AN301" s="159"/>
      <c r="AO301" s="159"/>
      <c r="AP301" s="159"/>
      <c r="AQ301" s="159"/>
      <c r="AR301" s="159"/>
      <c r="AS301" s="159"/>
      <c r="AT301" s="159"/>
      <c r="AU301" s="159"/>
      <c r="AV301" s="159"/>
      <c r="AW301" s="159"/>
      <c r="AX301" s="159"/>
      <c r="AY301" s="159"/>
      <c r="AZ301" s="159"/>
      <c r="BA301" s="159"/>
      <c r="BB301" s="159"/>
      <c r="BC301" s="159"/>
      <c r="BD301" s="159"/>
      <c r="BE301" s="159"/>
      <c r="BF301" s="159"/>
      <c r="BG301" s="159"/>
      <c r="BH301" s="159"/>
      <c r="BI301" s="159"/>
      <c r="BJ301" s="159"/>
      <c r="BK301" s="159"/>
      <c r="BL301" s="159"/>
      <c r="BM301" s="159"/>
      <c r="BN301" s="159"/>
      <c r="BO301" s="159"/>
      <c r="BP301" s="159"/>
      <c r="BQ301" s="159"/>
      <c r="BR301" s="159"/>
      <c r="BS301" s="159"/>
      <c r="BT301" s="159"/>
      <c r="BU301" s="159"/>
      <c r="BV301" s="159"/>
      <c r="BW301" s="159"/>
      <c r="BX301" s="159"/>
      <c r="BY301" s="159"/>
      <c r="BZ301" s="159"/>
      <c r="CA301" s="159"/>
      <c r="CB301" s="159"/>
      <c r="CC301" s="159"/>
      <c r="CD301" s="159"/>
      <c r="CE301" s="159"/>
      <c r="CF301" s="159"/>
      <c r="CG301" s="159"/>
      <c r="CH301" s="159"/>
      <c r="CI301" s="159"/>
      <c r="CJ301" s="159"/>
      <c r="CK301" s="159"/>
      <c r="CL301" s="159"/>
      <c r="CM301" s="159"/>
      <c r="CN301" s="159"/>
      <c r="CO301" s="159"/>
      <c r="CP301" s="159"/>
      <c r="CQ301" s="159"/>
      <c r="CR301" s="159"/>
      <c r="CS301" s="159"/>
      <c r="CT301" s="159"/>
      <c r="CU301" s="159"/>
      <c r="CV301" s="159"/>
      <c r="CW301" s="159"/>
      <c r="CX301" s="159"/>
      <c r="CY301" s="159"/>
      <c r="CZ301" s="159"/>
      <c r="DA301" s="159"/>
      <c r="DB301" s="159"/>
      <c r="DC301" s="159"/>
      <c r="DD301" s="159"/>
      <c r="DE301" s="159"/>
      <c r="DF301" s="159"/>
      <c r="DG301" s="159"/>
      <c r="DH301" s="159"/>
      <c r="DI301" s="159"/>
      <c r="DJ301" s="159"/>
      <c r="DK301" s="159"/>
      <c r="DL301" s="159"/>
      <c r="DM301" s="159"/>
      <c r="DN301" s="159"/>
      <c r="DO301" s="159"/>
      <c r="DP301" s="159"/>
      <c r="DQ301" s="159"/>
      <c r="DR301" s="159"/>
      <c r="DS301" s="159"/>
      <c r="DT301" s="159"/>
      <c r="DU301" s="159"/>
      <c r="DV301" s="159"/>
      <c r="DW301" s="159"/>
      <c r="DX301" s="159"/>
      <c r="DY301" s="159"/>
      <c r="DZ301" s="159"/>
      <c r="EA301" s="159"/>
      <c r="EB301" s="159"/>
      <c r="EC301" s="159"/>
      <c r="ED301" s="159"/>
      <c r="EE301" s="159"/>
      <c r="EF301" s="159"/>
      <c r="EG301" s="159"/>
      <c r="EH301" s="159"/>
      <c r="EI301" s="159"/>
      <c r="EJ301" s="159"/>
      <c r="EK301" s="159"/>
      <c r="EL301" s="159"/>
      <c r="EM301" s="159"/>
      <c r="EN301" s="159"/>
      <c r="EO301" s="159"/>
      <c r="EP301" s="159"/>
      <c r="EQ301" s="159"/>
      <c r="ER301" s="159"/>
      <c r="ES301" s="159"/>
      <c r="ET301" s="159"/>
      <c r="EU301" s="159"/>
      <c r="EV301" s="159"/>
      <c r="EW301" s="159"/>
      <c r="EX301" s="159"/>
      <c r="EY301" s="159"/>
      <c r="EZ301" s="159"/>
      <c r="FA301" s="159"/>
      <c r="FB301" s="159"/>
      <c r="FC301" s="159"/>
      <c r="FD301" s="159"/>
    </row>
    <row r="302" customFormat="false" ht="12.75" hidden="false" customHeight="false" outlineLevel="0" collapsed="false">
      <c r="A302" s="168"/>
      <c r="B302" s="149"/>
      <c r="C302" s="149"/>
      <c r="D302" s="149"/>
      <c r="E302" s="149"/>
      <c r="F302" s="149"/>
      <c r="G302" s="149"/>
      <c r="H302" s="148"/>
      <c r="I302" s="170"/>
      <c r="R302" s="148"/>
      <c r="S302" s="158"/>
      <c r="T302" s="159"/>
      <c r="U302" s="159"/>
      <c r="V302" s="159"/>
      <c r="W302" s="159"/>
      <c r="X302" s="159"/>
      <c r="Y302" s="159"/>
      <c r="Z302" s="159"/>
      <c r="AA302" s="159"/>
      <c r="AB302" s="159"/>
      <c r="AC302" s="159"/>
      <c r="AD302" s="159"/>
      <c r="AE302" s="159"/>
      <c r="AF302" s="159"/>
      <c r="AG302" s="159"/>
      <c r="AH302" s="159"/>
      <c r="AI302" s="159"/>
      <c r="AJ302" s="159"/>
      <c r="AK302" s="159"/>
      <c r="AL302" s="159"/>
      <c r="AM302" s="159"/>
      <c r="AN302" s="159"/>
      <c r="AO302" s="159"/>
      <c r="AP302" s="159"/>
      <c r="AQ302" s="159"/>
      <c r="AR302" s="159"/>
      <c r="AS302" s="159"/>
      <c r="AT302" s="159"/>
      <c r="AU302" s="159"/>
      <c r="AV302" s="159"/>
      <c r="AW302" s="159"/>
      <c r="AX302" s="159"/>
      <c r="AY302" s="159"/>
      <c r="AZ302" s="159"/>
      <c r="BA302" s="159"/>
      <c r="BB302" s="159"/>
      <c r="BC302" s="159"/>
      <c r="BD302" s="159"/>
      <c r="BE302" s="159"/>
      <c r="BF302" s="159"/>
      <c r="BG302" s="159"/>
      <c r="BH302" s="159"/>
      <c r="BI302" s="159"/>
      <c r="BJ302" s="159"/>
      <c r="BK302" s="159"/>
      <c r="BL302" s="159"/>
      <c r="BM302" s="159"/>
      <c r="BN302" s="159"/>
      <c r="BO302" s="159"/>
      <c r="BP302" s="159"/>
      <c r="BQ302" s="159"/>
      <c r="BR302" s="159"/>
      <c r="BS302" s="159"/>
      <c r="BT302" s="159"/>
      <c r="BU302" s="159"/>
      <c r="BV302" s="159"/>
      <c r="BW302" s="159"/>
      <c r="BX302" s="159"/>
      <c r="BY302" s="159"/>
      <c r="BZ302" s="159"/>
      <c r="CA302" s="159"/>
      <c r="CB302" s="159"/>
      <c r="CC302" s="159"/>
      <c r="CD302" s="159"/>
      <c r="CE302" s="159"/>
      <c r="CF302" s="159"/>
      <c r="CG302" s="159"/>
      <c r="CH302" s="159"/>
      <c r="CI302" s="159"/>
      <c r="CJ302" s="159"/>
      <c r="CK302" s="159"/>
      <c r="CL302" s="159"/>
      <c r="CM302" s="159"/>
      <c r="CN302" s="159"/>
      <c r="CO302" s="159"/>
      <c r="CP302" s="159"/>
      <c r="CQ302" s="159"/>
      <c r="CR302" s="159"/>
      <c r="CS302" s="159"/>
      <c r="CT302" s="159"/>
      <c r="CU302" s="159"/>
      <c r="CV302" s="159"/>
      <c r="CW302" s="159"/>
      <c r="CX302" s="159"/>
      <c r="CY302" s="159"/>
      <c r="CZ302" s="159"/>
      <c r="DA302" s="159"/>
      <c r="DB302" s="159"/>
      <c r="DC302" s="159"/>
      <c r="DD302" s="159"/>
      <c r="DE302" s="159"/>
      <c r="DF302" s="159"/>
      <c r="DG302" s="159"/>
      <c r="DH302" s="159"/>
      <c r="DI302" s="159"/>
      <c r="DJ302" s="159"/>
      <c r="DK302" s="159"/>
      <c r="DL302" s="159"/>
      <c r="DM302" s="159"/>
      <c r="DN302" s="159"/>
      <c r="DO302" s="159"/>
      <c r="DP302" s="159"/>
      <c r="DQ302" s="159"/>
      <c r="DR302" s="159"/>
      <c r="DS302" s="159"/>
      <c r="DT302" s="159"/>
      <c r="DU302" s="159"/>
      <c r="DV302" s="159"/>
      <c r="DW302" s="159"/>
      <c r="DX302" s="159"/>
      <c r="DY302" s="159"/>
      <c r="DZ302" s="159"/>
      <c r="EA302" s="159"/>
      <c r="EB302" s="159"/>
      <c r="EC302" s="159"/>
      <c r="ED302" s="159"/>
      <c r="EE302" s="159"/>
      <c r="EF302" s="159"/>
      <c r="EG302" s="159"/>
      <c r="EH302" s="159"/>
      <c r="EI302" s="159"/>
      <c r="EJ302" s="159"/>
      <c r="EK302" s="159"/>
      <c r="EL302" s="159"/>
      <c r="EM302" s="159"/>
      <c r="EN302" s="159"/>
      <c r="EO302" s="159"/>
      <c r="EP302" s="159"/>
      <c r="EQ302" s="159"/>
      <c r="ER302" s="159"/>
      <c r="ES302" s="159"/>
      <c r="ET302" s="159"/>
      <c r="EU302" s="159"/>
      <c r="EV302" s="159"/>
      <c r="EW302" s="159"/>
      <c r="EX302" s="159"/>
      <c r="EY302" s="159"/>
      <c r="EZ302" s="159"/>
      <c r="FA302" s="159"/>
      <c r="FB302" s="159"/>
      <c r="FC302" s="159"/>
      <c r="FD302" s="159"/>
    </row>
    <row r="303" customFormat="false" ht="12.75" hidden="false" customHeight="false" outlineLevel="0" collapsed="false">
      <c r="A303" s="168"/>
      <c r="B303" s="149"/>
      <c r="C303" s="149"/>
      <c r="D303" s="149"/>
      <c r="E303" s="149"/>
      <c r="F303" s="149"/>
      <c r="G303" s="149"/>
      <c r="H303" s="148"/>
      <c r="I303" s="170"/>
      <c r="R303" s="148"/>
      <c r="S303" s="158"/>
      <c r="T303" s="159"/>
      <c r="U303" s="159"/>
      <c r="V303" s="159"/>
      <c r="W303" s="159"/>
      <c r="X303" s="159"/>
      <c r="Y303" s="159"/>
      <c r="Z303" s="159"/>
      <c r="AA303" s="159"/>
      <c r="AB303" s="159"/>
      <c r="AC303" s="159"/>
      <c r="AD303" s="159"/>
      <c r="AE303" s="159"/>
      <c r="AF303" s="159"/>
      <c r="AG303" s="159"/>
      <c r="AH303" s="159"/>
      <c r="AI303" s="159"/>
      <c r="AJ303" s="159"/>
      <c r="AK303" s="159"/>
      <c r="AL303" s="159"/>
      <c r="AM303" s="159"/>
      <c r="AN303" s="159"/>
      <c r="AO303" s="159"/>
      <c r="AP303" s="159"/>
      <c r="AQ303" s="159"/>
      <c r="AR303" s="159"/>
      <c r="AS303" s="159"/>
      <c r="AT303" s="159"/>
      <c r="AU303" s="159"/>
      <c r="AV303" s="159"/>
      <c r="AW303" s="159"/>
      <c r="AX303" s="159"/>
      <c r="AY303" s="159"/>
      <c r="AZ303" s="159"/>
      <c r="BA303" s="159"/>
      <c r="BB303" s="159"/>
      <c r="BC303" s="159"/>
      <c r="BD303" s="159"/>
      <c r="BE303" s="159"/>
      <c r="BF303" s="159"/>
      <c r="BG303" s="159"/>
      <c r="BH303" s="159"/>
      <c r="BI303" s="159"/>
      <c r="BJ303" s="159"/>
      <c r="BK303" s="159"/>
      <c r="BL303" s="159"/>
      <c r="BM303" s="159"/>
      <c r="BN303" s="159"/>
      <c r="BO303" s="159"/>
      <c r="BP303" s="159"/>
      <c r="BQ303" s="159"/>
      <c r="BR303" s="159"/>
      <c r="BS303" s="159"/>
      <c r="BT303" s="159"/>
      <c r="BU303" s="159"/>
      <c r="BV303" s="159"/>
      <c r="BW303" s="159"/>
      <c r="BX303" s="159"/>
      <c r="BY303" s="159"/>
      <c r="BZ303" s="159"/>
      <c r="CA303" s="159"/>
      <c r="CB303" s="159"/>
      <c r="CC303" s="159"/>
      <c r="CD303" s="159"/>
      <c r="CE303" s="159"/>
      <c r="CF303" s="159"/>
      <c r="CG303" s="159"/>
      <c r="CH303" s="159"/>
      <c r="CI303" s="159"/>
      <c r="CJ303" s="159"/>
      <c r="CK303" s="159"/>
      <c r="CL303" s="159"/>
      <c r="CM303" s="159"/>
      <c r="CN303" s="159"/>
      <c r="CO303" s="159"/>
      <c r="CP303" s="159"/>
      <c r="CQ303" s="159"/>
      <c r="CR303" s="159"/>
      <c r="CS303" s="159"/>
      <c r="CT303" s="159"/>
      <c r="CU303" s="159"/>
      <c r="CV303" s="159"/>
      <c r="CW303" s="159"/>
      <c r="CX303" s="159"/>
      <c r="CY303" s="159"/>
      <c r="CZ303" s="159"/>
      <c r="DA303" s="159"/>
      <c r="DB303" s="159"/>
      <c r="DC303" s="159"/>
      <c r="DD303" s="159"/>
      <c r="DE303" s="159"/>
      <c r="DF303" s="159"/>
      <c r="DG303" s="159"/>
      <c r="DH303" s="159"/>
      <c r="DI303" s="159"/>
      <c r="DJ303" s="159"/>
      <c r="DK303" s="159"/>
      <c r="DL303" s="159"/>
      <c r="DM303" s="159"/>
      <c r="DN303" s="159"/>
      <c r="DO303" s="159"/>
      <c r="DP303" s="159"/>
      <c r="DQ303" s="159"/>
      <c r="DR303" s="159"/>
      <c r="DS303" s="159"/>
      <c r="DT303" s="159"/>
      <c r="DU303" s="159"/>
      <c r="DV303" s="159"/>
      <c r="DW303" s="159"/>
      <c r="DX303" s="159"/>
      <c r="DY303" s="159"/>
      <c r="DZ303" s="159"/>
      <c r="EA303" s="159"/>
      <c r="EB303" s="159"/>
      <c r="EC303" s="159"/>
      <c r="ED303" s="159"/>
      <c r="EE303" s="159"/>
      <c r="EF303" s="159"/>
      <c r="EG303" s="159"/>
      <c r="EH303" s="159"/>
      <c r="EI303" s="159"/>
      <c r="EJ303" s="159"/>
      <c r="EK303" s="159"/>
      <c r="EL303" s="159"/>
      <c r="EM303" s="159"/>
      <c r="EN303" s="159"/>
      <c r="EO303" s="159"/>
      <c r="EP303" s="159"/>
      <c r="EQ303" s="159"/>
      <c r="ER303" s="159"/>
      <c r="ES303" s="159"/>
      <c r="ET303" s="159"/>
      <c r="EU303" s="159"/>
      <c r="EV303" s="159"/>
      <c r="EW303" s="159"/>
      <c r="EX303" s="159"/>
      <c r="EY303" s="159"/>
      <c r="EZ303" s="159"/>
      <c r="FA303" s="159"/>
      <c r="FB303" s="159"/>
      <c r="FC303" s="159"/>
      <c r="FD303" s="159"/>
    </row>
    <row r="304" customFormat="false" ht="12.75" hidden="false" customHeight="false" outlineLevel="0" collapsed="false">
      <c r="A304" s="168"/>
      <c r="B304" s="149"/>
      <c r="C304" s="149"/>
      <c r="D304" s="149"/>
      <c r="E304" s="149"/>
      <c r="F304" s="149"/>
      <c r="G304" s="149"/>
      <c r="H304" s="148"/>
      <c r="I304" s="170"/>
      <c r="R304" s="148"/>
      <c r="S304" s="158"/>
      <c r="T304" s="159"/>
      <c r="U304" s="159"/>
      <c r="V304" s="159"/>
      <c r="W304" s="159"/>
      <c r="X304" s="159"/>
      <c r="Y304" s="159"/>
      <c r="Z304" s="159"/>
      <c r="AA304" s="159"/>
      <c r="AB304" s="159"/>
      <c r="AC304" s="159"/>
      <c r="AD304" s="159"/>
      <c r="AE304" s="159"/>
      <c r="AF304" s="159"/>
      <c r="AG304" s="159"/>
      <c r="AH304" s="159"/>
      <c r="AI304" s="159"/>
      <c r="AJ304" s="159"/>
      <c r="AK304" s="159"/>
      <c r="AL304" s="159"/>
      <c r="AM304" s="159"/>
      <c r="AN304" s="159"/>
      <c r="AO304" s="159"/>
      <c r="AP304" s="159"/>
      <c r="AQ304" s="159"/>
      <c r="AR304" s="159"/>
      <c r="AS304" s="159"/>
      <c r="AT304" s="159"/>
      <c r="AU304" s="159"/>
      <c r="AV304" s="159"/>
      <c r="AW304" s="159"/>
      <c r="AX304" s="159"/>
      <c r="AY304" s="159"/>
      <c r="AZ304" s="159"/>
      <c r="BA304" s="159"/>
      <c r="BB304" s="159"/>
      <c r="BC304" s="159"/>
      <c r="BD304" s="159"/>
      <c r="BE304" s="159"/>
      <c r="BF304" s="159"/>
      <c r="BG304" s="159"/>
      <c r="BH304" s="159"/>
      <c r="BI304" s="159"/>
      <c r="BJ304" s="159"/>
      <c r="BK304" s="159"/>
      <c r="BL304" s="159"/>
      <c r="BM304" s="159"/>
      <c r="BN304" s="159"/>
      <c r="BO304" s="159"/>
      <c r="BP304" s="159"/>
      <c r="BQ304" s="159"/>
      <c r="BR304" s="159"/>
      <c r="BS304" s="159"/>
      <c r="BT304" s="159"/>
      <c r="BU304" s="159"/>
      <c r="BV304" s="159"/>
      <c r="BW304" s="159"/>
      <c r="BX304" s="159"/>
      <c r="BY304" s="159"/>
      <c r="BZ304" s="159"/>
      <c r="CA304" s="159"/>
      <c r="CB304" s="159"/>
      <c r="CC304" s="159"/>
      <c r="CD304" s="159"/>
      <c r="CE304" s="159"/>
      <c r="CF304" s="159"/>
      <c r="CG304" s="159"/>
      <c r="CH304" s="159"/>
      <c r="CI304" s="159"/>
      <c r="CJ304" s="159"/>
      <c r="CK304" s="159"/>
      <c r="CL304" s="159"/>
      <c r="CM304" s="159"/>
      <c r="CN304" s="159"/>
      <c r="CO304" s="159"/>
      <c r="CP304" s="159"/>
      <c r="CQ304" s="159"/>
      <c r="CR304" s="159"/>
      <c r="CS304" s="159"/>
      <c r="CT304" s="159"/>
      <c r="CU304" s="159"/>
      <c r="CV304" s="159"/>
      <c r="CW304" s="159"/>
      <c r="CX304" s="159"/>
      <c r="CY304" s="159"/>
      <c r="CZ304" s="159"/>
      <c r="DA304" s="159"/>
      <c r="DB304" s="159"/>
      <c r="DC304" s="159"/>
      <c r="DD304" s="159"/>
      <c r="DE304" s="159"/>
      <c r="DF304" s="159"/>
      <c r="DG304" s="159"/>
      <c r="DH304" s="159"/>
      <c r="DI304" s="159"/>
      <c r="DJ304" s="159"/>
      <c r="DK304" s="159"/>
      <c r="DL304" s="159"/>
      <c r="DM304" s="159"/>
      <c r="DN304" s="159"/>
      <c r="DO304" s="159"/>
      <c r="DP304" s="159"/>
      <c r="DQ304" s="159"/>
      <c r="DR304" s="159"/>
      <c r="DS304" s="159"/>
      <c r="DT304" s="159"/>
      <c r="DU304" s="159"/>
      <c r="DV304" s="159"/>
      <c r="DW304" s="159"/>
      <c r="DX304" s="159"/>
      <c r="DY304" s="159"/>
      <c r="DZ304" s="159"/>
      <c r="EA304" s="159"/>
      <c r="EB304" s="159"/>
      <c r="EC304" s="159"/>
      <c r="ED304" s="159"/>
      <c r="EE304" s="159"/>
      <c r="EF304" s="159"/>
      <c r="EG304" s="159"/>
      <c r="EH304" s="159"/>
      <c r="EI304" s="159"/>
      <c r="EJ304" s="159"/>
      <c r="EK304" s="159"/>
      <c r="EL304" s="159"/>
      <c r="EM304" s="159"/>
      <c r="EN304" s="159"/>
      <c r="EO304" s="159"/>
      <c r="EP304" s="159"/>
      <c r="EQ304" s="159"/>
      <c r="ER304" s="159"/>
      <c r="ES304" s="159"/>
      <c r="ET304" s="159"/>
      <c r="EU304" s="159"/>
      <c r="EV304" s="159"/>
      <c r="EW304" s="159"/>
      <c r="EX304" s="159"/>
      <c r="EY304" s="159"/>
      <c r="EZ304" s="159"/>
      <c r="FA304" s="159"/>
      <c r="FB304" s="159"/>
      <c r="FC304" s="159"/>
      <c r="FD304" s="159"/>
    </row>
    <row r="305" customFormat="false" ht="12.75" hidden="false" customHeight="false" outlineLevel="0" collapsed="false">
      <c r="A305" s="168"/>
      <c r="B305" s="149"/>
      <c r="C305" s="149"/>
      <c r="D305" s="149"/>
      <c r="E305" s="149"/>
      <c r="F305" s="149"/>
      <c r="G305" s="149"/>
      <c r="H305" s="148"/>
      <c r="I305" s="170"/>
      <c r="R305" s="148"/>
      <c r="S305" s="158"/>
      <c r="T305" s="159"/>
      <c r="U305" s="159"/>
      <c r="V305" s="159"/>
      <c r="W305" s="159"/>
      <c r="X305" s="159"/>
      <c r="Y305" s="159"/>
      <c r="Z305" s="159"/>
      <c r="AA305" s="159"/>
      <c r="AB305" s="159"/>
      <c r="AC305" s="159"/>
      <c r="AD305" s="159"/>
      <c r="AE305" s="159"/>
      <c r="AF305" s="159"/>
      <c r="AG305" s="159"/>
      <c r="AH305" s="159"/>
      <c r="AI305" s="159"/>
      <c r="AJ305" s="159"/>
      <c r="AK305" s="159"/>
      <c r="AL305" s="159"/>
      <c r="AM305" s="159"/>
      <c r="AN305" s="159"/>
      <c r="AO305" s="159"/>
      <c r="AP305" s="159"/>
      <c r="AQ305" s="159"/>
      <c r="AR305" s="159"/>
      <c r="AS305" s="159"/>
      <c r="AT305" s="159"/>
      <c r="AU305" s="159"/>
      <c r="AV305" s="159"/>
      <c r="AW305" s="159"/>
      <c r="AX305" s="159"/>
      <c r="AY305" s="159"/>
      <c r="AZ305" s="159"/>
      <c r="BA305" s="159"/>
      <c r="BB305" s="159"/>
      <c r="BC305" s="159"/>
      <c r="BD305" s="159"/>
      <c r="BE305" s="159"/>
      <c r="BF305" s="159"/>
      <c r="BG305" s="159"/>
      <c r="BH305" s="159"/>
      <c r="BI305" s="159"/>
      <c r="BJ305" s="159"/>
      <c r="BK305" s="159"/>
      <c r="BL305" s="159"/>
      <c r="BM305" s="159"/>
      <c r="BN305" s="159"/>
      <c r="BO305" s="159"/>
      <c r="BP305" s="159"/>
      <c r="BQ305" s="159"/>
      <c r="BR305" s="159"/>
      <c r="BS305" s="159"/>
      <c r="BT305" s="159"/>
      <c r="BU305" s="159"/>
      <c r="BV305" s="159"/>
      <c r="BW305" s="159"/>
      <c r="BX305" s="159"/>
      <c r="BY305" s="159"/>
      <c r="BZ305" s="159"/>
      <c r="CA305" s="159"/>
      <c r="CB305" s="159"/>
      <c r="CC305" s="159"/>
      <c r="CD305" s="159"/>
      <c r="CE305" s="159"/>
      <c r="CF305" s="159"/>
      <c r="CG305" s="159"/>
      <c r="CH305" s="159"/>
      <c r="CI305" s="159"/>
      <c r="CJ305" s="159"/>
      <c r="CK305" s="159"/>
      <c r="CL305" s="159"/>
      <c r="CM305" s="159"/>
      <c r="CN305" s="159"/>
      <c r="CO305" s="159"/>
      <c r="CP305" s="159"/>
      <c r="CQ305" s="159"/>
      <c r="CR305" s="159"/>
      <c r="CS305" s="159"/>
      <c r="CT305" s="159"/>
      <c r="CU305" s="159"/>
      <c r="CV305" s="159"/>
      <c r="CW305" s="159"/>
      <c r="CX305" s="159"/>
      <c r="CY305" s="159"/>
      <c r="CZ305" s="159"/>
      <c r="DA305" s="159"/>
      <c r="DB305" s="159"/>
      <c r="DC305" s="159"/>
      <c r="DD305" s="159"/>
      <c r="DE305" s="159"/>
      <c r="DF305" s="159"/>
      <c r="DG305" s="159"/>
      <c r="DH305" s="159"/>
      <c r="DI305" s="159"/>
      <c r="DJ305" s="159"/>
      <c r="DK305" s="159"/>
      <c r="DL305" s="159"/>
      <c r="DM305" s="159"/>
      <c r="DN305" s="159"/>
      <c r="DO305" s="159"/>
      <c r="DP305" s="159"/>
      <c r="DQ305" s="159"/>
      <c r="DR305" s="159"/>
      <c r="DS305" s="159"/>
      <c r="DT305" s="159"/>
      <c r="DU305" s="159"/>
      <c r="DV305" s="159"/>
      <c r="DW305" s="159"/>
      <c r="DX305" s="159"/>
      <c r="DY305" s="159"/>
      <c r="DZ305" s="159"/>
      <c r="EA305" s="159"/>
      <c r="EB305" s="159"/>
      <c r="EC305" s="159"/>
      <c r="ED305" s="159"/>
      <c r="EE305" s="159"/>
      <c r="EF305" s="159"/>
      <c r="EG305" s="159"/>
      <c r="EH305" s="159"/>
      <c r="EI305" s="159"/>
      <c r="EJ305" s="159"/>
      <c r="EK305" s="159"/>
      <c r="EL305" s="159"/>
      <c r="EM305" s="159"/>
      <c r="EN305" s="159"/>
      <c r="EO305" s="159"/>
      <c r="EP305" s="159"/>
      <c r="EQ305" s="159"/>
      <c r="ER305" s="159"/>
      <c r="ES305" s="159"/>
      <c r="ET305" s="159"/>
      <c r="EU305" s="159"/>
      <c r="EV305" s="159"/>
      <c r="EW305" s="159"/>
      <c r="EX305" s="159"/>
      <c r="EY305" s="159"/>
      <c r="EZ305" s="159"/>
      <c r="FA305" s="159"/>
      <c r="FB305" s="159"/>
      <c r="FC305" s="159"/>
      <c r="FD305" s="159"/>
    </row>
    <row r="306" customFormat="false" ht="12.75" hidden="false" customHeight="false" outlineLevel="0" collapsed="false">
      <c r="A306" s="168"/>
      <c r="B306" s="149"/>
      <c r="C306" s="149"/>
      <c r="D306" s="149"/>
      <c r="E306" s="149"/>
      <c r="F306" s="149"/>
      <c r="G306" s="149"/>
      <c r="H306" s="148"/>
      <c r="I306" s="170"/>
      <c r="R306" s="148"/>
      <c r="S306" s="158"/>
      <c r="T306" s="159"/>
      <c r="U306" s="159"/>
      <c r="V306" s="159"/>
      <c r="W306" s="159"/>
      <c r="X306" s="159"/>
      <c r="Y306" s="159"/>
      <c r="Z306" s="159"/>
      <c r="AA306" s="159"/>
      <c r="AB306" s="159"/>
      <c r="AC306" s="159"/>
      <c r="AD306" s="159"/>
      <c r="AE306" s="159"/>
      <c r="AF306" s="159"/>
      <c r="AG306" s="159"/>
      <c r="AH306" s="159"/>
      <c r="AI306" s="159"/>
      <c r="AJ306" s="159"/>
      <c r="AK306" s="159"/>
      <c r="AL306" s="159"/>
      <c r="AM306" s="159"/>
      <c r="AN306" s="159"/>
      <c r="AO306" s="159"/>
      <c r="AP306" s="159"/>
      <c r="AQ306" s="159"/>
      <c r="AR306" s="159"/>
      <c r="AS306" s="159"/>
      <c r="AT306" s="159"/>
      <c r="AU306" s="159"/>
      <c r="AV306" s="159"/>
      <c r="AW306" s="159"/>
      <c r="AX306" s="159"/>
      <c r="AY306" s="159"/>
      <c r="AZ306" s="159"/>
      <c r="BA306" s="159"/>
      <c r="BB306" s="159"/>
      <c r="BC306" s="159"/>
      <c r="BD306" s="159"/>
      <c r="BE306" s="159"/>
      <c r="BF306" s="159"/>
      <c r="BG306" s="159"/>
      <c r="BH306" s="159"/>
      <c r="BI306" s="159"/>
      <c r="BJ306" s="159"/>
      <c r="BK306" s="159"/>
      <c r="BL306" s="159"/>
      <c r="BM306" s="159"/>
      <c r="BN306" s="159"/>
      <c r="BO306" s="159"/>
      <c r="BP306" s="159"/>
      <c r="BQ306" s="159"/>
      <c r="BR306" s="159"/>
      <c r="BS306" s="159"/>
      <c r="BT306" s="159"/>
      <c r="BU306" s="159"/>
      <c r="BV306" s="159"/>
      <c r="BW306" s="159"/>
      <c r="BX306" s="159"/>
      <c r="BY306" s="159"/>
      <c r="BZ306" s="159"/>
      <c r="CA306" s="159"/>
      <c r="CB306" s="159"/>
      <c r="CC306" s="159"/>
      <c r="CD306" s="159"/>
      <c r="CE306" s="159"/>
      <c r="CF306" s="159"/>
      <c r="CG306" s="159"/>
      <c r="CH306" s="159"/>
      <c r="CI306" s="159"/>
      <c r="CJ306" s="159"/>
      <c r="CK306" s="159"/>
      <c r="CL306" s="159"/>
      <c r="CM306" s="159"/>
      <c r="CN306" s="159"/>
      <c r="CO306" s="159"/>
      <c r="CP306" s="159"/>
      <c r="CQ306" s="159"/>
      <c r="CR306" s="159"/>
      <c r="CS306" s="159"/>
      <c r="CT306" s="159"/>
      <c r="CU306" s="159"/>
      <c r="CV306" s="159"/>
      <c r="CW306" s="159"/>
      <c r="CX306" s="159"/>
      <c r="CY306" s="159"/>
      <c r="CZ306" s="159"/>
      <c r="DA306" s="159"/>
      <c r="DB306" s="159"/>
      <c r="DC306" s="159"/>
      <c r="DD306" s="159"/>
      <c r="DE306" s="159"/>
      <c r="DF306" s="159"/>
      <c r="DG306" s="159"/>
      <c r="DH306" s="159"/>
      <c r="DI306" s="159"/>
      <c r="DJ306" s="159"/>
      <c r="DK306" s="159"/>
      <c r="DL306" s="159"/>
      <c r="DM306" s="159"/>
      <c r="DN306" s="159"/>
      <c r="DO306" s="159"/>
      <c r="DP306" s="159"/>
      <c r="DQ306" s="159"/>
      <c r="DR306" s="159"/>
      <c r="DS306" s="159"/>
      <c r="DT306" s="159"/>
      <c r="DU306" s="159"/>
      <c r="DV306" s="159"/>
      <c r="DW306" s="159"/>
      <c r="DX306" s="159"/>
      <c r="DY306" s="159"/>
      <c r="DZ306" s="159"/>
      <c r="EA306" s="159"/>
      <c r="EB306" s="159"/>
      <c r="EC306" s="159"/>
      <c r="ED306" s="159"/>
      <c r="EE306" s="159"/>
      <c r="EF306" s="159"/>
      <c r="EG306" s="159"/>
      <c r="EH306" s="159"/>
      <c r="EI306" s="159"/>
      <c r="EJ306" s="159"/>
      <c r="EK306" s="159"/>
      <c r="EL306" s="159"/>
      <c r="EM306" s="159"/>
      <c r="EN306" s="159"/>
      <c r="EO306" s="159"/>
      <c r="EP306" s="159"/>
      <c r="EQ306" s="159"/>
      <c r="ER306" s="159"/>
      <c r="ES306" s="159"/>
      <c r="ET306" s="159"/>
      <c r="EU306" s="159"/>
      <c r="EV306" s="159"/>
      <c r="EW306" s="159"/>
      <c r="EX306" s="159"/>
      <c r="EY306" s="159"/>
      <c r="EZ306" s="159"/>
      <c r="FA306" s="159"/>
      <c r="FB306" s="159"/>
      <c r="FC306" s="159"/>
      <c r="FD306" s="159"/>
    </row>
    <row r="307" customFormat="false" ht="12.75" hidden="false" customHeight="false" outlineLevel="0" collapsed="false">
      <c r="A307" s="168"/>
      <c r="B307" s="149"/>
      <c r="C307" s="149"/>
      <c r="D307" s="149"/>
      <c r="E307" s="149"/>
      <c r="F307" s="149"/>
      <c r="G307" s="149"/>
      <c r="H307" s="148"/>
      <c r="I307" s="170"/>
      <c r="R307" s="148"/>
      <c r="S307" s="158"/>
      <c r="T307" s="159"/>
      <c r="U307" s="159"/>
      <c r="V307" s="159"/>
      <c r="W307" s="159"/>
      <c r="X307" s="159"/>
      <c r="Y307" s="159"/>
      <c r="Z307" s="159"/>
      <c r="AA307" s="159"/>
      <c r="AB307" s="159"/>
      <c r="AC307" s="159"/>
      <c r="AD307" s="159"/>
      <c r="AE307" s="159"/>
      <c r="AF307" s="159"/>
      <c r="AG307" s="159"/>
      <c r="AH307" s="159"/>
      <c r="AI307" s="159"/>
      <c r="AJ307" s="159"/>
      <c r="AK307" s="159"/>
      <c r="AL307" s="159"/>
      <c r="AM307" s="159"/>
      <c r="AN307" s="159"/>
      <c r="AO307" s="159"/>
      <c r="AP307" s="159"/>
      <c r="AQ307" s="159"/>
      <c r="AR307" s="159"/>
      <c r="AS307" s="159"/>
      <c r="AT307" s="159"/>
      <c r="AU307" s="159"/>
      <c r="AV307" s="159"/>
      <c r="AW307" s="159"/>
      <c r="AX307" s="159"/>
      <c r="AY307" s="159"/>
      <c r="AZ307" s="159"/>
      <c r="BA307" s="159"/>
      <c r="BB307" s="159"/>
      <c r="BC307" s="159"/>
      <c r="BD307" s="159"/>
      <c r="BE307" s="159"/>
      <c r="BF307" s="159"/>
      <c r="BG307" s="159"/>
      <c r="BH307" s="159"/>
      <c r="BI307" s="159"/>
      <c r="BJ307" s="159"/>
      <c r="BK307" s="159"/>
      <c r="BL307" s="159"/>
      <c r="BM307" s="159"/>
      <c r="BN307" s="159"/>
      <c r="BO307" s="159"/>
      <c r="BP307" s="159"/>
      <c r="BQ307" s="159"/>
      <c r="BR307" s="159"/>
      <c r="BS307" s="159"/>
      <c r="BT307" s="159"/>
      <c r="BU307" s="159"/>
      <c r="BV307" s="159"/>
      <c r="BW307" s="159"/>
      <c r="BX307" s="159"/>
      <c r="BY307" s="159"/>
      <c r="BZ307" s="159"/>
      <c r="CA307" s="159"/>
      <c r="CB307" s="159"/>
      <c r="CC307" s="159"/>
      <c r="CD307" s="159"/>
      <c r="CE307" s="159"/>
      <c r="CF307" s="159"/>
      <c r="CG307" s="159"/>
      <c r="CH307" s="159"/>
      <c r="CI307" s="159"/>
      <c r="CJ307" s="159"/>
      <c r="CK307" s="159"/>
      <c r="CL307" s="159"/>
      <c r="CM307" s="159"/>
      <c r="CN307" s="159"/>
      <c r="CO307" s="159"/>
      <c r="CP307" s="159"/>
      <c r="CQ307" s="159"/>
      <c r="CR307" s="159"/>
      <c r="CS307" s="159"/>
      <c r="CT307" s="159"/>
      <c r="CU307" s="159"/>
      <c r="CV307" s="159"/>
      <c r="CW307" s="159"/>
      <c r="CX307" s="159"/>
      <c r="CY307" s="159"/>
      <c r="CZ307" s="159"/>
      <c r="DA307" s="159"/>
      <c r="DB307" s="159"/>
      <c r="DC307" s="159"/>
      <c r="DD307" s="159"/>
      <c r="DE307" s="159"/>
      <c r="DF307" s="159"/>
      <c r="DG307" s="159"/>
      <c r="DH307" s="159"/>
      <c r="DI307" s="159"/>
      <c r="DJ307" s="159"/>
      <c r="DK307" s="159"/>
      <c r="DL307" s="159"/>
      <c r="DM307" s="159"/>
      <c r="DN307" s="159"/>
      <c r="DO307" s="159"/>
      <c r="DP307" s="159"/>
      <c r="DQ307" s="159"/>
      <c r="DR307" s="159"/>
      <c r="DS307" s="159"/>
      <c r="DT307" s="159"/>
      <c r="DU307" s="159"/>
      <c r="DV307" s="159"/>
      <c r="DW307" s="159"/>
      <c r="DX307" s="159"/>
      <c r="DY307" s="159"/>
      <c r="DZ307" s="159"/>
      <c r="EA307" s="159"/>
      <c r="EB307" s="159"/>
      <c r="EC307" s="159"/>
      <c r="ED307" s="159"/>
      <c r="EE307" s="159"/>
      <c r="EF307" s="159"/>
      <c r="EG307" s="159"/>
      <c r="EH307" s="159"/>
      <c r="EI307" s="159"/>
      <c r="EJ307" s="159"/>
      <c r="EK307" s="159"/>
      <c r="EL307" s="159"/>
      <c r="EM307" s="159"/>
      <c r="EN307" s="159"/>
      <c r="EO307" s="159"/>
      <c r="EP307" s="159"/>
      <c r="EQ307" s="159"/>
      <c r="ER307" s="159"/>
      <c r="ES307" s="159"/>
      <c r="ET307" s="159"/>
      <c r="EU307" s="159"/>
      <c r="EV307" s="159"/>
      <c r="EW307" s="159"/>
      <c r="EX307" s="159"/>
      <c r="EY307" s="159"/>
      <c r="EZ307" s="159"/>
      <c r="FA307" s="159"/>
      <c r="FB307" s="159"/>
      <c r="FC307" s="159"/>
      <c r="FD307" s="159"/>
    </row>
    <row r="308" customFormat="false" ht="12.75" hidden="false" customHeight="false" outlineLevel="0" collapsed="false">
      <c r="A308" s="168"/>
      <c r="B308" s="149"/>
      <c r="C308" s="149"/>
      <c r="D308" s="149"/>
      <c r="E308" s="149"/>
      <c r="F308" s="149"/>
      <c r="G308" s="149"/>
      <c r="H308" s="148"/>
      <c r="I308" s="170"/>
      <c r="R308" s="148"/>
      <c r="S308" s="158"/>
      <c r="T308" s="159"/>
      <c r="U308" s="159"/>
      <c r="V308" s="159"/>
      <c r="W308" s="159"/>
      <c r="X308" s="159"/>
      <c r="Y308" s="159"/>
      <c r="Z308" s="159"/>
      <c r="AA308" s="159"/>
      <c r="AB308" s="159"/>
      <c r="AC308" s="159"/>
      <c r="AD308" s="159"/>
      <c r="AE308" s="159"/>
      <c r="AF308" s="159"/>
      <c r="AG308" s="159"/>
      <c r="AH308" s="159"/>
      <c r="AI308" s="159"/>
      <c r="AJ308" s="159"/>
      <c r="AK308" s="159"/>
      <c r="AL308" s="159"/>
      <c r="AM308" s="159"/>
      <c r="AN308" s="159"/>
      <c r="AO308" s="159"/>
      <c r="AP308" s="159"/>
      <c r="AQ308" s="159"/>
      <c r="AR308" s="159"/>
      <c r="AS308" s="159"/>
      <c r="AT308" s="159"/>
      <c r="AU308" s="159"/>
      <c r="AV308" s="159"/>
      <c r="AW308" s="159"/>
      <c r="AX308" s="159"/>
      <c r="AY308" s="159"/>
      <c r="AZ308" s="159"/>
      <c r="BA308" s="159"/>
      <c r="BB308" s="159"/>
      <c r="BC308" s="159"/>
      <c r="BD308" s="159"/>
      <c r="BE308" s="159"/>
      <c r="BF308" s="159"/>
      <c r="BG308" s="159"/>
      <c r="BH308" s="159"/>
      <c r="BI308" s="159"/>
      <c r="BJ308" s="159"/>
      <c r="BK308" s="159"/>
      <c r="BL308" s="159"/>
      <c r="BM308" s="159"/>
      <c r="BN308" s="159"/>
      <c r="BO308" s="159"/>
      <c r="BP308" s="159"/>
      <c r="BQ308" s="159"/>
      <c r="BR308" s="159"/>
      <c r="BS308" s="159"/>
      <c r="BT308" s="159"/>
      <c r="BU308" s="159"/>
      <c r="BV308" s="159"/>
      <c r="BW308" s="159"/>
      <c r="BX308" s="159"/>
      <c r="BY308" s="159"/>
      <c r="BZ308" s="159"/>
      <c r="CA308" s="159"/>
      <c r="CB308" s="159"/>
      <c r="CC308" s="159"/>
      <c r="CD308" s="159"/>
      <c r="CE308" s="159"/>
      <c r="CF308" s="159"/>
      <c r="CG308" s="159"/>
      <c r="CH308" s="159"/>
      <c r="CI308" s="159"/>
      <c r="CJ308" s="159"/>
      <c r="CK308" s="159"/>
      <c r="CL308" s="159"/>
      <c r="CM308" s="159"/>
      <c r="CN308" s="159"/>
      <c r="CO308" s="159"/>
      <c r="CP308" s="159"/>
      <c r="CQ308" s="159"/>
      <c r="CR308" s="159"/>
      <c r="CS308" s="159"/>
      <c r="CT308" s="159"/>
      <c r="CU308" s="159"/>
      <c r="CV308" s="159"/>
      <c r="CW308" s="159"/>
      <c r="CX308" s="159"/>
      <c r="CY308" s="159"/>
      <c r="CZ308" s="159"/>
      <c r="DA308" s="159"/>
      <c r="DB308" s="159"/>
      <c r="DC308" s="159"/>
      <c r="DD308" s="159"/>
      <c r="DE308" s="159"/>
      <c r="DF308" s="159"/>
      <c r="DG308" s="159"/>
      <c r="DH308" s="159"/>
      <c r="DI308" s="159"/>
      <c r="DJ308" s="159"/>
      <c r="DK308" s="159"/>
      <c r="DL308" s="159"/>
      <c r="DM308" s="159"/>
      <c r="DN308" s="159"/>
      <c r="DO308" s="159"/>
      <c r="DP308" s="159"/>
      <c r="DQ308" s="159"/>
      <c r="DR308" s="159"/>
      <c r="DS308" s="159"/>
      <c r="DT308" s="159"/>
      <c r="DU308" s="159"/>
      <c r="DV308" s="159"/>
      <c r="DW308" s="159"/>
      <c r="DX308" s="159"/>
      <c r="DY308" s="159"/>
      <c r="DZ308" s="159"/>
      <c r="EA308" s="159"/>
      <c r="EB308" s="159"/>
      <c r="EC308" s="159"/>
      <c r="ED308" s="159"/>
      <c r="EE308" s="159"/>
      <c r="EF308" s="159"/>
      <c r="EG308" s="159"/>
      <c r="EH308" s="159"/>
      <c r="EI308" s="159"/>
      <c r="EJ308" s="159"/>
      <c r="EK308" s="159"/>
      <c r="EL308" s="159"/>
      <c r="EM308" s="159"/>
      <c r="EN308" s="159"/>
      <c r="EO308" s="159"/>
      <c r="EP308" s="159"/>
      <c r="EQ308" s="159"/>
      <c r="ER308" s="159"/>
      <c r="ES308" s="159"/>
      <c r="ET308" s="159"/>
      <c r="EU308" s="159"/>
      <c r="EV308" s="159"/>
      <c r="EW308" s="159"/>
      <c r="EX308" s="159"/>
      <c r="EY308" s="159"/>
      <c r="EZ308" s="159"/>
      <c r="FA308" s="159"/>
      <c r="FB308" s="159"/>
      <c r="FC308" s="159"/>
      <c r="FD308" s="159"/>
    </row>
    <row r="309" customFormat="false" ht="12.75" hidden="false" customHeight="false" outlineLevel="0" collapsed="false">
      <c r="A309" s="168"/>
      <c r="B309" s="149"/>
      <c r="C309" s="149"/>
      <c r="D309" s="149"/>
      <c r="E309" s="149"/>
      <c r="F309" s="149"/>
      <c r="G309" s="149"/>
      <c r="H309" s="148"/>
      <c r="I309" s="170"/>
      <c r="R309" s="148"/>
      <c r="S309" s="158"/>
      <c r="T309" s="159"/>
      <c r="U309" s="159"/>
      <c r="V309" s="159"/>
      <c r="W309" s="159"/>
      <c r="X309" s="159"/>
      <c r="Y309" s="159"/>
      <c r="Z309" s="159"/>
      <c r="AA309" s="159"/>
      <c r="AB309" s="159"/>
      <c r="AC309" s="159"/>
      <c r="AD309" s="159"/>
      <c r="AE309" s="159"/>
      <c r="AF309" s="159"/>
      <c r="AG309" s="159"/>
      <c r="AH309" s="159"/>
      <c r="AI309" s="159"/>
      <c r="AJ309" s="159"/>
      <c r="AK309" s="159"/>
      <c r="AL309" s="159"/>
      <c r="AM309" s="159"/>
      <c r="AN309" s="159"/>
      <c r="AO309" s="159"/>
      <c r="AP309" s="159"/>
      <c r="AQ309" s="159"/>
      <c r="AR309" s="159"/>
      <c r="AS309" s="159"/>
      <c r="AT309" s="159"/>
      <c r="AU309" s="159"/>
      <c r="AV309" s="159"/>
      <c r="AW309" s="159"/>
      <c r="AX309" s="159"/>
      <c r="AY309" s="159"/>
      <c r="AZ309" s="159"/>
      <c r="BA309" s="159"/>
      <c r="BB309" s="159"/>
      <c r="BC309" s="159"/>
      <c r="BD309" s="159"/>
      <c r="BE309" s="159"/>
      <c r="BF309" s="159"/>
      <c r="BG309" s="159"/>
      <c r="BH309" s="159"/>
      <c r="BI309" s="159"/>
      <c r="BJ309" s="159"/>
      <c r="BK309" s="159"/>
      <c r="BL309" s="159"/>
      <c r="BM309" s="159"/>
      <c r="BN309" s="159"/>
      <c r="BO309" s="159"/>
      <c r="BP309" s="159"/>
      <c r="BQ309" s="159"/>
      <c r="BR309" s="159"/>
      <c r="BS309" s="159"/>
      <c r="BT309" s="159"/>
      <c r="BU309" s="159"/>
      <c r="BV309" s="159"/>
      <c r="BW309" s="159"/>
      <c r="BX309" s="159"/>
      <c r="BY309" s="159"/>
      <c r="BZ309" s="159"/>
      <c r="CA309" s="159"/>
      <c r="CB309" s="159"/>
      <c r="CC309" s="159"/>
      <c r="CD309" s="159"/>
      <c r="CE309" s="159"/>
      <c r="CF309" s="159"/>
      <c r="CG309" s="159"/>
      <c r="CH309" s="159"/>
      <c r="CI309" s="159"/>
      <c r="CJ309" s="159"/>
      <c r="CK309" s="159"/>
      <c r="CL309" s="159"/>
      <c r="CM309" s="159"/>
      <c r="CN309" s="159"/>
      <c r="CO309" s="159"/>
      <c r="CP309" s="159"/>
      <c r="CQ309" s="159"/>
      <c r="CR309" s="159"/>
      <c r="CS309" s="159"/>
      <c r="CT309" s="159"/>
      <c r="CU309" s="159"/>
      <c r="CV309" s="159"/>
      <c r="CW309" s="159"/>
      <c r="CX309" s="159"/>
      <c r="CY309" s="159"/>
      <c r="CZ309" s="159"/>
      <c r="DA309" s="159"/>
      <c r="DB309" s="159"/>
      <c r="DC309" s="159"/>
      <c r="DD309" s="159"/>
      <c r="DE309" s="159"/>
      <c r="DF309" s="159"/>
      <c r="DG309" s="159"/>
      <c r="DH309" s="159"/>
      <c r="DI309" s="159"/>
      <c r="DJ309" s="159"/>
      <c r="DK309" s="159"/>
      <c r="DL309" s="159"/>
      <c r="DM309" s="159"/>
      <c r="DN309" s="159"/>
      <c r="DO309" s="159"/>
      <c r="DP309" s="159"/>
      <c r="DQ309" s="159"/>
      <c r="DR309" s="159"/>
      <c r="DS309" s="159"/>
      <c r="DT309" s="159"/>
      <c r="DU309" s="159"/>
      <c r="DV309" s="159"/>
      <c r="DW309" s="159"/>
      <c r="DX309" s="159"/>
      <c r="DY309" s="159"/>
      <c r="DZ309" s="159"/>
      <c r="EA309" s="159"/>
      <c r="EB309" s="159"/>
      <c r="EC309" s="159"/>
      <c r="ED309" s="159"/>
      <c r="EE309" s="159"/>
      <c r="EF309" s="159"/>
      <c r="EG309" s="159"/>
      <c r="EH309" s="159"/>
      <c r="EI309" s="159"/>
      <c r="EJ309" s="159"/>
      <c r="EK309" s="159"/>
      <c r="EL309" s="159"/>
      <c r="EM309" s="159"/>
      <c r="EN309" s="159"/>
      <c r="EO309" s="159"/>
      <c r="EP309" s="159"/>
      <c r="EQ309" s="159"/>
      <c r="ER309" s="159"/>
      <c r="ES309" s="159"/>
      <c r="ET309" s="159"/>
      <c r="EU309" s="159"/>
      <c r="EV309" s="159"/>
      <c r="EW309" s="159"/>
      <c r="EX309" s="159"/>
      <c r="EY309" s="159"/>
      <c r="EZ309" s="159"/>
      <c r="FA309" s="159"/>
      <c r="FB309" s="159"/>
      <c r="FC309" s="159"/>
      <c r="FD309" s="159"/>
    </row>
    <row r="310" customFormat="false" ht="12.75" hidden="false" customHeight="false" outlineLevel="0" collapsed="false">
      <c r="A310" s="168"/>
      <c r="B310" s="149"/>
      <c r="C310" s="149"/>
      <c r="D310" s="149"/>
      <c r="E310" s="149"/>
      <c r="F310" s="149"/>
      <c r="G310" s="149"/>
      <c r="H310" s="148"/>
      <c r="I310" s="170"/>
      <c r="R310" s="148"/>
      <c r="S310" s="158"/>
      <c r="T310" s="159"/>
      <c r="U310" s="159"/>
      <c r="V310" s="159"/>
      <c r="W310" s="159"/>
      <c r="X310" s="159"/>
      <c r="Y310" s="159"/>
      <c r="Z310" s="159"/>
      <c r="AA310" s="159"/>
      <c r="AB310" s="159"/>
      <c r="AC310" s="159"/>
      <c r="AD310" s="159"/>
      <c r="AE310" s="159"/>
      <c r="AF310" s="159"/>
      <c r="AG310" s="159"/>
      <c r="AH310" s="159"/>
      <c r="AI310" s="159"/>
      <c r="AJ310" s="159"/>
      <c r="AK310" s="159"/>
      <c r="AL310" s="159"/>
      <c r="AM310" s="159"/>
      <c r="AN310" s="159"/>
      <c r="AO310" s="159"/>
      <c r="AP310" s="159"/>
      <c r="AQ310" s="159"/>
      <c r="AR310" s="159"/>
      <c r="AS310" s="159"/>
      <c r="AT310" s="159"/>
      <c r="AU310" s="159"/>
      <c r="AV310" s="159"/>
      <c r="AW310" s="159"/>
      <c r="AX310" s="159"/>
      <c r="AY310" s="159"/>
      <c r="AZ310" s="159"/>
      <c r="BA310" s="159"/>
      <c r="BB310" s="159"/>
      <c r="BC310" s="159"/>
      <c r="BD310" s="159"/>
      <c r="BE310" s="159"/>
      <c r="BF310" s="159"/>
      <c r="BG310" s="159"/>
      <c r="BH310" s="159"/>
      <c r="BI310" s="159"/>
      <c r="BJ310" s="159"/>
      <c r="BK310" s="159"/>
      <c r="BL310" s="159"/>
      <c r="BM310" s="159"/>
      <c r="BN310" s="159"/>
      <c r="BO310" s="159"/>
      <c r="BP310" s="159"/>
      <c r="BQ310" s="159"/>
      <c r="BR310" s="159"/>
      <c r="BS310" s="159"/>
      <c r="BT310" s="159"/>
      <c r="BU310" s="159"/>
      <c r="BV310" s="159"/>
      <c r="BW310" s="159"/>
      <c r="BX310" s="159"/>
      <c r="BY310" s="159"/>
      <c r="BZ310" s="159"/>
      <c r="CA310" s="159"/>
      <c r="CB310" s="159"/>
      <c r="CC310" s="159"/>
      <c r="CD310" s="159"/>
      <c r="CE310" s="159"/>
      <c r="CF310" s="159"/>
      <c r="CG310" s="159"/>
      <c r="CH310" s="159"/>
      <c r="CI310" s="159"/>
      <c r="CJ310" s="159"/>
      <c r="CK310" s="159"/>
      <c r="CL310" s="159"/>
      <c r="CM310" s="159"/>
      <c r="CN310" s="159"/>
      <c r="CO310" s="159"/>
      <c r="CP310" s="159"/>
      <c r="CQ310" s="159"/>
      <c r="CR310" s="159"/>
      <c r="CS310" s="159"/>
      <c r="CT310" s="159"/>
      <c r="CU310" s="159"/>
      <c r="CV310" s="159"/>
      <c r="CW310" s="159"/>
      <c r="CX310" s="159"/>
      <c r="CY310" s="159"/>
      <c r="CZ310" s="159"/>
      <c r="DA310" s="159"/>
      <c r="DB310" s="159"/>
      <c r="DC310" s="159"/>
      <c r="DD310" s="159"/>
      <c r="DE310" s="159"/>
      <c r="DF310" s="159"/>
      <c r="DG310" s="159"/>
      <c r="DH310" s="159"/>
      <c r="DI310" s="159"/>
      <c r="DJ310" s="159"/>
      <c r="DK310" s="159"/>
      <c r="DL310" s="159"/>
      <c r="DM310" s="159"/>
      <c r="DN310" s="159"/>
      <c r="DO310" s="159"/>
      <c r="DP310" s="159"/>
      <c r="DQ310" s="159"/>
      <c r="DR310" s="159"/>
      <c r="DS310" s="159"/>
      <c r="DT310" s="159"/>
      <c r="DU310" s="159"/>
      <c r="DV310" s="159"/>
      <c r="DW310" s="159"/>
      <c r="DX310" s="159"/>
      <c r="DY310" s="159"/>
      <c r="DZ310" s="159"/>
      <c r="EA310" s="159"/>
      <c r="EB310" s="159"/>
      <c r="EC310" s="159"/>
      <c r="ED310" s="159"/>
      <c r="EE310" s="159"/>
      <c r="EF310" s="159"/>
      <c r="EG310" s="159"/>
      <c r="EH310" s="159"/>
      <c r="EI310" s="159"/>
      <c r="EJ310" s="159"/>
      <c r="EK310" s="159"/>
      <c r="EL310" s="159"/>
      <c r="EM310" s="159"/>
      <c r="EN310" s="159"/>
      <c r="EO310" s="159"/>
      <c r="EP310" s="159"/>
      <c r="EQ310" s="159"/>
      <c r="ER310" s="159"/>
      <c r="ES310" s="159"/>
      <c r="ET310" s="159"/>
      <c r="EU310" s="159"/>
      <c r="EV310" s="159"/>
      <c r="EW310" s="159"/>
      <c r="EX310" s="159"/>
      <c r="EY310" s="159"/>
      <c r="EZ310" s="159"/>
      <c r="FA310" s="159"/>
      <c r="FB310" s="159"/>
      <c r="FC310" s="159"/>
      <c r="FD310" s="159"/>
    </row>
    <row r="311" customFormat="false" ht="12.75" hidden="false" customHeight="false" outlineLevel="0" collapsed="false">
      <c r="A311" s="168"/>
      <c r="B311" s="149"/>
      <c r="C311" s="149"/>
      <c r="D311" s="149"/>
      <c r="E311" s="149"/>
      <c r="F311" s="149"/>
      <c r="G311" s="149"/>
      <c r="H311" s="148"/>
      <c r="I311" s="170"/>
      <c r="R311" s="148"/>
      <c r="S311" s="158"/>
      <c r="T311" s="159"/>
      <c r="U311" s="159"/>
      <c r="V311" s="159"/>
      <c r="W311" s="159"/>
      <c r="X311" s="159"/>
      <c r="Y311" s="159"/>
      <c r="Z311" s="159"/>
      <c r="AA311" s="159"/>
      <c r="AB311" s="159"/>
      <c r="AC311" s="159"/>
      <c r="AD311" s="159"/>
      <c r="AE311" s="159"/>
      <c r="AF311" s="159"/>
      <c r="AG311" s="159"/>
      <c r="AH311" s="159"/>
      <c r="AI311" s="159"/>
      <c r="AJ311" s="159"/>
      <c r="AK311" s="159"/>
      <c r="AL311" s="159"/>
      <c r="AM311" s="159"/>
      <c r="AN311" s="159"/>
      <c r="AO311" s="159"/>
      <c r="AP311" s="159"/>
      <c r="AQ311" s="159"/>
      <c r="AR311" s="159"/>
      <c r="AS311" s="159"/>
      <c r="AT311" s="159"/>
      <c r="AU311" s="159"/>
      <c r="AV311" s="159"/>
      <c r="AW311" s="159"/>
      <c r="AX311" s="159"/>
      <c r="AY311" s="159"/>
      <c r="AZ311" s="159"/>
      <c r="BA311" s="159"/>
      <c r="BB311" s="159"/>
      <c r="BC311" s="159"/>
      <c r="BD311" s="159"/>
      <c r="BE311" s="159"/>
      <c r="BF311" s="159"/>
      <c r="BG311" s="159"/>
      <c r="BH311" s="159"/>
      <c r="BI311" s="159"/>
      <c r="BJ311" s="159"/>
      <c r="BK311" s="159"/>
      <c r="BL311" s="159"/>
      <c r="BM311" s="159"/>
      <c r="BN311" s="159"/>
      <c r="BO311" s="159"/>
      <c r="BP311" s="159"/>
      <c r="BQ311" s="159"/>
      <c r="BR311" s="159"/>
      <c r="BS311" s="159"/>
      <c r="BT311" s="159"/>
      <c r="BU311" s="159"/>
      <c r="BV311" s="159"/>
      <c r="BW311" s="159"/>
      <c r="BX311" s="159"/>
      <c r="BY311" s="159"/>
      <c r="BZ311" s="159"/>
      <c r="CA311" s="159"/>
      <c r="CB311" s="159"/>
      <c r="CC311" s="159"/>
      <c r="CD311" s="159"/>
      <c r="CE311" s="159"/>
      <c r="CF311" s="159"/>
      <c r="CG311" s="159"/>
      <c r="CH311" s="159"/>
      <c r="CI311" s="159"/>
      <c r="CJ311" s="159"/>
      <c r="CK311" s="159"/>
      <c r="CL311" s="159"/>
      <c r="CM311" s="159"/>
      <c r="CN311" s="159"/>
      <c r="CO311" s="159"/>
      <c r="CP311" s="159"/>
      <c r="CQ311" s="159"/>
      <c r="CR311" s="159"/>
      <c r="CS311" s="159"/>
      <c r="CT311" s="159"/>
      <c r="CU311" s="159"/>
      <c r="CV311" s="159"/>
      <c r="CW311" s="159"/>
      <c r="CX311" s="159"/>
      <c r="CY311" s="159"/>
      <c r="CZ311" s="159"/>
      <c r="DA311" s="159"/>
      <c r="DB311" s="159"/>
      <c r="DC311" s="159"/>
      <c r="DD311" s="159"/>
      <c r="DE311" s="159"/>
      <c r="DF311" s="159"/>
      <c r="DG311" s="159"/>
      <c r="DH311" s="159"/>
      <c r="DI311" s="159"/>
      <c r="DJ311" s="159"/>
      <c r="DK311" s="159"/>
      <c r="DL311" s="159"/>
      <c r="DM311" s="159"/>
      <c r="DN311" s="159"/>
      <c r="DO311" s="159"/>
      <c r="DP311" s="159"/>
      <c r="DQ311" s="159"/>
      <c r="DR311" s="159"/>
      <c r="DS311" s="159"/>
      <c r="DT311" s="159"/>
      <c r="DU311" s="159"/>
      <c r="DV311" s="159"/>
      <c r="DW311" s="159"/>
      <c r="DX311" s="159"/>
      <c r="DY311" s="159"/>
      <c r="DZ311" s="159"/>
      <c r="EA311" s="159"/>
      <c r="EB311" s="159"/>
      <c r="EC311" s="159"/>
      <c r="ED311" s="159"/>
      <c r="EE311" s="159"/>
      <c r="EF311" s="159"/>
      <c r="EG311" s="159"/>
      <c r="EH311" s="159"/>
      <c r="EI311" s="159"/>
      <c r="EJ311" s="159"/>
      <c r="EK311" s="159"/>
      <c r="EL311" s="159"/>
      <c r="EM311" s="159"/>
      <c r="EN311" s="159"/>
      <c r="EO311" s="159"/>
      <c r="EP311" s="159"/>
      <c r="EQ311" s="159"/>
      <c r="ER311" s="159"/>
      <c r="ES311" s="159"/>
      <c r="ET311" s="159"/>
      <c r="EU311" s="159"/>
      <c r="EV311" s="159"/>
      <c r="EW311" s="159"/>
      <c r="EX311" s="159"/>
      <c r="EY311" s="159"/>
      <c r="EZ311" s="159"/>
      <c r="FA311" s="159"/>
      <c r="FB311" s="159"/>
      <c r="FC311" s="159"/>
      <c r="FD311" s="159"/>
    </row>
    <row r="312" customFormat="false" ht="12.75" hidden="false" customHeight="false" outlineLevel="0" collapsed="false">
      <c r="A312" s="168"/>
      <c r="B312" s="149"/>
      <c r="C312" s="149"/>
      <c r="D312" s="149"/>
      <c r="E312" s="149"/>
      <c r="F312" s="149"/>
      <c r="G312" s="149"/>
      <c r="H312" s="148"/>
      <c r="I312" s="170"/>
      <c r="R312" s="148"/>
      <c r="S312" s="158"/>
      <c r="T312" s="159"/>
      <c r="U312" s="159"/>
      <c r="V312" s="159"/>
      <c r="W312" s="159"/>
      <c r="X312" s="159"/>
      <c r="Y312" s="159"/>
      <c r="Z312" s="159"/>
      <c r="AA312" s="159"/>
      <c r="AB312" s="159"/>
      <c r="AC312" s="159"/>
      <c r="AD312" s="159"/>
      <c r="AE312" s="159"/>
      <c r="AF312" s="159"/>
      <c r="AG312" s="159"/>
      <c r="AH312" s="159"/>
      <c r="AI312" s="159"/>
      <c r="AJ312" s="159"/>
      <c r="AK312" s="159"/>
      <c r="AL312" s="159"/>
      <c r="AM312" s="159"/>
      <c r="AN312" s="159"/>
      <c r="AO312" s="159"/>
      <c r="AP312" s="159"/>
      <c r="AQ312" s="159"/>
      <c r="AR312" s="159"/>
      <c r="AS312" s="159"/>
      <c r="AT312" s="159"/>
      <c r="AU312" s="159"/>
      <c r="AV312" s="159"/>
      <c r="AW312" s="159"/>
      <c r="AX312" s="159"/>
      <c r="AY312" s="159"/>
      <c r="AZ312" s="159"/>
      <c r="BA312" s="159"/>
      <c r="BB312" s="159"/>
      <c r="BC312" s="159"/>
      <c r="BD312" s="159"/>
      <c r="BE312" s="159"/>
      <c r="BF312" s="159"/>
      <c r="BG312" s="159"/>
      <c r="BH312" s="159"/>
      <c r="BI312" s="159"/>
      <c r="BJ312" s="159"/>
      <c r="BK312" s="159"/>
      <c r="BL312" s="159"/>
      <c r="BM312" s="159"/>
      <c r="BN312" s="159"/>
      <c r="BO312" s="159"/>
      <c r="BP312" s="159"/>
      <c r="BQ312" s="159"/>
      <c r="BR312" s="159"/>
      <c r="BS312" s="159"/>
      <c r="BT312" s="159"/>
      <c r="BU312" s="159"/>
      <c r="BV312" s="159"/>
      <c r="BW312" s="159"/>
      <c r="BX312" s="159"/>
      <c r="BY312" s="159"/>
      <c r="BZ312" s="159"/>
      <c r="CA312" s="159"/>
      <c r="CB312" s="159"/>
      <c r="CC312" s="159"/>
      <c r="CD312" s="159"/>
      <c r="CE312" s="159"/>
      <c r="CF312" s="159"/>
      <c r="CG312" s="159"/>
      <c r="CH312" s="159"/>
      <c r="CI312" s="159"/>
      <c r="CJ312" s="159"/>
      <c r="CK312" s="159"/>
      <c r="CL312" s="159"/>
      <c r="CM312" s="159"/>
      <c r="CN312" s="159"/>
      <c r="CO312" s="159"/>
      <c r="CP312" s="159"/>
      <c r="CQ312" s="159"/>
      <c r="CR312" s="159"/>
      <c r="CS312" s="159"/>
      <c r="CT312" s="159"/>
      <c r="CU312" s="159"/>
      <c r="CV312" s="159"/>
      <c r="CW312" s="159"/>
      <c r="CX312" s="159"/>
      <c r="CY312" s="159"/>
      <c r="CZ312" s="159"/>
      <c r="DA312" s="159"/>
      <c r="DB312" s="159"/>
      <c r="DC312" s="159"/>
      <c r="DD312" s="159"/>
      <c r="DE312" s="159"/>
      <c r="DF312" s="159"/>
      <c r="DG312" s="159"/>
      <c r="DH312" s="159"/>
      <c r="DI312" s="159"/>
      <c r="DJ312" s="159"/>
      <c r="DK312" s="159"/>
      <c r="DL312" s="159"/>
      <c r="DM312" s="159"/>
      <c r="DN312" s="159"/>
      <c r="DO312" s="159"/>
      <c r="DP312" s="159"/>
      <c r="DQ312" s="159"/>
      <c r="DR312" s="159"/>
      <c r="DS312" s="159"/>
      <c r="DT312" s="159"/>
      <c r="DU312" s="159"/>
      <c r="DV312" s="159"/>
      <c r="DW312" s="159"/>
      <c r="DX312" s="159"/>
      <c r="DY312" s="159"/>
      <c r="DZ312" s="159"/>
      <c r="EA312" s="159"/>
      <c r="EB312" s="159"/>
      <c r="EC312" s="159"/>
      <c r="ED312" s="159"/>
      <c r="EE312" s="159"/>
      <c r="EF312" s="159"/>
      <c r="EG312" s="159"/>
      <c r="EH312" s="159"/>
      <c r="EI312" s="159"/>
      <c r="EJ312" s="159"/>
      <c r="EK312" s="159"/>
      <c r="EL312" s="159"/>
      <c r="EM312" s="159"/>
      <c r="EN312" s="159"/>
      <c r="EO312" s="159"/>
      <c r="EP312" s="159"/>
      <c r="EQ312" s="159"/>
      <c r="ER312" s="159"/>
      <c r="ES312" s="159"/>
      <c r="ET312" s="159"/>
      <c r="EU312" s="159"/>
      <c r="EV312" s="159"/>
      <c r="EW312" s="159"/>
      <c r="EX312" s="159"/>
      <c r="EY312" s="159"/>
      <c r="EZ312" s="159"/>
      <c r="FA312" s="159"/>
      <c r="FB312" s="159"/>
      <c r="FC312" s="159"/>
      <c r="FD312" s="159"/>
    </row>
    <row r="313" customFormat="false" ht="12.75" hidden="false" customHeight="false" outlineLevel="0" collapsed="false">
      <c r="A313" s="168"/>
      <c r="B313" s="149"/>
      <c r="C313" s="149"/>
      <c r="D313" s="149"/>
      <c r="E313" s="149"/>
      <c r="F313" s="149"/>
      <c r="G313" s="149"/>
      <c r="H313" s="148"/>
      <c r="I313" s="170"/>
      <c r="R313" s="148"/>
      <c r="S313" s="158"/>
      <c r="T313" s="159"/>
      <c r="U313" s="159"/>
      <c r="V313" s="159"/>
      <c r="W313" s="159"/>
      <c r="X313" s="159"/>
      <c r="Y313" s="159"/>
      <c r="Z313" s="159"/>
      <c r="AA313" s="159"/>
      <c r="AB313" s="159"/>
      <c r="AC313" s="159"/>
      <c r="AD313" s="159"/>
      <c r="AE313" s="159"/>
      <c r="AF313" s="159"/>
      <c r="AG313" s="159"/>
      <c r="AH313" s="159"/>
      <c r="AI313" s="159"/>
      <c r="AJ313" s="159"/>
      <c r="AK313" s="159"/>
      <c r="AL313" s="159"/>
      <c r="AM313" s="159"/>
      <c r="AN313" s="159"/>
      <c r="AO313" s="159"/>
      <c r="AP313" s="159"/>
      <c r="AQ313" s="159"/>
      <c r="AR313" s="159"/>
      <c r="AS313" s="159"/>
      <c r="AT313" s="159"/>
      <c r="AU313" s="159"/>
      <c r="AV313" s="159"/>
      <c r="AW313" s="159"/>
      <c r="AX313" s="159"/>
      <c r="AY313" s="159"/>
      <c r="AZ313" s="159"/>
      <c r="BA313" s="159"/>
      <c r="BB313" s="159"/>
      <c r="BC313" s="159"/>
      <c r="BD313" s="159"/>
      <c r="BE313" s="159"/>
      <c r="BF313" s="159"/>
      <c r="BG313" s="159"/>
      <c r="BH313" s="159"/>
      <c r="BI313" s="159"/>
      <c r="BJ313" s="159"/>
      <c r="BK313" s="159"/>
      <c r="BL313" s="159"/>
      <c r="BM313" s="159"/>
      <c r="BN313" s="159"/>
      <c r="BO313" s="159"/>
      <c r="BP313" s="159"/>
      <c r="BQ313" s="159"/>
      <c r="BR313" s="159"/>
      <c r="BS313" s="159"/>
      <c r="BT313" s="159"/>
      <c r="BU313" s="159"/>
      <c r="BV313" s="159"/>
      <c r="BW313" s="159"/>
      <c r="BX313" s="159"/>
      <c r="BY313" s="159"/>
      <c r="BZ313" s="159"/>
      <c r="CA313" s="159"/>
      <c r="CB313" s="159"/>
      <c r="CC313" s="159"/>
      <c r="CD313" s="159"/>
      <c r="CE313" s="159"/>
      <c r="CF313" s="159"/>
      <c r="CG313" s="159"/>
      <c r="CH313" s="159"/>
      <c r="CI313" s="159"/>
      <c r="CJ313" s="159"/>
      <c r="CK313" s="159"/>
      <c r="CL313" s="159"/>
      <c r="CM313" s="159"/>
      <c r="CN313" s="159"/>
      <c r="CO313" s="159"/>
      <c r="CP313" s="159"/>
      <c r="CQ313" s="159"/>
      <c r="CR313" s="159"/>
      <c r="CS313" s="159"/>
      <c r="CT313" s="159"/>
      <c r="CU313" s="159"/>
      <c r="CV313" s="159"/>
      <c r="CW313" s="159"/>
      <c r="CX313" s="159"/>
      <c r="CY313" s="159"/>
      <c r="CZ313" s="159"/>
      <c r="DA313" s="159"/>
      <c r="DB313" s="159"/>
      <c r="DC313" s="159"/>
      <c r="DD313" s="159"/>
      <c r="DE313" s="159"/>
      <c r="DF313" s="159"/>
      <c r="DG313" s="159"/>
      <c r="DH313" s="159"/>
      <c r="DI313" s="159"/>
      <c r="DJ313" s="159"/>
      <c r="DK313" s="159"/>
      <c r="DL313" s="159"/>
      <c r="DM313" s="159"/>
      <c r="DN313" s="159"/>
      <c r="DO313" s="159"/>
      <c r="DP313" s="159"/>
      <c r="DQ313" s="159"/>
      <c r="DR313" s="159"/>
      <c r="DS313" s="159"/>
      <c r="DT313" s="159"/>
      <c r="DU313" s="159"/>
      <c r="DV313" s="159"/>
      <c r="DW313" s="159"/>
      <c r="DX313" s="159"/>
      <c r="DY313" s="159"/>
      <c r="DZ313" s="159"/>
      <c r="EA313" s="159"/>
      <c r="EB313" s="159"/>
      <c r="EC313" s="159"/>
      <c r="ED313" s="159"/>
      <c r="EE313" s="159"/>
      <c r="EF313" s="159"/>
      <c r="EG313" s="159"/>
      <c r="EH313" s="159"/>
      <c r="EI313" s="159"/>
      <c r="EJ313" s="159"/>
      <c r="EK313" s="159"/>
      <c r="EL313" s="159"/>
      <c r="EM313" s="159"/>
      <c r="EN313" s="159"/>
      <c r="EO313" s="159"/>
      <c r="EP313" s="159"/>
      <c r="EQ313" s="159"/>
      <c r="ER313" s="159"/>
      <c r="ES313" s="159"/>
      <c r="ET313" s="159"/>
      <c r="EU313" s="159"/>
      <c r="EV313" s="159"/>
      <c r="EW313" s="159"/>
      <c r="EX313" s="159"/>
      <c r="EY313" s="159"/>
      <c r="EZ313" s="159"/>
      <c r="FA313" s="159"/>
      <c r="FB313" s="159"/>
      <c r="FC313" s="159"/>
      <c r="FD313" s="159"/>
    </row>
    <row r="314" customFormat="false" ht="12.75" hidden="false" customHeight="false" outlineLevel="0" collapsed="false">
      <c r="A314" s="168"/>
      <c r="B314" s="149"/>
      <c r="C314" s="149"/>
      <c r="D314" s="149"/>
      <c r="E314" s="149"/>
      <c r="F314" s="149"/>
      <c r="G314" s="149"/>
      <c r="H314" s="148"/>
      <c r="I314" s="170"/>
      <c r="R314" s="148"/>
      <c r="S314" s="158"/>
      <c r="T314" s="159"/>
      <c r="U314" s="159"/>
      <c r="V314" s="159"/>
      <c r="W314" s="159"/>
      <c r="X314" s="159"/>
      <c r="Y314" s="159"/>
      <c r="Z314" s="159"/>
      <c r="AA314" s="159"/>
      <c r="AB314" s="159"/>
      <c r="AC314" s="159"/>
      <c r="AD314" s="159"/>
      <c r="AE314" s="159"/>
      <c r="AF314" s="159"/>
      <c r="AG314" s="159"/>
      <c r="AH314" s="159"/>
      <c r="AI314" s="159"/>
      <c r="AJ314" s="159"/>
      <c r="AK314" s="159"/>
      <c r="AL314" s="159"/>
      <c r="AM314" s="159"/>
      <c r="AN314" s="159"/>
      <c r="AO314" s="159"/>
      <c r="AP314" s="159"/>
      <c r="AQ314" s="159"/>
      <c r="AR314" s="159"/>
      <c r="AS314" s="159"/>
      <c r="AT314" s="159"/>
      <c r="AU314" s="159"/>
      <c r="AV314" s="159"/>
      <c r="AW314" s="159"/>
      <c r="AX314" s="159"/>
      <c r="AY314" s="159"/>
      <c r="AZ314" s="159"/>
      <c r="BA314" s="159"/>
      <c r="BB314" s="159"/>
      <c r="BC314" s="159"/>
      <c r="BD314" s="159"/>
      <c r="BE314" s="159"/>
      <c r="BF314" s="159"/>
      <c r="BG314" s="159"/>
      <c r="BH314" s="159"/>
      <c r="BI314" s="159"/>
      <c r="BJ314" s="159"/>
      <c r="BK314" s="159"/>
      <c r="BL314" s="159"/>
      <c r="BM314" s="159"/>
      <c r="BN314" s="159"/>
      <c r="BO314" s="159"/>
      <c r="BP314" s="159"/>
      <c r="BQ314" s="159"/>
      <c r="BR314" s="159"/>
      <c r="BS314" s="159"/>
      <c r="BT314" s="159"/>
      <c r="BU314" s="159"/>
      <c r="BV314" s="159"/>
      <c r="BW314" s="159"/>
      <c r="BX314" s="159"/>
      <c r="BY314" s="159"/>
      <c r="BZ314" s="159"/>
      <c r="CA314" s="159"/>
      <c r="CB314" s="159"/>
      <c r="CC314" s="159"/>
      <c r="CD314" s="159"/>
      <c r="CE314" s="159"/>
      <c r="CF314" s="159"/>
      <c r="CG314" s="159"/>
      <c r="CH314" s="159"/>
      <c r="CI314" s="159"/>
      <c r="CJ314" s="159"/>
      <c r="CK314" s="159"/>
      <c r="CL314" s="159"/>
      <c r="CM314" s="159"/>
      <c r="CN314" s="159"/>
      <c r="CO314" s="159"/>
      <c r="CP314" s="159"/>
      <c r="CQ314" s="159"/>
      <c r="CR314" s="159"/>
      <c r="CS314" s="159"/>
      <c r="CT314" s="159"/>
      <c r="CU314" s="159"/>
      <c r="CV314" s="159"/>
      <c r="CW314" s="159"/>
      <c r="CX314" s="159"/>
      <c r="CY314" s="159"/>
      <c r="CZ314" s="159"/>
      <c r="DA314" s="159"/>
      <c r="DB314" s="159"/>
      <c r="DC314" s="159"/>
      <c r="DD314" s="159"/>
      <c r="DE314" s="159"/>
      <c r="DF314" s="159"/>
      <c r="DG314" s="159"/>
      <c r="DH314" s="159"/>
      <c r="DI314" s="159"/>
      <c r="DJ314" s="159"/>
      <c r="DK314" s="159"/>
      <c r="DL314" s="159"/>
      <c r="DM314" s="159"/>
      <c r="DN314" s="159"/>
      <c r="DO314" s="159"/>
      <c r="DP314" s="159"/>
      <c r="DQ314" s="159"/>
      <c r="DR314" s="159"/>
      <c r="DS314" s="159"/>
      <c r="DT314" s="159"/>
      <c r="DU314" s="159"/>
      <c r="DV314" s="159"/>
      <c r="DW314" s="159"/>
      <c r="DX314" s="159"/>
      <c r="DY314" s="159"/>
      <c r="DZ314" s="159"/>
      <c r="EA314" s="159"/>
      <c r="EB314" s="159"/>
      <c r="EC314" s="159"/>
      <c r="ED314" s="159"/>
      <c r="EE314" s="159"/>
      <c r="EF314" s="159"/>
      <c r="EG314" s="159"/>
      <c r="EH314" s="159"/>
      <c r="EI314" s="159"/>
      <c r="EJ314" s="159"/>
      <c r="EK314" s="159"/>
      <c r="EL314" s="159"/>
      <c r="EM314" s="159"/>
      <c r="EN314" s="159"/>
      <c r="EO314" s="159"/>
      <c r="EP314" s="159"/>
      <c r="EQ314" s="159"/>
      <c r="ER314" s="159"/>
      <c r="ES314" s="159"/>
      <c r="ET314" s="159"/>
      <c r="EU314" s="159"/>
      <c r="EV314" s="159"/>
      <c r="EW314" s="159"/>
      <c r="EX314" s="159"/>
      <c r="EY314" s="159"/>
      <c r="EZ314" s="159"/>
      <c r="FA314" s="159"/>
      <c r="FB314" s="159"/>
      <c r="FC314" s="159"/>
      <c r="FD314" s="159"/>
    </row>
    <row r="315" customFormat="false" ht="12.75" hidden="false" customHeight="false" outlineLevel="0" collapsed="false">
      <c r="A315" s="168"/>
      <c r="B315" s="149"/>
      <c r="C315" s="149"/>
      <c r="D315" s="149"/>
      <c r="E315" s="149"/>
      <c r="F315" s="149"/>
      <c r="G315" s="149"/>
      <c r="H315" s="148"/>
      <c r="I315" s="170"/>
      <c r="R315" s="148"/>
      <c r="S315" s="158"/>
      <c r="T315" s="159"/>
      <c r="U315" s="159"/>
      <c r="V315" s="159"/>
      <c r="W315" s="159"/>
      <c r="X315" s="159"/>
      <c r="Y315" s="159"/>
      <c r="Z315" s="159"/>
      <c r="AA315" s="159"/>
      <c r="AB315" s="159"/>
      <c r="AC315" s="159"/>
      <c r="AD315" s="159"/>
      <c r="AE315" s="159"/>
      <c r="AF315" s="159"/>
      <c r="AG315" s="159"/>
      <c r="AH315" s="159"/>
      <c r="AI315" s="159"/>
      <c r="AJ315" s="159"/>
      <c r="AK315" s="159"/>
      <c r="AL315" s="159"/>
      <c r="AM315" s="159"/>
      <c r="AN315" s="159"/>
      <c r="AO315" s="159"/>
      <c r="AP315" s="159"/>
      <c r="AQ315" s="159"/>
      <c r="AR315" s="159"/>
      <c r="AS315" s="159"/>
      <c r="AT315" s="159"/>
      <c r="AU315" s="159"/>
      <c r="AV315" s="159"/>
      <c r="AW315" s="159"/>
      <c r="AX315" s="159"/>
      <c r="AY315" s="159"/>
      <c r="AZ315" s="159"/>
      <c r="BA315" s="159"/>
      <c r="BB315" s="159"/>
      <c r="BC315" s="159"/>
      <c r="BD315" s="159"/>
      <c r="BE315" s="159"/>
      <c r="BF315" s="159"/>
      <c r="BG315" s="159"/>
      <c r="BH315" s="159"/>
      <c r="BI315" s="159"/>
      <c r="BJ315" s="159"/>
      <c r="BK315" s="159"/>
      <c r="BL315" s="159"/>
      <c r="BM315" s="159"/>
      <c r="BN315" s="159"/>
      <c r="BO315" s="159"/>
      <c r="BP315" s="159"/>
      <c r="BQ315" s="159"/>
      <c r="BR315" s="159"/>
      <c r="BS315" s="159"/>
      <c r="BT315" s="159"/>
      <c r="BU315" s="159"/>
      <c r="BV315" s="159"/>
      <c r="BW315" s="159"/>
      <c r="BX315" s="159"/>
      <c r="BY315" s="159"/>
      <c r="BZ315" s="159"/>
      <c r="CA315" s="159"/>
      <c r="CB315" s="159"/>
      <c r="CC315" s="159"/>
      <c r="CD315" s="159"/>
      <c r="CE315" s="159"/>
      <c r="CF315" s="159"/>
      <c r="CG315" s="159"/>
      <c r="CH315" s="159"/>
      <c r="CI315" s="159"/>
      <c r="CJ315" s="159"/>
      <c r="CK315" s="159"/>
      <c r="CL315" s="159"/>
      <c r="CM315" s="159"/>
      <c r="CN315" s="159"/>
      <c r="CO315" s="159"/>
      <c r="CP315" s="159"/>
      <c r="CQ315" s="159"/>
      <c r="CR315" s="159"/>
      <c r="CS315" s="159"/>
      <c r="CT315" s="159"/>
      <c r="CU315" s="159"/>
      <c r="CV315" s="159"/>
      <c r="CW315" s="159"/>
      <c r="CX315" s="159"/>
      <c r="CY315" s="159"/>
      <c r="CZ315" s="159"/>
      <c r="DA315" s="159"/>
      <c r="DB315" s="159"/>
      <c r="DC315" s="159"/>
      <c r="DD315" s="159"/>
      <c r="DE315" s="159"/>
      <c r="DF315" s="159"/>
      <c r="DG315" s="159"/>
      <c r="DH315" s="159"/>
      <c r="DI315" s="159"/>
      <c r="DJ315" s="159"/>
      <c r="DK315" s="159"/>
      <c r="DL315" s="159"/>
      <c r="DM315" s="159"/>
      <c r="DN315" s="159"/>
      <c r="DO315" s="159"/>
      <c r="DP315" s="159"/>
      <c r="DQ315" s="159"/>
      <c r="DR315" s="159"/>
      <c r="DS315" s="159"/>
      <c r="DT315" s="159"/>
      <c r="DU315" s="159"/>
      <c r="DV315" s="159"/>
      <c r="DW315" s="159"/>
      <c r="DX315" s="159"/>
      <c r="DY315" s="159"/>
      <c r="DZ315" s="159"/>
      <c r="EA315" s="159"/>
      <c r="EB315" s="159"/>
      <c r="EC315" s="159"/>
      <c r="ED315" s="159"/>
      <c r="EE315" s="159"/>
      <c r="EF315" s="159"/>
      <c r="EG315" s="159"/>
      <c r="EH315" s="159"/>
      <c r="EI315" s="159"/>
      <c r="EJ315" s="159"/>
      <c r="EK315" s="159"/>
      <c r="EL315" s="159"/>
      <c r="EM315" s="159"/>
      <c r="EN315" s="159"/>
      <c r="EO315" s="159"/>
      <c r="EP315" s="159"/>
      <c r="EQ315" s="159"/>
      <c r="ER315" s="159"/>
      <c r="ES315" s="159"/>
      <c r="ET315" s="159"/>
      <c r="EU315" s="159"/>
      <c r="EV315" s="159"/>
      <c r="EW315" s="159"/>
      <c r="EX315" s="159"/>
      <c r="EY315" s="159"/>
      <c r="EZ315" s="159"/>
      <c r="FA315" s="159"/>
      <c r="FB315" s="159"/>
      <c r="FC315" s="159"/>
      <c r="FD315" s="159"/>
    </row>
    <row r="316" customFormat="false" ht="12.75" hidden="false" customHeight="false" outlineLevel="0" collapsed="false">
      <c r="A316" s="168"/>
      <c r="B316" s="149"/>
      <c r="C316" s="149"/>
      <c r="D316" s="149"/>
      <c r="E316" s="149"/>
      <c r="F316" s="149"/>
      <c r="G316" s="149"/>
      <c r="H316" s="148"/>
      <c r="I316" s="170"/>
      <c r="R316" s="148"/>
      <c r="S316" s="158"/>
      <c r="T316" s="159"/>
      <c r="U316" s="159"/>
      <c r="V316" s="159"/>
      <c r="W316" s="159"/>
      <c r="X316" s="159"/>
      <c r="Y316" s="159"/>
      <c r="Z316" s="159"/>
      <c r="AA316" s="159"/>
      <c r="AB316" s="159"/>
      <c r="AC316" s="159"/>
      <c r="AD316" s="159"/>
      <c r="AE316" s="159"/>
      <c r="AF316" s="159"/>
      <c r="AG316" s="159"/>
      <c r="AH316" s="159"/>
      <c r="AI316" s="159"/>
      <c r="AJ316" s="159"/>
      <c r="AK316" s="159"/>
      <c r="AL316" s="159"/>
      <c r="AM316" s="159"/>
      <c r="AN316" s="159"/>
      <c r="AO316" s="159"/>
      <c r="AP316" s="159"/>
      <c r="AQ316" s="159"/>
      <c r="AR316" s="159"/>
      <c r="AS316" s="159"/>
      <c r="AT316" s="159"/>
      <c r="AU316" s="159"/>
      <c r="AV316" s="159"/>
      <c r="AW316" s="159"/>
      <c r="AX316" s="159"/>
      <c r="AY316" s="159"/>
      <c r="AZ316" s="159"/>
      <c r="BA316" s="159"/>
      <c r="BB316" s="159"/>
      <c r="BC316" s="159"/>
      <c r="BD316" s="159"/>
      <c r="BE316" s="159"/>
      <c r="BF316" s="159"/>
      <c r="BG316" s="159"/>
      <c r="BH316" s="159"/>
      <c r="BI316" s="159"/>
      <c r="BJ316" s="159"/>
      <c r="BK316" s="159"/>
      <c r="BL316" s="159"/>
      <c r="BM316" s="159"/>
      <c r="BN316" s="159"/>
      <c r="BO316" s="159"/>
      <c r="BP316" s="159"/>
      <c r="BQ316" s="159"/>
      <c r="BR316" s="159"/>
      <c r="BS316" s="159"/>
      <c r="BT316" s="159"/>
      <c r="BU316" s="159"/>
      <c r="BV316" s="159"/>
      <c r="BW316" s="159"/>
      <c r="BX316" s="159"/>
      <c r="BY316" s="159"/>
      <c r="BZ316" s="159"/>
      <c r="CA316" s="159"/>
      <c r="CB316" s="159"/>
      <c r="CC316" s="159"/>
      <c r="CD316" s="159"/>
      <c r="CE316" s="159"/>
      <c r="CF316" s="159"/>
      <c r="CG316" s="159"/>
      <c r="CH316" s="159"/>
      <c r="CI316" s="159"/>
      <c r="CJ316" s="159"/>
      <c r="CK316" s="159"/>
      <c r="CL316" s="159"/>
      <c r="CM316" s="159"/>
      <c r="CN316" s="159"/>
      <c r="CO316" s="159"/>
      <c r="CP316" s="159"/>
      <c r="CQ316" s="159"/>
      <c r="CR316" s="159"/>
      <c r="CS316" s="159"/>
      <c r="CT316" s="159"/>
      <c r="CU316" s="159"/>
      <c r="CV316" s="159"/>
      <c r="CW316" s="159"/>
      <c r="CX316" s="159"/>
      <c r="CY316" s="159"/>
      <c r="CZ316" s="159"/>
      <c r="DA316" s="159"/>
      <c r="DB316" s="159"/>
      <c r="DC316" s="159"/>
      <c r="DD316" s="159"/>
      <c r="DE316" s="159"/>
      <c r="DF316" s="159"/>
      <c r="DG316" s="159"/>
      <c r="DH316" s="159"/>
      <c r="DI316" s="159"/>
      <c r="DJ316" s="159"/>
      <c r="DK316" s="159"/>
      <c r="DL316" s="159"/>
      <c r="DM316" s="159"/>
      <c r="DN316" s="159"/>
      <c r="DO316" s="159"/>
      <c r="DP316" s="159"/>
      <c r="DQ316" s="159"/>
      <c r="DR316" s="159"/>
      <c r="DS316" s="159"/>
      <c r="DT316" s="159"/>
      <c r="DU316" s="159"/>
      <c r="DV316" s="159"/>
      <c r="DW316" s="159"/>
      <c r="DX316" s="159"/>
      <c r="DY316" s="159"/>
      <c r="DZ316" s="159"/>
      <c r="EA316" s="159"/>
      <c r="EB316" s="159"/>
      <c r="EC316" s="159"/>
      <c r="ED316" s="159"/>
      <c r="EE316" s="159"/>
      <c r="EF316" s="159"/>
      <c r="EG316" s="159"/>
      <c r="EH316" s="159"/>
      <c r="EI316" s="159"/>
      <c r="EJ316" s="159"/>
      <c r="EK316" s="159"/>
      <c r="EL316" s="159"/>
      <c r="EM316" s="159"/>
      <c r="EN316" s="159"/>
      <c r="EO316" s="159"/>
      <c r="EP316" s="159"/>
      <c r="EQ316" s="159"/>
      <c r="ER316" s="159"/>
      <c r="ES316" s="159"/>
      <c r="ET316" s="159"/>
      <c r="EU316" s="159"/>
      <c r="EV316" s="159"/>
      <c r="EW316" s="159"/>
      <c r="EX316" s="159"/>
      <c r="EY316" s="159"/>
      <c r="EZ316" s="159"/>
      <c r="FA316" s="159"/>
      <c r="FB316" s="159"/>
      <c r="FC316" s="159"/>
      <c r="FD316" s="159"/>
    </row>
    <row r="317" customFormat="false" ht="12.75" hidden="false" customHeight="false" outlineLevel="0" collapsed="false">
      <c r="A317" s="168"/>
      <c r="B317" s="149"/>
      <c r="C317" s="149"/>
      <c r="D317" s="149"/>
      <c r="E317" s="149"/>
      <c r="F317" s="149"/>
      <c r="G317" s="149"/>
      <c r="H317" s="148"/>
      <c r="I317" s="170"/>
      <c r="R317" s="148"/>
      <c r="S317" s="158"/>
      <c r="T317" s="159"/>
      <c r="U317" s="159"/>
      <c r="V317" s="159"/>
      <c r="W317" s="159"/>
      <c r="X317" s="159"/>
      <c r="Y317" s="159"/>
      <c r="Z317" s="159"/>
      <c r="AA317" s="159"/>
      <c r="AB317" s="159"/>
      <c r="AC317" s="159"/>
      <c r="AD317" s="159"/>
      <c r="AE317" s="159"/>
      <c r="AF317" s="159"/>
      <c r="AG317" s="159"/>
      <c r="AH317" s="159"/>
      <c r="AI317" s="159"/>
      <c r="AJ317" s="159"/>
      <c r="AK317" s="159"/>
      <c r="AL317" s="159"/>
      <c r="AM317" s="159"/>
      <c r="AN317" s="159"/>
      <c r="AO317" s="159"/>
      <c r="AP317" s="159"/>
      <c r="AQ317" s="159"/>
      <c r="AR317" s="159"/>
      <c r="AS317" s="159"/>
      <c r="AT317" s="159"/>
      <c r="AU317" s="159"/>
      <c r="AV317" s="159"/>
      <c r="AW317" s="159"/>
      <c r="AX317" s="159"/>
      <c r="AY317" s="159"/>
      <c r="AZ317" s="159"/>
      <c r="BA317" s="159"/>
      <c r="BB317" s="159"/>
      <c r="BC317" s="159"/>
      <c r="BD317" s="159"/>
      <c r="BE317" s="159"/>
      <c r="BF317" s="159"/>
      <c r="BG317" s="159"/>
      <c r="BH317" s="159"/>
      <c r="BI317" s="159"/>
      <c r="BJ317" s="159"/>
      <c r="BK317" s="159"/>
      <c r="BL317" s="159"/>
      <c r="BM317" s="159"/>
      <c r="BN317" s="159"/>
      <c r="BO317" s="159"/>
      <c r="BP317" s="159"/>
      <c r="BQ317" s="159"/>
      <c r="BR317" s="159"/>
      <c r="BS317" s="159"/>
      <c r="BT317" s="159"/>
      <c r="BU317" s="159"/>
      <c r="BV317" s="159"/>
      <c r="BW317" s="159"/>
      <c r="BX317" s="159"/>
      <c r="BY317" s="159"/>
      <c r="BZ317" s="159"/>
      <c r="CA317" s="159"/>
      <c r="CB317" s="159"/>
      <c r="CC317" s="159"/>
      <c r="CD317" s="159"/>
      <c r="CE317" s="159"/>
      <c r="CF317" s="159"/>
      <c r="CG317" s="159"/>
      <c r="CH317" s="159"/>
      <c r="CI317" s="159"/>
      <c r="CJ317" s="159"/>
      <c r="CK317" s="159"/>
      <c r="CL317" s="159"/>
      <c r="CM317" s="159"/>
      <c r="CN317" s="159"/>
      <c r="CO317" s="159"/>
      <c r="CP317" s="159"/>
      <c r="CQ317" s="159"/>
      <c r="CR317" s="159"/>
      <c r="CS317" s="159"/>
      <c r="CT317" s="159"/>
      <c r="CU317" s="159"/>
      <c r="CV317" s="159"/>
      <c r="CW317" s="159"/>
      <c r="CX317" s="159"/>
      <c r="CY317" s="159"/>
      <c r="CZ317" s="159"/>
      <c r="DA317" s="159"/>
      <c r="DB317" s="159"/>
      <c r="DC317" s="159"/>
      <c r="DD317" s="159"/>
      <c r="DE317" s="159"/>
      <c r="DF317" s="159"/>
      <c r="DG317" s="159"/>
      <c r="DH317" s="159"/>
      <c r="DI317" s="159"/>
      <c r="DJ317" s="159"/>
      <c r="DK317" s="159"/>
      <c r="DL317" s="159"/>
      <c r="DM317" s="159"/>
      <c r="DN317" s="159"/>
      <c r="DO317" s="159"/>
      <c r="DP317" s="159"/>
      <c r="DQ317" s="159"/>
      <c r="DR317" s="159"/>
      <c r="DS317" s="159"/>
      <c r="DT317" s="159"/>
      <c r="DU317" s="159"/>
      <c r="DV317" s="159"/>
      <c r="DW317" s="159"/>
      <c r="DX317" s="159"/>
      <c r="DY317" s="159"/>
      <c r="DZ317" s="159"/>
      <c r="EA317" s="159"/>
      <c r="EB317" s="159"/>
      <c r="EC317" s="159"/>
      <c r="ED317" s="159"/>
      <c r="EE317" s="159"/>
      <c r="EF317" s="159"/>
      <c r="EG317" s="159"/>
      <c r="EH317" s="159"/>
      <c r="EI317" s="159"/>
      <c r="EJ317" s="159"/>
      <c r="EK317" s="159"/>
      <c r="EL317" s="159"/>
      <c r="EM317" s="159"/>
      <c r="EN317" s="159"/>
      <c r="EO317" s="159"/>
      <c r="EP317" s="159"/>
      <c r="EQ317" s="159"/>
      <c r="ER317" s="159"/>
      <c r="ES317" s="159"/>
      <c r="ET317" s="159"/>
      <c r="EU317" s="159"/>
      <c r="EV317" s="159"/>
      <c r="EW317" s="159"/>
      <c r="EX317" s="159"/>
      <c r="EY317" s="159"/>
      <c r="EZ317" s="159"/>
      <c r="FA317" s="159"/>
      <c r="FB317" s="159"/>
      <c r="FC317" s="159"/>
      <c r="FD317" s="159"/>
    </row>
    <row r="318" customFormat="false" ht="12.75" hidden="false" customHeight="false" outlineLevel="0" collapsed="false">
      <c r="A318" s="168"/>
      <c r="B318" s="149"/>
      <c r="C318" s="149"/>
      <c r="D318" s="149"/>
      <c r="E318" s="149"/>
      <c r="F318" s="149"/>
      <c r="G318" s="149"/>
      <c r="H318" s="148"/>
      <c r="I318" s="170"/>
      <c r="R318" s="148"/>
      <c r="S318" s="158"/>
      <c r="T318" s="159"/>
      <c r="U318" s="159"/>
      <c r="V318" s="159"/>
      <c r="W318" s="159"/>
      <c r="X318" s="159"/>
      <c r="Y318" s="159"/>
      <c r="Z318" s="159"/>
      <c r="AA318" s="159"/>
      <c r="AB318" s="159"/>
      <c r="AC318" s="159"/>
      <c r="AD318" s="159"/>
      <c r="AE318" s="159"/>
      <c r="AF318" s="159"/>
      <c r="AG318" s="159"/>
      <c r="AH318" s="159"/>
      <c r="AI318" s="159"/>
      <c r="AJ318" s="159"/>
      <c r="AK318" s="159"/>
      <c r="AL318" s="159"/>
      <c r="AM318" s="159"/>
      <c r="AN318" s="159"/>
      <c r="AO318" s="159"/>
      <c r="AP318" s="159"/>
      <c r="AQ318" s="159"/>
      <c r="AR318" s="159"/>
      <c r="AS318" s="159"/>
      <c r="AT318" s="159"/>
      <c r="AU318" s="159"/>
      <c r="AV318" s="159"/>
      <c r="AW318" s="159"/>
      <c r="AX318" s="159"/>
      <c r="AY318" s="159"/>
      <c r="AZ318" s="159"/>
      <c r="BA318" s="159"/>
      <c r="BB318" s="159"/>
      <c r="BC318" s="159"/>
      <c r="BD318" s="159"/>
      <c r="BE318" s="159"/>
      <c r="BF318" s="159"/>
      <c r="BG318" s="159"/>
      <c r="BH318" s="159"/>
      <c r="BI318" s="159"/>
      <c r="BJ318" s="159"/>
      <c r="BK318" s="159"/>
      <c r="BL318" s="159"/>
      <c r="BM318" s="159"/>
      <c r="BN318" s="159"/>
      <c r="BO318" s="159"/>
      <c r="BP318" s="159"/>
      <c r="BQ318" s="159"/>
      <c r="BR318" s="159"/>
      <c r="BS318" s="159"/>
      <c r="BT318" s="159"/>
      <c r="BU318" s="159"/>
      <c r="BV318" s="159"/>
      <c r="BW318" s="159"/>
      <c r="BX318" s="159"/>
      <c r="BY318" s="159"/>
      <c r="BZ318" s="159"/>
      <c r="CA318" s="159"/>
      <c r="CB318" s="159"/>
      <c r="CC318" s="159"/>
      <c r="CD318" s="159"/>
      <c r="CE318" s="159"/>
      <c r="CF318" s="159"/>
      <c r="CG318" s="159"/>
      <c r="CH318" s="159"/>
      <c r="CI318" s="159"/>
      <c r="CJ318" s="159"/>
      <c r="CK318" s="159"/>
      <c r="CL318" s="159"/>
      <c r="CM318" s="159"/>
      <c r="CN318" s="159"/>
      <c r="CO318" s="159"/>
      <c r="CP318" s="159"/>
      <c r="CQ318" s="159"/>
      <c r="CR318" s="159"/>
      <c r="CS318" s="159"/>
      <c r="CT318" s="159"/>
      <c r="CU318" s="159"/>
      <c r="CV318" s="159"/>
      <c r="CW318" s="159"/>
      <c r="CX318" s="159"/>
      <c r="CY318" s="159"/>
      <c r="CZ318" s="159"/>
      <c r="DA318" s="159"/>
      <c r="DB318" s="159"/>
      <c r="DC318" s="159"/>
      <c r="DD318" s="159"/>
      <c r="DE318" s="159"/>
      <c r="DF318" s="159"/>
      <c r="DG318" s="159"/>
      <c r="DH318" s="159"/>
      <c r="DI318" s="159"/>
      <c r="DJ318" s="159"/>
      <c r="DK318" s="159"/>
      <c r="DL318" s="159"/>
      <c r="DM318" s="159"/>
      <c r="DN318" s="159"/>
      <c r="DO318" s="159"/>
      <c r="DP318" s="159"/>
      <c r="DQ318" s="159"/>
      <c r="DR318" s="159"/>
      <c r="DS318" s="159"/>
      <c r="DT318" s="159"/>
      <c r="DU318" s="159"/>
      <c r="DV318" s="159"/>
      <c r="DW318" s="159"/>
      <c r="DX318" s="159"/>
      <c r="DY318" s="159"/>
      <c r="DZ318" s="159"/>
      <c r="EA318" s="159"/>
      <c r="EB318" s="159"/>
      <c r="EC318" s="159"/>
      <c r="ED318" s="159"/>
      <c r="EE318" s="159"/>
      <c r="EF318" s="159"/>
      <c r="EG318" s="159"/>
      <c r="EH318" s="159"/>
      <c r="EI318" s="159"/>
      <c r="EJ318" s="159"/>
      <c r="EK318" s="159"/>
      <c r="EL318" s="159"/>
      <c r="EM318" s="159"/>
      <c r="EN318" s="159"/>
      <c r="EO318" s="159"/>
      <c r="EP318" s="159"/>
      <c r="EQ318" s="159"/>
      <c r="ER318" s="159"/>
      <c r="ES318" s="159"/>
      <c r="ET318" s="159"/>
      <c r="EU318" s="159"/>
      <c r="EV318" s="159"/>
      <c r="EW318" s="159"/>
      <c r="EX318" s="159"/>
      <c r="EY318" s="159"/>
      <c r="EZ318" s="159"/>
      <c r="FA318" s="159"/>
      <c r="FB318" s="159"/>
      <c r="FC318" s="159"/>
      <c r="FD318" s="159"/>
    </row>
    <row r="319" customFormat="false" ht="12.75" hidden="false" customHeight="false" outlineLevel="0" collapsed="false">
      <c r="A319" s="168"/>
      <c r="B319" s="149"/>
      <c r="C319" s="149"/>
      <c r="D319" s="149"/>
      <c r="E319" s="149"/>
      <c r="F319" s="149"/>
      <c r="G319" s="149"/>
      <c r="H319" s="148"/>
      <c r="I319" s="170"/>
      <c r="R319" s="148"/>
      <c r="S319" s="158"/>
      <c r="T319" s="159"/>
      <c r="U319" s="159"/>
      <c r="V319" s="159"/>
      <c r="W319" s="159"/>
      <c r="X319" s="159"/>
      <c r="Y319" s="159"/>
      <c r="Z319" s="159"/>
      <c r="AA319" s="159"/>
      <c r="AB319" s="159"/>
      <c r="AC319" s="159"/>
      <c r="AD319" s="159"/>
      <c r="AE319" s="159"/>
      <c r="AF319" s="159"/>
      <c r="AG319" s="159"/>
      <c r="AH319" s="159"/>
      <c r="AI319" s="159"/>
      <c r="AJ319" s="159"/>
      <c r="AK319" s="159"/>
      <c r="AL319" s="159"/>
      <c r="AM319" s="159"/>
      <c r="AN319" s="159"/>
      <c r="AO319" s="159"/>
      <c r="AP319" s="159"/>
      <c r="AQ319" s="159"/>
      <c r="AR319" s="159"/>
      <c r="AS319" s="159"/>
      <c r="AT319" s="159"/>
      <c r="AU319" s="159"/>
      <c r="AV319" s="159"/>
      <c r="AW319" s="159"/>
      <c r="AX319" s="159"/>
      <c r="AY319" s="159"/>
      <c r="AZ319" s="159"/>
      <c r="BA319" s="159"/>
      <c r="BB319" s="159"/>
      <c r="BC319" s="159"/>
      <c r="BD319" s="159"/>
      <c r="BE319" s="159"/>
      <c r="BF319" s="159"/>
      <c r="BG319" s="159"/>
      <c r="BH319" s="159"/>
      <c r="BI319" s="159"/>
      <c r="BJ319" s="159"/>
      <c r="BK319" s="159"/>
      <c r="BL319" s="159"/>
      <c r="BM319" s="159"/>
      <c r="BN319" s="159"/>
      <c r="BO319" s="159"/>
      <c r="BP319" s="159"/>
      <c r="BQ319" s="159"/>
      <c r="BR319" s="159"/>
      <c r="BS319" s="159"/>
      <c r="BT319" s="159"/>
      <c r="BU319" s="159"/>
      <c r="BV319" s="159"/>
      <c r="BW319" s="159"/>
      <c r="BX319" s="159"/>
      <c r="BY319" s="159"/>
      <c r="BZ319" s="159"/>
      <c r="CA319" s="159"/>
      <c r="CB319" s="159"/>
      <c r="CC319" s="159"/>
      <c r="CD319" s="159"/>
      <c r="CE319" s="159"/>
      <c r="CF319" s="159"/>
      <c r="CG319" s="159"/>
      <c r="CH319" s="159"/>
      <c r="CI319" s="159"/>
      <c r="CJ319" s="159"/>
      <c r="CK319" s="159"/>
      <c r="CL319" s="159"/>
      <c r="CM319" s="159"/>
      <c r="CN319" s="159"/>
      <c r="CO319" s="159"/>
      <c r="CP319" s="159"/>
      <c r="CQ319" s="159"/>
      <c r="CR319" s="159"/>
      <c r="CS319" s="159"/>
      <c r="CT319" s="159"/>
      <c r="CU319" s="159"/>
      <c r="CV319" s="159"/>
      <c r="CW319" s="159"/>
      <c r="CX319" s="159"/>
      <c r="CY319" s="159"/>
      <c r="CZ319" s="159"/>
      <c r="DA319" s="159"/>
      <c r="DB319" s="159"/>
      <c r="DC319" s="159"/>
      <c r="DD319" s="159"/>
      <c r="DE319" s="159"/>
      <c r="DF319" s="159"/>
      <c r="DG319" s="159"/>
      <c r="DH319" s="159"/>
      <c r="DI319" s="159"/>
      <c r="DJ319" s="159"/>
      <c r="DK319" s="159"/>
      <c r="DL319" s="159"/>
      <c r="DM319" s="159"/>
      <c r="DN319" s="159"/>
      <c r="DO319" s="159"/>
      <c r="DP319" s="159"/>
      <c r="DQ319" s="159"/>
      <c r="DR319" s="159"/>
      <c r="DS319" s="159"/>
      <c r="DT319" s="159"/>
      <c r="DU319" s="159"/>
      <c r="DV319" s="159"/>
      <c r="DW319" s="159"/>
      <c r="DX319" s="159"/>
      <c r="DY319" s="159"/>
      <c r="DZ319" s="159"/>
      <c r="EA319" s="159"/>
      <c r="EB319" s="159"/>
      <c r="EC319" s="159"/>
      <c r="ED319" s="159"/>
      <c r="EE319" s="159"/>
      <c r="EF319" s="159"/>
      <c r="EG319" s="159"/>
      <c r="EH319" s="159"/>
      <c r="EI319" s="159"/>
      <c r="EJ319" s="159"/>
      <c r="EK319" s="159"/>
      <c r="EL319" s="159"/>
      <c r="EM319" s="159"/>
      <c r="EN319" s="159"/>
      <c r="EO319" s="159"/>
      <c r="EP319" s="159"/>
      <c r="EQ319" s="159"/>
      <c r="ER319" s="159"/>
      <c r="ES319" s="159"/>
      <c r="ET319" s="159"/>
      <c r="EU319" s="159"/>
      <c r="EV319" s="159"/>
      <c r="EW319" s="159"/>
      <c r="EX319" s="159"/>
      <c r="EY319" s="159"/>
      <c r="EZ319" s="159"/>
      <c r="FA319" s="159"/>
      <c r="FB319" s="159"/>
      <c r="FC319" s="159"/>
      <c r="FD319" s="159"/>
    </row>
    <row r="320" customFormat="false" ht="12.75" hidden="false" customHeight="false" outlineLevel="0" collapsed="false">
      <c r="A320" s="168"/>
      <c r="B320" s="149"/>
      <c r="C320" s="149"/>
      <c r="D320" s="149"/>
      <c r="E320" s="149"/>
      <c r="F320" s="149"/>
      <c r="G320" s="149"/>
      <c r="H320" s="148"/>
      <c r="I320" s="170"/>
      <c r="R320" s="148"/>
      <c r="S320" s="158"/>
      <c r="T320" s="159"/>
      <c r="U320" s="159"/>
      <c r="V320" s="159"/>
      <c r="W320" s="159"/>
      <c r="X320" s="159"/>
      <c r="Y320" s="159"/>
      <c r="Z320" s="159"/>
      <c r="AA320" s="159"/>
      <c r="AB320" s="159"/>
      <c r="AC320" s="159"/>
      <c r="AD320" s="159"/>
      <c r="AE320" s="159"/>
      <c r="AF320" s="159"/>
      <c r="AG320" s="159"/>
      <c r="AH320" s="159"/>
      <c r="AI320" s="159"/>
      <c r="AJ320" s="159"/>
      <c r="AK320" s="159"/>
      <c r="AL320" s="159"/>
      <c r="AM320" s="159"/>
      <c r="AN320" s="159"/>
      <c r="AO320" s="159"/>
      <c r="AP320" s="159"/>
      <c r="AQ320" s="159"/>
      <c r="AR320" s="159"/>
      <c r="AS320" s="159"/>
      <c r="AT320" s="159"/>
      <c r="AU320" s="159"/>
      <c r="AV320" s="159"/>
      <c r="AW320" s="159"/>
      <c r="AX320" s="159"/>
      <c r="AY320" s="159"/>
      <c r="AZ320" s="159"/>
      <c r="BA320" s="159"/>
      <c r="BB320" s="159"/>
      <c r="BC320" s="159"/>
      <c r="BD320" s="159"/>
      <c r="BE320" s="159"/>
      <c r="BF320" s="159"/>
      <c r="BG320" s="159"/>
      <c r="BH320" s="159"/>
      <c r="BI320" s="159"/>
      <c r="BJ320" s="159"/>
      <c r="BK320" s="159"/>
      <c r="BL320" s="159"/>
      <c r="BM320" s="159"/>
      <c r="BN320" s="159"/>
      <c r="BO320" s="159"/>
      <c r="BP320" s="159"/>
      <c r="BQ320" s="159"/>
      <c r="BR320" s="159"/>
      <c r="BS320" s="159"/>
      <c r="BT320" s="159"/>
      <c r="BU320" s="159"/>
      <c r="BV320" s="159"/>
      <c r="BW320" s="159"/>
      <c r="BX320" s="159"/>
      <c r="BY320" s="159"/>
      <c r="BZ320" s="159"/>
      <c r="CA320" s="159"/>
      <c r="CB320" s="159"/>
      <c r="CC320" s="159"/>
      <c r="CD320" s="159"/>
      <c r="CE320" s="159"/>
      <c r="CF320" s="159"/>
      <c r="CG320" s="159"/>
      <c r="CH320" s="159"/>
      <c r="CI320" s="159"/>
      <c r="CJ320" s="159"/>
      <c r="CK320" s="159"/>
      <c r="CL320" s="159"/>
      <c r="CM320" s="159"/>
      <c r="CN320" s="159"/>
      <c r="CO320" s="159"/>
      <c r="CP320" s="159"/>
      <c r="CQ320" s="159"/>
      <c r="CR320" s="159"/>
      <c r="CS320" s="159"/>
      <c r="CT320" s="159"/>
      <c r="CU320" s="159"/>
      <c r="CV320" s="159"/>
      <c r="CW320" s="159"/>
      <c r="CX320" s="159"/>
      <c r="CY320" s="159"/>
      <c r="CZ320" s="159"/>
      <c r="DA320" s="159"/>
      <c r="DB320" s="159"/>
      <c r="DC320" s="159"/>
      <c r="DD320" s="159"/>
      <c r="DE320" s="159"/>
      <c r="DF320" s="159"/>
      <c r="DG320" s="159"/>
      <c r="DH320" s="159"/>
      <c r="DI320" s="159"/>
      <c r="DJ320" s="159"/>
      <c r="DK320" s="159"/>
      <c r="DL320" s="159"/>
      <c r="DM320" s="159"/>
      <c r="DN320" s="159"/>
      <c r="DO320" s="159"/>
      <c r="DP320" s="159"/>
      <c r="DQ320" s="159"/>
      <c r="DR320" s="159"/>
      <c r="DS320" s="159"/>
      <c r="DT320" s="159"/>
      <c r="DU320" s="159"/>
      <c r="DV320" s="159"/>
      <c r="DW320" s="159"/>
      <c r="DX320" s="159"/>
      <c r="DY320" s="159"/>
      <c r="DZ320" s="159"/>
      <c r="EA320" s="159"/>
      <c r="EB320" s="159"/>
      <c r="EC320" s="159"/>
      <c r="ED320" s="159"/>
      <c r="EE320" s="159"/>
      <c r="EF320" s="159"/>
      <c r="EG320" s="159"/>
      <c r="EH320" s="159"/>
      <c r="EI320" s="159"/>
      <c r="EJ320" s="159"/>
      <c r="EK320" s="159"/>
      <c r="EL320" s="159"/>
      <c r="EM320" s="159"/>
      <c r="EN320" s="159"/>
      <c r="EO320" s="159"/>
      <c r="EP320" s="159"/>
      <c r="EQ320" s="159"/>
      <c r="ER320" s="159"/>
      <c r="ES320" s="159"/>
      <c r="ET320" s="159"/>
      <c r="EU320" s="159"/>
      <c r="EV320" s="159"/>
      <c r="EW320" s="159"/>
      <c r="EX320" s="159"/>
      <c r="EY320" s="159"/>
      <c r="EZ320" s="159"/>
      <c r="FA320" s="159"/>
      <c r="FB320" s="159"/>
      <c r="FC320" s="159"/>
      <c r="FD320" s="159"/>
    </row>
    <row r="321" customFormat="false" ht="12.75" hidden="false" customHeight="false" outlineLevel="0" collapsed="false">
      <c r="A321" s="168"/>
      <c r="B321" s="149"/>
      <c r="C321" s="149"/>
      <c r="D321" s="149"/>
      <c r="E321" s="149"/>
      <c r="F321" s="149"/>
      <c r="G321" s="149"/>
      <c r="H321" s="148"/>
      <c r="I321" s="170"/>
      <c r="R321" s="148"/>
      <c r="S321" s="158"/>
      <c r="T321" s="159"/>
      <c r="U321" s="159"/>
      <c r="V321" s="159"/>
      <c r="W321" s="159"/>
      <c r="X321" s="159"/>
      <c r="Y321" s="159"/>
      <c r="Z321" s="159"/>
      <c r="AA321" s="159"/>
      <c r="AB321" s="159"/>
      <c r="AC321" s="159"/>
      <c r="AD321" s="159"/>
      <c r="AE321" s="159"/>
      <c r="AF321" s="159"/>
      <c r="AG321" s="159"/>
      <c r="AH321" s="159"/>
      <c r="AI321" s="159"/>
      <c r="AJ321" s="159"/>
      <c r="AK321" s="159"/>
      <c r="AL321" s="159"/>
      <c r="AM321" s="159"/>
      <c r="AN321" s="159"/>
      <c r="AO321" s="159"/>
      <c r="AP321" s="159"/>
      <c r="AQ321" s="159"/>
      <c r="AR321" s="159"/>
      <c r="AS321" s="159"/>
      <c r="AT321" s="159"/>
      <c r="AU321" s="159"/>
      <c r="AV321" s="159"/>
      <c r="AW321" s="159"/>
      <c r="AX321" s="159"/>
      <c r="AY321" s="159"/>
      <c r="AZ321" s="159"/>
      <c r="BA321" s="159"/>
      <c r="BB321" s="159"/>
      <c r="BC321" s="159"/>
      <c r="BD321" s="159"/>
      <c r="BE321" s="159"/>
      <c r="BF321" s="159"/>
      <c r="BG321" s="159"/>
      <c r="BH321" s="159"/>
      <c r="BI321" s="159"/>
      <c r="BJ321" s="159"/>
      <c r="BK321" s="159"/>
      <c r="BL321" s="159"/>
      <c r="BM321" s="159"/>
      <c r="BN321" s="159"/>
      <c r="BO321" s="159"/>
      <c r="BP321" s="159"/>
      <c r="BQ321" s="159"/>
      <c r="BR321" s="159"/>
      <c r="BS321" s="159"/>
      <c r="BT321" s="159"/>
      <c r="BU321" s="159"/>
      <c r="BV321" s="159"/>
      <c r="BW321" s="159"/>
      <c r="BX321" s="159"/>
      <c r="BY321" s="159"/>
      <c r="BZ321" s="159"/>
      <c r="CA321" s="159"/>
      <c r="CB321" s="159"/>
      <c r="CC321" s="159"/>
      <c r="CD321" s="159"/>
      <c r="CE321" s="159"/>
      <c r="CF321" s="159"/>
      <c r="CG321" s="159"/>
      <c r="CH321" s="159"/>
      <c r="CI321" s="159"/>
      <c r="CJ321" s="159"/>
      <c r="CK321" s="159"/>
      <c r="CL321" s="159"/>
      <c r="CM321" s="159"/>
      <c r="CN321" s="159"/>
      <c r="CO321" s="159"/>
      <c r="CP321" s="159"/>
      <c r="CQ321" s="159"/>
      <c r="CR321" s="159"/>
      <c r="CS321" s="159"/>
      <c r="CT321" s="159"/>
      <c r="CU321" s="159"/>
      <c r="CV321" s="159"/>
      <c r="CW321" s="159"/>
      <c r="CX321" s="159"/>
      <c r="CY321" s="159"/>
      <c r="CZ321" s="159"/>
      <c r="DA321" s="159"/>
      <c r="DB321" s="159"/>
      <c r="DC321" s="159"/>
      <c r="DD321" s="159"/>
      <c r="DE321" s="159"/>
      <c r="DF321" s="159"/>
      <c r="DG321" s="159"/>
      <c r="DH321" s="159"/>
      <c r="DI321" s="159"/>
      <c r="DJ321" s="159"/>
      <c r="DK321" s="159"/>
      <c r="DL321" s="159"/>
      <c r="DM321" s="159"/>
      <c r="DN321" s="159"/>
      <c r="DO321" s="159"/>
      <c r="DP321" s="159"/>
      <c r="DQ321" s="159"/>
      <c r="DR321" s="159"/>
      <c r="DS321" s="159"/>
      <c r="DT321" s="159"/>
      <c r="DU321" s="159"/>
      <c r="DV321" s="159"/>
      <c r="DW321" s="159"/>
      <c r="DX321" s="159"/>
      <c r="DY321" s="159"/>
      <c r="DZ321" s="159"/>
      <c r="EA321" s="159"/>
      <c r="EB321" s="159"/>
      <c r="EC321" s="159"/>
      <c r="ED321" s="159"/>
      <c r="EE321" s="159"/>
      <c r="EF321" s="159"/>
      <c r="EG321" s="159"/>
      <c r="EH321" s="159"/>
      <c r="EI321" s="159"/>
      <c r="EJ321" s="159"/>
      <c r="EK321" s="159"/>
      <c r="EL321" s="159"/>
      <c r="EM321" s="159"/>
      <c r="EN321" s="159"/>
      <c r="EO321" s="159"/>
      <c r="EP321" s="159"/>
      <c r="EQ321" s="159"/>
      <c r="ER321" s="159"/>
      <c r="ES321" s="159"/>
      <c r="ET321" s="159"/>
      <c r="EU321" s="159"/>
      <c r="EV321" s="159"/>
      <c r="EW321" s="159"/>
      <c r="EX321" s="159"/>
      <c r="EY321" s="159"/>
      <c r="EZ321" s="159"/>
      <c r="FA321" s="159"/>
      <c r="FB321" s="159"/>
      <c r="FC321" s="159"/>
      <c r="FD321" s="159"/>
    </row>
    <row r="322" customFormat="false" ht="12.75" hidden="false" customHeight="false" outlineLevel="0" collapsed="false">
      <c r="A322" s="168"/>
      <c r="B322" s="149"/>
      <c r="C322" s="149"/>
      <c r="D322" s="149"/>
      <c r="E322" s="149"/>
      <c r="F322" s="149"/>
      <c r="G322" s="149"/>
      <c r="H322" s="148"/>
      <c r="I322" s="170"/>
      <c r="R322" s="148"/>
      <c r="S322" s="158"/>
      <c r="T322" s="159"/>
      <c r="U322" s="159"/>
      <c r="V322" s="159"/>
      <c r="W322" s="159"/>
      <c r="X322" s="159"/>
      <c r="Y322" s="159"/>
      <c r="Z322" s="159"/>
      <c r="AA322" s="159"/>
      <c r="AB322" s="159"/>
      <c r="AC322" s="159"/>
      <c r="AD322" s="159"/>
      <c r="AE322" s="159"/>
      <c r="AF322" s="159"/>
      <c r="AG322" s="159"/>
      <c r="AH322" s="159"/>
      <c r="AI322" s="159"/>
      <c r="AJ322" s="159"/>
      <c r="AK322" s="159"/>
      <c r="AL322" s="159"/>
      <c r="AM322" s="159"/>
      <c r="AN322" s="159"/>
      <c r="AO322" s="159"/>
      <c r="AP322" s="159"/>
      <c r="AQ322" s="159"/>
      <c r="AR322" s="159"/>
      <c r="AS322" s="159"/>
      <c r="AT322" s="159"/>
      <c r="AU322" s="159"/>
      <c r="AV322" s="159"/>
      <c r="AW322" s="159"/>
      <c r="AX322" s="159"/>
      <c r="AY322" s="159"/>
      <c r="AZ322" s="159"/>
      <c r="BA322" s="159"/>
      <c r="BB322" s="159"/>
      <c r="BC322" s="159"/>
      <c r="BD322" s="159"/>
      <c r="BE322" s="159"/>
      <c r="BF322" s="159"/>
      <c r="BG322" s="159"/>
      <c r="BH322" s="159"/>
      <c r="BI322" s="159"/>
      <c r="BJ322" s="159"/>
      <c r="BK322" s="159"/>
      <c r="BL322" s="159"/>
      <c r="BM322" s="159"/>
      <c r="BN322" s="159"/>
      <c r="BO322" s="159"/>
      <c r="BP322" s="159"/>
      <c r="BQ322" s="159"/>
      <c r="BR322" s="159"/>
      <c r="BS322" s="159"/>
      <c r="BT322" s="159"/>
      <c r="BU322" s="159"/>
      <c r="BV322" s="159"/>
      <c r="BW322" s="159"/>
      <c r="BX322" s="159"/>
      <c r="BY322" s="159"/>
      <c r="BZ322" s="159"/>
      <c r="CA322" s="159"/>
      <c r="CB322" s="159"/>
      <c r="CC322" s="159"/>
      <c r="CD322" s="159"/>
      <c r="CE322" s="159"/>
      <c r="CF322" s="159"/>
      <c r="CG322" s="159"/>
      <c r="CH322" s="159"/>
      <c r="CI322" s="159"/>
      <c r="CJ322" s="159"/>
      <c r="CK322" s="159"/>
      <c r="CL322" s="159"/>
      <c r="CM322" s="159"/>
      <c r="CN322" s="159"/>
      <c r="CO322" s="159"/>
      <c r="CP322" s="159"/>
      <c r="CQ322" s="159"/>
      <c r="CR322" s="159"/>
      <c r="CS322" s="159"/>
      <c r="CT322" s="159"/>
      <c r="CU322" s="159"/>
      <c r="CV322" s="159"/>
      <c r="CW322" s="159"/>
      <c r="CX322" s="159"/>
      <c r="CY322" s="159"/>
      <c r="CZ322" s="159"/>
      <c r="DA322" s="159"/>
      <c r="DB322" s="159"/>
      <c r="DC322" s="159"/>
      <c r="DD322" s="159"/>
      <c r="DE322" s="159"/>
      <c r="DF322" s="159"/>
      <c r="DG322" s="159"/>
      <c r="DH322" s="159"/>
      <c r="DI322" s="159"/>
      <c r="DJ322" s="159"/>
      <c r="DK322" s="159"/>
      <c r="DL322" s="159"/>
      <c r="DM322" s="159"/>
      <c r="DN322" s="159"/>
      <c r="DO322" s="159"/>
      <c r="DP322" s="159"/>
      <c r="DQ322" s="159"/>
      <c r="DR322" s="159"/>
      <c r="DS322" s="159"/>
      <c r="DT322" s="159"/>
      <c r="DU322" s="159"/>
      <c r="DV322" s="159"/>
      <c r="DW322" s="159"/>
      <c r="DX322" s="159"/>
      <c r="DY322" s="159"/>
      <c r="DZ322" s="159"/>
      <c r="EA322" s="159"/>
      <c r="EB322" s="159"/>
      <c r="EC322" s="159"/>
      <c r="ED322" s="159"/>
      <c r="EE322" s="159"/>
      <c r="EF322" s="159"/>
      <c r="EG322" s="159"/>
      <c r="EH322" s="159"/>
      <c r="EI322" s="159"/>
      <c r="EJ322" s="159"/>
      <c r="EK322" s="159"/>
      <c r="EL322" s="159"/>
      <c r="EM322" s="159"/>
      <c r="EN322" s="159"/>
      <c r="EO322" s="159"/>
      <c r="EP322" s="159"/>
      <c r="EQ322" s="159"/>
      <c r="ER322" s="159"/>
      <c r="ES322" s="159"/>
      <c r="ET322" s="159"/>
      <c r="EU322" s="159"/>
      <c r="EV322" s="159"/>
      <c r="EW322" s="159"/>
      <c r="EX322" s="159"/>
      <c r="EY322" s="159"/>
      <c r="EZ322" s="159"/>
      <c r="FA322" s="159"/>
      <c r="FB322" s="159"/>
      <c r="FC322" s="159"/>
      <c r="FD322" s="159"/>
    </row>
    <row r="323" customFormat="false" ht="12.75" hidden="false" customHeight="false" outlineLevel="0" collapsed="false">
      <c r="A323" s="168"/>
      <c r="B323" s="149"/>
      <c r="C323" s="149"/>
      <c r="D323" s="149"/>
      <c r="E323" s="149"/>
      <c r="F323" s="149"/>
      <c r="G323" s="149"/>
      <c r="H323" s="148"/>
      <c r="I323" s="170"/>
      <c r="R323" s="148"/>
      <c r="S323" s="158"/>
      <c r="T323" s="159"/>
      <c r="U323" s="159"/>
      <c r="V323" s="159"/>
      <c r="W323" s="159"/>
      <c r="X323" s="159"/>
      <c r="Y323" s="159"/>
      <c r="Z323" s="159"/>
      <c r="AA323" s="159"/>
      <c r="AB323" s="159"/>
      <c r="AC323" s="159"/>
      <c r="AD323" s="159"/>
      <c r="AE323" s="159"/>
      <c r="AF323" s="159"/>
      <c r="AG323" s="159"/>
      <c r="AH323" s="159"/>
      <c r="AI323" s="159"/>
      <c r="AJ323" s="159"/>
      <c r="AK323" s="159"/>
      <c r="AL323" s="159"/>
      <c r="AM323" s="159"/>
      <c r="AN323" s="159"/>
      <c r="AO323" s="159"/>
      <c r="AP323" s="159"/>
      <c r="AQ323" s="159"/>
      <c r="AR323" s="159"/>
      <c r="AS323" s="159"/>
      <c r="AT323" s="159"/>
      <c r="AU323" s="159"/>
      <c r="AV323" s="159"/>
      <c r="AW323" s="159"/>
      <c r="AX323" s="159"/>
      <c r="AY323" s="159"/>
      <c r="AZ323" s="159"/>
      <c r="BA323" s="159"/>
      <c r="BB323" s="159"/>
      <c r="BC323" s="159"/>
      <c r="BD323" s="159"/>
      <c r="BE323" s="159"/>
      <c r="BF323" s="159"/>
      <c r="BG323" s="159"/>
      <c r="BH323" s="159"/>
      <c r="BI323" s="159"/>
      <c r="BJ323" s="159"/>
      <c r="BK323" s="159"/>
      <c r="BL323" s="159"/>
      <c r="BM323" s="159"/>
      <c r="BN323" s="159"/>
      <c r="BO323" s="159"/>
      <c r="BP323" s="159"/>
      <c r="BQ323" s="159"/>
      <c r="BR323" s="159"/>
      <c r="BS323" s="159"/>
      <c r="BT323" s="159"/>
      <c r="BU323" s="159"/>
      <c r="BV323" s="159"/>
      <c r="BW323" s="159"/>
      <c r="BX323" s="159"/>
      <c r="BY323" s="159"/>
      <c r="BZ323" s="159"/>
      <c r="CA323" s="159"/>
      <c r="CB323" s="159"/>
      <c r="CC323" s="159"/>
      <c r="CD323" s="159"/>
      <c r="CE323" s="159"/>
      <c r="CF323" s="159"/>
      <c r="CG323" s="159"/>
      <c r="CH323" s="159"/>
      <c r="CI323" s="159"/>
      <c r="CJ323" s="159"/>
      <c r="CK323" s="159"/>
      <c r="CL323" s="159"/>
      <c r="CM323" s="159"/>
      <c r="CN323" s="159"/>
      <c r="CO323" s="159"/>
      <c r="CP323" s="159"/>
      <c r="CQ323" s="159"/>
      <c r="CR323" s="159"/>
      <c r="CS323" s="159"/>
      <c r="CT323" s="159"/>
      <c r="CU323" s="159"/>
      <c r="CV323" s="159"/>
      <c r="CW323" s="159"/>
      <c r="CX323" s="159"/>
      <c r="CY323" s="159"/>
      <c r="CZ323" s="159"/>
      <c r="DA323" s="159"/>
      <c r="DB323" s="159"/>
      <c r="DC323" s="159"/>
      <c r="DD323" s="159"/>
      <c r="DE323" s="159"/>
      <c r="DF323" s="159"/>
      <c r="DG323" s="159"/>
      <c r="DH323" s="159"/>
      <c r="DI323" s="159"/>
      <c r="DJ323" s="159"/>
      <c r="DK323" s="159"/>
      <c r="DL323" s="159"/>
      <c r="DM323" s="159"/>
      <c r="DN323" s="159"/>
      <c r="DO323" s="159"/>
      <c r="DP323" s="159"/>
      <c r="DQ323" s="159"/>
      <c r="DR323" s="159"/>
      <c r="DS323" s="159"/>
      <c r="DT323" s="159"/>
      <c r="DU323" s="159"/>
      <c r="DV323" s="159"/>
      <c r="DW323" s="159"/>
      <c r="DX323" s="159"/>
      <c r="DY323" s="159"/>
      <c r="DZ323" s="159"/>
      <c r="EA323" s="159"/>
      <c r="EB323" s="159"/>
      <c r="EC323" s="159"/>
      <c r="ED323" s="159"/>
      <c r="EE323" s="159"/>
      <c r="EF323" s="159"/>
      <c r="EG323" s="159"/>
      <c r="EH323" s="159"/>
      <c r="EI323" s="159"/>
      <c r="EJ323" s="159"/>
      <c r="EK323" s="159"/>
      <c r="EL323" s="159"/>
      <c r="EM323" s="159"/>
      <c r="EN323" s="159"/>
      <c r="EO323" s="159"/>
      <c r="EP323" s="159"/>
      <c r="EQ323" s="159"/>
      <c r="ER323" s="159"/>
      <c r="ES323" s="159"/>
      <c r="ET323" s="159"/>
      <c r="EU323" s="159"/>
      <c r="EV323" s="159"/>
      <c r="EW323" s="159"/>
      <c r="EX323" s="159"/>
      <c r="EY323" s="159"/>
      <c r="EZ323" s="159"/>
      <c r="FA323" s="159"/>
      <c r="FB323" s="159"/>
      <c r="FC323" s="159"/>
      <c r="FD323" s="159"/>
    </row>
    <row r="324" customFormat="false" ht="12.75" hidden="false" customHeight="false" outlineLevel="0" collapsed="false">
      <c r="A324" s="168"/>
      <c r="B324" s="149"/>
      <c r="C324" s="149"/>
      <c r="D324" s="149"/>
      <c r="E324" s="149"/>
      <c r="F324" s="149"/>
      <c r="G324" s="149"/>
      <c r="H324" s="148"/>
      <c r="I324" s="170"/>
      <c r="R324" s="148"/>
      <c r="S324" s="158"/>
      <c r="T324" s="159"/>
      <c r="U324" s="159"/>
      <c r="V324" s="159"/>
      <c r="W324" s="159"/>
      <c r="X324" s="159"/>
      <c r="Y324" s="159"/>
      <c r="Z324" s="159"/>
      <c r="AA324" s="159"/>
      <c r="AB324" s="159"/>
      <c r="AC324" s="159"/>
      <c r="AD324" s="159"/>
      <c r="AE324" s="159"/>
      <c r="AF324" s="159"/>
      <c r="AG324" s="159"/>
      <c r="AH324" s="159"/>
      <c r="AI324" s="159"/>
      <c r="AJ324" s="159"/>
      <c r="AK324" s="159"/>
      <c r="AL324" s="159"/>
      <c r="AM324" s="159"/>
      <c r="AN324" s="159"/>
      <c r="AO324" s="159"/>
      <c r="AP324" s="159"/>
      <c r="AQ324" s="159"/>
      <c r="AR324" s="159"/>
      <c r="AS324" s="159"/>
      <c r="AT324" s="159"/>
      <c r="AU324" s="159"/>
      <c r="AV324" s="159"/>
      <c r="AW324" s="159"/>
      <c r="AX324" s="159"/>
      <c r="AY324" s="159"/>
      <c r="AZ324" s="159"/>
      <c r="BA324" s="159"/>
      <c r="BB324" s="159"/>
      <c r="BC324" s="159"/>
      <c r="BD324" s="159"/>
      <c r="BE324" s="159"/>
      <c r="BF324" s="159"/>
      <c r="BG324" s="159"/>
      <c r="BH324" s="159"/>
      <c r="BI324" s="159"/>
      <c r="BJ324" s="159"/>
      <c r="BK324" s="159"/>
      <c r="BL324" s="159"/>
      <c r="BM324" s="159"/>
      <c r="BN324" s="159"/>
      <c r="BO324" s="159"/>
      <c r="BP324" s="159"/>
      <c r="BQ324" s="159"/>
      <c r="BR324" s="159"/>
      <c r="BS324" s="159"/>
      <c r="BT324" s="159"/>
      <c r="BU324" s="159"/>
      <c r="BV324" s="159"/>
      <c r="BW324" s="159"/>
      <c r="BX324" s="159"/>
      <c r="BY324" s="159"/>
      <c r="BZ324" s="159"/>
      <c r="CA324" s="159"/>
      <c r="CB324" s="159"/>
      <c r="CC324" s="159"/>
      <c r="CD324" s="159"/>
      <c r="CE324" s="159"/>
      <c r="CF324" s="159"/>
      <c r="CG324" s="159"/>
      <c r="CH324" s="159"/>
      <c r="CI324" s="159"/>
      <c r="CJ324" s="159"/>
      <c r="CK324" s="159"/>
      <c r="CL324" s="159"/>
      <c r="CM324" s="159"/>
      <c r="CN324" s="159"/>
      <c r="CO324" s="159"/>
      <c r="CP324" s="159"/>
      <c r="CQ324" s="159"/>
      <c r="CR324" s="159"/>
      <c r="CS324" s="159"/>
      <c r="CT324" s="159"/>
      <c r="CU324" s="159"/>
      <c r="CV324" s="159"/>
      <c r="CW324" s="159"/>
      <c r="CX324" s="159"/>
      <c r="CY324" s="159"/>
      <c r="CZ324" s="159"/>
      <c r="DA324" s="159"/>
      <c r="DB324" s="159"/>
      <c r="DC324" s="159"/>
      <c r="DD324" s="159"/>
      <c r="DE324" s="159"/>
      <c r="DF324" s="159"/>
      <c r="DG324" s="159"/>
      <c r="DH324" s="159"/>
      <c r="DI324" s="159"/>
      <c r="DJ324" s="159"/>
      <c r="DK324" s="159"/>
      <c r="DL324" s="159"/>
      <c r="DM324" s="159"/>
      <c r="DN324" s="159"/>
      <c r="DO324" s="159"/>
      <c r="DP324" s="159"/>
      <c r="DQ324" s="159"/>
      <c r="DR324" s="159"/>
      <c r="DS324" s="159"/>
      <c r="DT324" s="159"/>
      <c r="DU324" s="159"/>
      <c r="DV324" s="159"/>
      <c r="DW324" s="159"/>
      <c r="DX324" s="159"/>
      <c r="DY324" s="159"/>
      <c r="DZ324" s="159"/>
      <c r="EA324" s="159"/>
      <c r="EB324" s="159"/>
      <c r="EC324" s="159"/>
      <c r="ED324" s="159"/>
      <c r="EE324" s="159"/>
      <c r="EF324" s="159"/>
      <c r="EG324" s="159"/>
      <c r="EH324" s="159"/>
      <c r="EI324" s="159"/>
      <c r="EJ324" s="159"/>
      <c r="EK324" s="159"/>
      <c r="EL324" s="159"/>
      <c r="EM324" s="159"/>
      <c r="EN324" s="159"/>
      <c r="EO324" s="159"/>
      <c r="EP324" s="159"/>
      <c r="EQ324" s="159"/>
      <c r="ER324" s="159"/>
      <c r="ES324" s="159"/>
      <c r="ET324" s="159"/>
      <c r="EU324" s="159"/>
      <c r="EV324" s="159"/>
      <c r="EW324" s="159"/>
      <c r="EX324" s="159"/>
      <c r="EY324" s="159"/>
      <c r="EZ324" s="159"/>
      <c r="FA324" s="159"/>
      <c r="FB324" s="159"/>
      <c r="FC324" s="159"/>
      <c r="FD324" s="159"/>
    </row>
    <row r="325" customFormat="false" ht="12.75" hidden="false" customHeight="false" outlineLevel="0" collapsed="false">
      <c r="A325" s="168"/>
      <c r="B325" s="149"/>
      <c r="C325" s="149"/>
      <c r="D325" s="149"/>
      <c r="E325" s="149"/>
      <c r="F325" s="149"/>
      <c r="G325" s="149"/>
      <c r="H325" s="148"/>
      <c r="I325" s="170"/>
      <c r="R325" s="148"/>
      <c r="S325" s="158"/>
      <c r="T325" s="159"/>
      <c r="U325" s="159"/>
      <c r="V325" s="159"/>
      <c r="W325" s="159"/>
      <c r="X325" s="159"/>
      <c r="Y325" s="159"/>
      <c r="Z325" s="159"/>
      <c r="AA325" s="159"/>
      <c r="AB325" s="159"/>
      <c r="AC325" s="159"/>
      <c r="AD325" s="159"/>
      <c r="AE325" s="159"/>
      <c r="AF325" s="159"/>
      <c r="AG325" s="159"/>
      <c r="AH325" s="159"/>
      <c r="AI325" s="159"/>
      <c r="AJ325" s="159"/>
      <c r="AK325" s="159"/>
      <c r="AL325" s="159"/>
      <c r="AM325" s="159"/>
      <c r="AN325" s="159"/>
      <c r="AO325" s="159"/>
      <c r="AP325" s="159"/>
      <c r="AQ325" s="159"/>
      <c r="AR325" s="159"/>
      <c r="AS325" s="159"/>
      <c r="AT325" s="159"/>
      <c r="AU325" s="159"/>
      <c r="AV325" s="159"/>
      <c r="AW325" s="159"/>
      <c r="AX325" s="159"/>
      <c r="AY325" s="159"/>
      <c r="AZ325" s="159"/>
      <c r="BA325" s="159"/>
      <c r="BB325" s="159"/>
      <c r="BC325" s="159"/>
      <c r="BD325" s="159"/>
      <c r="BE325" s="159"/>
      <c r="BF325" s="159"/>
      <c r="BG325" s="159"/>
      <c r="BH325" s="159"/>
      <c r="BI325" s="159"/>
      <c r="BJ325" s="159"/>
      <c r="BK325" s="159"/>
      <c r="BL325" s="159"/>
      <c r="BM325" s="159"/>
      <c r="BN325" s="159"/>
      <c r="BO325" s="159"/>
      <c r="BP325" s="159"/>
      <c r="BQ325" s="159"/>
      <c r="BR325" s="159"/>
      <c r="BS325" s="159"/>
      <c r="BT325" s="159"/>
      <c r="BU325" s="159"/>
      <c r="BV325" s="159"/>
      <c r="BW325" s="159"/>
      <c r="BX325" s="159"/>
      <c r="BY325" s="159"/>
      <c r="BZ325" s="159"/>
      <c r="CA325" s="159"/>
      <c r="CB325" s="159"/>
      <c r="CC325" s="159"/>
      <c r="CD325" s="159"/>
      <c r="CE325" s="159"/>
      <c r="CF325" s="159"/>
      <c r="CG325" s="159"/>
      <c r="CH325" s="159"/>
      <c r="CI325" s="159"/>
      <c r="CJ325" s="159"/>
      <c r="CK325" s="159"/>
      <c r="CL325" s="159"/>
      <c r="CM325" s="159"/>
      <c r="CN325" s="159"/>
      <c r="CO325" s="159"/>
      <c r="CP325" s="159"/>
      <c r="CQ325" s="159"/>
      <c r="CR325" s="159"/>
      <c r="CS325" s="159"/>
      <c r="CT325" s="159"/>
      <c r="CU325" s="159"/>
      <c r="CV325" s="159"/>
      <c r="CW325" s="159"/>
      <c r="CX325" s="159"/>
      <c r="CY325" s="159"/>
      <c r="CZ325" s="159"/>
      <c r="DA325" s="159"/>
      <c r="DB325" s="159"/>
      <c r="DC325" s="159"/>
      <c r="DD325" s="159"/>
      <c r="DE325" s="159"/>
      <c r="DF325" s="159"/>
      <c r="DG325" s="159"/>
      <c r="DH325" s="159"/>
      <c r="DI325" s="159"/>
      <c r="DJ325" s="159"/>
      <c r="DK325" s="159"/>
      <c r="DL325" s="159"/>
      <c r="DM325" s="159"/>
      <c r="DN325" s="159"/>
      <c r="DO325" s="159"/>
      <c r="DP325" s="159"/>
      <c r="DQ325" s="159"/>
      <c r="DR325" s="159"/>
      <c r="DS325" s="159"/>
      <c r="DT325" s="159"/>
      <c r="DU325" s="159"/>
      <c r="DV325" s="159"/>
      <c r="DW325" s="159"/>
      <c r="DX325" s="159"/>
      <c r="DY325" s="159"/>
      <c r="DZ325" s="159"/>
      <c r="EA325" s="159"/>
      <c r="EB325" s="159"/>
      <c r="EC325" s="159"/>
      <c r="ED325" s="159"/>
      <c r="EE325" s="159"/>
      <c r="EF325" s="159"/>
      <c r="EG325" s="159"/>
      <c r="EH325" s="159"/>
      <c r="EI325" s="159"/>
      <c r="EJ325" s="159"/>
      <c r="EK325" s="159"/>
      <c r="EL325" s="159"/>
      <c r="EM325" s="159"/>
      <c r="EN325" s="159"/>
      <c r="EO325" s="159"/>
      <c r="EP325" s="159"/>
      <c r="EQ325" s="159"/>
      <c r="ER325" s="159"/>
      <c r="ES325" s="159"/>
      <c r="ET325" s="159"/>
      <c r="EU325" s="159"/>
      <c r="EV325" s="159"/>
      <c r="EW325" s="159"/>
      <c r="EX325" s="159"/>
      <c r="EY325" s="159"/>
      <c r="EZ325" s="159"/>
      <c r="FA325" s="159"/>
      <c r="FB325" s="159"/>
      <c r="FC325" s="159"/>
      <c r="FD325" s="159"/>
    </row>
    <row r="326" customFormat="false" ht="12.75" hidden="false" customHeight="false" outlineLevel="0" collapsed="false">
      <c r="A326" s="168"/>
      <c r="B326" s="149"/>
      <c r="C326" s="149"/>
      <c r="D326" s="149"/>
      <c r="E326" s="149"/>
      <c r="F326" s="149"/>
      <c r="G326" s="149"/>
      <c r="H326" s="148"/>
      <c r="I326" s="170"/>
      <c r="R326" s="148"/>
      <c r="S326" s="158"/>
      <c r="T326" s="159"/>
      <c r="U326" s="159"/>
      <c r="V326" s="159"/>
      <c r="W326" s="159"/>
      <c r="X326" s="159"/>
      <c r="Y326" s="159"/>
      <c r="Z326" s="159"/>
      <c r="AA326" s="159"/>
      <c r="AB326" s="159"/>
      <c r="AC326" s="159"/>
      <c r="AD326" s="159"/>
      <c r="AE326" s="159"/>
      <c r="AF326" s="159"/>
      <c r="AG326" s="159"/>
      <c r="AH326" s="159"/>
      <c r="AI326" s="159"/>
      <c r="AJ326" s="159"/>
      <c r="AK326" s="159"/>
      <c r="AL326" s="159"/>
      <c r="AM326" s="159"/>
      <c r="AN326" s="159"/>
      <c r="AO326" s="159"/>
      <c r="AP326" s="159"/>
      <c r="AQ326" s="159"/>
      <c r="AR326" s="159"/>
      <c r="AS326" s="159"/>
      <c r="AT326" s="159"/>
      <c r="AU326" s="159"/>
      <c r="AV326" s="159"/>
      <c r="AW326" s="159"/>
      <c r="AX326" s="159"/>
      <c r="AY326" s="159"/>
      <c r="AZ326" s="159"/>
      <c r="BA326" s="159"/>
      <c r="BB326" s="159"/>
      <c r="BC326" s="159"/>
      <c r="BD326" s="159"/>
      <c r="BE326" s="159"/>
      <c r="BF326" s="159"/>
      <c r="BG326" s="159"/>
      <c r="BH326" s="159"/>
      <c r="BI326" s="159"/>
      <c r="BJ326" s="159"/>
      <c r="BK326" s="159"/>
      <c r="BL326" s="159"/>
      <c r="BM326" s="159"/>
      <c r="BN326" s="159"/>
      <c r="BO326" s="159"/>
      <c r="BP326" s="159"/>
      <c r="BQ326" s="159"/>
      <c r="BR326" s="159"/>
      <c r="BS326" s="159"/>
      <c r="BT326" s="159"/>
      <c r="BU326" s="159"/>
      <c r="BV326" s="159"/>
      <c r="BW326" s="159"/>
      <c r="BX326" s="159"/>
      <c r="BY326" s="159"/>
      <c r="BZ326" s="159"/>
      <c r="CA326" s="159"/>
      <c r="CB326" s="159"/>
      <c r="CC326" s="159"/>
      <c r="CD326" s="159"/>
      <c r="CE326" s="159"/>
      <c r="CF326" s="159"/>
      <c r="CG326" s="159"/>
      <c r="CH326" s="159"/>
      <c r="CI326" s="159"/>
      <c r="CJ326" s="159"/>
      <c r="CK326" s="159"/>
      <c r="CL326" s="159"/>
      <c r="CM326" s="159"/>
      <c r="CN326" s="159"/>
      <c r="CO326" s="159"/>
      <c r="CP326" s="159"/>
      <c r="CQ326" s="159"/>
      <c r="CR326" s="159"/>
      <c r="CS326" s="159"/>
      <c r="CT326" s="159"/>
      <c r="CU326" s="159"/>
      <c r="CV326" s="159"/>
      <c r="CW326" s="159"/>
      <c r="CX326" s="159"/>
      <c r="CY326" s="159"/>
      <c r="CZ326" s="159"/>
      <c r="DA326" s="159"/>
      <c r="DB326" s="159"/>
      <c r="DC326" s="159"/>
      <c r="DD326" s="159"/>
      <c r="DE326" s="159"/>
      <c r="DF326" s="159"/>
      <c r="DG326" s="159"/>
      <c r="DH326" s="159"/>
      <c r="DI326" s="159"/>
      <c r="DJ326" s="159"/>
      <c r="DK326" s="159"/>
      <c r="DL326" s="159"/>
      <c r="DM326" s="159"/>
      <c r="DN326" s="159"/>
      <c r="DO326" s="159"/>
      <c r="DP326" s="159"/>
      <c r="DQ326" s="159"/>
      <c r="DR326" s="159"/>
      <c r="DS326" s="159"/>
      <c r="DT326" s="159"/>
      <c r="DU326" s="159"/>
      <c r="DV326" s="159"/>
      <c r="DW326" s="159"/>
      <c r="DX326" s="159"/>
      <c r="DY326" s="159"/>
      <c r="DZ326" s="159"/>
      <c r="EA326" s="159"/>
      <c r="EB326" s="159"/>
      <c r="EC326" s="159"/>
      <c r="ED326" s="159"/>
      <c r="EE326" s="159"/>
      <c r="EF326" s="159"/>
      <c r="EG326" s="159"/>
      <c r="EH326" s="159"/>
      <c r="EI326" s="159"/>
      <c r="EJ326" s="159"/>
      <c r="EK326" s="159"/>
      <c r="EL326" s="159"/>
      <c r="EM326" s="159"/>
      <c r="EN326" s="159"/>
      <c r="EO326" s="159"/>
      <c r="EP326" s="159"/>
      <c r="EQ326" s="159"/>
      <c r="ER326" s="159"/>
      <c r="ES326" s="159"/>
      <c r="ET326" s="159"/>
      <c r="EU326" s="159"/>
      <c r="EV326" s="159"/>
      <c r="EW326" s="159"/>
      <c r="EX326" s="159"/>
      <c r="EY326" s="159"/>
      <c r="EZ326" s="159"/>
      <c r="FA326" s="159"/>
      <c r="FB326" s="159"/>
      <c r="FC326" s="159"/>
      <c r="FD326" s="159"/>
    </row>
    <row r="327" customFormat="false" ht="12.75" hidden="false" customHeight="false" outlineLevel="0" collapsed="false">
      <c r="A327" s="168"/>
      <c r="B327" s="149"/>
      <c r="C327" s="149"/>
      <c r="D327" s="149"/>
      <c r="E327" s="149"/>
      <c r="F327" s="149"/>
      <c r="G327" s="149"/>
      <c r="H327" s="148"/>
      <c r="I327" s="170"/>
      <c r="R327" s="148"/>
      <c r="S327" s="158"/>
      <c r="T327" s="159"/>
      <c r="U327" s="159"/>
      <c r="V327" s="159"/>
      <c r="W327" s="159"/>
      <c r="X327" s="159"/>
      <c r="Y327" s="159"/>
      <c r="Z327" s="159"/>
      <c r="AA327" s="159"/>
      <c r="AB327" s="159"/>
      <c r="AC327" s="159"/>
      <c r="AD327" s="159"/>
      <c r="AE327" s="159"/>
      <c r="AF327" s="159"/>
      <c r="AG327" s="159"/>
      <c r="AH327" s="159"/>
      <c r="AI327" s="159"/>
      <c r="AJ327" s="159"/>
      <c r="AK327" s="159"/>
      <c r="AL327" s="159"/>
      <c r="AM327" s="159"/>
      <c r="AN327" s="159"/>
      <c r="AO327" s="159"/>
      <c r="AP327" s="159"/>
      <c r="AQ327" s="159"/>
      <c r="AR327" s="159"/>
      <c r="AS327" s="159"/>
      <c r="AT327" s="159"/>
      <c r="AU327" s="159"/>
      <c r="AV327" s="159"/>
      <c r="AW327" s="159"/>
      <c r="AX327" s="159"/>
      <c r="AY327" s="159"/>
      <c r="AZ327" s="159"/>
      <c r="BA327" s="159"/>
      <c r="BB327" s="159"/>
      <c r="BC327" s="159"/>
      <c r="BD327" s="159"/>
      <c r="BE327" s="159"/>
      <c r="BF327" s="159"/>
      <c r="BG327" s="159"/>
      <c r="BH327" s="159"/>
      <c r="BI327" s="159"/>
      <c r="BJ327" s="159"/>
      <c r="BK327" s="159"/>
      <c r="BL327" s="159"/>
      <c r="BM327" s="159"/>
      <c r="BN327" s="159"/>
      <c r="BO327" s="159"/>
      <c r="BP327" s="159"/>
      <c r="BQ327" s="159"/>
      <c r="BR327" s="159"/>
      <c r="BS327" s="159"/>
      <c r="BT327" s="159"/>
      <c r="BU327" s="159"/>
      <c r="BV327" s="159"/>
      <c r="BW327" s="159"/>
      <c r="BX327" s="159"/>
      <c r="BY327" s="159"/>
      <c r="BZ327" s="159"/>
      <c r="CA327" s="159"/>
      <c r="CB327" s="159"/>
      <c r="CC327" s="159"/>
      <c r="CD327" s="159"/>
      <c r="CE327" s="159"/>
      <c r="CF327" s="159"/>
      <c r="CG327" s="159"/>
      <c r="CH327" s="159"/>
      <c r="CI327" s="159"/>
      <c r="CJ327" s="159"/>
      <c r="CK327" s="159"/>
      <c r="CL327" s="159"/>
      <c r="CM327" s="159"/>
      <c r="CN327" s="159"/>
      <c r="CO327" s="159"/>
      <c r="CP327" s="159"/>
      <c r="CQ327" s="159"/>
      <c r="CR327" s="159"/>
      <c r="CS327" s="159"/>
      <c r="CT327" s="159"/>
      <c r="CU327" s="159"/>
      <c r="CV327" s="159"/>
      <c r="CW327" s="159"/>
      <c r="CX327" s="159"/>
      <c r="CY327" s="159"/>
      <c r="CZ327" s="159"/>
      <c r="DA327" s="159"/>
      <c r="DB327" s="159"/>
      <c r="DC327" s="159"/>
      <c r="DD327" s="159"/>
      <c r="DE327" s="159"/>
      <c r="DF327" s="159"/>
      <c r="DG327" s="159"/>
      <c r="DH327" s="159"/>
      <c r="DI327" s="159"/>
      <c r="DJ327" s="159"/>
      <c r="DK327" s="159"/>
      <c r="DL327" s="159"/>
      <c r="DM327" s="159"/>
      <c r="DN327" s="159"/>
      <c r="DO327" s="159"/>
      <c r="DP327" s="159"/>
      <c r="DQ327" s="159"/>
      <c r="DR327" s="159"/>
      <c r="DS327" s="159"/>
      <c r="DT327" s="159"/>
      <c r="DU327" s="159"/>
      <c r="DV327" s="159"/>
      <c r="DW327" s="159"/>
      <c r="DX327" s="159"/>
      <c r="DY327" s="159"/>
      <c r="DZ327" s="159"/>
      <c r="EA327" s="159"/>
      <c r="EB327" s="159"/>
      <c r="EC327" s="159"/>
      <c r="ED327" s="159"/>
      <c r="EE327" s="159"/>
      <c r="EF327" s="159"/>
      <c r="EG327" s="159"/>
      <c r="EH327" s="159"/>
      <c r="EI327" s="159"/>
      <c r="EJ327" s="159"/>
      <c r="EK327" s="159"/>
      <c r="EL327" s="159"/>
      <c r="EM327" s="159"/>
      <c r="EN327" s="159"/>
      <c r="EO327" s="159"/>
      <c r="EP327" s="159"/>
      <c r="EQ327" s="159"/>
      <c r="ER327" s="159"/>
      <c r="ES327" s="159"/>
      <c r="ET327" s="159"/>
      <c r="EU327" s="159"/>
      <c r="EV327" s="159"/>
      <c r="EW327" s="159"/>
      <c r="EX327" s="159"/>
      <c r="EY327" s="159"/>
      <c r="EZ327" s="159"/>
      <c r="FA327" s="159"/>
      <c r="FB327" s="159"/>
      <c r="FC327" s="159"/>
      <c r="FD327" s="159"/>
    </row>
    <row r="328" customFormat="false" ht="12.75" hidden="false" customHeight="false" outlineLevel="0" collapsed="false">
      <c r="A328" s="168"/>
      <c r="B328" s="149"/>
      <c r="C328" s="149"/>
      <c r="D328" s="149"/>
      <c r="E328" s="149"/>
      <c r="F328" s="149"/>
      <c r="G328" s="149"/>
      <c r="H328" s="148"/>
      <c r="I328" s="170"/>
      <c r="R328" s="148"/>
      <c r="S328" s="158"/>
      <c r="T328" s="159"/>
      <c r="U328" s="159"/>
      <c r="V328" s="159"/>
      <c r="W328" s="159"/>
      <c r="X328" s="159"/>
      <c r="Y328" s="159"/>
      <c r="Z328" s="159"/>
      <c r="AA328" s="159"/>
      <c r="AB328" s="159"/>
      <c r="AC328" s="159"/>
      <c r="AD328" s="159"/>
      <c r="AE328" s="159"/>
      <c r="AF328" s="159"/>
      <c r="AG328" s="159"/>
      <c r="AH328" s="159"/>
      <c r="AI328" s="159"/>
      <c r="AJ328" s="159"/>
      <c r="AK328" s="159"/>
      <c r="AL328" s="159"/>
      <c r="AM328" s="159"/>
      <c r="AN328" s="159"/>
      <c r="AO328" s="159"/>
      <c r="AP328" s="159"/>
      <c r="AQ328" s="159"/>
      <c r="AR328" s="159"/>
      <c r="AS328" s="159"/>
      <c r="AT328" s="159"/>
      <c r="AU328" s="159"/>
      <c r="AV328" s="159"/>
      <c r="AW328" s="159"/>
      <c r="AX328" s="159"/>
      <c r="AY328" s="159"/>
      <c r="AZ328" s="159"/>
      <c r="BA328" s="159"/>
      <c r="BB328" s="159"/>
      <c r="BC328" s="159"/>
      <c r="BD328" s="159"/>
      <c r="BE328" s="159"/>
      <c r="BF328" s="159"/>
      <c r="BG328" s="159"/>
      <c r="BH328" s="159"/>
      <c r="BI328" s="159"/>
      <c r="BJ328" s="159"/>
      <c r="BK328" s="159"/>
      <c r="BL328" s="159"/>
      <c r="BM328" s="159"/>
      <c r="BN328" s="159"/>
      <c r="BO328" s="159"/>
      <c r="BP328" s="159"/>
      <c r="BQ328" s="159"/>
      <c r="BR328" s="159"/>
      <c r="BS328" s="159"/>
      <c r="BT328" s="159"/>
      <c r="BU328" s="159"/>
      <c r="BV328" s="159"/>
      <c r="BW328" s="159"/>
      <c r="BX328" s="159"/>
      <c r="BY328" s="159"/>
      <c r="BZ328" s="159"/>
      <c r="CA328" s="159"/>
      <c r="CB328" s="159"/>
      <c r="CC328" s="159"/>
      <c r="CD328" s="159"/>
      <c r="CE328" s="159"/>
      <c r="CF328" s="159"/>
      <c r="CG328" s="159"/>
      <c r="CH328" s="159"/>
      <c r="CI328" s="159"/>
      <c r="CJ328" s="159"/>
      <c r="CK328" s="159"/>
      <c r="CL328" s="159"/>
      <c r="CM328" s="159"/>
      <c r="CN328" s="159"/>
      <c r="CO328" s="159"/>
      <c r="CP328" s="159"/>
      <c r="CQ328" s="159"/>
      <c r="CR328" s="159"/>
      <c r="CS328" s="159"/>
      <c r="CT328" s="159"/>
      <c r="CU328" s="159"/>
      <c r="CV328" s="159"/>
      <c r="CW328" s="159"/>
      <c r="CX328" s="159"/>
      <c r="CY328" s="159"/>
      <c r="CZ328" s="159"/>
      <c r="DA328" s="159"/>
      <c r="DB328" s="159"/>
      <c r="DC328" s="159"/>
      <c r="DD328" s="159"/>
      <c r="DE328" s="159"/>
      <c r="DF328" s="159"/>
      <c r="DG328" s="159"/>
      <c r="DH328" s="159"/>
      <c r="DI328" s="159"/>
      <c r="DJ328" s="159"/>
      <c r="DK328" s="159"/>
      <c r="DL328" s="159"/>
      <c r="DM328" s="159"/>
      <c r="DN328" s="159"/>
      <c r="DO328" s="159"/>
      <c r="DP328" s="159"/>
      <c r="DQ328" s="159"/>
      <c r="DR328" s="159"/>
      <c r="DS328" s="159"/>
      <c r="DT328" s="159"/>
      <c r="DU328" s="159"/>
      <c r="DV328" s="159"/>
      <c r="DW328" s="159"/>
      <c r="DX328" s="159"/>
      <c r="DY328" s="159"/>
      <c r="DZ328" s="159"/>
      <c r="EA328" s="159"/>
      <c r="EB328" s="159"/>
      <c r="EC328" s="159"/>
      <c r="ED328" s="159"/>
      <c r="EE328" s="159"/>
      <c r="EF328" s="159"/>
      <c r="EG328" s="159"/>
      <c r="EH328" s="159"/>
      <c r="EI328" s="159"/>
      <c r="EJ328" s="159"/>
      <c r="EK328" s="159"/>
      <c r="EL328" s="159"/>
      <c r="EM328" s="159"/>
      <c r="EN328" s="159"/>
      <c r="EO328" s="159"/>
      <c r="EP328" s="159"/>
      <c r="EQ328" s="159"/>
      <c r="ER328" s="159"/>
      <c r="ES328" s="159"/>
      <c r="ET328" s="159"/>
      <c r="EU328" s="159"/>
      <c r="EV328" s="159"/>
      <c r="EW328" s="159"/>
      <c r="EX328" s="159"/>
      <c r="EY328" s="159"/>
      <c r="EZ328" s="159"/>
      <c r="FA328" s="159"/>
      <c r="FB328" s="159"/>
      <c r="FC328" s="159"/>
      <c r="FD328" s="159"/>
    </row>
    <row r="329" customFormat="false" ht="12.75" hidden="false" customHeight="false" outlineLevel="0" collapsed="false">
      <c r="A329" s="168"/>
      <c r="B329" s="149"/>
      <c r="C329" s="149"/>
      <c r="D329" s="149"/>
      <c r="E329" s="149"/>
      <c r="F329" s="149"/>
      <c r="G329" s="149"/>
      <c r="H329" s="148"/>
      <c r="I329" s="170"/>
      <c r="R329" s="148"/>
      <c r="S329" s="158"/>
      <c r="T329" s="159"/>
      <c r="U329" s="159"/>
      <c r="V329" s="159"/>
      <c r="W329" s="159"/>
      <c r="X329" s="159"/>
      <c r="Y329" s="159"/>
      <c r="Z329" s="159"/>
      <c r="AA329" s="159"/>
      <c r="AB329" s="159"/>
      <c r="AC329" s="159"/>
      <c r="AD329" s="159"/>
      <c r="AE329" s="159"/>
      <c r="AF329" s="159"/>
      <c r="AG329" s="159"/>
      <c r="AH329" s="159"/>
      <c r="AI329" s="159"/>
      <c r="AJ329" s="159"/>
      <c r="AK329" s="159"/>
      <c r="AL329" s="159"/>
      <c r="AM329" s="159"/>
      <c r="AN329" s="159"/>
      <c r="AO329" s="159"/>
      <c r="AP329" s="159"/>
      <c r="AQ329" s="159"/>
      <c r="AR329" s="159"/>
      <c r="AS329" s="159"/>
      <c r="AT329" s="159"/>
      <c r="AU329" s="159"/>
      <c r="AV329" s="159"/>
      <c r="AW329" s="159"/>
      <c r="AX329" s="159"/>
      <c r="AY329" s="159"/>
      <c r="AZ329" s="159"/>
      <c r="BA329" s="159"/>
      <c r="BB329" s="159"/>
      <c r="BC329" s="159"/>
      <c r="BD329" s="159"/>
      <c r="BE329" s="159"/>
      <c r="BF329" s="159"/>
      <c r="BG329" s="159"/>
      <c r="BH329" s="159"/>
      <c r="BI329" s="159"/>
      <c r="BJ329" s="159"/>
      <c r="BK329" s="159"/>
      <c r="BL329" s="159"/>
      <c r="BM329" s="159"/>
      <c r="BN329" s="159"/>
      <c r="BO329" s="159"/>
      <c r="BP329" s="159"/>
      <c r="BQ329" s="159"/>
      <c r="BR329" s="159"/>
      <c r="BS329" s="159"/>
      <c r="BT329" s="159"/>
      <c r="BU329" s="159"/>
      <c r="BV329" s="159"/>
      <c r="BW329" s="159"/>
      <c r="BX329" s="159"/>
      <c r="BY329" s="159"/>
      <c r="BZ329" s="159"/>
      <c r="CA329" s="159"/>
      <c r="CB329" s="159"/>
      <c r="CC329" s="159"/>
      <c r="CD329" s="159"/>
      <c r="CE329" s="159"/>
      <c r="CF329" s="159"/>
      <c r="CG329" s="159"/>
      <c r="CH329" s="159"/>
      <c r="CI329" s="159"/>
      <c r="CJ329" s="159"/>
      <c r="CK329" s="159"/>
      <c r="CL329" s="159"/>
      <c r="CM329" s="159"/>
      <c r="CN329" s="159"/>
      <c r="CO329" s="159"/>
      <c r="CP329" s="159"/>
      <c r="CQ329" s="159"/>
      <c r="CR329" s="159"/>
      <c r="CS329" s="159"/>
      <c r="CT329" s="159"/>
      <c r="CU329" s="159"/>
      <c r="CV329" s="159"/>
      <c r="CW329" s="159"/>
      <c r="CX329" s="159"/>
      <c r="CY329" s="159"/>
      <c r="CZ329" s="159"/>
      <c r="DA329" s="159"/>
      <c r="DB329" s="159"/>
      <c r="DC329" s="159"/>
      <c r="DD329" s="159"/>
      <c r="DE329" s="159"/>
      <c r="DF329" s="159"/>
      <c r="DG329" s="159"/>
      <c r="DH329" s="159"/>
      <c r="DI329" s="159"/>
      <c r="DJ329" s="159"/>
      <c r="DK329" s="159"/>
      <c r="DL329" s="159"/>
      <c r="DM329" s="159"/>
      <c r="DN329" s="159"/>
      <c r="DO329" s="159"/>
      <c r="DP329" s="159"/>
      <c r="DQ329" s="159"/>
      <c r="DR329" s="159"/>
      <c r="DS329" s="159"/>
      <c r="DT329" s="159"/>
      <c r="DU329" s="159"/>
      <c r="DV329" s="159"/>
      <c r="DW329" s="159"/>
      <c r="DX329" s="159"/>
      <c r="DY329" s="159"/>
      <c r="DZ329" s="159"/>
      <c r="EA329" s="159"/>
      <c r="EB329" s="159"/>
      <c r="EC329" s="159"/>
      <c r="ED329" s="159"/>
      <c r="EE329" s="159"/>
      <c r="EF329" s="159"/>
      <c r="EG329" s="159"/>
      <c r="EH329" s="159"/>
      <c r="EI329" s="159"/>
      <c r="EJ329" s="159"/>
      <c r="EK329" s="159"/>
      <c r="EL329" s="159"/>
      <c r="EM329" s="159"/>
      <c r="EN329" s="159"/>
      <c r="EO329" s="159"/>
      <c r="EP329" s="159"/>
      <c r="EQ329" s="159"/>
      <c r="ER329" s="159"/>
      <c r="ES329" s="159"/>
      <c r="ET329" s="159"/>
      <c r="EU329" s="159"/>
      <c r="EV329" s="159"/>
      <c r="EW329" s="159"/>
      <c r="EX329" s="159"/>
      <c r="EY329" s="159"/>
      <c r="EZ329" s="159"/>
      <c r="FA329" s="159"/>
      <c r="FB329" s="159"/>
      <c r="FC329" s="159"/>
      <c r="FD329" s="159"/>
    </row>
    <row r="330" customFormat="false" ht="12.75" hidden="false" customHeight="false" outlineLevel="0" collapsed="false">
      <c r="A330" s="168"/>
      <c r="B330" s="149"/>
      <c r="C330" s="149"/>
      <c r="D330" s="149"/>
      <c r="E330" s="149"/>
      <c r="F330" s="149"/>
      <c r="G330" s="149"/>
      <c r="H330" s="148"/>
      <c r="I330" s="170"/>
      <c r="R330" s="148"/>
      <c r="S330" s="158"/>
      <c r="T330" s="159"/>
      <c r="U330" s="159"/>
      <c r="V330" s="159"/>
      <c r="W330" s="159"/>
      <c r="X330" s="159"/>
      <c r="Y330" s="159"/>
      <c r="Z330" s="159"/>
      <c r="AA330" s="159"/>
      <c r="AB330" s="159"/>
      <c r="AC330" s="159"/>
      <c r="AD330" s="159"/>
      <c r="AE330" s="159"/>
      <c r="AF330" s="159"/>
      <c r="AG330" s="159"/>
      <c r="AH330" s="159"/>
      <c r="AI330" s="159"/>
      <c r="AJ330" s="159"/>
      <c r="AK330" s="159"/>
      <c r="AL330" s="159"/>
      <c r="AM330" s="159"/>
      <c r="AN330" s="159"/>
      <c r="AO330" s="159"/>
      <c r="AP330" s="159"/>
      <c r="AQ330" s="159"/>
      <c r="AR330" s="159"/>
      <c r="AS330" s="159"/>
      <c r="AT330" s="159"/>
      <c r="AU330" s="159"/>
      <c r="AV330" s="159"/>
      <c r="AW330" s="159"/>
      <c r="AX330" s="159"/>
      <c r="AY330" s="159"/>
      <c r="AZ330" s="159"/>
      <c r="BA330" s="159"/>
      <c r="BB330" s="159"/>
      <c r="BC330" s="159"/>
      <c r="BD330" s="159"/>
      <c r="BE330" s="159"/>
      <c r="BF330" s="159"/>
      <c r="BG330" s="159"/>
      <c r="BH330" s="159"/>
      <c r="BI330" s="159"/>
      <c r="BJ330" s="159"/>
      <c r="BK330" s="159"/>
      <c r="BL330" s="159"/>
      <c r="BM330" s="159"/>
      <c r="BN330" s="159"/>
      <c r="BO330" s="159"/>
      <c r="BP330" s="159"/>
      <c r="BQ330" s="159"/>
      <c r="BR330" s="159"/>
      <c r="BS330" s="159"/>
      <c r="BT330" s="159"/>
      <c r="BU330" s="159"/>
      <c r="BV330" s="159"/>
      <c r="BW330" s="159"/>
      <c r="BX330" s="159"/>
      <c r="BY330" s="159"/>
      <c r="BZ330" s="159"/>
      <c r="CA330" s="159"/>
      <c r="CB330" s="159"/>
      <c r="CC330" s="159"/>
      <c r="CD330" s="159"/>
      <c r="CE330" s="159"/>
      <c r="CF330" s="159"/>
      <c r="CG330" s="159"/>
      <c r="CH330" s="159"/>
      <c r="CI330" s="159"/>
      <c r="CJ330" s="159"/>
      <c r="CK330" s="159"/>
      <c r="CL330" s="159"/>
      <c r="CM330" s="159"/>
      <c r="CN330" s="159"/>
      <c r="CO330" s="159"/>
      <c r="CP330" s="159"/>
      <c r="CQ330" s="159"/>
      <c r="CR330" s="159"/>
      <c r="CS330" s="159"/>
      <c r="CT330" s="159"/>
      <c r="CU330" s="159"/>
      <c r="CV330" s="159"/>
      <c r="CW330" s="159"/>
      <c r="CX330" s="159"/>
      <c r="CY330" s="159"/>
      <c r="CZ330" s="159"/>
      <c r="DA330" s="159"/>
      <c r="DB330" s="159"/>
      <c r="DC330" s="159"/>
      <c r="DD330" s="159"/>
      <c r="DE330" s="159"/>
      <c r="DF330" s="159"/>
      <c r="DG330" s="159"/>
      <c r="DH330" s="159"/>
      <c r="DI330" s="159"/>
      <c r="DJ330" s="159"/>
      <c r="DK330" s="159"/>
      <c r="DL330" s="159"/>
      <c r="DM330" s="159"/>
      <c r="DN330" s="159"/>
      <c r="DO330" s="159"/>
      <c r="DP330" s="159"/>
      <c r="DQ330" s="159"/>
      <c r="DR330" s="159"/>
      <c r="DS330" s="159"/>
      <c r="DT330" s="159"/>
      <c r="DU330" s="159"/>
      <c r="DV330" s="159"/>
      <c r="DW330" s="159"/>
      <c r="DX330" s="159"/>
      <c r="DY330" s="159"/>
      <c r="DZ330" s="159"/>
      <c r="EA330" s="159"/>
      <c r="EB330" s="159"/>
      <c r="EC330" s="159"/>
      <c r="ED330" s="159"/>
      <c r="EE330" s="159"/>
      <c r="EF330" s="159"/>
      <c r="EG330" s="159"/>
      <c r="EH330" s="159"/>
      <c r="EI330" s="159"/>
      <c r="EJ330" s="159"/>
      <c r="EK330" s="159"/>
      <c r="EL330" s="159"/>
      <c r="EM330" s="159"/>
      <c r="EN330" s="159"/>
      <c r="EO330" s="159"/>
      <c r="EP330" s="159"/>
      <c r="EQ330" s="159"/>
      <c r="ER330" s="159"/>
      <c r="ES330" s="159"/>
      <c r="ET330" s="159"/>
      <c r="EU330" s="159"/>
      <c r="EV330" s="159"/>
      <c r="EW330" s="159"/>
      <c r="EX330" s="159"/>
      <c r="EY330" s="159"/>
      <c r="EZ330" s="159"/>
      <c r="FA330" s="159"/>
      <c r="FB330" s="159"/>
      <c r="FC330" s="159"/>
      <c r="FD330" s="159"/>
    </row>
    <row r="331" customFormat="false" ht="12.75" hidden="false" customHeight="false" outlineLevel="0" collapsed="false">
      <c r="A331" s="168"/>
      <c r="B331" s="149"/>
      <c r="C331" s="149"/>
      <c r="D331" s="149"/>
      <c r="E331" s="149"/>
      <c r="F331" s="149"/>
      <c r="G331" s="149"/>
      <c r="H331" s="148"/>
      <c r="I331" s="170"/>
      <c r="R331" s="148"/>
      <c r="S331" s="158"/>
      <c r="T331" s="159"/>
      <c r="U331" s="159"/>
      <c r="V331" s="159"/>
      <c r="W331" s="159"/>
      <c r="X331" s="159"/>
      <c r="Y331" s="159"/>
      <c r="Z331" s="159"/>
      <c r="AA331" s="159"/>
      <c r="AB331" s="159"/>
      <c r="AC331" s="159"/>
      <c r="AD331" s="159"/>
      <c r="AE331" s="159"/>
      <c r="AF331" s="159"/>
      <c r="AG331" s="159"/>
      <c r="AH331" s="159"/>
      <c r="AI331" s="159"/>
      <c r="AJ331" s="159"/>
      <c r="AK331" s="159"/>
      <c r="AL331" s="159"/>
      <c r="AM331" s="159"/>
      <c r="AN331" s="159"/>
      <c r="AO331" s="159"/>
      <c r="AP331" s="159"/>
      <c r="AQ331" s="159"/>
      <c r="AR331" s="159"/>
      <c r="AS331" s="159"/>
      <c r="AT331" s="159"/>
      <c r="AU331" s="159"/>
      <c r="AV331" s="159"/>
      <c r="AW331" s="159"/>
      <c r="AX331" s="159"/>
      <c r="AY331" s="159"/>
      <c r="AZ331" s="159"/>
      <c r="BA331" s="159"/>
      <c r="BB331" s="159"/>
      <c r="BC331" s="159"/>
      <c r="BD331" s="159"/>
      <c r="BE331" s="159"/>
      <c r="BF331" s="159"/>
      <c r="BG331" s="159"/>
      <c r="BH331" s="159"/>
      <c r="BI331" s="159"/>
      <c r="BJ331" s="159"/>
      <c r="BK331" s="159"/>
      <c r="BL331" s="159"/>
      <c r="BM331" s="159"/>
      <c r="BN331" s="159"/>
      <c r="BO331" s="159"/>
      <c r="BP331" s="159"/>
      <c r="BQ331" s="159"/>
      <c r="BR331" s="159"/>
      <c r="BS331" s="159"/>
      <c r="BT331" s="159"/>
      <c r="BU331" s="159"/>
      <c r="BV331" s="159"/>
      <c r="BW331" s="159"/>
      <c r="BX331" s="159"/>
      <c r="BY331" s="159"/>
      <c r="BZ331" s="159"/>
      <c r="CA331" s="159"/>
      <c r="CB331" s="159"/>
      <c r="CC331" s="159"/>
      <c r="CD331" s="159"/>
      <c r="CE331" s="159"/>
      <c r="CF331" s="159"/>
      <c r="CG331" s="159"/>
      <c r="CH331" s="159"/>
      <c r="CI331" s="159"/>
      <c r="CJ331" s="159"/>
      <c r="CK331" s="159"/>
      <c r="CL331" s="159"/>
      <c r="CM331" s="159"/>
      <c r="CN331" s="159"/>
      <c r="CO331" s="159"/>
      <c r="CP331" s="159"/>
      <c r="CQ331" s="159"/>
      <c r="CR331" s="159"/>
      <c r="CS331" s="159"/>
      <c r="CT331" s="159"/>
      <c r="CU331" s="159"/>
      <c r="CV331" s="159"/>
      <c r="CW331" s="159"/>
      <c r="CX331" s="159"/>
      <c r="CY331" s="159"/>
      <c r="CZ331" s="159"/>
      <c r="DA331" s="159"/>
      <c r="DB331" s="159"/>
      <c r="DC331" s="159"/>
      <c r="DD331" s="159"/>
      <c r="DE331" s="159"/>
      <c r="DF331" s="159"/>
      <c r="DG331" s="159"/>
      <c r="DH331" s="159"/>
      <c r="DI331" s="159"/>
      <c r="DJ331" s="159"/>
      <c r="DK331" s="159"/>
      <c r="DL331" s="159"/>
      <c r="DM331" s="159"/>
      <c r="DN331" s="159"/>
      <c r="DO331" s="159"/>
      <c r="DP331" s="159"/>
      <c r="DQ331" s="159"/>
      <c r="DR331" s="159"/>
      <c r="DS331" s="159"/>
      <c r="DT331" s="159"/>
      <c r="DU331" s="159"/>
      <c r="DV331" s="159"/>
      <c r="DW331" s="159"/>
      <c r="DX331" s="159"/>
      <c r="DY331" s="159"/>
      <c r="DZ331" s="159"/>
      <c r="EA331" s="159"/>
      <c r="EB331" s="159"/>
      <c r="EC331" s="159"/>
      <c r="ED331" s="159"/>
      <c r="EE331" s="159"/>
      <c r="EF331" s="159"/>
      <c r="EG331" s="159"/>
      <c r="EH331" s="159"/>
      <c r="EI331" s="159"/>
      <c r="EJ331" s="159"/>
      <c r="EK331" s="159"/>
      <c r="EL331" s="159"/>
      <c r="EM331" s="159"/>
      <c r="EN331" s="159"/>
      <c r="EO331" s="159"/>
      <c r="EP331" s="159"/>
      <c r="EQ331" s="159"/>
      <c r="ER331" s="159"/>
      <c r="ES331" s="159"/>
      <c r="ET331" s="159"/>
      <c r="EU331" s="159"/>
      <c r="EV331" s="159"/>
      <c r="EW331" s="159"/>
      <c r="EX331" s="159"/>
      <c r="EY331" s="159"/>
      <c r="EZ331" s="159"/>
      <c r="FA331" s="159"/>
      <c r="FB331" s="159"/>
      <c r="FC331" s="159"/>
      <c r="FD331" s="159"/>
    </row>
    <row r="332" customFormat="false" ht="12.75" hidden="false" customHeight="false" outlineLevel="0" collapsed="false">
      <c r="A332" s="168"/>
      <c r="B332" s="149"/>
      <c r="C332" s="149"/>
      <c r="D332" s="149"/>
      <c r="E332" s="149"/>
      <c r="F332" s="149"/>
      <c r="G332" s="149"/>
      <c r="H332" s="148"/>
      <c r="I332" s="170"/>
      <c r="R332" s="148"/>
      <c r="S332" s="158"/>
      <c r="T332" s="159"/>
      <c r="U332" s="159"/>
      <c r="V332" s="159"/>
      <c r="W332" s="159"/>
      <c r="X332" s="159"/>
      <c r="Y332" s="159"/>
      <c r="Z332" s="159"/>
      <c r="AA332" s="159"/>
      <c r="AB332" s="159"/>
      <c r="AC332" s="159"/>
      <c r="AD332" s="159"/>
      <c r="AE332" s="159"/>
      <c r="AF332" s="159"/>
      <c r="AG332" s="159"/>
      <c r="AH332" s="159"/>
      <c r="AI332" s="159"/>
      <c r="AJ332" s="159"/>
      <c r="AK332" s="159"/>
      <c r="AL332" s="159"/>
      <c r="AM332" s="159"/>
      <c r="AN332" s="159"/>
      <c r="AO332" s="159"/>
      <c r="AP332" s="159"/>
      <c r="AQ332" s="159"/>
      <c r="AR332" s="159"/>
      <c r="AS332" s="159"/>
      <c r="AT332" s="159"/>
      <c r="AU332" s="159"/>
      <c r="AV332" s="159"/>
      <c r="AW332" s="159"/>
      <c r="AX332" s="159"/>
      <c r="AY332" s="159"/>
      <c r="AZ332" s="159"/>
      <c r="BA332" s="159"/>
      <c r="BB332" s="159"/>
      <c r="BC332" s="159"/>
      <c r="BD332" s="159"/>
      <c r="BE332" s="159"/>
      <c r="BF332" s="159"/>
      <c r="BG332" s="159"/>
      <c r="BH332" s="159"/>
      <c r="BI332" s="159"/>
      <c r="BJ332" s="159"/>
      <c r="BK332" s="159"/>
      <c r="BL332" s="159"/>
      <c r="BM332" s="159"/>
      <c r="BN332" s="159"/>
      <c r="BO332" s="159"/>
      <c r="BP332" s="159"/>
      <c r="BQ332" s="159"/>
      <c r="BR332" s="159"/>
      <c r="BS332" s="159"/>
      <c r="BT332" s="159"/>
      <c r="BU332" s="159"/>
      <c r="BV332" s="159"/>
      <c r="BW332" s="159"/>
      <c r="BX332" s="159"/>
      <c r="BY332" s="159"/>
      <c r="BZ332" s="159"/>
      <c r="CA332" s="159"/>
      <c r="CB332" s="159"/>
      <c r="CC332" s="159"/>
      <c r="CD332" s="159"/>
      <c r="CE332" s="159"/>
      <c r="CF332" s="159"/>
      <c r="CG332" s="159"/>
      <c r="CH332" s="159"/>
      <c r="CI332" s="159"/>
      <c r="CJ332" s="159"/>
      <c r="CK332" s="159"/>
      <c r="CL332" s="159"/>
      <c r="CM332" s="159"/>
      <c r="CN332" s="159"/>
      <c r="CO332" s="159"/>
      <c r="CP332" s="159"/>
      <c r="CQ332" s="159"/>
      <c r="CR332" s="159"/>
      <c r="CS332" s="159"/>
      <c r="CT332" s="159"/>
      <c r="CU332" s="159"/>
      <c r="CV332" s="159"/>
      <c r="CW332" s="159"/>
      <c r="CX332" s="159"/>
      <c r="CY332" s="159"/>
      <c r="CZ332" s="159"/>
      <c r="DA332" s="159"/>
      <c r="DB332" s="159"/>
      <c r="DC332" s="159"/>
      <c r="DD332" s="159"/>
      <c r="DE332" s="159"/>
      <c r="DF332" s="159"/>
      <c r="DG332" s="159"/>
      <c r="DH332" s="159"/>
      <c r="DI332" s="159"/>
      <c r="DJ332" s="159"/>
      <c r="DK332" s="159"/>
      <c r="DL332" s="159"/>
      <c r="DM332" s="159"/>
      <c r="DN332" s="159"/>
      <c r="DO332" s="159"/>
      <c r="DP332" s="159"/>
      <c r="DQ332" s="159"/>
      <c r="DR332" s="159"/>
      <c r="DS332" s="159"/>
      <c r="DT332" s="159"/>
      <c r="DU332" s="159"/>
      <c r="DV332" s="159"/>
      <c r="DW332" s="159"/>
      <c r="DX332" s="159"/>
      <c r="DY332" s="159"/>
      <c r="DZ332" s="159"/>
      <c r="EA332" s="159"/>
      <c r="EB332" s="159"/>
      <c r="EC332" s="159"/>
      <c r="ED332" s="159"/>
      <c r="EE332" s="159"/>
      <c r="EF332" s="159"/>
      <c r="EG332" s="159"/>
      <c r="EH332" s="159"/>
      <c r="EI332" s="159"/>
      <c r="EJ332" s="159"/>
      <c r="EK332" s="159"/>
      <c r="EL332" s="159"/>
      <c r="EM332" s="159"/>
      <c r="EN332" s="159"/>
      <c r="EO332" s="159"/>
      <c r="EP332" s="159"/>
      <c r="EQ332" s="159"/>
      <c r="ER332" s="159"/>
      <c r="ES332" s="159"/>
      <c r="ET332" s="159"/>
      <c r="EU332" s="159"/>
      <c r="EV332" s="159"/>
      <c r="EW332" s="159"/>
      <c r="EX332" s="159"/>
      <c r="EY332" s="159"/>
      <c r="EZ332" s="159"/>
      <c r="FA332" s="159"/>
      <c r="FB332" s="159"/>
      <c r="FC332" s="159"/>
      <c r="FD332" s="159"/>
    </row>
    <row r="333" customFormat="false" ht="12.75" hidden="false" customHeight="false" outlineLevel="0" collapsed="false">
      <c r="A333" s="168"/>
      <c r="B333" s="149"/>
      <c r="C333" s="149"/>
      <c r="D333" s="149"/>
      <c r="E333" s="149"/>
      <c r="F333" s="149"/>
      <c r="G333" s="149"/>
      <c r="H333" s="148"/>
      <c r="I333" s="170"/>
      <c r="R333" s="148"/>
      <c r="S333" s="158"/>
      <c r="T333" s="159"/>
      <c r="U333" s="159"/>
      <c r="V333" s="159"/>
      <c r="W333" s="159"/>
      <c r="X333" s="159"/>
      <c r="Y333" s="159"/>
      <c r="Z333" s="159"/>
      <c r="AA333" s="159"/>
      <c r="AB333" s="159"/>
      <c r="AC333" s="159"/>
      <c r="AD333" s="159"/>
      <c r="AE333" s="159"/>
      <c r="AF333" s="159"/>
      <c r="AG333" s="159"/>
      <c r="AH333" s="159"/>
      <c r="AI333" s="159"/>
      <c r="AJ333" s="159"/>
      <c r="AK333" s="159"/>
      <c r="AL333" s="159"/>
      <c r="AM333" s="159"/>
      <c r="AN333" s="159"/>
      <c r="AO333" s="159"/>
      <c r="AP333" s="159"/>
      <c r="AQ333" s="159"/>
      <c r="AR333" s="159"/>
      <c r="AS333" s="159"/>
      <c r="AT333" s="159"/>
      <c r="AU333" s="159"/>
      <c r="AV333" s="159"/>
      <c r="AW333" s="159"/>
      <c r="AX333" s="159"/>
      <c r="AY333" s="159"/>
      <c r="AZ333" s="159"/>
      <c r="BA333" s="159"/>
      <c r="BB333" s="159"/>
      <c r="BC333" s="159"/>
      <c r="BD333" s="159"/>
      <c r="BE333" s="159"/>
      <c r="BF333" s="159"/>
      <c r="BG333" s="159"/>
      <c r="BH333" s="159"/>
      <c r="BI333" s="159"/>
      <c r="BJ333" s="159"/>
      <c r="BK333" s="159"/>
      <c r="BL333" s="159"/>
      <c r="BM333" s="159"/>
      <c r="BN333" s="159"/>
      <c r="BO333" s="159"/>
      <c r="BP333" s="159"/>
      <c r="BQ333" s="159"/>
      <c r="BR333" s="159"/>
      <c r="BS333" s="159"/>
      <c r="BT333" s="159"/>
      <c r="BU333" s="159"/>
      <c r="BV333" s="159"/>
      <c r="BW333" s="159"/>
      <c r="BX333" s="159"/>
      <c r="BY333" s="159"/>
      <c r="BZ333" s="159"/>
      <c r="CA333" s="159"/>
      <c r="CB333" s="159"/>
      <c r="CC333" s="159"/>
      <c r="CD333" s="159"/>
      <c r="CE333" s="159"/>
      <c r="CF333" s="159"/>
      <c r="CG333" s="159"/>
      <c r="CH333" s="159"/>
      <c r="CI333" s="159"/>
      <c r="CJ333" s="159"/>
      <c r="CK333" s="159"/>
      <c r="CL333" s="159"/>
      <c r="CM333" s="159"/>
      <c r="CN333" s="159"/>
      <c r="CO333" s="159"/>
      <c r="CP333" s="159"/>
      <c r="CQ333" s="159"/>
      <c r="CR333" s="159"/>
      <c r="CS333" s="159"/>
      <c r="CT333" s="159"/>
      <c r="CU333" s="159"/>
      <c r="CV333" s="159"/>
      <c r="CW333" s="159"/>
      <c r="CX333" s="159"/>
      <c r="CY333" s="159"/>
      <c r="CZ333" s="159"/>
      <c r="DA333" s="159"/>
      <c r="DB333" s="159"/>
      <c r="DC333" s="159"/>
      <c r="DD333" s="159"/>
      <c r="DE333" s="159"/>
      <c r="DF333" s="159"/>
      <c r="DG333" s="159"/>
      <c r="DH333" s="159"/>
      <c r="DI333" s="159"/>
      <c r="DJ333" s="159"/>
      <c r="DK333" s="159"/>
      <c r="DL333" s="159"/>
      <c r="DM333" s="159"/>
      <c r="DN333" s="159"/>
      <c r="DO333" s="159"/>
      <c r="DP333" s="159"/>
      <c r="DQ333" s="159"/>
      <c r="DR333" s="159"/>
      <c r="DS333" s="159"/>
      <c r="DT333" s="159"/>
      <c r="DU333" s="159"/>
      <c r="DV333" s="159"/>
      <c r="DW333" s="159"/>
      <c r="DX333" s="159"/>
      <c r="DY333" s="159"/>
      <c r="DZ333" s="159"/>
      <c r="EA333" s="159"/>
      <c r="EB333" s="159"/>
      <c r="EC333" s="159"/>
      <c r="ED333" s="159"/>
      <c r="EE333" s="159"/>
      <c r="EF333" s="159"/>
      <c r="EG333" s="159"/>
      <c r="EH333" s="159"/>
      <c r="EI333" s="159"/>
      <c r="EJ333" s="159"/>
      <c r="EK333" s="159"/>
      <c r="EL333" s="159"/>
      <c r="EM333" s="159"/>
      <c r="EN333" s="159"/>
      <c r="EO333" s="159"/>
      <c r="EP333" s="159"/>
      <c r="EQ333" s="159"/>
      <c r="ER333" s="159"/>
      <c r="ES333" s="159"/>
      <c r="ET333" s="159"/>
      <c r="EU333" s="159"/>
      <c r="EV333" s="159"/>
      <c r="EW333" s="159"/>
      <c r="EX333" s="159"/>
      <c r="EY333" s="159"/>
      <c r="EZ333" s="159"/>
      <c r="FA333" s="159"/>
      <c r="FB333" s="159"/>
      <c r="FC333" s="159"/>
      <c r="FD333" s="159"/>
    </row>
    <row r="334" customFormat="false" ht="12.75" hidden="false" customHeight="false" outlineLevel="0" collapsed="false">
      <c r="A334" s="168"/>
      <c r="B334" s="149"/>
      <c r="C334" s="149"/>
      <c r="D334" s="149"/>
      <c r="E334" s="149"/>
      <c r="F334" s="149"/>
      <c r="G334" s="149"/>
      <c r="H334" s="148"/>
      <c r="I334" s="170"/>
      <c r="R334" s="148"/>
      <c r="S334" s="158"/>
      <c r="T334" s="159"/>
      <c r="U334" s="159"/>
      <c r="V334" s="159"/>
      <c r="W334" s="159"/>
      <c r="X334" s="159"/>
      <c r="Y334" s="159"/>
      <c r="Z334" s="159"/>
      <c r="AA334" s="159"/>
      <c r="AB334" s="159"/>
      <c r="AC334" s="159"/>
      <c r="AD334" s="159"/>
      <c r="AE334" s="159"/>
      <c r="AF334" s="159"/>
      <c r="AG334" s="159"/>
      <c r="AH334" s="159"/>
      <c r="AI334" s="159"/>
      <c r="AJ334" s="159"/>
      <c r="AK334" s="159"/>
      <c r="AL334" s="159"/>
      <c r="AM334" s="159"/>
      <c r="AN334" s="159"/>
      <c r="AO334" s="159"/>
      <c r="AP334" s="159"/>
      <c r="AQ334" s="159"/>
      <c r="AR334" s="159"/>
      <c r="AS334" s="159"/>
      <c r="AT334" s="159"/>
      <c r="AU334" s="159"/>
      <c r="AV334" s="159"/>
      <c r="AW334" s="159"/>
      <c r="AX334" s="159"/>
      <c r="AY334" s="159"/>
      <c r="AZ334" s="159"/>
      <c r="BA334" s="159"/>
      <c r="BB334" s="159"/>
      <c r="BC334" s="159"/>
      <c r="BD334" s="159"/>
      <c r="BE334" s="159"/>
      <c r="BF334" s="159"/>
      <c r="BG334" s="159"/>
      <c r="BH334" s="159"/>
      <c r="BI334" s="159"/>
      <c r="BJ334" s="159"/>
      <c r="BK334" s="159"/>
      <c r="BL334" s="159"/>
      <c r="BM334" s="159"/>
      <c r="BN334" s="159"/>
      <c r="BO334" s="159"/>
      <c r="BP334" s="159"/>
      <c r="BQ334" s="159"/>
      <c r="BR334" s="159"/>
      <c r="BS334" s="159"/>
      <c r="BT334" s="159"/>
      <c r="BU334" s="159"/>
      <c r="BV334" s="159"/>
      <c r="BW334" s="159"/>
      <c r="BX334" s="159"/>
      <c r="BY334" s="159"/>
      <c r="BZ334" s="159"/>
      <c r="CA334" s="159"/>
      <c r="CB334" s="159"/>
      <c r="CC334" s="159"/>
      <c r="CD334" s="159"/>
      <c r="CE334" s="159"/>
      <c r="CF334" s="159"/>
      <c r="CG334" s="159"/>
      <c r="CH334" s="159"/>
      <c r="CI334" s="159"/>
      <c r="CJ334" s="159"/>
      <c r="CK334" s="159"/>
      <c r="CL334" s="159"/>
      <c r="CM334" s="159"/>
      <c r="CN334" s="159"/>
      <c r="CO334" s="159"/>
      <c r="CP334" s="159"/>
      <c r="CQ334" s="159"/>
      <c r="CR334" s="159"/>
      <c r="CS334" s="159"/>
      <c r="CT334" s="159"/>
      <c r="CU334" s="159"/>
      <c r="CV334" s="159"/>
      <c r="CW334" s="159"/>
      <c r="CX334" s="159"/>
      <c r="CY334" s="159"/>
      <c r="CZ334" s="159"/>
      <c r="DA334" s="159"/>
      <c r="DB334" s="159"/>
      <c r="DC334" s="159"/>
      <c r="DD334" s="159"/>
      <c r="DE334" s="159"/>
      <c r="DF334" s="159"/>
      <c r="DG334" s="159"/>
      <c r="DH334" s="159"/>
      <c r="DI334" s="159"/>
      <c r="DJ334" s="159"/>
      <c r="DK334" s="159"/>
      <c r="DL334" s="159"/>
      <c r="DM334" s="159"/>
      <c r="DN334" s="159"/>
      <c r="DO334" s="159"/>
      <c r="DP334" s="159"/>
      <c r="DQ334" s="159"/>
      <c r="DR334" s="159"/>
      <c r="DS334" s="159"/>
      <c r="DT334" s="159"/>
      <c r="DU334" s="159"/>
      <c r="DV334" s="159"/>
      <c r="DW334" s="159"/>
      <c r="DX334" s="159"/>
      <c r="DY334" s="159"/>
      <c r="DZ334" s="159"/>
      <c r="EA334" s="159"/>
      <c r="EB334" s="159"/>
      <c r="EC334" s="159"/>
      <c r="ED334" s="159"/>
      <c r="EE334" s="159"/>
      <c r="EF334" s="159"/>
      <c r="EG334" s="159"/>
      <c r="EH334" s="159"/>
      <c r="EI334" s="159"/>
      <c r="EJ334" s="159"/>
      <c r="EK334" s="159"/>
      <c r="EL334" s="159"/>
      <c r="EM334" s="159"/>
      <c r="EN334" s="159"/>
      <c r="EO334" s="159"/>
      <c r="EP334" s="159"/>
      <c r="EQ334" s="159"/>
      <c r="ER334" s="159"/>
      <c r="ES334" s="159"/>
      <c r="ET334" s="159"/>
      <c r="EU334" s="159"/>
      <c r="EV334" s="159"/>
      <c r="EW334" s="159"/>
      <c r="EX334" s="159"/>
      <c r="EY334" s="159"/>
      <c r="EZ334" s="159"/>
      <c r="FA334" s="159"/>
      <c r="FB334" s="159"/>
      <c r="FC334" s="159"/>
      <c r="FD334" s="159"/>
    </row>
    <row r="335" customFormat="false" ht="12.75" hidden="false" customHeight="false" outlineLevel="0" collapsed="false">
      <c r="A335" s="168"/>
      <c r="B335" s="149"/>
      <c r="C335" s="149"/>
      <c r="D335" s="149"/>
      <c r="E335" s="149"/>
      <c r="F335" s="149"/>
      <c r="G335" s="149"/>
      <c r="H335" s="148"/>
      <c r="I335" s="170"/>
      <c r="R335" s="148"/>
      <c r="S335" s="158"/>
      <c r="T335" s="159"/>
      <c r="U335" s="159"/>
      <c r="V335" s="159"/>
      <c r="W335" s="159"/>
      <c r="X335" s="159"/>
      <c r="Y335" s="159"/>
      <c r="Z335" s="159"/>
      <c r="AA335" s="159"/>
      <c r="AB335" s="159"/>
      <c r="AC335" s="159"/>
      <c r="AD335" s="159"/>
      <c r="AE335" s="159"/>
      <c r="AF335" s="159"/>
      <c r="AG335" s="159"/>
      <c r="AH335" s="159"/>
      <c r="AI335" s="159"/>
      <c r="AJ335" s="159"/>
      <c r="AK335" s="159"/>
      <c r="AL335" s="159"/>
      <c r="AM335" s="159"/>
      <c r="AN335" s="159"/>
      <c r="AO335" s="159"/>
      <c r="AP335" s="159"/>
      <c r="AQ335" s="159"/>
      <c r="AR335" s="159"/>
      <c r="AS335" s="159"/>
      <c r="AT335" s="159"/>
      <c r="AU335" s="159"/>
      <c r="AV335" s="159"/>
      <c r="AW335" s="159"/>
      <c r="AX335" s="159"/>
      <c r="AY335" s="159"/>
      <c r="AZ335" s="159"/>
      <c r="BA335" s="159"/>
      <c r="BB335" s="159"/>
      <c r="BC335" s="159"/>
      <c r="BD335" s="159"/>
      <c r="BE335" s="159"/>
      <c r="BF335" s="159"/>
      <c r="BG335" s="159"/>
      <c r="BH335" s="159"/>
      <c r="BI335" s="159"/>
      <c r="BJ335" s="159"/>
      <c r="BK335" s="159"/>
      <c r="BL335" s="159"/>
      <c r="BM335" s="159"/>
      <c r="BN335" s="159"/>
      <c r="BO335" s="159"/>
      <c r="BP335" s="159"/>
      <c r="BQ335" s="159"/>
      <c r="BR335" s="159"/>
      <c r="BS335" s="159"/>
      <c r="BT335" s="159"/>
      <c r="BU335" s="159"/>
      <c r="BV335" s="159"/>
      <c r="BW335" s="159"/>
      <c r="BX335" s="159"/>
      <c r="BY335" s="159"/>
      <c r="BZ335" s="159"/>
      <c r="CA335" s="159"/>
      <c r="CB335" s="159"/>
      <c r="CC335" s="159"/>
      <c r="CD335" s="159"/>
      <c r="CE335" s="159"/>
      <c r="CF335" s="159"/>
      <c r="CG335" s="159"/>
      <c r="CH335" s="159"/>
      <c r="CI335" s="159"/>
      <c r="CJ335" s="159"/>
      <c r="CK335" s="159"/>
      <c r="CL335" s="159"/>
      <c r="CM335" s="159"/>
      <c r="CN335" s="159"/>
      <c r="CO335" s="159"/>
      <c r="CP335" s="159"/>
      <c r="CQ335" s="159"/>
      <c r="CR335" s="159"/>
      <c r="CS335" s="159"/>
      <c r="CT335" s="159"/>
      <c r="CU335" s="159"/>
      <c r="CV335" s="159"/>
      <c r="CW335" s="159"/>
      <c r="CX335" s="159"/>
      <c r="CY335" s="159"/>
      <c r="CZ335" s="159"/>
      <c r="DA335" s="159"/>
      <c r="DB335" s="159"/>
      <c r="DC335" s="159"/>
      <c r="DD335" s="159"/>
      <c r="DE335" s="159"/>
      <c r="DF335" s="159"/>
      <c r="DG335" s="159"/>
      <c r="DH335" s="159"/>
      <c r="DI335" s="159"/>
      <c r="DJ335" s="159"/>
      <c r="DK335" s="159"/>
      <c r="DL335" s="159"/>
      <c r="DM335" s="159"/>
      <c r="DN335" s="159"/>
      <c r="DO335" s="159"/>
      <c r="DP335" s="159"/>
      <c r="DQ335" s="159"/>
      <c r="DR335" s="159"/>
      <c r="DS335" s="159"/>
      <c r="DT335" s="159"/>
      <c r="DU335" s="159"/>
      <c r="DV335" s="159"/>
      <c r="DW335" s="159"/>
      <c r="DX335" s="159"/>
      <c r="DY335" s="159"/>
      <c r="DZ335" s="159"/>
      <c r="EA335" s="159"/>
      <c r="EB335" s="159"/>
      <c r="EC335" s="159"/>
      <c r="ED335" s="159"/>
      <c r="EE335" s="159"/>
      <c r="EF335" s="159"/>
      <c r="EG335" s="159"/>
      <c r="EH335" s="159"/>
      <c r="EI335" s="159"/>
      <c r="EJ335" s="159"/>
      <c r="EK335" s="159"/>
      <c r="EL335" s="159"/>
      <c r="EM335" s="159"/>
      <c r="EN335" s="159"/>
      <c r="EO335" s="159"/>
      <c r="EP335" s="159"/>
      <c r="EQ335" s="159"/>
      <c r="ER335" s="159"/>
      <c r="ES335" s="159"/>
      <c r="ET335" s="159"/>
      <c r="EU335" s="159"/>
      <c r="EV335" s="159"/>
      <c r="EW335" s="159"/>
      <c r="EX335" s="159"/>
      <c r="EY335" s="159"/>
      <c r="EZ335" s="159"/>
      <c r="FA335" s="159"/>
      <c r="FB335" s="159"/>
      <c r="FC335" s="159"/>
      <c r="FD335" s="159"/>
    </row>
    <row r="336" customFormat="false" ht="12.75" hidden="false" customHeight="false" outlineLevel="0" collapsed="false">
      <c r="A336" s="168"/>
      <c r="B336" s="149"/>
      <c r="C336" s="149"/>
      <c r="D336" s="149"/>
      <c r="E336" s="149"/>
      <c r="F336" s="149"/>
      <c r="G336" s="149"/>
      <c r="H336" s="148"/>
      <c r="I336" s="170"/>
      <c r="R336" s="148"/>
      <c r="S336" s="158"/>
      <c r="T336" s="159"/>
      <c r="U336" s="159"/>
      <c r="V336" s="159"/>
      <c r="W336" s="159"/>
      <c r="X336" s="159"/>
      <c r="Y336" s="159"/>
      <c r="Z336" s="159"/>
      <c r="AA336" s="159"/>
      <c r="AB336" s="159"/>
      <c r="AC336" s="159"/>
      <c r="AD336" s="159"/>
      <c r="AE336" s="159"/>
      <c r="AF336" s="159"/>
      <c r="AG336" s="159"/>
      <c r="AH336" s="159"/>
      <c r="AI336" s="159"/>
      <c r="AJ336" s="159"/>
      <c r="AK336" s="159"/>
      <c r="AL336" s="159"/>
      <c r="AM336" s="159"/>
      <c r="AN336" s="159"/>
      <c r="AO336" s="159"/>
      <c r="AP336" s="159"/>
      <c r="AQ336" s="159"/>
      <c r="AR336" s="159"/>
      <c r="AS336" s="159"/>
      <c r="AT336" s="159"/>
      <c r="AU336" s="159"/>
      <c r="AV336" s="159"/>
      <c r="AW336" s="159"/>
      <c r="AX336" s="159"/>
      <c r="AY336" s="159"/>
      <c r="AZ336" s="159"/>
      <c r="BA336" s="159"/>
      <c r="BB336" s="159"/>
      <c r="BC336" s="159"/>
      <c r="BD336" s="159"/>
      <c r="BE336" s="159"/>
      <c r="BF336" s="159"/>
      <c r="BG336" s="159"/>
      <c r="BH336" s="159"/>
      <c r="BI336" s="159"/>
      <c r="BJ336" s="159"/>
      <c r="BK336" s="159"/>
      <c r="BL336" s="159"/>
      <c r="BM336" s="159"/>
      <c r="BN336" s="159"/>
      <c r="BO336" s="159"/>
      <c r="BP336" s="159"/>
      <c r="BQ336" s="159"/>
      <c r="BR336" s="159"/>
      <c r="BS336" s="159"/>
      <c r="BT336" s="159"/>
      <c r="BU336" s="159"/>
      <c r="BV336" s="159"/>
      <c r="BW336" s="159"/>
      <c r="BX336" s="159"/>
      <c r="BY336" s="159"/>
      <c r="BZ336" s="159"/>
      <c r="CA336" s="159"/>
      <c r="CB336" s="159"/>
      <c r="CC336" s="159"/>
      <c r="CD336" s="159"/>
      <c r="CE336" s="159"/>
      <c r="CF336" s="159"/>
      <c r="CG336" s="159"/>
      <c r="CH336" s="159"/>
      <c r="CI336" s="159"/>
      <c r="CJ336" s="159"/>
      <c r="CK336" s="159"/>
      <c r="CL336" s="159"/>
      <c r="CM336" s="159"/>
      <c r="CN336" s="159"/>
      <c r="CO336" s="159"/>
      <c r="CP336" s="159"/>
      <c r="CQ336" s="159"/>
      <c r="CR336" s="159"/>
      <c r="CS336" s="159"/>
      <c r="CT336" s="159"/>
      <c r="CU336" s="159"/>
      <c r="CV336" s="159"/>
      <c r="CW336" s="159"/>
      <c r="CX336" s="159"/>
      <c r="CY336" s="159"/>
      <c r="CZ336" s="159"/>
      <c r="DA336" s="159"/>
      <c r="DB336" s="159"/>
      <c r="DC336" s="159"/>
      <c r="DD336" s="159"/>
      <c r="DE336" s="159"/>
      <c r="DF336" s="159"/>
      <c r="DG336" s="159"/>
      <c r="DH336" s="159"/>
      <c r="DI336" s="159"/>
      <c r="DJ336" s="159"/>
      <c r="DK336" s="159"/>
      <c r="DL336" s="159"/>
      <c r="DM336" s="159"/>
      <c r="DN336" s="159"/>
      <c r="DO336" s="159"/>
      <c r="DP336" s="159"/>
      <c r="DQ336" s="159"/>
      <c r="DR336" s="159"/>
      <c r="DS336" s="159"/>
      <c r="DT336" s="159"/>
      <c r="DU336" s="159"/>
      <c r="DV336" s="159"/>
      <c r="DW336" s="159"/>
      <c r="DX336" s="159"/>
      <c r="DY336" s="159"/>
      <c r="DZ336" s="159"/>
      <c r="EA336" s="159"/>
      <c r="EB336" s="159"/>
      <c r="EC336" s="159"/>
      <c r="ED336" s="159"/>
      <c r="EE336" s="159"/>
      <c r="EF336" s="159"/>
      <c r="EG336" s="159"/>
      <c r="EH336" s="159"/>
      <c r="EI336" s="159"/>
      <c r="EJ336" s="159"/>
      <c r="EK336" s="159"/>
      <c r="EL336" s="159"/>
      <c r="EM336" s="159"/>
      <c r="EN336" s="159"/>
      <c r="EO336" s="159"/>
      <c r="EP336" s="159"/>
      <c r="EQ336" s="159"/>
      <c r="ER336" s="159"/>
      <c r="ES336" s="159"/>
      <c r="ET336" s="159"/>
      <c r="EU336" s="159"/>
      <c r="EV336" s="159"/>
      <c r="EW336" s="159"/>
      <c r="EX336" s="159"/>
      <c r="EY336" s="159"/>
      <c r="EZ336" s="159"/>
      <c r="FA336" s="159"/>
      <c r="FB336" s="159"/>
      <c r="FC336" s="159"/>
      <c r="FD336" s="159"/>
    </row>
    <row r="337" customFormat="false" ht="12.75" hidden="false" customHeight="false" outlineLevel="0" collapsed="false">
      <c r="A337" s="168"/>
      <c r="B337" s="149"/>
      <c r="C337" s="149"/>
      <c r="D337" s="149"/>
      <c r="E337" s="149"/>
      <c r="F337" s="149"/>
      <c r="G337" s="149"/>
      <c r="H337" s="148"/>
      <c r="I337" s="170"/>
      <c r="R337" s="148"/>
      <c r="S337" s="158"/>
      <c r="T337" s="159"/>
      <c r="U337" s="159"/>
      <c r="V337" s="159"/>
      <c r="W337" s="159"/>
      <c r="X337" s="159"/>
      <c r="Y337" s="159"/>
      <c r="Z337" s="159"/>
      <c r="AA337" s="159"/>
      <c r="AB337" s="159"/>
      <c r="AC337" s="159"/>
      <c r="AD337" s="159"/>
      <c r="AE337" s="159"/>
      <c r="AF337" s="159"/>
      <c r="AG337" s="159"/>
      <c r="AH337" s="159"/>
      <c r="AI337" s="159"/>
      <c r="AJ337" s="159"/>
      <c r="AK337" s="159"/>
      <c r="AL337" s="159"/>
      <c r="AM337" s="159"/>
      <c r="AN337" s="159"/>
      <c r="AO337" s="159"/>
      <c r="AP337" s="159"/>
      <c r="AQ337" s="159"/>
      <c r="AR337" s="159"/>
      <c r="AS337" s="159"/>
      <c r="AT337" s="159"/>
      <c r="AU337" s="159"/>
      <c r="AV337" s="159"/>
      <c r="AW337" s="159"/>
      <c r="AX337" s="159"/>
      <c r="AY337" s="159"/>
      <c r="AZ337" s="159"/>
      <c r="BA337" s="159"/>
      <c r="BB337" s="159"/>
      <c r="BC337" s="159"/>
      <c r="BD337" s="159"/>
      <c r="BE337" s="159"/>
      <c r="BF337" s="159"/>
      <c r="BG337" s="159"/>
      <c r="BH337" s="159"/>
      <c r="BI337" s="159"/>
      <c r="BJ337" s="159"/>
      <c r="BK337" s="159"/>
      <c r="BL337" s="159"/>
      <c r="BM337" s="159"/>
      <c r="BN337" s="159"/>
      <c r="BO337" s="159"/>
      <c r="BP337" s="159"/>
      <c r="BQ337" s="159"/>
      <c r="BR337" s="159"/>
      <c r="BS337" s="159"/>
      <c r="BT337" s="159"/>
      <c r="BU337" s="159"/>
      <c r="BV337" s="159"/>
      <c r="BW337" s="159"/>
      <c r="BX337" s="159"/>
      <c r="BY337" s="159"/>
      <c r="BZ337" s="159"/>
      <c r="CA337" s="159"/>
      <c r="CB337" s="159"/>
      <c r="CC337" s="159"/>
      <c r="CD337" s="159"/>
      <c r="CE337" s="159"/>
      <c r="CF337" s="159"/>
      <c r="CG337" s="159"/>
      <c r="CH337" s="159"/>
      <c r="CI337" s="159"/>
      <c r="CJ337" s="159"/>
      <c r="CK337" s="159"/>
      <c r="CL337" s="159"/>
      <c r="CM337" s="159"/>
      <c r="CN337" s="159"/>
      <c r="CO337" s="159"/>
      <c r="CP337" s="159"/>
      <c r="CQ337" s="159"/>
      <c r="CR337" s="159"/>
      <c r="CS337" s="159"/>
      <c r="CT337" s="159"/>
      <c r="CU337" s="159"/>
      <c r="CV337" s="159"/>
      <c r="CW337" s="159"/>
      <c r="CX337" s="159"/>
      <c r="CY337" s="159"/>
      <c r="CZ337" s="159"/>
      <c r="DA337" s="159"/>
      <c r="DB337" s="159"/>
      <c r="DC337" s="159"/>
      <c r="DD337" s="159"/>
      <c r="DE337" s="159"/>
      <c r="DF337" s="159"/>
      <c r="DG337" s="159"/>
      <c r="DH337" s="159"/>
      <c r="DI337" s="159"/>
      <c r="DJ337" s="159"/>
      <c r="DK337" s="159"/>
      <c r="DL337" s="159"/>
      <c r="DM337" s="159"/>
      <c r="DN337" s="159"/>
      <c r="DO337" s="159"/>
      <c r="DP337" s="159"/>
      <c r="DQ337" s="159"/>
      <c r="DR337" s="159"/>
      <c r="DS337" s="159"/>
      <c r="DT337" s="159"/>
      <c r="DU337" s="159"/>
      <c r="DV337" s="159"/>
      <c r="DW337" s="159"/>
      <c r="DX337" s="159"/>
      <c r="DY337" s="159"/>
      <c r="DZ337" s="159"/>
      <c r="EA337" s="159"/>
      <c r="EB337" s="159"/>
      <c r="EC337" s="159"/>
      <c r="ED337" s="159"/>
      <c r="EE337" s="159"/>
      <c r="EF337" s="159"/>
      <c r="EG337" s="159"/>
      <c r="EH337" s="159"/>
      <c r="EI337" s="159"/>
      <c r="EJ337" s="159"/>
      <c r="EK337" s="159"/>
      <c r="EL337" s="159"/>
      <c r="EM337" s="159"/>
      <c r="EN337" s="159"/>
      <c r="EO337" s="159"/>
      <c r="EP337" s="159"/>
      <c r="EQ337" s="159"/>
      <c r="ER337" s="159"/>
      <c r="ES337" s="159"/>
      <c r="ET337" s="159"/>
      <c r="EU337" s="159"/>
      <c r="EV337" s="159"/>
      <c r="EW337" s="159"/>
      <c r="EX337" s="159"/>
      <c r="EY337" s="159"/>
      <c r="EZ337" s="159"/>
      <c r="FA337" s="159"/>
      <c r="FB337" s="159"/>
      <c r="FC337" s="159"/>
      <c r="FD337" s="159"/>
    </row>
    <row r="338" customFormat="false" ht="12.75" hidden="false" customHeight="false" outlineLevel="0" collapsed="false">
      <c r="A338" s="168"/>
      <c r="B338" s="149"/>
      <c r="C338" s="149"/>
      <c r="D338" s="149"/>
      <c r="E338" s="149"/>
      <c r="F338" s="149"/>
      <c r="G338" s="149"/>
      <c r="H338" s="148"/>
      <c r="I338" s="170"/>
      <c r="R338" s="148"/>
      <c r="S338" s="158"/>
      <c r="T338" s="159"/>
      <c r="U338" s="159"/>
      <c r="V338" s="159"/>
      <c r="W338" s="159"/>
      <c r="X338" s="159"/>
      <c r="Y338" s="159"/>
      <c r="Z338" s="159"/>
      <c r="AA338" s="159"/>
      <c r="AB338" s="159"/>
      <c r="AC338" s="159"/>
      <c r="AD338" s="159"/>
      <c r="AE338" s="159"/>
      <c r="AF338" s="159"/>
      <c r="AG338" s="159"/>
      <c r="AH338" s="159"/>
      <c r="AI338" s="159"/>
      <c r="AJ338" s="159"/>
      <c r="AK338" s="159"/>
      <c r="AL338" s="159"/>
      <c r="AM338" s="159"/>
      <c r="AN338" s="159"/>
      <c r="AO338" s="159"/>
      <c r="AP338" s="159"/>
      <c r="AQ338" s="159"/>
      <c r="AR338" s="159"/>
      <c r="AS338" s="159"/>
      <c r="AT338" s="159"/>
      <c r="AU338" s="159"/>
      <c r="AV338" s="159"/>
      <c r="AW338" s="159"/>
      <c r="AX338" s="159"/>
      <c r="AY338" s="159"/>
      <c r="AZ338" s="159"/>
      <c r="BA338" s="159"/>
      <c r="BB338" s="159"/>
      <c r="BC338" s="159"/>
      <c r="BD338" s="159"/>
      <c r="BE338" s="159"/>
      <c r="BF338" s="159"/>
      <c r="BG338" s="159"/>
      <c r="BH338" s="159"/>
      <c r="BI338" s="159"/>
      <c r="BJ338" s="159"/>
      <c r="BK338" s="159"/>
      <c r="BL338" s="159"/>
      <c r="BM338" s="159"/>
      <c r="BN338" s="159"/>
      <c r="BO338" s="159"/>
      <c r="BP338" s="159"/>
      <c r="BQ338" s="159"/>
      <c r="BR338" s="159"/>
      <c r="BS338" s="159"/>
      <c r="BT338" s="159"/>
      <c r="BU338" s="159"/>
      <c r="BV338" s="159"/>
      <c r="BW338" s="159"/>
      <c r="BX338" s="159"/>
      <c r="BY338" s="159"/>
      <c r="BZ338" s="159"/>
      <c r="CA338" s="159"/>
      <c r="CB338" s="159"/>
      <c r="CC338" s="159"/>
      <c r="CD338" s="159"/>
      <c r="CE338" s="159"/>
      <c r="CF338" s="159"/>
      <c r="CG338" s="159"/>
      <c r="CH338" s="159"/>
      <c r="CI338" s="159"/>
      <c r="CJ338" s="159"/>
      <c r="CK338" s="159"/>
      <c r="CL338" s="159"/>
      <c r="CM338" s="159"/>
      <c r="CN338" s="159"/>
      <c r="CO338" s="159"/>
      <c r="CP338" s="159"/>
      <c r="CQ338" s="159"/>
      <c r="CR338" s="159"/>
      <c r="CS338" s="159"/>
      <c r="CT338" s="159"/>
      <c r="CU338" s="159"/>
      <c r="CV338" s="159"/>
      <c r="CW338" s="159"/>
      <c r="CX338" s="159"/>
      <c r="CY338" s="159"/>
      <c r="CZ338" s="159"/>
      <c r="DA338" s="159"/>
      <c r="DB338" s="159"/>
      <c r="DC338" s="159"/>
      <c r="DD338" s="159"/>
      <c r="DE338" s="159"/>
      <c r="DF338" s="159"/>
      <c r="DG338" s="159"/>
      <c r="DH338" s="159"/>
      <c r="DI338" s="159"/>
      <c r="DJ338" s="159"/>
      <c r="DK338" s="159"/>
      <c r="DL338" s="159"/>
      <c r="DM338" s="159"/>
      <c r="DN338" s="159"/>
      <c r="DO338" s="159"/>
      <c r="DP338" s="159"/>
      <c r="DQ338" s="159"/>
      <c r="DR338" s="159"/>
      <c r="DS338" s="159"/>
      <c r="DT338" s="159"/>
      <c r="DU338" s="159"/>
      <c r="DV338" s="159"/>
      <c r="DW338" s="159"/>
      <c r="DX338" s="159"/>
      <c r="DY338" s="159"/>
      <c r="DZ338" s="159"/>
      <c r="EA338" s="159"/>
      <c r="EB338" s="159"/>
      <c r="EC338" s="159"/>
      <c r="ED338" s="159"/>
      <c r="EE338" s="159"/>
      <c r="EF338" s="159"/>
      <c r="EG338" s="159"/>
      <c r="EH338" s="159"/>
      <c r="EI338" s="159"/>
      <c r="EJ338" s="159"/>
      <c r="EK338" s="159"/>
      <c r="EL338" s="159"/>
      <c r="EM338" s="159"/>
      <c r="EN338" s="159"/>
      <c r="EO338" s="159"/>
      <c r="EP338" s="159"/>
      <c r="EQ338" s="159"/>
      <c r="ER338" s="159"/>
      <c r="ES338" s="159"/>
      <c r="ET338" s="159"/>
      <c r="EU338" s="159"/>
      <c r="EV338" s="159"/>
      <c r="EW338" s="159"/>
      <c r="EX338" s="159"/>
      <c r="EY338" s="159"/>
      <c r="EZ338" s="159"/>
      <c r="FA338" s="159"/>
      <c r="FB338" s="159"/>
      <c r="FC338" s="159"/>
      <c r="FD338" s="159"/>
    </row>
    <row r="339" customFormat="false" ht="12.75" hidden="false" customHeight="false" outlineLevel="0" collapsed="false">
      <c r="A339" s="168"/>
      <c r="B339" s="149"/>
      <c r="C339" s="149"/>
      <c r="D339" s="149"/>
      <c r="E339" s="149"/>
      <c r="F339" s="149"/>
      <c r="G339" s="149"/>
      <c r="H339" s="148"/>
      <c r="I339" s="170"/>
      <c r="R339" s="148"/>
      <c r="S339" s="158"/>
      <c r="T339" s="159"/>
      <c r="U339" s="159"/>
      <c r="V339" s="159"/>
      <c r="W339" s="159"/>
      <c r="X339" s="159"/>
      <c r="Y339" s="159"/>
      <c r="Z339" s="159"/>
      <c r="AA339" s="159"/>
      <c r="AB339" s="159"/>
      <c r="AC339" s="159"/>
      <c r="AD339" s="159"/>
      <c r="AE339" s="159"/>
      <c r="AF339" s="159"/>
      <c r="AG339" s="159"/>
      <c r="AH339" s="159"/>
      <c r="AI339" s="159"/>
      <c r="AJ339" s="159"/>
      <c r="AK339" s="159"/>
      <c r="AL339" s="159"/>
      <c r="AM339" s="159"/>
      <c r="AN339" s="159"/>
      <c r="AO339" s="159"/>
      <c r="AP339" s="159"/>
      <c r="AQ339" s="159"/>
      <c r="AR339" s="159"/>
      <c r="AS339" s="159"/>
      <c r="AT339" s="159"/>
      <c r="AU339" s="159"/>
      <c r="AV339" s="159"/>
      <c r="AW339" s="159"/>
      <c r="AX339" s="159"/>
      <c r="AY339" s="159"/>
      <c r="AZ339" s="159"/>
      <c r="BA339" s="159"/>
      <c r="BB339" s="159"/>
      <c r="BC339" s="159"/>
      <c r="BD339" s="159"/>
      <c r="BE339" s="159"/>
      <c r="BF339" s="159"/>
      <c r="BG339" s="159"/>
      <c r="BH339" s="159"/>
      <c r="BI339" s="159"/>
      <c r="BJ339" s="159"/>
      <c r="BK339" s="159"/>
      <c r="BL339" s="159"/>
      <c r="BM339" s="159"/>
      <c r="BN339" s="159"/>
      <c r="BO339" s="159"/>
      <c r="BP339" s="159"/>
      <c r="BQ339" s="159"/>
      <c r="BR339" s="159"/>
      <c r="BS339" s="159"/>
      <c r="BT339" s="159"/>
      <c r="BU339" s="159"/>
      <c r="BV339" s="159"/>
      <c r="BW339" s="159"/>
      <c r="BX339" s="159"/>
      <c r="BY339" s="159"/>
      <c r="BZ339" s="159"/>
      <c r="CA339" s="159"/>
      <c r="CB339" s="159"/>
      <c r="CC339" s="159"/>
      <c r="CD339" s="159"/>
      <c r="CE339" s="159"/>
      <c r="CF339" s="159"/>
      <c r="CG339" s="159"/>
      <c r="CH339" s="159"/>
      <c r="CI339" s="159"/>
      <c r="CJ339" s="159"/>
      <c r="CK339" s="159"/>
      <c r="CL339" s="159"/>
      <c r="CM339" s="159"/>
      <c r="CN339" s="159"/>
      <c r="CO339" s="159"/>
      <c r="CP339" s="159"/>
      <c r="CQ339" s="159"/>
      <c r="CR339" s="159"/>
      <c r="CS339" s="159"/>
      <c r="CT339" s="159"/>
      <c r="CU339" s="159"/>
      <c r="CV339" s="159"/>
      <c r="CW339" s="159"/>
      <c r="CX339" s="159"/>
      <c r="CY339" s="159"/>
      <c r="CZ339" s="159"/>
      <c r="DA339" s="159"/>
      <c r="DB339" s="159"/>
      <c r="DC339" s="159"/>
      <c r="DD339" s="159"/>
      <c r="DE339" s="159"/>
      <c r="DF339" s="159"/>
      <c r="DG339" s="159"/>
      <c r="DH339" s="159"/>
      <c r="DI339" s="159"/>
      <c r="DJ339" s="159"/>
      <c r="DK339" s="159"/>
      <c r="DL339" s="159"/>
      <c r="DM339" s="159"/>
      <c r="DN339" s="159"/>
      <c r="DO339" s="159"/>
      <c r="DP339" s="159"/>
      <c r="DQ339" s="159"/>
      <c r="DR339" s="159"/>
      <c r="DS339" s="159"/>
      <c r="DT339" s="159"/>
      <c r="DU339" s="159"/>
      <c r="DV339" s="159"/>
      <c r="DW339" s="159"/>
      <c r="DX339" s="159"/>
      <c r="DY339" s="159"/>
      <c r="DZ339" s="159"/>
      <c r="EA339" s="159"/>
      <c r="EB339" s="159"/>
      <c r="EC339" s="159"/>
      <c r="ED339" s="159"/>
      <c r="EE339" s="159"/>
      <c r="EF339" s="159"/>
      <c r="EG339" s="159"/>
      <c r="EH339" s="159"/>
      <c r="EI339" s="159"/>
      <c r="EJ339" s="159"/>
      <c r="EK339" s="159"/>
      <c r="EL339" s="159"/>
      <c r="EM339" s="159"/>
      <c r="EN339" s="159"/>
      <c r="EO339" s="159"/>
      <c r="EP339" s="159"/>
      <c r="EQ339" s="159"/>
      <c r="ER339" s="159"/>
      <c r="ES339" s="159"/>
      <c r="ET339" s="159"/>
      <c r="EU339" s="159"/>
      <c r="EV339" s="159"/>
      <c r="EW339" s="159"/>
      <c r="EX339" s="159"/>
      <c r="EY339" s="159"/>
      <c r="EZ339" s="159"/>
      <c r="FA339" s="159"/>
      <c r="FB339" s="159"/>
      <c r="FC339" s="159"/>
      <c r="FD339" s="159"/>
    </row>
    <row r="340" customFormat="false" ht="12.75" hidden="false" customHeight="false" outlineLevel="0" collapsed="false">
      <c r="A340" s="168"/>
      <c r="B340" s="149"/>
      <c r="C340" s="149"/>
      <c r="D340" s="149"/>
      <c r="E340" s="149"/>
      <c r="F340" s="149"/>
      <c r="G340" s="149"/>
      <c r="H340" s="148"/>
      <c r="I340" s="170"/>
      <c r="R340" s="148"/>
      <c r="S340" s="158"/>
      <c r="T340" s="159"/>
      <c r="U340" s="159"/>
      <c r="V340" s="159"/>
      <c r="W340" s="159"/>
      <c r="X340" s="159"/>
      <c r="Y340" s="159"/>
      <c r="Z340" s="159"/>
      <c r="AA340" s="159"/>
      <c r="AB340" s="159"/>
      <c r="AC340" s="159"/>
      <c r="AD340" s="159"/>
      <c r="AE340" s="159"/>
      <c r="AF340" s="159"/>
      <c r="AG340" s="159"/>
      <c r="AH340" s="159"/>
      <c r="AI340" s="159"/>
      <c r="AJ340" s="159"/>
      <c r="AK340" s="159"/>
      <c r="AL340" s="159"/>
      <c r="AM340" s="159"/>
      <c r="AN340" s="159"/>
      <c r="AO340" s="159"/>
      <c r="AP340" s="159"/>
      <c r="AQ340" s="159"/>
      <c r="AR340" s="159"/>
      <c r="AS340" s="159"/>
      <c r="AT340" s="159"/>
      <c r="AU340" s="159"/>
      <c r="AV340" s="159"/>
      <c r="AW340" s="159"/>
      <c r="AX340" s="159"/>
      <c r="AY340" s="159"/>
      <c r="AZ340" s="159"/>
      <c r="BA340" s="159"/>
      <c r="BB340" s="159"/>
      <c r="BC340" s="159"/>
      <c r="BD340" s="159"/>
      <c r="BE340" s="159"/>
      <c r="BF340" s="159"/>
      <c r="BG340" s="159"/>
      <c r="BH340" s="159"/>
      <c r="BI340" s="159"/>
      <c r="BJ340" s="159"/>
      <c r="BK340" s="159"/>
      <c r="BL340" s="159"/>
      <c r="BM340" s="159"/>
      <c r="BN340" s="159"/>
      <c r="BO340" s="159"/>
      <c r="BP340" s="159"/>
      <c r="BQ340" s="159"/>
      <c r="BR340" s="159"/>
      <c r="BS340" s="159"/>
      <c r="BT340" s="159"/>
      <c r="BU340" s="159"/>
      <c r="BV340" s="159"/>
      <c r="BW340" s="159"/>
      <c r="BX340" s="159"/>
      <c r="BY340" s="159"/>
      <c r="BZ340" s="159"/>
      <c r="CA340" s="159"/>
      <c r="CB340" s="159"/>
      <c r="CC340" s="159"/>
      <c r="CD340" s="159"/>
      <c r="CE340" s="159"/>
      <c r="CF340" s="159"/>
      <c r="CG340" s="159"/>
      <c r="CH340" s="159"/>
      <c r="CI340" s="159"/>
      <c r="CJ340" s="159"/>
      <c r="CK340" s="159"/>
      <c r="CL340" s="159"/>
      <c r="CM340" s="159"/>
      <c r="CN340" s="159"/>
      <c r="CO340" s="159"/>
      <c r="CP340" s="159"/>
      <c r="CQ340" s="159"/>
      <c r="CR340" s="159"/>
      <c r="CS340" s="159"/>
      <c r="CT340" s="159"/>
      <c r="CU340" s="159"/>
      <c r="CV340" s="159"/>
      <c r="CW340" s="159"/>
      <c r="CX340" s="159"/>
      <c r="CY340" s="159"/>
      <c r="CZ340" s="159"/>
      <c r="DA340" s="159"/>
      <c r="DB340" s="159"/>
      <c r="DC340" s="159"/>
      <c r="DD340" s="159"/>
      <c r="DE340" s="159"/>
      <c r="DF340" s="159"/>
      <c r="DG340" s="159"/>
      <c r="DH340" s="159"/>
      <c r="DI340" s="159"/>
      <c r="DJ340" s="159"/>
      <c r="DK340" s="159"/>
      <c r="DL340" s="159"/>
      <c r="DM340" s="159"/>
      <c r="DN340" s="159"/>
      <c r="DO340" s="159"/>
      <c r="DP340" s="159"/>
      <c r="DQ340" s="159"/>
      <c r="DR340" s="159"/>
      <c r="DS340" s="159"/>
      <c r="DT340" s="159"/>
      <c r="DU340" s="159"/>
      <c r="DV340" s="159"/>
      <c r="DW340" s="159"/>
      <c r="DX340" s="159"/>
      <c r="DY340" s="159"/>
      <c r="DZ340" s="159"/>
      <c r="EA340" s="159"/>
      <c r="EB340" s="159"/>
      <c r="EC340" s="159"/>
      <c r="ED340" s="159"/>
      <c r="EE340" s="159"/>
      <c r="EF340" s="159"/>
      <c r="EG340" s="159"/>
      <c r="EH340" s="159"/>
      <c r="EI340" s="159"/>
      <c r="EJ340" s="159"/>
      <c r="EK340" s="159"/>
      <c r="EL340" s="159"/>
      <c r="EM340" s="159"/>
      <c r="EN340" s="159"/>
      <c r="EO340" s="159"/>
      <c r="EP340" s="159"/>
      <c r="EQ340" s="159"/>
      <c r="ER340" s="159"/>
      <c r="ES340" s="159"/>
      <c r="ET340" s="159"/>
      <c r="EU340" s="159"/>
      <c r="EV340" s="159"/>
      <c r="EW340" s="159"/>
      <c r="EX340" s="159"/>
      <c r="EY340" s="159"/>
      <c r="EZ340" s="159"/>
      <c r="FA340" s="159"/>
      <c r="FB340" s="159"/>
      <c r="FC340" s="159"/>
      <c r="FD340" s="159"/>
    </row>
    <row r="341" customFormat="false" ht="12.75" hidden="false" customHeight="false" outlineLevel="0" collapsed="false">
      <c r="A341" s="168"/>
      <c r="B341" s="149"/>
      <c r="C341" s="149"/>
      <c r="D341" s="149"/>
      <c r="E341" s="149"/>
      <c r="F341" s="149"/>
      <c r="G341" s="149"/>
      <c r="H341" s="148"/>
      <c r="I341" s="170"/>
      <c r="R341" s="148"/>
      <c r="S341" s="158"/>
      <c r="T341" s="159"/>
      <c r="U341" s="159"/>
      <c r="V341" s="159"/>
      <c r="W341" s="159"/>
      <c r="X341" s="159"/>
      <c r="Y341" s="159"/>
      <c r="Z341" s="159"/>
      <c r="AA341" s="159"/>
      <c r="AB341" s="159"/>
      <c r="AC341" s="159"/>
      <c r="AD341" s="159"/>
      <c r="AE341" s="159"/>
      <c r="AF341" s="159"/>
      <c r="AG341" s="159"/>
      <c r="AH341" s="159"/>
      <c r="AI341" s="159"/>
      <c r="AJ341" s="159"/>
      <c r="AK341" s="159"/>
      <c r="AL341" s="159"/>
      <c r="AM341" s="159"/>
      <c r="AN341" s="159"/>
      <c r="AO341" s="159"/>
      <c r="AP341" s="159"/>
      <c r="AQ341" s="159"/>
      <c r="AR341" s="159"/>
      <c r="AS341" s="159"/>
      <c r="AT341" s="159"/>
      <c r="AU341" s="159"/>
      <c r="AV341" s="159"/>
      <c r="AW341" s="159"/>
      <c r="AX341" s="159"/>
      <c r="AY341" s="159"/>
      <c r="AZ341" s="159"/>
      <c r="BA341" s="159"/>
      <c r="BB341" s="159"/>
      <c r="BC341" s="159"/>
      <c r="BD341" s="159"/>
      <c r="BE341" s="159"/>
      <c r="BF341" s="159"/>
      <c r="BG341" s="159"/>
      <c r="BH341" s="159"/>
      <c r="BI341" s="159"/>
      <c r="BJ341" s="159"/>
      <c r="BK341" s="159"/>
      <c r="BL341" s="159"/>
      <c r="BM341" s="159"/>
      <c r="BN341" s="159"/>
      <c r="BO341" s="159"/>
      <c r="BP341" s="159"/>
      <c r="BQ341" s="159"/>
      <c r="BR341" s="159"/>
      <c r="BS341" s="159"/>
      <c r="BT341" s="159"/>
      <c r="BU341" s="159"/>
      <c r="BV341" s="159"/>
      <c r="BW341" s="159"/>
      <c r="BX341" s="159"/>
      <c r="BY341" s="159"/>
      <c r="BZ341" s="159"/>
      <c r="CA341" s="159"/>
      <c r="CB341" s="159"/>
      <c r="CC341" s="159"/>
      <c r="CD341" s="159"/>
      <c r="CE341" s="159"/>
      <c r="CF341" s="159"/>
      <c r="CG341" s="159"/>
      <c r="CH341" s="159"/>
      <c r="CI341" s="159"/>
      <c r="CJ341" s="159"/>
      <c r="CK341" s="159"/>
      <c r="CL341" s="159"/>
      <c r="CM341" s="159"/>
      <c r="CN341" s="159"/>
      <c r="CO341" s="159"/>
      <c r="CP341" s="159"/>
      <c r="CQ341" s="159"/>
      <c r="CR341" s="159"/>
      <c r="CS341" s="159"/>
      <c r="CT341" s="159"/>
      <c r="CU341" s="159"/>
      <c r="CV341" s="159"/>
      <c r="CW341" s="159"/>
      <c r="CX341" s="159"/>
      <c r="CY341" s="159"/>
      <c r="CZ341" s="159"/>
      <c r="DA341" s="159"/>
      <c r="DB341" s="159"/>
      <c r="DC341" s="159"/>
      <c r="DD341" s="159"/>
      <c r="DE341" s="159"/>
      <c r="DF341" s="159"/>
      <c r="DG341" s="159"/>
      <c r="DH341" s="159"/>
      <c r="DI341" s="159"/>
      <c r="DJ341" s="159"/>
      <c r="DK341" s="159"/>
      <c r="DL341" s="159"/>
      <c r="DM341" s="159"/>
      <c r="DN341" s="159"/>
      <c r="DO341" s="159"/>
      <c r="DP341" s="159"/>
      <c r="DQ341" s="159"/>
      <c r="DR341" s="159"/>
      <c r="DS341" s="159"/>
      <c r="DT341" s="159"/>
      <c r="DU341" s="159"/>
      <c r="DV341" s="159"/>
      <c r="DW341" s="159"/>
      <c r="DX341" s="159"/>
      <c r="DY341" s="159"/>
      <c r="DZ341" s="159"/>
      <c r="EA341" s="159"/>
      <c r="EB341" s="159"/>
      <c r="EC341" s="159"/>
      <c r="ED341" s="159"/>
      <c r="EE341" s="159"/>
      <c r="EF341" s="159"/>
      <c r="EG341" s="159"/>
      <c r="EH341" s="159"/>
      <c r="EI341" s="159"/>
      <c r="EJ341" s="159"/>
      <c r="EK341" s="159"/>
      <c r="EL341" s="159"/>
      <c r="EM341" s="159"/>
      <c r="EN341" s="159"/>
      <c r="EO341" s="159"/>
      <c r="EP341" s="159"/>
      <c r="EQ341" s="159"/>
      <c r="ER341" s="159"/>
      <c r="ES341" s="159"/>
      <c r="ET341" s="159"/>
      <c r="EU341" s="159"/>
      <c r="EV341" s="159"/>
      <c r="EW341" s="159"/>
      <c r="EX341" s="159"/>
      <c r="EY341" s="159"/>
      <c r="EZ341" s="159"/>
      <c r="FA341" s="159"/>
      <c r="FB341" s="159"/>
      <c r="FC341" s="159"/>
      <c r="FD341" s="159"/>
    </row>
    <row r="342" customFormat="false" ht="12.75" hidden="false" customHeight="false" outlineLevel="0" collapsed="false">
      <c r="A342" s="168"/>
      <c r="B342" s="149"/>
      <c r="C342" s="149"/>
      <c r="D342" s="149"/>
      <c r="E342" s="149"/>
      <c r="F342" s="149"/>
      <c r="G342" s="149"/>
      <c r="H342" s="148"/>
      <c r="I342" s="170"/>
      <c r="R342" s="148"/>
      <c r="S342" s="158"/>
      <c r="T342" s="159"/>
      <c r="U342" s="159"/>
      <c r="V342" s="159"/>
      <c r="W342" s="159"/>
      <c r="X342" s="159"/>
      <c r="Y342" s="159"/>
      <c r="Z342" s="159"/>
      <c r="AA342" s="159"/>
      <c r="AB342" s="159"/>
      <c r="AC342" s="159"/>
      <c r="AD342" s="159"/>
      <c r="AE342" s="159"/>
      <c r="AF342" s="159"/>
      <c r="AG342" s="159"/>
      <c r="AH342" s="159"/>
      <c r="AI342" s="159"/>
      <c r="AJ342" s="159"/>
      <c r="AK342" s="159"/>
      <c r="AL342" s="159"/>
      <c r="AM342" s="159"/>
      <c r="AN342" s="159"/>
      <c r="AO342" s="159"/>
      <c r="AP342" s="159"/>
      <c r="AQ342" s="159"/>
      <c r="AR342" s="159"/>
      <c r="AS342" s="159"/>
      <c r="AT342" s="159"/>
      <c r="AU342" s="159"/>
      <c r="AV342" s="159"/>
      <c r="AW342" s="159"/>
      <c r="AX342" s="159"/>
      <c r="AY342" s="159"/>
      <c r="AZ342" s="159"/>
      <c r="BA342" s="159"/>
      <c r="BB342" s="159"/>
      <c r="BC342" s="159"/>
      <c r="BD342" s="159"/>
      <c r="BE342" s="159"/>
      <c r="BF342" s="159"/>
      <c r="BG342" s="159"/>
      <c r="BH342" s="159"/>
      <c r="BI342" s="159"/>
      <c r="BJ342" s="159"/>
      <c r="BK342" s="159"/>
      <c r="BL342" s="159"/>
      <c r="BM342" s="159"/>
      <c r="BN342" s="159"/>
      <c r="BO342" s="159"/>
      <c r="BP342" s="159"/>
      <c r="BQ342" s="159"/>
      <c r="BR342" s="159"/>
      <c r="BS342" s="159"/>
      <c r="BT342" s="159"/>
      <c r="BU342" s="159"/>
      <c r="BV342" s="159"/>
      <c r="BW342" s="159"/>
      <c r="BX342" s="159"/>
      <c r="BY342" s="159"/>
      <c r="BZ342" s="159"/>
      <c r="CA342" s="159"/>
      <c r="CB342" s="159"/>
      <c r="CC342" s="159"/>
      <c r="CD342" s="159"/>
      <c r="CE342" s="159"/>
      <c r="CF342" s="159"/>
      <c r="CG342" s="159"/>
      <c r="CH342" s="159"/>
      <c r="CI342" s="159"/>
      <c r="CJ342" s="159"/>
      <c r="CK342" s="159"/>
      <c r="CL342" s="159"/>
      <c r="CM342" s="159"/>
      <c r="CN342" s="159"/>
      <c r="CO342" s="159"/>
      <c r="CP342" s="159"/>
      <c r="CQ342" s="159"/>
      <c r="CR342" s="159"/>
      <c r="CS342" s="159"/>
      <c r="CT342" s="159"/>
      <c r="CU342" s="159"/>
      <c r="CV342" s="159"/>
      <c r="CW342" s="159"/>
      <c r="CX342" s="159"/>
      <c r="CY342" s="159"/>
      <c r="CZ342" s="159"/>
      <c r="DA342" s="159"/>
      <c r="DB342" s="159"/>
      <c r="DC342" s="159"/>
      <c r="DD342" s="159"/>
      <c r="DE342" s="159"/>
      <c r="DF342" s="159"/>
      <c r="DG342" s="159"/>
      <c r="DH342" s="159"/>
      <c r="DI342" s="159"/>
      <c r="DJ342" s="159"/>
      <c r="DK342" s="159"/>
      <c r="DL342" s="159"/>
      <c r="DM342" s="159"/>
      <c r="DN342" s="159"/>
      <c r="DO342" s="159"/>
      <c r="DP342" s="159"/>
      <c r="DQ342" s="159"/>
      <c r="DR342" s="159"/>
      <c r="DS342" s="159"/>
      <c r="DT342" s="159"/>
      <c r="DU342" s="159"/>
      <c r="DV342" s="159"/>
      <c r="DW342" s="159"/>
      <c r="DX342" s="159"/>
      <c r="DY342" s="159"/>
      <c r="DZ342" s="159"/>
      <c r="EA342" s="159"/>
      <c r="EB342" s="159"/>
      <c r="EC342" s="159"/>
      <c r="ED342" s="159"/>
      <c r="EE342" s="159"/>
      <c r="EF342" s="159"/>
      <c r="EG342" s="159"/>
      <c r="EH342" s="159"/>
      <c r="EI342" s="159"/>
      <c r="EJ342" s="159"/>
      <c r="EK342" s="159"/>
      <c r="EL342" s="159"/>
      <c r="EM342" s="159"/>
      <c r="EN342" s="159"/>
      <c r="EO342" s="159"/>
      <c r="EP342" s="159"/>
      <c r="EQ342" s="159"/>
      <c r="ER342" s="159"/>
      <c r="ES342" s="159"/>
      <c r="ET342" s="159"/>
      <c r="EU342" s="159"/>
      <c r="EV342" s="159"/>
      <c r="EW342" s="159"/>
      <c r="EX342" s="159"/>
      <c r="EY342" s="159"/>
      <c r="EZ342" s="159"/>
      <c r="FA342" s="159"/>
      <c r="FB342" s="159"/>
      <c r="FC342" s="159"/>
      <c r="FD342" s="159"/>
    </row>
    <row r="343" customFormat="false" ht="12.75" hidden="false" customHeight="false" outlineLevel="0" collapsed="false">
      <c r="A343" s="168"/>
      <c r="B343" s="149"/>
      <c r="C343" s="149"/>
      <c r="D343" s="149"/>
      <c r="E343" s="149"/>
      <c r="F343" s="149"/>
      <c r="G343" s="149"/>
      <c r="H343" s="148"/>
      <c r="I343" s="170"/>
      <c r="R343" s="148"/>
      <c r="S343" s="158"/>
      <c r="T343" s="159"/>
      <c r="U343" s="159"/>
      <c r="V343" s="159"/>
      <c r="W343" s="159"/>
      <c r="X343" s="159"/>
      <c r="Y343" s="159"/>
      <c r="Z343" s="159"/>
      <c r="AA343" s="159"/>
      <c r="AB343" s="159"/>
      <c r="AC343" s="159"/>
      <c r="AD343" s="159"/>
      <c r="AE343" s="159"/>
      <c r="AF343" s="159"/>
      <c r="AG343" s="159"/>
      <c r="AH343" s="159"/>
      <c r="AI343" s="159"/>
      <c r="AJ343" s="159"/>
      <c r="AK343" s="159"/>
      <c r="AL343" s="159"/>
      <c r="AM343" s="159"/>
      <c r="AN343" s="159"/>
      <c r="AO343" s="159"/>
      <c r="AP343" s="159"/>
      <c r="AQ343" s="159"/>
      <c r="AR343" s="159"/>
      <c r="AS343" s="159"/>
      <c r="AT343" s="159"/>
      <c r="AU343" s="159"/>
      <c r="AV343" s="159"/>
      <c r="AW343" s="159"/>
      <c r="AX343" s="159"/>
      <c r="AY343" s="159"/>
      <c r="AZ343" s="159"/>
      <c r="BA343" s="159"/>
      <c r="BB343" s="159"/>
      <c r="BC343" s="159"/>
      <c r="BD343" s="159"/>
      <c r="BE343" s="159"/>
      <c r="BF343" s="159"/>
      <c r="BG343" s="159"/>
      <c r="BH343" s="159"/>
      <c r="BI343" s="159"/>
      <c r="BJ343" s="159"/>
      <c r="BK343" s="159"/>
      <c r="BL343" s="159"/>
      <c r="BM343" s="159"/>
      <c r="BN343" s="159"/>
      <c r="BO343" s="159"/>
      <c r="BP343" s="159"/>
      <c r="BQ343" s="159"/>
      <c r="BR343" s="159"/>
      <c r="BS343" s="159"/>
      <c r="BT343" s="159"/>
      <c r="BU343" s="159"/>
      <c r="BV343" s="159"/>
      <c r="BW343" s="159"/>
      <c r="BX343" s="159"/>
      <c r="BY343" s="159"/>
      <c r="BZ343" s="159"/>
      <c r="CA343" s="159"/>
      <c r="CB343" s="159"/>
      <c r="CC343" s="159"/>
      <c r="CD343" s="159"/>
      <c r="CE343" s="159"/>
      <c r="CF343" s="159"/>
      <c r="CG343" s="159"/>
      <c r="CH343" s="159"/>
      <c r="CI343" s="159"/>
      <c r="CJ343" s="159"/>
      <c r="CK343" s="159"/>
      <c r="CL343" s="159"/>
      <c r="CM343" s="159"/>
      <c r="CN343" s="159"/>
      <c r="CO343" s="159"/>
      <c r="CP343" s="159"/>
      <c r="CQ343" s="159"/>
      <c r="CR343" s="159"/>
      <c r="CS343" s="159"/>
      <c r="CT343" s="159"/>
      <c r="CU343" s="159"/>
      <c r="CV343" s="159"/>
      <c r="CW343" s="159"/>
      <c r="CX343" s="159"/>
      <c r="CY343" s="159"/>
      <c r="CZ343" s="159"/>
      <c r="DA343" s="159"/>
      <c r="DB343" s="159"/>
      <c r="DC343" s="159"/>
      <c r="DD343" s="159"/>
      <c r="DE343" s="159"/>
      <c r="DF343" s="159"/>
      <c r="DG343" s="159"/>
      <c r="DH343" s="159"/>
      <c r="DI343" s="159"/>
      <c r="DJ343" s="159"/>
      <c r="DK343" s="159"/>
      <c r="DL343" s="159"/>
      <c r="DM343" s="159"/>
      <c r="DN343" s="159"/>
      <c r="DO343" s="159"/>
      <c r="DP343" s="159"/>
      <c r="DQ343" s="159"/>
      <c r="DR343" s="159"/>
      <c r="DS343" s="159"/>
      <c r="DT343" s="159"/>
      <c r="DU343" s="159"/>
      <c r="DV343" s="159"/>
      <c r="DW343" s="159"/>
      <c r="DX343" s="159"/>
      <c r="DY343" s="159"/>
      <c r="DZ343" s="159"/>
      <c r="EA343" s="159"/>
      <c r="EB343" s="159"/>
      <c r="EC343" s="159"/>
      <c r="ED343" s="159"/>
      <c r="EE343" s="159"/>
      <c r="EF343" s="159"/>
      <c r="EG343" s="159"/>
      <c r="EH343" s="159"/>
      <c r="EI343" s="159"/>
      <c r="EJ343" s="159"/>
      <c r="EK343" s="159"/>
      <c r="EL343" s="159"/>
      <c r="EM343" s="159"/>
      <c r="EN343" s="159"/>
      <c r="EO343" s="159"/>
      <c r="EP343" s="159"/>
      <c r="EQ343" s="159"/>
      <c r="ER343" s="159"/>
      <c r="ES343" s="159"/>
      <c r="ET343" s="159"/>
      <c r="EU343" s="159"/>
      <c r="EV343" s="159"/>
      <c r="EW343" s="159"/>
      <c r="EX343" s="159"/>
      <c r="EY343" s="159"/>
      <c r="EZ343" s="159"/>
      <c r="FA343" s="159"/>
      <c r="FB343" s="159"/>
      <c r="FC343" s="159"/>
      <c r="FD343" s="159"/>
    </row>
    <row r="344" customFormat="false" ht="12.75" hidden="false" customHeight="false" outlineLevel="0" collapsed="false">
      <c r="A344" s="168"/>
      <c r="B344" s="149"/>
      <c r="C344" s="149"/>
      <c r="D344" s="149"/>
      <c r="E344" s="149"/>
      <c r="F344" s="149"/>
      <c r="G344" s="149"/>
      <c r="H344" s="148"/>
      <c r="I344" s="170"/>
      <c r="R344" s="148"/>
      <c r="S344" s="158"/>
      <c r="T344" s="159"/>
      <c r="U344" s="159"/>
      <c r="V344" s="159"/>
      <c r="W344" s="159"/>
      <c r="X344" s="159"/>
      <c r="Y344" s="159"/>
      <c r="Z344" s="159"/>
      <c r="AA344" s="159"/>
      <c r="AB344" s="159"/>
      <c r="AC344" s="159"/>
      <c r="AD344" s="159"/>
      <c r="AE344" s="159"/>
      <c r="AF344" s="159"/>
      <c r="AG344" s="159"/>
      <c r="AH344" s="159"/>
      <c r="AI344" s="159"/>
      <c r="AJ344" s="159"/>
      <c r="AK344" s="159"/>
      <c r="AL344" s="159"/>
      <c r="AM344" s="159"/>
      <c r="AN344" s="159"/>
      <c r="AO344" s="159"/>
      <c r="AP344" s="159"/>
      <c r="AQ344" s="159"/>
      <c r="AR344" s="159"/>
      <c r="AS344" s="159"/>
      <c r="AT344" s="159"/>
      <c r="AU344" s="159"/>
      <c r="AV344" s="159"/>
      <c r="AW344" s="159"/>
      <c r="AX344" s="159"/>
      <c r="AY344" s="159"/>
      <c r="AZ344" s="159"/>
      <c r="BA344" s="159"/>
      <c r="BB344" s="159"/>
      <c r="BC344" s="159"/>
      <c r="BD344" s="159"/>
      <c r="BE344" s="159"/>
      <c r="BF344" s="159"/>
      <c r="BG344" s="159"/>
      <c r="BH344" s="159"/>
      <c r="BI344" s="159"/>
      <c r="BJ344" s="159"/>
      <c r="BK344" s="159"/>
      <c r="BL344" s="159"/>
      <c r="BM344" s="159"/>
      <c r="BN344" s="159"/>
      <c r="BO344" s="159"/>
      <c r="BP344" s="159"/>
      <c r="BQ344" s="159"/>
      <c r="BR344" s="159"/>
      <c r="BS344" s="159"/>
      <c r="BT344" s="159"/>
      <c r="BU344" s="159"/>
      <c r="BV344" s="159"/>
      <c r="BW344" s="159"/>
      <c r="BX344" s="159"/>
      <c r="BY344" s="159"/>
      <c r="BZ344" s="159"/>
      <c r="CA344" s="159"/>
      <c r="CB344" s="159"/>
      <c r="CC344" s="159"/>
      <c r="CD344" s="159"/>
      <c r="CE344" s="159"/>
      <c r="CF344" s="159"/>
      <c r="CG344" s="159"/>
      <c r="CH344" s="159"/>
      <c r="CI344" s="159"/>
      <c r="CJ344" s="159"/>
      <c r="CK344" s="159"/>
      <c r="CL344" s="159"/>
      <c r="CM344" s="159"/>
      <c r="CN344" s="159"/>
      <c r="CO344" s="159"/>
      <c r="CP344" s="159"/>
      <c r="CQ344" s="159"/>
      <c r="CR344" s="159"/>
      <c r="CS344" s="159"/>
      <c r="CT344" s="159"/>
      <c r="CU344" s="159"/>
      <c r="CV344" s="159"/>
      <c r="CW344" s="159"/>
      <c r="CX344" s="159"/>
      <c r="CY344" s="159"/>
      <c r="CZ344" s="159"/>
      <c r="DA344" s="159"/>
      <c r="DB344" s="159"/>
      <c r="DC344" s="159"/>
      <c r="DD344" s="159"/>
      <c r="DE344" s="159"/>
      <c r="DF344" s="159"/>
      <c r="DG344" s="159"/>
      <c r="DH344" s="159"/>
      <c r="DI344" s="159"/>
      <c r="DJ344" s="159"/>
      <c r="DK344" s="159"/>
      <c r="DL344" s="159"/>
      <c r="DM344" s="159"/>
      <c r="DN344" s="159"/>
      <c r="DO344" s="159"/>
      <c r="DP344" s="159"/>
      <c r="DQ344" s="159"/>
      <c r="DR344" s="159"/>
      <c r="DS344" s="159"/>
      <c r="DT344" s="159"/>
      <c r="DU344" s="159"/>
      <c r="DV344" s="159"/>
      <c r="DW344" s="159"/>
      <c r="DX344" s="159"/>
      <c r="DY344" s="159"/>
      <c r="DZ344" s="159"/>
      <c r="EA344" s="159"/>
      <c r="EB344" s="159"/>
      <c r="EC344" s="159"/>
      <c r="ED344" s="159"/>
      <c r="EE344" s="159"/>
      <c r="EF344" s="159"/>
      <c r="EG344" s="159"/>
      <c r="EH344" s="159"/>
      <c r="EI344" s="159"/>
      <c r="EJ344" s="159"/>
      <c r="EK344" s="159"/>
      <c r="EL344" s="159"/>
      <c r="EM344" s="159"/>
      <c r="EN344" s="159"/>
      <c r="EO344" s="159"/>
      <c r="EP344" s="159"/>
      <c r="EQ344" s="159"/>
      <c r="ER344" s="159"/>
      <c r="ES344" s="159"/>
      <c r="ET344" s="159"/>
      <c r="EU344" s="159"/>
      <c r="EV344" s="159"/>
      <c r="EW344" s="159"/>
      <c r="EX344" s="159"/>
      <c r="EY344" s="159"/>
      <c r="EZ344" s="159"/>
      <c r="FA344" s="159"/>
      <c r="FB344" s="159"/>
      <c r="FC344" s="159"/>
      <c r="FD344" s="159"/>
    </row>
    <row r="345" customFormat="false" ht="12.75" hidden="false" customHeight="false" outlineLevel="0" collapsed="false">
      <c r="A345" s="168"/>
      <c r="B345" s="149"/>
      <c r="C345" s="149"/>
      <c r="D345" s="149"/>
      <c r="E345" s="149"/>
      <c r="F345" s="149"/>
      <c r="G345" s="149"/>
      <c r="H345" s="148"/>
      <c r="I345" s="170"/>
      <c r="R345" s="148"/>
      <c r="S345" s="158"/>
      <c r="T345" s="159"/>
      <c r="U345" s="159"/>
      <c r="V345" s="159"/>
      <c r="W345" s="159"/>
      <c r="X345" s="159"/>
      <c r="Y345" s="159"/>
      <c r="Z345" s="159"/>
      <c r="AA345" s="159"/>
      <c r="AB345" s="159"/>
      <c r="AC345" s="159"/>
      <c r="AD345" s="159"/>
      <c r="AE345" s="159"/>
      <c r="AF345" s="159"/>
      <c r="AG345" s="159"/>
      <c r="AH345" s="159"/>
      <c r="AI345" s="159"/>
      <c r="AJ345" s="159"/>
      <c r="AK345" s="159"/>
      <c r="AL345" s="159"/>
      <c r="AM345" s="159"/>
      <c r="AN345" s="159"/>
      <c r="AO345" s="159"/>
      <c r="AP345" s="159"/>
      <c r="AQ345" s="159"/>
      <c r="AR345" s="159"/>
      <c r="AS345" s="159"/>
      <c r="AT345" s="159"/>
      <c r="AU345" s="159"/>
      <c r="AV345" s="159"/>
      <c r="AW345" s="159"/>
      <c r="AX345" s="159"/>
      <c r="AY345" s="159"/>
      <c r="AZ345" s="159"/>
      <c r="BA345" s="159"/>
      <c r="BB345" s="159"/>
      <c r="BC345" s="159"/>
      <c r="BD345" s="159"/>
      <c r="BE345" s="159"/>
      <c r="BF345" s="159"/>
      <c r="BG345" s="159"/>
      <c r="BH345" s="159"/>
      <c r="BI345" s="159"/>
      <c r="BJ345" s="159"/>
      <c r="BK345" s="159"/>
      <c r="BL345" s="159"/>
      <c r="BM345" s="159"/>
      <c r="BN345" s="159"/>
      <c r="BO345" s="159"/>
      <c r="BP345" s="159"/>
      <c r="BQ345" s="159"/>
      <c r="BR345" s="159"/>
      <c r="BS345" s="159"/>
      <c r="BT345" s="159"/>
      <c r="BU345" s="159"/>
      <c r="BV345" s="159"/>
      <c r="BW345" s="159"/>
      <c r="BX345" s="159"/>
      <c r="BY345" s="159"/>
      <c r="BZ345" s="159"/>
      <c r="CA345" s="159"/>
      <c r="CB345" s="159"/>
      <c r="CC345" s="159"/>
      <c r="CD345" s="159"/>
      <c r="CE345" s="159"/>
      <c r="CF345" s="159"/>
      <c r="CG345" s="159"/>
      <c r="CH345" s="159"/>
      <c r="CI345" s="159"/>
      <c r="CJ345" s="159"/>
      <c r="CK345" s="159"/>
      <c r="CL345" s="159"/>
      <c r="CM345" s="159"/>
      <c r="CN345" s="159"/>
      <c r="CO345" s="159"/>
      <c r="CP345" s="159"/>
      <c r="CQ345" s="159"/>
      <c r="CR345" s="159"/>
      <c r="CS345" s="159"/>
      <c r="CT345" s="159"/>
      <c r="CU345" s="159"/>
      <c r="CV345" s="159"/>
      <c r="CW345" s="159"/>
      <c r="CX345" s="159"/>
      <c r="CY345" s="159"/>
      <c r="CZ345" s="159"/>
      <c r="DA345" s="159"/>
      <c r="DB345" s="159"/>
      <c r="DC345" s="159"/>
      <c r="DD345" s="159"/>
      <c r="DE345" s="159"/>
      <c r="DF345" s="159"/>
      <c r="DG345" s="159"/>
      <c r="DH345" s="159"/>
      <c r="DI345" s="159"/>
      <c r="DJ345" s="159"/>
      <c r="DK345" s="159"/>
      <c r="DL345" s="159"/>
      <c r="DM345" s="159"/>
      <c r="DN345" s="159"/>
      <c r="DO345" s="159"/>
      <c r="DP345" s="159"/>
      <c r="DQ345" s="159"/>
      <c r="DR345" s="159"/>
      <c r="DS345" s="159"/>
      <c r="DT345" s="159"/>
      <c r="DU345" s="159"/>
      <c r="DV345" s="159"/>
      <c r="DW345" s="159"/>
      <c r="DX345" s="159"/>
      <c r="DY345" s="159"/>
      <c r="DZ345" s="159"/>
      <c r="EA345" s="159"/>
      <c r="EB345" s="159"/>
      <c r="EC345" s="159"/>
      <c r="ED345" s="159"/>
      <c r="EE345" s="159"/>
      <c r="EF345" s="159"/>
      <c r="EG345" s="159"/>
      <c r="EH345" s="159"/>
      <c r="EI345" s="159"/>
      <c r="EJ345" s="159"/>
      <c r="EK345" s="159"/>
      <c r="EL345" s="159"/>
      <c r="EM345" s="159"/>
      <c r="EN345" s="159"/>
      <c r="EO345" s="159"/>
      <c r="EP345" s="159"/>
      <c r="EQ345" s="159"/>
      <c r="ER345" s="159"/>
      <c r="ES345" s="159"/>
      <c r="ET345" s="159"/>
      <c r="EU345" s="159"/>
      <c r="EV345" s="159"/>
      <c r="EW345" s="159"/>
      <c r="EX345" s="159"/>
      <c r="EY345" s="159"/>
      <c r="EZ345" s="159"/>
      <c r="FA345" s="159"/>
      <c r="FB345" s="159"/>
      <c r="FC345" s="159"/>
      <c r="FD345" s="159"/>
    </row>
    <row r="346" customFormat="false" ht="12.75" hidden="false" customHeight="false" outlineLevel="0" collapsed="false">
      <c r="A346" s="168"/>
      <c r="B346" s="149"/>
      <c r="C346" s="149"/>
      <c r="D346" s="149"/>
      <c r="E346" s="149"/>
      <c r="F346" s="149"/>
      <c r="G346" s="149"/>
      <c r="H346" s="148"/>
      <c r="I346" s="170"/>
      <c r="R346" s="148"/>
      <c r="S346" s="158"/>
      <c r="T346" s="159"/>
      <c r="U346" s="159"/>
      <c r="V346" s="159"/>
      <c r="W346" s="159"/>
      <c r="X346" s="159"/>
      <c r="Y346" s="159"/>
      <c r="Z346" s="159"/>
      <c r="AA346" s="159"/>
      <c r="AB346" s="159"/>
      <c r="AC346" s="159"/>
      <c r="AD346" s="159"/>
      <c r="AE346" s="159"/>
      <c r="AF346" s="159"/>
      <c r="AG346" s="159"/>
      <c r="AH346" s="159"/>
      <c r="AI346" s="159"/>
      <c r="AJ346" s="159"/>
      <c r="AK346" s="159"/>
      <c r="AL346" s="159"/>
      <c r="AM346" s="159"/>
      <c r="AN346" s="159"/>
      <c r="AO346" s="159"/>
      <c r="AP346" s="159"/>
      <c r="AQ346" s="159"/>
      <c r="AR346" s="159"/>
      <c r="AS346" s="159"/>
      <c r="AT346" s="159"/>
      <c r="AU346" s="159"/>
      <c r="AV346" s="159"/>
      <c r="AW346" s="159"/>
      <c r="AX346" s="159"/>
      <c r="AY346" s="159"/>
      <c r="AZ346" s="159"/>
      <c r="BA346" s="159"/>
      <c r="BB346" s="159"/>
      <c r="BC346" s="159"/>
      <c r="BD346" s="159"/>
      <c r="BE346" s="159"/>
      <c r="BF346" s="159"/>
      <c r="BG346" s="159"/>
      <c r="BH346" s="159"/>
      <c r="BI346" s="159"/>
      <c r="BJ346" s="159"/>
      <c r="BK346" s="159"/>
      <c r="BL346" s="159"/>
      <c r="BM346" s="159"/>
      <c r="BN346" s="159"/>
      <c r="BO346" s="159"/>
      <c r="BP346" s="159"/>
      <c r="BQ346" s="159"/>
      <c r="BR346" s="159"/>
      <c r="BS346" s="159"/>
      <c r="BT346" s="159"/>
      <c r="BU346" s="159"/>
      <c r="BV346" s="159"/>
      <c r="BW346" s="159"/>
      <c r="BX346" s="159"/>
      <c r="BY346" s="159"/>
      <c r="BZ346" s="159"/>
      <c r="CA346" s="159"/>
      <c r="CB346" s="159"/>
      <c r="CC346" s="159"/>
      <c r="CD346" s="159"/>
      <c r="CE346" s="159"/>
      <c r="CF346" s="159"/>
      <c r="CG346" s="159"/>
      <c r="CH346" s="159"/>
      <c r="CI346" s="159"/>
      <c r="CJ346" s="159"/>
      <c r="CK346" s="159"/>
      <c r="CL346" s="159"/>
      <c r="CM346" s="159"/>
      <c r="CN346" s="159"/>
      <c r="CO346" s="159"/>
      <c r="CP346" s="159"/>
      <c r="CQ346" s="159"/>
      <c r="CR346" s="159"/>
      <c r="CS346" s="159"/>
      <c r="CT346" s="159"/>
      <c r="CU346" s="159"/>
      <c r="CV346" s="159"/>
      <c r="CW346" s="159"/>
      <c r="CX346" s="159"/>
      <c r="CY346" s="159"/>
      <c r="CZ346" s="159"/>
      <c r="DA346" s="159"/>
      <c r="DB346" s="159"/>
      <c r="DC346" s="159"/>
      <c r="DD346" s="159"/>
      <c r="DE346" s="159"/>
      <c r="DF346" s="159"/>
      <c r="DG346" s="159"/>
      <c r="DH346" s="159"/>
      <c r="DI346" s="159"/>
      <c r="DJ346" s="159"/>
      <c r="DK346" s="159"/>
      <c r="DL346" s="159"/>
      <c r="DM346" s="159"/>
      <c r="DN346" s="159"/>
      <c r="DO346" s="159"/>
      <c r="DP346" s="159"/>
      <c r="DQ346" s="159"/>
      <c r="DR346" s="159"/>
      <c r="DS346" s="159"/>
      <c r="DT346" s="159"/>
      <c r="DU346" s="159"/>
      <c r="DV346" s="159"/>
      <c r="DW346" s="159"/>
      <c r="DX346" s="159"/>
      <c r="DY346" s="159"/>
      <c r="DZ346" s="159"/>
      <c r="EA346" s="159"/>
      <c r="EB346" s="159"/>
      <c r="EC346" s="159"/>
      <c r="ED346" s="159"/>
      <c r="EE346" s="159"/>
      <c r="EF346" s="159"/>
      <c r="EG346" s="159"/>
      <c r="EH346" s="159"/>
      <c r="EI346" s="159"/>
      <c r="EJ346" s="159"/>
      <c r="EK346" s="159"/>
      <c r="EL346" s="159"/>
      <c r="EM346" s="159"/>
      <c r="EN346" s="159"/>
      <c r="EO346" s="159"/>
      <c r="EP346" s="159"/>
      <c r="EQ346" s="159"/>
      <c r="ER346" s="159"/>
      <c r="ES346" s="159"/>
      <c r="ET346" s="159"/>
      <c r="EU346" s="159"/>
      <c r="EV346" s="159"/>
      <c r="EW346" s="159"/>
      <c r="EX346" s="159"/>
      <c r="EY346" s="159"/>
      <c r="EZ346" s="159"/>
      <c r="FA346" s="159"/>
      <c r="FB346" s="159"/>
      <c r="FC346" s="159"/>
      <c r="FD346" s="159"/>
    </row>
    <row r="347" customFormat="false" ht="12.75" hidden="false" customHeight="false" outlineLevel="0" collapsed="false">
      <c r="A347" s="168"/>
      <c r="B347" s="149"/>
      <c r="C347" s="149"/>
      <c r="D347" s="149"/>
      <c r="E347" s="149"/>
      <c r="F347" s="149"/>
      <c r="G347" s="149"/>
      <c r="H347" s="148"/>
      <c r="I347" s="170"/>
      <c r="R347" s="148"/>
      <c r="S347" s="158"/>
      <c r="T347" s="159"/>
      <c r="U347" s="159"/>
      <c r="V347" s="159"/>
      <c r="W347" s="159"/>
      <c r="X347" s="159"/>
      <c r="Y347" s="159"/>
      <c r="Z347" s="159"/>
      <c r="AA347" s="159"/>
      <c r="AB347" s="159"/>
      <c r="AC347" s="159"/>
      <c r="AD347" s="159"/>
      <c r="AE347" s="159"/>
      <c r="AF347" s="159"/>
      <c r="AG347" s="159"/>
      <c r="AH347" s="159"/>
      <c r="AI347" s="159"/>
      <c r="AJ347" s="159"/>
      <c r="AK347" s="159"/>
      <c r="AL347" s="159"/>
      <c r="AM347" s="159"/>
      <c r="AN347" s="159"/>
      <c r="AO347" s="159"/>
      <c r="AP347" s="159"/>
      <c r="AQ347" s="159"/>
      <c r="AR347" s="159"/>
      <c r="AS347" s="159"/>
      <c r="AT347" s="159"/>
      <c r="AU347" s="159"/>
      <c r="AV347" s="159"/>
      <c r="AW347" s="159"/>
      <c r="AX347" s="159"/>
      <c r="AY347" s="159"/>
      <c r="AZ347" s="159"/>
      <c r="BA347" s="159"/>
      <c r="BB347" s="159"/>
      <c r="BC347" s="159"/>
      <c r="BD347" s="159"/>
      <c r="BE347" s="159"/>
      <c r="BF347" s="159"/>
      <c r="BG347" s="159"/>
      <c r="BH347" s="159"/>
      <c r="BI347" s="159"/>
      <c r="BJ347" s="159"/>
      <c r="BK347" s="159"/>
      <c r="BL347" s="159"/>
      <c r="BM347" s="159"/>
      <c r="BN347" s="159"/>
      <c r="BO347" s="159"/>
      <c r="BP347" s="159"/>
      <c r="BQ347" s="159"/>
      <c r="BR347" s="159"/>
      <c r="BS347" s="159"/>
      <c r="BT347" s="159"/>
      <c r="BU347" s="159"/>
      <c r="BV347" s="159"/>
      <c r="BW347" s="159"/>
      <c r="BX347" s="159"/>
      <c r="BY347" s="159"/>
      <c r="BZ347" s="159"/>
      <c r="CA347" s="159"/>
      <c r="CB347" s="159"/>
      <c r="CC347" s="159"/>
      <c r="CD347" s="159"/>
      <c r="CE347" s="159"/>
      <c r="CF347" s="159"/>
      <c r="CG347" s="159"/>
      <c r="CH347" s="159"/>
      <c r="CI347" s="159"/>
      <c r="CJ347" s="159"/>
      <c r="CK347" s="159"/>
      <c r="CL347" s="159"/>
      <c r="CM347" s="159"/>
      <c r="CN347" s="159"/>
      <c r="CO347" s="159"/>
      <c r="CP347" s="159"/>
      <c r="CQ347" s="159"/>
      <c r="CR347" s="159"/>
      <c r="CS347" s="159"/>
      <c r="CT347" s="159"/>
      <c r="CU347" s="159"/>
      <c r="CV347" s="159"/>
      <c r="CW347" s="159"/>
      <c r="CX347" s="159"/>
      <c r="CY347" s="159"/>
      <c r="CZ347" s="159"/>
      <c r="DA347" s="159"/>
      <c r="DB347" s="159"/>
      <c r="DC347" s="159"/>
      <c r="DD347" s="159"/>
      <c r="DE347" s="159"/>
      <c r="DF347" s="159"/>
      <c r="DG347" s="159"/>
      <c r="DH347" s="159"/>
      <c r="DI347" s="159"/>
      <c r="DJ347" s="159"/>
      <c r="DK347" s="159"/>
      <c r="DL347" s="159"/>
      <c r="DM347" s="159"/>
      <c r="DN347" s="159"/>
      <c r="DO347" s="159"/>
      <c r="DP347" s="159"/>
      <c r="DQ347" s="159"/>
      <c r="DR347" s="159"/>
      <c r="DS347" s="159"/>
      <c r="DT347" s="159"/>
      <c r="DU347" s="159"/>
      <c r="DV347" s="159"/>
      <c r="DW347" s="159"/>
      <c r="DX347" s="159"/>
      <c r="DY347" s="159"/>
      <c r="DZ347" s="159"/>
      <c r="EA347" s="159"/>
      <c r="EB347" s="159"/>
      <c r="EC347" s="159"/>
      <c r="ED347" s="159"/>
      <c r="EE347" s="159"/>
      <c r="EF347" s="159"/>
      <c r="EG347" s="159"/>
      <c r="EH347" s="159"/>
      <c r="EI347" s="159"/>
      <c r="EJ347" s="159"/>
      <c r="EK347" s="159"/>
      <c r="EL347" s="159"/>
      <c r="EM347" s="159"/>
      <c r="EN347" s="159"/>
      <c r="EO347" s="159"/>
      <c r="EP347" s="159"/>
      <c r="EQ347" s="159"/>
      <c r="ER347" s="159"/>
      <c r="ES347" s="159"/>
      <c r="ET347" s="159"/>
      <c r="EU347" s="159"/>
      <c r="EV347" s="159"/>
      <c r="EW347" s="159"/>
      <c r="EX347" s="159"/>
      <c r="EY347" s="159"/>
      <c r="EZ347" s="159"/>
      <c r="FA347" s="159"/>
      <c r="FB347" s="159"/>
      <c r="FC347" s="159"/>
      <c r="FD347" s="159"/>
    </row>
    <row r="348" customFormat="false" ht="12.75" hidden="false" customHeight="false" outlineLevel="0" collapsed="false">
      <c r="A348" s="168"/>
      <c r="B348" s="149"/>
      <c r="C348" s="149"/>
      <c r="D348" s="149"/>
      <c r="E348" s="149"/>
      <c r="F348" s="149"/>
      <c r="G348" s="149"/>
      <c r="H348" s="148"/>
      <c r="I348" s="170"/>
      <c r="R348" s="148"/>
      <c r="S348" s="158"/>
      <c r="T348" s="159"/>
      <c r="U348" s="159"/>
      <c r="V348" s="159"/>
      <c r="W348" s="159"/>
      <c r="X348" s="159"/>
      <c r="Y348" s="159"/>
      <c r="Z348" s="159"/>
      <c r="AA348" s="159"/>
      <c r="AB348" s="159"/>
      <c r="AC348" s="159"/>
      <c r="AD348" s="159"/>
      <c r="AE348" s="159"/>
      <c r="AF348" s="159"/>
      <c r="AG348" s="159"/>
      <c r="AH348" s="159"/>
      <c r="AI348" s="159"/>
      <c r="AJ348" s="159"/>
      <c r="AK348" s="159"/>
      <c r="AL348" s="159"/>
      <c r="AM348" s="159"/>
      <c r="AN348" s="159"/>
      <c r="AO348" s="159"/>
      <c r="AP348" s="159"/>
      <c r="AQ348" s="159"/>
      <c r="AR348" s="159"/>
      <c r="AS348" s="159"/>
      <c r="AT348" s="159"/>
      <c r="AU348" s="159"/>
      <c r="AV348" s="159"/>
      <c r="AW348" s="159"/>
      <c r="AX348" s="159"/>
      <c r="AY348" s="159"/>
      <c r="AZ348" s="159"/>
      <c r="BA348" s="159"/>
      <c r="BB348" s="159"/>
      <c r="BC348" s="159"/>
      <c r="BD348" s="159"/>
      <c r="BE348" s="159"/>
      <c r="BF348" s="159"/>
      <c r="BG348" s="159"/>
      <c r="BH348" s="159"/>
      <c r="BI348" s="159"/>
      <c r="BJ348" s="159"/>
      <c r="BK348" s="159"/>
      <c r="BL348" s="159"/>
      <c r="BM348" s="159"/>
      <c r="BN348" s="159"/>
      <c r="BO348" s="159"/>
      <c r="BP348" s="159"/>
      <c r="BQ348" s="159"/>
      <c r="BR348" s="159"/>
      <c r="BS348" s="159"/>
      <c r="BT348" s="159"/>
      <c r="BU348" s="159"/>
      <c r="BV348" s="159"/>
      <c r="BW348" s="159"/>
      <c r="BX348" s="159"/>
      <c r="BY348" s="159"/>
      <c r="BZ348" s="159"/>
      <c r="CA348" s="159"/>
      <c r="CB348" s="159"/>
      <c r="CC348" s="159"/>
      <c r="CD348" s="159"/>
      <c r="CE348" s="159"/>
      <c r="CF348" s="159"/>
      <c r="CG348" s="159"/>
      <c r="CH348" s="159"/>
      <c r="CI348" s="159"/>
      <c r="CJ348" s="159"/>
      <c r="CK348" s="159"/>
      <c r="CL348" s="159"/>
      <c r="CM348" s="159"/>
      <c r="CN348" s="159"/>
      <c r="CO348" s="159"/>
      <c r="CP348" s="159"/>
      <c r="CQ348" s="159"/>
      <c r="CR348" s="159"/>
      <c r="CS348" s="159"/>
      <c r="CT348" s="159"/>
      <c r="CU348" s="159"/>
      <c r="CV348" s="159"/>
      <c r="CW348" s="159"/>
      <c r="CX348" s="159"/>
      <c r="CY348" s="159"/>
      <c r="CZ348" s="159"/>
      <c r="DA348" s="159"/>
      <c r="DB348" s="159"/>
      <c r="DC348" s="159"/>
      <c r="DD348" s="159"/>
      <c r="DE348" s="159"/>
      <c r="DF348" s="159"/>
      <c r="DG348" s="159"/>
      <c r="DH348" s="159"/>
      <c r="DI348" s="159"/>
      <c r="DJ348" s="159"/>
      <c r="DK348" s="159"/>
      <c r="DL348" s="159"/>
      <c r="DM348" s="159"/>
      <c r="DN348" s="159"/>
      <c r="DO348" s="159"/>
      <c r="DP348" s="159"/>
      <c r="DQ348" s="159"/>
      <c r="DR348" s="159"/>
      <c r="DS348" s="159"/>
      <c r="DT348" s="159"/>
      <c r="DU348" s="159"/>
      <c r="DV348" s="159"/>
      <c r="DW348" s="159"/>
      <c r="DX348" s="159"/>
      <c r="DY348" s="159"/>
      <c r="DZ348" s="159"/>
      <c r="EA348" s="159"/>
      <c r="EB348" s="159"/>
      <c r="EC348" s="159"/>
      <c r="ED348" s="159"/>
      <c r="EE348" s="159"/>
      <c r="EF348" s="159"/>
      <c r="EG348" s="159"/>
      <c r="EH348" s="159"/>
      <c r="EI348" s="159"/>
      <c r="EJ348" s="159"/>
      <c r="EK348" s="159"/>
      <c r="EL348" s="159"/>
      <c r="EM348" s="159"/>
      <c r="EN348" s="159"/>
      <c r="EO348" s="159"/>
      <c r="EP348" s="159"/>
      <c r="EQ348" s="159"/>
      <c r="ER348" s="159"/>
      <c r="ES348" s="159"/>
      <c r="ET348" s="159"/>
      <c r="EU348" s="159"/>
      <c r="EV348" s="159"/>
      <c r="EW348" s="159"/>
      <c r="EX348" s="159"/>
      <c r="EY348" s="159"/>
      <c r="EZ348" s="159"/>
      <c r="FA348" s="159"/>
      <c r="FB348" s="159"/>
      <c r="FC348" s="159"/>
      <c r="FD348" s="159"/>
    </row>
    <row r="349" customFormat="false" ht="12.75" hidden="false" customHeight="false" outlineLevel="0" collapsed="false">
      <c r="A349" s="168"/>
      <c r="B349" s="149"/>
      <c r="C349" s="149"/>
      <c r="D349" s="149"/>
      <c r="E349" s="149"/>
      <c r="F349" s="149"/>
      <c r="G349" s="149"/>
      <c r="H349" s="148"/>
      <c r="I349" s="170"/>
      <c r="R349" s="148"/>
      <c r="S349" s="158"/>
      <c r="T349" s="159"/>
      <c r="U349" s="159"/>
      <c r="V349" s="159"/>
      <c r="W349" s="159"/>
      <c r="X349" s="159"/>
      <c r="Y349" s="159"/>
      <c r="Z349" s="159"/>
      <c r="AA349" s="159"/>
      <c r="AB349" s="159"/>
      <c r="AC349" s="159"/>
      <c r="AD349" s="159"/>
      <c r="AE349" s="159"/>
      <c r="AF349" s="159"/>
      <c r="AG349" s="159"/>
      <c r="AH349" s="159"/>
      <c r="AI349" s="159"/>
      <c r="AJ349" s="159"/>
      <c r="AK349" s="159"/>
      <c r="AL349" s="159"/>
      <c r="AM349" s="159"/>
      <c r="AN349" s="159"/>
      <c r="AO349" s="159"/>
      <c r="AP349" s="159"/>
      <c r="AQ349" s="159"/>
      <c r="AR349" s="159"/>
      <c r="AS349" s="159"/>
      <c r="AT349" s="159"/>
      <c r="AU349" s="159"/>
      <c r="AV349" s="159"/>
      <c r="AW349" s="159"/>
      <c r="AX349" s="159"/>
      <c r="AY349" s="159"/>
      <c r="AZ349" s="159"/>
      <c r="BA349" s="159"/>
      <c r="BB349" s="159"/>
      <c r="BC349" s="159"/>
      <c r="BD349" s="159"/>
      <c r="BE349" s="159"/>
      <c r="BF349" s="159"/>
      <c r="BG349" s="159"/>
      <c r="BH349" s="159"/>
      <c r="BI349" s="159"/>
      <c r="BJ349" s="159"/>
      <c r="BK349" s="159"/>
      <c r="BL349" s="159"/>
      <c r="BM349" s="159"/>
      <c r="BN349" s="159"/>
      <c r="BO349" s="159"/>
      <c r="BP349" s="159"/>
      <c r="BQ349" s="159"/>
      <c r="BR349" s="159"/>
      <c r="BS349" s="159"/>
      <c r="BT349" s="159"/>
      <c r="BU349" s="159"/>
      <c r="BV349" s="159"/>
      <c r="BW349" s="159"/>
      <c r="BX349" s="159"/>
      <c r="BY349" s="159"/>
      <c r="BZ349" s="159"/>
      <c r="CA349" s="159"/>
      <c r="CB349" s="159"/>
      <c r="CC349" s="159"/>
      <c r="CD349" s="159"/>
      <c r="CE349" s="159"/>
      <c r="CF349" s="159"/>
      <c r="CG349" s="159"/>
      <c r="CH349" s="159"/>
      <c r="CI349" s="159"/>
      <c r="CJ349" s="159"/>
      <c r="CK349" s="159"/>
      <c r="CL349" s="159"/>
      <c r="CM349" s="159"/>
      <c r="CN349" s="159"/>
      <c r="CO349" s="159"/>
      <c r="CP349" s="159"/>
      <c r="CQ349" s="159"/>
      <c r="CR349" s="159"/>
      <c r="CS349" s="159"/>
      <c r="CT349" s="159"/>
      <c r="CU349" s="159"/>
      <c r="CV349" s="159"/>
      <c r="CW349" s="159"/>
      <c r="CX349" s="159"/>
      <c r="CY349" s="159"/>
      <c r="CZ349" s="159"/>
      <c r="DA349" s="159"/>
      <c r="DB349" s="159"/>
      <c r="DC349" s="159"/>
      <c r="DD349" s="159"/>
      <c r="DE349" s="159"/>
      <c r="DF349" s="159"/>
      <c r="DG349" s="159"/>
      <c r="DH349" s="159"/>
      <c r="DI349" s="159"/>
      <c r="DJ349" s="159"/>
      <c r="DK349" s="159"/>
      <c r="DL349" s="159"/>
      <c r="DM349" s="159"/>
      <c r="DN349" s="159"/>
      <c r="DO349" s="159"/>
      <c r="DP349" s="159"/>
      <c r="DQ349" s="159"/>
      <c r="DR349" s="159"/>
      <c r="DS349" s="159"/>
      <c r="DT349" s="159"/>
      <c r="DU349" s="159"/>
      <c r="DV349" s="159"/>
      <c r="DW349" s="159"/>
      <c r="DX349" s="159"/>
      <c r="DY349" s="159"/>
      <c r="DZ349" s="159"/>
      <c r="EA349" s="159"/>
      <c r="EB349" s="159"/>
      <c r="EC349" s="159"/>
      <c r="ED349" s="159"/>
      <c r="EE349" s="159"/>
      <c r="EF349" s="159"/>
      <c r="EG349" s="159"/>
      <c r="EH349" s="159"/>
      <c r="EI349" s="159"/>
      <c r="EJ349" s="159"/>
      <c r="EK349" s="159"/>
      <c r="EL349" s="159"/>
      <c r="EM349" s="159"/>
      <c r="EN349" s="159"/>
      <c r="EO349" s="159"/>
      <c r="EP349" s="159"/>
      <c r="EQ349" s="159"/>
      <c r="ER349" s="159"/>
      <c r="ES349" s="159"/>
      <c r="ET349" s="159"/>
      <c r="EU349" s="159"/>
      <c r="EV349" s="159"/>
      <c r="EW349" s="159"/>
      <c r="EX349" s="159"/>
      <c r="EY349" s="159"/>
      <c r="EZ349" s="159"/>
      <c r="FA349" s="159"/>
      <c r="FB349" s="159"/>
      <c r="FC349" s="159"/>
      <c r="FD349" s="159"/>
    </row>
    <row r="350" customFormat="false" ht="12.75" hidden="false" customHeight="false" outlineLevel="0" collapsed="false">
      <c r="A350" s="168"/>
      <c r="B350" s="149"/>
      <c r="C350" s="149"/>
      <c r="D350" s="149"/>
      <c r="E350" s="149"/>
      <c r="F350" s="149"/>
      <c r="G350" s="149"/>
      <c r="H350" s="148"/>
      <c r="I350" s="170"/>
      <c r="R350" s="148"/>
      <c r="S350" s="158"/>
      <c r="T350" s="159"/>
      <c r="U350" s="159"/>
      <c r="V350" s="159"/>
      <c r="W350" s="159"/>
      <c r="X350" s="159"/>
      <c r="Y350" s="159"/>
      <c r="Z350" s="159"/>
      <c r="AA350" s="159"/>
      <c r="AB350" s="159"/>
      <c r="AC350" s="159"/>
      <c r="AD350" s="159"/>
      <c r="AE350" s="159"/>
      <c r="AF350" s="159"/>
      <c r="AG350" s="159"/>
      <c r="AH350" s="159"/>
      <c r="AI350" s="159"/>
      <c r="AJ350" s="159"/>
      <c r="AK350" s="159"/>
      <c r="AL350" s="159"/>
      <c r="AM350" s="159"/>
      <c r="AN350" s="159"/>
      <c r="AO350" s="159"/>
      <c r="AP350" s="159"/>
      <c r="AQ350" s="159"/>
      <c r="AR350" s="159"/>
      <c r="AS350" s="159"/>
      <c r="AT350" s="159"/>
      <c r="AU350" s="159"/>
      <c r="AV350" s="159"/>
      <c r="AW350" s="159"/>
      <c r="AX350" s="159"/>
      <c r="AY350" s="159"/>
      <c r="AZ350" s="159"/>
      <c r="BA350" s="159"/>
      <c r="BB350" s="159"/>
      <c r="BC350" s="159"/>
      <c r="BD350" s="159"/>
      <c r="BE350" s="159"/>
      <c r="BF350" s="159"/>
      <c r="BG350" s="159"/>
      <c r="BH350" s="159"/>
      <c r="BI350" s="159"/>
      <c r="BJ350" s="159"/>
      <c r="BK350" s="159"/>
      <c r="BL350" s="159"/>
      <c r="BM350" s="159"/>
      <c r="BN350" s="159"/>
      <c r="BO350" s="159"/>
      <c r="BP350" s="159"/>
      <c r="BQ350" s="159"/>
      <c r="BR350" s="159"/>
      <c r="BS350" s="159"/>
      <c r="BT350" s="159"/>
      <c r="BU350" s="159"/>
      <c r="BV350" s="159"/>
      <c r="BW350" s="159"/>
      <c r="BX350" s="159"/>
      <c r="BY350" s="159"/>
      <c r="BZ350" s="159"/>
      <c r="CA350" s="159"/>
      <c r="CB350" s="159"/>
      <c r="CC350" s="159"/>
      <c r="CD350" s="159"/>
      <c r="CE350" s="159"/>
      <c r="CF350" s="159"/>
      <c r="CG350" s="159"/>
      <c r="CH350" s="159"/>
      <c r="CI350" s="159"/>
      <c r="CJ350" s="159"/>
      <c r="CK350" s="159"/>
      <c r="CL350" s="159"/>
      <c r="CM350" s="159"/>
      <c r="CN350" s="159"/>
      <c r="CO350" s="159"/>
      <c r="CP350" s="159"/>
      <c r="CQ350" s="159"/>
      <c r="CR350" s="159"/>
      <c r="CS350" s="159"/>
      <c r="CT350" s="159"/>
      <c r="CU350" s="159"/>
      <c r="CV350" s="159"/>
      <c r="CW350" s="159"/>
      <c r="CX350" s="159"/>
      <c r="CY350" s="159"/>
      <c r="CZ350" s="159"/>
      <c r="DA350" s="159"/>
      <c r="DB350" s="159"/>
      <c r="DC350" s="159"/>
      <c r="DD350" s="159"/>
      <c r="DE350" s="159"/>
      <c r="DF350" s="159"/>
      <c r="DG350" s="159"/>
      <c r="DH350" s="159"/>
      <c r="DI350" s="159"/>
      <c r="DJ350" s="159"/>
      <c r="DK350" s="159"/>
      <c r="DL350" s="159"/>
      <c r="DM350" s="159"/>
      <c r="DN350" s="159"/>
      <c r="DO350" s="159"/>
      <c r="DP350" s="159"/>
      <c r="DQ350" s="159"/>
      <c r="DR350" s="159"/>
      <c r="DS350" s="159"/>
      <c r="DT350" s="159"/>
      <c r="DU350" s="159"/>
      <c r="DV350" s="159"/>
      <c r="DW350" s="159"/>
      <c r="DX350" s="159"/>
      <c r="DY350" s="159"/>
      <c r="DZ350" s="159"/>
      <c r="EA350" s="159"/>
      <c r="EB350" s="159"/>
      <c r="EC350" s="159"/>
      <c r="ED350" s="159"/>
      <c r="EE350" s="159"/>
      <c r="EF350" s="159"/>
      <c r="EG350" s="159"/>
      <c r="EH350" s="159"/>
      <c r="EI350" s="159"/>
      <c r="EJ350" s="159"/>
      <c r="EK350" s="159"/>
      <c r="EL350" s="159"/>
      <c r="EM350" s="159"/>
      <c r="EN350" s="159"/>
      <c r="EO350" s="159"/>
      <c r="EP350" s="159"/>
      <c r="EQ350" s="159"/>
      <c r="ER350" s="159"/>
      <c r="ES350" s="159"/>
      <c r="ET350" s="159"/>
      <c r="EU350" s="159"/>
      <c r="EV350" s="159"/>
      <c r="EW350" s="159"/>
      <c r="EX350" s="159"/>
      <c r="EY350" s="159"/>
      <c r="EZ350" s="159"/>
      <c r="FA350" s="159"/>
      <c r="FB350" s="159"/>
      <c r="FC350" s="159"/>
      <c r="FD350" s="159"/>
    </row>
    <row r="351" customFormat="false" ht="12.75" hidden="false" customHeight="false" outlineLevel="0" collapsed="false">
      <c r="A351" s="168"/>
      <c r="B351" s="149"/>
      <c r="C351" s="149"/>
      <c r="D351" s="149"/>
      <c r="E351" s="149"/>
      <c r="F351" s="149"/>
      <c r="G351" s="149"/>
      <c r="H351" s="148"/>
      <c r="I351" s="170"/>
      <c r="R351" s="148"/>
      <c r="S351" s="158"/>
      <c r="T351" s="159"/>
      <c r="U351" s="159"/>
      <c r="V351" s="159"/>
      <c r="W351" s="159"/>
      <c r="X351" s="159"/>
      <c r="Y351" s="159"/>
      <c r="Z351" s="159"/>
      <c r="AA351" s="159"/>
      <c r="AB351" s="159"/>
      <c r="AC351" s="159"/>
      <c r="AD351" s="159"/>
      <c r="AE351" s="159"/>
      <c r="AF351" s="159"/>
      <c r="AG351" s="159"/>
      <c r="AH351" s="159"/>
      <c r="AI351" s="159"/>
      <c r="AJ351" s="159"/>
      <c r="AK351" s="159"/>
      <c r="AL351" s="159"/>
      <c r="AM351" s="159"/>
      <c r="AN351" s="159"/>
      <c r="AO351" s="159"/>
      <c r="AP351" s="159"/>
      <c r="AQ351" s="159"/>
      <c r="AR351" s="159"/>
      <c r="AS351" s="159"/>
      <c r="AT351" s="159"/>
      <c r="AU351" s="159"/>
      <c r="AV351" s="159"/>
      <c r="AW351" s="159"/>
      <c r="AX351" s="159"/>
      <c r="AY351" s="159"/>
      <c r="AZ351" s="159"/>
      <c r="BA351" s="159"/>
      <c r="BB351" s="159"/>
      <c r="BC351" s="159"/>
      <c r="BD351" s="159"/>
      <c r="BE351" s="159"/>
      <c r="BF351" s="159"/>
      <c r="BG351" s="159"/>
      <c r="BH351" s="159"/>
      <c r="BI351" s="159"/>
      <c r="BJ351" s="159"/>
      <c r="BK351" s="159"/>
      <c r="BL351" s="159"/>
      <c r="BM351" s="159"/>
      <c r="BN351" s="159"/>
      <c r="BO351" s="159"/>
      <c r="BP351" s="159"/>
      <c r="BQ351" s="159"/>
      <c r="BR351" s="159"/>
      <c r="BS351" s="159"/>
      <c r="BT351" s="159"/>
      <c r="BU351" s="159"/>
      <c r="BV351" s="159"/>
      <c r="BW351" s="159"/>
      <c r="BX351" s="159"/>
      <c r="BY351" s="159"/>
      <c r="BZ351" s="159"/>
      <c r="CA351" s="159"/>
      <c r="CB351" s="159"/>
      <c r="CC351" s="159"/>
      <c r="CD351" s="159"/>
      <c r="CE351" s="159"/>
      <c r="CF351" s="159"/>
      <c r="CG351" s="159"/>
      <c r="CH351" s="159"/>
      <c r="CI351" s="159"/>
      <c r="CJ351" s="159"/>
      <c r="CK351" s="159"/>
      <c r="CL351" s="159"/>
      <c r="CM351" s="159"/>
      <c r="CN351" s="159"/>
      <c r="CO351" s="159"/>
      <c r="CP351" s="159"/>
      <c r="CQ351" s="159"/>
      <c r="CR351" s="159"/>
      <c r="CS351" s="159"/>
      <c r="CT351" s="159"/>
      <c r="CU351" s="159"/>
      <c r="CV351" s="159"/>
      <c r="CW351" s="159"/>
      <c r="CX351" s="159"/>
      <c r="CY351" s="159"/>
      <c r="CZ351" s="159"/>
      <c r="DA351" s="159"/>
      <c r="DB351" s="159"/>
      <c r="DC351" s="159"/>
      <c r="DD351" s="159"/>
      <c r="DE351" s="159"/>
      <c r="DF351" s="159"/>
      <c r="DG351" s="159"/>
      <c r="DH351" s="159"/>
      <c r="DI351" s="159"/>
      <c r="DJ351" s="159"/>
      <c r="DK351" s="159"/>
      <c r="DL351" s="159"/>
      <c r="DM351" s="159"/>
      <c r="DN351" s="159"/>
      <c r="DO351" s="159"/>
      <c r="DP351" s="159"/>
      <c r="DQ351" s="159"/>
      <c r="DR351" s="159"/>
      <c r="DS351" s="159"/>
      <c r="DT351" s="159"/>
      <c r="DU351" s="159"/>
      <c r="DV351" s="159"/>
      <c r="DW351" s="159"/>
      <c r="DX351" s="159"/>
      <c r="DY351" s="159"/>
      <c r="DZ351" s="159"/>
      <c r="EA351" s="159"/>
      <c r="EB351" s="159"/>
      <c r="EC351" s="159"/>
      <c r="ED351" s="159"/>
      <c r="EE351" s="159"/>
      <c r="EF351" s="159"/>
      <c r="EG351" s="159"/>
      <c r="EH351" s="159"/>
      <c r="EI351" s="159"/>
      <c r="EJ351" s="159"/>
      <c r="EK351" s="159"/>
      <c r="EL351" s="159"/>
      <c r="EM351" s="159"/>
      <c r="EN351" s="159"/>
      <c r="EO351" s="159"/>
      <c r="EP351" s="159"/>
      <c r="EQ351" s="159"/>
      <c r="ER351" s="159"/>
      <c r="ES351" s="159"/>
      <c r="ET351" s="159"/>
      <c r="EU351" s="159"/>
      <c r="EV351" s="159"/>
      <c r="EW351" s="159"/>
      <c r="EX351" s="159"/>
      <c r="EY351" s="159"/>
      <c r="EZ351" s="159"/>
      <c r="FA351" s="159"/>
      <c r="FB351" s="159"/>
      <c r="FC351" s="159"/>
      <c r="FD351" s="159"/>
    </row>
    <row r="352" customFormat="false" ht="12.75" hidden="false" customHeight="false" outlineLevel="0" collapsed="false">
      <c r="A352" s="168"/>
      <c r="B352" s="149"/>
      <c r="C352" s="149"/>
      <c r="D352" s="149"/>
      <c r="E352" s="149"/>
      <c r="F352" s="149"/>
      <c r="G352" s="149"/>
      <c r="H352" s="148"/>
      <c r="I352" s="170"/>
      <c r="R352" s="148"/>
      <c r="S352" s="158"/>
      <c r="T352" s="159"/>
      <c r="U352" s="159"/>
      <c r="V352" s="159"/>
      <c r="W352" s="159"/>
      <c r="X352" s="159"/>
      <c r="Y352" s="159"/>
      <c r="Z352" s="159"/>
      <c r="AA352" s="159"/>
      <c r="AB352" s="159"/>
      <c r="AC352" s="159"/>
      <c r="AD352" s="159"/>
      <c r="AE352" s="159"/>
      <c r="AF352" s="159"/>
      <c r="AG352" s="159"/>
      <c r="AH352" s="159"/>
      <c r="AI352" s="159"/>
      <c r="AJ352" s="159"/>
      <c r="AK352" s="159"/>
      <c r="AL352" s="159"/>
      <c r="AM352" s="159"/>
      <c r="AN352" s="159"/>
      <c r="AO352" s="159"/>
      <c r="AP352" s="159"/>
      <c r="AQ352" s="159"/>
      <c r="AR352" s="159"/>
      <c r="AS352" s="159"/>
      <c r="AT352" s="159"/>
      <c r="AU352" s="159"/>
      <c r="AV352" s="159"/>
      <c r="AW352" s="159"/>
      <c r="AX352" s="159"/>
      <c r="AY352" s="159"/>
      <c r="AZ352" s="159"/>
      <c r="BA352" s="159"/>
      <c r="BB352" s="159"/>
      <c r="BC352" s="159"/>
      <c r="BD352" s="159"/>
      <c r="BE352" s="159"/>
      <c r="BF352" s="159"/>
      <c r="BG352" s="159"/>
      <c r="BH352" s="159"/>
      <c r="BI352" s="159"/>
      <c r="BJ352" s="159"/>
      <c r="BK352" s="159"/>
      <c r="BL352" s="159"/>
      <c r="BM352" s="159"/>
      <c r="BN352" s="159"/>
      <c r="BO352" s="159"/>
      <c r="BP352" s="159"/>
      <c r="BQ352" s="159"/>
      <c r="BR352" s="159"/>
      <c r="BS352" s="159"/>
      <c r="BT352" s="159"/>
      <c r="BU352" s="159"/>
      <c r="BV352" s="159"/>
      <c r="BW352" s="159"/>
      <c r="BX352" s="159"/>
      <c r="BY352" s="159"/>
      <c r="BZ352" s="159"/>
      <c r="CA352" s="159"/>
      <c r="CB352" s="159"/>
      <c r="CC352" s="159"/>
      <c r="CD352" s="159"/>
      <c r="CE352" s="159"/>
      <c r="CF352" s="159"/>
      <c r="CG352" s="159"/>
      <c r="CH352" s="159"/>
      <c r="CI352" s="159"/>
      <c r="CJ352" s="159"/>
      <c r="CK352" s="159"/>
      <c r="CL352" s="159"/>
      <c r="CM352" s="159"/>
      <c r="CN352" s="159"/>
      <c r="CO352" s="159"/>
      <c r="CP352" s="159"/>
      <c r="CQ352" s="159"/>
      <c r="CR352" s="159"/>
      <c r="CS352" s="159"/>
      <c r="CT352" s="159"/>
      <c r="CU352" s="159"/>
      <c r="CV352" s="159"/>
      <c r="CW352" s="159"/>
      <c r="CX352" s="159"/>
      <c r="CY352" s="159"/>
      <c r="CZ352" s="159"/>
      <c r="DA352" s="159"/>
      <c r="DB352" s="159"/>
      <c r="DC352" s="159"/>
      <c r="DD352" s="159"/>
      <c r="DE352" s="159"/>
      <c r="DF352" s="159"/>
      <c r="DG352" s="159"/>
      <c r="DH352" s="159"/>
      <c r="DI352" s="159"/>
      <c r="DJ352" s="159"/>
      <c r="DK352" s="159"/>
      <c r="DL352" s="159"/>
      <c r="DM352" s="159"/>
      <c r="DN352" s="159"/>
      <c r="DO352" s="159"/>
      <c r="DP352" s="159"/>
      <c r="DQ352" s="159"/>
      <c r="DR352" s="159"/>
      <c r="DS352" s="159"/>
      <c r="DT352" s="159"/>
      <c r="DU352" s="159"/>
      <c r="DV352" s="159"/>
      <c r="DW352" s="159"/>
      <c r="DX352" s="159"/>
      <c r="DY352" s="159"/>
      <c r="DZ352" s="159"/>
      <c r="EA352" s="159"/>
      <c r="EB352" s="159"/>
      <c r="EC352" s="159"/>
      <c r="ED352" s="159"/>
      <c r="EE352" s="159"/>
      <c r="EF352" s="159"/>
      <c r="EG352" s="159"/>
      <c r="EH352" s="159"/>
      <c r="EI352" s="159"/>
      <c r="EJ352" s="159"/>
      <c r="EK352" s="159"/>
      <c r="EL352" s="159"/>
      <c r="EM352" s="159"/>
      <c r="EN352" s="159"/>
      <c r="EO352" s="159"/>
      <c r="EP352" s="159"/>
      <c r="EQ352" s="159"/>
      <c r="ER352" s="159"/>
      <c r="ES352" s="159"/>
      <c r="ET352" s="159"/>
      <c r="EU352" s="159"/>
      <c r="EV352" s="159"/>
      <c r="EW352" s="159"/>
      <c r="EX352" s="159"/>
      <c r="EY352" s="159"/>
      <c r="EZ352" s="159"/>
      <c r="FA352" s="159"/>
      <c r="FB352" s="159"/>
      <c r="FC352" s="159"/>
      <c r="FD352" s="159"/>
    </row>
    <row r="353" customFormat="false" ht="12.75" hidden="false" customHeight="false" outlineLevel="0" collapsed="false">
      <c r="A353" s="168"/>
      <c r="B353" s="149"/>
      <c r="C353" s="149"/>
      <c r="D353" s="149"/>
      <c r="E353" s="149"/>
      <c r="F353" s="149"/>
      <c r="G353" s="149"/>
      <c r="H353" s="148"/>
      <c r="I353" s="170"/>
      <c r="R353" s="148"/>
      <c r="S353" s="158"/>
      <c r="T353" s="159"/>
      <c r="U353" s="159"/>
      <c r="V353" s="159"/>
      <c r="W353" s="159"/>
      <c r="X353" s="159"/>
      <c r="Y353" s="159"/>
      <c r="Z353" s="159"/>
      <c r="AA353" s="159"/>
      <c r="AB353" s="159"/>
      <c r="AC353" s="159"/>
      <c r="AD353" s="159"/>
      <c r="AE353" s="159"/>
      <c r="AF353" s="159"/>
      <c r="AG353" s="159"/>
      <c r="AH353" s="159"/>
      <c r="AI353" s="159"/>
      <c r="AJ353" s="159"/>
      <c r="AK353" s="159"/>
      <c r="AL353" s="159"/>
      <c r="AM353" s="159"/>
      <c r="AN353" s="159"/>
      <c r="AO353" s="159"/>
      <c r="AP353" s="159"/>
      <c r="AQ353" s="159"/>
      <c r="AR353" s="159"/>
      <c r="AS353" s="159"/>
      <c r="AT353" s="159"/>
      <c r="AU353" s="159"/>
      <c r="AV353" s="159"/>
      <c r="AW353" s="159"/>
      <c r="AX353" s="159"/>
      <c r="AY353" s="159"/>
      <c r="AZ353" s="159"/>
      <c r="BA353" s="159"/>
      <c r="BB353" s="159"/>
      <c r="BC353" s="159"/>
      <c r="BD353" s="159"/>
      <c r="BE353" s="159"/>
      <c r="BF353" s="159"/>
      <c r="BG353" s="159"/>
      <c r="BH353" s="159"/>
      <c r="BI353" s="159"/>
      <c r="BJ353" s="159"/>
      <c r="BK353" s="159"/>
      <c r="BL353" s="159"/>
      <c r="BM353" s="159"/>
      <c r="BN353" s="159"/>
      <c r="BO353" s="159"/>
      <c r="BP353" s="159"/>
      <c r="BQ353" s="159"/>
      <c r="BR353" s="159"/>
      <c r="BS353" s="159"/>
      <c r="BT353" s="159"/>
      <c r="BU353" s="159"/>
      <c r="BV353" s="159"/>
      <c r="BW353" s="159"/>
      <c r="BX353" s="159"/>
      <c r="BY353" s="159"/>
      <c r="BZ353" s="159"/>
      <c r="CA353" s="159"/>
      <c r="CB353" s="159"/>
      <c r="CC353" s="159"/>
      <c r="CD353" s="159"/>
      <c r="CE353" s="159"/>
      <c r="CF353" s="159"/>
      <c r="CG353" s="159"/>
      <c r="CH353" s="159"/>
      <c r="CI353" s="159"/>
      <c r="CJ353" s="159"/>
      <c r="CK353" s="159"/>
      <c r="CL353" s="159"/>
      <c r="CM353" s="159"/>
      <c r="CN353" s="159"/>
      <c r="CO353" s="159"/>
      <c r="CP353" s="159"/>
      <c r="CQ353" s="159"/>
      <c r="CR353" s="159"/>
      <c r="CS353" s="159"/>
      <c r="CT353" s="159"/>
      <c r="CU353" s="159"/>
      <c r="CV353" s="159"/>
      <c r="CW353" s="159"/>
      <c r="CX353" s="159"/>
      <c r="CY353" s="159"/>
      <c r="CZ353" s="159"/>
      <c r="DA353" s="159"/>
      <c r="DB353" s="159"/>
      <c r="DC353" s="159"/>
      <c r="DD353" s="159"/>
      <c r="DE353" s="159"/>
      <c r="DF353" s="159"/>
      <c r="DG353" s="159"/>
      <c r="DH353" s="159"/>
      <c r="DI353" s="159"/>
      <c r="DJ353" s="159"/>
      <c r="DK353" s="159"/>
      <c r="DL353" s="159"/>
      <c r="DM353" s="159"/>
      <c r="DN353" s="159"/>
      <c r="DO353" s="159"/>
      <c r="DP353" s="159"/>
      <c r="DQ353" s="159"/>
      <c r="DR353" s="159"/>
      <c r="DS353" s="159"/>
      <c r="DT353" s="159"/>
      <c r="DU353" s="159"/>
      <c r="DV353" s="159"/>
      <c r="DW353" s="159"/>
      <c r="DX353" s="159"/>
      <c r="DY353" s="159"/>
      <c r="DZ353" s="159"/>
      <c r="EA353" s="159"/>
      <c r="EB353" s="159"/>
      <c r="EC353" s="159"/>
      <c r="ED353" s="159"/>
      <c r="EE353" s="159"/>
      <c r="EF353" s="159"/>
      <c r="EG353" s="159"/>
      <c r="EH353" s="159"/>
      <c r="EI353" s="159"/>
      <c r="EJ353" s="159"/>
      <c r="EK353" s="159"/>
      <c r="EL353" s="159"/>
      <c r="EM353" s="159"/>
      <c r="EN353" s="159"/>
      <c r="EO353" s="159"/>
      <c r="EP353" s="159"/>
      <c r="EQ353" s="159"/>
      <c r="ER353" s="159"/>
      <c r="ES353" s="159"/>
      <c r="ET353" s="159"/>
      <c r="EU353" s="159"/>
      <c r="EV353" s="159"/>
      <c r="EW353" s="159"/>
      <c r="EX353" s="159"/>
      <c r="EY353" s="159"/>
      <c r="EZ353" s="159"/>
      <c r="FA353" s="159"/>
      <c r="FB353" s="159"/>
      <c r="FC353" s="159"/>
      <c r="FD353" s="159"/>
    </row>
    <row r="354" customFormat="false" ht="12.75" hidden="false" customHeight="false" outlineLevel="0" collapsed="false">
      <c r="A354" s="168"/>
      <c r="B354" s="149"/>
      <c r="C354" s="149"/>
      <c r="D354" s="149"/>
      <c r="E354" s="149"/>
      <c r="F354" s="149"/>
      <c r="G354" s="149"/>
      <c r="H354" s="148"/>
      <c r="I354" s="170"/>
      <c r="R354" s="148"/>
      <c r="S354" s="158"/>
      <c r="T354" s="159"/>
      <c r="U354" s="159"/>
      <c r="V354" s="159"/>
      <c r="W354" s="159"/>
      <c r="X354" s="159"/>
      <c r="Y354" s="159"/>
      <c r="Z354" s="159"/>
      <c r="AA354" s="159"/>
      <c r="AB354" s="159"/>
      <c r="AC354" s="159"/>
      <c r="AD354" s="159"/>
      <c r="AE354" s="159"/>
      <c r="AF354" s="159"/>
      <c r="AG354" s="159"/>
      <c r="AH354" s="159"/>
      <c r="AI354" s="159"/>
      <c r="AJ354" s="159"/>
      <c r="AK354" s="159"/>
      <c r="AL354" s="159"/>
      <c r="AM354" s="159"/>
      <c r="AN354" s="159"/>
      <c r="AO354" s="159"/>
      <c r="AP354" s="159"/>
      <c r="AQ354" s="159"/>
      <c r="AR354" s="159"/>
      <c r="AS354" s="159"/>
      <c r="AT354" s="159"/>
      <c r="AU354" s="159"/>
      <c r="AV354" s="159"/>
      <c r="AW354" s="159"/>
      <c r="AX354" s="159"/>
      <c r="AY354" s="159"/>
      <c r="AZ354" s="159"/>
      <c r="BA354" s="159"/>
      <c r="BB354" s="159"/>
      <c r="BC354" s="159"/>
      <c r="BD354" s="159"/>
      <c r="BE354" s="159"/>
      <c r="BF354" s="159"/>
      <c r="BG354" s="159"/>
      <c r="BH354" s="159"/>
      <c r="BI354" s="159"/>
      <c r="BJ354" s="159"/>
      <c r="BK354" s="159"/>
      <c r="BL354" s="159"/>
      <c r="BM354" s="159"/>
      <c r="BN354" s="159"/>
      <c r="BO354" s="159"/>
      <c r="BP354" s="159"/>
      <c r="BQ354" s="159"/>
      <c r="BR354" s="159"/>
      <c r="BS354" s="159"/>
      <c r="BT354" s="159"/>
      <c r="BU354" s="159"/>
      <c r="BV354" s="159"/>
      <c r="BW354" s="159"/>
      <c r="BX354" s="159"/>
      <c r="BY354" s="159"/>
      <c r="BZ354" s="159"/>
      <c r="CA354" s="159"/>
      <c r="CB354" s="159"/>
      <c r="CC354" s="159"/>
      <c r="CD354" s="159"/>
      <c r="CE354" s="159"/>
      <c r="CF354" s="159"/>
      <c r="CG354" s="159"/>
      <c r="CH354" s="159"/>
      <c r="CI354" s="159"/>
      <c r="CJ354" s="159"/>
      <c r="CK354" s="159"/>
      <c r="CL354" s="159"/>
      <c r="CM354" s="159"/>
      <c r="CN354" s="159"/>
      <c r="CO354" s="159"/>
      <c r="CP354" s="159"/>
      <c r="CQ354" s="159"/>
      <c r="CR354" s="159"/>
      <c r="CS354" s="159"/>
      <c r="CT354" s="159"/>
      <c r="CU354" s="159"/>
      <c r="CV354" s="159"/>
      <c r="CW354" s="159"/>
      <c r="CX354" s="159"/>
      <c r="CY354" s="159"/>
      <c r="CZ354" s="159"/>
      <c r="DA354" s="159"/>
      <c r="DB354" s="159"/>
      <c r="DC354" s="159"/>
      <c r="DD354" s="159"/>
      <c r="DE354" s="159"/>
      <c r="DF354" s="159"/>
      <c r="DG354" s="159"/>
      <c r="DH354" s="159"/>
      <c r="DI354" s="159"/>
      <c r="DJ354" s="159"/>
      <c r="DK354" s="159"/>
      <c r="DL354" s="159"/>
      <c r="DM354" s="159"/>
      <c r="DN354" s="159"/>
      <c r="DO354" s="159"/>
      <c r="DP354" s="159"/>
      <c r="DQ354" s="159"/>
      <c r="DR354" s="159"/>
      <c r="DS354" s="159"/>
      <c r="DT354" s="159"/>
      <c r="DU354" s="159"/>
      <c r="DV354" s="159"/>
      <c r="DW354" s="159"/>
      <c r="DX354" s="159"/>
      <c r="DY354" s="159"/>
      <c r="DZ354" s="159"/>
      <c r="EA354" s="159"/>
      <c r="EB354" s="159"/>
      <c r="EC354" s="159"/>
      <c r="ED354" s="159"/>
      <c r="EE354" s="159"/>
      <c r="EF354" s="159"/>
      <c r="EG354" s="159"/>
      <c r="EH354" s="159"/>
      <c r="EI354" s="159"/>
      <c r="EJ354" s="159"/>
      <c r="EK354" s="159"/>
      <c r="EL354" s="159"/>
      <c r="EM354" s="159"/>
      <c r="EN354" s="159"/>
      <c r="EO354" s="159"/>
      <c r="EP354" s="159"/>
      <c r="EQ354" s="159"/>
      <c r="ER354" s="159"/>
      <c r="ES354" s="159"/>
      <c r="ET354" s="159"/>
      <c r="EU354" s="159"/>
      <c r="EV354" s="159"/>
      <c r="EW354" s="159"/>
      <c r="EX354" s="159"/>
      <c r="EY354" s="159"/>
      <c r="EZ354" s="159"/>
      <c r="FA354" s="159"/>
      <c r="FB354" s="159"/>
      <c r="FC354" s="159"/>
      <c r="FD354" s="159"/>
    </row>
    <row r="355" customFormat="false" ht="12.75" hidden="false" customHeight="false" outlineLevel="0" collapsed="false">
      <c r="A355" s="168"/>
      <c r="B355" s="149"/>
      <c r="C355" s="149"/>
      <c r="D355" s="149"/>
      <c r="E355" s="149"/>
      <c r="F355" s="149"/>
      <c r="G355" s="149"/>
      <c r="H355" s="148"/>
      <c r="I355" s="170"/>
      <c r="R355" s="148"/>
      <c r="S355" s="158"/>
      <c r="T355" s="159"/>
      <c r="U355" s="159"/>
      <c r="V355" s="159"/>
      <c r="W355" s="159"/>
      <c r="X355" s="159"/>
      <c r="Y355" s="159"/>
      <c r="Z355" s="159"/>
      <c r="AA355" s="159"/>
      <c r="AB355" s="159"/>
      <c r="AC355" s="159"/>
      <c r="AD355" s="159"/>
      <c r="AE355" s="159"/>
      <c r="AF355" s="159"/>
      <c r="AG355" s="159"/>
      <c r="AH355" s="159"/>
      <c r="AI355" s="159"/>
      <c r="AJ355" s="159"/>
      <c r="AK355" s="159"/>
      <c r="AL355" s="159"/>
      <c r="AM355" s="159"/>
      <c r="AN355" s="159"/>
      <c r="AO355" s="159"/>
      <c r="AP355" s="159"/>
      <c r="AQ355" s="159"/>
      <c r="AR355" s="159"/>
      <c r="AS355" s="159"/>
      <c r="AT355" s="159"/>
      <c r="AU355" s="159"/>
      <c r="AV355" s="159"/>
      <c r="AW355" s="159"/>
      <c r="AX355" s="159"/>
      <c r="AY355" s="159"/>
      <c r="AZ355" s="159"/>
      <c r="BA355" s="159"/>
      <c r="BB355" s="159"/>
      <c r="BC355" s="159"/>
      <c r="BD355" s="159"/>
      <c r="BE355" s="159"/>
      <c r="BF355" s="159"/>
      <c r="BG355" s="159"/>
      <c r="BH355" s="159"/>
      <c r="BI355" s="159"/>
      <c r="BJ355" s="159"/>
      <c r="BK355" s="159"/>
      <c r="BL355" s="159"/>
      <c r="BM355" s="159"/>
      <c r="BN355" s="159"/>
      <c r="BO355" s="159"/>
      <c r="BP355" s="159"/>
      <c r="BQ355" s="159"/>
      <c r="BR355" s="159"/>
      <c r="BS355" s="159"/>
      <c r="BT355" s="159"/>
      <c r="BU355" s="159"/>
      <c r="BV355" s="159"/>
      <c r="BW355" s="159"/>
      <c r="BX355" s="159"/>
      <c r="BY355" s="159"/>
      <c r="BZ355" s="159"/>
      <c r="CA355" s="159"/>
      <c r="CB355" s="159"/>
      <c r="CC355" s="159"/>
      <c r="CD355" s="159"/>
      <c r="CE355" s="159"/>
      <c r="CF355" s="159"/>
      <c r="CG355" s="159"/>
      <c r="CH355" s="159"/>
      <c r="CI355" s="159"/>
      <c r="CJ355" s="159"/>
      <c r="CK355" s="159"/>
      <c r="CL355" s="159"/>
      <c r="CM355" s="159"/>
      <c r="CN355" s="159"/>
      <c r="CO355" s="159"/>
      <c r="CP355" s="159"/>
      <c r="CQ355" s="159"/>
      <c r="CR355" s="159"/>
      <c r="CS355" s="159"/>
      <c r="CT355" s="159"/>
      <c r="CU355" s="159"/>
      <c r="CV355" s="159"/>
      <c r="CW355" s="159"/>
      <c r="CX355" s="159"/>
      <c r="CY355" s="159"/>
      <c r="CZ355" s="159"/>
      <c r="DA355" s="159"/>
      <c r="DB355" s="159"/>
      <c r="DC355" s="159"/>
      <c r="DD355" s="159"/>
      <c r="DE355" s="159"/>
      <c r="DF355" s="159"/>
      <c r="DG355" s="159"/>
      <c r="DH355" s="159"/>
      <c r="DI355" s="159"/>
      <c r="DJ355" s="159"/>
      <c r="DK355" s="159"/>
      <c r="DL355" s="159"/>
      <c r="DM355" s="159"/>
      <c r="DN355" s="159"/>
      <c r="DO355" s="159"/>
      <c r="DP355" s="159"/>
      <c r="DQ355" s="159"/>
      <c r="DR355" s="159"/>
      <c r="DS355" s="159"/>
      <c r="DT355" s="159"/>
      <c r="DU355" s="159"/>
      <c r="DV355" s="159"/>
      <c r="DW355" s="159"/>
      <c r="DX355" s="159"/>
      <c r="DY355" s="159"/>
      <c r="DZ355" s="159"/>
      <c r="EA355" s="159"/>
      <c r="EB355" s="159"/>
      <c r="EC355" s="159"/>
      <c r="ED355" s="159"/>
      <c r="EE355" s="159"/>
      <c r="EF355" s="159"/>
      <c r="EG355" s="159"/>
      <c r="EH355" s="159"/>
      <c r="EI355" s="159"/>
      <c r="EJ355" s="159"/>
      <c r="EK355" s="159"/>
      <c r="EL355" s="159"/>
      <c r="EM355" s="159"/>
      <c r="EN355" s="159"/>
      <c r="EO355" s="159"/>
      <c r="EP355" s="159"/>
      <c r="EQ355" s="159"/>
      <c r="ER355" s="159"/>
      <c r="ES355" s="159"/>
      <c r="ET355" s="159"/>
      <c r="EU355" s="159"/>
      <c r="EV355" s="159"/>
      <c r="EW355" s="159"/>
      <c r="EX355" s="159"/>
      <c r="EY355" s="159"/>
      <c r="EZ355" s="159"/>
      <c r="FA355" s="159"/>
      <c r="FB355" s="159"/>
      <c r="FC355" s="159"/>
      <c r="FD355" s="159"/>
    </row>
    <row r="356" customFormat="false" ht="12.75" hidden="false" customHeight="false" outlineLevel="0" collapsed="false">
      <c r="A356" s="168"/>
      <c r="B356" s="149"/>
      <c r="C356" s="149"/>
      <c r="D356" s="149"/>
      <c r="E356" s="149"/>
      <c r="F356" s="149"/>
      <c r="G356" s="149"/>
      <c r="H356" s="148"/>
      <c r="I356" s="170"/>
      <c r="R356" s="148"/>
      <c r="S356" s="158"/>
      <c r="T356" s="159"/>
      <c r="U356" s="159"/>
      <c r="V356" s="159"/>
      <c r="W356" s="159"/>
      <c r="X356" s="159"/>
      <c r="Y356" s="159"/>
      <c r="Z356" s="159"/>
      <c r="AA356" s="159"/>
      <c r="AB356" s="159"/>
      <c r="AC356" s="159"/>
      <c r="AD356" s="159"/>
      <c r="AE356" s="159"/>
      <c r="AF356" s="159"/>
      <c r="AG356" s="159"/>
      <c r="AH356" s="159"/>
      <c r="AI356" s="159"/>
      <c r="AJ356" s="159"/>
      <c r="AK356" s="159"/>
      <c r="AL356" s="159"/>
      <c r="AM356" s="159"/>
      <c r="AN356" s="159"/>
      <c r="AO356" s="159"/>
      <c r="AP356" s="159"/>
      <c r="AQ356" s="159"/>
      <c r="AR356" s="159"/>
      <c r="AS356" s="159"/>
      <c r="AT356" s="159"/>
      <c r="AU356" s="159"/>
      <c r="AV356" s="159"/>
      <c r="AW356" s="159"/>
      <c r="AX356" s="159"/>
      <c r="AY356" s="159"/>
      <c r="AZ356" s="159"/>
      <c r="BA356" s="159"/>
      <c r="BB356" s="159"/>
      <c r="BC356" s="159"/>
      <c r="BD356" s="159"/>
      <c r="BE356" s="159"/>
      <c r="BF356" s="159"/>
      <c r="BG356" s="159"/>
      <c r="BH356" s="159"/>
      <c r="BI356" s="159"/>
      <c r="BJ356" s="159"/>
      <c r="BK356" s="159"/>
      <c r="BL356" s="159"/>
      <c r="BM356" s="159"/>
      <c r="BN356" s="159"/>
      <c r="BO356" s="159"/>
      <c r="BP356" s="159"/>
      <c r="BQ356" s="159"/>
      <c r="BR356" s="159"/>
      <c r="BS356" s="159"/>
      <c r="BT356" s="159"/>
      <c r="BU356" s="159"/>
      <c r="BV356" s="159"/>
      <c r="BW356" s="159"/>
      <c r="BX356" s="159"/>
      <c r="BY356" s="159"/>
      <c r="BZ356" s="159"/>
      <c r="CA356" s="159"/>
      <c r="CB356" s="159"/>
      <c r="CC356" s="159"/>
      <c r="CD356" s="159"/>
      <c r="CE356" s="159"/>
      <c r="CF356" s="159"/>
      <c r="CG356" s="159"/>
      <c r="CH356" s="159"/>
      <c r="CI356" s="159"/>
      <c r="CJ356" s="159"/>
      <c r="CK356" s="159"/>
      <c r="CL356" s="159"/>
      <c r="CM356" s="159"/>
      <c r="CN356" s="159"/>
      <c r="CO356" s="159"/>
      <c r="CP356" s="159"/>
      <c r="CQ356" s="159"/>
      <c r="CR356" s="159"/>
      <c r="CS356" s="159"/>
      <c r="CT356" s="159"/>
      <c r="CU356" s="159"/>
      <c r="CV356" s="159"/>
      <c r="CW356" s="159"/>
      <c r="CX356" s="159"/>
      <c r="CY356" s="159"/>
      <c r="CZ356" s="159"/>
      <c r="DA356" s="159"/>
      <c r="DB356" s="159"/>
      <c r="DC356" s="159"/>
      <c r="DD356" s="159"/>
      <c r="DE356" s="159"/>
      <c r="DF356" s="159"/>
      <c r="DG356" s="159"/>
      <c r="DH356" s="159"/>
      <c r="DI356" s="159"/>
      <c r="DJ356" s="159"/>
      <c r="DK356" s="159"/>
      <c r="DL356" s="159"/>
      <c r="DM356" s="159"/>
      <c r="DN356" s="159"/>
      <c r="DO356" s="159"/>
      <c r="DP356" s="159"/>
      <c r="DQ356" s="159"/>
      <c r="DR356" s="159"/>
      <c r="DS356" s="159"/>
      <c r="DT356" s="159"/>
      <c r="DU356" s="159"/>
      <c r="DV356" s="159"/>
      <c r="DW356" s="159"/>
      <c r="DX356" s="159"/>
      <c r="DY356" s="159"/>
      <c r="DZ356" s="159"/>
      <c r="EA356" s="159"/>
      <c r="EB356" s="159"/>
      <c r="EC356" s="159"/>
      <c r="ED356" s="159"/>
      <c r="EE356" s="159"/>
      <c r="EF356" s="159"/>
      <c r="EG356" s="159"/>
      <c r="EH356" s="159"/>
      <c r="EI356" s="159"/>
      <c r="EJ356" s="159"/>
      <c r="EK356" s="159"/>
      <c r="EL356" s="159"/>
      <c r="EM356" s="159"/>
      <c r="EN356" s="159"/>
      <c r="EO356" s="159"/>
      <c r="EP356" s="159"/>
      <c r="EQ356" s="159"/>
      <c r="ER356" s="159"/>
      <c r="ES356" s="159"/>
      <c r="ET356" s="159"/>
      <c r="EU356" s="159"/>
      <c r="EV356" s="159"/>
      <c r="EW356" s="159"/>
      <c r="EX356" s="159"/>
      <c r="EY356" s="159"/>
      <c r="EZ356" s="159"/>
      <c r="FA356" s="159"/>
      <c r="FB356" s="159"/>
      <c r="FC356" s="159"/>
      <c r="FD356" s="159"/>
    </row>
    <row r="357" customFormat="false" ht="12.75" hidden="false" customHeight="false" outlineLevel="0" collapsed="false">
      <c r="A357" s="168"/>
      <c r="B357" s="149"/>
      <c r="C357" s="149"/>
      <c r="D357" s="149"/>
      <c r="E357" s="149"/>
      <c r="F357" s="149"/>
      <c r="G357" s="149"/>
      <c r="H357" s="148"/>
      <c r="I357" s="170"/>
      <c r="R357" s="148"/>
      <c r="S357" s="158"/>
      <c r="T357" s="159"/>
      <c r="U357" s="159"/>
      <c r="V357" s="159"/>
      <c r="W357" s="159"/>
      <c r="X357" s="159"/>
      <c r="Y357" s="159"/>
      <c r="Z357" s="159"/>
      <c r="AA357" s="159"/>
      <c r="AB357" s="159"/>
      <c r="AC357" s="159"/>
      <c r="AD357" s="159"/>
      <c r="AE357" s="159"/>
      <c r="AF357" s="159"/>
      <c r="AG357" s="159"/>
      <c r="AH357" s="159"/>
      <c r="AI357" s="159"/>
      <c r="AJ357" s="159"/>
      <c r="AK357" s="159"/>
      <c r="AL357" s="159"/>
      <c r="AM357" s="159"/>
      <c r="AN357" s="159"/>
      <c r="AO357" s="159"/>
      <c r="AP357" s="159"/>
      <c r="AQ357" s="159"/>
      <c r="AR357" s="159"/>
      <c r="AS357" s="159"/>
      <c r="AT357" s="159"/>
      <c r="AU357" s="159"/>
      <c r="AV357" s="159"/>
      <c r="AW357" s="159"/>
      <c r="AX357" s="159"/>
      <c r="AY357" s="159"/>
      <c r="AZ357" s="159"/>
      <c r="BA357" s="159"/>
      <c r="BB357" s="159"/>
      <c r="BC357" s="159"/>
      <c r="BD357" s="159"/>
      <c r="BE357" s="159"/>
      <c r="BF357" s="159"/>
      <c r="BG357" s="159"/>
      <c r="BH357" s="159"/>
      <c r="BI357" s="159"/>
      <c r="BJ357" s="159"/>
      <c r="BK357" s="159"/>
      <c r="BL357" s="159"/>
      <c r="BM357" s="159"/>
      <c r="BN357" s="159"/>
      <c r="BO357" s="159"/>
      <c r="BP357" s="159"/>
      <c r="BQ357" s="159"/>
      <c r="BR357" s="159"/>
      <c r="BS357" s="159"/>
      <c r="BT357" s="159"/>
      <c r="BU357" s="159"/>
      <c r="BV357" s="159"/>
      <c r="BW357" s="159"/>
      <c r="BX357" s="159"/>
      <c r="BY357" s="159"/>
      <c r="BZ357" s="159"/>
      <c r="CA357" s="159"/>
      <c r="CB357" s="159"/>
      <c r="CC357" s="159"/>
      <c r="CD357" s="159"/>
      <c r="CE357" s="159"/>
      <c r="CF357" s="159"/>
      <c r="CG357" s="159"/>
      <c r="CH357" s="159"/>
      <c r="CI357" s="159"/>
      <c r="CJ357" s="159"/>
      <c r="CK357" s="159"/>
      <c r="CL357" s="159"/>
      <c r="CM357" s="159"/>
      <c r="CN357" s="159"/>
      <c r="CO357" s="159"/>
      <c r="CP357" s="159"/>
      <c r="CQ357" s="159"/>
      <c r="CR357" s="159"/>
      <c r="CS357" s="159"/>
      <c r="CT357" s="159"/>
      <c r="CU357" s="159"/>
      <c r="CV357" s="159"/>
      <c r="CW357" s="159"/>
      <c r="CX357" s="159"/>
      <c r="CY357" s="159"/>
      <c r="CZ357" s="159"/>
      <c r="DA357" s="159"/>
      <c r="DB357" s="159"/>
      <c r="DC357" s="159"/>
      <c r="DD357" s="159"/>
      <c r="DE357" s="159"/>
      <c r="DF357" s="159"/>
      <c r="DG357" s="159"/>
      <c r="DH357" s="159"/>
      <c r="DI357" s="159"/>
      <c r="DJ357" s="159"/>
      <c r="DK357" s="159"/>
      <c r="DL357" s="159"/>
      <c r="DM357" s="159"/>
      <c r="DN357" s="159"/>
      <c r="DO357" s="159"/>
      <c r="DP357" s="159"/>
      <c r="DQ357" s="159"/>
      <c r="DR357" s="159"/>
      <c r="DS357" s="159"/>
      <c r="DT357" s="159"/>
      <c r="DU357" s="159"/>
      <c r="DV357" s="159"/>
      <c r="DW357" s="159"/>
      <c r="DX357" s="159"/>
      <c r="DY357" s="159"/>
      <c r="DZ357" s="159"/>
      <c r="EA357" s="159"/>
      <c r="EB357" s="159"/>
      <c r="EC357" s="159"/>
      <c r="ED357" s="159"/>
      <c r="EE357" s="159"/>
      <c r="EF357" s="159"/>
      <c r="EG357" s="159"/>
      <c r="EH357" s="159"/>
      <c r="EI357" s="159"/>
      <c r="EJ357" s="159"/>
      <c r="EK357" s="159"/>
      <c r="EL357" s="159"/>
      <c r="EM357" s="159"/>
      <c r="EN357" s="159"/>
      <c r="EO357" s="159"/>
      <c r="EP357" s="159"/>
      <c r="EQ357" s="159"/>
      <c r="ER357" s="159"/>
      <c r="ES357" s="159"/>
      <c r="ET357" s="159"/>
      <c r="EU357" s="159"/>
      <c r="EV357" s="159"/>
      <c r="EW357" s="159"/>
      <c r="EX357" s="159"/>
      <c r="EY357" s="159"/>
      <c r="EZ357" s="159"/>
      <c r="FA357" s="159"/>
      <c r="FB357" s="159"/>
      <c r="FC357" s="159"/>
      <c r="FD357" s="159"/>
    </row>
    <row r="358" customFormat="false" ht="12.75" hidden="false" customHeight="false" outlineLevel="0" collapsed="false">
      <c r="A358" s="168"/>
      <c r="B358" s="149"/>
      <c r="C358" s="149"/>
      <c r="D358" s="149"/>
      <c r="E358" s="149"/>
      <c r="F358" s="149"/>
      <c r="G358" s="149"/>
      <c r="H358" s="148"/>
      <c r="I358" s="170"/>
      <c r="R358" s="148"/>
      <c r="S358" s="158"/>
      <c r="T358" s="159"/>
      <c r="U358" s="159"/>
      <c r="V358" s="159"/>
      <c r="W358" s="159"/>
      <c r="X358" s="159"/>
      <c r="Y358" s="159"/>
      <c r="Z358" s="159"/>
      <c r="AA358" s="159"/>
      <c r="AB358" s="159"/>
      <c r="AC358" s="159"/>
      <c r="AD358" s="159"/>
      <c r="AE358" s="159"/>
      <c r="AF358" s="159"/>
      <c r="AG358" s="159"/>
      <c r="AH358" s="159"/>
      <c r="AI358" s="159"/>
      <c r="AJ358" s="159"/>
      <c r="AK358" s="159"/>
      <c r="AL358" s="159"/>
      <c r="AM358" s="159"/>
      <c r="AN358" s="159"/>
      <c r="AO358" s="159"/>
      <c r="AP358" s="159"/>
      <c r="AQ358" s="159"/>
      <c r="AR358" s="159"/>
      <c r="AS358" s="159"/>
      <c r="AT358" s="159"/>
      <c r="AU358" s="159"/>
      <c r="AV358" s="159"/>
      <c r="AW358" s="159"/>
      <c r="AX358" s="159"/>
      <c r="AY358" s="159"/>
      <c r="AZ358" s="159"/>
      <c r="BA358" s="159"/>
      <c r="BB358" s="159"/>
      <c r="BC358" s="159"/>
      <c r="BD358" s="159"/>
      <c r="BE358" s="159"/>
      <c r="BF358" s="159"/>
      <c r="BG358" s="159"/>
      <c r="BH358" s="159"/>
      <c r="BI358" s="159"/>
      <c r="BJ358" s="159"/>
      <c r="BK358" s="159"/>
      <c r="BL358" s="159"/>
      <c r="BM358" s="159"/>
      <c r="BN358" s="159"/>
      <c r="BO358" s="159"/>
      <c r="BP358" s="159"/>
      <c r="BQ358" s="159"/>
      <c r="BR358" s="159"/>
      <c r="BS358" s="159"/>
      <c r="BT358" s="159"/>
      <c r="BU358" s="159"/>
      <c r="BV358" s="159"/>
      <c r="BW358" s="159"/>
      <c r="BX358" s="159"/>
      <c r="BY358" s="159"/>
      <c r="BZ358" s="159"/>
      <c r="CA358" s="159"/>
      <c r="CB358" s="159"/>
      <c r="CC358" s="159"/>
      <c r="CD358" s="159"/>
      <c r="CE358" s="159"/>
      <c r="CF358" s="159"/>
      <c r="CG358" s="159"/>
      <c r="CH358" s="159"/>
      <c r="CI358" s="159"/>
      <c r="CJ358" s="159"/>
      <c r="CK358" s="159"/>
      <c r="CL358" s="159"/>
      <c r="CM358" s="159"/>
      <c r="CN358" s="159"/>
      <c r="CO358" s="159"/>
      <c r="CP358" s="159"/>
      <c r="CQ358" s="159"/>
      <c r="CR358" s="159"/>
      <c r="CS358" s="159"/>
      <c r="CT358" s="159"/>
      <c r="CU358" s="159"/>
      <c r="CV358" s="159"/>
      <c r="CW358" s="159"/>
      <c r="CX358" s="159"/>
      <c r="CY358" s="159"/>
      <c r="CZ358" s="159"/>
      <c r="DA358" s="159"/>
      <c r="DB358" s="159"/>
      <c r="DC358" s="159"/>
      <c r="DD358" s="159"/>
      <c r="DE358" s="159"/>
      <c r="DF358" s="159"/>
      <c r="DG358" s="159"/>
      <c r="DH358" s="159"/>
      <c r="DI358" s="159"/>
      <c r="DJ358" s="159"/>
      <c r="DK358" s="159"/>
      <c r="DL358" s="159"/>
      <c r="DM358" s="159"/>
      <c r="DN358" s="159"/>
      <c r="DO358" s="159"/>
      <c r="DP358" s="159"/>
      <c r="DQ358" s="159"/>
      <c r="DR358" s="159"/>
      <c r="DS358" s="159"/>
      <c r="DT358" s="159"/>
      <c r="DU358" s="159"/>
      <c r="DV358" s="159"/>
      <c r="DW358" s="159"/>
      <c r="DX358" s="159"/>
      <c r="DY358" s="159"/>
      <c r="DZ358" s="159"/>
      <c r="EA358" s="159"/>
      <c r="EB358" s="159"/>
      <c r="EC358" s="159"/>
      <c r="ED358" s="159"/>
      <c r="EE358" s="159"/>
      <c r="EF358" s="159"/>
      <c r="EG358" s="159"/>
      <c r="EH358" s="159"/>
      <c r="EI358" s="159"/>
      <c r="EJ358" s="159"/>
      <c r="EK358" s="159"/>
      <c r="EL358" s="159"/>
      <c r="EM358" s="159"/>
      <c r="EN358" s="159"/>
      <c r="EO358" s="159"/>
      <c r="EP358" s="159"/>
      <c r="EQ358" s="159"/>
      <c r="ER358" s="159"/>
      <c r="ES358" s="159"/>
      <c r="ET358" s="159"/>
      <c r="EU358" s="159"/>
      <c r="EV358" s="159"/>
      <c r="EW358" s="159"/>
      <c r="EX358" s="159"/>
      <c r="EY358" s="159"/>
      <c r="EZ358" s="159"/>
      <c r="FA358" s="159"/>
      <c r="FB358" s="159"/>
      <c r="FC358" s="159"/>
      <c r="FD358" s="159"/>
    </row>
    <row r="359" customFormat="false" ht="12.75" hidden="false" customHeight="false" outlineLevel="0" collapsed="false">
      <c r="A359" s="168"/>
      <c r="B359" s="149"/>
      <c r="C359" s="149"/>
      <c r="D359" s="149"/>
      <c r="E359" s="149"/>
      <c r="F359" s="149"/>
      <c r="G359" s="149"/>
      <c r="H359" s="148"/>
      <c r="I359" s="170"/>
      <c r="R359" s="148"/>
      <c r="S359" s="158"/>
      <c r="T359" s="159"/>
      <c r="U359" s="159"/>
      <c r="V359" s="159"/>
      <c r="W359" s="159"/>
      <c r="X359" s="159"/>
      <c r="Y359" s="159"/>
      <c r="Z359" s="159"/>
      <c r="AA359" s="159"/>
      <c r="AB359" s="159"/>
      <c r="AC359" s="159"/>
      <c r="AD359" s="159"/>
      <c r="AE359" s="159"/>
      <c r="AF359" s="159"/>
      <c r="AG359" s="159"/>
      <c r="AH359" s="159"/>
      <c r="AI359" s="159"/>
      <c r="AJ359" s="159"/>
      <c r="AK359" s="159"/>
      <c r="AL359" s="159"/>
      <c r="AM359" s="159"/>
      <c r="AN359" s="159"/>
      <c r="AO359" s="159"/>
      <c r="AP359" s="159"/>
      <c r="AQ359" s="159"/>
      <c r="AR359" s="159"/>
      <c r="AS359" s="159"/>
      <c r="AT359" s="159"/>
      <c r="AU359" s="159"/>
      <c r="AV359" s="159"/>
      <c r="AW359" s="159"/>
      <c r="AX359" s="159"/>
      <c r="AY359" s="159"/>
      <c r="AZ359" s="159"/>
      <c r="BA359" s="159"/>
      <c r="BB359" s="159"/>
      <c r="BC359" s="159"/>
      <c r="BD359" s="159"/>
      <c r="BE359" s="159"/>
      <c r="BF359" s="159"/>
      <c r="BG359" s="159"/>
      <c r="BH359" s="159"/>
      <c r="BI359" s="159"/>
      <c r="BJ359" s="159"/>
      <c r="BK359" s="159"/>
      <c r="BL359" s="159"/>
      <c r="BM359" s="159"/>
      <c r="BN359" s="159"/>
      <c r="BO359" s="159"/>
      <c r="BP359" s="159"/>
      <c r="BQ359" s="159"/>
      <c r="BR359" s="159"/>
      <c r="BS359" s="159"/>
      <c r="BT359" s="159"/>
      <c r="BU359" s="159"/>
      <c r="BV359" s="159"/>
      <c r="BW359" s="159"/>
      <c r="BX359" s="159"/>
      <c r="BY359" s="159"/>
      <c r="BZ359" s="159"/>
      <c r="CA359" s="159"/>
      <c r="CB359" s="159"/>
      <c r="CC359" s="159"/>
      <c r="CD359" s="159"/>
      <c r="CE359" s="159"/>
      <c r="CF359" s="159"/>
      <c r="CG359" s="159"/>
      <c r="CH359" s="159"/>
      <c r="CI359" s="159"/>
      <c r="CJ359" s="159"/>
      <c r="CK359" s="159"/>
      <c r="CL359" s="159"/>
      <c r="CM359" s="159"/>
      <c r="CN359" s="159"/>
      <c r="CO359" s="159"/>
      <c r="CP359" s="159"/>
      <c r="CQ359" s="159"/>
      <c r="CR359" s="159"/>
      <c r="CS359" s="159"/>
      <c r="CT359" s="159"/>
      <c r="CU359" s="159"/>
      <c r="CV359" s="159"/>
      <c r="CW359" s="159"/>
      <c r="CX359" s="159"/>
      <c r="CY359" s="159"/>
      <c r="CZ359" s="159"/>
      <c r="DA359" s="159"/>
      <c r="DB359" s="159"/>
      <c r="DC359" s="159"/>
      <c r="DD359" s="159"/>
      <c r="DE359" s="159"/>
      <c r="DF359" s="159"/>
      <c r="DG359" s="159"/>
      <c r="DH359" s="159"/>
      <c r="DI359" s="159"/>
      <c r="DJ359" s="159"/>
      <c r="DK359" s="159"/>
      <c r="DL359" s="159"/>
      <c r="DM359" s="159"/>
      <c r="DN359" s="159"/>
      <c r="DO359" s="159"/>
      <c r="DP359" s="159"/>
      <c r="DQ359" s="159"/>
      <c r="DR359" s="159"/>
      <c r="DS359" s="159"/>
      <c r="DT359" s="159"/>
      <c r="DU359" s="159"/>
      <c r="DV359" s="159"/>
      <c r="DW359" s="159"/>
      <c r="DX359" s="159"/>
      <c r="DY359" s="159"/>
      <c r="DZ359" s="159"/>
      <c r="EA359" s="159"/>
      <c r="EB359" s="159"/>
      <c r="EC359" s="159"/>
      <c r="ED359" s="159"/>
      <c r="EE359" s="159"/>
      <c r="EF359" s="159"/>
      <c r="EG359" s="159"/>
      <c r="EH359" s="159"/>
      <c r="EI359" s="159"/>
      <c r="EJ359" s="159"/>
      <c r="EK359" s="159"/>
      <c r="EL359" s="159"/>
      <c r="EM359" s="159"/>
      <c r="EN359" s="159"/>
      <c r="EO359" s="159"/>
      <c r="EP359" s="159"/>
      <c r="EQ359" s="159"/>
      <c r="ER359" s="159"/>
      <c r="ES359" s="159"/>
      <c r="ET359" s="159"/>
      <c r="EU359" s="159"/>
      <c r="EV359" s="159"/>
      <c r="EW359" s="159"/>
      <c r="EX359" s="159"/>
      <c r="EY359" s="159"/>
      <c r="EZ359" s="159"/>
      <c r="FA359" s="159"/>
      <c r="FB359" s="159"/>
      <c r="FC359" s="159"/>
      <c r="FD359" s="159"/>
    </row>
    <row r="360" customFormat="false" ht="12.75" hidden="false" customHeight="false" outlineLevel="0" collapsed="false">
      <c r="A360" s="168"/>
      <c r="B360" s="149"/>
      <c r="C360" s="149"/>
      <c r="D360" s="149"/>
      <c r="E360" s="149"/>
      <c r="F360" s="149"/>
      <c r="G360" s="149"/>
      <c r="H360" s="148"/>
      <c r="I360" s="170"/>
      <c r="R360" s="148"/>
      <c r="S360" s="158"/>
      <c r="T360" s="159"/>
      <c r="U360" s="159"/>
      <c r="V360" s="159"/>
      <c r="W360" s="159"/>
      <c r="X360" s="159"/>
      <c r="Y360" s="159"/>
      <c r="Z360" s="159"/>
      <c r="AA360" s="159"/>
      <c r="AB360" s="159"/>
      <c r="AC360" s="159"/>
      <c r="AD360" s="159"/>
      <c r="AE360" s="159"/>
      <c r="AF360" s="159"/>
      <c r="AG360" s="159"/>
      <c r="AH360" s="159"/>
      <c r="AI360" s="159"/>
      <c r="AJ360" s="159"/>
      <c r="AK360" s="159"/>
      <c r="AL360" s="159"/>
      <c r="AM360" s="159"/>
      <c r="AN360" s="159"/>
      <c r="AO360" s="159"/>
      <c r="AP360" s="159"/>
      <c r="AQ360" s="159"/>
      <c r="AR360" s="159"/>
      <c r="AS360" s="159"/>
      <c r="AT360" s="159"/>
      <c r="AU360" s="159"/>
      <c r="AV360" s="159"/>
      <c r="AW360" s="159"/>
      <c r="AX360" s="159"/>
      <c r="AY360" s="159"/>
      <c r="AZ360" s="159"/>
      <c r="BA360" s="159"/>
      <c r="BB360" s="159"/>
      <c r="BC360" s="159"/>
      <c r="BD360" s="159"/>
      <c r="BE360" s="159"/>
      <c r="BF360" s="159"/>
      <c r="BG360" s="159"/>
      <c r="BH360" s="159"/>
      <c r="BI360" s="159"/>
      <c r="BJ360" s="159"/>
      <c r="BK360" s="159"/>
      <c r="BL360" s="159"/>
      <c r="BM360" s="159"/>
      <c r="BN360" s="159"/>
      <c r="BO360" s="159"/>
      <c r="BP360" s="159"/>
      <c r="BQ360" s="159"/>
      <c r="BR360" s="159"/>
      <c r="BS360" s="159"/>
      <c r="BT360" s="159"/>
      <c r="BU360" s="159"/>
      <c r="BV360" s="159"/>
      <c r="BW360" s="159"/>
      <c r="BX360" s="159"/>
      <c r="BY360" s="159"/>
      <c r="BZ360" s="159"/>
      <c r="CA360" s="159"/>
      <c r="CB360" s="159"/>
      <c r="CC360" s="159"/>
      <c r="CD360" s="159"/>
      <c r="CE360" s="159"/>
      <c r="CF360" s="159"/>
      <c r="CG360" s="159"/>
      <c r="CH360" s="159"/>
      <c r="CI360" s="159"/>
      <c r="CJ360" s="159"/>
      <c r="CK360" s="159"/>
      <c r="CL360" s="159"/>
      <c r="CM360" s="159"/>
      <c r="CN360" s="159"/>
      <c r="CO360" s="159"/>
      <c r="CP360" s="159"/>
      <c r="CQ360" s="159"/>
      <c r="CR360" s="159"/>
      <c r="CS360" s="159"/>
      <c r="CT360" s="159"/>
      <c r="CU360" s="159"/>
      <c r="CV360" s="159"/>
      <c r="CW360" s="159"/>
      <c r="CX360" s="159"/>
      <c r="CY360" s="159"/>
      <c r="CZ360" s="159"/>
      <c r="DA360" s="159"/>
      <c r="DB360" s="159"/>
      <c r="DC360" s="159"/>
      <c r="DD360" s="159"/>
      <c r="DE360" s="159"/>
      <c r="DF360" s="159"/>
      <c r="DG360" s="159"/>
      <c r="DH360" s="159"/>
      <c r="DI360" s="159"/>
      <c r="DJ360" s="159"/>
      <c r="DK360" s="159"/>
      <c r="DL360" s="159"/>
      <c r="DM360" s="159"/>
      <c r="DN360" s="159"/>
      <c r="DO360" s="159"/>
      <c r="DP360" s="159"/>
      <c r="DQ360" s="159"/>
      <c r="DR360" s="159"/>
      <c r="DS360" s="159"/>
      <c r="DT360" s="159"/>
      <c r="DU360" s="159"/>
      <c r="DV360" s="159"/>
      <c r="DW360" s="159"/>
      <c r="DX360" s="159"/>
      <c r="DY360" s="159"/>
      <c r="DZ360" s="159"/>
      <c r="EA360" s="159"/>
      <c r="EB360" s="159"/>
      <c r="EC360" s="159"/>
      <c r="ED360" s="159"/>
      <c r="EE360" s="159"/>
      <c r="EF360" s="159"/>
      <c r="EG360" s="159"/>
      <c r="EH360" s="159"/>
      <c r="EI360" s="159"/>
      <c r="EJ360" s="159"/>
      <c r="EK360" s="159"/>
      <c r="EL360" s="159"/>
      <c r="EM360" s="159"/>
      <c r="EN360" s="159"/>
      <c r="EO360" s="159"/>
      <c r="EP360" s="159"/>
      <c r="EQ360" s="159"/>
      <c r="ER360" s="159"/>
      <c r="ES360" s="159"/>
      <c r="ET360" s="159"/>
      <c r="EU360" s="159"/>
      <c r="EV360" s="159"/>
      <c r="EW360" s="159"/>
      <c r="EX360" s="159"/>
      <c r="EY360" s="159"/>
      <c r="EZ360" s="159"/>
      <c r="FA360" s="159"/>
      <c r="FB360" s="159"/>
      <c r="FC360" s="159"/>
      <c r="FD360" s="159"/>
    </row>
    <row r="361" customFormat="false" ht="12.75" hidden="false" customHeight="false" outlineLevel="0" collapsed="false">
      <c r="A361" s="168"/>
      <c r="B361" s="149"/>
      <c r="C361" s="149"/>
      <c r="D361" s="149"/>
      <c r="E361" s="149"/>
      <c r="F361" s="149"/>
      <c r="G361" s="149"/>
      <c r="H361" s="148"/>
      <c r="I361" s="170"/>
      <c r="R361" s="148"/>
      <c r="S361" s="158"/>
      <c r="T361" s="159"/>
      <c r="U361" s="159"/>
      <c r="V361" s="159"/>
      <c r="W361" s="159"/>
      <c r="X361" s="159"/>
      <c r="Y361" s="159"/>
      <c r="Z361" s="159"/>
      <c r="AA361" s="159"/>
      <c r="AB361" s="159"/>
      <c r="AC361" s="159"/>
      <c r="AD361" s="159"/>
      <c r="AE361" s="159"/>
      <c r="AF361" s="159"/>
      <c r="AG361" s="159"/>
      <c r="AH361" s="159"/>
      <c r="AI361" s="159"/>
      <c r="AJ361" s="159"/>
      <c r="AK361" s="159"/>
      <c r="AL361" s="159"/>
      <c r="AM361" s="159"/>
      <c r="AN361" s="159"/>
      <c r="AO361" s="159"/>
      <c r="AP361" s="159"/>
      <c r="AQ361" s="159"/>
      <c r="AR361" s="159"/>
      <c r="AS361" s="159"/>
      <c r="AT361" s="159"/>
      <c r="AU361" s="159"/>
      <c r="AV361" s="159"/>
      <c r="AW361" s="159"/>
      <c r="AX361" s="159"/>
      <c r="AY361" s="159"/>
      <c r="AZ361" s="159"/>
      <c r="BA361" s="159"/>
      <c r="BB361" s="159"/>
      <c r="BC361" s="159"/>
      <c r="BD361" s="159"/>
      <c r="BE361" s="159"/>
      <c r="BF361" s="159"/>
      <c r="BG361" s="159"/>
      <c r="BH361" s="159"/>
      <c r="BI361" s="159"/>
      <c r="BJ361" s="159"/>
      <c r="BK361" s="159"/>
      <c r="BL361" s="159"/>
      <c r="BM361" s="159"/>
      <c r="BN361" s="159"/>
      <c r="BO361" s="159"/>
      <c r="BP361" s="159"/>
      <c r="BQ361" s="159"/>
      <c r="BR361" s="159"/>
      <c r="BS361" s="159"/>
      <c r="BT361" s="159"/>
      <c r="BU361" s="159"/>
      <c r="BV361" s="159"/>
      <c r="BW361" s="159"/>
      <c r="BX361" s="159"/>
      <c r="BY361" s="159"/>
      <c r="BZ361" s="159"/>
      <c r="CA361" s="159"/>
      <c r="CB361" s="159"/>
      <c r="CC361" s="159"/>
      <c r="CD361" s="159"/>
      <c r="CE361" s="159"/>
      <c r="CF361" s="159"/>
      <c r="CG361" s="159"/>
      <c r="CH361" s="159"/>
      <c r="CI361" s="159"/>
      <c r="CJ361" s="159"/>
      <c r="CK361" s="159"/>
      <c r="CL361" s="159"/>
      <c r="CM361" s="159"/>
      <c r="CN361" s="159"/>
      <c r="CO361" s="159"/>
      <c r="CP361" s="159"/>
      <c r="CQ361" s="159"/>
      <c r="CR361" s="159"/>
      <c r="CS361" s="159"/>
      <c r="CT361" s="159"/>
      <c r="CU361" s="159"/>
      <c r="CV361" s="159"/>
      <c r="CW361" s="159"/>
      <c r="CX361" s="159"/>
      <c r="CY361" s="159"/>
      <c r="CZ361" s="159"/>
      <c r="DA361" s="159"/>
      <c r="DB361" s="159"/>
      <c r="DC361" s="159"/>
      <c r="DD361" s="159"/>
      <c r="DE361" s="159"/>
      <c r="DF361" s="159"/>
      <c r="DG361" s="159"/>
      <c r="DH361" s="159"/>
      <c r="DI361" s="159"/>
      <c r="DJ361" s="159"/>
      <c r="DK361" s="159"/>
      <c r="DL361" s="159"/>
      <c r="DM361" s="159"/>
      <c r="DN361" s="159"/>
      <c r="DO361" s="159"/>
      <c r="DP361" s="159"/>
      <c r="DQ361" s="159"/>
      <c r="DR361" s="159"/>
      <c r="DS361" s="159"/>
      <c r="DT361" s="159"/>
      <c r="DU361" s="159"/>
      <c r="DV361" s="159"/>
      <c r="DW361" s="159"/>
      <c r="DX361" s="159"/>
      <c r="DY361" s="159"/>
      <c r="DZ361" s="159"/>
      <c r="EA361" s="159"/>
      <c r="EB361" s="159"/>
      <c r="EC361" s="159"/>
      <c r="ED361" s="159"/>
      <c r="EE361" s="159"/>
      <c r="EF361" s="159"/>
      <c r="EG361" s="159"/>
      <c r="EH361" s="159"/>
      <c r="EI361" s="159"/>
      <c r="EJ361" s="159"/>
      <c r="EK361" s="159"/>
      <c r="EL361" s="159"/>
      <c r="EM361" s="159"/>
      <c r="EN361" s="159"/>
      <c r="EO361" s="159"/>
      <c r="EP361" s="159"/>
      <c r="EQ361" s="159"/>
      <c r="ER361" s="159"/>
      <c r="ES361" s="159"/>
      <c r="ET361" s="159"/>
      <c r="EU361" s="159"/>
      <c r="EV361" s="159"/>
      <c r="EW361" s="159"/>
      <c r="EX361" s="159"/>
      <c r="EY361" s="159"/>
      <c r="EZ361" s="159"/>
      <c r="FA361" s="159"/>
      <c r="FB361" s="159"/>
      <c r="FC361" s="159"/>
      <c r="FD361" s="159"/>
    </row>
    <row r="362" customFormat="false" ht="12.75" hidden="false" customHeight="false" outlineLevel="0" collapsed="false">
      <c r="A362" s="168"/>
      <c r="B362" s="149"/>
      <c r="C362" s="149"/>
      <c r="D362" s="149"/>
      <c r="E362" s="149"/>
      <c r="F362" s="149"/>
      <c r="G362" s="149"/>
      <c r="H362" s="148"/>
      <c r="I362" s="170"/>
      <c r="R362" s="148"/>
      <c r="S362" s="158"/>
      <c r="T362" s="159"/>
      <c r="U362" s="159"/>
      <c r="V362" s="159"/>
      <c r="W362" s="159"/>
      <c r="X362" s="159"/>
      <c r="Y362" s="159"/>
      <c r="Z362" s="159"/>
      <c r="AA362" s="159"/>
      <c r="AB362" s="159"/>
      <c r="AC362" s="159"/>
      <c r="AD362" s="159"/>
      <c r="AE362" s="159"/>
      <c r="AF362" s="159"/>
      <c r="AG362" s="159"/>
      <c r="AH362" s="159"/>
      <c r="AI362" s="159"/>
      <c r="AJ362" s="159"/>
      <c r="AK362" s="159"/>
      <c r="AL362" s="159"/>
      <c r="AM362" s="159"/>
      <c r="AN362" s="159"/>
      <c r="AO362" s="159"/>
      <c r="AP362" s="159"/>
      <c r="AQ362" s="159"/>
      <c r="AR362" s="159"/>
      <c r="AS362" s="159"/>
      <c r="AT362" s="159"/>
      <c r="AU362" s="159"/>
      <c r="AV362" s="159"/>
      <c r="AW362" s="159"/>
      <c r="AX362" s="159"/>
      <c r="AY362" s="159"/>
      <c r="AZ362" s="159"/>
      <c r="BA362" s="159"/>
      <c r="BB362" s="159"/>
      <c r="BC362" s="159"/>
      <c r="BD362" s="159"/>
      <c r="BE362" s="159"/>
      <c r="BF362" s="159"/>
      <c r="BG362" s="159"/>
      <c r="BH362" s="159"/>
      <c r="BI362" s="159"/>
      <c r="BJ362" s="159"/>
      <c r="BK362" s="159"/>
      <c r="BL362" s="159"/>
      <c r="BM362" s="159"/>
      <c r="BN362" s="159"/>
      <c r="BO362" s="159"/>
      <c r="BP362" s="159"/>
      <c r="BQ362" s="159"/>
      <c r="BR362" s="159"/>
      <c r="BS362" s="159"/>
      <c r="BT362" s="159"/>
      <c r="BU362" s="159"/>
      <c r="BV362" s="159"/>
      <c r="BW362" s="159"/>
      <c r="BX362" s="159"/>
      <c r="BY362" s="159"/>
      <c r="BZ362" s="159"/>
      <c r="CA362" s="159"/>
      <c r="CB362" s="159"/>
      <c r="CC362" s="159"/>
      <c r="CD362" s="159"/>
      <c r="CE362" s="159"/>
      <c r="CF362" s="159"/>
      <c r="CG362" s="159"/>
      <c r="CH362" s="159"/>
      <c r="CI362" s="159"/>
      <c r="CJ362" s="159"/>
      <c r="CK362" s="159"/>
      <c r="CL362" s="159"/>
      <c r="CM362" s="159"/>
      <c r="CN362" s="159"/>
      <c r="CO362" s="159"/>
      <c r="CP362" s="159"/>
      <c r="CQ362" s="159"/>
      <c r="CR362" s="159"/>
      <c r="CS362" s="159"/>
      <c r="CT362" s="159"/>
      <c r="CU362" s="159"/>
      <c r="CV362" s="159"/>
      <c r="CW362" s="159"/>
      <c r="CX362" s="159"/>
      <c r="CY362" s="159"/>
      <c r="CZ362" s="159"/>
      <c r="DA362" s="159"/>
      <c r="DB362" s="159"/>
      <c r="DC362" s="159"/>
      <c r="DD362" s="159"/>
      <c r="DE362" s="159"/>
      <c r="DF362" s="159"/>
      <c r="DG362" s="159"/>
      <c r="DH362" s="159"/>
      <c r="DI362" s="159"/>
      <c r="DJ362" s="159"/>
      <c r="DK362" s="159"/>
      <c r="DL362" s="159"/>
      <c r="DM362" s="159"/>
      <c r="DN362" s="159"/>
      <c r="DO362" s="159"/>
      <c r="DP362" s="159"/>
      <c r="DQ362" s="159"/>
      <c r="DR362" s="159"/>
      <c r="DS362" s="159"/>
      <c r="DT362" s="159"/>
      <c r="DU362" s="159"/>
      <c r="DV362" s="159"/>
      <c r="DW362" s="159"/>
      <c r="DX362" s="159"/>
      <c r="DY362" s="159"/>
      <c r="DZ362" s="159"/>
      <c r="EA362" s="159"/>
      <c r="EB362" s="159"/>
      <c r="EC362" s="159"/>
      <c r="ED362" s="159"/>
      <c r="EE362" s="159"/>
      <c r="EF362" s="159"/>
      <c r="EG362" s="159"/>
      <c r="EH362" s="159"/>
      <c r="EI362" s="159"/>
      <c r="EJ362" s="159"/>
      <c r="EK362" s="159"/>
      <c r="EL362" s="159"/>
      <c r="EM362" s="159"/>
      <c r="EN362" s="159"/>
      <c r="EO362" s="159"/>
      <c r="EP362" s="159"/>
      <c r="EQ362" s="159"/>
      <c r="ER362" s="159"/>
      <c r="ES362" s="159"/>
      <c r="ET362" s="159"/>
      <c r="EU362" s="159"/>
      <c r="EV362" s="159"/>
      <c r="EW362" s="159"/>
      <c r="EX362" s="159"/>
      <c r="EY362" s="159"/>
      <c r="EZ362" s="159"/>
      <c r="FA362" s="159"/>
      <c r="FB362" s="159"/>
      <c r="FC362" s="159"/>
      <c r="FD362" s="159"/>
    </row>
    <row r="363" customFormat="false" ht="12.75" hidden="false" customHeight="false" outlineLevel="0" collapsed="false">
      <c r="A363" s="168"/>
      <c r="B363" s="149"/>
      <c r="C363" s="149"/>
      <c r="D363" s="149"/>
      <c r="E363" s="149"/>
      <c r="F363" s="149"/>
      <c r="G363" s="149"/>
      <c r="H363" s="148"/>
      <c r="I363" s="170"/>
      <c r="R363" s="148"/>
      <c r="S363" s="158"/>
      <c r="T363" s="159"/>
      <c r="U363" s="159"/>
      <c r="V363" s="159"/>
      <c r="W363" s="159"/>
      <c r="X363" s="159"/>
      <c r="Y363" s="159"/>
      <c r="Z363" s="159"/>
      <c r="AA363" s="159"/>
      <c r="AB363" s="159"/>
      <c r="AC363" s="159"/>
      <c r="AD363" s="159"/>
      <c r="AE363" s="159"/>
      <c r="AF363" s="159"/>
      <c r="AG363" s="159"/>
      <c r="AH363" s="159"/>
      <c r="AI363" s="159"/>
      <c r="AJ363" s="159"/>
      <c r="AK363" s="159"/>
      <c r="AL363" s="159"/>
      <c r="AM363" s="159"/>
      <c r="AN363" s="159"/>
      <c r="AO363" s="159"/>
      <c r="AP363" s="159"/>
      <c r="AQ363" s="159"/>
      <c r="AR363" s="159"/>
      <c r="AS363" s="159"/>
      <c r="AT363" s="159"/>
      <c r="AU363" s="159"/>
      <c r="AV363" s="159"/>
      <c r="AW363" s="159"/>
      <c r="AX363" s="159"/>
      <c r="AY363" s="159"/>
      <c r="AZ363" s="159"/>
      <c r="BA363" s="159"/>
      <c r="BB363" s="159"/>
      <c r="BC363" s="159"/>
      <c r="BD363" s="159"/>
      <c r="BE363" s="159"/>
      <c r="BF363" s="159"/>
      <c r="BG363" s="159"/>
      <c r="BH363" s="159"/>
      <c r="BI363" s="159"/>
      <c r="BJ363" s="159"/>
      <c r="BK363" s="159"/>
      <c r="BL363" s="159"/>
      <c r="BM363" s="159"/>
      <c r="BN363" s="159"/>
      <c r="BO363" s="159"/>
      <c r="BP363" s="159"/>
      <c r="BQ363" s="159"/>
      <c r="BR363" s="159"/>
      <c r="BS363" s="159"/>
      <c r="BT363" s="159"/>
      <c r="BU363" s="159"/>
      <c r="BV363" s="159"/>
      <c r="BW363" s="159"/>
      <c r="BX363" s="159"/>
      <c r="BY363" s="159"/>
      <c r="BZ363" s="159"/>
      <c r="CA363" s="159"/>
      <c r="CB363" s="159"/>
      <c r="CC363" s="159"/>
      <c r="CD363" s="159"/>
      <c r="CE363" s="159"/>
      <c r="CF363" s="159"/>
      <c r="CG363" s="159"/>
      <c r="CH363" s="159"/>
      <c r="CI363" s="159"/>
      <c r="CJ363" s="159"/>
      <c r="CK363" s="159"/>
      <c r="CL363" s="159"/>
      <c r="CM363" s="159"/>
      <c r="CN363" s="159"/>
      <c r="CO363" s="159"/>
      <c r="CP363" s="159"/>
      <c r="CQ363" s="159"/>
      <c r="CR363" s="159"/>
      <c r="CS363" s="159"/>
      <c r="CT363" s="159"/>
      <c r="CU363" s="159"/>
      <c r="CV363" s="159"/>
      <c r="CW363" s="159"/>
      <c r="CX363" s="159"/>
      <c r="CY363" s="159"/>
      <c r="CZ363" s="159"/>
      <c r="DA363" s="159"/>
      <c r="DB363" s="159"/>
      <c r="DC363" s="159"/>
      <c r="DD363" s="159"/>
      <c r="DE363" s="159"/>
      <c r="DF363" s="159"/>
      <c r="DG363" s="159"/>
      <c r="DH363" s="159"/>
      <c r="DI363" s="159"/>
      <c r="DJ363" s="159"/>
      <c r="DK363" s="159"/>
      <c r="DL363" s="159"/>
      <c r="DM363" s="159"/>
      <c r="DN363" s="159"/>
      <c r="DO363" s="159"/>
      <c r="DP363" s="159"/>
      <c r="DQ363" s="159"/>
      <c r="DR363" s="159"/>
      <c r="DS363" s="159"/>
      <c r="DT363" s="159"/>
      <c r="DU363" s="159"/>
      <c r="DV363" s="159"/>
      <c r="DW363" s="159"/>
      <c r="DX363" s="159"/>
      <c r="DY363" s="159"/>
      <c r="DZ363" s="159"/>
      <c r="EA363" s="159"/>
      <c r="EB363" s="159"/>
      <c r="EC363" s="159"/>
      <c r="ED363" s="159"/>
      <c r="EE363" s="159"/>
      <c r="EF363" s="159"/>
      <c r="EG363" s="159"/>
      <c r="EH363" s="159"/>
      <c r="EI363" s="159"/>
      <c r="EJ363" s="159"/>
      <c r="EK363" s="159"/>
      <c r="EL363" s="159"/>
      <c r="EM363" s="159"/>
      <c r="EN363" s="159"/>
      <c r="EO363" s="159"/>
      <c r="EP363" s="159"/>
      <c r="EQ363" s="159"/>
      <c r="ER363" s="159"/>
      <c r="ES363" s="159"/>
      <c r="ET363" s="159"/>
      <c r="EU363" s="159"/>
      <c r="EV363" s="159"/>
      <c r="EW363" s="159"/>
      <c r="EX363" s="159"/>
      <c r="EY363" s="159"/>
      <c r="EZ363" s="159"/>
      <c r="FA363" s="159"/>
      <c r="FB363" s="159"/>
      <c r="FC363" s="159"/>
      <c r="FD363" s="159"/>
    </row>
    <row r="364" customFormat="false" ht="12.75" hidden="false" customHeight="false" outlineLevel="0" collapsed="false">
      <c r="A364" s="168"/>
      <c r="B364" s="149"/>
      <c r="C364" s="149"/>
      <c r="D364" s="149"/>
      <c r="E364" s="149"/>
      <c r="F364" s="149"/>
      <c r="G364" s="149"/>
      <c r="H364" s="148"/>
      <c r="I364" s="170"/>
      <c r="R364" s="148"/>
      <c r="S364" s="158"/>
      <c r="T364" s="159"/>
      <c r="U364" s="159"/>
      <c r="V364" s="159"/>
      <c r="W364" s="159"/>
      <c r="X364" s="159"/>
      <c r="Y364" s="159"/>
      <c r="Z364" s="159"/>
      <c r="AA364" s="159"/>
      <c r="AB364" s="159"/>
      <c r="AC364" s="159"/>
      <c r="AD364" s="159"/>
      <c r="AE364" s="159"/>
      <c r="AF364" s="159"/>
      <c r="AG364" s="159"/>
      <c r="AH364" s="159"/>
      <c r="AI364" s="159"/>
      <c r="AJ364" s="159"/>
      <c r="AK364" s="159"/>
      <c r="AL364" s="159"/>
      <c r="AM364" s="159"/>
      <c r="AN364" s="159"/>
      <c r="AO364" s="159"/>
      <c r="AP364" s="159"/>
      <c r="AQ364" s="159"/>
      <c r="AR364" s="159"/>
      <c r="AS364" s="159"/>
      <c r="AT364" s="159"/>
      <c r="AU364" s="159"/>
      <c r="AV364" s="159"/>
      <c r="AW364" s="159"/>
      <c r="AX364" s="159"/>
      <c r="AY364" s="159"/>
      <c r="AZ364" s="159"/>
      <c r="BA364" s="159"/>
      <c r="BB364" s="159"/>
      <c r="BC364" s="159"/>
      <c r="BD364" s="159"/>
      <c r="BE364" s="159"/>
      <c r="BF364" s="159"/>
      <c r="BG364" s="159"/>
      <c r="BH364" s="159"/>
      <c r="BI364" s="159"/>
      <c r="BJ364" s="159"/>
      <c r="BK364" s="159"/>
      <c r="BL364" s="159"/>
      <c r="BM364" s="159"/>
      <c r="BN364" s="159"/>
      <c r="BO364" s="159"/>
      <c r="BP364" s="159"/>
      <c r="BQ364" s="159"/>
      <c r="BR364" s="159"/>
      <c r="BS364" s="159"/>
      <c r="BT364" s="159"/>
      <c r="BU364" s="159"/>
      <c r="BV364" s="159"/>
      <c r="BW364" s="159"/>
      <c r="BX364" s="159"/>
      <c r="BY364" s="159"/>
      <c r="BZ364" s="159"/>
      <c r="CA364" s="159"/>
      <c r="CB364" s="159"/>
      <c r="CC364" s="159"/>
      <c r="CD364" s="159"/>
      <c r="CE364" s="159"/>
      <c r="CF364" s="159"/>
      <c r="CG364" s="159"/>
      <c r="CH364" s="159"/>
      <c r="CI364" s="159"/>
      <c r="CJ364" s="159"/>
      <c r="CK364" s="159"/>
      <c r="CL364" s="159"/>
      <c r="CM364" s="159"/>
      <c r="CN364" s="159"/>
      <c r="CO364" s="159"/>
      <c r="CP364" s="159"/>
      <c r="CQ364" s="159"/>
      <c r="CR364" s="159"/>
      <c r="CS364" s="159"/>
      <c r="CT364" s="159"/>
      <c r="CU364" s="159"/>
      <c r="CV364" s="159"/>
      <c r="CW364" s="159"/>
      <c r="CX364" s="159"/>
      <c r="CY364" s="159"/>
      <c r="CZ364" s="159"/>
      <c r="DA364" s="159"/>
      <c r="DB364" s="159"/>
      <c r="DC364" s="159"/>
      <c r="DD364" s="159"/>
      <c r="DE364" s="159"/>
      <c r="DF364" s="159"/>
      <c r="DG364" s="159"/>
      <c r="DH364" s="159"/>
      <c r="DI364" s="159"/>
      <c r="DJ364" s="159"/>
      <c r="DK364" s="159"/>
      <c r="DL364" s="159"/>
      <c r="DM364" s="159"/>
      <c r="DN364" s="159"/>
      <c r="DO364" s="159"/>
      <c r="DP364" s="159"/>
      <c r="DQ364" s="159"/>
      <c r="DR364" s="159"/>
      <c r="DS364" s="159"/>
      <c r="DT364" s="159"/>
      <c r="DU364" s="159"/>
      <c r="DV364" s="159"/>
      <c r="DW364" s="159"/>
      <c r="DX364" s="159"/>
      <c r="DY364" s="159"/>
      <c r="DZ364" s="159"/>
      <c r="EA364" s="159"/>
      <c r="EB364" s="159"/>
      <c r="EC364" s="159"/>
      <c r="ED364" s="159"/>
      <c r="EE364" s="159"/>
      <c r="EF364" s="159"/>
      <c r="EG364" s="159"/>
      <c r="EH364" s="159"/>
      <c r="EI364" s="159"/>
      <c r="EJ364" s="159"/>
      <c r="EK364" s="159"/>
      <c r="EL364" s="159"/>
      <c r="EM364" s="159"/>
      <c r="EN364" s="159"/>
      <c r="EO364" s="159"/>
      <c r="EP364" s="159"/>
      <c r="EQ364" s="159"/>
      <c r="ER364" s="159"/>
      <c r="ES364" s="159"/>
      <c r="ET364" s="159"/>
      <c r="EU364" s="159"/>
      <c r="EV364" s="159"/>
      <c r="EW364" s="159"/>
      <c r="EX364" s="159"/>
      <c r="EY364" s="159"/>
      <c r="EZ364" s="159"/>
      <c r="FA364" s="159"/>
      <c r="FB364" s="159"/>
      <c r="FC364" s="159"/>
      <c r="FD364" s="159"/>
    </row>
    <row r="365" customFormat="false" ht="12.75" hidden="false" customHeight="false" outlineLevel="0" collapsed="false">
      <c r="A365" s="168"/>
      <c r="B365" s="149"/>
      <c r="C365" s="149"/>
      <c r="D365" s="149"/>
      <c r="E365" s="149"/>
      <c r="F365" s="149"/>
      <c r="G365" s="149"/>
      <c r="H365" s="148"/>
      <c r="I365" s="170"/>
      <c r="R365" s="148"/>
      <c r="S365" s="158"/>
      <c r="T365" s="159"/>
      <c r="U365" s="159"/>
      <c r="V365" s="159"/>
      <c r="W365" s="159"/>
      <c r="X365" s="159"/>
      <c r="Y365" s="159"/>
      <c r="Z365" s="159"/>
      <c r="AA365" s="159"/>
      <c r="AB365" s="159"/>
      <c r="AC365" s="159"/>
      <c r="AD365" s="159"/>
      <c r="AE365" s="159"/>
      <c r="AF365" s="159"/>
      <c r="AG365" s="159"/>
      <c r="AH365" s="159"/>
      <c r="AI365" s="159"/>
      <c r="AJ365" s="159"/>
      <c r="AK365" s="159"/>
      <c r="AL365" s="159"/>
      <c r="AM365" s="159"/>
      <c r="AN365" s="159"/>
      <c r="AO365" s="159"/>
      <c r="AP365" s="159"/>
      <c r="AQ365" s="159"/>
      <c r="AR365" s="159"/>
      <c r="AS365" s="159"/>
      <c r="AT365" s="159"/>
      <c r="AU365" s="159"/>
      <c r="AV365" s="159"/>
      <c r="AW365" s="159"/>
      <c r="AX365" s="159"/>
      <c r="AY365" s="159"/>
      <c r="AZ365" s="159"/>
      <c r="BA365" s="159"/>
      <c r="BB365" s="159"/>
      <c r="BC365" s="159"/>
      <c r="BD365" s="159"/>
      <c r="BE365" s="159"/>
      <c r="BF365" s="159"/>
      <c r="BG365" s="159"/>
      <c r="BH365" s="159"/>
      <c r="BI365" s="159"/>
      <c r="BJ365" s="159"/>
      <c r="BK365" s="159"/>
      <c r="BL365" s="159"/>
      <c r="BM365" s="159"/>
      <c r="BN365" s="159"/>
      <c r="BO365" s="159"/>
      <c r="BP365" s="159"/>
      <c r="BQ365" s="159"/>
      <c r="BR365" s="159"/>
      <c r="BS365" s="159"/>
      <c r="BT365" s="159"/>
      <c r="BU365" s="159"/>
      <c r="BV365" s="159"/>
      <c r="BW365" s="159"/>
      <c r="BX365" s="159"/>
      <c r="BY365" s="159"/>
      <c r="BZ365" s="159"/>
      <c r="CA365" s="159"/>
      <c r="CB365" s="159"/>
      <c r="CC365" s="159"/>
      <c r="CD365" s="159"/>
      <c r="CE365" s="159"/>
      <c r="CF365" s="159"/>
      <c r="CG365" s="159"/>
      <c r="CH365" s="159"/>
      <c r="CI365" s="159"/>
      <c r="CJ365" s="159"/>
      <c r="CK365" s="159"/>
      <c r="CL365" s="159"/>
      <c r="CM365" s="159"/>
      <c r="CN365" s="159"/>
      <c r="CO365" s="159"/>
      <c r="CP365" s="159"/>
      <c r="CQ365" s="159"/>
      <c r="CR365" s="159"/>
      <c r="CS365" s="159"/>
      <c r="CT365" s="159"/>
      <c r="CU365" s="159"/>
      <c r="CV365" s="159"/>
      <c r="CW365" s="159"/>
      <c r="CX365" s="159"/>
      <c r="CY365" s="159"/>
      <c r="CZ365" s="159"/>
      <c r="DA365" s="159"/>
      <c r="DB365" s="159"/>
      <c r="DC365" s="159"/>
      <c r="DD365" s="159"/>
      <c r="DE365" s="159"/>
      <c r="DF365" s="159"/>
      <c r="DG365" s="159"/>
      <c r="DH365" s="159"/>
      <c r="DI365" s="159"/>
      <c r="DJ365" s="159"/>
      <c r="DK365" s="159"/>
      <c r="DL365" s="159"/>
      <c r="DM365" s="159"/>
      <c r="DN365" s="159"/>
      <c r="DO365" s="159"/>
      <c r="DP365" s="159"/>
      <c r="DQ365" s="159"/>
      <c r="DR365" s="159"/>
      <c r="DS365" s="159"/>
      <c r="DT365" s="159"/>
      <c r="DU365" s="159"/>
      <c r="DV365" s="159"/>
      <c r="DW365" s="159"/>
      <c r="DX365" s="159"/>
      <c r="DY365" s="159"/>
      <c r="DZ365" s="159"/>
      <c r="EA365" s="159"/>
      <c r="EB365" s="159"/>
      <c r="EC365" s="159"/>
      <c r="ED365" s="159"/>
      <c r="EE365" s="159"/>
      <c r="EF365" s="159"/>
      <c r="EG365" s="159"/>
      <c r="EH365" s="159"/>
      <c r="EI365" s="159"/>
      <c r="EJ365" s="159"/>
      <c r="EK365" s="159"/>
      <c r="EL365" s="159"/>
      <c r="EM365" s="159"/>
      <c r="EN365" s="159"/>
      <c r="EO365" s="159"/>
      <c r="EP365" s="159"/>
      <c r="EQ365" s="159"/>
      <c r="ER365" s="159"/>
      <c r="ES365" s="159"/>
      <c r="ET365" s="159"/>
      <c r="EU365" s="159"/>
      <c r="EV365" s="159"/>
      <c r="EW365" s="159"/>
      <c r="EX365" s="159"/>
      <c r="EY365" s="159"/>
      <c r="EZ365" s="159"/>
      <c r="FA365" s="159"/>
      <c r="FB365" s="159"/>
      <c r="FC365" s="159"/>
      <c r="FD365" s="159"/>
    </row>
    <row r="366" customFormat="false" ht="12.75" hidden="false" customHeight="false" outlineLevel="0" collapsed="false">
      <c r="A366" s="168"/>
      <c r="B366" s="149"/>
      <c r="C366" s="149"/>
      <c r="D366" s="149"/>
      <c r="E366" s="149"/>
      <c r="F366" s="149"/>
      <c r="G366" s="149"/>
      <c r="H366" s="148"/>
      <c r="I366" s="170"/>
      <c r="R366" s="148"/>
      <c r="S366" s="158"/>
      <c r="T366" s="159"/>
      <c r="U366" s="159"/>
      <c r="V366" s="159"/>
      <c r="W366" s="159"/>
      <c r="X366" s="159"/>
      <c r="Y366" s="159"/>
      <c r="Z366" s="159"/>
      <c r="AA366" s="159"/>
      <c r="AB366" s="159"/>
      <c r="AC366" s="159"/>
      <c r="AD366" s="159"/>
      <c r="AE366" s="159"/>
      <c r="AF366" s="159"/>
      <c r="AG366" s="159"/>
      <c r="AH366" s="159"/>
      <c r="AI366" s="159"/>
      <c r="AJ366" s="159"/>
      <c r="AK366" s="159"/>
      <c r="AL366" s="159"/>
      <c r="AM366" s="159"/>
      <c r="AN366" s="159"/>
      <c r="AO366" s="159"/>
      <c r="AP366" s="159"/>
      <c r="AQ366" s="159"/>
      <c r="AR366" s="159"/>
      <c r="AS366" s="159"/>
      <c r="AT366" s="159"/>
      <c r="AU366" s="159"/>
      <c r="AV366" s="159"/>
      <c r="AW366" s="159"/>
      <c r="AX366" s="159"/>
      <c r="AY366" s="159"/>
      <c r="AZ366" s="159"/>
      <c r="BA366" s="159"/>
      <c r="BB366" s="159"/>
      <c r="BC366" s="159"/>
      <c r="BD366" s="159"/>
      <c r="BE366" s="159"/>
      <c r="BF366" s="159"/>
      <c r="BG366" s="159"/>
      <c r="BH366" s="159"/>
      <c r="BI366" s="159"/>
      <c r="BJ366" s="159"/>
      <c r="BK366" s="159"/>
      <c r="BL366" s="159"/>
      <c r="BM366" s="159"/>
      <c r="BN366" s="159"/>
      <c r="BO366" s="159"/>
      <c r="BP366" s="159"/>
      <c r="BQ366" s="159"/>
      <c r="BR366" s="159"/>
      <c r="BS366" s="159"/>
      <c r="BT366" s="159"/>
      <c r="BU366" s="159"/>
      <c r="BV366" s="159"/>
      <c r="BW366" s="159"/>
      <c r="BX366" s="159"/>
      <c r="BY366" s="159"/>
      <c r="BZ366" s="159"/>
      <c r="CA366" s="159"/>
      <c r="CB366" s="159"/>
      <c r="CC366" s="159"/>
      <c r="CD366" s="159"/>
      <c r="CE366" s="159"/>
      <c r="CF366" s="159"/>
      <c r="CG366" s="159"/>
      <c r="CH366" s="159"/>
      <c r="CI366" s="159"/>
      <c r="CJ366" s="159"/>
      <c r="CK366" s="159"/>
      <c r="CL366" s="159"/>
      <c r="CM366" s="159"/>
      <c r="CN366" s="159"/>
      <c r="CO366" s="159"/>
      <c r="CP366" s="159"/>
      <c r="CQ366" s="159"/>
      <c r="CR366" s="159"/>
      <c r="CS366" s="159"/>
      <c r="CT366" s="159"/>
      <c r="CU366" s="159"/>
      <c r="CV366" s="159"/>
      <c r="CW366" s="159"/>
      <c r="CX366" s="159"/>
      <c r="CY366" s="159"/>
      <c r="CZ366" s="159"/>
      <c r="DA366" s="159"/>
      <c r="DB366" s="159"/>
      <c r="DC366" s="159"/>
      <c r="DD366" s="159"/>
      <c r="DE366" s="159"/>
      <c r="DF366" s="159"/>
      <c r="DG366" s="159"/>
      <c r="DH366" s="159"/>
      <c r="DI366" s="159"/>
      <c r="DJ366" s="159"/>
      <c r="DK366" s="159"/>
      <c r="DL366" s="159"/>
      <c r="DM366" s="159"/>
      <c r="DN366" s="159"/>
      <c r="DO366" s="159"/>
      <c r="DP366" s="159"/>
      <c r="DQ366" s="159"/>
      <c r="DR366" s="159"/>
      <c r="DS366" s="159"/>
      <c r="DT366" s="159"/>
      <c r="DU366" s="159"/>
      <c r="DV366" s="159"/>
      <c r="DW366" s="159"/>
      <c r="DX366" s="159"/>
      <c r="DY366" s="159"/>
      <c r="DZ366" s="159"/>
      <c r="EA366" s="159"/>
      <c r="EB366" s="159"/>
      <c r="EC366" s="159"/>
      <c r="ED366" s="159"/>
      <c r="EE366" s="159"/>
      <c r="EF366" s="159"/>
      <c r="EG366" s="159"/>
      <c r="EH366" s="159"/>
      <c r="EI366" s="159"/>
      <c r="EJ366" s="159"/>
      <c r="EK366" s="159"/>
      <c r="EL366" s="159"/>
      <c r="EM366" s="159"/>
      <c r="EN366" s="159"/>
      <c r="EO366" s="159"/>
      <c r="EP366" s="159"/>
      <c r="EQ366" s="159"/>
      <c r="ER366" s="159"/>
      <c r="ES366" s="159"/>
      <c r="ET366" s="159"/>
      <c r="EU366" s="159"/>
      <c r="EV366" s="159"/>
      <c r="EW366" s="159"/>
      <c r="EX366" s="159"/>
      <c r="EY366" s="159"/>
      <c r="EZ366" s="159"/>
      <c r="FA366" s="159"/>
      <c r="FB366" s="159"/>
      <c r="FC366" s="159"/>
      <c r="FD366" s="159"/>
    </row>
    <row r="367" customFormat="false" ht="12.75" hidden="false" customHeight="false" outlineLevel="0" collapsed="false">
      <c r="A367" s="168"/>
      <c r="B367" s="149"/>
      <c r="C367" s="149"/>
      <c r="D367" s="149"/>
      <c r="E367" s="149"/>
      <c r="F367" s="149"/>
      <c r="G367" s="149"/>
      <c r="H367" s="148"/>
      <c r="I367" s="170"/>
      <c r="R367" s="148"/>
      <c r="S367" s="158"/>
      <c r="T367" s="159"/>
      <c r="U367" s="159"/>
      <c r="V367" s="159"/>
      <c r="W367" s="159"/>
      <c r="X367" s="159"/>
      <c r="Y367" s="159"/>
      <c r="Z367" s="159"/>
      <c r="AA367" s="159"/>
      <c r="AB367" s="159"/>
      <c r="AC367" s="159"/>
      <c r="AD367" s="159"/>
      <c r="AE367" s="159"/>
      <c r="AF367" s="159"/>
      <c r="AG367" s="159"/>
      <c r="AH367" s="159"/>
      <c r="AI367" s="159"/>
      <c r="AJ367" s="159"/>
      <c r="AK367" s="159"/>
      <c r="AL367" s="159"/>
      <c r="AM367" s="159"/>
      <c r="AN367" s="159"/>
      <c r="AO367" s="159"/>
      <c r="AP367" s="159"/>
      <c r="AQ367" s="159"/>
      <c r="AR367" s="159"/>
      <c r="AS367" s="159"/>
      <c r="AT367" s="159"/>
      <c r="AU367" s="159"/>
      <c r="AV367" s="159"/>
      <c r="AW367" s="159"/>
      <c r="AX367" s="159"/>
      <c r="AY367" s="159"/>
      <c r="AZ367" s="159"/>
      <c r="BA367" s="159"/>
      <c r="BB367" s="159"/>
      <c r="BC367" s="159"/>
      <c r="BD367" s="159"/>
      <c r="BE367" s="159"/>
      <c r="BF367" s="159"/>
      <c r="BG367" s="159"/>
      <c r="BH367" s="159"/>
      <c r="BI367" s="159"/>
      <c r="BJ367" s="159"/>
      <c r="BK367" s="159"/>
      <c r="BL367" s="159"/>
      <c r="BM367" s="159"/>
      <c r="BN367" s="159"/>
      <c r="BO367" s="159"/>
      <c r="BP367" s="159"/>
      <c r="BQ367" s="159"/>
      <c r="BR367" s="159"/>
      <c r="BS367" s="159"/>
      <c r="BT367" s="159"/>
      <c r="BU367" s="159"/>
      <c r="BV367" s="159"/>
      <c r="BW367" s="159"/>
      <c r="BX367" s="159"/>
      <c r="BY367" s="159"/>
      <c r="BZ367" s="159"/>
      <c r="CA367" s="159"/>
      <c r="CB367" s="159"/>
      <c r="CC367" s="159"/>
      <c r="CD367" s="159"/>
      <c r="CE367" s="159"/>
      <c r="CF367" s="159"/>
      <c r="CG367" s="159"/>
      <c r="CH367" s="159"/>
      <c r="CI367" s="159"/>
      <c r="CJ367" s="159"/>
      <c r="CK367" s="159"/>
      <c r="CL367" s="159"/>
      <c r="CM367" s="159"/>
      <c r="CN367" s="159"/>
      <c r="CO367" s="159"/>
      <c r="CP367" s="159"/>
      <c r="CQ367" s="159"/>
      <c r="CR367" s="159"/>
      <c r="CS367" s="159"/>
      <c r="CT367" s="159"/>
      <c r="CU367" s="159"/>
      <c r="CV367" s="159"/>
      <c r="CW367" s="159"/>
      <c r="CX367" s="159"/>
      <c r="CY367" s="159"/>
      <c r="CZ367" s="159"/>
      <c r="DA367" s="159"/>
      <c r="DB367" s="159"/>
      <c r="DC367" s="159"/>
      <c r="DD367" s="159"/>
      <c r="DE367" s="159"/>
      <c r="DF367" s="159"/>
      <c r="DG367" s="159"/>
      <c r="DH367" s="159"/>
      <c r="DI367" s="159"/>
      <c r="DJ367" s="159"/>
      <c r="DK367" s="159"/>
      <c r="DL367" s="159"/>
      <c r="DM367" s="159"/>
      <c r="DN367" s="159"/>
      <c r="DO367" s="159"/>
      <c r="DP367" s="159"/>
      <c r="DQ367" s="159"/>
      <c r="DR367" s="159"/>
      <c r="DS367" s="159"/>
      <c r="DT367" s="159"/>
      <c r="DU367" s="159"/>
      <c r="DV367" s="159"/>
      <c r="DW367" s="159"/>
      <c r="DX367" s="159"/>
      <c r="DY367" s="159"/>
      <c r="DZ367" s="159"/>
      <c r="EA367" s="159"/>
      <c r="EB367" s="159"/>
      <c r="EC367" s="159"/>
      <c r="ED367" s="159"/>
      <c r="EE367" s="159"/>
      <c r="EF367" s="159"/>
      <c r="EG367" s="159"/>
      <c r="EH367" s="159"/>
      <c r="EI367" s="159"/>
      <c r="EJ367" s="159"/>
      <c r="EK367" s="159"/>
      <c r="EL367" s="159"/>
      <c r="EM367" s="159"/>
      <c r="EN367" s="159"/>
      <c r="EO367" s="159"/>
      <c r="EP367" s="159"/>
      <c r="EQ367" s="159"/>
      <c r="ER367" s="159"/>
      <c r="ES367" s="159"/>
      <c r="ET367" s="159"/>
      <c r="EU367" s="159"/>
      <c r="EV367" s="159"/>
      <c r="EW367" s="159"/>
      <c r="EX367" s="159"/>
      <c r="EY367" s="159"/>
      <c r="EZ367" s="159"/>
      <c r="FA367" s="159"/>
      <c r="FB367" s="159"/>
      <c r="FC367" s="159"/>
      <c r="FD367" s="159"/>
    </row>
    <row r="368" customFormat="false" ht="12.75" hidden="false" customHeight="false" outlineLevel="0" collapsed="false">
      <c r="A368" s="168"/>
      <c r="B368" s="149"/>
      <c r="C368" s="149"/>
      <c r="D368" s="149"/>
      <c r="E368" s="149"/>
      <c r="F368" s="149"/>
      <c r="G368" s="149"/>
      <c r="H368" s="148"/>
      <c r="I368" s="170"/>
      <c r="R368" s="148"/>
      <c r="S368" s="158"/>
      <c r="T368" s="159"/>
      <c r="U368" s="159"/>
      <c r="V368" s="159"/>
      <c r="W368" s="159"/>
      <c r="X368" s="159"/>
      <c r="Y368" s="159"/>
      <c r="Z368" s="159"/>
      <c r="AA368" s="159"/>
      <c r="AB368" s="159"/>
      <c r="AC368" s="159"/>
      <c r="AD368" s="159"/>
      <c r="AE368" s="159"/>
      <c r="AF368" s="159"/>
      <c r="AG368" s="159"/>
      <c r="AH368" s="159"/>
      <c r="AI368" s="159"/>
      <c r="AJ368" s="159"/>
      <c r="AK368" s="159"/>
      <c r="AL368" s="159"/>
      <c r="AM368" s="159"/>
      <c r="AN368" s="159"/>
      <c r="AO368" s="159"/>
      <c r="AP368" s="159"/>
      <c r="AQ368" s="159"/>
      <c r="AR368" s="159"/>
      <c r="AS368" s="159"/>
      <c r="AT368" s="159"/>
      <c r="AU368" s="159"/>
      <c r="AV368" s="159"/>
      <c r="AW368" s="159"/>
      <c r="AX368" s="159"/>
      <c r="AY368" s="159"/>
      <c r="AZ368" s="159"/>
      <c r="BA368" s="159"/>
      <c r="BB368" s="159"/>
      <c r="BC368" s="159"/>
      <c r="BD368" s="159"/>
      <c r="BE368" s="159"/>
      <c r="BF368" s="159"/>
      <c r="BG368" s="159"/>
      <c r="BH368" s="159"/>
      <c r="BI368" s="159"/>
      <c r="BJ368" s="159"/>
      <c r="BK368" s="159"/>
      <c r="BL368" s="159"/>
      <c r="BM368" s="159"/>
      <c r="BN368" s="159"/>
      <c r="BO368" s="159"/>
      <c r="BP368" s="159"/>
      <c r="BQ368" s="159"/>
      <c r="BR368" s="159"/>
      <c r="BS368" s="159"/>
      <c r="BT368" s="159"/>
      <c r="BU368" s="159"/>
      <c r="BV368" s="159"/>
      <c r="BW368" s="159"/>
      <c r="BX368" s="159"/>
      <c r="BY368" s="159"/>
      <c r="BZ368" s="159"/>
      <c r="CA368" s="159"/>
      <c r="CB368" s="159"/>
      <c r="CC368" s="159"/>
      <c r="CD368" s="159"/>
      <c r="CE368" s="159"/>
      <c r="CF368" s="159"/>
      <c r="CG368" s="159"/>
      <c r="CH368" s="159"/>
      <c r="CI368" s="159"/>
      <c r="CJ368" s="159"/>
      <c r="CK368" s="159"/>
      <c r="CL368" s="159"/>
      <c r="CM368" s="159"/>
      <c r="CN368" s="159"/>
      <c r="CO368" s="159"/>
      <c r="CP368" s="159"/>
      <c r="CQ368" s="159"/>
      <c r="CR368" s="159"/>
      <c r="CS368" s="159"/>
      <c r="CT368" s="159"/>
      <c r="CU368" s="159"/>
      <c r="CV368" s="159"/>
      <c r="CW368" s="159"/>
      <c r="CX368" s="159"/>
      <c r="CY368" s="159"/>
      <c r="CZ368" s="159"/>
      <c r="DA368" s="159"/>
      <c r="DB368" s="159"/>
      <c r="DC368" s="159"/>
      <c r="DD368" s="159"/>
      <c r="DE368" s="159"/>
      <c r="DF368" s="159"/>
      <c r="DG368" s="159"/>
      <c r="DH368" s="159"/>
      <c r="DI368" s="159"/>
      <c r="DJ368" s="159"/>
      <c r="DK368" s="159"/>
      <c r="DL368" s="159"/>
      <c r="DM368" s="159"/>
      <c r="DN368" s="159"/>
      <c r="DO368" s="159"/>
      <c r="DP368" s="159"/>
      <c r="DQ368" s="159"/>
      <c r="DR368" s="159"/>
      <c r="DS368" s="159"/>
      <c r="DT368" s="159"/>
      <c r="DU368" s="159"/>
      <c r="DV368" s="159"/>
      <c r="DW368" s="159"/>
      <c r="DX368" s="159"/>
      <c r="DY368" s="159"/>
      <c r="DZ368" s="159"/>
      <c r="EA368" s="159"/>
      <c r="EB368" s="159"/>
      <c r="EC368" s="159"/>
      <c r="ED368" s="159"/>
      <c r="EE368" s="159"/>
      <c r="EF368" s="159"/>
      <c r="EG368" s="159"/>
      <c r="EH368" s="159"/>
      <c r="EI368" s="159"/>
      <c r="EJ368" s="159"/>
      <c r="EK368" s="159"/>
      <c r="EL368" s="159"/>
      <c r="EM368" s="159"/>
      <c r="EN368" s="159"/>
      <c r="EO368" s="159"/>
      <c r="EP368" s="159"/>
      <c r="EQ368" s="159"/>
      <c r="ER368" s="159"/>
      <c r="ES368" s="159"/>
      <c r="ET368" s="159"/>
      <c r="EU368" s="159"/>
      <c r="EV368" s="159"/>
      <c r="EW368" s="159"/>
      <c r="EX368" s="159"/>
      <c r="EY368" s="159"/>
      <c r="EZ368" s="159"/>
      <c r="FA368" s="159"/>
      <c r="FB368" s="159"/>
      <c r="FC368" s="159"/>
      <c r="FD368" s="159"/>
    </row>
    <row r="369" customFormat="false" ht="12.75" hidden="false" customHeight="false" outlineLevel="0" collapsed="false">
      <c r="A369" s="168"/>
      <c r="B369" s="149"/>
      <c r="C369" s="149"/>
      <c r="D369" s="149"/>
      <c r="E369" s="149"/>
      <c r="F369" s="149"/>
      <c r="G369" s="149"/>
      <c r="H369" s="148"/>
      <c r="I369" s="170"/>
      <c r="R369" s="148"/>
      <c r="S369" s="158"/>
      <c r="T369" s="159"/>
      <c r="U369" s="159"/>
      <c r="V369" s="159"/>
      <c r="W369" s="159"/>
      <c r="X369" s="159"/>
      <c r="Y369" s="159"/>
      <c r="Z369" s="159"/>
      <c r="AA369" s="159"/>
      <c r="AB369" s="159"/>
      <c r="AC369" s="159"/>
      <c r="AD369" s="159"/>
      <c r="AE369" s="159"/>
      <c r="AF369" s="159"/>
      <c r="AG369" s="159"/>
      <c r="AH369" s="159"/>
      <c r="AI369" s="159"/>
      <c r="AJ369" s="159"/>
      <c r="AK369" s="159"/>
      <c r="AL369" s="159"/>
      <c r="AM369" s="159"/>
      <c r="AN369" s="159"/>
      <c r="AO369" s="159"/>
      <c r="AP369" s="159"/>
      <c r="AQ369" s="159"/>
      <c r="AR369" s="159"/>
      <c r="AS369" s="159"/>
      <c r="AT369" s="159"/>
      <c r="AU369" s="159"/>
      <c r="AV369" s="159"/>
      <c r="AW369" s="159"/>
      <c r="AX369" s="159"/>
      <c r="AY369" s="159"/>
      <c r="AZ369" s="159"/>
      <c r="BA369" s="159"/>
      <c r="BB369" s="159"/>
      <c r="BC369" s="159"/>
      <c r="BD369" s="159"/>
      <c r="BE369" s="159"/>
      <c r="BF369" s="159"/>
      <c r="BG369" s="159"/>
      <c r="BH369" s="159"/>
      <c r="BI369" s="159"/>
      <c r="BJ369" s="159"/>
      <c r="BK369" s="159"/>
      <c r="BL369" s="159"/>
      <c r="BM369" s="159"/>
      <c r="BN369" s="159"/>
      <c r="BO369" s="159"/>
      <c r="BP369" s="159"/>
      <c r="BQ369" s="159"/>
      <c r="BR369" s="159"/>
      <c r="BS369" s="159"/>
      <c r="BT369" s="159"/>
      <c r="BU369" s="159"/>
      <c r="BV369" s="159"/>
      <c r="BW369" s="159"/>
      <c r="BX369" s="159"/>
      <c r="BY369" s="159"/>
      <c r="BZ369" s="159"/>
      <c r="CA369" s="159"/>
      <c r="CB369" s="159"/>
      <c r="CC369" s="159"/>
      <c r="CD369" s="159"/>
      <c r="CE369" s="159"/>
      <c r="CF369" s="159"/>
      <c r="CG369" s="159"/>
      <c r="CH369" s="159"/>
      <c r="CI369" s="159"/>
      <c r="CJ369" s="159"/>
      <c r="CK369" s="159"/>
      <c r="CL369" s="159"/>
      <c r="CM369" s="159"/>
      <c r="CN369" s="159"/>
      <c r="CO369" s="159"/>
      <c r="CP369" s="159"/>
      <c r="CQ369" s="159"/>
      <c r="CR369" s="159"/>
      <c r="CS369" s="159"/>
      <c r="CT369" s="159"/>
      <c r="CU369" s="159"/>
      <c r="CV369" s="159"/>
      <c r="CW369" s="159"/>
      <c r="CX369" s="159"/>
      <c r="CY369" s="159"/>
      <c r="CZ369" s="159"/>
      <c r="DA369" s="159"/>
      <c r="DB369" s="159"/>
      <c r="DC369" s="159"/>
      <c r="DD369" s="159"/>
      <c r="DE369" s="159"/>
      <c r="DF369" s="159"/>
      <c r="DG369" s="159"/>
      <c r="DH369" s="159"/>
      <c r="DI369" s="159"/>
      <c r="DJ369" s="159"/>
      <c r="DK369" s="159"/>
      <c r="DL369" s="159"/>
      <c r="DM369" s="159"/>
      <c r="DN369" s="159"/>
      <c r="DO369" s="159"/>
      <c r="DP369" s="159"/>
      <c r="DQ369" s="159"/>
      <c r="DR369" s="159"/>
      <c r="DS369" s="159"/>
      <c r="DT369" s="159"/>
      <c r="DU369" s="159"/>
      <c r="DV369" s="159"/>
      <c r="DW369" s="159"/>
      <c r="DX369" s="159"/>
      <c r="DY369" s="159"/>
      <c r="DZ369" s="159"/>
      <c r="EA369" s="159"/>
      <c r="EB369" s="159"/>
      <c r="EC369" s="159"/>
      <c r="ED369" s="159"/>
      <c r="EE369" s="159"/>
      <c r="EF369" s="159"/>
      <c r="EG369" s="159"/>
      <c r="EH369" s="159"/>
      <c r="EI369" s="159"/>
      <c r="EJ369" s="159"/>
      <c r="EK369" s="159"/>
      <c r="EL369" s="159"/>
      <c r="EM369" s="159"/>
      <c r="EN369" s="159"/>
      <c r="EO369" s="159"/>
      <c r="EP369" s="159"/>
      <c r="EQ369" s="159"/>
      <c r="ER369" s="159"/>
      <c r="ES369" s="159"/>
      <c r="ET369" s="159"/>
      <c r="EU369" s="159"/>
      <c r="EV369" s="159"/>
      <c r="EW369" s="159"/>
      <c r="EX369" s="159"/>
      <c r="EY369" s="159"/>
      <c r="EZ369" s="159"/>
      <c r="FA369" s="159"/>
      <c r="FB369" s="159"/>
      <c r="FC369" s="159"/>
      <c r="FD369" s="159"/>
    </row>
    <row r="370" customFormat="false" ht="12.75" hidden="false" customHeight="false" outlineLevel="0" collapsed="false">
      <c r="A370" s="168"/>
      <c r="B370" s="149"/>
      <c r="C370" s="149"/>
      <c r="D370" s="149"/>
      <c r="E370" s="149"/>
      <c r="F370" s="149"/>
      <c r="G370" s="149"/>
      <c r="H370" s="148"/>
      <c r="I370" s="170"/>
      <c r="R370" s="148"/>
      <c r="S370" s="158"/>
      <c r="T370" s="159"/>
      <c r="U370" s="159"/>
      <c r="V370" s="159"/>
      <c r="W370" s="159"/>
      <c r="X370" s="159"/>
      <c r="Y370" s="159"/>
      <c r="Z370" s="159"/>
      <c r="AA370" s="159"/>
      <c r="AB370" s="159"/>
      <c r="AC370" s="159"/>
      <c r="AD370" s="159"/>
      <c r="AE370" s="159"/>
      <c r="AF370" s="159"/>
      <c r="AG370" s="159"/>
      <c r="AH370" s="159"/>
      <c r="AI370" s="159"/>
      <c r="AJ370" s="159"/>
      <c r="AK370" s="159"/>
      <c r="AL370" s="159"/>
      <c r="AM370" s="159"/>
      <c r="AN370" s="159"/>
      <c r="AO370" s="159"/>
      <c r="AP370" s="159"/>
      <c r="AQ370" s="159"/>
      <c r="AR370" s="159"/>
      <c r="AS370" s="159"/>
      <c r="AT370" s="159"/>
      <c r="AU370" s="159"/>
      <c r="AV370" s="159"/>
      <c r="AW370" s="159"/>
      <c r="AX370" s="159"/>
      <c r="AY370" s="159"/>
      <c r="AZ370" s="159"/>
      <c r="BA370" s="159"/>
      <c r="BB370" s="159"/>
      <c r="BC370" s="159"/>
      <c r="BD370" s="159"/>
      <c r="BE370" s="159"/>
      <c r="BF370" s="159"/>
      <c r="BG370" s="159"/>
      <c r="BH370" s="159"/>
      <c r="BI370" s="159"/>
      <c r="BJ370" s="159"/>
      <c r="BK370" s="159"/>
      <c r="BL370" s="159"/>
      <c r="BM370" s="159"/>
      <c r="BN370" s="159"/>
      <c r="BO370" s="159"/>
      <c r="BP370" s="159"/>
      <c r="BQ370" s="159"/>
      <c r="BR370" s="159"/>
      <c r="BS370" s="159"/>
      <c r="BT370" s="159"/>
      <c r="BU370" s="159"/>
      <c r="BV370" s="159"/>
      <c r="BW370" s="159"/>
      <c r="BX370" s="159"/>
      <c r="BY370" s="159"/>
      <c r="BZ370" s="159"/>
      <c r="CA370" s="159"/>
      <c r="CB370" s="159"/>
      <c r="CC370" s="159"/>
      <c r="CD370" s="159"/>
      <c r="CE370" s="159"/>
      <c r="CF370" s="159"/>
      <c r="CG370" s="159"/>
      <c r="CH370" s="159"/>
      <c r="CI370" s="159"/>
      <c r="CJ370" s="159"/>
      <c r="CK370" s="159"/>
      <c r="CL370" s="159"/>
      <c r="CM370" s="159"/>
      <c r="CN370" s="159"/>
      <c r="CO370" s="159"/>
      <c r="CP370" s="159"/>
      <c r="CQ370" s="159"/>
      <c r="CR370" s="159"/>
      <c r="CS370" s="159"/>
      <c r="CT370" s="159"/>
      <c r="CU370" s="159"/>
      <c r="CV370" s="159"/>
      <c r="CW370" s="159"/>
      <c r="CX370" s="159"/>
      <c r="CY370" s="159"/>
      <c r="CZ370" s="159"/>
      <c r="DA370" s="159"/>
      <c r="DB370" s="159"/>
      <c r="DC370" s="159"/>
      <c r="DD370" s="159"/>
      <c r="DE370" s="159"/>
      <c r="DF370" s="159"/>
      <c r="DG370" s="159"/>
      <c r="DH370" s="159"/>
      <c r="DI370" s="159"/>
      <c r="DJ370" s="159"/>
      <c r="DK370" s="159"/>
      <c r="DL370" s="159"/>
      <c r="DM370" s="159"/>
      <c r="DN370" s="159"/>
      <c r="DO370" s="159"/>
      <c r="DP370" s="159"/>
      <c r="DQ370" s="159"/>
      <c r="DR370" s="159"/>
      <c r="DS370" s="159"/>
      <c r="DT370" s="159"/>
      <c r="DU370" s="159"/>
      <c r="DV370" s="159"/>
      <c r="DW370" s="159"/>
      <c r="DX370" s="159"/>
      <c r="DY370" s="159"/>
      <c r="DZ370" s="159"/>
      <c r="EA370" s="159"/>
      <c r="EB370" s="159"/>
      <c r="EC370" s="159"/>
      <c r="ED370" s="159"/>
      <c r="EE370" s="159"/>
      <c r="EF370" s="159"/>
      <c r="EG370" s="159"/>
      <c r="EH370" s="159"/>
      <c r="EI370" s="159"/>
      <c r="EJ370" s="159"/>
      <c r="EK370" s="159"/>
      <c r="EL370" s="159"/>
      <c r="EM370" s="159"/>
      <c r="EN370" s="159"/>
      <c r="EO370" s="159"/>
      <c r="EP370" s="159"/>
      <c r="EQ370" s="159"/>
      <c r="ER370" s="159"/>
      <c r="ES370" s="159"/>
      <c r="ET370" s="159"/>
      <c r="EU370" s="159"/>
      <c r="EV370" s="159"/>
      <c r="EW370" s="159"/>
      <c r="EX370" s="159"/>
      <c r="EY370" s="159"/>
      <c r="EZ370" s="159"/>
      <c r="FA370" s="159"/>
      <c r="FB370" s="159"/>
      <c r="FC370" s="159"/>
      <c r="FD370" s="159"/>
    </row>
    <row r="371" customFormat="false" ht="12.75" hidden="false" customHeight="false" outlineLevel="0" collapsed="false">
      <c r="A371" s="168"/>
      <c r="B371" s="149"/>
      <c r="C371" s="149"/>
      <c r="D371" s="149"/>
      <c r="E371" s="149"/>
      <c r="F371" s="149"/>
      <c r="G371" s="149"/>
      <c r="H371" s="148"/>
      <c r="I371" s="170"/>
      <c r="R371" s="148"/>
      <c r="S371" s="158"/>
      <c r="T371" s="159"/>
      <c r="U371" s="159"/>
      <c r="V371" s="159"/>
      <c r="W371" s="159"/>
      <c r="X371" s="159"/>
      <c r="Y371" s="159"/>
      <c r="Z371" s="159"/>
      <c r="AA371" s="159"/>
      <c r="AB371" s="159"/>
      <c r="AC371" s="159"/>
      <c r="AD371" s="159"/>
      <c r="AE371" s="159"/>
      <c r="AF371" s="159"/>
      <c r="AG371" s="159"/>
      <c r="AH371" s="159"/>
      <c r="AI371" s="159"/>
      <c r="AJ371" s="159"/>
      <c r="AK371" s="159"/>
      <c r="AL371" s="159"/>
      <c r="AM371" s="159"/>
      <c r="AN371" s="159"/>
      <c r="AO371" s="159"/>
      <c r="AP371" s="159"/>
      <c r="AQ371" s="159"/>
      <c r="AR371" s="159"/>
      <c r="AS371" s="159"/>
      <c r="AT371" s="159"/>
      <c r="AU371" s="159"/>
      <c r="AV371" s="159"/>
      <c r="AW371" s="159"/>
      <c r="AX371" s="159"/>
      <c r="AY371" s="159"/>
      <c r="AZ371" s="159"/>
      <c r="BA371" s="159"/>
      <c r="BB371" s="159"/>
      <c r="BC371" s="159"/>
      <c r="BD371" s="159"/>
      <c r="BE371" s="159"/>
      <c r="BF371" s="159"/>
      <c r="BG371" s="159"/>
      <c r="BH371" s="159"/>
      <c r="BI371" s="159"/>
      <c r="BJ371" s="159"/>
      <c r="BK371" s="159"/>
      <c r="BL371" s="159"/>
      <c r="BM371" s="159"/>
      <c r="BN371" s="159"/>
      <c r="BO371" s="159"/>
      <c r="BP371" s="159"/>
      <c r="BQ371" s="159"/>
      <c r="BR371" s="159"/>
      <c r="BS371" s="159"/>
      <c r="BT371" s="159"/>
      <c r="BU371" s="159"/>
      <c r="BV371" s="159"/>
      <c r="BW371" s="159"/>
      <c r="BX371" s="159"/>
      <c r="BY371" s="159"/>
      <c r="BZ371" s="159"/>
      <c r="CA371" s="159"/>
      <c r="CB371" s="159"/>
      <c r="CC371" s="159"/>
      <c r="CD371" s="159"/>
      <c r="CE371" s="159"/>
      <c r="CF371" s="159"/>
      <c r="CG371" s="159"/>
      <c r="CH371" s="159"/>
      <c r="CI371" s="159"/>
      <c r="CJ371" s="159"/>
      <c r="CK371" s="159"/>
      <c r="CL371" s="159"/>
      <c r="CM371" s="159"/>
      <c r="CN371" s="159"/>
      <c r="CO371" s="159"/>
      <c r="CP371" s="159"/>
      <c r="CQ371" s="159"/>
      <c r="CR371" s="159"/>
      <c r="CS371" s="159"/>
      <c r="CT371" s="159"/>
      <c r="CU371" s="159"/>
      <c r="CV371" s="159"/>
      <c r="CW371" s="159"/>
      <c r="CX371" s="159"/>
      <c r="CY371" s="159"/>
      <c r="CZ371" s="159"/>
      <c r="DA371" s="159"/>
      <c r="DB371" s="159"/>
      <c r="DC371" s="159"/>
      <c r="DD371" s="159"/>
      <c r="DE371" s="159"/>
      <c r="DF371" s="159"/>
      <c r="DG371" s="159"/>
      <c r="DH371" s="159"/>
      <c r="DI371" s="159"/>
      <c r="DJ371" s="159"/>
      <c r="DK371" s="159"/>
      <c r="DL371" s="159"/>
      <c r="DM371" s="159"/>
      <c r="DN371" s="159"/>
      <c r="DO371" s="159"/>
      <c r="DP371" s="159"/>
      <c r="DQ371" s="159"/>
      <c r="DR371" s="159"/>
      <c r="DS371" s="159"/>
      <c r="DT371" s="159"/>
      <c r="DU371" s="159"/>
      <c r="DV371" s="159"/>
      <c r="DW371" s="159"/>
      <c r="DX371" s="159"/>
      <c r="DY371" s="159"/>
      <c r="DZ371" s="159"/>
      <c r="EA371" s="159"/>
      <c r="EB371" s="159"/>
      <c r="EC371" s="159"/>
      <c r="ED371" s="159"/>
      <c r="EE371" s="159"/>
      <c r="EF371" s="159"/>
      <c r="EG371" s="159"/>
      <c r="EH371" s="159"/>
      <c r="EI371" s="159"/>
      <c r="EJ371" s="159"/>
      <c r="EK371" s="159"/>
      <c r="EL371" s="159"/>
      <c r="EM371" s="159"/>
      <c r="EN371" s="159"/>
      <c r="EO371" s="159"/>
      <c r="EP371" s="159"/>
      <c r="EQ371" s="159"/>
      <c r="ER371" s="159"/>
      <c r="ES371" s="159"/>
      <c r="ET371" s="159"/>
      <c r="EU371" s="159"/>
      <c r="EV371" s="159"/>
      <c r="EW371" s="159"/>
      <c r="EX371" s="159"/>
      <c r="EY371" s="159"/>
      <c r="EZ371" s="159"/>
      <c r="FA371" s="159"/>
      <c r="FB371" s="159"/>
      <c r="FC371" s="159"/>
      <c r="FD371" s="159"/>
    </row>
    <row r="372" customFormat="false" ht="12.75" hidden="false" customHeight="false" outlineLevel="0" collapsed="false">
      <c r="A372" s="168"/>
      <c r="B372" s="149"/>
      <c r="C372" s="149"/>
      <c r="D372" s="149"/>
      <c r="E372" s="149"/>
      <c r="F372" s="149"/>
      <c r="G372" s="149"/>
      <c r="H372" s="148"/>
      <c r="I372" s="170"/>
      <c r="R372" s="148"/>
      <c r="S372" s="158"/>
      <c r="T372" s="159"/>
      <c r="U372" s="159"/>
      <c r="V372" s="159"/>
      <c r="W372" s="159"/>
      <c r="X372" s="159"/>
      <c r="Y372" s="159"/>
      <c r="Z372" s="159"/>
      <c r="AA372" s="159"/>
      <c r="AB372" s="159"/>
      <c r="AC372" s="159"/>
      <c r="AD372" s="159"/>
      <c r="AE372" s="159"/>
      <c r="AF372" s="159"/>
      <c r="AG372" s="159"/>
      <c r="AH372" s="159"/>
      <c r="AI372" s="159"/>
      <c r="AJ372" s="159"/>
      <c r="AK372" s="159"/>
      <c r="AL372" s="159"/>
      <c r="AM372" s="159"/>
      <c r="AN372" s="159"/>
      <c r="AO372" s="159"/>
      <c r="AP372" s="159"/>
      <c r="AQ372" s="159"/>
      <c r="AR372" s="159"/>
      <c r="AS372" s="159"/>
      <c r="AT372" s="159"/>
      <c r="AU372" s="159"/>
      <c r="AV372" s="159"/>
      <c r="AW372" s="159"/>
      <c r="AX372" s="159"/>
      <c r="AY372" s="159"/>
      <c r="AZ372" s="159"/>
      <c r="BA372" s="159"/>
      <c r="BB372" s="159"/>
      <c r="BC372" s="159"/>
      <c r="BD372" s="159"/>
      <c r="BE372" s="159"/>
      <c r="BF372" s="159"/>
      <c r="BG372" s="159"/>
      <c r="BH372" s="159"/>
      <c r="BI372" s="159"/>
      <c r="BJ372" s="159"/>
      <c r="BK372" s="159"/>
      <c r="BL372" s="159"/>
      <c r="BM372" s="159"/>
      <c r="BN372" s="159"/>
      <c r="BO372" s="159"/>
      <c r="BP372" s="159"/>
      <c r="BQ372" s="159"/>
      <c r="BR372" s="159"/>
      <c r="BS372" s="159"/>
      <c r="BT372" s="159"/>
      <c r="BU372" s="159"/>
      <c r="BV372" s="159"/>
      <c r="BW372" s="159"/>
      <c r="BX372" s="159"/>
      <c r="BY372" s="159"/>
      <c r="BZ372" s="159"/>
      <c r="CA372" s="159"/>
      <c r="CB372" s="159"/>
      <c r="CC372" s="159"/>
      <c r="CD372" s="159"/>
      <c r="CE372" s="159"/>
      <c r="CF372" s="159"/>
      <c r="CG372" s="159"/>
      <c r="CH372" s="159"/>
      <c r="CI372" s="159"/>
      <c r="CJ372" s="159"/>
      <c r="CK372" s="159"/>
      <c r="CL372" s="159"/>
      <c r="CM372" s="159"/>
      <c r="CN372" s="159"/>
      <c r="CO372" s="159"/>
      <c r="CP372" s="159"/>
      <c r="CQ372" s="159"/>
      <c r="CR372" s="159"/>
      <c r="CS372" s="159"/>
      <c r="CT372" s="159"/>
      <c r="CU372" s="159"/>
      <c r="CV372" s="159"/>
      <c r="CW372" s="159"/>
      <c r="CX372" s="159"/>
      <c r="CY372" s="159"/>
      <c r="CZ372" s="159"/>
      <c r="DA372" s="159"/>
      <c r="DB372" s="159"/>
      <c r="DC372" s="159"/>
      <c r="DD372" s="159"/>
      <c r="DE372" s="159"/>
      <c r="DF372" s="159"/>
      <c r="DG372" s="159"/>
      <c r="DH372" s="159"/>
      <c r="DI372" s="159"/>
      <c r="DJ372" s="159"/>
      <c r="DK372" s="159"/>
      <c r="DL372" s="159"/>
      <c r="DM372" s="159"/>
      <c r="DN372" s="159"/>
      <c r="DO372" s="159"/>
      <c r="DP372" s="159"/>
      <c r="DQ372" s="159"/>
      <c r="DR372" s="159"/>
      <c r="DS372" s="159"/>
      <c r="DT372" s="159"/>
      <c r="DU372" s="159"/>
      <c r="DV372" s="159"/>
      <c r="DW372" s="159"/>
      <c r="DX372" s="159"/>
      <c r="DY372" s="159"/>
      <c r="DZ372" s="159"/>
      <c r="EA372" s="159"/>
      <c r="EB372" s="159"/>
      <c r="EC372" s="159"/>
      <c r="ED372" s="159"/>
      <c r="EE372" s="159"/>
      <c r="EF372" s="159"/>
      <c r="EG372" s="159"/>
      <c r="EH372" s="159"/>
      <c r="EI372" s="159"/>
      <c r="EJ372" s="159"/>
      <c r="EK372" s="159"/>
      <c r="EL372" s="159"/>
      <c r="EM372" s="159"/>
      <c r="EN372" s="159"/>
      <c r="EO372" s="159"/>
      <c r="EP372" s="159"/>
      <c r="EQ372" s="159"/>
      <c r="ER372" s="159"/>
      <c r="ES372" s="159"/>
      <c r="ET372" s="159"/>
      <c r="EU372" s="159"/>
      <c r="EV372" s="159"/>
      <c r="EW372" s="159"/>
      <c r="EX372" s="159"/>
      <c r="EY372" s="159"/>
      <c r="EZ372" s="159"/>
      <c r="FA372" s="159"/>
      <c r="FB372" s="159"/>
      <c r="FC372" s="159"/>
      <c r="FD372" s="159"/>
    </row>
    <row r="373" customFormat="false" ht="12.75" hidden="false" customHeight="false" outlineLevel="0" collapsed="false">
      <c r="A373" s="168"/>
      <c r="B373" s="149"/>
      <c r="C373" s="149"/>
      <c r="D373" s="149"/>
      <c r="E373" s="149"/>
      <c r="F373" s="149"/>
      <c r="G373" s="149"/>
      <c r="H373" s="148"/>
      <c r="I373" s="170"/>
      <c r="R373" s="148"/>
      <c r="S373" s="158"/>
      <c r="T373" s="159"/>
      <c r="U373" s="159"/>
      <c r="V373" s="159"/>
      <c r="W373" s="159"/>
      <c r="X373" s="159"/>
      <c r="Y373" s="159"/>
      <c r="Z373" s="159"/>
      <c r="AA373" s="159"/>
      <c r="AB373" s="159"/>
      <c r="AC373" s="159"/>
      <c r="AD373" s="159"/>
      <c r="AE373" s="159"/>
      <c r="AF373" s="159"/>
      <c r="AG373" s="159"/>
      <c r="AH373" s="159"/>
      <c r="AI373" s="159"/>
      <c r="AJ373" s="159"/>
      <c r="AK373" s="159"/>
      <c r="AL373" s="159"/>
      <c r="AM373" s="159"/>
      <c r="AN373" s="159"/>
      <c r="AO373" s="159"/>
      <c r="AP373" s="159"/>
      <c r="AQ373" s="159"/>
      <c r="AR373" s="159"/>
      <c r="AS373" s="159"/>
      <c r="AT373" s="159"/>
      <c r="AU373" s="159"/>
      <c r="AV373" s="159"/>
      <c r="AW373" s="159"/>
      <c r="AX373" s="159"/>
      <c r="AY373" s="159"/>
      <c r="AZ373" s="159"/>
      <c r="BA373" s="159"/>
      <c r="BB373" s="159"/>
      <c r="BC373" s="159"/>
      <c r="BD373" s="159"/>
      <c r="BE373" s="159"/>
      <c r="BF373" s="159"/>
      <c r="BG373" s="159"/>
      <c r="BH373" s="159"/>
      <c r="BI373" s="159"/>
      <c r="BJ373" s="159"/>
      <c r="BK373" s="159"/>
      <c r="BL373" s="159"/>
      <c r="BM373" s="159"/>
      <c r="BN373" s="159"/>
      <c r="BO373" s="159"/>
      <c r="BP373" s="159"/>
      <c r="BQ373" s="159"/>
      <c r="BR373" s="159"/>
      <c r="BS373" s="159"/>
      <c r="BT373" s="159"/>
      <c r="BU373" s="159"/>
      <c r="BV373" s="159"/>
      <c r="BW373" s="159"/>
      <c r="BX373" s="159"/>
      <c r="BY373" s="159"/>
      <c r="BZ373" s="159"/>
      <c r="CA373" s="159"/>
      <c r="CB373" s="159"/>
      <c r="CC373" s="159"/>
      <c r="CD373" s="159"/>
      <c r="CE373" s="159"/>
      <c r="CF373" s="159"/>
      <c r="CG373" s="159"/>
      <c r="CH373" s="159"/>
      <c r="CI373" s="159"/>
      <c r="CJ373" s="159"/>
      <c r="CK373" s="159"/>
      <c r="CL373" s="159"/>
      <c r="CM373" s="159"/>
      <c r="CN373" s="159"/>
      <c r="CO373" s="159"/>
      <c r="CP373" s="159"/>
      <c r="CQ373" s="159"/>
      <c r="CR373" s="159"/>
      <c r="CS373" s="159"/>
      <c r="CT373" s="159"/>
      <c r="CU373" s="159"/>
      <c r="CV373" s="159"/>
      <c r="CW373" s="159"/>
      <c r="CX373" s="159"/>
      <c r="CY373" s="159"/>
      <c r="CZ373" s="159"/>
      <c r="DA373" s="159"/>
      <c r="DB373" s="159"/>
      <c r="DC373" s="159"/>
      <c r="DD373" s="159"/>
      <c r="DE373" s="159"/>
      <c r="DF373" s="159"/>
      <c r="DG373" s="159"/>
      <c r="DH373" s="159"/>
      <c r="DI373" s="159"/>
      <c r="DJ373" s="159"/>
      <c r="DK373" s="159"/>
      <c r="DL373" s="159"/>
      <c r="DM373" s="159"/>
      <c r="DN373" s="159"/>
      <c r="DO373" s="159"/>
      <c r="DP373" s="159"/>
      <c r="DQ373" s="159"/>
      <c r="DR373" s="159"/>
      <c r="DS373" s="159"/>
      <c r="DT373" s="159"/>
      <c r="DU373" s="159"/>
      <c r="DV373" s="159"/>
      <c r="DW373" s="159"/>
      <c r="DX373" s="159"/>
      <c r="DY373" s="159"/>
      <c r="DZ373" s="159"/>
      <c r="EA373" s="159"/>
      <c r="EB373" s="159"/>
      <c r="EC373" s="159"/>
      <c r="ED373" s="159"/>
      <c r="EE373" s="159"/>
      <c r="EF373" s="159"/>
      <c r="EG373" s="159"/>
      <c r="EH373" s="159"/>
      <c r="EI373" s="159"/>
      <c r="EJ373" s="159"/>
      <c r="EK373" s="159"/>
      <c r="EL373" s="159"/>
      <c r="EM373" s="159"/>
      <c r="EN373" s="159"/>
      <c r="EO373" s="159"/>
      <c r="EP373" s="159"/>
      <c r="EQ373" s="159"/>
      <c r="ER373" s="159"/>
      <c r="ES373" s="159"/>
      <c r="ET373" s="159"/>
      <c r="EU373" s="159"/>
      <c r="EV373" s="159"/>
      <c r="EW373" s="159"/>
      <c r="EX373" s="159"/>
      <c r="EY373" s="159"/>
      <c r="EZ373" s="159"/>
      <c r="FA373" s="159"/>
      <c r="FB373" s="159"/>
      <c r="FC373" s="159"/>
      <c r="FD373" s="159"/>
    </row>
    <row r="374" customFormat="false" ht="12.75" hidden="false" customHeight="false" outlineLevel="0" collapsed="false">
      <c r="A374" s="168"/>
      <c r="B374" s="149"/>
      <c r="C374" s="149"/>
      <c r="D374" s="149"/>
      <c r="E374" s="149"/>
      <c r="F374" s="149"/>
      <c r="G374" s="149"/>
      <c r="H374" s="148"/>
      <c r="I374" s="170"/>
      <c r="R374" s="148"/>
      <c r="S374" s="158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159"/>
      <c r="BN374" s="159"/>
      <c r="BO374" s="159"/>
      <c r="BP374" s="159"/>
      <c r="BQ374" s="159"/>
      <c r="BR374" s="159"/>
      <c r="BS374" s="159"/>
      <c r="BT374" s="159"/>
      <c r="BU374" s="159"/>
      <c r="BV374" s="159"/>
      <c r="BW374" s="159"/>
      <c r="BX374" s="159"/>
      <c r="BY374" s="159"/>
      <c r="BZ374" s="159"/>
      <c r="CA374" s="159"/>
      <c r="CB374" s="159"/>
      <c r="CC374" s="159"/>
      <c r="CD374" s="159"/>
      <c r="CE374" s="159"/>
      <c r="CF374" s="159"/>
      <c r="CG374" s="159"/>
      <c r="CH374" s="159"/>
      <c r="CI374" s="159"/>
      <c r="CJ374" s="159"/>
      <c r="CK374" s="159"/>
      <c r="CL374" s="159"/>
      <c r="CM374" s="159"/>
      <c r="CN374" s="159"/>
      <c r="CO374" s="159"/>
      <c r="CP374" s="159"/>
      <c r="CQ374" s="159"/>
      <c r="CR374" s="159"/>
      <c r="CS374" s="159"/>
      <c r="CT374" s="159"/>
      <c r="CU374" s="159"/>
      <c r="CV374" s="159"/>
      <c r="CW374" s="159"/>
      <c r="CX374" s="159"/>
      <c r="CY374" s="159"/>
      <c r="CZ374" s="159"/>
      <c r="DA374" s="159"/>
      <c r="DB374" s="159"/>
      <c r="DC374" s="159"/>
      <c r="DD374" s="159"/>
      <c r="DE374" s="159"/>
      <c r="DF374" s="159"/>
      <c r="DG374" s="159"/>
      <c r="DH374" s="159"/>
      <c r="DI374" s="159"/>
      <c r="DJ374" s="159"/>
      <c r="DK374" s="159"/>
      <c r="DL374" s="159"/>
      <c r="DM374" s="159"/>
      <c r="DN374" s="159"/>
      <c r="DO374" s="159"/>
      <c r="DP374" s="159"/>
      <c r="DQ374" s="159"/>
      <c r="DR374" s="159"/>
      <c r="DS374" s="159"/>
      <c r="DT374" s="159"/>
      <c r="DU374" s="159"/>
      <c r="DV374" s="159"/>
      <c r="DW374" s="159"/>
      <c r="DX374" s="159"/>
      <c r="DY374" s="159"/>
      <c r="DZ374" s="159"/>
      <c r="EA374" s="159"/>
      <c r="EB374" s="159"/>
      <c r="EC374" s="159"/>
      <c r="ED374" s="159"/>
      <c r="EE374" s="159"/>
      <c r="EF374" s="159"/>
      <c r="EG374" s="159"/>
      <c r="EH374" s="159"/>
      <c r="EI374" s="159"/>
      <c r="EJ374" s="159"/>
      <c r="EK374" s="159"/>
      <c r="EL374" s="159"/>
      <c r="EM374" s="159"/>
      <c r="EN374" s="159"/>
      <c r="EO374" s="159"/>
      <c r="EP374" s="159"/>
      <c r="EQ374" s="159"/>
      <c r="ER374" s="159"/>
      <c r="ES374" s="159"/>
      <c r="ET374" s="159"/>
      <c r="EU374" s="159"/>
      <c r="EV374" s="159"/>
      <c r="EW374" s="159"/>
      <c r="EX374" s="159"/>
      <c r="EY374" s="159"/>
      <c r="EZ374" s="159"/>
      <c r="FA374" s="159"/>
      <c r="FB374" s="159"/>
      <c r="FC374" s="159"/>
      <c r="FD374" s="159"/>
    </row>
    <row r="375" customFormat="false" ht="12.75" hidden="false" customHeight="false" outlineLevel="0" collapsed="false">
      <c r="A375" s="168"/>
      <c r="B375" s="149"/>
      <c r="C375" s="149"/>
      <c r="D375" s="149"/>
      <c r="E375" s="149"/>
      <c r="F375" s="149"/>
      <c r="G375" s="149"/>
      <c r="H375" s="148"/>
      <c r="I375" s="170"/>
      <c r="R375" s="148"/>
      <c r="S375" s="158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  <c r="AI375" s="159"/>
      <c r="AJ375" s="159"/>
      <c r="AK375" s="159"/>
      <c r="AL375" s="159"/>
      <c r="AM375" s="159"/>
      <c r="AN375" s="159"/>
      <c r="AO375" s="159"/>
      <c r="AP375" s="159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59"/>
      <c r="BK375" s="159"/>
      <c r="BL375" s="159"/>
      <c r="BM375" s="159"/>
      <c r="BN375" s="159"/>
      <c r="BO375" s="159"/>
      <c r="BP375" s="159"/>
      <c r="BQ375" s="159"/>
      <c r="BR375" s="159"/>
      <c r="BS375" s="159"/>
      <c r="BT375" s="159"/>
      <c r="BU375" s="159"/>
      <c r="BV375" s="159"/>
      <c r="BW375" s="159"/>
      <c r="BX375" s="159"/>
      <c r="BY375" s="159"/>
      <c r="BZ375" s="159"/>
      <c r="CA375" s="159"/>
      <c r="CB375" s="159"/>
      <c r="CC375" s="159"/>
      <c r="CD375" s="159"/>
      <c r="CE375" s="159"/>
      <c r="CF375" s="159"/>
      <c r="CG375" s="159"/>
      <c r="CH375" s="159"/>
      <c r="CI375" s="159"/>
      <c r="CJ375" s="159"/>
      <c r="CK375" s="159"/>
      <c r="CL375" s="159"/>
      <c r="CM375" s="159"/>
      <c r="CN375" s="159"/>
      <c r="CO375" s="159"/>
      <c r="CP375" s="159"/>
      <c r="CQ375" s="159"/>
      <c r="CR375" s="159"/>
      <c r="CS375" s="159"/>
      <c r="CT375" s="159"/>
      <c r="CU375" s="159"/>
      <c r="CV375" s="159"/>
      <c r="CW375" s="159"/>
      <c r="CX375" s="159"/>
      <c r="CY375" s="159"/>
      <c r="CZ375" s="159"/>
      <c r="DA375" s="159"/>
      <c r="DB375" s="159"/>
      <c r="DC375" s="159"/>
      <c r="DD375" s="159"/>
      <c r="DE375" s="159"/>
      <c r="DF375" s="159"/>
      <c r="DG375" s="159"/>
      <c r="DH375" s="159"/>
      <c r="DI375" s="159"/>
      <c r="DJ375" s="159"/>
      <c r="DK375" s="159"/>
      <c r="DL375" s="159"/>
      <c r="DM375" s="159"/>
      <c r="DN375" s="159"/>
      <c r="DO375" s="159"/>
      <c r="DP375" s="159"/>
      <c r="DQ375" s="159"/>
      <c r="DR375" s="159"/>
      <c r="DS375" s="159"/>
      <c r="DT375" s="159"/>
      <c r="DU375" s="159"/>
      <c r="DV375" s="159"/>
      <c r="DW375" s="159"/>
      <c r="DX375" s="159"/>
      <c r="DY375" s="159"/>
      <c r="DZ375" s="159"/>
      <c r="EA375" s="159"/>
      <c r="EB375" s="159"/>
      <c r="EC375" s="159"/>
      <c r="ED375" s="159"/>
      <c r="EE375" s="159"/>
      <c r="EF375" s="159"/>
      <c r="EG375" s="159"/>
      <c r="EH375" s="159"/>
      <c r="EI375" s="159"/>
      <c r="EJ375" s="159"/>
      <c r="EK375" s="159"/>
      <c r="EL375" s="159"/>
      <c r="EM375" s="159"/>
      <c r="EN375" s="159"/>
      <c r="EO375" s="159"/>
      <c r="EP375" s="159"/>
      <c r="EQ375" s="159"/>
      <c r="ER375" s="159"/>
      <c r="ES375" s="159"/>
      <c r="ET375" s="159"/>
      <c r="EU375" s="159"/>
      <c r="EV375" s="159"/>
      <c r="EW375" s="159"/>
      <c r="EX375" s="159"/>
      <c r="EY375" s="159"/>
      <c r="EZ375" s="159"/>
      <c r="FA375" s="159"/>
      <c r="FB375" s="159"/>
      <c r="FC375" s="159"/>
      <c r="FD375" s="159"/>
    </row>
    <row r="376" customFormat="false" ht="12.75" hidden="false" customHeight="false" outlineLevel="0" collapsed="false">
      <c r="A376" s="168"/>
      <c r="B376" s="149"/>
      <c r="C376" s="149"/>
      <c r="D376" s="149"/>
      <c r="E376" s="149"/>
      <c r="F376" s="149"/>
      <c r="G376" s="149"/>
      <c r="H376" s="148"/>
      <c r="I376" s="170"/>
      <c r="R376" s="148"/>
      <c r="S376" s="158"/>
      <c r="T376" s="159"/>
      <c r="U376" s="159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  <c r="AH376" s="159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  <c r="BD376" s="159"/>
      <c r="BE376" s="159"/>
      <c r="BF376" s="159"/>
      <c r="BG376" s="159"/>
      <c r="BH376" s="159"/>
      <c r="BI376" s="159"/>
      <c r="BJ376" s="159"/>
      <c r="BK376" s="159"/>
      <c r="BL376" s="159"/>
      <c r="BM376" s="159"/>
      <c r="BN376" s="159"/>
      <c r="BO376" s="159"/>
      <c r="BP376" s="159"/>
      <c r="BQ376" s="159"/>
      <c r="BR376" s="159"/>
      <c r="BS376" s="159"/>
      <c r="BT376" s="159"/>
      <c r="BU376" s="159"/>
      <c r="BV376" s="159"/>
      <c r="BW376" s="159"/>
      <c r="BX376" s="159"/>
      <c r="BY376" s="159"/>
      <c r="BZ376" s="159"/>
      <c r="CA376" s="159"/>
      <c r="CB376" s="159"/>
      <c r="CC376" s="159"/>
      <c r="CD376" s="159"/>
      <c r="CE376" s="159"/>
      <c r="CF376" s="159"/>
      <c r="CG376" s="159"/>
      <c r="CH376" s="159"/>
      <c r="CI376" s="159"/>
      <c r="CJ376" s="159"/>
      <c r="CK376" s="159"/>
      <c r="CL376" s="159"/>
      <c r="CM376" s="159"/>
      <c r="CN376" s="159"/>
      <c r="CO376" s="159"/>
      <c r="CP376" s="159"/>
      <c r="CQ376" s="159"/>
      <c r="CR376" s="159"/>
      <c r="CS376" s="159"/>
      <c r="CT376" s="159"/>
      <c r="CU376" s="159"/>
      <c r="CV376" s="159"/>
      <c r="CW376" s="159"/>
      <c r="CX376" s="159"/>
      <c r="CY376" s="159"/>
      <c r="CZ376" s="159"/>
      <c r="DA376" s="159"/>
      <c r="DB376" s="159"/>
      <c r="DC376" s="159"/>
      <c r="DD376" s="159"/>
      <c r="DE376" s="159"/>
      <c r="DF376" s="159"/>
      <c r="DG376" s="159"/>
      <c r="DH376" s="159"/>
      <c r="DI376" s="159"/>
      <c r="DJ376" s="159"/>
      <c r="DK376" s="159"/>
      <c r="DL376" s="159"/>
      <c r="DM376" s="159"/>
      <c r="DN376" s="159"/>
      <c r="DO376" s="159"/>
      <c r="DP376" s="159"/>
      <c r="DQ376" s="159"/>
      <c r="DR376" s="159"/>
      <c r="DS376" s="159"/>
      <c r="DT376" s="159"/>
      <c r="DU376" s="159"/>
      <c r="DV376" s="159"/>
      <c r="DW376" s="159"/>
      <c r="DX376" s="159"/>
      <c r="DY376" s="159"/>
      <c r="DZ376" s="159"/>
      <c r="EA376" s="159"/>
      <c r="EB376" s="159"/>
      <c r="EC376" s="159"/>
      <c r="ED376" s="159"/>
      <c r="EE376" s="159"/>
      <c r="EF376" s="159"/>
      <c r="EG376" s="159"/>
      <c r="EH376" s="159"/>
      <c r="EI376" s="159"/>
      <c r="EJ376" s="159"/>
      <c r="EK376" s="159"/>
      <c r="EL376" s="159"/>
      <c r="EM376" s="159"/>
      <c r="EN376" s="159"/>
      <c r="EO376" s="159"/>
      <c r="EP376" s="159"/>
      <c r="EQ376" s="159"/>
      <c r="ER376" s="159"/>
      <c r="ES376" s="159"/>
      <c r="ET376" s="159"/>
      <c r="EU376" s="159"/>
      <c r="EV376" s="159"/>
      <c r="EW376" s="159"/>
      <c r="EX376" s="159"/>
      <c r="EY376" s="159"/>
      <c r="EZ376" s="159"/>
      <c r="FA376" s="159"/>
      <c r="FB376" s="159"/>
      <c r="FC376" s="159"/>
      <c r="FD376" s="159"/>
    </row>
    <row r="377" customFormat="false" ht="12.75" hidden="false" customHeight="false" outlineLevel="0" collapsed="false">
      <c r="A377" s="168"/>
      <c r="B377" s="149"/>
      <c r="C377" s="149"/>
      <c r="D377" s="149"/>
      <c r="E377" s="149"/>
      <c r="F377" s="149"/>
      <c r="G377" s="149"/>
      <c r="H377" s="148"/>
      <c r="I377" s="170"/>
      <c r="R377" s="148"/>
      <c r="S377" s="158"/>
      <c r="T377" s="159"/>
      <c r="U377" s="159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  <c r="AH377" s="159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  <c r="BD377" s="159"/>
      <c r="BE377" s="159"/>
      <c r="BF377" s="159"/>
      <c r="BG377" s="159"/>
      <c r="BH377" s="159"/>
      <c r="BI377" s="159"/>
      <c r="BJ377" s="159"/>
      <c r="BK377" s="159"/>
      <c r="BL377" s="159"/>
      <c r="BM377" s="159"/>
      <c r="BN377" s="159"/>
      <c r="BO377" s="159"/>
      <c r="BP377" s="159"/>
      <c r="BQ377" s="159"/>
      <c r="BR377" s="159"/>
      <c r="BS377" s="159"/>
      <c r="BT377" s="159"/>
      <c r="BU377" s="159"/>
      <c r="BV377" s="159"/>
      <c r="BW377" s="159"/>
      <c r="BX377" s="159"/>
      <c r="BY377" s="159"/>
      <c r="BZ377" s="159"/>
      <c r="CA377" s="159"/>
      <c r="CB377" s="159"/>
      <c r="CC377" s="159"/>
      <c r="CD377" s="159"/>
      <c r="CE377" s="159"/>
      <c r="CF377" s="159"/>
      <c r="CG377" s="159"/>
      <c r="CH377" s="159"/>
      <c r="CI377" s="159"/>
      <c r="CJ377" s="159"/>
      <c r="CK377" s="159"/>
      <c r="CL377" s="159"/>
      <c r="CM377" s="159"/>
      <c r="CN377" s="159"/>
      <c r="CO377" s="159"/>
      <c r="CP377" s="159"/>
      <c r="CQ377" s="159"/>
      <c r="CR377" s="159"/>
      <c r="CS377" s="159"/>
      <c r="CT377" s="159"/>
      <c r="CU377" s="159"/>
      <c r="CV377" s="159"/>
      <c r="CW377" s="159"/>
      <c r="CX377" s="159"/>
      <c r="CY377" s="159"/>
      <c r="CZ377" s="159"/>
      <c r="DA377" s="159"/>
      <c r="DB377" s="159"/>
      <c r="DC377" s="159"/>
      <c r="DD377" s="159"/>
      <c r="DE377" s="159"/>
      <c r="DF377" s="159"/>
      <c r="DG377" s="159"/>
      <c r="DH377" s="159"/>
      <c r="DI377" s="159"/>
      <c r="DJ377" s="159"/>
      <c r="DK377" s="159"/>
      <c r="DL377" s="159"/>
      <c r="DM377" s="159"/>
      <c r="DN377" s="159"/>
      <c r="DO377" s="159"/>
      <c r="DP377" s="159"/>
      <c r="DQ377" s="159"/>
      <c r="DR377" s="159"/>
      <c r="DS377" s="159"/>
      <c r="DT377" s="159"/>
      <c r="DU377" s="159"/>
      <c r="DV377" s="159"/>
      <c r="DW377" s="159"/>
      <c r="DX377" s="159"/>
      <c r="DY377" s="159"/>
      <c r="DZ377" s="159"/>
      <c r="EA377" s="159"/>
      <c r="EB377" s="159"/>
      <c r="EC377" s="159"/>
      <c r="ED377" s="159"/>
      <c r="EE377" s="159"/>
      <c r="EF377" s="159"/>
      <c r="EG377" s="159"/>
      <c r="EH377" s="159"/>
      <c r="EI377" s="159"/>
      <c r="EJ377" s="159"/>
      <c r="EK377" s="159"/>
      <c r="EL377" s="159"/>
      <c r="EM377" s="159"/>
      <c r="EN377" s="159"/>
      <c r="EO377" s="159"/>
      <c r="EP377" s="159"/>
      <c r="EQ377" s="159"/>
      <c r="ER377" s="159"/>
      <c r="ES377" s="159"/>
      <c r="ET377" s="159"/>
      <c r="EU377" s="159"/>
      <c r="EV377" s="159"/>
      <c r="EW377" s="159"/>
      <c r="EX377" s="159"/>
      <c r="EY377" s="159"/>
      <c r="EZ377" s="159"/>
      <c r="FA377" s="159"/>
      <c r="FB377" s="159"/>
      <c r="FC377" s="159"/>
      <c r="FD377" s="159"/>
    </row>
    <row r="378" customFormat="false" ht="12.75" hidden="false" customHeight="false" outlineLevel="0" collapsed="false">
      <c r="A378" s="168"/>
      <c r="B378" s="149"/>
      <c r="C378" s="149"/>
      <c r="D378" s="149"/>
      <c r="E378" s="149"/>
      <c r="F378" s="149"/>
      <c r="G378" s="149"/>
      <c r="H378" s="148"/>
      <c r="I378" s="170"/>
      <c r="R378" s="148"/>
      <c r="S378" s="158"/>
      <c r="T378" s="159"/>
      <c r="U378" s="159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  <c r="AH378" s="159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  <c r="BD378" s="159"/>
      <c r="BE378" s="159"/>
      <c r="BF378" s="159"/>
      <c r="BG378" s="159"/>
      <c r="BH378" s="159"/>
      <c r="BI378" s="159"/>
      <c r="BJ378" s="159"/>
      <c r="BK378" s="159"/>
      <c r="BL378" s="159"/>
      <c r="BM378" s="159"/>
      <c r="BN378" s="159"/>
      <c r="BO378" s="159"/>
      <c r="BP378" s="159"/>
      <c r="BQ378" s="159"/>
      <c r="BR378" s="159"/>
      <c r="BS378" s="159"/>
      <c r="BT378" s="159"/>
      <c r="BU378" s="159"/>
      <c r="BV378" s="159"/>
      <c r="BW378" s="159"/>
      <c r="BX378" s="159"/>
      <c r="BY378" s="159"/>
      <c r="BZ378" s="159"/>
      <c r="CA378" s="159"/>
      <c r="CB378" s="159"/>
      <c r="CC378" s="159"/>
      <c r="CD378" s="159"/>
      <c r="CE378" s="159"/>
      <c r="CF378" s="159"/>
      <c r="CG378" s="159"/>
      <c r="CH378" s="159"/>
      <c r="CI378" s="159"/>
      <c r="CJ378" s="159"/>
      <c r="CK378" s="159"/>
      <c r="CL378" s="159"/>
      <c r="CM378" s="159"/>
      <c r="CN378" s="159"/>
      <c r="CO378" s="159"/>
      <c r="CP378" s="159"/>
      <c r="CQ378" s="159"/>
      <c r="CR378" s="159"/>
      <c r="CS378" s="159"/>
      <c r="CT378" s="159"/>
      <c r="CU378" s="159"/>
      <c r="CV378" s="159"/>
      <c r="CW378" s="159"/>
      <c r="CX378" s="159"/>
      <c r="CY378" s="159"/>
      <c r="CZ378" s="159"/>
      <c r="DA378" s="159"/>
      <c r="DB378" s="159"/>
      <c r="DC378" s="159"/>
      <c r="DD378" s="159"/>
      <c r="DE378" s="159"/>
      <c r="DF378" s="159"/>
      <c r="DG378" s="159"/>
      <c r="DH378" s="159"/>
      <c r="DI378" s="159"/>
      <c r="DJ378" s="159"/>
      <c r="DK378" s="159"/>
      <c r="DL378" s="159"/>
      <c r="DM378" s="159"/>
      <c r="DN378" s="159"/>
      <c r="DO378" s="159"/>
      <c r="DP378" s="159"/>
      <c r="DQ378" s="159"/>
      <c r="DR378" s="159"/>
      <c r="DS378" s="159"/>
      <c r="DT378" s="159"/>
      <c r="DU378" s="159"/>
      <c r="DV378" s="159"/>
      <c r="DW378" s="159"/>
      <c r="DX378" s="159"/>
      <c r="DY378" s="159"/>
      <c r="DZ378" s="159"/>
      <c r="EA378" s="159"/>
      <c r="EB378" s="159"/>
      <c r="EC378" s="159"/>
      <c r="ED378" s="159"/>
      <c r="EE378" s="159"/>
      <c r="EF378" s="159"/>
      <c r="EG378" s="159"/>
      <c r="EH378" s="159"/>
      <c r="EI378" s="159"/>
      <c r="EJ378" s="159"/>
      <c r="EK378" s="159"/>
      <c r="EL378" s="159"/>
      <c r="EM378" s="159"/>
      <c r="EN378" s="159"/>
      <c r="EO378" s="159"/>
      <c r="EP378" s="159"/>
      <c r="EQ378" s="159"/>
      <c r="ER378" s="159"/>
      <c r="ES378" s="159"/>
      <c r="ET378" s="159"/>
      <c r="EU378" s="159"/>
      <c r="EV378" s="159"/>
      <c r="EW378" s="159"/>
      <c r="EX378" s="159"/>
      <c r="EY378" s="159"/>
      <c r="EZ378" s="159"/>
      <c r="FA378" s="159"/>
      <c r="FB378" s="159"/>
      <c r="FC378" s="159"/>
      <c r="FD378" s="159"/>
    </row>
    <row r="379" customFormat="false" ht="12.75" hidden="false" customHeight="false" outlineLevel="0" collapsed="false">
      <c r="A379" s="168"/>
      <c r="B379" s="149"/>
      <c r="C379" s="149"/>
      <c r="D379" s="149"/>
      <c r="E379" s="149"/>
      <c r="F379" s="149"/>
      <c r="G379" s="149"/>
      <c r="H379" s="148"/>
      <c r="I379" s="170"/>
      <c r="R379" s="148"/>
      <c r="S379" s="158"/>
      <c r="T379" s="159"/>
      <c r="U379" s="159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59"/>
      <c r="BK379" s="159"/>
      <c r="BL379" s="159"/>
      <c r="BM379" s="159"/>
      <c r="BN379" s="159"/>
      <c r="BO379" s="159"/>
      <c r="BP379" s="159"/>
      <c r="BQ379" s="159"/>
      <c r="BR379" s="159"/>
      <c r="BS379" s="159"/>
      <c r="BT379" s="159"/>
      <c r="BU379" s="159"/>
      <c r="BV379" s="159"/>
      <c r="BW379" s="159"/>
      <c r="BX379" s="159"/>
      <c r="BY379" s="159"/>
      <c r="BZ379" s="159"/>
      <c r="CA379" s="159"/>
      <c r="CB379" s="159"/>
      <c r="CC379" s="159"/>
      <c r="CD379" s="159"/>
      <c r="CE379" s="159"/>
      <c r="CF379" s="159"/>
      <c r="CG379" s="159"/>
      <c r="CH379" s="159"/>
      <c r="CI379" s="159"/>
      <c r="CJ379" s="159"/>
      <c r="CK379" s="159"/>
      <c r="CL379" s="159"/>
      <c r="CM379" s="159"/>
      <c r="CN379" s="159"/>
      <c r="CO379" s="159"/>
      <c r="CP379" s="159"/>
      <c r="CQ379" s="159"/>
      <c r="CR379" s="159"/>
      <c r="CS379" s="159"/>
      <c r="CT379" s="159"/>
      <c r="CU379" s="159"/>
      <c r="CV379" s="159"/>
      <c r="CW379" s="159"/>
      <c r="CX379" s="159"/>
      <c r="CY379" s="159"/>
      <c r="CZ379" s="159"/>
      <c r="DA379" s="159"/>
      <c r="DB379" s="159"/>
      <c r="DC379" s="159"/>
      <c r="DD379" s="159"/>
      <c r="DE379" s="159"/>
      <c r="DF379" s="159"/>
      <c r="DG379" s="159"/>
      <c r="DH379" s="159"/>
      <c r="DI379" s="159"/>
      <c r="DJ379" s="159"/>
      <c r="DK379" s="159"/>
      <c r="DL379" s="159"/>
      <c r="DM379" s="159"/>
      <c r="DN379" s="159"/>
      <c r="DO379" s="159"/>
      <c r="DP379" s="159"/>
      <c r="DQ379" s="159"/>
      <c r="DR379" s="159"/>
      <c r="DS379" s="159"/>
      <c r="DT379" s="159"/>
      <c r="DU379" s="159"/>
      <c r="DV379" s="159"/>
      <c r="DW379" s="159"/>
      <c r="DX379" s="159"/>
      <c r="DY379" s="159"/>
      <c r="DZ379" s="159"/>
      <c r="EA379" s="159"/>
      <c r="EB379" s="159"/>
      <c r="EC379" s="159"/>
      <c r="ED379" s="159"/>
      <c r="EE379" s="159"/>
      <c r="EF379" s="159"/>
      <c r="EG379" s="159"/>
      <c r="EH379" s="159"/>
      <c r="EI379" s="159"/>
      <c r="EJ379" s="159"/>
      <c r="EK379" s="159"/>
      <c r="EL379" s="159"/>
      <c r="EM379" s="159"/>
      <c r="EN379" s="159"/>
      <c r="EO379" s="159"/>
      <c r="EP379" s="159"/>
      <c r="EQ379" s="159"/>
      <c r="ER379" s="159"/>
      <c r="ES379" s="159"/>
      <c r="ET379" s="159"/>
      <c r="EU379" s="159"/>
      <c r="EV379" s="159"/>
      <c r="EW379" s="159"/>
      <c r="EX379" s="159"/>
      <c r="EY379" s="159"/>
      <c r="EZ379" s="159"/>
      <c r="FA379" s="159"/>
      <c r="FB379" s="159"/>
      <c r="FC379" s="159"/>
      <c r="FD379" s="159"/>
    </row>
    <row r="380" customFormat="false" ht="12.75" hidden="false" customHeight="false" outlineLevel="0" collapsed="false">
      <c r="A380" s="168"/>
      <c r="B380" s="149"/>
      <c r="C380" s="149"/>
      <c r="D380" s="149"/>
      <c r="E380" s="149"/>
      <c r="F380" s="149"/>
      <c r="G380" s="149"/>
      <c r="H380" s="148"/>
      <c r="I380" s="170"/>
      <c r="R380" s="148"/>
      <c r="S380" s="158"/>
      <c r="T380" s="159"/>
      <c r="U380" s="159"/>
      <c r="V380" s="159"/>
      <c r="W380" s="159"/>
      <c r="X380" s="159"/>
      <c r="Y380" s="159"/>
      <c r="Z380" s="159"/>
      <c r="AA380" s="159"/>
      <c r="AB380" s="159"/>
      <c r="AC380" s="159"/>
      <c r="AD380" s="159"/>
      <c r="AE380" s="159"/>
      <c r="AF380" s="159"/>
      <c r="AG380" s="159"/>
      <c r="AH380" s="159"/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59"/>
      <c r="AU380" s="159"/>
      <c r="AV380" s="159"/>
      <c r="AW380" s="159"/>
      <c r="AX380" s="159"/>
      <c r="AY380" s="159"/>
      <c r="AZ380" s="159"/>
      <c r="BA380" s="159"/>
      <c r="BB380" s="159"/>
      <c r="BC380" s="159"/>
      <c r="BD380" s="159"/>
      <c r="BE380" s="159"/>
      <c r="BF380" s="159"/>
      <c r="BG380" s="159"/>
      <c r="BH380" s="159"/>
      <c r="BI380" s="159"/>
      <c r="BJ380" s="159"/>
      <c r="BK380" s="159"/>
      <c r="BL380" s="159"/>
      <c r="BM380" s="159"/>
      <c r="BN380" s="159"/>
      <c r="BO380" s="159"/>
      <c r="BP380" s="159"/>
      <c r="BQ380" s="159"/>
      <c r="BR380" s="159"/>
      <c r="BS380" s="159"/>
      <c r="BT380" s="159"/>
      <c r="BU380" s="159"/>
      <c r="BV380" s="159"/>
      <c r="BW380" s="159"/>
      <c r="BX380" s="159"/>
      <c r="BY380" s="159"/>
      <c r="BZ380" s="159"/>
      <c r="CA380" s="159"/>
      <c r="CB380" s="159"/>
      <c r="CC380" s="159"/>
      <c r="CD380" s="159"/>
      <c r="CE380" s="159"/>
      <c r="CF380" s="159"/>
      <c r="CG380" s="159"/>
      <c r="CH380" s="159"/>
      <c r="CI380" s="159"/>
      <c r="CJ380" s="159"/>
      <c r="CK380" s="159"/>
      <c r="CL380" s="159"/>
      <c r="CM380" s="159"/>
      <c r="CN380" s="159"/>
      <c r="CO380" s="159"/>
      <c r="CP380" s="159"/>
      <c r="CQ380" s="159"/>
      <c r="CR380" s="159"/>
      <c r="CS380" s="159"/>
      <c r="CT380" s="159"/>
      <c r="CU380" s="159"/>
      <c r="CV380" s="159"/>
      <c r="CW380" s="159"/>
      <c r="CX380" s="159"/>
      <c r="CY380" s="159"/>
      <c r="CZ380" s="159"/>
      <c r="DA380" s="159"/>
      <c r="DB380" s="159"/>
      <c r="DC380" s="159"/>
      <c r="DD380" s="159"/>
      <c r="DE380" s="159"/>
      <c r="DF380" s="159"/>
      <c r="DG380" s="159"/>
      <c r="DH380" s="159"/>
      <c r="DI380" s="159"/>
      <c r="DJ380" s="159"/>
      <c r="DK380" s="159"/>
      <c r="DL380" s="159"/>
      <c r="DM380" s="159"/>
      <c r="DN380" s="159"/>
      <c r="DO380" s="159"/>
      <c r="DP380" s="159"/>
      <c r="DQ380" s="159"/>
      <c r="DR380" s="159"/>
      <c r="DS380" s="159"/>
      <c r="DT380" s="159"/>
      <c r="DU380" s="159"/>
      <c r="DV380" s="159"/>
      <c r="DW380" s="159"/>
      <c r="DX380" s="159"/>
      <c r="DY380" s="159"/>
      <c r="DZ380" s="159"/>
      <c r="EA380" s="159"/>
      <c r="EB380" s="159"/>
      <c r="EC380" s="159"/>
      <c r="ED380" s="159"/>
      <c r="EE380" s="159"/>
      <c r="EF380" s="159"/>
      <c r="EG380" s="159"/>
      <c r="EH380" s="159"/>
      <c r="EI380" s="159"/>
      <c r="EJ380" s="159"/>
      <c r="EK380" s="159"/>
      <c r="EL380" s="159"/>
      <c r="EM380" s="159"/>
      <c r="EN380" s="159"/>
      <c r="EO380" s="159"/>
      <c r="EP380" s="159"/>
      <c r="EQ380" s="159"/>
      <c r="ER380" s="159"/>
      <c r="ES380" s="159"/>
      <c r="ET380" s="159"/>
      <c r="EU380" s="159"/>
      <c r="EV380" s="159"/>
      <c r="EW380" s="159"/>
      <c r="EX380" s="159"/>
      <c r="EY380" s="159"/>
      <c r="EZ380" s="159"/>
      <c r="FA380" s="159"/>
      <c r="FB380" s="159"/>
      <c r="FC380" s="159"/>
      <c r="FD380" s="159"/>
    </row>
    <row r="381" customFormat="false" ht="12.75" hidden="false" customHeight="false" outlineLevel="0" collapsed="false">
      <c r="A381" s="168"/>
      <c r="B381" s="149"/>
      <c r="C381" s="149"/>
      <c r="D381" s="149"/>
      <c r="E381" s="149"/>
      <c r="F381" s="149"/>
      <c r="G381" s="149"/>
      <c r="H381" s="148"/>
      <c r="I381" s="170"/>
      <c r="R381" s="148"/>
      <c r="S381" s="158"/>
      <c r="T381" s="159"/>
      <c r="U381" s="159"/>
      <c r="V381" s="159"/>
      <c r="W381" s="159"/>
      <c r="X381" s="159"/>
      <c r="Y381" s="159"/>
      <c r="Z381" s="159"/>
      <c r="AA381" s="159"/>
      <c r="AB381" s="159"/>
      <c r="AC381" s="159"/>
      <c r="AD381" s="159"/>
      <c r="AE381" s="159"/>
      <c r="AF381" s="159"/>
      <c r="AG381" s="159"/>
      <c r="AH381" s="159"/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59"/>
      <c r="AU381" s="159"/>
      <c r="AV381" s="159"/>
      <c r="AW381" s="159"/>
      <c r="AX381" s="159"/>
      <c r="AY381" s="159"/>
      <c r="AZ381" s="159"/>
      <c r="BA381" s="159"/>
      <c r="BB381" s="159"/>
      <c r="BC381" s="159"/>
      <c r="BD381" s="159"/>
      <c r="BE381" s="159"/>
      <c r="BF381" s="159"/>
      <c r="BG381" s="159"/>
      <c r="BH381" s="159"/>
      <c r="BI381" s="159"/>
      <c r="BJ381" s="159"/>
      <c r="BK381" s="159"/>
      <c r="BL381" s="159"/>
      <c r="BM381" s="159"/>
      <c r="BN381" s="159"/>
      <c r="BO381" s="159"/>
      <c r="BP381" s="159"/>
      <c r="BQ381" s="159"/>
      <c r="BR381" s="159"/>
      <c r="BS381" s="159"/>
      <c r="BT381" s="159"/>
      <c r="BU381" s="159"/>
      <c r="BV381" s="159"/>
      <c r="BW381" s="159"/>
      <c r="BX381" s="159"/>
      <c r="BY381" s="159"/>
      <c r="BZ381" s="159"/>
      <c r="CA381" s="159"/>
      <c r="CB381" s="159"/>
      <c r="CC381" s="159"/>
      <c r="CD381" s="159"/>
      <c r="CE381" s="159"/>
      <c r="CF381" s="159"/>
      <c r="CG381" s="159"/>
      <c r="CH381" s="159"/>
      <c r="CI381" s="159"/>
      <c r="CJ381" s="159"/>
      <c r="CK381" s="159"/>
      <c r="CL381" s="159"/>
      <c r="CM381" s="159"/>
      <c r="CN381" s="159"/>
      <c r="CO381" s="159"/>
      <c r="CP381" s="159"/>
      <c r="CQ381" s="159"/>
      <c r="CR381" s="159"/>
      <c r="CS381" s="159"/>
      <c r="CT381" s="159"/>
      <c r="CU381" s="159"/>
      <c r="CV381" s="159"/>
      <c r="CW381" s="159"/>
      <c r="CX381" s="159"/>
      <c r="CY381" s="159"/>
      <c r="CZ381" s="159"/>
      <c r="DA381" s="159"/>
      <c r="DB381" s="159"/>
      <c r="DC381" s="159"/>
      <c r="DD381" s="159"/>
      <c r="DE381" s="159"/>
      <c r="DF381" s="159"/>
      <c r="DG381" s="159"/>
      <c r="DH381" s="159"/>
      <c r="DI381" s="159"/>
      <c r="DJ381" s="159"/>
      <c r="DK381" s="159"/>
      <c r="DL381" s="159"/>
      <c r="DM381" s="159"/>
      <c r="DN381" s="159"/>
      <c r="DO381" s="159"/>
      <c r="DP381" s="159"/>
      <c r="DQ381" s="159"/>
      <c r="DR381" s="159"/>
      <c r="DS381" s="159"/>
      <c r="DT381" s="159"/>
      <c r="DU381" s="159"/>
      <c r="DV381" s="159"/>
      <c r="DW381" s="159"/>
      <c r="DX381" s="159"/>
      <c r="DY381" s="159"/>
      <c r="DZ381" s="159"/>
      <c r="EA381" s="159"/>
      <c r="EB381" s="159"/>
      <c r="EC381" s="159"/>
      <c r="ED381" s="159"/>
      <c r="EE381" s="159"/>
      <c r="EF381" s="159"/>
      <c r="EG381" s="159"/>
      <c r="EH381" s="159"/>
      <c r="EI381" s="159"/>
      <c r="EJ381" s="159"/>
      <c r="EK381" s="159"/>
      <c r="EL381" s="159"/>
      <c r="EM381" s="159"/>
      <c r="EN381" s="159"/>
      <c r="EO381" s="159"/>
      <c r="EP381" s="159"/>
      <c r="EQ381" s="159"/>
      <c r="ER381" s="159"/>
      <c r="ES381" s="159"/>
      <c r="ET381" s="159"/>
      <c r="EU381" s="159"/>
      <c r="EV381" s="159"/>
      <c r="EW381" s="159"/>
      <c r="EX381" s="159"/>
      <c r="EY381" s="159"/>
      <c r="EZ381" s="159"/>
      <c r="FA381" s="159"/>
      <c r="FB381" s="159"/>
      <c r="FC381" s="159"/>
      <c r="FD381" s="159"/>
    </row>
    <row r="382" customFormat="false" ht="12.75" hidden="false" customHeight="false" outlineLevel="0" collapsed="false">
      <c r="A382" s="168"/>
      <c r="B382" s="149"/>
      <c r="C382" s="149"/>
      <c r="D382" s="149"/>
      <c r="E382" s="149"/>
      <c r="F382" s="149"/>
      <c r="G382" s="149"/>
      <c r="H382" s="148"/>
      <c r="I382" s="170"/>
      <c r="R382" s="148"/>
      <c r="S382" s="158"/>
      <c r="T382" s="159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59"/>
      <c r="BK382" s="159"/>
      <c r="BL382" s="159"/>
      <c r="BM382" s="159"/>
      <c r="BN382" s="159"/>
      <c r="BO382" s="159"/>
      <c r="BP382" s="159"/>
      <c r="BQ382" s="159"/>
      <c r="BR382" s="159"/>
      <c r="BS382" s="159"/>
      <c r="BT382" s="159"/>
      <c r="BU382" s="159"/>
      <c r="BV382" s="159"/>
      <c r="BW382" s="159"/>
      <c r="BX382" s="159"/>
      <c r="BY382" s="159"/>
      <c r="BZ382" s="159"/>
      <c r="CA382" s="159"/>
      <c r="CB382" s="159"/>
      <c r="CC382" s="159"/>
      <c r="CD382" s="159"/>
      <c r="CE382" s="159"/>
      <c r="CF382" s="159"/>
      <c r="CG382" s="159"/>
      <c r="CH382" s="159"/>
      <c r="CI382" s="159"/>
      <c r="CJ382" s="159"/>
      <c r="CK382" s="159"/>
      <c r="CL382" s="159"/>
      <c r="CM382" s="159"/>
      <c r="CN382" s="159"/>
      <c r="CO382" s="159"/>
      <c r="CP382" s="159"/>
      <c r="CQ382" s="159"/>
      <c r="CR382" s="159"/>
      <c r="CS382" s="159"/>
      <c r="CT382" s="159"/>
      <c r="CU382" s="159"/>
      <c r="CV382" s="159"/>
      <c r="CW382" s="159"/>
      <c r="CX382" s="159"/>
      <c r="CY382" s="159"/>
      <c r="CZ382" s="159"/>
      <c r="DA382" s="159"/>
      <c r="DB382" s="159"/>
      <c r="DC382" s="159"/>
      <c r="DD382" s="159"/>
      <c r="DE382" s="159"/>
      <c r="DF382" s="159"/>
      <c r="DG382" s="159"/>
      <c r="DH382" s="159"/>
      <c r="DI382" s="159"/>
      <c r="DJ382" s="159"/>
      <c r="DK382" s="159"/>
      <c r="DL382" s="159"/>
      <c r="DM382" s="159"/>
      <c r="DN382" s="159"/>
      <c r="DO382" s="159"/>
      <c r="DP382" s="159"/>
      <c r="DQ382" s="159"/>
      <c r="DR382" s="159"/>
      <c r="DS382" s="159"/>
      <c r="DT382" s="159"/>
      <c r="DU382" s="159"/>
      <c r="DV382" s="159"/>
      <c r="DW382" s="159"/>
      <c r="DX382" s="159"/>
      <c r="DY382" s="159"/>
      <c r="DZ382" s="159"/>
      <c r="EA382" s="159"/>
      <c r="EB382" s="159"/>
      <c r="EC382" s="159"/>
      <c r="ED382" s="159"/>
      <c r="EE382" s="159"/>
      <c r="EF382" s="159"/>
      <c r="EG382" s="159"/>
      <c r="EH382" s="159"/>
      <c r="EI382" s="159"/>
      <c r="EJ382" s="159"/>
      <c r="EK382" s="159"/>
      <c r="EL382" s="159"/>
      <c r="EM382" s="159"/>
      <c r="EN382" s="159"/>
      <c r="EO382" s="159"/>
      <c r="EP382" s="159"/>
      <c r="EQ382" s="159"/>
      <c r="ER382" s="159"/>
      <c r="ES382" s="159"/>
      <c r="ET382" s="159"/>
      <c r="EU382" s="159"/>
      <c r="EV382" s="159"/>
      <c r="EW382" s="159"/>
      <c r="EX382" s="159"/>
      <c r="EY382" s="159"/>
      <c r="EZ382" s="159"/>
      <c r="FA382" s="159"/>
      <c r="FB382" s="159"/>
      <c r="FC382" s="159"/>
      <c r="FD382" s="159"/>
    </row>
    <row r="383" customFormat="false" ht="12.75" hidden="false" customHeight="false" outlineLevel="0" collapsed="false">
      <c r="A383" s="168"/>
      <c r="B383" s="149"/>
      <c r="C383" s="149"/>
      <c r="D383" s="149"/>
      <c r="E383" s="149"/>
      <c r="F383" s="149"/>
      <c r="G383" s="149"/>
      <c r="H383" s="148"/>
      <c r="I383" s="170"/>
      <c r="R383" s="148"/>
      <c r="S383" s="158"/>
      <c r="T383" s="159"/>
      <c r="U383" s="159"/>
      <c r="V383" s="159"/>
      <c r="W383" s="159"/>
      <c r="X383" s="159"/>
      <c r="Y383" s="159"/>
      <c r="Z383" s="159"/>
      <c r="AA383" s="159"/>
      <c r="AB383" s="159"/>
      <c r="AC383" s="159"/>
      <c r="AD383" s="159"/>
      <c r="AE383" s="159"/>
      <c r="AF383" s="159"/>
      <c r="AG383" s="159"/>
      <c r="AH383" s="159"/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59"/>
      <c r="AU383" s="159"/>
      <c r="AV383" s="159"/>
      <c r="AW383" s="159"/>
      <c r="AX383" s="159"/>
      <c r="AY383" s="159"/>
      <c r="AZ383" s="159"/>
      <c r="BA383" s="159"/>
      <c r="BB383" s="159"/>
      <c r="BC383" s="159"/>
      <c r="BD383" s="159"/>
      <c r="BE383" s="159"/>
      <c r="BF383" s="159"/>
      <c r="BG383" s="159"/>
      <c r="BH383" s="159"/>
      <c r="BI383" s="159"/>
      <c r="BJ383" s="159"/>
      <c r="BK383" s="159"/>
      <c r="BL383" s="159"/>
      <c r="BM383" s="159"/>
      <c r="BN383" s="159"/>
      <c r="BO383" s="159"/>
      <c r="BP383" s="159"/>
      <c r="BQ383" s="159"/>
      <c r="BR383" s="159"/>
      <c r="BS383" s="159"/>
      <c r="BT383" s="159"/>
      <c r="BU383" s="159"/>
      <c r="BV383" s="159"/>
      <c r="BW383" s="159"/>
      <c r="BX383" s="159"/>
      <c r="BY383" s="159"/>
      <c r="BZ383" s="159"/>
      <c r="CA383" s="159"/>
      <c r="CB383" s="159"/>
      <c r="CC383" s="159"/>
      <c r="CD383" s="159"/>
      <c r="CE383" s="159"/>
      <c r="CF383" s="159"/>
      <c r="CG383" s="159"/>
      <c r="CH383" s="159"/>
      <c r="CI383" s="159"/>
      <c r="CJ383" s="159"/>
      <c r="CK383" s="159"/>
      <c r="CL383" s="159"/>
      <c r="CM383" s="159"/>
      <c r="CN383" s="159"/>
      <c r="CO383" s="159"/>
      <c r="CP383" s="159"/>
      <c r="CQ383" s="159"/>
      <c r="CR383" s="159"/>
      <c r="CS383" s="159"/>
      <c r="CT383" s="159"/>
      <c r="CU383" s="159"/>
      <c r="CV383" s="159"/>
      <c r="CW383" s="159"/>
      <c r="CX383" s="159"/>
      <c r="CY383" s="159"/>
      <c r="CZ383" s="159"/>
      <c r="DA383" s="159"/>
      <c r="DB383" s="159"/>
      <c r="DC383" s="159"/>
      <c r="DD383" s="159"/>
      <c r="DE383" s="159"/>
      <c r="DF383" s="159"/>
      <c r="DG383" s="159"/>
      <c r="DH383" s="159"/>
      <c r="DI383" s="159"/>
      <c r="DJ383" s="159"/>
      <c r="DK383" s="159"/>
      <c r="DL383" s="159"/>
      <c r="DM383" s="159"/>
      <c r="DN383" s="159"/>
      <c r="DO383" s="159"/>
      <c r="DP383" s="159"/>
      <c r="DQ383" s="159"/>
      <c r="DR383" s="159"/>
      <c r="DS383" s="159"/>
      <c r="DT383" s="159"/>
      <c r="DU383" s="159"/>
      <c r="DV383" s="159"/>
      <c r="DW383" s="159"/>
      <c r="DX383" s="159"/>
      <c r="DY383" s="159"/>
      <c r="DZ383" s="159"/>
      <c r="EA383" s="159"/>
      <c r="EB383" s="159"/>
      <c r="EC383" s="159"/>
      <c r="ED383" s="159"/>
      <c r="EE383" s="159"/>
      <c r="EF383" s="159"/>
      <c r="EG383" s="159"/>
      <c r="EH383" s="159"/>
      <c r="EI383" s="159"/>
      <c r="EJ383" s="159"/>
      <c r="EK383" s="159"/>
      <c r="EL383" s="159"/>
      <c r="EM383" s="159"/>
      <c r="EN383" s="159"/>
      <c r="EO383" s="159"/>
      <c r="EP383" s="159"/>
      <c r="EQ383" s="159"/>
      <c r="ER383" s="159"/>
      <c r="ES383" s="159"/>
      <c r="ET383" s="159"/>
      <c r="EU383" s="159"/>
      <c r="EV383" s="159"/>
      <c r="EW383" s="159"/>
      <c r="EX383" s="159"/>
      <c r="EY383" s="159"/>
      <c r="EZ383" s="159"/>
      <c r="FA383" s="159"/>
      <c r="FB383" s="159"/>
      <c r="FC383" s="159"/>
      <c r="FD383" s="159"/>
    </row>
    <row r="384" customFormat="false" ht="12.75" hidden="false" customHeight="false" outlineLevel="0" collapsed="false">
      <c r="A384" s="168"/>
      <c r="B384" s="149"/>
      <c r="C384" s="149"/>
      <c r="D384" s="149"/>
      <c r="E384" s="149"/>
      <c r="F384" s="149"/>
      <c r="G384" s="149"/>
      <c r="H384" s="148"/>
      <c r="I384" s="170"/>
      <c r="R384" s="148"/>
      <c r="S384" s="158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59"/>
      <c r="BK384" s="159"/>
      <c r="BL384" s="159"/>
      <c r="BM384" s="159"/>
      <c r="BN384" s="159"/>
      <c r="BO384" s="159"/>
      <c r="BP384" s="159"/>
      <c r="BQ384" s="159"/>
      <c r="BR384" s="159"/>
      <c r="BS384" s="159"/>
      <c r="BT384" s="159"/>
      <c r="BU384" s="159"/>
      <c r="BV384" s="159"/>
      <c r="BW384" s="159"/>
      <c r="BX384" s="159"/>
      <c r="BY384" s="159"/>
      <c r="BZ384" s="159"/>
      <c r="CA384" s="159"/>
      <c r="CB384" s="159"/>
      <c r="CC384" s="159"/>
      <c r="CD384" s="159"/>
      <c r="CE384" s="159"/>
      <c r="CF384" s="159"/>
      <c r="CG384" s="159"/>
      <c r="CH384" s="159"/>
      <c r="CI384" s="159"/>
      <c r="CJ384" s="159"/>
      <c r="CK384" s="159"/>
      <c r="CL384" s="159"/>
      <c r="CM384" s="159"/>
      <c r="CN384" s="159"/>
      <c r="CO384" s="159"/>
      <c r="CP384" s="159"/>
      <c r="CQ384" s="159"/>
      <c r="CR384" s="159"/>
      <c r="CS384" s="159"/>
      <c r="CT384" s="159"/>
      <c r="CU384" s="159"/>
      <c r="CV384" s="159"/>
      <c r="CW384" s="159"/>
      <c r="CX384" s="159"/>
      <c r="CY384" s="159"/>
      <c r="CZ384" s="159"/>
      <c r="DA384" s="159"/>
      <c r="DB384" s="159"/>
      <c r="DC384" s="159"/>
      <c r="DD384" s="159"/>
      <c r="DE384" s="159"/>
      <c r="DF384" s="159"/>
      <c r="DG384" s="159"/>
      <c r="DH384" s="159"/>
      <c r="DI384" s="159"/>
      <c r="DJ384" s="159"/>
      <c r="DK384" s="159"/>
      <c r="DL384" s="159"/>
      <c r="DM384" s="159"/>
      <c r="DN384" s="159"/>
      <c r="DO384" s="159"/>
      <c r="DP384" s="159"/>
      <c r="DQ384" s="159"/>
      <c r="DR384" s="159"/>
      <c r="DS384" s="159"/>
      <c r="DT384" s="159"/>
      <c r="DU384" s="159"/>
      <c r="DV384" s="159"/>
      <c r="DW384" s="159"/>
      <c r="DX384" s="159"/>
      <c r="DY384" s="159"/>
      <c r="DZ384" s="159"/>
      <c r="EA384" s="159"/>
      <c r="EB384" s="159"/>
      <c r="EC384" s="159"/>
      <c r="ED384" s="159"/>
      <c r="EE384" s="159"/>
      <c r="EF384" s="159"/>
      <c r="EG384" s="159"/>
      <c r="EH384" s="159"/>
      <c r="EI384" s="159"/>
      <c r="EJ384" s="159"/>
      <c r="EK384" s="159"/>
      <c r="EL384" s="159"/>
      <c r="EM384" s="159"/>
      <c r="EN384" s="159"/>
      <c r="EO384" s="159"/>
      <c r="EP384" s="159"/>
      <c r="EQ384" s="159"/>
      <c r="ER384" s="159"/>
      <c r="ES384" s="159"/>
      <c r="ET384" s="159"/>
      <c r="EU384" s="159"/>
      <c r="EV384" s="159"/>
      <c r="EW384" s="159"/>
      <c r="EX384" s="159"/>
      <c r="EY384" s="159"/>
      <c r="EZ384" s="159"/>
      <c r="FA384" s="159"/>
      <c r="FB384" s="159"/>
      <c r="FC384" s="159"/>
      <c r="FD384" s="159"/>
    </row>
    <row r="385" customFormat="false" ht="12.75" hidden="false" customHeight="false" outlineLevel="0" collapsed="false">
      <c r="A385" s="168"/>
      <c r="B385" s="149"/>
      <c r="C385" s="149"/>
      <c r="D385" s="149"/>
      <c r="E385" s="149"/>
      <c r="F385" s="149"/>
      <c r="G385" s="149"/>
      <c r="H385" s="148"/>
      <c r="I385" s="170"/>
      <c r="R385" s="148"/>
      <c r="S385" s="158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59"/>
      <c r="BN385" s="159"/>
      <c r="BO385" s="159"/>
      <c r="BP385" s="159"/>
      <c r="BQ385" s="159"/>
      <c r="BR385" s="159"/>
      <c r="BS385" s="159"/>
      <c r="BT385" s="159"/>
      <c r="BU385" s="159"/>
      <c r="BV385" s="159"/>
      <c r="BW385" s="159"/>
      <c r="BX385" s="159"/>
      <c r="BY385" s="159"/>
      <c r="BZ385" s="159"/>
      <c r="CA385" s="159"/>
      <c r="CB385" s="159"/>
      <c r="CC385" s="159"/>
      <c r="CD385" s="159"/>
      <c r="CE385" s="159"/>
      <c r="CF385" s="159"/>
      <c r="CG385" s="159"/>
      <c r="CH385" s="159"/>
      <c r="CI385" s="159"/>
      <c r="CJ385" s="159"/>
      <c r="CK385" s="159"/>
      <c r="CL385" s="159"/>
      <c r="CM385" s="159"/>
      <c r="CN385" s="159"/>
      <c r="CO385" s="159"/>
      <c r="CP385" s="159"/>
      <c r="CQ385" s="159"/>
      <c r="CR385" s="159"/>
      <c r="CS385" s="159"/>
      <c r="CT385" s="159"/>
      <c r="CU385" s="159"/>
      <c r="CV385" s="159"/>
      <c r="CW385" s="159"/>
      <c r="CX385" s="159"/>
      <c r="CY385" s="159"/>
      <c r="CZ385" s="159"/>
      <c r="DA385" s="159"/>
      <c r="DB385" s="159"/>
      <c r="DC385" s="159"/>
      <c r="DD385" s="159"/>
      <c r="DE385" s="159"/>
      <c r="DF385" s="159"/>
      <c r="DG385" s="159"/>
      <c r="DH385" s="159"/>
      <c r="DI385" s="159"/>
      <c r="DJ385" s="159"/>
      <c r="DK385" s="159"/>
      <c r="DL385" s="159"/>
      <c r="DM385" s="159"/>
      <c r="DN385" s="159"/>
      <c r="DO385" s="159"/>
      <c r="DP385" s="159"/>
      <c r="DQ385" s="159"/>
      <c r="DR385" s="159"/>
      <c r="DS385" s="159"/>
      <c r="DT385" s="159"/>
      <c r="DU385" s="159"/>
      <c r="DV385" s="159"/>
      <c r="DW385" s="159"/>
      <c r="DX385" s="159"/>
      <c r="DY385" s="159"/>
      <c r="DZ385" s="159"/>
      <c r="EA385" s="159"/>
      <c r="EB385" s="159"/>
      <c r="EC385" s="159"/>
      <c r="ED385" s="159"/>
      <c r="EE385" s="159"/>
      <c r="EF385" s="159"/>
      <c r="EG385" s="159"/>
      <c r="EH385" s="159"/>
      <c r="EI385" s="159"/>
      <c r="EJ385" s="159"/>
      <c r="EK385" s="159"/>
      <c r="EL385" s="159"/>
      <c r="EM385" s="159"/>
      <c r="EN385" s="159"/>
      <c r="EO385" s="159"/>
      <c r="EP385" s="159"/>
      <c r="EQ385" s="159"/>
      <c r="ER385" s="159"/>
      <c r="ES385" s="159"/>
      <c r="ET385" s="159"/>
      <c r="EU385" s="159"/>
      <c r="EV385" s="159"/>
      <c r="EW385" s="159"/>
      <c r="EX385" s="159"/>
      <c r="EY385" s="159"/>
      <c r="EZ385" s="159"/>
      <c r="FA385" s="159"/>
      <c r="FB385" s="159"/>
      <c r="FC385" s="159"/>
      <c r="FD385" s="159"/>
    </row>
    <row r="386" customFormat="false" ht="12.75" hidden="false" customHeight="false" outlineLevel="0" collapsed="false">
      <c r="A386" s="168"/>
      <c r="B386" s="149"/>
      <c r="C386" s="149"/>
      <c r="D386" s="149"/>
      <c r="E386" s="149"/>
      <c r="F386" s="149"/>
      <c r="G386" s="149"/>
      <c r="H386" s="148"/>
      <c r="I386" s="170"/>
      <c r="R386" s="148"/>
      <c r="S386" s="158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59"/>
      <c r="BN386" s="159"/>
      <c r="BO386" s="159"/>
      <c r="BP386" s="159"/>
      <c r="BQ386" s="159"/>
      <c r="BR386" s="159"/>
      <c r="BS386" s="159"/>
      <c r="BT386" s="159"/>
      <c r="BU386" s="159"/>
      <c r="BV386" s="159"/>
      <c r="BW386" s="159"/>
      <c r="BX386" s="159"/>
      <c r="BY386" s="159"/>
      <c r="BZ386" s="159"/>
      <c r="CA386" s="159"/>
      <c r="CB386" s="159"/>
      <c r="CC386" s="159"/>
      <c r="CD386" s="159"/>
      <c r="CE386" s="159"/>
      <c r="CF386" s="159"/>
      <c r="CG386" s="159"/>
      <c r="CH386" s="159"/>
      <c r="CI386" s="159"/>
      <c r="CJ386" s="159"/>
      <c r="CK386" s="159"/>
      <c r="CL386" s="159"/>
      <c r="CM386" s="159"/>
      <c r="CN386" s="159"/>
      <c r="CO386" s="159"/>
      <c r="CP386" s="159"/>
      <c r="CQ386" s="159"/>
      <c r="CR386" s="159"/>
      <c r="CS386" s="159"/>
      <c r="CT386" s="159"/>
      <c r="CU386" s="159"/>
      <c r="CV386" s="159"/>
      <c r="CW386" s="159"/>
      <c r="CX386" s="159"/>
      <c r="CY386" s="159"/>
      <c r="CZ386" s="159"/>
      <c r="DA386" s="159"/>
      <c r="DB386" s="159"/>
      <c r="DC386" s="159"/>
      <c r="DD386" s="159"/>
      <c r="DE386" s="159"/>
      <c r="DF386" s="159"/>
      <c r="DG386" s="159"/>
      <c r="DH386" s="159"/>
      <c r="DI386" s="159"/>
      <c r="DJ386" s="159"/>
      <c r="DK386" s="159"/>
      <c r="DL386" s="159"/>
      <c r="DM386" s="159"/>
      <c r="DN386" s="159"/>
      <c r="DO386" s="159"/>
      <c r="DP386" s="159"/>
      <c r="DQ386" s="159"/>
      <c r="DR386" s="159"/>
      <c r="DS386" s="159"/>
      <c r="DT386" s="159"/>
      <c r="DU386" s="159"/>
      <c r="DV386" s="159"/>
      <c r="DW386" s="159"/>
      <c r="DX386" s="159"/>
      <c r="DY386" s="159"/>
      <c r="DZ386" s="159"/>
      <c r="EA386" s="159"/>
      <c r="EB386" s="159"/>
      <c r="EC386" s="159"/>
      <c r="ED386" s="159"/>
      <c r="EE386" s="159"/>
      <c r="EF386" s="159"/>
      <c r="EG386" s="159"/>
      <c r="EH386" s="159"/>
      <c r="EI386" s="159"/>
      <c r="EJ386" s="159"/>
      <c r="EK386" s="159"/>
      <c r="EL386" s="159"/>
      <c r="EM386" s="159"/>
      <c r="EN386" s="159"/>
      <c r="EO386" s="159"/>
      <c r="EP386" s="159"/>
      <c r="EQ386" s="159"/>
      <c r="ER386" s="159"/>
      <c r="ES386" s="159"/>
      <c r="ET386" s="159"/>
      <c r="EU386" s="159"/>
      <c r="EV386" s="159"/>
      <c r="EW386" s="159"/>
      <c r="EX386" s="159"/>
      <c r="EY386" s="159"/>
      <c r="EZ386" s="159"/>
      <c r="FA386" s="159"/>
      <c r="FB386" s="159"/>
      <c r="FC386" s="159"/>
      <c r="FD386" s="159"/>
    </row>
    <row r="387" customFormat="false" ht="12.75" hidden="false" customHeight="false" outlineLevel="0" collapsed="false">
      <c r="A387" s="168"/>
      <c r="B387" s="149"/>
      <c r="C387" s="149"/>
      <c r="D387" s="149"/>
      <c r="E387" s="149"/>
      <c r="F387" s="149"/>
      <c r="G387" s="149"/>
      <c r="H387" s="148"/>
      <c r="I387" s="170"/>
      <c r="R387" s="148"/>
      <c r="S387" s="158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59"/>
      <c r="BN387" s="159"/>
      <c r="BO387" s="159"/>
      <c r="BP387" s="159"/>
      <c r="BQ387" s="159"/>
      <c r="BR387" s="159"/>
      <c r="BS387" s="159"/>
      <c r="BT387" s="159"/>
      <c r="BU387" s="159"/>
      <c r="BV387" s="159"/>
      <c r="BW387" s="159"/>
      <c r="BX387" s="159"/>
      <c r="BY387" s="159"/>
      <c r="BZ387" s="159"/>
      <c r="CA387" s="159"/>
      <c r="CB387" s="159"/>
      <c r="CC387" s="159"/>
      <c r="CD387" s="159"/>
      <c r="CE387" s="159"/>
      <c r="CF387" s="159"/>
      <c r="CG387" s="159"/>
      <c r="CH387" s="159"/>
      <c r="CI387" s="159"/>
      <c r="CJ387" s="159"/>
      <c r="CK387" s="159"/>
      <c r="CL387" s="159"/>
      <c r="CM387" s="159"/>
      <c r="CN387" s="159"/>
      <c r="CO387" s="159"/>
      <c r="CP387" s="159"/>
      <c r="CQ387" s="159"/>
      <c r="CR387" s="159"/>
      <c r="CS387" s="159"/>
      <c r="CT387" s="159"/>
      <c r="CU387" s="159"/>
      <c r="CV387" s="159"/>
      <c r="CW387" s="159"/>
      <c r="CX387" s="159"/>
      <c r="CY387" s="159"/>
      <c r="CZ387" s="159"/>
      <c r="DA387" s="159"/>
      <c r="DB387" s="159"/>
      <c r="DC387" s="159"/>
      <c r="DD387" s="159"/>
      <c r="DE387" s="159"/>
      <c r="DF387" s="159"/>
      <c r="DG387" s="159"/>
      <c r="DH387" s="159"/>
      <c r="DI387" s="159"/>
      <c r="DJ387" s="159"/>
      <c r="DK387" s="159"/>
      <c r="DL387" s="159"/>
      <c r="DM387" s="159"/>
      <c r="DN387" s="159"/>
      <c r="DO387" s="159"/>
      <c r="DP387" s="159"/>
      <c r="DQ387" s="159"/>
      <c r="DR387" s="159"/>
      <c r="DS387" s="159"/>
      <c r="DT387" s="159"/>
      <c r="DU387" s="159"/>
      <c r="DV387" s="159"/>
      <c r="DW387" s="159"/>
      <c r="DX387" s="159"/>
      <c r="DY387" s="159"/>
      <c r="DZ387" s="159"/>
      <c r="EA387" s="159"/>
      <c r="EB387" s="159"/>
      <c r="EC387" s="159"/>
      <c r="ED387" s="159"/>
      <c r="EE387" s="159"/>
      <c r="EF387" s="159"/>
      <c r="EG387" s="159"/>
      <c r="EH387" s="159"/>
      <c r="EI387" s="159"/>
      <c r="EJ387" s="159"/>
      <c r="EK387" s="159"/>
      <c r="EL387" s="159"/>
      <c r="EM387" s="159"/>
      <c r="EN387" s="159"/>
      <c r="EO387" s="159"/>
      <c r="EP387" s="159"/>
      <c r="EQ387" s="159"/>
      <c r="ER387" s="159"/>
      <c r="ES387" s="159"/>
      <c r="ET387" s="159"/>
      <c r="EU387" s="159"/>
      <c r="EV387" s="159"/>
      <c r="EW387" s="159"/>
      <c r="EX387" s="159"/>
      <c r="EY387" s="159"/>
      <c r="EZ387" s="159"/>
      <c r="FA387" s="159"/>
      <c r="FB387" s="159"/>
      <c r="FC387" s="159"/>
      <c r="FD387" s="159"/>
    </row>
    <row r="388" customFormat="false" ht="12.75" hidden="false" customHeight="false" outlineLevel="0" collapsed="false">
      <c r="A388" s="168"/>
      <c r="B388" s="149"/>
      <c r="C388" s="149"/>
      <c r="D388" s="149"/>
      <c r="E388" s="149"/>
      <c r="F388" s="149"/>
      <c r="G388" s="149"/>
      <c r="H388" s="148"/>
      <c r="I388" s="170"/>
      <c r="R388" s="148"/>
      <c r="S388" s="158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59"/>
      <c r="BK388" s="159"/>
      <c r="BL388" s="159"/>
      <c r="BM388" s="159"/>
      <c r="BN388" s="159"/>
      <c r="BO388" s="159"/>
      <c r="BP388" s="159"/>
      <c r="BQ388" s="159"/>
      <c r="BR388" s="159"/>
      <c r="BS388" s="159"/>
      <c r="BT388" s="159"/>
      <c r="BU388" s="159"/>
      <c r="BV388" s="159"/>
      <c r="BW388" s="159"/>
      <c r="BX388" s="159"/>
      <c r="BY388" s="159"/>
      <c r="BZ388" s="159"/>
      <c r="CA388" s="159"/>
      <c r="CB388" s="159"/>
      <c r="CC388" s="159"/>
      <c r="CD388" s="159"/>
      <c r="CE388" s="159"/>
      <c r="CF388" s="159"/>
      <c r="CG388" s="159"/>
      <c r="CH388" s="159"/>
      <c r="CI388" s="159"/>
      <c r="CJ388" s="159"/>
      <c r="CK388" s="159"/>
      <c r="CL388" s="159"/>
      <c r="CM388" s="159"/>
      <c r="CN388" s="159"/>
      <c r="CO388" s="159"/>
      <c r="CP388" s="159"/>
      <c r="CQ388" s="159"/>
      <c r="CR388" s="159"/>
      <c r="CS388" s="159"/>
      <c r="CT388" s="159"/>
      <c r="CU388" s="159"/>
      <c r="CV388" s="159"/>
      <c r="CW388" s="159"/>
      <c r="CX388" s="159"/>
      <c r="CY388" s="159"/>
      <c r="CZ388" s="159"/>
      <c r="DA388" s="159"/>
      <c r="DB388" s="159"/>
      <c r="DC388" s="159"/>
      <c r="DD388" s="159"/>
      <c r="DE388" s="159"/>
      <c r="DF388" s="159"/>
      <c r="DG388" s="159"/>
      <c r="DH388" s="159"/>
      <c r="DI388" s="159"/>
      <c r="DJ388" s="159"/>
      <c r="DK388" s="159"/>
      <c r="DL388" s="159"/>
      <c r="DM388" s="159"/>
      <c r="DN388" s="159"/>
      <c r="DO388" s="159"/>
      <c r="DP388" s="159"/>
      <c r="DQ388" s="159"/>
      <c r="DR388" s="159"/>
      <c r="DS388" s="159"/>
      <c r="DT388" s="159"/>
      <c r="DU388" s="159"/>
      <c r="DV388" s="159"/>
      <c r="DW388" s="159"/>
      <c r="DX388" s="159"/>
      <c r="DY388" s="159"/>
      <c r="DZ388" s="159"/>
      <c r="EA388" s="159"/>
      <c r="EB388" s="159"/>
      <c r="EC388" s="159"/>
      <c r="ED388" s="159"/>
      <c r="EE388" s="159"/>
      <c r="EF388" s="159"/>
      <c r="EG388" s="159"/>
      <c r="EH388" s="159"/>
      <c r="EI388" s="159"/>
      <c r="EJ388" s="159"/>
      <c r="EK388" s="159"/>
      <c r="EL388" s="159"/>
      <c r="EM388" s="159"/>
      <c r="EN388" s="159"/>
      <c r="EO388" s="159"/>
      <c r="EP388" s="159"/>
      <c r="EQ388" s="159"/>
      <c r="ER388" s="159"/>
      <c r="ES388" s="159"/>
      <c r="ET388" s="159"/>
      <c r="EU388" s="159"/>
      <c r="EV388" s="159"/>
      <c r="EW388" s="159"/>
      <c r="EX388" s="159"/>
      <c r="EY388" s="159"/>
      <c r="EZ388" s="159"/>
      <c r="FA388" s="159"/>
      <c r="FB388" s="159"/>
      <c r="FC388" s="159"/>
      <c r="FD388" s="159"/>
    </row>
    <row r="389" customFormat="false" ht="12.75" hidden="false" customHeight="false" outlineLevel="0" collapsed="false">
      <c r="A389" s="168"/>
      <c r="B389" s="149"/>
      <c r="C389" s="149"/>
      <c r="D389" s="149"/>
      <c r="E389" s="149"/>
      <c r="F389" s="149"/>
      <c r="G389" s="149"/>
      <c r="H389" s="148"/>
      <c r="I389" s="170"/>
      <c r="R389" s="148"/>
      <c r="S389" s="158"/>
      <c r="T389" s="159"/>
      <c r="U389" s="159"/>
      <c r="V389" s="159"/>
      <c r="W389" s="159"/>
      <c r="X389" s="159"/>
      <c r="Y389" s="159"/>
      <c r="Z389" s="159"/>
      <c r="AA389" s="159"/>
      <c r="AB389" s="159"/>
      <c r="AC389" s="159"/>
      <c r="AD389" s="159"/>
      <c r="AE389" s="159"/>
      <c r="AF389" s="159"/>
      <c r="AG389" s="159"/>
      <c r="AH389" s="159"/>
      <c r="AI389" s="159"/>
      <c r="AJ389" s="159"/>
      <c r="AK389" s="159"/>
      <c r="AL389" s="159"/>
      <c r="AM389" s="159"/>
      <c r="AN389" s="159"/>
      <c r="AO389" s="159"/>
      <c r="AP389" s="159"/>
      <c r="AQ389" s="159"/>
      <c r="AR389" s="159"/>
      <c r="AS389" s="159"/>
      <c r="AT389" s="159"/>
      <c r="AU389" s="159"/>
      <c r="AV389" s="159"/>
      <c r="AW389" s="159"/>
      <c r="AX389" s="159"/>
      <c r="AY389" s="159"/>
      <c r="AZ389" s="159"/>
      <c r="BA389" s="159"/>
      <c r="BB389" s="159"/>
      <c r="BC389" s="159"/>
      <c r="BD389" s="159"/>
      <c r="BE389" s="159"/>
      <c r="BF389" s="159"/>
      <c r="BG389" s="159"/>
      <c r="BH389" s="159"/>
      <c r="BI389" s="159"/>
      <c r="BJ389" s="159"/>
      <c r="BK389" s="159"/>
      <c r="BL389" s="159"/>
      <c r="BM389" s="159"/>
      <c r="BN389" s="159"/>
      <c r="BO389" s="159"/>
      <c r="BP389" s="159"/>
      <c r="BQ389" s="159"/>
      <c r="BR389" s="159"/>
      <c r="BS389" s="159"/>
      <c r="BT389" s="159"/>
      <c r="BU389" s="159"/>
      <c r="BV389" s="159"/>
      <c r="BW389" s="159"/>
      <c r="BX389" s="159"/>
      <c r="BY389" s="159"/>
      <c r="BZ389" s="159"/>
      <c r="CA389" s="159"/>
      <c r="CB389" s="159"/>
      <c r="CC389" s="159"/>
      <c r="CD389" s="159"/>
      <c r="CE389" s="159"/>
      <c r="CF389" s="159"/>
      <c r="CG389" s="159"/>
      <c r="CH389" s="159"/>
      <c r="CI389" s="159"/>
      <c r="CJ389" s="159"/>
      <c r="CK389" s="159"/>
      <c r="CL389" s="159"/>
      <c r="CM389" s="159"/>
      <c r="CN389" s="159"/>
      <c r="CO389" s="159"/>
      <c r="CP389" s="159"/>
      <c r="CQ389" s="159"/>
      <c r="CR389" s="159"/>
      <c r="CS389" s="159"/>
      <c r="CT389" s="159"/>
      <c r="CU389" s="159"/>
      <c r="CV389" s="159"/>
      <c r="CW389" s="159"/>
      <c r="CX389" s="159"/>
      <c r="CY389" s="159"/>
      <c r="CZ389" s="159"/>
      <c r="DA389" s="159"/>
      <c r="DB389" s="159"/>
      <c r="DC389" s="159"/>
      <c r="DD389" s="159"/>
      <c r="DE389" s="159"/>
      <c r="DF389" s="159"/>
      <c r="DG389" s="159"/>
      <c r="DH389" s="159"/>
      <c r="DI389" s="159"/>
      <c r="DJ389" s="159"/>
      <c r="DK389" s="159"/>
      <c r="DL389" s="159"/>
      <c r="DM389" s="159"/>
      <c r="DN389" s="159"/>
      <c r="DO389" s="159"/>
      <c r="DP389" s="159"/>
      <c r="DQ389" s="159"/>
      <c r="DR389" s="159"/>
      <c r="DS389" s="159"/>
      <c r="DT389" s="159"/>
      <c r="DU389" s="159"/>
      <c r="DV389" s="159"/>
      <c r="DW389" s="159"/>
      <c r="DX389" s="159"/>
      <c r="DY389" s="159"/>
      <c r="DZ389" s="159"/>
      <c r="EA389" s="159"/>
      <c r="EB389" s="159"/>
      <c r="EC389" s="159"/>
      <c r="ED389" s="159"/>
      <c r="EE389" s="159"/>
      <c r="EF389" s="159"/>
      <c r="EG389" s="159"/>
      <c r="EH389" s="159"/>
      <c r="EI389" s="159"/>
      <c r="EJ389" s="159"/>
      <c r="EK389" s="159"/>
      <c r="EL389" s="159"/>
      <c r="EM389" s="159"/>
      <c r="EN389" s="159"/>
      <c r="EO389" s="159"/>
      <c r="EP389" s="159"/>
      <c r="EQ389" s="159"/>
      <c r="ER389" s="159"/>
      <c r="ES389" s="159"/>
      <c r="ET389" s="159"/>
      <c r="EU389" s="159"/>
      <c r="EV389" s="159"/>
      <c r="EW389" s="159"/>
      <c r="EX389" s="159"/>
      <c r="EY389" s="159"/>
      <c r="EZ389" s="159"/>
      <c r="FA389" s="159"/>
      <c r="FB389" s="159"/>
      <c r="FC389" s="159"/>
      <c r="FD389" s="159"/>
    </row>
    <row r="390" customFormat="false" ht="12.75" hidden="false" customHeight="false" outlineLevel="0" collapsed="false">
      <c r="A390" s="168"/>
      <c r="B390" s="149"/>
      <c r="C390" s="149"/>
      <c r="D390" s="149"/>
      <c r="E390" s="149"/>
      <c r="F390" s="149"/>
      <c r="G390" s="149"/>
      <c r="H390" s="148"/>
      <c r="I390" s="170"/>
      <c r="R390" s="148"/>
      <c r="S390" s="158"/>
      <c r="T390" s="159"/>
      <c r="U390" s="159"/>
      <c r="V390" s="159"/>
      <c r="W390" s="159"/>
      <c r="X390" s="159"/>
      <c r="Y390" s="159"/>
      <c r="Z390" s="159"/>
      <c r="AA390" s="159"/>
      <c r="AB390" s="159"/>
      <c r="AC390" s="159"/>
      <c r="AD390" s="159"/>
      <c r="AE390" s="159"/>
      <c r="AF390" s="159"/>
      <c r="AG390" s="159"/>
      <c r="AH390" s="159"/>
      <c r="AI390" s="159"/>
      <c r="AJ390" s="159"/>
      <c r="AK390" s="159"/>
      <c r="AL390" s="159"/>
      <c r="AM390" s="159"/>
      <c r="AN390" s="159"/>
      <c r="AO390" s="159"/>
      <c r="AP390" s="159"/>
      <c r="AQ390" s="159"/>
      <c r="AR390" s="159"/>
      <c r="AS390" s="159"/>
      <c r="AT390" s="159"/>
      <c r="AU390" s="159"/>
      <c r="AV390" s="159"/>
      <c r="AW390" s="159"/>
      <c r="AX390" s="159"/>
      <c r="AY390" s="159"/>
      <c r="AZ390" s="159"/>
      <c r="BA390" s="159"/>
      <c r="BB390" s="159"/>
      <c r="BC390" s="159"/>
      <c r="BD390" s="159"/>
      <c r="BE390" s="159"/>
      <c r="BF390" s="159"/>
      <c r="BG390" s="159"/>
      <c r="BH390" s="159"/>
      <c r="BI390" s="159"/>
      <c r="BJ390" s="159"/>
      <c r="BK390" s="159"/>
      <c r="BL390" s="159"/>
      <c r="BM390" s="159"/>
      <c r="BN390" s="159"/>
      <c r="BO390" s="159"/>
      <c r="BP390" s="159"/>
      <c r="BQ390" s="159"/>
      <c r="BR390" s="159"/>
      <c r="BS390" s="159"/>
      <c r="BT390" s="159"/>
      <c r="BU390" s="159"/>
      <c r="BV390" s="159"/>
      <c r="BW390" s="159"/>
      <c r="BX390" s="159"/>
      <c r="BY390" s="159"/>
      <c r="BZ390" s="159"/>
      <c r="CA390" s="159"/>
      <c r="CB390" s="159"/>
      <c r="CC390" s="159"/>
      <c r="CD390" s="159"/>
      <c r="CE390" s="159"/>
      <c r="CF390" s="159"/>
      <c r="CG390" s="159"/>
      <c r="CH390" s="159"/>
      <c r="CI390" s="159"/>
      <c r="CJ390" s="159"/>
      <c r="CK390" s="159"/>
      <c r="CL390" s="159"/>
      <c r="CM390" s="159"/>
      <c r="CN390" s="159"/>
      <c r="CO390" s="159"/>
      <c r="CP390" s="159"/>
      <c r="CQ390" s="159"/>
      <c r="CR390" s="159"/>
      <c r="CS390" s="159"/>
      <c r="CT390" s="159"/>
      <c r="CU390" s="159"/>
      <c r="CV390" s="159"/>
      <c r="CW390" s="159"/>
      <c r="CX390" s="159"/>
      <c r="CY390" s="159"/>
      <c r="CZ390" s="159"/>
      <c r="DA390" s="159"/>
      <c r="DB390" s="159"/>
      <c r="DC390" s="159"/>
      <c r="DD390" s="159"/>
      <c r="DE390" s="159"/>
      <c r="DF390" s="159"/>
      <c r="DG390" s="159"/>
      <c r="DH390" s="159"/>
      <c r="DI390" s="159"/>
      <c r="DJ390" s="159"/>
      <c r="DK390" s="159"/>
      <c r="DL390" s="159"/>
      <c r="DM390" s="159"/>
      <c r="DN390" s="159"/>
      <c r="DO390" s="159"/>
      <c r="DP390" s="159"/>
      <c r="DQ390" s="159"/>
      <c r="DR390" s="159"/>
      <c r="DS390" s="159"/>
      <c r="DT390" s="159"/>
      <c r="DU390" s="159"/>
      <c r="DV390" s="159"/>
      <c r="DW390" s="159"/>
      <c r="DX390" s="159"/>
      <c r="DY390" s="159"/>
      <c r="DZ390" s="159"/>
      <c r="EA390" s="159"/>
      <c r="EB390" s="159"/>
      <c r="EC390" s="159"/>
      <c r="ED390" s="159"/>
      <c r="EE390" s="159"/>
      <c r="EF390" s="159"/>
      <c r="EG390" s="159"/>
      <c r="EH390" s="159"/>
      <c r="EI390" s="159"/>
      <c r="EJ390" s="159"/>
      <c r="EK390" s="159"/>
      <c r="EL390" s="159"/>
      <c r="EM390" s="159"/>
      <c r="EN390" s="159"/>
      <c r="EO390" s="159"/>
      <c r="EP390" s="159"/>
      <c r="EQ390" s="159"/>
      <c r="ER390" s="159"/>
      <c r="ES390" s="159"/>
      <c r="ET390" s="159"/>
      <c r="EU390" s="159"/>
      <c r="EV390" s="159"/>
      <c r="EW390" s="159"/>
      <c r="EX390" s="159"/>
      <c r="EY390" s="159"/>
      <c r="EZ390" s="159"/>
      <c r="FA390" s="159"/>
      <c r="FB390" s="159"/>
      <c r="FC390" s="159"/>
      <c r="FD390" s="159"/>
    </row>
    <row r="391" customFormat="false" ht="12.75" hidden="false" customHeight="false" outlineLevel="0" collapsed="false">
      <c r="A391" s="168"/>
      <c r="B391" s="149"/>
      <c r="C391" s="149"/>
      <c r="D391" s="149"/>
      <c r="E391" s="149"/>
      <c r="F391" s="149"/>
      <c r="G391" s="149"/>
      <c r="H391" s="148"/>
      <c r="I391" s="170"/>
      <c r="R391" s="148"/>
      <c r="S391" s="158"/>
      <c r="T391" s="159"/>
      <c r="U391" s="159"/>
      <c r="V391" s="159"/>
      <c r="W391" s="159"/>
      <c r="X391" s="159"/>
      <c r="Y391" s="159"/>
      <c r="Z391" s="159"/>
      <c r="AA391" s="159"/>
      <c r="AB391" s="159"/>
      <c r="AC391" s="159"/>
      <c r="AD391" s="159"/>
      <c r="AE391" s="159"/>
      <c r="AF391" s="159"/>
      <c r="AG391" s="159"/>
      <c r="AH391" s="159"/>
      <c r="AI391" s="159"/>
      <c r="AJ391" s="159"/>
      <c r="AK391" s="159"/>
      <c r="AL391" s="159"/>
      <c r="AM391" s="159"/>
      <c r="AN391" s="159"/>
      <c r="AO391" s="159"/>
      <c r="AP391" s="159"/>
      <c r="AQ391" s="159"/>
      <c r="AR391" s="159"/>
      <c r="AS391" s="159"/>
      <c r="AT391" s="159"/>
      <c r="AU391" s="159"/>
      <c r="AV391" s="159"/>
      <c r="AW391" s="159"/>
      <c r="AX391" s="159"/>
      <c r="AY391" s="159"/>
      <c r="AZ391" s="159"/>
      <c r="BA391" s="159"/>
      <c r="BB391" s="159"/>
      <c r="BC391" s="159"/>
      <c r="BD391" s="159"/>
      <c r="BE391" s="159"/>
      <c r="BF391" s="159"/>
      <c r="BG391" s="159"/>
      <c r="BH391" s="159"/>
      <c r="BI391" s="159"/>
      <c r="BJ391" s="159"/>
      <c r="BK391" s="159"/>
      <c r="BL391" s="159"/>
      <c r="BM391" s="159"/>
      <c r="BN391" s="159"/>
      <c r="BO391" s="159"/>
      <c r="BP391" s="159"/>
      <c r="BQ391" s="159"/>
      <c r="BR391" s="159"/>
      <c r="BS391" s="159"/>
      <c r="BT391" s="159"/>
      <c r="BU391" s="159"/>
      <c r="BV391" s="159"/>
      <c r="BW391" s="159"/>
      <c r="BX391" s="159"/>
      <c r="BY391" s="159"/>
      <c r="BZ391" s="159"/>
      <c r="CA391" s="159"/>
      <c r="CB391" s="159"/>
      <c r="CC391" s="159"/>
      <c r="CD391" s="159"/>
      <c r="CE391" s="159"/>
      <c r="CF391" s="159"/>
      <c r="CG391" s="159"/>
      <c r="CH391" s="159"/>
      <c r="CI391" s="159"/>
      <c r="CJ391" s="159"/>
      <c r="CK391" s="159"/>
      <c r="CL391" s="159"/>
      <c r="CM391" s="159"/>
      <c r="CN391" s="159"/>
      <c r="CO391" s="159"/>
      <c r="CP391" s="159"/>
      <c r="CQ391" s="159"/>
      <c r="CR391" s="159"/>
      <c r="CS391" s="159"/>
      <c r="CT391" s="159"/>
      <c r="CU391" s="159"/>
      <c r="CV391" s="159"/>
      <c r="CW391" s="159"/>
      <c r="CX391" s="159"/>
      <c r="CY391" s="159"/>
      <c r="CZ391" s="159"/>
      <c r="DA391" s="159"/>
      <c r="DB391" s="159"/>
      <c r="DC391" s="159"/>
      <c r="DD391" s="159"/>
      <c r="DE391" s="159"/>
      <c r="DF391" s="159"/>
      <c r="DG391" s="159"/>
      <c r="DH391" s="159"/>
      <c r="DI391" s="159"/>
      <c r="DJ391" s="159"/>
      <c r="DK391" s="159"/>
      <c r="DL391" s="159"/>
      <c r="DM391" s="159"/>
      <c r="DN391" s="159"/>
      <c r="DO391" s="159"/>
      <c r="DP391" s="159"/>
      <c r="DQ391" s="159"/>
      <c r="DR391" s="159"/>
      <c r="DS391" s="159"/>
      <c r="DT391" s="159"/>
      <c r="DU391" s="159"/>
      <c r="DV391" s="159"/>
      <c r="DW391" s="159"/>
      <c r="DX391" s="159"/>
      <c r="DY391" s="159"/>
      <c r="DZ391" s="159"/>
      <c r="EA391" s="159"/>
      <c r="EB391" s="159"/>
      <c r="EC391" s="159"/>
      <c r="ED391" s="159"/>
      <c r="EE391" s="159"/>
      <c r="EF391" s="159"/>
      <c r="EG391" s="159"/>
      <c r="EH391" s="159"/>
      <c r="EI391" s="159"/>
      <c r="EJ391" s="159"/>
      <c r="EK391" s="159"/>
      <c r="EL391" s="159"/>
      <c r="EM391" s="159"/>
      <c r="EN391" s="159"/>
      <c r="EO391" s="159"/>
      <c r="EP391" s="159"/>
      <c r="EQ391" s="159"/>
      <c r="ER391" s="159"/>
      <c r="ES391" s="159"/>
      <c r="ET391" s="159"/>
      <c r="EU391" s="159"/>
      <c r="EV391" s="159"/>
      <c r="EW391" s="159"/>
      <c r="EX391" s="159"/>
      <c r="EY391" s="159"/>
      <c r="EZ391" s="159"/>
      <c r="FA391" s="159"/>
      <c r="FB391" s="159"/>
      <c r="FC391" s="159"/>
      <c r="FD391" s="159"/>
    </row>
    <row r="392" customFormat="false" ht="12.75" hidden="false" customHeight="false" outlineLevel="0" collapsed="false">
      <c r="A392" s="168"/>
      <c r="B392" s="149"/>
      <c r="C392" s="149"/>
      <c r="D392" s="149"/>
      <c r="E392" s="149"/>
      <c r="F392" s="149"/>
      <c r="G392" s="149"/>
      <c r="H392" s="148"/>
      <c r="I392" s="170"/>
      <c r="R392" s="148"/>
      <c r="S392" s="158"/>
      <c r="T392" s="159"/>
      <c r="U392" s="159"/>
      <c r="V392" s="159"/>
      <c r="W392" s="159"/>
      <c r="X392" s="159"/>
      <c r="Y392" s="159"/>
      <c r="Z392" s="159"/>
      <c r="AA392" s="159"/>
      <c r="AB392" s="159"/>
      <c r="AC392" s="159"/>
      <c r="AD392" s="159"/>
      <c r="AE392" s="159"/>
      <c r="AF392" s="159"/>
      <c r="AG392" s="159"/>
      <c r="AH392" s="159"/>
      <c r="AI392" s="159"/>
      <c r="AJ392" s="159"/>
      <c r="AK392" s="159"/>
      <c r="AL392" s="159"/>
      <c r="AM392" s="159"/>
      <c r="AN392" s="159"/>
      <c r="AO392" s="159"/>
      <c r="AP392" s="159"/>
      <c r="AQ392" s="159"/>
      <c r="AR392" s="159"/>
      <c r="AS392" s="159"/>
      <c r="AT392" s="159"/>
      <c r="AU392" s="159"/>
      <c r="AV392" s="159"/>
      <c r="AW392" s="159"/>
      <c r="AX392" s="159"/>
      <c r="AY392" s="159"/>
      <c r="AZ392" s="159"/>
      <c r="BA392" s="159"/>
      <c r="BB392" s="159"/>
      <c r="BC392" s="159"/>
      <c r="BD392" s="159"/>
      <c r="BE392" s="159"/>
      <c r="BF392" s="159"/>
      <c r="BG392" s="159"/>
      <c r="BH392" s="159"/>
      <c r="BI392" s="159"/>
      <c r="BJ392" s="159"/>
      <c r="BK392" s="159"/>
      <c r="BL392" s="159"/>
      <c r="BM392" s="159"/>
      <c r="BN392" s="159"/>
      <c r="BO392" s="159"/>
      <c r="BP392" s="159"/>
      <c r="BQ392" s="159"/>
      <c r="BR392" s="159"/>
      <c r="BS392" s="159"/>
      <c r="BT392" s="159"/>
      <c r="BU392" s="159"/>
      <c r="BV392" s="159"/>
      <c r="BW392" s="159"/>
      <c r="BX392" s="159"/>
      <c r="BY392" s="159"/>
      <c r="BZ392" s="159"/>
      <c r="CA392" s="159"/>
      <c r="CB392" s="159"/>
      <c r="CC392" s="159"/>
      <c r="CD392" s="159"/>
      <c r="CE392" s="159"/>
      <c r="CF392" s="159"/>
      <c r="CG392" s="159"/>
      <c r="CH392" s="159"/>
      <c r="CI392" s="159"/>
      <c r="CJ392" s="159"/>
      <c r="CK392" s="159"/>
      <c r="CL392" s="159"/>
      <c r="CM392" s="159"/>
      <c r="CN392" s="159"/>
      <c r="CO392" s="159"/>
      <c r="CP392" s="159"/>
      <c r="CQ392" s="159"/>
      <c r="CR392" s="159"/>
      <c r="CS392" s="159"/>
      <c r="CT392" s="159"/>
      <c r="CU392" s="159"/>
      <c r="CV392" s="159"/>
      <c r="CW392" s="159"/>
      <c r="CX392" s="159"/>
      <c r="CY392" s="159"/>
      <c r="CZ392" s="159"/>
      <c r="DA392" s="159"/>
      <c r="DB392" s="159"/>
      <c r="DC392" s="159"/>
      <c r="DD392" s="159"/>
      <c r="DE392" s="159"/>
      <c r="DF392" s="159"/>
      <c r="DG392" s="159"/>
      <c r="DH392" s="159"/>
      <c r="DI392" s="159"/>
      <c r="DJ392" s="159"/>
      <c r="DK392" s="159"/>
      <c r="DL392" s="159"/>
      <c r="DM392" s="159"/>
      <c r="DN392" s="159"/>
      <c r="DO392" s="159"/>
      <c r="DP392" s="159"/>
      <c r="DQ392" s="159"/>
      <c r="DR392" s="159"/>
      <c r="DS392" s="159"/>
      <c r="DT392" s="159"/>
      <c r="DU392" s="159"/>
      <c r="DV392" s="159"/>
      <c r="DW392" s="159"/>
      <c r="DX392" s="159"/>
      <c r="DY392" s="159"/>
      <c r="DZ392" s="159"/>
      <c r="EA392" s="159"/>
      <c r="EB392" s="159"/>
      <c r="EC392" s="159"/>
      <c r="ED392" s="159"/>
      <c r="EE392" s="159"/>
      <c r="EF392" s="159"/>
      <c r="EG392" s="159"/>
      <c r="EH392" s="159"/>
      <c r="EI392" s="159"/>
      <c r="EJ392" s="159"/>
      <c r="EK392" s="159"/>
      <c r="EL392" s="159"/>
      <c r="EM392" s="159"/>
      <c r="EN392" s="159"/>
      <c r="EO392" s="159"/>
      <c r="EP392" s="159"/>
      <c r="EQ392" s="159"/>
      <c r="ER392" s="159"/>
      <c r="ES392" s="159"/>
      <c r="ET392" s="159"/>
      <c r="EU392" s="159"/>
      <c r="EV392" s="159"/>
      <c r="EW392" s="159"/>
      <c r="EX392" s="159"/>
      <c r="EY392" s="159"/>
      <c r="EZ392" s="159"/>
      <c r="FA392" s="159"/>
      <c r="FB392" s="159"/>
      <c r="FC392" s="159"/>
      <c r="FD392" s="159"/>
    </row>
    <row r="393" customFormat="false" ht="12.75" hidden="false" customHeight="false" outlineLevel="0" collapsed="false">
      <c r="A393" s="168"/>
      <c r="B393" s="149"/>
      <c r="C393" s="149"/>
      <c r="D393" s="149"/>
      <c r="E393" s="149"/>
      <c r="F393" s="149"/>
      <c r="G393" s="149"/>
      <c r="H393" s="148"/>
      <c r="I393" s="170"/>
      <c r="R393" s="148"/>
      <c r="S393" s="158"/>
      <c r="T393" s="159"/>
      <c r="U393" s="159"/>
      <c r="V393" s="159"/>
      <c r="W393" s="159"/>
      <c r="X393" s="159"/>
      <c r="Y393" s="159"/>
      <c r="Z393" s="159"/>
      <c r="AA393" s="159"/>
      <c r="AB393" s="159"/>
      <c r="AC393" s="159"/>
      <c r="AD393" s="159"/>
      <c r="AE393" s="159"/>
      <c r="AF393" s="159"/>
      <c r="AG393" s="159"/>
      <c r="AH393" s="159"/>
      <c r="AI393" s="159"/>
      <c r="AJ393" s="159"/>
      <c r="AK393" s="159"/>
      <c r="AL393" s="159"/>
      <c r="AM393" s="159"/>
      <c r="AN393" s="159"/>
      <c r="AO393" s="159"/>
      <c r="AP393" s="159"/>
      <c r="AQ393" s="159"/>
      <c r="AR393" s="159"/>
      <c r="AS393" s="159"/>
      <c r="AT393" s="159"/>
      <c r="AU393" s="159"/>
      <c r="AV393" s="159"/>
      <c r="AW393" s="159"/>
      <c r="AX393" s="159"/>
      <c r="AY393" s="159"/>
      <c r="AZ393" s="159"/>
      <c r="BA393" s="159"/>
      <c r="BB393" s="159"/>
      <c r="BC393" s="159"/>
      <c r="BD393" s="159"/>
      <c r="BE393" s="159"/>
      <c r="BF393" s="159"/>
      <c r="BG393" s="159"/>
      <c r="BH393" s="159"/>
      <c r="BI393" s="159"/>
      <c r="BJ393" s="159"/>
      <c r="BK393" s="159"/>
      <c r="BL393" s="159"/>
      <c r="BM393" s="159"/>
      <c r="BN393" s="159"/>
      <c r="BO393" s="159"/>
      <c r="BP393" s="159"/>
      <c r="BQ393" s="159"/>
      <c r="BR393" s="159"/>
      <c r="BS393" s="159"/>
      <c r="BT393" s="159"/>
      <c r="BU393" s="159"/>
      <c r="BV393" s="159"/>
      <c r="BW393" s="159"/>
      <c r="BX393" s="159"/>
      <c r="BY393" s="159"/>
      <c r="BZ393" s="159"/>
      <c r="CA393" s="159"/>
      <c r="CB393" s="159"/>
      <c r="CC393" s="159"/>
      <c r="CD393" s="159"/>
      <c r="CE393" s="159"/>
      <c r="CF393" s="159"/>
      <c r="CG393" s="159"/>
      <c r="CH393" s="159"/>
      <c r="CI393" s="159"/>
      <c r="CJ393" s="159"/>
      <c r="CK393" s="159"/>
      <c r="CL393" s="159"/>
      <c r="CM393" s="159"/>
      <c r="CN393" s="159"/>
      <c r="CO393" s="159"/>
      <c r="CP393" s="159"/>
      <c r="CQ393" s="159"/>
      <c r="CR393" s="159"/>
      <c r="CS393" s="159"/>
      <c r="CT393" s="159"/>
      <c r="CU393" s="159"/>
      <c r="CV393" s="159"/>
      <c r="CW393" s="159"/>
      <c r="CX393" s="159"/>
      <c r="CY393" s="159"/>
      <c r="CZ393" s="159"/>
      <c r="DA393" s="159"/>
      <c r="DB393" s="159"/>
      <c r="DC393" s="159"/>
      <c r="DD393" s="159"/>
      <c r="DE393" s="159"/>
      <c r="DF393" s="159"/>
      <c r="DG393" s="159"/>
      <c r="DH393" s="159"/>
      <c r="DI393" s="159"/>
      <c r="DJ393" s="159"/>
      <c r="DK393" s="159"/>
      <c r="DL393" s="159"/>
      <c r="DM393" s="159"/>
      <c r="DN393" s="159"/>
      <c r="DO393" s="159"/>
      <c r="DP393" s="159"/>
      <c r="DQ393" s="159"/>
      <c r="DR393" s="159"/>
      <c r="DS393" s="159"/>
      <c r="DT393" s="159"/>
      <c r="DU393" s="159"/>
      <c r="DV393" s="159"/>
      <c r="DW393" s="159"/>
      <c r="DX393" s="159"/>
      <c r="DY393" s="159"/>
      <c r="DZ393" s="159"/>
      <c r="EA393" s="159"/>
      <c r="EB393" s="159"/>
      <c r="EC393" s="159"/>
      <c r="ED393" s="159"/>
      <c r="EE393" s="159"/>
      <c r="EF393" s="159"/>
      <c r="EG393" s="159"/>
      <c r="EH393" s="159"/>
      <c r="EI393" s="159"/>
      <c r="EJ393" s="159"/>
      <c r="EK393" s="159"/>
      <c r="EL393" s="159"/>
      <c r="EM393" s="159"/>
      <c r="EN393" s="159"/>
      <c r="EO393" s="159"/>
      <c r="EP393" s="159"/>
      <c r="EQ393" s="159"/>
      <c r="ER393" s="159"/>
      <c r="ES393" s="159"/>
      <c r="ET393" s="159"/>
      <c r="EU393" s="159"/>
      <c r="EV393" s="159"/>
      <c r="EW393" s="159"/>
      <c r="EX393" s="159"/>
      <c r="EY393" s="159"/>
      <c r="EZ393" s="159"/>
      <c r="FA393" s="159"/>
      <c r="FB393" s="159"/>
      <c r="FC393" s="159"/>
      <c r="FD393" s="159"/>
    </row>
    <row r="394" customFormat="false" ht="12.75" hidden="false" customHeight="false" outlineLevel="0" collapsed="false">
      <c r="A394" s="168"/>
      <c r="B394" s="149"/>
      <c r="C394" s="149"/>
      <c r="D394" s="149"/>
      <c r="E394" s="149"/>
      <c r="F394" s="149"/>
      <c r="G394" s="149"/>
      <c r="H394" s="148"/>
      <c r="I394" s="170"/>
      <c r="R394" s="148"/>
      <c r="S394" s="158"/>
      <c r="T394" s="159"/>
      <c r="U394" s="159"/>
      <c r="V394" s="159"/>
      <c r="W394" s="159"/>
      <c r="X394" s="159"/>
      <c r="Y394" s="159"/>
      <c r="Z394" s="159"/>
      <c r="AA394" s="159"/>
      <c r="AB394" s="159"/>
      <c r="AC394" s="159"/>
      <c r="AD394" s="159"/>
      <c r="AE394" s="159"/>
      <c r="AF394" s="159"/>
      <c r="AG394" s="159"/>
      <c r="AH394" s="159"/>
      <c r="AI394" s="159"/>
      <c r="AJ394" s="159"/>
      <c r="AK394" s="159"/>
      <c r="AL394" s="159"/>
      <c r="AM394" s="159"/>
      <c r="AN394" s="159"/>
      <c r="AO394" s="159"/>
      <c r="AP394" s="159"/>
      <c r="AQ394" s="159"/>
      <c r="AR394" s="159"/>
      <c r="AS394" s="159"/>
      <c r="AT394" s="159"/>
      <c r="AU394" s="159"/>
      <c r="AV394" s="159"/>
      <c r="AW394" s="159"/>
      <c r="AX394" s="159"/>
      <c r="AY394" s="159"/>
      <c r="AZ394" s="159"/>
      <c r="BA394" s="159"/>
      <c r="BB394" s="159"/>
      <c r="BC394" s="159"/>
      <c r="BD394" s="159"/>
      <c r="BE394" s="159"/>
      <c r="BF394" s="159"/>
      <c r="BG394" s="159"/>
      <c r="BH394" s="159"/>
      <c r="BI394" s="159"/>
      <c r="BJ394" s="159"/>
      <c r="BK394" s="159"/>
      <c r="BL394" s="159"/>
      <c r="BM394" s="159"/>
      <c r="BN394" s="159"/>
      <c r="BO394" s="159"/>
      <c r="BP394" s="159"/>
      <c r="BQ394" s="159"/>
      <c r="BR394" s="159"/>
      <c r="BS394" s="159"/>
      <c r="BT394" s="159"/>
      <c r="BU394" s="159"/>
      <c r="BV394" s="159"/>
      <c r="BW394" s="159"/>
      <c r="BX394" s="159"/>
      <c r="BY394" s="159"/>
      <c r="BZ394" s="159"/>
      <c r="CA394" s="159"/>
      <c r="CB394" s="159"/>
      <c r="CC394" s="159"/>
      <c r="CD394" s="159"/>
      <c r="CE394" s="159"/>
      <c r="CF394" s="159"/>
      <c r="CG394" s="159"/>
      <c r="CH394" s="159"/>
      <c r="CI394" s="159"/>
      <c r="CJ394" s="159"/>
      <c r="CK394" s="159"/>
      <c r="CL394" s="159"/>
      <c r="CM394" s="159"/>
      <c r="CN394" s="159"/>
      <c r="CO394" s="159"/>
      <c r="CP394" s="159"/>
      <c r="CQ394" s="159"/>
      <c r="CR394" s="159"/>
      <c r="CS394" s="159"/>
      <c r="CT394" s="159"/>
      <c r="CU394" s="159"/>
      <c r="CV394" s="159"/>
      <c r="CW394" s="159"/>
      <c r="CX394" s="159"/>
      <c r="CY394" s="159"/>
      <c r="CZ394" s="159"/>
      <c r="DA394" s="159"/>
      <c r="DB394" s="159"/>
      <c r="DC394" s="159"/>
      <c r="DD394" s="159"/>
      <c r="DE394" s="159"/>
      <c r="DF394" s="159"/>
      <c r="DG394" s="159"/>
      <c r="DH394" s="159"/>
      <c r="DI394" s="159"/>
      <c r="DJ394" s="159"/>
      <c r="DK394" s="159"/>
      <c r="DL394" s="159"/>
      <c r="DM394" s="159"/>
      <c r="DN394" s="159"/>
      <c r="DO394" s="159"/>
      <c r="DP394" s="159"/>
      <c r="DQ394" s="159"/>
      <c r="DR394" s="159"/>
      <c r="DS394" s="159"/>
      <c r="DT394" s="159"/>
      <c r="DU394" s="159"/>
      <c r="DV394" s="159"/>
      <c r="DW394" s="159"/>
      <c r="DX394" s="159"/>
      <c r="DY394" s="159"/>
      <c r="DZ394" s="159"/>
      <c r="EA394" s="159"/>
      <c r="EB394" s="159"/>
      <c r="EC394" s="159"/>
      <c r="ED394" s="159"/>
      <c r="EE394" s="159"/>
      <c r="EF394" s="159"/>
      <c r="EG394" s="159"/>
      <c r="EH394" s="159"/>
      <c r="EI394" s="159"/>
      <c r="EJ394" s="159"/>
      <c r="EK394" s="159"/>
      <c r="EL394" s="159"/>
      <c r="EM394" s="159"/>
      <c r="EN394" s="159"/>
      <c r="EO394" s="159"/>
      <c r="EP394" s="159"/>
      <c r="EQ394" s="159"/>
      <c r="ER394" s="159"/>
      <c r="ES394" s="159"/>
      <c r="ET394" s="159"/>
      <c r="EU394" s="159"/>
      <c r="EV394" s="159"/>
      <c r="EW394" s="159"/>
      <c r="EX394" s="159"/>
      <c r="EY394" s="159"/>
      <c r="EZ394" s="159"/>
      <c r="FA394" s="159"/>
      <c r="FB394" s="159"/>
      <c r="FC394" s="159"/>
      <c r="FD394" s="159"/>
    </row>
    <row r="395" customFormat="false" ht="12.75" hidden="false" customHeight="false" outlineLevel="0" collapsed="false">
      <c r="A395" s="168"/>
      <c r="B395" s="149"/>
      <c r="C395" s="149"/>
      <c r="D395" s="149"/>
      <c r="E395" s="149"/>
      <c r="F395" s="149"/>
      <c r="G395" s="149"/>
      <c r="H395" s="148"/>
      <c r="I395" s="170"/>
      <c r="R395" s="148"/>
      <c r="S395" s="158"/>
      <c r="T395" s="159"/>
      <c r="U395" s="159"/>
      <c r="V395" s="159"/>
      <c r="W395" s="159"/>
      <c r="X395" s="159"/>
      <c r="Y395" s="159"/>
      <c r="Z395" s="159"/>
      <c r="AA395" s="159"/>
      <c r="AB395" s="159"/>
      <c r="AC395" s="159"/>
      <c r="AD395" s="159"/>
      <c r="AE395" s="159"/>
      <c r="AF395" s="159"/>
      <c r="AG395" s="159"/>
      <c r="AH395" s="159"/>
      <c r="AI395" s="159"/>
      <c r="AJ395" s="159"/>
      <c r="AK395" s="159"/>
      <c r="AL395" s="159"/>
      <c r="AM395" s="159"/>
      <c r="AN395" s="159"/>
      <c r="AO395" s="159"/>
      <c r="AP395" s="159"/>
      <c r="AQ395" s="159"/>
      <c r="AR395" s="159"/>
      <c r="AS395" s="159"/>
      <c r="AT395" s="159"/>
      <c r="AU395" s="159"/>
      <c r="AV395" s="159"/>
      <c r="AW395" s="159"/>
      <c r="AX395" s="159"/>
      <c r="AY395" s="159"/>
      <c r="AZ395" s="159"/>
      <c r="BA395" s="159"/>
      <c r="BB395" s="159"/>
      <c r="BC395" s="159"/>
      <c r="BD395" s="159"/>
      <c r="BE395" s="159"/>
      <c r="BF395" s="159"/>
      <c r="BG395" s="159"/>
      <c r="BH395" s="159"/>
      <c r="BI395" s="159"/>
      <c r="BJ395" s="159"/>
      <c r="BK395" s="159"/>
      <c r="BL395" s="159"/>
      <c r="BM395" s="159"/>
      <c r="BN395" s="159"/>
      <c r="BO395" s="159"/>
      <c r="BP395" s="159"/>
      <c r="BQ395" s="159"/>
      <c r="BR395" s="159"/>
      <c r="BS395" s="159"/>
      <c r="BT395" s="159"/>
      <c r="BU395" s="159"/>
      <c r="BV395" s="159"/>
      <c r="BW395" s="159"/>
      <c r="BX395" s="159"/>
      <c r="BY395" s="159"/>
      <c r="BZ395" s="159"/>
      <c r="CA395" s="159"/>
      <c r="CB395" s="159"/>
      <c r="CC395" s="159"/>
      <c r="CD395" s="159"/>
      <c r="CE395" s="159"/>
      <c r="CF395" s="159"/>
      <c r="CG395" s="159"/>
      <c r="CH395" s="159"/>
      <c r="CI395" s="159"/>
      <c r="CJ395" s="159"/>
      <c r="CK395" s="159"/>
      <c r="CL395" s="159"/>
      <c r="CM395" s="159"/>
      <c r="CN395" s="159"/>
      <c r="CO395" s="159"/>
      <c r="CP395" s="159"/>
      <c r="CQ395" s="159"/>
      <c r="CR395" s="159"/>
      <c r="CS395" s="159"/>
      <c r="CT395" s="159"/>
      <c r="CU395" s="159"/>
      <c r="CV395" s="159"/>
      <c r="CW395" s="159"/>
      <c r="CX395" s="159"/>
      <c r="CY395" s="159"/>
      <c r="CZ395" s="159"/>
      <c r="DA395" s="159"/>
      <c r="DB395" s="159"/>
      <c r="DC395" s="159"/>
      <c r="DD395" s="159"/>
      <c r="DE395" s="159"/>
      <c r="DF395" s="159"/>
      <c r="DG395" s="159"/>
      <c r="DH395" s="159"/>
      <c r="DI395" s="159"/>
      <c r="DJ395" s="159"/>
      <c r="DK395" s="159"/>
      <c r="DL395" s="159"/>
      <c r="DM395" s="159"/>
      <c r="DN395" s="159"/>
      <c r="DO395" s="159"/>
      <c r="DP395" s="159"/>
      <c r="DQ395" s="159"/>
      <c r="DR395" s="159"/>
      <c r="DS395" s="159"/>
      <c r="DT395" s="159"/>
      <c r="DU395" s="159"/>
      <c r="DV395" s="159"/>
      <c r="DW395" s="159"/>
      <c r="DX395" s="159"/>
      <c r="DY395" s="159"/>
      <c r="DZ395" s="159"/>
      <c r="EA395" s="159"/>
      <c r="EB395" s="159"/>
      <c r="EC395" s="159"/>
      <c r="ED395" s="159"/>
      <c r="EE395" s="159"/>
      <c r="EF395" s="159"/>
      <c r="EG395" s="159"/>
      <c r="EH395" s="159"/>
      <c r="EI395" s="159"/>
      <c r="EJ395" s="159"/>
      <c r="EK395" s="159"/>
      <c r="EL395" s="159"/>
      <c r="EM395" s="159"/>
      <c r="EN395" s="159"/>
      <c r="EO395" s="159"/>
      <c r="EP395" s="159"/>
      <c r="EQ395" s="159"/>
      <c r="ER395" s="159"/>
      <c r="ES395" s="159"/>
      <c r="ET395" s="159"/>
      <c r="EU395" s="159"/>
      <c r="EV395" s="159"/>
      <c r="EW395" s="159"/>
      <c r="EX395" s="159"/>
      <c r="EY395" s="159"/>
      <c r="EZ395" s="159"/>
      <c r="FA395" s="159"/>
      <c r="FB395" s="159"/>
      <c r="FC395" s="159"/>
      <c r="FD395" s="159"/>
    </row>
    <row r="396" customFormat="false" ht="12.75" hidden="false" customHeight="false" outlineLevel="0" collapsed="false">
      <c r="A396" s="168"/>
      <c r="B396" s="149"/>
      <c r="C396" s="149"/>
      <c r="D396" s="149"/>
      <c r="E396" s="149"/>
      <c r="F396" s="149"/>
      <c r="G396" s="149"/>
      <c r="H396" s="148"/>
      <c r="I396" s="170"/>
      <c r="R396" s="148"/>
      <c r="S396" s="158"/>
      <c r="T396" s="159"/>
      <c r="U396" s="159"/>
      <c r="V396" s="159"/>
      <c r="W396" s="159"/>
      <c r="X396" s="159"/>
      <c r="Y396" s="159"/>
      <c r="Z396" s="159"/>
      <c r="AA396" s="159"/>
      <c r="AB396" s="159"/>
      <c r="AC396" s="159"/>
      <c r="AD396" s="159"/>
      <c r="AE396" s="159"/>
      <c r="AF396" s="159"/>
      <c r="AG396" s="159"/>
      <c r="AH396" s="159"/>
      <c r="AI396" s="159"/>
      <c r="AJ396" s="159"/>
      <c r="AK396" s="159"/>
      <c r="AL396" s="159"/>
      <c r="AM396" s="159"/>
      <c r="AN396" s="159"/>
      <c r="AO396" s="159"/>
      <c r="AP396" s="159"/>
      <c r="AQ396" s="159"/>
      <c r="AR396" s="159"/>
      <c r="AS396" s="159"/>
      <c r="AT396" s="159"/>
      <c r="AU396" s="159"/>
      <c r="AV396" s="159"/>
      <c r="AW396" s="159"/>
      <c r="AX396" s="159"/>
      <c r="AY396" s="159"/>
      <c r="AZ396" s="159"/>
      <c r="BA396" s="159"/>
      <c r="BB396" s="159"/>
      <c r="BC396" s="159"/>
      <c r="BD396" s="159"/>
      <c r="BE396" s="159"/>
      <c r="BF396" s="159"/>
      <c r="BG396" s="159"/>
      <c r="BH396" s="159"/>
      <c r="BI396" s="159"/>
      <c r="BJ396" s="159"/>
      <c r="BK396" s="159"/>
      <c r="BL396" s="159"/>
      <c r="BM396" s="159"/>
      <c r="BN396" s="159"/>
      <c r="BO396" s="159"/>
      <c r="BP396" s="159"/>
      <c r="BQ396" s="159"/>
      <c r="BR396" s="159"/>
      <c r="BS396" s="159"/>
      <c r="BT396" s="159"/>
      <c r="BU396" s="159"/>
      <c r="BV396" s="159"/>
      <c r="BW396" s="159"/>
      <c r="BX396" s="159"/>
      <c r="BY396" s="159"/>
      <c r="BZ396" s="159"/>
      <c r="CA396" s="159"/>
      <c r="CB396" s="159"/>
      <c r="CC396" s="159"/>
      <c r="CD396" s="159"/>
      <c r="CE396" s="159"/>
      <c r="CF396" s="159"/>
      <c r="CG396" s="159"/>
      <c r="CH396" s="159"/>
      <c r="CI396" s="159"/>
      <c r="CJ396" s="159"/>
      <c r="CK396" s="159"/>
      <c r="CL396" s="159"/>
      <c r="CM396" s="159"/>
      <c r="CN396" s="159"/>
      <c r="CO396" s="159"/>
      <c r="CP396" s="159"/>
      <c r="CQ396" s="159"/>
      <c r="CR396" s="159"/>
      <c r="CS396" s="159"/>
      <c r="CT396" s="159"/>
      <c r="CU396" s="159"/>
      <c r="CV396" s="159"/>
      <c r="CW396" s="159"/>
      <c r="CX396" s="159"/>
      <c r="CY396" s="159"/>
      <c r="CZ396" s="159"/>
      <c r="DA396" s="159"/>
      <c r="DB396" s="159"/>
      <c r="DC396" s="159"/>
      <c r="DD396" s="159"/>
      <c r="DE396" s="159"/>
      <c r="DF396" s="159"/>
      <c r="DG396" s="159"/>
      <c r="DH396" s="159"/>
      <c r="DI396" s="159"/>
      <c r="DJ396" s="159"/>
      <c r="DK396" s="159"/>
      <c r="DL396" s="159"/>
      <c r="DM396" s="159"/>
      <c r="DN396" s="159"/>
      <c r="DO396" s="159"/>
      <c r="DP396" s="159"/>
      <c r="DQ396" s="159"/>
      <c r="DR396" s="159"/>
      <c r="DS396" s="159"/>
      <c r="DT396" s="159"/>
      <c r="DU396" s="159"/>
      <c r="DV396" s="159"/>
      <c r="DW396" s="159"/>
      <c r="DX396" s="159"/>
      <c r="DY396" s="159"/>
      <c r="DZ396" s="159"/>
      <c r="EA396" s="159"/>
      <c r="EB396" s="159"/>
      <c r="EC396" s="159"/>
      <c r="ED396" s="159"/>
      <c r="EE396" s="159"/>
      <c r="EF396" s="159"/>
      <c r="EG396" s="159"/>
      <c r="EH396" s="159"/>
      <c r="EI396" s="159"/>
      <c r="EJ396" s="159"/>
      <c r="EK396" s="159"/>
      <c r="EL396" s="159"/>
      <c r="EM396" s="159"/>
      <c r="EN396" s="159"/>
      <c r="EO396" s="159"/>
      <c r="EP396" s="159"/>
      <c r="EQ396" s="159"/>
      <c r="ER396" s="159"/>
      <c r="ES396" s="159"/>
      <c r="ET396" s="159"/>
      <c r="EU396" s="159"/>
      <c r="EV396" s="159"/>
      <c r="EW396" s="159"/>
      <c r="EX396" s="159"/>
      <c r="EY396" s="159"/>
      <c r="EZ396" s="159"/>
      <c r="FA396" s="159"/>
      <c r="FB396" s="159"/>
      <c r="FC396" s="159"/>
      <c r="FD396" s="159"/>
    </row>
    <row r="397" customFormat="false" ht="12.75" hidden="false" customHeight="false" outlineLevel="0" collapsed="false">
      <c r="A397" s="168"/>
      <c r="B397" s="149"/>
      <c r="C397" s="149"/>
      <c r="D397" s="149"/>
      <c r="E397" s="149"/>
      <c r="F397" s="149"/>
      <c r="G397" s="149"/>
      <c r="H397" s="148"/>
      <c r="I397" s="170"/>
      <c r="R397" s="148"/>
      <c r="S397" s="158"/>
      <c r="T397" s="159"/>
      <c r="U397" s="159"/>
      <c r="V397" s="159"/>
      <c r="W397" s="159"/>
      <c r="X397" s="159"/>
      <c r="Y397" s="159"/>
      <c r="Z397" s="159"/>
      <c r="AA397" s="159"/>
      <c r="AB397" s="159"/>
      <c r="AC397" s="159"/>
      <c r="AD397" s="159"/>
      <c r="AE397" s="159"/>
      <c r="AF397" s="159"/>
      <c r="AG397" s="159"/>
      <c r="AH397" s="159"/>
      <c r="AI397" s="159"/>
      <c r="AJ397" s="159"/>
      <c r="AK397" s="159"/>
      <c r="AL397" s="159"/>
      <c r="AM397" s="159"/>
      <c r="AN397" s="159"/>
      <c r="AO397" s="159"/>
      <c r="AP397" s="159"/>
      <c r="AQ397" s="159"/>
      <c r="AR397" s="159"/>
      <c r="AS397" s="159"/>
      <c r="AT397" s="159"/>
      <c r="AU397" s="159"/>
      <c r="AV397" s="159"/>
      <c r="AW397" s="159"/>
      <c r="AX397" s="159"/>
      <c r="AY397" s="159"/>
      <c r="AZ397" s="159"/>
      <c r="BA397" s="159"/>
      <c r="BB397" s="159"/>
      <c r="BC397" s="159"/>
      <c r="BD397" s="159"/>
      <c r="BE397" s="159"/>
      <c r="BF397" s="159"/>
      <c r="BG397" s="159"/>
      <c r="BH397" s="159"/>
      <c r="BI397" s="159"/>
      <c r="BJ397" s="159"/>
      <c r="BK397" s="159"/>
      <c r="BL397" s="159"/>
      <c r="BM397" s="159"/>
      <c r="BN397" s="159"/>
      <c r="BO397" s="159"/>
      <c r="BP397" s="159"/>
      <c r="BQ397" s="159"/>
      <c r="BR397" s="159"/>
      <c r="BS397" s="159"/>
      <c r="BT397" s="159"/>
      <c r="BU397" s="159"/>
      <c r="BV397" s="159"/>
      <c r="BW397" s="159"/>
      <c r="BX397" s="159"/>
      <c r="BY397" s="159"/>
      <c r="BZ397" s="159"/>
      <c r="CA397" s="159"/>
      <c r="CB397" s="159"/>
      <c r="CC397" s="159"/>
      <c r="CD397" s="159"/>
      <c r="CE397" s="159"/>
      <c r="CF397" s="159"/>
      <c r="CG397" s="159"/>
      <c r="CH397" s="159"/>
      <c r="CI397" s="159"/>
      <c r="CJ397" s="159"/>
      <c r="CK397" s="159"/>
      <c r="CL397" s="159"/>
      <c r="CM397" s="159"/>
      <c r="CN397" s="159"/>
      <c r="CO397" s="159"/>
      <c r="CP397" s="159"/>
      <c r="CQ397" s="159"/>
      <c r="CR397" s="159"/>
      <c r="CS397" s="159"/>
      <c r="CT397" s="159"/>
      <c r="CU397" s="159"/>
      <c r="CV397" s="159"/>
      <c r="CW397" s="159"/>
      <c r="CX397" s="159"/>
      <c r="CY397" s="159"/>
      <c r="CZ397" s="159"/>
      <c r="DA397" s="159"/>
      <c r="DB397" s="159"/>
      <c r="DC397" s="159"/>
      <c r="DD397" s="159"/>
      <c r="DE397" s="159"/>
      <c r="DF397" s="159"/>
      <c r="DG397" s="159"/>
      <c r="DH397" s="159"/>
      <c r="DI397" s="159"/>
      <c r="DJ397" s="159"/>
      <c r="DK397" s="159"/>
      <c r="DL397" s="159"/>
      <c r="DM397" s="159"/>
      <c r="DN397" s="159"/>
      <c r="DO397" s="159"/>
      <c r="DP397" s="159"/>
      <c r="DQ397" s="159"/>
      <c r="DR397" s="159"/>
      <c r="DS397" s="159"/>
      <c r="DT397" s="159"/>
      <c r="DU397" s="159"/>
      <c r="DV397" s="159"/>
      <c r="DW397" s="159"/>
      <c r="DX397" s="159"/>
      <c r="DY397" s="159"/>
      <c r="DZ397" s="159"/>
      <c r="EA397" s="159"/>
      <c r="EB397" s="159"/>
      <c r="EC397" s="159"/>
      <c r="ED397" s="159"/>
      <c r="EE397" s="159"/>
      <c r="EF397" s="159"/>
      <c r="EG397" s="159"/>
      <c r="EH397" s="159"/>
      <c r="EI397" s="159"/>
      <c r="EJ397" s="159"/>
      <c r="EK397" s="159"/>
      <c r="EL397" s="159"/>
      <c r="EM397" s="159"/>
      <c r="EN397" s="159"/>
      <c r="EO397" s="159"/>
      <c r="EP397" s="159"/>
      <c r="EQ397" s="159"/>
      <c r="ER397" s="159"/>
      <c r="ES397" s="159"/>
      <c r="ET397" s="159"/>
      <c r="EU397" s="159"/>
      <c r="EV397" s="159"/>
      <c r="EW397" s="159"/>
      <c r="EX397" s="159"/>
      <c r="EY397" s="159"/>
      <c r="EZ397" s="159"/>
      <c r="FA397" s="159"/>
      <c r="FB397" s="159"/>
      <c r="FC397" s="159"/>
      <c r="FD397" s="159"/>
    </row>
    <row r="398" customFormat="false" ht="12.75" hidden="false" customHeight="false" outlineLevel="0" collapsed="false">
      <c r="A398" s="168"/>
      <c r="B398" s="149"/>
      <c r="C398" s="149"/>
      <c r="D398" s="149"/>
      <c r="E398" s="149"/>
      <c r="F398" s="149"/>
      <c r="G398" s="149"/>
      <c r="H398" s="148"/>
      <c r="I398" s="170"/>
      <c r="R398" s="148"/>
      <c r="S398" s="158"/>
      <c r="T398" s="159"/>
      <c r="U398" s="159"/>
      <c r="V398" s="159"/>
      <c r="W398" s="159"/>
      <c r="X398" s="159"/>
      <c r="Y398" s="159"/>
      <c r="Z398" s="159"/>
      <c r="AA398" s="159"/>
      <c r="AB398" s="159"/>
      <c r="AC398" s="159"/>
      <c r="AD398" s="159"/>
      <c r="AE398" s="159"/>
      <c r="AF398" s="159"/>
      <c r="AG398" s="159"/>
      <c r="AH398" s="159"/>
      <c r="AI398" s="159"/>
      <c r="AJ398" s="159"/>
      <c r="AK398" s="159"/>
      <c r="AL398" s="159"/>
      <c r="AM398" s="159"/>
      <c r="AN398" s="159"/>
      <c r="AO398" s="159"/>
      <c r="AP398" s="159"/>
      <c r="AQ398" s="159"/>
      <c r="AR398" s="159"/>
      <c r="AS398" s="159"/>
      <c r="AT398" s="159"/>
      <c r="AU398" s="159"/>
      <c r="AV398" s="159"/>
      <c r="AW398" s="159"/>
      <c r="AX398" s="159"/>
      <c r="AY398" s="159"/>
      <c r="AZ398" s="159"/>
      <c r="BA398" s="159"/>
      <c r="BB398" s="159"/>
      <c r="BC398" s="159"/>
      <c r="BD398" s="159"/>
      <c r="BE398" s="159"/>
      <c r="BF398" s="159"/>
      <c r="BG398" s="159"/>
      <c r="BH398" s="159"/>
      <c r="BI398" s="159"/>
      <c r="BJ398" s="159"/>
      <c r="BK398" s="159"/>
      <c r="BL398" s="159"/>
      <c r="BM398" s="159"/>
      <c r="BN398" s="159"/>
      <c r="BO398" s="159"/>
      <c r="BP398" s="159"/>
      <c r="BQ398" s="159"/>
      <c r="BR398" s="159"/>
      <c r="BS398" s="159"/>
      <c r="BT398" s="159"/>
      <c r="BU398" s="159"/>
      <c r="BV398" s="159"/>
      <c r="BW398" s="159"/>
      <c r="BX398" s="159"/>
      <c r="BY398" s="159"/>
      <c r="BZ398" s="159"/>
      <c r="CA398" s="159"/>
      <c r="CB398" s="159"/>
      <c r="CC398" s="159"/>
      <c r="CD398" s="159"/>
      <c r="CE398" s="159"/>
      <c r="CF398" s="159"/>
      <c r="CG398" s="159"/>
      <c r="CH398" s="159"/>
      <c r="CI398" s="159"/>
      <c r="CJ398" s="159"/>
      <c r="CK398" s="159"/>
      <c r="CL398" s="159"/>
      <c r="CM398" s="159"/>
      <c r="CN398" s="159"/>
      <c r="CO398" s="159"/>
      <c r="CP398" s="159"/>
      <c r="CQ398" s="159"/>
      <c r="CR398" s="159"/>
      <c r="CS398" s="159"/>
      <c r="CT398" s="159"/>
      <c r="CU398" s="159"/>
      <c r="CV398" s="159"/>
      <c r="CW398" s="159"/>
      <c r="CX398" s="159"/>
      <c r="CY398" s="159"/>
      <c r="CZ398" s="159"/>
      <c r="DA398" s="159"/>
      <c r="DB398" s="159"/>
      <c r="DC398" s="159"/>
      <c r="DD398" s="159"/>
      <c r="DE398" s="159"/>
      <c r="DF398" s="159"/>
      <c r="DG398" s="159"/>
      <c r="DH398" s="159"/>
      <c r="DI398" s="159"/>
      <c r="DJ398" s="159"/>
      <c r="DK398" s="159"/>
      <c r="DL398" s="159"/>
      <c r="DM398" s="159"/>
      <c r="DN398" s="159"/>
      <c r="DO398" s="159"/>
      <c r="DP398" s="159"/>
      <c r="DQ398" s="159"/>
      <c r="DR398" s="159"/>
      <c r="DS398" s="159"/>
      <c r="DT398" s="159"/>
      <c r="DU398" s="159"/>
      <c r="DV398" s="159"/>
      <c r="DW398" s="159"/>
      <c r="DX398" s="159"/>
      <c r="DY398" s="159"/>
      <c r="DZ398" s="159"/>
      <c r="EA398" s="159"/>
      <c r="EB398" s="159"/>
      <c r="EC398" s="159"/>
      <c r="ED398" s="159"/>
      <c r="EE398" s="159"/>
      <c r="EF398" s="159"/>
      <c r="EG398" s="159"/>
      <c r="EH398" s="159"/>
      <c r="EI398" s="159"/>
      <c r="EJ398" s="159"/>
      <c r="EK398" s="159"/>
      <c r="EL398" s="159"/>
      <c r="EM398" s="159"/>
      <c r="EN398" s="159"/>
      <c r="EO398" s="159"/>
      <c r="EP398" s="159"/>
      <c r="EQ398" s="159"/>
      <c r="ER398" s="159"/>
      <c r="ES398" s="159"/>
      <c r="ET398" s="159"/>
      <c r="EU398" s="159"/>
      <c r="EV398" s="159"/>
      <c r="EW398" s="159"/>
      <c r="EX398" s="159"/>
      <c r="EY398" s="159"/>
      <c r="EZ398" s="159"/>
      <c r="FA398" s="159"/>
      <c r="FB398" s="159"/>
      <c r="FC398" s="159"/>
      <c r="FD398" s="159"/>
    </row>
    <row r="399" customFormat="false" ht="12.75" hidden="false" customHeight="false" outlineLevel="0" collapsed="false">
      <c r="A399" s="168"/>
      <c r="B399" s="149"/>
      <c r="C399" s="149"/>
      <c r="D399" s="149"/>
      <c r="E399" s="149"/>
      <c r="F399" s="149"/>
      <c r="G399" s="149"/>
      <c r="H399" s="148"/>
      <c r="I399" s="170"/>
      <c r="R399" s="148"/>
      <c r="S399" s="158"/>
      <c r="T399" s="159"/>
      <c r="U399" s="159"/>
      <c r="V399" s="159"/>
      <c r="W399" s="159"/>
      <c r="X399" s="159"/>
      <c r="Y399" s="159"/>
      <c r="Z399" s="159"/>
      <c r="AA399" s="159"/>
      <c r="AB399" s="159"/>
      <c r="AC399" s="159"/>
      <c r="AD399" s="159"/>
      <c r="AE399" s="159"/>
      <c r="AF399" s="159"/>
      <c r="AG399" s="159"/>
      <c r="AH399" s="159"/>
      <c r="AI399" s="159"/>
      <c r="AJ399" s="159"/>
      <c r="AK399" s="159"/>
      <c r="AL399" s="159"/>
      <c r="AM399" s="159"/>
      <c r="AN399" s="159"/>
      <c r="AO399" s="159"/>
      <c r="AP399" s="159"/>
      <c r="AQ399" s="159"/>
      <c r="AR399" s="159"/>
      <c r="AS399" s="159"/>
      <c r="AT399" s="159"/>
      <c r="AU399" s="159"/>
      <c r="AV399" s="159"/>
      <c r="AW399" s="159"/>
      <c r="AX399" s="159"/>
      <c r="AY399" s="159"/>
      <c r="AZ399" s="159"/>
      <c r="BA399" s="159"/>
      <c r="BB399" s="159"/>
      <c r="BC399" s="159"/>
      <c r="BD399" s="159"/>
      <c r="BE399" s="159"/>
      <c r="BF399" s="159"/>
      <c r="BG399" s="159"/>
      <c r="BH399" s="159"/>
      <c r="BI399" s="159"/>
      <c r="BJ399" s="159"/>
      <c r="BK399" s="159"/>
      <c r="BL399" s="159"/>
      <c r="BM399" s="159"/>
      <c r="BN399" s="159"/>
      <c r="BO399" s="159"/>
      <c r="BP399" s="159"/>
      <c r="BQ399" s="159"/>
      <c r="BR399" s="159"/>
      <c r="BS399" s="159"/>
      <c r="BT399" s="159"/>
      <c r="BU399" s="159"/>
      <c r="BV399" s="159"/>
      <c r="BW399" s="159"/>
      <c r="BX399" s="159"/>
      <c r="BY399" s="159"/>
      <c r="BZ399" s="159"/>
      <c r="CA399" s="159"/>
      <c r="CB399" s="159"/>
      <c r="CC399" s="159"/>
      <c r="CD399" s="159"/>
      <c r="CE399" s="159"/>
      <c r="CF399" s="159"/>
      <c r="CG399" s="159"/>
      <c r="CH399" s="159"/>
      <c r="CI399" s="159"/>
      <c r="CJ399" s="159"/>
      <c r="CK399" s="159"/>
      <c r="CL399" s="159"/>
      <c r="CM399" s="159"/>
      <c r="CN399" s="159"/>
      <c r="CO399" s="159"/>
      <c r="CP399" s="159"/>
      <c r="CQ399" s="159"/>
      <c r="CR399" s="159"/>
      <c r="CS399" s="159"/>
      <c r="CT399" s="159"/>
      <c r="CU399" s="159"/>
      <c r="CV399" s="159"/>
      <c r="CW399" s="159"/>
      <c r="CX399" s="159"/>
      <c r="CY399" s="159"/>
      <c r="CZ399" s="159"/>
      <c r="DA399" s="159"/>
      <c r="DB399" s="159"/>
      <c r="DC399" s="159"/>
      <c r="DD399" s="159"/>
      <c r="DE399" s="159"/>
      <c r="DF399" s="159"/>
      <c r="DG399" s="159"/>
      <c r="DH399" s="159"/>
      <c r="DI399" s="159"/>
      <c r="DJ399" s="159"/>
      <c r="DK399" s="159"/>
      <c r="DL399" s="159"/>
      <c r="DM399" s="159"/>
      <c r="DN399" s="159"/>
      <c r="DO399" s="159"/>
      <c r="DP399" s="159"/>
      <c r="DQ399" s="159"/>
      <c r="DR399" s="159"/>
      <c r="DS399" s="159"/>
      <c r="DT399" s="159"/>
      <c r="DU399" s="159"/>
      <c r="DV399" s="159"/>
      <c r="DW399" s="159"/>
      <c r="DX399" s="159"/>
      <c r="DY399" s="159"/>
      <c r="DZ399" s="159"/>
      <c r="EA399" s="159"/>
      <c r="EB399" s="159"/>
      <c r="EC399" s="159"/>
      <c r="ED399" s="159"/>
      <c r="EE399" s="159"/>
      <c r="EF399" s="159"/>
      <c r="EG399" s="159"/>
      <c r="EH399" s="159"/>
      <c r="EI399" s="159"/>
      <c r="EJ399" s="159"/>
      <c r="EK399" s="159"/>
      <c r="EL399" s="159"/>
      <c r="EM399" s="159"/>
      <c r="EN399" s="159"/>
      <c r="EO399" s="159"/>
      <c r="EP399" s="159"/>
      <c r="EQ399" s="159"/>
      <c r="ER399" s="159"/>
      <c r="ES399" s="159"/>
      <c r="ET399" s="159"/>
      <c r="EU399" s="159"/>
      <c r="EV399" s="159"/>
      <c r="EW399" s="159"/>
      <c r="EX399" s="159"/>
      <c r="EY399" s="159"/>
      <c r="EZ399" s="159"/>
      <c r="FA399" s="159"/>
      <c r="FB399" s="159"/>
      <c r="FC399" s="159"/>
      <c r="FD399" s="159"/>
    </row>
    <row r="400" customFormat="false" ht="12.75" hidden="false" customHeight="false" outlineLevel="0" collapsed="false">
      <c r="A400" s="168"/>
      <c r="B400" s="149"/>
      <c r="C400" s="149"/>
      <c r="D400" s="149"/>
      <c r="E400" s="149"/>
      <c r="F400" s="149"/>
      <c r="G400" s="149"/>
      <c r="H400" s="148"/>
      <c r="I400" s="170"/>
      <c r="R400" s="148"/>
      <c r="S400" s="158"/>
      <c r="T400" s="159"/>
      <c r="U400" s="159"/>
      <c r="V400" s="159"/>
      <c r="W400" s="159"/>
      <c r="X400" s="159"/>
      <c r="Y400" s="159"/>
      <c r="Z400" s="159"/>
      <c r="AA400" s="159"/>
      <c r="AB400" s="159"/>
      <c r="AC400" s="159"/>
      <c r="AD400" s="159"/>
      <c r="AE400" s="159"/>
      <c r="AF400" s="159"/>
      <c r="AG400" s="159"/>
      <c r="AH400" s="159"/>
      <c r="AI400" s="159"/>
      <c r="AJ400" s="159"/>
      <c r="AK400" s="159"/>
      <c r="AL400" s="159"/>
      <c r="AM400" s="159"/>
      <c r="AN400" s="159"/>
      <c r="AO400" s="159"/>
      <c r="AP400" s="159"/>
      <c r="AQ400" s="159"/>
      <c r="AR400" s="159"/>
      <c r="AS400" s="159"/>
      <c r="AT400" s="159"/>
      <c r="AU400" s="159"/>
      <c r="AV400" s="159"/>
      <c r="AW400" s="159"/>
      <c r="AX400" s="159"/>
      <c r="AY400" s="159"/>
      <c r="AZ400" s="159"/>
      <c r="BA400" s="159"/>
      <c r="BB400" s="159"/>
      <c r="BC400" s="159"/>
      <c r="BD400" s="159"/>
      <c r="BE400" s="159"/>
      <c r="BF400" s="159"/>
      <c r="BG400" s="159"/>
      <c r="BH400" s="159"/>
      <c r="BI400" s="159"/>
      <c r="BJ400" s="159"/>
      <c r="BK400" s="159"/>
      <c r="BL400" s="159"/>
      <c r="BM400" s="159"/>
      <c r="BN400" s="159"/>
      <c r="BO400" s="159"/>
      <c r="BP400" s="159"/>
      <c r="BQ400" s="159"/>
      <c r="BR400" s="159"/>
      <c r="BS400" s="159"/>
      <c r="BT400" s="159"/>
      <c r="BU400" s="159"/>
      <c r="BV400" s="159"/>
      <c r="BW400" s="159"/>
      <c r="BX400" s="159"/>
      <c r="BY400" s="159"/>
      <c r="BZ400" s="159"/>
      <c r="CA400" s="159"/>
      <c r="CB400" s="159"/>
      <c r="CC400" s="159"/>
      <c r="CD400" s="159"/>
      <c r="CE400" s="159"/>
      <c r="CF400" s="159"/>
      <c r="CG400" s="159"/>
      <c r="CH400" s="159"/>
      <c r="CI400" s="159"/>
      <c r="CJ400" s="159"/>
      <c r="CK400" s="159"/>
      <c r="CL400" s="159"/>
      <c r="CM400" s="159"/>
      <c r="CN400" s="159"/>
      <c r="CO400" s="159"/>
      <c r="CP400" s="159"/>
      <c r="CQ400" s="159"/>
      <c r="CR400" s="159"/>
      <c r="CS400" s="159"/>
      <c r="CT400" s="159"/>
      <c r="CU400" s="159"/>
      <c r="CV400" s="159"/>
      <c r="CW400" s="159"/>
      <c r="CX400" s="159"/>
      <c r="CY400" s="159"/>
      <c r="CZ400" s="159"/>
      <c r="DA400" s="159"/>
      <c r="DB400" s="159"/>
      <c r="DC400" s="159"/>
      <c r="DD400" s="159"/>
      <c r="DE400" s="159"/>
      <c r="DF400" s="159"/>
      <c r="DG400" s="159"/>
      <c r="DH400" s="159"/>
      <c r="DI400" s="159"/>
      <c r="DJ400" s="159"/>
      <c r="DK400" s="159"/>
      <c r="DL400" s="159"/>
      <c r="DM400" s="159"/>
      <c r="DN400" s="159"/>
      <c r="DO400" s="159"/>
      <c r="DP400" s="159"/>
      <c r="DQ400" s="159"/>
      <c r="DR400" s="159"/>
      <c r="DS400" s="159"/>
      <c r="DT400" s="159"/>
      <c r="DU400" s="159"/>
      <c r="DV400" s="159"/>
      <c r="DW400" s="159"/>
      <c r="DX400" s="159"/>
      <c r="DY400" s="159"/>
      <c r="DZ400" s="159"/>
      <c r="EA400" s="159"/>
      <c r="EB400" s="159"/>
      <c r="EC400" s="159"/>
      <c r="ED400" s="159"/>
      <c r="EE400" s="159"/>
      <c r="EF400" s="159"/>
      <c r="EG400" s="159"/>
      <c r="EH400" s="159"/>
      <c r="EI400" s="159"/>
      <c r="EJ400" s="159"/>
      <c r="EK400" s="159"/>
      <c r="EL400" s="159"/>
      <c r="EM400" s="159"/>
      <c r="EN400" s="159"/>
      <c r="EO400" s="159"/>
      <c r="EP400" s="159"/>
      <c r="EQ400" s="159"/>
      <c r="ER400" s="159"/>
      <c r="ES400" s="159"/>
      <c r="ET400" s="159"/>
      <c r="EU400" s="159"/>
      <c r="EV400" s="159"/>
      <c r="EW400" s="159"/>
      <c r="EX400" s="159"/>
      <c r="EY400" s="159"/>
      <c r="EZ400" s="159"/>
      <c r="FA400" s="159"/>
      <c r="FB400" s="159"/>
      <c r="FC400" s="159"/>
      <c r="FD400" s="159"/>
    </row>
    <row r="401" customFormat="false" ht="12.75" hidden="false" customHeight="false" outlineLevel="0" collapsed="false">
      <c r="A401" s="168"/>
      <c r="B401" s="149"/>
      <c r="C401" s="149"/>
      <c r="D401" s="149"/>
      <c r="E401" s="149"/>
      <c r="F401" s="149"/>
      <c r="G401" s="149"/>
      <c r="H401" s="148"/>
      <c r="I401" s="170"/>
      <c r="R401" s="148"/>
      <c r="S401" s="158"/>
      <c r="T401" s="159"/>
      <c r="U401" s="159"/>
      <c r="V401" s="159"/>
      <c r="W401" s="159"/>
      <c r="X401" s="159"/>
      <c r="Y401" s="159"/>
      <c r="Z401" s="159"/>
      <c r="AA401" s="159"/>
      <c r="AB401" s="159"/>
      <c r="AC401" s="159"/>
      <c r="AD401" s="159"/>
      <c r="AE401" s="159"/>
      <c r="AF401" s="159"/>
      <c r="AG401" s="159"/>
      <c r="AH401" s="159"/>
      <c r="AI401" s="159"/>
      <c r="AJ401" s="159"/>
      <c r="AK401" s="159"/>
      <c r="AL401" s="159"/>
      <c r="AM401" s="159"/>
      <c r="AN401" s="159"/>
      <c r="AO401" s="159"/>
      <c r="AP401" s="159"/>
      <c r="AQ401" s="159"/>
      <c r="AR401" s="159"/>
      <c r="AS401" s="159"/>
      <c r="AT401" s="159"/>
      <c r="AU401" s="159"/>
      <c r="AV401" s="159"/>
      <c r="AW401" s="159"/>
      <c r="AX401" s="159"/>
      <c r="AY401" s="159"/>
      <c r="AZ401" s="159"/>
      <c r="BA401" s="159"/>
      <c r="BB401" s="159"/>
      <c r="BC401" s="159"/>
      <c r="BD401" s="159"/>
      <c r="BE401" s="159"/>
      <c r="BF401" s="159"/>
      <c r="BG401" s="159"/>
      <c r="BH401" s="159"/>
      <c r="BI401" s="159"/>
      <c r="BJ401" s="159"/>
      <c r="BK401" s="159"/>
      <c r="BL401" s="159"/>
      <c r="BM401" s="159"/>
      <c r="BN401" s="159"/>
      <c r="BO401" s="159"/>
      <c r="BP401" s="159"/>
      <c r="BQ401" s="159"/>
      <c r="BR401" s="159"/>
      <c r="BS401" s="159"/>
      <c r="BT401" s="159"/>
      <c r="BU401" s="159"/>
      <c r="BV401" s="159"/>
      <c r="BW401" s="159"/>
      <c r="BX401" s="159"/>
      <c r="BY401" s="159"/>
      <c r="BZ401" s="159"/>
      <c r="CA401" s="159"/>
      <c r="CB401" s="159"/>
      <c r="CC401" s="159"/>
      <c r="CD401" s="159"/>
      <c r="CE401" s="159"/>
      <c r="CF401" s="159"/>
      <c r="CG401" s="159"/>
      <c r="CH401" s="159"/>
      <c r="CI401" s="159"/>
      <c r="CJ401" s="159"/>
      <c r="CK401" s="159"/>
      <c r="CL401" s="159"/>
      <c r="CM401" s="159"/>
      <c r="CN401" s="159"/>
      <c r="CO401" s="159"/>
      <c r="CP401" s="159"/>
      <c r="CQ401" s="159"/>
      <c r="CR401" s="159"/>
      <c r="CS401" s="159"/>
      <c r="CT401" s="159"/>
      <c r="CU401" s="159"/>
      <c r="CV401" s="159"/>
      <c r="CW401" s="159"/>
      <c r="CX401" s="159"/>
      <c r="CY401" s="159"/>
      <c r="CZ401" s="159"/>
      <c r="DA401" s="159"/>
      <c r="DB401" s="159"/>
      <c r="DC401" s="159"/>
      <c r="DD401" s="159"/>
      <c r="DE401" s="159"/>
      <c r="DF401" s="159"/>
      <c r="DG401" s="159"/>
      <c r="DH401" s="159"/>
      <c r="DI401" s="159"/>
      <c r="DJ401" s="159"/>
      <c r="DK401" s="159"/>
      <c r="DL401" s="159"/>
      <c r="DM401" s="159"/>
      <c r="DN401" s="159"/>
      <c r="DO401" s="159"/>
      <c r="DP401" s="159"/>
      <c r="DQ401" s="159"/>
      <c r="DR401" s="159"/>
      <c r="DS401" s="159"/>
      <c r="DT401" s="159"/>
      <c r="DU401" s="159"/>
      <c r="DV401" s="159"/>
      <c r="DW401" s="159"/>
      <c r="DX401" s="159"/>
      <c r="DY401" s="159"/>
      <c r="DZ401" s="159"/>
      <c r="EA401" s="159"/>
      <c r="EB401" s="159"/>
      <c r="EC401" s="159"/>
      <c r="ED401" s="159"/>
      <c r="EE401" s="159"/>
      <c r="EF401" s="159"/>
      <c r="EG401" s="159"/>
      <c r="EH401" s="159"/>
      <c r="EI401" s="159"/>
      <c r="EJ401" s="159"/>
      <c r="EK401" s="159"/>
      <c r="EL401" s="159"/>
      <c r="EM401" s="159"/>
      <c r="EN401" s="159"/>
      <c r="EO401" s="159"/>
      <c r="EP401" s="159"/>
      <c r="EQ401" s="159"/>
      <c r="ER401" s="159"/>
      <c r="ES401" s="159"/>
      <c r="ET401" s="159"/>
      <c r="EU401" s="159"/>
      <c r="EV401" s="159"/>
      <c r="EW401" s="159"/>
      <c r="EX401" s="159"/>
      <c r="EY401" s="159"/>
      <c r="EZ401" s="159"/>
      <c r="FA401" s="159"/>
      <c r="FB401" s="159"/>
      <c r="FC401" s="159"/>
      <c r="FD401" s="159"/>
    </row>
    <row r="402" customFormat="false" ht="12.75" hidden="false" customHeight="false" outlineLevel="0" collapsed="false">
      <c r="A402" s="168"/>
      <c r="B402" s="149"/>
      <c r="C402" s="149"/>
      <c r="D402" s="149"/>
      <c r="E402" s="149"/>
      <c r="F402" s="149"/>
      <c r="G402" s="149"/>
      <c r="H402" s="148"/>
      <c r="I402" s="170"/>
      <c r="R402" s="148"/>
      <c r="S402" s="158"/>
      <c r="T402" s="159"/>
      <c r="U402" s="159"/>
      <c r="V402" s="159"/>
      <c r="W402" s="159"/>
      <c r="X402" s="159"/>
      <c r="Y402" s="159"/>
      <c r="Z402" s="159"/>
      <c r="AA402" s="159"/>
      <c r="AB402" s="159"/>
      <c r="AC402" s="159"/>
      <c r="AD402" s="159"/>
      <c r="AE402" s="159"/>
      <c r="AF402" s="159"/>
      <c r="AG402" s="159"/>
      <c r="AH402" s="159"/>
      <c r="AI402" s="159"/>
      <c r="AJ402" s="159"/>
      <c r="AK402" s="159"/>
      <c r="AL402" s="159"/>
      <c r="AM402" s="159"/>
      <c r="AN402" s="159"/>
      <c r="AO402" s="159"/>
      <c r="AP402" s="159"/>
      <c r="AQ402" s="159"/>
      <c r="AR402" s="159"/>
      <c r="AS402" s="159"/>
      <c r="AT402" s="159"/>
      <c r="AU402" s="159"/>
      <c r="AV402" s="159"/>
      <c r="AW402" s="159"/>
      <c r="AX402" s="159"/>
      <c r="AY402" s="159"/>
      <c r="AZ402" s="159"/>
      <c r="BA402" s="159"/>
      <c r="BB402" s="159"/>
      <c r="BC402" s="159"/>
      <c r="BD402" s="159"/>
      <c r="BE402" s="159"/>
      <c r="BF402" s="159"/>
      <c r="BG402" s="159"/>
      <c r="BH402" s="159"/>
      <c r="BI402" s="159"/>
      <c r="BJ402" s="159"/>
      <c r="BK402" s="159"/>
      <c r="BL402" s="159"/>
      <c r="BM402" s="159"/>
      <c r="BN402" s="159"/>
      <c r="BO402" s="159"/>
      <c r="BP402" s="159"/>
      <c r="BQ402" s="159"/>
      <c r="BR402" s="159"/>
      <c r="BS402" s="159"/>
      <c r="BT402" s="159"/>
      <c r="BU402" s="159"/>
      <c r="BV402" s="159"/>
      <c r="BW402" s="159"/>
      <c r="BX402" s="159"/>
      <c r="BY402" s="159"/>
      <c r="BZ402" s="159"/>
      <c r="CA402" s="159"/>
      <c r="CB402" s="159"/>
      <c r="CC402" s="159"/>
      <c r="CD402" s="159"/>
      <c r="CE402" s="159"/>
      <c r="CF402" s="159"/>
      <c r="CG402" s="159"/>
      <c r="CH402" s="159"/>
      <c r="CI402" s="159"/>
      <c r="CJ402" s="159"/>
      <c r="CK402" s="159"/>
      <c r="CL402" s="159"/>
      <c r="CM402" s="159"/>
      <c r="CN402" s="159"/>
      <c r="CO402" s="159"/>
      <c r="CP402" s="159"/>
      <c r="CQ402" s="159"/>
      <c r="CR402" s="159"/>
      <c r="CS402" s="159"/>
      <c r="CT402" s="159"/>
      <c r="CU402" s="159"/>
      <c r="CV402" s="159"/>
      <c r="CW402" s="159"/>
      <c r="CX402" s="159"/>
      <c r="CY402" s="159"/>
      <c r="CZ402" s="159"/>
      <c r="DA402" s="159"/>
      <c r="DB402" s="159"/>
      <c r="DC402" s="159"/>
      <c r="DD402" s="159"/>
      <c r="DE402" s="159"/>
      <c r="DF402" s="159"/>
      <c r="DG402" s="159"/>
      <c r="DH402" s="159"/>
      <c r="DI402" s="159"/>
      <c r="DJ402" s="159"/>
      <c r="DK402" s="159"/>
      <c r="DL402" s="159"/>
      <c r="DM402" s="159"/>
      <c r="DN402" s="159"/>
      <c r="DO402" s="159"/>
      <c r="DP402" s="159"/>
      <c r="DQ402" s="159"/>
      <c r="DR402" s="159"/>
      <c r="DS402" s="159"/>
      <c r="DT402" s="159"/>
      <c r="DU402" s="159"/>
      <c r="DV402" s="159"/>
      <c r="DW402" s="159"/>
      <c r="DX402" s="159"/>
      <c r="DY402" s="159"/>
      <c r="DZ402" s="159"/>
      <c r="EA402" s="159"/>
      <c r="EB402" s="159"/>
      <c r="EC402" s="159"/>
      <c r="ED402" s="159"/>
      <c r="EE402" s="159"/>
      <c r="EF402" s="159"/>
      <c r="EG402" s="159"/>
      <c r="EH402" s="159"/>
      <c r="EI402" s="159"/>
      <c r="EJ402" s="159"/>
      <c r="EK402" s="159"/>
      <c r="EL402" s="159"/>
      <c r="EM402" s="159"/>
      <c r="EN402" s="159"/>
      <c r="EO402" s="159"/>
      <c r="EP402" s="159"/>
      <c r="EQ402" s="159"/>
      <c r="ER402" s="159"/>
      <c r="ES402" s="159"/>
      <c r="ET402" s="159"/>
      <c r="EU402" s="159"/>
      <c r="EV402" s="159"/>
      <c r="EW402" s="159"/>
      <c r="EX402" s="159"/>
      <c r="EY402" s="159"/>
      <c r="EZ402" s="159"/>
      <c r="FA402" s="159"/>
      <c r="FB402" s="159"/>
      <c r="FC402" s="159"/>
      <c r="FD402" s="159"/>
    </row>
    <row r="403" customFormat="false" ht="12.75" hidden="false" customHeight="false" outlineLevel="0" collapsed="false">
      <c r="A403" s="168"/>
      <c r="B403" s="149"/>
      <c r="C403" s="149"/>
      <c r="D403" s="149"/>
      <c r="E403" s="149"/>
      <c r="F403" s="149"/>
      <c r="G403" s="149"/>
      <c r="H403" s="148"/>
      <c r="I403" s="170"/>
      <c r="R403" s="148"/>
      <c r="S403" s="158"/>
      <c r="T403" s="159"/>
      <c r="U403" s="159"/>
      <c r="V403" s="159"/>
      <c r="W403" s="159"/>
      <c r="X403" s="159"/>
      <c r="Y403" s="159"/>
      <c r="Z403" s="159"/>
      <c r="AA403" s="159"/>
      <c r="AB403" s="159"/>
      <c r="AC403" s="159"/>
      <c r="AD403" s="159"/>
      <c r="AE403" s="159"/>
      <c r="AF403" s="159"/>
      <c r="AG403" s="159"/>
      <c r="AH403" s="159"/>
      <c r="AI403" s="159"/>
      <c r="AJ403" s="159"/>
      <c r="AK403" s="159"/>
      <c r="AL403" s="159"/>
      <c r="AM403" s="159"/>
      <c r="AN403" s="159"/>
      <c r="AO403" s="159"/>
      <c r="AP403" s="159"/>
      <c r="AQ403" s="159"/>
      <c r="AR403" s="159"/>
      <c r="AS403" s="159"/>
      <c r="AT403" s="159"/>
      <c r="AU403" s="159"/>
      <c r="AV403" s="159"/>
      <c r="AW403" s="159"/>
      <c r="AX403" s="159"/>
      <c r="AY403" s="159"/>
      <c r="AZ403" s="159"/>
      <c r="BA403" s="159"/>
      <c r="BB403" s="159"/>
      <c r="BC403" s="159"/>
      <c r="BD403" s="159"/>
      <c r="BE403" s="159"/>
      <c r="BF403" s="159"/>
      <c r="BG403" s="159"/>
      <c r="BH403" s="159"/>
      <c r="BI403" s="159"/>
      <c r="BJ403" s="159"/>
      <c r="BK403" s="159"/>
      <c r="BL403" s="159"/>
      <c r="BM403" s="159"/>
      <c r="BN403" s="159"/>
      <c r="BO403" s="159"/>
      <c r="BP403" s="159"/>
      <c r="BQ403" s="159"/>
      <c r="BR403" s="159"/>
      <c r="BS403" s="159"/>
      <c r="BT403" s="159"/>
      <c r="BU403" s="159"/>
      <c r="BV403" s="159"/>
      <c r="BW403" s="159"/>
      <c r="BX403" s="159"/>
      <c r="BY403" s="159"/>
      <c r="BZ403" s="159"/>
      <c r="CA403" s="159"/>
      <c r="CB403" s="159"/>
      <c r="CC403" s="159"/>
      <c r="CD403" s="159"/>
      <c r="CE403" s="159"/>
      <c r="CF403" s="159"/>
      <c r="CG403" s="159"/>
      <c r="CH403" s="159"/>
      <c r="CI403" s="159"/>
      <c r="CJ403" s="159"/>
      <c r="CK403" s="159"/>
      <c r="CL403" s="159"/>
      <c r="CM403" s="159"/>
      <c r="CN403" s="159"/>
      <c r="CO403" s="159"/>
      <c r="CP403" s="159"/>
      <c r="CQ403" s="159"/>
      <c r="CR403" s="159"/>
      <c r="CS403" s="159"/>
      <c r="CT403" s="159"/>
      <c r="CU403" s="159"/>
      <c r="CV403" s="159"/>
      <c r="CW403" s="159"/>
      <c r="CX403" s="159"/>
      <c r="CY403" s="159"/>
      <c r="CZ403" s="159"/>
      <c r="DA403" s="159"/>
      <c r="DB403" s="159"/>
      <c r="DC403" s="159"/>
      <c r="DD403" s="159"/>
      <c r="DE403" s="159"/>
      <c r="DF403" s="159"/>
      <c r="DG403" s="159"/>
      <c r="DH403" s="159"/>
      <c r="DI403" s="159"/>
      <c r="DJ403" s="159"/>
      <c r="DK403" s="159"/>
      <c r="DL403" s="159"/>
      <c r="DM403" s="159"/>
      <c r="DN403" s="159"/>
      <c r="DO403" s="159"/>
      <c r="DP403" s="159"/>
      <c r="DQ403" s="159"/>
      <c r="DR403" s="159"/>
      <c r="DS403" s="159"/>
      <c r="DT403" s="159"/>
      <c r="DU403" s="159"/>
      <c r="DV403" s="159"/>
      <c r="DW403" s="159"/>
      <c r="DX403" s="159"/>
      <c r="DY403" s="159"/>
      <c r="DZ403" s="159"/>
      <c r="EA403" s="159"/>
      <c r="EB403" s="159"/>
      <c r="EC403" s="159"/>
      <c r="ED403" s="159"/>
      <c r="EE403" s="159"/>
      <c r="EF403" s="159"/>
      <c r="EG403" s="159"/>
      <c r="EH403" s="159"/>
      <c r="EI403" s="159"/>
      <c r="EJ403" s="159"/>
      <c r="EK403" s="159"/>
      <c r="EL403" s="159"/>
      <c r="EM403" s="159"/>
      <c r="EN403" s="159"/>
      <c r="EO403" s="159"/>
      <c r="EP403" s="159"/>
      <c r="EQ403" s="159"/>
      <c r="ER403" s="159"/>
      <c r="ES403" s="159"/>
      <c r="ET403" s="159"/>
      <c r="EU403" s="159"/>
      <c r="EV403" s="159"/>
      <c r="EW403" s="159"/>
      <c r="EX403" s="159"/>
      <c r="EY403" s="159"/>
      <c r="EZ403" s="159"/>
      <c r="FA403" s="159"/>
      <c r="FB403" s="159"/>
      <c r="FC403" s="159"/>
      <c r="FD403" s="159"/>
    </row>
    <row r="404" customFormat="false" ht="12.75" hidden="false" customHeight="false" outlineLevel="0" collapsed="false">
      <c r="A404" s="168"/>
      <c r="B404" s="149"/>
      <c r="C404" s="149"/>
      <c r="D404" s="149"/>
      <c r="E404" s="149"/>
      <c r="F404" s="149"/>
      <c r="G404" s="149"/>
      <c r="H404" s="148"/>
      <c r="I404" s="170"/>
      <c r="R404" s="148"/>
      <c r="S404" s="158"/>
      <c r="T404" s="159"/>
      <c r="U404" s="159"/>
      <c r="V404" s="159"/>
      <c r="W404" s="159"/>
      <c r="X404" s="159"/>
      <c r="Y404" s="159"/>
      <c r="Z404" s="159"/>
      <c r="AA404" s="159"/>
      <c r="AB404" s="159"/>
      <c r="AC404" s="159"/>
      <c r="AD404" s="159"/>
      <c r="AE404" s="159"/>
      <c r="AF404" s="159"/>
      <c r="AG404" s="159"/>
      <c r="AH404" s="159"/>
      <c r="AI404" s="159"/>
      <c r="AJ404" s="159"/>
      <c r="AK404" s="159"/>
      <c r="AL404" s="159"/>
      <c r="AM404" s="159"/>
      <c r="AN404" s="159"/>
      <c r="AO404" s="159"/>
      <c r="AP404" s="159"/>
      <c r="AQ404" s="159"/>
      <c r="AR404" s="159"/>
      <c r="AS404" s="159"/>
      <c r="AT404" s="159"/>
      <c r="AU404" s="159"/>
      <c r="AV404" s="159"/>
      <c r="AW404" s="159"/>
      <c r="AX404" s="159"/>
      <c r="AY404" s="159"/>
      <c r="AZ404" s="159"/>
      <c r="BA404" s="159"/>
      <c r="BB404" s="159"/>
      <c r="BC404" s="159"/>
      <c r="BD404" s="159"/>
      <c r="BE404" s="159"/>
      <c r="BF404" s="159"/>
      <c r="BG404" s="159"/>
      <c r="BH404" s="159"/>
      <c r="BI404" s="159"/>
      <c r="BJ404" s="159"/>
      <c r="BK404" s="159"/>
      <c r="BL404" s="159"/>
      <c r="BM404" s="159"/>
      <c r="BN404" s="159"/>
      <c r="BO404" s="159"/>
      <c r="BP404" s="159"/>
      <c r="BQ404" s="159"/>
      <c r="BR404" s="159"/>
      <c r="BS404" s="159"/>
      <c r="BT404" s="159"/>
      <c r="BU404" s="159"/>
      <c r="BV404" s="159"/>
      <c r="BW404" s="159"/>
      <c r="BX404" s="159"/>
      <c r="BY404" s="159"/>
      <c r="BZ404" s="159"/>
      <c r="CA404" s="159"/>
      <c r="CB404" s="159"/>
      <c r="CC404" s="159"/>
      <c r="CD404" s="159"/>
      <c r="CE404" s="159"/>
      <c r="CF404" s="159"/>
      <c r="CG404" s="159"/>
      <c r="CH404" s="159"/>
      <c r="CI404" s="159"/>
      <c r="CJ404" s="159"/>
      <c r="CK404" s="159"/>
      <c r="CL404" s="159"/>
      <c r="CM404" s="159"/>
      <c r="CN404" s="159"/>
      <c r="CO404" s="159"/>
      <c r="CP404" s="159"/>
      <c r="CQ404" s="159"/>
      <c r="CR404" s="159"/>
      <c r="CS404" s="159"/>
      <c r="CT404" s="159"/>
      <c r="CU404" s="159"/>
      <c r="CV404" s="159"/>
      <c r="CW404" s="159"/>
      <c r="CX404" s="159"/>
      <c r="CY404" s="159"/>
      <c r="CZ404" s="159"/>
      <c r="DA404" s="159"/>
      <c r="DB404" s="159"/>
      <c r="DC404" s="159"/>
      <c r="DD404" s="159"/>
      <c r="DE404" s="159"/>
      <c r="DF404" s="159"/>
      <c r="DG404" s="159"/>
      <c r="DH404" s="159"/>
      <c r="DI404" s="159"/>
      <c r="DJ404" s="159"/>
      <c r="DK404" s="159"/>
      <c r="DL404" s="159"/>
      <c r="DM404" s="159"/>
      <c r="DN404" s="159"/>
      <c r="DO404" s="159"/>
      <c r="DP404" s="159"/>
      <c r="DQ404" s="159"/>
      <c r="DR404" s="159"/>
      <c r="DS404" s="159"/>
      <c r="DT404" s="159"/>
      <c r="DU404" s="159"/>
      <c r="DV404" s="159"/>
      <c r="DW404" s="159"/>
      <c r="DX404" s="159"/>
      <c r="DY404" s="159"/>
      <c r="DZ404" s="159"/>
      <c r="EA404" s="159"/>
      <c r="EB404" s="159"/>
      <c r="EC404" s="159"/>
      <c r="ED404" s="159"/>
      <c r="EE404" s="159"/>
      <c r="EF404" s="159"/>
      <c r="EG404" s="159"/>
      <c r="EH404" s="159"/>
      <c r="EI404" s="159"/>
      <c r="EJ404" s="159"/>
      <c r="EK404" s="159"/>
      <c r="EL404" s="159"/>
      <c r="EM404" s="159"/>
      <c r="EN404" s="159"/>
      <c r="EO404" s="159"/>
      <c r="EP404" s="159"/>
      <c r="EQ404" s="159"/>
      <c r="ER404" s="159"/>
      <c r="ES404" s="159"/>
      <c r="ET404" s="159"/>
      <c r="EU404" s="159"/>
      <c r="EV404" s="159"/>
      <c r="EW404" s="159"/>
      <c r="EX404" s="159"/>
      <c r="EY404" s="159"/>
      <c r="EZ404" s="159"/>
      <c r="FA404" s="159"/>
      <c r="FB404" s="159"/>
      <c r="FC404" s="159"/>
      <c r="FD404" s="159"/>
    </row>
    <row r="405" customFormat="false" ht="12.75" hidden="false" customHeight="false" outlineLevel="0" collapsed="false">
      <c r="A405" s="168"/>
      <c r="B405" s="149"/>
      <c r="C405" s="149"/>
      <c r="D405" s="149"/>
      <c r="E405" s="149"/>
      <c r="F405" s="149"/>
      <c r="G405" s="149"/>
      <c r="H405" s="148"/>
      <c r="I405" s="170"/>
      <c r="R405" s="148"/>
      <c r="S405" s="158"/>
      <c r="T405" s="159"/>
      <c r="U405" s="159"/>
      <c r="V405" s="159"/>
      <c r="W405" s="159"/>
      <c r="X405" s="159"/>
      <c r="Y405" s="159"/>
      <c r="Z405" s="159"/>
      <c r="AA405" s="159"/>
      <c r="AB405" s="159"/>
      <c r="AC405" s="159"/>
      <c r="AD405" s="159"/>
      <c r="AE405" s="159"/>
      <c r="AF405" s="159"/>
      <c r="AG405" s="159"/>
      <c r="AH405" s="159"/>
      <c r="AI405" s="159"/>
      <c r="AJ405" s="159"/>
      <c r="AK405" s="159"/>
      <c r="AL405" s="159"/>
      <c r="AM405" s="159"/>
      <c r="AN405" s="159"/>
      <c r="AO405" s="159"/>
      <c r="AP405" s="159"/>
      <c r="AQ405" s="159"/>
      <c r="AR405" s="159"/>
      <c r="AS405" s="159"/>
      <c r="AT405" s="159"/>
      <c r="AU405" s="159"/>
      <c r="AV405" s="159"/>
      <c r="AW405" s="159"/>
      <c r="AX405" s="159"/>
      <c r="AY405" s="159"/>
      <c r="AZ405" s="159"/>
      <c r="BA405" s="159"/>
      <c r="BB405" s="159"/>
      <c r="BC405" s="159"/>
      <c r="BD405" s="159"/>
      <c r="BE405" s="159"/>
      <c r="BF405" s="159"/>
      <c r="BG405" s="159"/>
      <c r="BH405" s="159"/>
      <c r="BI405" s="159"/>
      <c r="BJ405" s="159"/>
      <c r="BK405" s="159"/>
      <c r="BL405" s="159"/>
      <c r="BM405" s="159"/>
      <c r="BN405" s="159"/>
      <c r="BO405" s="159"/>
      <c r="BP405" s="159"/>
      <c r="BQ405" s="159"/>
      <c r="BR405" s="159"/>
      <c r="BS405" s="159"/>
      <c r="BT405" s="159"/>
      <c r="BU405" s="159"/>
      <c r="BV405" s="159"/>
      <c r="BW405" s="159"/>
      <c r="BX405" s="159"/>
      <c r="BY405" s="159"/>
      <c r="BZ405" s="159"/>
      <c r="CA405" s="159"/>
      <c r="CB405" s="159"/>
      <c r="CC405" s="159"/>
      <c r="CD405" s="159"/>
      <c r="CE405" s="159"/>
      <c r="CF405" s="159"/>
      <c r="CG405" s="159"/>
      <c r="CH405" s="159"/>
      <c r="CI405" s="159"/>
      <c r="CJ405" s="159"/>
      <c r="CK405" s="159"/>
      <c r="CL405" s="159"/>
      <c r="CM405" s="159"/>
      <c r="CN405" s="159"/>
      <c r="CO405" s="159"/>
      <c r="CP405" s="159"/>
      <c r="CQ405" s="159"/>
      <c r="CR405" s="159"/>
      <c r="CS405" s="159"/>
      <c r="CT405" s="159"/>
      <c r="CU405" s="159"/>
      <c r="CV405" s="159"/>
      <c r="CW405" s="159"/>
      <c r="CX405" s="159"/>
      <c r="CY405" s="159"/>
      <c r="CZ405" s="159"/>
      <c r="DA405" s="159"/>
      <c r="DB405" s="159"/>
      <c r="DC405" s="159"/>
      <c r="DD405" s="159"/>
      <c r="DE405" s="159"/>
      <c r="DF405" s="159"/>
      <c r="DG405" s="159"/>
      <c r="DH405" s="159"/>
      <c r="DI405" s="159"/>
      <c r="DJ405" s="159"/>
      <c r="DK405" s="159"/>
      <c r="DL405" s="159"/>
      <c r="DM405" s="159"/>
      <c r="DN405" s="159"/>
      <c r="DO405" s="159"/>
      <c r="DP405" s="159"/>
      <c r="DQ405" s="159"/>
      <c r="DR405" s="159"/>
      <c r="DS405" s="159"/>
      <c r="DT405" s="159"/>
      <c r="DU405" s="159"/>
      <c r="DV405" s="159"/>
      <c r="DW405" s="159"/>
      <c r="DX405" s="159"/>
      <c r="DY405" s="159"/>
      <c r="DZ405" s="159"/>
      <c r="EA405" s="159"/>
      <c r="EB405" s="159"/>
      <c r="EC405" s="159"/>
      <c r="ED405" s="159"/>
      <c r="EE405" s="159"/>
      <c r="EF405" s="159"/>
      <c r="EG405" s="159"/>
      <c r="EH405" s="159"/>
      <c r="EI405" s="159"/>
      <c r="EJ405" s="159"/>
      <c r="EK405" s="159"/>
      <c r="EL405" s="159"/>
      <c r="EM405" s="159"/>
      <c r="EN405" s="159"/>
      <c r="EO405" s="159"/>
      <c r="EP405" s="159"/>
      <c r="EQ405" s="159"/>
      <c r="ER405" s="159"/>
      <c r="ES405" s="159"/>
      <c r="ET405" s="159"/>
      <c r="EU405" s="159"/>
      <c r="EV405" s="159"/>
      <c r="EW405" s="159"/>
      <c r="EX405" s="159"/>
      <c r="EY405" s="159"/>
      <c r="EZ405" s="159"/>
      <c r="FA405" s="159"/>
      <c r="FB405" s="159"/>
      <c r="FC405" s="159"/>
      <c r="FD405" s="159"/>
    </row>
    <row r="406" customFormat="false" ht="12.75" hidden="false" customHeight="false" outlineLevel="0" collapsed="false">
      <c r="A406" s="168"/>
      <c r="B406" s="149"/>
      <c r="C406" s="149"/>
      <c r="D406" s="149"/>
      <c r="E406" s="149"/>
      <c r="F406" s="149"/>
      <c r="G406" s="149"/>
      <c r="H406" s="148"/>
      <c r="I406" s="170"/>
      <c r="R406" s="148"/>
      <c r="S406" s="158"/>
      <c r="T406" s="159"/>
      <c r="U406" s="159"/>
      <c r="V406" s="159"/>
      <c r="W406" s="159"/>
      <c r="X406" s="159"/>
      <c r="Y406" s="159"/>
      <c r="Z406" s="159"/>
      <c r="AA406" s="159"/>
      <c r="AB406" s="159"/>
      <c r="AC406" s="159"/>
      <c r="AD406" s="159"/>
      <c r="AE406" s="159"/>
      <c r="AF406" s="159"/>
      <c r="AG406" s="159"/>
      <c r="AH406" s="159"/>
      <c r="AI406" s="159"/>
      <c r="AJ406" s="159"/>
      <c r="AK406" s="159"/>
      <c r="AL406" s="159"/>
      <c r="AM406" s="159"/>
      <c r="AN406" s="159"/>
      <c r="AO406" s="159"/>
      <c r="AP406" s="159"/>
      <c r="AQ406" s="159"/>
      <c r="AR406" s="159"/>
      <c r="AS406" s="159"/>
      <c r="AT406" s="159"/>
      <c r="AU406" s="159"/>
      <c r="AV406" s="159"/>
      <c r="AW406" s="159"/>
      <c r="AX406" s="159"/>
      <c r="AY406" s="159"/>
      <c r="AZ406" s="159"/>
      <c r="BA406" s="159"/>
      <c r="BB406" s="159"/>
      <c r="BC406" s="159"/>
      <c r="BD406" s="159"/>
      <c r="BE406" s="159"/>
      <c r="BF406" s="159"/>
      <c r="BG406" s="159"/>
      <c r="BH406" s="159"/>
      <c r="BI406" s="159"/>
      <c r="BJ406" s="159"/>
      <c r="BK406" s="159"/>
      <c r="BL406" s="159"/>
      <c r="BM406" s="159"/>
      <c r="BN406" s="159"/>
      <c r="BO406" s="159"/>
      <c r="BP406" s="159"/>
      <c r="BQ406" s="159"/>
      <c r="BR406" s="159"/>
      <c r="BS406" s="159"/>
      <c r="BT406" s="159"/>
      <c r="BU406" s="159"/>
      <c r="BV406" s="159"/>
      <c r="BW406" s="159"/>
      <c r="BX406" s="159"/>
      <c r="BY406" s="159"/>
      <c r="BZ406" s="159"/>
      <c r="CA406" s="159"/>
      <c r="CB406" s="159"/>
      <c r="CC406" s="159"/>
      <c r="CD406" s="159"/>
      <c r="CE406" s="159"/>
      <c r="CF406" s="159"/>
      <c r="CG406" s="159"/>
      <c r="CH406" s="159"/>
      <c r="CI406" s="159"/>
      <c r="CJ406" s="159"/>
      <c r="CK406" s="159"/>
      <c r="CL406" s="159"/>
      <c r="CM406" s="159"/>
      <c r="CN406" s="159"/>
      <c r="CO406" s="159"/>
      <c r="CP406" s="159"/>
      <c r="CQ406" s="159"/>
      <c r="CR406" s="159"/>
      <c r="CS406" s="159"/>
      <c r="CT406" s="159"/>
      <c r="CU406" s="159"/>
      <c r="CV406" s="159"/>
      <c r="CW406" s="159"/>
      <c r="CX406" s="159"/>
      <c r="CY406" s="159"/>
      <c r="CZ406" s="159"/>
      <c r="DA406" s="159"/>
      <c r="DB406" s="159"/>
      <c r="DC406" s="159"/>
      <c r="DD406" s="159"/>
      <c r="DE406" s="159"/>
      <c r="DF406" s="159"/>
      <c r="DG406" s="159"/>
      <c r="DH406" s="159"/>
      <c r="DI406" s="159"/>
      <c r="DJ406" s="159"/>
      <c r="DK406" s="159"/>
      <c r="DL406" s="159"/>
      <c r="DM406" s="159"/>
      <c r="DN406" s="159"/>
      <c r="DO406" s="159"/>
      <c r="DP406" s="159"/>
      <c r="DQ406" s="159"/>
      <c r="DR406" s="159"/>
      <c r="DS406" s="159"/>
      <c r="DT406" s="159"/>
      <c r="DU406" s="159"/>
      <c r="DV406" s="159"/>
      <c r="DW406" s="159"/>
      <c r="DX406" s="159"/>
      <c r="DY406" s="159"/>
      <c r="DZ406" s="159"/>
      <c r="EA406" s="159"/>
      <c r="EB406" s="159"/>
      <c r="EC406" s="159"/>
      <c r="ED406" s="159"/>
      <c r="EE406" s="159"/>
      <c r="EF406" s="159"/>
      <c r="EG406" s="159"/>
      <c r="EH406" s="159"/>
      <c r="EI406" s="159"/>
      <c r="EJ406" s="159"/>
      <c r="EK406" s="159"/>
      <c r="EL406" s="159"/>
      <c r="EM406" s="159"/>
      <c r="EN406" s="159"/>
      <c r="EO406" s="159"/>
      <c r="EP406" s="159"/>
      <c r="EQ406" s="159"/>
      <c r="ER406" s="159"/>
      <c r="ES406" s="159"/>
      <c r="ET406" s="159"/>
      <c r="EU406" s="159"/>
      <c r="EV406" s="159"/>
      <c r="EW406" s="159"/>
      <c r="EX406" s="159"/>
      <c r="EY406" s="159"/>
      <c r="EZ406" s="159"/>
      <c r="FA406" s="159"/>
      <c r="FB406" s="159"/>
      <c r="FC406" s="159"/>
      <c r="FD406" s="159"/>
    </row>
    <row r="407" customFormat="false" ht="12.75" hidden="false" customHeight="false" outlineLevel="0" collapsed="false">
      <c r="A407" s="168"/>
      <c r="B407" s="149"/>
      <c r="C407" s="149"/>
      <c r="D407" s="149"/>
      <c r="E407" s="149"/>
      <c r="F407" s="149"/>
      <c r="G407" s="149"/>
      <c r="H407" s="148"/>
      <c r="I407" s="170"/>
      <c r="R407" s="148"/>
      <c r="S407" s="158"/>
      <c r="T407" s="159"/>
      <c r="U407" s="159"/>
      <c r="V407" s="159"/>
      <c r="W407" s="159"/>
      <c r="X407" s="159"/>
      <c r="Y407" s="159"/>
      <c r="Z407" s="159"/>
      <c r="AA407" s="159"/>
      <c r="AB407" s="159"/>
      <c r="AC407" s="159"/>
      <c r="AD407" s="159"/>
      <c r="AE407" s="159"/>
      <c r="AF407" s="159"/>
      <c r="AG407" s="159"/>
      <c r="AH407" s="159"/>
      <c r="AI407" s="159"/>
      <c r="AJ407" s="159"/>
      <c r="AK407" s="159"/>
      <c r="AL407" s="159"/>
      <c r="AM407" s="159"/>
      <c r="AN407" s="159"/>
      <c r="AO407" s="159"/>
      <c r="AP407" s="159"/>
      <c r="AQ407" s="159"/>
      <c r="AR407" s="159"/>
      <c r="AS407" s="159"/>
      <c r="AT407" s="159"/>
      <c r="AU407" s="159"/>
      <c r="AV407" s="159"/>
      <c r="AW407" s="159"/>
      <c r="AX407" s="159"/>
      <c r="AY407" s="159"/>
      <c r="AZ407" s="159"/>
      <c r="BA407" s="159"/>
      <c r="BB407" s="159"/>
      <c r="BC407" s="159"/>
      <c r="BD407" s="159"/>
      <c r="BE407" s="159"/>
      <c r="BF407" s="159"/>
      <c r="BG407" s="159"/>
      <c r="BH407" s="159"/>
      <c r="BI407" s="159"/>
      <c r="BJ407" s="159"/>
      <c r="BK407" s="159"/>
      <c r="BL407" s="159"/>
      <c r="BM407" s="159"/>
      <c r="BN407" s="159"/>
      <c r="BO407" s="159"/>
      <c r="BP407" s="159"/>
      <c r="BQ407" s="159"/>
      <c r="BR407" s="159"/>
      <c r="BS407" s="159"/>
      <c r="BT407" s="159"/>
      <c r="BU407" s="159"/>
      <c r="BV407" s="159"/>
      <c r="BW407" s="159"/>
      <c r="BX407" s="159"/>
      <c r="BY407" s="159"/>
      <c r="BZ407" s="159"/>
      <c r="CA407" s="159"/>
      <c r="CB407" s="159"/>
      <c r="CC407" s="159"/>
      <c r="CD407" s="159"/>
      <c r="CE407" s="159"/>
      <c r="CF407" s="159"/>
      <c r="CG407" s="159"/>
      <c r="CH407" s="159"/>
      <c r="CI407" s="159"/>
      <c r="CJ407" s="159"/>
      <c r="CK407" s="159"/>
      <c r="CL407" s="159"/>
      <c r="CM407" s="159"/>
      <c r="CN407" s="159"/>
      <c r="CO407" s="159"/>
      <c r="CP407" s="159"/>
      <c r="CQ407" s="159"/>
      <c r="CR407" s="159"/>
      <c r="CS407" s="159"/>
      <c r="CT407" s="159"/>
      <c r="CU407" s="159"/>
      <c r="CV407" s="159"/>
      <c r="CW407" s="159"/>
      <c r="CX407" s="159"/>
      <c r="CY407" s="159"/>
      <c r="CZ407" s="159"/>
      <c r="DA407" s="159"/>
      <c r="DB407" s="159"/>
      <c r="DC407" s="159"/>
      <c r="DD407" s="159"/>
      <c r="DE407" s="159"/>
      <c r="DF407" s="159"/>
      <c r="DG407" s="159"/>
      <c r="DH407" s="159"/>
      <c r="DI407" s="159"/>
      <c r="DJ407" s="159"/>
      <c r="DK407" s="159"/>
      <c r="DL407" s="159"/>
      <c r="DM407" s="159"/>
      <c r="DN407" s="159"/>
      <c r="DO407" s="159"/>
      <c r="DP407" s="159"/>
      <c r="DQ407" s="159"/>
      <c r="DR407" s="159"/>
      <c r="DS407" s="159"/>
      <c r="DT407" s="159"/>
      <c r="DU407" s="159"/>
      <c r="DV407" s="159"/>
      <c r="DW407" s="159"/>
      <c r="DX407" s="159"/>
      <c r="DY407" s="159"/>
      <c r="DZ407" s="159"/>
      <c r="EA407" s="159"/>
      <c r="EB407" s="159"/>
      <c r="EC407" s="159"/>
      <c r="ED407" s="159"/>
      <c r="EE407" s="159"/>
      <c r="EF407" s="159"/>
      <c r="EG407" s="159"/>
      <c r="EH407" s="159"/>
      <c r="EI407" s="159"/>
      <c r="EJ407" s="159"/>
      <c r="EK407" s="159"/>
      <c r="EL407" s="159"/>
      <c r="EM407" s="159"/>
      <c r="EN407" s="159"/>
      <c r="EO407" s="159"/>
      <c r="EP407" s="159"/>
      <c r="EQ407" s="159"/>
      <c r="ER407" s="159"/>
      <c r="ES407" s="159"/>
      <c r="ET407" s="159"/>
      <c r="EU407" s="159"/>
      <c r="EV407" s="159"/>
      <c r="EW407" s="159"/>
      <c r="EX407" s="159"/>
      <c r="EY407" s="159"/>
      <c r="EZ407" s="159"/>
      <c r="FA407" s="159"/>
      <c r="FB407" s="159"/>
      <c r="FC407" s="159"/>
      <c r="FD407" s="159"/>
    </row>
    <row r="408" customFormat="false" ht="12.75" hidden="false" customHeight="false" outlineLevel="0" collapsed="false">
      <c r="A408" s="168"/>
      <c r="B408" s="149"/>
      <c r="C408" s="149"/>
      <c r="D408" s="149"/>
      <c r="E408" s="149"/>
      <c r="F408" s="149"/>
      <c r="G408" s="149"/>
      <c r="H408" s="148"/>
      <c r="I408" s="170"/>
      <c r="R408" s="148"/>
      <c r="S408" s="158"/>
      <c r="T408" s="159"/>
      <c r="U408" s="159"/>
      <c r="V408" s="159"/>
      <c r="W408" s="159"/>
      <c r="X408" s="159"/>
      <c r="Y408" s="159"/>
      <c r="Z408" s="159"/>
      <c r="AA408" s="159"/>
      <c r="AB408" s="159"/>
      <c r="AC408" s="159"/>
      <c r="AD408" s="159"/>
      <c r="AE408" s="159"/>
      <c r="AF408" s="159"/>
      <c r="AG408" s="159"/>
      <c r="AH408" s="159"/>
      <c r="AI408" s="159"/>
      <c r="AJ408" s="159"/>
      <c r="AK408" s="159"/>
      <c r="AL408" s="159"/>
      <c r="AM408" s="159"/>
      <c r="AN408" s="159"/>
      <c r="AO408" s="159"/>
      <c r="AP408" s="159"/>
      <c r="AQ408" s="159"/>
      <c r="AR408" s="159"/>
      <c r="AS408" s="159"/>
      <c r="AT408" s="159"/>
      <c r="AU408" s="159"/>
      <c r="AV408" s="159"/>
      <c r="AW408" s="159"/>
      <c r="AX408" s="159"/>
      <c r="AY408" s="159"/>
      <c r="AZ408" s="159"/>
      <c r="BA408" s="159"/>
      <c r="BB408" s="159"/>
      <c r="BC408" s="159"/>
      <c r="BD408" s="159"/>
      <c r="BE408" s="159"/>
      <c r="BF408" s="159"/>
      <c r="BG408" s="159"/>
      <c r="BH408" s="159"/>
      <c r="BI408" s="159"/>
      <c r="BJ408" s="159"/>
      <c r="BK408" s="159"/>
      <c r="BL408" s="159"/>
      <c r="BM408" s="159"/>
      <c r="BN408" s="159"/>
      <c r="BO408" s="159"/>
      <c r="BP408" s="159"/>
      <c r="BQ408" s="159"/>
      <c r="BR408" s="159"/>
      <c r="BS408" s="159"/>
      <c r="BT408" s="159"/>
      <c r="BU408" s="159"/>
      <c r="BV408" s="159"/>
      <c r="BW408" s="159"/>
      <c r="BX408" s="159"/>
      <c r="BY408" s="159"/>
      <c r="BZ408" s="159"/>
      <c r="CA408" s="159"/>
      <c r="CB408" s="159"/>
      <c r="CC408" s="159"/>
      <c r="CD408" s="159"/>
      <c r="CE408" s="159"/>
      <c r="CF408" s="159"/>
      <c r="CG408" s="159"/>
      <c r="CH408" s="159"/>
      <c r="CI408" s="159"/>
      <c r="CJ408" s="159"/>
      <c r="CK408" s="159"/>
      <c r="CL408" s="159"/>
      <c r="CM408" s="159"/>
      <c r="CN408" s="159"/>
      <c r="CO408" s="159"/>
      <c r="CP408" s="159"/>
      <c r="CQ408" s="159"/>
      <c r="CR408" s="159"/>
      <c r="CS408" s="159"/>
      <c r="CT408" s="159"/>
      <c r="CU408" s="159"/>
      <c r="CV408" s="159"/>
      <c r="CW408" s="159"/>
      <c r="CX408" s="159"/>
      <c r="CY408" s="159"/>
      <c r="CZ408" s="159"/>
      <c r="DA408" s="159"/>
      <c r="DB408" s="159"/>
      <c r="DC408" s="159"/>
      <c r="DD408" s="159"/>
      <c r="DE408" s="159"/>
      <c r="DF408" s="159"/>
      <c r="DG408" s="159"/>
      <c r="DH408" s="159"/>
      <c r="DI408" s="159"/>
      <c r="DJ408" s="159"/>
      <c r="DK408" s="159"/>
      <c r="DL408" s="159"/>
      <c r="DM408" s="159"/>
      <c r="DN408" s="159"/>
      <c r="DO408" s="159"/>
      <c r="DP408" s="159"/>
      <c r="DQ408" s="159"/>
      <c r="DR408" s="159"/>
      <c r="DS408" s="159"/>
      <c r="DT408" s="159"/>
      <c r="DU408" s="159"/>
      <c r="DV408" s="159"/>
      <c r="DW408" s="159"/>
      <c r="DX408" s="159"/>
      <c r="DY408" s="159"/>
      <c r="DZ408" s="159"/>
      <c r="EA408" s="159"/>
      <c r="EB408" s="159"/>
      <c r="EC408" s="159"/>
      <c r="ED408" s="159"/>
      <c r="EE408" s="159"/>
      <c r="EF408" s="159"/>
      <c r="EG408" s="159"/>
      <c r="EH408" s="159"/>
      <c r="EI408" s="159"/>
      <c r="EJ408" s="159"/>
      <c r="EK408" s="159"/>
      <c r="EL408" s="159"/>
      <c r="EM408" s="159"/>
      <c r="EN408" s="159"/>
      <c r="EO408" s="159"/>
      <c r="EP408" s="159"/>
      <c r="EQ408" s="159"/>
      <c r="ER408" s="159"/>
      <c r="ES408" s="159"/>
      <c r="ET408" s="159"/>
      <c r="EU408" s="159"/>
      <c r="EV408" s="159"/>
      <c r="EW408" s="159"/>
      <c r="EX408" s="159"/>
      <c r="EY408" s="159"/>
      <c r="EZ408" s="159"/>
      <c r="FA408" s="159"/>
      <c r="FB408" s="159"/>
      <c r="FC408" s="159"/>
      <c r="FD408" s="159"/>
    </row>
    <row r="409" customFormat="false" ht="12.75" hidden="false" customHeight="false" outlineLevel="0" collapsed="false">
      <c r="A409" s="168"/>
      <c r="B409" s="149"/>
      <c r="C409" s="149"/>
      <c r="D409" s="149"/>
      <c r="E409" s="149"/>
      <c r="F409" s="149"/>
      <c r="G409" s="149"/>
      <c r="H409" s="148"/>
      <c r="I409" s="170"/>
      <c r="R409" s="148"/>
      <c r="S409" s="158"/>
      <c r="T409" s="159"/>
      <c r="U409" s="159"/>
      <c r="V409" s="159"/>
      <c r="W409" s="159"/>
      <c r="X409" s="159"/>
      <c r="Y409" s="159"/>
      <c r="Z409" s="159"/>
      <c r="AA409" s="159"/>
      <c r="AB409" s="159"/>
      <c r="AC409" s="159"/>
      <c r="AD409" s="159"/>
      <c r="AE409" s="159"/>
      <c r="AF409" s="159"/>
      <c r="AG409" s="159"/>
      <c r="AH409" s="159"/>
      <c r="AI409" s="159"/>
      <c r="AJ409" s="159"/>
      <c r="AK409" s="159"/>
      <c r="AL409" s="159"/>
      <c r="AM409" s="159"/>
      <c r="AN409" s="159"/>
      <c r="AO409" s="159"/>
      <c r="AP409" s="159"/>
      <c r="AQ409" s="159"/>
      <c r="AR409" s="159"/>
      <c r="AS409" s="159"/>
      <c r="AT409" s="159"/>
      <c r="AU409" s="159"/>
      <c r="AV409" s="159"/>
      <c r="AW409" s="159"/>
      <c r="AX409" s="159"/>
      <c r="AY409" s="159"/>
      <c r="AZ409" s="159"/>
      <c r="BA409" s="159"/>
      <c r="BB409" s="159"/>
      <c r="BC409" s="159"/>
      <c r="BD409" s="159"/>
      <c r="BE409" s="159"/>
      <c r="BF409" s="159"/>
      <c r="BG409" s="159"/>
      <c r="BH409" s="159"/>
      <c r="BI409" s="159"/>
      <c r="BJ409" s="159"/>
      <c r="BK409" s="159"/>
      <c r="BL409" s="159"/>
      <c r="BM409" s="159"/>
      <c r="BN409" s="159"/>
      <c r="BO409" s="159"/>
      <c r="BP409" s="159"/>
      <c r="BQ409" s="159"/>
      <c r="BR409" s="159"/>
      <c r="BS409" s="159"/>
      <c r="BT409" s="159"/>
      <c r="BU409" s="159"/>
      <c r="BV409" s="159"/>
      <c r="BW409" s="159"/>
      <c r="BX409" s="159"/>
      <c r="BY409" s="159"/>
      <c r="BZ409" s="159"/>
      <c r="CA409" s="159"/>
      <c r="CB409" s="159"/>
      <c r="CC409" s="159"/>
      <c r="CD409" s="159"/>
      <c r="CE409" s="159"/>
      <c r="CF409" s="159"/>
      <c r="CG409" s="159"/>
      <c r="CH409" s="159"/>
      <c r="CI409" s="159"/>
      <c r="CJ409" s="159"/>
      <c r="CK409" s="159"/>
      <c r="CL409" s="159"/>
      <c r="CM409" s="159"/>
      <c r="CN409" s="159"/>
      <c r="CO409" s="159"/>
      <c r="CP409" s="159"/>
      <c r="CQ409" s="159"/>
      <c r="CR409" s="159"/>
      <c r="CS409" s="159"/>
      <c r="CT409" s="159"/>
      <c r="CU409" s="159"/>
      <c r="CV409" s="159"/>
      <c r="CW409" s="159"/>
      <c r="CX409" s="159"/>
      <c r="CY409" s="159"/>
      <c r="CZ409" s="159"/>
      <c r="DA409" s="159"/>
      <c r="DB409" s="159"/>
      <c r="DC409" s="159"/>
      <c r="DD409" s="159"/>
      <c r="DE409" s="159"/>
      <c r="DF409" s="159"/>
      <c r="DG409" s="159"/>
      <c r="DH409" s="159"/>
      <c r="DI409" s="159"/>
      <c r="DJ409" s="159"/>
      <c r="DK409" s="159"/>
      <c r="DL409" s="159"/>
      <c r="DM409" s="159"/>
      <c r="DN409" s="159"/>
      <c r="DO409" s="159"/>
      <c r="DP409" s="159"/>
      <c r="DQ409" s="159"/>
      <c r="DR409" s="159"/>
      <c r="DS409" s="159"/>
      <c r="DT409" s="159"/>
      <c r="DU409" s="159"/>
      <c r="DV409" s="159"/>
      <c r="DW409" s="159"/>
      <c r="DX409" s="159"/>
      <c r="DY409" s="159"/>
      <c r="DZ409" s="159"/>
      <c r="EA409" s="159"/>
      <c r="EB409" s="159"/>
      <c r="EC409" s="159"/>
      <c r="ED409" s="159"/>
      <c r="EE409" s="159"/>
      <c r="EF409" s="159"/>
      <c r="EG409" s="159"/>
      <c r="EH409" s="159"/>
      <c r="EI409" s="159"/>
      <c r="EJ409" s="159"/>
      <c r="EK409" s="159"/>
      <c r="EL409" s="159"/>
      <c r="EM409" s="159"/>
      <c r="EN409" s="159"/>
      <c r="EO409" s="159"/>
      <c r="EP409" s="159"/>
      <c r="EQ409" s="159"/>
      <c r="ER409" s="159"/>
      <c r="ES409" s="159"/>
      <c r="ET409" s="159"/>
      <c r="EU409" s="159"/>
      <c r="EV409" s="159"/>
      <c r="EW409" s="159"/>
      <c r="EX409" s="159"/>
      <c r="EY409" s="159"/>
      <c r="EZ409" s="159"/>
      <c r="FA409" s="159"/>
      <c r="FB409" s="159"/>
      <c r="FC409" s="159"/>
      <c r="FD409" s="159"/>
    </row>
    <row r="410" customFormat="false" ht="12.75" hidden="false" customHeight="false" outlineLevel="0" collapsed="false">
      <c r="A410" s="168"/>
      <c r="B410" s="149"/>
      <c r="C410" s="149"/>
      <c r="D410" s="149"/>
      <c r="E410" s="149"/>
      <c r="F410" s="149"/>
      <c r="G410" s="149"/>
      <c r="H410" s="148"/>
      <c r="I410" s="170"/>
      <c r="R410" s="148"/>
      <c r="S410" s="158"/>
      <c r="T410" s="159"/>
      <c r="U410" s="159"/>
      <c r="V410" s="159"/>
      <c r="W410" s="159"/>
      <c r="X410" s="159"/>
      <c r="Y410" s="159"/>
      <c r="Z410" s="159"/>
      <c r="AA410" s="159"/>
      <c r="AB410" s="159"/>
      <c r="AC410" s="159"/>
      <c r="AD410" s="159"/>
      <c r="AE410" s="159"/>
      <c r="AF410" s="159"/>
      <c r="AG410" s="159"/>
      <c r="AH410" s="159"/>
      <c r="AI410" s="159"/>
      <c r="AJ410" s="159"/>
      <c r="AK410" s="159"/>
      <c r="AL410" s="159"/>
      <c r="AM410" s="159"/>
      <c r="AN410" s="159"/>
      <c r="AO410" s="159"/>
      <c r="AP410" s="159"/>
      <c r="AQ410" s="159"/>
      <c r="AR410" s="159"/>
      <c r="AS410" s="159"/>
      <c r="AT410" s="159"/>
      <c r="AU410" s="159"/>
      <c r="AV410" s="159"/>
      <c r="AW410" s="159"/>
      <c r="AX410" s="159"/>
      <c r="AY410" s="159"/>
      <c r="AZ410" s="159"/>
      <c r="BA410" s="159"/>
      <c r="BB410" s="159"/>
      <c r="BC410" s="159"/>
      <c r="BD410" s="159"/>
      <c r="BE410" s="159"/>
      <c r="BF410" s="159"/>
      <c r="BG410" s="159"/>
      <c r="BH410" s="159"/>
      <c r="BI410" s="159"/>
      <c r="BJ410" s="159"/>
      <c r="BK410" s="159"/>
      <c r="BL410" s="159"/>
      <c r="BM410" s="159"/>
      <c r="BN410" s="159"/>
      <c r="BO410" s="159"/>
      <c r="BP410" s="159"/>
      <c r="BQ410" s="159"/>
      <c r="BR410" s="159"/>
      <c r="BS410" s="159"/>
      <c r="BT410" s="159"/>
      <c r="BU410" s="159"/>
      <c r="BV410" s="159"/>
      <c r="BW410" s="159"/>
      <c r="BX410" s="159"/>
      <c r="BY410" s="159"/>
      <c r="BZ410" s="159"/>
      <c r="CA410" s="159"/>
      <c r="CB410" s="159"/>
      <c r="CC410" s="159"/>
      <c r="CD410" s="159"/>
      <c r="CE410" s="159"/>
      <c r="CF410" s="159"/>
      <c r="CG410" s="159"/>
      <c r="CH410" s="159"/>
      <c r="CI410" s="159"/>
      <c r="CJ410" s="159"/>
      <c r="CK410" s="159"/>
      <c r="CL410" s="159"/>
      <c r="CM410" s="159"/>
      <c r="CN410" s="159"/>
      <c r="CO410" s="159"/>
      <c r="CP410" s="159"/>
      <c r="CQ410" s="159"/>
      <c r="CR410" s="159"/>
      <c r="CS410" s="159"/>
      <c r="CT410" s="159"/>
      <c r="CU410" s="159"/>
      <c r="CV410" s="159"/>
      <c r="CW410" s="159"/>
      <c r="CX410" s="159"/>
      <c r="CY410" s="159"/>
      <c r="CZ410" s="159"/>
      <c r="DA410" s="159"/>
      <c r="DB410" s="159"/>
      <c r="DC410" s="159"/>
      <c r="DD410" s="159"/>
      <c r="DE410" s="159"/>
      <c r="DF410" s="159"/>
      <c r="DG410" s="159"/>
      <c r="DH410" s="159"/>
      <c r="DI410" s="159"/>
      <c r="DJ410" s="159"/>
      <c r="DK410" s="159"/>
      <c r="DL410" s="159"/>
      <c r="DM410" s="159"/>
      <c r="DN410" s="159"/>
      <c r="DO410" s="159"/>
      <c r="DP410" s="159"/>
      <c r="DQ410" s="159"/>
      <c r="DR410" s="159"/>
      <c r="DS410" s="159"/>
      <c r="DT410" s="159"/>
      <c r="DU410" s="159"/>
      <c r="DV410" s="159"/>
      <c r="DW410" s="159"/>
      <c r="DX410" s="159"/>
      <c r="DY410" s="159"/>
      <c r="DZ410" s="159"/>
      <c r="EA410" s="159"/>
      <c r="EB410" s="159"/>
      <c r="EC410" s="159"/>
      <c r="ED410" s="159"/>
      <c r="EE410" s="159"/>
      <c r="EF410" s="159"/>
      <c r="EG410" s="159"/>
      <c r="EH410" s="159"/>
      <c r="EI410" s="159"/>
      <c r="EJ410" s="159"/>
      <c r="EK410" s="159"/>
      <c r="EL410" s="159"/>
      <c r="EM410" s="159"/>
      <c r="EN410" s="159"/>
      <c r="EO410" s="159"/>
      <c r="EP410" s="159"/>
      <c r="EQ410" s="159"/>
      <c r="ER410" s="159"/>
      <c r="ES410" s="159"/>
      <c r="ET410" s="159"/>
      <c r="EU410" s="159"/>
      <c r="EV410" s="159"/>
      <c r="EW410" s="159"/>
      <c r="EX410" s="159"/>
      <c r="EY410" s="159"/>
      <c r="EZ410" s="159"/>
      <c r="FA410" s="159"/>
      <c r="FB410" s="159"/>
      <c r="FC410" s="159"/>
      <c r="FD410" s="159"/>
    </row>
    <row r="411" customFormat="false" ht="12.75" hidden="false" customHeight="false" outlineLevel="0" collapsed="false">
      <c r="A411" s="168"/>
      <c r="B411" s="149"/>
      <c r="C411" s="149"/>
      <c r="D411" s="149"/>
      <c r="E411" s="149"/>
      <c r="F411" s="149"/>
      <c r="G411" s="149"/>
      <c r="H411" s="148"/>
      <c r="I411" s="170"/>
      <c r="R411" s="148"/>
      <c r="S411" s="158"/>
      <c r="T411" s="159"/>
      <c r="U411" s="159"/>
      <c r="V411" s="159"/>
      <c r="W411" s="159"/>
      <c r="X411" s="159"/>
      <c r="Y411" s="159"/>
      <c r="Z411" s="159"/>
      <c r="AA411" s="159"/>
      <c r="AB411" s="159"/>
      <c r="AC411" s="159"/>
      <c r="AD411" s="159"/>
      <c r="AE411" s="159"/>
      <c r="AF411" s="159"/>
      <c r="AG411" s="159"/>
      <c r="AH411" s="159"/>
      <c r="AI411" s="159"/>
      <c r="AJ411" s="159"/>
      <c r="AK411" s="159"/>
      <c r="AL411" s="159"/>
      <c r="AM411" s="159"/>
      <c r="AN411" s="159"/>
      <c r="AO411" s="159"/>
      <c r="AP411" s="159"/>
      <c r="AQ411" s="159"/>
      <c r="AR411" s="159"/>
      <c r="AS411" s="159"/>
      <c r="AT411" s="159"/>
      <c r="AU411" s="159"/>
      <c r="AV411" s="159"/>
      <c r="AW411" s="159"/>
      <c r="AX411" s="159"/>
      <c r="AY411" s="159"/>
      <c r="AZ411" s="159"/>
      <c r="BA411" s="159"/>
      <c r="BB411" s="159"/>
      <c r="BC411" s="159"/>
      <c r="BD411" s="159"/>
      <c r="BE411" s="159"/>
      <c r="BF411" s="159"/>
      <c r="BG411" s="159"/>
      <c r="BH411" s="159"/>
      <c r="BI411" s="159"/>
      <c r="BJ411" s="159"/>
      <c r="BK411" s="159"/>
      <c r="BL411" s="159"/>
      <c r="BM411" s="159"/>
      <c r="BN411" s="159"/>
      <c r="BO411" s="159"/>
      <c r="BP411" s="159"/>
      <c r="BQ411" s="159"/>
      <c r="BR411" s="159"/>
      <c r="BS411" s="159"/>
      <c r="BT411" s="159"/>
      <c r="BU411" s="159"/>
      <c r="BV411" s="159"/>
      <c r="BW411" s="159"/>
      <c r="BX411" s="159"/>
      <c r="BY411" s="159"/>
      <c r="BZ411" s="159"/>
      <c r="CA411" s="159"/>
      <c r="CB411" s="159"/>
      <c r="CC411" s="159"/>
      <c r="CD411" s="159"/>
      <c r="CE411" s="159"/>
      <c r="CF411" s="159"/>
      <c r="CG411" s="159"/>
      <c r="CH411" s="159"/>
      <c r="CI411" s="159"/>
      <c r="CJ411" s="159"/>
      <c r="CK411" s="159"/>
      <c r="CL411" s="159"/>
      <c r="CM411" s="159"/>
      <c r="CN411" s="159"/>
      <c r="CO411" s="159"/>
      <c r="CP411" s="159"/>
      <c r="CQ411" s="159"/>
      <c r="CR411" s="159"/>
      <c r="CS411" s="159"/>
      <c r="CT411" s="159"/>
      <c r="CU411" s="159"/>
      <c r="CV411" s="159"/>
      <c r="CW411" s="159"/>
      <c r="CX411" s="159"/>
      <c r="CY411" s="159"/>
      <c r="CZ411" s="159"/>
      <c r="DA411" s="159"/>
      <c r="DB411" s="159"/>
      <c r="DC411" s="159"/>
      <c r="DD411" s="159"/>
      <c r="DE411" s="159"/>
      <c r="DF411" s="159"/>
      <c r="DG411" s="159"/>
      <c r="DH411" s="159"/>
      <c r="DI411" s="159"/>
      <c r="DJ411" s="159"/>
      <c r="DK411" s="159"/>
      <c r="DL411" s="159"/>
      <c r="DM411" s="159"/>
      <c r="DN411" s="159"/>
      <c r="DO411" s="159"/>
      <c r="DP411" s="159"/>
      <c r="DQ411" s="159"/>
      <c r="DR411" s="159"/>
      <c r="DS411" s="159"/>
      <c r="DT411" s="159"/>
      <c r="DU411" s="159"/>
      <c r="DV411" s="159"/>
      <c r="DW411" s="159"/>
      <c r="DX411" s="159"/>
      <c r="DY411" s="159"/>
      <c r="DZ411" s="159"/>
      <c r="EA411" s="159"/>
      <c r="EB411" s="159"/>
      <c r="EC411" s="159"/>
      <c r="ED411" s="159"/>
      <c r="EE411" s="159"/>
      <c r="EF411" s="159"/>
      <c r="EG411" s="159"/>
      <c r="EH411" s="159"/>
      <c r="EI411" s="159"/>
      <c r="EJ411" s="159"/>
      <c r="EK411" s="159"/>
      <c r="EL411" s="159"/>
      <c r="EM411" s="159"/>
      <c r="EN411" s="159"/>
      <c r="EO411" s="159"/>
      <c r="EP411" s="159"/>
      <c r="EQ411" s="159"/>
      <c r="ER411" s="159"/>
      <c r="ES411" s="159"/>
      <c r="ET411" s="159"/>
      <c r="EU411" s="159"/>
      <c r="EV411" s="159"/>
      <c r="EW411" s="159"/>
      <c r="EX411" s="159"/>
      <c r="EY411" s="159"/>
      <c r="EZ411" s="159"/>
      <c r="FA411" s="159"/>
      <c r="FB411" s="159"/>
      <c r="FC411" s="159"/>
      <c r="FD411" s="159"/>
    </row>
    <row r="412" customFormat="false" ht="12.75" hidden="false" customHeight="false" outlineLevel="0" collapsed="false">
      <c r="A412" s="168"/>
      <c r="B412" s="149"/>
      <c r="C412" s="149"/>
      <c r="D412" s="149"/>
      <c r="E412" s="149"/>
      <c r="F412" s="149"/>
      <c r="G412" s="149"/>
      <c r="H412" s="148"/>
      <c r="I412" s="170"/>
      <c r="R412" s="148"/>
      <c r="S412" s="158"/>
      <c r="T412" s="159"/>
      <c r="U412" s="159"/>
      <c r="V412" s="159"/>
      <c r="W412" s="159"/>
      <c r="X412" s="159"/>
      <c r="Y412" s="159"/>
      <c r="Z412" s="159"/>
      <c r="AA412" s="159"/>
      <c r="AB412" s="159"/>
      <c r="AC412" s="159"/>
      <c r="AD412" s="159"/>
      <c r="AE412" s="159"/>
      <c r="AF412" s="159"/>
      <c r="AG412" s="159"/>
      <c r="AH412" s="159"/>
      <c r="AI412" s="159"/>
      <c r="AJ412" s="159"/>
      <c r="AK412" s="159"/>
      <c r="AL412" s="159"/>
      <c r="AM412" s="159"/>
      <c r="AN412" s="159"/>
      <c r="AO412" s="159"/>
      <c r="AP412" s="159"/>
      <c r="AQ412" s="159"/>
      <c r="AR412" s="159"/>
      <c r="AS412" s="159"/>
      <c r="AT412" s="159"/>
      <c r="AU412" s="159"/>
      <c r="AV412" s="159"/>
      <c r="AW412" s="159"/>
      <c r="AX412" s="159"/>
      <c r="AY412" s="159"/>
      <c r="AZ412" s="159"/>
      <c r="BA412" s="159"/>
      <c r="BB412" s="159"/>
      <c r="BC412" s="159"/>
      <c r="BD412" s="159"/>
      <c r="BE412" s="159"/>
      <c r="BF412" s="159"/>
      <c r="BG412" s="159"/>
      <c r="BH412" s="159"/>
      <c r="BI412" s="159"/>
      <c r="BJ412" s="159"/>
      <c r="BK412" s="159"/>
      <c r="BL412" s="159"/>
      <c r="BM412" s="159"/>
      <c r="BN412" s="159"/>
      <c r="BO412" s="159"/>
      <c r="BP412" s="159"/>
      <c r="BQ412" s="159"/>
      <c r="BR412" s="159"/>
      <c r="BS412" s="159"/>
      <c r="BT412" s="159"/>
      <c r="BU412" s="159"/>
      <c r="BV412" s="159"/>
      <c r="BW412" s="159"/>
      <c r="BX412" s="159"/>
      <c r="BY412" s="159"/>
      <c r="BZ412" s="159"/>
      <c r="CA412" s="159"/>
      <c r="CB412" s="159"/>
      <c r="CC412" s="159"/>
      <c r="CD412" s="159"/>
      <c r="CE412" s="159"/>
      <c r="CF412" s="159"/>
      <c r="CG412" s="159"/>
      <c r="CH412" s="159"/>
      <c r="CI412" s="159"/>
      <c r="CJ412" s="159"/>
      <c r="CK412" s="159"/>
      <c r="CL412" s="159"/>
      <c r="CM412" s="159"/>
      <c r="CN412" s="159"/>
      <c r="CO412" s="159"/>
      <c r="CP412" s="159"/>
      <c r="CQ412" s="159"/>
      <c r="CR412" s="159"/>
      <c r="CS412" s="159"/>
      <c r="CT412" s="159"/>
      <c r="CU412" s="159"/>
      <c r="CV412" s="159"/>
      <c r="CW412" s="159"/>
      <c r="CX412" s="159"/>
      <c r="CY412" s="159"/>
      <c r="CZ412" s="159"/>
      <c r="DA412" s="159"/>
      <c r="DB412" s="159"/>
      <c r="DC412" s="159"/>
      <c r="DD412" s="159"/>
      <c r="DE412" s="159"/>
      <c r="DF412" s="159"/>
      <c r="DG412" s="159"/>
      <c r="DH412" s="159"/>
      <c r="DI412" s="159"/>
      <c r="DJ412" s="159"/>
      <c r="DK412" s="159"/>
      <c r="DL412" s="159"/>
      <c r="DM412" s="159"/>
      <c r="DN412" s="159"/>
      <c r="DO412" s="159"/>
      <c r="DP412" s="159"/>
      <c r="DQ412" s="159"/>
      <c r="DR412" s="159"/>
      <c r="DS412" s="159"/>
      <c r="DT412" s="159"/>
      <c r="DU412" s="159"/>
      <c r="DV412" s="159"/>
      <c r="DW412" s="159"/>
      <c r="DX412" s="159"/>
      <c r="DY412" s="159"/>
      <c r="DZ412" s="159"/>
      <c r="EA412" s="159"/>
      <c r="EB412" s="159"/>
      <c r="EC412" s="159"/>
      <c r="ED412" s="159"/>
      <c r="EE412" s="159"/>
      <c r="EF412" s="159"/>
      <c r="EG412" s="159"/>
      <c r="EH412" s="159"/>
      <c r="EI412" s="159"/>
      <c r="EJ412" s="159"/>
      <c r="EK412" s="159"/>
      <c r="EL412" s="159"/>
      <c r="EM412" s="159"/>
      <c r="EN412" s="159"/>
      <c r="EO412" s="159"/>
      <c r="EP412" s="159"/>
      <c r="EQ412" s="159"/>
      <c r="ER412" s="159"/>
      <c r="ES412" s="159"/>
      <c r="ET412" s="159"/>
      <c r="EU412" s="159"/>
      <c r="EV412" s="159"/>
      <c r="EW412" s="159"/>
      <c r="EX412" s="159"/>
      <c r="EY412" s="159"/>
      <c r="EZ412" s="159"/>
      <c r="FA412" s="159"/>
      <c r="FB412" s="159"/>
      <c r="FC412" s="159"/>
      <c r="FD412" s="159"/>
    </row>
    <row r="413" customFormat="false" ht="12.75" hidden="false" customHeight="false" outlineLevel="0" collapsed="false">
      <c r="A413" s="168"/>
      <c r="B413" s="149"/>
      <c r="C413" s="149"/>
      <c r="D413" s="149"/>
      <c r="E413" s="149"/>
      <c r="F413" s="149"/>
      <c r="G413" s="149"/>
      <c r="H413" s="148"/>
      <c r="I413" s="170"/>
      <c r="R413" s="148"/>
      <c r="S413" s="158"/>
      <c r="T413" s="159"/>
      <c r="U413" s="159"/>
      <c r="V413" s="159"/>
      <c r="W413" s="159"/>
      <c r="X413" s="159"/>
      <c r="Y413" s="159"/>
      <c r="Z413" s="159"/>
      <c r="AA413" s="159"/>
      <c r="AB413" s="159"/>
      <c r="AC413" s="159"/>
      <c r="AD413" s="159"/>
      <c r="AE413" s="159"/>
      <c r="AF413" s="159"/>
      <c r="AG413" s="159"/>
      <c r="AH413" s="159"/>
      <c r="AI413" s="159"/>
      <c r="AJ413" s="159"/>
      <c r="AK413" s="159"/>
      <c r="AL413" s="159"/>
      <c r="AM413" s="159"/>
      <c r="AN413" s="159"/>
      <c r="AO413" s="159"/>
      <c r="AP413" s="159"/>
      <c r="AQ413" s="159"/>
      <c r="AR413" s="159"/>
      <c r="AS413" s="159"/>
      <c r="AT413" s="159"/>
      <c r="AU413" s="159"/>
      <c r="AV413" s="159"/>
      <c r="AW413" s="159"/>
      <c r="AX413" s="159"/>
      <c r="AY413" s="159"/>
      <c r="AZ413" s="159"/>
      <c r="BA413" s="159"/>
      <c r="BB413" s="159"/>
      <c r="BC413" s="159"/>
      <c r="BD413" s="159"/>
      <c r="BE413" s="159"/>
      <c r="BF413" s="159"/>
      <c r="BG413" s="159"/>
      <c r="BH413" s="159"/>
      <c r="BI413" s="159"/>
      <c r="BJ413" s="159"/>
      <c r="BK413" s="159"/>
      <c r="BL413" s="159"/>
      <c r="BM413" s="159"/>
      <c r="BN413" s="159"/>
      <c r="BO413" s="159"/>
      <c r="BP413" s="159"/>
      <c r="BQ413" s="159"/>
      <c r="BR413" s="159"/>
      <c r="BS413" s="159"/>
      <c r="BT413" s="159"/>
      <c r="BU413" s="159"/>
      <c r="BV413" s="159"/>
      <c r="BW413" s="159"/>
      <c r="BX413" s="159"/>
      <c r="BY413" s="159"/>
      <c r="BZ413" s="159"/>
      <c r="CA413" s="159"/>
      <c r="CB413" s="159"/>
      <c r="CC413" s="159"/>
      <c r="CD413" s="159"/>
      <c r="CE413" s="159"/>
      <c r="CF413" s="159"/>
      <c r="CG413" s="159"/>
      <c r="CH413" s="159"/>
      <c r="CI413" s="159"/>
      <c r="CJ413" s="159"/>
      <c r="CK413" s="159"/>
      <c r="CL413" s="159"/>
      <c r="CM413" s="159"/>
      <c r="CN413" s="159"/>
      <c r="CO413" s="159"/>
      <c r="CP413" s="159"/>
      <c r="CQ413" s="159"/>
      <c r="CR413" s="159"/>
      <c r="CS413" s="159"/>
      <c r="CT413" s="159"/>
      <c r="CU413" s="159"/>
      <c r="CV413" s="159"/>
      <c r="CW413" s="159"/>
      <c r="CX413" s="159"/>
      <c r="CY413" s="159"/>
      <c r="CZ413" s="159"/>
      <c r="DA413" s="159"/>
      <c r="DB413" s="159"/>
      <c r="DC413" s="159"/>
      <c r="DD413" s="159"/>
      <c r="DE413" s="159"/>
      <c r="DF413" s="159"/>
      <c r="DG413" s="159"/>
      <c r="DH413" s="159"/>
      <c r="DI413" s="159"/>
      <c r="DJ413" s="159"/>
      <c r="DK413" s="159"/>
      <c r="DL413" s="159"/>
      <c r="DM413" s="159"/>
      <c r="DN413" s="159"/>
      <c r="DO413" s="159"/>
      <c r="DP413" s="159"/>
      <c r="DQ413" s="159"/>
      <c r="DR413" s="159"/>
      <c r="DS413" s="159"/>
      <c r="DT413" s="159"/>
      <c r="DU413" s="159"/>
      <c r="DV413" s="159"/>
      <c r="DW413" s="159"/>
      <c r="DX413" s="159"/>
      <c r="DY413" s="159"/>
      <c r="DZ413" s="159"/>
      <c r="EA413" s="159"/>
      <c r="EB413" s="159"/>
      <c r="EC413" s="159"/>
      <c r="ED413" s="159"/>
      <c r="EE413" s="159"/>
      <c r="EF413" s="159"/>
      <c r="EG413" s="159"/>
      <c r="EH413" s="159"/>
      <c r="EI413" s="159"/>
      <c r="EJ413" s="159"/>
      <c r="EK413" s="159"/>
      <c r="EL413" s="159"/>
      <c r="EM413" s="159"/>
      <c r="EN413" s="159"/>
      <c r="EO413" s="159"/>
      <c r="EP413" s="159"/>
      <c r="EQ413" s="159"/>
      <c r="ER413" s="159"/>
      <c r="ES413" s="159"/>
      <c r="ET413" s="159"/>
      <c r="EU413" s="159"/>
      <c r="EV413" s="159"/>
      <c r="EW413" s="159"/>
      <c r="EX413" s="159"/>
      <c r="EY413" s="159"/>
      <c r="EZ413" s="159"/>
      <c r="FA413" s="159"/>
      <c r="FB413" s="159"/>
      <c r="FC413" s="159"/>
      <c r="FD413" s="159"/>
    </row>
    <row r="414" customFormat="false" ht="12.75" hidden="false" customHeight="false" outlineLevel="0" collapsed="false">
      <c r="A414" s="168"/>
      <c r="B414" s="149"/>
      <c r="C414" s="149"/>
      <c r="D414" s="149"/>
      <c r="E414" s="149"/>
      <c r="F414" s="149"/>
      <c r="G414" s="149"/>
      <c r="H414" s="148"/>
      <c r="I414" s="170"/>
      <c r="R414" s="148"/>
      <c r="S414" s="158"/>
      <c r="T414" s="159"/>
      <c r="U414" s="159"/>
      <c r="V414" s="159"/>
      <c r="W414" s="159"/>
      <c r="X414" s="159"/>
      <c r="Y414" s="159"/>
      <c r="Z414" s="159"/>
      <c r="AA414" s="159"/>
      <c r="AB414" s="159"/>
      <c r="AC414" s="159"/>
      <c r="AD414" s="159"/>
      <c r="AE414" s="159"/>
      <c r="AF414" s="159"/>
      <c r="AG414" s="159"/>
      <c r="AH414" s="159"/>
      <c r="AI414" s="159"/>
      <c r="AJ414" s="159"/>
      <c r="AK414" s="159"/>
      <c r="AL414" s="159"/>
      <c r="AM414" s="159"/>
      <c r="AN414" s="159"/>
      <c r="AO414" s="159"/>
      <c r="AP414" s="159"/>
      <c r="AQ414" s="159"/>
      <c r="AR414" s="159"/>
      <c r="AS414" s="159"/>
      <c r="AT414" s="159"/>
      <c r="AU414" s="159"/>
      <c r="AV414" s="159"/>
      <c r="AW414" s="159"/>
      <c r="AX414" s="159"/>
      <c r="AY414" s="159"/>
      <c r="AZ414" s="159"/>
      <c r="BA414" s="159"/>
      <c r="BB414" s="159"/>
      <c r="BC414" s="159"/>
      <c r="BD414" s="159"/>
      <c r="BE414" s="159"/>
      <c r="BF414" s="159"/>
      <c r="BG414" s="159"/>
      <c r="BH414" s="159"/>
      <c r="BI414" s="159"/>
      <c r="BJ414" s="159"/>
      <c r="BK414" s="159"/>
      <c r="BL414" s="159"/>
      <c r="BM414" s="159"/>
      <c r="BN414" s="159"/>
      <c r="BO414" s="159"/>
      <c r="BP414" s="159"/>
      <c r="BQ414" s="159"/>
      <c r="BR414" s="159"/>
      <c r="BS414" s="159"/>
      <c r="BT414" s="159"/>
      <c r="BU414" s="159"/>
      <c r="BV414" s="159"/>
      <c r="BW414" s="159"/>
      <c r="BX414" s="159"/>
      <c r="BY414" s="159"/>
      <c r="BZ414" s="159"/>
      <c r="CA414" s="159"/>
      <c r="CB414" s="159"/>
      <c r="CC414" s="159"/>
      <c r="CD414" s="159"/>
      <c r="CE414" s="159"/>
      <c r="CF414" s="159"/>
      <c r="CG414" s="159"/>
      <c r="CH414" s="159"/>
      <c r="CI414" s="159"/>
      <c r="CJ414" s="159"/>
      <c r="CK414" s="159"/>
      <c r="CL414" s="159"/>
      <c r="CM414" s="159"/>
      <c r="CN414" s="159"/>
      <c r="CO414" s="159"/>
      <c r="CP414" s="159"/>
      <c r="CQ414" s="159"/>
      <c r="CR414" s="159"/>
      <c r="CS414" s="159"/>
      <c r="CT414" s="159"/>
      <c r="CU414" s="159"/>
      <c r="CV414" s="159"/>
      <c r="CW414" s="159"/>
      <c r="CX414" s="159"/>
      <c r="CY414" s="159"/>
      <c r="CZ414" s="159"/>
      <c r="DA414" s="159"/>
      <c r="DB414" s="159"/>
      <c r="DC414" s="159"/>
      <c r="DD414" s="159"/>
      <c r="DE414" s="159"/>
      <c r="DF414" s="159"/>
      <c r="DG414" s="159"/>
      <c r="DH414" s="159"/>
      <c r="DI414" s="159"/>
      <c r="DJ414" s="159"/>
      <c r="DK414" s="159"/>
      <c r="DL414" s="159"/>
      <c r="DM414" s="159"/>
      <c r="DN414" s="159"/>
      <c r="DO414" s="159"/>
      <c r="DP414" s="159"/>
      <c r="DQ414" s="159"/>
      <c r="DR414" s="159"/>
      <c r="DS414" s="159"/>
      <c r="DT414" s="159"/>
      <c r="DU414" s="159"/>
      <c r="DV414" s="159"/>
      <c r="DW414" s="159"/>
      <c r="DX414" s="159"/>
      <c r="DY414" s="159"/>
      <c r="DZ414" s="159"/>
      <c r="EA414" s="159"/>
      <c r="EB414" s="159"/>
      <c r="EC414" s="159"/>
      <c r="ED414" s="159"/>
      <c r="EE414" s="159"/>
      <c r="EF414" s="159"/>
      <c r="EG414" s="159"/>
      <c r="EH414" s="159"/>
      <c r="EI414" s="159"/>
      <c r="EJ414" s="159"/>
      <c r="EK414" s="159"/>
      <c r="EL414" s="159"/>
      <c r="EM414" s="159"/>
      <c r="EN414" s="159"/>
      <c r="EO414" s="159"/>
      <c r="EP414" s="159"/>
      <c r="EQ414" s="159"/>
      <c r="ER414" s="159"/>
      <c r="ES414" s="159"/>
      <c r="ET414" s="159"/>
      <c r="EU414" s="159"/>
      <c r="EV414" s="159"/>
      <c r="EW414" s="159"/>
      <c r="EX414" s="159"/>
      <c r="EY414" s="159"/>
      <c r="EZ414" s="159"/>
      <c r="FA414" s="159"/>
      <c r="FB414" s="159"/>
      <c r="FC414" s="159"/>
      <c r="FD414" s="159"/>
    </row>
    <row r="415" customFormat="false" ht="12.75" hidden="false" customHeight="false" outlineLevel="0" collapsed="false">
      <c r="A415" s="168"/>
      <c r="B415" s="149"/>
      <c r="C415" s="149"/>
      <c r="D415" s="149"/>
      <c r="E415" s="149"/>
      <c r="F415" s="149"/>
      <c r="G415" s="149"/>
      <c r="H415" s="148"/>
      <c r="I415" s="170"/>
      <c r="R415" s="148"/>
      <c r="S415" s="158"/>
      <c r="T415" s="159"/>
      <c r="U415" s="159"/>
      <c r="V415" s="159"/>
      <c r="W415" s="159"/>
      <c r="X415" s="159"/>
      <c r="Y415" s="159"/>
      <c r="Z415" s="159"/>
      <c r="AA415" s="159"/>
      <c r="AB415" s="159"/>
      <c r="AC415" s="159"/>
      <c r="AD415" s="159"/>
      <c r="AE415" s="159"/>
      <c r="AF415" s="159"/>
      <c r="AG415" s="159"/>
      <c r="AH415" s="159"/>
      <c r="AI415" s="159"/>
      <c r="AJ415" s="159"/>
      <c r="AK415" s="159"/>
      <c r="AL415" s="159"/>
      <c r="AM415" s="159"/>
      <c r="AN415" s="159"/>
      <c r="AO415" s="159"/>
      <c r="AP415" s="159"/>
      <c r="AQ415" s="159"/>
      <c r="AR415" s="159"/>
      <c r="AS415" s="159"/>
      <c r="AT415" s="159"/>
      <c r="AU415" s="159"/>
      <c r="AV415" s="159"/>
      <c r="AW415" s="159"/>
      <c r="AX415" s="159"/>
      <c r="AY415" s="159"/>
      <c r="AZ415" s="159"/>
      <c r="BA415" s="159"/>
      <c r="BB415" s="159"/>
      <c r="BC415" s="159"/>
      <c r="BD415" s="159"/>
      <c r="BE415" s="159"/>
      <c r="BF415" s="159"/>
      <c r="BG415" s="159"/>
      <c r="BH415" s="159"/>
      <c r="BI415" s="159"/>
      <c r="BJ415" s="159"/>
      <c r="BK415" s="159"/>
      <c r="BL415" s="159"/>
      <c r="BM415" s="159"/>
      <c r="BN415" s="159"/>
      <c r="BO415" s="159"/>
      <c r="BP415" s="159"/>
      <c r="BQ415" s="159"/>
      <c r="BR415" s="159"/>
      <c r="BS415" s="159"/>
      <c r="BT415" s="159"/>
      <c r="BU415" s="159"/>
      <c r="BV415" s="159"/>
      <c r="BW415" s="159"/>
      <c r="BX415" s="159"/>
      <c r="BY415" s="159"/>
      <c r="BZ415" s="159"/>
      <c r="CA415" s="159"/>
      <c r="CB415" s="159"/>
      <c r="CC415" s="159"/>
      <c r="CD415" s="159"/>
      <c r="CE415" s="159"/>
      <c r="CF415" s="159"/>
      <c r="CG415" s="159"/>
      <c r="CH415" s="159"/>
      <c r="CI415" s="159"/>
      <c r="CJ415" s="159"/>
      <c r="CK415" s="159"/>
      <c r="CL415" s="159"/>
      <c r="CM415" s="159"/>
      <c r="CN415" s="159"/>
      <c r="CO415" s="159"/>
      <c r="CP415" s="159"/>
      <c r="CQ415" s="159"/>
      <c r="CR415" s="159"/>
      <c r="CS415" s="159"/>
      <c r="CT415" s="159"/>
      <c r="CU415" s="159"/>
      <c r="CV415" s="159"/>
      <c r="CW415" s="159"/>
      <c r="CX415" s="159"/>
      <c r="CY415" s="159"/>
      <c r="CZ415" s="159"/>
      <c r="DA415" s="159"/>
      <c r="DB415" s="159"/>
      <c r="DC415" s="159"/>
      <c r="DD415" s="159"/>
      <c r="DE415" s="159"/>
      <c r="DF415" s="159"/>
      <c r="DG415" s="159"/>
      <c r="DH415" s="159"/>
      <c r="DI415" s="159"/>
      <c r="DJ415" s="159"/>
      <c r="DK415" s="159"/>
      <c r="DL415" s="159"/>
      <c r="DM415" s="159"/>
      <c r="DN415" s="159"/>
      <c r="DO415" s="159"/>
      <c r="DP415" s="159"/>
      <c r="DQ415" s="159"/>
      <c r="DR415" s="159"/>
      <c r="DS415" s="159"/>
      <c r="DT415" s="159"/>
      <c r="DU415" s="159"/>
      <c r="DV415" s="159"/>
      <c r="DW415" s="159"/>
      <c r="DX415" s="159"/>
      <c r="DY415" s="159"/>
      <c r="DZ415" s="159"/>
      <c r="EA415" s="159"/>
      <c r="EB415" s="159"/>
      <c r="EC415" s="159"/>
      <c r="ED415" s="159"/>
      <c r="EE415" s="159"/>
      <c r="EF415" s="159"/>
      <c r="EG415" s="159"/>
      <c r="EH415" s="159"/>
      <c r="EI415" s="159"/>
      <c r="EJ415" s="159"/>
      <c r="EK415" s="159"/>
      <c r="EL415" s="159"/>
      <c r="EM415" s="159"/>
      <c r="EN415" s="159"/>
      <c r="EO415" s="159"/>
      <c r="EP415" s="159"/>
      <c r="EQ415" s="159"/>
      <c r="ER415" s="159"/>
      <c r="ES415" s="159"/>
      <c r="ET415" s="159"/>
      <c r="EU415" s="159"/>
      <c r="EV415" s="159"/>
      <c r="EW415" s="159"/>
      <c r="EX415" s="159"/>
      <c r="EY415" s="159"/>
      <c r="EZ415" s="159"/>
      <c r="FA415" s="159"/>
      <c r="FB415" s="159"/>
      <c r="FC415" s="159"/>
      <c r="FD415" s="159"/>
    </row>
    <row r="416" customFormat="false" ht="12.75" hidden="false" customHeight="false" outlineLevel="0" collapsed="false">
      <c r="A416" s="168"/>
      <c r="B416" s="149"/>
      <c r="C416" s="149"/>
      <c r="D416" s="149"/>
      <c r="E416" s="149"/>
      <c r="F416" s="149"/>
      <c r="G416" s="149"/>
      <c r="H416" s="148"/>
      <c r="I416" s="170"/>
      <c r="R416" s="148"/>
      <c r="S416" s="158"/>
      <c r="T416" s="159"/>
      <c r="U416" s="159"/>
      <c r="V416" s="159"/>
      <c r="W416" s="159"/>
      <c r="X416" s="159"/>
      <c r="Y416" s="159"/>
      <c r="Z416" s="159"/>
      <c r="AA416" s="159"/>
      <c r="AB416" s="159"/>
      <c r="AC416" s="159"/>
      <c r="AD416" s="159"/>
      <c r="AE416" s="159"/>
      <c r="AF416" s="159"/>
      <c r="AG416" s="159"/>
      <c r="AH416" s="159"/>
      <c r="AI416" s="159"/>
      <c r="AJ416" s="159"/>
      <c r="AK416" s="159"/>
      <c r="AL416" s="159"/>
      <c r="AM416" s="159"/>
      <c r="AN416" s="159"/>
      <c r="AO416" s="159"/>
      <c r="AP416" s="159"/>
      <c r="AQ416" s="159"/>
      <c r="AR416" s="159"/>
      <c r="AS416" s="159"/>
      <c r="AT416" s="159"/>
      <c r="AU416" s="159"/>
      <c r="AV416" s="159"/>
      <c r="AW416" s="159"/>
      <c r="AX416" s="159"/>
      <c r="AY416" s="159"/>
      <c r="AZ416" s="159"/>
      <c r="BA416" s="159"/>
      <c r="BB416" s="159"/>
      <c r="BC416" s="159"/>
      <c r="BD416" s="159"/>
      <c r="BE416" s="159"/>
      <c r="BF416" s="159"/>
      <c r="BG416" s="159"/>
      <c r="BH416" s="159"/>
      <c r="BI416" s="159"/>
      <c r="BJ416" s="159"/>
      <c r="BK416" s="159"/>
      <c r="BL416" s="159"/>
      <c r="BM416" s="159"/>
      <c r="BN416" s="159"/>
      <c r="BO416" s="159"/>
      <c r="BP416" s="159"/>
      <c r="BQ416" s="159"/>
      <c r="BR416" s="159"/>
      <c r="BS416" s="159"/>
      <c r="BT416" s="159"/>
      <c r="BU416" s="159"/>
      <c r="BV416" s="159"/>
      <c r="BW416" s="159"/>
      <c r="BX416" s="159"/>
      <c r="BY416" s="159"/>
      <c r="BZ416" s="159"/>
      <c r="CA416" s="159"/>
      <c r="CB416" s="159"/>
      <c r="CC416" s="159"/>
      <c r="CD416" s="159"/>
      <c r="CE416" s="159"/>
      <c r="CF416" s="159"/>
      <c r="CG416" s="159"/>
      <c r="CH416" s="159"/>
      <c r="CI416" s="159"/>
      <c r="CJ416" s="159"/>
      <c r="CK416" s="159"/>
      <c r="CL416" s="159"/>
      <c r="CM416" s="159"/>
      <c r="CN416" s="159"/>
      <c r="CO416" s="159"/>
      <c r="CP416" s="159"/>
      <c r="CQ416" s="159"/>
      <c r="CR416" s="159"/>
      <c r="CS416" s="159"/>
      <c r="CT416" s="159"/>
      <c r="CU416" s="159"/>
      <c r="CV416" s="159"/>
      <c r="CW416" s="159"/>
      <c r="CX416" s="159"/>
      <c r="CY416" s="159"/>
      <c r="CZ416" s="159"/>
      <c r="DA416" s="159"/>
      <c r="DB416" s="159"/>
      <c r="DC416" s="159"/>
      <c r="DD416" s="159"/>
      <c r="DE416" s="159"/>
      <c r="DF416" s="159"/>
      <c r="DG416" s="159"/>
      <c r="DH416" s="159"/>
      <c r="DI416" s="159"/>
      <c r="DJ416" s="159"/>
      <c r="DK416" s="159"/>
      <c r="DL416" s="159"/>
      <c r="DM416" s="159"/>
      <c r="DN416" s="159"/>
      <c r="DO416" s="159"/>
      <c r="DP416" s="159"/>
      <c r="DQ416" s="159"/>
      <c r="DR416" s="159"/>
      <c r="DS416" s="159"/>
      <c r="DT416" s="159"/>
      <c r="DU416" s="159"/>
      <c r="DV416" s="159"/>
      <c r="DW416" s="159"/>
      <c r="DX416" s="159"/>
      <c r="DY416" s="159"/>
      <c r="DZ416" s="159"/>
      <c r="EA416" s="159"/>
      <c r="EB416" s="159"/>
      <c r="EC416" s="159"/>
      <c r="ED416" s="159"/>
      <c r="EE416" s="159"/>
      <c r="EF416" s="159"/>
      <c r="EG416" s="159"/>
      <c r="EH416" s="159"/>
      <c r="EI416" s="159"/>
      <c r="EJ416" s="159"/>
      <c r="EK416" s="159"/>
      <c r="EL416" s="159"/>
      <c r="EM416" s="159"/>
      <c r="EN416" s="159"/>
      <c r="EO416" s="159"/>
      <c r="EP416" s="159"/>
      <c r="EQ416" s="159"/>
      <c r="ER416" s="159"/>
      <c r="ES416" s="159"/>
      <c r="ET416" s="159"/>
      <c r="EU416" s="159"/>
      <c r="EV416" s="159"/>
      <c r="EW416" s="159"/>
      <c r="EX416" s="159"/>
      <c r="EY416" s="159"/>
      <c r="EZ416" s="159"/>
      <c r="FA416" s="159"/>
      <c r="FB416" s="159"/>
      <c r="FC416" s="159"/>
      <c r="FD416" s="159"/>
    </row>
    <row r="417" customFormat="false" ht="12.75" hidden="false" customHeight="false" outlineLevel="0" collapsed="false">
      <c r="A417" s="168"/>
      <c r="B417" s="149"/>
      <c r="C417" s="149"/>
      <c r="D417" s="149"/>
      <c r="E417" s="149"/>
      <c r="F417" s="149"/>
      <c r="G417" s="149"/>
      <c r="H417" s="148"/>
      <c r="I417" s="170"/>
      <c r="R417" s="148"/>
      <c r="S417" s="158"/>
      <c r="T417" s="159"/>
      <c r="U417" s="159"/>
      <c r="V417" s="159"/>
      <c r="W417" s="159"/>
      <c r="X417" s="159"/>
      <c r="Y417" s="159"/>
      <c r="Z417" s="159"/>
      <c r="AA417" s="159"/>
      <c r="AB417" s="159"/>
      <c r="AC417" s="159"/>
      <c r="AD417" s="159"/>
      <c r="AE417" s="159"/>
      <c r="AF417" s="159"/>
      <c r="AG417" s="159"/>
      <c r="AH417" s="159"/>
      <c r="AI417" s="159"/>
      <c r="AJ417" s="159"/>
      <c r="AK417" s="159"/>
      <c r="AL417" s="159"/>
      <c r="AM417" s="159"/>
      <c r="AN417" s="159"/>
      <c r="AO417" s="159"/>
      <c r="AP417" s="159"/>
      <c r="AQ417" s="159"/>
      <c r="AR417" s="159"/>
      <c r="AS417" s="159"/>
      <c r="AT417" s="159"/>
      <c r="AU417" s="159"/>
      <c r="AV417" s="159"/>
      <c r="AW417" s="159"/>
      <c r="AX417" s="159"/>
      <c r="AY417" s="159"/>
      <c r="AZ417" s="159"/>
      <c r="BA417" s="159"/>
      <c r="BB417" s="159"/>
      <c r="BC417" s="159"/>
      <c r="BD417" s="159"/>
      <c r="BE417" s="159"/>
      <c r="BF417" s="159"/>
      <c r="BG417" s="159"/>
      <c r="BH417" s="159"/>
      <c r="BI417" s="159"/>
      <c r="BJ417" s="159"/>
      <c r="BK417" s="159"/>
      <c r="BL417" s="159"/>
      <c r="BM417" s="159"/>
      <c r="BN417" s="159"/>
      <c r="BO417" s="159"/>
      <c r="BP417" s="159"/>
      <c r="BQ417" s="159"/>
      <c r="BR417" s="159"/>
      <c r="BS417" s="159"/>
      <c r="BT417" s="159"/>
      <c r="BU417" s="159"/>
      <c r="BV417" s="159"/>
      <c r="BW417" s="159"/>
      <c r="BX417" s="159"/>
      <c r="BY417" s="159"/>
      <c r="BZ417" s="159"/>
      <c r="CA417" s="159"/>
      <c r="CB417" s="159"/>
      <c r="CC417" s="159"/>
      <c r="CD417" s="159"/>
      <c r="CE417" s="159"/>
      <c r="CF417" s="159"/>
      <c r="CG417" s="159"/>
      <c r="CH417" s="159"/>
      <c r="CI417" s="159"/>
      <c r="CJ417" s="159"/>
      <c r="CK417" s="159"/>
      <c r="CL417" s="159"/>
      <c r="CM417" s="159"/>
      <c r="CN417" s="159"/>
      <c r="CO417" s="159"/>
      <c r="CP417" s="159"/>
      <c r="CQ417" s="159"/>
      <c r="CR417" s="159"/>
      <c r="CS417" s="159"/>
      <c r="CT417" s="159"/>
      <c r="CU417" s="159"/>
      <c r="CV417" s="159"/>
      <c r="CW417" s="159"/>
      <c r="CX417" s="159"/>
      <c r="CY417" s="159"/>
      <c r="CZ417" s="159"/>
      <c r="DA417" s="159"/>
      <c r="DB417" s="159"/>
      <c r="DC417" s="159"/>
      <c r="DD417" s="159"/>
      <c r="DE417" s="159"/>
      <c r="DF417" s="159"/>
      <c r="DG417" s="159"/>
      <c r="DH417" s="159"/>
      <c r="DI417" s="159"/>
      <c r="DJ417" s="159"/>
      <c r="DK417" s="159"/>
      <c r="DL417" s="159"/>
      <c r="DM417" s="159"/>
      <c r="DN417" s="159"/>
      <c r="DO417" s="159"/>
      <c r="DP417" s="159"/>
      <c r="DQ417" s="159"/>
      <c r="DR417" s="159"/>
      <c r="DS417" s="159"/>
      <c r="DT417" s="159"/>
      <c r="DU417" s="159"/>
      <c r="DV417" s="159"/>
      <c r="DW417" s="159"/>
      <c r="DX417" s="159"/>
      <c r="DY417" s="159"/>
      <c r="DZ417" s="159"/>
      <c r="EA417" s="159"/>
      <c r="EB417" s="159"/>
      <c r="EC417" s="159"/>
      <c r="ED417" s="159"/>
      <c r="EE417" s="159"/>
      <c r="EF417" s="159"/>
      <c r="EG417" s="159"/>
      <c r="EH417" s="159"/>
      <c r="EI417" s="159"/>
      <c r="EJ417" s="159"/>
      <c r="EK417" s="159"/>
      <c r="EL417" s="159"/>
      <c r="EM417" s="159"/>
      <c r="EN417" s="159"/>
      <c r="EO417" s="159"/>
      <c r="EP417" s="159"/>
      <c r="EQ417" s="159"/>
      <c r="ER417" s="159"/>
      <c r="ES417" s="159"/>
      <c r="ET417" s="159"/>
      <c r="EU417" s="159"/>
      <c r="EV417" s="159"/>
      <c r="EW417" s="159"/>
      <c r="EX417" s="159"/>
      <c r="EY417" s="159"/>
      <c r="EZ417" s="159"/>
      <c r="FA417" s="159"/>
      <c r="FB417" s="159"/>
      <c r="FC417" s="159"/>
      <c r="FD417" s="159"/>
    </row>
    <row r="418" customFormat="false" ht="12.75" hidden="false" customHeight="false" outlineLevel="0" collapsed="false">
      <c r="A418" s="168"/>
      <c r="B418" s="149"/>
      <c r="C418" s="149"/>
      <c r="D418" s="149"/>
      <c r="E418" s="149"/>
      <c r="F418" s="149"/>
      <c r="G418" s="149"/>
      <c r="H418" s="148"/>
      <c r="I418" s="170"/>
      <c r="R418" s="148"/>
      <c r="S418" s="158"/>
      <c r="T418" s="159"/>
      <c r="U418" s="159"/>
      <c r="V418" s="159"/>
      <c r="W418" s="159"/>
      <c r="X418" s="159"/>
      <c r="Y418" s="159"/>
      <c r="Z418" s="159"/>
      <c r="AA418" s="159"/>
      <c r="AB418" s="159"/>
      <c r="AC418" s="159"/>
      <c r="AD418" s="159"/>
      <c r="AE418" s="159"/>
      <c r="AF418" s="159"/>
      <c r="AG418" s="159"/>
      <c r="AH418" s="159"/>
      <c r="AI418" s="159"/>
      <c r="AJ418" s="159"/>
      <c r="AK418" s="159"/>
      <c r="AL418" s="159"/>
      <c r="AM418" s="159"/>
      <c r="AN418" s="159"/>
      <c r="AO418" s="159"/>
      <c r="AP418" s="159"/>
      <c r="AQ418" s="159"/>
      <c r="AR418" s="159"/>
      <c r="AS418" s="159"/>
      <c r="AT418" s="159"/>
      <c r="AU418" s="159"/>
      <c r="AV418" s="159"/>
      <c r="AW418" s="159"/>
      <c r="AX418" s="159"/>
      <c r="AY418" s="159"/>
      <c r="AZ418" s="159"/>
      <c r="BA418" s="159"/>
      <c r="BB418" s="159"/>
      <c r="BC418" s="159"/>
      <c r="BD418" s="159"/>
      <c r="BE418" s="159"/>
      <c r="BF418" s="159"/>
      <c r="BG418" s="159"/>
      <c r="BH418" s="159"/>
      <c r="BI418" s="159"/>
      <c r="BJ418" s="159"/>
      <c r="BK418" s="159"/>
      <c r="BL418" s="159"/>
      <c r="BM418" s="159"/>
      <c r="BN418" s="159"/>
      <c r="BO418" s="159"/>
      <c r="BP418" s="159"/>
      <c r="BQ418" s="159"/>
      <c r="BR418" s="159"/>
      <c r="BS418" s="159"/>
      <c r="BT418" s="159"/>
      <c r="BU418" s="159"/>
      <c r="BV418" s="159"/>
      <c r="BW418" s="159"/>
      <c r="BX418" s="159"/>
      <c r="BY418" s="159"/>
      <c r="BZ418" s="159"/>
      <c r="CA418" s="159"/>
      <c r="CB418" s="159"/>
      <c r="CC418" s="159"/>
      <c r="CD418" s="159"/>
      <c r="CE418" s="159"/>
      <c r="CF418" s="159"/>
      <c r="CG418" s="159"/>
      <c r="CH418" s="159"/>
      <c r="CI418" s="159"/>
      <c r="CJ418" s="159"/>
      <c r="CK418" s="159"/>
      <c r="CL418" s="159"/>
      <c r="CM418" s="159"/>
      <c r="CN418" s="159"/>
      <c r="CO418" s="159"/>
      <c r="CP418" s="159"/>
      <c r="CQ418" s="159"/>
      <c r="CR418" s="159"/>
      <c r="CS418" s="159"/>
      <c r="CT418" s="159"/>
      <c r="CU418" s="159"/>
      <c r="CV418" s="159"/>
      <c r="CW418" s="159"/>
      <c r="CX418" s="159"/>
      <c r="CY418" s="159"/>
      <c r="CZ418" s="159"/>
      <c r="DA418" s="159"/>
      <c r="DB418" s="159"/>
      <c r="DC418" s="159"/>
      <c r="DD418" s="159"/>
      <c r="DE418" s="159"/>
      <c r="DF418" s="159"/>
      <c r="DG418" s="159"/>
      <c r="DH418" s="159"/>
      <c r="DI418" s="159"/>
      <c r="DJ418" s="159"/>
      <c r="DK418" s="159"/>
      <c r="DL418" s="159"/>
      <c r="DM418" s="159"/>
      <c r="DN418" s="159"/>
      <c r="DO418" s="159"/>
      <c r="DP418" s="159"/>
      <c r="DQ418" s="159"/>
      <c r="DR418" s="159"/>
      <c r="DS418" s="159"/>
      <c r="DT418" s="159"/>
      <c r="DU418" s="159"/>
      <c r="DV418" s="159"/>
      <c r="DW418" s="159"/>
      <c r="DX418" s="159"/>
      <c r="DY418" s="159"/>
      <c r="DZ418" s="159"/>
      <c r="EA418" s="159"/>
      <c r="EB418" s="159"/>
      <c r="EC418" s="159"/>
      <c r="ED418" s="159"/>
      <c r="EE418" s="159"/>
      <c r="EF418" s="159"/>
      <c r="EG418" s="159"/>
      <c r="EH418" s="159"/>
      <c r="EI418" s="159"/>
      <c r="EJ418" s="159"/>
      <c r="EK418" s="159"/>
      <c r="EL418" s="159"/>
      <c r="EM418" s="159"/>
      <c r="EN418" s="159"/>
      <c r="EO418" s="159"/>
      <c r="EP418" s="159"/>
      <c r="EQ418" s="159"/>
      <c r="ER418" s="159"/>
      <c r="ES418" s="159"/>
      <c r="ET418" s="159"/>
      <c r="EU418" s="159"/>
      <c r="EV418" s="159"/>
      <c r="EW418" s="159"/>
      <c r="EX418" s="159"/>
      <c r="EY418" s="159"/>
      <c r="EZ418" s="159"/>
      <c r="FA418" s="159"/>
      <c r="FB418" s="159"/>
      <c r="FC418" s="159"/>
      <c r="FD418" s="159"/>
    </row>
    <row r="419" customFormat="false" ht="12.75" hidden="false" customHeight="false" outlineLevel="0" collapsed="false">
      <c r="A419" s="168"/>
      <c r="B419" s="149"/>
      <c r="C419" s="149"/>
      <c r="D419" s="149"/>
      <c r="E419" s="149"/>
      <c r="F419" s="149"/>
      <c r="G419" s="149"/>
      <c r="H419" s="148"/>
      <c r="I419" s="170"/>
      <c r="R419" s="148"/>
      <c r="S419" s="158"/>
      <c r="T419" s="159"/>
      <c r="U419" s="159"/>
      <c r="V419" s="159"/>
      <c r="W419" s="159"/>
      <c r="X419" s="159"/>
      <c r="Y419" s="159"/>
      <c r="Z419" s="159"/>
      <c r="AA419" s="159"/>
      <c r="AB419" s="159"/>
      <c r="AC419" s="159"/>
      <c r="AD419" s="159"/>
      <c r="AE419" s="159"/>
      <c r="AF419" s="159"/>
      <c r="AG419" s="159"/>
      <c r="AH419" s="159"/>
      <c r="AI419" s="159"/>
      <c r="AJ419" s="159"/>
      <c r="AK419" s="159"/>
      <c r="AL419" s="159"/>
      <c r="AM419" s="159"/>
      <c r="AN419" s="159"/>
      <c r="AO419" s="159"/>
      <c r="AP419" s="159"/>
      <c r="AQ419" s="159"/>
      <c r="AR419" s="159"/>
      <c r="AS419" s="159"/>
      <c r="AT419" s="159"/>
      <c r="AU419" s="159"/>
      <c r="AV419" s="159"/>
      <c r="AW419" s="159"/>
      <c r="AX419" s="159"/>
      <c r="AY419" s="159"/>
      <c r="AZ419" s="159"/>
      <c r="BA419" s="159"/>
      <c r="BB419" s="159"/>
      <c r="BC419" s="159"/>
      <c r="BD419" s="159"/>
      <c r="BE419" s="159"/>
      <c r="BF419" s="159"/>
      <c r="BG419" s="159"/>
      <c r="BH419" s="159"/>
      <c r="BI419" s="159"/>
      <c r="BJ419" s="159"/>
      <c r="BK419" s="159"/>
      <c r="BL419" s="159"/>
      <c r="BM419" s="159"/>
      <c r="BN419" s="159"/>
      <c r="BO419" s="159"/>
      <c r="BP419" s="159"/>
      <c r="BQ419" s="159"/>
      <c r="BR419" s="159"/>
      <c r="BS419" s="159"/>
      <c r="BT419" s="159"/>
      <c r="BU419" s="159"/>
      <c r="BV419" s="159"/>
      <c r="BW419" s="159"/>
      <c r="BX419" s="159"/>
      <c r="BY419" s="159"/>
      <c r="BZ419" s="159"/>
      <c r="CA419" s="159"/>
      <c r="CB419" s="159"/>
      <c r="CC419" s="159"/>
      <c r="CD419" s="159"/>
      <c r="CE419" s="159"/>
      <c r="CF419" s="159"/>
      <c r="CG419" s="159"/>
      <c r="CH419" s="159"/>
      <c r="CI419" s="159"/>
      <c r="CJ419" s="159"/>
      <c r="CK419" s="159"/>
      <c r="CL419" s="159"/>
      <c r="CM419" s="159"/>
      <c r="CN419" s="159"/>
      <c r="CO419" s="159"/>
      <c r="CP419" s="159"/>
      <c r="CQ419" s="159"/>
      <c r="CR419" s="159"/>
      <c r="CS419" s="159"/>
      <c r="CT419" s="159"/>
      <c r="CU419" s="159"/>
      <c r="CV419" s="159"/>
      <c r="CW419" s="159"/>
      <c r="CX419" s="159"/>
      <c r="CY419" s="159"/>
      <c r="CZ419" s="159"/>
      <c r="DA419" s="159"/>
      <c r="DB419" s="159"/>
      <c r="DC419" s="159"/>
      <c r="DD419" s="159"/>
      <c r="DE419" s="159"/>
      <c r="DF419" s="159"/>
      <c r="DG419" s="159"/>
      <c r="DH419" s="159"/>
      <c r="DI419" s="159"/>
      <c r="DJ419" s="159"/>
      <c r="DK419" s="159"/>
      <c r="DL419" s="159"/>
      <c r="DM419" s="159"/>
      <c r="DN419" s="159"/>
      <c r="DO419" s="159"/>
      <c r="DP419" s="159"/>
      <c r="DQ419" s="159"/>
      <c r="DR419" s="159"/>
      <c r="DS419" s="159"/>
      <c r="DT419" s="159"/>
      <c r="DU419" s="159"/>
      <c r="DV419" s="159"/>
      <c r="DW419" s="159"/>
      <c r="DX419" s="159"/>
      <c r="DY419" s="159"/>
      <c r="DZ419" s="159"/>
      <c r="EA419" s="159"/>
      <c r="EB419" s="159"/>
      <c r="EC419" s="159"/>
      <c r="ED419" s="159"/>
      <c r="EE419" s="159"/>
      <c r="EF419" s="159"/>
      <c r="EG419" s="159"/>
      <c r="EH419" s="159"/>
      <c r="EI419" s="159"/>
      <c r="EJ419" s="159"/>
      <c r="EK419" s="159"/>
      <c r="EL419" s="159"/>
      <c r="EM419" s="159"/>
      <c r="EN419" s="159"/>
      <c r="EO419" s="159"/>
      <c r="EP419" s="159"/>
      <c r="EQ419" s="159"/>
      <c r="ER419" s="159"/>
      <c r="ES419" s="159"/>
      <c r="ET419" s="159"/>
      <c r="EU419" s="159"/>
      <c r="EV419" s="159"/>
      <c r="EW419" s="159"/>
      <c r="EX419" s="159"/>
      <c r="EY419" s="159"/>
      <c r="EZ419" s="159"/>
      <c r="FA419" s="159"/>
      <c r="FB419" s="159"/>
      <c r="FC419" s="159"/>
      <c r="FD419" s="159"/>
    </row>
    <row r="420" customFormat="false" ht="12.75" hidden="false" customHeight="false" outlineLevel="0" collapsed="false">
      <c r="A420" s="168"/>
      <c r="B420" s="149"/>
      <c r="C420" s="149"/>
      <c r="D420" s="149"/>
      <c r="E420" s="149"/>
      <c r="F420" s="149"/>
      <c r="G420" s="149"/>
      <c r="H420" s="148"/>
      <c r="I420" s="170"/>
      <c r="R420" s="148"/>
      <c r="S420" s="158"/>
      <c r="T420" s="159"/>
      <c r="U420" s="159"/>
      <c r="V420" s="159"/>
      <c r="W420" s="159"/>
      <c r="X420" s="159"/>
      <c r="Y420" s="159"/>
      <c r="Z420" s="159"/>
      <c r="AA420" s="159"/>
      <c r="AB420" s="159"/>
      <c r="AC420" s="159"/>
      <c r="AD420" s="159"/>
      <c r="AE420" s="159"/>
      <c r="AF420" s="159"/>
      <c r="AG420" s="159"/>
      <c r="AH420" s="159"/>
      <c r="AI420" s="159"/>
      <c r="AJ420" s="159"/>
      <c r="AK420" s="159"/>
      <c r="AL420" s="159"/>
      <c r="AM420" s="159"/>
      <c r="AN420" s="159"/>
      <c r="AO420" s="159"/>
      <c r="AP420" s="159"/>
      <c r="AQ420" s="159"/>
      <c r="AR420" s="159"/>
      <c r="AS420" s="159"/>
      <c r="AT420" s="159"/>
      <c r="AU420" s="159"/>
      <c r="AV420" s="159"/>
      <c r="AW420" s="159"/>
      <c r="AX420" s="159"/>
      <c r="AY420" s="159"/>
      <c r="AZ420" s="159"/>
      <c r="BA420" s="159"/>
      <c r="BB420" s="159"/>
      <c r="BC420" s="159"/>
      <c r="BD420" s="159"/>
      <c r="BE420" s="159"/>
      <c r="BF420" s="159"/>
      <c r="BG420" s="159"/>
      <c r="BH420" s="159"/>
      <c r="BI420" s="159"/>
      <c r="BJ420" s="159"/>
      <c r="BK420" s="159"/>
      <c r="BL420" s="159"/>
      <c r="BM420" s="159"/>
      <c r="BN420" s="159"/>
      <c r="BO420" s="159"/>
      <c r="BP420" s="159"/>
      <c r="BQ420" s="159"/>
      <c r="BR420" s="159"/>
      <c r="BS420" s="159"/>
      <c r="BT420" s="159"/>
      <c r="BU420" s="159"/>
      <c r="BV420" s="159"/>
      <c r="BW420" s="159"/>
      <c r="BX420" s="159"/>
      <c r="BY420" s="159"/>
      <c r="BZ420" s="159"/>
      <c r="CA420" s="159"/>
      <c r="CB420" s="159"/>
      <c r="CC420" s="159"/>
      <c r="CD420" s="159"/>
      <c r="CE420" s="159"/>
      <c r="CF420" s="159"/>
      <c r="CG420" s="159"/>
      <c r="CH420" s="159"/>
      <c r="CI420" s="159"/>
      <c r="CJ420" s="159"/>
      <c r="CK420" s="159"/>
      <c r="CL420" s="159"/>
      <c r="CM420" s="159"/>
      <c r="CN420" s="159"/>
      <c r="CO420" s="159"/>
      <c r="CP420" s="159"/>
      <c r="CQ420" s="159"/>
      <c r="CR420" s="159"/>
      <c r="CS420" s="159"/>
      <c r="CT420" s="159"/>
      <c r="CU420" s="159"/>
      <c r="CV420" s="159"/>
      <c r="CW420" s="159"/>
      <c r="CX420" s="159"/>
      <c r="CY420" s="159"/>
      <c r="CZ420" s="159"/>
      <c r="DA420" s="159"/>
      <c r="DB420" s="159"/>
      <c r="DC420" s="159"/>
      <c r="DD420" s="159"/>
      <c r="DE420" s="159"/>
      <c r="DF420" s="159"/>
      <c r="DG420" s="159"/>
      <c r="DH420" s="159"/>
      <c r="DI420" s="159"/>
      <c r="DJ420" s="159"/>
      <c r="DK420" s="159"/>
      <c r="DL420" s="159"/>
      <c r="DM420" s="159"/>
      <c r="DN420" s="159"/>
      <c r="DO420" s="159"/>
      <c r="DP420" s="159"/>
      <c r="DQ420" s="159"/>
      <c r="DR420" s="159"/>
      <c r="DS420" s="159"/>
      <c r="DT420" s="159"/>
      <c r="DU420" s="159"/>
      <c r="DV420" s="159"/>
      <c r="DW420" s="159"/>
      <c r="DX420" s="159"/>
      <c r="DY420" s="159"/>
      <c r="DZ420" s="159"/>
      <c r="EA420" s="159"/>
      <c r="EB420" s="159"/>
      <c r="EC420" s="159"/>
      <c r="ED420" s="159"/>
      <c r="EE420" s="159"/>
      <c r="EF420" s="159"/>
      <c r="EG420" s="159"/>
      <c r="EH420" s="159"/>
      <c r="EI420" s="159"/>
      <c r="EJ420" s="159"/>
      <c r="EK420" s="159"/>
      <c r="EL420" s="159"/>
      <c r="EM420" s="159"/>
      <c r="EN420" s="159"/>
      <c r="EO420" s="159"/>
      <c r="EP420" s="159"/>
      <c r="EQ420" s="159"/>
      <c r="ER420" s="159"/>
      <c r="ES420" s="159"/>
      <c r="ET420" s="159"/>
      <c r="EU420" s="159"/>
      <c r="EV420" s="159"/>
      <c r="EW420" s="159"/>
      <c r="EX420" s="159"/>
      <c r="EY420" s="159"/>
      <c r="EZ420" s="159"/>
      <c r="FA420" s="159"/>
      <c r="FB420" s="159"/>
      <c r="FC420" s="159"/>
      <c r="FD420" s="159"/>
    </row>
    <row r="421" customFormat="false" ht="12.75" hidden="false" customHeight="false" outlineLevel="0" collapsed="false">
      <c r="A421" s="168"/>
      <c r="B421" s="149"/>
      <c r="C421" s="149"/>
      <c r="D421" s="149"/>
      <c r="E421" s="149"/>
      <c r="F421" s="149"/>
      <c r="G421" s="149"/>
      <c r="H421" s="148"/>
      <c r="I421" s="170"/>
      <c r="R421" s="148"/>
      <c r="S421" s="158"/>
      <c r="T421" s="159"/>
      <c r="U421" s="159"/>
      <c r="V421" s="159"/>
      <c r="W421" s="159"/>
      <c r="X421" s="159"/>
      <c r="Y421" s="159"/>
      <c r="Z421" s="159"/>
      <c r="AA421" s="159"/>
      <c r="AB421" s="159"/>
      <c r="AC421" s="159"/>
      <c r="AD421" s="159"/>
      <c r="AE421" s="159"/>
      <c r="AF421" s="159"/>
      <c r="AG421" s="159"/>
      <c r="AH421" s="159"/>
      <c r="AI421" s="159"/>
      <c r="AJ421" s="159"/>
      <c r="AK421" s="159"/>
      <c r="AL421" s="159"/>
      <c r="AM421" s="159"/>
      <c r="AN421" s="159"/>
      <c r="AO421" s="159"/>
      <c r="AP421" s="159"/>
      <c r="AQ421" s="159"/>
      <c r="AR421" s="159"/>
      <c r="AS421" s="159"/>
      <c r="AT421" s="159"/>
      <c r="AU421" s="159"/>
      <c r="AV421" s="159"/>
      <c r="AW421" s="159"/>
      <c r="AX421" s="159"/>
      <c r="AY421" s="159"/>
      <c r="AZ421" s="159"/>
      <c r="BA421" s="159"/>
      <c r="BB421" s="159"/>
      <c r="BC421" s="159"/>
      <c r="BD421" s="159"/>
      <c r="BE421" s="159"/>
      <c r="BF421" s="159"/>
      <c r="BG421" s="159"/>
      <c r="BH421" s="159"/>
      <c r="BI421" s="159"/>
      <c r="BJ421" s="159"/>
      <c r="BK421" s="159"/>
      <c r="BL421" s="159"/>
      <c r="BM421" s="159"/>
      <c r="BN421" s="159"/>
      <c r="BO421" s="159"/>
      <c r="BP421" s="159"/>
      <c r="BQ421" s="159"/>
      <c r="BR421" s="159"/>
      <c r="BS421" s="159"/>
      <c r="BT421" s="159"/>
      <c r="BU421" s="159"/>
      <c r="BV421" s="159"/>
      <c r="BW421" s="159"/>
      <c r="BX421" s="159"/>
      <c r="BY421" s="159"/>
      <c r="BZ421" s="159"/>
      <c r="CA421" s="159"/>
      <c r="CB421" s="159"/>
      <c r="CC421" s="159"/>
      <c r="CD421" s="159"/>
      <c r="CE421" s="159"/>
      <c r="CF421" s="159"/>
      <c r="CG421" s="159"/>
      <c r="CH421" s="159"/>
      <c r="CI421" s="159"/>
      <c r="CJ421" s="159"/>
      <c r="CK421" s="159"/>
      <c r="CL421" s="159"/>
      <c r="CM421" s="159"/>
      <c r="CN421" s="159"/>
      <c r="CO421" s="159"/>
      <c r="CP421" s="159"/>
      <c r="CQ421" s="159"/>
      <c r="CR421" s="159"/>
      <c r="CS421" s="159"/>
      <c r="CT421" s="159"/>
      <c r="CU421" s="159"/>
      <c r="CV421" s="159"/>
      <c r="CW421" s="159"/>
      <c r="CX421" s="159"/>
      <c r="CY421" s="159"/>
      <c r="CZ421" s="159"/>
      <c r="DA421" s="159"/>
      <c r="DB421" s="159"/>
      <c r="DC421" s="159"/>
      <c r="DD421" s="159"/>
      <c r="DE421" s="159"/>
      <c r="DF421" s="159"/>
      <c r="DG421" s="159"/>
      <c r="DH421" s="159"/>
      <c r="DI421" s="159"/>
      <c r="DJ421" s="159"/>
      <c r="DK421" s="159"/>
      <c r="DL421" s="159"/>
      <c r="DM421" s="159"/>
      <c r="DN421" s="159"/>
      <c r="DO421" s="159"/>
      <c r="DP421" s="159"/>
      <c r="DQ421" s="159"/>
      <c r="DR421" s="159"/>
      <c r="DS421" s="159"/>
      <c r="DT421" s="159"/>
      <c r="DU421" s="159"/>
      <c r="DV421" s="159"/>
      <c r="DW421" s="159"/>
      <c r="DX421" s="159"/>
      <c r="DY421" s="159"/>
      <c r="DZ421" s="159"/>
      <c r="EA421" s="159"/>
      <c r="EB421" s="159"/>
      <c r="EC421" s="159"/>
      <c r="ED421" s="159"/>
      <c r="EE421" s="159"/>
      <c r="EF421" s="159"/>
      <c r="EG421" s="159"/>
      <c r="EH421" s="159"/>
      <c r="EI421" s="159"/>
      <c r="EJ421" s="159"/>
      <c r="EK421" s="159"/>
      <c r="EL421" s="159"/>
      <c r="EM421" s="159"/>
      <c r="EN421" s="159"/>
      <c r="EO421" s="159"/>
      <c r="EP421" s="159"/>
      <c r="EQ421" s="159"/>
      <c r="ER421" s="159"/>
      <c r="ES421" s="159"/>
      <c r="ET421" s="159"/>
      <c r="EU421" s="159"/>
      <c r="EV421" s="159"/>
      <c r="EW421" s="159"/>
      <c r="EX421" s="159"/>
      <c r="EY421" s="159"/>
      <c r="EZ421" s="159"/>
      <c r="FA421" s="159"/>
      <c r="FB421" s="159"/>
      <c r="FC421" s="159"/>
      <c r="FD421" s="159"/>
    </row>
    <row r="422" customFormat="false" ht="12.75" hidden="false" customHeight="false" outlineLevel="0" collapsed="false">
      <c r="A422" s="168"/>
      <c r="B422" s="149"/>
      <c r="C422" s="149"/>
      <c r="D422" s="149"/>
      <c r="E422" s="149"/>
      <c r="F422" s="149"/>
      <c r="G422" s="149"/>
      <c r="H422" s="148"/>
      <c r="I422" s="170"/>
      <c r="R422" s="148"/>
      <c r="S422" s="158"/>
      <c r="T422" s="159"/>
      <c r="U422" s="159"/>
      <c r="V422" s="159"/>
      <c r="W422" s="159"/>
      <c r="X422" s="159"/>
      <c r="Y422" s="159"/>
      <c r="Z422" s="159"/>
      <c r="AA422" s="159"/>
      <c r="AB422" s="159"/>
      <c r="AC422" s="159"/>
      <c r="AD422" s="159"/>
      <c r="AE422" s="159"/>
      <c r="AF422" s="159"/>
      <c r="AG422" s="159"/>
      <c r="AH422" s="159"/>
      <c r="AI422" s="159"/>
      <c r="AJ422" s="159"/>
      <c r="AK422" s="159"/>
      <c r="AL422" s="159"/>
      <c r="AM422" s="159"/>
      <c r="AN422" s="159"/>
      <c r="AO422" s="159"/>
      <c r="AP422" s="159"/>
      <c r="AQ422" s="159"/>
      <c r="AR422" s="159"/>
      <c r="AS422" s="159"/>
      <c r="AT422" s="159"/>
      <c r="AU422" s="159"/>
      <c r="AV422" s="159"/>
      <c r="AW422" s="159"/>
      <c r="AX422" s="159"/>
      <c r="AY422" s="159"/>
      <c r="AZ422" s="159"/>
      <c r="BA422" s="159"/>
      <c r="BB422" s="159"/>
      <c r="BC422" s="159"/>
      <c r="BD422" s="159"/>
      <c r="BE422" s="159"/>
      <c r="BF422" s="159"/>
      <c r="BG422" s="159"/>
      <c r="BH422" s="159"/>
      <c r="BI422" s="159"/>
      <c r="BJ422" s="159"/>
      <c r="BK422" s="159"/>
      <c r="BL422" s="159"/>
      <c r="BM422" s="159"/>
      <c r="BN422" s="159"/>
      <c r="BO422" s="159"/>
      <c r="BP422" s="159"/>
      <c r="BQ422" s="159"/>
      <c r="BR422" s="159"/>
      <c r="BS422" s="159"/>
      <c r="BT422" s="159"/>
      <c r="BU422" s="159"/>
      <c r="BV422" s="159"/>
      <c r="BW422" s="159"/>
      <c r="BX422" s="159"/>
      <c r="BY422" s="159"/>
      <c r="BZ422" s="159"/>
      <c r="CA422" s="159"/>
      <c r="CB422" s="159"/>
      <c r="CC422" s="159"/>
      <c r="CD422" s="159"/>
      <c r="CE422" s="159"/>
      <c r="CF422" s="159"/>
      <c r="CG422" s="159"/>
      <c r="CH422" s="159"/>
      <c r="CI422" s="159"/>
      <c r="CJ422" s="159"/>
      <c r="CK422" s="159"/>
      <c r="CL422" s="159"/>
      <c r="CM422" s="159"/>
      <c r="CN422" s="159"/>
      <c r="CO422" s="159"/>
      <c r="CP422" s="159"/>
      <c r="CQ422" s="159"/>
      <c r="CR422" s="159"/>
      <c r="CS422" s="159"/>
      <c r="CT422" s="159"/>
      <c r="CU422" s="159"/>
      <c r="CV422" s="159"/>
      <c r="CW422" s="159"/>
      <c r="CX422" s="159"/>
      <c r="CY422" s="159"/>
      <c r="CZ422" s="159"/>
      <c r="DA422" s="159"/>
      <c r="DB422" s="159"/>
      <c r="DC422" s="159"/>
      <c r="DD422" s="159"/>
      <c r="DE422" s="159"/>
      <c r="DF422" s="159"/>
      <c r="DG422" s="159"/>
      <c r="DH422" s="159"/>
      <c r="DI422" s="159"/>
      <c r="DJ422" s="159"/>
      <c r="DK422" s="159"/>
      <c r="DL422" s="159"/>
      <c r="DM422" s="159"/>
      <c r="DN422" s="159"/>
      <c r="DO422" s="159"/>
      <c r="DP422" s="159"/>
      <c r="DQ422" s="159"/>
      <c r="DR422" s="159"/>
      <c r="DS422" s="159"/>
      <c r="DT422" s="159"/>
      <c r="DU422" s="159"/>
      <c r="DV422" s="159"/>
      <c r="DW422" s="159"/>
      <c r="DX422" s="159"/>
      <c r="DY422" s="159"/>
      <c r="DZ422" s="159"/>
      <c r="EA422" s="159"/>
      <c r="EB422" s="159"/>
      <c r="EC422" s="159"/>
      <c r="ED422" s="159"/>
      <c r="EE422" s="159"/>
      <c r="EF422" s="159"/>
      <c r="EG422" s="159"/>
      <c r="EH422" s="159"/>
      <c r="EI422" s="159"/>
      <c r="EJ422" s="159"/>
      <c r="EK422" s="159"/>
      <c r="EL422" s="159"/>
      <c r="EM422" s="159"/>
      <c r="EN422" s="159"/>
      <c r="EO422" s="159"/>
      <c r="EP422" s="159"/>
      <c r="EQ422" s="159"/>
      <c r="ER422" s="159"/>
      <c r="ES422" s="159"/>
      <c r="ET422" s="159"/>
      <c r="EU422" s="159"/>
      <c r="EV422" s="159"/>
      <c r="EW422" s="159"/>
      <c r="EX422" s="159"/>
      <c r="EY422" s="159"/>
      <c r="EZ422" s="159"/>
      <c r="FA422" s="159"/>
      <c r="FB422" s="159"/>
      <c r="FC422" s="159"/>
      <c r="FD422" s="159"/>
    </row>
    <row r="423" customFormat="false" ht="12.75" hidden="false" customHeight="false" outlineLevel="0" collapsed="false">
      <c r="A423" s="168"/>
      <c r="B423" s="149"/>
      <c r="C423" s="149"/>
      <c r="D423" s="149"/>
      <c r="E423" s="149"/>
      <c r="F423" s="149"/>
      <c r="G423" s="149"/>
      <c r="H423" s="148"/>
      <c r="I423" s="170"/>
      <c r="R423" s="148"/>
      <c r="S423" s="158"/>
      <c r="T423" s="159"/>
      <c r="U423" s="159"/>
      <c r="V423" s="159"/>
      <c r="W423" s="159"/>
      <c r="X423" s="159"/>
      <c r="Y423" s="159"/>
      <c r="Z423" s="159"/>
      <c r="AA423" s="159"/>
      <c r="AB423" s="159"/>
      <c r="AC423" s="159"/>
      <c r="AD423" s="159"/>
      <c r="AE423" s="159"/>
      <c r="AF423" s="159"/>
      <c r="AG423" s="159"/>
      <c r="AH423" s="159"/>
      <c r="AI423" s="159"/>
      <c r="AJ423" s="159"/>
      <c r="AK423" s="159"/>
      <c r="AL423" s="159"/>
      <c r="AM423" s="159"/>
      <c r="AN423" s="159"/>
      <c r="AO423" s="159"/>
      <c r="AP423" s="159"/>
      <c r="AQ423" s="159"/>
      <c r="AR423" s="159"/>
      <c r="AS423" s="159"/>
      <c r="AT423" s="159"/>
      <c r="AU423" s="159"/>
      <c r="AV423" s="159"/>
      <c r="AW423" s="159"/>
      <c r="AX423" s="159"/>
      <c r="AY423" s="159"/>
      <c r="AZ423" s="159"/>
      <c r="BA423" s="159"/>
      <c r="BB423" s="159"/>
      <c r="BC423" s="159"/>
      <c r="BD423" s="159"/>
      <c r="BE423" s="159"/>
      <c r="BF423" s="159"/>
      <c r="BG423" s="159"/>
      <c r="BH423" s="159"/>
      <c r="BI423" s="159"/>
      <c r="BJ423" s="159"/>
      <c r="BK423" s="159"/>
      <c r="BL423" s="159"/>
      <c r="BM423" s="159"/>
      <c r="BN423" s="159"/>
      <c r="BO423" s="159"/>
      <c r="BP423" s="159"/>
      <c r="BQ423" s="159"/>
      <c r="BR423" s="159"/>
      <c r="BS423" s="159"/>
      <c r="BT423" s="159"/>
      <c r="BU423" s="159"/>
      <c r="BV423" s="159"/>
      <c r="BW423" s="159"/>
      <c r="BX423" s="159"/>
      <c r="BY423" s="159"/>
      <c r="BZ423" s="159"/>
      <c r="CA423" s="159"/>
      <c r="CB423" s="159"/>
      <c r="CC423" s="159"/>
      <c r="CD423" s="159"/>
      <c r="CE423" s="159"/>
      <c r="CF423" s="159"/>
      <c r="CG423" s="159"/>
      <c r="CH423" s="159"/>
      <c r="CI423" s="159"/>
      <c r="CJ423" s="159"/>
      <c r="CK423" s="159"/>
      <c r="CL423" s="159"/>
      <c r="CM423" s="159"/>
      <c r="CN423" s="159"/>
      <c r="CO423" s="159"/>
      <c r="CP423" s="159"/>
      <c r="CQ423" s="159"/>
      <c r="CR423" s="159"/>
      <c r="CS423" s="159"/>
      <c r="CT423" s="159"/>
      <c r="CU423" s="159"/>
      <c r="CV423" s="159"/>
      <c r="CW423" s="159"/>
      <c r="CX423" s="159"/>
      <c r="CY423" s="159"/>
      <c r="CZ423" s="159"/>
      <c r="DA423" s="159"/>
      <c r="DB423" s="159"/>
      <c r="DC423" s="159"/>
      <c r="DD423" s="159"/>
      <c r="DE423" s="159"/>
      <c r="DF423" s="159"/>
      <c r="DG423" s="159"/>
      <c r="DH423" s="159"/>
      <c r="DI423" s="159"/>
      <c r="DJ423" s="159"/>
      <c r="DK423" s="159"/>
      <c r="DL423" s="159"/>
      <c r="DM423" s="159"/>
      <c r="DN423" s="159"/>
      <c r="DO423" s="159"/>
      <c r="DP423" s="159"/>
      <c r="DQ423" s="159"/>
      <c r="DR423" s="159"/>
      <c r="DS423" s="159"/>
      <c r="DT423" s="159"/>
      <c r="DU423" s="159"/>
      <c r="DV423" s="159"/>
      <c r="DW423" s="159"/>
      <c r="DX423" s="159"/>
      <c r="DY423" s="159"/>
      <c r="DZ423" s="159"/>
      <c r="EA423" s="159"/>
      <c r="EB423" s="159"/>
      <c r="EC423" s="159"/>
      <c r="ED423" s="159"/>
      <c r="EE423" s="159"/>
      <c r="EF423" s="159"/>
      <c r="EG423" s="159"/>
      <c r="EH423" s="159"/>
      <c r="EI423" s="159"/>
      <c r="EJ423" s="159"/>
      <c r="EK423" s="159"/>
      <c r="EL423" s="159"/>
      <c r="EM423" s="159"/>
      <c r="EN423" s="159"/>
      <c r="EO423" s="159"/>
      <c r="EP423" s="159"/>
      <c r="EQ423" s="159"/>
      <c r="ER423" s="159"/>
      <c r="ES423" s="159"/>
      <c r="ET423" s="159"/>
      <c r="EU423" s="159"/>
      <c r="EV423" s="159"/>
      <c r="EW423" s="159"/>
      <c r="EX423" s="159"/>
      <c r="EY423" s="159"/>
      <c r="EZ423" s="159"/>
      <c r="FA423" s="159"/>
      <c r="FB423" s="159"/>
      <c r="FC423" s="159"/>
      <c r="FD423" s="159"/>
    </row>
    <row r="424" customFormat="false" ht="12.75" hidden="false" customHeight="false" outlineLevel="0" collapsed="false">
      <c r="A424" s="168"/>
      <c r="B424" s="149"/>
      <c r="C424" s="149"/>
      <c r="D424" s="149"/>
      <c r="E424" s="149"/>
      <c r="F424" s="149"/>
      <c r="G424" s="149"/>
      <c r="H424" s="148"/>
      <c r="I424" s="170"/>
      <c r="R424" s="148"/>
      <c r="S424" s="158"/>
      <c r="T424" s="159"/>
      <c r="U424" s="159"/>
      <c r="V424" s="159"/>
      <c r="W424" s="159"/>
      <c r="X424" s="159"/>
      <c r="Y424" s="159"/>
      <c r="Z424" s="159"/>
      <c r="AA424" s="159"/>
      <c r="AB424" s="159"/>
      <c r="AC424" s="159"/>
      <c r="AD424" s="159"/>
      <c r="AE424" s="159"/>
      <c r="AF424" s="159"/>
      <c r="AG424" s="159"/>
      <c r="AH424" s="159"/>
      <c r="AI424" s="159"/>
      <c r="AJ424" s="159"/>
      <c r="AK424" s="159"/>
      <c r="AL424" s="159"/>
      <c r="AM424" s="159"/>
      <c r="AN424" s="159"/>
      <c r="AO424" s="159"/>
      <c r="AP424" s="159"/>
      <c r="AQ424" s="159"/>
      <c r="AR424" s="159"/>
      <c r="AS424" s="159"/>
      <c r="AT424" s="159"/>
      <c r="AU424" s="159"/>
      <c r="AV424" s="159"/>
      <c r="AW424" s="159"/>
      <c r="AX424" s="159"/>
      <c r="AY424" s="159"/>
      <c r="AZ424" s="159"/>
      <c r="BA424" s="159"/>
      <c r="BB424" s="159"/>
      <c r="BC424" s="159"/>
      <c r="BD424" s="159"/>
      <c r="BE424" s="159"/>
      <c r="BF424" s="159"/>
      <c r="BG424" s="159"/>
      <c r="BH424" s="159"/>
      <c r="BI424" s="159"/>
      <c r="BJ424" s="159"/>
      <c r="BK424" s="159"/>
      <c r="BL424" s="159"/>
      <c r="BM424" s="159"/>
      <c r="BN424" s="159"/>
      <c r="BO424" s="159"/>
      <c r="BP424" s="159"/>
      <c r="BQ424" s="159"/>
      <c r="BR424" s="159"/>
      <c r="BS424" s="159"/>
      <c r="BT424" s="159"/>
      <c r="BU424" s="159"/>
      <c r="BV424" s="159"/>
      <c r="BW424" s="159"/>
      <c r="BX424" s="159"/>
      <c r="BY424" s="159"/>
      <c r="BZ424" s="159"/>
      <c r="CA424" s="159"/>
      <c r="CB424" s="159"/>
      <c r="CC424" s="159"/>
      <c r="CD424" s="159"/>
      <c r="CE424" s="159"/>
      <c r="CF424" s="159"/>
      <c r="CG424" s="159"/>
      <c r="CH424" s="159"/>
      <c r="CI424" s="159"/>
      <c r="CJ424" s="159"/>
      <c r="CK424" s="159"/>
      <c r="CL424" s="159"/>
      <c r="CM424" s="159"/>
      <c r="CN424" s="159"/>
      <c r="CO424" s="159"/>
      <c r="CP424" s="159"/>
      <c r="CQ424" s="159"/>
      <c r="CR424" s="159"/>
      <c r="CS424" s="159"/>
      <c r="CT424" s="159"/>
      <c r="CU424" s="159"/>
      <c r="CV424" s="159"/>
      <c r="CW424" s="159"/>
      <c r="CX424" s="159"/>
      <c r="CY424" s="159"/>
      <c r="CZ424" s="159"/>
      <c r="DA424" s="159"/>
      <c r="DB424" s="159"/>
      <c r="DC424" s="159"/>
      <c r="DD424" s="159"/>
      <c r="DE424" s="159"/>
      <c r="DF424" s="159"/>
      <c r="DG424" s="159"/>
      <c r="DH424" s="159"/>
      <c r="DI424" s="159"/>
      <c r="DJ424" s="159"/>
      <c r="DK424" s="159"/>
      <c r="DL424" s="159"/>
      <c r="DM424" s="159"/>
      <c r="DN424" s="159"/>
      <c r="DO424" s="159"/>
      <c r="DP424" s="159"/>
      <c r="DQ424" s="159"/>
      <c r="DR424" s="159"/>
      <c r="DS424" s="159"/>
      <c r="DT424" s="159"/>
      <c r="DU424" s="159"/>
      <c r="DV424" s="159"/>
      <c r="DW424" s="159"/>
      <c r="DX424" s="159"/>
      <c r="DY424" s="159"/>
      <c r="DZ424" s="159"/>
      <c r="EA424" s="159"/>
      <c r="EB424" s="159"/>
      <c r="EC424" s="159"/>
      <c r="ED424" s="159"/>
      <c r="EE424" s="159"/>
      <c r="EF424" s="159"/>
      <c r="EG424" s="159"/>
      <c r="EH424" s="159"/>
      <c r="EI424" s="159"/>
      <c r="EJ424" s="159"/>
      <c r="EK424" s="159"/>
      <c r="EL424" s="159"/>
      <c r="EM424" s="159"/>
      <c r="EN424" s="159"/>
      <c r="EO424" s="159"/>
      <c r="EP424" s="159"/>
      <c r="EQ424" s="159"/>
      <c r="ER424" s="159"/>
      <c r="ES424" s="159"/>
      <c r="ET424" s="159"/>
      <c r="EU424" s="159"/>
      <c r="EV424" s="159"/>
      <c r="EW424" s="159"/>
      <c r="EX424" s="159"/>
      <c r="EY424" s="159"/>
      <c r="EZ424" s="159"/>
      <c r="FA424" s="159"/>
      <c r="FB424" s="159"/>
      <c r="FC424" s="159"/>
      <c r="FD424" s="159"/>
    </row>
    <row r="425" customFormat="false" ht="12.75" hidden="false" customHeight="false" outlineLevel="0" collapsed="false">
      <c r="A425" s="168"/>
      <c r="B425" s="149"/>
      <c r="C425" s="149"/>
      <c r="D425" s="149"/>
      <c r="E425" s="149"/>
      <c r="F425" s="149"/>
      <c r="G425" s="149"/>
      <c r="H425" s="148"/>
      <c r="I425" s="170"/>
      <c r="R425" s="148"/>
      <c r="S425" s="158"/>
      <c r="T425" s="159"/>
      <c r="U425" s="159"/>
      <c r="V425" s="159"/>
      <c r="W425" s="159"/>
      <c r="X425" s="159"/>
      <c r="Y425" s="159"/>
      <c r="Z425" s="159"/>
      <c r="AA425" s="159"/>
      <c r="AB425" s="159"/>
      <c r="AC425" s="159"/>
      <c r="AD425" s="159"/>
      <c r="AE425" s="159"/>
      <c r="AF425" s="159"/>
      <c r="AG425" s="159"/>
      <c r="AH425" s="159"/>
      <c r="AI425" s="159"/>
      <c r="AJ425" s="159"/>
      <c r="AK425" s="159"/>
      <c r="AL425" s="159"/>
      <c r="AM425" s="159"/>
      <c r="AN425" s="159"/>
      <c r="AO425" s="159"/>
      <c r="AP425" s="159"/>
      <c r="AQ425" s="159"/>
      <c r="AR425" s="159"/>
      <c r="AS425" s="159"/>
      <c r="AT425" s="159"/>
      <c r="AU425" s="159"/>
      <c r="AV425" s="159"/>
      <c r="AW425" s="159"/>
      <c r="AX425" s="159"/>
      <c r="AY425" s="159"/>
      <c r="AZ425" s="159"/>
      <c r="BA425" s="159"/>
      <c r="BB425" s="159"/>
      <c r="BC425" s="159"/>
      <c r="BD425" s="159"/>
      <c r="BE425" s="159"/>
      <c r="BF425" s="159"/>
      <c r="BG425" s="159"/>
      <c r="BH425" s="159"/>
      <c r="BI425" s="159"/>
      <c r="BJ425" s="159"/>
      <c r="BK425" s="159"/>
      <c r="BL425" s="159"/>
      <c r="BM425" s="159"/>
      <c r="BN425" s="159"/>
      <c r="BO425" s="159"/>
      <c r="BP425" s="159"/>
      <c r="BQ425" s="159"/>
      <c r="BR425" s="159"/>
      <c r="BS425" s="159"/>
      <c r="BT425" s="159"/>
      <c r="BU425" s="159"/>
      <c r="BV425" s="159"/>
      <c r="BW425" s="159"/>
      <c r="BX425" s="159"/>
      <c r="BY425" s="159"/>
      <c r="BZ425" s="159"/>
      <c r="CA425" s="159"/>
      <c r="CB425" s="159"/>
      <c r="CC425" s="159"/>
      <c r="CD425" s="159"/>
      <c r="CE425" s="159"/>
      <c r="CF425" s="159"/>
      <c r="CG425" s="159"/>
      <c r="CH425" s="159"/>
      <c r="CI425" s="159"/>
      <c r="CJ425" s="159"/>
      <c r="CK425" s="159"/>
      <c r="CL425" s="159"/>
      <c r="CM425" s="159"/>
      <c r="CN425" s="159"/>
      <c r="CO425" s="159"/>
      <c r="CP425" s="159"/>
      <c r="CQ425" s="159"/>
      <c r="CR425" s="159"/>
      <c r="CS425" s="159"/>
      <c r="CT425" s="159"/>
      <c r="CU425" s="159"/>
      <c r="CV425" s="159"/>
      <c r="CW425" s="159"/>
      <c r="CX425" s="159"/>
      <c r="CY425" s="159"/>
      <c r="CZ425" s="159"/>
      <c r="DA425" s="159"/>
      <c r="DB425" s="159"/>
      <c r="DC425" s="159"/>
      <c r="DD425" s="159"/>
      <c r="DE425" s="159"/>
      <c r="DF425" s="159"/>
      <c r="DG425" s="159"/>
      <c r="DH425" s="159"/>
      <c r="DI425" s="159"/>
      <c r="DJ425" s="159"/>
      <c r="DK425" s="159"/>
      <c r="DL425" s="159"/>
      <c r="DM425" s="159"/>
      <c r="DN425" s="159"/>
      <c r="DO425" s="159"/>
      <c r="DP425" s="159"/>
      <c r="DQ425" s="159"/>
      <c r="DR425" s="159"/>
      <c r="DS425" s="159"/>
      <c r="DT425" s="159"/>
      <c r="DU425" s="159"/>
      <c r="DV425" s="159"/>
      <c r="DW425" s="159"/>
      <c r="DX425" s="159"/>
      <c r="DY425" s="159"/>
      <c r="DZ425" s="159"/>
      <c r="EA425" s="159"/>
      <c r="EB425" s="159"/>
      <c r="EC425" s="159"/>
      <c r="ED425" s="159"/>
      <c r="EE425" s="159"/>
      <c r="EF425" s="159"/>
      <c r="EG425" s="159"/>
      <c r="EH425" s="159"/>
      <c r="EI425" s="159"/>
      <c r="EJ425" s="159"/>
      <c r="EK425" s="159"/>
      <c r="EL425" s="159"/>
      <c r="EM425" s="159"/>
      <c r="EN425" s="159"/>
      <c r="EO425" s="159"/>
      <c r="EP425" s="159"/>
      <c r="EQ425" s="159"/>
      <c r="ER425" s="159"/>
      <c r="ES425" s="159"/>
      <c r="ET425" s="159"/>
      <c r="EU425" s="159"/>
      <c r="EV425" s="159"/>
      <c r="EW425" s="159"/>
      <c r="EX425" s="159"/>
      <c r="EY425" s="159"/>
      <c r="EZ425" s="159"/>
      <c r="FA425" s="159"/>
      <c r="FB425" s="159"/>
      <c r="FC425" s="159"/>
      <c r="FD425" s="159"/>
    </row>
    <row r="426" customFormat="false" ht="12.75" hidden="false" customHeight="false" outlineLevel="0" collapsed="false">
      <c r="A426" s="168"/>
      <c r="B426" s="149"/>
      <c r="C426" s="149"/>
      <c r="D426" s="149"/>
      <c r="E426" s="149"/>
      <c r="F426" s="149"/>
      <c r="G426" s="149"/>
      <c r="H426" s="148"/>
      <c r="I426" s="170"/>
      <c r="R426" s="148"/>
      <c r="S426" s="158"/>
      <c r="T426" s="159"/>
      <c r="U426" s="159"/>
      <c r="V426" s="159"/>
      <c r="W426" s="159"/>
      <c r="X426" s="159"/>
      <c r="Y426" s="159"/>
      <c r="Z426" s="159"/>
      <c r="AA426" s="159"/>
      <c r="AB426" s="159"/>
      <c r="AC426" s="159"/>
      <c r="AD426" s="159"/>
      <c r="AE426" s="159"/>
      <c r="AF426" s="159"/>
      <c r="AG426" s="159"/>
      <c r="AH426" s="159"/>
      <c r="AI426" s="159"/>
      <c r="AJ426" s="159"/>
      <c r="AK426" s="159"/>
      <c r="AL426" s="159"/>
      <c r="AM426" s="159"/>
      <c r="AN426" s="159"/>
      <c r="AO426" s="159"/>
      <c r="AP426" s="159"/>
      <c r="AQ426" s="159"/>
      <c r="AR426" s="159"/>
      <c r="AS426" s="159"/>
      <c r="AT426" s="159"/>
      <c r="AU426" s="159"/>
      <c r="AV426" s="159"/>
      <c r="AW426" s="159"/>
      <c r="AX426" s="159"/>
      <c r="AY426" s="159"/>
      <c r="AZ426" s="159"/>
      <c r="BA426" s="159"/>
      <c r="BB426" s="159"/>
      <c r="BC426" s="159"/>
      <c r="BD426" s="159"/>
      <c r="BE426" s="159"/>
      <c r="BF426" s="159"/>
      <c r="BG426" s="159"/>
      <c r="BH426" s="159"/>
      <c r="BI426" s="159"/>
      <c r="BJ426" s="159"/>
      <c r="BK426" s="159"/>
      <c r="BL426" s="159"/>
      <c r="BM426" s="159"/>
      <c r="BN426" s="159"/>
      <c r="BO426" s="159"/>
      <c r="BP426" s="159"/>
      <c r="BQ426" s="159"/>
      <c r="BR426" s="159"/>
      <c r="BS426" s="159"/>
      <c r="BT426" s="159"/>
      <c r="BU426" s="159"/>
      <c r="BV426" s="159"/>
      <c r="BW426" s="159"/>
      <c r="BX426" s="159"/>
      <c r="BY426" s="159"/>
      <c r="BZ426" s="159"/>
      <c r="CA426" s="159"/>
      <c r="CB426" s="159"/>
      <c r="CC426" s="159"/>
      <c r="CD426" s="159"/>
      <c r="CE426" s="159"/>
      <c r="CF426" s="159"/>
      <c r="CG426" s="159"/>
      <c r="CH426" s="159"/>
      <c r="CI426" s="159"/>
      <c r="CJ426" s="159"/>
      <c r="CK426" s="159"/>
      <c r="CL426" s="159"/>
      <c r="CM426" s="159"/>
      <c r="CN426" s="159"/>
      <c r="CO426" s="159"/>
      <c r="CP426" s="159"/>
      <c r="CQ426" s="159"/>
      <c r="CR426" s="159"/>
      <c r="CS426" s="159"/>
      <c r="CT426" s="159"/>
      <c r="CU426" s="159"/>
      <c r="CV426" s="159"/>
      <c r="CW426" s="159"/>
      <c r="CX426" s="159"/>
      <c r="CY426" s="159"/>
      <c r="CZ426" s="159"/>
      <c r="DA426" s="159"/>
      <c r="DB426" s="159"/>
      <c r="DC426" s="159"/>
      <c r="DD426" s="159"/>
      <c r="DE426" s="159"/>
      <c r="DF426" s="159"/>
      <c r="DG426" s="159"/>
      <c r="DH426" s="159"/>
      <c r="DI426" s="159"/>
      <c r="DJ426" s="159"/>
      <c r="DK426" s="159"/>
      <c r="DL426" s="159"/>
      <c r="DM426" s="159"/>
      <c r="DN426" s="159"/>
      <c r="DO426" s="159"/>
      <c r="DP426" s="159"/>
      <c r="DQ426" s="159"/>
      <c r="DR426" s="159"/>
      <c r="DS426" s="159"/>
      <c r="DT426" s="159"/>
      <c r="DU426" s="159"/>
      <c r="DV426" s="159"/>
      <c r="DW426" s="159"/>
      <c r="DX426" s="159"/>
      <c r="DY426" s="159"/>
      <c r="DZ426" s="159"/>
      <c r="EA426" s="159"/>
      <c r="EB426" s="159"/>
      <c r="EC426" s="159"/>
      <c r="ED426" s="159"/>
      <c r="EE426" s="159"/>
      <c r="EF426" s="159"/>
      <c r="EG426" s="159"/>
      <c r="EH426" s="159"/>
      <c r="EI426" s="159"/>
      <c r="EJ426" s="159"/>
      <c r="EK426" s="159"/>
      <c r="EL426" s="159"/>
      <c r="EM426" s="159"/>
      <c r="EN426" s="159"/>
      <c r="EO426" s="159"/>
      <c r="EP426" s="159"/>
      <c r="EQ426" s="159"/>
      <c r="ER426" s="159"/>
      <c r="ES426" s="159"/>
      <c r="ET426" s="159"/>
      <c r="EU426" s="159"/>
      <c r="EV426" s="159"/>
      <c r="EW426" s="159"/>
      <c r="EX426" s="159"/>
      <c r="EY426" s="159"/>
      <c r="EZ426" s="159"/>
      <c r="FA426" s="159"/>
      <c r="FB426" s="159"/>
      <c r="FC426" s="159"/>
      <c r="FD426" s="159"/>
    </row>
    <row r="427" customFormat="false" ht="12.75" hidden="false" customHeight="false" outlineLevel="0" collapsed="false">
      <c r="A427" s="168"/>
      <c r="B427" s="149"/>
      <c r="C427" s="149"/>
      <c r="D427" s="149"/>
      <c r="E427" s="149"/>
      <c r="F427" s="149"/>
      <c r="G427" s="149"/>
      <c r="H427" s="148"/>
      <c r="I427" s="170"/>
      <c r="R427" s="148"/>
      <c r="S427" s="158"/>
      <c r="T427" s="159"/>
      <c r="U427" s="159"/>
      <c r="V427" s="159"/>
      <c r="W427" s="159"/>
      <c r="X427" s="159"/>
      <c r="Y427" s="159"/>
      <c r="Z427" s="159"/>
      <c r="AA427" s="159"/>
      <c r="AB427" s="159"/>
      <c r="AC427" s="159"/>
      <c r="AD427" s="159"/>
      <c r="AE427" s="159"/>
      <c r="AF427" s="159"/>
      <c r="AG427" s="159"/>
      <c r="AH427" s="159"/>
      <c r="AI427" s="159"/>
      <c r="AJ427" s="159"/>
      <c r="AK427" s="159"/>
      <c r="AL427" s="159"/>
      <c r="AM427" s="159"/>
      <c r="AN427" s="159"/>
      <c r="AO427" s="159"/>
      <c r="AP427" s="159"/>
      <c r="AQ427" s="159"/>
      <c r="AR427" s="159"/>
      <c r="AS427" s="159"/>
      <c r="AT427" s="159"/>
      <c r="AU427" s="159"/>
      <c r="AV427" s="159"/>
      <c r="AW427" s="159"/>
      <c r="AX427" s="159"/>
      <c r="AY427" s="159"/>
      <c r="AZ427" s="159"/>
      <c r="BA427" s="159"/>
      <c r="BB427" s="159"/>
      <c r="BC427" s="159"/>
      <c r="BD427" s="159"/>
      <c r="BE427" s="159"/>
      <c r="BF427" s="159"/>
      <c r="BG427" s="159"/>
      <c r="BH427" s="159"/>
      <c r="BI427" s="159"/>
      <c r="BJ427" s="159"/>
      <c r="BK427" s="159"/>
      <c r="BL427" s="159"/>
      <c r="BM427" s="159"/>
      <c r="BN427" s="159"/>
      <c r="BO427" s="159"/>
      <c r="BP427" s="159"/>
      <c r="BQ427" s="159"/>
      <c r="BR427" s="159"/>
      <c r="BS427" s="159"/>
      <c r="BT427" s="159"/>
      <c r="BU427" s="159"/>
      <c r="BV427" s="159"/>
      <c r="BW427" s="159"/>
      <c r="BX427" s="159"/>
      <c r="BY427" s="159"/>
      <c r="BZ427" s="159"/>
      <c r="CA427" s="159"/>
      <c r="CB427" s="159"/>
      <c r="CC427" s="159"/>
      <c r="CD427" s="159"/>
      <c r="CE427" s="159"/>
      <c r="CF427" s="159"/>
      <c r="CG427" s="159"/>
      <c r="CH427" s="159"/>
      <c r="CI427" s="159"/>
      <c r="CJ427" s="159"/>
      <c r="CK427" s="159"/>
      <c r="CL427" s="159"/>
      <c r="CM427" s="159"/>
      <c r="CN427" s="159"/>
      <c r="CO427" s="159"/>
      <c r="CP427" s="159"/>
      <c r="CQ427" s="159"/>
      <c r="CR427" s="159"/>
      <c r="CS427" s="159"/>
      <c r="CT427" s="159"/>
      <c r="CU427" s="159"/>
      <c r="CV427" s="159"/>
      <c r="CW427" s="159"/>
      <c r="CX427" s="159"/>
      <c r="CY427" s="159"/>
      <c r="CZ427" s="159"/>
      <c r="DA427" s="159"/>
      <c r="DB427" s="159"/>
      <c r="DC427" s="159"/>
      <c r="DD427" s="159"/>
      <c r="DE427" s="159"/>
      <c r="DF427" s="159"/>
      <c r="DG427" s="159"/>
      <c r="DH427" s="159"/>
      <c r="DI427" s="159"/>
      <c r="DJ427" s="159"/>
      <c r="DK427" s="159"/>
      <c r="DL427" s="159"/>
      <c r="DM427" s="159"/>
      <c r="DN427" s="159"/>
      <c r="DO427" s="159"/>
      <c r="DP427" s="159"/>
      <c r="DQ427" s="159"/>
      <c r="DR427" s="159"/>
      <c r="DS427" s="159"/>
      <c r="DT427" s="159"/>
      <c r="DU427" s="159"/>
      <c r="DV427" s="159"/>
      <c r="DW427" s="159"/>
      <c r="DX427" s="159"/>
      <c r="DY427" s="159"/>
      <c r="DZ427" s="159"/>
      <c r="EA427" s="159"/>
      <c r="EB427" s="159"/>
      <c r="EC427" s="159"/>
      <c r="ED427" s="159"/>
      <c r="EE427" s="159"/>
      <c r="EF427" s="159"/>
      <c r="EG427" s="159"/>
      <c r="EH427" s="159"/>
      <c r="EI427" s="159"/>
      <c r="EJ427" s="159"/>
      <c r="EK427" s="159"/>
      <c r="EL427" s="159"/>
      <c r="EM427" s="159"/>
      <c r="EN427" s="159"/>
      <c r="EO427" s="159"/>
      <c r="EP427" s="159"/>
      <c r="EQ427" s="159"/>
      <c r="ER427" s="159"/>
      <c r="ES427" s="159"/>
      <c r="ET427" s="159"/>
      <c r="EU427" s="159"/>
      <c r="EV427" s="159"/>
      <c r="EW427" s="159"/>
      <c r="EX427" s="159"/>
      <c r="EY427" s="159"/>
      <c r="EZ427" s="159"/>
      <c r="FA427" s="159"/>
      <c r="FB427" s="159"/>
      <c r="FC427" s="159"/>
      <c r="FD427" s="159"/>
    </row>
    <row r="428" customFormat="false" ht="12.75" hidden="false" customHeight="false" outlineLevel="0" collapsed="false">
      <c r="A428" s="168"/>
      <c r="B428" s="149"/>
      <c r="C428" s="149"/>
      <c r="D428" s="149"/>
      <c r="E428" s="149"/>
      <c r="F428" s="149"/>
      <c r="G428" s="149"/>
      <c r="H428" s="148"/>
      <c r="I428" s="170"/>
      <c r="R428" s="148"/>
      <c r="S428" s="158"/>
      <c r="T428" s="159"/>
      <c r="U428" s="159"/>
      <c r="V428" s="159"/>
      <c r="W428" s="159"/>
      <c r="X428" s="159"/>
      <c r="Y428" s="159"/>
      <c r="Z428" s="159"/>
      <c r="AA428" s="159"/>
      <c r="AB428" s="159"/>
      <c r="AC428" s="159"/>
      <c r="AD428" s="159"/>
      <c r="AE428" s="159"/>
      <c r="AF428" s="159"/>
      <c r="AG428" s="159"/>
      <c r="AH428" s="159"/>
      <c r="AI428" s="159"/>
      <c r="AJ428" s="159"/>
      <c r="AK428" s="159"/>
      <c r="AL428" s="159"/>
      <c r="AM428" s="159"/>
      <c r="AN428" s="159"/>
      <c r="AO428" s="159"/>
      <c r="AP428" s="159"/>
      <c r="AQ428" s="159"/>
      <c r="AR428" s="159"/>
      <c r="AS428" s="159"/>
      <c r="AT428" s="159"/>
      <c r="AU428" s="159"/>
      <c r="AV428" s="159"/>
      <c r="AW428" s="159"/>
      <c r="AX428" s="159"/>
      <c r="AY428" s="159"/>
      <c r="AZ428" s="159"/>
      <c r="BA428" s="159"/>
      <c r="BB428" s="159"/>
      <c r="BC428" s="159"/>
      <c r="BD428" s="159"/>
      <c r="BE428" s="159"/>
      <c r="BF428" s="159"/>
      <c r="BG428" s="159"/>
      <c r="BH428" s="159"/>
      <c r="BI428" s="159"/>
      <c r="BJ428" s="159"/>
      <c r="BK428" s="159"/>
      <c r="BL428" s="159"/>
      <c r="BM428" s="159"/>
      <c r="BN428" s="159"/>
      <c r="BO428" s="159"/>
      <c r="BP428" s="159"/>
      <c r="BQ428" s="159"/>
      <c r="BR428" s="159"/>
      <c r="BS428" s="159"/>
      <c r="BT428" s="159"/>
      <c r="BU428" s="159"/>
      <c r="BV428" s="159"/>
      <c r="BW428" s="159"/>
      <c r="BX428" s="159"/>
      <c r="BY428" s="159"/>
      <c r="BZ428" s="159"/>
      <c r="CA428" s="159"/>
      <c r="CB428" s="159"/>
      <c r="CC428" s="159"/>
      <c r="CD428" s="159"/>
      <c r="CE428" s="159"/>
      <c r="CF428" s="159"/>
      <c r="CG428" s="159"/>
      <c r="CH428" s="159"/>
      <c r="CI428" s="159"/>
      <c r="CJ428" s="159"/>
      <c r="CK428" s="159"/>
      <c r="CL428" s="159"/>
      <c r="CM428" s="159"/>
      <c r="CN428" s="159"/>
      <c r="CO428" s="159"/>
      <c r="CP428" s="159"/>
      <c r="CQ428" s="159"/>
      <c r="CR428" s="159"/>
      <c r="CS428" s="159"/>
      <c r="CT428" s="159"/>
      <c r="CU428" s="159"/>
      <c r="CV428" s="159"/>
      <c r="CW428" s="159"/>
      <c r="CX428" s="159"/>
      <c r="CY428" s="159"/>
      <c r="CZ428" s="159"/>
      <c r="DA428" s="159"/>
      <c r="DB428" s="159"/>
      <c r="DC428" s="159"/>
      <c r="DD428" s="159"/>
      <c r="DE428" s="159"/>
      <c r="DF428" s="159"/>
      <c r="DG428" s="159"/>
      <c r="DH428" s="159"/>
      <c r="DI428" s="159"/>
      <c r="DJ428" s="159"/>
      <c r="DK428" s="159"/>
      <c r="DL428" s="159"/>
      <c r="DM428" s="159"/>
      <c r="DN428" s="159"/>
      <c r="DO428" s="159"/>
      <c r="DP428" s="159"/>
      <c r="DQ428" s="159"/>
      <c r="DR428" s="159"/>
      <c r="DS428" s="159"/>
      <c r="DT428" s="159"/>
      <c r="DU428" s="159"/>
      <c r="DV428" s="159"/>
      <c r="DW428" s="159"/>
      <c r="DX428" s="159"/>
      <c r="DY428" s="159"/>
      <c r="DZ428" s="159"/>
      <c r="EA428" s="159"/>
      <c r="EB428" s="159"/>
      <c r="EC428" s="159"/>
      <c r="ED428" s="159"/>
      <c r="EE428" s="159"/>
      <c r="EF428" s="159"/>
      <c r="EG428" s="159"/>
      <c r="EH428" s="159"/>
      <c r="EI428" s="159"/>
      <c r="EJ428" s="159"/>
      <c r="EK428" s="159"/>
      <c r="EL428" s="159"/>
      <c r="EM428" s="159"/>
      <c r="EN428" s="159"/>
      <c r="EO428" s="159"/>
      <c r="EP428" s="159"/>
      <c r="EQ428" s="159"/>
      <c r="ER428" s="159"/>
      <c r="ES428" s="159"/>
      <c r="ET428" s="159"/>
      <c r="EU428" s="159"/>
      <c r="EV428" s="159"/>
      <c r="EW428" s="159"/>
      <c r="EX428" s="159"/>
      <c r="EY428" s="159"/>
      <c r="EZ428" s="159"/>
      <c r="FA428" s="159"/>
      <c r="FB428" s="159"/>
      <c r="FC428" s="159"/>
      <c r="FD428" s="159"/>
    </row>
    <row r="429" customFormat="false" ht="12.75" hidden="false" customHeight="false" outlineLevel="0" collapsed="false">
      <c r="A429" s="168"/>
      <c r="B429" s="149"/>
      <c r="C429" s="149"/>
      <c r="D429" s="149"/>
      <c r="E429" s="149"/>
      <c r="F429" s="149"/>
      <c r="G429" s="149"/>
      <c r="H429" s="148"/>
      <c r="I429" s="170"/>
      <c r="R429" s="148"/>
      <c r="S429" s="158"/>
      <c r="T429" s="159"/>
      <c r="U429" s="159"/>
      <c r="V429" s="159"/>
      <c r="W429" s="159"/>
      <c r="X429" s="159"/>
      <c r="Y429" s="159"/>
      <c r="Z429" s="159"/>
      <c r="AA429" s="159"/>
      <c r="AB429" s="159"/>
      <c r="AC429" s="159"/>
      <c r="AD429" s="159"/>
      <c r="AE429" s="159"/>
      <c r="AF429" s="159"/>
      <c r="AG429" s="159"/>
      <c r="AH429" s="159"/>
      <c r="AI429" s="159"/>
      <c r="AJ429" s="159"/>
      <c r="AK429" s="159"/>
      <c r="AL429" s="159"/>
      <c r="AM429" s="159"/>
      <c r="AN429" s="159"/>
      <c r="AO429" s="159"/>
      <c r="AP429" s="159"/>
      <c r="AQ429" s="159"/>
      <c r="AR429" s="159"/>
      <c r="AS429" s="159"/>
      <c r="AT429" s="159"/>
      <c r="AU429" s="159"/>
      <c r="AV429" s="159"/>
      <c r="AW429" s="159"/>
      <c r="AX429" s="159"/>
      <c r="AY429" s="159"/>
      <c r="AZ429" s="159"/>
      <c r="BA429" s="159"/>
      <c r="BB429" s="159"/>
      <c r="BC429" s="159"/>
      <c r="BD429" s="159"/>
      <c r="BE429" s="159"/>
      <c r="BF429" s="159"/>
      <c r="BG429" s="159"/>
      <c r="BH429" s="159"/>
      <c r="BI429" s="159"/>
      <c r="BJ429" s="159"/>
      <c r="BK429" s="159"/>
      <c r="BL429" s="159"/>
      <c r="BM429" s="159"/>
      <c r="BN429" s="159"/>
      <c r="BO429" s="159"/>
      <c r="BP429" s="159"/>
      <c r="BQ429" s="159"/>
      <c r="BR429" s="159"/>
      <c r="BS429" s="159"/>
      <c r="BT429" s="159"/>
      <c r="BU429" s="159"/>
      <c r="BV429" s="159"/>
      <c r="BW429" s="159"/>
      <c r="BX429" s="159"/>
      <c r="BY429" s="159"/>
      <c r="BZ429" s="159"/>
      <c r="CA429" s="159"/>
      <c r="CB429" s="159"/>
      <c r="CC429" s="159"/>
      <c r="CD429" s="159"/>
      <c r="CE429" s="159"/>
      <c r="CF429" s="159"/>
      <c r="CG429" s="159"/>
      <c r="CH429" s="159"/>
      <c r="CI429" s="159"/>
      <c r="CJ429" s="159"/>
      <c r="CK429" s="159"/>
      <c r="CL429" s="159"/>
      <c r="CM429" s="159"/>
      <c r="CN429" s="159"/>
      <c r="CO429" s="159"/>
      <c r="CP429" s="159"/>
      <c r="CQ429" s="159"/>
      <c r="CR429" s="159"/>
      <c r="CS429" s="159"/>
      <c r="CT429" s="159"/>
      <c r="CU429" s="159"/>
      <c r="CV429" s="159"/>
      <c r="CW429" s="159"/>
      <c r="CX429" s="159"/>
      <c r="CY429" s="159"/>
      <c r="CZ429" s="159"/>
      <c r="DA429" s="159"/>
      <c r="DB429" s="159"/>
      <c r="DC429" s="159"/>
      <c r="DD429" s="159"/>
      <c r="DE429" s="159"/>
      <c r="DF429" s="159"/>
      <c r="DG429" s="159"/>
      <c r="DH429" s="159"/>
      <c r="DI429" s="159"/>
      <c r="DJ429" s="159"/>
      <c r="DK429" s="159"/>
      <c r="DL429" s="159"/>
      <c r="DM429" s="159"/>
      <c r="DN429" s="159"/>
      <c r="DO429" s="159"/>
      <c r="DP429" s="159"/>
      <c r="DQ429" s="159"/>
      <c r="DR429" s="159"/>
      <c r="DS429" s="159"/>
      <c r="DT429" s="159"/>
      <c r="DU429" s="159"/>
      <c r="DV429" s="159"/>
      <c r="DW429" s="159"/>
      <c r="DX429" s="159"/>
      <c r="DY429" s="159"/>
      <c r="DZ429" s="159"/>
      <c r="EA429" s="159"/>
      <c r="EB429" s="159"/>
      <c r="EC429" s="159"/>
      <c r="ED429" s="159"/>
      <c r="EE429" s="159"/>
      <c r="EF429" s="159"/>
      <c r="EG429" s="159"/>
      <c r="EH429" s="159"/>
      <c r="EI429" s="159"/>
      <c r="EJ429" s="159"/>
      <c r="EK429" s="159"/>
      <c r="EL429" s="159"/>
      <c r="EM429" s="159"/>
      <c r="EN429" s="159"/>
      <c r="EO429" s="159"/>
      <c r="EP429" s="159"/>
      <c r="EQ429" s="159"/>
      <c r="ER429" s="159"/>
      <c r="ES429" s="159"/>
      <c r="ET429" s="159"/>
      <c r="EU429" s="159"/>
      <c r="EV429" s="159"/>
      <c r="EW429" s="159"/>
      <c r="EX429" s="159"/>
      <c r="EY429" s="159"/>
      <c r="EZ429" s="159"/>
      <c r="FA429" s="159"/>
      <c r="FB429" s="159"/>
      <c r="FC429" s="159"/>
      <c r="FD429" s="159"/>
    </row>
    <row r="430" customFormat="false" ht="12.75" hidden="false" customHeight="false" outlineLevel="0" collapsed="false">
      <c r="A430" s="168"/>
      <c r="B430" s="149"/>
      <c r="C430" s="149"/>
      <c r="D430" s="149"/>
      <c r="E430" s="149"/>
      <c r="F430" s="149"/>
      <c r="G430" s="149"/>
      <c r="H430" s="148"/>
      <c r="I430" s="170"/>
      <c r="R430" s="148"/>
      <c r="S430" s="158"/>
      <c r="T430" s="159"/>
      <c r="U430" s="159"/>
      <c r="V430" s="159"/>
      <c r="W430" s="159"/>
      <c r="X430" s="159"/>
      <c r="Y430" s="159"/>
      <c r="Z430" s="159"/>
      <c r="AA430" s="159"/>
      <c r="AB430" s="159"/>
      <c r="AC430" s="159"/>
      <c r="AD430" s="159"/>
      <c r="AE430" s="159"/>
      <c r="AF430" s="159"/>
      <c r="AG430" s="159"/>
      <c r="AH430" s="159"/>
      <c r="AI430" s="159"/>
      <c r="AJ430" s="159"/>
      <c r="AK430" s="159"/>
      <c r="AL430" s="159"/>
      <c r="AM430" s="159"/>
      <c r="AN430" s="159"/>
      <c r="AO430" s="159"/>
      <c r="AP430" s="159"/>
      <c r="AQ430" s="159"/>
      <c r="AR430" s="159"/>
      <c r="AS430" s="159"/>
      <c r="AT430" s="159"/>
      <c r="AU430" s="159"/>
      <c r="AV430" s="159"/>
      <c r="AW430" s="159"/>
      <c r="AX430" s="159"/>
      <c r="AY430" s="159"/>
      <c r="AZ430" s="159"/>
      <c r="BA430" s="159"/>
      <c r="BB430" s="159"/>
      <c r="BC430" s="159"/>
      <c r="BD430" s="159"/>
      <c r="BE430" s="159"/>
      <c r="BF430" s="159"/>
      <c r="BG430" s="159"/>
      <c r="BH430" s="159"/>
      <c r="BI430" s="159"/>
      <c r="BJ430" s="159"/>
      <c r="BK430" s="159"/>
      <c r="BL430" s="159"/>
      <c r="BM430" s="159"/>
      <c r="BN430" s="159"/>
      <c r="BO430" s="159"/>
      <c r="BP430" s="159"/>
      <c r="BQ430" s="159"/>
      <c r="BR430" s="159"/>
      <c r="BS430" s="159"/>
      <c r="BT430" s="159"/>
      <c r="BU430" s="159"/>
      <c r="BV430" s="159"/>
      <c r="BW430" s="159"/>
      <c r="BX430" s="159"/>
      <c r="BY430" s="159"/>
      <c r="BZ430" s="159"/>
      <c r="CA430" s="159"/>
      <c r="CB430" s="159"/>
      <c r="CC430" s="159"/>
      <c r="CD430" s="159"/>
      <c r="CE430" s="159"/>
      <c r="CF430" s="159"/>
      <c r="CG430" s="159"/>
      <c r="CH430" s="159"/>
      <c r="CI430" s="159"/>
      <c r="CJ430" s="159"/>
      <c r="CK430" s="159"/>
      <c r="CL430" s="159"/>
      <c r="CM430" s="159"/>
      <c r="CN430" s="159"/>
      <c r="CO430" s="159"/>
      <c r="CP430" s="159"/>
      <c r="CQ430" s="159"/>
      <c r="CR430" s="159"/>
      <c r="CS430" s="159"/>
      <c r="CT430" s="159"/>
      <c r="CU430" s="159"/>
      <c r="CV430" s="159"/>
      <c r="CW430" s="159"/>
      <c r="CX430" s="159"/>
      <c r="CY430" s="159"/>
      <c r="CZ430" s="159"/>
      <c r="DA430" s="159"/>
      <c r="DB430" s="159"/>
      <c r="DC430" s="159"/>
      <c r="DD430" s="159"/>
      <c r="DE430" s="159"/>
      <c r="DF430" s="159"/>
      <c r="DG430" s="159"/>
      <c r="DH430" s="159"/>
      <c r="DI430" s="159"/>
      <c r="DJ430" s="159"/>
      <c r="DK430" s="159"/>
      <c r="DL430" s="159"/>
      <c r="DM430" s="159"/>
      <c r="DN430" s="159"/>
      <c r="DO430" s="159"/>
      <c r="DP430" s="159"/>
      <c r="DQ430" s="159"/>
      <c r="DR430" s="159"/>
      <c r="DS430" s="159"/>
      <c r="DT430" s="159"/>
      <c r="DU430" s="159"/>
      <c r="DV430" s="159"/>
      <c r="DW430" s="159"/>
      <c r="DX430" s="159"/>
      <c r="DY430" s="159"/>
      <c r="DZ430" s="159"/>
      <c r="EA430" s="159"/>
      <c r="EB430" s="159"/>
      <c r="EC430" s="159"/>
      <c r="ED430" s="159"/>
      <c r="EE430" s="159"/>
      <c r="EF430" s="159"/>
      <c r="EG430" s="159"/>
      <c r="EH430" s="159"/>
      <c r="EI430" s="159"/>
      <c r="EJ430" s="159"/>
      <c r="EK430" s="159"/>
      <c r="EL430" s="159"/>
      <c r="EM430" s="159"/>
      <c r="EN430" s="159"/>
      <c r="EO430" s="159"/>
      <c r="EP430" s="159"/>
      <c r="EQ430" s="159"/>
      <c r="ER430" s="159"/>
      <c r="ES430" s="159"/>
      <c r="ET430" s="159"/>
      <c r="EU430" s="159"/>
      <c r="EV430" s="159"/>
      <c r="EW430" s="159"/>
      <c r="EX430" s="159"/>
      <c r="EY430" s="159"/>
      <c r="EZ430" s="159"/>
      <c r="FA430" s="159"/>
      <c r="FB430" s="159"/>
      <c r="FC430" s="159"/>
      <c r="FD430" s="159"/>
    </row>
    <row r="431" customFormat="false" ht="12.75" hidden="false" customHeight="false" outlineLevel="0" collapsed="false">
      <c r="A431" s="168"/>
      <c r="B431" s="149"/>
      <c r="C431" s="149"/>
      <c r="D431" s="149"/>
      <c r="E431" s="149"/>
      <c r="F431" s="149"/>
      <c r="G431" s="149"/>
      <c r="H431" s="148"/>
      <c r="I431" s="170"/>
      <c r="R431" s="148"/>
      <c r="S431" s="158"/>
      <c r="T431" s="159"/>
      <c r="U431" s="159"/>
      <c r="V431" s="159"/>
      <c r="W431" s="159"/>
      <c r="X431" s="159"/>
      <c r="Y431" s="159"/>
      <c r="Z431" s="159"/>
      <c r="AA431" s="159"/>
      <c r="AB431" s="159"/>
      <c r="AC431" s="159"/>
      <c r="AD431" s="159"/>
      <c r="AE431" s="159"/>
      <c r="AF431" s="159"/>
      <c r="AG431" s="159"/>
      <c r="AH431" s="159"/>
      <c r="AI431" s="159"/>
      <c r="AJ431" s="159"/>
      <c r="AK431" s="159"/>
      <c r="AL431" s="159"/>
      <c r="AM431" s="159"/>
      <c r="AN431" s="159"/>
      <c r="AO431" s="159"/>
      <c r="AP431" s="159"/>
      <c r="AQ431" s="159"/>
      <c r="AR431" s="159"/>
      <c r="AS431" s="159"/>
      <c r="AT431" s="159"/>
      <c r="AU431" s="159"/>
      <c r="AV431" s="159"/>
      <c r="AW431" s="159"/>
      <c r="AX431" s="159"/>
      <c r="AY431" s="159"/>
      <c r="AZ431" s="159"/>
      <c r="BA431" s="159"/>
      <c r="BB431" s="159"/>
      <c r="BC431" s="159"/>
      <c r="BD431" s="159"/>
      <c r="BE431" s="159"/>
      <c r="BF431" s="159"/>
      <c r="BG431" s="159"/>
      <c r="BH431" s="159"/>
      <c r="BI431" s="159"/>
      <c r="BJ431" s="159"/>
      <c r="BK431" s="159"/>
      <c r="BL431" s="159"/>
      <c r="BM431" s="159"/>
      <c r="BN431" s="159"/>
      <c r="BO431" s="159"/>
      <c r="BP431" s="159"/>
      <c r="BQ431" s="159"/>
      <c r="BR431" s="159"/>
      <c r="BS431" s="159"/>
      <c r="BT431" s="159"/>
      <c r="BU431" s="159"/>
      <c r="BV431" s="159"/>
      <c r="BW431" s="159"/>
      <c r="BX431" s="159"/>
      <c r="BY431" s="159"/>
      <c r="BZ431" s="159"/>
      <c r="CA431" s="159"/>
      <c r="CB431" s="159"/>
      <c r="CC431" s="159"/>
      <c r="CD431" s="159"/>
      <c r="CE431" s="159"/>
      <c r="CF431" s="159"/>
      <c r="CG431" s="159"/>
      <c r="CH431" s="159"/>
      <c r="CI431" s="159"/>
      <c r="CJ431" s="159"/>
      <c r="CK431" s="159"/>
      <c r="CL431" s="159"/>
      <c r="CM431" s="159"/>
      <c r="CN431" s="159"/>
      <c r="CO431" s="159"/>
      <c r="CP431" s="159"/>
      <c r="CQ431" s="159"/>
      <c r="CR431" s="159"/>
      <c r="CS431" s="159"/>
      <c r="CT431" s="159"/>
      <c r="CU431" s="159"/>
      <c r="CV431" s="159"/>
      <c r="CW431" s="159"/>
      <c r="CX431" s="159"/>
      <c r="CY431" s="159"/>
      <c r="CZ431" s="159"/>
      <c r="DA431" s="159"/>
      <c r="DB431" s="159"/>
      <c r="DC431" s="159"/>
      <c r="DD431" s="159"/>
      <c r="DE431" s="159"/>
      <c r="DF431" s="159"/>
      <c r="DG431" s="159"/>
      <c r="DH431" s="159"/>
      <c r="DI431" s="159"/>
      <c r="DJ431" s="159"/>
      <c r="DK431" s="159"/>
      <c r="DL431" s="159"/>
      <c r="DM431" s="159"/>
      <c r="DN431" s="159"/>
      <c r="DO431" s="159"/>
      <c r="DP431" s="159"/>
      <c r="DQ431" s="159"/>
      <c r="DR431" s="159"/>
      <c r="DS431" s="159"/>
      <c r="DT431" s="159"/>
      <c r="DU431" s="159"/>
      <c r="DV431" s="159"/>
      <c r="DW431" s="159"/>
      <c r="DX431" s="159"/>
      <c r="DY431" s="159"/>
      <c r="DZ431" s="159"/>
      <c r="EA431" s="159"/>
      <c r="EB431" s="159"/>
      <c r="EC431" s="159"/>
      <c r="ED431" s="159"/>
      <c r="EE431" s="159"/>
      <c r="EF431" s="159"/>
      <c r="EG431" s="159"/>
      <c r="EH431" s="159"/>
      <c r="EI431" s="159"/>
      <c r="EJ431" s="159"/>
      <c r="EK431" s="159"/>
      <c r="EL431" s="159"/>
      <c r="EM431" s="159"/>
      <c r="EN431" s="159"/>
      <c r="EO431" s="159"/>
      <c r="EP431" s="159"/>
      <c r="EQ431" s="159"/>
      <c r="ER431" s="159"/>
      <c r="ES431" s="159"/>
      <c r="ET431" s="159"/>
      <c r="EU431" s="159"/>
      <c r="EV431" s="159"/>
      <c r="EW431" s="159"/>
      <c r="EX431" s="159"/>
      <c r="EY431" s="159"/>
      <c r="EZ431" s="159"/>
      <c r="FA431" s="159"/>
      <c r="FB431" s="159"/>
      <c r="FC431" s="159"/>
      <c r="FD431" s="159"/>
    </row>
    <row r="432" customFormat="false" ht="12.75" hidden="false" customHeight="false" outlineLevel="0" collapsed="false">
      <c r="A432" s="168"/>
      <c r="B432" s="149"/>
      <c r="C432" s="149"/>
      <c r="D432" s="149"/>
      <c r="E432" s="149"/>
      <c r="F432" s="149"/>
      <c r="G432" s="149"/>
      <c r="H432" s="148"/>
      <c r="I432" s="170"/>
      <c r="R432" s="148"/>
      <c r="S432" s="158"/>
      <c r="T432" s="159"/>
      <c r="U432" s="159"/>
      <c r="V432" s="159"/>
      <c r="W432" s="159"/>
      <c r="X432" s="159"/>
      <c r="Y432" s="159"/>
      <c r="Z432" s="159"/>
      <c r="AA432" s="159"/>
      <c r="AB432" s="159"/>
      <c r="AC432" s="159"/>
      <c r="AD432" s="159"/>
      <c r="AE432" s="159"/>
      <c r="AF432" s="159"/>
      <c r="AG432" s="159"/>
      <c r="AH432" s="159"/>
      <c r="AI432" s="159"/>
      <c r="AJ432" s="159"/>
      <c r="AK432" s="159"/>
      <c r="AL432" s="159"/>
      <c r="AM432" s="159"/>
      <c r="AN432" s="159"/>
      <c r="AO432" s="159"/>
      <c r="AP432" s="159"/>
      <c r="AQ432" s="159"/>
      <c r="AR432" s="159"/>
      <c r="AS432" s="159"/>
      <c r="AT432" s="159"/>
      <c r="AU432" s="159"/>
      <c r="AV432" s="159"/>
      <c r="AW432" s="159"/>
      <c r="AX432" s="159"/>
      <c r="AY432" s="159"/>
      <c r="AZ432" s="159"/>
      <c r="BA432" s="159"/>
      <c r="BB432" s="159"/>
      <c r="BC432" s="159"/>
      <c r="BD432" s="159"/>
      <c r="BE432" s="159"/>
      <c r="BF432" s="159"/>
      <c r="BG432" s="159"/>
      <c r="BH432" s="159"/>
      <c r="BI432" s="159"/>
      <c r="BJ432" s="159"/>
      <c r="BK432" s="159"/>
      <c r="BL432" s="159"/>
      <c r="BM432" s="159"/>
      <c r="BN432" s="159"/>
      <c r="BO432" s="159"/>
      <c r="BP432" s="159"/>
      <c r="BQ432" s="159"/>
      <c r="BR432" s="159"/>
      <c r="BS432" s="159"/>
      <c r="BT432" s="159"/>
      <c r="BU432" s="159"/>
      <c r="BV432" s="159"/>
      <c r="BW432" s="159"/>
      <c r="BX432" s="159"/>
      <c r="BY432" s="159"/>
      <c r="BZ432" s="159"/>
      <c r="CA432" s="159"/>
      <c r="CB432" s="159"/>
      <c r="CC432" s="159"/>
      <c r="CD432" s="159"/>
      <c r="CE432" s="159"/>
      <c r="CF432" s="159"/>
      <c r="CG432" s="159"/>
      <c r="CH432" s="159"/>
      <c r="CI432" s="159"/>
      <c r="CJ432" s="159"/>
      <c r="CK432" s="159"/>
      <c r="CL432" s="159"/>
      <c r="CM432" s="159"/>
      <c r="CN432" s="159"/>
      <c r="CO432" s="159"/>
      <c r="CP432" s="159"/>
      <c r="CQ432" s="159"/>
      <c r="CR432" s="159"/>
      <c r="CS432" s="159"/>
      <c r="CT432" s="159"/>
      <c r="CU432" s="159"/>
      <c r="CV432" s="159"/>
      <c r="CW432" s="159"/>
      <c r="CX432" s="159"/>
      <c r="CY432" s="159"/>
      <c r="CZ432" s="159"/>
      <c r="DA432" s="159"/>
      <c r="DB432" s="159"/>
      <c r="DC432" s="159"/>
      <c r="DD432" s="159"/>
      <c r="DE432" s="159"/>
      <c r="DF432" s="159"/>
      <c r="DG432" s="159"/>
      <c r="DH432" s="159"/>
      <c r="DI432" s="159"/>
      <c r="DJ432" s="159"/>
      <c r="DK432" s="159"/>
      <c r="DL432" s="159"/>
      <c r="DM432" s="159"/>
      <c r="DN432" s="159"/>
      <c r="DO432" s="159"/>
      <c r="DP432" s="159"/>
      <c r="DQ432" s="159"/>
      <c r="DR432" s="159"/>
      <c r="DS432" s="159"/>
      <c r="DT432" s="159"/>
      <c r="DU432" s="159"/>
      <c r="DV432" s="159"/>
      <c r="DW432" s="159"/>
      <c r="DX432" s="159"/>
      <c r="DY432" s="159"/>
      <c r="DZ432" s="159"/>
      <c r="EA432" s="159"/>
      <c r="EB432" s="159"/>
      <c r="EC432" s="159"/>
      <c r="ED432" s="159"/>
      <c r="EE432" s="159"/>
      <c r="EF432" s="159"/>
      <c r="EG432" s="159"/>
      <c r="EH432" s="159"/>
      <c r="EI432" s="159"/>
      <c r="EJ432" s="159"/>
      <c r="EK432" s="159"/>
      <c r="EL432" s="159"/>
      <c r="EM432" s="159"/>
      <c r="EN432" s="159"/>
      <c r="EO432" s="159"/>
      <c r="EP432" s="159"/>
      <c r="EQ432" s="159"/>
      <c r="ER432" s="159"/>
      <c r="ES432" s="159"/>
      <c r="ET432" s="159"/>
      <c r="EU432" s="159"/>
      <c r="EV432" s="159"/>
      <c r="EW432" s="159"/>
      <c r="EX432" s="159"/>
      <c r="EY432" s="159"/>
      <c r="EZ432" s="159"/>
      <c r="FA432" s="159"/>
      <c r="FB432" s="159"/>
      <c r="FC432" s="159"/>
      <c r="FD432" s="159"/>
    </row>
    <row r="433" customFormat="false" ht="12.75" hidden="false" customHeight="false" outlineLevel="0" collapsed="false">
      <c r="A433" s="168"/>
      <c r="B433" s="149"/>
      <c r="C433" s="149"/>
      <c r="D433" s="149"/>
      <c r="E433" s="149"/>
      <c r="F433" s="149"/>
      <c r="G433" s="149"/>
      <c r="H433" s="148"/>
      <c r="I433" s="170"/>
      <c r="R433" s="148"/>
      <c r="S433" s="158"/>
      <c r="T433" s="159"/>
      <c r="U433" s="159"/>
      <c r="V433" s="159"/>
      <c r="W433" s="159"/>
      <c r="X433" s="159"/>
      <c r="Y433" s="159"/>
      <c r="Z433" s="159"/>
      <c r="AA433" s="159"/>
      <c r="AB433" s="159"/>
      <c r="AC433" s="159"/>
      <c r="AD433" s="159"/>
      <c r="AE433" s="159"/>
      <c r="AF433" s="159"/>
      <c r="AG433" s="159"/>
      <c r="AH433" s="159"/>
      <c r="AI433" s="159"/>
      <c r="AJ433" s="159"/>
      <c r="AK433" s="159"/>
      <c r="AL433" s="159"/>
      <c r="AM433" s="159"/>
      <c r="AN433" s="159"/>
      <c r="AO433" s="159"/>
      <c r="AP433" s="159"/>
      <c r="AQ433" s="159"/>
      <c r="AR433" s="159"/>
      <c r="AS433" s="159"/>
      <c r="AT433" s="159"/>
      <c r="AU433" s="159"/>
      <c r="AV433" s="159"/>
      <c r="AW433" s="159"/>
      <c r="AX433" s="159"/>
      <c r="AY433" s="159"/>
      <c r="AZ433" s="159"/>
      <c r="BA433" s="159"/>
      <c r="BB433" s="159"/>
      <c r="BC433" s="159"/>
      <c r="BD433" s="159"/>
      <c r="BE433" s="159"/>
      <c r="BF433" s="159"/>
      <c r="BG433" s="159"/>
      <c r="BH433" s="159"/>
      <c r="BI433" s="159"/>
      <c r="BJ433" s="159"/>
      <c r="BK433" s="159"/>
      <c r="BL433" s="159"/>
      <c r="BM433" s="159"/>
      <c r="BN433" s="159"/>
      <c r="BO433" s="159"/>
      <c r="BP433" s="159"/>
      <c r="BQ433" s="159"/>
      <c r="BR433" s="159"/>
      <c r="BS433" s="159"/>
      <c r="BT433" s="159"/>
      <c r="BU433" s="159"/>
      <c r="BV433" s="159"/>
      <c r="BW433" s="159"/>
      <c r="BX433" s="159"/>
      <c r="BY433" s="159"/>
      <c r="BZ433" s="159"/>
      <c r="CA433" s="159"/>
      <c r="CB433" s="159"/>
      <c r="CC433" s="159"/>
      <c r="CD433" s="159"/>
      <c r="CE433" s="159"/>
      <c r="CF433" s="159"/>
      <c r="CG433" s="159"/>
      <c r="CH433" s="159"/>
      <c r="CI433" s="159"/>
      <c r="CJ433" s="159"/>
      <c r="CK433" s="159"/>
      <c r="CL433" s="159"/>
      <c r="CM433" s="159"/>
      <c r="CN433" s="159"/>
      <c r="CO433" s="159"/>
      <c r="CP433" s="159"/>
      <c r="CQ433" s="159"/>
      <c r="CR433" s="159"/>
      <c r="CS433" s="159"/>
      <c r="CT433" s="159"/>
      <c r="CU433" s="159"/>
      <c r="CV433" s="159"/>
      <c r="CW433" s="159"/>
      <c r="CX433" s="159"/>
      <c r="CY433" s="159"/>
      <c r="CZ433" s="159"/>
      <c r="DA433" s="159"/>
      <c r="DB433" s="159"/>
      <c r="DC433" s="159"/>
      <c r="DD433" s="159"/>
      <c r="DE433" s="159"/>
      <c r="DF433" s="159"/>
      <c r="DG433" s="159"/>
      <c r="DH433" s="159"/>
      <c r="DI433" s="159"/>
      <c r="DJ433" s="159"/>
      <c r="DK433" s="159"/>
      <c r="DL433" s="159"/>
      <c r="DM433" s="159"/>
      <c r="DN433" s="159"/>
      <c r="DO433" s="159"/>
      <c r="DP433" s="159"/>
      <c r="DQ433" s="159"/>
      <c r="DR433" s="159"/>
      <c r="DS433" s="159"/>
      <c r="DT433" s="159"/>
      <c r="DU433" s="159"/>
      <c r="DV433" s="159"/>
      <c r="DW433" s="159"/>
      <c r="DX433" s="159"/>
      <c r="DY433" s="159"/>
      <c r="DZ433" s="159"/>
      <c r="EA433" s="159"/>
      <c r="EB433" s="159"/>
      <c r="EC433" s="159"/>
      <c r="ED433" s="159"/>
      <c r="EE433" s="159"/>
      <c r="EF433" s="159"/>
      <c r="EG433" s="159"/>
      <c r="EH433" s="159"/>
      <c r="EI433" s="159"/>
      <c r="EJ433" s="159"/>
      <c r="EK433" s="159"/>
      <c r="EL433" s="159"/>
      <c r="EM433" s="159"/>
      <c r="EN433" s="159"/>
      <c r="EO433" s="159"/>
      <c r="EP433" s="159"/>
      <c r="EQ433" s="159"/>
      <c r="ER433" s="159"/>
      <c r="ES433" s="159"/>
      <c r="ET433" s="159"/>
      <c r="EU433" s="159"/>
      <c r="EV433" s="159"/>
      <c r="EW433" s="159"/>
      <c r="EX433" s="159"/>
      <c r="EY433" s="159"/>
      <c r="EZ433" s="159"/>
      <c r="FA433" s="159"/>
      <c r="FB433" s="159"/>
      <c r="FC433" s="159"/>
      <c r="FD433" s="159"/>
    </row>
    <row r="434" customFormat="false" ht="12.75" hidden="false" customHeight="false" outlineLevel="0" collapsed="false">
      <c r="A434" s="168"/>
      <c r="B434" s="149"/>
      <c r="C434" s="149"/>
      <c r="D434" s="149"/>
      <c r="E434" s="149"/>
      <c r="F434" s="149"/>
      <c r="G434" s="149"/>
      <c r="H434" s="148"/>
      <c r="I434" s="170"/>
      <c r="R434" s="148"/>
      <c r="S434" s="158"/>
      <c r="T434" s="159"/>
      <c r="U434" s="159"/>
      <c r="V434" s="159"/>
      <c r="W434" s="159"/>
      <c r="X434" s="159"/>
      <c r="Y434" s="159"/>
      <c r="Z434" s="159"/>
      <c r="AA434" s="159"/>
      <c r="AB434" s="159"/>
      <c r="AC434" s="159"/>
      <c r="AD434" s="159"/>
      <c r="AE434" s="159"/>
      <c r="AF434" s="159"/>
      <c r="AG434" s="159"/>
      <c r="AH434" s="159"/>
      <c r="AI434" s="159"/>
      <c r="AJ434" s="159"/>
      <c r="AK434" s="159"/>
      <c r="AL434" s="159"/>
      <c r="AM434" s="159"/>
      <c r="AN434" s="159"/>
      <c r="AO434" s="159"/>
      <c r="AP434" s="159"/>
      <c r="AQ434" s="159"/>
      <c r="AR434" s="159"/>
      <c r="AS434" s="159"/>
      <c r="AT434" s="159"/>
      <c r="AU434" s="159"/>
      <c r="AV434" s="159"/>
      <c r="AW434" s="159"/>
      <c r="AX434" s="159"/>
      <c r="AY434" s="159"/>
      <c r="AZ434" s="159"/>
      <c r="BA434" s="159"/>
      <c r="BB434" s="159"/>
      <c r="BC434" s="159"/>
      <c r="BD434" s="159"/>
      <c r="BE434" s="159"/>
      <c r="BF434" s="159"/>
      <c r="BG434" s="159"/>
      <c r="BH434" s="159"/>
      <c r="BI434" s="159"/>
      <c r="BJ434" s="159"/>
      <c r="BK434" s="159"/>
      <c r="BL434" s="159"/>
      <c r="BM434" s="159"/>
      <c r="BN434" s="159"/>
      <c r="BO434" s="159"/>
      <c r="BP434" s="159"/>
      <c r="BQ434" s="159"/>
      <c r="BR434" s="159"/>
      <c r="BS434" s="159"/>
      <c r="BT434" s="159"/>
      <c r="BU434" s="159"/>
      <c r="BV434" s="159"/>
      <c r="BW434" s="159"/>
      <c r="BX434" s="159"/>
      <c r="BY434" s="159"/>
      <c r="BZ434" s="159"/>
      <c r="CA434" s="159"/>
      <c r="CB434" s="159"/>
      <c r="CC434" s="159"/>
      <c r="CD434" s="159"/>
      <c r="CE434" s="159"/>
      <c r="CF434" s="159"/>
      <c r="CG434" s="159"/>
      <c r="CH434" s="159"/>
      <c r="CI434" s="159"/>
      <c r="CJ434" s="159"/>
      <c r="CK434" s="159"/>
      <c r="CL434" s="159"/>
      <c r="CM434" s="159"/>
      <c r="CN434" s="159"/>
      <c r="CO434" s="159"/>
      <c r="CP434" s="159"/>
      <c r="CQ434" s="159"/>
      <c r="CR434" s="159"/>
      <c r="CS434" s="159"/>
      <c r="CT434" s="159"/>
      <c r="CU434" s="159"/>
      <c r="CV434" s="159"/>
      <c r="CW434" s="159"/>
      <c r="CX434" s="159"/>
      <c r="CY434" s="159"/>
      <c r="CZ434" s="159"/>
      <c r="DA434" s="159"/>
      <c r="DB434" s="159"/>
      <c r="DC434" s="159"/>
      <c r="DD434" s="159"/>
      <c r="DE434" s="159"/>
      <c r="DF434" s="159"/>
      <c r="DG434" s="159"/>
      <c r="DH434" s="159"/>
      <c r="DI434" s="159"/>
      <c r="DJ434" s="159"/>
      <c r="DK434" s="159"/>
      <c r="DL434" s="159"/>
      <c r="DM434" s="159"/>
      <c r="DN434" s="159"/>
      <c r="DO434" s="159"/>
      <c r="DP434" s="159"/>
      <c r="DQ434" s="159"/>
      <c r="DR434" s="159"/>
      <c r="DS434" s="159"/>
      <c r="DT434" s="159"/>
      <c r="DU434" s="159"/>
      <c r="DV434" s="159"/>
      <c r="DW434" s="159"/>
      <c r="DX434" s="159"/>
      <c r="DY434" s="159"/>
      <c r="DZ434" s="159"/>
      <c r="EA434" s="159"/>
      <c r="EB434" s="159"/>
      <c r="EC434" s="159"/>
      <c r="ED434" s="159"/>
      <c r="EE434" s="159"/>
      <c r="EF434" s="159"/>
      <c r="EG434" s="159"/>
      <c r="EH434" s="159"/>
      <c r="EI434" s="159"/>
      <c r="EJ434" s="159"/>
      <c r="EK434" s="159"/>
      <c r="EL434" s="159"/>
      <c r="EM434" s="159"/>
      <c r="EN434" s="159"/>
      <c r="EO434" s="159"/>
      <c r="EP434" s="159"/>
      <c r="EQ434" s="159"/>
      <c r="ER434" s="159"/>
      <c r="ES434" s="159"/>
      <c r="ET434" s="159"/>
      <c r="EU434" s="159"/>
      <c r="EV434" s="159"/>
      <c r="EW434" s="159"/>
      <c r="EX434" s="159"/>
      <c r="EY434" s="159"/>
      <c r="EZ434" s="159"/>
      <c r="FA434" s="159"/>
      <c r="FB434" s="159"/>
      <c r="FC434" s="159"/>
      <c r="FD434" s="159"/>
    </row>
    <row r="435" customFormat="false" ht="12.75" hidden="false" customHeight="false" outlineLevel="0" collapsed="false">
      <c r="A435" s="168"/>
      <c r="B435" s="149"/>
      <c r="C435" s="149"/>
      <c r="D435" s="149"/>
      <c r="E435" s="149"/>
      <c r="F435" s="149"/>
      <c r="G435" s="149"/>
      <c r="H435" s="148"/>
      <c r="I435" s="170"/>
      <c r="R435" s="148"/>
      <c r="S435" s="158"/>
      <c r="T435" s="159"/>
      <c r="U435" s="159"/>
      <c r="V435" s="159"/>
      <c r="W435" s="159"/>
      <c r="X435" s="159"/>
      <c r="Y435" s="159"/>
      <c r="Z435" s="159"/>
      <c r="AA435" s="159"/>
      <c r="AB435" s="159"/>
      <c r="AC435" s="159"/>
      <c r="AD435" s="159"/>
      <c r="AE435" s="159"/>
      <c r="AF435" s="159"/>
      <c r="AG435" s="159"/>
      <c r="AH435" s="159"/>
      <c r="AI435" s="159"/>
      <c r="AJ435" s="159"/>
      <c r="AK435" s="159"/>
      <c r="AL435" s="159"/>
      <c r="AM435" s="159"/>
      <c r="AN435" s="159"/>
      <c r="AO435" s="159"/>
      <c r="AP435" s="159"/>
      <c r="AQ435" s="159"/>
      <c r="AR435" s="159"/>
      <c r="AS435" s="159"/>
      <c r="AT435" s="159"/>
      <c r="AU435" s="159"/>
      <c r="AV435" s="159"/>
      <c r="AW435" s="159"/>
      <c r="AX435" s="159"/>
      <c r="AY435" s="159"/>
      <c r="AZ435" s="159"/>
      <c r="BA435" s="159"/>
      <c r="BB435" s="159"/>
      <c r="BC435" s="159"/>
      <c r="BD435" s="159"/>
      <c r="BE435" s="159"/>
      <c r="BF435" s="159"/>
      <c r="BG435" s="159"/>
      <c r="BH435" s="159"/>
      <c r="BI435" s="159"/>
      <c r="BJ435" s="159"/>
      <c r="BK435" s="159"/>
      <c r="BL435" s="159"/>
      <c r="BM435" s="159"/>
      <c r="BN435" s="159"/>
      <c r="BO435" s="159"/>
      <c r="BP435" s="159"/>
      <c r="BQ435" s="159"/>
      <c r="BR435" s="159"/>
      <c r="BS435" s="159"/>
      <c r="BT435" s="159"/>
      <c r="BU435" s="159"/>
      <c r="BV435" s="159"/>
      <c r="BW435" s="159"/>
      <c r="BX435" s="159"/>
      <c r="BY435" s="159"/>
      <c r="BZ435" s="159"/>
      <c r="CA435" s="159"/>
      <c r="CB435" s="159"/>
      <c r="CC435" s="159"/>
      <c r="CD435" s="159"/>
      <c r="CE435" s="159"/>
      <c r="CF435" s="159"/>
      <c r="CG435" s="159"/>
      <c r="CH435" s="159"/>
      <c r="CI435" s="159"/>
      <c r="CJ435" s="159"/>
      <c r="CK435" s="159"/>
      <c r="CL435" s="159"/>
      <c r="CM435" s="159"/>
      <c r="CN435" s="159"/>
      <c r="CO435" s="159"/>
      <c r="CP435" s="159"/>
      <c r="CQ435" s="159"/>
      <c r="CR435" s="159"/>
      <c r="CS435" s="159"/>
      <c r="CT435" s="159"/>
      <c r="CU435" s="159"/>
      <c r="CV435" s="159"/>
      <c r="CW435" s="159"/>
      <c r="CX435" s="159"/>
      <c r="CY435" s="159"/>
      <c r="CZ435" s="159"/>
      <c r="DA435" s="159"/>
      <c r="DB435" s="159"/>
      <c r="DC435" s="159"/>
      <c r="DD435" s="159"/>
      <c r="DE435" s="159"/>
      <c r="DF435" s="159"/>
      <c r="DG435" s="159"/>
      <c r="DH435" s="159"/>
      <c r="DI435" s="159"/>
      <c r="DJ435" s="159"/>
      <c r="DK435" s="159"/>
      <c r="DL435" s="159"/>
      <c r="DM435" s="159"/>
      <c r="DN435" s="159"/>
      <c r="DO435" s="159"/>
      <c r="DP435" s="159"/>
      <c r="DQ435" s="159"/>
      <c r="DR435" s="159"/>
      <c r="DS435" s="159"/>
      <c r="DT435" s="159"/>
      <c r="DU435" s="159"/>
      <c r="DV435" s="159"/>
      <c r="DW435" s="159"/>
      <c r="DX435" s="159"/>
      <c r="DY435" s="159"/>
      <c r="DZ435" s="159"/>
      <c r="EA435" s="159"/>
      <c r="EB435" s="159"/>
      <c r="EC435" s="159"/>
      <c r="ED435" s="159"/>
      <c r="EE435" s="159"/>
      <c r="EF435" s="159"/>
      <c r="EG435" s="159"/>
      <c r="EH435" s="159"/>
      <c r="EI435" s="159"/>
      <c r="EJ435" s="159"/>
      <c r="EK435" s="159"/>
      <c r="EL435" s="159"/>
      <c r="EM435" s="159"/>
      <c r="EN435" s="159"/>
      <c r="EO435" s="159"/>
      <c r="EP435" s="159"/>
      <c r="EQ435" s="159"/>
      <c r="ER435" s="159"/>
      <c r="ES435" s="159"/>
      <c r="ET435" s="159"/>
      <c r="EU435" s="159"/>
      <c r="EV435" s="159"/>
      <c r="EW435" s="159"/>
      <c r="EX435" s="159"/>
      <c r="EY435" s="159"/>
      <c r="EZ435" s="159"/>
      <c r="FA435" s="159"/>
      <c r="FB435" s="159"/>
      <c r="FC435" s="159"/>
      <c r="FD435" s="159"/>
    </row>
    <row r="436" customFormat="false" ht="12.75" hidden="false" customHeight="false" outlineLevel="0" collapsed="false">
      <c r="A436" s="168"/>
      <c r="B436" s="149"/>
      <c r="C436" s="149"/>
      <c r="D436" s="149"/>
      <c r="E436" s="149"/>
      <c r="F436" s="149"/>
      <c r="G436" s="149"/>
      <c r="H436" s="148"/>
      <c r="I436" s="170"/>
      <c r="R436" s="148"/>
      <c r="S436" s="158"/>
      <c r="T436" s="159"/>
      <c r="U436" s="159"/>
      <c r="V436" s="159"/>
      <c r="W436" s="159"/>
      <c r="X436" s="159"/>
      <c r="Y436" s="159"/>
      <c r="Z436" s="159"/>
      <c r="AA436" s="159"/>
      <c r="AB436" s="159"/>
      <c r="AC436" s="159"/>
      <c r="AD436" s="159"/>
      <c r="AE436" s="159"/>
      <c r="AF436" s="159"/>
      <c r="AG436" s="159"/>
      <c r="AH436" s="159"/>
      <c r="AI436" s="159"/>
      <c r="AJ436" s="159"/>
      <c r="AK436" s="159"/>
      <c r="AL436" s="159"/>
      <c r="AM436" s="159"/>
      <c r="AN436" s="159"/>
      <c r="AO436" s="159"/>
      <c r="AP436" s="159"/>
      <c r="AQ436" s="159"/>
      <c r="AR436" s="159"/>
      <c r="AS436" s="159"/>
      <c r="AT436" s="159"/>
      <c r="AU436" s="159"/>
      <c r="AV436" s="159"/>
      <c r="AW436" s="159"/>
      <c r="AX436" s="159"/>
      <c r="AY436" s="159"/>
      <c r="AZ436" s="159"/>
      <c r="BA436" s="159"/>
      <c r="BB436" s="159"/>
      <c r="BC436" s="159"/>
      <c r="BD436" s="159"/>
      <c r="BE436" s="159"/>
      <c r="BF436" s="159"/>
      <c r="BG436" s="159"/>
      <c r="BH436" s="159"/>
      <c r="BI436" s="159"/>
      <c r="BJ436" s="159"/>
      <c r="BK436" s="159"/>
      <c r="BL436" s="159"/>
      <c r="BM436" s="159"/>
      <c r="BN436" s="159"/>
      <c r="BO436" s="159"/>
      <c r="BP436" s="159"/>
      <c r="BQ436" s="159"/>
      <c r="BR436" s="159"/>
      <c r="BS436" s="159"/>
      <c r="BT436" s="159"/>
      <c r="BU436" s="159"/>
      <c r="BV436" s="159"/>
      <c r="BW436" s="159"/>
      <c r="BX436" s="159"/>
      <c r="BY436" s="159"/>
      <c r="BZ436" s="159"/>
      <c r="CA436" s="159"/>
      <c r="CB436" s="159"/>
      <c r="CC436" s="159"/>
      <c r="CD436" s="159"/>
      <c r="CE436" s="159"/>
      <c r="CF436" s="159"/>
      <c r="CG436" s="159"/>
      <c r="CH436" s="159"/>
      <c r="CI436" s="159"/>
      <c r="CJ436" s="159"/>
      <c r="CK436" s="159"/>
      <c r="CL436" s="159"/>
      <c r="CM436" s="159"/>
      <c r="CN436" s="159"/>
      <c r="CO436" s="159"/>
      <c r="CP436" s="159"/>
      <c r="CQ436" s="159"/>
      <c r="CR436" s="159"/>
      <c r="CS436" s="159"/>
      <c r="CT436" s="159"/>
      <c r="CU436" s="159"/>
      <c r="CV436" s="159"/>
      <c r="CW436" s="159"/>
      <c r="CX436" s="159"/>
      <c r="CY436" s="159"/>
      <c r="CZ436" s="159"/>
      <c r="DA436" s="159"/>
      <c r="DB436" s="159"/>
      <c r="DC436" s="159"/>
      <c r="DD436" s="159"/>
      <c r="DE436" s="159"/>
      <c r="DF436" s="159"/>
      <c r="DG436" s="159"/>
      <c r="DH436" s="159"/>
      <c r="DI436" s="159"/>
      <c r="DJ436" s="159"/>
      <c r="DK436" s="159"/>
      <c r="DL436" s="159"/>
      <c r="DM436" s="159"/>
      <c r="DN436" s="159"/>
      <c r="DO436" s="159"/>
      <c r="DP436" s="159"/>
      <c r="DQ436" s="159"/>
      <c r="DR436" s="159"/>
      <c r="DS436" s="159"/>
      <c r="DT436" s="159"/>
      <c r="DU436" s="159"/>
      <c r="DV436" s="159"/>
      <c r="DW436" s="159"/>
      <c r="DX436" s="159"/>
      <c r="DY436" s="159"/>
      <c r="DZ436" s="159"/>
      <c r="EA436" s="159"/>
      <c r="EB436" s="159"/>
      <c r="EC436" s="159"/>
      <c r="ED436" s="159"/>
      <c r="EE436" s="159"/>
      <c r="EF436" s="159"/>
      <c r="EG436" s="159"/>
      <c r="EH436" s="159"/>
      <c r="EI436" s="159"/>
      <c r="EJ436" s="159"/>
      <c r="EK436" s="159"/>
      <c r="EL436" s="159"/>
      <c r="EM436" s="159"/>
      <c r="EN436" s="159"/>
      <c r="EO436" s="159"/>
      <c r="EP436" s="159"/>
      <c r="EQ436" s="159"/>
      <c r="ER436" s="159"/>
      <c r="ES436" s="159"/>
      <c r="ET436" s="159"/>
      <c r="EU436" s="159"/>
      <c r="EV436" s="159"/>
      <c r="EW436" s="159"/>
      <c r="EX436" s="159"/>
      <c r="EY436" s="159"/>
      <c r="EZ436" s="159"/>
      <c r="FA436" s="159"/>
      <c r="FB436" s="159"/>
      <c r="FC436" s="159"/>
      <c r="FD436" s="159"/>
    </row>
    <row r="437" customFormat="false" ht="12.75" hidden="false" customHeight="false" outlineLevel="0" collapsed="false">
      <c r="A437" s="168"/>
      <c r="B437" s="149"/>
      <c r="C437" s="149"/>
      <c r="D437" s="149"/>
      <c r="E437" s="149"/>
      <c r="F437" s="149"/>
      <c r="G437" s="149"/>
      <c r="H437" s="148"/>
      <c r="I437" s="170"/>
      <c r="R437" s="148"/>
      <c r="S437" s="158"/>
      <c r="T437" s="159"/>
      <c r="U437" s="159"/>
      <c r="V437" s="159"/>
      <c r="W437" s="159"/>
      <c r="X437" s="159"/>
      <c r="Y437" s="159"/>
      <c r="Z437" s="159"/>
      <c r="AA437" s="159"/>
      <c r="AB437" s="159"/>
      <c r="AC437" s="159"/>
      <c r="AD437" s="159"/>
      <c r="AE437" s="159"/>
      <c r="AF437" s="159"/>
      <c r="AG437" s="159"/>
      <c r="AH437" s="159"/>
      <c r="AI437" s="159"/>
      <c r="AJ437" s="159"/>
      <c r="AK437" s="159"/>
      <c r="AL437" s="159"/>
      <c r="AM437" s="159"/>
      <c r="AN437" s="159"/>
      <c r="AO437" s="159"/>
      <c r="AP437" s="159"/>
      <c r="AQ437" s="159"/>
      <c r="AR437" s="159"/>
      <c r="AS437" s="159"/>
      <c r="AT437" s="159"/>
      <c r="AU437" s="159"/>
      <c r="AV437" s="159"/>
      <c r="AW437" s="159"/>
      <c r="AX437" s="159"/>
      <c r="AY437" s="159"/>
      <c r="AZ437" s="159"/>
      <c r="BA437" s="159"/>
      <c r="BB437" s="159"/>
      <c r="BC437" s="159"/>
      <c r="BD437" s="159"/>
      <c r="BE437" s="159"/>
      <c r="BF437" s="159"/>
      <c r="BG437" s="159"/>
      <c r="BH437" s="159"/>
      <c r="BI437" s="159"/>
      <c r="BJ437" s="159"/>
      <c r="BK437" s="159"/>
      <c r="BL437" s="159"/>
      <c r="BM437" s="159"/>
      <c r="BN437" s="159"/>
      <c r="BO437" s="159"/>
      <c r="BP437" s="159"/>
      <c r="BQ437" s="159"/>
      <c r="BR437" s="159"/>
      <c r="BS437" s="159"/>
      <c r="BT437" s="159"/>
      <c r="BU437" s="159"/>
      <c r="BV437" s="159"/>
      <c r="BW437" s="159"/>
      <c r="BX437" s="159"/>
      <c r="BY437" s="159"/>
      <c r="BZ437" s="159"/>
      <c r="CA437" s="159"/>
      <c r="CB437" s="159"/>
      <c r="CC437" s="159"/>
      <c r="CD437" s="159"/>
      <c r="CE437" s="159"/>
      <c r="CF437" s="159"/>
      <c r="CG437" s="159"/>
      <c r="CH437" s="159"/>
      <c r="CI437" s="159"/>
      <c r="CJ437" s="159"/>
      <c r="CK437" s="159"/>
      <c r="CL437" s="159"/>
      <c r="CM437" s="159"/>
      <c r="CN437" s="159"/>
      <c r="CO437" s="159"/>
      <c r="CP437" s="159"/>
      <c r="CQ437" s="159"/>
      <c r="CR437" s="159"/>
      <c r="CS437" s="159"/>
      <c r="CT437" s="159"/>
      <c r="CU437" s="159"/>
      <c r="CV437" s="159"/>
      <c r="CW437" s="159"/>
      <c r="CX437" s="159"/>
      <c r="CY437" s="159"/>
      <c r="CZ437" s="159"/>
      <c r="DA437" s="159"/>
      <c r="DB437" s="159"/>
      <c r="DC437" s="159"/>
      <c r="DD437" s="159"/>
      <c r="DE437" s="159"/>
      <c r="DF437" s="159"/>
      <c r="DG437" s="159"/>
      <c r="DH437" s="159"/>
      <c r="DI437" s="159"/>
      <c r="DJ437" s="159"/>
      <c r="DK437" s="159"/>
      <c r="DL437" s="159"/>
      <c r="DM437" s="159"/>
      <c r="DN437" s="159"/>
      <c r="DO437" s="159"/>
      <c r="DP437" s="159"/>
      <c r="DQ437" s="159"/>
      <c r="DR437" s="159"/>
      <c r="DS437" s="159"/>
      <c r="DT437" s="159"/>
      <c r="DU437" s="159"/>
      <c r="DV437" s="159"/>
      <c r="DW437" s="159"/>
      <c r="DX437" s="159"/>
      <c r="DY437" s="159"/>
      <c r="DZ437" s="159"/>
      <c r="EA437" s="159"/>
      <c r="EB437" s="159"/>
      <c r="EC437" s="159"/>
      <c r="ED437" s="159"/>
      <c r="EE437" s="159"/>
      <c r="EF437" s="159"/>
      <c r="EG437" s="159"/>
      <c r="EH437" s="159"/>
      <c r="EI437" s="159"/>
      <c r="EJ437" s="159"/>
      <c r="EK437" s="159"/>
      <c r="EL437" s="159"/>
      <c r="EM437" s="159"/>
      <c r="EN437" s="159"/>
      <c r="EO437" s="159"/>
      <c r="EP437" s="159"/>
      <c r="EQ437" s="159"/>
      <c r="ER437" s="159"/>
      <c r="ES437" s="159"/>
      <c r="ET437" s="159"/>
      <c r="EU437" s="159"/>
      <c r="EV437" s="159"/>
      <c r="EW437" s="159"/>
      <c r="EX437" s="159"/>
      <c r="EY437" s="159"/>
      <c r="EZ437" s="159"/>
      <c r="FA437" s="159"/>
      <c r="FB437" s="159"/>
      <c r="FC437" s="159"/>
      <c r="FD437" s="159"/>
    </row>
    <row r="438" customFormat="false" ht="12.75" hidden="false" customHeight="false" outlineLevel="0" collapsed="false">
      <c r="A438" s="168"/>
      <c r="B438" s="149"/>
      <c r="C438" s="149"/>
      <c r="D438" s="149"/>
      <c r="E438" s="149"/>
      <c r="F438" s="149"/>
      <c r="G438" s="149"/>
      <c r="H438" s="148"/>
      <c r="I438" s="170"/>
      <c r="R438" s="148"/>
      <c r="S438" s="158"/>
      <c r="T438" s="159"/>
      <c r="U438" s="159"/>
      <c r="V438" s="159"/>
      <c r="W438" s="159"/>
      <c r="X438" s="159"/>
      <c r="Y438" s="159"/>
      <c r="Z438" s="159"/>
      <c r="AA438" s="159"/>
      <c r="AB438" s="159"/>
      <c r="AC438" s="159"/>
      <c r="AD438" s="159"/>
      <c r="AE438" s="159"/>
      <c r="AF438" s="159"/>
      <c r="AG438" s="159"/>
      <c r="AH438" s="159"/>
      <c r="AI438" s="159"/>
      <c r="AJ438" s="159"/>
      <c r="AK438" s="159"/>
      <c r="AL438" s="159"/>
      <c r="AM438" s="159"/>
      <c r="AN438" s="159"/>
      <c r="AO438" s="159"/>
      <c r="AP438" s="159"/>
      <c r="AQ438" s="159"/>
      <c r="AR438" s="159"/>
      <c r="AS438" s="159"/>
      <c r="AT438" s="159"/>
      <c r="AU438" s="159"/>
      <c r="AV438" s="159"/>
      <c r="AW438" s="159"/>
      <c r="AX438" s="159"/>
      <c r="AY438" s="159"/>
      <c r="AZ438" s="159"/>
      <c r="BA438" s="159"/>
      <c r="BB438" s="159"/>
      <c r="BC438" s="159"/>
      <c r="BD438" s="159"/>
      <c r="BE438" s="159"/>
      <c r="BF438" s="159"/>
      <c r="BG438" s="159"/>
      <c r="BH438" s="159"/>
      <c r="BI438" s="159"/>
      <c r="BJ438" s="159"/>
      <c r="BK438" s="159"/>
      <c r="BL438" s="159"/>
      <c r="BM438" s="159"/>
      <c r="BN438" s="159"/>
      <c r="BO438" s="159"/>
      <c r="BP438" s="159"/>
      <c r="BQ438" s="159"/>
      <c r="BR438" s="159"/>
      <c r="BS438" s="159"/>
      <c r="BT438" s="159"/>
      <c r="BU438" s="159"/>
      <c r="BV438" s="159"/>
      <c r="BW438" s="159"/>
      <c r="BX438" s="159"/>
      <c r="BY438" s="159"/>
      <c r="BZ438" s="159"/>
      <c r="CA438" s="159"/>
      <c r="CB438" s="159"/>
      <c r="CC438" s="159"/>
      <c r="CD438" s="159"/>
      <c r="CE438" s="159"/>
      <c r="CF438" s="159"/>
      <c r="CG438" s="159"/>
      <c r="CH438" s="159"/>
      <c r="CI438" s="159"/>
      <c r="CJ438" s="159"/>
      <c r="CK438" s="159"/>
      <c r="CL438" s="159"/>
      <c r="CM438" s="159"/>
      <c r="CN438" s="159"/>
      <c r="CO438" s="159"/>
      <c r="CP438" s="159"/>
      <c r="CQ438" s="159"/>
      <c r="CR438" s="159"/>
      <c r="CS438" s="159"/>
      <c r="CT438" s="159"/>
      <c r="CU438" s="159"/>
      <c r="CV438" s="159"/>
      <c r="CW438" s="159"/>
      <c r="CX438" s="159"/>
      <c r="CY438" s="159"/>
      <c r="CZ438" s="159"/>
      <c r="DA438" s="159"/>
      <c r="DB438" s="159"/>
      <c r="DC438" s="159"/>
      <c r="DD438" s="159"/>
      <c r="DE438" s="159"/>
      <c r="DF438" s="159"/>
      <c r="DG438" s="159"/>
      <c r="DH438" s="159"/>
      <c r="DI438" s="159"/>
      <c r="DJ438" s="159"/>
      <c r="DK438" s="159"/>
      <c r="DL438" s="159"/>
      <c r="DM438" s="159"/>
      <c r="DN438" s="159"/>
      <c r="DO438" s="159"/>
      <c r="DP438" s="159"/>
      <c r="DQ438" s="159"/>
      <c r="DR438" s="159"/>
      <c r="DS438" s="159"/>
      <c r="DT438" s="159"/>
      <c r="DU438" s="159"/>
      <c r="DV438" s="159"/>
      <c r="DW438" s="159"/>
      <c r="DX438" s="159"/>
      <c r="DY438" s="159"/>
      <c r="DZ438" s="159"/>
      <c r="EA438" s="159"/>
      <c r="EB438" s="159"/>
      <c r="EC438" s="159"/>
      <c r="ED438" s="159"/>
      <c r="EE438" s="159"/>
      <c r="EF438" s="159"/>
      <c r="EG438" s="159"/>
      <c r="EH438" s="159"/>
      <c r="EI438" s="159"/>
      <c r="EJ438" s="159"/>
      <c r="EK438" s="159"/>
      <c r="EL438" s="159"/>
      <c r="EM438" s="159"/>
      <c r="EN438" s="159"/>
      <c r="EO438" s="159"/>
      <c r="EP438" s="159"/>
      <c r="EQ438" s="159"/>
      <c r="ER438" s="159"/>
      <c r="ES438" s="159"/>
      <c r="ET438" s="159"/>
      <c r="EU438" s="159"/>
      <c r="EV438" s="159"/>
      <c r="EW438" s="159"/>
      <c r="EX438" s="159"/>
      <c r="EY438" s="159"/>
      <c r="EZ438" s="159"/>
      <c r="FA438" s="159"/>
      <c r="FB438" s="159"/>
      <c r="FC438" s="159"/>
      <c r="FD438" s="159"/>
    </row>
    <row r="439" customFormat="false" ht="12.75" hidden="false" customHeight="false" outlineLevel="0" collapsed="false">
      <c r="A439" s="168"/>
      <c r="B439" s="149"/>
      <c r="C439" s="149"/>
      <c r="D439" s="149"/>
      <c r="E439" s="149"/>
      <c r="F439" s="149"/>
      <c r="G439" s="149"/>
      <c r="H439" s="148"/>
      <c r="I439" s="170"/>
      <c r="R439" s="148"/>
      <c r="S439" s="158"/>
      <c r="T439" s="159"/>
      <c r="U439" s="159"/>
      <c r="V439" s="159"/>
      <c r="W439" s="159"/>
      <c r="X439" s="159"/>
      <c r="Y439" s="159"/>
      <c r="Z439" s="159"/>
      <c r="AA439" s="159"/>
      <c r="AB439" s="159"/>
      <c r="AC439" s="159"/>
      <c r="AD439" s="159"/>
      <c r="AE439" s="159"/>
      <c r="AF439" s="159"/>
      <c r="AG439" s="159"/>
      <c r="AH439" s="159"/>
      <c r="AI439" s="159"/>
      <c r="AJ439" s="159"/>
      <c r="AK439" s="159"/>
      <c r="AL439" s="159"/>
      <c r="AM439" s="159"/>
      <c r="AN439" s="159"/>
      <c r="AO439" s="159"/>
      <c r="AP439" s="159"/>
      <c r="AQ439" s="159"/>
      <c r="AR439" s="159"/>
      <c r="AS439" s="159"/>
      <c r="AT439" s="159"/>
      <c r="AU439" s="159"/>
      <c r="AV439" s="159"/>
      <c r="AW439" s="159"/>
      <c r="AX439" s="159"/>
      <c r="AY439" s="159"/>
      <c r="AZ439" s="159"/>
      <c r="BA439" s="159"/>
      <c r="BB439" s="159"/>
      <c r="BC439" s="159"/>
      <c r="BD439" s="159"/>
      <c r="BE439" s="159"/>
      <c r="BF439" s="159"/>
      <c r="BG439" s="159"/>
      <c r="BH439" s="159"/>
      <c r="BI439" s="159"/>
      <c r="BJ439" s="159"/>
      <c r="BK439" s="159"/>
      <c r="BL439" s="159"/>
      <c r="BM439" s="159"/>
      <c r="BN439" s="159"/>
      <c r="BO439" s="159"/>
      <c r="BP439" s="159"/>
      <c r="BQ439" s="159"/>
      <c r="BR439" s="159"/>
      <c r="BS439" s="159"/>
      <c r="BT439" s="159"/>
      <c r="BU439" s="159"/>
      <c r="BV439" s="159"/>
      <c r="BW439" s="159"/>
      <c r="BX439" s="159"/>
      <c r="BY439" s="159"/>
      <c r="BZ439" s="159"/>
      <c r="CA439" s="159"/>
      <c r="CB439" s="159"/>
      <c r="CC439" s="159"/>
      <c r="CD439" s="159"/>
      <c r="CE439" s="159"/>
      <c r="CF439" s="159"/>
      <c r="CG439" s="159"/>
      <c r="CH439" s="159"/>
      <c r="CI439" s="159"/>
      <c r="CJ439" s="159"/>
      <c r="CK439" s="159"/>
      <c r="CL439" s="159"/>
      <c r="CM439" s="159"/>
      <c r="CN439" s="159"/>
      <c r="CO439" s="159"/>
      <c r="CP439" s="159"/>
      <c r="CQ439" s="159"/>
      <c r="CR439" s="159"/>
      <c r="CS439" s="159"/>
      <c r="CT439" s="159"/>
      <c r="CU439" s="159"/>
      <c r="CV439" s="159"/>
      <c r="CW439" s="159"/>
      <c r="CX439" s="159"/>
      <c r="CY439" s="159"/>
      <c r="CZ439" s="159"/>
      <c r="DA439" s="159"/>
      <c r="DB439" s="159"/>
      <c r="DC439" s="159"/>
      <c r="DD439" s="159"/>
      <c r="DE439" s="159"/>
      <c r="DF439" s="159"/>
      <c r="DG439" s="159"/>
      <c r="DH439" s="159"/>
      <c r="DI439" s="159"/>
      <c r="DJ439" s="159"/>
      <c r="DK439" s="159"/>
      <c r="DL439" s="159"/>
      <c r="DM439" s="159"/>
      <c r="DN439" s="159"/>
      <c r="DO439" s="159"/>
      <c r="DP439" s="159"/>
      <c r="DQ439" s="159"/>
      <c r="DR439" s="159"/>
      <c r="DS439" s="159"/>
      <c r="DT439" s="159"/>
      <c r="DU439" s="159"/>
      <c r="DV439" s="159"/>
      <c r="DW439" s="159"/>
      <c r="DX439" s="159"/>
      <c r="DY439" s="159"/>
      <c r="DZ439" s="159"/>
      <c r="EA439" s="159"/>
      <c r="EB439" s="159"/>
      <c r="EC439" s="159"/>
      <c r="ED439" s="159"/>
      <c r="EE439" s="159"/>
      <c r="EF439" s="159"/>
      <c r="EG439" s="159"/>
      <c r="EH439" s="159"/>
      <c r="EI439" s="159"/>
      <c r="EJ439" s="159"/>
      <c r="EK439" s="159"/>
      <c r="EL439" s="159"/>
      <c r="EM439" s="159"/>
      <c r="EN439" s="159"/>
      <c r="EO439" s="159"/>
      <c r="EP439" s="159"/>
      <c r="EQ439" s="159"/>
      <c r="ER439" s="159"/>
      <c r="ES439" s="159"/>
      <c r="ET439" s="159"/>
      <c r="EU439" s="159"/>
      <c r="EV439" s="159"/>
      <c r="EW439" s="159"/>
      <c r="EX439" s="159"/>
      <c r="EY439" s="159"/>
      <c r="EZ439" s="159"/>
      <c r="FA439" s="159"/>
      <c r="FB439" s="159"/>
      <c r="FC439" s="159"/>
      <c r="FD439" s="159"/>
    </row>
    <row r="440" customFormat="false" ht="12.75" hidden="false" customHeight="false" outlineLevel="0" collapsed="false">
      <c r="A440" s="168"/>
      <c r="B440" s="149"/>
      <c r="C440" s="149"/>
      <c r="D440" s="149"/>
      <c r="E440" s="149"/>
      <c r="F440" s="149"/>
      <c r="G440" s="149"/>
      <c r="H440" s="148"/>
      <c r="I440" s="170"/>
      <c r="R440" s="148"/>
      <c r="S440" s="158"/>
      <c r="T440" s="159"/>
      <c r="U440" s="159"/>
      <c r="V440" s="159"/>
      <c r="W440" s="159"/>
      <c r="X440" s="159"/>
      <c r="Y440" s="159"/>
      <c r="Z440" s="159"/>
      <c r="AA440" s="159"/>
      <c r="AB440" s="159"/>
      <c r="AC440" s="159"/>
      <c r="AD440" s="159"/>
      <c r="AE440" s="159"/>
      <c r="AF440" s="159"/>
      <c r="AG440" s="159"/>
      <c r="AH440" s="159"/>
      <c r="AI440" s="159"/>
      <c r="AJ440" s="159"/>
      <c r="AK440" s="159"/>
      <c r="AL440" s="159"/>
      <c r="AM440" s="159"/>
      <c r="AN440" s="159"/>
      <c r="AO440" s="159"/>
      <c r="AP440" s="159"/>
      <c r="AQ440" s="159"/>
      <c r="AR440" s="159"/>
      <c r="AS440" s="159"/>
      <c r="AT440" s="159"/>
      <c r="AU440" s="159"/>
      <c r="AV440" s="159"/>
      <c r="AW440" s="159"/>
      <c r="AX440" s="159"/>
      <c r="AY440" s="159"/>
      <c r="AZ440" s="159"/>
      <c r="BA440" s="159"/>
      <c r="BB440" s="159"/>
      <c r="BC440" s="159"/>
      <c r="BD440" s="159"/>
      <c r="BE440" s="159"/>
      <c r="BF440" s="159"/>
      <c r="BG440" s="159"/>
      <c r="BH440" s="159"/>
      <c r="BI440" s="159"/>
      <c r="BJ440" s="159"/>
      <c r="BK440" s="159"/>
      <c r="BL440" s="159"/>
      <c r="BM440" s="159"/>
      <c r="BN440" s="159"/>
      <c r="BO440" s="159"/>
      <c r="BP440" s="159"/>
      <c r="BQ440" s="159"/>
      <c r="BR440" s="159"/>
      <c r="BS440" s="159"/>
      <c r="BT440" s="159"/>
      <c r="BU440" s="159"/>
      <c r="BV440" s="159"/>
      <c r="BW440" s="159"/>
      <c r="BX440" s="159"/>
      <c r="BY440" s="159"/>
      <c r="BZ440" s="159"/>
      <c r="CA440" s="159"/>
      <c r="CB440" s="159"/>
      <c r="CC440" s="159"/>
      <c r="CD440" s="159"/>
      <c r="CE440" s="159"/>
      <c r="CF440" s="159"/>
      <c r="CG440" s="159"/>
      <c r="CH440" s="159"/>
      <c r="CI440" s="159"/>
      <c r="CJ440" s="159"/>
      <c r="CK440" s="159"/>
      <c r="CL440" s="159"/>
      <c r="CM440" s="159"/>
      <c r="CN440" s="159"/>
      <c r="CO440" s="159"/>
      <c r="CP440" s="159"/>
      <c r="CQ440" s="159"/>
      <c r="CR440" s="159"/>
      <c r="CS440" s="159"/>
      <c r="CT440" s="159"/>
      <c r="CU440" s="159"/>
      <c r="CV440" s="159"/>
      <c r="CW440" s="159"/>
      <c r="CX440" s="159"/>
      <c r="CY440" s="159"/>
      <c r="CZ440" s="159"/>
      <c r="DA440" s="159"/>
      <c r="DB440" s="159"/>
      <c r="DC440" s="159"/>
      <c r="DD440" s="159"/>
      <c r="DE440" s="159"/>
      <c r="DF440" s="159"/>
      <c r="DG440" s="159"/>
      <c r="DH440" s="159"/>
      <c r="DI440" s="159"/>
      <c r="DJ440" s="159"/>
      <c r="DK440" s="159"/>
      <c r="DL440" s="159"/>
      <c r="DM440" s="159"/>
      <c r="DN440" s="159"/>
      <c r="DO440" s="159"/>
      <c r="DP440" s="159"/>
      <c r="DQ440" s="159"/>
      <c r="DR440" s="159"/>
      <c r="DS440" s="159"/>
      <c r="DT440" s="159"/>
      <c r="DU440" s="159"/>
      <c r="DV440" s="159"/>
      <c r="DW440" s="159"/>
      <c r="DX440" s="159"/>
      <c r="DY440" s="159"/>
      <c r="DZ440" s="159"/>
      <c r="EA440" s="159"/>
      <c r="EB440" s="159"/>
      <c r="EC440" s="159"/>
      <c r="ED440" s="159"/>
      <c r="EE440" s="159"/>
      <c r="EF440" s="159"/>
      <c r="EG440" s="159"/>
      <c r="EH440" s="159"/>
      <c r="EI440" s="159"/>
      <c r="EJ440" s="159"/>
      <c r="EK440" s="159"/>
      <c r="EL440" s="159"/>
      <c r="EM440" s="159"/>
      <c r="EN440" s="159"/>
      <c r="EO440" s="159"/>
      <c r="EP440" s="159"/>
      <c r="EQ440" s="159"/>
      <c r="ER440" s="159"/>
      <c r="ES440" s="159"/>
      <c r="ET440" s="159"/>
      <c r="EU440" s="159"/>
      <c r="EV440" s="159"/>
      <c r="EW440" s="159"/>
      <c r="EX440" s="159"/>
      <c r="EY440" s="159"/>
      <c r="EZ440" s="159"/>
      <c r="FA440" s="159"/>
      <c r="FB440" s="159"/>
      <c r="FC440" s="159"/>
      <c r="FD440" s="159"/>
    </row>
    <row r="441" customFormat="false" ht="12.75" hidden="false" customHeight="false" outlineLevel="0" collapsed="false">
      <c r="A441" s="168"/>
      <c r="B441" s="149"/>
      <c r="C441" s="149"/>
      <c r="D441" s="149"/>
      <c r="E441" s="149"/>
      <c r="F441" s="149"/>
      <c r="G441" s="149"/>
      <c r="H441" s="148"/>
      <c r="I441" s="170"/>
      <c r="R441" s="148"/>
      <c r="S441" s="158"/>
      <c r="T441" s="159"/>
      <c r="U441" s="159"/>
      <c r="V441" s="159"/>
      <c r="W441" s="159"/>
      <c r="X441" s="159"/>
      <c r="Y441" s="159"/>
      <c r="Z441" s="159"/>
      <c r="AA441" s="159"/>
      <c r="AB441" s="159"/>
      <c r="AC441" s="159"/>
      <c r="AD441" s="159"/>
      <c r="AE441" s="159"/>
      <c r="AF441" s="159"/>
      <c r="AG441" s="159"/>
      <c r="AH441" s="159"/>
      <c r="AI441" s="159"/>
      <c r="AJ441" s="159"/>
      <c r="AK441" s="159"/>
      <c r="AL441" s="159"/>
      <c r="AM441" s="159"/>
      <c r="AN441" s="159"/>
      <c r="AO441" s="159"/>
      <c r="AP441" s="159"/>
      <c r="AQ441" s="159"/>
      <c r="AR441" s="159"/>
      <c r="AS441" s="159"/>
      <c r="AT441" s="159"/>
      <c r="AU441" s="159"/>
      <c r="AV441" s="159"/>
      <c r="AW441" s="159"/>
      <c r="AX441" s="159"/>
      <c r="AY441" s="159"/>
      <c r="AZ441" s="159"/>
      <c r="BA441" s="159"/>
      <c r="BB441" s="159"/>
      <c r="BC441" s="159"/>
      <c r="BD441" s="159"/>
      <c r="BE441" s="159"/>
      <c r="BF441" s="159"/>
      <c r="BG441" s="159"/>
      <c r="BH441" s="159"/>
      <c r="BI441" s="159"/>
      <c r="BJ441" s="159"/>
      <c r="BK441" s="159"/>
      <c r="BL441" s="159"/>
      <c r="BM441" s="159"/>
      <c r="BN441" s="159"/>
      <c r="BO441" s="159"/>
      <c r="BP441" s="159"/>
      <c r="BQ441" s="159"/>
      <c r="BR441" s="159"/>
      <c r="BS441" s="159"/>
      <c r="BT441" s="159"/>
      <c r="BU441" s="159"/>
      <c r="BV441" s="159"/>
      <c r="BW441" s="159"/>
      <c r="BX441" s="159"/>
      <c r="BY441" s="159"/>
      <c r="BZ441" s="159"/>
      <c r="CA441" s="159"/>
      <c r="CB441" s="159"/>
      <c r="CC441" s="159"/>
      <c r="CD441" s="159"/>
      <c r="CE441" s="159"/>
      <c r="CF441" s="159"/>
      <c r="CG441" s="159"/>
      <c r="CH441" s="159"/>
      <c r="CI441" s="159"/>
      <c r="CJ441" s="159"/>
      <c r="CK441" s="159"/>
      <c r="CL441" s="159"/>
      <c r="CM441" s="159"/>
      <c r="CN441" s="159"/>
      <c r="CO441" s="159"/>
      <c r="CP441" s="159"/>
      <c r="CQ441" s="159"/>
      <c r="CR441" s="159"/>
      <c r="CS441" s="159"/>
      <c r="CT441" s="159"/>
      <c r="CU441" s="159"/>
      <c r="CV441" s="159"/>
      <c r="CW441" s="159"/>
      <c r="CX441" s="159"/>
      <c r="CY441" s="159"/>
      <c r="CZ441" s="159"/>
      <c r="DA441" s="159"/>
      <c r="DB441" s="159"/>
      <c r="DC441" s="159"/>
      <c r="DD441" s="159"/>
      <c r="DE441" s="159"/>
      <c r="DF441" s="159"/>
      <c r="DG441" s="159"/>
      <c r="DH441" s="159"/>
      <c r="DI441" s="159"/>
      <c r="DJ441" s="159"/>
      <c r="DK441" s="159"/>
      <c r="DL441" s="159"/>
      <c r="DM441" s="159"/>
      <c r="DN441" s="159"/>
      <c r="DO441" s="159"/>
      <c r="DP441" s="159"/>
      <c r="DQ441" s="159"/>
      <c r="DR441" s="159"/>
      <c r="DS441" s="159"/>
      <c r="DT441" s="159"/>
      <c r="DU441" s="159"/>
      <c r="DV441" s="159"/>
      <c r="DW441" s="159"/>
      <c r="DX441" s="159"/>
      <c r="DY441" s="159"/>
      <c r="DZ441" s="159"/>
      <c r="EA441" s="159"/>
      <c r="EB441" s="159"/>
      <c r="EC441" s="159"/>
      <c r="ED441" s="159"/>
      <c r="EE441" s="159"/>
      <c r="EF441" s="159"/>
      <c r="EG441" s="159"/>
      <c r="EH441" s="159"/>
      <c r="EI441" s="159"/>
      <c r="EJ441" s="159"/>
      <c r="EK441" s="159"/>
      <c r="EL441" s="159"/>
      <c r="EM441" s="159"/>
      <c r="EN441" s="159"/>
      <c r="EO441" s="159"/>
      <c r="EP441" s="159"/>
      <c r="EQ441" s="159"/>
      <c r="ER441" s="159"/>
      <c r="ES441" s="159"/>
      <c r="ET441" s="159"/>
      <c r="EU441" s="159"/>
      <c r="EV441" s="159"/>
      <c r="EW441" s="159"/>
      <c r="EX441" s="159"/>
      <c r="EY441" s="159"/>
      <c r="EZ441" s="159"/>
      <c r="FA441" s="159"/>
      <c r="FB441" s="159"/>
      <c r="FC441" s="159"/>
      <c r="FD441" s="159"/>
    </row>
    <row r="442" customFormat="false" ht="12.75" hidden="false" customHeight="false" outlineLevel="0" collapsed="false">
      <c r="A442" s="168"/>
      <c r="B442" s="149"/>
      <c r="C442" s="149"/>
      <c r="D442" s="149"/>
      <c r="E442" s="149"/>
      <c r="F442" s="149"/>
      <c r="G442" s="149"/>
      <c r="H442" s="148"/>
      <c r="I442" s="170"/>
      <c r="R442" s="148"/>
      <c r="S442" s="158"/>
      <c r="T442" s="159"/>
      <c r="U442" s="159"/>
      <c r="V442" s="159"/>
      <c r="W442" s="159"/>
      <c r="X442" s="159"/>
      <c r="Y442" s="159"/>
      <c r="Z442" s="159"/>
      <c r="AA442" s="159"/>
      <c r="AB442" s="159"/>
      <c r="AC442" s="159"/>
      <c r="AD442" s="159"/>
      <c r="AE442" s="159"/>
      <c r="AF442" s="159"/>
      <c r="AG442" s="159"/>
      <c r="AH442" s="159"/>
      <c r="AI442" s="159"/>
      <c r="AJ442" s="159"/>
      <c r="AK442" s="159"/>
      <c r="AL442" s="159"/>
      <c r="AM442" s="159"/>
      <c r="AN442" s="159"/>
      <c r="AO442" s="159"/>
      <c r="AP442" s="159"/>
      <c r="AQ442" s="159"/>
      <c r="AR442" s="159"/>
      <c r="AS442" s="159"/>
      <c r="AT442" s="159"/>
      <c r="AU442" s="159"/>
      <c r="AV442" s="159"/>
      <c r="AW442" s="159"/>
      <c r="AX442" s="159"/>
      <c r="AY442" s="159"/>
      <c r="AZ442" s="159"/>
      <c r="BA442" s="159"/>
      <c r="BB442" s="159"/>
      <c r="BC442" s="159"/>
      <c r="BD442" s="159"/>
      <c r="BE442" s="159"/>
      <c r="BF442" s="159"/>
      <c r="BG442" s="159"/>
      <c r="BH442" s="159"/>
      <c r="BI442" s="159"/>
      <c r="BJ442" s="159"/>
      <c r="BK442" s="159"/>
      <c r="BL442" s="159"/>
      <c r="BM442" s="159"/>
      <c r="BN442" s="159"/>
      <c r="BO442" s="159"/>
      <c r="BP442" s="159"/>
      <c r="BQ442" s="159"/>
      <c r="BR442" s="159"/>
      <c r="BS442" s="159"/>
      <c r="BT442" s="159"/>
      <c r="BU442" s="159"/>
      <c r="BV442" s="159"/>
      <c r="BW442" s="159"/>
      <c r="BX442" s="159"/>
      <c r="BY442" s="159"/>
      <c r="BZ442" s="159"/>
      <c r="CA442" s="159"/>
      <c r="CB442" s="159"/>
      <c r="CC442" s="159"/>
      <c r="CD442" s="159"/>
      <c r="CE442" s="159"/>
      <c r="CF442" s="159"/>
      <c r="CG442" s="159"/>
      <c r="CH442" s="159"/>
      <c r="CI442" s="159"/>
      <c r="CJ442" s="159"/>
      <c r="CK442" s="159"/>
      <c r="CL442" s="159"/>
      <c r="CM442" s="159"/>
      <c r="CN442" s="159"/>
      <c r="CO442" s="159"/>
      <c r="CP442" s="159"/>
      <c r="CQ442" s="159"/>
      <c r="CR442" s="159"/>
      <c r="CS442" s="159"/>
      <c r="CT442" s="159"/>
      <c r="CU442" s="159"/>
      <c r="CV442" s="159"/>
      <c r="CW442" s="159"/>
      <c r="CX442" s="159"/>
      <c r="CY442" s="159"/>
      <c r="CZ442" s="159"/>
      <c r="DA442" s="159"/>
      <c r="DB442" s="159"/>
      <c r="DC442" s="159"/>
      <c r="DD442" s="159"/>
      <c r="DE442" s="159"/>
      <c r="DF442" s="159"/>
      <c r="DG442" s="159"/>
      <c r="DH442" s="159"/>
      <c r="DI442" s="159"/>
      <c r="DJ442" s="159"/>
      <c r="DK442" s="159"/>
      <c r="DL442" s="159"/>
      <c r="DM442" s="159"/>
      <c r="DN442" s="159"/>
      <c r="DO442" s="159"/>
      <c r="DP442" s="159"/>
      <c r="DQ442" s="159"/>
      <c r="DR442" s="159"/>
      <c r="DS442" s="159"/>
      <c r="DT442" s="159"/>
      <c r="DU442" s="159"/>
      <c r="DV442" s="159"/>
      <c r="DW442" s="159"/>
      <c r="DX442" s="159"/>
      <c r="DY442" s="159"/>
      <c r="DZ442" s="159"/>
      <c r="EA442" s="159"/>
      <c r="EB442" s="159"/>
      <c r="EC442" s="159"/>
      <c r="ED442" s="159"/>
      <c r="EE442" s="159"/>
      <c r="EF442" s="159"/>
      <c r="EG442" s="159"/>
      <c r="EH442" s="159"/>
      <c r="EI442" s="159"/>
      <c r="EJ442" s="159"/>
      <c r="EK442" s="159"/>
      <c r="EL442" s="159"/>
      <c r="EM442" s="159"/>
      <c r="EN442" s="159"/>
      <c r="EO442" s="159"/>
      <c r="EP442" s="159"/>
      <c r="EQ442" s="159"/>
      <c r="ER442" s="159"/>
      <c r="ES442" s="159"/>
      <c r="ET442" s="159"/>
      <c r="EU442" s="159"/>
      <c r="EV442" s="159"/>
      <c r="EW442" s="159"/>
      <c r="EX442" s="159"/>
      <c r="EY442" s="159"/>
      <c r="EZ442" s="159"/>
      <c r="FA442" s="159"/>
      <c r="FB442" s="159"/>
      <c r="FC442" s="159"/>
      <c r="FD442" s="159"/>
    </row>
    <row r="443" customFormat="false" ht="12.75" hidden="false" customHeight="false" outlineLevel="0" collapsed="false">
      <c r="A443" s="168"/>
      <c r="B443" s="149"/>
      <c r="C443" s="149"/>
      <c r="D443" s="149"/>
      <c r="E443" s="149"/>
      <c r="F443" s="149"/>
      <c r="G443" s="149"/>
      <c r="H443" s="148"/>
      <c r="I443" s="170"/>
      <c r="R443" s="148"/>
      <c r="S443" s="158"/>
      <c r="T443" s="159"/>
      <c r="U443" s="159"/>
      <c r="V443" s="159"/>
      <c r="W443" s="159"/>
      <c r="X443" s="159"/>
      <c r="Y443" s="159"/>
      <c r="Z443" s="159"/>
      <c r="AA443" s="159"/>
      <c r="AB443" s="159"/>
      <c r="AC443" s="159"/>
      <c r="AD443" s="159"/>
      <c r="AE443" s="159"/>
      <c r="AF443" s="159"/>
      <c r="AG443" s="159"/>
      <c r="AH443" s="159"/>
      <c r="AI443" s="159"/>
      <c r="AJ443" s="159"/>
      <c r="AK443" s="159"/>
      <c r="AL443" s="159"/>
      <c r="AM443" s="159"/>
      <c r="AN443" s="159"/>
      <c r="AO443" s="159"/>
      <c r="AP443" s="159"/>
      <c r="AQ443" s="159"/>
      <c r="AR443" s="159"/>
      <c r="AS443" s="159"/>
      <c r="AT443" s="159"/>
      <c r="AU443" s="159"/>
      <c r="AV443" s="159"/>
      <c r="AW443" s="159"/>
      <c r="AX443" s="159"/>
      <c r="AY443" s="159"/>
      <c r="AZ443" s="159"/>
      <c r="BA443" s="159"/>
      <c r="BB443" s="159"/>
      <c r="BC443" s="159"/>
      <c r="BD443" s="159"/>
      <c r="BE443" s="159"/>
      <c r="BF443" s="159"/>
      <c r="BG443" s="159"/>
      <c r="BH443" s="159"/>
      <c r="BI443" s="159"/>
      <c r="BJ443" s="159"/>
      <c r="BK443" s="159"/>
      <c r="BL443" s="159"/>
      <c r="BM443" s="159"/>
      <c r="BN443" s="159"/>
      <c r="BO443" s="159"/>
      <c r="BP443" s="159"/>
      <c r="BQ443" s="159"/>
      <c r="BR443" s="159"/>
      <c r="BS443" s="159"/>
      <c r="BT443" s="159"/>
      <c r="BU443" s="159"/>
      <c r="BV443" s="159"/>
      <c r="BW443" s="159"/>
      <c r="BX443" s="159"/>
      <c r="BY443" s="159"/>
      <c r="BZ443" s="159"/>
      <c r="CA443" s="159"/>
      <c r="CB443" s="159"/>
      <c r="CC443" s="159"/>
      <c r="CD443" s="159"/>
      <c r="CE443" s="159"/>
      <c r="CF443" s="159"/>
      <c r="CG443" s="159"/>
      <c r="CH443" s="159"/>
      <c r="CI443" s="159"/>
      <c r="CJ443" s="159"/>
      <c r="CK443" s="159"/>
      <c r="CL443" s="159"/>
      <c r="CM443" s="159"/>
      <c r="CN443" s="159"/>
      <c r="CO443" s="159"/>
      <c r="CP443" s="159"/>
      <c r="CQ443" s="159"/>
      <c r="CR443" s="159"/>
      <c r="CS443" s="159"/>
      <c r="CT443" s="159"/>
      <c r="CU443" s="159"/>
      <c r="CV443" s="159"/>
      <c r="CW443" s="159"/>
      <c r="CX443" s="159"/>
      <c r="CY443" s="159"/>
      <c r="CZ443" s="159"/>
      <c r="DA443" s="159"/>
      <c r="DB443" s="159"/>
      <c r="DC443" s="159"/>
      <c r="DD443" s="159"/>
      <c r="DE443" s="159"/>
      <c r="DF443" s="159"/>
      <c r="DG443" s="159"/>
      <c r="DH443" s="159"/>
      <c r="DI443" s="159"/>
      <c r="DJ443" s="159"/>
      <c r="DK443" s="159"/>
      <c r="DL443" s="159"/>
      <c r="DM443" s="159"/>
      <c r="DN443" s="159"/>
      <c r="DO443" s="159"/>
      <c r="DP443" s="159"/>
      <c r="DQ443" s="159"/>
      <c r="DR443" s="159"/>
      <c r="DS443" s="159"/>
      <c r="DT443" s="159"/>
      <c r="DU443" s="159"/>
      <c r="DV443" s="159"/>
      <c r="DW443" s="159"/>
      <c r="DX443" s="159"/>
      <c r="DY443" s="159"/>
      <c r="DZ443" s="159"/>
      <c r="EA443" s="159"/>
      <c r="EB443" s="159"/>
      <c r="EC443" s="159"/>
      <c r="ED443" s="159"/>
      <c r="EE443" s="159"/>
      <c r="EF443" s="159"/>
      <c r="EG443" s="159"/>
      <c r="EH443" s="159"/>
      <c r="EI443" s="159"/>
      <c r="EJ443" s="159"/>
      <c r="EK443" s="159"/>
      <c r="EL443" s="159"/>
      <c r="EM443" s="159"/>
      <c r="EN443" s="159"/>
      <c r="EO443" s="159"/>
      <c r="EP443" s="159"/>
      <c r="EQ443" s="159"/>
      <c r="ER443" s="159"/>
      <c r="ES443" s="159"/>
      <c r="ET443" s="159"/>
      <c r="EU443" s="159"/>
      <c r="EV443" s="159"/>
      <c r="EW443" s="159"/>
      <c r="EX443" s="159"/>
      <c r="EY443" s="159"/>
      <c r="EZ443" s="159"/>
      <c r="FA443" s="159"/>
      <c r="FB443" s="159"/>
      <c r="FC443" s="159"/>
      <c r="FD443" s="159"/>
    </row>
    <row r="444" customFormat="false" ht="12.75" hidden="false" customHeight="false" outlineLevel="0" collapsed="false">
      <c r="A444" s="168"/>
      <c r="B444" s="149"/>
      <c r="C444" s="149"/>
      <c r="D444" s="149"/>
      <c r="E444" s="149"/>
      <c r="F444" s="149"/>
      <c r="G444" s="149"/>
      <c r="H444" s="148"/>
      <c r="I444" s="170"/>
      <c r="R444" s="148"/>
      <c r="S444" s="158"/>
      <c r="T444" s="159"/>
      <c r="U444" s="159"/>
      <c r="V444" s="159"/>
      <c r="W444" s="159"/>
      <c r="X444" s="159"/>
      <c r="Y444" s="159"/>
      <c r="Z444" s="159"/>
      <c r="AA444" s="159"/>
      <c r="AB444" s="159"/>
      <c r="AC444" s="159"/>
      <c r="AD444" s="159"/>
      <c r="AE444" s="159"/>
      <c r="AF444" s="159"/>
      <c r="AG444" s="159"/>
      <c r="AH444" s="159"/>
      <c r="AI444" s="159"/>
      <c r="AJ444" s="159"/>
      <c r="AK444" s="159"/>
      <c r="AL444" s="159"/>
      <c r="AM444" s="159"/>
      <c r="AN444" s="159"/>
      <c r="AO444" s="159"/>
      <c r="AP444" s="159"/>
      <c r="AQ444" s="159"/>
      <c r="AR444" s="159"/>
      <c r="AS444" s="159"/>
      <c r="AT444" s="159"/>
      <c r="AU444" s="159"/>
      <c r="AV444" s="159"/>
      <c r="AW444" s="159"/>
      <c r="AX444" s="159"/>
      <c r="AY444" s="159"/>
      <c r="AZ444" s="159"/>
      <c r="BA444" s="159"/>
      <c r="BB444" s="159"/>
      <c r="BC444" s="159"/>
      <c r="BD444" s="159"/>
      <c r="BE444" s="159"/>
      <c r="BF444" s="159"/>
      <c r="BG444" s="159"/>
      <c r="BH444" s="159"/>
      <c r="BI444" s="159"/>
      <c r="BJ444" s="159"/>
      <c r="BK444" s="159"/>
      <c r="BL444" s="159"/>
      <c r="BM444" s="159"/>
      <c r="BN444" s="159"/>
      <c r="BO444" s="159"/>
      <c r="BP444" s="159"/>
      <c r="BQ444" s="159"/>
      <c r="BR444" s="159"/>
      <c r="BS444" s="159"/>
      <c r="BT444" s="159"/>
      <c r="BU444" s="159"/>
      <c r="BV444" s="159"/>
      <c r="BW444" s="159"/>
      <c r="BX444" s="159"/>
      <c r="BY444" s="159"/>
      <c r="BZ444" s="159"/>
      <c r="CA444" s="159"/>
      <c r="CB444" s="159"/>
      <c r="CC444" s="159"/>
      <c r="CD444" s="159"/>
      <c r="CE444" s="159"/>
      <c r="CF444" s="159"/>
      <c r="CG444" s="159"/>
      <c r="CH444" s="159"/>
      <c r="CI444" s="159"/>
      <c r="CJ444" s="159"/>
      <c r="CK444" s="159"/>
      <c r="CL444" s="159"/>
      <c r="CM444" s="159"/>
      <c r="CN444" s="159"/>
      <c r="CO444" s="159"/>
      <c r="CP444" s="159"/>
      <c r="CQ444" s="159"/>
      <c r="CR444" s="159"/>
      <c r="CS444" s="159"/>
      <c r="CT444" s="159"/>
      <c r="CU444" s="159"/>
      <c r="CV444" s="159"/>
      <c r="CW444" s="159"/>
      <c r="CX444" s="159"/>
      <c r="CY444" s="159"/>
      <c r="CZ444" s="159"/>
      <c r="DA444" s="159"/>
      <c r="DB444" s="159"/>
      <c r="DC444" s="159"/>
      <c r="DD444" s="159"/>
      <c r="DE444" s="159"/>
      <c r="DF444" s="159"/>
      <c r="DG444" s="159"/>
      <c r="DH444" s="159"/>
      <c r="DI444" s="159"/>
      <c r="DJ444" s="159"/>
      <c r="DK444" s="159"/>
      <c r="DL444" s="159"/>
      <c r="DM444" s="159"/>
      <c r="DN444" s="159"/>
      <c r="DO444" s="159"/>
      <c r="DP444" s="159"/>
      <c r="DQ444" s="159"/>
      <c r="DR444" s="159"/>
      <c r="DS444" s="159"/>
      <c r="DT444" s="159"/>
      <c r="DU444" s="159"/>
      <c r="DV444" s="159"/>
      <c r="DW444" s="159"/>
      <c r="DX444" s="159"/>
      <c r="DY444" s="159"/>
      <c r="DZ444" s="159"/>
      <c r="EA444" s="159"/>
      <c r="EB444" s="159"/>
      <c r="EC444" s="159"/>
      <c r="ED444" s="159"/>
      <c r="EE444" s="159"/>
      <c r="EF444" s="159"/>
      <c r="EG444" s="159"/>
      <c r="EH444" s="159"/>
      <c r="EI444" s="159"/>
      <c r="EJ444" s="159"/>
      <c r="EK444" s="159"/>
      <c r="EL444" s="159"/>
      <c r="EM444" s="159"/>
      <c r="EN444" s="159"/>
      <c r="EO444" s="159"/>
      <c r="EP444" s="159"/>
      <c r="EQ444" s="159"/>
      <c r="ER444" s="159"/>
      <c r="ES444" s="159"/>
      <c r="ET444" s="159"/>
      <c r="EU444" s="159"/>
      <c r="EV444" s="159"/>
      <c r="EW444" s="159"/>
      <c r="EX444" s="159"/>
      <c r="EY444" s="159"/>
      <c r="EZ444" s="159"/>
      <c r="FA444" s="159"/>
      <c r="FB444" s="159"/>
      <c r="FC444" s="159"/>
      <c r="FD444" s="159"/>
    </row>
    <row r="445" customFormat="false" ht="12.75" hidden="false" customHeight="false" outlineLevel="0" collapsed="false">
      <c r="A445" s="168"/>
      <c r="B445" s="149"/>
      <c r="C445" s="149"/>
      <c r="D445" s="149"/>
      <c r="E445" s="149"/>
      <c r="F445" s="149"/>
      <c r="G445" s="149"/>
      <c r="H445" s="148"/>
      <c r="I445" s="170"/>
      <c r="R445" s="148"/>
      <c r="S445" s="158"/>
      <c r="T445" s="159"/>
      <c r="U445" s="159"/>
      <c r="V445" s="159"/>
      <c r="W445" s="159"/>
      <c r="X445" s="159"/>
      <c r="Y445" s="159"/>
      <c r="Z445" s="159"/>
      <c r="AA445" s="159"/>
      <c r="AB445" s="159"/>
      <c r="AC445" s="159"/>
      <c r="AD445" s="159"/>
      <c r="AE445" s="159"/>
      <c r="AF445" s="159"/>
      <c r="AG445" s="159"/>
      <c r="AH445" s="159"/>
      <c r="AI445" s="159"/>
      <c r="AJ445" s="159"/>
      <c r="AK445" s="159"/>
      <c r="AL445" s="159"/>
      <c r="AM445" s="159"/>
      <c r="AN445" s="159"/>
      <c r="AO445" s="159"/>
      <c r="AP445" s="159"/>
      <c r="AQ445" s="159"/>
      <c r="AR445" s="159"/>
      <c r="AS445" s="159"/>
      <c r="AT445" s="159"/>
      <c r="AU445" s="159"/>
      <c r="AV445" s="159"/>
      <c r="AW445" s="159"/>
      <c r="AX445" s="159"/>
      <c r="AY445" s="159"/>
      <c r="AZ445" s="159"/>
      <c r="BA445" s="159"/>
      <c r="BB445" s="159"/>
      <c r="BC445" s="159"/>
      <c r="BD445" s="159"/>
      <c r="BE445" s="159"/>
      <c r="BF445" s="159"/>
      <c r="BG445" s="159"/>
      <c r="BH445" s="159"/>
      <c r="BI445" s="159"/>
      <c r="BJ445" s="159"/>
      <c r="BK445" s="159"/>
      <c r="BL445" s="159"/>
      <c r="BM445" s="159"/>
      <c r="BN445" s="159"/>
      <c r="BO445" s="159"/>
      <c r="BP445" s="159"/>
      <c r="BQ445" s="159"/>
      <c r="BR445" s="159"/>
      <c r="BS445" s="159"/>
      <c r="BT445" s="159"/>
      <c r="BU445" s="159"/>
      <c r="BV445" s="159"/>
      <c r="BW445" s="159"/>
      <c r="BX445" s="159"/>
      <c r="BY445" s="159"/>
      <c r="BZ445" s="159"/>
      <c r="CA445" s="159"/>
      <c r="CB445" s="159"/>
      <c r="CC445" s="159"/>
      <c r="CD445" s="159"/>
      <c r="CE445" s="159"/>
      <c r="CF445" s="159"/>
      <c r="CG445" s="159"/>
      <c r="CH445" s="159"/>
      <c r="CI445" s="159"/>
      <c r="CJ445" s="159"/>
      <c r="CK445" s="159"/>
      <c r="CL445" s="159"/>
      <c r="CM445" s="159"/>
      <c r="CN445" s="159"/>
      <c r="CO445" s="159"/>
      <c r="CP445" s="159"/>
      <c r="CQ445" s="159"/>
      <c r="CR445" s="159"/>
      <c r="CS445" s="159"/>
      <c r="CT445" s="159"/>
      <c r="CU445" s="159"/>
      <c r="CV445" s="159"/>
      <c r="CW445" s="159"/>
      <c r="CX445" s="159"/>
      <c r="CY445" s="159"/>
      <c r="CZ445" s="159"/>
      <c r="DA445" s="159"/>
      <c r="DB445" s="159"/>
      <c r="DC445" s="159"/>
      <c r="DD445" s="159"/>
      <c r="DE445" s="159"/>
      <c r="DF445" s="159"/>
      <c r="DG445" s="159"/>
      <c r="DH445" s="159"/>
      <c r="DI445" s="159"/>
      <c r="DJ445" s="159"/>
      <c r="DK445" s="159"/>
      <c r="DL445" s="159"/>
      <c r="DM445" s="159"/>
      <c r="DN445" s="159"/>
      <c r="DO445" s="159"/>
      <c r="DP445" s="159"/>
      <c r="DQ445" s="159"/>
      <c r="DR445" s="159"/>
      <c r="DS445" s="159"/>
      <c r="DT445" s="159"/>
      <c r="DU445" s="159"/>
      <c r="DV445" s="159"/>
      <c r="DW445" s="159"/>
      <c r="DX445" s="159"/>
      <c r="DY445" s="159"/>
      <c r="DZ445" s="159"/>
      <c r="EA445" s="159"/>
      <c r="EB445" s="159"/>
      <c r="EC445" s="159"/>
      <c r="ED445" s="159"/>
      <c r="EE445" s="159"/>
      <c r="EF445" s="159"/>
      <c r="EG445" s="159"/>
      <c r="EH445" s="159"/>
      <c r="EI445" s="159"/>
      <c r="EJ445" s="159"/>
      <c r="EK445" s="159"/>
      <c r="EL445" s="159"/>
      <c r="EM445" s="159"/>
      <c r="EN445" s="159"/>
      <c r="EO445" s="159"/>
      <c r="EP445" s="159"/>
      <c r="EQ445" s="159"/>
      <c r="ER445" s="159"/>
      <c r="ES445" s="159"/>
      <c r="ET445" s="159"/>
      <c r="EU445" s="159"/>
      <c r="EV445" s="159"/>
      <c r="EW445" s="159"/>
      <c r="EX445" s="159"/>
      <c r="EY445" s="159"/>
      <c r="EZ445" s="159"/>
      <c r="FA445" s="159"/>
      <c r="FB445" s="159"/>
      <c r="FC445" s="159"/>
      <c r="FD445" s="159"/>
    </row>
    <row r="446" customFormat="false" ht="12.75" hidden="false" customHeight="false" outlineLevel="0" collapsed="false">
      <c r="A446" s="168"/>
      <c r="B446" s="149"/>
      <c r="C446" s="149"/>
      <c r="D446" s="149"/>
      <c r="E446" s="149"/>
      <c r="F446" s="149"/>
      <c r="G446" s="149"/>
      <c r="H446" s="148"/>
      <c r="I446" s="170"/>
      <c r="R446" s="148"/>
      <c r="S446" s="158"/>
      <c r="T446" s="159"/>
      <c r="U446" s="159"/>
      <c r="V446" s="159"/>
      <c r="W446" s="159"/>
      <c r="X446" s="159"/>
      <c r="Y446" s="159"/>
      <c r="Z446" s="159"/>
      <c r="AA446" s="159"/>
      <c r="AB446" s="159"/>
      <c r="AC446" s="159"/>
      <c r="AD446" s="159"/>
      <c r="AE446" s="159"/>
      <c r="AF446" s="159"/>
      <c r="AG446" s="159"/>
      <c r="AH446" s="159"/>
      <c r="AI446" s="159"/>
      <c r="AJ446" s="159"/>
      <c r="AK446" s="159"/>
      <c r="AL446" s="159"/>
      <c r="AM446" s="159"/>
      <c r="AN446" s="159"/>
      <c r="AO446" s="159"/>
      <c r="AP446" s="159"/>
      <c r="AQ446" s="159"/>
      <c r="AR446" s="159"/>
      <c r="AS446" s="159"/>
      <c r="AT446" s="159"/>
      <c r="AU446" s="159"/>
      <c r="AV446" s="159"/>
      <c r="AW446" s="159"/>
      <c r="AX446" s="159"/>
      <c r="AY446" s="159"/>
      <c r="AZ446" s="159"/>
      <c r="BA446" s="159"/>
      <c r="BB446" s="159"/>
      <c r="BC446" s="159"/>
      <c r="BD446" s="159"/>
      <c r="BE446" s="159"/>
      <c r="BF446" s="159"/>
      <c r="BG446" s="159"/>
      <c r="BH446" s="159"/>
      <c r="BI446" s="159"/>
      <c r="BJ446" s="159"/>
      <c r="BK446" s="159"/>
      <c r="BL446" s="159"/>
      <c r="BM446" s="159"/>
      <c r="BN446" s="159"/>
      <c r="BO446" s="159"/>
      <c r="BP446" s="159"/>
      <c r="BQ446" s="159"/>
      <c r="BR446" s="159"/>
      <c r="BS446" s="159"/>
      <c r="BT446" s="159"/>
      <c r="BU446" s="159"/>
      <c r="BV446" s="159"/>
      <c r="BW446" s="159"/>
      <c r="BX446" s="159"/>
      <c r="BY446" s="159"/>
      <c r="BZ446" s="159"/>
      <c r="CA446" s="159"/>
      <c r="CB446" s="159"/>
      <c r="CC446" s="159"/>
      <c r="CD446" s="159"/>
      <c r="CE446" s="159"/>
      <c r="CF446" s="159"/>
      <c r="CG446" s="159"/>
      <c r="CH446" s="159"/>
      <c r="CI446" s="159"/>
      <c r="CJ446" s="159"/>
      <c r="CK446" s="159"/>
      <c r="CL446" s="159"/>
      <c r="CM446" s="159"/>
      <c r="CN446" s="159"/>
      <c r="CO446" s="159"/>
      <c r="CP446" s="159"/>
      <c r="CQ446" s="159"/>
      <c r="CR446" s="159"/>
      <c r="CS446" s="159"/>
      <c r="CT446" s="159"/>
      <c r="CU446" s="159"/>
      <c r="CV446" s="159"/>
      <c r="CW446" s="159"/>
      <c r="CX446" s="159"/>
      <c r="CY446" s="159"/>
      <c r="CZ446" s="159"/>
      <c r="DA446" s="159"/>
      <c r="DB446" s="159"/>
      <c r="DC446" s="159"/>
      <c r="DD446" s="159"/>
      <c r="DE446" s="159"/>
      <c r="DF446" s="159"/>
      <c r="DG446" s="159"/>
      <c r="DH446" s="159"/>
      <c r="DI446" s="159"/>
      <c r="DJ446" s="159"/>
      <c r="DK446" s="159"/>
      <c r="DL446" s="159"/>
      <c r="DM446" s="159"/>
      <c r="DN446" s="159"/>
      <c r="DO446" s="159"/>
      <c r="DP446" s="159"/>
      <c r="DQ446" s="159"/>
      <c r="DR446" s="159"/>
      <c r="DS446" s="159"/>
      <c r="DT446" s="159"/>
      <c r="DU446" s="159"/>
      <c r="DV446" s="159"/>
      <c r="DW446" s="159"/>
      <c r="DX446" s="159"/>
      <c r="DY446" s="159"/>
      <c r="DZ446" s="159"/>
      <c r="EA446" s="159"/>
      <c r="EB446" s="159"/>
      <c r="EC446" s="159"/>
      <c r="ED446" s="159"/>
      <c r="EE446" s="159"/>
      <c r="EF446" s="159"/>
      <c r="EG446" s="159"/>
      <c r="EH446" s="159"/>
      <c r="EI446" s="159"/>
      <c r="EJ446" s="159"/>
      <c r="EK446" s="159"/>
      <c r="EL446" s="159"/>
      <c r="EM446" s="159"/>
      <c r="EN446" s="159"/>
      <c r="EO446" s="159"/>
      <c r="EP446" s="159"/>
      <c r="EQ446" s="159"/>
      <c r="ER446" s="159"/>
      <c r="ES446" s="159"/>
      <c r="ET446" s="159"/>
      <c r="EU446" s="159"/>
      <c r="EV446" s="159"/>
      <c r="EW446" s="159"/>
      <c r="EX446" s="159"/>
      <c r="EY446" s="159"/>
      <c r="EZ446" s="159"/>
      <c r="FA446" s="159"/>
      <c r="FB446" s="159"/>
      <c r="FC446" s="159"/>
      <c r="FD446" s="159"/>
    </row>
    <row r="447" customFormat="false" ht="12.75" hidden="false" customHeight="false" outlineLevel="0" collapsed="false">
      <c r="A447" s="168"/>
      <c r="B447" s="149"/>
      <c r="C447" s="149"/>
      <c r="D447" s="149"/>
      <c r="E447" s="149"/>
      <c r="F447" s="149"/>
      <c r="G447" s="149"/>
      <c r="H447" s="148"/>
      <c r="I447" s="170"/>
      <c r="R447" s="148"/>
      <c r="S447" s="158"/>
      <c r="T447" s="159"/>
      <c r="U447" s="159"/>
      <c r="V447" s="159"/>
      <c r="W447" s="159"/>
      <c r="X447" s="159"/>
      <c r="Y447" s="159"/>
      <c r="Z447" s="159"/>
      <c r="AA447" s="159"/>
      <c r="AB447" s="159"/>
      <c r="AC447" s="159"/>
      <c r="AD447" s="159"/>
      <c r="AE447" s="159"/>
      <c r="AF447" s="159"/>
      <c r="AG447" s="159"/>
      <c r="AH447" s="159"/>
      <c r="AI447" s="159"/>
      <c r="AJ447" s="159"/>
      <c r="AK447" s="159"/>
      <c r="AL447" s="159"/>
      <c r="AM447" s="159"/>
      <c r="AN447" s="159"/>
      <c r="AO447" s="159"/>
      <c r="AP447" s="159"/>
      <c r="AQ447" s="159"/>
      <c r="AR447" s="159"/>
      <c r="AS447" s="159"/>
      <c r="AT447" s="159"/>
      <c r="AU447" s="159"/>
      <c r="AV447" s="159"/>
      <c r="AW447" s="159"/>
      <c r="AX447" s="159"/>
      <c r="AY447" s="159"/>
      <c r="AZ447" s="159"/>
      <c r="BA447" s="159"/>
      <c r="BB447" s="159"/>
      <c r="BC447" s="159"/>
      <c r="BD447" s="159"/>
      <c r="BE447" s="159"/>
      <c r="BF447" s="159"/>
      <c r="BG447" s="159"/>
      <c r="BH447" s="159"/>
      <c r="BI447" s="159"/>
      <c r="BJ447" s="159"/>
      <c r="BK447" s="159"/>
      <c r="BL447" s="159"/>
      <c r="BM447" s="159"/>
      <c r="BN447" s="159"/>
      <c r="BO447" s="159"/>
      <c r="BP447" s="159"/>
      <c r="BQ447" s="159"/>
      <c r="BR447" s="159"/>
      <c r="BS447" s="159"/>
      <c r="BT447" s="159"/>
      <c r="BU447" s="159"/>
      <c r="BV447" s="159"/>
      <c r="BW447" s="159"/>
      <c r="BX447" s="159"/>
      <c r="BY447" s="159"/>
      <c r="BZ447" s="159"/>
      <c r="CA447" s="159"/>
      <c r="CB447" s="159"/>
      <c r="CC447" s="159"/>
      <c r="CD447" s="159"/>
      <c r="CE447" s="159"/>
      <c r="CF447" s="159"/>
      <c r="CG447" s="159"/>
      <c r="CH447" s="159"/>
      <c r="CI447" s="159"/>
      <c r="CJ447" s="159"/>
      <c r="CK447" s="159"/>
      <c r="CL447" s="159"/>
      <c r="CM447" s="159"/>
      <c r="CN447" s="159"/>
      <c r="CO447" s="159"/>
      <c r="CP447" s="159"/>
      <c r="CQ447" s="159"/>
      <c r="CR447" s="159"/>
      <c r="CS447" s="159"/>
      <c r="CT447" s="159"/>
      <c r="CU447" s="159"/>
      <c r="CV447" s="159"/>
      <c r="CW447" s="159"/>
      <c r="CX447" s="159"/>
      <c r="CY447" s="159"/>
      <c r="CZ447" s="159"/>
      <c r="DA447" s="159"/>
      <c r="DB447" s="159"/>
      <c r="DC447" s="159"/>
      <c r="DD447" s="159"/>
      <c r="DE447" s="159"/>
      <c r="DF447" s="159"/>
      <c r="DG447" s="159"/>
      <c r="DH447" s="159"/>
      <c r="DI447" s="159"/>
      <c r="DJ447" s="159"/>
      <c r="DK447" s="159"/>
      <c r="DL447" s="159"/>
      <c r="DM447" s="159"/>
      <c r="DN447" s="159"/>
      <c r="DO447" s="159"/>
      <c r="DP447" s="159"/>
      <c r="DQ447" s="159"/>
      <c r="DR447" s="159"/>
      <c r="DS447" s="159"/>
      <c r="DT447" s="159"/>
      <c r="DU447" s="159"/>
      <c r="DV447" s="159"/>
      <c r="DW447" s="159"/>
      <c r="DX447" s="159"/>
      <c r="DY447" s="159"/>
      <c r="DZ447" s="159"/>
      <c r="EA447" s="159"/>
      <c r="EB447" s="159"/>
      <c r="EC447" s="159"/>
      <c r="ED447" s="159"/>
      <c r="EE447" s="159"/>
      <c r="EF447" s="159"/>
      <c r="EG447" s="159"/>
      <c r="EH447" s="159"/>
      <c r="EI447" s="159"/>
      <c r="EJ447" s="159"/>
      <c r="EK447" s="159"/>
      <c r="EL447" s="159"/>
      <c r="EM447" s="159"/>
      <c r="EN447" s="159"/>
      <c r="EO447" s="159"/>
      <c r="EP447" s="159"/>
      <c r="EQ447" s="159"/>
      <c r="ER447" s="159"/>
      <c r="ES447" s="159"/>
      <c r="ET447" s="159"/>
      <c r="EU447" s="159"/>
      <c r="EV447" s="159"/>
      <c r="EW447" s="159"/>
      <c r="EX447" s="159"/>
      <c r="EY447" s="159"/>
      <c r="EZ447" s="159"/>
      <c r="FA447" s="159"/>
      <c r="FB447" s="159"/>
      <c r="FC447" s="159"/>
      <c r="FD447" s="159"/>
    </row>
    <row r="448" customFormat="false" ht="12.75" hidden="false" customHeight="false" outlineLevel="0" collapsed="false">
      <c r="A448" s="168"/>
      <c r="B448" s="149"/>
      <c r="C448" s="149"/>
      <c r="D448" s="149"/>
      <c r="E448" s="149"/>
      <c r="F448" s="149"/>
      <c r="G448" s="149"/>
      <c r="H448" s="148"/>
      <c r="I448" s="170"/>
      <c r="R448" s="148"/>
      <c r="S448" s="158"/>
      <c r="T448" s="159"/>
      <c r="U448" s="159"/>
      <c r="V448" s="159"/>
      <c r="W448" s="159"/>
      <c r="X448" s="159"/>
      <c r="Y448" s="159"/>
      <c r="Z448" s="159"/>
      <c r="AA448" s="159"/>
      <c r="AB448" s="159"/>
      <c r="AC448" s="159"/>
      <c r="AD448" s="159"/>
      <c r="AE448" s="159"/>
      <c r="AF448" s="159"/>
      <c r="AG448" s="159"/>
      <c r="AH448" s="159"/>
      <c r="AI448" s="159"/>
      <c r="AJ448" s="159"/>
      <c r="AK448" s="159"/>
      <c r="AL448" s="159"/>
      <c r="AM448" s="159"/>
      <c r="AN448" s="159"/>
      <c r="AO448" s="159"/>
      <c r="AP448" s="159"/>
      <c r="AQ448" s="159"/>
      <c r="AR448" s="159"/>
      <c r="AS448" s="159"/>
      <c r="AT448" s="159"/>
      <c r="AU448" s="159"/>
      <c r="AV448" s="159"/>
      <c r="AW448" s="159"/>
      <c r="AX448" s="159"/>
      <c r="AY448" s="159"/>
      <c r="AZ448" s="159"/>
      <c r="BA448" s="159"/>
      <c r="BB448" s="159"/>
      <c r="BC448" s="159"/>
      <c r="BD448" s="159"/>
      <c r="BE448" s="159"/>
      <c r="BF448" s="159"/>
      <c r="BG448" s="159"/>
      <c r="BH448" s="159"/>
      <c r="BI448" s="159"/>
      <c r="BJ448" s="159"/>
      <c r="BK448" s="159"/>
      <c r="BL448" s="159"/>
      <c r="BM448" s="159"/>
      <c r="BN448" s="159"/>
      <c r="BO448" s="159"/>
      <c r="BP448" s="159"/>
      <c r="BQ448" s="159"/>
      <c r="BR448" s="159"/>
      <c r="BS448" s="159"/>
      <c r="BT448" s="159"/>
      <c r="BU448" s="159"/>
      <c r="BV448" s="159"/>
      <c r="BW448" s="159"/>
      <c r="BX448" s="159"/>
      <c r="BY448" s="159"/>
      <c r="BZ448" s="159"/>
      <c r="CA448" s="159"/>
      <c r="CB448" s="159"/>
      <c r="CC448" s="159"/>
      <c r="CD448" s="159"/>
      <c r="CE448" s="159"/>
      <c r="CF448" s="159"/>
      <c r="CG448" s="159"/>
      <c r="CH448" s="159"/>
      <c r="CI448" s="159"/>
      <c r="CJ448" s="159"/>
      <c r="CK448" s="159"/>
      <c r="CL448" s="159"/>
      <c r="CM448" s="159"/>
      <c r="CN448" s="159"/>
      <c r="CO448" s="159"/>
      <c r="CP448" s="159"/>
      <c r="CQ448" s="159"/>
      <c r="CR448" s="159"/>
      <c r="CS448" s="159"/>
      <c r="CT448" s="159"/>
      <c r="CU448" s="159"/>
      <c r="CV448" s="159"/>
      <c r="CW448" s="159"/>
      <c r="CX448" s="159"/>
      <c r="CY448" s="159"/>
      <c r="CZ448" s="159"/>
      <c r="DA448" s="159"/>
      <c r="DB448" s="159"/>
      <c r="DC448" s="159"/>
      <c r="DD448" s="159"/>
      <c r="DE448" s="159"/>
      <c r="DF448" s="159"/>
      <c r="DG448" s="159"/>
      <c r="DH448" s="159"/>
      <c r="DI448" s="159"/>
      <c r="DJ448" s="159"/>
      <c r="DK448" s="159"/>
      <c r="DL448" s="159"/>
      <c r="DM448" s="159"/>
      <c r="DN448" s="159"/>
      <c r="DO448" s="159"/>
      <c r="DP448" s="159"/>
      <c r="DQ448" s="159"/>
      <c r="DR448" s="159"/>
      <c r="DS448" s="159"/>
      <c r="DT448" s="159"/>
      <c r="DU448" s="159"/>
      <c r="DV448" s="159"/>
      <c r="DW448" s="159"/>
      <c r="DX448" s="159"/>
      <c r="DY448" s="159"/>
      <c r="DZ448" s="159"/>
      <c r="EA448" s="159"/>
      <c r="EB448" s="159"/>
      <c r="EC448" s="159"/>
      <c r="ED448" s="159"/>
      <c r="EE448" s="159"/>
      <c r="EF448" s="159"/>
      <c r="EG448" s="159"/>
      <c r="EH448" s="159"/>
      <c r="EI448" s="159"/>
      <c r="EJ448" s="159"/>
      <c r="EK448" s="159"/>
      <c r="EL448" s="159"/>
      <c r="EM448" s="159"/>
      <c r="EN448" s="159"/>
      <c r="EO448" s="159"/>
      <c r="EP448" s="159"/>
      <c r="EQ448" s="159"/>
      <c r="ER448" s="159"/>
      <c r="ES448" s="159"/>
      <c r="ET448" s="159"/>
      <c r="EU448" s="159"/>
      <c r="EV448" s="159"/>
      <c r="EW448" s="159"/>
      <c r="EX448" s="159"/>
      <c r="EY448" s="159"/>
      <c r="EZ448" s="159"/>
      <c r="FA448" s="159"/>
      <c r="FB448" s="159"/>
      <c r="FC448" s="159"/>
      <c r="FD448" s="159"/>
    </row>
    <row r="449" customFormat="false" ht="12.75" hidden="false" customHeight="false" outlineLevel="0" collapsed="false">
      <c r="A449" s="168"/>
      <c r="B449" s="149"/>
      <c r="C449" s="149"/>
      <c r="D449" s="149"/>
      <c r="E449" s="149"/>
      <c r="F449" s="149"/>
      <c r="G449" s="149"/>
      <c r="H449" s="148"/>
      <c r="I449" s="170"/>
      <c r="R449" s="148"/>
      <c r="S449" s="158"/>
      <c r="T449" s="159"/>
      <c r="U449" s="159"/>
      <c r="V449" s="159"/>
      <c r="W449" s="159"/>
      <c r="X449" s="159"/>
      <c r="Y449" s="159"/>
      <c r="Z449" s="159"/>
      <c r="AA449" s="159"/>
      <c r="AB449" s="159"/>
      <c r="AC449" s="159"/>
      <c r="AD449" s="159"/>
      <c r="AE449" s="159"/>
      <c r="AF449" s="159"/>
      <c r="AG449" s="159"/>
      <c r="AH449" s="159"/>
      <c r="AI449" s="159"/>
      <c r="AJ449" s="159"/>
      <c r="AK449" s="159"/>
      <c r="AL449" s="159"/>
      <c r="AM449" s="159"/>
      <c r="AN449" s="159"/>
      <c r="AO449" s="159"/>
      <c r="AP449" s="159"/>
      <c r="AQ449" s="159"/>
      <c r="AR449" s="159"/>
      <c r="AS449" s="159"/>
      <c r="AT449" s="159"/>
      <c r="AU449" s="159"/>
      <c r="AV449" s="159"/>
      <c r="AW449" s="159"/>
      <c r="AX449" s="159"/>
      <c r="AY449" s="159"/>
      <c r="AZ449" s="159"/>
      <c r="BA449" s="159"/>
      <c r="BB449" s="159"/>
      <c r="BC449" s="159"/>
      <c r="BD449" s="159"/>
      <c r="BE449" s="159"/>
      <c r="BF449" s="159"/>
      <c r="BG449" s="159"/>
      <c r="BH449" s="159"/>
      <c r="BI449" s="159"/>
      <c r="BJ449" s="159"/>
      <c r="BK449" s="159"/>
      <c r="BL449" s="159"/>
      <c r="BM449" s="159"/>
      <c r="BN449" s="159"/>
      <c r="BO449" s="159"/>
      <c r="BP449" s="159"/>
      <c r="BQ449" s="159"/>
      <c r="BR449" s="159"/>
      <c r="BS449" s="159"/>
      <c r="BT449" s="159"/>
      <c r="BU449" s="159"/>
      <c r="BV449" s="159"/>
      <c r="BW449" s="159"/>
      <c r="BX449" s="159"/>
      <c r="BY449" s="159"/>
      <c r="BZ449" s="159"/>
      <c r="CA449" s="159"/>
      <c r="CB449" s="159"/>
      <c r="CC449" s="159"/>
      <c r="CD449" s="159"/>
      <c r="CE449" s="159"/>
      <c r="CF449" s="159"/>
      <c r="CG449" s="159"/>
      <c r="CH449" s="159"/>
      <c r="CI449" s="159"/>
      <c r="CJ449" s="159"/>
      <c r="CK449" s="159"/>
      <c r="CL449" s="159"/>
      <c r="CM449" s="159"/>
      <c r="CN449" s="159"/>
      <c r="CO449" s="159"/>
      <c r="CP449" s="159"/>
      <c r="CQ449" s="159"/>
      <c r="CR449" s="159"/>
      <c r="CS449" s="159"/>
      <c r="CT449" s="159"/>
      <c r="CU449" s="159"/>
      <c r="CV449" s="159"/>
      <c r="CW449" s="159"/>
      <c r="CX449" s="159"/>
      <c r="CY449" s="159"/>
      <c r="CZ449" s="159"/>
      <c r="DA449" s="159"/>
      <c r="DB449" s="159"/>
      <c r="DC449" s="159"/>
      <c r="DD449" s="159"/>
      <c r="DE449" s="159"/>
      <c r="DF449" s="159"/>
      <c r="DG449" s="159"/>
      <c r="DH449" s="159"/>
      <c r="DI449" s="159"/>
      <c r="DJ449" s="159"/>
      <c r="DK449" s="159"/>
      <c r="DL449" s="159"/>
      <c r="DM449" s="159"/>
      <c r="DN449" s="159"/>
      <c r="DO449" s="159"/>
      <c r="DP449" s="159"/>
      <c r="DQ449" s="159"/>
      <c r="DR449" s="159"/>
      <c r="DS449" s="159"/>
      <c r="DT449" s="159"/>
      <c r="DU449" s="159"/>
      <c r="DV449" s="159"/>
      <c r="DW449" s="159"/>
      <c r="DX449" s="159"/>
      <c r="DY449" s="159"/>
      <c r="DZ449" s="159"/>
      <c r="EA449" s="159"/>
      <c r="EB449" s="159"/>
      <c r="EC449" s="159"/>
      <c r="ED449" s="159"/>
      <c r="EE449" s="159"/>
      <c r="EF449" s="159"/>
      <c r="EG449" s="159"/>
      <c r="EH449" s="159"/>
      <c r="EI449" s="159"/>
      <c r="EJ449" s="159"/>
      <c r="EK449" s="159"/>
      <c r="EL449" s="159"/>
      <c r="EM449" s="159"/>
      <c r="EN449" s="159"/>
      <c r="EO449" s="159"/>
      <c r="EP449" s="159"/>
      <c r="EQ449" s="159"/>
      <c r="ER449" s="159"/>
      <c r="ES449" s="159"/>
      <c r="ET449" s="159"/>
      <c r="EU449" s="159"/>
      <c r="EV449" s="159"/>
      <c r="EW449" s="159"/>
      <c r="EX449" s="159"/>
      <c r="EY449" s="159"/>
      <c r="EZ449" s="159"/>
      <c r="FA449" s="159"/>
      <c r="FB449" s="159"/>
      <c r="FC449" s="159"/>
      <c r="FD449" s="159"/>
    </row>
    <row r="450" customFormat="false" ht="12.75" hidden="false" customHeight="false" outlineLevel="0" collapsed="false">
      <c r="A450" s="168"/>
      <c r="B450" s="149"/>
      <c r="C450" s="149"/>
      <c r="D450" s="149"/>
      <c r="E450" s="149"/>
      <c r="F450" s="149"/>
      <c r="G450" s="149"/>
      <c r="H450" s="148"/>
      <c r="I450" s="170"/>
      <c r="R450" s="148"/>
      <c r="S450" s="158"/>
      <c r="T450" s="159"/>
      <c r="U450" s="159"/>
      <c r="V450" s="159"/>
      <c r="W450" s="159"/>
      <c r="X450" s="159"/>
      <c r="Y450" s="159"/>
      <c r="Z450" s="159"/>
      <c r="AA450" s="159"/>
      <c r="AB450" s="159"/>
      <c r="AC450" s="159"/>
      <c r="AD450" s="159"/>
      <c r="AE450" s="159"/>
      <c r="AF450" s="159"/>
      <c r="AG450" s="159"/>
      <c r="AH450" s="159"/>
      <c r="AI450" s="159"/>
      <c r="AJ450" s="159"/>
      <c r="AK450" s="159"/>
      <c r="AL450" s="159"/>
      <c r="AM450" s="159"/>
      <c r="AN450" s="159"/>
      <c r="AO450" s="159"/>
      <c r="AP450" s="159"/>
      <c r="AQ450" s="159"/>
      <c r="AR450" s="159"/>
      <c r="AS450" s="159"/>
      <c r="AT450" s="159"/>
      <c r="AU450" s="159"/>
      <c r="AV450" s="159"/>
      <c r="AW450" s="159"/>
      <c r="AX450" s="159"/>
      <c r="AY450" s="159"/>
      <c r="AZ450" s="159"/>
      <c r="BA450" s="159"/>
      <c r="BB450" s="159"/>
      <c r="BC450" s="159"/>
      <c r="BD450" s="159"/>
      <c r="BE450" s="159"/>
      <c r="BF450" s="159"/>
      <c r="BG450" s="159"/>
      <c r="BH450" s="159"/>
      <c r="BI450" s="159"/>
      <c r="BJ450" s="159"/>
      <c r="BK450" s="159"/>
      <c r="BL450" s="159"/>
      <c r="BM450" s="159"/>
      <c r="BN450" s="159"/>
      <c r="BO450" s="159"/>
      <c r="BP450" s="159"/>
      <c r="BQ450" s="159"/>
      <c r="BR450" s="159"/>
      <c r="BS450" s="159"/>
      <c r="BT450" s="159"/>
      <c r="BU450" s="159"/>
      <c r="BV450" s="159"/>
      <c r="BW450" s="159"/>
      <c r="BX450" s="159"/>
      <c r="BY450" s="159"/>
      <c r="BZ450" s="159"/>
      <c r="CA450" s="159"/>
      <c r="CB450" s="159"/>
      <c r="CC450" s="159"/>
      <c r="CD450" s="159"/>
      <c r="CE450" s="159"/>
      <c r="CF450" s="159"/>
      <c r="CG450" s="159"/>
      <c r="CH450" s="159"/>
      <c r="CI450" s="159"/>
      <c r="CJ450" s="159"/>
      <c r="CK450" s="159"/>
      <c r="CL450" s="159"/>
      <c r="CM450" s="159"/>
      <c r="CN450" s="159"/>
      <c r="CO450" s="159"/>
      <c r="CP450" s="159"/>
      <c r="CQ450" s="159"/>
      <c r="CR450" s="159"/>
      <c r="CS450" s="159"/>
      <c r="CT450" s="159"/>
      <c r="CU450" s="159"/>
      <c r="CV450" s="159"/>
      <c r="CW450" s="159"/>
      <c r="CX450" s="159"/>
      <c r="CY450" s="159"/>
      <c r="CZ450" s="159"/>
      <c r="DA450" s="159"/>
      <c r="DB450" s="159"/>
      <c r="DC450" s="159"/>
      <c r="DD450" s="159"/>
      <c r="DE450" s="159"/>
      <c r="DF450" s="159"/>
      <c r="DG450" s="159"/>
      <c r="DH450" s="159"/>
      <c r="DI450" s="159"/>
      <c r="DJ450" s="159"/>
      <c r="DK450" s="159"/>
      <c r="DL450" s="159"/>
      <c r="DM450" s="159"/>
      <c r="DN450" s="159"/>
      <c r="DO450" s="159"/>
      <c r="DP450" s="159"/>
      <c r="DQ450" s="159"/>
      <c r="DR450" s="159"/>
      <c r="DS450" s="159"/>
      <c r="DT450" s="159"/>
      <c r="DU450" s="159"/>
      <c r="DV450" s="159"/>
      <c r="DW450" s="159"/>
      <c r="DX450" s="159"/>
      <c r="DY450" s="159"/>
      <c r="DZ450" s="159"/>
      <c r="EA450" s="159"/>
      <c r="EB450" s="159"/>
      <c r="EC450" s="159"/>
      <c r="ED450" s="159"/>
      <c r="EE450" s="159"/>
      <c r="EF450" s="159"/>
      <c r="EG450" s="159"/>
      <c r="EH450" s="159"/>
      <c r="EI450" s="159"/>
      <c r="EJ450" s="159"/>
      <c r="EK450" s="159"/>
      <c r="EL450" s="159"/>
      <c r="EM450" s="159"/>
      <c r="EN450" s="159"/>
      <c r="EO450" s="159"/>
      <c r="EP450" s="159"/>
      <c r="EQ450" s="159"/>
      <c r="ER450" s="159"/>
      <c r="ES450" s="159"/>
      <c r="ET450" s="159"/>
      <c r="EU450" s="159"/>
      <c r="EV450" s="159"/>
      <c r="EW450" s="159"/>
      <c r="EX450" s="159"/>
      <c r="EY450" s="159"/>
      <c r="EZ450" s="159"/>
      <c r="FA450" s="159"/>
      <c r="FB450" s="159"/>
      <c r="FC450" s="159"/>
      <c r="FD450" s="159"/>
    </row>
    <row r="451" customFormat="false" ht="12.75" hidden="false" customHeight="false" outlineLevel="0" collapsed="false">
      <c r="A451" s="168"/>
      <c r="B451" s="149"/>
      <c r="C451" s="149"/>
      <c r="D451" s="149"/>
      <c r="E451" s="149"/>
      <c r="F451" s="149"/>
      <c r="G451" s="149"/>
      <c r="H451" s="148"/>
      <c r="I451" s="170"/>
      <c r="R451" s="148"/>
      <c r="S451" s="158"/>
      <c r="T451" s="159"/>
      <c r="U451" s="159"/>
      <c r="V451" s="159"/>
      <c r="W451" s="159"/>
      <c r="X451" s="159"/>
      <c r="Y451" s="159"/>
      <c r="Z451" s="159"/>
      <c r="AA451" s="159"/>
      <c r="AB451" s="159"/>
      <c r="AC451" s="159"/>
      <c r="AD451" s="159"/>
      <c r="AE451" s="159"/>
      <c r="AF451" s="159"/>
      <c r="AG451" s="159"/>
      <c r="AH451" s="159"/>
      <c r="AI451" s="159"/>
      <c r="AJ451" s="159"/>
      <c r="AK451" s="159"/>
      <c r="AL451" s="159"/>
      <c r="AM451" s="159"/>
      <c r="AN451" s="159"/>
      <c r="AO451" s="159"/>
      <c r="AP451" s="159"/>
      <c r="AQ451" s="159"/>
      <c r="AR451" s="159"/>
      <c r="AS451" s="159"/>
      <c r="AT451" s="159"/>
      <c r="AU451" s="159"/>
      <c r="AV451" s="159"/>
      <c r="AW451" s="159"/>
      <c r="AX451" s="159"/>
      <c r="AY451" s="159"/>
      <c r="AZ451" s="159"/>
      <c r="BA451" s="159"/>
      <c r="BB451" s="159"/>
      <c r="BC451" s="159"/>
      <c r="BD451" s="159"/>
      <c r="BE451" s="159"/>
      <c r="BF451" s="159"/>
      <c r="BG451" s="159"/>
      <c r="BH451" s="159"/>
      <c r="BI451" s="159"/>
      <c r="BJ451" s="159"/>
      <c r="BK451" s="159"/>
      <c r="BL451" s="159"/>
      <c r="BM451" s="159"/>
      <c r="BN451" s="159"/>
      <c r="BO451" s="159"/>
      <c r="BP451" s="159"/>
      <c r="BQ451" s="159"/>
      <c r="BR451" s="159"/>
      <c r="BS451" s="159"/>
      <c r="BT451" s="159"/>
      <c r="BU451" s="159"/>
      <c r="BV451" s="159"/>
      <c r="BW451" s="159"/>
      <c r="BX451" s="159"/>
      <c r="BY451" s="159"/>
      <c r="BZ451" s="159"/>
      <c r="CA451" s="159"/>
      <c r="CB451" s="159"/>
      <c r="CC451" s="159"/>
      <c r="CD451" s="159"/>
      <c r="CE451" s="159"/>
      <c r="CF451" s="159"/>
      <c r="CG451" s="159"/>
      <c r="CH451" s="159"/>
      <c r="CI451" s="159"/>
      <c r="CJ451" s="159"/>
      <c r="CK451" s="159"/>
      <c r="CL451" s="159"/>
      <c r="CM451" s="159"/>
      <c r="CN451" s="159"/>
      <c r="CO451" s="159"/>
      <c r="CP451" s="159"/>
      <c r="CQ451" s="159"/>
      <c r="CR451" s="159"/>
      <c r="CS451" s="159"/>
      <c r="CT451" s="159"/>
      <c r="CU451" s="159"/>
      <c r="CV451" s="159"/>
      <c r="CW451" s="159"/>
      <c r="CX451" s="159"/>
      <c r="CY451" s="159"/>
      <c r="CZ451" s="159"/>
      <c r="DA451" s="159"/>
      <c r="DB451" s="159"/>
      <c r="DC451" s="159"/>
      <c r="DD451" s="159"/>
      <c r="DE451" s="159"/>
      <c r="DF451" s="159"/>
      <c r="DG451" s="159"/>
      <c r="DH451" s="159"/>
      <c r="DI451" s="159"/>
      <c r="DJ451" s="159"/>
      <c r="DK451" s="159"/>
      <c r="DL451" s="159"/>
      <c r="DM451" s="159"/>
      <c r="DN451" s="159"/>
      <c r="DO451" s="159"/>
      <c r="DP451" s="159"/>
      <c r="DQ451" s="159"/>
      <c r="DR451" s="159"/>
      <c r="DS451" s="159"/>
      <c r="DT451" s="159"/>
      <c r="DU451" s="159"/>
      <c r="DV451" s="159"/>
      <c r="DW451" s="159"/>
      <c r="DX451" s="159"/>
      <c r="DY451" s="159"/>
      <c r="DZ451" s="159"/>
      <c r="EA451" s="159"/>
      <c r="EB451" s="159"/>
      <c r="EC451" s="159"/>
      <c r="ED451" s="159"/>
      <c r="EE451" s="159"/>
      <c r="EF451" s="159"/>
      <c r="EG451" s="159"/>
      <c r="EH451" s="159"/>
      <c r="EI451" s="159"/>
      <c r="EJ451" s="159"/>
      <c r="EK451" s="159"/>
      <c r="EL451" s="159"/>
      <c r="EM451" s="159"/>
      <c r="EN451" s="159"/>
      <c r="EO451" s="159"/>
      <c r="EP451" s="159"/>
      <c r="EQ451" s="159"/>
      <c r="ER451" s="159"/>
      <c r="ES451" s="159"/>
      <c r="ET451" s="159"/>
      <c r="EU451" s="159"/>
      <c r="EV451" s="159"/>
      <c r="EW451" s="159"/>
      <c r="EX451" s="159"/>
      <c r="EY451" s="159"/>
      <c r="EZ451" s="159"/>
      <c r="FA451" s="159"/>
      <c r="FB451" s="159"/>
      <c r="FC451" s="159"/>
      <c r="FD451" s="159"/>
    </row>
    <row r="452" customFormat="false" ht="12.75" hidden="false" customHeight="false" outlineLevel="0" collapsed="false">
      <c r="A452" s="168"/>
      <c r="B452" s="149"/>
      <c r="C452" s="149"/>
      <c r="D452" s="149"/>
      <c r="E452" s="149"/>
      <c r="F452" s="149"/>
      <c r="G452" s="149"/>
      <c r="H452" s="148"/>
      <c r="I452" s="170"/>
      <c r="R452" s="148"/>
      <c r="S452" s="158"/>
      <c r="T452" s="159"/>
      <c r="U452" s="159"/>
      <c r="V452" s="159"/>
      <c r="W452" s="159"/>
      <c r="X452" s="159"/>
      <c r="Y452" s="159"/>
      <c r="Z452" s="159"/>
      <c r="AA452" s="159"/>
      <c r="AB452" s="159"/>
      <c r="AC452" s="159"/>
      <c r="AD452" s="159"/>
      <c r="AE452" s="159"/>
      <c r="AF452" s="159"/>
      <c r="AG452" s="159"/>
      <c r="AH452" s="159"/>
      <c r="AI452" s="159"/>
      <c r="AJ452" s="159"/>
      <c r="AK452" s="159"/>
      <c r="AL452" s="159"/>
      <c r="AM452" s="159"/>
      <c r="AN452" s="159"/>
      <c r="AO452" s="159"/>
      <c r="AP452" s="159"/>
      <c r="AQ452" s="159"/>
      <c r="AR452" s="159"/>
      <c r="AS452" s="159"/>
      <c r="AT452" s="159"/>
      <c r="AU452" s="159"/>
      <c r="AV452" s="159"/>
      <c r="AW452" s="159"/>
      <c r="AX452" s="159"/>
      <c r="AY452" s="159"/>
      <c r="AZ452" s="159"/>
      <c r="BA452" s="159"/>
      <c r="BB452" s="159"/>
      <c r="BC452" s="159"/>
      <c r="BD452" s="159"/>
      <c r="BE452" s="159"/>
      <c r="BF452" s="159"/>
      <c r="BG452" s="159"/>
      <c r="BH452" s="159"/>
      <c r="BI452" s="159"/>
      <c r="BJ452" s="159"/>
      <c r="BK452" s="159"/>
      <c r="BL452" s="159"/>
      <c r="BM452" s="159"/>
      <c r="BN452" s="159"/>
      <c r="BO452" s="159"/>
      <c r="BP452" s="159"/>
      <c r="BQ452" s="159"/>
      <c r="BR452" s="159"/>
      <c r="BS452" s="159"/>
      <c r="BT452" s="159"/>
      <c r="BU452" s="159"/>
      <c r="BV452" s="159"/>
      <c r="BW452" s="159"/>
      <c r="BX452" s="159"/>
      <c r="BY452" s="159"/>
      <c r="BZ452" s="159"/>
      <c r="CA452" s="159"/>
      <c r="CB452" s="159"/>
      <c r="CC452" s="159"/>
      <c r="CD452" s="159"/>
      <c r="CE452" s="159"/>
      <c r="CF452" s="159"/>
      <c r="CG452" s="159"/>
      <c r="CH452" s="159"/>
      <c r="CI452" s="159"/>
      <c r="CJ452" s="159"/>
      <c r="CK452" s="159"/>
      <c r="CL452" s="159"/>
      <c r="CM452" s="159"/>
      <c r="CN452" s="159"/>
      <c r="CO452" s="159"/>
      <c r="CP452" s="159"/>
      <c r="CQ452" s="159"/>
      <c r="CR452" s="159"/>
      <c r="CS452" s="159"/>
      <c r="CT452" s="159"/>
      <c r="CU452" s="159"/>
      <c r="CV452" s="159"/>
      <c r="CW452" s="159"/>
      <c r="CX452" s="159"/>
      <c r="CY452" s="159"/>
      <c r="CZ452" s="159"/>
      <c r="DA452" s="159"/>
      <c r="DB452" s="159"/>
      <c r="DC452" s="159"/>
      <c r="DD452" s="159"/>
      <c r="DE452" s="159"/>
      <c r="DF452" s="159"/>
      <c r="DG452" s="159"/>
      <c r="DH452" s="159"/>
      <c r="DI452" s="159"/>
      <c r="DJ452" s="159"/>
      <c r="DK452" s="159"/>
      <c r="DL452" s="159"/>
      <c r="DM452" s="159"/>
      <c r="DN452" s="159"/>
      <c r="DO452" s="159"/>
      <c r="DP452" s="159"/>
      <c r="DQ452" s="159"/>
      <c r="DR452" s="159"/>
      <c r="DS452" s="159"/>
      <c r="DT452" s="159"/>
      <c r="DU452" s="159"/>
      <c r="DV452" s="159"/>
      <c r="DW452" s="159"/>
      <c r="DX452" s="159"/>
      <c r="DY452" s="159"/>
      <c r="DZ452" s="159"/>
      <c r="EA452" s="159"/>
      <c r="EB452" s="159"/>
      <c r="EC452" s="159"/>
      <c r="ED452" s="159"/>
      <c r="EE452" s="159"/>
      <c r="EF452" s="159"/>
      <c r="EG452" s="159"/>
      <c r="EH452" s="159"/>
      <c r="EI452" s="159"/>
      <c r="EJ452" s="159"/>
      <c r="EK452" s="159"/>
      <c r="EL452" s="159"/>
      <c r="EM452" s="159"/>
      <c r="EN452" s="159"/>
      <c r="EO452" s="159"/>
      <c r="EP452" s="159"/>
      <c r="EQ452" s="159"/>
      <c r="ER452" s="159"/>
      <c r="ES452" s="159"/>
      <c r="ET452" s="159"/>
      <c r="EU452" s="159"/>
      <c r="EV452" s="159"/>
      <c r="EW452" s="159"/>
      <c r="EX452" s="159"/>
      <c r="EY452" s="159"/>
      <c r="EZ452" s="159"/>
      <c r="FA452" s="159"/>
      <c r="FB452" s="159"/>
      <c r="FC452" s="159"/>
      <c r="FD452" s="159"/>
    </row>
    <row r="453" customFormat="false" ht="12.75" hidden="false" customHeight="false" outlineLevel="0" collapsed="false">
      <c r="A453" s="168"/>
      <c r="B453" s="149"/>
      <c r="C453" s="149"/>
      <c r="D453" s="149"/>
      <c r="E453" s="149"/>
      <c r="F453" s="149"/>
      <c r="G453" s="149"/>
      <c r="H453" s="148"/>
      <c r="I453" s="170"/>
      <c r="R453" s="148"/>
      <c r="S453" s="158"/>
      <c r="T453" s="159"/>
      <c r="U453" s="159"/>
      <c r="V453" s="159"/>
      <c r="W453" s="159"/>
      <c r="X453" s="159"/>
      <c r="Y453" s="159"/>
      <c r="Z453" s="159"/>
      <c r="AA453" s="159"/>
      <c r="AB453" s="159"/>
      <c r="AC453" s="159"/>
      <c r="AD453" s="159"/>
      <c r="AE453" s="159"/>
      <c r="AF453" s="159"/>
      <c r="AG453" s="159"/>
      <c r="AH453" s="159"/>
      <c r="AI453" s="159"/>
      <c r="AJ453" s="159"/>
      <c r="AK453" s="159"/>
      <c r="AL453" s="159"/>
      <c r="AM453" s="159"/>
      <c r="AN453" s="159"/>
      <c r="AO453" s="159"/>
      <c r="AP453" s="159"/>
      <c r="AQ453" s="159"/>
      <c r="AR453" s="159"/>
      <c r="AS453" s="159"/>
      <c r="AT453" s="159"/>
      <c r="AU453" s="159"/>
      <c r="AV453" s="159"/>
      <c r="AW453" s="159"/>
      <c r="AX453" s="159"/>
      <c r="AY453" s="159"/>
      <c r="AZ453" s="159"/>
      <c r="BA453" s="159"/>
      <c r="BB453" s="159"/>
      <c r="BC453" s="159"/>
      <c r="BD453" s="159"/>
      <c r="BE453" s="159"/>
      <c r="BF453" s="159"/>
      <c r="BG453" s="159"/>
      <c r="BH453" s="159"/>
      <c r="BI453" s="159"/>
      <c r="BJ453" s="159"/>
      <c r="BK453" s="159"/>
      <c r="BL453" s="159"/>
      <c r="BM453" s="159"/>
      <c r="BN453" s="159"/>
      <c r="BO453" s="159"/>
      <c r="BP453" s="159"/>
      <c r="BQ453" s="159"/>
      <c r="BR453" s="159"/>
      <c r="BS453" s="159"/>
      <c r="BT453" s="159"/>
      <c r="BU453" s="159"/>
      <c r="BV453" s="159"/>
      <c r="BW453" s="159"/>
      <c r="BX453" s="159"/>
      <c r="BY453" s="159"/>
      <c r="BZ453" s="159"/>
      <c r="CA453" s="159"/>
      <c r="CB453" s="159"/>
      <c r="CC453" s="159"/>
      <c r="CD453" s="159"/>
      <c r="CE453" s="159"/>
      <c r="CF453" s="159"/>
      <c r="CG453" s="159"/>
      <c r="CH453" s="159"/>
      <c r="CI453" s="159"/>
      <c r="CJ453" s="159"/>
      <c r="CK453" s="159"/>
      <c r="CL453" s="159"/>
      <c r="CM453" s="159"/>
      <c r="CN453" s="159"/>
      <c r="CO453" s="159"/>
      <c r="CP453" s="159"/>
      <c r="CQ453" s="159"/>
      <c r="CR453" s="159"/>
      <c r="CS453" s="159"/>
      <c r="CT453" s="159"/>
      <c r="CU453" s="159"/>
      <c r="CV453" s="159"/>
      <c r="CW453" s="159"/>
      <c r="CX453" s="159"/>
      <c r="CY453" s="159"/>
      <c r="CZ453" s="159"/>
      <c r="DA453" s="159"/>
      <c r="DB453" s="159"/>
      <c r="DC453" s="159"/>
      <c r="DD453" s="159"/>
      <c r="DE453" s="159"/>
      <c r="DF453" s="159"/>
      <c r="DG453" s="159"/>
      <c r="DH453" s="159"/>
      <c r="DI453" s="159"/>
      <c r="DJ453" s="159"/>
      <c r="DK453" s="159"/>
      <c r="DL453" s="159"/>
      <c r="DM453" s="159"/>
      <c r="DN453" s="159"/>
      <c r="DO453" s="159"/>
      <c r="DP453" s="159"/>
      <c r="DQ453" s="159"/>
      <c r="DR453" s="159"/>
      <c r="DS453" s="159"/>
      <c r="DT453" s="159"/>
      <c r="DU453" s="159"/>
      <c r="DV453" s="159"/>
      <c r="DW453" s="159"/>
      <c r="DX453" s="159"/>
      <c r="DY453" s="159"/>
      <c r="DZ453" s="159"/>
      <c r="EA453" s="159"/>
      <c r="EB453" s="159"/>
      <c r="EC453" s="159"/>
      <c r="ED453" s="159"/>
      <c r="EE453" s="159"/>
      <c r="EF453" s="159"/>
      <c r="EG453" s="159"/>
      <c r="EH453" s="159"/>
      <c r="EI453" s="159"/>
      <c r="EJ453" s="159"/>
      <c r="EK453" s="159"/>
      <c r="EL453" s="159"/>
      <c r="EM453" s="159"/>
      <c r="EN453" s="159"/>
      <c r="EO453" s="159"/>
      <c r="EP453" s="159"/>
      <c r="EQ453" s="159"/>
      <c r="ER453" s="159"/>
      <c r="ES453" s="159"/>
      <c r="ET453" s="159"/>
      <c r="EU453" s="159"/>
      <c r="EV453" s="159"/>
      <c r="EW453" s="159"/>
      <c r="EX453" s="159"/>
      <c r="EY453" s="159"/>
      <c r="EZ453" s="159"/>
      <c r="FA453" s="159"/>
      <c r="FB453" s="159"/>
      <c r="FC453" s="159"/>
      <c r="FD453" s="159"/>
    </row>
    <row r="454" customFormat="false" ht="12.75" hidden="false" customHeight="false" outlineLevel="0" collapsed="false">
      <c r="A454" s="168"/>
      <c r="B454" s="149"/>
      <c r="C454" s="149"/>
      <c r="D454" s="149"/>
      <c r="E454" s="149"/>
      <c r="F454" s="149"/>
      <c r="G454" s="149"/>
      <c r="H454" s="148"/>
      <c r="I454" s="170"/>
      <c r="R454" s="148"/>
      <c r="S454" s="158"/>
      <c r="T454" s="159"/>
      <c r="U454" s="159"/>
      <c r="V454" s="159"/>
      <c r="W454" s="159"/>
      <c r="X454" s="159"/>
      <c r="Y454" s="159"/>
      <c r="Z454" s="159"/>
      <c r="AA454" s="159"/>
      <c r="AB454" s="159"/>
      <c r="AC454" s="159"/>
      <c r="AD454" s="159"/>
      <c r="AE454" s="159"/>
      <c r="AF454" s="159"/>
      <c r="AG454" s="159"/>
      <c r="AH454" s="159"/>
      <c r="AI454" s="159"/>
      <c r="AJ454" s="159"/>
      <c r="AK454" s="159"/>
      <c r="AL454" s="159"/>
      <c r="AM454" s="159"/>
      <c r="AN454" s="159"/>
      <c r="AO454" s="159"/>
      <c r="AP454" s="159"/>
      <c r="AQ454" s="159"/>
      <c r="AR454" s="159"/>
      <c r="AS454" s="159"/>
      <c r="AT454" s="159"/>
      <c r="AU454" s="159"/>
      <c r="AV454" s="159"/>
      <c r="AW454" s="159"/>
      <c r="AX454" s="159"/>
      <c r="AY454" s="159"/>
      <c r="AZ454" s="159"/>
      <c r="BA454" s="159"/>
      <c r="BB454" s="159"/>
      <c r="BC454" s="159"/>
      <c r="BD454" s="159"/>
      <c r="BE454" s="159"/>
      <c r="BF454" s="159"/>
      <c r="BG454" s="159"/>
      <c r="BH454" s="159"/>
      <c r="BI454" s="159"/>
      <c r="BJ454" s="159"/>
      <c r="BK454" s="159"/>
      <c r="BL454" s="159"/>
      <c r="BM454" s="159"/>
      <c r="BN454" s="159"/>
      <c r="BO454" s="159"/>
      <c r="BP454" s="159"/>
      <c r="BQ454" s="159"/>
      <c r="BR454" s="159"/>
      <c r="BS454" s="159"/>
      <c r="BT454" s="159"/>
      <c r="BU454" s="159"/>
      <c r="BV454" s="159"/>
      <c r="BW454" s="159"/>
      <c r="BX454" s="159"/>
      <c r="BY454" s="159"/>
      <c r="BZ454" s="159"/>
      <c r="CA454" s="159"/>
      <c r="CB454" s="159"/>
      <c r="CC454" s="159"/>
      <c r="CD454" s="159"/>
      <c r="CE454" s="159"/>
      <c r="CF454" s="159"/>
      <c r="CG454" s="159"/>
      <c r="CH454" s="159"/>
      <c r="CI454" s="159"/>
      <c r="CJ454" s="159"/>
      <c r="CK454" s="159"/>
      <c r="CL454" s="159"/>
      <c r="CM454" s="159"/>
      <c r="CN454" s="159"/>
      <c r="CO454" s="159"/>
      <c r="CP454" s="159"/>
      <c r="CQ454" s="159"/>
      <c r="CR454" s="159"/>
      <c r="CS454" s="159"/>
      <c r="CT454" s="159"/>
      <c r="CU454" s="159"/>
      <c r="CV454" s="159"/>
      <c r="CW454" s="159"/>
      <c r="CX454" s="159"/>
      <c r="CY454" s="159"/>
      <c r="CZ454" s="159"/>
      <c r="DA454" s="159"/>
      <c r="DB454" s="159"/>
      <c r="DC454" s="159"/>
      <c r="DD454" s="159"/>
      <c r="DE454" s="159"/>
      <c r="DF454" s="159"/>
      <c r="DG454" s="159"/>
      <c r="DH454" s="159"/>
      <c r="DI454" s="159"/>
      <c r="DJ454" s="159"/>
      <c r="DK454" s="159"/>
      <c r="DL454" s="159"/>
      <c r="DM454" s="159"/>
      <c r="DN454" s="159"/>
      <c r="DO454" s="159"/>
      <c r="DP454" s="159"/>
      <c r="DQ454" s="159"/>
      <c r="DR454" s="159"/>
      <c r="DS454" s="159"/>
      <c r="DT454" s="159"/>
      <c r="DU454" s="159"/>
      <c r="DV454" s="159"/>
      <c r="DW454" s="159"/>
      <c r="DX454" s="159"/>
      <c r="DY454" s="159"/>
      <c r="DZ454" s="159"/>
      <c r="EA454" s="159"/>
      <c r="EB454" s="159"/>
      <c r="EC454" s="159"/>
      <c r="ED454" s="159"/>
      <c r="EE454" s="159"/>
      <c r="EF454" s="159"/>
      <c r="EG454" s="159"/>
      <c r="EH454" s="159"/>
      <c r="EI454" s="159"/>
      <c r="EJ454" s="159"/>
      <c r="EK454" s="159"/>
      <c r="EL454" s="159"/>
      <c r="EM454" s="159"/>
      <c r="EN454" s="159"/>
      <c r="EO454" s="159"/>
      <c r="EP454" s="159"/>
      <c r="EQ454" s="159"/>
      <c r="ER454" s="159"/>
      <c r="ES454" s="159"/>
      <c r="ET454" s="159"/>
      <c r="EU454" s="159"/>
      <c r="EV454" s="159"/>
      <c r="EW454" s="159"/>
      <c r="EX454" s="159"/>
      <c r="EY454" s="159"/>
      <c r="EZ454" s="159"/>
      <c r="FA454" s="159"/>
      <c r="FB454" s="159"/>
      <c r="FC454" s="159"/>
      <c r="FD454" s="159"/>
    </row>
    <row r="455" customFormat="false" ht="12.75" hidden="false" customHeight="false" outlineLevel="0" collapsed="false">
      <c r="A455" s="168"/>
      <c r="B455" s="149"/>
      <c r="C455" s="149"/>
      <c r="D455" s="149"/>
      <c r="E455" s="149"/>
      <c r="F455" s="149"/>
      <c r="G455" s="149"/>
      <c r="H455" s="148"/>
      <c r="I455" s="170"/>
      <c r="R455" s="148"/>
      <c r="S455" s="158"/>
      <c r="T455" s="159"/>
      <c r="U455" s="159"/>
      <c r="V455" s="159"/>
      <c r="W455" s="159"/>
      <c r="X455" s="159"/>
      <c r="Y455" s="159"/>
      <c r="Z455" s="159"/>
      <c r="AA455" s="159"/>
      <c r="AB455" s="159"/>
      <c r="AC455" s="159"/>
      <c r="AD455" s="159"/>
      <c r="AE455" s="159"/>
      <c r="AF455" s="159"/>
      <c r="AG455" s="159"/>
      <c r="AH455" s="159"/>
      <c r="AI455" s="159"/>
      <c r="AJ455" s="159"/>
      <c r="AK455" s="159"/>
      <c r="AL455" s="159"/>
      <c r="AM455" s="159"/>
      <c r="AN455" s="159"/>
      <c r="AO455" s="159"/>
      <c r="AP455" s="159"/>
      <c r="AQ455" s="159"/>
      <c r="AR455" s="159"/>
      <c r="AS455" s="159"/>
      <c r="AT455" s="159"/>
      <c r="AU455" s="159"/>
      <c r="AV455" s="159"/>
      <c r="AW455" s="159"/>
      <c r="AX455" s="159"/>
      <c r="AY455" s="159"/>
      <c r="AZ455" s="159"/>
      <c r="BA455" s="159"/>
      <c r="BB455" s="159"/>
      <c r="BC455" s="159"/>
      <c r="BD455" s="159"/>
      <c r="BE455" s="159"/>
      <c r="BF455" s="159"/>
      <c r="BG455" s="159"/>
      <c r="BH455" s="159"/>
      <c r="BI455" s="159"/>
      <c r="BJ455" s="159"/>
      <c r="BK455" s="159"/>
      <c r="BL455" s="159"/>
      <c r="BM455" s="159"/>
      <c r="BN455" s="159"/>
      <c r="BO455" s="159"/>
      <c r="BP455" s="159"/>
      <c r="BQ455" s="159"/>
      <c r="BR455" s="159"/>
      <c r="BS455" s="159"/>
      <c r="BT455" s="159"/>
      <c r="BU455" s="159"/>
      <c r="BV455" s="159"/>
      <c r="BW455" s="159"/>
      <c r="BX455" s="159"/>
      <c r="BY455" s="159"/>
      <c r="BZ455" s="159"/>
      <c r="CA455" s="159"/>
      <c r="CB455" s="159"/>
      <c r="CC455" s="159"/>
      <c r="CD455" s="159"/>
      <c r="CE455" s="159"/>
      <c r="CF455" s="159"/>
      <c r="CG455" s="159"/>
      <c r="CH455" s="159"/>
      <c r="CI455" s="159"/>
      <c r="CJ455" s="159"/>
      <c r="CK455" s="159"/>
      <c r="CL455" s="159"/>
      <c r="CM455" s="159"/>
      <c r="CN455" s="159"/>
      <c r="CO455" s="159"/>
      <c r="CP455" s="159"/>
      <c r="CQ455" s="159"/>
      <c r="CR455" s="159"/>
      <c r="CS455" s="159"/>
      <c r="CT455" s="159"/>
      <c r="CU455" s="159"/>
      <c r="CV455" s="159"/>
      <c r="CW455" s="159"/>
      <c r="CX455" s="159"/>
      <c r="CY455" s="159"/>
      <c r="CZ455" s="159"/>
      <c r="DA455" s="159"/>
      <c r="DB455" s="159"/>
      <c r="DC455" s="159"/>
      <c r="DD455" s="159"/>
      <c r="DE455" s="159"/>
      <c r="DF455" s="159"/>
      <c r="DG455" s="159"/>
      <c r="DH455" s="159"/>
      <c r="DI455" s="159"/>
      <c r="DJ455" s="159"/>
      <c r="DK455" s="159"/>
      <c r="DL455" s="159"/>
      <c r="DM455" s="159"/>
      <c r="DN455" s="159"/>
      <c r="DO455" s="159"/>
      <c r="DP455" s="159"/>
      <c r="DQ455" s="159"/>
      <c r="DR455" s="159"/>
      <c r="DS455" s="159"/>
      <c r="DT455" s="159"/>
      <c r="DU455" s="159"/>
      <c r="DV455" s="159"/>
      <c r="DW455" s="159"/>
      <c r="DX455" s="159"/>
      <c r="DY455" s="159"/>
      <c r="DZ455" s="159"/>
      <c r="EA455" s="159"/>
      <c r="EB455" s="159"/>
      <c r="EC455" s="159"/>
      <c r="ED455" s="159"/>
      <c r="EE455" s="159"/>
      <c r="EF455" s="159"/>
      <c r="EG455" s="159"/>
      <c r="EH455" s="159"/>
      <c r="EI455" s="159"/>
      <c r="EJ455" s="159"/>
      <c r="EK455" s="159"/>
      <c r="EL455" s="159"/>
      <c r="EM455" s="159"/>
      <c r="EN455" s="159"/>
      <c r="EO455" s="159"/>
      <c r="EP455" s="159"/>
      <c r="EQ455" s="159"/>
      <c r="ER455" s="159"/>
      <c r="ES455" s="159"/>
      <c r="ET455" s="159"/>
      <c r="EU455" s="159"/>
      <c r="EV455" s="159"/>
      <c r="EW455" s="159"/>
      <c r="EX455" s="159"/>
      <c r="EY455" s="159"/>
      <c r="EZ455" s="159"/>
      <c r="FA455" s="159"/>
      <c r="FB455" s="159"/>
      <c r="FC455" s="159"/>
      <c r="FD455" s="159"/>
    </row>
    <row r="456" customFormat="false" ht="12.75" hidden="false" customHeight="false" outlineLevel="0" collapsed="false">
      <c r="A456" s="168"/>
      <c r="B456" s="149"/>
      <c r="C456" s="149"/>
      <c r="D456" s="149"/>
      <c r="E456" s="149"/>
      <c r="F456" s="149"/>
      <c r="G456" s="149"/>
      <c r="H456" s="148"/>
      <c r="I456" s="170"/>
      <c r="R456" s="148"/>
      <c r="S456" s="158"/>
      <c r="T456" s="159"/>
      <c r="U456" s="159"/>
      <c r="V456" s="159"/>
      <c r="W456" s="159"/>
      <c r="X456" s="159"/>
      <c r="Y456" s="159"/>
      <c r="Z456" s="159"/>
      <c r="AA456" s="159"/>
      <c r="AB456" s="159"/>
      <c r="AC456" s="159"/>
      <c r="AD456" s="159"/>
      <c r="AE456" s="159"/>
      <c r="AF456" s="159"/>
      <c r="AG456" s="159"/>
      <c r="AH456" s="159"/>
      <c r="AI456" s="159"/>
      <c r="AJ456" s="159"/>
      <c r="AK456" s="159"/>
      <c r="AL456" s="159"/>
      <c r="AM456" s="159"/>
      <c r="AN456" s="159"/>
      <c r="AO456" s="159"/>
      <c r="AP456" s="159"/>
      <c r="AQ456" s="159"/>
      <c r="AR456" s="159"/>
      <c r="AS456" s="159"/>
      <c r="AT456" s="159"/>
      <c r="AU456" s="159"/>
      <c r="AV456" s="159"/>
      <c r="AW456" s="159"/>
      <c r="AX456" s="159"/>
      <c r="AY456" s="159"/>
      <c r="AZ456" s="159"/>
      <c r="BA456" s="159"/>
      <c r="BB456" s="159"/>
      <c r="BC456" s="159"/>
      <c r="BD456" s="159"/>
      <c r="BE456" s="159"/>
      <c r="BF456" s="159"/>
      <c r="BG456" s="159"/>
      <c r="BH456" s="159"/>
      <c r="BI456" s="159"/>
      <c r="BJ456" s="159"/>
      <c r="BK456" s="159"/>
      <c r="BL456" s="159"/>
      <c r="BM456" s="159"/>
      <c r="BN456" s="159"/>
      <c r="BO456" s="159"/>
      <c r="BP456" s="159"/>
      <c r="BQ456" s="159"/>
      <c r="BR456" s="159"/>
      <c r="BS456" s="159"/>
      <c r="BT456" s="159"/>
      <c r="BU456" s="159"/>
      <c r="BV456" s="159"/>
      <c r="BW456" s="159"/>
      <c r="BX456" s="159"/>
      <c r="BY456" s="159"/>
      <c r="BZ456" s="159"/>
      <c r="CA456" s="159"/>
      <c r="CB456" s="159"/>
      <c r="CC456" s="159"/>
      <c r="CD456" s="159"/>
      <c r="CE456" s="159"/>
      <c r="CF456" s="159"/>
      <c r="CG456" s="159"/>
      <c r="CH456" s="159"/>
      <c r="CI456" s="159"/>
      <c r="CJ456" s="159"/>
      <c r="CK456" s="159"/>
      <c r="CL456" s="159"/>
      <c r="CM456" s="159"/>
      <c r="CN456" s="159"/>
      <c r="CO456" s="159"/>
      <c r="CP456" s="159"/>
      <c r="CQ456" s="159"/>
      <c r="CR456" s="159"/>
      <c r="CS456" s="159"/>
      <c r="CT456" s="159"/>
      <c r="CU456" s="159"/>
      <c r="CV456" s="159"/>
      <c r="CW456" s="159"/>
      <c r="CX456" s="159"/>
      <c r="CY456" s="159"/>
      <c r="CZ456" s="159"/>
      <c r="DA456" s="159"/>
      <c r="DB456" s="159"/>
      <c r="DC456" s="159"/>
      <c r="DD456" s="159"/>
      <c r="DE456" s="159"/>
      <c r="DF456" s="159"/>
      <c r="DG456" s="159"/>
      <c r="DH456" s="159"/>
      <c r="DI456" s="159"/>
      <c r="DJ456" s="159"/>
      <c r="DK456" s="159"/>
      <c r="DL456" s="159"/>
      <c r="DM456" s="159"/>
      <c r="DN456" s="159"/>
      <c r="DO456" s="159"/>
      <c r="DP456" s="159"/>
      <c r="DQ456" s="159"/>
      <c r="DR456" s="159"/>
      <c r="DS456" s="159"/>
      <c r="DT456" s="159"/>
      <c r="DU456" s="159"/>
      <c r="DV456" s="159"/>
      <c r="DW456" s="159"/>
      <c r="DX456" s="159"/>
      <c r="DY456" s="159"/>
      <c r="DZ456" s="159"/>
      <c r="EA456" s="159"/>
      <c r="EB456" s="159"/>
      <c r="EC456" s="159"/>
      <c r="ED456" s="159"/>
      <c r="EE456" s="159"/>
      <c r="EF456" s="159"/>
      <c r="EG456" s="159"/>
      <c r="EH456" s="159"/>
      <c r="EI456" s="159"/>
      <c r="EJ456" s="159"/>
      <c r="EK456" s="159"/>
      <c r="EL456" s="159"/>
      <c r="EM456" s="159"/>
      <c r="EN456" s="159"/>
      <c r="EO456" s="159"/>
      <c r="EP456" s="159"/>
      <c r="EQ456" s="159"/>
      <c r="ER456" s="159"/>
      <c r="ES456" s="159"/>
      <c r="ET456" s="159"/>
      <c r="EU456" s="159"/>
      <c r="EV456" s="159"/>
      <c r="EW456" s="159"/>
      <c r="EX456" s="159"/>
      <c r="EY456" s="159"/>
      <c r="EZ456" s="159"/>
      <c r="FA456" s="159"/>
      <c r="FB456" s="159"/>
      <c r="FC456" s="159"/>
      <c r="FD456" s="159"/>
    </row>
    <row r="457" customFormat="false" ht="12.75" hidden="false" customHeight="false" outlineLevel="0" collapsed="false">
      <c r="A457" s="168"/>
      <c r="B457" s="149"/>
      <c r="C457" s="149"/>
      <c r="D457" s="149"/>
      <c r="E457" s="149"/>
      <c r="F457" s="149"/>
      <c r="G457" s="149"/>
      <c r="H457" s="148"/>
      <c r="I457" s="170"/>
      <c r="R457" s="148"/>
      <c r="S457" s="158"/>
      <c r="T457" s="159"/>
      <c r="U457" s="159"/>
      <c r="V457" s="159"/>
      <c r="W457" s="159"/>
      <c r="X457" s="159"/>
      <c r="Y457" s="159"/>
      <c r="Z457" s="159"/>
      <c r="AA457" s="159"/>
      <c r="AB457" s="159"/>
      <c r="AC457" s="159"/>
      <c r="AD457" s="159"/>
      <c r="AE457" s="159"/>
      <c r="AF457" s="159"/>
      <c r="AG457" s="159"/>
      <c r="AH457" s="159"/>
      <c r="AI457" s="159"/>
      <c r="AJ457" s="159"/>
      <c r="AK457" s="159"/>
      <c r="AL457" s="159"/>
      <c r="AM457" s="159"/>
      <c r="AN457" s="159"/>
      <c r="AO457" s="159"/>
      <c r="AP457" s="159"/>
      <c r="AQ457" s="159"/>
      <c r="AR457" s="159"/>
      <c r="AS457" s="159"/>
      <c r="AT457" s="159"/>
      <c r="AU457" s="159"/>
      <c r="AV457" s="159"/>
      <c r="AW457" s="159"/>
      <c r="AX457" s="159"/>
      <c r="AY457" s="159"/>
      <c r="AZ457" s="159"/>
      <c r="BA457" s="159"/>
      <c r="BB457" s="159"/>
      <c r="BC457" s="159"/>
      <c r="BD457" s="159"/>
      <c r="BE457" s="159"/>
      <c r="BF457" s="159"/>
      <c r="BG457" s="159"/>
      <c r="BH457" s="159"/>
      <c r="BI457" s="159"/>
      <c r="BJ457" s="159"/>
      <c r="BK457" s="159"/>
      <c r="BL457" s="159"/>
      <c r="BM457" s="159"/>
      <c r="BN457" s="159"/>
      <c r="BO457" s="159"/>
      <c r="BP457" s="159"/>
      <c r="BQ457" s="159"/>
      <c r="BR457" s="159"/>
      <c r="BS457" s="159"/>
      <c r="BT457" s="159"/>
      <c r="BU457" s="159"/>
      <c r="BV457" s="159"/>
      <c r="BW457" s="159"/>
      <c r="BX457" s="159"/>
      <c r="BY457" s="159"/>
      <c r="BZ457" s="159"/>
      <c r="CA457" s="159"/>
      <c r="CB457" s="159"/>
      <c r="CC457" s="159"/>
      <c r="CD457" s="159"/>
      <c r="CE457" s="159"/>
      <c r="CF457" s="159"/>
      <c r="CG457" s="159"/>
      <c r="CH457" s="159"/>
      <c r="CI457" s="159"/>
      <c r="CJ457" s="159"/>
      <c r="CK457" s="159"/>
      <c r="CL457" s="159"/>
      <c r="CM457" s="159"/>
      <c r="CN457" s="159"/>
      <c r="CO457" s="159"/>
      <c r="CP457" s="159"/>
      <c r="CQ457" s="159"/>
      <c r="CR457" s="159"/>
      <c r="CS457" s="159"/>
      <c r="CT457" s="159"/>
      <c r="CU457" s="159"/>
      <c r="CV457" s="159"/>
      <c r="CW457" s="159"/>
      <c r="CX457" s="159"/>
      <c r="CY457" s="159"/>
      <c r="CZ457" s="159"/>
      <c r="DA457" s="159"/>
      <c r="DB457" s="159"/>
      <c r="DC457" s="159"/>
      <c r="DD457" s="159"/>
      <c r="DE457" s="159"/>
      <c r="DF457" s="159"/>
      <c r="DG457" s="159"/>
      <c r="DH457" s="159"/>
      <c r="DI457" s="159"/>
      <c r="DJ457" s="159"/>
      <c r="DK457" s="159"/>
      <c r="DL457" s="159"/>
      <c r="DM457" s="159"/>
      <c r="DN457" s="159"/>
      <c r="DO457" s="159"/>
      <c r="DP457" s="159"/>
      <c r="DQ457" s="159"/>
      <c r="DR457" s="159"/>
      <c r="DS457" s="159"/>
      <c r="DT457" s="159"/>
      <c r="DU457" s="159"/>
      <c r="DV457" s="159"/>
      <c r="DW457" s="159"/>
      <c r="DX457" s="159"/>
      <c r="DY457" s="159"/>
      <c r="DZ457" s="159"/>
      <c r="EA457" s="159"/>
      <c r="EB457" s="159"/>
      <c r="EC457" s="159"/>
      <c r="ED457" s="159"/>
      <c r="EE457" s="159"/>
      <c r="EF457" s="159"/>
      <c r="EG457" s="159"/>
      <c r="EH457" s="159"/>
      <c r="EI457" s="159"/>
      <c r="EJ457" s="159"/>
      <c r="EK457" s="159"/>
      <c r="EL457" s="159"/>
      <c r="EM457" s="159"/>
      <c r="EN457" s="159"/>
      <c r="EO457" s="159"/>
      <c r="EP457" s="159"/>
      <c r="EQ457" s="159"/>
      <c r="ER457" s="159"/>
      <c r="ES457" s="159"/>
      <c r="ET457" s="159"/>
      <c r="EU457" s="159"/>
      <c r="EV457" s="159"/>
      <c r="EW457" s="159"/>
      <c r="EX457" s="159"/>
      <c r="EY457" s="159"/>
      <c r="EZ457" s="159"/>
      <c r="FA457" s="159"/>
      <c r="FB457" s="159"/>
      <c r="FC457" s="159"/>
      <c r="FD457" s="159"/>
    </row>
    <row r="458" customFormat="false" ht="12.75" hidden="false" customHeight="false" outlineLevel="0" collapsed="false">
      <c r="A458" s="168"/>
      <c r="B458" s="149"/>
      <c r="C458" s="149"/>
      <c r="D458" s="149"/>
      <c r="E458" s="149"/>
      <c r="F458" s="149"/>
      <c r="G458" s="149"/>
      <c r="H458" s="148"/>
      <c r="I458" s="170"/>
      <c r="R458" s="148"/>
      <c r="S458" s="158"/>
      <c r="T458" s="159"/>
      <c r="U458" s="159"/>
      <c r="V458" s="159"/>
      <c r="W458" s="159"/>
      <c r="X458" s="159"/>
      <c r="Y458" s="159"/>
      <c r="Z458" s="159"/>
      <c r="AA458" s="159"/>
      <c r="AB458" s="159"/>
      <c r="AC458" s="159"/>
      <c r="AD458" s="159"/>
      <c r="AE458" s="159"/>
      <c r="AF458" s="159"/>
      <c r="AG458" s="159"/>
      <c r="AH458" s="159"/>
      <c r="AI458" s="159"/>
      <c r="AJ458" s="159"/>
      <c r="AK458" s="159"/>
      <c r="AL458" s="159"/>
      <c r="AM458" s="159"/>
      <c r="AN458" s="159"/>
      <c r="AO458" s="159"/>
      <c r="AP458" s="159"/>
      <c r="AQ458" s="159"/>
      <c r="AR458" s="159"/>
      <c r="AS458" s="159"/>
      <c r="AT458" s="159"/>
      <c r="AU458" s="159"/>
      <c r="AV458" s="159"/>
      <c r="AW458" s="159"/>
      <c r="AX458" s="159"/>
      <c r="AY458" s="159"/>
      <c r="AZ458" s="159"/>
      <c r="BA458" s="159"/>
      <c r="BB458" s="159"/>
      <c r="BC458" s="159"/>
      <c r="BD458" s="159"/>
      <c r="BE458" s="159"/>
      <c r="BF458" s="159"/>
      <c r="BG458" s="159"/>
      <c r="BH458" s="159"/>
      <c r="BI458" s="159"/>
      <c r="BJ458" s="159"/>
      <c r="BK458" s="159"/>
      <c r="BL458" s="159"/>
      <c r="BM458" s="159"/>
      <c r="BN458" s="159"/>
      <c r="BO458" s="159"/>
      <c r="BP458" s="159"/>
      <c r="BQ458" s="159"/>
      <c r="BR458" s="159"/>
      <c r="BS458" s="159"/>
      <c r="BT458" s="159"/>
      <c r="BU458" s="159"/>
      <c r="BV458" s="159"/>
      <c r="BW458" s="159"/>
      <c r="BX458" s="159"/>
      <c r="BY458" s="159"/>
      <c r="BZ458" s="159"/>
      <c r="CA458" s="159"/>
      <c r="CB458" s="159"/>
      <c r="CC458" s="159"/>
      <c r="CD458" s="159"/>
      <c r="CE458" s="159"/>
      <c r="CF458" s="159"/>
      <c r="CG458" s="159"/>
      <c r="CH458" s="159"/>
      <c r="CI458" s="159"/>
      <c r="CJ458" s="159"/>
      <c r="CK458" s="159"/>
      <c r="CL458" s="159"/>
      <c r="CM458" s="159"/>
      <c r="CN458" s="159"/>
      <c r="CO458" s="159"/>
      <c r="CP458" s="159"/>
      <c r="CQ458" s="159"/>
      <c r="CR458" s="159"/>
      <c r="CS458" s="159"/>
      <c r="CT458" s="159"/>
      <c r="CU458" s="159"/>
      <c r="CV458" s="159"/>
      <c r="CW458" s="159"/>
      <c r="CX458" s="159"/>
      <c r="CY458" s="159"/>
      <c r="CZ458" s="159"/>
      <c r="DA458" s="159"/>
      <c r="DB458" s="159"/>
      <c r="DC458" s="159"/>
      <c r="DD458" s="159"/>
      <c r="DE458" s="159"/>
      <c r="DF458" s="159"/>
      <c r="DG458" s="159"/>
      <c r="DH458" s="159"/>
      <c r="DI458" s="159"/>
      <c r="DJ458" s="159"/>
      <c r="DK458" s="159"/>
      <c r="DL458" s="159"/>
      <c r="DM458" s="159"/>
      <c r="DN458" s="159"/>
      <c r="DO458" s="159"/>
      <c r="DP458" s="159"/>
      <c r="DQ458" s="159"/>
      <c r="DR458" s="159"/>
      <c r="DS458" s="159"/>
      <c r="DT458" s="159"/>
      <c r="DU458" s="159"/>
      <c r="DV458" s="159"/>
      <c r="DW458" s="159"/>
      <c r="DX458" s="159"/>
      <c r="DY458" s="159"/>
      <c r="DZ458" s="159"/>
      <c r="EA458" s="159"/>
      <c r="EB458" s="159"/>
      <c r="EC458" s="159"/>
      <c r="ED458" s="159"/>
      <c r="EE458" s="159"/>
      <c r="EF458" s="159"/>
      <c r="EG458" s="159"/>
      <c r="EH458" s="159"/>
      <c r="EI458" s="159"/>
      <c r="EJ458" s="159"/>
      <c r="EK458" s="159"/>
      <c r="EL458" s="159"/>
      <c r="EM458" s="159"/>
      <c r="EN458" s="159"/>
      <c r="EO458" s="159"/>
      <c r="EP458" s="159"/>
      <c r="EQ458" s="159"/>
      <c r="ER458" s="159"/>
      <c r="ES458" s="159"/>
      <c r="ET458" s="159"/>
      <c r="EU458" s="159"/>
      <c r="EV458" s="159"/>
      <c r="EW458" s="159"/>
      <c r="EX458" s="159"/>
      <c r="EY458" s="159"/>
      <c r="EZ458" s="159"/>
      <c r="FA458" s="159"/>
      <c r="FB458" s="159"/>
      <c r="FC458" s="159"/>
      <c r="FD458" s="159"/>
    </row>
    <row r="459" customFormat="false" ht="12.75" hidden="false" customHeight="false" outlineLevel="0" collapsed="false">
      <c r="A459" s="168"/>
      <c r="B459" s="149"/>
      <c r="C459" s="149"/>
      <c r="D459" s="149"/>
      <c r="E459" s="149"/>
      <c r="F459" s="149"/>
      <c r="G459" s="149"/>
      <c r="H459" s="148"/>
      <c r="I459" s="170"/>
      <c r="R459" s="148"/>
      <c r="S459" s="158"/>
      <c r="T459" s="159"/>
      <c r="U459" s="159"/>
      <c r="V459" s="159"/>
      <c r="W459" s="159"/>
      <c r="X459" s="159"/>
      <c r="Y459" s="159"/>
      <c r="Z459" s="159"/>
      <c r="AA459" s="159"/>
      <c r="AB459" s="159"/>
      <c r="AC459" s="159"/>
      <c r="AD459" s="159"/>
      <c r="AE459" s="159"/>
      <c r="AF459" s="159"/>
      <c r="AG459" s="159"/>
      <c r="AH459" s="159"/>
      <c r="AI459" s="159"/>
      <c r="AJ459" s="159"/>
      <c r="AK459" s="159"/>
      <c r="AL459" s="159"/>
      <c r="AM459" s="159"/>
      <c r="AN459" s="159"/>
      <c r="AO459" s="159"/>
      <c r="AP459" s="159"/>
      <c r="AQ459" s="159"/>
      <c r="AR459" s="159"/>
      <c r="AS459" s="159"/>
      <c r="AT459" s="159"/>
      <c r="AU459" s="159"/>
      <c r="AV459" s="159"/>
      <c r="AW459" s="159"/>
      <c r="AX459" s="159"/>
      <c r="AY459" s="159"/>
      <c r="AZ459" s="159"/>
      <c r="BA459" s="159"/>
      <c r="BB459" s="159"/>
      <c r="BC459" s="159"/>
      <c r="BD459" s="159"/>
      <c r="BE459" s="159"/>
      <c r="BF459" s="159"/>
      <c r="BG459" s="159"/>
      <c r="BH459" s="159"/>
      <c r="BI459" s="159"/>
      <c r="BJ459" s="159"/>
      <c r="BK459" s="159"/>
      <c r="BL459" s="159"/>
      <c r="BM459" s="159"/>
      <c r="BN459" s="159"/>
      <c r="BO459" s="159"/>
      <c r="BP459" s="159"/>
      <c r="BQ459" s="159"/>
      <c r="BR459" s="159"/>
      <c r="BS459" s="159"/>
      <c r="BT459" s="159"/>
      <c r="BU459" s="159"/>
      <c r="BV459" s="159"/>
      <c r="BW459" s="159"/>
      <c r="BX459" s="159"/>
      <c r="BY459" s="159"/>
      <c r="BZ459" s="159"/>
      <c r="CA459" s="159"/>
      <c r="CB459" s="159"/>
      <c r="CC459" s="159"/>
      <c r="CD459" s="159"/>
      <c r="CE459" s="159"/>
      <c r="CF459" s="159"/>
      <c r="CG459" s="159"/>
      <c r="CH459" s="159"/>
      <c r="CI459" s="159"/>
      <c r="CJ459" s="159"/>
      <c r="CK459" s="159"/>
      <c r="CL459" s="159"/>
      <c r="CM459" s="159"/>
      <c r="CN459" s="159"/>
      <c r="CO459" s="159"/>
      <c r="CP459" s="159"/>
      <c r="CQ459" s="159"/>
      <c r="CR459" s="159"/>
      <c r="CS459" s="159"/>
      <c r="CT459" s="159"/>
      <c r="CU459" s="159"/>
      <c r="CV459" s="159"/>
      <c r="CW459" s="159"/>
      <c r="CX459" s="159"/>
      <c r="CY459" s="159"/>
      <c r="CZ459" s="159"/>
      <c r="DA459" s="159"/>
      <c r="DB459" s="159"/>
      <c r="DC459" s="159"/>
      <c r="DD459" s="159"/>
      <c r="DE459" s="159"/>
      <c r="DF459" s="159"/>
      <c r="DG459" s="159"/>
      <c r="DH459" s="159"/>
      <c r="DI459" s="159"/>
      <c r="DJ459" s="159"/>
      <c r="DK459" s="159"/>
      <c r="DL459" s="159"/>
      <c r="DM459" s="159"/>
      <c r="DN459" s="159"/>
      <c r="DO459" s="159"/>
      <c r="DP459" s="159"/>
      <c r="DQ459" s="159"/>
      <c r="DR459" s="159"/>
      <c r="DS459" s="159"/>
      <c r="DT459" s="159"/>
      <c r="DU459" s="159"/>
      <c r="DV459" s="159"/>
      <c r="DW459" s="159"/>
      <c r="DX459" s="159"/>
      <c r="DY459" s="159"/>
      <c r="DZ459" s="159"/>
      <c r="EA459" s="159"/>
      <c r="EB459" s="159"/>
      <c r="EC459" s="159"/>
      <c r="ED459" s="159"/>
      <c r="EE459" s="159"/>
      <c r="EF459" s="159"/>
      <c r="EG459" s="159"/>
      <c r="EH459" s="159"/>
      <c r="EI459" s="159"/>
      <c r="EJ459" s="159"/>
      <c r="EK459" s="159"/>
      <c r="EL459" s="159"/>
      <c r="EM459" s="159"/>
      <c r="EN459" s="159"/>
      <c r="EO459" s="159"/>
      <c r="EP459" s="159"/>
      <c r="EQ459" s="159"/>
      <c r="ER459" s="159"/>
      <c r="ES459" s="159"/>
      <c r="ET459" s="159"/>
      <c r="EU459" s="159"/>
      <c r="EV459" s="159"/>
      <c r="EW459" s="159"/>
      <c r="EX459" s="159"/>
      <c r="EY459" s="159"/>
      <c r="EZ459" s="159"/>
      <c r="FA459" s="159"/>
      <c r="FB459" s="159"/>
      <c r="FC459" s="159"/>
      <c r="FD459" s="159"/>
    </row>
    <row r="460" customFormat="false" ht="12.75" hidden="false" customHeight="false" outlineLevel="0" collapsed="false">
      <c r="A460" s="168"/>
      <c r="B460" s="149"/>
      <c r="C460" s="149"/>
      <c r="D460" s="149"/>
      <c r="E460" s="149"/>
      <c r="F460" s="149"/>
      <c r="G460" s="149"/>
      <c r="H460" s="148"/>
      <c r="I460" s="170"/>
      <c r="R460" s="148"/>
      <c r="S460" s="158"/>
      <c r="T460" s="159"/>
      <c r="U460" s="159"/>
      <c r="V460" s="159"/>
      <c r="W460" s="159"/>
      <c r="X460" s="159"/>
      <c r="Y460" s="159"/>
      <c r="Z460" s="159"/>
      <c r="AA460" s="159"/>
      <c r="AB460" s="159"/>
      <c r="AC460" s="159"/>
      <c r="AD460" s="159"/>
      <c r="AE460" s="159"/>
      <c r="AF460" s="159"/>
      <c r="AG460" s="159"/>
      <c r="AH460" s="159"/>
      <c r="AI460" s="159"/>
      <c r="AJ460" s="159"/>
      <c r="AK460" s="159"/>
      <c r="AL460" s="159"/>
      <c r="AM460" s="159"/>
      <c r="AN460" s="159"/>
      <c r="AO460" s="159"/>
      <c r="AP460" s="159"/>
      <c r="AQ460" s="159"/>
      <c r="AR460" s="159"/>
      <c r="AS460" s="159"/>
      <c r="AT460" s="159"/>
      <c r="AU460" s="159"/>
      <c r="AV460" s="159"/>
      <c r="AW460" s="159"/>
      <c r="AX460" s="159"/>
      <c r="AY460" s="159"/>
      <c r="AZ460" s="159"/>
      <c r="BA460" s="159"/>
      <c r="BB460" s="159"/>
      <c r="BC460" s="159"/>
      <c r="BD460" s="159"/>
      <c r="BE460" s="159"/>
      <c r="BF460" s="159"/>
      <c r="BG460" s="159"/>
      <c r="BH460" s="159"/>
      <c r="BI460" s="159"/>
      <c r="BJ460" s="159"/>
      <c r="BK460" s="159"/>
      <c r="BL460" s="159"/>
      <c r="BM460" s="159"/>
      <c r="BN460" s="159"/>
      <c r="BO460" s="159"/>
      <c r="BP460" s="159"/>
      <c r="BQ460" s="159"/>
      <c r="BR460" s="159"/>
      <c r="BS460" s="159"/>
      <c r="BT460" s="159"/>
      <c r="BU460" s="159"/>
      <c r="BV460" s="159"/>
      <c r="BW460" s="159"/>
      <c r="BX460" s="159"/>
      <c r="BY460" s="159"/>
      <c r="BZ460" s="159"/>
      <c r="CA460" s="159"/>
      <c r="CB460" s="159"/>
      <c r="CC460" s="159"/>
      <c r="CD460" s="159"/>
      <c r="CE460" s="159"/>
      <c r="CF460" s="159"/>
      <c r="CG460" s="159"/>
      <c r="CH460" s="159"/>
      <c r="CI460" s="159"/>
      <c r="CJ460" s="159"/>
      <c r="CK460" s="159"/>
      <c r="CL460" s="159"/>
      <c r="CM460" s="159"/>
      <c r="CN460" s="159"/>
      <c r="CO460" s="159"/>
      <c r="CP460" s="159"/>
      <c r="CQ460" s="159"/>
      <c r="CR460" s="159"/>
      <c r="CS460" s="159"/>
      <c r="CT460" s="159"/>
      <c r="CU460" s="159"/>
      <c r="CV460" s="159"/>
      <c r="CW460" s="159"/>
      <c r="CX460" s="159"/>
      <c r="CY460" s="159"/>
      <c r="CZ460" s="159"/>
      <c r="DA460" s="159"/>
      <c r="DB460" s="159"/>
      <c r="DC460" s="159"/>
      <c r="DD460" s="159"/>
      <c r="DE460" s="159"/>
      <c r="DF460" s="159"/>
      <c r="DG460" s="159"/>
      <c r="DH460" s="159"/>
      <c r="DI460" s="159"/>
      <c r="DJ460" s="159"/>
      <c r="DK460" s="159"/>
      <c r="DL460" s="159"/>
      <c r="DM460" s="159"/>
      <c r="DN460" s="159"/>
      <c r="DO460" s="159"/>
      <c r="DP460" s="159"/>
      <c r="DQ460" s="159"/>
      <c r="DR460" s="159"/>
      <c r="DS460" s="159"/>
      <c r="DT460" s="159"/>
      <c r="DU460" s="159"/>
      <c r="DV460" s="159"/>
      <c r="DW460" s="159"/>
      <c r="DX460" s="159"/>
      <c r="DY460" s="159"/>
      <c r="DZ460" s="159"/>
      <c r="EA460" s="159"/>
      <c r="EB460" s="159"/>
      <c r="EC460" s="159"/>
      <c r="ED460" s="159"/>
      <c r="EE460" s="159"/>
      <c r="EF460" s="159"/>
      <c r="EG460" s="159"/>
      <c r="EH460" s="159"/>
      <c r="EI460" s="159"/>
      <c r="EJ460" s="159"/>
      <c r="EK460" s="159"/>
      <c r="EL460" s="159"/>
      <c r="EM460" s="159"/>
      <c r="EN460" s="159"/>
      <c r="EO460" s="159"/>
      <c r="EP460" s="159"/>
      <c r="EQ460" s="159"/>
      <c r="ER460" s="159"/>
      <c r="ES460" s="159"/>
      <c r="ET460" s="159"/>
      <c r="EU460" s="159"/>
      <c r="EV460" s="159"/>
      <c r="EW460" s="159"/>
      <c r="EX460" s="159"/>
      <c r="EY460" s="159"/>
      <c r="EZ460" s="159"/>
      <c r="FA460" s="159"/>
      <c r="FB460" s="159"/>
      <c r="FC460" s="159"/>
      <c r="FD460" s="159"/>
    </row>
    <row r="461" customFormat="false" ht="12.75" hidden="false" customHeight="false" outlineLevel="0" collapsed="false">
      <c r="A461" s="168"/>
      <c r="B461" s="149"/>
      <c r="C461" s="149"/>
      <c r="D461" s="149"/>
      <c r="E461" s="149"/>
      <c r="F461" s="149"/>
      <c r="G461" s="149"/>
      <c r="H461" s="148"/>
      <c r="I461" s="170"/>
      <c r="R461" s="148"/>
      <c r="S461" s="158"/>
      <c r="T461" s="159"/>
      <c r="U461" s="159"/>
      <c r="V461" s="159"/>
      <c r="W461" s="159"/>
      <c r="X461" s="159"/>
      <c r="Y461" s="159"/>
      <c r="Z461" s="159"/>
      <c r="AA461" s="159"/>
      <c r="AB461" s="159"/>
      <c r="AC461" s="159"/>
      <c r="AD461" s="159"/>
      <c r="AE461" s="159"/>
      <c r="AF461" s="159"/>
      <c r="AG461" s="159"/>
      <c r="AH461" s="159"/>
      <c r="AI461" s="159"/>
      <c r="AJ461" s="159"/>
      <c r="AK461" s="159"/>
      <c r="AL461" s="159"/>
      <c r="AM461" s="159"/>
      <c r="AN461" s="159"/>
      <c r="AO461" s="159"/>
      <c r="AP461" s="159"/>
      <c r="AQ461" s="159"/>
      <c r="AR461" s="159"/>
      <c r="AS461" s="159"/>
      <c r="AT461" s="159"/>
      <c r="AU461" s="159"/>
      <c r="AV461" s="159"/>
      <c r="AW461" s="159"/>
      <c r="AX461" s="159"/>
      <c r="AY461" s="159"/>
      <c r="AZ461" s="159"/>
      <c r="BA461" s="159"/>
      <c r="BB461" s="159"/>
      <c r="BC461" s="159"/>
      <c r="BD461" s="159"/>
      <c r="BE461" s="159"/>
      <c r="BF461" s="159"/>
      <c r="BG461" s="159"/>
      <c r="BH461" s="159"/>
      <c r="BI461" s="159"/>
      <c r="BJ461" s="159"/>
      <c r="BK461" s="159"/>
      <c r="BL461" s="159"/>
      <c r="BM461" s="159"/>
      <c r="BN461" s="159"/>
      <c r="BO461" s="159"/>
      <c r="BP461" s="159"/>
      <c r="BQ461" s="159"/>
      <c r="BR461" s="159"/>
      <c r="BS461" s="159"/>
      <c r="BT461" s="159"/>
      <c r="BU461" s="159"/>
      <c r="BV461" s="159"/>
      <c r="BW461" s="159"/>
      <c r="BX461" s="159"/>
      <c r="BY461" s="159"/>
      <c r="BZ461" s="159"/>
      <c r="CA461" s="159"/>
      <c r="CB461" s="159"/>
      <c r="CC461" s="159"/>
      <c r="CD461" s="159"/>
      <c r="CE461" s="159"/>
      <c r="CF461" s="159"/>
      <c r="CG461" s="159"/>
      <c r="CH461" s="159"/>
      <c r="CI461" s="159"/>
      <c r="CJ461" s="159"/>
      <c r="CK461" s="159"/>
      <c r="CL461" s="159"/>
      <c r="CM461" s="159"/>
      <c r="CN461" s="159"/>
      <c r="CO461" s="159"/>
      <c r="CP461" s="159"/>
      <c r="CQ461" s="159"/>
      <c r="CR461" s="159"/>
      <c r="CS461" s="159"/>
      <c r="CT461" s="159"/>
      <c r="CU461" s="159"/>
      <c r="CV461" s="159"/>
      <c r="CW461" s="159"/>
      <c r="CX461" s="159"/>
      <c r="CY461" s="159"/>
      <c r="CZ461" s="159"/>
      <c r="DA461" s="159"/>
      <c r="DB461" s="159"/>
      <c r="DC461" s="159"/>
      <c r="DD461" s="159"/>
      <c r="DE461" s="159"/>
      <c r="DF461" s="159"/>
      <c r="DG461" s="159"/>
      <c r="DH461" s="159"/>
      <c r="DI461" s="159"/>
      <c r="DJ461" s="159"/>
      <c r="DK461" s="159"/>
      <c r="DL461" s="159"/>
      <c r="DM461" s="159"/>
      <c r="DN461" s="159"/>
      <c r="DO461" s="159"/>
      <c r="DP461" s="159"/>
      <c r="DQ461" s="159"/>
      <c r="DR461" s="159"/>
      <c r="DS461" s="159"/>
      <c r="DT461" s="159"/>
      <c r="DU461" s="159"/>
      <c r="DV461" s="159"/>
      <c r="DW461" s="159"/>
      <c r="DX461" s="159"/>
      <c r="DY461" s="159"/>
      <c r="DZ461" s="159"/>
      <c r="EA461" s="159"/>
      <c r="EB461" s="159"/>
      <c r="EC461" s="159"/>
      <c r="ED461" s="159"/>
      <c r="EE461" s="159"/>
      <c r="EF461" s="159"/>
      <c r="EG461" s="159"/>
      <c r="EH461" s="159"/>
      <c r="EI461" s="159"/>
      <c r="EJ461" s="159"/>
      <c r="EK461" s="159"/>
      <c r="EL461" s="159"/>
      <c r="EM461" s="159"/>
      <c r="EN461" s="159"/>
      <c r="EO461" s="159"/>
      <c r="EP461" s="159"/>
      <c r="EQ461" s="159"/>
      <c r="ER461" s="159"/>
      <c r="ES461" s="159"/>
      <c r="ET461" s="159"/>
      <c r="EU461" s="159"/>
      <c r="EV461" s="159"/>
      <c r="EW461" s="159"/>
      <c r="EX461" s="159"/>
      <c r="EY461" s="159"/>
      <c r="EZ461" s="159"/>
      <c r="FA461" s="159"/>
      <c r="FB461" s="159"/>
      <c r="FC461" s="159"/>
      <c r="FD461" s="159"/>
    </row>
    <row r="462" customFormat="false" ht="12.75" hidden="false" customHeight="false" outlineLevel="0" collapsed="false">
      <c r="A462" s="168"/>
      <c r="B462" s="149"/>
      <c r="C462" s="149"/>
      <c r="D462" s="149"/>
      <c r="E462" s="149"/>
      <c r="F462" s="149"/>
      <c r="G462" s="149"/>
      <c r="H462" s="148"/>
      <c r="I462" s="170"/>
      <c r="R462" s="148"/>
      <c r="S462" s="158"/>
      <c r="T462" s="159"/>
      <c r="U462" s="159"/>
      <c r="V462" s="159"/>
      <c r="W462" s="159"/>
      <c r="X462" s="159"/>
      <c r="Y462" s="159"/>
      <c r="Z462" s="159"/>
      <c r="AA462" s="159"/>
      <c r="AB462" s="159"/>
      <c r="AC462" s="159"/>
      <c r="AD462" s="159"/>
      <c r="AE462" s="159"/>
      <c r="AF462" s="159"/>
      <c r="AG462" s="159"/>
      <c r="AH462" s="159"/>
      <c r="AI462" s="159"/>
      <c r="AJ462" s="159"/>
      <c r="AK462" s="159"/>
      <c r="AL462" s="159"/>
      <c r="AM462" s="159"/>
      <c r="AN462" s="159"/>
      <c r="AO462" s="159"/>
      <c r="AP462" s="159"/>
      <c r="AQ462" s="159"/>
      <c r="AR462" s="159"/>
      <c r="AS462" s="159"/>
      <c r="AT462" s="159"/>
      <c r="AU462" s="159"/>
      <c r="AV462" s="159"/>
      <c r="AW462" s="159"/>
      <c r="AX462" s="159"/>
      <c r="AY462" s="159"/>
      <c r="AZ462" s="159"/>
      <c r="BA462" s="159"/>
      <c r="BB462" s="159"/>
      <c r="BC462" s="159"/>
      <c r="BD462" s="159"/>
      <c r="BE462" s="159"/>
      <c r="BF462" s="159"/>
      <c r="BG462" s="159"/>
      <c r="BH462" s="159"/>
      <c r="BI462" s="159"/>
      <c r="BJ462" s="159"/>
      <c r="BK462" s="159"/>
      <c r="BL462" s="159"/>
      <c r="BM462" s="159"/>
      <c r="BN462" s="159"/>
      <c r="BO462" s="159"/>
      <c r="BP462" s="159"/>
      <c r="BQ462" s="159"/>
      <c r="BR462" s="159"/>
      <c r="BS462" s="159"/>
      <c r="BT462" s="159"/>
      <c r="BU462" s="159"/>
      <c r="BV462" s="159"/>
      <c r="BW462" s="159"/>
      <c r="BX462" s="159"/>
      <c r="BY462" s="159"/>
      <c r="BZ462" s="159"/>
      <c r="CA462" s="159"/>
      <c r="CB462" s="159"/>
      <c r="CC462" s="159"/>
      <c r="CD462" s="159"/>
      <c r="CE462" s="159"/>
      <c r="CF462" s="159"/>
      <c r="CG462" s="159"/>
      <c r="CH462" s="159"/>
      <c r="CI462" s="159"/>
      <c r="CJ462" s="159"/>
      <c r="CK462" s="159"/>
      <c r="CL462" s="159"/>
      <c r="CM462" s="159"/>
      <c r="CN462" s="159"/>
      <c r="CO462" s="159"/>
      <c r="CP462" s="159"/>
      <c r="CQ462" s="159"/>
      <c r="CR462" s="159"/>
      <c r="CS462" s="159"/>
      <c r="CT462" s="159"/>
      <c r="CU462" s="159"/>
      <c r="CV462" s="159"/>
      <c r="CW462" s="159"/>
      <c r="CX462" s="159"/>
      <c r="CY462" s="159"/>
      <c r="CZ462" s="159"/>
      <c r="DA462" s="159"/>
      <c r="DB462" s="159"/>
      <c r="DC462" s="159"/>
      <c r="DD462" s="159"/>
      <c r="DE462" s="159"/>
      <c r="DF462" s="159"/>
      <c r="DG462" s="159"/>
      <c r="DH462" s="159"/>
      <c r="DI462" s="159"/>
      <c r="DJ462" s="159"/>
      <c r="DK462" s="159"/>
      <c r="DL462" s="159"/>
      <c r="DM462" s="159"/>
      <c r="DN462" s="159"/>
      <c r="DO462" s="159"/>
      <c r="DP462" s="159"/>
      <c r="DQ462" s="159"/>
      <c r="DR462" s="159"/>
      <c r="DS462" s="159"/>
      <c r="DT462" s="159"/>
      <c r="DU462" s="159"/>
      <c r="DV462" s="159"/>
      <c r="DW462" s="159"/>
      <c r="DX462" s="159"/>
      <c r="DY462" s="159"/>
      <c r="DZ462" s="159"/>
      <c r="EA462" s="159"/>
      <c r="EB462" s="159"/>
      <c r="EC462" s="159"/>
      <c r="ED462" s="159"/>
      <c r="EE462" s="159"/>
      <c r="EF462" s="159"/>
      <c r="EG462" s="159"/>
      <c r="EH462" s="159"/>
      <c r="EI462" s="159"/>
      <c r="EJ462" s="159"/>
      <c r="EK462" s="159"/>
      <c r="EL462" s="159"/>
      <c r="EM462" s="159"/>
      <c r="EN462" s="159"/>
      <c r="EO462" s="159"/>
      <c r="EP462" s="159"/>
      <c r="EQ462" s="159"/>
      <c r="ER462" s="159"/>
      <c r="ES462" s="159"/>
      <c r="ET462" s="159"/>
      <c r="EU462" s="159"/>
      <c r="EV462" s="159"/>
      <c r="EW462" s="159"/>
      <c r="EX462" s="159"/>
      <c r="EY462" s="159"/>
      <c r="EZ462" s="159"/>
      <c r="FA462" s="159"/>
      <c r="FB462" s="159"/>
      <c r="FC462" s="159"/>
      <c r="FD462" s="159"/>
    </row>
    <row r="463" customFormat="false" ht="12.75" hidden="false" customHeight="false" outlineLevel="0" collapsed="false">
      <c r="A463" s="168"/>
      <c r="B463" s="149"/>
      <c r="C463" s="149"/>
      <c r="D463" s="149"/>
      <c r="E463" s="149"/>
      <c r="F463" s="149"/>
      <c r="G463" s="149"/>
      <c r="H463" s="148"/>
      <c r="I463" s="170"/>
      <c r="R463" s="148"/>
      <c r="S463" s="158"/>
      <c r="T463" s="159"/>
      <c r="U463" s="159"/>
      <c r="V463" s="159"/>
      <c r="W463" s="159"/>
      <c r="X463" s="159"/>
      <c r="Y463" s="159"/>
      <c r="Z463" s="159"/>
      <c r="AA463" s="159"/>
      <c r="AB463" s="159"/>
      <c r="AC463" s="159"/>
      <c r="AD463" s="159"/>
      <c r="AE463" s="159"/>
      <c r="AF463" s="159"/>
      <c r="AG463" s="159"/>
      <c r="AH463" s="159"/>
      <c r="AI463" s="159"/>
      <c r="AJ463" s="159"/>
      <c r="AK463" s="159"/>
      <c r="AL463" s="159"/>
      <c r="AM463" s="159"/>
      <c r="AN463" s="159"/>
      <c r="AO463" s="159"/>
      <c r="AP463" s="159"/>
      <c r="AQ463" s="159"/>
      <c r="AR463" s="159"/>
      <c r="AS463" s="159"/>
      <c r="AT463" s="159"/>
      <c r="AU463" s="159"/>
      <c r="AV463" s="159"/>
      <c r="AW463" s="159"/>
      <c r="AX463" s="159"/>
      <c r="AY463" s="159"/>
      <c r="AZ463" s="159"/>
      <c r="BA463" s="159"/>
      <c r="BB463" s="159"/>
      <c r="BC463" s="159"/>
      <c r="BD463" s="159"/>
      <c r="BE463" s="159"/>
      <c r="BF463" s="159"/>
      <c r="BG463" s="159"/>
      <c r="BH463" s="159"/>
      <c r="BI463" s="159"/>
      <c r="BJ463" s="159"/>
      <c r="BK463" s="159"/>
      <c r="BL463" s="159"/>
      <c r="BM463" s="159"/>
      <c r="BN463" s="159"/>
      <c r="BO463" s="159"/>
      <c r="BP463" s="159"/>
      <c r="BQ463" s="159"/>
      <c r="BR463" s="159"/>
      <c r="BS463" s="159"/>
      <c r="BT463" s="159"/>
      <c r="BU463" s="159"/>
      <c r="BV463" s="159"/>
      <c r="BW463" s="159"/>
      <c r="BX463" s="159"/>
      <c r="BY463" s="159"/>
      <c r="BZ463" s="159"/>
      <c r="CA463" s="159"/>
      <c r="CB463" s="159"/>
      <c r="CC463" s="159"/>
      <c r="CD463" s="159"/>
      <c r="CE463" s="159"/>
      <c r="CF463" s="159"/>
      <c r="CG463" s="159"/>
      <c r="CH463" s="159"/>
      <c r="CI463" s="159"/>
      <c r="CJ463" s="159"/>
      <c r="CK463" s="159"/>
      <c r="CL463" s="159"/>
      <c r="CM463" s="159"/>
      <c r="CN463" s="159"/>
      <c r="CO463" s="159"/>
      <c r="CP463" s="159"/>
      <c r="CQ463" s="159"/>
      <c r="CR463" s="159"/>
      <c r="CS463" s="159"/>
      <c r="CT463" s="159"/>
      <c r="CU463" s="159"/>
      <c r="CV463" s="159"/>
      <c r="CW463" s="159"/>
      <c r="CX463" s="159"/>
      <c r="CY463" s="159"/>
      <c r="CZ463" s="159"/>
      <c r="DA463" s="159"/>
      <c r="DB463" s="159"/>
      <c r="DC463" s="159"/>
      <c r="DD463" s="159"/>
      <c r="DE463" s="159"/>
      <c r="DF463" s="159"/>
      <c r="DG463" s="159"/>
      <c r="DH463" s="159"/>
      <c r="DI463" s="159"/>
      <c r="DJ463" s="159"/>
      <c r="DK463" s="159"/>
      <c r="DL463" s="159"/>
      <c r="DM463" s="159"/>
      <c r="DN463" s="159"/>
      <c r="DO463" s="159"/>
      <c r="DP463" s="159"/>
      <c r="DQ463" s="159"/>
      <c r="DR463" s="159"/>
      <c r="DS463" s="159"/>
      <c r="DT463" s="159"/>
      <c r="DU463" s="159"/>
      <c r="DV463" s="159"/>
      <c r="DW463" s="159"/>
      <c r="DX463" s="159"/>
      <c r="DY463" s="159"/>
      <c r="DZ463" s="159"/>
      <c r="EA463" s="159"/>
      <c r="EB463" s="159"/>
      <c r="EC463" s="159"/>
      <c r="ED463" s="159"/>
      <c r="EE463" s="159"/>
      <c r="EF463" s="159"/>
      <c r="EG463" s="159"/>
      <c r="EH463" s="159"/>
      <c r="EI463" s="159"/>
      <c r="EJ463" s="159"/>
      <c r="EK463" s="159"/>
      <c r="EL463" s="159"/>
      <c r="EM463" s="159"/>
      <c r="EN463" s="159"/>
      <c r="EO463" s="159"/>
      <c r="EP463" s="159"/>
      <c r="EQ463" s="159"/>
      <c r="ER463" s="159"/>
      <c r="ES463" s="159"/>
      <c r="ET463" s="159"/>
      <c r="EU463" s="159"/>
      <c r="EV463" s="159"/>
      <c r="EW463" s="159"/>
      <c r="EX463" s="159"/>
      <c r="EY463" s="159"/>
      <c r="EZ463" s="159"/>
      <c r="FA463" s="159"/>
      <c r="FB463" s="159"/>
      <c r="FC463" s="159"/>
      <c r="FD463" s="159"/>
    </row>
    <row r="464" customFormat="false" ht="12.75" hidden="false" customHeight="false" outlineLevel="0" collapsed="false">
      <c r="A464" s="168"/>
      <c r="B464" s="149"/>
      <c r="C464" s="149"/>
      <c r="D464" s="149"/>
      <c r="E464" s="149"/>
      <c r="F464" s="149"/>
      <c r="G464" s="149"/>
      <c r="H464" s="148"/>
      <c r="I464" s="170"/>
      <c r="R464" s="148"/>
      <c r="S464" s="158"/>
      <c r="T464" s="159"/>
      <c r="U464" s="159"/>
      <c r="V464" s="159"/>
      <c r="W464" s="159"/>
      <c r="X464" s="159"/>
      <c r="Y464" s="159"/>
      <c r="Z464" s="159"/>
      <c r="AA464" s="159"/>
      <c r="AB464" s="159"/>
      <c r="AC464" s="159"/>
      <c r="AD464" s="159"/>
      <c r="AE464" s="159"/>
      <c r="AF464" s="159"/>
      <c r="AG464" s="159"/>
      <c r="AH464" s="159"/>
      <c r="AI464" s="159"/>
      <c r="AJ464" s="159"/>
      <c r="AK464" s="159"/>
      <c r="AL464" s="159"/>
      <c r="AM464" s="159"/>
      <c r="AN464" s="159"/>
      <c r="AO464" s="159"/>
      <c r="AP464" s="159"/>
      <c r="AQ464" s="159"/>
      <c r="AR464" s="159"/>
      <c r="AS464" s="159"/>
      <c r="AT464" s="159"/>
      <c r="AU464" s="159"/>
      <c r="AV464" s="159"/>
      <c r="AW464" s="159"/>
      <c r="AX464" s="159"/>
      <c r="AY464" s="159"/>
      <c r="AZ464" s="159"/>
      <c r="BA464" s="159"/>
      <c r="BB464" s="159"/>
      <c r="BC464" s="159"/>
      <c r="BD464" s="159"/>
      <c r="BE464" s="159"/>
      <c r="BF464" s="159"/>
      <c r="BG464" s="159"/>
      <c r="BH464" s="159"/>
      <c r="BI464" s="159"/>
      <c r="BJ464" s="159"/>
      <c r="BK464" s="159"/>
      <c r="BL464" s="159"/>
      <c r="BM464" s="159"/>
      <c r="BN464" s="159"/>
      <c r="BO464" s="159"/>
      <c r="BP464" s="159"/>
      <c r="BQ464" s="159"/>
      <c r="BR464" s="159"/>
      <c r="BS464" s="159"/>
      <c r="BT464" s="159"/>
      <c r="BU464" s="159"/>
      <c r="BV464" s="159"/>
      <c r="BW464" s="159"/>
      <c r="BX464" s="159"/>
      <c r="BY464" s="159"/>
      <c r="BZ464" s="159"/>
      <c r="CA464" s="159"/>
      <c r="CB464" s="159"/>
      <c r="CC464" s="159"/>
      <c r="CD464" s="159"/>
      <c r="CE464" s="159"/>
      <c r="CF464" s="159"/>
      <c r="CG464" s="159"/>
      <c r="CH464" s="159"/>
      <c r="CI464" s="159"/>
      <c r="CJ464" s="159"/>
      <c r="CK464" s="159"/>
      <c r="CL464" s="159"/>
      <c r="CM464" s="159"/>
      <c r="CN464" s="159"/>
      <c r="CO464" s="159"/>
      <c r="CP464" s="159"/>
      <c r="CQ464" s="159"/>
      <c r="CR464" s="159"/>
      <c r="CS464" s="159"/>
      <c r="CT464" s="159"/>
      <c r="CU464" s="159"/>
      <c r="CV464" s="159"/>
      <c r="CW464" s="159"/>
      <c r="CX464" s="159"/>
      <c r="CY464" s="159"/>
      <c r="CZ464" s="159"/>
      <c r="DA464" s="159"/>
      <c r="DB464" s="159"/>
      <c r="DC464" s="159"/>
      <c r="DD464" s="159"/>
      <c r="DE464" s="159"/>
      <c r="DF464" s="159"/>
      <c r="DG464" s="159"/>
      <c r="DH464" s="159"/>
      <c r="DI464" s="159"/>
      <c r="DJ464" s="159"/>
      <c r="DK464" s="159"/>
      <c r="DL464" s="159"/>
      <c r="DM464" s="159"/>
      <c r="DN464" s="159"/>
      <c r="DO464" s="159"/>
      <c r="DP464" s="159"/>
      <c r="DQ464" s="159"/>
      <c r="DR464" s="159"/>
      <c r="DS464" s="159"/>
      <c r="DT464" s="159"/>
      <c r="DU464" s="159"/>
      <c r="DV464" s="159"/>
      <c r="DW464" s="159"/>
      <c r="DX464" s="159"/>
      <c r="DY464" s="159"/>
      <c r="DZ464" s="159"/>
      <c r="EA464" s="159"/>
      <c r="EB464" s="159"/>
      <c r="EC464" s="159"/>
      <c r="ED464" s="159"/>
      <c r="EE464" s="159"/>
      <c r="EF464" s="159"/>
      <c r="EG464" s="159"/>
      <c r="EH464" s="159"/>
      <c r="EI464" s="159"/>
      <c r="EJ464" s="159"/>
      <c r="EK464" s="159"/>
      <c r="EL464" s="159"/>
      <c r="EM464" s="159"/>
      <c r="EN464" s="159"/>
      <c r="EO464" s="159"/>
      <c r="EP464" s="159"/>
      <c r="EQ464" s="159"/>
      <c r="ER464" s="159"/>
      <c r="ES464" s="159"/>
      <c r="ET464" s="159"/>
      <c r="EU464" s="159"/>
      <c r="EV464" s="159"/>
      <c r="EW464" s="159"/>
      <c r="EX464" s="159"/>
      <c r="EY464" s="159"/>
      <c r="EZ464" s="159"/>
      <c r="FA464" s="159"/>
      <c r="FB464" s="159"/>
      <c r="FC464" s="159"/>
      <c r="FD464" s="159"/>
    </row>
    <row r="465" customFormat="false" ht="12.75" hidden="false" customHeight="false" outlineLevel="0" collapsed="false">
      <c r="A465" s="168"/>
      <c r="B465" s="149"/>
      <c r="C465" s="149"/>
      <c r="D465" s="149"/>
      <c r="E465" s="149"/>
      <c r="F465" s="149"/>
      <c r="G465" s="149"/>
      <c r="H465" s="148"/>
      <c r="I465" s="170"/>
      <c r="R465" s="148"/>
      <c r="S465" s="158"/>
      <c r="T465" s="159"/>
      <c r="U465" s="159"/>
      <c r="V465" s="159"/>
      <c r="W465" s="159"/>
      <c r="X465" s="159"/>
      <c r="Y465" s="159"/>
      <c r="Z465" s="159"/>
      <c r="AA465" s="159"/>
      <c r="AB465" s="159"/>
      <c r="AC465" s="159"/>
      <c r="AD465" s="159"/>
      <c r="AE465" s="159"/>
      <c r="AF465" s="159"/>
      <c r="AG465" s="159"/>
      <c r="AH465" s="159"/>
      <c r="AI465" s="159"/>
      <c r="AJ465" s="159"/>
      <c r="AK465" s="159"/>
      <c r="AL465" s="159"/>
      <c r="AM465" s="159"/>
      <c r="AN465" s="159"/>
      <c r="AO465" s="159"/>
      <c r="AP465" s="159"/>
      <c r="AQ465" s="159"/>
      <c r="AR465" s="159"/>
      <c r="AS465" s="159"/>
      <c r="AT465" s="159"/>
      <c r="AU465" s="159"/>
      <c r="AV465" s="159"/>
      <c r="AW465" s="159"/>
      <c r="AX465" s="159"/>
      <c r="AY465" s="159"/>
      <c r="AZ465" s="159"/>
      <c r="BA465" s="159"/>
      <c r="BB465" s="159"/>
      <c r="BC465" s="159"/>
      <c r="BD465" s="159"/>
      <c r="BE465" s="159"/>
      <c r="BF465" s="159"/>
      <c r="BG465" s="159"/>
      <c r="BH465" s="159"/>
      <c r="BI465" s="159"/>
      <c r="BJ465" s="159"/>
      <c r="BK465" s="159"/>
      <c r="BL465" s="159"/>
      <c r="BM465" s="159"/>
      <c r="BN465" s="159"/>
      <c r="BO465" s="159"/>
      <c r="BP465" s="159"/>
      <c r="BQ465" s="159"/>
      <c r="BR465" s="159"/>
      <c r="BS465" s="159"/>
      <c r="BT465" s="159"/>
      <c r="BU465" s="159"/>
      <c r="BV465" s="159"/>
      <c r="BW465" s="159"/>
      <c r="BX465" s="159"/>
      <c r="BY465" s="159"/>
      <c r="BZ465" s="159"/>
      <c r="CA465" s="159"/>
      <c r="CB465" s="159"/>
      <c r="CC465" s="159"/>
      <c r="CD465" s="159"/>
      <c r="CE465" s="159"/>
      <c r="CF465" s="159"/>
      <c r="CG465" s="159"/>
      <c r="CH465" s="159"/>
      <c r="CI465" s="159"/>
      <c r="CJ465" s="159"/>
      <c r="CK465" s="159"/>
      <c r="CL465" s="159"/>
      <c r="CM465" s="159"/>
      <c r="CN465" s="159"/>
      <c r="CO465" s="159"/>
      <c r="CP465" s="159"/>
      <c r="CQ465" s="159"/>
      <c r="CR465" s="159"/>
      <c r="CS465" s="159"/>
      <c r="CT465" s="159"/>
      <c r="CU465" s="159"/>
      <c r="CV465" s="159"/>
      <c r="CW465" s="159"/>
      <c r="CX465" s="159"/>
      <c r="CY465" s="159"/>
      <c r="CZ465" s="159"/>
      <c r="DA465" s="159"/>
      <c r="DB465" s="159"/>
      <c r="DC465" s="159"/>
      <c r="DD465" s="159"/>
      <c r="DE465" s="159"/>
      <c r="DF465" s="159"/>
      <c r="DG465" s="159"/>
      <c r="DH465" s="159"/>
      <c r="DI465" s="159"/>
      <c r="DJ465" s="159"/>
      <c r="DK465" s="159"/>
      <c r="DL465" s="159"/>
      <c r="DM465" s="159"/>
      <c r="DN465" s="159"/>
      <c r="DO465" s="159"/>
      <c r="DP465" s="159"/>
      <c r="DQ465" s="159"/>
      <c r="DR465" s="159"/>
      <c r="DS465" s="159"/>
      <c r="DT465" s="159"/>
      <c r="DU465" s="159"/>
      <c r="DV465" s="159"/>
      <c r="DW465" s="159"/>
      <c r="DX465" s="159"/>
      <c r="DY465" s="159"/>
      <c r="DZ465" s="159"/>
      <c r="EA465" s="159"/>
      <c r="EB465" s="159"/>
      <c r="EC465" s="159"/>
      <c r="ED465" s="159"/>
      <c r="EE465" s="159"/>
      <c r="EF465" s="159"/>
      <c r="EG465" s="159"/>
      <c r="EH465" s="159"/>
      <c r="EI465" s="159"/>
      <c r="EJ465" s="159"/>
      <c r="EK465" s="159"/>
      <c r="EL465" s="159"/>
      <c r="EM465" s="159"/>
      <c r="EN465" s="159"/>
      <c r="EO465" s="159"/>
      <c r="EP465" s="159"/>
      <c r="EQ465" s="159"/>
      <c r="ER465" s="159"/>
      <c r="ES465" s="159"/>
      <c r="ET465" s="159"/>
      <c r="EU465" s="159"/>
      <c r="EV465" s="159"/>
      <c r="EW465" s="159"/>
      <c r="EX465" s="159"/>
      <c r="EY465" s="159"/>
      <c r="EZ465" s="159"/>
      <c r="FA465" s="159"/>
      <c r="FB465" s="159"/>
      <c r="FC465" s="159"/>
      <c r="FD465" s="159"/>
    </row>
    <row r="466" customFormat="false" ht="12.75" hidden="false" customHeight="false" outlineLevel="0" collapsed="false">
      <c r="A466" s="168"/>
      <c r="B466" s="149"/>
      <c r="C466" s="149"/>
      <c r="D466" s="149"/>
      <c r="E466" s="149"/>
      <c r="F466" s="149"/>
      <c r="G466" s="149"/>
      <c r="H466" s="148"/>
      <c r="I466" s="170"/>
      <c r="R466" s="148"/>
      <c r="S466" s="158"/>
      <c r="T466" s="159"/>
      <c r="U466" s="159"/>
      <c r="V466" s="159"/>
      <c r="W466" s="159"/>
      <c r="X466" s="159"/>
      <c r="Y466" s="159"/>
      <c r="Z466" s="159"/>
      <c r="AA466" s="159"/>
      <c r="AB466" s="159"/>
      <c r="AC466" s="159"/>
      <c r="AD466" s="159"/>
      <c r="AE466" s="159"/>
      <c r="AF466" s="159"/>
      <c r="AG466" s="159"/>
      <c r="AH466" s="159"/>
      <c r="AI466" s="159"/>
      <c r="AJ466" s="159"/>
      <c r="AK466" s="159"/>
      <c r="AL466" s="159"/>
      <c r="AM466" s="159"/>
      <c r="AN466" s="159"/>
      <c r="AO466" s="159"/>
      <c r="AP466" s="159"/>
      <c r="AQ466" s="159"/>
      <c r="AR466" s="159"/>
      <c r="AS466" s="159"/>
      <c r="AT466" s="159"/>
      <c r="AU466" s="159"/>
      <c r="AV466" s="159"/>
      <c r="AW466" s="159"/>
      <c r="AX466" s="159"/>
      <c r="AY466" s="159"/>
      <c r="AZ466" s="159"/>
      <c r="BA466" s="159"/>
      <c r="BB466" s="159"/>
      <c r="BC466" s="159"/>
      <c r="BD466" s="159"/>
      <c r="BE466" s="159"/>
      <c r="BF466" s="159"/>
      <c r="BG466" s="159"/>
      <c r="BH466" s="159"/>
      <c r="BI466" s="159"/>
      <c r="BJ466" s="159"/>
      <c r="BK466" s="159"/>
      <c r="BL466" s="159"/>
      <c r="BM466" s="159"/>
      <c r="BN466" s="159"/>
      <c r="BO466" s="159"/>
      <c r="BP466" s="159"/>
      <c r="BQ466" s="159"/>
      <c r="BR466" s="159"/>
      <c r="BS466" s="159"/>
      <c r="BT466" s="159"/>
      <c r="BU466" s="159"/>
      <c r="BV466" s="159"/>
      <c r="BW466" s="159"/>
      <c r="BX466" s="159"/>
      <c r="BY466" s="159"/>
      <c r="BZ466" s="159"/>
      <c r="CA466" s="159"/>
      <c r="CB466" s="159"/>
      <c r="CC466" s="159"/>
      <c r="CD466" s="159"/>
      <c r="CE466" s="159"/>
      <c r="CF466" s="159"/>
      <c r="CG466" s="159"/>
      <c r="CH466" s="159"/>
      <c r="CI466" s="159"/>
      <c r="CJ466" s="159"/>
      <c r="CK466" s="159"/>
      <c r="CL466" s="159"/>
      <c r="CM466" s="159"/>
      <c r="CN466" s="159"/>
      <c r="CO466" s="159"/>
      <c r="CP466" s="159"/>
      <c r="CQ466" s="159"/>
      <c r="CR466" s="159"/>
      <c r="CS466" s="159"/>
      <c r="CT466" s="159"/>
      <c r="CU466" s="159"/>
      <c r="CV466" s="159"/>
      <c r="CW466" s="159"/>
      <c r="CX466" s="159"/>
      <c r="CY466" s="159"/>
      <c r="CZ466" s="159"/>
      <c r="DA466" s="159"/>
      <c r="DB466" s="159"/>
      <c r="DC466" s="159"/>
      <c r="DD466" s="159"/>
      <c r="DE466" s="159"/>
      <c r="DF466" s="159"/>
      <c r="DG466" s="159"/>
      <c r="DH466" s="159"/>
      <c r="DI466" s="159"/>
      <c r="DJ466" s="159"/>
      <c r="DK466" s="159"/>
      <c r="DL466" s="159"/>
      <c r="DM466" s="159"/>
      <c r="DN466" s="159"/>
      <c r="DO466" s="159"/>
      <c r="DP466" s="159"/>
      <c r="DQ466" s="159"/>
      <c r="DR466" s="159"/>
      <c r="DS466" s="159"/>
      <c r="DT466" s="159"/>
      <c r="DU466" s="159"/>
      <c r="DV466" s="159"/>
      <c r="DW466" s="159"/>
      <c r="DX466" s="159"/>
      <c r="DY466" s="159"/>
      <c r="DZ466" s="159"/>
      <c r="EA466" s="159"/>
      <c r="EB466" s="159"/>
      <c r="EC466" s="159"/>
      <c r="ED466" s="159"/>
      <c r="EE466" s="159"/>
      <c r="EF466" s="159"/>
      <c r="EG466" s="159"/>
      <c r="EH466" s="159"/>
      <c r="EI466" s="159"/>
      <c r="EJ466" s="159"/>
      <c r="EK466" s="159"/>
      <c r="EL466" s="159"/>
      <c r="EM466" s="159"/>
      <c r="EN466" s="159"/>
      <c r="EO466" s="159"/>
      <c r="EP466" s="159"/>
      <c r="EQ466" s="159"/>
      <c r="ER466" s="159"/>
      <c r="ES466" s="159"/>
      <c r="ET466" s="159"/>
      <c r="EU466" s="159"/>
      <c r="EV466" s="159"/>
      <c r="EW466" s="159"/>
      <c r="EX466" s="159"/>
      <c r="EY466" s="159"/>
      <c r="EZ466" s="159"/>
      <c r="FA466" s="159"/>
      <c r="FB466" s="159"/>
      <c r="FC466" s="159"/>
      <c r="FD466" s="159"/>
    </row>
    <row r="467" customFormat="false" ht="12.75" hidden="false" customHeight="false" outlineLevel="0" collapsed="false">
      <c r="A467" s="168"/>
      <c r="B467" s="149"/>
      <c r="C467" s="149"/>
      <c r="D467" s="149"/>
      <c r="E467" s="149"/>
      <c r="F467" s="149"/>
      <c r="G467" s="149"/>
      <c r="H467" s="148"/>
      <c r="I467" s="170"/>
      <c r="R467" s="148"/>
      <c r="S467" s="158"/>
      <c r="T467" s="159"/>
      <c r="U467" s="159"/>
      <c r="V467" s="159"/>
      <c r="W467" s="159"/>
      <c r="X467" s="159"/>
      <c r="Y467" s="159"/>
      <c r="Z467" s="159"/>
      <c r="AA467" s="159"/>
      <c r="AB467" s="159"/>
      <c r="AC467" s="159"/>
      <c r="AD467" s="159"/>
      <c r="AE467" s="159"/>
      <c r="AF467" s="159"/>
      <c r="AG467" s="159"/>
      <c r="AH467" s="159"/>
      <c r="AI467" s="159"/>
      <c r="AJ467" s="159"/>
      <c r="AK467" s="159"/>
      <c r="AL467" s="159"/>
      <c r="AM467" s="159"/>
      <c r="AN467" s="159"/>
      <c r="AO467" s="159"/>
      <c r="AP467" s="159"/>
      <c r="AQ467" s="159"/>
      <c r="AR467" s="159"/>
      <c r="AS467" s="159"/>
      <c r="AT467" s="159"/>
      <c r="AU467" s="159"/>
      <c r="AV467" s="159"/>
      <c r="AW467" s="159"/>
      <c r="AX467" s="159"/>
      <c r="AY467" s="159"/>
      <c r="AZ467" s="159"/>
      <c r="BA467" s="159"/>
      <c r="BB467" s="159"/>
      <c r="BC467" s="159"/>
      <c r="BD467" s="159"/>
      <c r="BE467" s="159"/>
      <c r="BF467" s="159"/>
      <c r="BG467" s="159"/>
      <c r="BH467" s="159"/>
      <c r="BI467" s="159"/>
      <c r="BJ467" s="159"/>
      <c r="BK467" s="159"/>
      <c r="BL467" s="159"/>
      <c r="BM467" s="159"/>
      <c r="BN467" s="159"/>
      <c r="BO467" s="159"/>
      <c r="BP467" s="159"/>
      <c r="BQ467" s="159"/>
      <c r="BR467" s="159"/>
      <c r="BS467" s="159"/>
      <c r="BT467" s="159"/>
      <c r="BU467" s="159"/>
      <c r="BV467" s="159"/>
      <c r="BW467" s="159"/>
      <c r="BX467" s="159"/>
      <c r="BY467" s="159"/>
      <c r="BZ467" s="159"/>
      <c r="CA467" s="159"/>
      <c r="CB467" s="159"/>
      <c r="CC467" s="159"/>
      <c r="CD467" s="159"/>
      <c r="CE467" s="159"/>
      <c r="CF467" s="159"/>
      <c r="CG467" s="159"/>
      <c r="CH467" s="159"/>
      <c r="CI467" s="159"/>
      <c r="CJ467" s="159"/>
      <c r="CK467" s="159"/>
      <c r="CL467" s="159"/>
      <c r="CM467" s="159"/>
      <c r="CN467" s="159"/>
      <c r="CO467" s="159"/>
      <c r="CP467" s="159"/>
      <c r="CQ467" s="159"/>
      <c r="CR467" s="159"/>
      <c r="CS467" s="159"/>
      <c r="CT467" s="159"/>
      <c r="CU467" s="159"/>
      <c r="CV467" s="159"/>
      <c r="CW467" s="159"/>
      <c r="CX467" s="159"/>
      <c r="CY467" s="159"/>
      <c r="CZ467" s="159"/>
      <c r="DA467" s="159"/>
      <c r="DB467" s="159"/>
      <c r="DC467" s="159"/>
      <c r="DD467" s="159"/>
      <c r="DE467" s="159"/>
      <c r="DF467" s="159"/>
      <c r="DG467" s="159"/>
      <c r="DH467" s="159"/>
      <c r="DI467" s="159"/>
      <c r="DJ467" s="159"/>
      <c r="DK467" s="159"/>
      <c r="DL467" s="159"/>
      <c r="DM467" s="159"/>
      <c r="DN467" s="159"/>
      <c r="DO467" s="159"/>
      <c r="DP467" s="159"/>
      <c r="DQ467" s="159"/>
      <c r="DR467" s="159"/>
      <c r="DS467" s="159"/>
      <c r="DT467" s="159"/>
      <c r="DU467" s="159"/>
      <c r="DV467" s="159"/>
      <c r="DW467" s="159"/>
      <c r="DX467" s="159"/>
      <c r="DY467" s="159"/>
      <c r="DZ467" s="159"/>
      <c r="EA467" s="159"/>
      <c r="EB467" s="159"/>
      <c r="EC467" s="159"/>
      <c r="ED467" s="159"/>
      <c r="EE467" s="159"/>
      <c r="EF467" s="159"/>
      <c r="EG467" s="159"/>
      <c r="EH467" s="159"/>
      <c r="EI467" s="159"/>
      <c r="EJ467" s="159"/>
      <c r="EK467" s="159"/>
      <c r="EL467" s="159"/>
      <c r="EM467" s="159"/>
      <c r="EN467" s="159"/>
      <c r="EO467" s="159"/>
      <c r="EP467" s="159"/>
      <c r="EQ467" s="159"/>
      <c r="ER467" s="159"/>
      <c r="ES467" s="159"/>
      <c r="ET467" s="159"/>
      <c r="EU467" s="159"/>
      <c r="EV467" s="159"/>
      <c r="EW467" s="159"/>
      <c r="EX467" s="159"/>
      <c r="EY467" s="159"/>
      <c r="EZ467" s="159"/>
      <c r="FA467" s="159"/>
      <c r="FB467" s="159"/>
      <c r="FC467" s="159"/>
      <c r="FD467" s="159"/>
    </row>
    <row r="468" customFormat="false" ht="12.75" hidden="false" customHeight="false" outlineLevel="0" collapsed="false">
      <c r="A468" s="168"/>
      <c r="B468" s="149"/>
      <c r="C468" s="149"/>
      <c r="D468" s="149"/>
      <c r="E468" s="149"/>
      <c r="F468" s="149"/>
      <c r="G468" s="149"/>
      <c r="H468" s="148"/>
      <c r="I468" s="170"/>
      <c r="R468" s="148"/>
      <c r="S468" s="158"/>
      <c r="T468" s="159"/>
      <c r="U468" s="159"/>
      <c r="V468" s="159"/>
      <c r="W468" s="159"/>
      <c r="X468" s="159"/>
      <c r="Y468" s="159"/>
      <c r="Z468" s="159"/>
      <c r="AA468" s="159"/>
      <c r="AB468" s="159"/>
      <c r="AC468" s="159"/>
      <c r="AD468" s="159"/>
      <c r="AE468" s="159"/>
      <c r="AF468" s="159"/>
      <c r="AG468" s="159"/>
      <c r="AH468" s="159"/>
      <c r="AI468" s="159"/>
      <c r="AJ468" s="159"/>
      <c r="AK468" s="159"/>
      <c r="AL468" s="159"/>
      <c r="AM468" s="159"/>
      <c r="AN468" s="159"/>
      <c r="AO468" s="159"/>
      <c r="AP468" s="159"/>
      <c r="AQ468" s="159"/>
      <c r="AR468" s="159"/>
      <c r="AS468" s="159"/>
      <c r="AT468" s="159"/>
      <c r="AU468" s="159"/>
      <c r="AV468" s="159"/>
      <c r="AW468" s="159"/>
      <c r="AX468" s="159"/>
      <c r="AY468" s="159"/>
      <c r="AZ468" s="159"/>
      <c r="BA468" s="159"/>
      <c r="BB468" s="159"/>
      <c r="BC468" s="159"/>
      <c r="BD468" s="159"/>
      <c r="BE468" s="159"/>
      <c r="BF468" s="159"/>
      <c r="BG468" s="159"/>
      <c r="BH468" s="159"/>
      <c r="BI468" s="159"/>
      <c r="BJ468" s="159"/>
      <c r="BK468" s="159"/>
      <c r="BL468" s="159"/>
      <c r="BM468" s="159"/>
      <c r="BN468" s="159"/>
      <c r="BO468" s="159"/>
      <c r="BP468" s="159"/>
      <c r="BQ468" s="159"/>
      <c r="BR468" s="159"/>
      <c r="BS468" s="159"/>
      <c r="BT468" s="159"/>
      <c r="BU468" s="159"/>
      <c r="BV468" s="159"/>
      <c r="BW468" s="159"/>
      <c r="BX468" s="159"/>
      <c r="BY468" s="159"/>
      <c r="BZ468" s="159"/>
      <c r="CA468" s="159"/>
      <c r="CB468" s="159"/>
      <c r="CC468" s="159"/>
      <c r="CD468" s="159"/>
      <c r="CE468" s="159"/>
      <c r="CF468" s="159"/>
      <c r="CG468" s="159"/>
      <c r="CH468" s="159"/>
      <c r="CI468" s="159"/>
      <c r="CJ468" s="159"/>
      <c r="CK468" s="159"/>
      <c r="CL468" s="159"/>
      <c r="CM468" s="159"/>
      <c r="CN468" s="159"/>
      <c r="CO468" s="159"/>
      <c r="CP468" s="159"/>
      <c r="CQ468" s="159"/>
      <c r="CR468" s="159"/>
      <c r="CS468" s="159"/>
      <c r="CT468" s="159"/>
      <c r="CU468" s="159"/>
      <c r="CV468" s="159"/>
      <c r="CW468" s="159"/>
      <c r="CX468" s="159"/>
      <c r="CY468" s="159"/>
      <c r="CZ468" s="159"/>
      <c r="DA468" s="159"/>
      <c r="DB468" s="159"/>
      <c r="DC468" s="159"/>
      <c r="DD468" s="159"/>
      <c r="DE468" s="159"/>
      <c r="DF468" s="159"/>
      <c r="DG468" s="159"/>
      <c r="DH468" s="159"/>
      <c r="DI468" s="159"/>
      <c r="DJ468" s="159"/>
      <c r="DK468" s="159"/>
      <c r="DL468" s="159"/>
      <c r="DM468" s="159"/>
      <c r="DN468" s="159"/>
      <c r="DO468" s="159"/>
      <c r="DP468" s="159"/>
      <c r="DQ468" s="159"/>
      <c r="DR468" s="159"/>
      <c r="DS468" s="159"/>
      <c r="DT468" s="159"/>
      <c r="DU468" s="159"/>
      <c r="DV468" s="159"/>
      <c r="DW468" s="159"/>
      <c r="DX468" s="159"/>
      <c r="DY468" s="159"/>
      <c r="DZ468" s="159"/>
      <c r="EA468" s="159"/>
      <c r="EB468" s="159"/>
      <c r="EC468" s="159"/>
      <c r="ED468" s="159"/>
      <c r="EE468" s="159"/>
      <c r="EF468" s="159"/>
      <c r="EG468" s="159"/>
      <c r="EH468" s="159"/>
      <c r="EI468" s="159"/>
      <c r="EJ468" s="159"/>
      <c r="EK468" s="159"/>
      <c r="EL468" s="159"/>
      <c r="EM468" s="159"/>
      <c r="EN468" s="159"/>
      <c r="EO468" s="159"/>
      <c r="EP468" s="159"/>
      <c r="EQ468" s="159"/>
      <c r="ER468" s="159"/>
      <c r="ES468" s="159"/>
      <c r="ET468" s="159"/>
      <c r="EU468" s="159"/>
      <c r="EV468" s="159"/>
      <c r="EW468" s="159"/>
      <c r="EX468" s="159"/>
      <c r="EY468" s="159"/>
      <c r="EZ468" s="159"/>
      <c r="FA468" s="159"/>
      <c r="FB468" s="159"/>
      <c r="FC468" s="159"/>
      <c r="FD468" s="159"/>
    </row>
    <row r="469" customFormat="false" ht="12.75" hidden="false" customHeight="false" outlineLevel="0" collapsed="false">
      <c r="A469" s="168"/>
      <c r="B469" s="149"/>
      <c r="C469" s="149"/>
      <c r="D469" s="149"/>
      <c r="E469" s="149"/>
      <c r="F469" s="149"/>
      <c r="G469" s="149"/>
      <c r="H469" s="148"/>
      <c r="I469" s="170"/>
      <c r="R469" s="148"/>
      <c r="S469" s="158"/>
      <c r="T469" s="159"/>
      <c r="U469" s="159"/>
      <c r="V469" s="159"/>
      <c r="W469" s="159"/>
      <c r="X469" s="159"/>
      <c r="Y469" s="159"/>
      <c r="Z469" s="159"/>
      <c r="AA469" s="159"/>
      <c r="AB469" s="159"/>
      <c r="AC469" s="159"/>
      <c r="AD469" s="159"/>
      <c r="AE469" s="159"/>
      <c r="AF469" s="159"/>
      <c r="AG469" s="159"/>
      <c r="AH469" s="159"/>
      <c r="AI469" s="159"/>
      <c r="AJ469" s="159"/>
      <c r="AK469" s="159"/>
      <c r="AL469" s="159"/>
      <c r="AM469" s="159"/>
      <c r="AN469" s="159"/>
      <c r="AO469" s="159"/>
      <c r="AP469" s="159"/>
      <c r="AQ469" s="159"/>
      <c r="AR469" s="159"/>
      <c r="AS469" s="159"/>
      <c r="AT469" s="159"/>
      <c r="AU469" s="159"/>
      <c r="AV469" s="159"/>
      <c r="AW469" s="159"/>
      <c r="AX469" s="159"/>
      <c r="AY469" s="159"/>
      <c r="AZ469" s="159"/>
      <c r="BA469" s="159"/>
      <c r="BB469" s="159"/>
      <c r="BC469" s="159"/>
      <c r="BD469" s="159"/>
      <c r="BE469" s="159"/>
      <c r="BF469" s="159"/>
      <c r="BG469" s="159"/>
      <c r="BH469" s="159"/>
      <c r="BI469" s="159"/>
      <c r="BJ469" s="159"/>
      <c r="BK469" s="159"/>
      <c r="BL469" s="159"/>
      <c r="BM469" s="159"/>
      <c r="BN469" s="159"/>
      <c r="BO469" s="159"/>
      <c r="BP469" s="159"/>
      <c r="BQ469" s="159"/>
      <c r="BR469" s="159"/>
      <c r="BS469" s="159"/>
      <c r="BT469" s="159"/>
      <c r="BU469" s="159"/>
      <c r="BV469" s="159"/>
      <c r="BW469" s="159"/>
      <c r="BX469" s="159"/>
      <c r="BY469" s="159"/>
      <c r="BZ469" s="159"/>
      <c r="CA469" s="159"/>
      <c r="CB469" s="159"/>
      <c r="CC469" s="159"/>
      <c r="CD469" s="159"/>
      <c r="CE469" s="159"/>
      <c r="CF469" s="159"/>
      <c r="CG469" s="159"/>
      <c r="CH469" s="159"/>
      <c r="CI469" s="159"/>
      <c r="CJ469" s="159"/>
      <c r="CK469" s="159"/>
      <c r="CL469" s="159"/>
      <c r="CM469" s="159"/>
      <c r="CN469" s="159"/>
      <c r="CO469" s="159"/>
      <c r="CP469" s="159"/>
      <c r="CQ469" s="159"/>
      <c r="CR469" s="159"/>
      <c r="CS469" s="159"/>
      <c r="CT469" s="159"/>
      <c r="CU469" s="159"/>
      <c r="CV469" s="159"/>
      <c r="CW469" s="159"/>
      <c r="CX469" s="159"/>
      <c r="CY469" s="159"/>
      <c r="CZ469" s="159"/>
      <c r="DA469" s="159"/>
      <c r="DB469" s="159"/>
      <c r="DC469" s="159"/>
      <c r="DD469" s="159"/>
      <c r="DE469" s="159"/>
      <c r="DF469" s="159"/>
      <c r="DG469" s="159"/>
      <c r="DH469" s="159"/>
      <c r="DI469" s="159"/>
      <c r="DJ469" s="159"/>
      <c r="DK469" s="159"/>
      <c r="DL469" s="159"/>
      <c r="DM469" s="159"/>
      <c r="DN469" s="159"/>
      <c r="DO469" s="159"/>
      <c r="DP469" s="159"/>
      <c r="DQ469" s="159"/>
      <c r="DR469" s="159"/>
      <c r="DS469" s="159"/>
      <c r="DT469" s="159"/>
      <c r="DU469" s="159"/>
      <c r="DV469" s="159"/>
      <c r="DW469" s="159"/>
      <c r="DX469" s="159"/>
      <c r="DY469" s="159"/>
      <c r="DZ469" s="159"/>
      <c r="EA469" s="159"/>
      <c r="EB469" s="159"/>
      <c r="EC469" s="159"/>
      <c r="ED469" s="159"/>
      <c r="EE469" s="159"/>
      <c r="EF469" s="159"/>
      <c r="EG469" s="159"/>
      <c r="EH469" s="159"/>
      <c r="EI469" s="159"/>
      <c r="EJ469" s="159"/>
      <c r="EK469" s="159"/>
      <c r="EL469" s="159"/>
      <c r="EM469" s="159"/>
      <c r="EN469" s="159"/>
      <c r="EO469" s="159"/>
      <c r="EP469" s="159"/>
      <c r="EQ469" s="159"/>
      <c r="ER469" s="159"/>
      <c r="ES469" s="159"/>
      <c r="ET469" s="159"/>
      <c r="EU469" s="159"/>
      <c r="EV469" s="159"/>
      <c r="EW469" s="159"/>
      <c r="EX469" s="159"/>
      <c r="EY469" s="159"/>
      <c r="EZ469" s="159"/>
      <c r="FA469" s="159"/>
      <c r="FB469" s="159"/>
      <c r="FC469" s="159"/>
      <c r="FD469" s="159"/>
    </row>
    <row r="470" customFormat="false" ht="12.75" hidden="false" customHeight="false" outlineLevel="0" collapsed="false">
      <c r="A470" s="168"/>
      <c r="B470" s="149"/>
      <c r="C470" s="149"/>
      <c r="D470" s="149"/>
      <c r="E470" s="149"/>
      <c r="F470" s="149"/>
      <c r="G470" s="149"/>
      <c r="H470" s="148"/>
      <c r="I470" s="170"/>
      <c r="R470" s="148"/>
      <c r="S470" s="158"/>
      <c r="T470" s="159"/>
      <c r="U470" s="159"/>
      <c r="V470" s="159"/>
      <c r="W470" s="159"/>
      <c r="X470" s="159"/>
      <c r="Y470" s="159"/>
      <c r="Z470" s="159"/>
      <c r="AA470" s="159"/>
      <c r="AB470" s="159"/>
      <c r="AC470" s="159"/>
      <c r="AD470" s="159"/>
      <c r="AE470" s="159"/>
      <c r="AF470" s="159"/>
      <c r="AG470" s="159"/>
      <c r="AH470" s="159"/>
      <c r="AI470" s="159"/>
      <c r="AJ470" s="159"/>
      <c r="AK470" s="159"/>
      <c r="AL470" s="159"/>
      <c r="AM470" s="159"/>
      <c r="AN470" s="159"/>
      <c r="AO470" s="159"/>
      <c r="AP470" s="159"/>
      <c r="AQ470" s="159"/>
      <c r="AR470" s="159"/>
      <c r="AS470" s="159"/>
      <c r="AT470" s="159"/>
      <c r="AU470" s="159"/>
      <c r="AV470" s="159"/>
      <c r="AW470" s="159"/>
      <c r="AX470" s="159"/>
      <c r="AY470" s="159"/>
      <c r="AZ470" s="159"/>
      <c r="BA470" s="159"/>
      <c r="BB470" s="159"/>
      <c r="BC470" s="159"/>
      <c r="BD470" s="159"/>
      <c r="BE470" s="159"/>
      <c r="BF470" s="159"/>
      <c r="BG470" s="159"/>
      <c r="BH470" s="159"/>
      <c r="BI470" s="159"/>
      <c r="BJ470" s="159"/>
      <c r="BK470" s="159"/>
      <c r="BL470" s="159"/>
      <c r="BM470" s="159"/>
      <c r="BN470" s="159"/>
      <c r="BO470" s="159"/>
      <c r="BP470" s="159"/>
      <c r="BQ470" s="159"/>
      <c r="BR470" s="159"/>
      <c r="BS470" s="159"/>
      <c r="BT470" s="159"/>
      <c r="BU470" s="159"/>
      <c r="BV470" s="159"/>
      <c r="BW470" s="159"/>
      <c r="BX470" s="159"/>
      <c r="BY470" s="159"/>
      <c r="BZ470" s="159"/>
      <c r="CA470" s="159"/>
      <c r="CB470" s="159"/>
      <c r="CC470" s="159"/>
      <c r="CD470" s="159"/>
      <c r="CE470" s="159"/>
      <c r="CF470" s="159"/>
      <c r="CG470" s="159"/>
      <c r="CH470" s="159"/>
      <c r="CI470" s="159"/>
      <c r="CJ470" s="159"/>
      <c r="CK470" s="159"/>
      <c r="CL470" s="159"/>
      <c r="CM470" s="159"/>
      <c r="CN470" s="159"/>
      <c r="CO470" s="159"/>
      <c r="CP470" s="159"/>
      <c r="CQ470" s="159"/>
      <c r="CR470" s="159"/>
      <c r="CS470" s="159"/>
      <c r="CT470" s="159"/>
      <c r="CU470" s="159"/>
      <c r="CV470" s="159"/>
      <c r="CW470" s="159"/>
      <c r="CX470" s="159"/>
      <c r="CY470" s="159"/>
      <c r="CZ470" s="159"/>
      <c r="DA470" s="159"/>
      <c r="DB470" s="159"/>
      <c r="DC470" s="159"/>
      <c r="DD470" s="159"/>
      <c r="DE470" s="159"/>
      <c r="DF470" s="159"/>
      <c r="DG470" s="159"/>
      <c r="DH470" s="159"/>
      <c r="DI470" s="159"/>
      <c r="DJ470" s="159"/>
      <c r="DK470" s="159"/>
      <c r="DL470" s="159"/>
      <c r="DM470" s="159"/>
      <c r="DN470" s="159"/>
      <c r="DO470" s="159"/>
      <c r="DP470" s="159"/>
      <c r="DQ470" s="159"/>
      <c r="DR470" s="159"/>
      <c r="DS470" s="159"/>
      <c r="DT470" s="159"/>
      <c r="DU470" s="159"/>
      <c r="DV470" s="159"/>
      <c r="DW470" s="159"/>
      <c r="DX470" s="159"/>
      <c r="DY470" s="159"/>
      <c r="DZ470" s="159"/>
      <c r="EA470" s="159"/>
      <c r="EB470" s="159"/>
      <c r="EC470" s="159"/>
      <c r="ED470" s="159"/>
      <c r="EE470" s="159"/>
      <c r="EF470" s="159"/>
      <c r="EG470" s="159"/>
      <c r="EH470" s="159"/>
      <c r="EI470" s="159"/>
      <c r="EJ470" s="159"/>
      <c r="EK470" s="159"/>
      <c r="EL470" s="159"/>
      <c r="EM470" s="159"/>
      <c r="EN470" s="159"/>
      <c r="EO470" s="159"/>
      <c r="EP470" s="159"/>
      <c r="EQ470" s="159"/>
      <c r="ER470" s="159"/>
      <c r="ES470" s="159"/>
      <c r="ET470" s="159"/>
      <c r="EU470" s="159"/>
      <c r="EV470" s="159"/>
      <c r="EW470" s="159"/>
      <c r="EX470" s="159"/>
      <c r="EY470" s="159"/>
      <c r="EZ470" s="159"/>
      <c r="FA470" s="159"/>
      <c r="FB470" s="159"/>
      <c r="FC470" s="159"/>
      <c r="FD470" s="159"/>
    </row>
    <row r="471" customFormat="false" ht="12.75" hidden="false" customHeight="false" outlineLevel="0" collapsed="false">
      <c r="A471" s="168"/>
      <c r="B471" s="149"/>
      <c r="C471" s="149"/>
      <c r="D471" s="149"/>
      <c r="E471" s="149"/>
      <c r="F471" s="149"/>
      <c r="G471" s="149"/>
      <c r="H471" s="148"/>
      <c r="I471" s="170"/>
      <c r="R471" s="148"/>
      <c r="S471" s="158"/>
      <c r="T471" s="159"/>
      <c r="U471" s="159"/>
      <c r="V471" s="159"/>
      <c r="W471" s="159"/>
      <c r="X471" s="159"/>
      <c r="Y471" s="159"/>
      <c r="Z471" s="159"/>
      <c r="AA471" s="159"/>
      <c r="AB471" s="159"/>
      <c r="AC471" s="159"/>
      <c r="AD471" s="159"/>
      <c r="AE471" s="159"/>
      <c r="AF471" s="159"/>
      <c r="AG471" s="159"/>
      <c r="AH471" s="159"/>
      <c r="AI471" s="159"/>
      <c r="AJ471" s="159"/>
      <c r="AK471" s="159"/>
      <c r="AL471" s="159"/>
      <c r="AM471" s="159"/>
      <c r="AN471" s="159"/>
      <c r="AO471" s="159"/>
      <c r="AP471" s="159"/>
      <c r="AQ471" s="159"/>
      <c r="AR471" s="159"/>
      <c r="AS471" s="159"/>
      <c r="AT471" s="159"/>
      <c r="AU471" s="159"/>
      <c r="AV471" s="159"/>
      <c r="AW471" s="159"/>
      <c r="AX471" s="159"/>
      <c r="AY471" s="159"/>
      <c r="AZ471" s="159"/>
      <c r="BA471" s="159"/>
      <c r="BB471" s="159"/>
      <c r="BC471" s="159"/>
      <c r="BD471" s="159"/>
      <c r="BE471" s="159"/>
      <c r="BF471" s="159"/>
      <c r="BG471" s="159"/>
      <c r="BH471" s="159"/>
      <c r="BI471" s="159"/>
      <c r="BJ471" s="159"/>
      <c r="BK471" s="159"/>
      <c r="BL471" s="159"/>
      <c r="BM471" s="159"/>
      <c r="BN471" s="159"/>
      <c r="BO471" s="159"/>
      <c r="BP471" s="159"/>
      <c r="BQ471" s="159"/>
      <c r="BR471" s="159"/>
      <c r="BS471" s="159"/>
      <c r="BT471" s="159"/>
      <c r="BU471" s="159"/>
      <c r="BV471" s="159"/>
      <c r="BW471" s="159"/>
      <c r="BX471" s="159"/>
      <c r="BY471" s="159"/>
      <c r="BZ471" s="159"/>
      <c r="CA471" s="159"/>
      <c r="CB471" s="159"/>
      <c r="CC471" s="159"/>
      <c r="CD471" s="159"/>
      <c r="CE471" s="159"/>
      <c r="CF471" s="159"/>
      <c r="CG471" s="159"/>
      <c r="CH471" s="159"/>
      <c r="CI471" s="159"/>
      <c r="CJ471" s="159"/>
      <c r="CK471" s="159"/>
      <c r="CL471" s="159"/>
      <c r="CM471" s="159"/>
      <c r="CN471" s="159"/>
      <c r="CO471" s="159"/>
      <c r="CP471" s="159"/>
      <c r="CQ471" s="159"/>
      <c r="CR471" s="159"/>
      <c r="CS471" s="159"/>
      <c r="CT471" s="159"/>
      <c r="CU471" s="159"/>
      <c r="CV471" s="159"/>
      <c r="CW471" s="159"/>
      <c r="CX471" s="159"/>
      <c r="CY471" s="159"/>
      <c r="CZ471" s="159"/>
      <c r="DA471" s="159"/>
      <c r="DB471" s="159"/>
      <c r="DC471" s="159"/>
      <c r="DD471" s="159"/>
      <c r="DE471" s="159"/>
      <c r="DF471" s="159"/>
      <c r="DG471" s="159"/>
      <c r="DH471" s="159"/>
      <c r="DI471" s="159"/>
      <c r="DJ471" s="159"/>
      <c r="DK471" s="159"/>
      <c r="DL471" s="159"/>
      <c r="DM471" s="159"/>
      <c r="DN471" s="159"/>
      <c r="DO471" s="159"/>
      <c r="DP471" s="159"/>
      <c r="DQ471" s="159"/>
      <c r="DR471" s="159"/>
      <c r="DS471" s="159"/>
      <c r="DT471" s="159"/>
      <c r="DU471" s="159"/>
      <c r="DV471" s="159"/>
      <c r="DW471" s="159"/>
      <c r="DX471" s="159"/>
      <c r="DY471" s="159"/>
      <c r="DZ471" s="159"/>
      <c r="EA471" s="159"/>
      <c r="EB471" s="159"/>
      <c r="EC471" s="159"/>
      <c r="ED471" s="159"/>
      <c r="EE471" s="159"/>
      <c r="EF471" s="159"/>
      <c r="EG471" s="159"/>
      <c r="EH471" s="159"/>
      <c r="EI471" s="159"/>
      <c r="EJ471" s="159"/>
      <c r="EK471" s="159"/>
      <c r="EL471" s="159"/>
      <c r="EM471" s="159"/>
      <c r="EN471" s="159"/>
      <c r="EO471" s="159"/>
      <c r="EP471" s="159"/>
      <c r="EQ471" s="159"/>
      <c r="ER471" s="159"/>
      <c r="ES471" s="159"/>
      <c r="ET471" s="159"/>
      <c r="EU471" s="159"/>
      <c r="EV471" s="159"/>
      <c r="EW471" s="159"/>
      <c r="EX471" s="159"/>
      <c r="EY471" s="159"/>
      <c r="EZ471" s="159"/>
      <c r="FA471" s="159"/>
      <c r="FB471" s="159"/>
      <c r="FC471" s="159"/>
      <c r="FD471" s="159"/>
    </row>
    <row r="472" customFormat="false" ht="12.75" hidden="false" customHeight="false" outlineLevel="0" collapsed="false">
      <c r="A472" s="168"/>
      <c r="B472" s="149"/>
      <c r="C472" s="149"/>
      <c r="D472" s="149"/>
      <c r="E472" s="149"/>
      <c r="F472" s="149"/>
      <c r="G472" s="149"/>
      <c r="H472" s="148"/>
      <c r="I472" s="170"/>
      <c r="R472" s="148"/>
      <c r="S472" s="158"/>
      <c r="T472" s="159"/>
      <c r="U472" s="159"/>
      <c r="V472" s="159"/>
      <c r="W472" s="159"/>
      <c r="X472" s="159"/>
      <c r="Y472" s="159"/>
      <c r="Z472" s="159"/>
      <c r="AA472" s="159"/>
      <c r="AB472" s="159"/>
      <c r="AC472" s="159"/>
      <c r="AD472" s="159"/>
      <c r="AE472" s="159"/>
      <c r="AF472" s="159"/>
      <c r="AG472" s="159"/>
      <c r="AH472" s="159"/>
      <c r="AI472" s="159"/>
      <c r="AJ472" s="159"/>
      <c r="AK472" s="159"/>
      <c r="AL472" s="159"/>
      <c r="AM472" s="159"/>
      <c r="AN472" s="159"/>
      <c r="AO472" s="159"/>
      <c r="AP472" s="159"/>
      <c r="AQ472" s="159"/>
      <c r="AR472" s="159"/>
      <c r="AS472" s="159"/>
      <c r="AT472" s="159"/>
      <c r="AU472" s="159"/>
      <c r="AV472" s="159"/>
      <c r="AW472" s="159"/>
      <c r="AX472" s="159"/>
      <c r="AY472" s="159"/>
      <c r="AZ472" s="159"/>
      <c r="BA472" s="159"/>
      <c r="BB472" s="159"/>
      <c r="BC472" s="159"/>
      <c r="BD472" s="159"/>
      <c r="BE472" s="159"/>
      <c r="BF472" s="159"/>
      <c r="BG472" s="159"/>
      <c r="BH472" s="159"/>
      <c r="BI472" s="159"/>
      <c r="BJ472" s="159"/>
      <c r="BK472" s="159"/>
      <c r="BL472" s="159"/>
      <c r="BM472" s="159"/>
      <c r="BN472" s="159"/>
      <c r="BO472" s="159"/>
      <c r="BP472" s="159"/>
      <c r="BQ472" s="159"/>
      <c r="BR472" s="159"/>
      <c r="BS472" s="159"/>
      <c r="BT472" s="159"/>
      <c r="BU472" s="159"/>
      <c r="BV472" s="159"/>
      <c r="BW472" s="159"/>
      <c r="BX472" s="159"/>
      <c r="BY472" s="159"/>
      <c r="BZ472" s="159"/>
      <c r="CA472" s="159"/>
      <c r="CB472" s="159"/>
      <c r="CC472" s="159"/>
      <c r="CD472" s="159"/>
      <c r="CE472" s="159"/>
      <c r="CF472" s="159"/>
      <c r="CG472" s="159"/>
      <c r="CH472" s="159"/>
      <c r="CI472" s="159"/>
      <c r="CJ472" s="159"/>
      <c r="CK472" s="159"/>
      <c r="CL472" s="159"/>
      <c r="CM472" s="159"/>
      <c r="CN472" s="159"/>
      <c r="CO472" s="159"/>
      <c r="CP472" s="159"/>
      <c r="CQ472" s="159"/>
      <c r="CR472" s="159"/>
      <c r="CS472" s="159"/>
      <c r="CT472" s="159"/>
      <c r="CU472" s="159"/>
      <c r="CV472" s="159"/>
      <c r="CW472" s="159"/>
      <c r="CX472" s="159"/>
      <c r="CY472" s="159"/>
      <c r="CZ472" s="159"/>
      <c r="DA472" s="159"/>
      <c r="DB472" s="159"/>
      <c r="DC472" s="159"/>
      <c r="DD472" s="159"/>
      <c r="DE472" s="159"/>
      <c r="DF472" s="159"/>
      <c r="DG472" s="159"/>
      <c r="DH472" s="159"/>
      <c r="DI472" s="159"/>
      <c r="DJ472" s="159"/>
      <c r="DK472" s="159"/>
      <c r="DL472" s="159"/>
      <c r="DM472" s="159"/>
      <c r="DN472" s="159"/>
      <c r="DO472" s="159"/>
      <c r="DP472" s="159"/>
      <c r="DQ472" s="159"/>
      <c r="DR472" s="159"/>
      <c r="DS472" s="159"/>
      <c r="DT472" s="159"/>
      <c r="DU472" s="159"/>
      <c r="DV472" s="159"/>
      <c r="DW472" s="159"/>
      <c r="DX472" s="159"/>
      <c r="DY472" s="159"/>
      <c r="DZ472" s="159"/>
      <c r="EA472" s="159"/>
      <c r="EB472" s="159"/>
      <c r="EC472" s="159"/>
      <c r="ED472" s="159"/>
      <c r="EE472" s="159"/>
      <c r="EF472" s="159"/>
      <c r="EG472" s="159"/>
      <c r="EH472" s="159"/>
      <c r="EI472" s="159"/>
      <c r="EJ472" s="159"/>
      <c r="EK472" s="159"/>
      <c r="EL472" s="159"/>
      <c r="EM472" s="159"/>
      <c r="EN472" s="159"/>
      <c r="EO472" s="159"/>
      <c r="EP472" s="159"/>
      <c r="EQ472" s="159"/>
      <c r="ER472" s="159"/>
      <c r="ES472" s="159"/>
      <c r="ET472" s="159"/>
      <c r="EU472" s="159"/>
      <c r="EV472" s="159"/>
      <c r="EW472" s="159"/>
      <c r="EX472" s="159"/>
      <c r="EY472" s="159"/>
      <c r="EZ472" s="159"/>
      <c r="FA472" s="159"/>
      <c r="FB472" s="159"/>
      <c r="FC472" s="159"/>
      <c r="FD472" s="159"/>
    </row>
    <row r="473" customFormat="false" ht="12.75" hidden="false" customHeight="false" outlineLevel="0" collapsed="false">
      <c r="A473" s="168"/>
      <c r="B473" s="149"/>
      <c r="C473" s="149"/>
      <c r="D473" s="149"/>
      <c r="E473" s="149"/>
      <c r="F473" s="149"/>
      <c r="G473" s="149"/>
      <c r="H473" s="148"/>
      <c r="I473" s="170"/>
      <c r="R473" s="148"/>
      <c r="S473" s="158"/>
      <c r="T473" s="159"/>
      <c r="U473" s="159"/>
      <c r="V473" s="159"/>
      <c r="W473" s="159"/>
      <c r="X473" s="159"/>
      <c r="Y473" s="159"/>
      <c r="Z473" s="159"/>
      <c r="AA473" s="159"/>
      <c r="AB473" s="159"/>
      <c r="AC473" s="159"/>
      <c r="AD473" s="159"/>
      <c r="AE473" s="159"/>
      <c r="AF473" s="159"/>
      <c r="AG473" s="159"/>
      <c r="AH473" s="159"/>
      <c r="AI473" s="159"/>
      <c r="AJ473" s="159"/>
      <c r="AK473" s="159"/>
      <c r="AL473" s="159"/>
      <c r="AM473" s="159"/>
      <c r="AN473" s="159"/>
      <c r="AO473" s="159"/>
      <c r="AP473" s="159"/>
      <c r="AQ473" s="159"/>
      <c r="AR473" s="159"/>
      <c r="AS473" s="159"/>
      <c r="AT473" s="159"/>
      <c r="AU473" s="159"/>
      <c r="AV473" s="159"/>
      <c r="AW473" s="159"/>
      <c r="AX473" s="159"/>
      <c r="AY473" s="159"/>
      <c r="AZ473" s="159"/>
      <c r="BA473" s="159"/>
      <c r="BB473" s="159"/>
      <c r="BC473" s="159"/>
      <c r="BD473" s="159"/>
      <c r="BE473" s="159"/>
      <c r="BF473" s="159"/>
      <c r="BG473" s="159"/>
      <c r="BH473" s="159"/>
      <c r="BI473" s="159"/>
      <c r="BJ473" s="159"/>
      <c r="BK473" s="159"/>
      <c r="BL473" s="159"/>
      <c r="BM473" s="159"/>
      <c r="BN473" s="159"/>
      <c r="BO473" s="159"/>
      <c r="BP473" s="159"/>
      <c r="BQ473" s="159"/>
      <c r="BR473" s="159"/>
      <c r="BS473" s="159"/>
      <c r="BT473" s="159"/>
      <c r="BU473" s="159"/>
      <c r="BV473" s="159"/>
      <c r="BW473" s="159"/>
      <c r="BX473" s="159"/>
      <c r="BY473" s="159"/>
      <c r="BZ473" s="159"/>
      <c r="CA473" s="159"/>
      <c r="CB473" s="159"/>
      <c r="CC473" s="159"/>
      <c r="CD473" s="159"/>
      <c r="CE473" s="159"/>
      <c r="CF473" s="159"/>
      <c r="CG473" s="159"/>
      <c r="CH473" s="159"/>
      <c r="CI473" s="159"/>
      <c r="CJ473" s="159"/>
      <c r="CK473" s="159"/>
      <c r="CL473" s="159"/>
      <c r="CM473" s="159"/>
      <c r="CN473" s="159"/>
      <c r="CO473" s="159"/>
      <c r="CP473" s="159"/>
      <c r="CQ473" s="159"/>
      <c r="CR473" s="159"/>
      <c r="CS473" s="159"/>
      <c r="CT473" s="159"/>
      <c r="CU473" s="159"/>
      <c r="CV473" s="159"/>
      <c r="CW473" s="159"/>
      <c r="CX473" s="159"/>
      <c r="CY473" s="159"/>
      <c r="CZ473" s="159"/>
      <c r="DA473" s="159"/>
      <c r="DB473" s="159"/>
      <c r="DC473" s="159"/>
      <c r="DD473" s="159"/>
      <c r="DE473" s="159"/>
      <c r="DF473" s="159"/>
      <c r="DG473" s="159"/>
      <c r="DH473" s="159"/>
      <c r="DI473" s="159"/>
      <c r="DJ473" s="159"/>
      <c r="DK473" s="159"/>
      <c r="DL473" s="159"/>
      <c r="DM473" s="159"/>
      <c r="DN473" s="159"/>
      <c r="DO473" s="159"/>
      <c r="DP473" s="159"/>
      <c r="DQ473" s="159"/>
      <c r="DR473" s="159"/>
      <c r="DS473" s="159"/>
      <c r="DT473" s="159"/>
      <c r="DU473" s="159"/>
      <c r="DV473" s="159"/>
      <c r="DW473" s="159"/>
      <c r="DX473" s="159"/>
      <c r="DY473" s="159"/>
      <c r="DZ473" s="159"/>
      <c r="EA473" s="159"/>
      <c r="EB473" s="159"/>
      <c r="EC473" s="159"/>
      <c r="ED473" s="159"/>
      <c r="EE473" s="159"/>
      <c r="EF473" s="159"/>
      <c r="EG473" s="159"/>
      <c r="EH473" s="159"/>
      <c r="EI473" s="159"/>
      <c r="EJ473" s="159"/>
      <c r="EK473" s="159"/>
      <c r="EL473" s="159"/>
      <c r="EM473" s="159"/>
      <c r="EN473" s="159"/>
      <c r="EO473" s="159"/>
      <c r="EP473" s="159"/>
      <c r="EQ473" s="159"/>
      <c r="ER473" s="159"/>
      <c r="ES473" s="159"/>
      <c r="ET473" s="159"/>
      <c r="EU473" s="159"/>
      <c r="EV473" s="159"/>
      <c r="EW473" s="159"/>
      <c r="EX473" s="159"/>
      <c r="EY473" s="159"/>
      <c r="EZ473" s="159"/>
      <c r="FA473" s="159"/>
      <c r="FB473" s="159"/>
      <c r="FC473" s="159"/>
      <c r="FD473" s="159"/>
    </row>
    <row r="474" customFormat="false" ht="12.75" hidden="false" customHeight="false" outlineLevel="0" collapsed="false">
      <c r="A474" s="168"/>
      <c r="B474" s="149"/>
      <c r="C474" s="149"/>
      <c r="D474" s="149"/>
      <c r="E474" s="149"/>
      <c r="F474" s="149"/>
      <c r="G474" s="149"/>
      <c r="H474" s="148"/>
      <c r="I474" s="170"/>
      <c r="R474" s="148"/>
      <c r="S474" s="158"/>
      <c r="T474" s="159"/>
      <c r="U474" s="159"/>
      <c r="V474" s="159"/>
      <c r="W474" s="159"/>
      <c r="X474" s="159"/>
      <c r="Y474" s="159"/>
      <c r="Z474" s="159"/>
      <c r="AA474" s="159"/>
      <c r="AB474" s="159"/>
      <c r="AC474" s="159"/>
      <c r="AD474" s="159"/>
      <c r="AE474" s="159"/>
      <c r="AF474" s="159"/>
      <c r="AG474" s="159"/>
      <c r="AH474" s="159"/>
      <c r="AI474" s="159"/>
      <c r="AJ474" s="159"/>
      <c r="AK474" s="159"/>
      <c r="AL474" s="159"/>
      <c r="AM474" s="159"/>
      <c r="AN474" s="159"/>
      <c r="AO474" s="159"/>
      <c r="AP474" s="159"/>
      <c r="AQ474" s="159"/>
      <c r="AR474" s="159"/>
      <c r="AS474" s="159"/>
      <c r="AT474" s="159"/>
      <c r="AU474" s="159"/>
      <c r="AV474" s="159"/>
      <c r="AW474" s="159"/>
      <c r="AX474" s="159"/>
      <c r="AY474" s="159"/>
      <c r="AZ474" s="159"/>
      <c r="BA474" s="159"/>
      <c r="BB474" s="159"/>
      <c r="BC474" s="159"/>
      <c r="BD474" s="159"/>
      <c r="BE474" s="159"/>
      <c r="BF474" s="159"/>
      <c r="BG474" s="159"/>
      <c r="BH474" s="159"/>
      <c r="BI474" s="159"/>
      <c r="BJ474" s="159"/>
      <c r="BK474" s="159"/>
      <c r="BL474" s="159"/>
      <c r="BM474" s="159"/>
      <c r="BN474" s="159"/>
      <c r="BO474" s="159"/>
      <c r="BP474" s="159"/>
      <c r="BQ474" s="159"/>
      <c r="BR474" s="159"/>
      <c r="BS474" s="159"/>
      <c r="BT474" s="159"/>
      <c r="BU474" s="159"/>
      <c r="BV474" s="159"/>
      <c r="BW474" s="159"/>
      <c r="BX474" s="159"/>
      <c r="BY474" s="159"/>
      <c r="BZ474" s="159"/>
      <c r="CA474" s="159"/>
      <c r="CB474" s="159"/>
      <c r="CC474" s="159"/>
      <c r="CD474" s="159"/>
      <c r="CE474" s="159"/>
      <c r="CF474" s="159"/>
      <c r="CG474" s="159"/>
      <c r="CH474" s="159"/>
      <c r="CI474" s="159"/>
      <c r="CJ474" s="159"/>
      <c r="CK474" s="159"/>
      <c r="CL474" s="159"/>
      <c r="CM474" s="159"/>
      <c r="CN474" s="159"/>
      <c r="CO474" s="159"/>
      <c r="CP474" s="159"/>
      <c r="CQ474" s="159"/>
      <c r="CR474" s="159"/>
      <c r="CS474" s="159"/>
      <c r="CT474" s="159"/>
      <c r="CU474" s="159"/>
      <c r="CV474" s="159"/>
      <c r="CW474" s="159"/>
      <c r="CX474" s="159"/>
      <c r="CY474" s="159"/>
      <c r="CZ474" s="159"/>
      <c r="DA474" s="159"/>
      <c r="DB474" s="159"/>
      <c r="DC474" s="159"/>
      <c r="DD474" s="159"/>
      <c r="DE474" s="159"/>
      <c r="DF474" s="159"/>
      <c r="DG474" s="159"/>
      <c r="DH474" s="159"/>
      <c r="DI474" s="159"/>
      <c r="DJ474" s="159"/>
      <c r="DK474" s="159"/>
      <c r="DL474" s="159"/>
      <c r="DM474" s="159"/>
      <c r="DN474" s="159"/>
      <c r="DO474" s="159"/>
      <c r="DP474" s="159"/>
      <c r="DQ474" s="159"/>
      <c r="DR474" s="159"/>
      <c r="DS474" s="159"/>
      <c r="DT474" s="159"/>
      <c r="DU474" s="159"/>
      <c r="DV474" s="159"/>
      <c r="DW474" s="159"/>
      <c r="DX474" s="159"/>
      <c r="DY474" s="159"/>
      <c r="DZ474" s="159"/>
      <c r="EA474" s="159"/>
      <c r="EB474" s="159"/>
      <c r="EC474" s="159"/>
      <c r="ED474" s="159"/>
      <c r="EE474" s="159"/>
      <c r="EF474" s="159"/>
      <c r="EG474" s="159"/>
      <c r="EH474" s="159"/>
      <c r="EI474" s="159"/>
      <c r="EJ474" s="159"/>
      <c r="EK474" s="159"/>
      <c r="EL474" s="159"/>
      <c r="EM474" s="159"/>
      <c r="EN474" s="159"/>
      <c r="EO474" s="159"/>
      <c r="EP474" s="159"/>
      <c r="EQ474" s="159"/>
      <c r="ER474" s="159"/>
      <c r="ES474" s="159"/>
      <c r="ET474" s="159"/>
      <c r="EU474" s="159"/>
      <c r="EV474" s="159"/>
      <c r="EW474" s="159"/>
      <c r="EX474" s="159"/>
      <c r="EY474" s="159"/>
      <c r="EZ474" s="159"/>
      <c r="FA474" s="159"/>
      <c r="FB474" s="159"/>
      <c r="FC474" s="159"/>
      <c r="FD474" s="159"/>
    </row>
    <row r="475" customFormat="false" ht="12.75" hidden="false" customHeight="false" outlineLevel="0" collapsed="false">
      <c r="A475" s="168"/>
      <c r="B475" s="149"/>
      <c r="C475" s="149"/>
      <c r="D475" s="149"/>
      <c r="E475" s="149"/>
      <c r="F475" s="149"/>
      <c r="G475" s="149"/>
      <c r="H475" s="148"/>
      <c r="I475" s="170"/>
      <c r="R475" s="148"/>
      <c r="S475" s="158"/>
      <c r="T475" s="159"/>
      <c r="U475" s="159"/>
      <c r="V475" s="159"/>
      <c r="W475" s="159"/>
      <c r="X475" s="159"/>
      <c r="Y475" s="159"/>
      <c r="Z475" s="159"/>
      <c r="AA475" s="159"/>
      <c r="AB475" s="159"/>
      <c r="AC475" s="159"/>
      <c r="AD475" s="159"/>
      <c r="AE475" s="159"/>
      <c r="AF475" s="159"/>
      <c r="AG475" s="159"/>
      <c r="AH475" s="159"/>
      <c r="AI475" s="159"/>
      <c r="AJ475" s="159"/>
      <c r="AK475" s="159"/>
      <c r="AL475" s="159"/>
      <c r="AM475" s="159"/>
      <c r="AN475" s="159"/>
      <c r="AO475" s="159"/>
      <c r="AP475" s="159"/>
      <c r="AQ475" s="159"/>
      <c r="AR475" s="159"/>
      <c r="AS475" s="159"/>
      <c r="AT475" s="159"/>
      <c r="AU475" s="159"/>
      <c r="AV475" s="159"/>
      <c r="AW475" s="159"/>
      <c r="AX475" s="159"/>
      <c r="AY475" s="159"/>
      <c r="AZ475" s="159"/>
      <c r="BA475" s="159"/>
      <c r="BB475" s="159"/>
      <c r="BC475" s="159"/>
      <c r="BD475" s="159"/>
      <c r="BE475" s="159"/>
      <c r="BF475" s="159"/>
      <c r="BG475" s="159"/>
      <c r="BH475" s="159"/>
      <c r="BI475" s="159"/>
      <c r="BJ475" s="159"/>
      <c r="BK475" s="159"/>
      <c r="BL475" s="159"/>
      <c r="BM475" s="159"/>
      <c r="BN475" s="159"/>
      <c r="BO475" s="159"/>
      <c r="BP475" s="159"/>
      <c r="BQ475" s="159"/>
      <c r="BR475" s="159"/>
      <c r="BS475" s="159"/>
      <c r="BT475" s="159"/>
      <c r="BU475" s="159"/>
      <c r="BV475" s="159"/>
      <c r="BW475" s="159"/>
      <c r="BX475" s="159"/>
      <c r="BY475" s="159"/>
      <c r="BZ475" s="159"/>
      <c r="CA475" s="159"/>
      <c r="CB475" s="159"/>
      <c r="CC475" s="159"/>
      <c r="CD475" s="159"/>
      <c r="CE475" s="159"/>
      <c r="CF475" s="159"/>
      <c r="CG475" s="159"/>
      <c r="CH475" s="159"/>
      <c r="CI475" s="159"/>
      <c r="CJ475" s="159"/>
      <c r="CK475" s="159"/>
      <c r="CL475" s="159"/>
      <c r="CM475" s="159"/>
      <c r="CN475" s="159"/>
      <c r="CO475" s="159"/>
      <c r="CP475" s="159"/>
      <c r="CQ475" s="159"/>
      <c r="CR475" s="159"/>
      <c r="CS475" s="159"/>
      <c r="CT475" s="159"/>
      <c r="CU475" s="159"/>
      <c r="CV475" s="159"/>
      <c r="CW475" s="159"/>
      <c r="CX475" s="159"/>
      <c r="CY475" s="159"/>
      <c r="CZ475" s="159"/>
      <c r="DA475" s="159"/>
      <c r="DB475" s="159"/>
      <c r="DC475" s="159"/>
      <c r="DD475" s="159"/>
      <c r="DE475" s="159"/>
      <c r="DF475" s="159"/>
      <c r="DG475" s="159"/>
      <c r="DH475" s="159"/>
      <c r="DI475" s="159"/>
      <c r="DJ475" s="159"/>
      <c r="DK475" s="159"/>
      <c r="DL475" s="159"/>
      <c r="DM475" s="159"/>
      <c r="DN475" s="159"/>
      <c r="DO475" s="159"/>
      <c r="DP475" s="159"/>
      <c r="DQ475" s="159"/>
      <c r="DR475" s="159"/>
      <c r="DS475" s="159"/>
      <c r="DT475" s="159"/>
      <c r="DU475" s="159"/>
      <c r="DV475" s="159"/>
      <c r="DW475" s="159"/>
      <c r="DX475" s="159"/>
      <c r="DY475" s="159"/>
      <c r="DZ475" s="159"/>
      <c r="EA475" s="159"/>
      <c r="EB475" s="159"/>
      <c r="EC475" s="159"/>
      <c r="ED475" s="159"/>
      <c r="EE475" s="159"/>
      <c r="EF475" s="159"/>
      <c r="EG475" s="159"/>
      <c r="EH475" s="159"/>
      <c r="EI475" s="159"/>
      <c r="EJ475" s="159"/>
      <c r="EK475" s="159"/>
      <c r="EL475" s="159"/>
      <c r="EM475" s="159"/>
      <c r="EN475" s="159"/>
      <c r="EO475" s="159"/>
      <c r="EP475" s="159"/>
      <c r="EQ475" s="159"/>
      <c r="ER475" s="159"/>
      <c r="ES475" s="159"/>
      <c r="ET475" s="159"/>
      <c r="EU475" s="159"/>
      <c r="EV475" s="159"/>
      <c r="EW475" s="159"/>
      <c r="EX475" s="159"/>
      <c r="EY475" s="159"/>
      <c r="EZ475" s="159"/>
      <c r="FA475" s="159"/>
      <c r="FB475" s="159"/>
      <c r="FC475" s="159"/>
      <c r="FD475" s="159"/>
    </row>
    <row r="476" customFormat="false" ht="12.75" hidden="false" customHeight="false" outlineLevel="0" collapsed="false">
      <c r="A476" s="168"/>
      <c r="B476" s="149"/>
      <c r="C476" s="149"/>
      <c r="D476" s="149"/>
      <c r="E476" s="149"/>
      <c r="F476" s="149"/>
      <c r="G476" s="149"/>
      <c r="H476" s="148"/>
      <c r="I476" s="170"/>
      <c r="R476" s="148"/>
      <c r="S476" s="158"/>
      <c r="T476" s="159"/>
      <c r="U476" s="159"/>
      <c r="V476" s="159"/>
      <c r="W476" s="159"/>
      <c r="X476" s="159"/>
      <c r="Y476" s="159"/>
      <c r="Z476" s="159"/>
      <c r="AA476" s="159"/>
      <c r="AB476" s="159"/>
      <c r="AC476" s="159"/>
      <c r="AD476" s="159"/>
      <c r="AE476" s="159"/>
      <c r="AF476" s="159"/>
      <c r="AG476" s="159"/>
      <c r="AH476" s="159"/>
      <c r="AI476" s="159"/>
      <c r="AJ476" s="159"/>
      <c r="AK476" s="159"/>
      <c r="AL476" s="159"/>
      <c r="AM476" s="159"/>
      <c r="AN476" s="159"/>
      <c r="AO476" s="159"/>
      <c r="AP476" s="159"/>
      <c r="AQ476" s="159"/>
      <c r="AR476" s="159"/>
      <c r="AS476" s="159"/>
      <c r="AT476" s="159"/>
      <c r="AU476" s="159"/>
      <c r="AV476" s="159"/>
      <c r="AW476" s="159"/>
      <c r="AX476" s="159"/>
      <c r="AY476" s="159"/>
      <c r="AZ476" s="159"/>
      <c r="BA476" s="159"/>
      <c r="BB476" s="159"/>
      <c r="BC476" s="159"/>
      <c r="BD476" s="159"/>
      <c r="BE476" s="159"/>
      <c r="BF476" s="159"/>
      <c r="BG476" s="159"/>
      <c r="BH476" s="159"/>
      <c r="BI476" s="159"/>
      <c r="BJ476" s="159"/>
      <c r="BK476" s="159"/>
      <c r="BL476" s="159"/>
      <c r="BM476" s="159"/>
      <c r="BN476" s="159"/>
      <c r="BO476" s="159"/>
      <c r="BP476" s="159"/>
      <c r="BQ476" s="159"/>
      <c r="BR476" s="159"/>
      <c r="BS476" s="159"/>
      <c r="BT476" s="159"/>
      <c r="BU476" s="159"/>
      <c r="BV476" s="159"/>
      <c r="BW476" s="159"/>
      <c r="BX476" s="159"/>
      <c r="BY476" s="159"/>
      <c r="BZ476" s="159"/>
      <c r="CA476" s="159"/>
      <c r="CB476" s="159"/>
      <c r="CC476" s="159"/>
      <c r="CD476" s="159"/>
      <c r="CE476" s="159"/>
      <c r="CF476" s="159"/>
      <c r="CG476" s="159"/>
      <c r="CH476" s="159"/>
      <c r="CI476" s="159"/>
      <c r="CJ476" s="159"/>
      <c r="CK476" s="159"/>
      <c r="CL476" s="159"/>
      <c r="CM476" s="159"/>
      <c r="CN476" s="159"/>
      <c r="CO476" s="159"/>
      <c r="CP476" s="159"/>
      <c r="CQ476" s="159"/>
      <c r="CR476" s="159"/>
      <c r="CS476" s="159"/>
      <c r="CT476" s="159"/>
      <c r="CU476" s="159"/>
      <c r="CV476" s="159"/>
      <c r="CW476" s="159"/>
      <c r="CX476" s="159"/>
      <c r="CY476" s="159"/>
      <c r="CZ476" s="159"/>
      <c r="DA476" s="159"/>
      <c r="DB476" s="159"/>
      <c r="DC476" s="159"/>
      <c r="DD476" s="159"/>
      <c r="DE476" s="159"/>
      <c r="DF476" s="159"/>
      <c r="DG476" s="159"/>
      <c r="DH476" s="159"/>
      <c r="DI476" s="159"/>
      <c r="DJ476" s="159"/>
      <c r="DK476" s="159"/>
      <c r="DL476" s="159"/>
      <c r="DM476" s="159"/>
      <c r="DN476" s="159"/>
      <c r="DO476" s="159"/>
      <c r="DP476" s="159"/>
      <c r="DQ476" s="159"/>
      <c r="DR476" s="159"/>
      <c r="DS476" s="159"/>
      <c r="DT476" s="159"/>
      <c r="DU476" s="159"/>
      <c r="DV476" s="159"/>
      <c r="DW476" s="159"/>
      <c r="DX476" s="159"/>
      <c r="DY476" s="159"/>
      <c r="DZ476" s="159"/>
      <c r="EA476" s="159"/>
      <c r="EB476" s="159"/>
      <c r="EC476" s="159"/>
      <c r="ED476" s="159"/>
      <c r="EE476" s="159"/>
      <c r="EF476" s="159"/>
      <c r="EG476" s="159"/>
      <c r="EH476" s="159"/>
      <c r="EI476" s="159"/>
      <c r="EJ476" s="159"/>
      <c r="EK476" s="159"/>
      <c r="EL476" s="159"/>
      <c r="EM476" s="159"/>
      <c r="EN476" s="159"/>
      <c r="EO476" s="159"/>
      <c r="EP476" s="159"/>
      <c r="EQ476" s="159"/>
      <c r="ER476" s="159"/>
      <c r="ES476" s="159"/>
      <c r="ET476" s="159"/>
      <c r="EU476" s="159"/>
      <c r="EV476" s="159"/>
      <c r="EW476" s="159"/>
      <c r="EX476" s="159"/>
      <c r="EY476" s="159"/>
      <c r="EZ476" s="159"/>
      <c r="FA476" s="159"/>
      <c r="FB476" s="159"/>
      <c r="FC476" s="159"/>
      <c r="FD476" s="159"/>
    </row>
    <row r="477" customFormat="false" ht="12.75" hidden="false" customHeight="false" outlineLevel="0" collapsed="false">
      <c r="A477" s="168"/>
      <c r="B477" s="149"/>
      <c r="C477" s="149"/>
      <c r="D477" s="149"/>
      <c r="E477" s="149"/>
      <c r="F477" s="149"/>
      <c r="G477" s="149"/>
      <c r="H477" s="148"/>
      <c r="I477" s="170"/>
      <c r="R477" s="148"/>
      <c r="S477" s="158"/>
      <c r="T477" s="159"/>
      <c r="U477" s="159"/>
      <c r="V477" s="159"/>
      <c r="W477" s="159"/>
      <c r="X477" s="159"/>
      <c r="Y477" s="159"/>
      <c r="Z477" s="159"/>
      <c r="AA477" s="159"/>
      <c r="AB477" s="159"/>
      <c r="AC477" s="159"/>
      <c r="AD477" s="159"/>
      <c r="AE477" s="159"/>
      <c r="AF477" s="159"/>
      <c r="AG477" s="159"/>
      <c r="AH477" s="159"/>
      <c r="AI477" s="159"/>
      <c r="AJ477" s="159"/>
      <c r="AK477" s="159"/>
      <c r="AL477" s="159"/>
      <c r="AM477" s="159"/>
      <c r="AN477" s="159"/>
      <c r="AO477" s="159"/>
      <c r="AP477" s="159"/>
      <c r="AQ477" s="159"/>
      <c r="AR477" s="159"/>
      <c r="AS477" s="159"/>
      <c r="AT477" s="159"/>
      <c r="AU477" s="159"/>
      <c r="AV477" s="159"/>
      <c r="AW477" s="159"/>
      <c r="AX477" s="159"/>
      <c r="AY477" s="159"/>
      <c r="AZ477" s="159"/>
      <c r="BA477" s="159"/>
      <c r="BB477" s="159"/>
      <c r="BC477" s="159"/>
      <c r="BD477" s="159"/>
      <c r="BE477" s="159"/>
      <c r="BF477" s="159"/>
      <c r="BG477" s="159"/>
      <c r="BH477" s="159"/>
      <c r="BI477" s="159"/>
      <c r="BJ477" s="159"/>
      <c r="BK477" s="159"/>
      <c r="BL477" s="159"/>
      <c r="BM477" s="159"/>
      <c r="BN477" s="159"/>
      <c r="BO477" s="159"/>
      <c r="BP477" s="159"/>
      <c r="BQ477" s="159"/>
      <c r="BR477" s="159"/>
      <c r="BS477" s="159"/>
      <c r="BT477" s="159"/>
      <c r="BU477" s="159"/>
      <c r="BV477" s="159"/>
      <c r="BW477" s="159"/>
      <c r="BX477" s="159"/>
      <c r="BY477" s="159"/>
      <c r="BZ477" s="159"/>
      <c r="CA477" s="159"/>
      <c r="CB477" s="159"/>
      <c r="CC477" s="159"/>
      <c r="CD477" s="159"/>
      <c r="CE477" s="159"/>
      <c r="CF477" s="159"/>
      <c r="CG477" s="159"/>
      <c r="CH477" s="159"/>
      <c r="CI477" s="159"/>
      <c r="CJ477" s="159"/>
      <c r="CK477" s="159"/>
      <c r="CL477" s="159"/>
      <c r="CM477" s="159"/>
      <c r="CN477" s="159"/>
      <c r="CO477" s="159"/>
      <c r="CP477" s="159"/>
      <c r="CQ477" s="159"/>
      <c r="CR477" s="159"/>
      <c r="CS477" s="159"/>
      <c r="CT477" s="159"/>
      <c r="CU477" s="159"/>
      <c r="CV477" s="159"/>
      <c r="CW477" s="159"/>
      <c r="CX477" s="159"/>
      <c r="CY477" s="159"/>
      <c r="CZ477" s="159"/>
      <c r="DA477" s="159"/>
      <c r="DB477" s="159"/>
      <c r="DC477" s="159"/>
      <c r="DD477" s="159"/>
      <c r="DE477" s="159"/>
      <c r="DF477" s="159"/>
      <c r="DG477" s="159"/>
      <c r="DH477" s="159"/>
      <c r="DI477" s="159"/>
      <c r="DJ477" s="159"/>
      <c r="DK477" s="159"/>
      <c r="DL477" s="159"/>
      <c r="DM477" s="159"/>
      <c r="DN477" s="159"/>
      <c r="DO477" s="159"/>
      <c r="DP477" s="159"/>
      <c r="DQ477" s="159"/>
      <c r="DR477" s="159"/>
      <c r="DS477" s="159"/>
      <c r="DT477" s="159"/>
      <c r="DU477" s="159"/>
      <c r="DV477" s="159"/>
      <c r="DW477" s="159"/>
      <c r="DX477" s="159"/>
      <c r="DY477" s="159"/>
      <c r="DZ477" s="159"/>
      <c r="EA477" s="159"/>
      <c r="EB477" s="159"/>
      <c r="EC477" s="159"/>
      <c r="ED477" s="159"/>
      <c r="EE477" s="159"/>
      <c r="EF477" s="159"/>
      <c r="EG477" s="159"/>
      <c r="EH477" s="159"/>
      <c r="EI477" s="159"/>
      <c r="EJ477" s="159"/>
      <c r="EK477" s="159"/>
      <c r="EL477" s="159"/>
      <c r="EM477" s="159"/>
      <c r="EN477" s="159"/>
      <c r="EO477" s="159"/>
      <c r="EP477" s="159"/>
      <c r="EQ477" s="159"/>
      <c r="ER477" s="159"/>
      <c r="ES477" s="159"/>
      <c r="ET477" s="159"/>
      <c r="EU477" s="159"/>
      <c r="EV477" s="159"/>
      <c r="EW477" s="159"/>
      <c r="EX477" s="159"/>
      <c r="EY477" s="159"/>
      <c r="EZ477" s="159"/>
      <c r="FA477" s="159"/>
      <c r="FB477" s="159"/>
      <c r="FC477" s="159"/>
      <c r="FD477" s="159"/>
    </row>
    <row r="478" customFormat="false" ht="12.75" hidden="false" customHeight="false" outlineLevel="0" collapsed="false">
      <c r="A478" s="168"/>
      <c r="B478" s="149"/>
      <c r="C478" s="149"/>
      <c r="D478" s="149"/>
      <c r="E478" s="149"/>
      <c r="F478" s="149"/>
      <c r="G478" s="149"/>
      <c r="H478" s="148"/>
      <c r="I478" s="170"/>
      <c r="R478" s="148"/>
      <c r="S478" s="158"/>
      <c r="T478" s="159"/>
      <c r="U478" s="159"/>
      <c r="V478" s="159"/>
      <c r="W478" s="159"/>
      <c r="X478" s="159"/>
      <c r="Y478" s="159"/>
      <c r="Z478" s="159"/>
      <c r="AA478" s="159"/>
      <c r="AB478" s="159"/>
      <c r="AC478" s="159"/>
      <c r="AD478" s="159"/>
      <c r="AE478" s="159"/>
      <c r="AF478" s="159"/>
      <c r="AG478" s="159"/>
      <c r="AH478" s="159"/>
      <c r="AI478" s="159"/>
      <c r="AJ478" s="159"/>
      <c r="AK478" s="159"/>
      <c r="AL478" s="159"/>
      <c r="AM478" s="159"/>
      <c r="AN478" s="159"/>
      <c r="AO478" s="159"/>
      <c r="AP478" s="159"/>
      <c r="AQ478" s="159"/>
      <c r="AR478" s="159"/>
      <c r="AS478" s="159"/>
      <c r="AT478" s="159"/>
      <c r="AU478" s="159"/>
      <c r="AV478" s="159"/>
      <c r="AW478" s="159"/>
      <c r="AX478" s="159"/>
      <c r="AY478" s="159"/>
      <c r="AZ478" s="159"/>
      <c r="BA478" s="159"/>
      <c r="BB478" s="159"/>
      <c r="BC478" s="159"/>
      <c r="BD478" s="159"/>
      <c r="BE478" s="159"/>
      <c r="BF478" s="159"/>
      <c r="BG478" s="159"/>
      <c r="BH478" s="159"/>
      <c r="BI478" s="159"/>
      <c r="BJ478" s="159"/>
      <c r="BK478" s="159"/>
      <c r="BL478" s="159"/>
      <c r="BM478" s="159"/>
      <c r="BN478" s="159"/>
      <c r="BO478" s="159"/>
      <c r="BP478" s="159"/>
      <c r="BQ478" s="159"/>
      <c r="BR478" s="159"/>
      <c r="BS478" s="159"/>
      <c r="BT478" s="159"/>
      <c r="BU478" s="159"/>
      <c r="BV478" s="159"/>
      <c r="BW478" s="159"/>
      <c r="BX478" s="159"/>
      <c r="BY478" s="159"/>
      <c r="BZ478" s="159"/>
      <c r="CA478" s="159"/>
      <c r="CB478" s="159"/>
      <c r="CC478" s="159"/>
      <c r="CD478" s="159"/>
      <c r="CE478" s="159"/>
      <c r="CF478" s="159"/>
      <c r="CG478" s="159"/>
      <c r="CH478" s="159"/>
      <c r="CI478" s="159"/>
      <c r="CJ478" s="159"/>
      <c r="CK478" s="159"/>
      <c r="CL478" s="159"/>
      <c r="CM478" s="159"/>
      <c r="CN478" s="159"/>
      <c r="CO478" s="159"/>
      <c r="CP478" s="159"/>
      <c r="CQ478" s="159"/>
      <c r="CR478" s="159"/>
      <c r="CS478" s="159"/>
      <c r="CT478" s="159"/>
      <c r="CU478" s="159"/>
      <c r="CV478" s="159"/>
      <c r="CW478" s="159"/>
      <c r="CX478" s="159"/>
      <c r="CY478" s="159"/>
      <c r="CZ478" s="159"/>
      <c r="DA478" s="159"/>
      <c r="DB478" s="159"/>
      <c r="DC478" s="159"/>
      <c r="DD478" s="159"/>
      <c r="DE478" s="159"/>
      <c r="DF478" s="159"/>
      <c r="DG478" s="159"/>
      <c r="DH478" s="159"/>
      <c r="DI478" s="159"/>
      <c r="DJ478" s="159"/>
      <c r="DK478" s="159"/>
      <c r="DL478" s="159"/>
      <c r="DM478" s="159"/>
      <c r="DN478" s="159"/>
      <c r="DO478" s="159"/>
      <c r="DP478" s="159"/>
      <c r="DQ478" s="159"/>
      <c r="DR478" s="159"/>
      <c r="DS478" s="159"/>
      <c r="DT478" s="159"/>
      <c r="DU478" s="159"/>
      <c r="DV478" s="159"/>
      <c r="DW478" s="159"/>
      <c r="DX478" s="159"/>
      <c r="DY478" s="159"/>
      <c r="DZ478" s="159"/>
      <c r="EA478" s="159"/>
      <c r="EB478" s="159"/>
      <c r="EC478" s="159"/>
      <c r="ED478" s="159"/>
      <c r="EE478" s="159"/>
      <c r="EF478" s="159"/>
      <c r="EG478" s="159"/>
      <c r="EH478" s="159"/>
      <c r="EI478" s="159"/>
      <c r="EJ478" s="159"/>
      <c r="EK478" s="159"/>
      <c r="EL478" s="159"/>
      <c r="EM478" s="159"/>
      <c r="EN478" s="159"/>
      <c r="EO478" s="159"/>
      <c r="EP478" s="159"/>
      <c r="EQ478" s="159"/>
      <c r="ER478" s="159"/>
      <c r="ES478" s="159"/>
      <c r="ET478" s="159"/>
      <c r="EU478" s="159"/>
      <c r="EV478" s="159"/>
      <c r="EW478" s="159"/>
      <c r="EX478" s="159"/>
      <c r="EY478" s="159"/>
      <c r="EZ478" s="159"/>
      <c r="FA478" s="159"/>
      <c r="FB478" s="159"/>
      <c r="FC478" s="159"/>
      <c r="FD478" s="159"/>
    </row>
    <row r="479" customFormat="false" ht="12.75" hidden="false" customHeight="false" outlineLevel="0" collapsed="false">
      <c r="A479" s="168"/>
      <c r="B479" s="149"/>
      <c r="C479" s="149"/>
      <c r="D479" s="149"/>
      <c r="E479" s="149"/>
      <c r="F479" s="149"/>
      <c r="G479" s="149"/>
      <c r="H479" s="148"/>
      <c r="I479" s="170"/>
      <c r="R479" s="148"/>
      <c r="S479" s="158"/>
      <c r="T479" s="159"/>
      <c r="U479" s="159"/>
      <c r="V479" s="159"/>
      <c r="W479" s="159"/>
      <c r="X479" s="159"/>
      <c r="Y479" s="159"/>
      <c r="Z479" s="159"/>
      <c r="AA479" s="159"/>
      <c r="AB479" s="159"/>
      <c r="AC479" s="159"/>
      <c r="AD479" s="159"/>
      <c r="AE479" s="159"/>
      <c r="AF479" s="159"/>
      <c r="AG479" s="159"/>
      <c r="AH479" s="159"/>
      <c r="AI479" s="159"/>
      <c r="AJ479" s="159"/>
      <c r="AK479" s="159"/>
      <c r="AL479" s="159"/>
      <c r="AM479" s="159"/>
      <c r="AN479" s="159"/>
      <c r="AO479" s="159"/>
      <c r="AP479" s="159"/>
      <c r="AQ479" s="159"/>
      <c r="AR479" s="159"/>
      <c r="AS479" s="159"/>
      <c r="AT479" s="159"/>
      <c r="AU479" s="159"/>
      <c r="AV479" s="159"/>
      <c r="AW479" s="159"/>
      <c r="AX479" s="159"/>
      <c r="AY479" s="159"/>
      <c r="AZ479" s="159"/>
      <c r="BA479" s="159"/>
      <c r="BB479" s="159"/>
      <c r="BC479" s="159"/>
      <c r="BD479" s="159"/>
      <c r="BE479" s="159"/>
      <c r="BF479" s="159"/>
      <c r="BG479" s="159"/>
      <c r="BH479" s="159"/>
      <c r="BI479" s="159"/>
      <c r="BJ479" s="159"/>
      <c r="BK479" s="159"/>
      <c r="BL479" s="159"/>
      <c r="BM479" s="159"/>
      <c r="BN479" s="159"/>
      <c r="BO479" s="159"/>
      <c r="BP479" s="159"/>
      <c r="BQ479" s="159"/>
      <c r="BR479" s="159"/>
      <c r="BS479" s="159"/>
      <c r="BT479" s="159"/>
      <c r="BU479" s="159"/>
      <c r="BV479" s="159"/>
      <c r="BW479" s="159"/>
      <c r="BX479" s="159"/>
      <c r="BY479" s="159"/>
      <c r="BZ479" s="159"/>
      <c r="CA479" s="159"/>
      <c r="CB479" s="159"/>
      <c r="CC479" s="159"/>
      <c r="CD479" s="159"/>
      <c r="CE479" s="159"/>
      <c r="CF479" s="159"/>
      <c r="CG479" s="159"/>
      <c r="CH479" s="159"/>
      <c r="CI479" s="159"/>
      <c r="CJ479" s="159"/>
      <c r="CK479" s="159"/>
      <c r="CL479" s="159"/>
      <c r="CM479" s="159"/>
      <c r="CN479" s="159"/>
      <c r="CO479" s="159"/>
      <c r="CP479" s="159"/>
      <c r="CQ479" s="159"/>
      <c r="CR479" s="159"/>
      <c r="CS479" s="159"/>
      <c r="CT479" s="159"/>
      <c r="CU479" s="159"/>
      <c r="CV479" s="159"/>
      <c r="CW479" s="159"/>
      <c r="CX479" s="159"/>
      <c r="CY479" s="159"/>
      <c r="CZ479" s="159"/>
      <c r="DA479" s="159"/>
      <c r="DB479" s="159"/>
      <c r="DC479" s="159"/>
      <c r="DD479" s="159"/>
      <c r="DE479" s="159"/>
      <c r="DF479" s="159"/>
      <c r="DG479" s="159"/>
      <c r="DH479" s="159"/>
      <c r="DI479" s="159"/>
      <c r="DJ479" s="159"/>
      <c r="DK479" s="159"/>
      <c r="DL479" s="159"/>
      <c r="DM479" s="159"/>
      <c r="DN479" s="159"/>
      <c r="DO479" s="159"/>
      <c r="DP479" s="159"/>
      <c r="DQ479" s="159"/>
      <c r="DR479" s="159"/>
      <c r="DS479" s="159"/>
      <c r="DT479" s="159"/>
      <c r="DU479" s="159"/>
      <c r="DV479" s="159"/>
      <c r="DW479" s="159"/>
      <c r="DX479" s="159"/>
      <c r="DY479" s="159"/>
      <c r="DZ479" s="159"/>
      <c r="EA479" s="159"/>
      <c r="EB479" s="159"/>
      <c r="EC479" s="159"/>
      <c r="ED479" s="159"/>
      <c r="EE479" s="159"/>
      <c r="EF479" s="159"/>
      <c r="EG479" s="159"/>
      <c r="EH479" s="159"/>
      <c r="EI479" s="159"/>
      <c r="EJ479" s="159"/>
      <c r="EK479" s="159"/>
      <c r="EL479" s="159"/>
      <c r="EM479" s="159"/>
      <c r="EN479" s="159"/>
      <c r="EO479" s="159"/>
      <c r="EP479" s="159"/>
      <c r="EQ479" s="159"/>
      <c r="ER479" s="159"/>
      <c r="ES479" s="159"/>
      <c r="ET479" s="159"/>
      <c r="EU479" s="159"/>
      <c r="EV479" s="159"/>
      <c r="EW479" s="159"/>
      <c r="EX479" s="159"/>
      <c r="EY479" s="159"/>
      <c r="EZ479" s="159"/>
      <c r="FA479" s="159"/>
      <c r="FB479" s="159"/>
      <c r="FC479" s="159"/>
      <c r="FD479" s="159"/>
    </row>
    <row r="480" customFormat="false" ht="12.75" hidden="false" customHeight="false" outlineLevel="0" collapsed="false">
      <c r="A480" s="168"/>
      <c r="B480" s="149"/>
      <c r="C480" s="149"/>
      <c r="D480" s="149"/>
      <c r="E480" s="149"/>
      <c r="F480" s="149"/>
      <c r="G480" s="149"/>
      <c r="H480" s="148"/>
      <c r="I480" s="170"/>
      <c r="R480" s="148"/>
      <c r="S480" s="158"/>
      <c r="T480" s="159"/>
      <c r="U480" s="159"/>
      <c r="V480" s="159"/>
      <c r="W480" s="159"/>
      <c r="X480" s="159"/>
      <c r="Y480" s="159"/>
      <c r="Z480" s="159"/>
      <c r="AA480" s="159"/>
      <c r="AB480" s="159"/>
      <c r="AC480" s="159"/>
      <c r="AD480" s="159"/>
      <c r="AE480" s="159"/>
      <c r="AF480" s="159"/>
      <c r="AG480" s="159"/>
      <c r="AH480" s="159"/>
      <c r="AI480" s="159"/>
      <c r="AJ480" s="159"/>
      <c r="AK480" s="159"/>
      <c r="AL480" s="159"/>
      <c r="AM480" s="159"/>
      <c r="AN480" s="159"/>
      <c r="AO480" s="159"/>
      <c r="AP480" s="159"/>
      <c r="AQ480" s="159"/>
      <c r="AR480" s="159"/>
      <c r="AS480" s="159"/>
      <c r="AT480" s="159"/>
      <c r="AU480" s="159"/>
      <c r="AV480" s="159"/>
      <c r="AW480" s="159"/>
      <c r="AX480" s="159"/>
      <c r="AY480" s="159"/>
      <c r="AZ480" s="159"/>
      <c r="BA480" s="159"/>
      <c r="BB480" s="159"/>
      <c r="BC480" s="159"/>
      <c r="BD480" s="159"/>
      <c r="BE480" s="159"/>
      <c r="BF480" s="159"/>
      <c r="BG480" s="159"/>
      <c r="BH480" s="159"/>
      <c r="BI480" s="159"/>
      <c r="BJ480" s="159"/>
      <c r="BK480" s="159"/>
      <c r="BL480" s="159"/>
      <c r="BM480" s="159"/>
      <c r="BN480" s="159"/>
      <c r="BO480" s="159"/>
      <c r="BP480" s="159"/>
      <c r="BQ480" s="159"/>
      <c r="BR480" s="159"/>
      <c r="BS480" s="159"/>
      <c r="BT480" s="159"/>
      <c r="BU480" s="159"/>
      <c r="BV480" s="159"/>
      <c r="BW480" s="159"/>
      <c r="BX480" s="159"/>
      <c r="BY480" s="159"/>
      <c r="BZ480" s="159"/>
      <c r="CA480" s="159"/>
      <c r="CB480" s="159"/>
      <c r="CC480" s="159"/>
      <c r="CD480" s="159"/>
      <c r="CE480" s="159"/>
      <c r="CF480" s="159"/>
      <c r="CG480" s="159"/>
      <c r="CH480" s="159"/>
      <c r="CI480" s="159"/>
      <c r="CJ480" s="159"/>
      <c r="CK480" s="159"/>
      <c r="CL480" s="159"/>
      <c r="CM480" s="159"/>
      <c r="CN480" s="159"/>
      <c r="CO480" s="159"/>
      <c r="CP480" s="159"/>
      <c r="CQ480" s="159"/>
      <c r="CR480" s="159"/>
      <c r="CS480" s="159"/>
      <c r="CT480" s="159"/>
      <c r="CU480" s="159"/>
      <c r="CV480" s="159"/>
      <c r="CW480" s="159"/>
      <c r="CX480" s="159"/>
      <c r="CY480" s="159"/>
      <c r="CZ480" s="159"/>
      <c r="DA480" s="159"/>
      <c r="DB480" s="159"/>
      <c r="DC480" s="159"/>
      <c r="DD480" s="159"/>
      <c r="DE480" s="159"/>
      <c r="DF480" s="159"/>
      <c r="DG480" s="159"/>
      <c r="DH480" s="159"/>
      <c r="DI480" s="159"/>
      <c r="DJ480" s="159"/>
      <c r="DK480" s="159"/>
      <c r="DL480" s="159"/>
      <c r="DM480" s="159"/>
      <c r="DN480" s="159"/>
      <c r="DO480" s="159"/>
      <c r="DP480" s="159"/>
      <c r="DQ480" s="159"/>
      <c r="DR480" s="159"/>
      <c r="DS480" s="159"/>
      <c r="DT480" s="159"/>
      <c r="DU480" s="159"/>
      <c r="DV480" s="159"/>
      <c r="DW480" s="159"/>
      <c r="DX480" s="159"/>
      <c r="DY480" s="159"/>
      <c r="DZ480" s="159"/>
      <c r="EA480" s="159"/>
      <c r="EB480" s="159"/>
      <c r="EC480" s="159"/>
      <c r="ED480" s="159"/>
      <c r="EE480" s="159"/>
      <c r="EF480" s="159"/>
      <c r="EG480" s="159"/>
      <c r="EH480" s="159"/>
      <c r="EI480" s="159"/>
      <c r="EJ480" s="159"/>
      <c r="EK480" s="159"/>
      <c r="EL480" s="159"/>
      <c r="EM480" s="159"/>
      <c r="EN480" s="159"/>
      <c r="EO480" s="159"/>
      <c r="EP480" s="159"/>
      <c r="EQ480" s="159"/>
      <c r="ER480" s="159"/>
      <c r="ES480" s="159"/>
      <c r="ET480" s="159"/>
      <c r="EU480" s="159"/>
      <c r="EV480" s="159"/>
      <c r="EW480" s="159"/>
      <c r="EX480" s="159"/>
      <c r="EY480" s="159"/>
      <c r="EZ480" s="159"/>
      <c r="FA480" s="159"/>
      <c r="FB480" s="159"/>
      <c r="FC480" s="159"/>
      <c r="FD480" s="159"/>
    </row>
    <row r="481" customFormat="false" ht="12.75" hidden="false" customHeight="false" outlineLevel="0" collapsed="false">
      <c r="A481" s="168"/>
      <c r="B481" s="149"/>
      <c r="C481" s="149"/>
      <c r="D481" s="149"/>
      <c r="E481" s="149"/>
      <c r="F481" s="149"/>
      <c r="G481" s="149"/>
      <c r="H481" s="148"/>
      <c r="I481" s="170"/>
      <c r="R481" s="148"/>
      <c r="S481" s="158"/>
      <c r="T481" s="159"/>
      <c r="U481" s="159"/>
      <c r="V481" s="159"/>
      <c r="W481" s="159"/>
      <c r="X481" s="159"/>
      <c r="Y481" s="159"/>
      <c r="Z481" s="159"/>
      <c r="AA481" s="159"/>
      <c r="AB481" s="159"/>
      <c r="AC481" s="159"/>
      <c r="AD481" s="159"/>
      <c r="AE481" s="159"/>
      <c r="AF481" s="159"/>
      <c r="AG481" s="159"/>
      <c r="AH481" s="159"/>
      <c r="AI481" s="159"/>
      <c r="AJ481" s="159"/>
      <c r="AK481" s="159"/>
      <c r="AL481" s="159"/>
      <c r="AM481" s="159"/>
      <c r="AN481" s="159"/>
      <c r="AO481" s="159"/>
      <c r="AP481" s="159"/>
      <c r="AQ481" s="159"/>
      <c r="AR481" s="159"/>
      <c r="AS481" s="159"/>
      <c r="AT481" s="159"/>
      <c r="AU481" s="159"/>
      <c r="AV481" s="159"/>
      <c r="AW481" s="159"/>
      <c r="AX481" s="159"/>
      <c r="AY481" s="159"/>
      <c r="AZ481" s="159"/>
      <c r="BA481" s="159"/>
      <c r="BB481" s="159"/>
      <c r="BC481" s="159"/>
      <c r="BD481" s="159"/>
      <c r="BE481" s="159"/>
      <c r="BF481" s="159"/>
      <c r="BG481" s="159"/>
      <c r="BH481" s="159"/>
      <c r="BI481" s="159"/>
      <c r="BJ481" s="159"/>
      <c r="BK481" s="159"/>
      <c r="BL481" s="159"/>
      <c r="BM481" s="159"/>
      <c r="BN481" s="159"/>
      <c r="BO481" s="159"/>
      <c r="BP481" s="159"/>
      <c r="BQ481" s="159"/>
      <c r="BR481" s="159"/>
      <c r="BS481" s="159"/>
      <c r="BT481" s="159"/>
      <c r="BU481" s="159"/>
      <c r="BV481" s="159"/>
      <c r="BW481" s="159"/>
      <c r="BX481" s="159"/>
      <c r="BY481" s="159"/>
      <c r="BZ481" s="159"/>
      <c r="CA481" s="159"/>
      <c r="CB481" s="159"/>
      <c r="CC481" s="159"/>
      <c r="CD481" s="159"/>
      <c r="CE481" s="159"/>
      <c r="CF481" s="159"/>
      <c r="CG481" s="159"/>
      <c r="CH481" s="159"/>
      <c r="CI481" s="159"/>
      <c r="CJ481" s="159"/>
      <c r="CK481" s="159"/>
      <c r="CL481" s="159"/>
      <c r="CM481" s="159"/>
      <c r="CN481" s="159"/>
      <c r="CO481" s="159"/>
      <c r="CP481" s="159"/>
      <c r="CQ481" s="159"/>
      <c r="CR481" s="159"/>
      <c r="CS481" s="159"/>
      <c r="CT481" s="159"/>
      <c r="CU481" s="159"/>
      <c r="CV481" s="159"/>
      <c r="CW481" s="159"/>
      <c r="CX481" s="159"/>
      <c r="CY481" s="159"/>
      <c r="CZ481" s="159"/>
      <c r="DA481" s="159"/>
      <c r="DB481" s="159"/>
      <c r="DC481" s="159"/>
      <c r="DD481" s="159"/>
      <c r="DE481" s="159"/>
      <c r="DF481" s="159"/>
      <c r="DG481" s="159"/>
      <c r="DH481" s="159"/>
      <c r="DI481" s="159"/>
      <c r="DJ481" s="159"/>
      <c r="DK481" s="159"/>
      <c r="DL481" s="159"/>
      <c r="DM481" s="159"/>
      <c r="DN481" s="159"/>
      <c r="DO481" s="159"/>
      <c r="DP481" s="159"/>
      <c r="DQ481" s="159"/>
      <c r="DR481" s="159"/>
      <c r="DS481" s="159"/>
      <c r="DT481" s="159"/>
      <c r="DU481" s="159"/>
      <c r="DV481" s="159"/>
      <c r="DW481" s="159"/>
      <c r="DX481" s="159"/>
      <c r="DY481" s="159"/>
      <c r="DZ481" s="159"/>
      <c r="EA481" s="159"/>
      <c r="EB481" s="159"/>
      <c r="EC481" s="159"/>
      <c r="ED481" s="159"/>
      <c r="EE481" s="159"/>
      <c r="EF481" s="159"/>
      <c r="EG481" s="159"/>
      <c r="EH481" s="159"/>
      <c r="EI481" s="159"/>
      <c r="EJ481" s="159"/>
      <c r="EK481" s="159"/>
      <c r="EL481" s="159"/>
      <c r="EM481" s="159"/>
      <c r="EN481" s="159"/>
      <c r="EO481" s="159"/>
      <c r="EP481" s="159"/>
      <c r="EQ481" s="159"/>
      <c r="ER481" s="159"/>
      <c r="ES481" s="159"/>
      <c r="ET481" s="159"/>
      <c r="EU481" s="159"/>
      <c r="EV481" s="159"/>
      <c r="EW481" s="159"/>
      <c r="EX481" s="159"/>
      <c r="EY481" s="159"/>
      <c r="EZ481" s="159"/>
      <c r="FA481" s="159"/>
      <c r="FB481" s="159"/>
      <c r="FC481" s="159"/>
      <c r="FD481" s="159"/>
    </row>
    <row r="482" customFormat="false" ht="12.75" hidden="false" customHeight="false" outlineLevel="0" collapsed="false">
      <c r="A482" s="168"/>
      <c r="B482" s="149"/>
      <c r="C482" s="149"/>
      <c r="D482" s="149"/>
      <c r="E482" s="149"/>
      <c r="F482" s="149"/>
      <c r="G482" s="149"/>
      <c r="H482" s="148"/>
      <c r="I482" s="170"/>
      <c r="R482" s="148"/>
      <c r="S482" s="158"/>
      <c r="T482" s="159"/>
      <c r="U482" s="159"/>
      <c r="V482" s="159"/>
      <c r="W482" s="159"/>
      <c r="X482" s="159"/>
      <c r="Y482" s="159"/>
      <c r="Z482" s="159"/>
      <c r="AA482" s="159"/>
      <c r="AB482" s="159"/>
      <c r="AC482" s="159"/>
      <c r="AD482" s="159"/>
      <c r="AE482" s="159"/>
      <c r="AF482" s="159"/>
      <c r="AG482" s="159"/>
      <c r="AH482" s="159"/>
      <c r="AI482" s="159"/>
      <c r="AJ482" s="159"/>
      <c r="AK482" s="159"/>
      <c r="AL482" s="159"/>
      <c r="AM482" s="159"/>
      <c r="AN482" s="159"/>
      <c r="AO482" s="159"/>
      <c r="AP482" s="159"/>
      <c r="AQ482" s="159"/>
      <c r="AR482" s="159"/>
      <c r="AS482" s="159"/>
      <c r="AT482" s="159"/>
      <c r="AU482" s="159"/>
      <c r="AV482" s="159"/>
      <c r="AW482" s="159"/>
      <c r="AX482" s="159"/>
      <c r="AY482" s="159"/>
      <c r="AZ482" s="159"/>
      <c r="BA482" s="159"/>
      <c r="BB482" s="159"/>
      <c r="BC482" s="159"/>
      <c r="BD482" s="159"/>
      <c r="BE482" s="159"/>
      <c r="BF482" s="159"/>
      <c r="BG482" s="159"/>
      <c r="BH482" s="159"/>
      <c r="BI482" s="159"/>
      <c r="BJ482" s="159"/>
      <c r="BK482" s="159"/>
      <c r="BL482" s="159"/>
      <c r="BM482" s="159"/>
      <c r="BN482" s="159"/>
      <c r="BO482" s="159"/>
      <c r="BP482" s="159"/>
      <c r="BQ482" s="159"/>
      <c r="BR482" s="159"/>
      <c r="BS482" s="159"/>
      <c r="BT482" s="159"/>
      <c r="BU482" s="159"/>
      <c r="BV482" s="159"/>
      <c r="BW482" s="159"/>
      <c r="BX482" s="159"/>
      <c r="BY482" s="159"/>
      <c r="BZ482" s="159"/>
      <c r="CA482" s="159"/>
      <c r="CB482" s="159"/>
      <c r="CC482" s="159"/>
      <c r="CD482" s="159"/>
      <c r="CE482" s="159"/>
      <c r="CF482" s="159"/>
      <c r="CG482" s="159"/>
      <c r="CH482" s="159"/>
      <c r="CI482" s="159"/>
      <c r="CJ482" s="159"/>
      <c r="CK482" s="159"/>
      <c r="CL482" s="159"/>
      <c r="CM482" s="159"/>
      <c r="CN482" s="159"/>
      <c r="CO482" s="159"/>
      <c r="CP482" s="159"/>
      <c r="CQ482" s="159"/>
      <c r="CR482" s="159"/>
      <c r="CS482" s="159"/>
      <c r="CT482" s="159"/>
      <c r="CU482" s="159"/>
      <c r="CV482" s="159"/>
      <c r="CW482" s="159"/>
      <c r="CX482" s="159"/>
      <c r="CY482" s="159"/>
      <c r="CZ482" s="159"/>
      <c r="DA482" s="159"/>
      <c r="DB482" s="159"/>
      <c r="DC482" s="159"/>
      <c r="DD482" s="159"/>
      <c r="DE482" s="159"/>
      <c r="DF482" s="159"/>
      <c r="DG482" s="159"/>
      <c r="DH482" s="159"/>
      <c r="DI482" s="159"/>
      <c r="DJ482" s="159"/>
      <c r="DK482" s="159"/>
      <c r="DL482" s="159"/>
      <c r="DM482" s="159"/>
      <c r="DN482" s="159"/>
      <c r="DO482" s="159"/>
      <c r="DP482" s="159"/>
      <c r="DQ482" s="159"/>
      <c r="DR482" s="159"/>
      <c r="DS482" s="159"/>
      <c r="DT482" s="159"/>
      <c r="DU482" s="159"/>
      <c r="DV482" s="159"/>
      <c r="DW482" s="159"/>
      <c r="DX482" s="159"/>
      <c r="DY482" s="159"/>
      <c r="DZ482" s="159"/>
      <c r="EA482" s="159"/>
      <c r="EB482" s="159"/>
      <c r="EC482" s="159"/>
      <c r="ED482" s="159"/>
      <c r="EE482" s="159"/>
      <c r="EF482" s="159"/>
      <c r="EG482" s="159"/>
      <c r="EH482" s="159"/>
      <c r="EI482" s="159"/>
      <c r="EJ482" s="159"/>
      <c r="EK482" s="159"/>
      <c r="EL482" s="159"/>
      <c r="EM482" s="159"/>
      <c r="EN482" s="159"/>
      <c r="EO482" s="159"/>
      <c r="EP482" s="159"/>
      <c r="EQ482" s="159"/>
      <c r="ER482" s="159"/>
      <c r="ES482" s="159"/>
      <c r="ET482" s="159"/>
      <c r="EU482" s="159"/>
      <c r="EV482" s="159"/>
      <c r="EW482" s="159"/>
      <c r="EX482" s="159"/>
      <c r="EY482" s="159"/>
      <c r="EZ482" s="159"/>
      <c r="FA482" s="159"/>
      <c r="FB482" s="159"/>
      <c r="FC482" s="159"/>
      <c r="FD482" s="159"/>
    </row>
    <row r="483" customFormat="false" ht="12.75" hidden="false" customHeight="false" outlineLevel="0" collapsed="false">
      <c r="A483" s="168"/>
      <c r="B483" s="149"/>
      <c r="C483" s="149"/>
      <c r="D483" s="149"/>
      <c r="E483" s="149"/>
      <c r="F483" s="149"/>
      <c r="G483" s="149"/>
      <c r="H483" s="148"/>
      <c r="I483" s="170"/>
      <c r="R483" s="148"/>
      <c r="S483" s="158"/>
      <c r="T483" s="159"/>
      <c r="U483" s="159"/>
      <c r="V483" s="159"/>
      <c r="W483" s="159"/>
      <c r="X483" s="159"/>
      <c r="Y483" s="159"/>
      <c r="Z483" s="159"/>
      <c r="AA483" s="159"/>
      <c r="AB483" s="159"/>
      <c r="AC483" s="159"/>
      <c r="AD483" s="159"/>
      <c r="AE483" s="159"/>
      <c r="AF483" s="159"/>
      <c r="AG483" s="159"/>
      <c r="AH483" s="159"/>
      <c r="AI483" s="159"/>
      <c r="AJ483" s="159"/>
      <c r="AK483" s="159"/>
      <c r="AL483" s="159"/>
      <c r="AM483" s="159"/>
      <c r="AN483" s="159"/>
      <c r="AO483" s="159"/>
      <c r="AP483" s="159"/>
      <c r="AQ483" s="159"/>
      <c r="AR483" s="159"/>
      <c r="AS483" s="159"/>
      <c r="AT483" s="159"/>
      <c r="AU483" s="159"/>
      <c r="AV483" s="159"/>
      <c r="AW483" s="159"/>
      <c r="AX483" s="159"/>
      <c r="AY483" s="159"/>
      <c r="AZ483" s="159"/>
      <c r="BA483" s="159"/>
      <c r="BB483" s="159"/>
      <c r="BC483" s="159"/>
      <c r="BD483" s="159"/>
      <c r="BE483" s="159"/>
      <c r="BF483" s="159"/>
      <c r="BG483" s="159"/>
      <c r="BH483" s="159"/>
      <c r="BI483" s="159"/>
      <c r="BJ483" s="159"/>
      <c r="BK483" s="159"/>
      <c r="BL483" s="159"/>
      <c r="BM483" s="159"/>
      <c r="BN483" s="159"/>
      <c r="BO483" s="159"/>
      <c r="BP483" s="159"/>
      <c r="BQ483" s="159"/>
      <c r="BR483" s="159"/>
      <c r="BS483" s="159"/>
      <c r="BT483" s="159"/>
      <c r="BU483" s="159"/>
      <c r="BV483" s="159"/>
      <c r="BW483" s="159"/>
      <c r="BX483" s="159"/>
      <c r="BY483" s="159"/>
      <c r="BZ483" s="159"/>
      <c r="CA483" s="159"/>
      <c r="CB483" s="159"/>
      <c r="CC483" s="159"/>
      <c r="CD483" s="159"/>
      <c r="CE483" s="159"/>
      <c r="CF483" s="159"/>
      <c r="CG483" s="159"/>
      <c r="CH483" s="159"/>
      <c r="CI483" s="159"/>
      <c r="CJ483" s="159"/>
      <c r="CK483" s="159"/>
      <c r="CL483" s="159"/>
      <c r="CM483" s="159"/>
      <c r="CN483" s="159"/>
      <c r="CO483" s="159"/>
      <c r="CP483" s="159"/>
      <c r="CQ483" s="159"/>
      <c r="CR483" s="159"/>
      <c r="CS483" s="159"/>
      <c r="CT483" s="159"/>
      <c r="CU483" s="159"/>
      <c r="CV483" s="159"/>
      <c r="CW483" s="159"/>
      <c r="CX483" s="159"/>
      <c r="CY483" s="159"/>
      <c r="CZ483" s="159"/>
      <c r="DA483" s="159"/>
      <c r="DB483" s="159"/>
      <c r="DC483" s="159"/>
      <c r="DD483" s="159"/>
      <c r="DE483" s="159"/>
      <c r="DF483" s="159"/>
      <c r="DG483" s="159"/>
      <c r="DH483" s="159"/>
      <c r="DI483" s="159"/>
      <c r="DJ483" s="159"/>
      <c r="DK483" s="159"/>
      <c r="DL483" s="159"/>
      <c r="DM483" s="159"/>
      <c r="DN483" s="159"/>
      <c r="DO483" s="159"/>
      <c r="DP483" s="159"/>
      <c r="DQ483" s="159"/>
      <c r="DR483" s="159"/>
      <c r="DS483" s="159"/>
      <c r="DT483" s="159"/>
      <c r="DU483" s="159"/>
      <c r="DV483" s="159"/>
      <c r="DW483" s="159"/>
      <c r="DX483" s="159"/>
      <c r="DY483" s="159"/>
      <c r="DZ483" s="159"/>
      <c r="EA483" s="159"/>
      <c r="EB483" s="159"/>
      <c r="EC483" s="159"/>
      <c r="ED483" s="159"/>
      <c r="EE483" s="159"/>
      <c r="EF483" s="159"/>
      <c r="EG483" s="159"/>
      <c r="EH483" s="159"/>
      <c r="EI483" s="159"/>
      <c r="EJ483" s="159"/>
      <c r="EK483" s="159"/>
      <c r="EL483" s="159"/>
      <c r="EM483" s="159"/>
      <c r="EN483" s="159"/>
      <c r="EO483" s="159"/>
      <c r="EP483" s="159"/>
      <c r="EQ483" s="159"/>
      <c r="ER483" s="159"/>
      <c r="ES483" s="159"/>
      <c r="ET483" s="159"/>
      <c r="EU483" s="159"/>
      <c r="EV483" s="159"/>
      <c r="EW483" s="159"/>
      <c r="EX483" s="159"/>
      <c r="EY483" s="159"/>
      <c r="EZ483" s="159"/>
      <c r="FA483" s="159"/>
      <c r="FB483" s="159"/>
      <c r="FC483" s="159"/>
      <c r="FD483" s="159"/>
    </row>
    <row r="484" customFormat="false" ht="12.75" hidden="false" customHeight="false" outlineLevel="0" collapsed="false">
      <c r="A484" s="168"/>
      <c r="B484" s="149"/>
      <c r="C484" s="149"/>
      <c r="D484" s="149"/>
      <c r="E484" s="149"/>
      <c r="F484" s="149"/>
      <c r="G484" s="149"/>
      <c r="H484" s="148"/>
      <c r="I484" s="170"/>
      <c r="R484" s="148"/>
      <c r="S484" s="158"/>
      <c r="T484" s="159"/>
      <c r="U484" s="159"/>
      <c r="V484" s="159"/>
      <c r="W484" s="159"/>
      <c r="X484" s="159"/>
      <c r="Y484" s="159"/>
      <c r="Z484" s="159"/>
      <c r="AA484" s="159"/>
      <c r="AB484" s="159"/>
      <c r="AC484" s="159"/>
      <c r="AD484" s="159"/>
      <c r="AE484" s="159"/>
      <c r="AF484" s="159"/>
      <c r="AG484" s="159"/>
      <c r="AH484" s="159"/>
      <c r="AI484" s="159"/>
      <c r="AJ484" s="159"/>
      <c r="AK484" s="159"/>
      <c r="AL484" s="159"/>
      <c r="AM484" s="159"/>
      <c r="AN484" s="159"/>
      <c r="AO484" s="159"/>
      <c r="AP484" s="159"/>
      <c r="AQ484" s="159"/>
      <c r="AR484" s="159"/>
      <c r="AS484" s="159"/>
      <c r="AT484" s="159"/>
      <c r="AU484" s="159"/>
      <c r="AV484" s="159"/>
      <c r="AW484" s="159"/>
      <c r="AX484" s="159"/>
      <c r="AY484" s="159"/>
      <c r="AZ484" s="159"/>
      <c r="BA484" s="159"/>
      <c r="BB484" s="159"/>
      <c r="BC484" s="159"/>
      <c r="BD484" s="159"/>
      <c r="BE484" s="159"/>
      <c r="BF484" s="159"/>
      <c r="BG484" s="159"/>
      <c r="BH484" s="159"/>
      <c r="BI484" s="159"/>
      <c r="BJ484" s="159"/>
      <c r="BK484" s="159"/>
      <c r="BL484" s="159"/>
      <c r="BM484" s="159"/>
      <c r="BN484" s="159"/>
      <c r="BO484" s="159"/>
      <c r="BP484" s="159"/>
      <c r="BQ484" s="159"/>
      <c r="BR484" s="159"/>
      <c r="BS484" s="159"/>
      <c r="BT484" s="159"/>
      <c r="BU484" s="159"/>
      <c r="BV484" s="159"/>
      <c r="BW484" s="159"/>
      <c r="BX484" s="159"/>
      <c r="BY484" s="159"/>
      <c r="BZ484" s="159"/>
      <c r="CA484" s="159"/>
      <c r="CB484" s="159"/>
      <c r="CC484" s="159"/>
      <c r="CD484" s="159"/>
      <c r="CE484" s="159"/>
      <c r="CF484" s="159"/>
      <c r="CG484" s="159"/>
      <c r="CH484" s="159"/>
      <c r="CI484" s="159"/>
      <c r="CJ484" s="159"/>
      <c r="CK484" s="159"/>
      <c r="CL484" s="159"/>
      <c r="CM484" s="159"/>
      <c r="CN484" s="159"/>
      <c r="CO484" s="159"/>
      <c r="CP484" s="159"/>
      <c r="CQ484" s="159"/>
      <c r="CR484" s="159"/>
      <c r="CS484" s="159"/>
      <c r="CT484" s="159"/>
      <c r="CU484" s="159"/>
      <c r="CV484" s="159"/>
      <c r="CW484" s="159"/>
      <c r="CX484" s="159"/>
      <c r="CY484" s="159"/>
      <c r="CZ484" s="159"/>
      <c r="DA484" s="159"/>
      <c r="DB484" s="159"/>
      <c r="DC484" s="159"/>
      <c r="DD484" s="159"/>
      <c r="DE484" s="159"/>
      <c r="DF484" s="159"/>
      <c r="DG484" s="159"/>
      <c r="DH484" s="159"/>
      <c r="DI484" s="159"/>
      <c r="DJ484" s="159"/>
      <c r="DK484" s="159"/>
      <c r="DL484" s="159"/>
      <c r="DM484" s="159"/>
      <c r="DN484" s="159"/>
      <c r="DO484" s="159"/>
      <c r="DP484" s="159"/>
      <c r="DQ484" s="159"/>
      <c r="DR484" s="159"/>
      <c r="DS484" s="159"/>
      <c r="DT484" s="159"/>
      <c r="DU484" s="159"/>
      <c r="DV484" s="159"/>
      <c r="DW484" s="159"/>
      <c r="DX484" s="159"/>
      <c r="DY484" s="159"/>
      <c r="DZ484" s="159"/>
      <c r="EA484" s="159"/>
      <c r="EB484" s="159"/>
      <c r="EC484" s="159"/>
      <c r="ED484" s="159"/>
      <c r="EE484" s="159"/>
      <c r="EF484" s="159"/>
      <c r="EG484" s="159"/>
      <c r="EH484" s="159"/>
      <c r="EI484" s="159"/>
      <c r="EJ484" s="159"/>
      <c r="EK484" s="159"/>
      <c r="EL484" s="159"/>
      <c r="EM484" s="159"/>
      <c r="EN484" s="159"/>
      <c r="EO484" s="159"/>
      <c r="EP484" s="159"/>
      <c r="EQ484" s="159"/>
      <c r="ER484" s="159"/>
      <c r="ES484" s="159"/>
      <c r="ET484" s="159"/>
      <c r="EU484" s="159"/>
      <c r="EV484" s="159"/>
      <c r="EW484" s="159"/>
      <c r="EX484" s="159"/>
      <c r="EY484" s="159"/>
      <c r="EZ484" s="159"/>
      <c r="FA484" s="159"/>
      <c r="FB484" s="159"/>
      <c r="FC484" s="159"/>
      <c r="FD484" s="159"/>
    </row>
    <row r="485" customFormat="false" ht="12.75" hidden="false" customHeight="false" outlineLevel="0" collapsed="false">
      <c r="A485" s="168"/>
      <c r="B485" s="149"/>
      <c r="C485" s="149"/>
      <c r="D485" s="149"/>
      <c r="E485" s="149"/>
      <c r="F485" s="149"/>
      <c r="G485" s="149"/>
      <c r="H485" s="148"/>
      <c r="I485" s="170"/>
      <c r="R485" s="148"/>
      <c r="S485" s="158"/>
      <c r="T485" s="159"/>
      <c r="U485" s="159"/>
      <c r="V485" s="159"/>
      <c r="W485" s="159"/>
      <c r="X485" s="159"/>
      <c r="Y485" s="159"/>
      <c r="Z485" s="159"/>
      <c r="AA485" s="159"/>
      <c r="AB485" s="159"/>
      <c r="AC485" s="159"/>
      <c r="AD485" s="159"/>
      <c r="AE485" s="159"/>
      <c r="AF485" s="159"/>
      <c r="AG485" s="159"/>
      <c r="AH485" s="159"/>
      <c r="AI485" s="159"/>
      <c r="AJ485" s="159"/>
      <c r="AK485" s="159"/>
      <c r="AL485" s="159"/>
      <c r="AM485" s="159"/>
      <c r="AN485" s="159"/>
      <c r="AO485" s="159"/>
      <c r="AP485" s="159"/>
      <c r="AQ485" s="159"/>
      <c r="AR485" s="159"/>
      <c r="AS485" s="159"/>
      <c r="AT485" s="159"/>
      <c r="AU485" s="159"/>
      <c r="AV485" s="159"/>
      <c r="AW485" s="159"/>
      <c r="AX485" s="159"/>
      <c r="AY485" s="159"/>
      <c r="AZ485" s="159"/>
      <c r="BA485" s="159"/>
      <c r="BB485" s="159"/>
      <c r="BC485" s="159"/>
      <c r="BD485" s="159"/>
      <c r="BE485" s="159"/>
      <c r="BF485" s="159"/>
      <c r="BG485" s="159"/>
      <c r="BH485" s="159"/>
      <c r="BI485" s="159"/>
      <c r="BJ485" s="159"/>
      <c r="BK485" s="159"/>
      <c r="BL485" s="159"/>
      <c r="BM485" s="159"/>
      <c r="BN485" s="159"/>
      <c r="BO485" s="159"/>
      <c r="BP485" s="159"/>
      <c r="BQ485" s="159"/>
      <c r="BR485" s="159"/>
      <c r="BS485" s="159"/>
      <c r="BT485" s="159"/>
      <c r="BU485" s="159"/>
      <c r="BV485" s="159"/>
      <c r="BW485" s="159"/>
      <c r="BX485" s="159"/>
      <c r="BY485" s="159"/>
      <c r="BZ485" s="159"/>
      <c r="CA485" s="159"/>
      <c r="CB485" s="159"/>
      <c r="CC485" s="159"/>
      <c r="CD485" s="159"/>
      <c r="CE485" s="159"/>
      <c r="CF485" s="159"/>
      <c r="CG485" s="159"/>
      <c r="CH485" s="159"/>
      <c r="CI485" s="159"/>
      <c r="CJ485" s="159"/>
      <c r="CK485" s="159"/>
      <c r="CL485" s="159"/>
      <c r="CM485" s="159"/>
      <c r="CN485" s="159"/>
      <c r="CO485" s="159"/>
      <c r="CP485" s="159"/>
      <c r="CQ485" s="159"/>
      <c r="CR485" s="159"/>
      <c r="CS485" s="159"/>
      <c r="CT485" s="159"/>
      <c r="CU485" s="159"/>
      <c r="CV485" s="159"/>
      <c r="CW485" s="159"/>
      <c r="CX485" s="159"/>
      <c r="CY485" s="159"/>
      <c r="CZ485" s="159"/>
      <c r="DA485" s="159"/>
      <c r="DB485" s="159"/>
      <c r="DC485" s="159"/>
      <c r="DD485" s="159"/>
      <c r="DE485" s="159"/>
      <c r="DF485" s="159"/>
      <c r="DG485" s="159"/>
      <c r="DH485" s="159"/>
      <c r="DI485" s="159"/>
      <c r="DJ485" s="159"/>
      <c r="DK485" s="159"/>
      <c r="DL485" s="159"/>
      <c r="DM485" s="159"/>
      <c r="DN485" s="159"/>
      <c r="DO485" s="159"/>
      <c r="DP485" s="159"/>
      <c r="DQ485" s="159"/>
      <c r="DR485" s="159"/>
      <c r="DS485" s="159"/>
      <c r="DT485" s="159"/>
      <c r="DU485" s="159"/>
      <c r="DV485" s="159"/>
      <c r="DW485" s="159"/>
      <c r="DX485" s="159"/>
      <c r="DY485" s="159"/>
      <c r="DZ485" s="159"/>
      <c r="EA485" s="159"/>
      <c r="EB485" s="159"/>
      <c r="EC485" s="159"/>
      <c r="ED485" s="159"/>
      <c r="EE485" s="159"/>
      <c r="EF485" s="159"/>
      <c r="EG485" s="159"/>
      <c r="EH485" s="159"/>
      <c r="EI485" s="159"/>
      <c r="EJ485" s="159"/>
      <c r="EK485" s="159"/>
      <c r="EL485" s="159"/>
      <c r="EM485" s="159"/>
      <c r="EN485" s="159"/>
      <c r="EO485" s="159"/>
      <c r="EP485" s="159"/>
      <c r="EQ485" s="159"/>
      <c r="ER485" s="159"/>
      <c r="ES485" s="159"/>
      <c r="ET485" s="159"/>
      <c r="EU485" s="159"/>
      <c r="EV485" s="159"/>
      <c r="EW485" s="159"/>
      <c r="EX485" s="159"/>
      <c r="EY485" s="159"/>
      <c r="EZ485" s="159"/>
      <c r="FA485" s="159"/>
      <c r="FB485" s="159"/>
      <c r="FC485" s="159"/>
      <c r="FD485" s="159"/>
    </row>
    <row r="486" customFormat="false" ht="12.75" hidden="false" customHeight="false" outlineLevel="0" collapsed="false">
      <c r="A486" s="168"/>
      <c r="B486" s="149"/>
      <c r="C486" s="149"/>
      <c r="D486" s="149"/>
      <c r="E486" s="149"/>
      <c r="F486" s="149"/>
      <c r="G486" s="149"/>
      <c r="H486" s="148"/>
      <c r="I486" s="170"/>
      <c r="R486" s="148"/>
      <c r="S486" s="158"/>
      <c r="T486" s="159"/>
      <c r="U486" s="159"/>
      <c r="V486" s="159"/>
      <c r="W486" s="159"/>
      <c r="X486" s="159"/>
      <c r="Y486" s="159"/>
      <c r="Z486" s="159"/>
      <c r="AA486" s="159"/>
      <c r="AB486" s="159"/>
      <c r="AC486" s="159"/>
      <c r="AD486" s="159"/>
      <c r="AE486" s="159"/>
      <c r="AF486" s="159"/>
      <c r="AG486" s="159"/>
      <c r="AH486" s="159"/>
      <c r="AI486" s="159"/>
      <c r="AJ486" s="159"/>
      <c r="AK486" s="159"/>
      <c r="AL486" s="159"/>
      <c r="AM486" s="159"/>
      <c r="AN486" s="159"/>
      <c r="AO486" s="159"/>
      <c r="AP486" s="159"/>
      <c r="AQ486" s="159"/>
      <c r="AR486" s="159"/>
      <c r="AS486" s="159"/>
      <c r="AT486" s="159"/>
      <c r="AU486" s="159"/>
      <c r="AV486" s="159"/>
      <c r="AW486" s="159"/>
      <c r="AX486" s="159"/>
      <c r="AY486" s="159"/>
      <c r="AZ486" s="159"/>
      <c r="BA486" s="159"/>
      <c r="BB486" s="159"/>
      <c r="BC486" s="159"/>
      <c r="BD486" s="159"/>
      <c r="BE486" s="159"/>
      <c r="BF486" s="159"/>
      <c r="BG486" s="159"/>
      <c r="BH486" s="159"/>
      <c r="BI486" s="159"/>
      <c r="BJ486" s="159"/>
      <c r="BK486" s="159"/>
      <c r="BL486" s="159"/>
      <c r="BM486" s="159"/>
      <c r="BN486" s="159"/>
      <c r="BO486" s="159"/>
      <c r="BP486" s="159"/>
      <c r="BQ486" s="159"/>
      <c r="BR486" s="159"/>
      <c r="BS486" s="159"/>
      <c r="BT486" s="159"/>
      <c r="BU486" s="159"/>
      <c r="BV486" s="159"/>
      <c r="BW486" s="159"/>
      <c r="BX486" s="159"/>
      <c r="BY486" s="159"/>
      <c r="BZ486" s="159"/>
      <c r="CA486" s="159"/>
      <c r="CB486" s="159"/>
      <c r="CC486" s="159"/>
      <c r="CD486" s="159"/>
      <c r="CE486" s="159"/>
      <c r="CF486" s="159"/>
      <c r="CG486" s="159"/>
      <c r="CH486" s="159"/>
      <c r="CI486" s="159"/>
      <c r="CJ486" s="159"/>
      <c r="CK486" s="159"/>
      <c r="CL486" s="159"/>
      <c r="CM486" s="159"/>
      <c r="CN486" s="159"/>
      <c r="CO486" s="159"/>
      <c r="CP486" s="159"/>
      <c r="CQ486" s="159"/>
      <c r="CR486" s="159"/>
      <c r="CS486" s="159"/>
      <c r="CT486" s="159"/>
      <c r="CU486" s="159"/>
      <c r="CV486" s="159"/>
      <c r="CW486" s="159"/>
      <c r="CX486" s="159"/>
      <c r="CY486" s="159"/>
      <c r="CZ486" s="159"/>
      <c r="DA486" s="159"/>
      <c r="DB486" s="159"/>
      <c r="DC486" s="159"/>
      <c r="DD486" s="159"/>
      <c r="DE486" s="159"/>
      <c r="DF486" s="159"/>
      <c r="DG486" s="159"/>
      <c r="DH486" s="159"/>
      <c r="DI486" s="159"/>
      <c r="DJ486" s="159"/>
      <c r="DK486" s="159"/>
      <c r="DL486" s="159"/>
      <c r="DM486" s="159"/>
      <c r="DN486" s="159"/>
      <c r="DO486" s="159"/>
      <c r="DP486" s="159"/>
      <c r="DQ486" s="159"/>
      <c r="DR486" s="159"/>
      <c r="DS486" s="159"/>
      <c r="DT486" s="159"/>
      <c r="DU486" s="159"/>
      <c r="DV486" s="159"/>
      <c r="DW486" s="159"/>
      <c r="DX486" s="159"/>
      <c r="DY486" s="159"/>
      <c r="DZ486" s="159"/>
      <c r="EA486" s="159"/>
      <c r="EB486" s="159"/>
      <c r="EC486" s="159"/>
      <c r="ED486" s="159"/>
      <c r="EE486" s="159"/>
      <c r="EF486" s="159"/>
      <c r="EG486" s="159"/>
      <c r="EH486" s="159"/>
      <c r="EI486" s="159"/>
      <c r="EJ486" s="159"/>
      <c r="EK486" s="159"/>
      <c r="EL486" s="159"/>
      <c r="EM486" s="159"/>
      <c r="EN486" s="159"/>
      <c r="EO486" s="159"/>
      <c r="EP486" s="159"/>
      <c r="EQ486" s="159"/>
      <c r="ER486" s="159"/>
      <c r="ES486" s="159"/>
      <c r="ET486" s="159"/>
      <c r="EU486" s="159"/>
      <c r="EV486" s="159"/>
      <c r="EW486" s="159"/>
      <c r="EX486" s="159"/>
      <c r="EY486" s="159"/>
      <c r="EZ486" s="159"/>
      <c r="FA486" s="159"/>
      <c r="FB486" s="159"/>
      <c r="FC486" s="159"/>
      <c r="FD486" s="159"/>
    </row>
    <row r="487" customFormat="false" ht="12.75" hidden="false" customHeight="false" outlineLevel="0" collapsed="false">
      <c r="A487" s="168"/>
      <c r="B487" s="149"/>
      <c r="C487" s="149"/>
      <c r="D487" s="149"/>
      <c r="E487" s="149"/>
      <c r="F487" s="149"/>
      <c r="G487" s="149"/>
      <c r="H487" s="148"/>
      <c r="I487" s="170"/>
      <c r="R487" s="148"/>
      <c r="S487" s="158"/>
      <c r="T487" s="159"/>
      <c r="U487" s="159"/>
      <c r="V487" s="159"/>
      <c r="W487" s="159"/>
      <c r="X487" s="159"/>
      <c r="Y487" s="159"/>
      <c r="Z487" s="159"/>
      <c r="AA487" s="159"/>
      <c r="AB487" s="159"/>
      <c r="AC487" s="159"/>
      <c r="AD487" s="159"/>
      <c r="AE487" s="159"/>
      <c r="AF487" s="159"/>
      <c r="AG487" s="159"/>
      <c r="AH487" s="159"/>
      <c r="AI487" s="159"/>
      <c r="AJ487" s="159"/>
      <c r="AK487" s="159"/>
      <c r="AL487" s="159"/>
      <c r="AM487" s="159"/>
      <c r="AN487" s="159"/>
      <c r="AO487" s="159"/>
      <c r="AP487" s="159"/>
      <c r="AQ487" s="159"/>
      <c r="AR487" s="159"/>
      <c r="AS487" s="159"/>
      <c r="AT487" s="159"/>
      <c r="AU487" s="159"/>
      <c r="AV487" s="159"/>
      <c r="AW487" s="159"/>
      <c r="AX487" s="159"/>
      <c r="AY487" s="159"/>
      <c r="AZ487" s="159"/>
      <c r="BA487" s="159"/>
      <c r="BB487" s="159"/>
      <c r="BC487" s="159"/>
      <c r="BD487" s="159"/>
      <c r="BE487" s="159"/>
      <c r="BF487" s="159"/>
      <c r="BG487" s="159"/>
      <c r="BH487" s="159"/>
      <c r="BI487" s="159"/>
      <c r="BJ487" s="159"/>
      <c r="BK487" s="159"/>
      <c r="BL487" s="159"/>
      <c r="BM487" s="159"/>
      <c r="BN487" s="159"/>
      <c r="BO487" s="159"/>
      <c r="BP487" s="159"/>
      <c r="BQ487" s="159"/>
      <c r="BR487" s="159"/>
      <c r="BS487" s="159"/>
      <c r="BT487" s="159"/>
      <c r="BU487" s="159"/>
      <c r="BV487" s="159"/>
      <c r="BW487" s="159"/>
      <c r="BX487" s="159"/>
      <c r="BY487" s="159"/>
      <c r="BZ487" s="159"/>
      <c r="CA487" s="159"/>
      <c r="CB487" s="159"/>
      <c r="CC487" s="159"/>
      <c r="CD487" s="159"/>
      <c r="CE487" s="159"/>
      <c r="CF487" s="159"/>
      <c r="CG487" s="159"/>
      <c r="CH487" s="159"/>
      <c r="CI487" s="159"/>
      <c r="CJ487" s="159"/>
      <c r="CK487" s="159"/>
      <c r="CL487" s="159"/>
      <c r="CM487" s="159"/>
      <c r="CN487" s="159"/>
      <c r="CO487" s="159"/>
      <c r="CP487" s="159"/>
      <c r="CQ487" s="159"/>
      <c r="CR487" s="159"/>
      <c r="CS487" s="159"/>
      <c r="CT487" s="159"/>
      <c r="CU487" s="159"/>
      <c r="CV487" s="159"/>
      <c r="CW487" s="159"/>
      <c r="CX487" s="159"/>
      <c r="CY487" s="159"/>
      <c r="CZ487" s="159"/>
      <c r="DA487" s="159"/>
      <c r="DB487" s="159"/>
      <c r="DC487" s="159"/>
      <c r="DD487" s="159"/>
      <c r="DE487" s="159"/>
      <c r="DF487" s="159"/>
      <c r="DG487" s="159"/>
      <c r="DH487" s="159"/>
      <c r="DI487" s="159"/>
      <c r="DJ487" s="159"/>
      <c r="DK487" s="159"/>
      <c r="DL487" s="159"/>
      <c r="DM487" s="159"/>
      <c r="DN487" s="159"/>
      <c r="DO487" s="159"/>
      <c r="DP487" s="159"/>
      <c r="DQ487" s="159"/>
      <c r="DR487" s="159"/>
      <c r="DS487" s="159"/>
      <c r="DT487" s="159"/>
      <c r="DU487" s="159"/>
      <c r="DV487" s="159"/>
      <c r="DW487" s="159"/>
      <c r="DX487" s="159"/>
      <c r="DY487" s="159"/>
      <c r="DZ487" s="159"/>
      <c r="EA487" s="159"/>
      <c r="EB487" s="159"/>
      <c r="EC487" s="159"/>
      <c r="ED487" s="159"/>
      <c r="EE487" s="159"/>
      <c r="EF487" s="159"/>
      <c r="EG487" s="159"/>
      <c r="EH487" s="159"/>
      <c r="EI487" s="159"/>
      <c r="EJ487" s="159"/>
      <c r="EK487" s="159"/>
      <c r="EL487" s="159"/>
      <c r="EM487" s="159"/>
      <c r="EN487" s="159"/>
      <c r="EO487" s="159"/>
      <c r="EP487" s="159"/>
      <c r="EQ487" s="159"/>
      <c r="ER487" s="159"/>
      <c r="ES487" s="159"/>
      <c r="ET487" s="159"/>
      <c r="EU487" s="159"/>
      <c r="EV487" s="159"/>
      <c r="EW487" s="159"/>
      <c r="EX487" s="159"/>
      <c r="EY487" s="159"/>
      <c r="EZ487" s="159"/>
      <c r="FA487" s="159"/>
      <c r="FB487" s="159"/>
      <c r="FC487" s="159"/>
      <c r="FD487" s="159"/>
    </row>
    <row r="488" customFormat="false" ht="12.75" hidden="false" customHeight="false" outlineLevel="0" collapsed="false">
      <c r="A488" s="168"/>
      <c r="B488" s="149"/>
      <c r="C488" s="149"/>
      <c r="D488" s="149"/>
      <c r="E488" s="149"/>
      <c r="F488" s="149"/>
      <c r="G488" s="149"/>
      <c r="H488" s="148"/>
      <c r="I488" s="170"/>
      <c r="R488" s="148"/>
      <c r="S488" s="158"/>
      <c r="T488" s="159"/>
      <c r="U488" s="159"/>
      <c r="V488" s="159"/>
      <c r="W488" s="159"/>
      <c r="X488" s="159"/>
      <c r="Y488" s="159"/>
      <c r="Z488" s="159"/>
      <c r="AA488" s="159"/>
      <c r="AB488" s="159"/>
      <c r="AC488" s="159"/>
      <c r="AD488" s="159"/>
      <c r="AE488" s="159"/>
      <c r="AF488" s="159"/>
      <c r="AG488" s="159"/>
      <c r="AH488" s="159"/>
      <c r="AI488" s="159"/>
      <c r="AJ488" s="159"/>
      <c r="AK488" s="159"/>
      <c r="AL488" s="159"/>
      <c r="AM488" s="159"/>
      <c r="AN488" s="159"/>
      <c r="AO488" s="159"/>
      <c r="AP488" s="159"/>
      <c r="AQ488" s="159"/>
      <c r="AR488" s="159"/>
      <c r="AS488" s="159"/>
      <c r="AT488" s="159"/>
      <c r="AU488" s="159"/>
      <c r="AV488" s="159"/>
      <c r="AW488" s="159"/>
      <c r="AX488" s="159"/>
      <c r="AY488" s="159"/>
      <c r="AZ488" s="159"/>
      <c r="BA488" s="159"/>
      <c r="BB488" s="159"/>
      <c r="BC488" s="159"/>
      <c r="BD488" s="159"/>
      <c r="BE488" s="159"/>
      <c r="BF488" s="159"/>
      <c r="BG488" s="159"/>
      <c r="BH488" s="159"/>
      <c r="BI488" s="159"/>
      <c r="BJ488" s="159"/>
      <c r="BK488" s="159"/>
      <c r="BL488" s="159"/>
      <c r="BM488" s="159"/>
      <c r="BN488" s="159"/>
      <c r="BO488" s="159"/>
      <c r="BP488" s="159"/>
      <c r="BQ488" s="159"/>
      <c r="BR488" s="159"/>
      <c r="BS488" s="159"/>
      <c r="BT488" s="159"/>
      <c r="BU488" s="159"/>
      <c r="BV488" s="159"/>
      <c r="BW488" s="159"/>
      <c r="BX488" s="159"/>
      <c r="BY488" s="159"/>
      <c r="BZ488" s="159"/>
      <c r="CA488" s="159"/>
      <c r="CB488" s="159"/>
      <c r="CC488" s="159"/>
      <c r="CD488" s="159"/>
      <c r="CE488" s="159"/>
      <c r="CF488" s="159"/>
      <c r="CG488" s="159"/>
      <c r="CH488" s="159"/>
      <c r="CI488" s="159"/>
      <c r="CJ488" s="159"/>
      <c r="CK488" s="159"/>
      <c r="CL488" s="159"/>
      <c r="CM488" s="159"/>
      <c r="CN488" s="159"/>
      <c r="CO488" s="159"/>
      <c r="CP488" s="159"/>
      <c r="CQ488" s="159"/>
      <c r="CR488" s="159"/>
      <c r="CS488" s="159"/>
      <c r="CT488" s="159"/>
      <c r="CU488" s="159"/>
      <c r="CV488" s="159"/>
      <c r="CW488" s="159"/>
      <c r="CX488" s="159"/>
      <c r="CY488" s="159"/>
      <c r="CZ488" s="159"/>
      <c r="DA488" s="159"/>
      <c r="DB488" s="159"/>
      <c r="DC488" s="159"/>
      <c r="DD488" s="159"/>
      <c r="DE488" s="159"/>
      <c r="DF488" s="159"/>
      <c r="DG488" s="159"/>
      <c r="DH488" s="159"/>
      <c r="DI488" s="159"/>
      <c r="DJ488" s="159"/>
      <c r="DK488" s="159"/>
      <c r="DL488" s="159"/>
      <c r="DM488" s="159"/>
      <c r="DN488" s="159"/>
      <c r="DO488" s="159"/>
      <c r="DP488" s="159"/>
      <c r="DQ488" s="159"/>
      <c r="DR488" s="159"/>
      <c r="DS488" s="159"/>
      <c r="DT488" s="159"/>
      <c r="DU488" s="159"/>
      <c r="DV488" s="159"/>
      <c r="DW488" s="159"/>
      <c r="DX488" s="159"/>
      <c r="DY488" s="159"/>
      <c r="DZ488" s="159"/>
      <c r="EA488" s="159"/>
      <c r="EB488" s="159"/>
      <c r="EC488" s="159"/>
      <c r="ED488" s="159"/>
      <c r="EE488" s="159"/>
      <c r="EF488" s="159"/>
      <c r="EG488" s="159"/>
      <c r="EH488" s="159"/>
      <c r="EI488" s="159"/>
      <c r="EJ488" s="159"/>
      <c r="EK488" s="159"/>
      <c r="EL488" s="159"/>
      <c r="EM488" s="159"/>
      <c r="EN488" s="159"/>
      <c r="EO488" s="159"/>
      <c r="EP488" s="159"/>
      <c r="EQ488" s="159"/>
      <c r="ER488" s="159"/>
      <c r="ES488" s="159"/>
      <c r="ET488" s="159"/>
      <c r="EU488" s="159"/>
      <c r="EV488" s="159"/>
      <c r="EW488" s="159"/>
      <c r="EX488" s="159"/>
      <c r="EY488" s="159"/>
      <c r="EZ488" s="159"/>
      <c r="FA488" s="159"/>
      <c r="FB488" s="159"/>
      <c r="FC488" s="159"/>
      <c r="FD488" s="159"/>
    </row>
    <row r="489" customFormat="false" ht="12.75" hidden="false" customHeight="false" outlineLevel="0" collapsed="false">
      <c r="A489" s="168"/>
      <c r="B489" s="149"/>
      <c r="C489" s="149"/>
      <c r="D489" s="149"/>
      <c r="E489" s="149"/>
      <c r="F489" s="149"/>
      <c r="G489" s="149"/>
      <c r="H489" s="148"/>
      <c r="I489" s="170"/>
      <c r="R489" s="148"/>
      <c r="S489" s="158"/>
      <c r="T489" s="159"/>
      <c r="U489" s="159"/>
      <c r="V489" s="159"/>
      <c r="W489" s="159"/>
      <c r="X489" s="159"/>
      <c r="Y489" s="159"/>
      <c r="Z489" s="159"/>
      <c r="AA489" s="159"/>
      <c r="AB489" s="159"/>
      <c r="AC489" s="159"/>
      <c r="AD489" s="159"/>
      <c r="AE489" s="159"/>
      <c r="AF489" s="159"/>
      <c r="AG489" s="159"/>
      <c r="AH489" s="159"/>
      <c r="AI489" s="159"/>
      <c r="AJ489" s="159"/>
      <c r="AK489" s="159"/>
      <c r="AL489" s="159"/>
      <c r="AM489" s="159"/>
      <c r="AN489" s="159"/>
      <c r="AO489" s="159"/>
      <c r="AP489" s="159"/>
      <c r="AQ489" s="159"/>
      <c r="AR489" s="159"/>
      <c r="AS489" s="159"/>
      <c r="AT489" s="159"/>
      <c r="AU489" s="159"/>
      <c r="AV489" s="159"/>
      <c r="AW489" s="159"/>
      <c r="AX489" s="159"/>
      <c r="AY489" s="159"/>
      <c r="AZ489" s="159"/>
      <c r="BA489" s="159"/>
      <c r="BB489" s="159"/>
      <c r="BC489" s="159"/>
      <c r="BD489" s="159"/>
      <c r="BE489" s="159"/>
      <c r="BF489" s="159"/>
      <c r="BG489" s="159"/>
      <c r="BH489" s="159"/>
      <c r="BI489" s="159"/>
      <c r="BJ489" s="159"/>
      <c r="BK489" s="159"/>
      <c r="BL489" s="159"/>
      <c r="BM489" s="159"/>
      <c r="BN489" s="159"/>
      <c r="BO489" s="159"/>
      <c r="BP489" s="159"/>
      <c r="BQ489" s="159"/>
      <c r="BR489" s="159"/>
      <c r="BS489" s="159"/>
      <c r="BT489" s="159"/>
      <c r="BU489" s="159"/>
      <c r="BV489" s="159"/>
      <c r="BW489" s="159"/>
      <c r="BX489" s="159"/>
      <c r="BY489" s="159"/>
      <c r="BZ489" s="159"/>
      <c r="CA489" s="159"/>
      <c r="CB489" s="159"/>
      <c r="CC489" s="159"/>
      <c r="CD489" s="159"/>
      <c r="CE489" s="159"/>
      <c r="CF489" s="159"/>
      <c r="CG489" s="159"/>
      <c r="CH489" s="159"/>
      <c r="CI489" s="159"/>
      <c r="CJ489" s="159"/>
      <c r="CK489" s="159"/>
      <c r="CL489" s="159"/>
      <c r="CM489" s="159"/>
      <c r="CN489" s="159"/>
      <c r="CO489" s="159"/>
      <c r="CP489" s="159"/>
      <c r="CQ489" s="159"/>
      <c r="CR489" s="159"/>
      <c r="CS489" s="159"/>
      <c r="CT489" s="159"/>
      <c r="CU489" s="159"/>
      <c r="CV489" s="159"/>
      <c r="CW489" s="159"/>
      <c r="CX489" s="159"/>
      <c r="CY489" s="159"/>
      <c r="CZ489" s="159"/>
      <c r="DA489" s="159"/>
      <c r="DB489" s="159"/>
      <c r="DC489" s="159"/>
      <c r="DD489" s="159"/>
      <c r="DE489" s="159"/>
      <c r="DF489" s="159"/>
      <c r="DG489" s="159"/>
      <c r="DH489" s="159"/>
      <c r="DI489" s="159"/>
      <c r="DJ489" s="159"/>
      <c r="DK489" s="159"/>
      <c r="DL489" s="159"/>
      <c r="DM489" s="159"/>
      <c r="DN489" s="159"/>
      <c r="DO489" s="159"/>
      <c r="DP489" s="159"/>
      <c r="DQ489" s="159"/>
      <c r="DR489" s="159"/>
      <c r="DS489" s="159"/>
      <c r="DT489" s="159"/>
      <c r="DU489" s="159"/>
      <c r="DV489" s="159"/>
      <c r="DW489" s="159"/>
      <c r="DX489" s="159"/>
      <c r="DY489" s="159"/>
      <c r="DZ489" s="159"/>
      <c r="EA489" s="159"/>
      <c r="EB489" s="159"/>
      <c r="EC489" s="159"/>
      <c r="ED489" s="159"/>
      <c r="EE489" s="159"/>
      <c r="EF489" s="159"/>
      <c r="EG489" s="159"/>
      <c r="EH489" s="159"/>
      <c r="EI489" s="159"/>
      <c r="EJ489" s="159"/>
      <c r="EK489" s="159"/>
      <c r="EL489" s="159"/>
      <c r="EM489" s="159"/>
      <c r="EN489" s="159"/>
      <c r="EO489" s="159"/>
      <c r="EP489" s="159"/>
      <c r="EQ489" s="159"/>
      <c r="ER489" s="159"/>
      <c r="ES489" s="159"/>
      <c r="ET489" s="159"/>
      <c r="EU489" s="159"/>
      <c r="EV489" s="159"/>
      <c r="EW489" s="159"/>
      <c r="EX489" s="159"/>
      <c r="EY489" s="159"/>
      <c r="EZ489" s="159"/>
      <c r="FA489" s="159"/>
      <c r="FB489" s="159"/>
      <c r="FC489" s="159"/>
      <c r="FD489" s="159"/>
    </row>
    <row r="490" customFormat="false" ht="12.75" hidden="false" customHeight="false" outlineLevel="0" collapsed="false">
      <c r="A490" s="168"/>
      <c r="B490" s="149"/>
      <c r="C490" s="149"/>
      <c r="D490" s="149"/>
      <c r="E490" s="149"/>
      <c r="F490" s="149"/>
      <c r="G490" s="149"/>
      <c r="H490" s="148"/>
      <c r="I490" s="170"/>
      <c r="R490" s="148"/>
      <c r="S490" s="158"/>
      <c r="T490" s="159"/>
      <c r="U490" s="159"/>
      <c r="V490" s="159"/>
      <c r="W490" s="159"/>
      <c r="X490" s="159"/>
      <c r="Y490" s="159"/>
      <c r="Z490" s="159"/>
      <c r="AA490" s="159"/>
      <c r="AB490" s="159"/>
      <c r="AC490" s="159"/>
      <c r="AD490" s="159"/>
      <c r="AE490" s="159"/>
      <c r="AF490" s="159"/>
      <c r="AG490" s="159"/>
      <c r="AH490" s="159"/>
      <c r="AI490" s="159"/>
      <c r="AJ490" s="159"/>
      <c r="AK490" s="159"/>
      <c r="AL490" s="159"/>
      <c r="AM490" s="159"/>
      <c r="AN490" s="159"/>
      <c r="AO490" s="159"/>
      <c r="AP490" s="159"/>
      <c r="AQ490" s="159"/>
      <c r="AR490" s="159"/>
      <c r="AS490" s="159"/>
      <c r="AT490" s="159"/>
      <c r="AU490" s="159"/>
      <c r="AV490" s="159"/>
      <c r="AW490" s="159"/>
      <c r="AX490" s="159"/>
      <c r="AY490" s="159"/>
      <c r="AZ490" s="159"/>
      <c r="BA490" s="159"/>
      <c r="BB490" s="159"/>
      <c r="BC490" s="159"/>
      <c r="BD490" s="159"/>
      <c r="BE490" s="159"/>
      <c r="BF490" s="159"/>
      <c r="BG490" s="159"/>
      <c r="BH490" s="159"/>
      <c r="BI490" s="159"/>
      <c r="BJ490" s="159"/>
      <c r="BK490" s="159"/>
      <c r="BL490" s="159"/>
      <c r="BM490" s="159"/>
      <c r="BN490" s="159"/>
      <c r="BO490" s="159"/>
      <c r="BP490" s="159"/>
      <c r="BQ490" s="159"/>
      <c r="BR490" s="159"/>
      <c r="BS490" s="159"/>
      <c r="BT490" s="159"/>
      <c r="BU490" s="159"/>
      <c r="BV490" s="159"/>
      <c r="BW490" s="159"/>
      <c r="BX490" s="159"/>
      <c r="BY490" s="159"/>
      <c r="BZ490" s="159"/>
      <c r="CA490" s="159"/>
      <c r="CB490" s="159"/>
      <c r="CC490" s="159"/>
      <c r="CD490" s="159"/>
      <c r="CE490" s="159"/>
      <c r="CF490" s="159"/>
      <c r="CG490" s="159"/>
      <c r="CH490" s="159"/>
      <c r="CI490" s="159"/>
      <c r="CJ490" s="159"/>
      <c r="CK490" s="159"/>
      <c r="CL490" s="159"/>
      <c r="CM490" s="159"/>
      <c r="CN490" s="159"/>
      <c r="CO490" s="159"/>
      <c r="CP490" s="159"/>
      <c r="CQ490" s="159"/>
      <c r="CR490" s="159"/>
      <c r="CS490" s="159"/>
      <c r="CT490" s="159"/>
      <c r="CU490" s="159"/>
      <c r="CV490" s="159"/>
      <c r="CW490" s="159"/>
      <c r="CX490" s="159"/>
      <c r="CY490" s="159"/>
      <c r="CZ490" s="159"/>
      <c r="DA490" s="159"/>
      <c r="DB490" s="159"/>
      <c r="DC490" s="159"/>
      <c r="DD490" s="159"/>
      <c r="DE490" s="159"/>
      <c r="DF490" s="159"/>
      <c r="DG490" s="159"/>
      <c r="DH490" s="159"/>
      <c r="DI490" s="159"/>
      <c r="DJ490" s="159"/>
      <c r="DK490" s="159"/>
      <c r="DL490" s="159"/>
      <c r="DM490" s="159"/>
      <c r="DN490" s="159"/>
      <c r="DO490" s="159"/>
      <c r="DP490" s="159"/>
      <c r="DQ490" s="159"/>
      <c r="DR490" s="159"/>
      <c r="DS490" s="159"/>
      <c r="DT490" s="159"/>
      <c r="DU490" s="159"/>
      <c r="DV490" s="159"/>
      <c r="DW490" s="159"/>
      <c r="DX490" s="159"/>
      <c r="DY490" s="159"/>
      <c r="DZ490" s="159"/>
      <c r="EA490" s="159"/>
      <c r="EB490" s="159"/>
      <c r="EC490" s="159"/>
      <c r="ED490" s="159"/>
      <c r="EE490" s="159"/>
      <c r="EF490" s="159"/>
      <c r="EG490" s="159"/>
      <c r="EH490" s="159"/>
      <c r="EI490" s="159"/>
      <c r="EJ490" s="159"/>
      <c r="EK490" s="159"/>
      <c r="EL490" s="159"/>
      <c r="EM490" s="159"/>
      <c r="EN490" s="159"/>
      <c r="EO490" s="159"/>
      <c r="EP490" s="159"/>
      <c r="EQ490" s="159"/>
      <c r="ER490" s="159"/>
      <c r="ES490" s="159"/>
      <c r="ET490" s="159"/>
      <c r="EU490" s="159"/>
      <c r="EV490" s="159"/>
      <c r="EW490" s="159"/>
      <c r="EX490" s="159"/>
      <c r="EY490" s="159"/>
      <c r="EZ490" s="159"/>
      <c r="FA490" s="159"/>
      <c r="FB490" s="159"/>
      <c r="FC490" s="159"/>
      <c r="FD490" s="159"/>
    </row>
    <row r="491" customFormat="false" ht="12.75" hidden="false" customHeight="false" outlineLevel="0" collapsed="false">
      <c r="A491" s="168"/>
      <c r="B491" s="149"/>
      <c r="C491" s="149"/>
      <c r="D491" s="149"/>
      <c r="E491" s="149"/>
      <c r="F491" s="149"/>
      <c r="G491" s="149"/>
      <c r="H491" s="148"/>
      <c r="I491" s="170"/>
      <c r="R491" s="148"/>
      <c r="S491" s="158"/>
      <c r="T491" s="159"/>
      <c r="U491" s="159"/>
      <c r="V491" s="159"/>
      <c r="W491" s="159"/>
      <c r="X491" s="159"/>
      <c r="Y491" s="159"/>
      <c r="Z491" s="159"/>
      <c r="AA491" s="159"/>
      <c r="AB491" s="159"/>
      <c r="AC491" s="159"/>
      <c r="AD491" s="159"/>
      <c r="AE491" s="159"/>
      <c r="AF491" s="159"/>
      <c r="AG491" s="159"/>
      <c r="AH491" s="159"/>
      <c r="AI491" s="159"/>
      <c r="AJ491" s="159"/>
      <c r="AK491" s="159"/>
      <c r="AL491" s="159"/>
      <c r="AM491" s="159"/>
      <c r="AN491" s="159"/>
      <c r="AO491" s="159"/>
      <c r="AP491" s="159"/>
      <c r="AQ491" s="159"/>
      <c r="AR491" s="159"/>
      <c r="AS491" s="159"/>
      <c r="AT491" s="159"/>
      <c r="AU491" s="159"/>
      <c r="AV491" s="159"/>
      <c r="AW491" s="159"/>
      <c r="AX491" s="159"/>
      <c r="AY491" s="159"/>
      <c r="AZ491" s="159"/>
      <c r="BA491" s="159"/>
      <c r="BB491" s="159"/>
      <c r="BC491" s="159"/>
      <c r="BD491" s="159"/>
      <c r="BE491" s="159"/>
      <c r="BF491" s="159"/>
      <c r="BG491" s="159"/>
      <c r="BH491" s="159"/>
      <c r="BI491" s="159"/>
      <c r="BJ491" s="159"/>
      <c r="BK491" s="159"/>
      <c r="BL491" s="159"/>
      <c r="BM491" s="159"/>
      <c r="BN491" s="159"/>
      <c r="BO491" s="159"/>
      <c r="BP491" s="159"/>
      <c r="BQ491" s="159"/>
      <c r="BR491" s="159"/>
      <c r="BS491" s="159"/>
      <c r="BT491" s="159"/>
      <c r="BU491" s="159"/>
      <c r="BV491" s="159"/>
      <c r="BW491" s="159"/>
      <c r="BX491" s="159"/>
      <c r="BY491" s="159"/>
      <c r="BZ491" s="159"/>
      <c r="CA491" s="159"/>
      <c r="CB491" s="159"/>
      <c r="CC491" s="159"/>
      <c r="CD491" s="159"/>
      <c r="CE491" s="159"/>
      <c r="CF491" s="159"/>
      <c r="CG491" s="159"/>
      <c r="CH491" s="159"/>
      <c r="CI491" s="159"/>
      <c r="CJ491" s="159"/>
      <c r="CK491" s="159"/>
      <c r="CL491" s="159"/>
      <c r="CM491" s="159"/>
      <c r="CN491" s="159"/>
      <c r="CO491" s="159"/>
      <c r="CP491" s="159"/>
      <c r="CQ491" s="159"/>
      <c r="CR491" s="159"/>
      <c r="CS491" s="159"/>
      <c r="CT491" s="159"/>
      <c r="CU491" s="159"/>
      <c r="CV491" s="159"/>
      <c r="CW491" s="159"/>
      <c r="CX491" s="159"/>
      <c r="CY491" s="159"/>
      <c r="CZ491" s="159"/>
      <c r="DA491" s="159"/>
      <c r="DB491" s="159"/>
      <c r="DC491" s="159"/>
      <c r="DD491" s="159"/>
      <c r="DE491" s="159"/>
      <c r="DF491" s="159"/>
      <c r="DG491" s="159"/>
      <c r="DH491" s="159"/>
      <c r="DI491" s="159"/>
      <c r="DJ491" s="159"/>
      <c r="DK491" s="159"/>
      <c r="DL491" s="159"/>
      <c r="DM491" s="159"/>
      <c r="DN491" s="159"/>
      <c r="DO491" s="159"/>
      <c r="DP491" s="159"/>
      <c r="DQ491" s="159"/>
      <c r="DR491" s="159"/>
      <c r="DS491" s="159"/>
      <c r="DT491" s="159"/>
      <c r="DU491" s="159"/>
      <c r="DV491" s="159"/>
      <c r="DW491" s="159"/>
      <c r="DX491" s="159"/>
      <c r="DY491" s="159"/>
      <c r="DZ491" s="159"/>
      <c r="EA491" s="159"/>
      <c r="EB491" s="159"/>
      <c r="EC491" s="159"/>
      <c r="ED491" s="159"/>
      <c r="EE491" s="159"/>
      <c r="EF491" s="159"/>
      <c r="EG491" s="159"/>
      <c r="EH491" s="159"/>
      <c r="EI491" s="159"/>
      <c r="EJ491" s="159"/>
      <c r="EK491" s="159"/>
      <c r="EL491" s="159"/>
      <c r="EM491" s="159"/>
      <c r="EN491" s="159"/>
      <c r="EO491" s="159"/>
      <c r="EP491" s="159"/>
      <c r="EQ491" s="159"/>
      <c r="ER491" s="159"/>
      <c r="ES491" s="159"/>
      <c r="ET491" s="159"/>
      <c r="EU491" s="159"/>
      <c r="EV491" s="159"/>
      <c r="EW491" s="159"/>
      <c r="EX491" s="159"/>
      <c r="EY491" s="159"/>
      <c r="EZ491" s="159"/>
      <c r="FA491" s="159"/>
      <c r="FB491" s="159"/>
      <c r="FC491" s="159"/>
      <c r="FD491" s="159"/>
    </row>
    <row r="492" customFormat="false" ht="12.75" hidden="false" customHeight="false" outlineLevel="0" collapsed="false">
      <c r="A492" s="168"/>
      <c r="B492" s="149"/>
      <c r="C492" s="149"/>
      <c r="D492" s="149"/>
      <c r="E492" s="149"/>
      <c r="F492" s="149"/>
      <c r="G492" s="149"/>
      <c r="H492" s="148"/>
      <c r="I492" s="170"/>
      <c r="R492" s="148"/>
      <c r="S492" s="158"/>
      <c r="T492" s="159"/>
      <c r="U492" s="159"/>
      <c r="V492" s="159"/>
      <c r="W492" s="159"/>
      <c r="X492" s="159"/>
      <c r="Y492" s="159"/>
      <c r="Z492" s="159"/>
      <c r="AA492" s="159"/>
      <c r="AB492" s="159"/>
      <c r="AC492" s="159"/>
      <c r="AD492" s="159"/>
      <c r="AE492" s="159"/>
      <c r="AF492" s="159"/>
      <c r="AG492" s="159"/>
      <c r="AH492" s="159"/>
      <c r="AI492" s="159"/>
      <c r="AJ492" s="159"/>
      <c r="AK492" s="159"/>
      <c r="AL492" s="159"/>
      <c r="AM492" s="159"/>
      <c r="AN492" s="159"/>
      <c r="AO492" s="159"/>
      <c r="AP492" s="159"/>
      <c r="AQ492" s="159"/>
      <c r="AR492" s="159"/>
      <c r="AS492" s="159"/>
      <c r="AT492" s="159"/>
      <c r="AU492" s="159"/>
      <c r="AV492" s="159"/>
      <c r="AW492" s="159"/>
      <c r="AX492" s="159"/>
      <c r="AY492" s="159"/>
      <c r="AZ492" s="159"/>
      <c r="BA492" s="159"/>
      <c r="BB492" s="159"/>
      <c r="BC492" s="159"/>
      <c r="BD492" s="159"/>
      <c r="BE492" s="159"/>
      <c r="BF492" s="159"/>
      <c r="BG492" s="159"/>
      <c r="BH492" s="159"/>
      <c r="BI492" s="159"/>
      <c r="BJ492" s="159"/>
      <c r="BK492" s="159"/>
      <c r="BL492" s="159"/>
      <c r="BM492" s="159"/>
      <c r="BN492" s="159"/>
      <c r="BO492" s="159"/>
      <c r="BP492" s="159"/>
      <c r="BQ492" s="159"/>
      <c r="BR492" s="159"/>
      <c r="BS492" s="159"/>
      <c r="BT492" s="159"/>
      <c r="BU492" s="159"/>
      <c r="BV492" s="159"/>
      <c r="BW492" s="159"/>
      <c r="BX492" s="159"/>
      <c r="BY492" s="159"/>
      <c r="BZ492" s="159"/>
      <c r="CA492" s="159"/>
      <c r="CB492" s="159"/>
      <c r="CC492" s="159"/>
      <c r="CD492" s="159"/>
      <c r="CE492" s="159"/>
      <c r="CF492" s="159"/>
      <c r="CG492" s="159"/>
      <c r="CH492" s="159"/>
      <c r="CI492" s="159"/>
      <c r="CJ492" s="159"/>
      <c r="CK492" s="159"/>
      <c r="CL492" s="159"/>
      <c r="CM492" s="159"/>
      <c r="CN492" s="159"/>
      <c r="CO492" s="159"/>
      <c r="CP492" s="159"/>
      <c r="CQ492" s="159"/>
      <c r="CR492" s="159"/>
      <c r="CS492" s="159"/>
      <c r="CT492" s="159"/>
      <c r="CU492" s="159"/>
      <c r="CV492" s="159"/>
      <c r="CW492" s="159"/>
      <c r="CX492" s="159"/>
      <c r="CY492" s="159"/>
      <c r="CZ492" s="159"/>
      <c r="DA492" s="159"/>
      <c r="DB492" s="159"/>
      <c r="DC492" s="159"/>
      <c r="DD492" s="159"/>
      <c r="DE492" s="159"/>
      <c r="DF492" s="159"/>
      <c r="DG492" s="159"/>
      <c r="DH492" s="159"/>
      <c r="DI492" s="159"/>
      <c r="DJ492" s="159"/>
      <c r="DK492" s="159"/>
      <c r="DL492" s="159"/>
      <c r="DM492" s="159"/>
      <c r="DN492" s="159"/>
      <c r="DO492" s="159"/>
      <c r="DP492" s="159"/>
      <c r="DQ492" s="159"/>
      <c r="DR492" s="159"/>
      <c r="DS492" s="159"/>
      <c r="DT492" s="159"/>
      <c r="DU492" s="159"/>
      <c r="DV492" s="159"/>
      <c r="DW492" s="159"/>
      <c r="DX492" s="159"/>
      <c r="DY492" s="159"/>
      <c r="DZ492" s="159"/>
      <c r="EA492" s="159"/>
      <c r="EB492" s="159"/>
      <c r="EC492" s="159"/>
      <c r="ED492" s="159"/>
      <c r="EE492" s="159"/>
      <c r="EF492" s="159"/>
      <c r="EG492" s="159"/>
      <c r="EH492" s="159"/>
      <c r="EI492" s="159"/>
      <c r="EJ492" s="159"/>
      <c r="EK492" s="159"/>
      <c r="EL492" s="159"/>
      <c r="EM492" s="159"/>
      <c r="EN492" s="159"/>
      <c r="EO492" s="159"/>
      <c r="EP492" s="159"/>
      <c r="EQ492" s="159"/>
      <c r="ER492" s="159"/>
      <c r="ES492" s="159"/>
      <c r="ET492" s="159"/>
      <c r="EU492" s="159"/>
      <c r="EV492" s="159"/>
      <c r="EW492" s="159"/>
      <c r="EX492" s="159"/>
      <c r="EY492" s="159"/>
      <c r="EZ492" s="159"/>
      <c r="FA492" s="159"/>
      <c r="FB492" s="159"/>
      <c r="FC492" s="159"/>
      <c r="FD492" s="159"/>
    </row>
    <row r="493" customFormat="false" ht="12.75" hidden="false" customHeight="false" outlineLevel="0" collapsed="false">
      <c r="A493" s="168"/>
      <c r="B493" s="149"/>
      <c r="C493" s="149"/>
      <c r="D493" s="149"/>
      <c r="E493" s="149"/>
      <c r="F493" s="149"/>
      <c r="G493" s="149"/>
      <c r="H493" s="148"/>
      <c r="I493" s="170"/>
      <c r="R493" s="148"/>
      <c r="S493" s="158"/>
      <c r="T493" s="159"/>
      <c r="U493" s="159"/>
      <c r="V493" s="159"/>
      <c r="W493" s="159"/>
      <c r="X493" s="159"/>
      <c r="Y493" s="159"/>
      <c r="Z493" s="159"/>
      <c r="AA493" s="159"/>
      <c r="AB493" s="159"/>
      <c r="AC493" s="159"/>
      <c r="AD493" s="159"/>
      <c r="AE493" s="159"/>
      <c r="AF493" s="159"/>
      <c r="AG493" s="159"/>
      <c r="AH493" s="159"/>
      <c r="AI493" s="159"/>
      <c r="AJ493" s="159"/>
      <c r="AK493" s="159"/>
      <c r="AL493" s="159"/>
      <c r="AM493" s="159"/>
      <c r="AN493" s="159"/>
      <c r="AO493" s="159"/>
      <c r="AP493" s="159"/>
      <c r="AQ493" s="159"/>
      <c r="AR493" s="159"/>
      <c r="AS493" s="159"/>
      <c r="AT493" s="159"/>
      <c r="AU493" s="159"/>
      <c r="AV493" s="159"/>
      <c r="AW493" s="159"/>
      <c r="AX493" s="159"/>
      <c r="AY493" s="159"/>
      <c r="AZ493" s="159"/>
      <c r="BA493" s="159"/>
      <c r="BB493" s="159"/>
      <c r="BC493" s="159"/>
      <c r="BD493" s="159"/>
      <c r="BE493" s="159"/>
      <c r="BF493" s="159"/>
      <c r="BG493" s="159"/>
      <c r="BH493" s="159"/>
      <c r="BI493" s="159"/>
      <c r="BJ493" s="159"/>
      <c r="BK493" s="159"/>
      <c r="BL493" s="159"/>
      <c r="BM493" s="159"/>
      <c r="BN493" s="159"/>
      <c r="BO493" s="159"/>
      <c r="BP493" s="159"/>
      <c r="BQ493" s="159"/>
      <c r="BR493" s="159"/>
      <c r="BS493" s="159"/>
      <c r="BT493" s="159"/>
      <c r="BU493" s="159"/>
      <c r="BV493" s="159"/>
      <c r="BW493" s="159"/>
      <c r="BX493" s="159"/>
      <c r="BY493" s="159"/>
      <c r="BZ493" s="159"/>
      <c r="CA493" s="159"/>
      <c r="CB493" s="159"/>
      <c r="CC493" s="159"/>
      <c r="CD493" s="159"/>
      <c r="CE493" s="159"/>
      <c r="CF493" s="159"/>
      <c r="CG493" s="159"/>
      <c r="CH493" s="159"/>
      <c r="CI493" s="159"/>
      <c r="CJ493" s="159"/>
      <c r="CK493" s="159"/>
      <c r="CL493" s="159"/>
      <c r="CM493" s="159"/>
      <c r="CN493" s="159"/>
      <c r="CO493" s="159"/>
      <c r="CP493" s="159"/>
      <c r="CQ493" s="159"/>
      <c r="CR493" s="159"/>
      <c r="CS493" s="159"/>
      <c r="CT493" s="159"/>
      <c r="CU493" s="159"/>
      <c r="CV493" s="159"/>
      <c r="CW493" s="159"/>
      <c r="CX493" s="159"/>
      <c r="CY493" s="159"/>
      <c r="CZ493" s="159"/>
      <c r="DA493" s="159"/>
      <c r="DB493" s="159"/>
      <c r="DC493" s="159"/>
      <c r="DD493" s="159"/>
      <c r="DE493" s="159"/>
      <c r="DF493" s="159"/>
      <c r="DG493" s="159"/>
      <c r="DH493" s="159"/>
      <c r="DI493" s="159"/>
      <c r="DJ493" s="159"/>
      <c r="DK493" s="159"/>
      <c r="DL493" s="159"/>
      <c r="DM493" s="159"/>
      <c r="DN493" s="159"/>
      <c r="DO493" s="159"/>
      <c r="DP493" s="159"/>
      <c r="DQ493" s="159"/>
      <c r="DR493" s="159"/>
      <c r="DS493" s="159"/>
      <c r="DT493" s="159"/>
      <c r="DU493" s="159"/>
      <c r="DV493" s="159"/>
      <c r="DW493" s="159"/>
      <c r="DX493" s="159"/>
      <c r="DY493" s="159"/>
      <c r="DZ493" s="159"/>
      <c r="EA493" s="159"/>
      <c r="EB493" s="159"/>
      <c r="EC493" s="159"/>
      <c r="ED493" s="159"/>
      <c r="EE493" s="159"/>
      <c r="EF493" s="159"/>
      <c r="EG493" s="159"/>
      <c r="EH493" s="159"/>
      <c r="EI493" s="159"/>
      <c r="EJ493" s="159"/>
      <c r="EK493" s="159"/>
      <c r="EL493" s="159"/>
      <c r="EM493" s="159"/>
      <c r="EN493" s="159"/>
      <c r="EO493" s="159"/>
      <c r="EP493" s="159"/>
      <c r="EQ493" s="159"/>
      <c r="ER493" s="159"/>
      <c r="ES493" s="159"/>
      <c r="ET493" s="159"/>
      <c r="EU493" s="159"/>
      <c r="EV493" s="159"/>
      <c r="EW493" s="159"/>
      <c r="EX493" s="159"/>
      <c r="EY493" s="159"/>
      <c r="EZ493" s="159"/>
      <c r="FA493" s="159"/>
      <c r="FB493" s="159"/>
      <c r="FC493" s="159"/>
      <c r="FD493" s="159"/>
    </row>
    <row r="494" customFormat="false" ht="12.75" hidden="false" customHeight="false" outlineLevel="0" collapsed="false">
      <c r="A494" s="168"/>
      <c r="B494" s="149"/>
      <c r="C494" s="149"/>
      <c r="D494" s="149"/>
      <c r="E494" s="149"/>
      <c r="F494" s="149"/>
      <c r="G494" s="149"/>
      <c r="H494" s="148"/>
      <c r="I494" s="170"/>
      <c r="R494" s="148"/>
      <c r="S494" s="158"/>
      <c r="T494" s="159"/>
      <c r="U494" s="159"/>
      <c r="V494" s="159"/>
      <c r="W494" s="159"/>
      <c r="X494" s="159"/>
      <c r="Y494" s="159"/>
      <c r="Z494" s="159"/>
      <c r="AA494" s="159"/>
      <c r="AB494" s="159"/>
      <c r="AC494" s="159"/>
      <c r="AD494" s="159"/>
      <c r="AE494" s="159"/>
      <c r="AF494" s="159"/>
      <c r="AG494" s="159"/>
      <c r="AH494" s="159"/>
      <c r="AI494" s="159"/>
      <c r="AJ494" s="159"/>
      <c r="AK494" s="159"/>
      <c r="AL494" s="159"/>
      <c r="AM494" s="159"/>
      <c r="AN494" s="159"/>
      <c r="AO494" s="159"/>
      <c r="AP494" s="159"/>
      <c r="AQ494" s="159"/>
      <c r="AR494" s="159"/>
      <c r="AS494" s="159"/>
      <c r="AT494" s="159"/>
      <c r="AU494" s="159"/>
      <c r="AV494" s="159"/>
      <c r="AW494" s="159"/>
      <c r="AX494" s="159"/>
      <c r="AY494" s="159"/>
      <c r="AZ494" s="159"/>
      <c r="BA494" s="159"/>
      <c r="BB494" s="159"/>
      <c r="BC494" s="159"/>
      <c r="BD494" s="159"/>
      <c r="BE494" s="159"/>
      <c r="BF494" s="159"/>
      <c r="BG494" s="159"/>
      <c r="BH494" s="159"/>
      <c r="BI494" s="159"/>
      <c r="BJ494" s="159"/>
      <c r="BK494" s="159"/>
      <c r="BL494" s="159"/>
      <c r="BM494" s="159"/>
      <c r="BN494" s="159"/>
      <c r="BO494" s="159"/>
      <c r="BP494" s="159"/>
      <c r="BQ494" s="159"/>
      <c r="BR494" s="159"/>
      <c r="BS494" s="159"/>
      <c r="BT494" s="159"/>
      <c r="BU494" s="159"/>
      <c r="BV494" s="159"/>
      <c r="BW494" s="159"/>
      <c r="BX494" s="159"/>
      <c r="BY494" s="159"/>
      <c r="BZ494" s="159"/>
      <c r="CA494" s="159"/>
      <c r="CB494" s="159"/>
      <c r="CC494" s="159"/>
      <c r="CD494" s="159"/>
      <c r="CE494" s="159"/>
      <c r="CF494" s="159"/>
      <c r="CG494" s="159"/>
      <c r="CH494" s="159"/>
      <c r="CI494" s="159"/>
      <c r="CJ494" s="159"/>
      <c r="CK494" s="159"/>
      <c r="CL494" s="159"/>
      <c r="CM494" s="159"/>
      <c r="CN494" s="159"/>
      <c r="CO494" s="159"/>
      <c r="CP494" s="159"/>
      <c r="CQ494" s="159"/>
      <c r="CR494" s="159"/>
      <c r="CS494" s="159"/>
      <c r="CT494" s="159"/>
      <c r="CU494" s="159"/>
      <c r="CV494" s="159"/>
      <c r="CW494" s="159"/>
      <c r="CX494" s="159"/>
      <c r="CY494" s="159"/>
      <c r="CZ494" s="159"/>
      <c r="DA494" s="159"/>
      <c r="DB494" s="159"/>
      <c r="DC494" s="159"/>
      <c r="DD494" s="159"/>
      <c r="DE494" s="159"/>
      <c r="DF494" s="159"/>
      <c r="DG494" s="159"/>
      <c r="DH494" s="159"/>
      <c r="DI494" s="159"/>
      <c r="DJ494" s="159"/>
      <c r="DK494" s="159"/>
      <c r="DL494" s="159"/>
      <c r="DM494" s="159"/>
      <c r="DN494" s="159"/>
      <c r="DO494" s="159"/>
      <c r="DP494" s="159"/>
      <c r="DQ494" s="159"/>
      <c r="DR494" s="159"/>
      <c r="DS494" s="159"/>
      <c r="DT494" s="159"/>
      <c r="DU494" s="159"/>
      <c r="DV494" s="159"/>
      <c r="DW494" s="159"/>
      <c r="DX494" s="159"/>
      <c r="DY494" s="159"/>
      <c r="DZ494" s="159"/>
      <c r="EA494" s="159"/>
      <c r="EB494" s="159"/>
      <c r="EC494" s="159"/>
      <c r="ED494" s="159"/>
      <c r="EE494" s="159"/>
      <c r="EF494" s="159"/>
      <c r="EG494" s="159"/>
      <c r="EH494" s="159"/>
      <c r="EI494" s="159"/>
      <c r="EJ494" s="159"/>
      <c r="EK494" s="159"/>
      <c r="EL494" s="159"/>
      <c r="EM494" s="159"/>
      <c r="EN494" s="159"/>
      <c r="EO494" s="159"/>
      <c r="EP494" s="159"/>
      <c r="EQ494" s="159"/>
      <c r="ER494" s="159"/>
      <c r="ES494" s="159"/>
      <c r="ET494" s="159"/>
      <c r="EU494" s="159"/>
      <c r="EV494" s="159"/>
      <c r="EW494" s="159"/>
      <c r="EX494" s="159"/>
      <c r="EY494" s="159"/>
      <c r="EZ494" s="159"/>
      <c r="FA494" s="159"/>
      <c r="FB494" s="159"/>
      <c r="FC494" s="159"/>
      <c r="FD494" s="159"/>
    </row>
    <row r="495" customFormat="false" ht="12.75" hidden="false" customHeight="false" outlineLevel="0" collapsed="false">
      <c r="A495" s="168"/>
      <c r="B495" s="149"/>
      <c r="C495" s="149"/>
      <c r="D495" s="149"/>
      <c r="E495" s="149"/>
      <c r="F495" s="149"/>
      <c r="G495" s="149"/>
      <c r="H495" s="148"/>
      <c r="I495" s="170"/>
      <c r="R495" s="148"/>
      <c r="S495" s="158"/>
      <c r="T495" s="159"/>
      <c r="U495" s="159"/>
      <c r="V495" s="159"/>
      <c r="W495" s="159"/>
      <c r="X495" s="159"/>
      <c r="Y495" s="159"/>
      <c r="Z495" s="159"/>
      <c r="AA495" s="159"/>
      <c r="AB495" s="159"/>
      <c r="AC495" s="159"/>
      <c r="AD495" s="159"/>
      <c r="AE495" s="159"/>
      <c r="AF495" s="159"/>
      <c r="AG495" s="159"/>
      <c r="AH495" s="159"/>
      <c r="AI495" s="159"/>
      <c r="AJ495" s="159"/>
      <c r="AK495" s="159"/>
      <c r="AL495" s="159"/>
      <c r="AM495" s="159"/>
      <c r="AN495" s="159"/>
      <c r="AO495" s="159"/>
      <c r="AP495" s="159"/>
      <c r="AQ495" s="159"/>
      <c r="AR495" s="159"/>
      <c r="AS495" s="159"/>
      <c r="AT495" s="159"/>
      <c r="AU495" s="159"/>
      <c r="AV495" s="159"/>
      <c r="AW495" s="159"/>
      <c r="AX495" s="159"/>
      <c r="AY495" s="159"/>
      <c r="AZ495" s="159"/>
      <c r="BA495" s="159"/>
      <c r="BB495" s="159"/>
      <c r="BC495" s="159"/>
      <c r="BD495" s="159"/>
      <c r="BE495" s="159"/>
      <c r="BF495" s="159"/>
      <c r="BG495" s="159"/>
      <c r="BH495" s="159"/>
      <c r="BI495" s="159"/>
      <c r="BJ495" s="159"/>
      <c r="BK495" s="159"/>
      <c r="BL495" s="159"/>
      <c r="BM495" s="159"/>
      <c r="BN495" s="159"/>
      <c r="BO495" s="159"/>
      <c r="BP495" s="159"/>
      <c r="BQ495" s="159"/>
      <c r="BR495" s="159"/>
      <c r="BS495" s="159"/>
      <c r="BT495" s="159"/>
      <c r="BU495" s="159"/>
      <c r="BV495" s="159"/>
      <c r="BW495" s="159"/>
      <c r="BX495" s="159"/>
      <c r="BY495" s="159"/>
      <c r="BZ495" s="159"/>
      <c r="CA495" s="159"/>
      <c r="CB495" s="159"/>
      <c r="CC495" s="159"/>
      <c r="CD495" s="159"/>
      <c r="CE495" s="159"/>
      <c r="CF495" s="159"/>
      <c r="CG495" s="159"/>
      <c r="CH495" s="159"/>
      <c r="CI495" s="159"/>
      <c r="CJ495" s="159"/>
      <c r="CK495" s="159"/>
      <c r="CL495" s="159"/>
      <c r="CM495" s="159"/>
      <c r="CN495" s="159"/>
      <c r="CO495" s="159"/>
      <c r="CP495" s="159"/>
      <c r="CQ495" s="159"/>
      <c r="CR495" s="159"/>
      <c r="CS495" s="159"/>
      <c r="CT495" s="159"/>
      <c r="CU495" s="159"/>
      <c r="CV495" s="159"/>
      <c r="CW495" s="159"/>
      <c r="CX495" s="159"/>
      <c r="CY495" s="159"/>
      <c r="CZ495" s="159"/>
      <c r="DA495" s="159"/>
      <c r="DB495" s="159"/>
      <c r="DC495" s="159"/>
      <c r="DD495" s="159"/>
      <c r="DE495" s="159"/>
      <c r="DF495" s="159"/>
      <c r="DG495" s="159"/>
      <c r="DH495" s="159"/>
      <c r="DI495" s="159"/>
      <c r="DJ495" s="159"/>
      <c r="DK495" s="159"/>
      <c r="DL495" s="159"/>
      <c r="DM495" s="159"/>
      <c r="DN495" s="159"/>
      <c r="DO495" s="159"/>
      <c r="DP495" s="159"/>
      <c r="DQ495" s="159"/>
      <c r="DR495" s="159"/>
      <c r="DS495" s="159"/>
      <c r="DT495" s="159"/>
      <c r="DU495" s="159"/>
      <c r="DV495" s="159"/>
      <c r="DW495" s="159"/>
      <c r="DX495" s="159"/>
      <c r="DY495" s="159"/>
      <c r="DZ495" s="159"/>
      <c r="EA495" s="159"/>
      <c r="EB495" s="159"/>
      <c r="EC495" s="159"/>
      <c r="ED495" s="159"/>
      <c r="EE495" s="159"/>
      <c r="EF495" s="159"/>
      <c r="EG495" s="159"/>
      <c r="EH495" s="159"/>
      <c r="EI495" s="159"/>
      <c r="EJ495" s="159"/>
      <c r="EK495" s="159"/>
      <c r="EL495" s="159"/>
      <c r="EM495" s="159"/>
      <c r="EN495" s="159"/>
      <c r="EO495" s="159"/>
      <c r="EP495" s="159"/>
      <c r="EQ495" s="159"/>
      <c r="ER495" s="159"/>
      <c r="ES495" s="159"/>
      <c r="ET495" s="159"/>
      <c r="EU495" s="159"/>
      <c r="EV495" s="159"/>
      <c r="EW495" s="159"/>
      <c r="EX495" s="159"/>
      <c r="EY495" s="159"/>
      <c r="EZ495" s="159"/>
      <c r="FA495" s="159"/>
      <c r="FB495" s="159"/>
      <c r="FC495" s="159"/>
      <c r="FD495" s="159"/>
    </row>
    <row r="496" customFormat="false" ht="12.75" hidden="false" customHeight="false" outlineLevel="0" collapsed="false">
      <c r="A496" s="168"/>
      <c r="B496" s="149"/>
      <c r="C496" s="149"/>
      <c r="D496" s="149"/>
      <c r="E496" s="149"/>
      <c r="F496" s="149"/>
      <c r="G496" s="149"/>
      <c r="H496" s="148"/>
      <c r="I496" s="170"/>
      <c r="R496" s="148"/>
      <c r="S496" s="158"/>
      <c r="T496" s="159"/>
      <c r="U496" s="159"/>
      <c r="V496" s="159"/>
      <c r="W496" s="159"/>
      <c r="X496" s="159"/>
      <c r="Y496" s="159"/>
      <c r="Z496" s="159"/>
      <c r="AA496" s="159"/>
      <c r="AB496" s="159"/>
      <c r="AC496" s="159"/>
      <c r="AD496" s="159"/>
      <c r="AE496" s="159"/>
      <c r="AF496" s="159"/>
      <c r="AG496" s="159"/>
      <c r="AH496" s="159"/>
      <c r="AI496" s="159"/>
      <c r="AJ496" s="159"/>
      <c r="AK496" s="159"/>
      <c r="AL496" s="159"/>
      <c r="AM496" s="159"/>
      <c r="AN496" s="159"/>
      <c r="AO496" s="159"/>
      <c r="AP496" s="159"/>
      <c r="AQ496" s="159"/>
      <c r="AR496" s="159"/>
      <c r="AS496" s="159"/>
      <c r="AT496" s="159"/>
      <c r="AU496" s="159"/>
      <c r="AV496" s="159"/>
      <c r="AW496" s="159"/>
      <c r="AX496" s="159"/>
      <c r="AY496" s="159"/>
      <c r="AZ496" s="159"/>
      <c r="BA496" s="159"/>
      <c r="BB496" s="159"/>
      <c r="BC496" s="159"/>
      <c r="BD496" s="159"/>
      <c r="BE496" s="159"/>
      <c r="BF496" s="159"/>
      <c r="BG496" s="159"/>
      <c r="BH496" s="159"/>
      <c r="BI496" s="159"/>
      <c r="BJ496" s="159"/>
      <c r="BK496" s="159"/>
      <c r="BL496" s="159"/>
      <c r="BM496" s="159"/>
      <c r="BN496" s="159"/>
      <c r="BO496" s="159"/>
      <c r="BP496" s="159"/>
      <c r="BQ496" s="159"/>
      <c r="BR496" s="159"/>
      <c r="BS496" s="159"/>
      <c r="BT496" s="159"/>
      <c r="BU496" s="159"/>
      <c r="BV496" s="159"/>
      <c r="BW496" s="159"/>
      <c r="BX496" s="159"/>
      <c r="BY496" s="159"/>
      <c r="BZ496" s="159"/>
      <c r="CA496" s="159"/>
      <c r="CB496" s="159"/>
      <c r="CC496" s="159"/>
      <c r="CD496" s="159"/>
      <c r="CE496" s="159"/>
      <c r="CF496" s="159"/>
      <c r="CG496" s="159"/>
      <c r="CH496" s="159"/>
      <c r="CI496" s="159"/>
      <c r="CJ496" s="159"/>
      <c r="CK496" s="159"/>
      <c r="CL496" s="159"/>
      <c r="CM496" s="159"/>
      <c r="CN496" s="159"/>
      <c r="CO496" s="159"/>
      <c r="CP496" s="159"/>
      <c r="CQ496" s="159"/>
      <c r="CR496" s="159"/>
      <c r="CS496" s="159"/>
      <c r="CT496" s="159"/>
      <c r="CU496" s="159"/>
      <c r="CV496" s="159"/>
      <c r="CW496" s="159"/>
      <c r="CX496" s="159"/>
      <c r="CY496" s="159"/>
      <c r="CZ496" s="159"/>
      <c r="DA496" s="159"/>
      <c r="DB496" s="159"/>
      <c r="DC496" s="159"/>
      <c r="DD496" s="159"/>
      <c r="DE496" s="159"/>
      <c r="DF496" s="159"/>
      <c r="DG496" s="159"/>
      <c r="DH496" s="159"/>
      <c r="DI496" s="159"/>
      <c r="DJ496" s="159"/>
      <c r="DK496" s="159"/>
      <c r="DL496" s="159"/>
      <c r="DM496" s="159"/>
      <c r="DN496" s="159"/>
      <c r="DO496" s="159"/>
      <c r="DP496" s="159"/>
      <c r="DQ496" s="159"/>
      <c r="DR496" s="159"/>
      <c r="DS496" s="159"/>
      <c r="DT496" s="159"/>
      <c r="DU496" s="159"/>
      <c r="DV496" s="159"/>
      <c r="DW496" s="159"/>
      <c r="DX496" s="159"/>
      <c r="DY496" s="159"/>
      <c r="DZ496" s="159"/>
      <c r="EA496" s="159"/>
      <c r="EB496" s="159"/>
      <c r="EC496" s="159"/>
      <c r="ED496" s="159"/>
      <c r="EE496" s="159"/>
      <c r="EF496" s="159"/>
      <c r="EG496" s="159"/>
      <c r="EH496" s="159"/>
      <c r="EI496" s="159"/>
      <c r="EJ496" s="159"/>
      <c r="EK496" s="159"/>
      <c r="EL496" s="159"/>
      <c r="EM496" s="159"/>
      <c r="EN496" s="159"/>
      <c r="EO496" s="159"/>
      <c r="EP496" s="159"/>
      <c r="EQ496" s="159"/>
      <c r="ER496" s="159"/>
      <c r="ES496" s="159"/>
      <c r="ET496" s="159"/>
      <c r="EU496" s="159"/>
      <c r="EV496" s="159"/>
      <c r="EW496" s="159"/>
      <c r="EX496" s="159"/>
      <c r="EY496" s="159"/>
      <c r="EZ496" s="159"/>
      <c r="FA496" s="159"/>
      <c r="FB496" s="159"/>
      <c r="FC496" s="159"/>
      <c r="FD496" s="159"/>
    </row>
    <row r="497" customFormat="false" ht="12.75" hidden="false" customHeight="false" outlineLevel="0" collapsed="false">
      <c r="A497" s="168"/>
      <c r="B497" s="149"/>
      <c r="C497" s="149"/>
      <c r="D497" s="149"/>
      <c r="E497" s="149"/>
      <c r="F497" s="149"/>
      <c r="G497" s="149"/>
      <c r="H497" s="148"/>
      <c r="I497" s="170"/>
      <c r="R497" s="148"/>
      <c r="S497" s="158"/>
      <c r="T497" s="159"/>
      <c r="U497" s="159"/>
      <c r="V497" s="159"/>
      <c r="W497" s="159"/>
      <c r="X497" s="159"/>
      <c r="Y497" s="159"/>
      <c r="Z497" s="159"/>
      <c r="AA497" s="159"/>
      <c r="AB497" s="159"/>
      <c r="AC497" s="159"/>
      <c r="AD497" s="159"/>
      <c r="AE497" s="159"/>
      <c r="AF497" s="159"/>
      <c r="AG497" s="159"/>
      <c r="AH497" s="159"/>
      <c r="AI497" s="159"/>
      <c r="AJ497" s="159"/>
      <c r="AK497" s="159"/>
      <c r="AL497" s="159"/>
      <c r="AM497" s="159"/>
      <c r="AN497" s="159"/>
      <c r="AO497" s="159"/>
      <c r="AP497" s="159"/>
      <c r="AQ497" s="159"/>
      <c r="AR497" s="159"/>
      <c r="AS497" s="159"/>
      <c r="AT497" s="159"/>
      <c r="AU497" s="159"/>
      <c r="AV497" s="159"/>
      <c r="AW497" s="159"/>
      <c r="AX497" s="159"/>
      <c r="AY497" s="159"/>
      <c r="AZ497" s="159"/>
      <c r="BA497" s="159"/>
      <c r="BB497" s="159"/>
      <c r="BC497" s="159"/>
      <c r="BD497" s="159"/>
      <c r="BE497" s="159"/>
      <c r="BF497" s="159"/>
      <c r="BG497" s="159"/>
      <c r="BH497" s="159"/>
      <c r="BI497" s="159"/>
      <c r="BJ497" s="159"/>
      <c r="BK497" s="159"/>
      <c r="BL497" s="159"/>
      <c r="BM497" s="159"/>
      <c r="BN497" s="159"/>
      <c r="BO497" s="159"/>
      <c r="BP497" s="159"/>
      <c r="BQ497" s="159"/>
      <c r="BR497" s="159"/>
      <c r="BS497" s="159"/>
      <c r="BT497" s="159"/>
      <c r="BU497" s="159"/>
      <c r="BV497" s="159"/>
      <c r="BW497" s="159"/>
      <c r="BX497" s="159"/>
      <c r="BY497" s="159"/>
      <c r="BZ497" s="159"/>
      <c r="CA497" s="159"/>
      <c r="CB497" s="159"/>
      <c r="CC497" s="159"/>
      <c r="CD497" s="159"/>
      <c r="CE497" s="159"/>
      <c r="CF497" s="159"/>
      <c r="CG497" s="159"/>
      <c r="CH497" s="159"/>
      <c r="CI497" s="159"/>
      <c r="CJ497" s="159"/>
      <c r="CK497" s="159"/>
      <c r="CL497" s="159"/>
      <c r="CM497" s="159"/>
      <c r="CN497" s="159"/>
      <c r="CO497" s="159"/>
      <c r="CP497" s="159"/>
      <c r="CQ497" s="159"/>
      <c r="CR497" s="159"/>
      <c r="CS497" s="159"/>
      <c r="CT497" s="159"/>
      <c r="CU497" s="159"/>
      <c r="CV497" s="159"/>
      <c r="CW497" s="159"/>
      <c r="CX497" s="159"/>
      <c r="CY497" s="159"/>
      <c r="CZ497" s="159"/>
      <c r="DA497" s="159"/>
      <c r="DB497" s="159"/>
      <c r="DC497" s="159"/>
      <c r="DD497" s="159"/>
      <c r="DE497" s="159"/>
      <c r="DF497" s="159"/>
      <c r="DG497" s="159"/>
      <c r="DH497" s="159"/>
      <c r="DI497" s="159"/>
      <c r="DJ497" s="159"/>
      <c r="DK497" s="159"/>
      <c r="DL497" s="159"/>
      <c r="DM497" s="159"/>
      <c r="DN497" s="159"/>
      <c r="DO497" s="159"/>
      <c r="DP497" s="159"/>
      <c r="DQ497" s="159"/>
      <c r="DR497" s="159"/>
      <c r="DS497" s="159"/>
      <c r="DT497" s="159"/>
      <c r="DU497" s="159"/>
      <c r="DV497" s="159"/>
      <c r="DW497" s="159"/>
      <c r="DX497" s="159"/>
      <c r="DY497" s="159"/>
      <c r="DZ497" s="159"/>
      <c r="EA497" s="159"/>
      <c r="EB497" s="159"/>
      <c r="EC497" s="159"/>
      <c r="ED497" s="159"/>
      <c r="EE497" s="159"/>
      <c r="EF497" s="159"/>
      <c r="EG497" s="159"/>
      <c r="EH497" s="159"/>
      <c r="EI497" s="159"/>
      <c r="EJ497" s="159"/>
      <c r="EK497" s="159"/>
      <c r="EL497" s="159"/>
      <c r="EM497" s="159"/>
      <c r="EN497" s="159"/>
      <c r="EO497" s="159"/>
      <c r="EP497" s="159"/>
      <c r="EQ497" s="159"/>
      <c r="ER497" s="159"/>
      <c r="ES497" s="159"/>
      <c r="ET497" s="159"/>
      <c r="EU497" s="159"/>
      <c r="EV497" s="159"/>
      <c r="EW497" s="159"/>
      <c r="EX497" s="159"/>
      <c r="EY497" s="159"/>
      <c r="EZ497" s="159"/>
      <c r="FA497" s="159"/>
      <c r="FB497" s="159"/>
      <c r="FC497" s="159"/>
      <c r="FD497" s="159"/>
    </row>
    <row r="498" customFormat="false" ht="12.75" hidden="false" customHeight="false" outlineLevel="0" collapsed="false">
      <c r="A498" s="168"/>
      <c r="B498" s="149"/>
      <c r="C498" s="149"/>
      <c r="D498" s="149"/>
      <c r="E498" s="149"/>
      <c r="F498" s="149"/>
      <c r="G498" s="149"/>
      <c r="H498" s="148"/>
      <c r="I498" s="170"/>
      <c r="R498" s="148"/>
      <c r="S498" s="158"/>
      <c r="T498" s="159"/>
      <c r="U498" s="159"/>
      <c r="V498" s="159"/>
      <c r="W498" s="159"/>
      <c r="X498" s="159"/>
      <c r="Y498" s="159"/>
      <c r="Z498" s="159"/>
      <c r="AA498" s="159"/>
      <c r="AB498" s="159"/>
      <c r="AC498" s="159"/>
      <c r="AD498" s="159"/>
      <c r="AE498" s="159"/>
      <c r="AF498" s="159"/>
      <c r="AG498" s="159"/>
      <c r="AH498" s="159"/>
      <c r="AI498" s="159"/>
      <c r="AJ498" s="159"/>
      <c r="AK498" s="159"/>
      <c r="AL498" s="159"/>
      <c r="AM498" s="159"/>
      <c r="AN498" s="159"/>
      <c r="AO498" s="159"/>
      <c r="AP498" s="159"/>
      <c r="AQ498" s="159"/>
      <c r="AR498" s="159"/>
      <c r="AS498" s="159"/>
      <c r="AT498" s="159"/>
      <c r="AU498" s="159"/>
      <c r="AV498" s="159"/>
      <c r="AW498" s="159"/>
      <c r="AX498" s="159"/>
      <c r="AY498" s="159"/>
      <c r="AZ498" s="159"/>
      <c r="BA498" s="159"/>
      <c r="BB498" s="159"/>
      <c r="BC498" s="159"/>
      <c r="BD498" s="159"/>
      <c r="BE498" s="159"/>
      <c r="BF498" s="159"/>
      <c r="BG498" s="159"/>
      <c r="BH498" s="159"/>
      <c r="BI498" s="159"/>
      <c r="BJ498" s="159"/>
      <c r="BK498" s="159"/>
      <c r="BL498" s="159"/>
      <c r="BM498" s="159"/>
      <c r="BN498" s="159"/>
      <c r="BO498" s="159"/>
      <c r="BP498" s="159"/>
      <c r="BQ498" s="159"/>
      <c r="BR498" s="159"/>
      <c r="BS498" s="159"/>
      <c r="BT498" s="159"/>
      <c r="BU498" s="159"/>
      <c r="BV498" s="159"/>
      <c r="BW498" s="159"/>
      <c r="BX498" s="159"/>
      <c r="BY498" s="159"/>
      <c r="BZ498" s="159"/>
      <c r="CA498" s="159"/>
      <c r="CB498" s="159"/>
      <c r="CC498" s="159"/>
      <c r="CD498" s="159"/>
      <c r="CE498" s="159"/>
      <c r="CF498" s="159"/>
      <c r="CG498" s="159"/>
      <c r="CH498" s="159"/>
      <c r="CI498" s="159"/>
      <c r="CJ498" s="159"/>
      <c r="CK498" s="159"/>
      <c r="CL498" s="159"/>
      <c r="CM498" s="159"/>
      <c r="CN498" s="159"/>
      <c r="CO498" s="159"/>
      <c r="CP498" s="159"/>
      <c r="CQ498" s="159"/>
      <c r="CR498" s="159"/>
      <c r="CS498" s="159"/>
      <c r="CT498" s="159"/>
      <c r="CU498" s="159"/>
      <c r="CV498" s="159"/>
      <c r="CW498" s="159"/>
      <c r="CX498" s="159"/>
      <c r="CY498" s="159"/>
      <c r="CZ498" s="159"/>
      <c r="DA498" s="159"/>
      <c r="DB498" s="159"/>
      <c r="DC498" s="159"/>
      <c r="DD498" s="159"/>
      <c r="DE498" s="159"/>
      <c r="DF498" s="159"/>
      <c r="DG498" s="159"/>
      <c r="DH498" s="159"/>
      <c r="DI498" s="159"/>
      <c r="DJ498" s="159"/>
      <c r="DK498" s="159"/>
      <c r="DL498" s="159"/>
      <c r="DM498" s="159"/>
      <c r="DN498" s="159"/>
      <c r="DO498" s="159"/>
      <c r="DP498" s="159"/>
      <c r="DQ498" s="159"/>
      <c r="DR498" s="159"/>
      <c r="DS498" s="159"/>
      <c r="DT498" s="159"/>
      <c r="DU498" s="159"/>
      <c r="DV498" s="159"/>
      <c r="DW498" s="159"/>
      <c r="DX498" s="159"/>
      <c r="DY498" s="159"/>
      <c r="DZ498" s="159"/>
      <c r="EA498" s="159"/>
      <c r="EB498" s="159"/>
      <c r="EC498" s="159"/>
      <c r="ED498" s="159"/>
      <c r="EE498" s="159"/>
      <c r="EF498" s="159"/>
      <c r="EG498" s="159"/>
      <c r="EH498" s="159"/>
      <c r="EI498" s="159"/>
      <c r="EJ498" s="159"/>
      <c r="EK498" s="159"/>
      <c r="EL498" s="159"/>
      <c r="EM498" s="159"/>
      <c r="EN498" s="159"/>
      <c r="EO498" s="159"/>
      <c r="EP498" s="159"/>
      <c r="EQ498" s="159"/>
      <c r="ER498" s="159"/>
      <c r="ES498" s="159"/>
      <c r="ET498" s="159"/>
      <c r="EU498" s="159"/>
      <c r="EV498" s="159"/>
      <c r="EW498" s="159"/>
      <c r="EX498" s="159"/>
      <c r="EY498" s="159"/>
      <c r="EZ498" s="159"/>
      <c r="FA498" s="159"/>
      <c r="FB498" s="159"/>
      <c r="FC498" s="159"/>
      <c r="FD498" s="159"/>
    </row>
    <row r="499" customFormat="false" ht="12.75" hidden="false" customHeight="false" outlineLevel="0" collapsed="false">
      <c r="A499" s="168"/>
      <c r="B499" s="149"/>
      <c r="C499" s="149"/>
      <c r="D499" s="149"/>
      <c r="E499" s="149"/>
      <c r="F499" s="149"/>
      <c r="G499" s="149"/>
      <c r="H499" s="148"/>
      <c r="I499" s="170"/>
      <c r="R499" s="148"/>
      <c r="S499" s="158"/>
      <c r="T499" s="159"/>
      <c r="U499" s="159"/>
      <c r="V499" s="159"/>
      <c r="W499" s="159"/>
      <c r="X499" s="159"/>
      <c r="Y499" s="159"/>
      <c r="Z499" s="159"/>
      <c r="AA499" s="159"/>
      <c r="AB499" s="159"/>
      <c r="AC499" s="159"/>
      <c r="AD499" s="159"/>
      <c r="AE499" s="159"/>
      <c r="AF499" s="159"/>
      <c r="AG499" s="159"/>
      <c r="AH499" s="159"/>
      <c r="AI499" s="159"/>
      <c r="AJ499" s="159"/>
      <c r="AK499" s="159"/>
      <c r="AL499" s="159"/>
      <c r="AM499" s="159"/>
      <c r="AN499" s="159"/>
      <c r="AO499" s="159"/>
      <c r="AP499" s="159"/>
      <c r="AQ499" s="159"/>
      <c r="AR499" s="159"/>
      <c r="AS499" s="159"/>
      <c r="AT499" s="159"/>
      <c r="AU499" s="159"/>
      <c r="AV499" s="159"/>
      <c r="AW499" s="159"/>
      <c r="AX499" s="159"/>
      <c r="AY499" s="159"/>
      <c r="AZ499" s="159"/>
      <c r="BA499" s="159"/>
      <c r="BB499" s="159"/>
      <c r="BC499" s="159"/>
      <c r="BD499" s="159"/>
      <c r="BE499" s="159"/>
      <c r="BF499" s="159"/>
      <c r="BG499" s="159"/>
      <c r="BH499" s="159"/>
      <c r="BI499" s="159"/>
      <c r="BJ499" s="159"/>
      <c r="BK499" s="159"/>
      <c r="BL499" s="159"/>
      <c r="BM499" s="159"/>
      <c r="BN499" s="159"/>
      <c r="BO499" s="159"/>
      <c r="BP499" s="159"/>
      <c r="BQ499" s="159"/>
      <c r="BR499" s="159"/>
      <c r="BS499" s="159"/>
      <c r="BT499" s="159"/>
      <c r="BU499" s="159"/>
      <c r="BV499" s="159"/>
      <c r="BW499" s="159"/>
      <c r="BX499" s="159"/>
      <c r="BY499" s="159"/>
      <c r="BZ499" s="159"/>
      <c r="CA499" s="159"/>
      <c r="CB499" s="159"/>
      <c r="CC499" s="159"/>
      <c r="CD499" s="159"/>
      <c r="CE499" s="159"/>
      <c r="CF499" s="159"/>
      <c r="CG499" s="159"/>
      <c r="CH499" s="159"/>
      <c r="CI499" s="159"/>
      <c r="CJ499" s="159"/>
      <c r="CK499" s="159"/>
      <c r="CL499" s="159"/>
      <c r="CM499" s="159"/>
      <c r="CN499" s="159"/>
      <c r="CO499" s="159"/>
      <c r="CP499" s="159"/>
      <c r="CQ499" s="159"/>
      <c r="CR499" s="159"/>
      <c r="CS499" s="159"/>
      <c r="CT499" s="159"/>
      <c r="CU499" s="159"/>
      <c r="CV499" s="159"/>
      <c r="CW499" s="159"/>
      <c r="CX499" s="159"/>
      <c r="CY499" s="159"/>
      <c r="CZ499" s="159"/>
      <c r="DA499" s="159"/>
      <c r="DB499" s="159"/>
      <c r="DC499" s="159"/>
      <c r="DD499" s="159"/>
      <c r="DE499" s="159"/>
      <c r="DF499" s="159"/>
      <c r="DG499" s="159"/>
      <c r="DH499" s="159"/>
      <c r="DI499" s="159"/>
      <c r="DJ499" s="159"/>
      <c r="DK499" s="159"/>
      <c r="DL499" s="159"/>
      <c r="DM499" s="159"/>
      <c r="DN499" s="159"/>
      <c r="DO499" s="159"/>
      <c r="DP499" s="159"/>
      <c r="DQ499" s="159"/>
      <c r="DR499" s="159"/>
      <c r="DS499" s="159"/>
      <c r="DT499" s="159"/>
      <c r="DU499" s="159"/>
      <c r="DV499" s="159"/>
      <c r="DW499" s="159"/>
      <c r="DX499" s="159"/>
      <c r="DY499" s="159"/>
      <c r="DZ499" s="159"/>
      <c r="EA499" s="159"/>
      <c r="EB499" s="159"/>
      <c r="EC499" s="159"/>
      <c r="ED499" s="159"/>
      <c r="EE499" s="159"/>
      <c r="EF499" s="159"/>
      <c r="EG499" s="159"/>
      <c r="EH499" s="159"/>
      <c r="EI499" s="159"/>
      <c r="EJ499" s="159"/>
      <c r="EK499" s="159"/>
      <c r="EL499" s="159"/>
      <c r="EM499" s="159"/>
      <c r="EN499" s="159"/>
      <c r="EO499" s="159"/>
      <c r="EP499" s="159"/>
      <c r="EQ499" s="159"/>
      <c r="ER499" s="159"/>
      <c r="ES499" s="159"/>
      <c r="ET499" s="159"/>
      <c r="EU499" s="159"/>
      <c r="EV499" s="159"/>
      <c r="EW499" s="159"/>
      <c r="EX499" s="159"/>
      <c r="EY499" s="159"/>
      <c r="EZ499" s="159"/>
      <c r="FA499" s="159"/>
      <c r="FB499" s="159"/>
      <c r="FC499" s="159"/>
      <c r="FD499" s="159"/>
    </row>
    <row r="500" customFormat="false" ht="12.75" hidden="false" customHeight="false" outlineLevel="0" collapsed="false">
      <c r="A500" s="168"/>
      <c r="B500" s="149"/>
      <c r="C500" s="149"/>
      <c r="D500" s="149"/>
      <c r="E500" s="149"/>
      <c r="F500" s="149"/>
      <c r="G500" s="149"/>
      <c r="H500" s="148"/>
      <c r="I500" s="170"/>
      <c r="R500" s="148"/>
      <c r="S500" s="158"/>
      <c r="T500" s="159"/>
      <c r="U500" s="159"/>
      <c r="V500" s="159"/>
      <c r="W500" s="159"/>
      <c r="X500" s="159"/>
      <c r="Y500" s="159"/>
      <c r="Z500" s="159"/>
      <c r="AA500" s="159"/>
      <c r="AB500" s="159"/>
      <c r="AC500" s="159"/>
      <c r="AD500" s="159"/>
      <c r="AE500" s="159"/>
      <c r="AF500" s="159"/>
      <c r="AG500" s="159"/>
      <c r="AH500" s="159"/>
      <c r="AI500" s="159"/>
      <c r="AJ500" s="159"/>
      <c r="AK500" s="159"/>
      <c r="AL500" s="159"/>
      <c r="AM500" s="159"/>
      <c r="AN500" s="159"/>
      <c r="AO500" s="159"/>
      <c r="AP500" s="159"/>
      <c r="AQ500" s="159"/>
      <c r="AR500" s="159"/>
      <c r="AS500" s="159"/>
      <c r="AT500" s="159"/>
      <c r="AU500" s="159"/>
      <c r="AV500" s="159"/>
      <c r="AW500" s="159"/>
      <c r="AX500" s="159"/>
      <c r="AY500" s="159"/>
      <c r="AZ500" s="159"/>
      <c r="BA500" s="159"/>
      <c r="BB500" s="159"/>
      <c r="BC500" s="159"/>
      <c r="BD500" s="159"/>
      <c r="BE500" s="159"/>
      <c r="BF500" s="159"/>
      <c r="BG500" s="159"/>
      <c r="BH500" s="159"/>
      <c r="BI500" s="159"/>
      <c r="BJ500" s="159"/>
      <c r="BK500" s="159"/>
      <c r="BL500" s="159"/>
      <c r="BM500" s="159"/>
      <c r="BN500" s="159"/>
      <c r="BO500" s="159"/>
      <c r="BP500" s="159"/>
      <c r="BQ500" s="159"/>
      <c r="BR500" s="159"/>
      <c r="BS500" s="159"/>
      <c r="BT500" s="159"/>
      <c r="BU500" s="159"/>
      <c r="BV500" s="159"/>
      <c r="BW500" s="159"/>
      <c r="BX500" s="159"/>
      <c r="BY500" s="159"/>
      <c r="BZ500" s="159"/>
      <c r="CA500" s="159"/>
      <c r="CB500" s="159"/>
      <c r="CC500" s="159"/>
      <c r="CD500" s="159"/>
      <c r="CE500" s="159"/>
      <c r="CF500" s="159"/>
      <c r="CG500" s="159"/>
      <c r="CH500" s="159"/>
      <c r="CI500" s="159"/>
      <c r="CJ500" s="159"/>
      <c r="CK500" s="159"/>
      <c r="CL500" s="159"/>
      <c r="CM500" s="159"/>
      <c r="CN500" s="159"/>
      <c r="CO500" s="159"/>
      <c r="CP500" s="159"/>
      <c r="CQ500" s="159"/>
      <c r="CR500" s="159"/>
      <c r="CS500" s="159"/>
      <c r="CT500" s="159"/>
      <c r="CU500" s="159"/>
      <c r="CV500" s="159"/>
      <c r="CW500" s="159"/>
      <c r="CX500" s="159"/>
      <c r="CY500" s="159"/>
      <c r="CZ500" s="159"/>
      <c r="DA500" s="159"/>
      <c r="DB500" s="159"/>
      <c r="DC500" s="159"/>
      <c r="DD500" s="159"/>
      <c r="DE500" s="159"/>
      <c r="DF500" s="159"/>
      <c r="DG500" s="159"/>
      <c r="DH500" s="159"/>
      <c r="DI500" s="159"/>
      <c r="DJ500" s="159"/>
      <c r="DK500" s="159"/>
      <c r="DL500" s="159"/>
      <c r="DM500" s="159"/>
      <c r="DN500" s="159"/>
      <c r="DO500" s="159"/>
      <c r="DP500" s="159"/>
      <c r="DQ500" s="159"/>
      <c r="DR500" s="159"/>
      <c r="DS500" s="159"/>
      <c r="DT500" s="159"/>
      <c r="DU500" s="159"/>
      <c r="DV500" s="159"/>
      <c r="DW500" s="159"/>
      <c r="DX500" s="159"/>
      <c r="DY500" s="159"/>
      <c r="DZ500" s="159"/>
      <c r="EA500" s="159"/>
      <c r="EB500" s="159"/>
      <c r="EC500" s="159"/>
      <c r="ED500" s="159"/>
      <c r="EE500" s="159"/>
      <c r="EF500" s="159"/>
      <c r="EG500" s="159"/>
      <c r="EH500" s="159"/>
      <c r="EI500" s="159"/>
      <c r="EJ500" s="159"/>
      <c r="EK500" s="159"/>
      <c r="EL500" s="159"/>
      <c r="EM500" s="159"/>
      <c r="EN500" s="159"/>
      <c r="EO500" s="159"/>
      <c r="EP500" s="159"/>
      <c r="EQ500" s="159"/>
      <c r="ER500" s="159"/>
      <c r="ES500" s="159"/>
      <c r="ET500" s="159"/>
      <c r="EU500" s="159"/>
      <c r="EV500" s="159"/>
      <c r="EW500" s="159"/>
      <c r="EX500" s="159"/>
      <c r="EY500" s="159"/>
      <c r="EZ500" s="159"/>
      <c r="FA500" s="159"/>
      <c r="FB500" s="159"/>
      <c r="FC500" s="159"/>
      <c r="FD500" s="159"/>
    </row>
    <row r="501" customFormat="false" ht="12.75" hidden="false" customHeight="false" outlineLevel="0" collapsed="false">
      <c r="A501" s="168"/>
      <c r="B501" s="149"/>
      <c r="C501" s="149"/>
      <c r="D501" s="149"/>
      <c r="E501" s="149"/>
      <c r="F501" s="149"/>
      <c r="G501" s="149"/>
      <c r="H501" s="148"/>
      <c r="I501" s="170"/>
      <c r="R501" s="148"/>
      <c r="S501" s="158"/>
      <c r="T501" s="159"/>
      <c r="U501" s="159"/>
      <c r="V501" s="159"/>
      <c r="W501" s="159"/>
      <c r="X501" s="159"/>
      <c r="Y501" s="159"/>
      <c r="Z501" s="159"/>
      <c r="AA501" s="159"/>
      <c r="AB501" s="159"/>
      <c r="AC501" s="159"/>
      <c r="AD501" s="159"/>
      <c r="AE501" s="159"/>
      <c r="AF501" s="159"/>
      <c r="AG501" s="159"/>
      <c r="AH501" s="159"/>
      <c r="AI501" s="159"/>
      <c r="AJ501" s="159"/>
      <c r="AK501" s="159"/>
      <c r="AL501" s="159"/>
      <c r="AM501" s="159"/>
      <c r="AN501" s="159"/>
      <c r="AO501" s="159"/>
      <c r="AP501" s="159"/>
      <c r="AQ501" s="159"/>
      <c r="AR501" s="159"/>
      <c r="AS501" s="159"/>
      <c r="AT501" s="159"/>
      <c r="AU501" s="159"/>
      <c r="AV501" s="159"/>
      <c r="AW501" s="159"/>
      <c r="AX501" s="159"/>
      <c r="AY501" s="159"/>
      <c r="AZ501" s="159"/>
      <c r="BA501" s="159"/>
      <c r="BB501" s="159"/>
      <c r="BC501" s="159"/>
      <c r="BD501" s="159"/>
      <c r="BE501" s="159"/>
      <c r="BF501" s="159"/>
      <c r="BG501" s="159"/>
      <c r="BH501" s="159"/>
      <c r="BI501" s="159"/>
      <c r="BJ501" s="159"/>
      <c r="BK501" s="159"/>
      <c r="BL501" s="159"/>
      <c r="BM501" s="159"/>
      <c r="BN501" s="159"/>
      <c r="BO501" s="159"/>
      <c r="BP501" s="159"/>
      <c r="BQ501" s="159"/>
      <c r="BR501" s="159"/>
      <c r="BS501" s="159"/>
      <c r="BT501" s="159"/>
      <c r="BU501" s="159"/>
      <c r="BV501" s="159"/>
      <c r="BW501" s="159"/>
      <c r="BX501" s="159"/>
      <c r="BY501" s="159"/>
      <c r="BZ501" s="159"/>
      <c r="CA501" s="159"/>
      <c r="CB501" s="159"/>
      <c r="CC501" s="159"/>
      <c r="CD501" s="159"/>
      <c r="CE501" s="159"/>
      <c r="CF501" s="159"/>
      <c r="CG501" s="159"/>
      <c r="CH501" s="159"/>
      <c r="CI501" s="159"/>
      <c r="CJ501" s="159"/>
      <c r="CK501" s="159"/>
      <c r="CL501" s="159"/>
      <c r="CM501" s="159"/>
      <c r="CN501" s="159"/>
      <c r="CO501" s="159"/>
      <c r="CP501" s="159"/>
      <c r="CQ501" s="159"/>
      <c r="CR501" s="159"/>
      <c r="CS501" s="159"/>
      <c r="CT501" s="159"/>
      <c r="CU501" s="159"/>
      <c r="CV501" s="159"/>
      <c r="CW501" s="159"/>
      <c r="CX501" s="159"/>
      <c r="CY501" s="159"/>
      <c r="CZ501" s="159"/>
      <c r="DA501" s="159"/>
      <c r="DB501" s="159"/>
      <c r="DC501" s="159"/>
      <c r="DD501" s="159"/>
      <c r="DE501" s="159"/>
      <c r="DF501" s="159"/>
      <c r="DG501" s="159"/>
      <c r="DH501" s="159"/>
      <c r="DI501" s="159"/>
      <c r="DJ501" s="159"/>
      <c r="DK501" s="159"/>
      <c r="DL501" s="159"/>
      <c r="DM501" s="159"/>
      <c r="DN501" s="159"/>
      <c r="DO501" s="159"/>
      <c r="DP501" s="159"/>
      <c r="DQ501" s="159"/>
      <c r="DR501" s="159"/>
      <c r="DS501" s="159"/>
      <c r="DT501" s="159"/>
      <c r="DU501" s="159"/>
      <c r="DV501" s="159"/>
      <c r="DW501" s="159"/>
      <c r="DX501" s="159"/>
      <c r="DY501" s="159"/>
      <c r="DZ501" s="159"/>
      <c r="EA501" s="159"/>
      <c r="EB501" s="159"/>
      <c r="EC501" s="159"/>
      <c r="ED501" s="159"/>
      <c r="EE501" s="159"/>
      <c r="EF501" s="159"/>
      <c r="EG501" s="159"/>
      <c r="EH501" s="159"/>
      <c r="EI501" s="159"/>
      <c r="EJ501" s="159"/>
      <c r="EK501" s="159"/>
      <c r="EL501" s="159"/>
      <c r="EM501" s="159"/>
      <c r="EN501" s="159"/>
      <c r="EO501" s="159"/>
      <c r="EP501" s="159"/>
      <c r="EQ501" s="159"/>
      <c r="ER501" s="159"/>
      <c r="ES501" s="159"/>
      <c r="ET501" s="159"/>
      <c r="EU501" s="159"/>
      <c r="EV501" s="159"/>
      <c r="EW501" s="159"/>
      <c r="EX501" s="159"/>
      <c r="EY501" s="159"/>
      <c r="EZ501" s="159"/>
      <c r="FA501" s="159"/>
      <c r="FB501" s="159"/>
      <c r="FC501" s="159"/>
      <c r="FD501" s="159"/>
    </row>
    <row r="502" customFormat="false" ht="12.75" hidden="false" customHeight="false" outlineLevel="0" collapsed="false">
      <c r="A502" s="168"/>
      <c r="B502" s="149"/>
      <c r="C502" s="149"/>
      <c r="D502" s="149"/>
      <c r="E502" s="149"/>
      <c r="F502" s="149"/>
      <c r="G502" s="149"/>
      <c r="H502" s="148"/>
      <c r="I502" s="170"/>
      <c r="R502" s="148"/>
      <c r="S502" s="158"/>
      <c r="T502" s="159"/>
      <c r="U502" s="159"/>
      <c r="V502" s="159"/>
      <c r="W502" s="159"/>
      <c r="X502" s="159"/>
      <c r="Y502" s="159"/>
      <c r="Z502" s="159"/>
      <c r="AA502" s="159"/>
      <c r="AB502" s="159"/>
      <c r="AC502" s="159"/>
      <c r="AD502" s="159"/>
      <c r="AE502" s="159"/>
      <c r="AF502" s="159"/>
      <c r="AG502" s="159"/>
      <c r="AH502" s="159"/>
      <c r="AI502" s="159"/>
      <c r="AJ502" s="159"/>
      <c r="AK502" s="159"/>
      <c r="AL502" s="159"/>
      <c r="AM502" s="159"/>
      <c r="AN502" s="159"/>
      <c r="AO502" s="159"/>
      <c r="AP502" s="159"/>
      <c r="AQ502" s="159"/>
      <c r="AR502" s="159"/>
      <c r="AS502" s="159"/>
      <c r="AT502" s="159"/>
      <c r="AU502" s="159"/>
      <c r="AV502" s="159"/>
      <c r="AW502" s="159"/>
      <c r="AX502" s="159"/>
      <c r="AY502" s="159"/>
      <c r="AZ502" s="159"/>
      <c r="BA502" s="159"/>
      <c r="BB502" s="159"/>
      <c r="BC502" s="159"/>
      <c r="BD502" s="159"/>
      <c r="BE502" s="159"/>
      <c r="BF502" s="159"/>
      <c r="BG502" s="159"/>
      <c r="BH502" s="159"/>
      <c r="BI502" s="159"/>
      <c r="BJ502" s="159"/>
      <c r="BK502" s="159"/>
      <c r="BL502" s="159"/>
      <c r="BM502" s="159"/>
      <c r="BN502" s="159"/>
      <c r="BO502" s="159"/>
      <c r="BP502" s="159"/>
      <c r="BQ502" s="159"/>
      <c r="BR502" s="159"/>
      <c r="BS502" s="159"/>
      <c r="BT502" s="159"/>
      <c r="BU502" s="159"/>
      <c r="BV502" s="159"/>
      <c r="BW502" s="159"/>
      <c r="BX502" s="159"/>
      <c r="BY502" s="159"/>
      <c r="BZ502" s="159"/>
      <c r="CA502" s="159"/>
      <c r="CB502" s="159"/>
      <c r="CC502" s="159"/>
      <c r="CD502" s="159"/>
      <c r="CE502" s="159"/>
      <c r="CF502" s="159"/>
      <c r="CG502" s="159"/>
      <c r="CH502" s="159"/>
      <c r="CI502" s="159"/>
      <c r="CJ502" s="159"/>
      <c r="CK502" s="159"/>
      <c r="CL502" s="159"/>
      <c r="CM502" s="159"/>
      <c r="CN502" s="159"/>
      <c r="CO502" s="159"/>
      <c r="CP502" s="159"/>
      <c r="CQ502" s="159"/>
      <c r="CR502" s="159"/>
      <c r="CS502" s="159"/>
      <c r="CT502" s="159"/>
      <c r="CU502" s="159"/>
      <c r="CV502" s="159"/>
      <c r="CW502" s="159"/>
      <c r="CX502" s="159"/>
      <c r="CY502" s="159"/>
      <c r="CZ502" s="159"/>
      <c r="DA502" s="159"/>
      <c r="DB502" s="159"/>
      <c r="DC502" s="159"/>
      <c r="DD502" s="159"/>
      <c r="DE502" s="159"/>
      <c r="DF502" s="159"/>
      <c r="DG502" s="159"/>
      <c r="DH502" s="159"/>
      <c r="DI502" s="159"/>
      <c r="DJ502" s="159"/>
      <c r="DK502" s="159"/>
      <c r="DL502" s="159"/>
      <c r="DM502" s="159"/>
      <c r="DN502" s="159"/>
      <c r="DO502" s="159"/>
      <c r="DP502" s="159"/>
      <c r="DQ502" s="159"/>
      <c r="DR502" s="159"/>
      <c r="DS502" s="159"/>
      <c r="DT502" s="159"/>
      <c r="DU502" s="159"/>
      <c r="DV502" s="159"/>
      <c r="DW502" s="159"/>
      <c r="DX502" s="159"/>
      <c r="DY502" s="159"/>
      <c r="DZ502" s="159"/>
      <c r="EA502" s="159"/>
      <c r="EB502" s="159"/>
      <c r="EC502" s="159"/>
      <c r="ED502" s="159"/>
      <c r="EE502" s="159"/>
      <c r="EF502" s="159"/>
      <c r="EG502" s="159"/>
      <c r="EH502" s="159"/>
      <c r="EI502" s="159"/>
      <c r="EJ502" s="159"/>
      <c r="EK502" s="159"/>
      <c r="EL502" s="159"/>
      <c r="EM502" s="159"/>
      <c r="EN502" s="159"/>
      <c r="EO502" s="159"/>
      <c r="EP502" s="159"/>
      <c r="EQ502" s="159"/>
      <c r="ER502" s="159"/>
      <c r="ES502" s="159"/>
      <c r="ET502" s="159"/>
      <c r="EU502" s="159"/>
      <c r="EV502" s="159"/>
      <c r="EW502" s="159"/>
      <c r="EX502" s="159"/>
      <c r="EY502" s="159"/>
      <c r="EZ502" s="159"/>
      <c r="FA502" s="159"/>
      <c r="FB502" s="159"/>
      <c r="FC502" s="159"/>
      <c r="FD502" s="159"/>
    </row>
    <row r="503" customFormat="false" ht="12.75" hidden="false" customHeight="false" outlineLevel="0" collapsed="false">
      <c r="A503" s="168"/>
      <c r="B503" s="149"/>
      <c r="C503" s="149"/>
      <c r="D503" s="149"/>
      <c r="E503" s="149"/>
      <c r="F503" s="149"/>
      <c r="G503" s="149"/>
      <c r="H503" s="148"/>
      <c r="I503" s="170"/>
      <c r="R503" s="148"/>
      <c r="S503" s="158"/>
      <c r="T503" s="159"/>
      <c r="U503" s="159"/>
      <c r="V503" s="159"/>
      <c r="W503" s="159"/>
      <c r="X503" s="159"/>
      <c r="Y503" s="159"/>
      <c r="Z503" s="159"/>
      <c r="AA503" s="159"/>
      <c r="AB503" s="159"/>
      <c r="AC503" s="159"/>
      <c r="AD503" s="159"/>
      <c r="AE503" s="159"/>
      <c r="AF503" s="159"/>
      <c r="AG503" s="159"/>
      <c r="AH503" s="159"/>
      <c r="AI503" s="159"/>
      <c r="AJ503" s="159"/>
      <c r="AK503" s="159"/>
      <c r="AL503" s="159"/>
      <c r="AM503" s="159"/>
      <c r="AN503" s="159"/>
      <c r="AO503" s="159"/>
      <c r="AP503" s="159"/>
      <c r="AQ503" s="159"/>
      <c r="AR503" s="159"/>
      <c r="AS503" s="159"/>
      <c r="AT503" s="159"/>
      <c r="AU503" s="159"/>
      <c r="AV503" s="159"/>
      <c r="AW503" s="159"/>
      <c r="AX503" s="159"/>
      <c r="AY503" s="159"/>
      <c r="AZ503" s="159"/>
      <c r="BA503" s="159"/>
      <c r="BB503" s="159"/>
      <c r="BC503" s="159"/>
      <c r="BD503" s="159"/>
      <c r="BE503" s="159"/>
      <c r="BF503" s="159"/>
      <c r="BG503" s="159"/>
      <c r="BH503" s="159"/>
      <c r="BI503" s="159"/>
      <c r="BJ503" s="159"/>
      <c r="BK503" s="159"/>
      <c r="BL503" s="159"/>
      <c r="BM503" s="159"/>
      <c r="BN503" s="159"/>
      <c r="BO503" s="159"/>
      <c r="BP503" s="159"/>
      <c r="BQ503" s="159"/>
      <c r="BR503" s="159"/>
      <c r="BS503" s="159"/>
      <c r="BT503" s="159"/>
      <c r="BU503" s="159"/>
      <c r="BV503" s="159"/>
      <c r="BW503" s="159"/>
      <c r="BX503" s="159"/>
      <c r="BY503" s="159"/>
      <c r="BZ503" s="159"/>
      <c r="CA503" s="159"/>
      <c r="CB503" s="159"/>
      <c r="CC503" s="159"/>
      <c r="CD503" s="159"/>
      <c r="CE503" s="159"/>
      <c r="CF503" s="159"/>
      <c r="CG503" s="159"/>
      <c r="CH503" s="159"/>
      <c r="CI503" s="159"/>
      <c r="CJ503" s="159"/>
      <c r="CK503" s="159"/>
      <c r="CL503" s="159"/>
      <c r="CM503" s="159"/>
      <c r="CN503" s="159"/>
      <c r="CO503" s="159"/>
      <c r="CP503" s="159"/>
      <c r="CQ503" s="159"/>
      <c r="CR503" s="159"/>
      <c r="CS503" s="159"/>
      <c r="CT503" s="159"/>
      <c r="CU503" s="159"/>
      <c r="CV503" s="159"/>
      <c r="CW503" s="159"/>
      <c r="CX503" s="159"/>
      <c r="CY503" s="159"/>
      <c r="CZ503" s="159"/>
      <c r="DA503" s="159"/>
      <c r="DB503" s="159"/>
      <c r="DC503" s="159"/>
      <c r="DD503" s="159"/>
      <c r="DE503" s="159"/>
      <c r="DF503" s="159"/>
      <c r="DG503" s="159"/>
      <c r="DH503" s="159"/>
      <c r="DI503" s="159"/>
      <c r="DJ503" s="159"/>
      <c r="DK503" s="159"/>
      <c r="DL503" s="159"/>
      <c r="DM503" s="159"/>
      <c r="DN503" s="159"/>
      <c r="DO503" s="159"/>
      <c r="DP503" s="159"/>
      <c r="DQ503" s="159"/>
      <c r="DR503" s="159"/>
      <c r="DS503" s="159"/>
      <c r="DT503" s="159"/>
      <c r="DU503" s="159"/>
      <c r="DV503" s="159"/>
      <c r="DW503" s="159"/>
      <c r="DX503" s="159"/>
      <c r="DY503" s="159"/>
      <c r="DZ503" s="159"/>
      <c r="EA503" s="159"/>
      <c r="EB503" s="159"/>
      <c r="EC503" s="159"/>
      <c r="ED503" s="159"/>
      <c r="EE503" s="159"/>
      <c r="EF503" s="159"/>
      <c r="EG503" s="159"/>
      <c r="EH503" s="159"/>
      <c r="EI503" s="159"/>
      <c r="EJ503" s="159"/>
      <c r="EK503" s="159"/>
      <c r="EL503" s="159"/>
      <c r="EM503" s="159"/>
      <c r="EN503" s="159"/>
      <c r="EO503" s="159"/>
      <c r="EP503" s="159"/>
      <c r="EQ503" s="159"/>
      <c r="ER503" s="159"/>
      <c r="ES503" s="159"/>
      <c r="ET503" s="159"/>
      <c r="EU503" s="159"/>
      <c r="EV503" s="159"/>
      <c r="EW503" s="159"/>
      <c r="EX503" s="159"/>
      <c r="EY503" s="159"/>
      <c r="EZ503" s="159"/>
      <c r="FA503" s="159"/>
      <c r="FB503" s="159"/>
      <c r="FC503" s="159"/>
      <c r="FD503" s="159"/>
    </row>
    <row r="504" customFormat="false" ht="12.75" hidden="false" customHeight="false" outlineLevel="0" collapsed="false">
      <c r="A504" s="168"/>
      <c r="B504" s="149"/>
      <c r="C504" s="149"/>
      <c r="D504" s="149"/>
      <c r="E504" s="149"/>
      <c r="F504" s="149"/>
      <c r="G504" s="149"/>
      <c r="H504" s="148"/>
      <c r="I504" s="170"/>
      <c r="R504" s="148"/>
      <c r="S504" s="158"/>
      <c r="T504" s="159"/>
      <c r="U504" s="159"/>
      <c r="V504" s="159"/>
      <c r="W504" s="159"/>
      <c r="X504" s="159"/>
      <c r="Y504" s="159"/>
      <c r="Z504" s="159"/>
      <c r="AA504" s="159"/>
      <c r="AB504" s="159"/>
      <c r="AC504" s="159"/>
      <c r="AD504" s="159"/>
      <c r="AE504" s="159"/>
      <c r="AF504" s="159"/>
      <c r="AG504" s="159"/>
      <c r="AH504" s="159"/>
      <c r="AI504" s="159"/>
      <c r="AJ504" s="159"/>
      <c r="AK504" s="159"/>
      <c r="AL504" s="159"/>
      <c r="AM504" s="159"/>
      <c r="AN504" s="159"/>
      <c r="AO504" s="159"/>
      <c r="AP504" s="159"/>
      <c r="AQ504" s="159"/>
      <c r="AR504" s="159"/>
      <c r="AS504" s="159"/>
      <c r="AT504" s="159"/>
      <c r="AU504" s="159"/>
      <c r="AV504" s="159"/>
      <c r="AW504" s="159"/>
      <c r="AX504" s="159"/>
      <c r="AY504" s="159"/>
      <c r="AZ504" s="159"/>
      <c r="BA504" s="159"/>
      <c r="BB504" s="159"/>
      <c r="BC504" s="159"/>
      <c r="BD504" s="159"/>
      <c r="BE504" s="159"/>
      <c r="BF504" s="159"/>
      <c r="BG504" s="159"/>
      <c r="BH504" s="159"/>
      <c r="BI504" s="159"/>
      <c r="BJ504" s="159"/>
      <c r="BK504" s="159"/>
      <c r="BL504" s="159"/>
      <c r="BM504" s="159"/>
      <c r="BN504" s="159"/>
      <c r="BO504" s="159"/>
      <c r="BP504" s="159"/>
      <c r="BQ504" s="159"/>
      <c r="BR504" s="159"/>
      <c r="BS504" s="159"/>
      <c r="BT504" s="159"/>
      <c r="BU504" s="159"/>
      <c r="BV504" s="159"/>
      <c r="BW504" s="159"/>
      <c r="BX504" s="159"/>
      <c r="BY504" s="159"/>
      <c r="BZ504" s="159"/>
      <c r="CA504" s="159"/>
      <c r="CB504" s="159"/>
      <c r="CC504" s="159"/>
      <c r="CD504" s="159"/>
      <c r="CE504" s="159"/>
      <c r="CF504" s="159"/>
      <c r="CG504" s="159"/>
      <c r="CH504" s="159"/>
      <c r="CI504" s="159"/>
      <c r="CJ504" s="159"/>
      <c r="CK504" s="159"/>
      <c r="CL504" s="159"/>
      <c r="CM504" s="159"/>
      <c r="CN504" s="159"/>
      <c r="CO504" s="159"/>
      <c r="CP504" s="159"/>
      <c r="CQ504" s="159"/>
      <c r="CR504" s="159"/>
      <c r="CS504" s="159"/>
      <c r="CT504" s="159"/>
      <c r="CU504" s="159"/>
      <c r="CV504" s="159"/>
      <c r="CW504" s="159"/>
      <c r="CX504" s="159"/>
      <c r="CY504" s="159"/>
      <c r="CZ504" s="159"/>
      <c r="DA504" s="159"/>
      <c r="DB504" s="159"/>
      <c r="DC504" s="159"/>
      <c r="DD504" s="159"/>
      <c r="DE504" s="159"/>
      <c r="DF504" s="159"/>
      <c r="DG504" s="159"/>
      <c r="DH504" s="159"/>
      <c r="DI504" s="159"/>
      <c r="DJ504" s="159"/>
      <c r="DK504" s="159"/>
      <c r="DL504" s="159"/>
      <c r="DM504" s="159"/>
      <c r="DN504" s="159"/>
      <c r="DO504" s="159"/>
      <c r="DP504" s="159"/>
      <c r="DQ504" s="159"/>
      <c r="DR504" s="159"/>
      <c r="DS504" s="159"/>
      <c r="DT504" s="159"/>
      <c r="DU504" s="159"/>
      <c r="DV504" s="159"/>
      <c r="DW504" s="159"/>
      <c r="DX504" s="159"/>
      <c r="DY504" s="159"/>
      <c r="DZ504" s="159"/>
      <c r="EA504" s="159"/>
      <c r="EB504" s="159"/>
      <c r="EC504" s="159"/>
      <c r="ED504" s="159"/>
      <c r="EE504" s="159"/>
      <c r="EF504" s="159"/>
      <c r="EG504" s="159"/>
      <c r="EH504" s="159"/>
      <c r="EI504" s="159"/>
      <c r="EJ504" s="159"/>
      <c r="EK504" s="159"/>
      <c r="EL504" s="159"/>
      <c r="EM504" s="159"/>
      <c r="EN504" s="159"/>
      <c r="EO504" s="159"/>
      <c r="EP504" s="159"/>
      <c r="EQ504" s="159"/>
      <c r="ER504" s="159"/>
      <c r="ES504" s="159"/>
      <c r="ET504" s="159"/>
      <c r="EU504" s="159"/>
      <c r="EV504" s="159"/>
      <c r="EW504" s="159"/>
      <c r="EX504" s="159"/>
      <c r="EY504" s="159"/>
      <c r="EZ504" s="159"/>
      <c r="FA504" s="159"/>
      <c r="FB504" s="159"/>
      <c r="FC504" s="159"/>
      <c r="FD504" s="159"/>
    </row>
    <row r="505" customFormat="false" ht="12.75" hidden="false" customHeight="false" outlineLevel="0" collapsed="false">
      <c r="A505" s="168"/>
      <c r="B505" s="149"/>
      <c r="C505" s="149"/>
      <c r="D505" s="149"/>
      <c r="E505" s="149"/>
      <c r="F505" s="149"/>
      <c r="G505" s="149"/>
      <c r="H505" s="148"/>
      <c r="I505" s="170"/>
      <c r="R505" s="148"/>
      <c r="S505" s="158"/>
      <c r="T505" s="159"/>
      <c r="U505" s="159"/>
      <c r="V505" s="159"/>
      <c r="W505" s="159"/>
      <c r="X505" s="159"/>
      <c r="Y505" s="159"/>
      <c r="Z505" s="159"/>
      <c r="AA505" s="159"/>
      <c r="AB505" s="159"/>
      <c r="AC505" s="159"/>
      <c r="AD505" s="159"/>
      <c r="AE505" s="159"/>
      <c r="AF505" s="159"/>
      <c r="AG505" s="159"/>
      <c r="AH505" s="159"/>
      <c r="AI505" s="159"/>
      <c r="AJ505" s="159"/>
      <c r="AK505" s="159"/>
      <c r="AL505" s="159"/>
      <c r="AM505" s="159"/>
      <c r="AN505" s="159"/>
      <c r="AO505" s="159"/>
      <c r="AP505" s="159"/>
      <c r="AQ505" s="159"/>
      <c r="AR505" s="159"/>
      <c r="AS505" s="159"/>
      <c r="AT505" s="159"/>
      <c r="AU505" s="159"/>
      <c r="AV505" s="159"/>
      <c r="AW505" s="159"/>
      <c r="AX505" s="159"/>
      <c r="AY505" s="159"/>
      <c r="AZ505" s="159"/>
      <c r="BA505" s="159"/>
      <c r="BB505" s="159"/>
      <c r="BC505" s="159"/>
      <c r="BD505" s="159"/>
      <c r="BE505" s="159"/>
      <c r="BF505" s="159"/>
      <c r="BG505" s="159"/>
      <c r="BH505" s="159"/>
      <c r="BI505" s="159"/>
      <c r="BJ505" s="159"/>
      <c r="BK505" s="159"/>
      <c r="BL505" s="159"/>
      <c r="BM505" s="159"/>
      <c r="BN505" s="159"/>
      <c r="BO505" s="159"/>
      <c r="BP505" s="159"/>
      <c r="BQ505" s="159"/>
      <c r="BR505" s="159"/>
      <c r="BS505" s="159"/>
      <c r="BT505" s="159"/>
      <c r="BU505" s="159"/>
      <c r="BV505" s="159"/>
      <c r="BW505" s="159"/>
      <c r="BX505" s="159"/>
      <c r="BY505" s="159"/>
      <c r="BZ505" s="159"/>
      <c r="CA505" s="159"/>
      <c r="CB505" s="159"/>
      <c r="CC505" s="159"/>
      <c r="CD505" s="159"/>
      <c r="CE505" s="159"/>
      <c r="CF505" s="159"/>
      <c r="CG505" s="159"/>
      <c r="CH505" s="159"/>
      <c r="CI505" s="159"/>
      <c r="CJ505" s="159"/>
      <c r="CK505" s="159"/>
      <c r="CL505" s="159"/>
      <c r="CM505" s="159"/>
      <c r="CN505" s="159"/>
      <c r="CO505" s="159"/>
      <c r="CP505" s="159"/>
      <c r="CQ505" s="159"/>
      <c r="CR505" s="159"/>
      <c r="CS505" s="159"/>
      <c r="CT505" s="159"/>
      <c r="CU505" s="159"/>
      <c r="CV505" s="159"/>
      <c r="CW505" s="159"/>
      <c r="CX505" s="159"/>
      <c r="CY505" s="159"/>
      <c r="CZ505" s="159"/>
      <c r="DA505" s="159"/>
      <c r="DB505" s="159"/>
      <c r="DC505" s="159"/>
      <c r="DD505" s="159"/>
      <c r="DE505" s="159"/>
      <c r="DF505" s="159"/>
      <c r="DG505" s="159"/>
      <c r="DH505" s="159"/>
      <c r="DI505" s="159"/>
      <c r="DJ505" s="159"/>
      <c r="DK505" s="159"/>
      <c r="DL505" s="159"/>
      <c r="DM505" s="159"/>
      <c r="DN505" s="159"/>
      <c r="DO505" s="159"/>
      <c r="DP505" s="159"/>
      <c r="DQ505" s="159"/>
      <c r="DR505" s="159"/>
      <c r="DS505" s="159"/>
      <c r="DT505" s="159"/>
      <c r="DU505" s="159"/>
      <c r="DV505" s="159"/>
      <c r="DW505" s="159"/>
      <c r="DX505" s="159"/>
      <c r="DY505" s="159"/>
      <c r="DZ505" s="159"/>
      <c r="EA505" s="159"/>
      <c r="EB505" s="159"/>
      <c r="EC505" s="159"/>
      <c r="ED505" s="159"/>
      <c r="EE505" s="159"/>
      <c r="EF505" s="159"/>
      <c r="EG505" s="159"/>
      <c r="EH505" s="159"/>
      <c r="EI505" s="159"/>
      <c r="EJ505" s="159"/>
      <c r="EK505" s="159"/>
      <c r="EL505" s="159"/>
      <c r="EM505" s="159"/>
      <c r="EN505" s="159"/>
      <c r="EO505" s="159"/>
      <c r="EP505" s="159"/>
      <c r="EQ505" s="159"/>
      <c r="ER505" s="159"/>
      <c r="ES505" s="159"/>
      <c r="ET505" s="159"/>
      <c r="EU505" s="159"/>
      <c r="EV505" s="159"/>
      <c r="EW505" s="159"/>
      <c r="EX505" s="159"/>
      <c r="EY505" s="159"/>
      <c r="EZ505" s="159"/>
      <c r="FA505" s="159"/>
      <c r="FB505" s="159"/>
      <c r="FC505" s="159"/>
      <c r="FD505" s="159"/>
    </row>
    <row r="506" customFormat="false" ht="12.75" hidden="false" customHeight="false" outlineLevel="0" collapsed="false">
      <c r="A506" s="168"/>
      <c r="B506" s="149"/>
      <c r="C506" s="149"/>
      <c r="D506" s="149"/>
      <c r="E506" s="149"/>
      <c r="F506" s="149"/>
      <c r="G506" s="149"/>
      <c r="H506" s="148"/>
      <c r="I506" s="170"/>
      <c r="R506" s="148"/>
      <c r="S506" s="158"/>
      <c r="T506" s="159"/>
      <c r="U506" s="159"/>
      <c r="V506" s="159"/>
      <c r="W506" s="159"/>
      <c r="X506" s="159"/>
      <c r="Y506" s="159"/>
      <c r="Z506" s="159"/>
      <c r="AA506" s="159"/>
      <c r="AB506" s="159"/>
      <c r="AC506" s="159"/>
      <c r="AD506" s="159"/>
      <c r="AE506" s="159"/>
      <c r="AF506" s="159"/>
      <c r="AG506" s="159"/>
      <c r="AH506" s="159"/>
      <c r="AI506" s="159"/>
      <c r="AJ506" s="159"/>
      <c r="AK506" s="159"/>
      <c r="AL506" s="159"/>
      <c r="AM506" s="159"/>
      <c r="AN506" s="159"/>
      <c r="AO506" s="159"/>
      <c r="AP506" s="159"/>
      <c r="AQ506" s="159"/>
      <c r="AR506" s="159"/>
      <c r="AS506" s="159"/>
      <c r="AT506" s="159"/>
      <c r="AU506" s="159"/>
      <c r="AV506" s="159"/>
      <c r="AW506" s="159"/>
      <c r="AX506" s="159"/>
      <c r="AY506" s="159"/>
      <c r="AZ506" s="159"/>
      <c r="BA506" s="159"/>
      <c r="BB506" s="159"/>
      <c r="BC506" s="159"/>
      <c r="BD506" s="159"/>
      <c r="BE506" s="159"/>
      <c r="BF506" s="159"/>
      <c r="BG506" s="159"/>
      <c r="BH506" s="159"/>
      <c r="BI506" s="159"/>
      <c r="BJ506" s="159"/>
      <c r="BK506" s="159"/>
      <c r="BL506" s="159"/>
      <c r="BM506" s="159"/>
      <c r="BN506" s="159"/>
      <c r="BO506" s="159"/>
      <c r="BP506" s="159"/>
      <c r="BQ506" s="159"/>
      <c r="BR506" s="159"/>
      <c r="BS506" s="159"/>
      <c r="BT506" s="159"/>
      <c r="BU506" s="159"/>
      <c r="BV506" s="159"/>
      <c r="BW506" s="159"/>
      <c r="BX506" s="159"/>
      <c r="BY506" s="159"/>
      <c r="BZ506" s="159"/>
      <c r="CA506" s="159"/>
      <c r="CB506" s="159"/>
      <c r="CC506" s="159"/>
      <c r="CD506" s="159"/>
      <c r="CE506" s="159"/>
      <c r="CF506" s="159"/>
      <c r="CG506" s="159"/>
      <c r="CH506" s="159"/>
      <c r="CI506" s="159"/>
      <c r="CJ506" s="159"/>
      <c r="CK506" s="159"/>
      <c r="CL506" s="159"/>
      <c r="CM506" s="159"/>
      <c r="CN506" s="159"/>
      <c r="CO506" s="159"/>
      <c r="CP506" s="159"/>
      <c r="CQ506" s="159"/>
      <c r="CR506" s="159"/>
      <c r="CS506" s="159"/>
      <c r="CT506" s="159"/>
      <c r="CU506" s="159"/>
      <c r="CV506" s="159"/>
      <c r="CW506" s="159"/>
      <c r="CX506" s="159"/>
      <c r="CY506" s="159"/>
      <c r="CZ506" s="159"/>
      <c r="DA506" s="159"/>
      <c r="DB506" s="159"/>
      <c r="DC506" s="159"/>
      <c r="DD506" s="159"/>
      <c r="DE506" s="159"/>
      <c r="DF506" s="159"/>
      <c r="DG506" s="159"/>
      <c r="DH506" s="159"/>
      <c r="DI506" s="159"/>
      <c r="DJ506" s="159"/>
      <c r="DK506" s="159"/>
      <c r="DL506" s="159"/>
      <c r="DM506" s="159"/>
      <c r="DN506" s="159"/>
      <c r="DO506" s="159"/>
      <c r="DP506" s="159"/>
      <c r="DQ506" s="159"/>
      <c r="DR506" s="159"/>
      <c r="DS506" s="159"/>
      <c r="DT506" s="159"/>
      <c r="DU506" s="159"/>
      <c r="DV506" s="159"/>
      <c r="DW506" s="159"/>
      <c r="DX506" s="159"/>
      <c r="DY506" s="159"/>
      <c r="DZ506" s="159"/>
      <c r="EA506" s="159"/>
      <c r="EB506" s="159"/>
      <c r="EC506" s="159"/>
      <c r="ED506" s="159"/>
      <c r="EE506" s="159"/>
      <c r="EF506" s="159"/>
      <c r="EG506" s="159"/>
      <c r="EH506" s="159"/>
      <c r="EI506" s="159"/>
      <c r="EJ506" s="159"/>
      <c r="EK506" s="159"/>
      <c r="EL506" s="159"/>
      <c r="EM506" s="159"/>
      <c r="EN506" s="159"/>
      <c r="EO506" s="159"/>
      <c r="EP506" s="159"/>
      <c r="EQ506" s="159"/>
      <c r="ER506" s="159"/>
      <c r="ES506" s="159"/>
      <c r="ET506" s="159"/>
      <c r="EU506" s="159"/>
      <c r="EV506" s="159"/>
      <c r="EW506" s="159"/>
      <c r="EX506" s="159"/>
      <c r="EY506" s="159"/>
      <c r="EZ506" s="159"/>
      <c r="FA506" s="159"/>
      <c r="FB506" s="159"/>
      <c r="FC506" s="159"/>
      <c r="FD506" s="159"/>
    </row>
    <row r="507" customFormat="false" ht="12.75" hidden="false" customHeight="false" outlineLevel="0" collapsed="false">
      <c r="A507" s="168"/>
      <c r="B507" s="149"/>
      <c r="C507" s="149"/>
      <c r="D507" s="149"/>
      <c r="E507" s="149"/>
      <c r="F507" s="149"/>
      <c r="G507" s="149"/>
      <c r="H507" s="148"/>
      <c r="I507" s="170"/>
      <c r="R507" s="148"/>
      <c r="S507" s="158"/>
      <c r="T507" s="159"/>
      <c r="U507" s="159"/>
      <c r="V507" s="159"/>
      <c r="W507" s="159"/>
      <c r="X507" s="159"/>
      <c r="Y507" s="159"/>
      <c r="Z507" s="159"/>
      <c r="AA507" s="159"/>
      <c r="AB507" s="159"/>
      <c r="AC507" s="159"/>
      <c r="AD507" s="159"/>
      <c r="AE507" s="159"/>
      <c r="AF507" s="159"/>
      <c r="AG507" s="159"/>
      <c r="AH507" s="159"/>
      <c r="AI507" s="159"/>
      <c r="AJ507" s="159"/>
      <c r="AK507" s="159"/>
      <c r="AL507" s="159"/>
      <c r="AM507" s="159"/>
      <c r="AN507" s="159"/>
      <c r="AO507" s="159"/>
      <c r="AP507" s="159"/>
      <c r="AQ507" s="159"/>
      <c r="AR507" s="159"/>
      <c r="AS507" s="159"/>
      <c r="AT507" s="159"/>
      <c r="AU507" s="159"/>
      <c r="AV507" s="159"/>
      <c r="AW507" s="159"/>
      <c r="AX507" s="159"/>
      <c r="AY507" s="159"/>
      <c r="AZ507" s="159"/>
      <c r="BA507" s="159"/>
      <c r="BB507" s="159"/>
      <c r="BC507" s="159"/>
      <c r="BD507" s="159"/>
      <c r="BE507" s="159"/>
      <c r="BF507" s="159"/>
      <c r="BG507" s="159"/>
      <c r="BH507" s="159"/>
      <c r="BI507" s="159"/>
      <c r="BJ507" s="159"/>
      <c r="BK507" s="159"/>
      <c r="BL507" s="159"/>
      <c r="BM507" s="159"/>
      <c r="BN507" s="159"/>
      <c r="BO507" s="159"/>
      <c r="BP507" s="159"/>
      <c r="BQ507" s="159"/>
      <c r="BR507" s="159"/>
      <c r="BS507" s="159"/>
      <c r="BT507" s="159"/>
      <c r="BU507" s="159"/>
      <c r="BV507" s="159"/>
      <c r="BW507" s="159"/>
      <c r="BX507" s="159"/>
      <c r="BY507" s="159"/>
      <c r="BZ507" s="159"/>
      <c r="CA507" s="159"/>
      <c r="CB507" s="159"/>
      <c r="CC507" s="159"/>
      <c r="CD507" s="159"/>
      <c r="CE507" s="159"/>
      <c r="CF507" s="159"/>
      <c r="CG507" s="159"/>
      <c r="CH507" s="159"/>
      <c r="CI507" s="159"/>
      <c r="CJ507" s="159"/>
      <c r="CK507" s="159"/>
      <c r="CL507" s="159"/>
      <c r="CM507" s="159"/>
      <c r="CN507" s="159"/>
      <c r="CO507" s="159"/>
      <c r="CP507" s="159"/>
      <c r="CQ507" s="159"/>
      <c r="CR507" s="159"/>
      <c r="CS507" s="159"/>
      <c r="CT507" s="159"/>
      <c r="CU507" s="159"/>
      <c r="CV507" s="159"/>
      <c r="CW507" s="159"/>
      <c r="CX507" s="159"/>
      <c r="CY507" s="159"/>
      <c r="CZ507" s="159"/>
      <c r="DA507" s="159"/>
      <c r="DB507" s="159"/>
      <c r="DC507" s="159"/>
      <c r="DD507" s="159"/>
      <c r="DE507" s="159"/>
      <c r="DF507" s="159"/>
      <c r="DG507" s="159"/>
      <c r="DH507" s="159"/>
      <c r="DI507" s="159"/>
      <c r="DJ507" s="159"/>
      <c r="DK507" s="159"/>
      <c r="DL507" s="159"/>
      <c r="DM507" s="159"/>
      <c r="DN507" s="159"/>
      <c r="DO507" s="159"/>
      <c r="DP507" s="159"/>
      <c r="DQ507" s="159"/>
      <c r="DR507" s="159"/>
      <c r="DS507" s="159"/>
      <c r="DT507" s="159"/>
      <c r="DU507" s="159"/>
      <c r="DV507" s="159"/>
      <c r="DW507" s="159"/>
      <c r="DX507" s="159"/>
      <c r="DY507" s="159"/>
      <c r="DZ507" s="159"/>
      <c r="EA507" s="159"/>
      <c r="EB507" s="159"/>
      <c r="EC507" s="159"/>
      <c r="ED507" s="159"/>
      <c r="EE507" s="159"/>
      <c r="EF507" s="159"/>
      <c r="EG507" s="159"/>
      <c r="EH507" s="159"/>
      <c r="EI507" s="159"/>
      <c r="EJ507" s="159"/>
      <c r="EK507" s="159"/>
      <c r="EL507" s="159"/>
      <c r="EM507" s="159"/>
      <c r="EN507" s="159"/>
      <c r="EO507" s="159"/>
      <c r="EP507" s="159"/>
      <c r="EQ507" s="159"/>
      <c r="ER507" s="159"/>
      <c r="ES507" s="159"/>
      <c r="ET507" s="159"/>
      <c r="EU507" s="159"/>
      <c r="EV507" s="159"/>
      <c r="EW507" s="159"/>
      <c r="EX507" s="159"/>
      <c r="EY507" s="159"/>
      <c r="EZ507" s="159"/>
      <c r="FA507" s="159"/>
      <c r="FB507" s="159"/>
      <c r="FC507" s="159"/>
      <c r="FD507" s="159"/>
    </row>
    <row r="508" customFormat="false" ht="12.75" hidden="false" customHeight="false" outlineLevel="0" collapsed="false">
      <c r="A508" s="168"/>
      <c r="B508" s="149"/>
      <c r="C508" s="149"/>
      <c r="D508" s="149"/>
      <c r="E508" s="149"/>
      <c r="F508" s="149"/>
      <c r="G508" s="149"/>
      <c r="H508" s="148"/>
      <c r="I508" s="170"/>
      <c r="R508" s="148"/>
      <c r="S508" s="158"/>
      <c r="T508" s="159"/>
      <c r="U508" s="159"/>
      <c r="V508" s="159"/>
      <c r="W508" s="159"/>
      <c r="X508" s="159"/>
      <c r="Y508" s="159"/>
      <c r="Z508" s="159"/>
      <c r="AA508" s="159"/>
      <c r="AB508" s="159"/>
      <c r="AC508" s="159"/>
      <c r="AD508" s="159"/>
      <c r="AE508" s="159"/>
      <c r="AF508" s="159"/>
      <c r="AG508" s="159"/>
      <c r="AH508" s="159"/>
      <c r="AI508" s="159"/>
      <c r="AJ508" s="159"/>
      <c r="AK508" s="159"/>
      <c r="AL508" s="159"/>
      <c r="AM508" s="159"/>
      <c r="AN508" s="159"/>
      <c r="AO508" s="159"/>
      <c r="AP508" s="159"/>
      <c r="AQ508" s="159"/>
      <c r="AR508" s="159"/>
      <c r="AS508" s="159"/>
      <c r="AT508" s="159"/>
      <c r="AU508" s="159"/>
      <c r="AV508" s="159"/>
      <c r="AW508" s="159"/>
      <c r="AX508" s="159"/>
      <c r="AY508" s="159"/>
      <c r="AZ508" s="159"/>
      <c r="BA508" s="159"/>
      <c r="BB508" s="159"/>
      <c r="BC508" s="159"/>
      <c r="BD508" s="159"/>
      <c r="BE508" s="159"/>
      <c r="BF508" s="159"/>
      <c r="BG508" s="159"/>
      <c r="BH508" s="159"/>
      <c r="BI508" s="159"/>
      <c r="BJ508" s="159"/>
      <c r="BK508" s="159"/>
      <c r="BL508" s="159"/>
      <c r="BM508" s="159"/>
      <c r="BN508" s="159"/>
      <c r="BO508" s="159"/>
      <c r="BP508" s="159"/>
      <c r="BQ508" s="159"/>
      <c r="BR508" s="159"/>
      <c r="BS508" s="159"/>
      <c r="BT508" s="159"/>
      <c r="BU508" s="159"/>
      <c r="BV508" s="159"/>
      <c r="BW508" s="159"/>
      <c r="BX508" s="159"/>
      <c r="BY508" s="159"/>
      <c r="BZ508" s="159"/>
      <c r="CA508" s="159"/>
      <c r="CB508" s="159"/>
      <c r="CC508" s="159"/>
      <c r="CD508" s="159"/>
      <c r="CE508" s="159"/>
      <c r="CF508" s="159"/>
      <c r="CG508" s="159"/>
      <c r="CH508" s="159"/>
      <c r="CI508" s="159"/>
      <c r="CJ508" s="159"/>
      <c r="CK508" s="159"/>
      <c r="CL508" s="159"/>
      <c r="CM508" s="159"/>
      <c r="CN508" s="159"/>
      <c r="CO508" s="159"/>
      <c r="CP508" s="159"/>
      <c r="CQ508" s="159"/>
      <c r="CR508" s="159"/>
      <c r="CS508" s="159"/>
      <c r="CT508" s="159"/>
      <c r="CU508" s="159"/>
      <c r="CV508" s="159"/>
      <c r="CW508" s="159"/>
      <c r="CX508" s="159"/>
      <c r="CY508" s="159"/>
      <c r="CZ508" s="159"/>
      <c r="DA508" s="159"/>
      <c r="DB508" s="159"/>
      <c r="DC508" s="159"/>
      <c r="DD508" s="159"/>
      <c r="DE508" s="159"/>
      <c r="DF508" s="159"/>
      <c r="DG508" s="159"/>
      <c r="DH508" s="159"/>
      <c r="DI508" s="159"/>
      <c r="DJ508" s="159"/>
      <c r="DK508" s="159"/>
      <c r="DL508" s="159"/>
      <c r="DM508" s="159"/>
      <c r="DN508" s="159"/>
      <c r="DO508" s="159"/>
      <c r="DP508" s="159"/>
      <c r="DQ508" s="159"/>
      <c r="DR508" s="159"/>
      <c r="DS508" s="159"/>
      <c r="DT508" s="159"/>
      <c r="DU508" s="159"/>
      <c r="DV508" s="159"/>
      <c r="DW508" s="159"/>
      <c r="DX508" s="159"/>
      <c r="DY508" s="159"/>
      <c r="DZ508" s="159"/>
      <c r="EA508" s="159"/>
      <c r="EB508" s="159"/>
      <c r="EC508" s="159"/>
      <c r="ED508" s="159"/>
      <c r="EE508" s="159"/>
      <c r="EF508" s="159"/>
      <c r="EG508" s="159"/>
      <c r="EH508" s="159"/>
      <c r="EI508" s="159"/>
      <c r="EJ508" s="159"/>
      <c r="EK508" s="159"/>
      <c r="EL508" s="159"/>
      <c r="EM508" s="159"/>
      <c r="EN508" s="159"/>
      <c r="EO508" s="159"/>
      <c r="EP508" s="159"/>
      <c r="EQ508" s="159"/>
      <c r="ER508" s="159"/>
      <c r="ES508" s="159"/>
      <c r="ET508" s="159"/>
      <c r="EU508" s="159"/>
      <c r="EV508" s="159"/>
      <c r="EW508" s="159"/>
      <c r="EX508" s="159"/>
      <c r="EY508" s="159"/>
      <c r="EZ508" s="159"/>
      <c r="FA508" s="159"/>
      <c r="FB508" s="159"/>
      <c r="FC508" s="159"/>
      <c r="FD508" s="159"/>
    </row>
    <row r="509" customFormat="false" ht="12.75" hidden="false" customHeight="false" outlineLevel="0" collapsed="false">
      <c r="A509" s="168"/>
      <c r="B509" s="149"/>
      <c r="C509" s="149"/>
      <c r="D509" s="149"/>
      <c r="E509" s="149"/>
      <c r="F509" s="149"/>
      <c r="G509" s="149"/>
      <c r="H509" s="148"/>
      <c r="I509" s="170"/>
      <c r="R509" s="148"/>
      <c r="S509" s="158"/>
      <c r="T509" s="159"/>
      <c r="U509" s="159"/>
      <c r="V509" s="159"/>
      <c r="W509" s="159"/>
      <c r="X509" s="159"/>
      <c r="Y509" s="159"/>
      <c r="Z509" s="159"/>
      <c r="AA509" s="159"/>
      <c r="AB509" s="159"/>
      <c r="AC509" s="159"/>
      <c r="AD509" s="159"/>
      <c r="AE509" s="159"/>
      <c r="AF509" s="159"/>
      <c r="AG509" s="159"/>
      <c r="AH509" s="159"/>
      <c r="AI509" s="159"/>
      <c r="AJ509" s="159"/>
      <c r="AK509" s="159"/>
      <c r="AL509" s="159"/>
      <c r="AM509" s="159"/>
      <c r="AN509" s="159"/>
      <c r="AO509" s="159"/>
      <c r="AP509" s="159"/>
      <c r="AQ509" s="159"/>
      <c r="AR509" s="159"/>
      <c r="AS509" s="159"/>
      <c r="AT509" s="159"/>
      <c r="AU509" s="159"/>
      <c r="AV509" s="159"/>
      <c r="AW509" s="159"/>
      <c r="AX509" s="159"/>
      <c r="AY509" s="159"/>
      <c r="AZ509" s="159"/>
      <c r="BA509" s="159"/>
      <c r="BB509" s="159"/>
      <c r="BC509" s="159"/>
      <c r="BD509" s="159"/>
      <c r="BE509" s="159"/>
      <c r="BF509" s="159"/>
      <c r="BG509" s="159"/>
      <c r="BH509" s="159"/>
      <c r="BI509" s="159"/>
      <c r="BJ509" s="159"/>
      <c r="BK509" s="159"/>
      <c r="BL509" s="159"/>
      <c r="BM509" s="159"/>
      <c r="BN509" s="159"/>
      <c r="BO509" s="159"/>
      <c r="BP509" s="159"/>
      <c r="BQ509" s="159"/>
      <c r="BR509" s="159"/>
      <c r="BS509" s="159"/>
      <c r="BT509" s="159"/>
      <c r="BU509" s="159"/>
      <c r="BV509" s="159"/>
      <c r="BW509" s="159"/>
      <c r="BX509" s="159"/>
      <c r="BY509" s="159"/>
      <c r="BZ509" s="159"/>
      <c r="CA509" s="159"/>
      <c r="CB509" s="159"/>
      <c r="CC509" s="159"/>
      <c r="CD509" s="159"/>
      <c r="CE509" s="159"/>
      <c r="CF509" s="159"/>
      <c r="CG509" s="159"/>
      <c r="CH509" s="159"/>
      <c r="CI509" s="159"/>
      <c r="CJ509" s="159"/>
      <c r="CK509" s="159"/>
      <c r="CL509" s="159"/>
      <c r="CM509" s="159"/>
      <c r="CN509" s="159"/>
      <c r="CO509" s="159"/>
      <c r="CP509" s="159"/>
      <c r="CQ509" s="159"/>
      <c r="CR509" s="159"/>
      <c r="CS509" s="159"/>
      <c r="CT509" s="159"/>
      <c r="CU509" s="159"/>
      <c r="CV509" s="159"/>
      <c r="CW509" s="159"/>
      <c r="CX509" s="159"/>
      <c r="CY509" s="159"/>
      <c r="CZ509" s="159"/>
      <c r="DA509" s="159"/>
      <c r="DB509" s="159"/>
      <c r="DC509" s="159"/>
      <c r="DD509" s="159"/>
      <c r="DE509" s="159"/>
      <c r="DF509" s="159"/>
      <c r="DG509" s="159"/>
      <c r="DH509" s="159"/>
      <c r="DI509" s="159"/>
      <c r="DJ509" s="159"/>
      <c r="DK509" s="159"/>
      <c r="DL509" s="159"/>
      <c r="DM509" s="159"/>
      <c r="DN509" s="159"/>
      <c r="DO509" s="159"/>
      <c r="DP509" s="159"/>
      <c r="DQ509" s="159"/>
      <c r="DR509" s="159"/>
      <c r="DS509" s="159"/>
      <c r="DT509" s="159"/>
      <c r="DU509" s="159"/>
      <c r="DV509" s="159"/>
      <c r="DW509" s="159"/>
      <c r="DX509" s="159"/>
      <c r="DY509" s="159"/>
      <c r="DZ509" s="159"/>
      <c r="EA509" s="159"/>
      <c r="EB509" s="159"/>
      <c r="EC509" s="159"/>
      <c r="ED509" s="159"/>
      <c r="EE509" s="159"/>
      <c r="EF509" s="159"/>
      <c r="EG509" s="159"/>
      <c r="EH509" s="159"/>
      <c r="EI509" s="159"/>
      <c r="EJ509" s="159"/>
      <c r="EK509" s="159"/>
      <c r="EL509" s="159"/>
      <c r="EM509" s="159"/>
      <c r="EN509" s="159"/>
      <c r="EO509" s="159"/>
      <c r="EP509" s="159"/>
      <c r="EQ509" s="159"/>
      <c r="ER509" s="159"/>
      <c r="ES509" s="159"/>
      <c r="ET509" s="159"/>
      <c r="EU509" s="159"/>
      <c r="EV509" s="159"/>
      <c r="EW509" s="159"/>
      <c r="EX509" s="159"/>
      <c r="EY509" s="159"/>
      <c r="EZ509" s="159"/>
      <c r="FA509" s="159"/>
      <c r="FB509" s="159"/>
      <c r="FC509" s="159"/>
      <c r="FD509" s="159"/>
    </row>
    <row r="510" customFormat="false" ht="12.75" hidden="false" customHeight="false" outlineLevel="0" collapsed="false">
      <c r="A510" s="168"/>
      <c r="B510" s="149"/>
      <c r="C510" s="149"/>
      <c r="D510" s="149"/>
      <c r="E510" s="149"/>
      <c r="F510" s="149"/>
      <c r="G510" s="149"/>
      <c r="H510" s="148"/>
      <c r="I510" s="170"/>
      <c r="R510" s="148"/>
      <c r="S510" s="158"/>
      <c r="T510" s="159"/>
      <c r="U510" s="159"/>
      <c r="V510" s="159"/>
      <c r="W510" s="159"/>
      <c r="X510" s="159"/>
      <c r="Y510" s="159"/>
      <c r="Z510" s="159"/>
      <c r="AA510" s="159"/>
      <c r="AB510" s="159"/>
      <c r="AC510" s="159"/>
      <c r="AD510" s="159"/>
      <c r="AE510" s="159"/>
      <c r="AF510" s="159"/>
      <c r="AG510" s="159"/>
      <c r="AH510" s="159"/>
      <c r="AI510" s="159"/>
      <c r="AJ510" s="159"/>
      <c r="AK510" s="159"/>
      <c r="AL510" s="159"/>
      <c r="AM510" s="159"/>
      <c r="AN510" s="159"/>
      <c r="AO510" s="159"/>
      <c r="AP510" s="159"/>
      <c r="AQ510" s="159"/>
      <c r="AR510" s="159"/>
      <c r="AS510" s="159"/>
      <c r="AT510" s="159"/>
      <c r="AU510" s="159"/>
      <c r="AV510" s="159"/>
      <c r="AW510" s="159"/>
      <c r="AX510" s="159"/>
      <c r="AY510" s="159"/>
      <c r="AZ510" s="159"/>
      <c r="BA510" s="159"/>
      <c r="BB510" s="159"/>
      <c r="BC510" s="159"/>
      <c r="BD510" s="159"/>
      <c r="BE510" s="159"/>
      <c r="BF510" s="159"/>
      <c r="BG510" s="159"/>
      <c r="BH510" s="159"/>
      <c r="BI510" s="159"/>
      <c r="BJ510" s="159"/>
      <c r="BK510" s="159"/>
      <c r="BL510" s="159"/>
      <c r="BM510" s="159"/>
      <c r="BN510" s="159"/>
      <c r="BO510" s="159"/>
      <c r="BP510" s="159"/>
      <c r="BQ510" s="159"/>
      <c r="BR510" s="159"/>
      <c r="BS510" s="159"/>
      <c r="BT510" s="159"/>
      <c r="BU510" s="159"/>
      <c r="BV510" s="159"/>
      <c r="BW510" s="159"/>
      <c r="BX510" s="159"/>
      <c r="BY510" s="159"/>
      <c r="BZ510" s="159"/>
      <c r="CA510" s="159"/>
      <c r="CB510" s="159"/>
      <c r="CC510" s="159"/>
      <c r="CD510" s="159"/>
      <c r="CE510" s="159"/>
      <c r="CF510" s="159"/>
      <c r="CG510" s="159"/>
      <c r="CH510" s="159"/>
      <c r="CI510" s="159"/>
      <c r="CJ510" s="159"/>
      <c r="CK510" s="159"/>
      <c r="CL510" s="159"/>
      <c r="CM510" s="159"/>
      <c r="CN510" s="159"/>
      <c r="CO510" s="159"/>
      <c r="CP510" s="159"/>
      <c r="CQ510" s="159"/>
      <c r="CR510" s="159"/>
      <c r="CS510" s="159"/>
      <c r="CT510" s="159"/>
      <c r="CU510" s="159"/>
      <c r="CV510" s="159"/>
      <c r="CW510" s="159"/>
      <c r="CX510" s="159"/>
      <c r="CY510" s="159"/>
      <c r="CZ510" s="159"/>
      <c r="DA510" s="159"/>
      <c r="DB510" s="159"/>
      <c r="DC510" s="159"/>
      <c r="DD510" s="159"/>
      <c r="DE510" s="159"/>
      <c r="DF510" s="159"/>
      <c r="DG510" s="159"/>
      <c r="DH510" s="159"/>
      <c r="DI510" s="159"/>
      <c r="DJ510" s="159"/>
      <c r="DK510" s="159"/>
      <c r="DL510" s="159"/>
      <c r="DM510" s="159"/>
      <c r="DN510" s="159"/>
      <c r="DO510" s="159"/>
      <c r="DP510" s="159"/>
      <c r="DQ510" s="159"/>
      <c r="DR510" s="159"/>
      <c r="DS510" s="159"/>
      <c r="DT510" s="159"/>
      <c r="DU510" s="159"/>
      <c r="DV510" s="159"/>
      <c r="DW510" s="159"/>
      <c r="DX510" s="159"/>
      <c r="DY510" s="159"/>
      <c r="DZ510" s="159"/>
      <c r="EA510" s="159"/>
      <c r="EB510" s="159"/>
      <c r="EC510" s="159"/>
      <c r="ED510" s="159"/>
      <c r="EE510" s="159"/>
      <c r="EF510" s="159"/>
      <c r="EG510" s="159"/>
      <c r="EH510" s="159"/>
      <c r="EI510" s="159"/>
      <c r="EJ510" s="159"/>
      <c r="EK510" s="159"/>
      <c r="EL510" s="159"/>
      <c r="EM510" s="159"/>
      <c r="EN510" s="159"/>
      <c r="EO510" s="159"/>
      <c r="EP510" s="159"/>
      <c r="EQ510" s="159"/>
      <c r="ER510" s="159"/>
      <c r="ES510" s="159"/>
      <c r="ET510" s="159"/>
      <c r="EU510" s="159"/>
      <c r="EV510" s="159"/>
      <c r="EW510" s="159"/>
      <c r="EX510" s="159"/>
      <c r="EY510" s="159"/>
      <c r="EZ510" s="159"/>
      <c r="FA510" s="159"/>
      <c r="FB510" s="159"/>
      <c r="FC510" s="159"/>
      <c r="FD510" s="159"/>
    </row>
    <row r="511" customFormat="false" ht="12.75" hidden="false" customHeight="false" outlineLevel="0" collapsed="false">
      <c r="A511" s="168"/>
      <c r="B511" s="149"/>
      <c r="C511" s="149"/>
      <c r="D511" s="149"/>
      <c r="E511" s="149"/>
      <c r="F511" s="149"/>
      <c r="G511" s="149"/>
      <c r="H511" s="148"/>
      <c r="I511" s="170"/>
      <c r="R511" s="148"/>
      <c r="S511" s="158"/>
      <c r="T511" s="159"/>
      <c r="U511" s="159"/>
      <c r="V511" s="159"/>
      <c r="W511" s="159"/>
      <c r="X511" s="159"/>
      <c r="Y511" s="159"/>
      <c r="Z511" s="159"/>
      <c r="AA511" s="159"/>
      <c r="AB511" s="159"/>
      <c r="AC511" s="159"/>
      <c r="AD511" s="159"/>
      <c r="AE511" s="159"/>
      <c r="AF511" s="159"/>
      <c r="AG511" s="159"/>
      <c r="AH511" s="159"/>
      <c r="AI511" s="159"/>
      <c r="AJ511" s="159"/>
      <c r="AK511" s="159"/>
      <c r="AL511" s="159"/>
      <c r="AM511" s="159"/>
      <c r="AN511" s="159"/>
      <c r="AO511" s="159"/>
      <c r="AP511" s="159"/>
      <c r="AQ511" s="159"/>
      <c r="AR511" s="159"/>
      <c r="AS511" s="159"/>
      <c r="AT511" s="159"/>
      <c r="AU511" s="159"/>
      <c r="AV511" s="159"/>
      <c r="AW511" s="159"/>
      <c r="AX511" s="159"/>
      <c r="AY511" s="159"/>
      <c r="AZ511" s="159"/>
      <c r="BA511" s="159"/>
      <c r="BB511" s="159"/>
      <c r="BC511" s="159"/>
      <c r="BD511" s="159"/>
      <c r="BE511" s="159"/>
      <c r="BF511" s="159"/>
      <c r="BG511" s="159"/>
      <c r="BH511" s="159"/>
      <c r="BI511" s="159"/>
      <c r="BJ511" s="159"/>
      <c r="BK511" s="159"/>
      <c r="BL511" s="159"/>
      <c r="BM511" s="159"/>
      <c r="BN511" s="159"/>
      <c r="BO511" s="159"/>
      <c r="BP511" s="159"/>
      <c r="BQ511" s="159"/>
      <c r="BR511" s="159"/>
      <c r="BS511" s="159"/>
      <c r="BT511" s="159"/>
      <c r="BU511" s="159"/>
      <c r="BV511" s="159"/>
      <c r="BW511" s="159"/>
      <c r="BX511" s="159"/>
      <c r="BY511" s="159"/>
      <c r="BZ511" s="159"/>
      <c r="CA511" s="159"/>
      <c r="CB511" s="159"/>
      <c r="CC511" s="159"/>
      <c r="CD511" s="159"/>
      <c r="CE511" s="159"/>
      <c r="CF511" s="159"/>
      <c r="CG511" s="159"/>
      <c r="CH511" s="159"/>
      <c r="CI511" s="159"/>
      <c r="CJ511" s="159"/>
      <c r="CK511" s="159"/>
      <c r="CL511" s="159"/>
      <c r="CM511" s="159"/>
      <c r="CN511" s="159"/>
      <c r="CO511" s="159"/>
      <c r="CP511" s="159"/>
      <c r="CQ511" s="159"/>
      <c r="CR511" s="159"/>
      <c r="CS511" s="159"/>
      <c r="CT511" s="159"/>
      <c r="CU511" s="159"/>
      <c r="CV511" s="159"/>
      <c r="CW511" s="159"/>
      <c r="CX511" s="159"/>
      <c r="CY511" s="159"/>
      <c r="CZ511" s="159"/>
      <c r="DA511" s="159"/>
      <c r="DB511" s="159"/>
      <c r="DC511" s="159"/>
      <c r="DD511" s="159"/>
      <c r="DE511" s="159"/>
      <c r="DF511" s="159"/>
      <c r="DG511" s="159"/>
      <c r="DH511" s="159"/>
      <c r="DI511" s="159"/>
      <c r="DJ511" s="159"/>
      <c r="DK511" s="159"/>
      <c r="DL511" s="159"/>
      <c r="DM511" s="159"/>
      <c r="DN511" s="159"/>
      <c r="DO511" s="159"/>
      <c r="DP511" s="159"/>
      <c r="DQ511" s="159"/>
      <c r="DR511" s="159"/>
      <c r="DS511" s="159"/>
      <c r="DT511" s="159"/>
      <c r="DU511" s="159"/>
      <c r="DV511" s="159"/>
      <c r="DW511" s="159"/>
      <c r="DX511" s="159"/>
      <c r="DY511" s="159"/>
      <c r="DZ511" s="159"/>
      <c r="EA511" s="159"/>
      <c r="EB511" s="159"/>
      <c r="EC511" s="159"/>
      <c r="ED511" s="159"/>
      <c r="EE511" s="159"/>
      <c r="EF511" s="159"/>
      <c r="EG511" s="159"/>
      <c r="EH511" s="159"/>
      <c r="EI511" s="159"/>
      <c r="EJ511" s="159"/>
      <c r="EK511" s="159"/>
      <c r="EL511" s="159"/>
      <c r="EM511" s="159"/>
      <c r="EN511" s="159"/>
      <c r="EO511" s="159"/>
      <c r="EP511" s="159"/>
      <c r="EQ511" s="159"/>
      <c r="ER511" s="159"/>
      <c r="ES511" s="159"/>
      <c r="ET511" s="159"/>
      <c r="EU511" s="159"/>
      <c r="EV511" s="159"/>
      <c r="EW511" s="159"/>
      <c r="EX511" s="159"/>
      <c r="EY511" s="159"/>
      <c r="EZ511" s="159"/>
      <c r="FA511" s="159"/>
      <c r="FB511" s="159"/>
      <c r="FC511" s="159"/>
      <c r="FD511" s="159"/>
    </row>
    <row r="512" customFormat="false" ht="12.75" hidden="false" customHeight="false" outlineLevel="0" collapsed="false">
      <c r="A512" s="168"/>
      <c r="B512" s="149"/>
      <c r="C512" s="149"/>
      <c r="D512" s="149"/>
      <c r="E512" s="149"/>
      <c r="F512" s="149"/>
      <c r="G512" s="149"/>
      <c r="H512" s="148"/>
      <c r="I512" s="170"/>
      <c r="R512" s="148"/>
      <c r="S512" s="158"/>
      <c r="T512" s="159"/>
      <c r="U512" s="159"/>
      <c r="V512" s="159"/>
      <c r="W512" s="159"/>
      <c r="X512" s="159"/>
      <c r="Y512" s="159"/>
      <c r="Z512" s="159"/>
      <c r="AA512" s="159"/>
      <c r="AB512" s="159"/>
      <c r="AC512" s="159"/>
      <c r="AD512" s="159"/>
      <c r="AE512" s="159"/>
      <c r="AF512" s="159"/>
      <c r="AG512" s="159"/>
      <c r="AH512" s="159"/>
      <c r="AI512" s="159"/>
      <c r="AJ512" s="159"/>
      <c r="AK512" s="159"/>
      <c r="AL512" s="159"/>
      <c r="AM512" s="159"/>
      <c r="AN512" s="159"/>
      <c r="AO512" s="159"/>
      <c r="AP512" s="159"/>
      <c r="AQ512" s="159"/>
      <c r="AR512" s="159"/>
      <c r="AS512" s="159"/>
      <c r="AT512" s="159"/>
      <c r="AU512" s="159"/>
      <c r="AV512" s="159"/>
      <c r="AW512" s="159"/>
      <c r="AX512" s="159"/>
      <c r="AY512" s="159"/>
      <c r="AZ512" s="159"/>
      <c r="BA512" s="159"/>
      <c r="BB512" s="159"/>
      <c r="BC512" s="159"/>
      <c r="BD512" s="159"/>
      <c r="BE512" s="159"/>
      <c r="BF512" s="159"/>
      <c r="BG512" s="159"/>
      <c r="BH512" s="159"/>
      <c r="BI512" s="159"/>
      <c r="BJ512" s="159"/>
      <c r="BK512" s="159"/>
      <c r="BL512" s="159"/>
      <c r="BM512" s="159"/>
      <c r="BN512" s="159"/>
      <c r="BO512" s="159"/>
      <c r="BP512" s="159"/>
      <c r="BQ512" s="159"/>
      <c r="BR512" s="159"/>
      <c r="BS512" s="159"/>
      <c r="BT512" s="159"/>
      <c r="BU512" s="159"/>
      <c r="BV512" s="159"/>
      <c r="BW512" s="159"/>
      <c r="BX512" s="159"/>
      <c r="BY512" s="159"/>
      <c r="BZ512" s="159"/>
      <c r="CA512" s="159"/>
      <c r="CB512" s="159"/>
      <c r="CC512" s="159"/>
      <c r="CD512" s="159"/>
      <c r="CE512" s="159"/>
      <c r="CF512" s="159"/>
      <c r="CG512" s="159"/>
      <c r="CH512" s="159"/>
      <c r="CI512" s="159"/>
      <c r="CJ512" s="159"/>
      <c r="CK512" s="159"/>
      <c r="CL512" s="159"/>
      <c r="CM512" s="159"/>
      <c r="CN512" s="159"/>
      <c r="CO512" s="159"/>
      <c r="CP512" s="159"/>
      <c r="CQ512" s="159"/>
      <c r="CR512" s="159"/>
      <c r="CS512" s="159"/>
      <c r="CT512" s="159"/>
      <c r="CU512" s="159"/>
      <c r="CV512" s="159"/>
      <c r="CW512" s="159"/>
      <c r="CX512" s="159"/>
      <c r="CY512" s="159"/>
      <c r="CZ512" s="159"/>
      <c r="DA512" s="159"/>
      <c r="DB512" s="159"/>
      <c r="DC512" s="159"/>
      <c r="DD512" s="159"/>
      <c r="DE512" s="159"/>
      <c r="DF512" s="159"/>
      <c r="DG512" s="159"/>
      <c r="DH512" s="159"/>
      <c r="DI512" s="159"/>
      <c r="DJ512" s="159"/>
      <c r="DK512" s="159"/>
      <c r="DL512" s="159"/>
      <c r="DM512" s="159"/>
      <c r="DN512" s="159"/>
      <c r="DO512" s="159"/>
      <c r="DP512" s="159"/>
      <c r="DQ512" s="159"/>
      <c r="DR512" s="159"/>
      <c r="DS512" s="159"/>
      <c r="DT512" s="159"/>
      <c r="DU512" s="159"/>
      <c r="DV512" s="159"/>
      <c r="DW512" s="159"/>
      <c r="DX512" s="159"/>
      <c r="DY512" s="159"/>
      <c r="DZ512" s="159"/>
      <c r="EA512" s="159"/>
      <c r="EB512" s="159"/>
      <c r="EC512" s="159"/>
      <c r="ED512" s="159"/>
      <c r="EE512" s="159"/>
      <c r="EF512" s="159"/>
      <c r="EG512" s="159"/>
      <c r="EH512" s="159"/>
      <c r="EI512" s="159"/>
      <c r="EJ512" s="159"/>
      <c r="EK512" s="159"/>
      <c r="EL512" s="159"/>
      <c r="EM512" s="159"/>
      <c r="EN512" s="159"/>
      <c r="EO512" s="159"/>
      <c r="EP512" s="159"/>
      <c r="EQ512" s="159"/>
      <c r="ER512" s="159"/>
      <c r="ES512" s="159"/>
      <c r="ET512" s="159"/>
      <c r="EU512" s="159"/>
      <c r="EV512" s="159"/>
      <c r="EW512" s="159"/>
      <c r="EX512" s="159"/>
      <c r="EY512" s="159"/>
      <c r="EZ512" s="159"/>
      <c r="FA512" s="159"/>
      <c r="FB512" s="159"/>
      <c r="FC512" s="159"/>
      <c r="FD512" s="159"/>
    </row>
    <row r="513" customFormat="false" ht="12.75" hidden="false" customHeight="false" outlineLevel="0" collapsed="false">
      <c r="A513" s="168"/>
      <c r="B513" s="149"/>
      <c r="C513" s="149"/>
      <c r="D513" s="149"/>
      <c r="E513" s="149"/>
      <c r="F513" s="149"/>
      <c r="G513" s="149"/>
      <c r="H513" s="148"/>
      <c r="I513" s="170"/>
      <c r="R513" s="148"/>
      <c r="S513" s="158"/>
      <c r="T513" s="159"/>
      <c r="U513" s="159"/>
      <c r="V513" s="159"/>
      <c r="W513" s="159"/>
      <c r="X513" s="159"/>
      <c r="Y513" s="159"/>
      <c r="Z513" s="159"/>
      <c r="AA513" s="159"/>
      <c r="AB513" s="159"/>
      <c r="AC513" s="159"/>
      <c r="AD513" s="159"/>
      <c r="AE513" s="159"/>
      <c r="AF513" s="159"/>
      <c r="AG513" s="159"/>
      <c r="AH513" s="159"/>
      <c r="AI513" s="159"/>
      <c r="AJ513" s="159"/>
      <c r="AK513" s="159"/>
      <c r="AL513" s="159"/>
      <c r="AM513" s="159"/>
      <c r="AN513" s="159"/>
      <c r="AO513" s="159"/>
      <c r="AP513" s="159"/>
      <c r="AQ513" s="159"/>
      <c r="AR513" s="159"/>
      <c r="AS513" s="159"/>
      <c r="AT513" s="159"/>
      <c r="AU513" s="159"/>
      <c r="AV513" s="159"/>
      <c r="AW513" s="159"/>
      <c r="AX513" s="159"/>
      <c r="AY513" s="159"/>
      <c r="AZ513" s="159"/>
      <c r="BA513" s="159"/>
      <c r="BB513" s="159"/>
      <c r="BC513" s="159"/>
      <c r="BD513" s="159"/>
      <c r="BE513" s="159"/>
      <c r="BF513" s="159"/>
      <c r="BG513" s="159"/>
      <c r="BH513" s="159"/>
      <c r="BI513" s="159"/>
      <c r="BJ513" s="159"/>
      <c r="BK513" s="159"/>
      <c r="BL513" s="159"/>
      <c r="BM513" s="159"/>
      <c r="BN513" s="159"/>
      <c r="BO513" s="159"/>
      <c r="BP513" s="159"/>
      <c r="BQ513" s="159"/>
      <c r="BR513" s="159"/>
      <c r="BS513" s="159"/>
      <c r="BT513" s="159"/>
      <c r="BU513" s="159"/>
      <c r="BV513" s="159"/>
      <c r="BW513" s="159"/>
      <c r="BX513" s="159"/>
      <c r="BY513" s="159"/>
      <c r="BZ513" s="159"/>
      <c r="CA513" s="159"/>
      <c r="CB513" s="159"/>
      <c r="CC513" s="159"/>
      <c r="CD513" s="159"/>
      <c r="CE513" s="159"/>
      <c r="CF513" s="159"/>
      <c r="CG513" s="159"/>
      <c r="CH513" s="159"/>
      <c r="CI513" s="159"/>
      <c r="CJ513" s="159"/>
      <c r="CK513" s="159"/>
      <c r="CL513" s="159"/>
      <c r="CM513" s="159"/>
      <c r="CN513" s="159"/>
      <c r="CO513" s="159"/>
      <c r="CP513" s="159"/>
      <c r="CQ513" s="159"/>
      <c r="CR513" s="159"/>
      <c r="CS513" s="159"/>
      <c r="CT513" s="159"/>
      <c r="CU513" s="159"/>
      <c r="CV513" s="159"/>
      <c r="CW513" s="159"/>
      <c r="CX513" s="159"/>
      <c r="CY513" s="159"/>
      <c r="CZ513" s="159"/>
      <c r="DA513" s="159"/>
      <c r="DB513" s="159"/>
      <c r="DC513" s="159"/>
      <c r="DD513" s="159"/>
      <c r="DE513" s="159"/>
      <c r="DF513" s="159"/>
      <c r="DG513" s="159"/>
      <c r="DH513" s="159"/>
      <c r="DI513" s="159"/>
      <c r="DJ513" s="159"/>
      <c r="DK513" s="159"/>
      <c r="DL513" s="159"/>
      <c r="DM513" s="159"/>
      <c r="DN513" s="159"/>
      <c r="DO513" s="159"/>
      <c r="DP513" s="159"/>
      <c r="DQ513" s="159"/>
      <c r="DR513" s="159"/>
      <c r="DS513" s="159"/>
      <c r="DT513" s="159"/>
      <c r="DU513" s="159"/>
      <c r="DV513" s="159"/>
      <c r="DW513" s="159"/>
      <c r="DX513" s="159"/>
      <c r="DY513" s="159"/>
      <c r="DZ513" s="159"/>
      <c r="EA513" s="159"/>
      <c r="EB513" s="159"/>
      <c r="EC513" s="159"/>
      <c r="ED513" s="159"/>
      <c r="EE513" s="159"/>
      <c r="EF513" s="159"/>
      <c r="EG513" s="159"/>
      <c r="EH513" s="159"/>
      <c r="EI513" s="159"/>
      <c r="EJ513" s="159"/>
      <c r="EK513" s="159"/>
      <c r="EL513" s="159"/>
      <c r="EM513" s="159"/>
      <c r="EN513" s="159"/>
      <c r="EO513" s="159"/>
      <c r="EP513" s="159"/>
      <c r="EQ513" s="159"/>
      <c r="ER513" s="159"/>
      <c r="ES513" s="159"/>
      <c r="ET513" s="159"/>
      <c r="EU513" s="159"/>
      <c r="EV513" s="159"/>
      <c r="EW513" s="159"/>
      <c r="EX513" s="159"/>
      <c r="EY513" s="159"/>
      <c r="EZ513" s="159"/>
      <c r="FA513" s="159"/>
      <c r="FB513" s="159"/>
      <c r="FC513" s="159"/>
      <c r="FD513" s="159"/>
    </row>
    <row r="514" customFormat="false" ht="12.75" hidden="false" customHeight="false" outlineLevel="0" collapsed="false">
      <c r="A514" s="168"/>
      <c r="B514" s="149"/>
      <c r="C514" s="149"/>
      <c r="D514" s="149"/>
      <c r="E514" s="149"/>
      <c r="F514" s="149"/>
      <c r="G514" s="149"/>
      <c r="H514" s="148"/>
      <c r="I514" s="170"/>
      <c r="R514" s="148"/>
      <c r="S514" s="158"/>
      <c r="T514" s="159"/>
      <c r="U514" s="159"/>
      <c r="V514" s="159"/>
      <c r="W514" s="159"/>
      <c r="X514" s="159"/>
      <c r="Y514" s="159"/>
      <c r="Z514" s="159"/>
      <c r="AA514" s="159"/>
      <c r="AB514" s="159"/>
      <c r="AC514" s="159"/>
      <c r="AD514" s="159"/>
      <c r="AE514" s="159"/>
      <c r="AF514" s="159"/>
      <c r="AG514" s="159"/>
      <c r="AH514" s="159"/>
      <c r="AI514" s="159"/>
      <c r="AJ514" s="159"/>
      <c r="AK514" s="159"/>
      <c r="AL514" s="159"/>
      <c r="AM514" s="159"/>
      <c r="AN514" s="159"/>
      <c r="AO514" s="159"/>
      <c r="AP514" s="159"/>
      <c r="AQ514" s="159"/>
      <c r="AR514" s="159"/>
      <c r="AS514" s="159"/>
      <c r="AT514" s="159"/>
      <c r="AU514" s="159"/>
      <c r="AV514" s="159"/>
      <c r="AW514" s="159"/>
      <c r="AX514" s="159"/>
      <c r="AY514" s="159"/>
      <c r="AZ514" s="159"/>
      <c r="BA514" s="159"/>
      <c r="BB514" s="159"/>
      <c r="BC514" s="159"/>
      <c r="BD514" s="159"/>
      <c r="BE514" s="159"/>
      <c r="BF514" s="159"/>
      <c r="BG514" s="159"/>
      <c r="BH514" s="159"/>
      <c r="BI514" s="159"/>
      <c r="BJ514" s="159"/>
      <c r="BK514" s="159"/>
      <c r="BL514" s="159"/>
      <c r="BM514" s="159"/>
      <c r="BN514" s="159"/>
      <c r="BO514" s="159"/>
      <c r="BP514" s="159"/>
      <c r="BQ514" s="159"/>
      <c r="BR514" s="159"/>
      <c r="BS514" s="159"/>
      <c r="BT514" s="159"/>
      <c r="BU514" s="159"/>
      <c r="BV514" s="159"/>
      <c r="BW514" s="159"/>
      <c r="BX514" s="159"/>
      <c r="BY514" s="159"/>
      <c r="BZ514" s="159"/>
      <c r="CA514" s="159"/>
      <c r="CB514" s="159"/>
      <c r="CC514" s="159"/>
      <c r="CD514" s="159"/>
      <c r="CE514" s="159"/>
      <c r="CF514" s="159"/>
      <c r="CG514" s="159"/>
      <c r="CH514" s="159"/>
      <c r="CI514" s="159"/>
      <c r="CJ514" s="159"/>
      <c r="CK514" s="159"/>
      <c r="CL514" s="159"/>
      <c r="CM514" s="159"/>
      <c r="CN514" s="159"/>
      <c r="CO514" s="159"/>
      <c r="CP514" s="159"/>
      <c r="CQ514" s="159"/>
      <c r="CR514" s="159"/>
      <c r="CS514" s="159"/>
      <c r="CT514" s="159"/>
      <c r="CU514" s="159"/>
      <c r="CV514" s="159"/>
      <c r="CW514" s="159"/>
      <c r="CX514" s="159"/>
      <c r="CY514" s="159"/>
      <c r="CZ514" s="159"/>
      <c r="DA514" s="159"/>
      <c r="DB514" s="159"/>
      <c r="DC514" s="159"/>
      <c r="DD514" s="159"/>
      <c r="DE514" s="159"/>
      <c r="DF514" s="159"/>
      <c r="DG514" s="159"/>
      <c r="DH514" s="159"/>
      <c r="DI514" s="159"/>
      <c r="DJ514" s="159"/>
      <c r="DK514" s="159"/>
      <c r="DL514" s="159"/>
      <c r="DM514" s="159"/>
      <c r="DN514" s="159"/>
      <c r="DO514" s="159"/>
      <c r="DP514" s="159"/>
      <c r="DQ514" s="159"/>
      <c r="DR514" s="159"/>
      <c r="DS514" s="159"/>
      <c r="DT514" s="159"/>
      <c r="DU514" s="159"/>
      <c r="DV514" s="159"/>
      <c r="DW514" s="159"/>
      <c r="DX514" s="159"/>
      <c r="DY514" s="159"/>
      <c r="DZ514" s="159"/>
      <c r="EA514" s="159"/>
      <c r="EB514" s="159"/>
      <c r="EC514" s="159"/>
      <c r="ED514" s="159"/>
      <c r="EE514" s="159"/>
      <c r="EF514" s="159"/>
      <c r="EG514" s="159"/>
      <c r="EH514" s="159"/>
      <c r="EI514" s="159"/>
      <c r="EJ514" s="159"/>
      <c r="EK514" s="159"/>
      <c r="EL514" s="159"/>
      <c r="EM514" s="159"/>
      <c r="EN514" s="159"/>
      <c r="EO514" s="159"/>
      <c r="EP514" s="159"/>
      <c r="EQ514" s="159"/>
      <c r="ER514" s="159"/>
      <c r="ES514" s="159"/>
      <c r="ET514" s="159"/>
      <c r="EU514" s="159"/>
      <c r="EV514" s="159"/>
      <c r="EW514" s="159"/>
      <c r="EX514" s="159"/>
      <c r="EY514" s="159"/>
      <c r="EZ514" s="159"/>
      <c r="FA514" s="159"/>
      <c r="FB514" s="159"/>
      <c r="FC514" s="159"/>
      <c r="FD514" s="159"/>
    </row>
    <row r="515" customFormat="false" ht="12.75" hidden="false" customHeight="false" outlineLevel="0" collapsed="false">
      <c r="A515" s="168"/>
      <c r="B515" s="149"/>
      <c r="C515" s="149"/>
      <c r="D515" s="149"/>
      <c r="E515" s="149"/>
      <c r="F515" s="149"/>
      <c r="G515" s="149"/>
      <c r="H515" s="148"/>
      <c r="I515" s="170"/>
      <c r="R515" s="148"/>
      <c r="S515" s="158"/>
      <c r="T515" s="159"/>
      <c r="U515" s="159"/>
      <c r="V515" s="159"/>
      <c r="W515" s="159"/>
      <c r="X515" s="159"/>
      <c r="Y515" s="159"/>
      <c r="Z515" s="159"/>
      <c r="AA515" s="159"/>
      <c r="AB515" s="159"/>
      <c r="AC515" s="159"/>
      <c r="AD515" s="159"/>
      <c r="AE515" s="159"/>
      <c r="AF515" s="159"/>
      <c r="AG515" s="159"/>
      <c r="AH515" s="159"/>
      <c r="AI515" s="159"/>
      <c r="AJ515" s="159"/>
      <c r="AK515" s="159"/>
      <c r="AL515" s="159"/>
      <c r="AM515" s="159"/>
      <c r="AN515" s="159"/>
      <c r="AO515" s="159"/>
      <c r="AP515" s="159"/>
      <c r="AQ515" s="159"/>
      <c r="AR515" s="159"/>
      <c r="AS515" s="159"/>
      <c r="AT515" s="159"/>
      <c r="AU515" s="159"/>
      <c r="AV515" s="159"/>
      <c r="AW515" s="159"/>
      <c r="AX515" s="159"/>
      <c r="AY515" s="159"/>
      <c r="AZ515" s="159"/>
      <c r="BA515" s="159"/>
      <c r="BB515" s="159"/>
      <c r="BC515" s="159"/>
      <c r="BD515" s="159"/>
      <c r="BE515" s="159"/>
      <c r="BF515" s="159"/>
      <c r="BG515" s="159"/>
      <c r="BH515" s="159"/>
      <c r="BI515" s="159"/>
      <c r="BJ515" s="159"/>
      <c r="BK515" s="159"/>
      <c r="BL515" s="159"/>
      <c r="BM515" s="159"/>
      <c r="BN515" s="159"/>
      <c r="BO515" s="159"/>
      <c r="BP515" s="159"/>
      <c r="BQ515" s="159"/>
      <c r="BR515" s="159"/>
      <c r="BS515" s="159"/>
      <c r="BT515" s="159"/>
      <c r="BU515" s="159"/>
      <c r="BV515" s="159"/>
      <c r="BW515" s="159"/>
      <c r="BX515" s="159"/>
      <c r="BY515" s="159"/>
      <c r="BZ515" s="159"/>
      <c r="CA515" s="159"/>
      <c r="CB515" s="159"/>
      <c r="CC515" s="159"/>
      <c r="CD515" s="159"/>
      <c r="CE515" s="159"/>
      <c r="CF515" s="159"/>
      <c r="CG515" s="159"/>
      <c r="CH515" s="159"/>
      <c r="CI515" s="159"/>
      <c r="CJ515" s="159"/>
      <c r="CK515" s="159"/>
      <c r="CL515" s="159"/>
      <c r="CM515" s="159"/>
      <c r="CN515" s="159"/>
      <c r="CO515" s="159"/>
      <c r="CP515" s="159"/>
      <c r="CQ515" s="159"/>
      <c r="CR515" s="159"/>
      <c r="CS515" s="159"/>
      <c r="CT515" s="159"/>
      <c r="CU515" s="159"/>
      <c r="CV515" s="159"/>
      <c r="CW515" s="159"/>
      <c r="CX515" s="159"/>
      <c r="CY515" s="159"/>
      <c r="CZ515" s="159"/>
      <c r="DA515" s="159"/>
      <c r="DB515" s="159"/>
      <c r="DC515" s="159"/>
      <c r="DD515" s="159"/>
      <c r="DE515" s="159"/>
      <c r="DF515" s="159"/>
      <c r="DG515" s="159"/>
      <c r="DH515" s="159"/>
      <c r="DI515" s="159"/>
      <c r="DJ515" s="159"/>
      <c r="DK515" s="159"/>
      <c r="DL515" s="159"/>
      <c r="DM515" s="159"/>
      <c r="DN515" s="159"/>
      <c r="DO515" s="159"/>
      <c r="DP515" s="159"/>
      <c r="DQ515" s="159"/>
      <c r="DR515" s="159"/>
      <c r="DS515" s="159"/>
      <c r="DT515" s="159"/>
      <c r="DU515" s="159"/>
      <c r="DV515" s="159"/>
      <c r="DW515" s="159"/>
      <c r="DX515" s="159"/>
      <c r="DY515" s="159"/>
      <c r="DZ515" s="159"/>
      <c r="EA515" s="159"/>
      <c r="EB515" s="159"/>
      <c r="EC515" s="159"/>
      <c r="ED515" s="159"/>
      <c r="EE515" s="159"/>
      <c r="EF515" s="159"/>
      <c r="EG515" s="159"/>
      <c r="EH515" s="159"/>
      <c r="EI515" s="159"/>
      <c r="EJ515" s="159"/>
      <c r="EK515" s="159"/>
      <c r="EL515" s="159"/>
      <c r="EM515" s="159"/>
      <c r="EN515" s="159"/>
      <c r="EO515" s="159"/>
      <c r="EP515" s="159"/>
      <c r="EQ515" s="159"/>
      <c r="ER515" s="159"/>
      <c r="ES515" s="159"/>
      <c r="ET515" s="159"/>
      <c r="EU515" s="159"/>
      <c r="EV515" s="159"/>
      <c r="EW515" s="159"/>
      <c r="EX515" s="159"/>
      <c r="EY515" s="159"/>
      <c r="EZ515" s="159"/>
      <c r="FA515" s="159"/>
      <c r="FB515" s="159"/>
      <c r="FC515" s="159"/>
      <c r="FD515" s="159"/>
    </row>
    <row r="516" customFormat="false" ht="12.75" hidden="false" customHeight="false" outlineLevel="0" collapsed="false">
      <c r="A516" s="168"/>
      <c r="B516" s="149"/>
      <c r="C516" s="149"/>
      <c r="D516" s="149"/>
      <c r="E516" s="149"/>
      <c r="F516" s="149"/>
      <c r="G516" s="149"/>
      <c r="H516" s="148"/>
      <c r="I516" s="170"/>
      <c r="R516" s="148"/>
      <c r="S516" s="158"/>
      <c r="T516" s="159"/>
      <c r="U516" s="159"/>
      <c r="V516" s="159"/>
      <c r="W516" s="159"/>
      <c r="X516" s="159"/>
      <c r="Y516" s="159"/>
      <c r="Z516" s="159"/>
      <c r="AA516" s="159"/>
      <c r="AB516" s="159"/>
      <c r="AC516" s="159"/>
      <c r="AD516" s="159"/>
      <c r="AE516" s="159"/>
      <c r="AF516" s="159"/>
      <c r="AG516" s="159"/>
      <c r="AH516" s="159"/>
      <c r="AI516" s="159"/>
      <c r="AJ516" s="159"/>
      <c r="AK516" s="159"/>
      <c r="AL516" s="159"/>
      <c r="AM516" s="159"/>
      <c r="AN516" s="159"/>
      <c r="AO516" s="159"/>
      <c r="AP516" s="159"/>
      <c r="AQ516" s="159"/>
      <c r="AR516" s="159"/>
      <c r="AS516" s="159"/>
      <c r="AT516" s="159"/>
      <c r="AU516" s="159"/>
      <c r="AV516" s="159"/>
      <c r="AW516" s="159"/>
      <c r="AX516" s="159"/>
      <c r="AY516" s="159"/>
      <c r="AZ516" s="159"/>
      <c r="BA516" s="159"/>
      <c r="BB516" s="159"/>
      <c r="BC516" s="159"/>
      <c r="BD516" s="159"/>
      <c r="BE516" s="159"/>
      <c r="BF516" s="159"/>
      <c r="BG516" s="159"/>
      <c r="BH516" s="159"/>
      <c r="BI516" s="159"/>
      <c r="BJ516" s="159"/>
      <c r="BK516" s="159"/>
      <c r="BL516" s="159"/>
      <c r="BM516" s="159"/>
      <c r="BN516" s="159"/>
      <c r="BO516" s="159"/>
      <c r="BP516" s="159"/>
      <c r="BQ516" s="159"/>
      <c r="BR516" s="159"/>
      <c r="BS516" s="159"/>
      <c r="BT516" s="159"/>
      <c r="BU516" s="159"/>
      <c r="BV516" s="159"/>
      <c r="BW516" s="159"/>
      <c r="BX516" s="159"/>
      <c r="BY516" s="159"/>
      <c r="BZ516" s="159"/>
      <c r="CA516" s="159"/>
      <c r="CB516" s="159"/>
      <c r="CC516" s="159"/>
      <c r="CD516" s="159"/>
      <c r="CE516" s="159"/>
      <c r="CF516" s="159"/>
      <c r="CG516" s="159"/>
      <c r="CH516" s="159"/>
      <c r="CI516" s="159"/>
      <c r="CJ516" s="159"/>
      <c r="CK516" s="159"/>
      <c r="CL516" s="159"/>
      <c r="CM516" s="159"/>
      <c r="CN516" s="159"/>
      <c r="CO516" s="159"/>
      <c r="CP516" s="159"/>
      <c r="CQ516" s="159"/>
      <c r="CR516" s="159"/>
      <c r="CS516" s="159"/>
      <c r="CT516" s="159"/>
      <c r="CU516" s="159"/>
      <c r="CV516" s="159"/>
      <c r="CW516" s="159"/>
      <c r="CX516" s="159"/>
      <c r="CY516" s="159"/>
      <c r="CZ516" s="159"/>
      <c r="DA516" s="159"/>
      <c r="DB516" s="159"/>
      <c r="DC516" s="159"/>
      <c r="DD516" s="159"/>
      <c r="DE516" s="159"/>
      <c r="DF516" s="159"/>
      <c r="DG516" s="159"/>
      <c r="DH516" s="159"/>
      <c r="DI516" s="159"/>
      <c r="DJ516" s="159"/>
      <c r="DK516" s="159"/>
      <c r="DL516" s="159"/>
      <c r="DM516" s="159"/>
      <c r="DN516" s="159"/>
      <c r="DO516" s="159"/>
      <c r="DP516" s="159"/>
      <c r="DQ516" s="159"/>
      <c r="DR516" s="159"/>
      <c r="DS516" s="159"/>
      <c r="DT516" s="159"/>
      <c r="DU516" s="159"/>
      <c r="DV516" s="159"/>
      <c r="DW516" s="159"/>
      <c r="DX516" s="159"/>
      <c r="DY516" s="159"/>
      <c r="DZ516" s="159"/>
      <c r="EA516" s="159"/>
      <c r="EB516" s="159"/>
      <c r="EC516" s="159"/>
      <c r="ED516" s="159"/>
      <c r="EE516" s="159"/>
      <c r="EF516" s="159"/>
      <c r="EG516" s="159"/>
      <c r="EH516" s="159"/>
      <c r="EI516" s="159"/>
      <c r="EJ516" s="159"/>
      <c r="EK516" s="159"/>
      <c r="EL516" s="159"/>
      <c r="EM516" s="159"/>
      <c r="EN516" s="159"/>
      <c r="EO516" s="159"/>
      <c r="EP516" s="159"/>
      <c r="EQ516" s="159"/>
      <c r="ER516" s="159"/>
      <c r="ES516" s="159"/>
      <c r="ET516" s="159"/>
      <c r="EU516" s="159"/>
      <c r="EV516" s="159"/>
      <c r="EW516" s="159"/>
      <c r="EX516" s="159"/>
      <c r="EY516" s="159"/>
      <c r="EZ516" s="159"/>
      <c r="FA516" s="159"/>
      <c r="FB516" s="159"/>
      <c r="FC516" s="159"/>
      <c r="FD516" s="159"/>
    </row>
    <row r="517" customFormat="false" ht="12.75" hidden="false" customHeight="false" outlineLevel="0" collapsed="false">
      <c r="A517" s="168"/>
      <c r="B517" s="149"/>
      <c r="C517" s="149"/>
      <c r="D517" s="149"/>
      <c r="E517" s="149"/>
      <c r="F517" s="149"/>
      <c r="G517" s="149"/>
      <c r="H517" s="148"/>
      <c r="I517" s="170"/>
      <c r="R517" s="148"/>
      <c r="S517" s="158"/>
      <c r="T517" s="159"/>
      <c r="U517" s="159"/>
      <c r="V517" s="159"/>
      <c r="W517" s="159"/>
      <c r="X517" s="159"/>
      <c r="Y517" s="159"/>
      <c r="Z517" s="159"/>
      <c r="AA517" s="159"/>
      <c r="AB517" s="159"/>
      <c r="AC517" s="159"/>
      <c r="AD517" s="159"/>
      <c r="AE517" s="159"/>
      <c r="AF517" s="159"/>
      <c r="AG517" s="159"/>
      <c r="AH517" s="159"/>
      <c r="AI517" s="159"/>
      <c r="AJ517" s="159"/>
      <c r="AK517" s="159"/>
      <c r="AL517" s="159"/>
      <c r="AM517" s="159"/>
      <c r="AN517" s="159"/>
      <c r="AO517" s="159"/>
      <c r="AP517" s="159"/>
      <c r="AQ517" s="159"/>
      <c r="AR517" s="159"/>
      <c r="AS517" s="159"/>
      <c r="AT517" s="159"/>
      <c r="AU517" s="159"/>
      <c r="AV517" s="159"/>
      <c r="AW517" s="159"/>
      <c r="AX517" s="159"/>
      <c r="AY517" s="159"/>
      <c r="AZ517" s="159"/>
      <c r="BA517" s="159"/>
      <c r="BB517" s="159"/>
      <c r="BC517" s="159"/>
      <c r="BD517" s="159"/>
      <c r="BE517" s="159"/>
      <c r="BF517" s="159"/>
      <c r="BG517" s="159"/>
      <c r="BH517" s="159"/>
      <c r="BI517" s="159"/>
      <c r="BJ517" s="159"/>
      <c r="BK517" s="159"/>
      <c r="BL517" s="159"/>
      <c r="BM517" s="159"/>
      <c r="BN517" s="159"/>
      <c r="BO517" s="159"/>
      <c r="BP517" s="159"/>
      <c r="BQ517" s="159"/>
      <c r="BR517" s="159"/>
      <c r="BS517" s="159"/>
      <c r="BT517" s="159"/>
      <c r="BU517" s="159"/>
      <c r="BV517" s="159"/>
      <c r="BW517" s="159"/>
      <c r="BX517" s="159"/>
      <c r="BY517" s="159"/>
      <c r="BZ517" s="159"/>
      <c r="CA517" s="159"/>
      <c r="CB517" s="159"/>
      <c r="CC517" s="159"/>
      <c r="CD517" s="159"/>
      <c r="CE517" s="159"/>
      <c r="CF517" s="159"/>
      <c r="CG517" s="159"/>
      <c r="CH517" s="159"/>
      <c r="CI517" s="159"/>
      <c r="CJ517" s="159"/>
      <c r="CK517" s="159"/>
      <c r="CL517" s="159"/>
      <c r="CM517" s="159"/>
      <c r="CN517" s="159"/>
      <c r="CO517" s="159"/>
      <c r="CP517" s="159"/>
      <c r="CQ517" s="159"/>
      <c r="CR517" s="159"/>
      <c r="CS517" s="159"/>
      <c r="CT517" s="159"/>
      <c r="CU517" s="159"/>
      <c r="CV517" s="159"/>
      <c r="CW517" s="159"/>
      <c r="CX517" s="159"/>
      <c r="CY517" s="159"/>
      <c r="CZ517" s="159"/>
      <c r="DA517" s="159"/>
      <c r="DB517" s="159"/>
      <c r="DC517" s="159"/>
      <c r="DD517" s="159"/>
      <c r="DE517" s="159"/>
      <c r="DF517" s="159"/>
      <c r="DG517" s="159"/>
      <c r="DH517" s="159"/>
      <c r="DI517" s="159"/>
      <c r="DJ517" s="159"/>
      <c r="DK517" s="159"/>
      <c r="DL517" s="159"/>
      <c r="DM517" s="159"/>
      <c r="DN517" s="159"/>
      <c r="DO517" s="159"/>
      <c r="DP517" s="159"/>
      <c r="DQ517" s="159"/>
      <c r="DR517" s="159"/>
      <c r="DS517" s="159"/>
      <c r="DT517" s="159"/>
      <c r="DU517" s="159"/>
      <c r="DV517" s="159"/>
      <c r="DW517" s="159"/>
      <c r="DX517" s="159"/>
      <c r="DY517" s="159"/>
      <c r="DZ517" s="159"/>
      <c r="EA517" s="159"/>
      <c r="EB517" s="159"/>
      <c r="EC517" s="159"/>
      <c r="ED517" s="159"/>
      <c r="EE517" s="159"/>
      <c r="EF517" s="159"/>
      <c r="EG517" s="159"/>
      <c r="EH517" s="159"/>
      <c r="EI517" s="159"/>
      <c r="EJ517" s="159"/>
      <c r="EK517" s="159"/>
      <c r="EL517" s="159"/>
      <c r="EM517" s="159"/>
      <c r="EN517" s="159"/>
      <c r="EO517" s="159"/>
      <c r="EP517" s="159"/>
      <c r="EQ517" s="159"/>
      <c r="ER517" s="159"/>
      <c r="ES517" s="159"/>
      <c r="ET517" s="159"/>
      <c r="EU517" s="159"/>
      <c r="EV517" s="159"/>
      <c r="EW517" s="159"/>
      <c r="EX517" s="159"/>
      <c r="EY517" s="159"/>
      <c r="EZ517" s="159"/>
      <c r="FA517" s="159"/>
      <c r="FB517" s="159"/>
      <c r="FC517" s="159"/>
      <c r="FD517" s="159"/>
    </row>
    <row r="518" customFormat="false" ht="12.75" hidden="false" customHeight="false" outlineLevel="0" collapsed="false">
      <c r="A518" s="168"/>
      <c r="B518" s="149"/>
      <c r="C518" s="149"/>
      <c r="D518" s="149"/>
      <c r="E518" s="149"/>
      <c r="F518" s="149"/>
      <c r="G518" s="149"/>
      <c r="H518" s="148"/>
      <c r="I518" s="170"/>
      <c r="R518" s="148"/>
      <c r="S518" s="158"/>
      <c r="T518" s="159"/>
      <c r="U518" s="159"/>
      <c r="V518" s="159"/>
      <c r="W518" s="159"/>
      <c r="X518" s="159"/>
      <c r="Y518" s="159"/>
      <c r="Z518" s="159"/>
      <c r="AA518" s="159"/>
      <c r="AB518" s="159"/>
      <c r="AC518" s="159"/>
      <c r="AD518" s="159"/>
      <c r="AE518" s="159"/>
      <c r="AF518" s="159"/>
      <c r="AG518" s="159"/>
      <c r="AH518" s="159"/>
      <c r="AI518" s="159"/>
      <c r="AJ518" s="159"/>
      <c r="AK518" s="159"/>
      <c r="AL518" s="159"/>
      <c r="AM518" s="159"/>
      <c r="AN518" s="159"/>
      <c r="AO518" s="159"/>
      <c r="AP518" s="159"/>
      <c r="AQ518" s="159"/>
      <c r="AR518" s="159"/>
      <c r="AS518" s="159"/>
      <c r="AT518" s="159"/>
      <c r="AU518" s="159"/>
      <c r="AV518" s="159"/>
      <c r="AW518" s="159"/>
      <c r="AX518" s="159"/>
      <c r="AY518" s="159"/>
      <c r="AZ518" s="159"/>
      <c r="BA518" s="159"/>
      <c r="BB518" s="159"/>
      <c r="BC518" s="159"/>
      <c r="BD518" s="159"/>
      <c r="BE518" s="159"/>
      <c r="BF518" s="159"/>
      <c r="BG518" s="159"/>
      <c r="BH518" s="159"/>
      <c r="BI518" s="159"/>
      <c r="BJ518" s="159"/>
      <c r="BK518" s="159"/>
      <c r="BL518" s="159"/>
      <c r="BM518" s="159"/>
      <c r="BN518" s="159"/>
      <c r="BO518" s="159"/>
      <c r="BP518" s="159"/>
      <c r="BQ518" s="159"/>
      <c r="BR518" s="159"/>
      <c r="BS518" s="159"/>
      <c r="BT518" s="159"/>
      <c r="BU518" s="159"/>
      <c r="BV518" s="159"/>
      <c r="BW518" s="159"/>
      <c r="BX518" s="159"/>
      <c r="BY518" s="159"/>
      <c r="BZ518" s="159"/>
      <c r="CA518" s="159"/>
      <c r="CB518" s="159"/>
      <c r="CC518" s="159"/>
      <c r="CD518" s="159"/>
      <c r="CE518" s="159"/>
      <c r="CF518" s="159"/>
      <c r="CG518" s="159"/>
      <c r="CH518" s="159"/>
      <c r="CI518" s="159"/>
      <c r="CJ518" s="159"/>
      <c r="CK518" s="159"/>
      <c r="CL518" s="159"/>
      <c r="CM518" s="159"/>
      <c r="CN518" s="159"/>
      <c r="CO518" s="159"/>
      <c r="CP518" s="159"/>
      <c r="CQ518" s="159"/>
      <c r="CR518" s="159"/>
      <c r="CS518" s="159"/>
      <c r="CT518" s="159"/>
      <c r="CU518" s="159"/>
      <c r="CV518" s="159"/>
      <c r="CW518" s="159"/>
      <c r="CX518" s="159"/>
      <c r="CY518" s="159"/>
      <c r="CZ518" s="159"/>
      <c r="DA518" s="159"/>
      <c r="DB518" s="159"/>
      <c r="DC518" s="159"/>
      <c r="DD518" s="159"/>
      <c r="DE518" s="159"/>
      <c r="DF518" s="159"/>
      <c r="DG518" s="159"/>
      <c r="DH518" s="159"/>
      <c r="DI518" s="159"/>
      <c r="DJ518" s="159"/>
      <c r="DK518" s="159"/>
      <c r="DL518" s="159"/>
      <c r="DM518" s="159"/>
      <c r="DN518" s="159"/>
      <c r="DO518" s="159"/>
      <c r="DP518" s="159"/>
      <c r="DQ518" s="159"/>
      <c r="DR518" s="159"/>
      <c r="DS518" s="159"/>
      <c r="DT518" s="159"/>
      <c r="DU518" s="159"/>
      <c r="DV518" s="159"/>
      <c r="DW518" s="159"/>
      <c r="DX518" s="159"/>
      <c r="DY518" s="159"/>
      <c r="DZ518" s="159"/>
      <c r="EA518" s="159"/>
      <c r="EB518" s="159"/>
      <c r="EC518" s="159"/>
      <c r="ED518" s="159"/>
      <c r="EE518" s="159"/>
      <c r="EF518" s="159"/>
      <c r="EG518" s="159"/>
      <c r="EH518" s="159"/>
      <c r="EI518" s="159"/>
      <c r="EJ518" s="159"/>
      <c r="EK518" s="159"/>
      <c r="EL518" s="159"/>
      <c r="EM518" s="159"/>
      <c r="EN518" s="159"/>
      <c r="EO518" s="159"/>
      <c r="EP518" s="159"/>
      <c r="EQ518" s="159"/>
      <c r="ER518" s="159"/>
      <c r="ES518" s="159"/>
      <c r="ET518" s="159"/>
      <c r="EU518" s="159"/>
      <c r="EV518" s="159"/>
      <c r="EW518" s="159"/>
      <c r="EX518" s="159"/>
      <c r="EY518" s="159"/>
      <c r="EZ518" s="159"/>
      <c r="FA518" s="159"/>
      <c r="FB518" s="159"/>
      <c r="FC518" s="159"/>
      <c r="FD518" s="159"/>
    </row>
    <row r="519" customFormat="false" ht="12.75" hidden="false" customHeight="false" outlineLevel="0" collapsed="false">
      <c r="A519" s="168"/>
      <c r="B519" s="149"/>
      <c r="C519" s="149"/>
      <c r="D519" s="149"/>
      <c r="E519" s="149"/>
      <c r="F519" s="149"/>
      <c r="G519" s="149"/>
      <c r="H519" s="148"/>
      <c r="I519" s="170"/>
      <c r="R519" s="148"/>
      <c r="S519" s="158"/>
      <c r="T519" s="159"/>
      <c r="U519" s="159"/>
      <c r="V519" s="159"/>
      <c r="W519" s="159"/>
      <c r="X519" s="159"/>
      <c r="Y519" s="159"/>
      <c r="Z519" s="159"/>
      <c r="AA519" s="159"/>
      <c r="AB519" s="159"/>
      <c r="AC519" s="159"/>
      <c r="AD519" s="159"/>
      <c r="AE519" s="159"/>
      <c r="AF519" s="159"/>
      <c r="AG519" s="159"/>
      <c r="AH519" s="159"/>
      <c r="AI519" s="159"/>
      <c r="AJ519" s="159"/>
      <c r="AK519" s="159"/>
      <c r="AL519" s="159"/>
      <c r="AM519" s="159"/>
      <c r="AN519" s="159"/>
      <c r="AO519" s="159"/>
      <c r="AP519" s="159"/>
      <c r="AQ519" s="159"/>
      <c r="AR519" s="159"/>
      <c r="AS519" s="159"/>
      <c r="AT519" s="159"/>
      <c r="AU519" s="159"/>
      <c r="AV519" s="159"/>
      <c r="AW519" s="159"/>
      <c r="AX519" s="159"/>
      <c r="AY519" s="159"/>
      <c r="AZ519" s="159"/>
      <c r="BA519" s="159"/>
      <c r="BB519" s="159"/>
      <c r="BC519" s="159"/>
      <c r="BD519" s="159"/>
      <c r="BE519" s="159"/>
      <c r="BF519" s="159"/>
      <c r="BG519" s="159"/>
      <c r="BH519" s="159"/>
      <c r="BI519" s="159"/>
      <c r="BJ519" s="159"/>
      <c r="BK519" s="159"/>
      <c r="BL519" s="159"/>
      <c r="BM519" s="159"/>
      <c r="BN519" s="159"/>
      <c r="BO519" s="159"/>
      <c r="BP519" s="159"/>
      <c r="BQ519" s="159"/>
      <c r="BR519" s="159"/>
      <c r="BS519" s="159"/>
      <c r="BT519" s="159"/>
      <c r="BU519" s="159"/>
      <c r="BV519" s="159"/>
      <c r="BW519" s="159"/>
      <c r="BX519" s="159"/>
      <c r="BY519" s="159"/>
      <c r="BZ519" s="159"/>
      <c r="CA519" s="159"/>
      <c r="CB519" s="159"/>
      <c r="CC519" s="159"/>
      <c r="CD519" s="159"/>
      <c r="CE519" s="159"/>
      <c r="CF519" s="159"/>
      <c r="CG519" s="159"/>
      <c r="CH519" s="159"/>
      <c r="CI519" s="159"/>
      <c r="CJ519" s="159"/>
      <c r="CK519" s="159"/>
      <c r="CL519" s="159"/>
      <c r="CM519" s="159"/>
      <c r="CN519" s="159"/>
      <c r="CO519" s="159"/>
      <c r="CP519" s="159"/>
      <c r="CQ519" s="159"/>
      <c r="CR519" s="159"/>
      <c r="CS519" s="159"/>
      <c r="CT519" s="159"/>
      <c r="CU519" s="159"/>
      <c r="CV519" s="159"/>
      <c r="CW519" s="159"/>
      <c r="CX519" s="159"/>
      <c r="CY519" s="159"/>
      <c r="CZ519" s="159"/>
      <c r="DA519" s="159"/>
      <c r="DB519" s="159"/>
      <c r="DC519" s="159"/>
      <c r="DD519" s="159"/>
      <c r="DE519" s="159"/>
      <c r="DF519" s="159"/>
      <c r="DG519" s="159"/>
      <c r="DH519" s="159"/>
      <c r="DI519" s="159"/>
      <c r="DJ519" s="159"/>
      <c r="DK519" s="159"/>
      <c r="DL519" s="159"/>
      <c r="DM519" s="159"/>
      <c r="DN519" s="159"/>
      <c r="DO519" s="159"/>
      <c r="DP519" s="159"/>
      <c r="DQ519" s="159"/>
      <c r="DR519" s="159"/>
      <c r="DS519" s="159"/>
      <c r="DT519" s="159"/>
      <c r="DU519" s="159"/>
      <c r="DV519" s="159"/>
      <c r="DW519" s="159"/>
      <c r="DX519" s="159"/>
      <c r="DY519" s="159"/>
      <c r="DZ519" s="159"/>
      <c r="EA519" s="159"/>
      <c r="EB519" s="159"/>
      <c r="EC519" s="159"/>
      <c r="ED519" s="159"/>
      <c r="EE519" s="159"/>
      <c r="EF519" s="159"/>
      <c r="EG519" s="159"/>
      <c r="EH519" s="159"/>
      <c r="EI519" s="159"/>
      <c r="EJ519" s="159"/>
      <c r="EK519" s="159"/>
      <c r="EL519" s="159"/>
      <c r="EM519" s="159"/>
      <c r="EN519" s="159"/>
      <c r="EO519" s="159"/>
      <c r="EP519" s="159"/>
      <c r="EQ519" s="159"/>
      <c r="ER519" s="159"/>
      <c r="ES519" s="159"/>
      <c r="ET519" s="159"/>
      <c r="EU519" s="159"/>
      <c r="EV519" s="159"/>
      <c r="EW519" s="159"/>
      <c r="EX519" s="159"/>
      <c r="EY519" s="159"/>
      <c r="EZ519" s="159"/>
      <c r="FA519" s="159"/>
      <c r="FB519" s="159"/>
      <c r="FC519" s="159"/>
      <c r="FD519" s="159"/>
    </row>
    <row r="520" customFormat="false" ht="12.75" hidden="false" customHeight="false" outlineLevel="0" collapsed="false">
      <c r="A520" s="168"/>
      <c r="B520" s="149"/>
      <c r="C520" s="149"/>
      <c r="D520" s="149"/>
      <c r="E520" s="149"/>
      <c r="F520" s="149"/>
      <c r="G520" s="149"/>
      <c r="H520" s="148"/>
      <c r="I520" s="170"/>
      <c r="R520" s="148"/>
      <c r="S520" s="158"/>
      <c r="T520" s="159"/>
      <c r="U520" s="159"/>
      <c r="V520" s="159"/>
      <c r="W520" s="159"/>
      <c r="X520" s="159"/>
      <c r="Y520" s="159"/>
      <c r="Z520" s="159"/>
      <c r="AA520" s="159"/>
      <c r="AB520" s="159"/>
      <c r="AC520" s="159"/>
      <c r="AD520" s="159"/>
      <c r="AE520" s="159"/>
      <c r="AF520" s="159"/>
      <c r="AG520" s="159"/>
      <c r="AH520" s="159"/>
      <c r="AI520" s="159"/>
      <c r="AJ520" s="159"/>
      <c r="AK520" s="159"/>
      <c r="AL520" s="159"/>
      <c r="AM520" s="159"/>
      <c r="AN520" s="159"/>
      <c r="AO520" s="159"/>
      <c r="AP520" s="159"/>
      <c r="AQ520" s="159"/>
      <c r="AR520" s="159"/>
      <c r="AS520" s="159"/>
      <c r="AT520" s="159"/>
      <c r="AU520" s="159"/>
      <c r="AV520" s="159"/>
      <c r="AW520" s="159"/>
      <c r="AX520" s="159"/>
      <c r="AY520" s="159"/>
      <c r="AZ520" s="159"/>
      <c r="BA520" s="159"/>
      <c r="BB520" s="159"/>
      <c r="BC520" s="159"/>
      <c r="BD520" s="159"/>
      <c r="BE520" s="159"/>
      <c r="BF520" s="159"/>
      <c r="BG520" s="159"/>
      <c r="BH520" s="159"/>
      <c r="BI520" s="159"/>
      <c r="BJ520" s="159"/>
      <c r="BK520" s="159"/>
      <c r="BL520" s="159"/>
      <c r="BM520" s="159"/>
      <c r="BN520" s="159"/>
      <c r="BO520" s="159"/>
      <c r="BP520" s="159"/>
      <c r="BQ520" s="159"/>
      <c r="BR520" s="159"/>
      <c r="BS520" s="159"/>
      <c r="BT520" s="159"/>
      <c r="BU520" s="159"/>
      <c r="BV520" s="159"/>
      <c r="BW520" s="159"/>
      <c r="BX520" s="159"/>
      <c r="BY520" s="159"/>
      <c r="BZ520" s="159"/>
      <c r="CA520" s="159"/>
      <c r="CB520" s="159"/>
      <c r="CC520" s="159"/>
      <c r="CD520" s="159"/>
      <c r="CE520" s="159"/>
      <c r="CF520" s="159"/>
      <c r="CG520" s="159"/>
      <c r="CH520" s="159"/>
      <c r="CI520" s="159"/>
      <c r="CJ520" s="159"/>
      <c r="CK520" s="159"/>
      <c r="CL520" s="159"/>
      <c r="CM520" s="159"/>
      <c r="CN520" s="159"/>
      <c r="CO520" s="159"/>
      <c r="CP520" s="159"/>
      <c r="CQ520" s="159"/>
      <c r="CR520" s="159"/>
      <c r="CS520" s="159"/>
      <c r="CT520" s="159"/>
      <c r="CU520" s="159"/>
      <c r="CV520" s="159"/>
      <c r="CW520" s="159"/>
      <c r="CX520" s="159"/>
      <c r="CY520" s="159"/>
      <c r="CZ520" s="159"/>
      <c r="DA520" s="159"/>
      <c r="DB520" s="159"/>
      <c r="DC520" s="159"/>
      <c r="DD520" s="159"/>
      <c r="DE520" s="159"/>
      <c r="DF520" s="159"/>
      <c r="DG520" s="159"/>
      <c r="DH520" s="159"/>
      <c r="DI520" s="159"/>
      <c r="DJ520" s="159"/>
      <c r="DK520" s="159"/>
      <c r="DL520" s="159"/>
      <c r="DM520" s="159"/>
      <c r="DN520" s="159"/>
      <c r="DO520" s="159"/>
      <c r="DP520" s="159"/>
      <c r="DQ520" s="159"/>
      <c r="DR520" s="159"/>
      <c r="DS520" s="159"/>
      <c r="DT520" s="159"/>
      <c r="DU520" s="159"/>
      <c r="DV520" s="159"/>
      <c r="DW520" s="159"/>
      <c r="DX520" s="159"/>
      <c r="DY520" s="159"/>
      <c r="DZ520" s="159"/>
      <c r="EA520" s="159"/>
      <c r="EB520" s="159"/>
      <c r="EC520" s="159"/>
      <c r="ED520" s="159"/>
      <c r="EE520" s="159"/>
      <c r="EF520" s="159"/>
      <c r="EG520" s="159"/>
      <c r="EH520" s="159"/>
      <c r="EI520" s="159"/>
      <c r="EJ520" s="159"/>
      <c r="EK520" s="159"/>
      <c r="EL520" s="159"/>
      <c r="EM520" s="159"/>
      <c r="EN520" s="159"/>
      <c r="EO520" s="159"/>
      <c r="EP520" s="159"/>
      <c r="EQ520" s="159"/>
      <c r="ER520" s="159"/>
      <c r="ES520" s="159"/>
      <c r="ET520" s="159"/>
      <c r="EU520" s="159"/>
      <c r="EV520" s="159"/>
      <c r="EW520" s="159"/>
      <c r="EX520" s="159"/>
      <c r="EY520" s="159"/>
      <c r="EZ520" s="159"/>
      <c r="FA520" s="159"/>
      <c r="FB520" s="159"/>
      <c r="FC520" s="159"/>
      <c r="FD520" s="159"/>
    </row>
    <row r="521" customFormat="false" ht="12.75" hidden="false" customHeight="false" outlineLevel="0" collapsed="false">
      <c r="A521" s="168"/>
      <c r="B521" s="149"/>
      <c r="C521" s="149"/>
      <c r="D521" s="149"/>
      <c r="E521" s="149"/>
      <c r="F521" s="149"/>
      <c r="G521" s="149"/>
      <c r="H521" s="148"/>
      <c r="I521" s="170"/>
      <c r="R521" s="148"/>
      <c r="S521" s="158"/>
      <c r="T521" s="159"/>
      <c r="U521" s="159"/>
      <c r="V521" s="159"/>
      <c r="W521" s="159"/>
      <c r="X521" s="159"/>
      <c r="Y521" s="159"/>
      <c r="Z521" s="159"/>
      <c r="AA521" s="159"/>
      <c r="AB521" s="159"/>
      <c r="AC521" s="159"/>
      <c r="AD521" s="159"/>
      <c r="AE521" s="159"/>
      <c r="AF521" s="159"/>
      <c r="AG521" s="159"/>
      <c r="AH521" s="159"/>
      <c r="AI521" s="159"/>
      <c r="AJ521" s="159"/>
      <c r="AK521" s="159"/>
      <c r="AL521" s="159"/>
      <c r="AM521" s="159"/>
      <c r="AN521" s="159"/>
      <c r="AO521" s="159"/>
      <c r="AP521" s="159"/>
      <c r="AQ521" s="159"/>
      <c r="AR521" s="159"/>
      <c r="AS521" s="159"/>
      <c r="AT521" s="159"/>
      <c r="AU521" s="159"/>
      <c r="AV521" s="159"/>
      <c r="AW521" s="159"/>
      <c r="AX521" s="159"/>
      <c r="AY521" s="159"/>
      <c r="AZ521" s="159"/>
      <c r="BA521" s="159"/>
      <c r="BB521" s="159"/>
      <c r="BC521" s="159"/>
      <c r="BD521" s="159"/>
      <c r="BE521" s="159"/>
      <c r="BF521" s="159"/>
      <c r="BG521" s="159"/>
      <c r="BH521" s="159"/>
      <c r="BI521" s="159"/>
      <c r="BJ521" s="159"/>
      <c r="BK521" s="159"/>
      <c r="BL521" s="159"/>
      <c r="BM521" s="159"/>
      <c r="BN521" s="159"/>
      <c r="BO521" s="159"/>
      <c r="BP521" s="159"/>
      <c r="BQ521" s="159"/>
      <c r="BR521" s="159"/>
      <c r="BS521" s="159"/>
      <c r="BT521" s="159"/>
      <c r="BU521" s="159"/>
      <c r="BV521" s="159"/>
      <c r="BW521" s="159"/>
      <c r="BX521" s="159"/>
      <c r="BY521" s="159"/>
      <c r="BZ521" s="159"/>
      <c r="CA521" s="159"/>
      <c r="CB521" s="159"/>
      <c r="CC521" s="159"/>
      <c r="CD521" s="159"/>
      <c r="CE521" s="159"/>
      <c r="CF521" s="159"/>
      <c r="CG521" s="159"/>
      <c r="CH521" s="159"/>
      <c r="CI521" s="159"/>
      <c r="CJ521" s="159"/>
      <c r="CK521" s="159"/>
      <c r="CL521" s="159"/>
      <c r="CM521" s="159"/>
      <c r="CN521" s="159"/>
      <c r="CO521" s="159"/>
      <c r="CP521" s="159"/>
      <c r="CQ521" s="159"/>
      <c r="CR521" s="159"/>
      <c r="CS521" s="159"/>
      <c r="CT521" s="159"/>
      <c r="CU521" s="159"/>
      <c r="CV521" s="159"/>
      <c r="CW521" s="159"/>
      <c r="CX521" s="159"/>
      <c r="CY521" s="159"/>
      <c r="CZ521" s="159"/>
      <c r="DA521" s="159"/>
      <c r="DB521" s="159"/>
      <c r="DC521" s="159"/>
      <c r="DD521" s="159"/>
      <c r="DE521" s="159"/>
      <c r="DF521" s="159"/>
      <c r="DG521" s="159"/>
      <c r="DH521" s="159"/>
      <c r="DI521" s="159"/>
      <c r="DJ521" s="159"/>
      <c r="DK521" s="159"/>
      <c r="DL521" s="159"/>
      <c r="DM521" s="159"/>
      <c r="DN521" s="159"/>
      <c r="DO521" s="159"/>
      <c r="DP521" s="159"/>
      <c r="DQ521" s="159"/>
      <c r="DR521" s="159"/>
      <c r="DS521" s="159"/>
      <c r="DT521" s="159"/>
      <c r="DU521" s="159"/>
      <c r="DV521" s="159"/>
      <c r="DW521" s="159"/>
      <c r="DX521" s="159"/>
      <c r="DY521" s="159"/>
      <c r="DZ521" s="159"/>
      <c r="EA521" s="159"/>
      <c r="EB521" s="159"/>
      <c r="EC521" s="159"/>
      <c r="ED521" s="159"/>
      <c r="EE521" s="159"/>
      <c r="EF521" s="159"/>
      <c r="EG521" s="159"/>
      <c r="EH521" s="159"/>
      <c r="EI521" s="159"/>
      <c r="EJ521" s="159"/>
      <c r="EK521" s="159"/>
      <c r="EL521" s="159"/>
      <c r="EM521" s="159"/>
      <c r="EN521" s="159"/>
      <c r="EO521" s="159"/>
      <c r="EP521" s="159"/>
      <c r="EQ521" s="159"/>
      <c r="ER521" s="159"/>
      <c r="ES521" s="159"/>
      <c r="ET521" s="159"/>
      <c r="EU521" s="159"/>
      <c r="EV521" s="159"/>
      <c r="EW521" s="159"/>
      <c r="EX521" s="159"/>
      <c r="EY521" s="159"/>
      <c r="EZ521" s="159"/>
      <c r="FA521" s="159"/>
      <c r="FB521" s="159"/>
      <c r="FC521" s="159"/>
      <c r="FD521" s="159"/>
    </row>
    <row r="522" customFormat="false" ht="12.75" hidden="false" customHeight="false" outlineLevel="0" collapsed="false">
      <c r="A522" s="168"/>
      <c r="B522" s="149"/>
      <c r="C522" s="149"/>
      <c r="D522" s="149"/>
      <c r="E522" s="149"/>
      <c r="F522" s="149"/>
      <c r="G522" s="149"/>
      <c r="H522" s="148"/>
      <c r="I522" s="170"/>
      <c r="R522" s="148"/>
      <c r="S522" s="158"/>
      <c r="T522" s="159"/>
      <c r="U522" s="159"/>
      <c r="V522" s="159"/>
      <c r="W522" s="159"/>
      <c r="X522" s="159"/>
      <c r="Y522" s="159"/>
      <c r="Z522" s="159"/>
      <c r="AA522" s="159"/>
      <c r="AB522" s="159"/>
      <c r="AC522" s="159"/>
      <c r="AD522" s="159"/>
      <c r="AE522" s="159"/>
      <c r="AF522" s="159"/>
      <c r="AG522" s="159"/>
      <c r="AH522" s="159"/>
      <c r="AI522" s="159"/>
      <c r="AJ522" s="159"/>
      <c r="AK522" s="159"/>
      <c r="AL522" s="159"/>
      <c r="AM522" s="159"/>
      <c r="AN522" s="159"/>
      <c r="AO522" s="159"/>
      <c r="AP522" s="159"/>
      <c r="AQ522" s="159"/>
      <c r="AR522" s="159"/>
      <c r="AS522" s="159"/>
      <c r="AT522" s="159"/>
      <c r="AU522" s="159"/>
      <c r="AV522" s="159"/>
      <c r="AW522" s="159"/>
      <c r="AX522" s="159"/>
      <c r="AY522" s="159"/>
      <c r="AZ522" s="159"/>
      <c r="BA522" s="159"/>
      <c r="BB522" s="159"/>
      <c r="BC522" s="159"/>
      <c r="BD522" s="159"/>
      <c r="BE522" s="159"/>
      <c r="BF522" s="159"/>
      <c r="BG522" s="159"/>
      <c r="BH522" s="159"/>
      <c r="BI522" s="159"/>
      <c r="BJ522" s="159"/>
      <c r="BK522" s="159"/>
      <c r="BL522" s="159"/>
      <c r="BM522" s="159"/>
      <c r="BN522" s="159"/>
      <c r="BO522" s="159"/>
      <c r="BP522" s="159"/>
      <c r="BQ522" s="159"/>
      <c r="BR522" s="159"/>
      <c r="BS522" s="159"/>
      <c r="BT522" s="159"/>
      <c r="BU522" s="159"/>
      <c r="BV522" s="159"/>
      <c r="BW522" s="159"/>
      <c r="BX522" s="159"/>
      <c r="BY522" s="159"/>
      <c r="BZ522" s="159"/>
      <c r="CA522" s="159"/>
      <c r="CB522" s="159"/>
      <c r="CC522" s="159"/>
      <c r="CD522" s="159"/>
      <c r="CE522" s="159"/>
      <c r="CF522" s="159"/>
      <c r="CG522" s="159"/>
      <c r="CH522" s="159"/>
      <c r="CI522" s="159"/>
      <c r="CJ522" s="159"/>
      <c r="CK522" s="159"/>
      <c r="CL522" s="159"/>
      <c r="CM522" s="159"/>
      <c r="CN522" s="159"/>
      <c r="CO522" s="159"/>
      <c r="CP522" s="159"/>
      <c r="CQ522" s="159"/>
      <c r="CR522" s="159"/>
      <c r="CS522" s="159"/>
      <c r="CT522" s="159"/>
      <c r="CU522" s="159"/>
      <c r="CV522" s="159"/>
      <c r="CW522" s="159"/>
      <c r="CX522" s="159"/>
      <c r="CY522" s="159"/>
      <c r="CZ522" s="159"/>
      <c r="DA522" s="159"/>
      <c r="DB522" s="159"/>
      <c r="DC522" s="159"/>
      <c r="DD522" s="159"/>
      <c r="DE522" s="159"/>
      <c r="DF522" s="159"/>
      <c r="DG522" s="159"/>
      <c r="DH522" s="159"/>
      <c r="DI522" s="159"/>
      <c r="DJ522" s="159"/>
      <c r="DK522" s="159"/>
      <c r="DL522" s="159"/>
      <c r="DM522" s="159"/>
      <c r="DN522" s="159"/>
      <c r="DO522" s="159"/>
      <c r="DP522" s="159"/>
      <c r="DQ522" s="159"/>
      <c r="DR522" s="159"/>
      <c r="DS522" s="159"/>
      <c r="DT522" s="159"/>
      <c r="DU522" s="159"/>
      <c r="DV522" s="159"/>
      <c r="DW522" s="159"/>
      <c r="DX522" s="159"/>
      <c r="DY522" s="159"/>
      <c r="DZ522" s="159"/>
      <c r="EA522" s="159"/>
      <c r="EB522" s="159"/>
      <c r="EC522" s="159"/>
      <c r="ED522" s="159"/>
      <c r="EE522" s="159"/>
      <c r="EF522" s="159"/>
      <c r="EG522" s="159"/>
      <c r="EH522" s="159"/>
      <c r="EI522" s="159"/>
      <c r="EJ522" s="159"/>
      <c r="EK522" s="159"/>
      <c r="EL522" s="159"/>
      <c r="EM522" s="159"/>
      <c r="EN522" s="159"/>
      <c r="EO522" s="159"/>
      <c r="EP522" s="159"/>
      <c r="EQ522" s="159"/>
      <c r="ER522" s="159"/>
      <c r="ES522" s="159"/>
      <c r="ET522" s="159"/>
      <c r="EU522" s="159"/>
      <c r="EV522" s="159"/>
      <c r="EW522" s="159"/>
      <c r="EX522" s="159"/>
      <c r="EY522" s="159"/>
      <c r="EZ522" s="159"/>
      <c r="FA522" s="159"/>
      <c r="FB522" s="159"/>
      <c r="FC522" s="159"/>
      <c r="FD522" s="159"/>
    </row>
    <row r="523" customFormat="false" ht="12.75" hidden="false" customHeight="false" outlineLevel="0" collapsed="false">
      <c r="A523" s="168"/>
      <c r="B523" s="149"/>
      <c r="C523" s="149"/>
      <c r="D523" s="149"/>
      <c r="E523" s="149"/>
      <c r="F523" s="149"/>
      <c r="G523" s="149"/>
      <c r="H523" s="148"/>
      <c r="I523" s="170"/>
      <c r="R523" s="148"/>
      <c r="S523" s="158"/>
      <c r="T523" s="159"/>
      <c r="U523" s="159"/>
      <c r="V523" s="159"/>
      <c r="W523" s="159"/>
      <c r="X523" s="159"/>
      <c r="Y523" s="159"/>
      <c r="Z523" s="159"/>
      <c r="AA523" s="159"/>
      <c r="AB523" s="159"/>
      <c r="AC523" s="159"/>
      <c r="AD523" s="159"/>
      <c r="AE523" s="159"/>
      <c r="AF523" s="159"/>
      <c r="AG523" s="159"/>
      <c r="AH523" s="159"/>
      <c r="AI523" s="159"/>
      <c r="AJ523" s="159"/>
      <c r="AK523" s="159"/>
      <c r="AL523" s="159"/>
      <c r="AM523" s="159"/>
      <c r="AN523" s="159"/>
      <c r="AO523" s="159"/>
      <c r="AP523" s="159"/>
      <c r="AQ523" s="159"/>
      <c r="AR523" s="159"/>
      <c r="AS523" s="159"/>
      <c r="AT523" s="159"/>
      <c r="AU523" s="159"/>
      <c r="AV523" s="159"/>
      <c r="AW523" s="159"/>
      <c r="AX523" s="159"/>
      <c r="AY523" s="159"/>
      <c r="AZ523" s="159"/>
      <c r="BA523" s="159"/>
      <c r="BB523" s="159"/>
      <c r="BC523" s="159"/>
      <c r="BD523" s="159"/>
      <c r="BE523" s="159"/>
      <c r="BF523" s="159"/>
      <c r="BG523" s="159"/>
      <c r="BH523" s="159"/>
      <c r="BI523" s="159"/>
      <c r="BJ523" s="159"/>
      <c r="BK523" s="159"/>
      <c r="BL523" s="159"/>
      <c r="BM523" s="159"/>
      <c r="BN523" s="159"/>
      <c r="BO523" s="159"/>
      <c r="BP523" s="159"/>
      <c r="BQ523" s="159"/>
      <c r="BR523" s="159"/>
      <c r="BS523" s="159"/>
      <c r="BT523" s="159"/>
      <c r="BU523" s="159"/>
      <c r="BV523" s="159"/>
      <c r="BW523" s="159"/>
      <c r="BX523" s="159"/>
      <c r="BY523" s="159"/>
      <c r="BZ523" s="159"/>
      <c r="CA523" s="159"/>
      <c r="CB523" s="159"/>
      <c r="CC523" s="159"/>
      <c r="CD523" s="159"/>
      <c r="CE523" s="159"/>
      <c r="CF523" s="159"/>
      <c r="CG523" s="159"/>
      <c r="CH523" s="159"/>
      <c r="CI523" s="159"/>
      <c r="CJ523" s="159"/>
      <c r="CK523" s="159"/>
      <c r="CL523" s="159"/>
      <c r="CM523" s="159"/>
      <c r="CN523" s="159"/>
      <c r="CO523" s="159"/>
      <c r="CP523" s="159"/>
      <c r="CQ523" s="159"/>
      <c r="CR523" s="159"/>
      <c r="CS523" s="159"/>
      <c r="CT523" s="159"/>
      <c r="CU523" s="159"/>
      <c r="CV523" s="159"/>
      <c r="CW523" s="159"/>
      <c r="CX523" s="159"/>
      <c r="CY523" s="159"/>
      <c r="CZ523" s="159"/>
      <c r="DA523" s="159"/>
      <c r="DB523" s="159"/>
      <c r="DC523" s="159"/>
      <c r="DD523" s="159"/>
      <c r="DE523" s="159"/>
      <c r="DF523" s="159"/>
      <c r="DG523" s="159"/>
      <c r="DH523" s="159"/>
      <c r="DI523" s="159"/>
      <c r="DJ523" s="159"/>
      <c r="DK523" s="159"/>
      <c r="DL523" s="159"/>
      <c r="DM523" s="159"/>
      <c r="DN523" s="159"/>
      <c r="DO523" s="159"/>
      <c r="DP523" s="159"/>
      <c r="DQ523" s="159"/>
      <c r="DR523" s="159"/>
      <c r="DS523" s="159"/>
      <c r="DT523" s="159"/>
      <c r="DU523" s="159"/>
      <c r="DV523" s="159"/>
      <c r="DW523" s="159"/>
      <c r="DX523" s="159"/>
      <c r="DY523" s="159"/>
      <c r="DZ523" s="159"/>
      <c r="EA523" s="159"/>
      <c r="EB523" s="159"/>
      <c r="EC523" s="159"/>
      <c r="ED523" s="159"/>
      <c r="EE523" s="159"/>
      <c r="EF523" s="159"/>
      <c r="EG523" s="159"/>
      <c r="EH523" s="159"/>
      <c r="EI523" s="159"/>
      <c r="EJ523" s="159"/>
      <c r="EK523" s="159"/>
      <c r="EL523" s="159"/>
      <c r="EM523" s="159"/>
      <c r="EN523" s="159"/>
      <c r="EO523" s="159"/>
      <c r="EP523" s="159"/>
      <c r="EQ523" s="159"/>
      <c r="ER523" s="159"/>
      <c r="ES523" s="159"/>
      <c r="ET523" s="159"/>
      <c r="EU523" s="159"/>
      <c r="EV523" s="159"/>
      <c r="EW523" s="159"/>
      <c r="EX523" s="159"/>
      <c r="EY523" s="159"/>
      <c r="EZ523" s="159"/>
      <c r="FA523" s="159"/>
      <c r="FB523" s="159"/>
      <c r="FC523" s="159"/>
      <c r="FD523" s="159"/>
    </row>
    <row r="524" customFormat="false" ht="12.75" hidden="false" customHeight="false" outlineLevel="0" collapsed="false">
      <c r="A524" s="168"/>
      <c r="B524" s="149"/>
      <c r="C524" s="149"/>
      <c r="D524" s="149"/>
      <c r="E524" s="149"/>
      <c r="F524" s="149"/>
      <c r="G524" s="149"/>
      <c r="H524" s="148"/>
      <c r="I524" s="170"/>
      <c r="R524" s="148"/>
      <c r="S524" s="158"/>
      <c r="T524" s="159"/>
      <c r="U524" s="159"/>
      <c r="V524" s="159"/>
      <c r="W524" s="159"/>
      <c r="X524" s="159"/>
      <c r="Y524" s="159"/>
      <c r="Z524" s="159"/>
      <c r="AA524" s="159"/>
      <c r="AB524" s="159"/>
      <c r="AC524" s="159"/>
      <c r="AD524" s="159"/>
      <c r="AE524" s="159"/>
      <c r="AF524" s="159"/>
      <c r="AG524" s="159"/>
      <c r="AH524" s="159"/>
      <c r="AI524" s="159"/>
      <c r="AJ524" s="159"/>
      <c r="AK524" s="159"/>
      <c r="AL524" s="159"/>
      <c r="AM524" s="159"/>
      <c r="AN524" s="159"/>
      <c r="AO524" s="159"/>
      <c r="AP524" s="159"/>
      <c r="AQ524" s="159"/>
      <c r="AR524" s="159"/>
      <c r="AS524" s="159"/>
      <c r="AT524" s="159"/>
      <c r="AU524" s="159"/>
      <c r="AV524" s="159"/>
      <c r="AW524" s="159"/>
      <c r="AX524" s="159"/>
      <c r="AY524" s="159"/>
      <c r="AZ524" s="159"/>
      <c r="BA524" s="159"/>
      <c r="BB524" s="159"/>
      <c r="BC524" s="159"/>
      <c r="BD524" s="159"/>
      <c r="BE524" s="159"/>
      <c r="BF524" s="159"/>
      <c r="BG524" s="159"/>
      <c r="BH524" s="159"/>
      <c r="BI524" s="159"/>
      <c r="BJ524" s="159"/>
      <c r="BK524" s="159"/>
      <c r="BL524" s="159"/>
      <c r="BM524" s="159"/>
      <c r="BN524" s="159"/>
      <c r="BO524" s="159"/>
      <c r="BP524" s="159"/>
      <c r="BQ524" s="159"/>
      <c r="BR524" s="159"/>
      <c r="BS524" s="159"/>
      <c r="BT524" s="159"/>
      <c r="BU524" s="159"/>
      <c r="BV524" s="159"/>
      <c r="BW524" s="159"/>
      <c r="BX524" s="159"/>
      <c r="BY524" s="159"/>
      <c r="BZ524" s="159"/>
      <c r="CA524" s="159"/>
      <c r="CB524" s="159"/>
      <c r="CC524" s="159"/>
      <c r="CD524" s="159"/>
      <c r="CE524" s="159"/>
      <c r="CF524" s="159"/>
      <c r="CG524" s="159"/>
      <c r="CH524" s="159"/>
      <c r="CI524" s="159"/>
      <c r="CJ524" s="159"/>
      <c r="CK524" s="159"/>
      <c r="CL524" s="159"/>
      <c r="CM524" s="159"/>
      <c r="CN524" s="159"/>
      <c r="CO524" s="159"/>
      <c r="CP524" s="159"/>
      <c r="CQ524" s="159"/>
      <c r="CR524" s="159"/>
      <c r="CS524" s="159"/>
      <c r="CT524" s="159"/>
      <c r="CU524" s="159"/>
      <c r="CV524" s="159"/>
      <c r="CW524" s="159"/>
      <c r="CX524" s="159"/>
      <c r="CY524" s="159"/>
      <c r="CZ524" s="159"/>
      <c r="DA524" s="159"/>
      <c r="DB524" s="159"/>
      <c r="DC524" s="159"/>
      <c r="DD524" s="159"/>
      <c r="DE524" s="159"/>
      <c r="DF524" s="159"/>
      <c r="DG524" s="159"/>
      <c r="DH524" s="159"/>
      <c r="DI524" s="159"/>
      <c r="DJ524" s="159"/>
      <c r="DK524" s="159"/>
      <c r="DL524" s="159"/>
      <c r="DM524" s="159"/>
      <c r="DN524" s="159"/>
      <c r="DO524" s="159"/>
      <c r="DP524" s="159"/>
      <c r="DQ524" s="159"/>
      <c r="DR524" s="159"/>
      <c r="DS524" s="159"/>
      <c r="DT524" s="159"/>
      <c r="DU524" s="159"/>
      <c r="DV524" s="159"/>
      <c r="DW524" s="159"/>
      <c r="DX524" s="159"/>
      <c r="DY524" s="159"/>
      <c r="DZ524" s="159"/>
      <c r="EA524" s="159"/>
      <c r="EB524" s="159"/>
      <c r="EC524" s="159"/>
      <c r="ED524" s="159"/>
      <c r="EE524" s="159"/>
      <c r="EF524" s="159"/>
      <c r="EG524" s="159"/>
      <c r="EH524" s="159"/>
      <c r="EI524" s="159"/>
      <c r="EJ524" s="159"/>
      <c r="EK524" s="159"/>
      <c r="EL524" s="159"/>
      <c r="EM524" s="159"/>
      <c r="EN524" s="159"/>
      <c r="EO524" s="159"/>
      <c r="EP524" s="159"/>
      <c r="EQ524" s="159"/>
      <c r="ER524" s="159"/>
      <c r="ES524" s="159"/>
      <c r="ET524" s="159"/>
      <c r="EU524" s="159"/>
      <c r="EV524" s="159"/>
      <c r="EW524" s="159"/>
      <c r="EX524" s="159"/>
      <c r="EY524" s="159"/>
      <c r="EZ524" s="159"/>
      <c r="FA524" s="159"/>
      <c r="FB524" s="159"/>
      <c r="FC524" s="159"/>
      <c r="FD524" s="159"/>
    </row>
    <row r="525" customFormat="false" ht="12.75" hidden="false" customHeight="false" outlineLevel="0" collapsed="false">
      <c r="A525" s="168"/>
      <c r="B525" s="149"/>
      <c r="C525" s="149"/>
      <c r="D525" s="149"/>
      <c r="E525" s="149"/>
      <c r="F525" s="149"/>
      <c r="G525" s="149"/>
      <c r="H525" s="148"/>
      <c r="I525" s="170"/>
      <c r="R525" s="148"/>
      <c r="S525" s="158"/>
      <c r="T525" s="159"/>
      <c r="U525" s="159"/>
      <c r="V525" s="159"/>
      <c r="W525" s="159"/>
      <c r="X525" s="159"/>
      <c r="Y525" s="159"/>
      <c r="Z525" s="159"/>
      <c r="AA525" s="159"/>
      <c r="AB525" s="159"/>
      <c r="AC525" s="159"/>
      <c r="AD525" s="159"/>
      <c r="AE525" s="159"/>
      <c r="AF525" s="159"/>
      <c r="AG525" s="159"/>
      <c r="AH525" s="159"/>
      <c r="AI525" s="159"/>
      <c r="AJ525" s="159"/>
      <c r="AK525" s="159"/>
      <c r="AL525" s="159"/>
      <c r="AM525" s="159"/>
      <c r="AN525" s="159"/>
      <c r="AO525" s="159"/>
      <c r="AP525" s="159"/>
      <c r="AQ525" s="159"/>
      <c r="AR525" s="159"/>
      <c r="AS525" s="159"/>
      <c r="AT525" s="159"/>
      <c r="AU525" s="159"/>
      <c r="AV525" s="159"/>
      <c r="AW525" s="159"/>
      <c r="AX525" s="159"/>
      <c r="AY525" s="159"/>
      <c r="AZ525" s="159"/>
      <c r="BA525" s="159"/>
      <c r="BB525" s="159"/>
      <c r="BC525" s="159"/>
      <c r="BD525" s="159"/>
      <c r="BE525" s="159"/>
      <c r="BF525" s="159"/>
      <c r="BG525" s="159"/>
      <c r="BH525" s="159"/>
      <c r="BI525" s="159"/>
      <c r="BJ525" s="159"/>
      <c r="BK525" s="159"/>
      <c r="BL525" s="159"/>
      <c r="BM525" s="159"/>
      <c r="BN525" s="159"/>
      <c r="BO525" s="159"/>
      <c r="BP525" s="159"/>
      <c r="BQ525" s="159"/>
      <c r="BR525" s="159"/>
      <c r="BS525" s="159"/>
      <c r="BT525" s="159"/>
      <c r="BU525" s="159"/>
      <c r="BV525" s="159"/>
      <c r="BW525" s="159"/>
      <c r="BX525" s="159"/>
      <c r="BY525" s="159"/>
      <c r="BZ525" s="159"/>
      <c r="CA525" s="159"/>
      <c r="CB525" s="159"/>
      <c r="CC525" s="159"/>
      <c r="CD525" s="159"/>
      <c r="CE525" s="159"/>
      <c r="CF525" s="159"/>
      <c r="CG525" s="159"/>
      <c r="CH525" s="159"/>
      <c r="CI525" s="159"/>
      <c r="CJ525" s="159"/>
      <c r="CK525" s="159"/>
      <c r="CL525" s="159"/>
      <c r="CM525" s="159"/>
      <c r="CN525" s="159"/>
      <c r="CO525" s="159"/>
      <c r="CP525" s="159"/>
      <c r="CQ525" s="159"/>
      <c r="CR525" s="159"/>
      <c r="CS525" s="159"/>
      <c r="CT525" s="159"/>
      <c r="CU525" s="159"/>
      <c r="CV525" s="159"/>
      <c r="CW525" s="159"/>
      <c r="CX525" s="159"/>
      <c r="CY525" s="159"/>
      <c r="CZ525" s="159"/>
      <c r="DA525" s="159"/>
      <c r="DB525" s="159"/>
      <c r="DC525" s="159"/>
      <c r="DD525" s="159"/>
      <c r="DE525" s="159"/>
      <c r="DF525" s="159"/>
      <c r="DG525" s="159"/>
      <c r="DH525" s="159"/>
      <c r="DI525" s="159"/>
      <c r="DJ525" s="159"/>
      <c r="DK525" s="159"/>
      <c r="DL525" s="159"/>
      <c r="DM525" s="159"/>
      <c r="DN525" s="159"/>
      <c r="DO525" s="159"/>
      <c r="DP525" s="159"/>
      <c r="DQ525" s="159"/>
      <c r="DR525" s="159"/>
      <c r="DS525" s="159"/>
      <c r="DT525" s="159"/>
      <c r="DU525" s="159"/>
      <c r="DV525" s="159"/>
      <c r="DW525" s="159"/>
      <c r="DX525" s="159"/>
      <c r="DY525" s="159"/>
      <c r="DZ525" s="159"/>
      <c r="EA525" s="159"/>
      <c r="EB525" s="159"/>
      <c r="EC525" s="159"/>
      <c r="ED525" s="159"/>
      <c r="EE525" s="159"/>
      <c r="EF525" s="159"/>
      <c r="EG525" s="159"/>
      <c r="EH525" s="159"/>
      <c r="EI525" s="159"/>
      <c r="EJ525" s="159"/>
      <c r="EK525" s="159"/>
      <c r="EL525" s="159"/>
      <c r="EM525" s="159"/>
      <c r="EN525" s="159"/>
      <c r="EO525" s="159"/>
      <c r="EP525" s="159"/>
      <c r="EQ525" s="159"/>
      <c r="ER525" s="159"/>
      <c r="ES525" s="159"/>
      <c r="ET525" s="159"/>
      <c r="EU525" s="159"/>
      <c r="EV525" s="159"/>
      <c r="EW525" s="159"/>
      <c r="EX525" s="159"/>
      <c r="EY525" s="159"/>
      <c r="EZ525" s="159"/>
      <c r="FA525" s="159"/>
      <c r="FB525" s="159"/>
      <c r="FC525" s="159"/>
      <c r="FD525" s="159"/>
    </row>
    <row r="526" customFormat="false" ht="12.75" hidden="false" customHeight="false" outlineLevel="0" collapsed="false">
      <c r="A526" s="168"/>
      <c r="B526" s="149"/>
      <c r="C526" s="149"/>
      <c r="D526" s="149"/>
      <c r="E526" s="149"/>
      <c r="F526" s="149"/>
      <c r="G526" s="149"/>
      <c r="H526" s="148"/>
      <c r="I526" s="170"/>
      <c r="R526" s="148"/>
      <c r="S526" s="158"/>
      <c r="T526" s="159"/>
      <c r="U526" s="159"/>
      <c r="V526" s="159"/>
      <c r="W526" s="159"/>
      <c r="X526" s="159"/>
      <c r="Y526" s="159"/>
      <c r="Z526" s="159"/>
      <c r="AA526" s="159"/>
      <c r="AB526" s="159"/>
      <c r="AC526" s="159"/>
      <c r="AD526" s="159"/>
      <c r="AE526" s="159"/>
      <c r="AF526" s="159"/>
      <c r="AG526" s="159"/>
      <c r="AH526" s="159"/>
      <c r="AI526" s="159"/>
      <c r="AJ526" s="159"/>
      <c r="AK526" s="159"/>
      <c r="AL526" s="159"/>
      <c r="AM526" s="159"/>
      <c r="AN526" s="159"/>
      <c r="AO526" s="159"/>
      <c r="AP526" s="159"/>
      <c r="AQ526" s="159"/>
      <c r="AR526" s="159"/>
      <c r="AS526" s="159"/>
      <c r="AT526" s="159"/>
      <c r="AU526" s="159"/>
      <c r="AV526" s="159"/>
      <c r="AW526" s="159"/>
      <c r="AX526" s="159"/>
      <c r="AY526" s="159"/>
      <c r="AZ526" s="159"/>
      <c r="BA526" s="159"/>
      <c r="BB526" s="159"/>
      <c r="BC526" s="159"/>
      <c r="BD526" s="159"/>
      <c r="BE526" s="159"/>
      <c r="BF526" s="159"/>
      <c r="BG526" s="159"/>
      <c r="BH526" s="159"/>
      <c r="BI526" s="159"/>
      <c r="BJ526" s="159"/>
      <c r="BK526" s="159"/>
      <c r="BL526" s="159"/>
      <c r="BM526" s="159"/>
      <c r="BN526" s="159"/>
      <c r="BO526" s="159"/>
      <c r="BP526" s="159"/>
      <c r="BQ526" s="159"/>
      <c r="BR526" s="159"/>
      <c r="BS526" s="159"/>
      <c r="BT526" s="159"/>
      <c r="BU526" s="159"/>
      <c r="BV526" s="159"/>
      <c r="BW526" s="159"/>
      <c r="BX526" s="159"/>
      <c r="BY526" s="159"/>
      <c r="BZ526" s="159"/>
      <c r="CA526" s="159"/>
      <c r="CB526" s="159"/>
      <c r="CC526" s="159"/>
      <c r="CD526" s="159"/>
      <c r="CE526" s="159"/>
      <c r="CF526" s="159"/>
      <c r="CG526" s="159"/>
      <c r="CH526" s="159"/>
      <c r="CI526" s="159"/>
      <c r="CJ526" s="159"/>
      <c r="CK526" s="159"/>
      <c r="CL526" s="159"/>
      <c r="CM526" s="159"/>
      <c r="CN526" s="159"/>
      <c r="CO526" s="159"/>
      <c r="CP526" s="159"/>
      <c r="CQ526" s="159"/>
      <c r="CR526" s="159"/>
      <c r="CS526" s="159"/>
      <c r="CT526" s="159"/>
      <c r="CU526" s="159"/>
      <c r="CV526" s="159"/>
      <c r="CW526" s="159"/>
      <c r="CX526" s="159"/>
      <c r="CY526" s="159"/>
      <c r="CZ526" s="159"/>
      <c r="DA526" s="159"/>
      <c r="DB526" s="159"/>
      <c r="DC526" s="159"/>
      <c r="DD526" s="159"/>
      <c r="DE526" s="159"/>
      <c r="DF526" s="159"/>
      <c r="DG526" s="159"/>
      <c r="DH526" s="159"/>
      <c r="DI526" s="159"/>
      <c r="DJ526" s="159"/>
      <c r="DK526" s="159"/>
      <c r="DL526" s="159"/>
      <c r="DM526" s="159"/>
      <c r="DN526" s="159"/>
      <c r="DO526" s="159"/>
      <c r="DP526" s="159"/>
      <c r="DQ526" s="159"/>
      <c r="DR526" s="159"/>
      <c r="DS526" s="159"/>
      <c r="DT526" s="159"/>
      <c r="DU526" s="159"/>
      <c r="DV526" s="159"/>
      <c r="DW526" s="159"/>
      <c r="DX526" s="159"/>
      <c r="DY526" s="159"/>
      <c r="DZ526" s="159"/>
      <c r="EA526" s="159"/>
      <c r="EB526" s="159"/>
      <c r="EC526" s="159"/>
      <c r="ED526" s="159"/>
      <c r="EE526" s="159"/>
      <c r="EF526" s="159"/>
      <c r="EG526" s="159"/>
      <c r="EH526" s="159"/>
      <c r="EI526" s="159"/>
      <c r="EJ526" s="159"/>
      <c r="EK526" s="159"/>
      <c r="EL526" s="159"/>
      <c r="EM526" s="159"/>
      <c r="EN526" s="159"/>
      <c r="EO526" s="159"/>
      <c r="EP526" s="159"/>
      <c r="EQ526" s="159"/>
      <c r="ER526" s="159"/>
      <c r="ES526" s="159"/>
      <c r="ET526" s="159"/>
      <c r="EU526" s="159"/>
      <c r="EV526" s="159"/>
      <c r="EW526" s="159"/>
      <c r="EX526" s="159"/>
      <c r="EY526" s="159"/>
      <c r="EZ526" s="159"/>
      <c r="FA526" s="159"/>
      <c r="FB526" s="159"/>
      <c r="FC526" s="159"/>
      <c r="FD526" s="159"/>
    </row>
    <row r="527" customFormat="false" ht="12.75" hidden="false" customHeight="false" outlineLevel="0" collapsed="false">
      <c r="A527" s="168"/>
      <c r="B527" s="149"/>
      <c r="C527" s="149"/>
      <c r="D527" s="149"/>
      <c r="E527" s="149"/>
      <c r="F527" s="149"/>
      <c r="G527" s="149"/>
      <c r="H527" s="148"/>
      <c r="I527" s="170"/>
      <c r="R527" s="148"/>
      <c r="S527" s="158"/>
      <c r="T527" s="159"/>
      <c r="U527" s="159"/>
      <c r="V527" s="159"/>
      <c r="W527" s="159"/>
      <c r="X527" s="159"/>
      <c r="Y527" s="159"/>
      <c r="Z527" s="159"/>
      <c r="AA527" s="159"/>
      <c r="AB527" s="159"/>
      <c r="AC527" s="159"/>
      <c r="AD527" s="159"/>
      <c r="AE527" s="159"/>
      <c r="AF527" s="159"/>
      <c r="AG527" s="159"/>
      <c r="AH527" s="159"/>
      <c r="AI527" s="159"/>
      <c r="AJ527" s="159"/>
      <c r="AK527" s="159"/>
      <c r="AL527" s="159"/>
      <c r="AM527" s="159"/>
      <c r="AN527" s="159"/>
      <c r="AO527" s="159"/>
      <c r="AP527" s="159"/>
      <c r="AQ527" s="159"/>
      <c r="AR527" s="159"/>
      <c r="AS527" s="159"/>
      <c r="AT527" s="159"/>
      <c r="AU527" s="159"/>
      <c r="AV527" s="159"/>
      <c r="AW527" s="159"/>
      <c r="AX527" s="159"/>
      <c r="AY527" s="159"/>
      <c r="AZ527" s="159"/>
      <c r="BA527" s="159"/>
      <c r="BB527" s="159"/>
      <c r="BC527" s="159"/>
      <c r="BD527" s="159"/>
      <c r="BE527" s="159"/>
      <c r="BF527" s="159"/>
      <c r="BG527" s="159"/>
      <c r="BH527" s="159"/>
      <c r="BI527" s="159"/>
      <c r="BJ527" s="159"/>
      <c r="BK527" s="159"/>
      <c r="BL527" s="159"/>
      <c r="BM527" s="159"/>
      <c r="BN527" s="159"/>
      <c r="BO527" s="159"/>
      <c r="BP527" s="159"/>
      <c r="BQ527" s="159"/>
      <c r="BR527" s="159"/>
      <c r="BS527" s="159"/>
      <c r="BT527" s="159"/>
      <c r="BU527" s="159"/>
      <c r="BV527" s="159"/>
      <c r="BW527" s="159"/>
      <c r="BX527" s="159"/>
      <c r="BY527" s="159"/>
      <c r="BZ527" s="159"/>
      <c r="CA527" s="159"/>
      <c r="CB527" s="159"/>
      <c r="CC527" s="159"/>
      <c r="CD527" s="159"/>
      <c r="CE527" s="159"/>
      <c r="CF527" s="159"/>
      <c r="CG527" s="159"/>
      <c r="CH527" s="159"/>
      <c r="CI527" s="159"/>
      <c r="CJ527" s="159"/>
      <c r="CK527" s="159"/>
      <c r="CL527" s="159"/>
      <c r="CM527" s="159"/>
      <c r="CN527" s="159"/>
      <c r="CO527" s="159"/>
      <c r="CP527" s="159"/>
      <c r="CQ527" s="159"/>
      <c r="CR527" s="159"/>
      <c r="CS527" s="159"/>
      <c r="CT527" s="159"/>
      <c r="CU527" s="159"/>
      <c r="CV527" s="159"/>
      <c r="CW527" s="159"/>
      <c r="CX527" s="159"/>
      <c r="CY527" s="159"/>
      <c r="CZ527" s="159"/>
      <c r="DA527" s="159"/>
      <c r="DB527" s="159"/>
      <c r="DC527" s="159"/>
      <c r="DD527" s="159"/>
      <c r="DE527" s="159"/>
      <c r="DF527" s="159"/>
      <c r="DG527" s="159"/>
      <c r="DH527" s="159"/>
      <c r="DI527" s="159"/>
      <c r="DJ527" s="159"/>
      <c r="DK527" s="159"/>
      <c r="DL527" s="159"/>
      <c r="DM527" s="159"/>
      <c r="DN527" s="159"/>
      <c r="DO527" s="159"/>
      <c r="DP527" s="159"/>
      <c r="DQ527" s="159"/>
      <c r="DR527" s="159"/>
      <c r="DS527" s="159"/>
      <c r="DT527" s="159"/>
      <c r="DU527" s="159"/>
      <c r="DV527" s="159"/>
      <c r="DW527" s="159"/>
      <c r="DX527" s="159"/>
      <c r="DY527" s="159"/>
      <c r="DZ527" s="159"/>
      <c r="EA527" s="159"/>
      <c r="EB527" s="159"/>
      <c r="EC527" s="159"/>
      <c r="ED527" s="159"/>
      <c r="EE527" s="159"/>
      <c r="EF527" s="159"/>
      <c r="EG527" s="159"/>
      <c r="EH527" s="159"/>
      <c r="EI527" s="159"/>
      <c r="EJ527" s="159"/>
      <c r="EK527" s="159"/>
      <c r="EL527" s="159"/>
      <c r="EM527" s="159"/>
      <c r="EN527" s="159"/>
      <c r="EO527" s="159"/>
      <c r="EP527" s="159"/>
      <c r="EQ527" s="159"/>
      <c r="ER527" s="159"/>
      <c r="ES527" s="159"/>
      <c r="ET527" s="159"/>
      <c r="EU527" s="159"/>
      <c r="EV527" s="159"/>
      <c r="EW527" s="159"/>
      <c r="EX527" s="159"/>
      <c r="EY527" s="159"/>
      <c r="EZ527" s="159"/>
      <c r="FA527" s="159"/>
      <c r="FB527" s="159"/>
      <c r="FC527" s="159"/>
      <c r="FD527" s="159"/>
    </row>
    <row r="528" customFormat="false" ht="12.75" hidden="false" customHeight="false" outlineLevel="0" collapsed="false">
      <c r="A528" s="168"/>
      <c r="B528" s="149"/>
      <c r="C528" s="149"/>
      <c r="D528" s="149"/>
      <c r="E528" s="149"/>
      <c r="F528" s="149"/>
      <c r="G528" s="149"/>
      <c r="H528" s="148"/>
      <c r="I528" s="170"/>
      <c r="R528" s="148"/>
      <c r="S528" s="158"/>
      <c r="T528" s="159"/>
      <c r="U528" s="159"/>
      <c r="V528" s="159"/>
      <c r="W528" s="159"/>
      <c r="X528" s="159"/>
      <c r="Y528" s="159"/>
      <c r="Z528" s="159"/>
      <c r="AA528" s="159"/>
      <c r="AB528" s="159"/>
      <c r="AC528" s="159"/>
      <c r="AD528" s="159"/>
      <c r="AE528" s="159"/>
      <c r="AF528" s="159"/>
      <c r="AG528" s="159"/>
      <c r="AH528" s="159"/>
      <c r="AI528" s="159"/>
      <c r="AJ528" s="159"/>
      <c r="AK528" s="159"/>
      <c r="AL528" s="159"/>
      <c r="AM528" s="159"/>
      <c r="AN528" s="159"/>
      <c r="AO528" s="159"/>
      <c r="AP528" s="159"/>
      <c r="AQ528" s="159"/>
      <c r="AR528" s="159"/>
      <c r="AS528" s="159"/>
      <c r="AT528" s="159"/>
      <c r="AU528" s="159"/>
      <c r="AV528" s="159"/>
      <c r="AW528" s="159"/>
      <c r="AX528" s="159"/>
      <c r="AY528" s="159"/>
      <c r="AZ528" s="159"/>
      <c r="BA528" s="159"/>
      <c r="BB528" s="159"/>
      <c r="BC528" s="159"/>
      <c r="BD528" s="159"/>
      <c r="BE528" s="159"/>
      <c r="BF528" s="159"/>
      <c r="BG528" s="159"/>
      <c r="BH528" s="159"/>
      <c r="BI528" s="159"/>
      <c r="BJ528" s="159"/>
      <c r="BK528" s="159"/>
      <c r="BL528" s="159"/>
      <c r="BM528" s="159"/>
      <c r="BN528" s="159"/>
      <c r="BO528" s="159"/>
      <c r="BP528" s="159"/>
      <c r="BQ528" s="159"/>
      <c r="BR528" s="159"/>
      <c r="BS528" s="159"/>
      <c r="BT528" s="159"/>
      <c r="BU528" s="159"/>
      <c r="BV528" s="159"/>
      <c r="BW528" s="159"/>
      <c r="BX528" s="159"/>
      <c r="BY528" s="159"/>
      <c r="BZ528" s="159"/>
      <c r="CA528" s="159"/>
      <c r="CB528" s="159"/>
      <c r="CC528" s="159"/>
      <c r="CD528" s="159"/>
      <c r="CE528" s="159"/>
      <c r="CF528" s="159"/>
      <c r="CG528" s="159"/>
      <c r="CH528" s="159"/>
      <c r="CI528" s="159"/>
      <c r="CJ528" s="159"/>
      <c r="CK528" s="159"/>
      <c r="CL528" s="159"/>
      <c r="CM528" s="159"/>
      <c r="CN528" s="159"/>
      <c r="CO528" s="159"/>
      <c r="CP528" s="159"/>
      <c r="CQ528" s="159"/>
      <c r="CR528" s="159"/>
      <c r="CS528" s="159"/>
      <c r="CT528" s="159"/>
      <c r="CU528" s="159"/>
      <c r="CV528" s="159"/>
      <c r="CW528" s="159"/>
      <c r="CX528" s="159"/>
      <c r="CY528" s="159"/>
      <c r="CZ528" s="159"/>
      <c r="DA528" s="159"/>
      <c r="DB528" s="159"/>
      <c r="DC528" s="159"/>
      <c r="DD528" s="159"/>
      <c r="DE528" s="159"/>
      <c r="DF528" s="159"/>
      <c r="DG528" s="159"/>
      <c r="DH528" s="159"/>
      <c r="DI528" s="159"/>
      <c r="DJ528" s="159"/>
      <c r="DK528" s="159"/>
      <c r="DL528" s="159"/>
      <c r="DM528" s="159"/>
      <c r="DN528" s="159"/>
      <c r="DO528" s="159"/>
      <c r="DP528" s="159"/>
      <c r="DQ528" s="159"/>
      <c r="DR528" s="159"/>
      <c r="DS528" s="159"/>
      <c r="DT528" s="159"/>
      <c r="DU528" s="159"/>
      <c r="DV528" s="159"/>
      <c r="DW528" s="159"/>
      <c r="DX528" s="159"/>
      <c r="DY528" s="159"/>
      <c r="DZ528" s="159"/>
      <c r="EA528" s="159"/>
      <c r="EB528" s="159"/>
      <c r="EC528" s="159"/>
      <c r="ED528" s="159"/>
      <c r="EE528" s="159"/>
      <c r="EF528" s="159"/>
      <c r="EG528" s="159"/>
      <c r="EH528" s="159"/>
      <c r="EI528" s="159"/>
      <c r="EJ528" s="159"/>
      <c r="EK528" s="159"/>
      <c r="EL528" s="159"/>
      <c r="EM528" s="159"/>
      <c r="EN528" s="159"/>
      <c r="EO528" s="159"/>
      <c r="EP528" s="159"/>
      <c r="EQ528" s="159"/>
      <c r="ER528" s="159"/>
      <c r="ES528" s="159"/>
      <c r="ET528" s="159"/>
      <c r="EU528" s="159"/>
      <c r="EV528" s="159"/>
      <c r="EW528" s="159"/>
      <c r="EX528" s="159"/>
      <c r="EY528" s="159"/>
      <c r="EZ528" s="159"/>
      <c r="FA528" s="159"/>
      <c r="FB528" s="159"/>
      <c r="FC528" s="159"/>
      <c r="FD528" s="159"/>
    </row>
    <row r="529" customFormat="false" ht="12.75" hidden="false" customHeight="false" outlineLevel="0" collapsed="false">
      <c r="A529" s="168"/>
      <c r="B529" s="149"/>
      <c r="C529" s="149"/>
      <c r="D529" s="149"/>
      <c r="E529" s="149"/>
      <c r="F529" s="149"/>
      <c r="G529" s="149"/>
      <c r="H529" s="148"/>
      <c r="I529" s="170"/>
      <c r="R529" s="148"/>
      <c r="S529" s="158"/>
      <c r="T529" s="159"/>
      <c r="U529" s="159"/>
      <c r="V529" s="159"/>
      <c r="W529" s="159"/>
      <c r="X529" s="159"/>
      <c r="Y529" s="159"/>
      <c r="Z529" s="159"/>
      <c r="AA529" s="159"/>
      <c r="AB529" s="159"/>
      <c r="AC529" s="159"/>
      <c r="AD529" s="159"/>
      <c r="AE529" s="159"/>
      <c r="AF529" s="159"/>
      <c r="AG529" s="159"/>
      <c r="AH529" s="159"/>
      <c r="AI529" s="159"/>
      <c r="AJ529" s="159"/>
      <c r="AK529" s="159"/>
      <c r="AL529" s="159"/>
      <c r="AM529" s="159"/>
      <c r="AN529" s="159"/>
      <c r="AO529" s="159"/>
      <c r="AP529" s="159"/>
      <c r="AQ529" s="159"/>
      <c r="AR529" s="159"/>
      <c r="AS529" s="159"/>
      <c r="AT529" s="159"/>
      <c r="AU529" s="159"/>
      <c r="AV529" s="159"/>
      <c r="AW529" s="159"/>
      <c r="AX529" s="159"/>
      <c r="AY529" s="159"/>
      <c r="AZ529" s="159"/>
      <c r="BA529" s="159"/>
      <c r="BB529" s="159"/>
      <c r="BC529" s="159"/>
      <c r="BD529" s="159"/>
      <c r="BE529" s="159"/>
      <c r="BF529" s="159"/>
      <c r="BG529" s="159"/>
      <c r="BH529" s="159"/>
      <c r="BI529" s="159"/>
      <c r="BJ529" s="159"/>
      <c r="BK529" s="159"/>
      <c r="BL529" s="159"/>
      <c r="BM529" s="159"/>
      <c r="BN529" s="159"/>
      <c r="BO529" s="159"/>
      <c r="BP529" s="159"/>
      <c r="BQ529" s="159"/>
      <c r="BR529" s="159"/>
      <c r="BS529" s="159"/>
      <c r="BT529" s="159"/>
      <c r="BU529" s="159"/>
      <c r="BV529" s="159"/>
      <c r="BW529" s="159"/>
      <c r="BX529" s="159"/>
      <c r="BY529" s="159"/>
      <c r="BZ529" s="159"/>
      <c r="CA529" s="159"/>
      <c r="CB529" s="159"/>
      <c r="CC529" s="159"/>
      <c r="CD529" s="159"/>
      <c r="CE529" s="159"/>
      <c r="CF529" s="159"/>
      <c r="CG529" s="159"/>
      <c r="CH529" s="159"/>
      <c r="CI529" s="159"/>
      <c r="CJ529" s="159"/>
      <c r="CK529" s="159"/>
      <c r="CL529" s="159"/>
      <c r="CM529" s="159"/>
      <c r="CN529" s="159"/>
      <c r="CO529" s="159"/>
      <c r="CP529" s="159"/>
      <c r="CQ529" s="159"/>
      <c r="CR529" s="159"/>
      <c r="CS529" s="159"/>
      <c r="CT529" s="159"/>
      <c r="CU529" s="159"/>
      <c r="CV529" s="159"/>
      <c r="CW529" s="159"/>
      <c r="CX529" s="159"/>
      <c r="CY529" s="159"/>
      <c r="CZ529" s="159"/>
      <c r="DA529" s="159"/>
      <c r="DB529" s="159"/>
      <c r="DC529" s="159"/>
      <c r="DD529" s="159"/>
      <c r="DE529" s="159"/>
      <c r="DF529" s="159"/>
      <c r="DG529" s="159"/>
      <c r="DH529" s="159"/>
      <c r="DI529" s="159"/>
      <c r="DJ529" s="159"/>
      <c r="DK529" s="159"/>
      <c r="DL529" s="159"/>
      <c r="DM529" s="159"/>
      <c r="DN529" s="159"/>
      <c r="DO529" s="159"/>
      <c r="DP529" s="159"/>
      <c r="DQ529" s="159"/>
      <c r="DR529" s="159"/>
      <c r="DS529" s="159"/>
      <c r="DT529" s="159"/>
      <c r="DU529" s="159"/>
      <c r="DV529" s="159"/>
      <c r="DW529" s="159"/>
      <c r="DX529" s="159"/>
      <c r="DY529" s="159"/>
      <c r="DZ529" s="159"/>
      <c r="EA529" s="159"/>
      <c r="EB529" s="159"/>
      <c r="EC529" s="159"/>
      <c r="ED529" s="159"/>
      <c r="EE529" s="159"/>
      <c r="EF529" s="159"/>
      <c r="EG529" s="159"/>
      <c r="EH529" s="159"/>
      <c r="EI529" s="159"/>
      <c r="EJ529" s="159"/>
      <c r="EK529" s="159"/>
      <c r="EL529" s="159"/>
      <c r="EM529" s="159"/>
      <c r="EN529" s="159"/>
      <c r="EO529" s="159"/>
      <c r="EP529" s="159"/>
      <c r="EQ529" s="159"/>
      <c r="ER529" s="159"/>
      <c r="ES529" s="159"/>
      <c r="ET529" s="159"/>
      <c r="EU529" s="159"/>
      <c r="EV529" s="159"/>
      <c r="EW529" s="159"/>
      <c r="EX529" s="159"/>
      <c r="EY529" s="159"/>
      <c r="EZ529" s="159"/>
      <c r="FA529" s="159"/>
      <c r="FB529" s="159"/>
      <c r="FC529" s="159"/>
      <c r="FD529" s="159"/>
    </row>
    <row r="530" customFormat="false" ht="12.75" hidden="false" customHeight="false" outlineLevel="0" collapsed="false">
      <c r="A530" s="168"/>
      <c r="B530" s="149"/>
      <c r="C530" s="149"/>
      <c r="D530" s="149"/>
      <c r="E530" s="149"/>
      <c r="F530" s="149"/>
      <c r="G530" s="149"/>
      <c r="H530" s="148"/>
      <c r="I530" s="170"/>
      <c r="R530" s="148"/>
      <c r="S530" s="158"/>
      <c r="T530" s="159"/>
      <c r="U530" s="159"/>
      <c r="V530" s="159"/>
      <c r="W530" s="159"/>
      <c r="X530" s="159"/>
      <c r="Y530" s="159"/>
      <c r="Z530" s="159"/>
      <c r="AA530" s="159"/>
      <c r="AB530" s="159"/>
      <c r="AC530" s="159"/>
      <c r="AD530" s="159"/>
      <c r="AE530" s="159"/>
      <c r="AF530" s="159"/>
      <c r="AG530" s="159"/>
      <c r="AH530" s="159"/>
      <c r="AI530" s="159"/>
      <c r="AJ530" s="159"/>
      <c r="AK530" s="159"/>
      <c r="AL530" s="159"/>
      <c r="AM530" s="159"/>
      <c r="AN530" s="159"/>
      <c r="AO530" s="159"/>
      <c r="AP530" s="159"/>
      <c r="AQ530" s="159"/>
      <c r="AR530" s="159"/>
      <c r="AS530" s="159"/>
      <c r="AT530" s="159"/>
      <c r="AU530" s="159"/>
      <c r="AV530" s="159"/>
      <c r="AW530" s="159"/>
      <c r="AX530" s="159"/>
      <c r="AY530" s="159"/>
      <c r="AZ530" s="159"/>
      <c r="BA530" s="159"/>
      <c r="BB530" s="159"/>
      <c r="BC530" s="159"/>
      <c r="BD530" s="159"/>
      <c r="BE530" s="159"/>
      <c r="BF530" s="159"/>
      <c r="BG530" s="159"/>
      <c r="BH530" s="159"/>
      <c r="BI530" s="159"/>
      <c r="BJ530" s="159"/>
      <c r="BK530" s="159"/>
      <c r="BL530" s="159"/>
      <c r="BM530" s="159"/>
      <c r="BN530" s="159"/>
      <c r="BO530" s="159"/>
      <c r="BP530" s="159"/>
      <c r="BQ530" s="159"/>
      <c r="BR530" s="159"/>
      <c r="BS530" s="159"/>
      <c r="BT530" s="159"/>
      <c r="BU530" s="159"/>
      <c r="BV530" s="159"/>
      <c r="BW530" s="159"/>
      <c r="BX530" s="159"/>
      <c r="BY530" s="159"/>
      <c r="BZ530" s="159"/>
      <c r="CA530" s="159"/>
      <c r="CB530" s="159"/>
      <c r="CC530" s="159"/>
      <c r="CD530" s="159"/>
      <c r="CE530" s="159"/>
      <c r="CF530" s="159"/>
      <c r="CG530" s="159"/>
      <c r="CH530" s="159"/>
      <c r="CI530" s="159"/>
      <c r="CJ530" s="159"/>
      <c r="CK530" s="159"/>
      <c r="CL530" s="159"/>
      <c r="CM530" s="159"/>
      <c r="CN530" s="159"/>
      <c r="CO530" s="159"/>
      <c r="CP530" s="159"/>
      <c r="CQ530" s="159"/>
      <c r="CR530" s="159"/>
      <c r="CS530" s="159"/>
      <c r="CT530" s="159"/>
      <c r="CU530" s="159"/>
      <c r="CV530" s="159"/>
      <c r="CW530" s="159"/>
      <c r="CX530" s="159"/>
      <c r="CY530" s="159"/>
      <c r="CZ530" s="159"/>
      <c r="DA530" s="159"/>
      <c r="DB530" s="159"/>
      <c r="DC530" s="159"/>
      <c r="DD530" s="159"/>
      <c r="DE530" s="159"/>
      <c r="DF530" s="159"/>
      <c r="DG530" s="159"/>
      <c r="DH530" s="159"/>
      <c r="DI530" s="159"/>
      <c r="DJ530" s="159"/>
      <c r="DK530" s="159"/>
      <c r="DL530" s="159"/>
      <c r="DM530" s="159"/>
      <c r="DN530" s="159"/>
      <c r="DO530" s="159"/>
      <c r="DP530" s="159"/>
      <c r="DQ530" s="159"/>
      <c r="DR530" s="159"/>
      <c r="DS530" s="159"/>
      <c r="DT530" s="159"/>
      <c r="DU530" s="159"/>
      <c r="DV530" s="159"/>
      <c r="DW530" s="159"/>
      <c r="DX530" s="159"/>
      <c r="DY530" s="159"/>
      <c r="DZ530" s="159"/>
      <c r="EA530" s="159"/>
      <c r="EB530" s="159"/>
      <c r="EC530" s="159"/>
      <c r="ED530" s="159"/>
      <c r="EE530" s="159"/>
      <c r="EF530" s="159"/>
      <c r="EG530" s="159"/>
      <c r="EH530" s="159"/>
      <c r="EI530" s="159"/>
      <c r="EJ530" s="159"/>
      <c r="EK530" s="159"/>
      <c r="EL530" s="159"/>
      <c r="EM530" s="159"/>
      <c r="EN530" s="159"/>
      <c r="EO530" s="159"/>
      <c r="EP530" s="159"/>
      <c r="EQ530" s="159"/>
      <c r="ER530" s="159"/>
      <c r="ES530" s="159"/>
      <c r="ET530" s="159"/>
      <c r="EU530" s="159"/>
      <c r="EV530" s="159"/>
      <c r="EW530" s="159"/>
      <c r="EX530" s="159"/>
      <c r="EY530" s="159"/>
      <c r="EZ530" s="159"/>
      <c r="FA530" s="159"/>
      <c r="FB530" s="159"/>
      <c r="FC530" s="159"/>
      <c r="FD530" s="159"/>
    </row>
    <row r="531" customFormat="false" ht="12.75" hidden="false" customHeight="false" outlineLevel="0" collapsed="false">
      <c r="A531" s="168"/>
      <c r="B531" s="149"/>
      <c r="C531" s="149"/>
      <c r="D531" s="149"/>
      <c r="E531" s="149"/>
      <c r="F531" s="149"/>
      <c r="G531" s="149"/>
      <c r="H531" s="148"/>
      <c r="I531" s="170"/>
      <c r="R531" s="148"/>
      <c r="S531" s="158"/>
      <c r="T531" s="159"/>
      <c r="U531" s="159"/>
      <c r="V531" s="159"/>
      <c r="W531" s="159"/>
      <c r="X531" s="159"/>
      <c r="Y531" s="159"/>
      <c r="Z531" s="159"/>
      <c r="AA531" s="159"/>
      <c r="AB531" s="159"/>
      <c r="AC531" s="159"/>
      <c r="AD531" s="159"/>
      <c r="AE531" s="159"/>
      <c r="AF531" s="159"/>
      <c r="AG531" s="159"/>
      <c r="AH531" s="159"/>
      <c r="AI531" s="159"/>
      <c r="AJ531" s="159"/>
      <c r="AK531" s="159"/>
      <c r="AL531" s="159"/>
      <c r="AM531" s="159"/>
      <c r="AN531" s="159"/>
      <c r="AO531" s="159"/>
      <c r="AP531" s="159"/>
      <c r="AQ531" s="159"/>
      <c r="AR531" s="159"/>
      <c r="AS531" s="159"/>
      <c r="AT531" s="159"/>
      <c r="AU531" s="159"/>
      <c r="AV531" s="159"/>
      <c r="AW531" s="159"/>
      <c r="AX531" s="159"/>
      <c r="AY531" s="159"/>
      <c r="AZ531" s="159"/>
      <c r="BA531" s="159"/>
      <c r="BB531" s="159"/>
      <c r="BC531" s="159"/>
      <c r="BD531" s="159"/>
      <c r="BE531" s="159"/>
      <c r="BF531" s="159"/>
      <c r="BG531" s="159"/>
      <c r="BH531" s="159"/>
      <c r="BI531" s="159"/>
      <c r="BJ531" s="159"/>
      <c r="BK531" s="159"/>
      <c r="BL531" s="159"/>
      <c r="BM531" s="159"/>
      <c r="BN531" s="159"/>
      <c r="BO531" s="159"/>
      <c r="BP531" s="159"/>
      <c r="BQ531" s="159"/>
      <c r="BR531" s="159"/>
      <c r="BS531" s="159"/>
      <c r="BT531" s="159"/>
      <c r="BU531" s="159"/>
      <c r="BV531" s="159"/>
      <c r="BW531" s="159"/>
      <c r="BX531" s="159"/>
      <c r="BY531" s="159"/>
      <c r="BZ531" s="159"/>
      <c r="CA531" s="159"/>
      <c r="CB531" s="159"/>
      <c r="CC531" s="159"/>
      <c r="CD531" s="159"/>
      <c r="CE531" s="159"/>
      <c r="CF531" s="159"/>
      <c r="CG531" s="159"/>
      <c r="CH531" s="159"/>
      <c r="CI531" s="159"/>
      <c r="CJ531" s="159"/>
      <c r="CK531" s="159"/>
      <c r="CL531" s="159"/>
      <c r="CM531" s="159"/>
      <c r="CN531" s="159"/>
      <c r="CO531" s="159"/>
      <c r="CP531" s="159"/>
      <c r="CQ531" s="159"/>
      <c r="CR531" s="159"/>
      <c r="CS531" s="159"/>
      <c r="CT531" s="159"/>
      <c r="CU531" s="159"/>
      <c r="CV531" s="159"/>
      <c r="CW531" s="159"/>
      <c r="CX531" s="159"/>
      <c r="CY531" s="159"/>
      <c r="CZ531" s="159"/>
      <c r="DA531" s="159"/>
      <c r="DB531" s="159"/>
      <c r="DC531" s="159"/>
      <c r="DD531" s="159"/>
      <c r="DE531" s="159"/>
      <c r="DF531" s="159"/>
      <c r="DG531" s="159"/>
      <c r="DH531" s="159"/>
      <c r="DI531" s="159"/>
      <c r="DJ531" s="159"/>
      <c r="DK531" s="159"/>
      <c r="DL531" s="159"/>
      <c r="DM531" s="159"/>
      <c r="DN531" s="159"/>
      <c r="DO531" s="159"/>
      <c r="DP531" s="159"/>
      <c r="DQ531" s="159"/>
      <c r="DR531" s="159"/>
      <c r="DS531" s="159"/>
      <c r="DT531" s="159"/>
      <c r="DU531" s="159"/>
      <c r="DV531" s="159"/>
      <c r="DW531" s="159"/>
      <c r="DX531" s="159"/>
      <c r="DY531" s="159"/>
      <c r="DZ531" s="159"/>
      <c r="EA531" s="159"/>
      <c r="EB531" s="159"/>
      <c r="EC531" s="159"/>
      <c r="ED531" s="159"/>
      <c r="EE531" s="159"/>
      <c r="EF531" s="159"/>
      <c r="EG531" s="159"/>
      <c r="EH531" s="159"/>
      <c r="EI531" s="159"/>
      <c r="EJ531" s="159"/>
      <c r="EK531" s="159"/>
      <c r="EL531" s="159"/>
      <c r="EM531" s="159"/>
      <c r="EN531" s="159"/>
      <c r="EO531" s="159"/>
      <c r="EP531" s="159"/>
      <c r="EQ531" s="159"/>
      <c r="ER531" s="159"/>
      <c r="ES531" s="159"/>
      <c r="ET531" s="159"/>
      <c r="EU531" s="159"/>
      <c r="EV531" s="159"/>
      <c r="EW531" s="159"/>
      <c r="EX531" s="159"/>
      <c r="EY531" s="159"/>
      <c r="EZ531" s="159"/>
      <c r="FA531" s="159"/>
      <c r="FB531" s="159"/>
      <c r="FC531" s="159"/>
      <c r="FD531" s="159"/>
    </row>
    <row r="532" customFormat="false" ht="12.75" hidden="false" customHeight="false" outlineLevel="0" collapsed="false">
      <c r="A532" s="168"/>
      <c r="B532" s="149"/>
      <c r="C532" s="149"/>
      <c r="D532" s="149"/>
      <c r="E532" s="149"/>
      <c r="F532" s="149"/>
      <c r="G532" s="149"/>
      <c r="H532" s="148"/>
      <c r="I532" s="170"/>
      <c r="R532" s="148"/>
      <c r="S532" s="158"/>
      <c r="T532" s="159"/>
      <c r="U532" s="159"/>
      <c r="V532" s="159"/>
      <c r="W532" s="159"/>
      <c r="X532" s="159"/>
      <c r="Y532" s="159"/>
      <c r="Z532" s="159"/>
      <c r="AA532" s="159"/>
      <c r="AB532" s="159"/>
      <c r="AC532" s="159"/>
      <c r="AD532" s="159"/>
      <c r="AE532" s="159"/>
      <c r="AF532" s="159"/>
      <c r="AG532" s="159"/>
      <c r="AH532" s="159"/>
      <c r="AI532" s="159"/>
      <c r="AJ532" s="159"/>
      <c r="AK532" s="159"/>
      <c r="AL532" s="159"/>
      <c r="AM532" s="159"/>
      <c r="AN532" s="159"/>
      <c r="AO532" s="159"/>
      <c r="AP532" s="159"/>
      <c r="AQ532" s="159"/>
      <c r="AR532" s="159"/>
      <c r="AS532" s="159"/>
      <c r="AT532" s="159"/>
      <c r="AU532" s="159"/>
      <c r="AV532" s="159"/>
      <c r="AW532" s="159"/>
      <c r="AX532" s="159"/>
      <c r="AY532" s="159"/>
      <c r="AZ532" s="159"/>
      <c r="BA532" s="159"/>
      <c r="BB532" s="159"/>
      <c r="BC532" s="159"/>
      <c r="BD532" s="159"/>
      <c r="BE532" s="159"/>
      <c r="BF532" s="159"/>
      <c r="BG532" s="159"/>
      <c r="BH532" s="159"/>
      <c r="BI532" s="159"/>
      <c r="BJ532" s="159"/>
      <c r="BK532" s="159"/>
      <c r="BL532" s="159"/>
      <c r="BM532" s="159"/>
      <c r="BN532" s="159"/>
      <c r="BO532" s="159"/>
      <c r="BP532" s="159"/>
      <c r="BQ532" s="159"/>
      <c r="BR532" s="159"/>
      <c r="BS532" s="159"/>
      <c r="BT532" s="159"/>
      <c r="BU532" s="159"/>
      <c r="BV532" s="159"/>
      <c r="BW532" s="159"/>
      <c r="BX532" s="159"/>
      <c r="BY532" s="159"/>
      <c r="BZ532" s="159"/>
      <c r="CA532" s="159"/>
      <c r="CB532" s="159"/>
      <c r="CC532" s="159"/>
      <c r="CD532" s="159"/>
      <c r="CE532" s="159"/>
      <c r="CF532" s="159"/>
      <c r="CG532" s="159"/>
      <c r="CH532" s="159"/>
      <c r="CI532" s="159"/>
      <c r="CJ532" s="159"/>
      <c r="CK532" s="159"/>
      <c r="CL532" s="159"/>
      <c r="CM532" s="159"/>
      <c r="CN532" s="159"/>
      <c r="CO532" s="159"/>
      <c r="CP532" s="159"/>
      <c r="CQ532" s="159"/>
      <c r="CR532" s="159"/>
      <c r="CS532" s="159"/>
      <c r="CT532" s="159"/>
      <c r="CU532" s="159"/>
      <c r="CV532" s="159"/>
      <c r="CW532" s="159"/>
      <c r="CX532" s="159"/>
      <c r="CY532" s="159"/>
      <c r="CZ532" s="159"/>
      <c r="DA532" s="159"/>
      <c r="DB532" s="159"/>
      <c r="DC532" s="159"/>
      <c r="DD532" s="159"/>
      <c r="DE532" s="159"/>
      <c r="DF532" s="159"/>
      <c r="DG532" s="159"/>
      <c r="DH532" s="159"/>
      <c r="DI532" s="159"/>
      <c r="DJ532" s="159"/>
      <c r="DK532" s="159"/>
      <c r="DL532" s="159"/>
      <c r="DM532" s="159"/>
      <c r="DN532" s="159"/>
      <c r="DO532" s="159"/>
      <c r="DP532" s="159"/>
      <c r="DQ532" s="159"/>
      <c r="DR532" s="159"/>
      <c r="DS532" s="159"/>
      <c r="DT532" s="159"/>
      <c r="DU532" s="159"/>
      <c r="DV532" s="159"/>
      <c r="DW532" s="159"/>
      <c r="DX532" s="159"/>
      <c r="DY532" s="159"/>
      <c r="DZ532" s="159"/>
      <c r="EA532" s="159"/>
      <c r="EB532" s="159"/>
      <c r="EC532" s="159"/>
      <c r="ED532" s="159"/>
      <c r="EE532" s="159"/>
      <c r="EF532" s="159"/>
      <c r="EG532" s="159"/>
      <c r="EH532" s="159"/>
      <c r="EI532" s="159"/>
      <c r="EJ532" s="159"/>
      <c r="EK532" s="159"/>
      <c r="EL532" s="159"/>
      <c r="EM532" s="159"/>
      <c r="EN532" s="159"/>
      <c r="EO532" s="159"/>
      <c r="EP532" s="159"/>
      <c r="EQ532" s="159"/>
      <c r="ER532" s="159"/>
      <c r="ES532" s="159"/>
      <c r="ET532" s="159"/>
      <c r="EU532" s="159"/>
      <c r="EV532" s="159"/>
      <c r="EW532" s="159"/>
      <c r="EX532" s="159"/>
      <c r="EY532" s="159"/>
      <c r="EZ532" s="159"/>
      <c r="FA532" s="159"/>
      <c r="FB532" s="159"/>
      <c r="FC532" s="159"/>
      <c r="FD532" s="159"/>
    </row>
    <row r="533" customFormat="false" ht="12.75" hidden="false" customHeight="false" outlineLevel="0" collapsed="false">
      <c r="A533" s="168"/>
      <c r="B533" s="149"/>
      <c r="C533" s="149"/>
      <c r="D533" s="149"/>
      <c r="E533" s="149"/>
      <c r="F533" s="149"/>
      <c r="G533" s="149"/>
      <c r="H533" s="148"/>
      <c r="I533" s="170"/>
      <c r="R533" s="148"/>
      <c r="S533" s="158"/>
      <c r="T533" s="159"/>
      <c r="U533" s="159"/>
      <c r="V533" s="159"/>
      <c r="W533" s="159"/>
      <c r="X533" s="159"/>
      <c r="Y533" s="159"/>
      <c r="Z533" s="159"/>
      <c r="AA533" s="159"/>
      <c r="AB533" s="159"/>
      <c r="AC533" s="159"/>
      <c r="AD533" s="159"/>
      <c r="AE533" s="159"/>
      <c r="AF533" s="159"/>
      <c r="AG533" s="159"/>
      <c r="AH533" s="159"/>
      <c r="AI533" s="159"/>
      <c r="AJ533" s="159"/>
      <c r="AK533" s="159"/>
      <c r="AL533" s="159"/>
      <c r="AM533" s="159"/>
      <c r="AN533" s="159"/>
      <c r="AO533" s="159"/>
      <c r="AP533" s="159"/>
      <c r="AQ533" s="159"/>
      <c r="AR533" s="159"/>
      <c r="AS533" s="159"/>
      <c r="AT533" s="159"/>
      <c r="AU533" s="159"/>
      <c r="AV533" s="159"/>
      <c r="AW533" s="159"/>
      <c r="AX533" s="159"/>
      <c r="AY533" s="159"/>
      <c r="AZ533" s="159"/>
      <c r="BA533" s="159"/>
      <c r="BB533" s="159"/>
      <c r="BC533" s="159"/>
      <c r="BD533" s="159"/>
      <c r="BE533" s="159"/>
      <c r="BF533" s="159"/>
      <c r="BG533" s="159"/>
      <c r="BH533" s="159"/>
      <c r="BI533" s="159"/>
      <c r="BJ533" s="159"/>
      <c r="BK533" s="159"/>
      <c r="BL533" s="159"/>
      <c r="BM533" s="159"/>
      <c r="BN533" s="159"/>
      <c r="BO533" s="159"/>
      <c r="BP533" s="159"/>
      <c r="BQ533" s="159"/>
      <c r="BR533" s="159"/>
      <c r="BS533" s="159"/>
      <c r="BT533" s="159"/>
      <c r="BU533" s="159"/>
      <c r="BV533" s="159"/>
      <c r="BW533" s="159"/>
      <c r="BX533" s="159"/>
      <c r="BY533" s="159"/>
      <c r="BZ533" s="159"/>
      <c r="CA533" s="159"/>
      <c r="CB533" s="159"/>
      <c r="CC533" s="159"/>
      <c r="CD533" s="159"/>
      <c r="CE533" s="159"/>
      <c r="CF533" s="159"/>
      <c r="CG533" s="159"/>
      <c r="CH533" s="159"/>
      <c r="CI533" s="159"/>
      <c r="CJ533" s="159"/>
      <c r="CK533" s="159"/>
      <c r="CL533" s="159"/>
      <c r="CM533" s="159"/>
      <c r="CN533" s="159"/>
      <c r="CO533" s="159"/>
      <c r="CP533" s="159"/>
      <c r="CQ533" s="159"/>
      <c r="CR533" s="159"/>
      <c r="CS533" s="159"/>
      <c r="CT533" s="159"/>
      <c r="CU533" s="159"/>
      <c r="CV533" s="159"/>
      <c r="CW533" s="159"/>
      <c r="CX533" s="159"/>
      <c r="CY533" s="159"/>
      <c r="CZ533" s="159"/>
      <c r="DA533" s="159"/>
      <c r="DB533" s="159"/>
      <c r="DC533" s="159"/>
      <c r="DD533" s="159"/>
      <c r="DE533" s="159"/>
      <c r="DF533" s="159"/>
      <c r="DG533" s="159"/>
      <c r="DH533" s="159"/>
      <c r="DI533" s="159"/>
      <c r="DJ533" s="159"/>
      <c r="DK533" s="159"/>
      <c r="DL533" s="159"/>
      <c r="DM533" s="159"/>
      <c r="DN533" s="159"/>
      <c r="DO533" s="159"/>
      <c r="DP533" s="159"/>
      <c r="DQ533" s="159"/>
      <c r="DR533" s="159"/>
      <c r="DS533" s="159"/>
      <c r="DT533" s="159"/>
      <c r="DU533" s="159"/>
      <c r="DV533" s="159"/>
      <c r="DW533" s="159"/>
      <c r="DX533" s="159"/>
      <c r="DY533" s="159"/>
      <c r="DZ533" s="159"/>
      <c r="EA533" s="159"/>
      <c r="EB533" s="159"/>
      <c r="EC533" s="159"/>
      <c r="ED533" s="159"/>
      <c r="EE533" s="159"/>
      <c r="EF533" s="159"/>
      <c r="EG533" s="159"/>
      <c r="EH533" s="159"/>
      <c r="EI533" s="159"/>
      <c r="EJ533" s="159"/>
      <c r="EK533" s="159"/>
      <c r="EL533" s="159"/>
      <c r="EM533" s="159"/>
      <c r="EN533" s="159"/>
      <c r="EO533" s="159"/>
      <c r="EP533" s="159"/>
      <c r="EQ533" s="159"/>
      <c r="ER533" s="159"/>
      <c r="ES533" s="159"/>
      <c r="ET533" s="159"/>
      <c r="EU533" s="159"/>
      <c r="EV533" s="159"/>
      <c r="EW533" s="159"/>
      <c r="EX533" s="159"/>
      <c r="EY533" s="159"/>
      <c r="EZ533" s="159"/>
      <c r="FA533" s="159"/>
      <c r="FB533" s="159"/>
      <c r="FC533" s="159"/>
      <c r="FD533" s="159"/>
    </row>
    <row r="534" customFormat="false" ht="12.75" hidden="false" customHeight="false" outlineLevel="0" collapsed="false">
      <c r="A534" s="168"/>
      <c r="B534" s="149"/>
      <c r="C534" s="149"/>
      <c r="D534" s="149"/>
      <c r="E534" s="149"/>
      <c r="F534" s="149"/>
      <c r="G534" s="149"/>
      <c r="H534" s="148"/>
      <c r="I534" s="170"/>
      <c r="R534" s="148"/>
      <c r="S534" s="158"/>
      <c r="T534" s="159"/>
      <c r="U534" s="159"/>
      <c r="V534" s="159"/>
      <c r="W534" s="159"/>
      <c r="X534" s="159"/>
      <c r="Y534" s="159"/>
      <c r="Z534" s="159"/>
      <c r="AA534" s="159"/>
      <c r="AB534" s="159"/>
      <c r="AC534" s="159"/>
      <c r="AD534" s="159"/>
      <c r="AE534" s="159"/>
      <c r="AF534" s="159"/>
      <c r="AG534" s="159"/>
      <c r="AH534" s="159"/>
      <c r="AI534" s="159"/>
      <c r="AJ534" s="159"/>
      <c r="AK534" s="159"/>
      <c r="AL534" s="159"/>
      <c r="AM534" s="159"/>
      <c r="AN534" s="159"/>
      <c r="AO534" s="159"/>
      <c r="AP534" s="159"/>
      <c r="AQ534" s="159"/>
      <c r="AR534" s="159"/>
      <c r="AS534" s="159"/>
      <c r="AT534" s="159"/>
      <c r="AU534" s="159"/>
      <c r="AV534" s="159"/>
      <c r="AW534" s="159"/>
      <c r="AX534" s="159"/>
      <c r="AY534" s="159"/>
      <c r="AZ534" s="159"/>
      <c r="BA534" s="159"/>
      <c r="BB534" s="159"/>
      <c r="BC534" s="159"/>
      <c r="BD534" s="159"/>
      <c r="BE534" s="159"/>
      <c r="BF534" s="159"/>
      <c r="BG534" s="159"/>
      <c r="BH534" s="159"/>
      <c r="BI534" s="159"/>
      <c r="BJ534" s="159"/>
      <c r="BK534" s="159"/>
      <c r="BL534" s="159"/>
      <c r="BM534" s="159"/>
      <c r="BN534" s="159"/>
      <c r="BO534" s="159"/>
      <c r="BP534" s="159"/>
      <c r="BQ534" s="159"/>
      <c r="BR534" s="159"/>
      <c r="BS534" s="159"/>
      <c r="BT534" s="159"/>
      <c r="BU534" s="159"/>
      <c r="BV534" s="159"/>
      <c r="BW534" s="159"/>
      <c r="BX534" s="159"/>
      <c r="BY534" s="159"/>
      <c r="BZ534" s="159"/>
      <c r="CA534" s="159"/>
      <c r="CB534" s="159"/>
      <c r="CC534" s="159"/>
      <c r="CD534" s="159"/>
      <c r="CE534" s="159"/>
      <c r="CF534" s="159"/>
      <c r="CG534" s="159"/>
      <c r="CH534" s="159"/>
      <c r="CI534" s="159"/>
      <c r="CJ534" s="159"/>
      <c r="CK534" s="159"/>
      <c r="CL534" s="159"/>
      <c r="CM534" s="159"/>
      <c r="CN534" s="159"/>
      <c r="CO534" s="159"/>
      <c r="CP534" s="159"/>
      <c r="CQ534" s="159"/>
      <c r="CR534" s="159"/>
      <c r="CS534" s="159"/>
      <c r="CT534" s="159"/>
      <c r="CU534" s="159"/>
      <c r="CV534" s="159"/>
      <c r="CW534" s="159"/>
      <c r="CX534" s="159"/>
      <c r="CY534" s="159"/>
      <c r="CZ534" s="159"/>
      <c r="DA534" s="159"/>
      <c r="DB534" s="159"/>
      <c r="DC534" s="159"/>
      <c r="DD534" s="159"/>
      <c r="DE534" s="159"/>
      <c r="DF534" s="159"/>
      <c r="DG534" s="159"/>
      <c r="DH534" s="159"/>
      <c r="DI534" s="159"/>
      <c r="DJ534" s="159"/>
      <c r="DK534" s="159"/>
      <c r="DL534" s="159"/>
      <c r="DM534" s="159"/>
      <c r="DN534" s="159"/>
      <c r="DO534" s="159"/>
      <c r="DP534" s="159"/>
      <c r="DQ534" s="159"/>
      <c r="DR534" s="159"/>
      <c r="DS534" s="159"/>
      <c r="DT534" s="159"/>
      <c r="DU534" s="159"/>
      <c r="DV534" s="159"/>
      <c r="DW534" s="159"/>
      <c r="DX534" s="159"/>
      <c r="DY534" s="159"/>
      <c r="DZ534" s="159"/>
      <c r="EA534" s="159"/>
      <c r="EB534" s="159"/>
      <c r="EC534" s="159"/>
      <c r="ED534" s="159"/>
      <c r="EE534" s="159"/>
      <c r="EF534" s="159"/>
      <c r="EG534" s="159"/>
      <c r="EH534" s="159"/>
      <c r="EI534" s="159"/>
      <c r="EJ534" s="159"/>
      <c r="EK534" s="159"/>
      <c r="EL534" s="159"/>
      <c r="EM534" s="159"/>
      <c r="EN534" s="159"/>
      <c r="EO534" s="159"/>
      <c r="EP534" s="159"/>
      <c r="EQ534" s="159"/>
      <c r="ER534" s="159"/>
      <c r="ES534" s="159"/>
      <c r="ET534" s="159"/>
      <c r="EU534" s="159"/>
      <c r="EV534" s="159"/>
      <c r="EW534" s="159"/>
      <c r="EX534" s="159"/>
      <c r="EY534" s="159"/>
      <c r="EZ534" s="159"/>
      <c r="FA534" s="159"/>
      <c r="FB534" s="159"/>
      <c r="FC534" s="159"/>
      <c r="FD534" s="159"/>
    </row>
    <row r="535" customFormat="false" ht="12.75" hidden="false" customHeight="false" outlineLevel="0" collapsed="false">
      <c r="A535" s="168"/>
      <c r="B535" s="149"/>
      <c r="C535" s="149"/>
      <c r="D535" s="149"/>
      <c r="E535" s="149"/>
      <c r="F535" s="149"/>
      <c r="G535" s="149"/>
      <c r="H535" s="148"/>
      <c r="I535" s="170"/>
      <c r="R535" s="148"/>
      <c r="S535" s="158"/>
      <c r="T535" s="159"/>
      <c r="U535" s="159"/>
      <c r="V535" s="159"/>
      <c r="W535" s="159"/>
      <c r="X535" s="159"/>
      <c r="Y535" s="159"/>
      <c r="Z535" s="159"/>
      <c r="AA535" s="159"/>
      <c r="AB535" s="159"/>
      <c r="AC535" s="159"/>
      <c r="AD535" s="159"/>
      <c r="AE535" s="159"/>
      <c r="AF535" s="159"/>
      <c r="AG535" s="159"/>
      <c r="AH535" s="159"/>
      <c r="AI535" s="159"/>
      <c r="AJ535" s="159"/>
      <c r="AK535" s="159"/>
      <c r="AL535" s="159"/>
      <c r="AM535" s="159"/>
      <c r="AN535" s="159"/>
      <c r="AO535" s="159"/>
      <c r="AP535" s="159"/>
      <c r="AQ535" s="159"/>
      <c r="AR535" s="159"/>
      <c r="AS535" s="159"/>
      <c r="AT535" s="159"/>
      <c r="AU535" s="159"/>
      <c r="AV535" s="159"/>
      <c r="AW535" s="159"/>
      <c r="AX535" s="159"/>
      <c r="AY535" s="159"/>
      <c r="AZ535" s="159"/>
      <c r="BA535" s="159"/>
      <c r="BB535" s="159"/>
      <c r="BC535" s="159"/>
      <c r="BD535" s="159"/>
      <c r="BE535" s="159"/>
      <c r="BF535" s="159"/>
      <c r="BG535" s="159"/>
      <c r="BH535" s="159"/>
      <c r="BI535" s="159"/>
      <c r="BJ535" s="159"/>
      <c r="BK535" s="159"/>
      <c r="BL535" s="159"/>
      <c r="BM535" s="159"/>
      <c r="BN535" s="159"/>
      <c r="BO535" s="159"/>
      <c r="BP535" s="159"/>
      <c r="BQ535" s="159"/>
      <c r="BR535" s="159"/>
      <c r="BS535" s="159"/>
      <c r="BT535" s="159"/>
      <c r="BU535" s="159"/>
      <c r="BV535" s="159"/>
      <c r="BW535" s="159"/>
      <c r="BX535" s="159"/>
      <c r="BY535" s="159"/>
      <c r="BZ535" s="159"/>
      <c r="CA535" s="159"/>
      <c r="CB535" s="159"/>
      <c r="CC535" s="159"/>
      <c r="CD535" s="159"/>
      <c r="CE535" s="159"/>
      <c r="CF535" s="159"/>
      <c r="CG535" s="159"/>
      <c r="CH535" s="159"/>
      <c r="CI535" s="159"/>
      <c r="CJ535" s="159"/>
      <c r="CK535" s="159"/>
      <c r="CL535" s="159"/>
      <c r="CM535" s="159"/>
      <c r="CN535" s="159"/>
      <c r="CO535" s="159"/>
      <c r="CP535" s="159"/>
      <c r="CQ535" s="159"/>
      <c r="CR535" s="159"/>
      <c r="CS535" s="159"/>
      <c r="CT535" s="159"/>
      <c r="CU535" s="159"/>
      <c r="CV535" s="159"/>
      <c r="CW535" s="159"/>
      <c r="CX535" s="159"/>
      <c r="CY535" s="159"/>
      <c r="CZ535" s="159"/>
      <c r="DA535" s="159"/>
      <c r="DB535" s="159"/>
      <c r="DC535" s="159"/>
      <c r="DD535" s="159"/>
      <c r="DE535" s="159"/>
      <c r="DF535" s="159"/>
      <c r="DG535" s="159"/>
      <c r="DH535" s="159"/>
      <c r="DI535" s="159"/>
      <c r="DJ535" s="159"/>
      <c r="DK535" s="159"/>
      <c r="DL535" s="159"/>
      <c r="DM535" s="159"/>
      <c r="DN535" s="159"/>
      <c r="DO535" s="159"/>
      <c r="DP535" s="159"/>
      <c r="DQ535" s="159"/>
      <c r="DR535" s="159"/>
      <c r="DS535" s="159"/>
      <c r="DT535" s="159"/>
      <c r="DU535" s="159"/>
      <c r="DV535" s="159"/>
      <c r="DW535" s="159"/>
      <c r="DX535" s="159"/>
      <c r="DY535" s="159"/>
      <c r="DZ535" s="159"/>
      <c r="EA535" s="159"/>
      <c r="EB535" s="159"/>
      <c r="EC535" s="159"/>
      <c r="ED535" s="159"/>
      <c r="EE535" s="159"/>
      <c r="EF535" s="159"/>
      <c r="EG535" s="159"/>
      <c r="EH535" s="159"/>
      <c r="EI535" s="159"/>
      <c r="EJ535" s="159"/>
      <c r="EK535" s="159"/>
      <c r="EL535" s="159"/>
      <c r="EM535" s="159"/>
      <c r="EN535" s="159"/>
      <c r="EO535" s="159"/>
      <c r="EP535" s="159"/>
      <c r="EQ535" s="159"/>
      <c r="ER535" s="159"/>
      <c r="ES535" s="159"/>
      <c r="ET535" s="159"/>
      <c r="EU535" s="159"/>
      <c r="EV535" s="159"/>
      <c r="EW535" s="159"/>
      <c r="EX535" s="159"/>
      <c r="EY535" s="159"/>
      <c r="EZ535" s="159"/>
      <c r="FA535" s="159"/>
      <c r="FB535" s="159"/>
      <c r="FC535" s="159"/>
      <c r="FD535" s="159"/>
    </row>
    <row r="536" customFormat="false" ht="12.75" hidden="false" customHeight="false" outlineLevel="0" collapsed="false">
      <c r="A536" s="168"/>
      <c r="B536" s="149"/>
      <c r="C536" s="149"/>
      <c r="D536" s="149"/>
      <c r="E536" s="149"/>
      <c r="F536" s="149"/>
      <c r="G536" s="149"/>
      <c r="H536" s="148"/>
      <c r="I536" s="170"/>
      <c r="R536" s="148"/>
      <c r="S536" s="158"/>
      <c r="T536" s="159"/>
      <c r="U536" s="159"/>
      <c r="V536" s="159"/>
      <c r="W536" s="159"/>
      <c r="X536" s="159"/>
      <c r="Y536" s="159"/>
      <c r="Z536" s="159"/>
      <c r="AA536" s="159"/>
      <c r="AB536" s="159"/>
      <c r="AC536" s="159"/>
      <c r="AD536" s="159"/>
      <c r="AE536" s="159"/>
      <c r="AF536" s="159"/>
      <c r="AG536" s="159"/>
      <c r="AH536" s="159"/>
      <c r="AI536" s="159"/>
      <c r="AJ536" s="159"/>
      <c r="AK536" s="159"/>
      <c r="AL536" s="159"/>
      <c r="AM536" s="159"/>
      <c r="AN536" s="159"/>
      <c r="AO536" s="159"/>
      <c r="AP536" s="159"/>
      <c r="AQ536" s="159"/>
      <c r="AR536" s="159"/>
      <c r="AS536" s="159"/>
      <c r="AT536" s="159"/>
      <c r="AU536" s="159"/>
      <c r="AV536" s="159"/>
      <c r="AW536" s="159"/>
      <c r="AX536" s="159"/>
      <c r="AY536" s="159"/>
      <c r="AZ536" s="159"/>
      <c r="BA536" s="159"/>
      <c r="BB536" s="159"/>
      <c r="BC536" s="159"/>
      <c r="BD536" s="159"/>
      <c r="BE536" s="159"/>
      <c r="BF536" s="159"/>
      <c r="BG536" s="159"/>
      <c r="BH536" s="159"/>
      <c r="BI536" s="159"/>
      <c r="BJ536" s="159"/>
      <c r="BK536" s="159"/>
      <c r="BL536" s="159"/>
      <c r="BM536" s="159"/>
      <c r="BN536" s="159"/>
      <c r="BO536" s="159"/>
      <c r="BP536" s="159"/>
      <c r="BQ536" s="159"/>
      <c r="BR536" s="159"/>
      <c r="BS536" s="159"/>
      <c r="BT536" s="159"/>
      <c r="BU536" s="159"/>
      <c r="BV536" s="159"/>
      <c r="BW536" s="159"/>
      <c r="BX536" s="159"/>
      <c r="BY536" s="159"/>
      <c r="BZ536" s="159"/>
      <c r="CA536" s="159"/>
      <c r="CB536" s="159"/>
      <c r="CC536" s="159"/>
      <c r="CD536" s="159"/>
      <c r="CE536" s="159"/>
      <c r="CF536" s="159"/>
      <c r="CG536" s="159"/>
      <c r="CH536" s="159"/>
      <c r="CI536" s="159"/>
      <c r="CJ536" s="159"/>
      <c r="CK536" s="159"/>
      <c r="CL536" s="159"/>
      <c r="CM536" s="159"/>
      <c r="CN536" s="159"/>
      <c r="CO536" s="159"/>
      <c r="CP536" s="159"/>
      <c r="CQ536" s="159"/>
      <c r="CR536" s="159"/>
      <c r="CS536" s="159"/>
      <c r="CT536" s="159"/>
      <c r="CU536" s="159"/>
      <c r="CV536" s="159"/>
      <c r="CW536" s="159"/>
      <c r="CX536" s="159"/>
      <c r="CY536" s="159"/>
      <c r="CZ536" s="159"/>
      <c r="DA536" s="159"/>
      <c r="DB536" s="159"/>
      <c r="DC536" s="159"/>
      <c r="DD536" s="159"/>
      <c r="DE536" s="159"/>
      <c r="DF536" s="159"/>
      <c r="DG536" s="159"/>
      <c r="DH536" s="159"/>
      <c r="DI536" s="159"/>
      <c r="DJ536" s="159"/>
      <c r="DK536" s="159"/>
      <c r="DL536" s="159"/>
      <c r="DM536" s="159"/>
      <c r="DN536" s="159"/>
      <c r="DO536" s="159"/>
      <c r="DP536" s="159"/>
      <c r="DQ536" s="159"/>
      <c r="DR536" s="159"/>
      <c r="DS536" s="159"/>
      <c r="DT536" s="159"/>
      <c r="DU536" s="159"/>
      <c r="DV536" s="159"/>
      <c r="DW536" s="159"/>
      <c r="DX536" s="159"/>
      <c r="DY536" s="159"/>
      <c r="DZ536" s="159"/>
      <c r="EA536" s="159"/>
      <c r="EB536" s="159"/>
      <c r="EC536" s="159"/>
      <c r="ED536" s="159"/>
      <c r="EE536" s="159"/>
      <c r="EF536" s="159"/>
      <c r="EG536" s="159"/>
      <c r="EH536" s="159"/>
      <c r="EI536" s="159"/>
      <c r="EJ536" s="159"/>
      <c r="EK536" s="159"/>
      <c r="EL536" s="159"/>
      <c r="EM536" s="159"/>
      <c r="EN536" s="159"/>
      <c r="EO536" s="159"/>
      <c r="EP536" s="159"/>
      <c r="EQ536" s="159"/>
      <c r="ER536" s="159"/>
      <c r="ES536" s="159"/>
      <c r="ET536" s="159"/>
      <c r="EU536" s="159"/>
      <c r="EV536" s="159"/>
      <c r="EW536" s="159"/>
      <c r="EX536" s="159"/>
      <c r="EY536" s="159"/>
      <c r="EZ536" s="159"/>
      <c r="FA536" s="159"/>
      <c r="FB536" s="159"/>
      <c r="FC536" s="159"/>
      <c r="FD536" s="159"/>
    </row>
    <row r="537" customFormat="false" ht="12.75" hidden="false" customHeight="false" outlineLevel="0" collapsed="false">
      <c r="A537" s="168"/>
      <c r="B537" s="149"/>
      <c r="C537" s="149"/>
      <c r="D537" s="149"/>
      <c r="E537" s="149"/>
      <c r="F537" s="149"/>
      <c r="G537" s="149"/>
      <c r="H537" s="148"/>
      <c r="I537" s="170"/>
      <c r="R537" s="148"/>
      <c r="S537" s="158"/>
      <c r="T537" s="159"/>
      <c r="U537" s="159"/>
      <c r="V537" s="159"/>
      <c r="W537" s="159"/>
      <c r="X537" s="159"/>
      <c r="Y537" s="159"/>
      <c r="Z537" s="159"/>
      <c r="AA537" s="159"/>
      <c r="AB537" s="159"/>
      <c r="AC537" s="159"/>
      <c r="AD537" s="159"/>
      <c r="AE537" s="159"/>
      <c r="AF537" s="159"/>
      <c r="AG537" s="159"/>
      <c r="AH537" s="159"/>
      <c r="AI537" s="159"/>
      <c r="AJ537" s="159"/>
      <c r="AK537" s="159"/>
      <c r="AL537" s="159"/>
      <c r="AM537" s="159"/>
      <c r="AN537" s="159"/>
      <c r="AO537" s="159"/>
      <c r="AP537" s="159"/>
      <c r="AQ537" s="159"/>
      <c r="AR537" s="159"/>
      <c r="AS537" s="159"/>
      <c r="AT537" s="159"/>
      <c r="AU537" s="159"/>
      <c r="AV537" s="159"/>
      <c r="AW537" s="159"/>
      <c r="AX537" s="159"/>
      <c r="AY537" s="159"/>
      <c r="AZ537" s="159"/>
      <c r="BA537" s="159"/>
      <c r="BB537" s="159"/>
      <c r="BC537" s="159"/>
      <c r="BD537" s="159"/>
      <c r="BE537" s="159"/>
      <c r="BF537" s="159"/>
      <c r="BG537" s="159"/>
      <c r="BH537" s="159"/>
      <c r="BI537" s="159"/>
      <c r="BJ537" s="159"/>
      <c r="BK537" s="159"/>
      <c r="BL537" s="159"/>
      <c r="BM537" s="159"/>
      <c r="BN537" s="159"/>
      <c r="BO537" s="159"/>
      <c r="BP537" s="159"/>
      <c r="BQ537" s="159"/>
      <c r="BR537" s="159"/>
      <c r="BS537" s="159"/>
      <c r="BT537" s="159"/>
      <c r="BU537" s="159"/>
      <c r="BV537" s="159"/>
      <c r="BW537" s="159"/>
      <c r="BX537" s="159"/>
      <c r="BY537" s="159"/>
      <c r="BZ537" s="159"/>
      <c r="CA537" s="159"/>
      <c r="CB537" s="159"/>
      <c r="CC537" s="159"/>
      <c r="CD537" s="159"/>
      <c r="CE537" s="159"/>
      <c r="CF537" s="159"/>
      <c r="CG537" s="159"/>
      <c r="CH537" s="159"/>
      <c r="CI537" s="159"/>
      <c r="CJ537" s="159"/>
      <c r="CK537" s="159"/>
      <c r="CL537" s="159"/>
      <c r="CM537" s="159"/>
      <c r="CN537" s="159"/>
      <c r="CO537" s="159"/>
      <c r="CP537" s="159"/>
      <c r="CQ537" s="159"/>
      <c r="CR537" s="159"/>
      <c r="CS537" s="159"/>
      <c r="CT537" s="159"/>
      <c r="CU537" s="159"/>
      <c r="CV537" s="159"/>
      <c r="CW537" s="159"/>
      <c r="CX537" s="159"/>
      <c r="CY537" s="159"/>
      <c r="CZ537" s="159"/>
      <c r="DA537" s="159"/>
      <c r="DB537" s="159"/>
      <c r="DC537" s="159"/>
      <c r="DD537" s="159"/>
      <c r="DE537" s="159"/>
      <c r="DF537" s="159"/>
      <c r="DG537" s="159"/>
      <c r="DH537" s="159"/>
      <c r="DI537" s="159"/>
      <c r="DJ537" s="159"/>
      <c r="DK537" s="159"/>
      <c r="DL537" s="159"/>
      <c r="DM537" s="159"/>
      <c r="DN537" s="159"/>
      <c r="DO537" s="159"/>
      <c r="DP537" s="159"/>
      <c r="DQ537" s="159"/>
      <c r="DR537" s="159"/>
      <c r="DS537" s="159"/>
      <c r="DT537" s="159"/>
      <c r="DU537" s="159"/>
      <c r="DV537" s="159"/>
      <c r="DW537" s="159"/>
      <c r="DX537" s="159"/>
      <c r="DY537" s="159"/>
      <c r="DZ537" s="159"/>
      <c r="EA537" s="159"/>
      <c r="EB537" s="159"/>
      <c r="EC537" s="159"/>
      <c r="ED537" s="159"/>
      <c r="EE537" s="159"/>
      <c r="EF537" s="159"/>
      <c r="EG537" s="159"/>
      <c r="EH537" s="159"/>
      <c r="EI537" s="159"/>
      <c r="EJ537" s="159"/>
      <c r="EK537" s="159"/>
      <c r="EL537" s="159"/>
      <c r="EM537" s="159"/>
      <c r="EN537" s="159"/>
      <c r="EO537" s="159"/>
      <c r="EP537" s="159"/>
      <c r="EQ537" s="159"/>
      <c r="ER537" s="159"/>
      <c r="ES537" s="159"/>
      <c r="ET537" s="159"/>
      <c r="EU537" s="159"/>
      <c r="EV537" s="159"/>
      <c r="EW537" s="159"/>
      <c r="EX537" s="159"/>
      <c r="EY537" s="159"/>
      <c r="EZ537" s="159"/>
      <c r="FA537" s="159"/>
      <c r="FB537" s="159"/>
      <c r="FC537" s="159"/>
      <c r="FD537" s="159"/>
    </row>
    <row r="538" customFormat="false" ht="12.75" hidden="false" customHeight="false" outlineLevel="0" collapsed="false">
      <c r="A538" s="168"/>
      <c r="B538" s="149"/>
      <c r="C538" s="149"/>
      <c r="D538" s="149"/>
      <c r="E538" s="149"/>
      <c r="F538" s="149"/>
      <c r="G538" s="149"/>
      <c r="H538" s="148"/>
      <c r="I538" s="170"/>
      <c r="R538" s="148"/>
      <c r="S538" s="158"/>
      <c r="T538" s="159"/>
      <c r="U538" s="159"/>
      <c r="V538" s="159"/>
      <c r="W538" s="159"/>
      <c r="X538" s="159"/>
      <c r="Y538" s="159"/>
      <c r="Z538" s="159"/>
      <c r="AA538" s="159"/>
      <c r="AB538" s="159"/>
      <c r="AC538" s="159"/>
      <c r="AD538" s="159"/>
      <c r="AE538" s="159"/>
      <c r="AF538" s="159"/>
      <c r="AG538" s="159"/>
      <c r="AH538" s="159"/>
      <c r="AI538" s="159"/>
      <c r="AJ538" s="159"/>
      <c r="AK538" s="159"/>
      <c r="AL538" s="159"/>
      <c r="AM538" s="159"/>
      <c r="AN538" s="159"/>
      <c r="AO538" s="159"/>
      <c r="AP538" s="159"/>
      <c r="AQ538" s="159"/>
      <c r="AR538" s="159"/>
      <c r="AS538" s="159"/>
      <c r="AT538" s="159"/>
      <c r="AU538" s="159"/>
      <c r="AV538" s="159"/>
      <c r="AW538" s="159"/>
      <c r="AX538" s="159"/>
      <c r="AY538" s="159"/>
      <c r="AZ538" s="159"/>
      <c r="BA538" s="159"/>
      <c r="BB538" s="159"/>
      <c r="BC538" s="159"/>
      <c r="BD538" s="159"/>
      <c r="BE538" s="159"/>
      <c r="BF538" s="159"/>
      <c r="BG538" s="159"/>
      <c r="BH538" s="159"/>
      <c r="BI538" s="159"/>
      <c r="BJ538" s="159"/>
      <c r="BK538" s="159"/>
      <c r="BL538" s="159"/>
      <c r="BM538" s="159"/>
      <c r="BN538" s="159"/>
      <c r="BO538" s="159"/>
      <c r="BP538" s="159"/>
      <c r="BQ538" s="159"/>
      <c r="BR538" s="159"/>
      <c r="BS538" s="159"/>
      <c r="BT538" s="159"/>
      <c r="BU538" s="159"/>
      <c r="BV538" s="159"/>
      <c r="BW538" s="159"/>
      <c r="BX538" s="159"/>
      <c r="BY538" s="159"/>
      <c r="BZ538" s="159"/>
      <c r="CA538" s="159"/>
      <c r="CB538" s="159"/>
      <c r="CC538" s="159"/>
      <c r="CD538" s="159"/>
      <c r="CE538" s="159"/>
      <c r="CF538" s="159"/>
      <c r="CG538" s="159"/>
      <c r="CH538" s="159"/>
      <c r="CI538" s="159"/>
      <c r="CJ538" s="159"/>
      <c r="CK538" s="159"/>
      <c r="CL538" s="159"/>
      <c r="CM538" s="159"/>
      <c r="CN538" s="159"/>
      <c r="CO538" s="159"/>
      <c r="CP538" s="159"/>
      <c r="CQ538" s="159"/>
      <c r="CR538" s="159"/>
      <c r="CS538" s="159"/>
      <c r="CT538" s="159"/>
      <c r="CU538" s="159"/>
      <c r="CV538" s="159"/>
      <c r="CW538" s="159"/>
      <c r="CX538" s="159"/>
      <c r="CY538" s="159"/>
      <c r="CZ538" s="159"/>
      <c r="DA538" s="159"/>
      <c r="DB538" s="159"/>
      <c r="DC538" s="159"/>
      <c r="DD538" s="159"/>
      <c r="DE538" s="159"/>
      <c r="DF538" s="159"/>
      <c r="DG538" s="159"/>
      <c r="DH538" s="159"/>
      <c r="DI538" s="159"/>
      <c r="DJ538" s="159"/>
      <c r="DK538" s="159"/>
      <c r="DL538" s="159"/>
      <c r="DM538" s="159"/>
      <c r="DN538" s="159"/>
      <c r="DO538" s="159"/>
      <c r="DP538" s="159"/>
      <c r="DQ538" s="159"/>
      <c r="DR538" s="159"/>
      <c r="DS538" s="159"/>
      <c r="DT538" s="159"/>
      <c r="DU538" s="159"/>
      <c r="DV538" s="159"/>
      <c r="DW538" s="159"/>
      <c r="DX538" s="159"/>
      <c r="DY538" s="159"/>
      <c r="DZ538" s="159"/>
      <c r="EA538" s="159"/>
      <c r="EB538" s="159"/>
      <c r="EC538" s="159"/>
      <c r="ED538" s="159"/>
      <c r="EE538" s="159"/>
      <c r="EF538" s="159"/>
      <c r="EG538" s="159"/>
      <c r="EH538" s="159"/>
      <c r="EI538" s="159"/>
      <c r="EJ538" s="159"/>
      <c r="EK538" s="159"/>
      <c r="EL538" s="159"/>
      <c r="EM538" s="159"/>
      <c r="EN538" s="159"/>
      <c r="EO538" s="159"/>
      <c r="EP538" s="159"/>
      <c r="EQ538" s="159"/>
      <c r="ER538" s="159"/>
      <c r="ES538" s="159"/>
      <c r="ET538" s="159"/>
      <c r="EU538" s="159"/>
      <c r="EV538" s="159"/>
      <c r="EW538" s="159"/>
      <c r="EX538" s="159"/>
      <c r="EY538" s="159"/>
      <c r="EZ538" s="159"/>
      <c r="FA538" s="159"/>
      <c r="FB538" s="159"/>
      <c r="FC538" s="159"/>
      <c r="FD538" s="159"/>
    </row>
    <row r="539" customFormat="false" ht="12.75" hidden="false" customHeight="false" outlineLevel="0" collapsed="false">
      <c r="A539" s="168"/>
      <c r="B539" s="149"/>
      <c r="C539" s="149"/>
      <c r="D539" s="149"/>
      <c r="E539" s="149"/>
      <c r="F539" s="149"/>
      <c r="G539" s="149"/>
      <c r="H539" s="148"/>
      <c r="I539" s="170"/>
      <c r="R539" s="148"/>
      <c r="S539" s="158"/>
      <c r="T539" s="159"/>
      <c r="U539" s="159"/>
      <c r="V539" s="159"/>
      <c r="W539" s="159"/>
      <c r="X539" s="159"/>
      <c r="Y539" s="159"/>
      <c r="Z539" s="159"/>
      <c r="AA539" s="159"/>
      <c r="AB539" s="159"/>
      <c r="AC539" s="159"/>
      <c r="AD539" s="159"/>
      <c r="AE539" s="159"/>
      <c r="AF539" s="159"/>
      <c r="AG539" s="159"/>
      <c r="AH539" s="159"/>
      <c r="AI539" s="159"/>
      <c r="AJ539" s="159"/>
      <c r="AK539" s="159"/>
      <c r="AL539" s="159"/>
      <c r="AM539" s="159"/>
      <c r="AN539" s="159"/>
      <c r="AO539" s="159"/>
      <c r="AP539" s="159"/>
      <c r="AQ539" s="159"/>
      <c r="AR539" s="159"/>
      <c r="AS539" s="159"/>
      <c r="AT539" s="159"/>
      <c r="AU539" s="159"/>
      <c r="AV539" s="159"/>
      <c r="AW539" s="159"/>
      <c r="AX539" s="159"/>
      <c r="AY539" s="159"/>
      <c r="AZ539" s="159"/>
      <c r="BA539" s="159"/>
      <c r="BB539" s="159"/>
      <c r="BC539" s="159"/>
      <c r="BD539" s="159"/>
      <c r="BE539" s="159"/>
      <c r="BF539" s="159"/>
      <c r="BG539" s="159"/>
      <c r="BH539" s="159"/>
      <c r="BI539" s="159"/>
      <c r="BJ539" s="159"/>
      <c r="BK539" s="159"/>
      <c r="BL539" s="159"/>
      <c r="BM539" s="159"/>
      <c r="BN539" s="159"/>
      <c r="BO539" s="159"/>
      <c r="BP539" s="159"/>
      <c r="BQ539" s="159"/>
      <c r="BR539" s="159"/>
      <c r="BS539" s="159"/>
      <c r="BT539" s="159"/>
      <c r="BU539" s="159"/>
      <c r="BV539" s="159"/>
      <c r="BW539" s="159"/>
      <c r="BX539" s="159"/>
      <c r="BY539" s="159"/>
      <c r="BZ539" s="159"/>
      <c r="CA539" s="159"/>
      <c r="CB539" s="159"/>
      <c r="CC539" s="159"/>
      <c r="CD539" s="159"/>
      <c r="CE539" s="159"/>
      <c r="CF539" s="159"/>
      <c r="CG539" s="159"/>
      <c r="CH539" s="159"/>
      <c r="CI539" s="159"/>
      <c r="CJ539" s="159"/>
      <c r="CK539" s="159"/>
      <c r="CL539" s="159"/>
      <c r="CM539" s="159"/>
      <c r="CN539" s="159"/>
      <c r="CO539" s="159"/>
      <c r="CP539" s="159"/>
      <c r="CQ539" s="159"/>
      <c r="CR539" s="159"/>
      <c r="CS539" s="159"/>
      <c r="CT539" s="159"/>
      <c r="CU539" s="159"/>
      <c r="CV539" s="159"/>
      <c r="CW539" s="159"/>
      <c r="CX539" s="159"/>
      <c r="CY539" s="159"/>
      <c r="CZ539" s="159"/>
      <c r="DA539" s="159"/>
      <c r="DB539" s="159"/>
      <c r="DC539" s="159"/>
      <c r="DD539" s="159"/>
      <c r="DE539" s="159"/>
      <c r="DF539" s="159"/>
      <c r="DG539" s="159"/>
      <c r="DH539" s="159"/>
      <c r="DI539" s="159"/>
      <c r="DJ539" s="159"/>
      <c r="DK539" s="159"/>
      <c r="DL539" s="159"/>
      <c r="DM539" s="159"/>
      <c r="DN539" s="159"/>
      <c r="DO539" s="159"/>
      <c r="DP539" s="159"/>
      <c r="DQ539" s="159"/>
      <c r="DR539" s="159"/>
      <c r="DS539" s="159"/>
      <c r="DT539" s="159"/>
      <c r="DU539" s="159"/>
      <c r="DV539" s="159"/>
      <c r="DW539" s="159"/>
      <c r="DX539" s="159"/>
      <c r="DY539" s="159"/>
      <c r="DZ539" s="159"/>
      <c r="EA539" s="159"/>
      <c r="EB539" s="159"/>
      <c r="EC539" s="159"/>
      <c r="ED539" s="159"/>
      <c r="EE539" s="159"/>
      <c r="EF539" s="159"/>
      <c r="EG539" s="159"/>
      <c r="EH539" s="159"/>
      <c r="EI539" s="159"/>
      <c r="EJ539" s="159"/>
      <c r="EK539" s="159"/>
      <c r="EL539" s="159"/>
      <c r="EM539" s="159"/>
      <c r="EN539" s="159"/>
      <c r="EO539" s="159"/>
      <c r="EP539" s="159"/>
      <c r="EQ539" s="159"/>
      <c r="ER539" s="159"/>
      <c r="ES539" s="159"/>
      <c r="ET539" s="159"/>
      <c r="EU539" s="159"/>
      <c r="EV539" s="159"/>
      <c r="EW539" s="159"/>
      <c r="EX539" s="159"/>
      <c r="EY539" s="159"/>
      <c r="EZ539" s="159"/>
      <c r="FA539" s="159"/>
      <c r="FB539" s="159"/>
      <c r="FC539" s="159"/>
      <c r="FD539" s="159"/>
    </row>
    <row r="540" customFormat="false" ht="12.75" hidden="false" customHeight="false" outlineLevel="0" collapsed="false">
      <c r="A540" s="168"/>
      <c r="B540" s="149"/>
      <c r="C540" s="149"/>
      <c r="D540" s="149"/>
      <c r="E540" s="149"/>
      <c r="F540" s="149"/>
      <c r="G540" s="149"/>
      <c r="H540" s="148"/>
      <c r="I540" s="170"/>
      <c r="R540" s="148"/>
      <c r="S540" s="158"/>
      <c r="T540" s="159"/>
      <c r="U540" s="159"/>
      <c r="V540" s="159"/>
      <c r="W540" s="159"/>
      <c r="X540" s="159"/>
      <c r="Y540" s="159"/>
      <c r="Z540" s="159"/>
      <c r="AA540" s="159"/>
      <c r="AB540" s="159"/>
      <c r="AC540" s="159"/>
      <c r="AD540" s="159"/>
      <c r="AE540" s="159"/>
      <c r="AF540" s="159"/>
      <c r="AG540" s="159"/>
      <c r="AH540" s="159"/>
      <c r="AI540" s="159"/>
      <c r="AJ540" s="159"/>
      <c r="AK540" s="159"/>
      <c r="AL540" s="159"/>
      <c r="AM540" s="159"/>
      <c r="AN540" s="159"/>
      <c r="AO540" s="159"/>
      <c r="AP540" s="159"/>
      <c r="AQ540" s="159"/>
      <c r="AR540" s="159"/>
      <c r="AS540" s="159"/>
      <c r="AT540" s="159"/>
      <c r="AU540" s="159"/>
      <c r="AV540" s="159"/>
      <c r="AW540" s="159"/>
      <c r="AX540" s="159"/>
      <c r="AY540" s="159"/>
      <c r="AZ540" s="159"/>
      <c r="BA540" s="159"/>
      <c r="BB540" s="159"/>
      <c r="BC540" s="159"/>
      <c r="BD540" s="159"/>
      <c r="BE540" s="159"/>
      <c r="BF540" s="159"/>
      <c r="BG540" s="159"/>
      <c r="BH540" s="159"/>
      <c r="BI540" s="159"/>
      <c r="BJ540" s="159"/>
      <c r="BK540" s="159"/>
      <c r="BL540" s="159"/>
      <c r="BM540" s="159"/>
      <c r="BN540" s="159"/>
      <c r="BO540" s="159"/>
      <c r="BP540" s="159"/>
      <c r="BQ540" s="159"/>
      <c r="BR540" s="159"/>
      <c r="BS540" s="159"/>
      <c r="BT540" s="159"/>
      <c r="BU540" s="159"/>
      <c r="BV540" s="159"/>
      <c r="BW540" s="159"/>
      <c r="BX540" s="159"/>
      <c r="BY540" s="159"/>
      <c r="BZ540" s="159"/>
      <c r="CA540" s="159"/>
      <c r="CB540" s="159"/>
      <c r="CC540" s="159"/>
      <c r="CD540" s="159"/>
      <c r="CE540" s="159"/>
      <c r="CF540" s="159"/>
      <c r="CG540" s="159"/>
      <c r="CH540" s="159"/>
      <c r="CI540" s="159"/>
      <c r="CJ540" s="159"/>
      <c r="CK540" s="159"/>
      <c r="CL540" s="159"/>
      <c r="CM540" s="159"/>
      <c r="CN540" s="159"/>
      <c r="CO540" s="159"/>
      <c r="CP540" s="159"/>
      <c r="CQ540" s="159"/>
      <c r="CR540" s="159"/>
      <c r="CS540" s="159"/>
      <c r="CT540" s="159"/>
      <c r="CU540" s="159"/>
      <c r="CV540" s="159"/>
      <c r="CW540" s="159"/>
      <c r="CX540" s="159"/>
      <c r="CY540" s="159"/>
      <c r="CZ540" s="159"/>
      <c r="DA540" s="159"/>
      <c r="DB540" s="159"/>
      <c r="DC540" s="159"/>
      <c r="DD540" s="159"/>
      <c r="DE540" s="159"/>
      <c r="DF540" s="159"/>
      <c r="DG540" s="159"/>
      <c r="DH540" s="159"/>
      <c r="DI540" s="159"/>
      <c r="DJ540" s="159"/>
      <c r="DK540" s="159"/>
      <c r="DL540" s="159"/>
      <c r="DM540" s="159"/>
      <c r="DN540" s="159"/>
      <c r="DO540" s="159"/>
      <c r="DP540" s="159"/>
      <c r="DQ540" s="159"/>
      <c r="DR540" s="159"/>
      <c r="DS540" s="159"/>
      <c r="DT540" s="159"/>
      <c r="DU540" s="159"/>
      <c r="DV540" s="159"/>
      <c r="DW540" s="159"/>
      <c r="DX540" s="159"/>
      <c r="DY540" s="159"/>
      <c r="DZ540" s="159"/>
      <c r="EA540" s="159"/>
      <c r="EB540" s="159"/>
      <c r="EC540" s="159"/>
      <c r="ED540" s="159"/>
      <c r="EE540" s="159"/>
      <c r="EF540" s="159"/>
      <c r="EG540" s="159"/>
      <c r="EH540" s="159"/>
      <c r="EI540" s="159"/>
      <c r="EJ540" s="159"/>
      <c r="EK540" s="159"/>
      <c r="EL540" s="159"/>
      <c r="EM540" s="159"/>
      <c r="EN540" s="159"/>
      <c r="EO540" s="159"/>
      <c r="EP540" s="159"/>
      <c r="EQ540" s="159"/>
      <c r="ER540" s="159"/>
      <c r="ES540" s="159"/>
      <c r="ET540" s="159"/>
      <c r="EU540" s="159"/>
      <c r="EV540" s="159"/>
      <c r="EW540" s="159"/>
      <c r="EX540" s="159"/>
      <c r="EY540" s="159"/>
      <c r="EZ540" s="159"/>
      <c r="FA540" s="159"/>
      <c r="FB540" s="159"/>
      <c r="FC540" s="159"/>
      <c r="FD540" s="159"/>
    </row>
    <row r="541" customFormat="false" ht="12.75" hidden="false" customHeight="false" outlineLevel="0" collapsed="false">
      <c r="A541" s="168"/>
      <c r="B541" s="149"/>
      <c r="C541" s="149"/>
      <c r="D541" s="149"/>
      <c r="E541" s="149"/>
      <c r="F541" s="149"/>
      <c r="G541" s="149"/>
      <c r="H541" s="148"/>
      <c r="I541" s="170"/>
      <c r="R541" s="148"/>
      <c r="S541" s="158"/>
      <c r="T541" s="159"/>
      <c r="U541" s="159"/>
      <c r="V541" s="159"/>
      <c r="W541" s="159"/>
      <c r="X541" s="159"/>
      <c r="Y541" s="159"/>
      <c r="Z541" s="159"/>
      <c r="AA541" s="159"/>
      <c r="AB541" s="159"/>
      <c r="AC541" s="159"/>
      <c r="AD541" s="159"/>
      <c r="AE541" s="159"/>
      <c r="AF541" s="159"/>
      <c r="AG541" s="159"/>
      <c r="AH541" s="159"/>
      <c r="AI541" s="159"/>
      <c r="AJ541" s="159"/>
      <c r="AK541" s="159"/>
      <c r="AL541" s="159"/>
      <c r="AM541" s="159"/>
      <c r="AN541" s="159"/>
      <c r="AO541" s="159"/>
      <c r="AP541" s="159"/>
      <c r="AQ541" s="159"/>
      <c r="AR541" s="159"/>
      <c r="AS541" s="159"/>
      <c r="AT541" s="159"/>
      <c r="AU541" s="159"/>
      <c r="AV541" s="159"/>
      <c r="AW541" s="159"/>
      <c r="AX541" s="159"/>
      <c r="AY541" s="159"/>
      <c r="AZ541" s="159"/>
      <c r="BA541" s="159"/>
      <c r="BB541" s="159"/>
      <c r="BC541" s="159"/>
      <c r="BD541" s="159"/>
      <c r="BE541" s="159"/>
      <c r="BF541" s="159"/>
      <c r="BG541" s="159"/>
      <c r="BH541" s="159"/>
      <c r="BI541" s="159"/>
      <c r="BJ541" s="159"/>
      <c r="BK541" s="159"/>
      <c r="BL541" s="159"/>
      <c r="BM541" s="159"/>
      <c r="BN541" s="159"/>
      <c r="BO541" s="159"/>
      <c r="BP541" s="159"/>
      <c r="BQ541" s="159"/>
      <c r="BR541" s="159"/>
      <c r="BS541" s="159"/>
      <c r="BT541" s="159"/>
      <c r="BU541" s="159"/>
      <c r="BV541" s="159"/>
      <c r="BW541" s="159"/>
      <c r="BX541" s="159"/>
      <c r="BY541" s="159"/>
      <c r="BZ541" s="159"/>
      <c r="CA541" s="159"/>
      <c r="CB541" s="159"/>
      <c r="CC541" s="159"/>
      <c r="CD541" s="159"/>
      <c r="CE541" s="159"/>
      <c r="CF541" s="159"/>
      <c r="CG541" s="159"/>
      <c r="CH541" s="159"/>
      <c r="CI541" s="159"/>
      <c r="CJ541" s="159"/>
      <c r="CK541" s="159"/>
      <c r="CL541" s="159"/>
      <c r="CM541" s="159"/>
      <c r="CN541" s="159"/>
      <c r="CO541" s="159"/>
      <c r="CP541" s="159"/>
      <c r="CQ541" s="159"/>
      <c r="CR541" s="159"/>
      <c r="CS541" s="159"/>
      <c r="CT541" s="159"/>
      <c r="CU541" s="159"/>
      <c r="CV541" s="159"/>
      <c r="CW541" s="159"/>
      <c r="CX541" s="159"/>
      <c r="CY541" s="159"/>
      <c r="CZ541" s="159"/>
      <c r="DA541" s="159"/>
      <c r="DB541" s="159"/>
      <c r="DC541" s="159"/>
      <c r="DD541" s="159"/>
      <c r="DE541" s="159"/>
      <c r="DF541" s="159"/>
      <c r="DG541" s="159"/>
      <c r="DH541" s="159"/>
      <c r="DI541" s="159"/>
      <c r="DJ541" s="159"/>
      <c r="DK541" s="159"/>
      <c r="DL541" s="159"/>
      <c r="DM541" s="159"/>
      <c r="DN541" s="159"/>
      <c r="DO541" s="159"/>
      <c r="DP541" s="159"/>
      <c r="DQ541" s="159"/>
      <c r="DR541" s="159"/>
      <c r="DS541" s="159"/>
      <c r="DT541" s="159"/>
      <c r="DU541" s="159"/>
      <c r="DV541" s="159"/>
      <c r="DW541" s="159"/>
      <c r="DX541" s="159"/>
      <c r="DY541" s="159"/>
      <c r="DZ541" s="159"/>
      <c r="EA541" s="159"/>
      <c r="EB541" s="159"/>
      <c r="EC541" s="159"/>
      <c r="ED541" s="159"/>
      <c r="EE541" s="159"/>
      <c r="EF541" s="159"/>
      <c r="EG541" s="159"/>
      <c r="EH541" s="159"/>
      <c r="EI541" s="159"/>
      <c r="EJ541" s="159"/>
      <c r="EK541" s="159"/>
      <c r="EL541" s="159"/>
      <c r="EM541" s="159"/>
      <c r="EN541" s="159"/>
      <c r="EO541" s="159"/>
      <c r="EP541" s="159"/>
      <c r="EQ541" s="159"/>
      <c r="ER541" s="159"/>
      <c r="ES541" s="159"/>
      <c r="ET541" s="159"/>
      <c r="EU541" s="159"/>
      <c r="EV541" s="159"/>
      <c r="EW541" s="159"/>
      <c r="EX541" s="159"/>
      <c r="EY541" s="159"/>
      <c r="EZ541" s="159"/>
      <c r="FA541" s="159"/>
      <c r="FB541" s="159"/>
      <c r="FC541" s="159"/>
      <c r="FD541" s="159"/>
    </row>
    <row r="542" customFormat="false" ht="12.75" hidden="false" customHeight="false" outlineLevel="0" collapsed="false">
      <c r="A542" s="168"/>
      <c r="B542" s="149"/>
      <c r="C542" s="149"/>
      <c r="D542" s="149"/>
      <c r="E542" s="149"/>
      <c r="F542" s="149"/>
      <c r="G542" s="149"/>
      <c r="H542" s="148"/>
      <c r="I542" s="170"/>
      <c r="R542" s="148"/>
      <c r="S542" s="158"/>
      <c r="T542" s="159"/>
      <c r="U542" s="159"/>
      <c r="V542" s="159"/>
      <c r="W542" s="159"/>
      <c r="X542" s="159"/>
      <c r="Y542" s="159"/>
      <c r="Z542" s="159"/>
      <c r="AA542" s="159"/>
      <c r="AB542" s="159"/>
      <c r="AC542" s="159"/>
      <c r="AD542" s="159"/>
      <c r="AE542" s="159"/>
      <c r="AF542" s="159"/>
      <c r="AG542" s="159"/>
      <c r="AH542" s="159"/>
      <c r="AI542" s="159"/>
      <c r="AJ542" s="159"/>
      <c r="AK542" s="159"/>
      <c r="AL542" s="159"/>
      <c r="AM542" s="159"/>
      <c r="AN542" s="159"/>
      <c r="AO542" s="159"/>
      <c r="AP542" s="159"/>
      <c r="AQ542" s="159"/>
      <c r="AR542" s="159"/>
      <c r="AS542" s="159"/>
      <c r="AT542" s="159"/>
      <c r="AU542" s="159"/>
      <c r="AV542" s="159"/>
      <c r="AW542" s="159"/>
      <c r="AX542" s="159"/>
      <c r="AY542" s="159"/>
      <c r="AZ542" s="159"/>
      <c r="BA542" s="159"/>
      <c r="BB542" s="159"/>
      <c r="BC542" s="159"/>
      <c r="BD542" s="159"/>
      <c r="BE542" s="159"/>
      <c r="BF542" s="159"/>
      <c r="BG542" s="159"/>
      <c r="BH542" s="159"/>
      <c r="BI542" s="159"/>
      <c r="BJ542" s="159"/>
      <c r="BK542" s="159"/>
      <c r="BL542" s="159"/>
      <c r="BM542" s="159"/>
      <c r="BN542" s="159"/>
      <c r="BO542" s="159"/>
      <c r="BP542" s="159"/>
      <c r="BQ542" s="159"/>
      <c r="BR542" s="159"/>
      <c r="BS542" s="159"/>
      <c r="BT542" s="159"/>
      <c r="BU542" s="159"/>
      <c r="BV542" s="159"/>
      <c r="BW542" s="159"/>
      <c r="BX542" s="159"/>
      <c r="BY542" s="159"/>
      <c r="BZ542" s="159"/>
      <c r="CA542" s="159"/>
      <c r="CB542" s="159"/>
      <c r="CC542" s="159"/>
      <c r="CD542" s="159"/>
      <c r="CE542" s="159"/>
      <c r="CF542" s="159"/>
      <c r="CG542" s="159"/>
      <c r="CH542" s="159"/>
      <c r="CI542" s="159"/>
      <c r="CJ542" s="159"/>
      <c r="CK542" s="159"/>
      <c r="CL542" s="159"/>
      <c r="CM542" s="159"/>
      <c r="CN542" s="159"/>
      <c r="CO542" s="159"/>
      <c r="CP542" s="159"/>
      <c r="CQ542" s="159"/>
      <c r="CR542" s="159"/>
      <c r="CS542" s="159"/>
      <c r="CT542" s="159"/>
      <c r="CU542" s="159"/>
      <c r="CV542" s="159"/>
      <c r="CW542" s="159"/>
      <c r="CX542" s="159"/>
      <c r="CY542" s="159"/>
      <c r="CZ542" s="159"/>
      <c r="DA542" s="159"/>
      <c r="DB542" s="159"/>
      <c r="DC542" s="159"/>
      <c r="DD542" s="159"/>
      <c r="DE542" s="159"/>
      <c r="DF542" s="159"/>
      <c r="DG542" s="159"/>
      <c r="DH542" s="159"/>
      <c r="DI542" s="159"/>
      <c r="DJ542" s="159"/>
      <c r="DK542" s="159"/>
      <c r="DL542" s="159"/>
      <c r="DM542" s="159"/>
      <c r="DN542" s="159"/>
      <c r="DO542" s="159"/>
      <c r="DP542" s="159"/>
      <c r="DQ542" s="159"/>
      <c r="DR542" s="159"/>
      <c r="DS542" s="159"/>
      <c r="DT542" s="159"/>
      <c r="DU542" s="159"/>
      <c r="DV542" s="159"/>
      <c r="DW542" s="159"/>
      <c r="DX542" s="159"/>
      <c r="DY542" s="159"/>
      <c r="DZ542" s="159"/>
      <c r="EA542" s="159"/>
      <c r="EB542" s="159"/>
      <c r="EC542" s="159"/>
      <c r="ED542" s="159"/>
      <c r="EE542" s="159"/>
      <c r="EF542" s="159"/>
      <c r="EG542" s="159"/>
      <c r="EH542" s="159"/>
      <c r="EI542" s="159"/>
      <c r="EJ542" s="159"/>
      <c r="EK542" s="159"/>
      <c r="EL542" s="159"/>
      <c r="EM542" s="159"/>
      <c r="EN542" s="159"/>
      <c r="EO542" s="159"/>
      <c r="EP542" s="159"/>
      <c r="EQ542" s="159"/>
      <c r="ER542" s="159"/>
      <c r="ES542" s="159"/>
      <c r="ET542" s="159"/>
      <c r="EU542" s="159"/>
      <c r="EV542" s="159"/>
      <c r="EW542" s="159"/>
      <c r="EX542" s="159"/>
      <c r="EY542" s="159"/>
      <c r="EZ542" s="159"/>
      <c r="FA542" s="159"/>
      <c r="FB542" s="159"/>
      <c r="FC542" s="159"/>
      <c r="FD542" s="159"/>
    </row>
    <row r="543" customFormat="false" ht="12.75" hidden="false" customHeight="false" outlineLevel="0" collapsed="false">
      <c r="A543" s="168"/>
      <c r="B543" s="149"/>
      <c r="C543" s="149"/>
      <c r="D543" s="149"/>
      <c r="E543" s="149"/>
      <c r="F543" s="149"/>
      <c r="G543" s="149"/>
      <c r="H543" s="148"/>
      <c r="I543" s="170"/>
      <c r="R543" s="148"/>
      <c r="S543" s="158"/>
      <c r="T543" s="159"/>
      <c r="U543" s="159"/>
      <c r="V543" s="159"/>
      <c r="W543" s="159"/>
      <c r="X543" s="159"/>
      <c r="Y543" s="159"/>
      <c r="Z543" s="159"/>
      <c r="AA543" s="159"/>
      <c r="AB543" s="159"/>
      <c r="AC543" s="159"/>
      <c r="AD543" s="159"/>
      <c r="AE543" s="159"/>
      <c r="AF543" s="159"/>
      <c r="AG543" s="159"/>
      <c r="AH543" s="159"/>
      <c r="AI543" s="159"/>
      <c r="AJ543" s="159"/>
      <c r="AK543" s="159"/>
      <c r="AL543" s="159"/>
      <c r="AM543" s="159"/>
      <c r="AN543" s="159"/>
      <c r="AO543" s="159"/>
      <c r="AP543" s="159"/>
      <c r="AQ543" s="159"/>
      <c r="AR543" s="159"/>
      <c r="AS543" s="159"/>
      <c r="AT543" s="159"/>
      <c r="AU543" s="159"/>
      <c r="AV543" s="159"/>
      <c r="AW543" s="159"/>
      <c r="AX543" s="159"/>
      <c r="AY543" s="159"/>
      <c r="AZ543" s="159"/>
      <c r="BA543" s="159"/>
      <c r="BB543" s="159"/>
      <c r="BC543" s="159"/>
      <c r="BD543" s="159"/>
      <c r="BE543" s="159"/>
      <c r="BF543" s="159"/>
      <c r="BG543" s="159"/>
      <c r="BH543" s="159"/>
      <c r="BI543" s="159"/>
      <c r="BJ543" s="159"/>
      <c r="BK543" s="159"/>
      <c r="BL543" s="159"/>
      <c r="BM543" s="159"/>
      <c r="BN543" s="159"/>
      <c r="BO543" s="159"/>
      <c r="BP543" s="159"/>
      <c r="BQ543" s="159"/>
      <c r="BR543" s="159"/>
      <c r="BS543" s="159"/>
      <c r="BT543" s="159"/>
      <c r="BU543" s="159"/>
      <c r="BV543" s="159"/>
      <c r="BW543" s="159"/>
      <c r="BX543" s="159"/>
      <c r="BY543" s="159"/>
      <c r="BZ543" s="159"/>
      <c r="CA543" s="159"/>
      <c r="CB543" s="159"/>
      <c r="CC543" s="159"/>
      <c r="CD543" s="159"/>
      <c r="CE543" s="159"/>
      <c r="CF543" s="159"/>
      <c r="CG543" s="159"/>
      <c r="CH543" s="159"/>
      <c r="CI543" s="159"/>
      <c r="CJ543" s="159"/>
      <c r="CK543" s="159"/>
      <c r="CL543" s="159"/>
      <c r="CM543" s="159"/>
      <c r="CN543" s="159"/>
      <c r="CO543" s="159"/>
      <c r="CP543" s="159"/>
      <c r="CQ543" s="159"/>
      <c r="CR543" s="159"/>
      <c r="CS543" s="159"/>
      <c r="CT543" s="159"/>
      <c r="CU543" s="159"/>
      <c r="CV543" s="159"/>
      <c r="CW543" s="159"/>
      <c r="CX543" s="159"/>
      <c r="CY543" s="159"/>
      <c r="CZ543" s="159"/>
      <c r="DA543" s="159"/>
      <c r="DB543" s="159"/>
      <c r="DC543" s="159"/>
      <c r="DD543" s="159"/>
      <c r="DE543" s="159"/>
      <c r="DF543" s="159"/>
      <c r="DG543" s="159"/>
      <c r="DH543" s="159"/>
      <c r="DI543" s="159"/>
      <c r="DJ543" s="159"/>
      <c r="DK543" s="159"/>
      <c r="DL543" s="159"/>
      <c r="DM543" s="159"/>
      <c r="DN543" s="159"/>
      <c r="DO543" s="159"/>
      <c r="DP543" s="159"/>
      <c r="DQ543" s="159"/>
      <c r="DR543" s="159"/>
      <c r="DS543" s="159"/>
      <c r="DT543" s="159"/>
      <c r="DU543" s="159"/>
      <c r="DV543" s="159"/>
      <c r="DW543" s="159"/>
      <c r="DX543" s="159"/>
      <c r="DY543" s="159"/>
      <c r="DZ543" s="159"/>
      <c r="EA543" s="159"/>
      <c r="EB543" s="159"/>
      <c r="EC543" s="159"/>
      <c r="ED543" s="159"/>
      <c r="EE543" s="159"/>
      <c r="EF543" s="159"/>
      <c r="EG543" s="159"/>
      <c r="EH543" s="159"/>
      <c r="EI543" s="159"/>
      <c r="EJ543" s="159"/>
      <c r="EK543" s="159"/>
      <c r="EL543" s="159"/>
      <c r="EM543" s="159"/>
      <c r="EN543" s="159"/>
      <c r="EO543" s="159"/>
      <c r="EP543" s="159"/>
      <c r="EQ543" s="159"/>
      <c r="ER543" s="159"/>
      <c r="ES543" s="159"/>
      <c r="ET543" s="159"/>
      <c r="EU543" s="159"/>
      <c r="EV543" s="159"/>
      <c r="EW543" s="159"/>
      <c r="EX543" s="159"/>
      <c r="EY543" s="159"/>
      <c r="EZ543" s="159"/>
      <c r="FA543" s="159"/>
      <c r="FB543" s="159"/>
      <c r="FC543" s="159"/>
      <c r="FD543" s="159"/>
    </row>
    <row r="544" customFormat="false" ht="12.75" hidden="false" customHeight="false" outlineLevel="0" collapsed="false">
      <c r="A544" s="168"/>
      <c r="B544" s="149"/>
      <c r="C544" s="149"/>
      <c r="D544" s="149"/>
      <c r="E544" s="149"/>
      <c r="F544" s="149"/>
      <c r="G544" s="149"/>
      <c r="H544" s="148"/>
      <c r="I544" s="170"/>
      <c r="R544" s="148"/>
      <c r="S544" s="158"/>
      <c r="T544" s="159"/>
      <c r="U544" s="159"/>
      <c r="V544" s="159"/>
      <c r="W544" s="159"/>
      <c r="X544" s="159"/>
      <c r="Y544" s="159"/>
      <c r="Z544" s="159"/>
      <c r="AA544" s="159"/>
      <c r="AB544" s="159"/>
      <c r="AC544" s="159"/>
      <c r="AD544" s="159"/>
      <c r="AE544" s="159"/>
      <c r="AF544" s="159"/>
      <c r="AG544" s="159"/>
      <c r="AH544" s="159"/>
      <c r="AI544" s="159"/>
      <c r="AJ544" s="159"/>
      <c r="AK544" s="159"/>
      <c r="AL544" s="159"/>
      <c r="AM544" s="159"/>
      <c r="AN544" s="159"/>
      <c r="AO544" s="159"/>
      <c r="AP544" s="159"/>
      <c r="AQ544" s="159"/>
      <c r="AR544" s="159"/>
      <c r="AS544" s="159"/>
      <c r="AT544" s="159"/>
      <c r="AU544" s="159"/>
      <c r="AV544" s="159"/>
      <c r="AW544" s="159"/>
      <c r="AX544" s="159"/>
      <c r="AY544" s="159"/>
      <c r="AZ544" s="159"/>
      <c r="BA544" s="159"/>
      <c r="BB544" s="159"/>
      <c r="BC544" s="159"/>
      <c r="BD544" s="159"/>
      <c r="BE544" s="159"/>
      <c r="BF544" s="159"/>
      <c r="BG544" s="159"/>
      <c r="BH544" s="159"/>
      <c r="BI544" s="159"/>
      <c r="BJ544" s="159"/>
      <c r="BK544" s="159"/>
      <c r="BL544" s="159"/>
      <c r="BM544" s="159"/>
      <c r="BN544" s="159"/>
      <c r="BO544" s="159"/>
      <c r="BP544" s="159"/>
      <c r="BQ544" s="159"/>
      <c r="BR544" s="159"/>
      <c r="BS544" s="159"/>
      <c r="BT544" s="159"/>
      <c r="BU544" s="159"/>
      <c r="BV544" s="159"/>
      <c r="BW544" s="159"/>
      <c r="BX544" s="159"/>
      <c r="BY544" s="159"/>
      <c r="BZ544" s="159"/>
      <c r="CA544" s="159"/>
      <c r="CB544" s="159"/>
      <c r="CC544" s="159"/>
      <c r="CD544" s="159"/>
      <c r="CE544" s="159"/>
      <c r="CF544" s="159"/>
      <c r="CG544" s="159"/>
      <c r="CH544" s="159"/>
      <c r="CI544" s="159"/>
      <c r="CJ544" s="159"/>
      <c r="CK544" s="159"/>
      <c r="CL544" s="159"/>
      <c r="CM544" s="159"/>
      <c r="CN544" s="159"/>
      <c r="CO544" s="159"/>
      <c r="CP544" s="159"/>
      <c r="CQ544" s="159"/>
      <c r="CR544" s="159"/>
      <c r="CS544" s="159"/>
      <c r="CT544" s="159"/>
      <c r="CU544" s="159"/>
      <c r="CV544" s="159"/>
      <c r="CW544" s="159"/>
      <c r="CX544" s="159"/>
      <c r="CY544" s="159"/>
      <c r="CZ544" s="159"/>
      <c r="DA544" s="159"/>
      <c r="DB544" s="159"/>
      <c r="DC544" s="159"/>
      <c r="DD544" s="159"/>
      <c r="DE544" s="159"/>
      <c r="DF544" s="159"/>
      <c r="DG544" s="159"/>
      <c r="DH544" s="159"/>
      <c r="DI544" s="159"/>
      <c r="DJ544" s="159"/>
      <c r="DK544" s="159"/>
      <c r="DL544" s="159"/>
      <c r="DM544" s="159"/>
      <c r="DN544" s="159"/>
      <c r="DO544" s="159"/>
      <c r="DP544" s="159"/>
      <c r="DQ544" s="159"/>
      <c r="DR544" s="159"/>
      <c r="DS544" s="159"/>
      <c r="DT544" s="159"/>
      <c r="DU544" s="159"/>
      <c r="DV544" s="159"/>
      <c r="DW544" s="159"/>
      <c r="DX544" s="159"/>
      <c r="DY544" s="159"/>
      <c r="DZ544" s="159"/>
      <c r="EA544" s="159"/>
      <c r="EB544" s="159"/>
      <c r="EC544" s="159"/>
      <c r="ED544" s="159"/>
      <c r="EE544" s="159"/>
      <c r="EF544" s="159"/>
      <c r="EG544" s="159"/>
      <c r="EH544" s="159"/>
      <c r="EI544" s="159"/>
      <c r="EJ544" s="159"/>
      <c r="EK544" s="159"/>
      <c r="EL544" s="159"/>
      <c r="EM544" s="159"/>
      <c r="EN544" s="159"/>
      <c r="EO544" s="159"/>
      <c r="EP544" s="159"/>
      <c r="EQ544" s="159"/>
      <c r="ER544" s="159"/>
      <c r="ES544" s="159"/>
      <c r="ET544" s="159"/>
      <c r="EU544" s="159"/>
      <c r="EV544" s="159"/>
      <c r="EW544" s="159"/>
      <c r="EX544" s="159"/>
      <c r="EY544" s="159"/>
      <c r="EZ544" s="159"/>
      <c r="FA544" s="159"/>
      <c r="FB544" s="159"/>
      <c r="FC544" s="159"/>
      <c r="FD544" s="159"/>
    </row>
    <row r="545" customFormat="false" ht="12.75" hidden="false" customHeight="false" outlineLevel="0" collapsed="false">
      <c r="A545" s="168"/>
      <c r="B545" s="149"/>
      <c r="C545" s="149"/>
      <c r="D545" s="149"/>
      <c r="E545" s="149"/>
      <c r="F545" s="149"/>
      <c r="G545" s="149"/>
      <c r="H545" s="148"/>
      <c r="I545" s="170"/>
      <c r="R545" s="148"/>
      <c r="S545" s="158"/>
      <c r="T545" s="159"/>
      <c r="U545" s="159"/>
      <c r="V545" s="159"/>
      <c r="W545" s="159"/>
      <c r="X545" s="159"/>
      <c r="Y545" s="159"/>
      <c r="Z545" s="159"/>
      <c r="AA545" s="159"/>
      <c r="AB545" s="159"/>
      <c r="AC545" s="159"/>
      <c r="AD545" s="159"/>
      <c r="AE545" s="159"/>
      <c r="AF545" s="159"/>
      <c r="AG545" s="159"/>
      <c r="AH545" s="159"/>
      <c r="AI545" s="159"/>
      <c r="AJ545" s="159"/>
      <c r="AK545" s="159"/>
      <c r="AL545" s="159"/>
      <c r="AM545" s="159"/>
      <c r="AN545" s="159"/>
      <c r="AO545" s="159"/>
      <c r="AP545" s="159"/>
      <c r="AQ545" s="159"/>
      <c r="AR545" s="159"/>
      <c r="AS545" s="159"/>
      <c r="AT545" s="159"/>
      <c r="AU545" s="159"/>
      <c r="AV545" s="159"/>
      <c r="AW545" s="159"/>
      <c r="AX545" s="159"/>
      <c r="AY545" s="159"/>
      <c r="AZ545" s="159"/>
      <c r="BA545" s="159"/>
      <c r="BB545" s="159"/>
      <c r="BC545" s="159"/>
      <c r="BD545" s="159"/>
      <c r="BE545" s="159"/>
      <c r="BF545" s="159"/>
      <c r="BG545" s="159"/>
      <c r="BH545" s="159"/>
      <c r="BI545" s="159"/>
      <c r="BJ545" s="159"/>
      <c r="BK545" s="159"/>
      <c r="BL545" s="159"/>
      <c r="BM545" s="159"/>
      <c r="BN545" s="159"/>
      <c r="BO545" s="159"/>
      <c r="BP545" s="159"/>
      <c r="BQ545" s="159"/>
      <c r="BR545" s="159"/>
      <c r="BS545" s="159"/>
      <c r="BT545" s="159"/>
      <c r="BU545" s="159"/>
      <c r="BV545" s="159"/>
      <c r="BW545" s="159"/>
      <c r="BX545" s="159"/>
      <c r="BY545" s="159"/>
      <c r="BZ545" s="159"/>
      <c r="CA545" s="159"/>
      <c r="CB545" s="159"/>
      <c r="CC545" s="159"/>
      <c r="CD545" s="159"/>
      <c r="CE545" s="159"/>
      <c r="CF545" s="159"/>
      <c r="CG545" s="159"/>
      <c r="CH545" s="159"/>
      <c r="CI545" s="159"/>
      <c r="CJ545" s="159"/>
      <c r="CK545" s="159"/>
      <c r="CL545" s="159"/>
      <c r="CM545" s="159"/>
      <c r="CN545" s="159"/>
      <c r="CO545" s="159"/>
      <c r="CP545" s="159"/>
      <c r="CQ545" s="159"/>
      <c r="CR545" s="159"/>
      <c r="CS545" s="159"/>
      <c r="CT545" s="159"/>
      <c r="CU545" s="159"/>
      <c r="CV545" s="159"/>
      <c r="CW545" s="159"/>
      <c r="CX545" s="159"/>
      <c r="CY545" s="159"/>
      <c r="CZ545" s="159"/>
      <c r="DA545" s="159"/>
      <c r="DB545" s="159"/>
      <c r="DC545" s="159"/>
      <c r="DD545" s="159"/>
      <c r="DE545" s="159"/>
      <c r="DF545" s="159"/>
      <c r="DG545" s="159"/>
      <c r="DH545" s="159"/>
      <c r="DI545" s="159"/>
      <c r="DJ545" s="159"/>
      <c r="DK545" s="159"/>
      <c r="DL545" s="159"/>
      <c r="DM545" s="159"/>
      <c r="DN545" s="159"/>
      <c r="DO545" s="159"/>
      <c r="DP545" s="159"/>
      <c r="DQ545" s="159"/>
      <c r="DR545" s="159"/>
      <c r="DS545" s="159"/>
      <c r="DT545" s="159"/>
      <c r="DU545" s="159"/>
      <c r="DV545" s="159"/>
      <c r="DW545" s="159"/>
      <c r="DX545" s="159"/>
      <c r="DY545" s="159"/>
      <c r="DZ545" s="159"/>
      <c r="EA545" s="159"/>
      <c r="EB545" s="159"/>
      <c r="EC545" s="159"/>
      <c r="ED545" s="159"/>
      <c r="EE545" s="159"/>
      <c r="EF545" s="159"/>
      <c r="EG545" s="159"/>
      <c r="EH545" s="159"/>
      <c r="EI545" s="159"/>
      <c r="EJ545" s="159"/>
      <c r="EK545" s="159"/>
      <c r="EL545" s="159"/>
      <c r="EM545" s="159"/>
      <c r="EN545" s="159"/>
      <c r="EO545" s="159"/>
      <c r="EP545" s="159"/>
      <c r="EQ545" s="159"/>
      <c r="ER545" s="159"/>
      <c r="ES545" s="159"/>
      <c r="ET545" s="159"/>
      <c r="EU545" s="159"/>
      <c r="EV545" s="159"/>
      <c r="EW545" s="159"/>
      <c r="EX545" s="159"/>
      <c r="EY545" s="159"/>
      <c r="EZ545" s="159"/>
      <c r="FA545" s="159"/>
      <c r="FB545" s="159"/>
      <c r="FC545" s="159"/>
      <c r="FD545" s="159"/>
    </row>
    <row r="546" customFormat="false" ht="12.75" hidden="false" customHeight="false" outlineLevel="0" collapsed="false">
      <c r="A546" s="168"/>
      <c r="B546" s="149"/>
      <c r="C546" s="149"/>
      <c r="D546" s="149"/>
      <c r="E546" s="149"/>
      <c r="F546" s="149"/>
      <c r="G546" s="149"/>
      <c r="H546" s="148"/>
      <c r="I546" s="170"/>
      <c r="R546" s="148"/>
      <c r="S546" s="158"/>
      <c r="T546" s="159"/>
      <c r="U546" s="159"/>
      <c r="V546" s="159"/>
      <c r="W546" s="159"/>
      <c r="X546" s="159"/>
      <c r="Y546" s="159"/>
      <c r="Z546" s="159"/>
      <c r="AA546" s="159"/>
      <c r="AB546" s="159"/>
      <c r="AC546" s="159"/>
      <c r="AD546" s="159"/>
      <c r="AE546" s="159"/>
      <c r="AF546" s="159"/>
      <c r="AG546" s="159"/>
      <c r="AH546" s="159"/>
      <c r="AI546" s="159"/>
      <c r="AJ546" s="159"/>
      <c r="AK546" s="159"/>
      <c r="AL546" s="159"/>
      <c r="AM546" s="159"/>
      <c r="AN546" s="159"/>
      <c r="AO546" s="159"/>
      <c r="AP546" s="159"/>
      <c r="AQ546" s="159"/>
      <c r="AR546" s="159"/>
      <c r="AS546" s="159"/>
      <c r="AT546" s="159"/>
      <c r="AU546" s="159"/>
      <c r="AV546" s="159"/>
      <c r="AW546" s="159"/>
      <c r="AX546" s="159"/>
      <c r="AY546" s="159"/>
      <c r="AZ546" s="159"/>
      <c r="BA546" s="159"/>
      <c r="BB546" s="159"/>
      <c r="BC546" s="159"/>
      <c r="BD546" s="159"/>
      <c r="BE546" s="159"/>
      <c r="BF546" s="159"/>
      <c r="BG546" s="159"/>
      <c r="BH546" s="159"/>
      <c r="BI546" s="159"/>
      <c r="BJ546" s="159"/>
      <c r="BK546" s="159"/>
      <c r="BL546" s="159"/>
      <c r="BM546" s="159"/>
      <c r="BN546" s="159"/>
      <c r="BO546" s="159"/>
      <c r="BP546" s="159"/>
      <c r="BQ546" s="159"/>
      <c r="BR546" s="159"/>
      <c r="BS546" s="159"/>
      <c r="BT546" s="159"/>
      <c r="BU546" s="159"/>
      <c r="BV546" s="159"/>
      <c r="BW546" s="159"/>
      <c r="BX546" s="159"/>
      <c r="BY546" s="159"/>
      <c r="BZ546" s="159"/>
      <c r="CA546" s="159"/>
      <c r="CB546" s="159"/>
      <c r="CC546" s="159"/>
      <c r="CD546" s="159"/>
      <c r="CE546" s="159"/>
      <c r="CF546" s="159"/>
      <c r="CG546" s="159"/>
      <c r="CH546" s="159"/>
      <c r="CI546" s="159"/>
      <c r="CJ546" s="159"/>
      <c r="CK546" s="159"/>
      <c r="CL546" s="159"/>
      <c r="CM546" s="159"/>
      <c r="CN546" s="159"/>
      <c r="CO546" s="159"/>
      <c r="CP546" s="159"/>
      <c r="CQ546" s="159"/>
      <c r="CR546" s="159"/>
      <c r="CS546" s="159"/>
      <c r="CT546" s="159"/>
      <c r="CU546" s="159"/>
      <c r="CV546" s="159"/>
      <c r="CW546" s="159"/>
      <c r="CX546" s="159"/>
      <c r="CY546" s="159"/>
      <c r="CZ546" s="159"/>
      <c r="DA546" s="159"/>
      <c r="DB546" s="159"/>
      <c r="DC546" s="159"/>
      <c r="DD546" s="159"/>
      <c r="DE546" s="159"/>
      <c r="DF546" s="159"/>
      <c r="DG546" s="159"/>
      <c r="DH546" s="159"/>
      <c r="DI546" s="159"/>
      <c r="DJ546" s="159"/>
      <c r="DK546" s="159"/>
      <c r="DL546" s="159"/>
      <c r="DM546" s="159"/>
      <c r="DN546" s="159"/>
      <c r="DO546" s="159"/>
      <c r="DP546" s="159"/>
      <c r="DQ546" s="159"/>
      <c r="DR546" s="159"/>
      <c r="DS546" s="159"/>
      <c r="DT546" s="159"/>
      <c r="DU546" s="159"/>
      <c r="DV546" s="159"/>
      <c r="DW546" s="159"/>
      <c r="DX546" s="159"/>
      <c r="DY546" s="159"/>
      <c r="DZ546" s="159"/>
      <c r="EA546" s="159"/>
      <c r="EB546" s="159"/>
      <c r="EC546" s="159"/>
      <c r="ED546" s="159"/>
      <c r="EE546" s="159"/>
      <c r="EF546" s="159"/>
      <c r="EG546" s="159"/>
      <c r="EH546" s="159"/>
      <c r="EI546" s="159"/>
      <c r="EJ546" s="159"/>
      <c r="EK546" s="159"/>
      <c r="EL546" s="159"/>
      <c r="EM546" s="159"/>
      <c r="EN546" s="159"/>
      <c r="EO546" s="159"/>
      <c r="EP546" s="159"/>
      <c r="EQ546" s="159"/>
      <c r="ER546" s="159"/>
      <c r="ES546" s="159"/>
      <c r="ET546" s="159"/>
      <c r="EU546" s="159"/>
      <c r="EV546" s="159"/>
      <c r="EW546" s="159"/>
      <c r="EX546" s="159"/>
      <c r="EY546" s="159"/>
      <c r="EZ546" s="159"/>
      <c r="FA546" s="159"/>
      <c r="FB546" s="159"/>
      <c r="FC546" s="159"/>
      <c r="FD546" s="159"/>
    </row>
    <row r="547" customFormat="false" ht="12.75" hidden="false" customHeight="false" outlineLevel="0" collapsed="false">
      <c r="A547" s="168"/>
      <c r="B547" s="149"/>
      <c r="C547" s="149"/>
      <c r="D547" s="149"/>
      <c r="E547" s="149"/>
      <c r="F547" s="149"/>
      <c r="G547" s="149"/>
      <c r="H547" s="148"/>
      <c r="I547" s="170"/>
      <c r="R547" s="148"/>
      <c r="S547" s="158"/>
      <c r="T547" s="159"/>
      <c r="U547" s="159"/>
      <c r="V547" s="159"/>
      <c r="W547" s="159"/>
      <c r="X547" s="159"/>
      <c r="Y547" s="159"/>
      <c r="Z547" s="159"/>
      <c r="AA547" s="159"/>
      <c r="AB547" s="159"/>
      <c r="AC547" s="159"/>
      <c r="AD547" s="159"/>
      <c r="AE547" s="159"/>
      <c r="AF547" s="159"/>
      <c r="AG547" s="159"/>
      <c r="AH547" s="159"/>
      <c r="AI547" s="159"/>
      <c r="AJ547" s="159"/>
      <c r="AK547" s="159"/>
      <c r="AL547" s="159"/>
      <c r="AM547" s="159"/>
      <c r="AN547" s="159"/>
      <c r="AO547" s="159"/>
      <c r="AP547" s="159"/>
      <c r="AQ547" s="159"/>
      <c r="AR547" s="159"/>
      <c r="AS547" s="159"/>
      <c r="AT547" s="159"/>
      <c r="AU547" s="159"/>
      <c r="AV547" s="159"/>
      <c r="AW547" s="159"/>
      <c r="AX547" s="159"/>
      <c r="AY547" s="159"/>
      <c r="AZ547" s="159"/>
      <c r="BA547" s="159"/>
      <c r="BB547" s="159"/>
      <c r="BC547" s="159"/>
      <c r="BD547" s="159"/>
      <c r="BE547" s="159"/>
      <c r="BF547" s="159"/>
      <c r="BG547" s="159"/>
      <c r="BH547" s="159"/>
      <c r="BI547" s="159"/>
      <c r="BJ547" s="159"/>
      <c r="BK547" s="159"/>
      <c r="BL547" s="159"/>
      <c r="BM547" s="159"/>
      <c r="BN547" s="159"/>
      <c r="BO547" s="159"/>
      <c r="BP547" s="159"/>
      <c r="BQ547" s="159"/>
      <c r="BR547" s="159"/>
      <c r="BS547" s="159"/>
      <c r="BT547" s="159"/>
      <c r="BU547" s="159"/>
      <c r="BV547" s="159"/>
      <c r="BW547" s="159"/>
      <c r="BX547" s="159"/>
      <c r="BY547" s="159"/>
      <c r="BZ547" s="159"/>
      <c r="CA547" s="159"/>
      <c r="CB547" s="159"/>
      <c r="CC547" s="159"/>
      <c r="CD547" s="159"/>
      <c r="CE547" s="159"/>
      <c r="CF547" s="159"/>
      <c r="CG547" s="159"/>
      <c r="CH547" s="159"/>
      <c r="CI547" s="159"/>
      <c r="CJ547" s="159"/>
      <c r="CK547" s="159"/>
      <c r="CL547" s="159"/>
      <c r="CM547" s="159"/>
      <c r="CN547" s="159"/>
      <c r="CO547" s="159"/>
      <c r="CP547" s="159"/>
      <c r="CQ547" s="159"/>
      <c r="CR547" s="159"/>
      <c r="CS547" s="159"/>
      <c r="CT547" s="159"/>
      <c r="CU547" s="159"/>
      <c r="CV547" s="159"/>
      <c r="CW547" s="159"/>
      <c r="CX547" s="159"/>
      <c r="CY547" s="159"/>
      <c r="CZ547" s="159"/>
      <c r="DA547" s="159"/>
      <c r="DB547" s="159"/>
      <c r="DC547" s="159"/>
      <c r="DD547" s="159"/>
      <c r="DE547" s="159"/>
      <c r="DF547" s="159"/>
      <c r="DG547" s="159"/>
      <c r="DH547" s="159"/>
      <c r="DI547" s="159"/>
      <c r="DJ547" s="159"/>
      <c r="DK547" s="159"/>
      <c r="DL547" s="159"/>
      <c r="DM547" s="159"/>
      <c r="DN547" s="159"/>
      <c r="DO547" s="159"/>
      <c r="DP547" s="159"/>
      <c r="DQ547" s="159"/>
      <c r="DR547" s="159"/>
      <c r="DS547" s="159"/>
      <c r="DT547" s="159"/>
      <c r="DU547" s="159"/>
      <c r="DV547" s="159"/>
      <c r="DW547" s="159"/>
      <c r="DX547" s="159"/>
      <c r="DY547" s="159"/>
      <c r="DZ547" s="159"/>
      <c r="EA547" s="159"/>
      <c r="EB547" s="159"/>
      <c r="EC547" s="159"/>
      <c r="ED547" s="159"/>
      <c r="EE547" s="159"/>
      <c r="EF547" s="159"/>
      <c r="EG547" s="159"/>
      <c r="EH547" s="159"/>
      <c r="EI547" s="159"/>
      <c r="EJ547" s="159"/>
      <c r="EK547" s="159"/>
      <c r="EL547" s="159"/>
      <c r="EM547" s="159"/>
      <c r="EN547" s="159"/>
      <c r="EO547" s="159"/>
      <c r="EP547" s="159"/>
      <c r="EQ547" s="159"/>
      <c r="ER547" s="159"/>
      <c r="ES547" s="159"/>
      <c r="ET547" s="159"/>
      <c r="EU547" s="159"/>
      <c r="EV547" s="159"/>
      <c r="EW547" s="159"/>
      <c r="EX547" s="159"/>
      <c r="EY547" s="159"/>
      <c r="EZ547" s="159"/>
      <c r="FA547" s="159"/>
      <c r="FB547" s="159"/>
      <c r="FC547" s="159"/>
      <c r="FD547" s="159"/>
    </row>
    <row r="548" customFormat="false" ht="12.75" hidden="false" customHeight="false" outlineLevel="0" collapsed="false">
      <c r="A548" s="168"/>
      <c r="B548" s="149"/>
      <c r="C548" s="149"/>
      <c r="D548" s="149"/>
      <c r="E548" s="149"/>
      <c r="F548" s="149"/>
      <c r="G548" s="149"/>
      <c r="H548" s="148"/>
      <c r="I548" s="170"/>
      <c r="R548" s="148"/>
      <c r="S548" s="158"/>
      <c r="T548" s="159"/>
      <c r="U548" s="159"/>
      <c r="V548" s="159"/>
      <c r="W548" s="159"/>
      <c r="X548" s="159"/>
      <c r="Y548" s="159"/>
      <c r="Z548" s="159"/>
      <c r="AA548" s="159"/>
      <c r="AB548" s="159"/>
      <c r="AC548" s="159"/>
      <c r="AD548" s="159"/>
      <c r="AE548" s="159"/>
      <c r="AF548" s="159"/>
      <c r="AG548" s="159"/>
      <c r="AH548" s="159"/>
      <c r="AI548" s="159"/>
      <c r="AJ548" s="159"/>
      <c r="AK548" s="159"/>
      <c r="AL548" s="159"/>
      <c r="AM548" s="159"/>
      <c r="AN548" s="159"/>
      <c r="AO548" s="159"/>
      <c r="AP548" s="159"/>
      <c r="AQ548" s="159"/>
      <c r="AR548" s="159"/>
      <c r="AS548" s="159"/>
      <c r="AT548" s="159"/>
      <c r="AU548" s="159"/>
      <c r="AV548" s="159"/>
      <c r="AW548" s="159"/>
      <c r="AX548" s="159"/>
      <c r="AY548" s="159"/>
      <c r="AZ548" s="159"/>
      <c r="BA548" s="159"/>
      <c r="BB548" s="159"/>
      <c r="BC548" s="159"/>
      <c r="BD548" s="159"/>
      <c r="BE548" s="159"/>
      <c r="BF548" s="159"/>
      <c r="BG548" s="159"/>
      <c r="BH548" s="159"/>
      <c r="BI548" s="159"/>
      <c r="BJ548" s="159"/>
      <c r="BK548" s="159"/>
      <c r="BL548" s="159"/>
      <c r="BM548" s="159"/>
      <c r="BN548" s="159"/>
      <c r="BO548" s="159"/>
      <c r="BP548" s="159"/>
      <c r="BQ548" s="159"/>
      <c r="BR548" s="159"/>
      <c r="BS548" s="159"/>
      <c r="BT548" s="159"/>
      <c r="BU548" s="159"/>
      <c r="BV548" s="159"/>
      <c r="BW548" s="159"/>
      <c r="BX548" s="159"/>
      <c r="BY548" s="159"/>
      <c r="BZ548" s="159"/>
      <c r="CA548" s="159"/>
      <c r="CB548" s="159"/>
      <c r="CC548" s="159"/>
      <c r="CD548" s="159"/>
      <c r="CE548" s="159"/>
      <c r="CF548" s="159"/>
      <c r="CG548" s="159"/>
      <c r="CH548" s="159"/>
      <c r="CI548" s="159"/>
      <c r="CJ548" s="159"/>
      <c r="CK548" s="159"/>
      <c r="CL548" s="159"/>
      <c r="CM548" s="159"/>
      <c r="CN548" s="159"/>
      <c r="CO548" s="159"/>
      <c r="CP548" s="159"/>
      <c r="CQ548" s="159"/>
      <c r="CR548" s="159"/>
      <c r="CS548" s="159"/>
      <c r="CT548" s="159"/>
      <c r="CU548" s="159"/>
      <c r="CV548" s="159"/>
      <c r="CW548" s="159"/>
      <c r="CX548" s="159"/>
      <c r="CY548" s="159"/>
      <c r="CZ548" s="159"/>
      <c r="DA548" s="159"/>
      <c r="DB548" s="159"/>
      <c r="DC548" s="159"/>
      <c r="DD548" s="159"/>
      <c r="DE548" s="159"/>
      <c r="DF548" s="159"/>
      <c r="DG548" s="159"/>
      <c r="DH548" s="159"/>
      <c r="DI548" s="159"/>
      <c r="DJ548" s="159"/>
      <c r="DK548" s="159"/>
      <c r="DL548" s="159"/>
      <c r="DM548" s="159"/>
      <c r="DN548" s="159"/>
      <c r="DO548" s="159"/>
      <c r="DP548" s="159"/>
      <c r="DQ548" s="159"/>
      <c r="DR548" s="159"/>
      <c r="DS548" s="159"/>
      <c r="DT548" s="159"/>
      <c r="DU548" s="159"/>
      <c r="DV548" s="159"/>
      <c r="DW548" s="159"/>
      <c r="DX548" s="159"/>
      <c r="DY548" s="159"/>
      <c r="DZ548" s="159"/>
      <c r="EA548" s="159"/>
      <c r="EB548" s="159"/>
      <c r="EC548" s="159"/>
      <c r="ED548" s="159"/>
      <c r="EE548" s="159"/>
      <c r="EF548" s="159"/>
      <c r="EG548" s="159"/>
      <c r="EH548" s="159"/>
      <c r="EI548" s="159"/>
      <c r="EJ548" s="159"/>
      <c r="EK548" s="159"/>
      <c r="EL548" s="159"/>
      <c r="EM548" s="159"/>
      <c r="EN548" s="159"/>
      <c r="EO548" s="159"/>
      <c r="EP548" s="159"/>
      <c r="EQ548" s="159"/>
      <c r="ER548" s="159"/>
      <c r="ES548" s="159"/>
      <c r="ET548" s="159"/>
      <c r="EU548" s="159"/>
      <c r="EV548" s="159"/>
      <c r="EW548" s="159"/>
      <c r="EX548" s="159"/>
      <c r="EY548" s="159"/>
      <c r="EZ548" s="159"/>
      <c r="FA548" s="159"/>
      <c r="FB548" s="159"/>
      <c r="FC548" s="159"/>
      <c r="FD548" s="159"/>
    </row>
    <row r="549" customFormat="false" ht="12.75" hidden="false" customHeight="false" outlineLevel="0" collapsed="false">
      <c r="A549" s="168"/>
      <c r="B549" s="149"/>
      <c r="C549" s="149"/>
      <c r="D549" s="149"/>
      <c r="E549" s="149"/>
      <c r="F549" s="149"/>
      <c r="G549" s="149"/>
      <c r="H549" s="148"/>
      <c r="I549" s="170"/>
      <c r="R549" s="148"/>
      <c r="S549" s="158"/>
      <c r="T549" s="159"/>
      <c r="U549" s="159"/>
      <c r="V549" s="159"/>
      <c r="W549" s="159"/>
      <c r="X549" s="159"/>
      <c r="Y549" s="159"/>
      <c r="Z549" s="159"/>
      <c r="AA549" s="159"/>
      <c r="AB549" s="159"/>
      <c r="AC549" s="159"/>
      <c r="AD549" s="159"/>
      <c r="AE549" s="159"/>
      <c r="AF549" s="159"/>
      <c r="AG549" s="159"/>
      <c r="AH549" s="159"/>
      <c r="AI549" s="159"/>
      <c r="AJ549" s="159"/>
      <c r="AK549" s="159"/>
      <c r="AL549" s="159"/>
      <c r="AM549" s="159"/>
      <c r="AN549" s="159"/>
      <c r="AO549" s="159"/>
      <c r="AP549" s="159"/>
      <c r="AQ549" s="159"/>
      <c r="AR549" s="159"/>
      <c r="AS549" s="159"/>
      <c r="AT549" s="159"/>
      <c r="AU549" s="159"/>
      <c r="AV549" s="159"/>
      <c r="AW549" s="159"/>
      <c r="AX549" s="159"/>
      <c r="AY549" s="159"/>
      <c r="AZ549" s="159"/>
      <c r="BA549" s="159"/>
      <c r="BB549" s="159"/>
      <c r="BC549" s="159"/>
      <c r="BD549" s="159"/>
      <c r="BE549" s="159"/>
      <c r="BF549" s="159"/>
      <c r="BG549" s="159"/>
      <c r="BH549" s="159"/>
      <c r="BI549" s="159"/>
      <c r="BJ549" s="159"/>
      <c r="BK549" s="159"/>
      <c r="BL549" s="159"/>
      <c r="BM549" s="159"/>
      <c r="BN549" s="159"/>
      <c r="BO549" s="159"/>
      <c r="BP549" s="159"/>
      <c r="BQ549" s="159"/>
      <c r="BR549" s="159"/>
      <c r="BS549" s="159"/>
      <c r="BT549" s="159"/>
      <c r="BU549" s="159"/>
      <c r="BV549" s="159"/>
      <c r="BW549" s="159"/>
      <c r="BX549" s="159"/>
      <c r="BY549" s="159"/>
      <c r="BZ549" s="159"/>
      <c r="CA549" s="159"/>
      <c r="CB549" s="159"/>
      <c r="CC549" s="159"/>
      <c r="CD549" s="159"/>
      <c r="CE549" s="159"/>
      <c r="CF549" s="159"/>
      <c r="CG549" s="159"/>
      <c r="CH549" s="159"/>
      <c r="CI549" s="159"/>
      <c r="CJ549" s="159"/>
      <c r="CK549" s="159"/>
      <c r="CL549" s="159"/>
      <c r="CM549" s="159"/>
      <c r="CN549" s="159"/>
      <c r="CO549" s="159"/>
      <c r="CP549" s="159"/>
      <c r="CQ549" s="159"/>
      <c r="CR549" s="159"/>
      <c r="CS549" s="159"/>
      <c r="CT549" s="159"/>
      <c r="CU549" s="159"/>
      <c r="CV549" s="159"/>
      <c r="CW549" s="159"/>
      <c r="CX549" s="159"/>
      <c r="CY549" s="159"/>
      <c r="CZ549" s="159"/>
      <c r="DA549" s="159"/>
      <c r="DB549" s="159"/>
      <c r="DC549" s="159"/>
      <c r="DD549" s="159"/>
      <c r="DE549" s="159"/>
      <c r="DF549" s="159"/>
      <c r="DG549" s="159"/>
      <c r="DH549" s="159"/>
      <c r="DI549" s="159"/>
      <c r="DJ549" s="159"/>
      <c r="DK549" s="159"/>
      <c r="DL549" s="159"/>
      <c r="DM549" s="159"/>
      <c r="DN549" s="159"/>
      <c r="DO549" s="159"/>
      <c r="DP549" s="159"/>
      <c r="DQ549" s="159"/>
      <c r="DR549" s="159"/>
      <c r="DS549" s="159"/>
      <c r="DT549" s="159"/>
      <c r="DU549" s="159"/>
      <c r="DV549" s="159"/>
      <c r="DW549" s="159"/>
      <c r="DX549" s="159"/>
      <c r="DY549" s="159"/>
      <c r="DZ549" s="159"/>
      <c r="EA549" s="159"/>
      <c r="EB549" s="159"/>
      <c r="EC549" s="159"/>
      <c r="ED549" s="159"/>
      <c r="EE549" s="159"/>
      <c r="EF549" s="159"/>
      <c r="EG549" s="159"/>
      <c r="EH549" s="159"/>
      <c r="EI549" s="159"/>
      <c r="EJ549" s="159"/>
      <c r="EK549" s="159"/>
      <c r="EL549" s="159"/>
      <c r="EM549" s="159"/>
      <c r="EN549" s="159"/>
      <c r="EO549" s="159"/>
      <c r="EP549" s="159"/>
      <c r="EQ549" s="159"/>
      <c r="ER549" s="159"/>
      <c r="ES549" s="159"/>
      <c r="ET549" s="159"/>
      <c r="EU549" s="159"/>
      <c r="EV549" s="159"/>
      <c r="EW549" s="159"/>
      <c r="EX549" s="159"/>
      <c r="EY549" s="159"/>
      <c r="EZ549" s="159"/>
      <c r="FA549" s="159"/>
      <c r="FB549" s="159"/>
      <c r="FC549" s="159"/>
      <c r="FD549" s="159"/>
    </row>
    <row r="550" customFormat="false" ht="12.75" hidden="false" customHeight="false" outlineLevel="0" collapsed="false">
      <c r="A550" s="168"/>
      <c r="B550" s="149"/>
      <c r="C550" s="149"/>
      <c r="D550" s="149"/>
      <c r="E550" s="149"/>
      <c r="F550" s="149"/>
      <c r="G550" s="149"/>
      <c r="H550" s="148"/>
      <c r="I550" s="170"/>
      <c r="R550" s="148"/>
      <c r="S550" s="158"/>
      <c r="T550" s="159"/>
      <c r="U550" s="159"/>
      <c r="V550" s="159"/>
      <c r="W550" s="159"/>
      <c r="X550" s="159"/>
      <c r="Y550" s="159"/>
      <c r="Z550" s="159"/>
      <c r="AA550" s="159"/>
      <c r="AB550" s="159"/>
      <c r="AC550" s="159"/>
      <c r="AD550" s="159"/>
      <c r="AE550" s="159"/>
      <c r="AF550" s="159"/>
      <c r="AG550" s="159"/>
      <c r="AH550" s="159"/>
      <c r="AI550" s="159"/>
      <c r="AJ550" s="159"/>
      <c r="AK550" s="159"/>
      <c r="AL550" s="159"/>
      <c r="AM550" s="159"/>
      <c r="AN550" s="159"/>
      <c r="AO550" s="159"/>
      <c r="AP550" s="159"/>
      <c r="AQ550" s="159"/>
      <c r="AR550" s="159"/>
      <c r="AS550" s="159"/>
      <c r="AT550" s="159"/>
      <c r="AU550" s="159"/>
      <c r="AV550" s="159"/>
      <c r="AW550" s="159"/>
      <c r="AX550" s="159"/>
      <c r="AY550" s="159"/>
      <c r="AZ550" s="159"/>
      <c r="BA550" s="159"/>
      <c r="BB550" s="159"/>
      <c r="BC550" s="159"/>
      <c r="BD550" s="159"/>
      <c r="BE550" s="159"/>
      <c r="BF550" s="159"/>
      <c r="BG550" s="159"/>
      <c r="BH550" s="159"/>
      <c r="BI550" s="159"/>
      <c r="BJ550" s="159"/>
      <c r="BK550" s="159"/>
      <c r="BL550" s="159"/>
      <c r="BM550" s="159"/>
      <c r="BN550" s="159"/>
      <c r="BO550" s="159"/>
      <c r="BP550" s="159"/>
      <c r="BQ550" s="159"/>
      <c r="BR550" s="159"/>
      <c r="BS550" s="159"/>
      <c r="BT550" s="159"/>
      <c r="BU550" s="159"/>
      <c r="BV550" s="159"/>
      <c r="BW550" s="159"/>
      <c r="BX550" s="159"/>
      <c r="BY550" s="159"/>
      <c r="BZ550" s="159"/>
      <c r="CA550" s="159"/>
      <c r="CB550" s="159"/>
      <c r="CC550" s="159"/>
      <c r="CD550" s="159"/>
      <c r="CE550" s="159"/>
      <c r="CF550" s="159"/>
      <c r="CG550" s="159"/>
      <c r="CH550" s="159"/>
      <c r="CI550" s="159"/>
      <c r="CJ550" s="159"/>
      <c r="CK550" s="159"/>
      <c r="CL550" s="159"/>
      <c r="CM550" s="159"/>
      <c r="CN550" s="159"/>
      <c r="CO550" s="159"/>
      <c r="CP550" s="159"/>
      <c r="CQ550" s="159"/>
      <c r="CR550" s="159"/>
      <c r="CS550" s="159"/>
      <c r="CT550" s="159"/>
      <c r="CU550" s="159"/>
      <c r="CV550" s="159"/>
      <c r="CW550" s="159"/>
      <c r="CX550" s="159"/>
      <c r="CY550" s="159"/>
      <c r="CZ550" s="159"/>
      <c r="DA550" s="159"/>
      <c r="DB550" s="159"/>
      <c r="DC550" s="159"/>
      <c r="DD550" s="159"/>
      <c r="DE550" s="159"/>
      <c r="DF550" s="159"/>
      <c r="DG550" s="159"/>
      <c r="DH550" s="159"/>
      <c r="DI550" s="159"/>
      <c r="DJ550" s="159"/>
      <c r="DK550" s="159"/>
      <c r="DL550" s="159"/>
      <c r="DM550" s="159"/>
      <c r="DN550" s="159"/>
      <c r="DO550" s="159"/>
      <c r="DP550" s="159"/>
      <c r="DQ550" s="159"/>
      <c r="DR550" s="159"/>
      <c r="DS550" s="159"/>
      <c r="DT550" s="159"/>
      <c r="DU550" s="159"/>
      <c r="DV550" s="159"/>
      <c r="DW550" s="159"/>
      <c r="DX550" s="159"/>
      <c r="DY550" s="159"/>
      <c r="DZ550" s="159"/>
      <c r="EA550" s="159"/>
      <c r="EB550" s="159"/>
      <c r="EC550" s="159"/>
      <c r="ED550" s="159"/>
      <c r="EE550" s="159"/>
      <c r="EF550" s="159"/>
      <c r="EG550" s="159"/>
      <c r="EH550" s="159"/>
      <c r="EI550" s="159"/>
      <c r="EJ550" s="159"/>
      <c r="EK550" s="159"/>
      <c r="EL550" s="159"/>
      <c r="EM550" s="159"/>
      <c r="EN550" s="159"/>
      <c r="EO550" s="159"/>
      <c r="EP550" s="159"/>
      <c r="EQ550" s="159"/>
      <c r="ER550" s="159"/>
      <c r="ES550" s="159"/>
      <c r="ET550" s="159"/>
      <c r="EU550" s="159"/>
      <c r="EV550" s="159"/>
      <c r="EW550" s="159"/>
      <c r="EX550" s="159"/>
      <c r="EY550" s="159"/>
      <c r="EZ550" s="159"/>
      <c r="FA550" s="159"/>
      <c r="FB550" s="159"/>
      <c r="FC550" s="159"/>
      <c r="FD550" s="159"/>
    </row>
    <row r="551" customFormat="false" ht="12.75" hidden="false" customHeight="false" outlineLevel="0" collapsed="false">
      <c r="A551" s="168"/>
      <c r="B551" s="149"/>
      <c r="C551" s="149"/>
      <c r="D551" s="149"/>
      <c r="E551" s="149"/>
      <c r="F551" s="149"/>
      <c r="G551" s="149"/>
      <c r="H551" s="148"/>
      <c r="I551" s="170"/>
      <c r="R551" s="148"/>
      <c r="S551" s="158"/>
      <c r="T551" s="159"/>
      <c r="U551" s="159"/>
      <c r="V551" s="159"/>
      <c r="W551" s="159"/>
      <c r="X551" s="159"/>
      <c r="Y551" s="159"/>
      <c r="Z551" s="159"/>
      <c r="AA551" s="159"/>
      <c r="AB551" s="159"/>
      <c r="AC551" s="159"/>
      <c r="AD551" s="159"/>
      <c r="AE551" s="159"/>
      <c r="AF551" s="159"/>
      <c r="AG551" s="159"/>
      <c r="AH551" s="159"/>
      <c r="AI551" s="159"/>
      <c r="AJ551" s="159"/>
      <c r="AK551" s="159"/>
      <c r="AL551" s="159"/>
      <c r="AM551" s="159"/>
      <c r="AN551" s="159"/>
      <c r="AO551" s="159"/>
      <c r="AP551" s="159"/>
      <c r="AQ551" s="159"/>
      <c r="AR551" s="159"/>
      <c r="AS551" s="159"/>
      <c r="AT551" s="159"/>
      <c r="AU551" s="159"/>
      <c r="AV551" s="159"/>
      <c r="AW551" s="159"/>
      <c r="AX551" s="159"/>
      <c r="AY551" s="159"/>
      <c r="AZ551" s="159"/>
      <c r="BA551" s="159"/>
      <c r="BB551" s="159"/>
      <c r="BC551" s="159"/>
      <c r="BD551" s="159"/>
      <c r="BE551" s="159"/>
      <c r="BF551" s="159"/>
      <c r="BG551" s="159"/>
      <c r="BH551" s="159"/>
      <c r="BI551" s="159"/>
      <c r="BJ551" s="159"/>
      <c r="BK551" s="159"/>
      <c r="BL551" s="159"/>
      <c r="BM551" s="159"/>
      <c r="BN551" s="159"/>
      <c r="BO551" s="159"/>
      <c r="BP551" s="159"/>
      <c r="BQ551" s="159"/>
      <c r="BR551" s="159"/>
      <c r="BS551" s="159"/>
      <c r="BT551" s="159"/>
      <c r="BU551" s="159"/>
      <c r="BV551" s="159"/>
      <c r="BW551" s="159"/>
      <c r="BX551" s="159"/>
      <c r="BY551" s="159"/>
      <c r="BZ551" s="159"/>
      <c r="CA551" s="159"/>
      <c r="CB551" s="159"/>
      <c r="CC551" s="159"/>
      <c r="CD551" s="159"/>
      <c r="CE551" s="159"/>
      <c r="CF551" s="159"/>
      <c r="CG551" s="159"/>
      <c r="CH551" s="159"/>
      <c r="CI551" s="159"/>
      <c r="CJ551" s="159"/>
      <c r="CK551" s="159"/>
      <c r="CL551" s="159"/>
      <c r="CM551" s="159"/>
      <c r="CN551" s="159"/>
      <c r="CO551" s="159"/>
      <c r="CP551" s="159"/>
      <c r="CQ551" s="159"/>
      <c r="CR551" s="159"/>
      <c r="CS551" s="159"/>
      <c r="CT551" s="159"/>
      <c r="CU551" s="159"/>
      <c r="CV551" s="159"/>
      <c r="CW551" s="159"/>
      <c r="CX551" s="159"/>
      <c r="CY551" s="159"/>
      <c r="CZ551" s="159"/>
      <c r="DA551" s="159"/>
      <c r="DB551" s="159"/>
      <c r="DC551" s="159"/>
      <c r="DD551" s="159"/>
      <c r="DE551" s="159"/>
      <c r="DF551" s="159"/>
      <c r="DG551" s="159"/>
      <c r="DH551" s="159"/>
      <c r="DI551" s="159"/>
      <c r="DJ551" s="159"/>
      <c r="DK551" s="159"/>
      <c r="DL551" s="159"/>
      <c r="DM551" s="159"/>
      <c r="DN551" s="159"/>
      <c r="DO551" s="159"/>
      <c r="DP551" s="159"/>
      <c r="DQ551" s="159"/>
      <c r="DR551" s="159"/>
      <c r="DS551" s="159"/>
      <c r="DT551" s="159"/>
      <c r="DU551" s="159"/>
      <c r="DV551" s="159"/>
      <c r="DW551" s="159"/>
      <c r="DX551" s="159"/>
      <c r="DY551" s="159"/>
      <c r="DZ551" s="159"/>
      <c r="EA551" s="159"/>
      <c r="EB551" s="159"/>
      <c r="EC551" s="159"/>
      <c r="ED551" s="159"/>
      <c r="EE551" s="159"/>
      <c r="EF551" s="159"/>
      <c r="EG551" s="159"/>
      <c r="EH551" s="159"/>
      <c r="EI551" s="159"/>
      <c r="EJ551" s="159"/>
      <c r="EK551" s="159"/>
      <c r="EL551" s="159"/>
      <c r="EM551" s="159"/>
      <c r="EN551" s="159"/>
      <c r="EO551" s="159"/>
      <c r="EP551" s="159"/>
      <c r="EQ551" s="159"/>
      <c r="ER551" s="159"/>
      <c r="ES551" s="159"/>
      <c r="ET551" s="159"/>
      <c r="EU551" s="159"/>
      <c r="EV551" s="159"/>
      <c r="EW551" s="159"/>
      <c r="EX551" s="159"/>
      <c r="EY551" s="159"/>
      <c r="EZ551" s="159"/>
      <c r="FA551" s="159"/>
      <c r="FB551" s="159"/>
      <c r="FC551" s="159"/>
      <c r="FD551" s="159"/>
    </row>
    <row r="552" customFormat="false" ht="12.75" hidden="false" customHeight="false" outlineLevel="0" collapsed="false">
      <c r="A552" s="168"/>
      <c r="B552" s="149"/>
      <c r="C552" s="149"/>
      <c r="D552" s="149"/>
      <c r="E552" s="149"/>
      <c r="F552" s="149"/>
      <c r="G552" s="149"/>
      <c r="H552" s="148"/>
      <c r="I552" s="170"/>
      <c r="R552" s="148"/>
      <c r="S552" s="158"/>
      <c r="T552" s="159"/>
      <c r="U552" s="159"/>
      <c r="V552" s="159"/>
      <c r="W552" s="159"/>
      <c r="X552" s="159"/>
      <c r="Y552" s="159"/>
      <c r="Z552" s="159"/>
      <c r="AA552" s="159"/>
      <c r="AB552" s="159"/>
      <c r="AC552" s="159"/>
      <c r="AD552" s="159"/>
      <c r="AE552" s="159"/>
      <c r="AF552" s="159"/>
      <c r="AG552" s="159"/>
      <c r="AH552" s="159"/>
      <c r="AI552" s="159"/>
      <c r="AJ552" s="159"/>
      <c r="AK552" s="159"/>
      <c r="AL552" s="159"/>
      <c r="AM552" s="159"/>
      <c r="AN552" s="159"/>
      <c r="AO552" s="159"/>
      <c r="AP552" s="159"/>
      <c r="AQ552" s="159"/>
      <c r="AR552" s="159"/>
      <c r="AS552" s="159"/>
      <c r="AT552" s="159"/>
      <c r="AU552" s="159"/>
      <c r="AV552" s="159"/>
      <c r="AW552" s="159"/>
      <c r="AX552" s="159"/>
      <c r="AY552" s="159"/>
      <c r="AZ552" s="159"/>
      <c r="BA552" s="159"/>
      <c r="BB552" s="159"/>
      <c r="BC552" s="159"/>
      <c r="BD552" s="159"/>
      <c r="BE552" s="159"/>
      <c r="BF552" s="159"/>
      <c r="BG552" s="159"/>
      <c r="BH552" s="159"/>
      <c r="BI552" s="159"/>
      <c r="BJ552" s="159"/>
      <c r="BK552" s="159"/>
      <c r="BL552" s="159"/>
      <c r="BM552" s="159"/>
      <c r="BN552" s="159"/>
      <c r="BO552" s="159"/>
      <c r="BP552" s="159"/>
      <c r="BQ552" s="159"/>
      <c r="BR552" s="159"/>
      <c r="BS552" s="159"/>
      <c r="BT552" s="159"/>
      <c r="BU552" s="159"/>
      <c r="BV552" s="159"/>
      <c r="BW552" s="159"/>
      <c r="BX552" s="159"/>
      <c r="BY552" s="159"/>
      <c r="BZ552" s="159"/>
      <c r="CA552" s="159"/>
      <c r="CB552" s="159"/>
      <c r="CC552" s="159"/>
      <c r="CD552" s="159"/>
      <c r="CE552" s="159"/>
      <c r="CF552" s="159"/>
      <c r="CG552" s="159"/>
      <c r="CH552" s="159"/>
      <c r="CI552" s="159"/>
      <c r="CJ552" s="159"/>
      <c r="CK552" s="159"/>
      <c r="CL552" s="159"/>
      <c r="CM552" s="159"/>
      <c r="CN552" s="159"/>
      <c r="CO552" s="159"/>
      <c r="CP552" s="159"/>
      <c r="CQ552" s="159"/>
      <c r="CR552" s="159"/>
      <c r="CS552" s="159"/>
      <c r="CT552" s="159"/>
      <c r="CU552" s="159"/>
      <c r="CV552" s="159"/>
      <c r="CW552" s="159"/>
      <c r="CX552" s="159"/>
      <c r="CY552" s="159"/>
      <c r="CZ552" s="159"/>
      <c r="DA552" s="159"/>
      <c r="DB552" s="159"/>
      <c r="DC552" s="159"/>
      <c r="DD552" s="159"/>
      <c r="DE552" s="159"/>
      <c r="DF552" s="159"/>
      <c r="DG552" s="159"/>
      <c r="DH552" s="159"/>
      <c r="DI552" s="159"/>
      <c r="DJ552" s="159"/>
      <c r="DK552" s="159"/>
      <c r="DL552" s="159"/>
      <c r="DM552" s="159"/>
      <c r="DN552" s="159"/>
      <c r="DO552" s="159"/>
      <c r="DP552" s="159"/>
      <c r="DQ552" s="159"/>
      <c r="DR552" s="159"/>
      <c r="DS552" s="159"/>
      <c r="DT552" s="159"/>
      <c r="DU552" s="159"/>
      <c r="DV552" s="159"/>
      <c r="DW552" s="159"/>
      <c r="DX552" s="159"/>
      <c r="DY552" s="159"/>
      <c r="DZ552" s="159"/>
      <c r="EA552" s="159"/>
      <c r="EB552" s="159"/>
      <c r="EC552" s="159"/>
      <c r="ED552" s="159"/>
      <c r="EE552" s="159"/>
      <c r="EF552" s="159"/>
      <c r="EG552" s="159"/>
      <c r="EH552" s="159"/>
      <c r="EI552" s="159"/>
      <c r="EJ552" s="159"/>
      <c r="EK552" s="159"/>
      <c r="EL552" s="159"/>
      <c r="EM552" s="159"/>
      <c r="EN552" s="159"/>
      <c r="EO552" s="159"/>
      <c r="EP552" s="159"/>
      <c r="EQ552" s="159"/>
      <c r="ER552" s="159"/>
      <c r="ES552" s="159"/>
      <c r="ET552" s="159"/>
      <c r="EU552" s="159"/>
      <c r="EV552" s="159"/>
      <c r="EW552" s="159"/>
      <c r="EX552" s="159"/>
      <c r="EY552" s="159"/>
      <c r="EZ552" s="159"/>
      <c r="FA552" s="159"/>
      <c r="FB552" s="159"/>
      <c r="FC552" s="159"/>
      <c r="FD552" s="159"/>
    </row>
    <row r="553" customFormat="false" ht="12.75" hidden="false" customHeight="false" outlineLevel="0" collapsed="false">
      <c r="A553" s="168"/>
      <c r="B553" s="149"/>
      <c r="C553" s="149"/>
      <c r="D553" s="149"/>
      <c r="E553" s="149"/>
      <c r="F553" s="149"/>
      <c r="G553" s="149"/>
      <c r="H553" s="148"/>
      <c r="I553" s="170"/>
      <c r="R553" s="148"/>
      <c r="S553" s="158"/>
      <c r="T553" s="159"/>
      <c r="U553" s="159"/>
      <c r="V553" s="159"/>
      <c r="W553" s="159"/>
      <c r="X553" s="159"/>
      <c r="Y553" s="159"/>
      <c r="Z553" s="159"/>
      <c r="AA553" s="159"/>
      <c r="AB553" s="159"/>
      <c r="AC553" s="159"/>
      <c r="AD553" s="159"/>
      <c r="AE553" s="159"/>
      <c r="AF553" s="159"/>
      <c r="AG553" s="159"/>
      <c r="AH553" s="159"/>
      <c r="AI553" s="159"/>
      <c r="AJ553" s="159"/>
      <c r="AK553" s="159"/>
      <c r="AL553" s="159"/>
      <c r="AM553" s="159"/>
      <c r="AN553" s="159"/>
      <c r="AO553" s="159"/>
      <c r="AP553" s="159"/>
      <c r="AQ553" s="159"/>
      <c r="AR553" s="159"/>
      <c r="AS553" s="159"/>
      <c r="AT553" s="159"/>
      <c r="AU553" s="159"/>
      <c r="AV553" s="159"/>
      <c r="AW553" s="159"/>
      <c r="AX553" s="159"/>
      <c r="AY553" s="159"/>
      <c r="AZ553" s="159"/>
      <c r="BA553" s="159"/>
      <c r="BB553" s="159"/>
      <c r="BC553" s="159"/>
      <c r="BD553" s="159"/>
      <c r="BE553" s="159"/>
      <c r="BF553" s="159"/>
      <c r="BG553" s="159"/>
      <c r="BH553" s="159"/>
      <c r="BI553" s="159"/>
      <c r="BJ553" s="159"/>
      <c r="BK553" s="159"/>
      <c r="BL553" s="159"/>
      <c r="BM553" s="159"/>
      <c r="BN553" s="159"/>
      <c r="BO553" s="159"/>
      <c r="BP553" s="159"/>
      <c r="BQ553" s="159"/>
      <c r="BR553" s="159"/>
      <c r="BS553" s="159"/>
      <c r="BT553" s="159"/>
      <c r="BU553" s="159"/>
      <c r="BV553" s="159"/>
      <c r="BW553" s="159"/>
      <c r="BX553" s="159"/>
      <c r="BY553" s="159"/>
      <c r="BZ553" s="159"/>
      <c r="CA553" s="159"/>
      <c r="CB553" s="159"/>
      <c r="CC553" s="159"/>
      <c r="CD553" s="159"/>
      <c r="CE553" s="159"/>
      <c r="CF553" s="159"/>
      <c r="CG553" s="159"/>
      <c r="CH553" s="159"/>
      <c r="CI553" s="159"/>
      <c r="CJ553" s="159"/>
      <c r="CK553" s="159"/>
      <c r="CL553" s="159"/>
      <c r="CM553" s="159"/>
      <c r="CN553" s="159"/>
      <c r="CO553" s="159"/>
      <c r="CP553" s="159"/>
      <c r="CQ553" s="159"/>
      <c r="CR553" s="159"/>
      <c r="CS553" s="159"/>
      <c r="CT553" s="159"/>
      <c r="CU553" s="159"/>
      <c r="CV553" s="159"/>
      <c r="CW553" s="159"/>
      <c r="CX553" s="159"/>
      <c r="CY553" s="159"/>
      <c r="CZ553" s="159"/>
      <c r="DA553" s="159"/>
      <c r="DB553" s="159"/>
      <c r="DC553" s="159"/>
      <c r="DD553" s="159"/>
      <c r="DE553" s="159"/>
      <c r="DF553" s="159"/>
      <c r="DG553" s="159"/>
      <c r="DH553" s="159"/>
      <c r="DI553" s="159"/>
      <c r="DJ553" s="159"/>
      <c r="DK553" s="159"/>
      <c r="DL553" s="159"/>
      <c r="DM553" s="159"/>
      <c r="DN553" s="159"/>
      <c r="DO553" s="159"/>
      <c r="DP553" s="159"/>
      <c r="DQ553" s="159"/>
      <c r="DR553" s="159"/>
      <c r="DS553" s="159"/>
      <c r="DT553" s="159"/>
      <c r="DU553" s="159"/>
      <c r="DV553" s="159"/>
      <c r="DW553" s="159"/>
      <c r="DX553" s="159"/>
      <c r="DY553" s="159"/>
      <c r="DZ553" s="159"/>
      <c r="EA553" s="159"/>
      <c r="EB553" s="159"/>
      <c r="EC553" s="159"/>
      <c r="ED553" s="159"/>
      <c r="EE553" s="159"/>
      <c r="EF553" s="159"/>
      <c r="EG553" s="159"/>
      <c r="EH553" s="159"/>
      <c r="EI553" s="159"/>
      <c r="EJ553" s="159"/>
      <c r="EK553" s="159"/>
      <c r="EL553" s="159"/>
      <c r="EM553" s="159"/>
      <c r="EN553" s="159"/>
      <c r="EO553" s="159"/>
      <c r="EP553" s="159"/>
      <c r="EQ553" s="159"/>
      <c r="ER553" s="159"/>
      <c r="ES553" s="159"/>
      <c r="ET553" s="159"/>
      <c r="EU553" s="159"/>
      <c r="EV553" s="159"/>
      <c r="EW553" s="159"/>
      <c r="EX553" s="159"/>
      <c r="EY553" s="159"/>
      <c r="EZ553" s="159"/>
      <c r="FA553" s="159"/>
      <c r="FB553" s="159"/>
      <c r="FC553" s="159"/>
      <c r="FD553" s="159"/>
    </row>
    <row r="554" customFormat="false" ht="12.75" hidden="false" customHeight="false" outlineLevel="0" collapsed="false">
      <c r="A554" s="168"/>
      <c r="B554" s="149"/>
      <c r="C554" s="149"/>
      <c r="D554" s="149"/>
      <c r="E554" s="149"/>
      <c r="F554" s="149"/>
      <c r="G554" s="149"/>
      <c r="H554" s="148"/>
      <c r="I554" s="170"/>
      <c r="R554" s="148"/>
      <c r="S554" s="158"/>
      <c r="T554" s="159"/>
      <c r="U554" s="159"/>
      <c r="V554" s="159"/>
      <c r="W554" s="159"/>
      <c r="X554" s="159"/>
      <c r="Y554" s="159"/>
      <c r="Z554" s="159"/>
      <c r="AA554" s="159"/>
      <c r="AB554" s="159"/>
      <c r="AC554" s="159"/>
      <c r="AD554" s="159"/>
      <c r="AE554" s="159"/>
      <c r="AF554" s="159"/>
      <c r="AG554" s="159"/>
      <c r="AH554" s="159"/>
      <c r="AI554" s="159"/>
      <c r="AJ554" s="159"/>
      <c r="AK554" s="159"/>
      <c r="AL554" s="159"/>
      <c r="AM554" s="159"/>
      <c r="AN554" s="159"/>
      <c r="AO554" s="159"/>
      <c r="AP554" s="159"/>
      <c r="AQ554" s="159"/>
      <c r="AR554" s="159"/>
      <c r="AS554" s="159"/>
      <c r="AT554" s="159"/>
      <c r="AU554" s="159"/>
      <c r="AV554" s="159"/>
      <c r="AW554" s="159"/>
      <c r="AX554" s="159"/>
      <c r="AY554" s="159"/>
      <c r="AZ554" s="159"/>
      <c r="BA554" s="159"/>
      <c r="BB554" s="159"/>
      <c r="BC554" s="159"/>
      <c r="BD554" s="159"/>
      <c r="BE554" s="159"/>
      <c r="BF554" s="159"/>
      <c r="BG554" s="159"/>
      <c r="BH554" s="159"/>
      <c r="BI554" s="159"/>
      <c r="BJ554" s="159"/>
      <c r="BK554" s="159"/>
      <c r="BL554" s="159"/>
      <c r="BM554" s="159"/>
      <c r="BN554" s="159"/>
      <c r="BO554" s="159"/>
      <c r="BP554" s="159"/>
      <c r="BQ554" s="159"/>
      <c r="BR554" s="159"/>
      <c r="BS554" s="159"/>
      <c r="BT554" s="159"/>
      <c r="BU554" s="159"/>
      <c r="BV554" s="159"/>
      <c r="BW554" s="159"/>
      <c r="BX554" s="159"/>
      <c r="BY554" s="159"/>
      <c r="BZ554" s="159"/>
      <c r="CA554" s="159"/>
      <c r="CB554" s="159"/>
      <c r="CC554" s="159"/>
      <c r="CD554" s="159"/>
      <c r="CE554" s="159"/>
      <c r="CF554" s="159"/>
      <c r="CG554" s="159"/>
      <c r="CH554" s="159"/>
      <c r="CI554" s="159"/>
      <c r="CJ554" s="159"/>
      <c r="CK554" s="159"/>
      <c r="CL554" s="159"/>
      <c r="CM554" s="159"/>
      <c r="CN554" s="159"/>
      <c r="CO554" s="159"/>
      <c r="CP554" s="159"/>
      <c r="CQ554" s="159"/>
      <c r="CR554" s="159"/>
      <c r="CS554" s="159"/>
      <c r="CT554" s="159"/>
      <c r="CU554" s="159"/>
      <c r="CV554" s="159"/>
      <c r="CW554" s="159"/>
      <c r="CX554" s="159"/>
      <c r="CY554" s="159"/>
      <c r="CZ554" s="159"/>
      <c r="DA554" s="159"/>
      <c r="DB554" s="159"/>
      <c r="DC554" s="159"/>
      <c r="DD554" s="159"/>
      <c r="DE554" s="159"/>
      <c r="DF554" s="159"/>
      <c r="DG554" s="159"/>
      <c r="DH554" s="159"/>
      <c r="DI554" s="159"/>
      <c r="DJ554" s="159"/>
      <c r="DK554" s="159"/>
      <c r="DL554" s="159"/>
      <c r="DM554" s="159"/>
      <c r="DN554" s="159"/>
      <c r="DO554" s="159"/>
      <c r="DP554" s="159"/>
      <c r="DQ554" s="159"/>
      <c r="DR554" s="159"/>
      <c r="DS554" s="159"/>
      <c r="DT554" s="159"/>
      <c r="DU554" s="159"/>
      <c r="DV554" s="159"/>
      <c r="DW554" s="159"/>
      <c r="DX554" s="159"/>
      <c r="DY554" s="159"/>
      <c r="DZ554" s="159"/>
      <c r="EA554" s="159"/>
      <c r="EB554" s="159"/>
      <c r="EC554" s="159"/>
      <c r="ED554" s="159"/>
      <c r="EE554" s="159"/>
      <c r="EF554" s="159"/>
      <c r="EG554" s="159"/>
      <c r="EH554" s="159"/>
      <c r="EI554" s="159"/>
      <c r="EJ554" s="159"/>
      <c r="EK554" s="159"/>
      <c r="EL554" s="159"/>
      <c r="EM554" s="159"/>
      <c r="EN554" s="159"/>
      <c r="EO554" s="159"/>
      <c r="EP554" s="159"/>
      <c r="EQ554" s="159"/>
      <c r="ER554" s="159"/>
      <c r="ES554" s="159"/>
      <c r="ET554" s="159"/>
      <c r="EU554" s="159"/>
      <c r="EV554" s="159"/>
      <c r="EW554" s="159"/>
      <c r="EX554" s="159"/>
      <c r="EY554" s="159"/>
      <c r="EZ554" s="159"/>
      <c r="FA554" s="159"/>
      <c r="FB554" s="159"/>
      <c r="FC554" s="159"/>
      <c r="FD554" s="159"/>
    </row>
    <row r="555" customFormat="false" ht="12.75" hidden="false" customHeight="false" outlineLevel="0" collapsed="false">
      <c r="A555" s="168"/>
      <c r="B555" s="149"/>
      <c r="C555" s="149"/>
      <c r="D555" s="149"/>
      <c r="E555" s="149"/>
      <c r="F555" s="149"/>
      <c r="G555" s="149"/>
      <c r="H555" s="148"/>
      <c r="I555" s="170"/>
      <c r="R555" s="148"/>
      <c r="S555" s="158"/>
      <c r="T555" s="159"/>
      <c r="U555" s="159"/>
      <c r="V555" s="159"/>
      <c r="W555" s="159"/>
      <c r="X555" s="159"/>
      <c r="Y555" s="159"/>
      <c r="Z555" s="159"/>
      <c r="AA555" s="159"/>
      <c r="AB555" s="159"/>
      <c r="AC555" s="159"/>
      <c r="AD555" s="159"/>
      <c r="AE555" s="159"/>
      <c r="AF555" s="159"/>
      <c r="AG555" s="159"/>
      <c r="AH555" s="159"/>
      <c r="AI555" s="159"/>
      <c r="AJ555" s="159"/>
      <c r="AK555" s="159"/>
      <c r="AL555" s="159"/>
      <c r="AM555" s="159"/>
      <c r="AN555" s="159"/>
      <c r="AO555" s="159"/>
      <c r="AP555" s="159"/>
      <c r="AQ555" s="159"/>
      <c r="AR555" s="159"/>
      <c r="AS555" s="159"/>
      <c r="AT555" s="159"/>
      <c r="AU555" s="159"/>
      <c r="AV555" s="159"/>
      <c r="AW555" s="159"/>
      <c r="AX555" s="159"/>
      <c r="AY555" s="159"/>
      <c r="AZ555" s="159"/>
      <c r="BA555" s="159"/>
      <c r="BB555" s="159"/>
      <c r="BC555" s="159"/>
      <c r="BD555" s="159"/>
      <c r="BE555" s="159"/>
      <c r="BF555" s="159"/>
      <c r="BG555" s="159"/>
      <c r="BH555" s="159"/>
      <c r="BI555" s="159"/>
      <c r="BJ555" s="159"/>
      <c r="BK555" s="159"/>
      <c r="BL555" s="159"/>
      <c r="BM555" s="159"/>
      <c r="BN555" s="159"/>
      <c r="BO555" s="159"/>
      <c r="BP555" s="159"/>
      <c r="BQ555" s="159"/>
      <c r="BR555" s="159"/>
      <c r="BS555" s="159"/>
      <c r="BT555" s="159"/>
      <c r="BU555" s="159"/>
      <c r="BV555" s="159"/>
      <c r="BW555" s="159"/>
      <c r="BX555" s="159"/>
      <c r="BY555" s="159"/>
      <c r="BZ555" s="159"/>
      <c r="CA555" s="159"/>
      <c r="CB555" s="159"/>
      <c r="CC555" s="159"/>
      <c r="CD555" s="159"/>
      <c r="CE555" s="159"/>
      <c r="CF555" s="159"/>
      <c r="CG555" s="159"/>
      <c r="CH555" s="159"/>
      <c r="CI555" s="159"/>
      <c r="CJ555" s="159"/>
      <c r="CK555" s="159"/>
      <c r="CL555" s="159"/>
      <c r="CM555" s="159"/>
      <c r="CN555" s="159"/>
      <c r="CO555" s="159"/>
      <c r="CP555" s="159"/>
      <c r="CQ555" s="159"/>
      <c r="CR555" s="159"/>
      <c r="CS555" s="159"/>
      <c r="CT555" s="159"/>
      <c r="CU555" s="159"/>
      <c r="CV555" s="159"/>
      <c r="CW555" s="159"/>
      <c r="CX555" s="159"/>
      <c r="CY555" s="159"/>
      <c r="CZ555" s="159"/>
      <c r="DA555" s="159"/>
      <c r="DB555" s="159"/>
      <c r="DC555" s="159"/>
      <c r="DD555" s="159"/>
      <c r="DE555" s="159"/>
      <c r="DF555" s="159"/>
      <c r="DG555" s="159"/>
      <c r="DH555" s="159"/>
      <c r="DI555" s="159"/>
      <c r="DJ555" s="159"/>
      <c r="DK555" s="159"/>
      <c r="DL555" s="159"/>
      <c r="DM555" s="159"/>
      <c r="DN555" s="159"/>
      <c r="DO555" s="159"/>
      <c r="DP555" s="159"/>
      <c r="DQ555" s="159"/>
      <c r="DR555" s="159"/>
      <c r="DS555" s="159"/>
      <c r="DT555" s="159"/>
      <c r="DU555" s="159"/>
      <c r="DV555" s="159"/>
      <c r="DW555" s="159"/>
      <c r="DX555" s="159"/>
      <c r="DY555" s="159"/>
      <c r="DZ555" s="159"/>
      <c r="EA555" s="159"/>
      <c r="EB555" s="159"/>
      <c r="EC555" s="159"/>
      <c r="ED555" s="159"/>
      <c r="EE555" s="159"/>
      <c r="EF555" s="159"/>
      <c r="EG555" s="159"/>
      <c r="EH555" s="159"/>
      <c r="EI555" s="159"/>
      <c r="EJ555" s="159"/>
      <c r="EK555" s="159"/>
      <c r="EL555" s="159"/>
      <c r="EM555" s="159"/>
      <c r="EN555" s="159"/>
      <c r="EO555" s="159"/>
      <c r="EP555" s="159"/>
      <c r="EQ555" s="159"/>
      <c r="ER555" s="159"/>
      <c r="ES555" s="159"/>
      <c r="ET555" s="159"/>
      <c r="EU555" s="159"/>
      <c r="EV555" s="159"/>
      <c r="EW555" s="159"/>
      <c r="EX555" s="159"/>
      <c r="EY555" s="159"/>
      <c r="EZ555" s="159"/>
      <c r="FA555" s="159"/>
      <c r="FB555" s="159"/>
      <c r="FC555" s="159"/>
      <c r="FD555" s="159"/>
    </row>
    <row r="556" customFormat="false" ht="12.75" hidden="false" customHeight="false" outlineLevel="0" collapsed="false">
      <c r="A556" s="168"/>
      <c r="B556" s="149"/>
      <c r="C556" s="149"/>
      <c r="D556" s="149"/>
      <c r="E556" s="149"/>
      <c r="F556" s="149"/>
      <c r="G556" s="149"/>
      <c r="H556" s="148"/>
      <c r="I556" s="170"/>
      <c r="R556" s="148"/>
      <c r="S556" s="158"/>
      <c r="T556" s="159"/>
      <c r="U556" s="159"/>
      <c r="V556" s="159"/>
      <c r="W556" s="159"/>
      <c r="X556" s="159"/>
      <c r="Y556" s="159"/>
      <c r="Z556" s="159"/>
      <c r="AA556" s="159"/>
      <c r="AB556" s="159"/>
      <c r="AC556" s="159"/>
      <c r="AD556" s="159"/>
      <c r="AE556" s="159"/>
      <c r="AF556" s="159"/>
      <c r="AG556" s="159"/>
      <c r="AH556" s="159"/>
      <c r="AI556" s="159"/>
      <c r="AJ556" s="159"/>
      <c r="AK556" s="159"/>
      <c r="AL556" s="159"/>
      <c r="AM556" s="159"/>
      <c r="AN556" s="159"/>
      <c r="AO556" s="159"/>
      <c r="AP556" s="159"/>
      <c r="AQ556" s="159"/>
      <c r="AR556" s="159"/>
      <c r="AS556" s="159"/>
      <c r="AT556" s="159"/>
      <c r="AU556" s="159"/>
      <c r="AV556" s="159"/>
      <c r="AW556" s="159"/>
      <c r="AX556" s="159"/>
      <c r="AY556" s="159"/>
      <c r="AZ556" s="159"/>
      <c r="BA556" s="159"/>
      <c r="BB556" s="159"/>
      <c r="BC556" s="159"/>
      <c r="BD556" s="159"/>
      <c r="BE556" s="159"/>
      <c r="BF556" s="159"/>
      <c r="BG556" s="159"/>
      <c r="BH556" s="159"/>
      <c r="BI556" s="159"/>
      <c r="BJ556" s="159"/>
      <c r="BK556" s="159"/>
      <c r="BL556" s="159"/>
      <c r="BM556" s="159"/>
      <c r="BN556" s="159"/>
      <c r="BO556" s="159"/>
      <c r="BP556" s="159"/>
      <c r="BQ556" s="159"/>
      <c r="BR556" s="159"/>
      <c r="BS556" s="159"/>
      <c r="BT556" s="159"/>
      <c r="BU556" s="159"/>
      <c r="BV556" s="159"/>
      <c r="BW556" s="159"/>
      <c r="BX556" s="159"/>
      <c r="BY556" s="159"/>
      <c r="BZ556" s="159"/>
      <c r="CA556" s="159"/>
      <c r="CB556" s="159"/>
      <c r="CC556" s="159"/>
      <c r="CD556" s="159"/>
      <c r="CE556" s="159"/>
      <c r="CF556" s="159"/>
      <c r="CG556" s="159"/>
      <c r="CH556" s="159"/>
      <c r="CI556" s="159"/>
      <c r="CJ556" s="159"/>
      <c r="CK556" s="159"/>
      <c r="CL556" s="159"/>
      <c r="CM556" s="159"/>
      <c r="CN556" s="159"/>
      <c r="CO556" s="159"/>
      <c r="CP556" s="159"/>
      <c r="CQ556" s="159"/>
      <c r="CR556" s="159"/>
      <c r="CS556" s="159"/>
      <c r="CT556" s="159"/>
      <c r="CU556" s="159"/>
      <c r="CV556" s="159"/>
      <c r="CW556" s="159"/>
      <c r="CX556" s="159"/>
      <c r="CY556" s="159"/>
      <c r="CZ556" s="159"/>
      <c r="DA556" s="159"/>
      <c r="DB556" s="159"/>
      <c r="DC556" s="159"/>
      <c r="DD556" s="159"/>
      <c r="DE556" s="159"/>
      <c r="DF556" s="159"/>
      <c r="DG556" s="159"/>
      <c r="DH556" s="159"/>
      <c r="DI556" s="159"/>
      <c r="DJ556" s="159"/>
      <c r="DK556" s="159"/>
      <c r="DL556" s="159"/>
      <c r="DM556" s="159"/>
      <c r="DN556" s="159"/>
      <c r="DO556" s="159"/>
      <c r="DP556" s="159"/>
      <c r="DQ556" s="159"/>
      <c r="DR556" s="159"/>
      <c r="DS556" s="159"/>
      <c r="DT556" s="159"/>
      <c r="DU556" s="159"/>
      <c r="DV556" s="159"/>
      <c r="DW556" s="159"/>
      <c r="DX556" s="159"/>
      <c r="DY556" s="159"/>
      <c r="DZ556" s="159"/>
      <c r="EA556" s="159"/>
      <c r="EB556" s="159"/>
      <c r="EC556" s="159"/>
      <c r="ED556" s="159"/>
      <c r="EE556" s="159"/>
      <c r="EF556" s="159"/>
      <c r="EG556" s="159"/>
      <c r="EH556" s="159"/>
      <c r="EI556" s="159"/>
      <c r="EJ556" s="159"/>
      <c r="EK556" s="159"/>
      <c r="EL556" s="159"/>
      <c r="EM556" s="159"/>
      <c r="EN556" s="159"/>
      <c r="EO556" s="159"/>
      <c r="EP556" s="159"/>
      <c r="EQ556" s="159"/>
      <c r="ER556" s="159"/>
      <c r="ES556" s="159"/>
      <c r="ET556" s="159"/>
      <c r="EU556" s="159"/>
      <c r="EV556" s="159"/>
      <c r="EW556" s="159"/>
      <c r="EX556" s="159"/>
      <c r="EY556" s="159"/>
      <c r="EZ556" s="159"/>
      <c r="FA556" s="159"/>
      <c r="FB556" s="159"/>
      <c r="FC556" s="159"/>
      <c r="FD556" s="159"/>
    </row>
    <row r="557" customFormat="false" ht="12.75" hidden="false" customHeight="false" outlineLevel="0" collapsed="false">
      <c r="A557" s="168"/>
      <c r="B557" s="149"/>
      <c r="C557" s="149"/>
      <c r="D557" s="149"/>
      <c r="E557" s="149"/>
      <c r="F557" s="149"/>
      <c r="G557" s="149"/>
      <c r="H557" s="148"/>
      <c r="I557" s="170"/>
      <c r="R557" s="148"/>
      <c r="S557" s="158"/>
      <c r="T557" s="159"/>
      <c r="U557" s="159"/>
      <c r="V557" s="159"/>
      <c r="W557" s="159"/>
      <c r="X557" s="159"/>
      <c r="Y557" s="159"/>
      <c r="Z557" s="159"/>
      <c r="AA557" s="159"/>
      <c r="AB557" s="159"/>
      <c r="AC557" s="159"/>
      <c r="AD557" s="159"/>
      <c r="AE557" s="159"/>
      <c r="AF557" s="159"/>
      <c r="AG557" s="159"/>
      <c r="AH557" s="159"/>
      <c r="AI557" s="159"/>
      <c r="AJ557" s="159"/>
      <c r="AK557" s="159"/>
      <c r="AL557" s="159"/>
      <c r="AM557" s="159"/>
      <c r="AN557" s="159"/>
      <c r="AO557" s="159"/>
      <c r="AP557" s="159"/>
      <c r="AQ557" s="159"/>
      <c r="AR557" s="159"/>
      <c r="AS557" s="159"/>
      <c r="AT557" s="159"/>
      <c r="AU557" s="159"/>
      <c r="AV557" s="159"/>
      <c r="AW557" s="159"/>
      <c r="AX557" s="159"/>
      <c r="AY557" s="159"/>
      <c r="AZ557" s="159"/>
      <c r="BA557" s="159"/>
      <c r="BB557" s="159"/>
      <c r="BC557" s="159"/>
      <c r="BD557" s="159"/>
      <c r="BE557" s="159"/>
      <c r="BF557" s="159"/>
      <c r="BG557" s="159"/>
      <c r="BH557" s="159"/>
      <c r="BI557" s="159"/>
      <c r="BJ557" s="159"/>
      <c r="BK557" s="159"/>
      <c r="BL557" s="159"/>
      <c r="BM557" s="159"/>
      <c r="BN557" s="159"/>
      <c r="BO557" s="159"/>
      <c r="BP557" s="159"/>
      <c r="BQ557" s="159"/>
      <c r="BR557" s="159"/>
      <c r="BS557" s="159"/>
      <c r="BT557" s="159"/>
      <c r="BU557" s="159"/>
      <c r="BV557" s="159"/>
      <c r="BW557" s="159"/>
      <c r="BX557" s="159"/>
      <c r="BY557" s="159"/>
      <c r="BZ557" s="159"/>
      <c r="CA557" s="159"/>
      <c r="CB557" s="159"/>
      <c r="CC557" s="159"/>
      <c r="CD557" s="159"/>
      <c r="CE557" s="159"/>
      <c r="CF557" s="159"/>
      <c r="CG557" s="159"/>
      <c r="CH557" s="159"/>
      <c r="CI557" s="159"/>
      <c r="CJ557" s="159"/>
      <c r="CK557" s="159"/>
      <c r="CL557" s="159"/>
      <c r="CM557" s="159"/>
      <c r="CN557" s="159"/>
      <c r="CO557" s="159"/>
      <c r="CP557" s="159"/>
      <c r="CQ557" s="159"/>
      <c r="CR557" s="159"/>
      <c r="CS557" s="159"/>
      <c r="CT557" s="159"/>
      <c r="CU557" s="159"/>
      <c r="CV557" s="159"/>
      <c r="CW557" s="159"/>
      <c r="CX557" s="159"/>
      <c r="CY557" s="159"/>
      <c r="CZ557" s="159"/>
      <c r="DA557" s="159"/>
      <c r="DB557" s="159"/>
      <c r="DC557" s="159"/>
      <c r="DD557" s="159"/>
      <c r="DE557" s="159"/>
      <c r="DF557" s="159"/>
      <c r="DG557" s="159"/>
      <c r="DH557" s="159"/>
      <c r="DI557" s="159"/>
      <c r="DJ557" s="159"/>
      <c r="DK557" s="159"/>
      <c r="DL557" s="159"/>
      <c r="DM557" s="159"/>
      <c r="DN557" s="159"/>
      <c r="DO557" s="159"/>
      <c r="DP557" s="159"/>
      <c r="DQ557" s="159"/>
      <c r="DR557" s="159"/>
      <c r="DS557" s="159"/>
      <c r="DT557" s="159"/>
      <c r="DU557" s="159"/>
      <c r="DV557" s="159"/>
      <c r="DW557" s="159"/>
      <c r="DX557" s="159"/>
      <c r="DY557" s="159"/>
      <c r="DZ557" s="159"/>
      <c r="EA557" s="159"/>
      <c r="EB557" s="159"/>
      <c r="EC557" s="159"/>
      <c r="ED557" s="159"/>
      <c r="EE557" s="159"/>
      <c r="EF557" s="159"/>
      <c r="EG557" s="159"/>
      <c r="EH557" s="159"/>
      <c r="EI557" s="159"/>
      <c r="EJ557" s="159"/>
      <c r="EK557" s="159"/>
      <c r="EL557" s="159"/>
      <c r="EM557" s="159"/>
      <c r="EN557" s="159"/>
      <c r="EO557" s="159"/>
      <c r="EP557" s="159"/>
      <c r="EQ557" s="159"/>
      <c r="ER557" s="159"/>
      <c r="ES557" s="159"/>
      <c r="ET557" s="159"/>
      <c r="EU557" s="159"/>
      <c r="EV557" s="159"/>
      <c r="EW557" s="159"/>
      <c r="EX557" s="159"/>
      <c r="EY557" s="159"/>
      <c r="EZ557" s="159"/>
      <c r="FA557" s="159"/>
      <c r="FB557" s="159"/>
      <c r="FC557" s="159"/>
      <c r="FD557" s="159"/>
    </row>
    <row r="558" customFormat="false" ht="12.75" hidden="false" customHeight="false" outlineLevel="0" collapsed="false">
      <c r="A558" s="168"/>
      <c r="B558" s="149"/>
      <c r="C558" s="149"/>
      <c r="D558" s="149"/>
      <c r="E558" s="149"/>
      <c r="F558" s="149"/>
      <c r="G558" s="149"/>
      <c r="H558" s="148"/>
      <c r="I558" s="170"/>
      <c r="R558" s="148"/>
      <c r="S558" s="158"/>
      <c r="T558" s="159"/>
      <c r="U558" s="159"/>
      <c r="V558" s="159"/>
      <c r="W558" s="159"/>
      <c r="X558" s="159"/>
      <c r="Y558" s="159"/>
      <c r="Z558" s="159"/>
      <c r="AA558" s="159"/>
      <c r="AB558" s="159"/>
      <c r="AC558" s="159"/>
      <c r="AD558" s="159"/>
      <c r="AE558" s="159"/>
      <c r="AF558" s="159"/>
      <c r="AG558" s="159"/>
      <c r="AH558" s="159"/>
      <c r="AI558" s="159"/>
      <c r="AJ558" s="159"/>
      <c r="AK558" s="159"/>
      <c r="AL558" s="159"/>
      <c r="AM558" s="159"/>
      <c r="AN558" s="159"/>
      <c r="AO558" s="159"/>
      <c r="AP558" s="159"/>
      <c r="AQ558" s="159"/>
      <c r="AR558" s="159"/>
      <c r="AS558" s="159"/>
      <c r="AT558" s="159"/>
      <c r="AU558" s="159"/>
      <c r="AV558" s="159"/>
      <c r="AW558" s="159"/>
      <c r="AX558" s="159"/>
      <c r="AY558" s="159"/>
      <c r="AZ558" s="159"/>
      <c r="BA558" s="159"/>
      <c r="BB558" s="159"/>
      <c r="BC558" s="159"/>
      <c r="BD558" s="159"/>
      <c r="BE558" s="159"/>
      <c r="BF558" s="159"/>
      <c r="BG558" s="159"/>
      <c r="BH558" s="159"/>
      <c r="BI558" s="159"/>
      <c r="BJ558" s="159"/>
      <c r="BK558" s="159"/>
      <c r="BL558" s="159"/>
      <c r="BM558" s="159"/>
      <c r="BN558" s="159"/>
      <c r="BO558" s="159"/>
      <c r="BP558" s="159"/>
      <c r="BQ558" s="159"/>
      <c r="BR558" s="159"/>
      <c r="BS558" s="159"/>
      <c r="BT558" s="159"/>
      <c r="BU558" s="159"/>
      <c r="BV558" s="159"/>
      <c r="BW558" s="159"/>
      <c r="BX558" s="159"/>
      <c r="BY558" s="159"/>
      <c r="BZ558" s="159"/>
      <c r="CA558" s="159"/>
      <c r="CB558" s="159"/>
      <c r="CC558" s="159"/>
      <c r="CD558" s="159"/>
      <c r="CE558" s="159"/>
      <c r="CF558" s="159"/>
      <c r="CG558" s="159"/>
      <c r="CH558" s="159"/>
      <c r="CI558" s="159"/>
      <c r="CJ558" s="159"/>
      <c r="CK558" s="159"/>
      <c r="CL558" s="159"/>
      <c r="CM558" s="159"/>
      <c r="CN558" s="159"/>
      <c r="CO558" s="159"/>
      <c r="CP558" s="159"/>
      <c r="CQ558" s="159"/>
      <c r="CR558" s="159"/>
      <c r="CS558" s="159"/>
      <c r="CT558" s="159"/>
      <c r="CU558" s="159"/>
      <c r="CV558" s="159"/>
      <c r="CW558" s="159"/>
      <c r="CX558" s="159"/>
      <c r="CY558" s="159"/>
      <c r="CZ558" s="159"/>
      <c r="DA558" s="159"/>
      <c r="DB558" s="159"/>
      <c r="DC558" s="159"/>
      <c r="DD558" s="159"/>
      <c r="DE558" s="159"/>
      <c r="DF558" s="159"/>
      <c r="DG558" s="159"/>
      <c r="DH558" s="159"/>
      <c r="DI558" s="159"/>
      <c r="DJ558" s="159"/>
      <c r="DK558" s="159"/>
      <c r="DL558" s="159"/>
      <c r="DM558" s="159"/>
      <c r="DN558" s="159"/>
      <c r="DO558" s="159"/>
      <c r="DP558" s="159"/>
      <c r="DQ558" s="159"/>
      <c r="DR558" s="159"/>
      <c r="DS558" s="159"/>
      <c r="DT558" s="159"/>
      <c r="DU558" s="159"/>
      <c r="DV558" s="159"/>
      <c r="DW558" s="159"/>
      <c r="DX558" s="159"/>
      <c r="DY558" s="159"/>
      <c r="DZ558" s="159"/>
      <c r="EA558" s="159"/>
      <c r="EB558" s="159"/>
      <c r="EC558" s="159"/>
      <c r="ED558" s="159"/>
      <c r="EE558" s="159"/>
      <c r="EF558" s="159"/>
      <c r="EG558" s="159"/>
      <c r="EH558" s="159"/>
      <c r="EI558" s="159"/>
      <c r="EJ558" s="159"/>
      <c r="EK558" s="159"/>
      <c r="EL558" s="159"/>
      <c r="EM558" s="159"/>
      <c r="EN558" s="159"/>
      <c r="EO558" s="159"/>
      <c r="EP558" s="159"/>
      <c r="EQ558" s="159"/>
      <c r="ER558" s="159"/>
      <c r="ES558" s="159"/>
      <c r="ET558" s="159"/>
      <c r="EU558" s="159"/>
      <c r="EV558" s="159"/>
      <c r="EW558" s="159"/>
      <c r="EX558" s="159"/>
      <c r="EY558" s="159"/>
      <c r="EZ558" s="159"/>
      <c r="FA558" s="159"/>
      <c r="FB558" s="159"/>
      <c r="FC558" s="159"/>
      <c r="FD558" s="159"/>
    </row>
    <row r="559" customFormat="false" ht="12.75" hidden="false" customHeight="false" outlineLevel="0" collapsed="false">
      <c r="A559" s="168"/>
      <c r="B559" s="149"/>
      <c r="C559" s="149"/>
      <c r="D559" s="149"/>
      <c r="E559" s="149"/>
      <c r="F559" s="149"/>
      <c r="G559" s="149"/>
      <c r="H559" s="148"/>
      <c r="I559" s="170"/>
      <c r="R559" s="148"/>
      <c r="S559" s="158"/>
      <c r="T559" s="159"/>
      <c r="U559" s="159"/>
      <c r="V559" s="159"/>
      <c r="W559" s="159"/>
      <c r="X559" s="159"/>
      <c r="Y559" s="159"/>
      <c r="Z559" s="159"/>
      <c r="AA559" s="159"/>
      <c r="AB559" s="159"/>
      <c r="AC559" s="159"/>
      <c r="AD559" s="159"/>
      <c r="AE559" s="159"/>
      <c r="AF559" s="159"/>
      <c r="AG559" s="159"/>
      <c r="AH559" s="159"/>
      <c r="AI559" s="159"/>
      <c r="AJ559" s="159"/>
      <c r="AK559" s="159"/>
      <c r="AL559" s="159"/>
      <c r="AM559" s="159"/>
      <c r="AN559" s="159"/>
      <c r="AO559" s="159"/>
      <c r="AP559" s="159"/>
      <c r="AQ559" s="159"/>
      <c r="AR559" s="159"/>
      <c r="AS559" s="159"/>
      <c r="AT559" s="159"/>
      <c r="AU559" s="159"/>
      <c r="AV559" s="159"/>
      <c r="AW559" s="159"/>
      <c r="AX559" s="159"/>
      <c r="AY559" s="159"/>
      <c r="AZ559" s="159"/>
      <c r="BA559" s="159"/>
      <c r="BB559" s="159"/>
      <c r="BC559" s="159"/>
      <c r="BD559" s="159"/>
      <c r="BE559" s="159"/>
      <c r="BF559" s="159"/>
      <c r="BG559" s="159"/>
      <c r="BH559" s="159"/>
      <c r="BI559" s="159"/>
      <c r="BJ559" s="159"/>
      <c r="BK559" s="159"/>
      <c r="BL559" s="159"/>
      <c r="BM559" s="159"/>
      <c r="BN559" s="159"/>
      <c r="BO559" s="159"/>
      <c r="BP559" s="159"/>
      <c r="BQ559" s="159"/>
      <c r="BR559" s="159"/>
      <c r="BS559" s="159"/>
      <c r="BT559" s="159"/>
      <c r="BU559" s="159"/>
      <c r="BV559" s="159"/>
      <c r="BW559" s="159"/>
      <c r="BX559" s="159"/>
      <c r="BY559" s="159"/>
      <c r="BZ559" s="159"/>
      <c r="CA559" s="159"/>
      <c r="CB559" s="159"/>
      <c r="CC559" s="159"/>
      <c r="CD559" s="159"/>
      <c r="CE559" s="159"/>
      <c r="CF559" s="159"/>
      <c r="CG559" s="159"/>
      <c r="CH559" s="159"/>
      <c r="CI559" s="159"/>
      <c r="CJ559" s="159"/>
      <c r="CK559" s="159"/>
      <c r="CL559" s="159"/>
      <c r="CM559" s="159"/>
      <c r="CN559" s="159"/>
      <c r="CO559" s="159"/>
      <c r="CP559" s="159"/>
      <c r="CQ559" s="159"/>
      <c r="CR559" s="159"/>
      <c r="CS559" s="159"/>
      <c r="CT559" s="159"/>
      <c r="CU559" s="159"/>
      <c r="CV559" s="159"/>
      <c r="CW559" s="159"/>
      <c r="CX559" s="159"/>
      <c r="CY559" s="159"/>
      <c r="CZ559" s="159"/>
      <c r="DA559" s="159"/>
      <c r="DB559" s="159"/>
      <c r="DC559" s="159"/>
      <c r="DD559" s="159"/>
      <c r="DE559" s="159"/>
      <c r="DF559" s="159"/>
      <c r="DG559" s="159"/>
      <c r="DH559" s="159"/>
      <c r="DI559" s="159"/>
      <c r="DJ559" s="159"/>
      <c r="DK559" s="159"/>
      <c r="DL559" s="159"/>
      <c r="DM559" s="159"/>
      <c r="DN559" s="159"/>
      <c r="DO559" s="159"/>
      <c r="DP559" s="159"/>
      <c r="DQ559" s="159"/>
      <c r="DR559" s="159"/>
      <c r="DS559" s="159"/>
      <c r="DT559" s="159"/>
      <c r="DU559" s="159"/>
      <c r="DV559" s="159"/>
      <c r="DW559" s="159"/>
      <c r="DX559" s="159"/>
      <c r="DY559" s="159"/>
      <c r="DZ559" s="159"/>
      <c r="EA559" s="159"/>
      <c r="EB559" s="159"/>
      <c r="EC559" s="159"/>
      <c r="ED559" s="159"/>
      <c r="EE559" s="159"/>
      <c r="EF559" s="159"/>
      <c r="EG559" s="159"/>
      <c r="EH559" s="159"/>
      <c r="EI559" s="159"/>
      <c r="EJ559" s="159"/>
      <c r="EK559" s="159"/>
      <c r="EL559" s="159"/>
      <c r="EM559" s="159"/>
      <c r="EN559" s="159"/>
      <c r="EO559" s="159"/>
      <c r="EP559" s="159"/>
      <c r="EQ559" s="159"/>
      <c r="ER559" s="159"/>
      <c r="ES559" s="159"/>
      <c r="ET559" s="159"/>
      <c r="EU559" s="159"/>
      <c r="EV559" s="159"/>
      <c r="EW559" s="159"/>
      <c r="EX559" s="159"/>
      <c r="EY559" s="159"/>
      <c r="EZ559" s="159"/>
      <c r="FA559" s="159"/>
      <c r="FB559" s="159"/>
      <c r="FC559" s="159"/>
      <c r="FD559" s="159"/>
    </row>
    <row r="560" customFormat="false" ht="12.75" hidden="false" customHeight="false" outlineLevel="0" collapsed="false">
      <c r="A560" s="168"/>
      <c r="B560" s="149"/>
      <c r="C560" s="149"/>
      <c r="D560" s="149"/>
      <c r="E560" s="149"/>
      <c r="F560" s="149"/>
      <c r="G560" s="149"/>
      <c r="H560" s="148"/>
      <c r="I560" s="170"/>
      <c r="R560" s="148"/>
      <c r="S560" s="158"/>
      <c r="T560" s="159"/>
      <c r="U560" s="159"/>
      <c r="V560" s="159"/>
      <c r="W560" s="159"/>
      <c r="X560" s="159"/>
      <c r="Y560" s="159"/>
      <c r="Z560" s="159"/>
      <c r="AA560" s="159"/>
      <c r="AB560" s="159"/>
      <c r="AC560" s="159"/>
      <c r="AD560" s="159"/>
      <c r="AE560" s="159"/>
      <c r="AF560" s="159"/>
      <c r="AG560" s="159"/>
      <c r="AH560" s="159"/>
      <c r="AI560" s="159"/>
      <c r="AJ560" s="159"/>
      <c r="AK560" s="159"/>
      <c r="AL560" s="159"/>
      <c r="AM560" s="159"/>
      <c r="AN560" s="159"/>
      <c r="AO560" s="159"/>
      <c r="AP560" s="159"/>
      <c r="AQ560" s="159"/>
      <c r="AR560" s="159"/>
      <c r="AS560" s="159"/>
      <c r="AT560" s="159"/>
      <c r="AU560" s="159"/>
      <c r="AV560" s="159"/>
      <c r="AW560" s="159"/>
      <c r="AX560" s="159"/>
      <c r="AY560" s="159"/>
      <c r="AZ560" s="159"/>
      <c r="BA560" s="159"/>
      <c r="BB560" s="159"/>
      <c r="BC560" s="159"/>
      <c r="BD560" s="159"/>
      <c r="BE560" s="159"/>
      <c r="BF560" s="159"/>
      <c r="BG560" s="159"/>
      <c r="BH560" s="159"/>
      <c r="BI560" s="159"/>
      <c r="BJ560" s="159"/>
      <c r="BK560" s="159"/>
      <c r="BL560" s="159"/>
      <c r="BM560" s="159"/>
      <c r="BN560" s="159"/>
      <c r="BO560" s="159"/>
      <c r="BP560" s="159"/>
      <c r="BQ560" s="159"/>
      <c r="BR560" s="159"/>
      <c r="BS560" s="159"/>
      <c r="BT560" s="159"/>
      <c r="BU560" s="159"/>
      <c r="BV560" s="159"/>
      <c r="BW560" s="159"/>
      <c r="BX560" s="159"/>
      <c r="BY560" s="159"/>
      <c r="BZ560" s="159"/>
      <c r="CA560" s="159"/>
      <c r="CB560" s="159"/>
      <c r="CC560" s="159"/>
      <c r="CD560" s="159"/>
      <c r="CE560" s="159"/>
      <c r="CF560" s="159"/>
      <c r="CG560" s="159"/>
      <c r="CH560" s="159"/>
      <c r="CI560" s="159"/>
      <c r="CJ560" s="159"/>
      <c r="CK560" s="159"/>
      <c r="CL560" s="159"/>
      <c r="CM560" s="159"/>
      <c r="CN560" s="159"/>
      <c r="CO560" s="159"/>
      <c r="CP560" s="159"/>
      <c r="CQ560" s="159"/>
      <c r="CR560" s="159"/>
      <c r="CS560" s="159"/>
      <c r="CT560" s="159"/>
      <c r="CU560" s="159"/>
      <c r="CV560" s="159"/>
      <c r="CW560" s="159"/>
      <c r="CX560" s="159"/>
      <c r="CY560" s="159"/>
      <c r="CZ560" s="159"/>
      <c r="DA560" s="159"/>
      <c r="DB560" s="159"/>
      <c r="DC560" s="159"/>
      <c r="DD560" s="159"/>
      <c r="DE560" s="159"/>
      <c r="DF560" s="159"/>
      <c r="DG560" s="159"/>
      <c r="DH560" s="159"/>
      <c r="DI560" s="159"/>
      <c r="DJ560" s="159"/>
      <c r="DK560" s="159"/>
      <c r="DL560" s="159"/>
      <c r="DM560" s="159"/>
      <c r="DN560" s="159"/>
      <c r="DO560" s="159"/>
      <c r="DP560" s="159"/>
      <c r="DQ560" s="159"/>
      <c r="DR560" s="159"/>
      <c r="DS560" s="159"/>
      <c r="DT560" s="159"/>
      <c r="DU560" s="159"/>
      <c r="DV560" s="159"/>
      <c r="DW560" s="159"/>
      <c r="DX560" s="159"/>
      <c r="DY560" s="159"/>
      <c r="DZ560" s="159"/>
      <c r="EA560" s="159"/>
      <c r="EB560" s="159"/>
      <c r="EC560" s="159"/>
      <c r="ED560" s="159"/>
      <c r="EE560" s="159"/>
      <c r="EF560" s="159"/>
      <c r="EG560" s="159"/>
      <c r="EH560" s="159"/>
      <c r="EI560" s="159"/>
      <c r="EJ560" s="159"/>
      <c r="EK560" s="159"/>
      <c r="EL560" s="159"/>
      <c r="EM560" s="159"/>
      <c r="EN560" s="159"/>
      <c r="EO560" s="159"/>
      <c r="EP560" s="159"/>
      <c r="EQ560" s="159"/>
      <c r="ER560" s="159"/>
      <c r="ES560" s="159"/>
      <c r="ET560" s="159"/>
      <c r="EU560" s="159"/>
      <c r="EV560" s="159"/>
      <c r="EW560" s="159"/>
      <c r="EX560" s="159"/>
      <c r="EY560" s="159"/>
      <c r="EZ560" s="159"/>
      <c r="FA560" s="159"/>
      <c r="FB560" s="159"/>
      <c r="FC560" s="159"/>
      <c r="FD560" s="159"/>
    </row>
    <row r="561" customFormat="false" ht="12.75" hidden="false" customHeight="false" outlineLevel="0" collapsed="false">
      <c r="A561" s="168"/>
      <c r="B561" s="149"/>
      <c r="C561" s="149"/>
      <c r="D561" s="149"/>
      <c r="E561" s="149"/>
      <c r="F561" s="149"/>
      <c r="G561" s="149"/>
      <c r="H561" s="148"/>
      <c r="I561" s="170"/>
      <c r="R561" s="148"/>
      <c r="S561" s="158"/>
      <c r="T561" s="159"/>
      <c r="U561" s="159"/>
      <c r="V561" s="159"/>
      <c r="W561" s="159"/>
      <c r="X561" s="159"/>
      <c r="Y561" s="159"/>
      <c r="Z561" s="159"/>
      <c r="AA561" s="159"/>
      <c r="AB561" s="159"/>
      <c r="AC561" s="159"/>
      <c r="AD561" s="159"/>
      <c r="AE561" s="159"/>
      <c r="AF561" s="159"/>
      <c r="AG561" s="159"/>
      <c r="AH561" s="159"/>
      <c r="AI561" s="159"/>
      <c r="AJ561" s="159"/>
      <c r="AK561" s="159"/>
      <c r="AL561" s="159"/>
      <c r="AM561" s="159"/>
      <c r="AN561" s="159"/>
      <c r="AO561" s="159"/>
      <c r="AP561" s="159"/>
      <c r="AQ561" s="159"/>
      <c r="AR561" s="159"/>
      <c r="AS561" s="159"/>
      <c r="AT561" s="159"/>
      <c r="AU561" s="159"/>
      <c r="AV561" s="159"/>
      <c r="AW561" s="159"/>
      <c r="AX561" s="159"/>
      <c r="AY561" s="159"/>
      <c r="AZ561" s="159"/>
      <c r="BA561" s="159"/>
      <c r="BB561" s="159"/>
      <c r="BC561" s="159"/>
      <c r="BD561" s="159"/>
      <c r="BE561" s="159"/>
      <c r="BF561" s="159"/>
      <c r="BG561" s="159"/>
      <c r="BH561" s="159"/>
      <c r="BI561" s="159"/>
      <c r="BJ561" s="159"/>
      <c r="BK561" s="159"/>
      <c r="BL561" s="159"/>
      <c r="BM561" s="159"/>
      <c r="BN561" s="159"/>
      <c r="BO561" s="159"/>
      <c r="BP561" s="159"/>
      <c r="BQ561" s="159"/>
      <c r="BR561" s="159"/>
      <c r="BS561" s="159"/>
      <c r="BT561" s="159"/>
      <c r="BU561" s="159"/>
      <c r="BV561" s="159"/>
      <c r="BW561" s="159"/>
      <c r="BX561" s="159"/>
      <c r="BY561" s="159"/>
      <c r="BZ561" s="159"/>
      <c r="CA561" s="159"/>
      <c r="CB561" s="159"/>
      <c r="CC561" s="159"/>
      <c r="CD561" s="159"/>
      <c r="CE561" s="159"/>
      <c r="CF561" s="159"/>
      <c r="CG561" s="159"/>
      <c r="CH561" s="159"/>
      <c r="CI561" s="159"/>
      <c r="CJ561" s="159"/>
      <c r="CK561" s="159"/>
      <c r="CL561" s="159"/>
      <c r="CM561" s="159"/>
      <c r="CN561" s="159"/>
      <c r="CO561" s="159"/>
      <c r="CP561" s="159"/>
      <c r="CQ561" s="159"/>
      <c r="CR561" s="159"/>
      <c r="CS561" s="159"/>
      <c r="CT561" s="159"/>
      <c r="CU561" s="159"/>
      <c r="CV561" s="159"/>
      <c r="CW561" s="159"/>
      <c r="CX561" s="159"/>
      <c r="CY561" s="159"/>
      <c r="CZ561" s="159"/>
      <c r="DA561" s="159"/>
      <c r="DB561" s="159"/>
      <c r="DC561" s="159"/>
      <c r="DD561" s="159"/>
      <c r="DE561" s="159"/>
      <c r="DF561" s="159"/>
      <c r="DG561" s="159"/>
      <c r="DH561" s="159"/>
      <c r="DI561" s="159"/>
      <c r="DJ561" s="159"/>
      <c r="DK561" s="159"/>
      <c r="DL561" s="159"/>
      <c r="DM561" s="159"/>
      <c r="DN561" s="159"/>
      <c r="DO561" s="159"/>
      <c r="DP561" s="159"/>
      <c r="DQ561" s="159"/>
      <c r="DR561" s="159"/>
      <c r="DS561" s="159"/>
      <c r="DT561" s="159"/>
      <c r="DU561" s="159"/>
      <c r="DV561" s="159"/>
      <c r="DW561" s="159"/>
      <c r="DX561" s="159"/>
      <c r="DY561" s="159"/>
      <c r="DZ561" s="159"/>
      <c r="EA561" s="159"/>
      <c r="EB561" s="159"/>
      <c r="EC561" s="159"/>
      <c r="ED561" s="159"/>
      <c r="EE561" s="159"/>
      <c r="EF561" s="159"/>
      <c r="EG561" s="159"/>
      <c r="EH561" s="159"/>
      <c r="EI561" s="159"/>
      <c r="EJ561" s="159"/>
      <c r="EK561" s="159"/>
      <c r="EL561" s="159"/>
      <c r="EM561" s="159"/>
      <c r="EN561" s="159"/>
      <c r="EO561" s="159"/>
      <c r="EP561" s="159"/>
      <c r="EQ561" s="159"/>
      <c r="ER561" s="159"/>
      <c r="ES561" s="159"/>
      <c r="ET561" s="159"/>
      <c r="EU561" s="159"/>
      <c r="EV561" s="159"/>
      <c r="EW561" s="159"/>
      <c r="EX561" s="159"/>
      <c r="EY561" s="159"/>
      <c r="EZ561" s="159"/>
      <c r="FA561" s="159"/>
      <c r="FB561" s="159"/>
      <c r="FC561" s="159"/>
      <c r="FD561" s="159"/>
    </row>
    <row r="562" customFormat="false" ht="12.75" hidden="false" customHeight="false" outlineLevel="0" collapsed="false">
      <c r="A562" s="168"/>
      <c r="B562" s="149"/>
      <c r="C562" s="149"/>
      <c r="D562" s="149"/>
      <c r="E562" s="149"/>
      <c r="F562" s="149"/>
      <c r="G562" s="149"/>
      <c r="H562" s="148"/>
      <c r="I562" s="170"/>
      <c r="R562" s="148"/>
      <c r="S562" s="158"/>
      <c r="T562" s="159"/>
      <c r="U562" s="159"/>
      <c r="V562" s="159"/>
      <c r="W562" s="159"/>
      <c r="X562" s="159"/>
      <c r="Y562" s="159"/>
      <c r="Z562" s="159"/>
      <c r="AA562" s="159"/>
      <c r="AB562" s="159"/>
      <c r="AC562" s="159"/>
      <c r="AD562" s="159"/>
      <c r="AE562" s="159"/>
      <c r="AF562" s="159"/>
      <c r="AG562" s="159"/>
      <c r="AH562" s="159"/>
      <c r="AI562" s="159"/>
      <c r="AJ562" s="159"/>
      <c r="AK562" s="159"/>
      <c r="AL562" s="159"/>
      <c r="AM562" s="159"/>
      <c r="AN562" s="159"/>
      <c r="AO562" s="159"/>
      <c r="AP562" s="159"/>
      <c r="AQ562" s="159"/>
      <c r="AR562" s="159"/>
      <c r="AS562" s="159"/>
      <c r="AT562" s="159"/>
      <c r="AU562" s="159"/>
      <c r="AV562" s="159"/>
      <c r="AW562" s="159"/>
      <c r="AX562" s="159"/>
      <c r="AY562" s="159"/>
      <c r="AZ562" s="159"/>
      <c r="BA562" s="159"/>
      <c r="BB562" s="159"/>
      <c r="BC562" s="159"/>
      <c r="BD562" s="159"/>
      <c r="BE562" s="159"/>
      <c r="BF562" s="159"/>
      <c r="BG562" s="159"/>
      <c r="BH562" s="159"/>
      <c r="BI562" s="159"/>
      <c r="BJ562" s="159"/>
      <c r="BK562" s="159"/>
      <c r="BL562" s="159"/>
      <c r="BM562" s="159"/>
      <c r="BN562" s="159"/>
      <c r="BO562" s="159"/>
      <c r="BP562" s="159"/>
      <c r="BQ562" s="159"/>
      <c r="BR562" s="159"/>
      <c r="BS562" s="159"/>
      <c r="BT562" s="159"/>
      <c r="BU562" s="159"/>
      <c r="BV562" s="159"/>
      <c r="BW562" s="159"/>
      <c r="BX562" s="159"/>
      <c r="BY562" s="159"/>
      <c r="BZ562" s="159"/>
      <c r="CA562" s="159"/>
      <c r="CB562" s="159"/>
      <c r="CC562" s="159"/>
      <c r="CD562" s="159"/>
      <c r="CE562" s="159"/>
      <c r="CF562" s="159"/>
      <c r="CG562" s="159"/>
      <c r="CH562" s="159"/>
      <c r="CI562" s="159"/>
      <c r="CJ562" s="159"/>
      <c r="CK562" s="159"/>
      <c r="CL562" s="159"/>
      <c r="CM562" s="159"/>
      <c r="CN562" s="159"/>
      <c r="CO562" s="159"/>
      <c r="CP562" s="159"/>
      <c r="CQ562" s="159"/>
      <c r="CR562" s="159"/>
      <c r="CS562" s="159"/>
      <c r="CT562" s="159"/>
      <c r="CU562" s="159"/>
      <c r="CV562" s="159"/>
      <c r="CW562" s="159"/>
      <c r="CX562" s="159"/>
      <c r="CY562" s="159"/>
      <c r="CZ562" s="159"/>
      <c r="DA562" s="159"/>
      <c r="DB562" s="159"/>
      <c r="DC562" s="159"/>
      <c r="DD562" s="159"/>
      <c r="DE562" s="159"/>
      <c r="DF562" s="159"/>
      <c r="DG562" s="159"/>
      <c r="DH562" s="159"/>
      <c r="DI562" s="159"/>
      <c r="DJ562" s="159"/>
      <c r="DK562" s="159"/>
      <c r="DL562" s="159"/>
      <c r="DM562" s="159"/>
      <c r="DN562" s="159"/>
      <c r="DO562" s="159"/>
      <c r="DP562" s="159"/>
      <c r="DQ562" s="159"/>
      <c r="DR562" s="159"/>
      <c r="DS562" s="159"/>
      <c r="DT562" s="159"/>
      <c r="DU562" s="159"/>
      <c r="DV562" s="159"/>
      <c r="DW562" s="159"/>
      <c r="DX562" s="159"/>
      <c r="DY562" s="159"/>
      <c r="DZ562" s="159"/>
      <c r="EA562" s="159"/>
      <c r="EB562" s="159"/>
      <c r="EC562" s="159"/>
      <c r="ED562" s="159"/>
      <c r="EE562" s="159"/>
      <c r="EF562" s="159"/>
      <c r="EG562" s="159"/>
      <c r="EH562" s="159"/>
      <c r="EI562" s="159"/>
      <c r="EJ562" s="159"/>
      <c r="EK562" s="159"/>
      <c r="EL562" s="159"/>
      <c r="EM562" s="159"/>
      <c r="EN562" s="159"/>
      <c r="EO562" s="159"/>
      <c r="EP562" s="159"/>
      <c r="EQ562" s="159"/>
      <c r="ER562" s="159"/>
      <c r="ES562" s="159"/>
      <c r="ET562" s="159"/>
      <c r="EU562" s="159"/>
      <c r="EV562" s="159"/>
      <c r="EW562" s="159"/>
      <c r="EX562" s="159"/>
      <c r="EY562" s="159"/>
      <c r="EZ562" s="159"/>
      <c r="FA562" s="159"/>
      <c r="FB562" s="159"/>
      <c r="FC562" s="159"/>
      <c r="FD562" s="159"/>
    </row>
    <row r="563" customFormat="false" ht="12.75" hidden="false" customHeight="false" outlineLevel="0" collapsed="false">
      <c r="A563" s="168"/>
      <c r="B563" s="149"/>
      <c r="C563" s="149"/>
      <c r="D563" s="149"/>
      <c r="E563" s="149"/>
      <c r="F563" s="149"/>
      <c r="G563" s="149"/>
      <c r="H563" s="148"/>
      <c r="I563" s="170"/>
      <c r="R563" s="148"/>
      <c r="S563" s="158"/>
      <c r="T563" s="159"/>
      <c r="U563" s="159"/>
      <c r="V563" s="159"/>
      <c r="W563" s="159"/>
      <c r="X563" s="159"/>
      <c r="Y563" s="159"/>
      <c r="Z563" s="159"/>
      <c r="AA563" s="159"/>
      <c r="AB563" s="159"/>
      <c r="AC563" s="159"/>
      <c r="AD563" s="159"/>
      <c r="AE563" s="159"/>
      <c r="AF563" s="159"/>
      <c r="AG563" s="159"/>
      <c r="AH563" s="159"/>
      <c r="AI563" s="159"/>
      <c r="AJ563" s="159"/>
      <c r="AK563" s="159"/>
      <c r="AL563" s="159"/>
      <c r="AM563" s="159"/>
      <c r="AN563" s="159"/>
      <c r="AO563" s="159"/>
      <c r="AP563" s="159"/>
      <c r="AQ563" s="159"/>
      <c r="AR563" s="159"/>
      <c r="AS563" s="159"/>
      <c r="AT563" s="159"/>
      <c r="AU563" s="159"/>
      <c r="AV563" s="159"/>
      <c r="AW563" s="159"/>
      <c r="AX563" s="159"/>
      <c r="AY563" s="159"/>
      <c r="AZ563" s="159"/>
      <c r="BA563" s="159"/>
      <c r="BB563" s="159"/>
      <c r="BC563" s="159"/>
      <c r="BD563" s="159"/>
      <c r="BE563" s="159"/>
      <c r="BF563" s="159"/>
      <c r="BG563" s="159"/>
      <c r="BH563" s="159"/>
      <c r="BI563" s="159"/>
      <c r="BJ563" s="159"/>
      <c r="BK563" s="159"/>
      <c r="BL563" s="159"/>
      <c r="BM563" s="159"/>
      <c r="BN563" s="159"/>
      <c r="BO563" s="159"/>
      <c r="BP563" s="159"/>
      <c r="BQ563" s="159"/>
      <c r="BR563" s="159"/>
      <c r="BS563" s="159"/>
      <c r="BT563" s="159"/>
      <c r="BU563" s="159"/>
      <c r="BV563" s="159"/>
      <c r="BW563" s="159"/>
      <c r="BX563" s="159"/>
      <c r="BY563" s="159"/>
      <c r="BZ563" s="159"/>
      <c r="CA563" s="159"/>
      <c r="CB563" s="159"/>
      <c r="CC563" s="159"/>
      <c r="CD563" s="159"/>
      <c r="CE563" s="159"/>
      <c r="CF563" s="159"/>
      <c r="CG563" s="159"/>
      <c r="CH563" s="159"/>
      <c r="CI563" s="159"/>
      <c r="CJ563" s="159"/>
      <c r="CK563" s="159"/>
      <c r="CL563" s="159"/>
      <c r="CM563" s="159"/>
      <c r="CN563" s="159"/>
      <c r="CO563" s="159"/>
      <c r="CP563" s="159"/>
      <c r="CQ563" s="159"/>
      <c r="CR563" s="159"/>
      <c r="CS563" s="159"/>
      <c r="CT563" s="159"/>
      <c r="CU563" s="159"/>
      <c r="CV563" s="159"/>
      <c r="CW563" s="159"/>
      <c r="CX563" s="159"/>
      <c r="CY563" s="159"/>
      <c r="CZ563" s="159"/>
      <c r="DA563" s="159"/>
      <c r="DB563" s="159"/>
      <c r="DC563" s="159"/>
      <c r="DD563" s="159"/>
      <c r="DE563" s="159"/>
      <c r="DF563" s="159"/>
      <c r="DG563" s="159"/>
      <c r="DH563" s="159"/>
      <c r="DI563" s="159"/>
      <c r="DJ563" s="159"/>
      <c r="DK563" s="159"/>
      <c r="DL563" s="159"/>
      <c r="DM563" s="159"/>
      <c r="DN563" s="159"/>
      <c r="DO563" s="159"/>
      <c r="DP563" s="159"/>
      <c r="DQ563" s="159"/>
      <c r="DR563" s="159"/>
      <c r="DS563" s="159"/>
      <c r="DT563" s="159"/>
      <c r="DU563" s="159"/>
      <c r="DV563" s="159"/>
      <c r="DW563" s="159"/>
      <c r="DX563" s="159"/>
      <c r="DY563" s="159"/>
      <c r="DZ563" s="159"/>
      <c r="EA563" s="159"/>
      <c r="EB563" s="159"/>
      <c r="EC563" s="159"/>
      <c r="ED563" s="159"/>
      <c r="EE563" s="159"/>
      <c r="EF563" s="159"/>
      <c r="EG563" s="159"/>
      <c r="EH563" s="159"/>
      <c r="EI563" s="159"/>
      <c r="EJ563" s="159"/>
      <c r="EK563" s="159"/>
      <c r="EL563" s="159"/>
      <c r="EM563" s="159"/>
      <c r="EN563" s="159"/>
      <c r="EO563" s="159"/>
      <c r="EP563" s="159"/>
      <c r="EQ563" s="159"/>
      <c r="ER563" s="159"/>
      <c r="ES563" s="159"/>
      <c r="ET563" s="159"/>
      <c r="EU563" s="159"/>
      <c r="EV563" s="159"/>
      <c r="EW563" s="159"/>
      <c r="EX563" s="159"/>
      <c r="EY563" s="159"/>
      <c r="EZ563" s="159"/>
      <c r="FA563" s="159"/>
      <c r="FB563" s="159"/>
      <c r="FC563" s="159"/>
      <c r="FD563" s="159"/>
    </row>
    <row r="564" customFormat="false" ht="12.75" hidden="false" customHeight="false" outlineLevel="0" collapsed="false">
      <c r="A564" s="168"/>
      <c r="B564" s="149"/>
      <c r="C564" s="149"/>
      <c r="D564" s="149"/>
      <c r="E564" s="149"/>
      <c r="F564" s="149"/>
      <c r="G564" s="149"/>
      <c r="H564" s="148"/>
      <c r="I564" s="170"/>
      <c r="R564" s="148"/>
      <c r="S564" s="158"/>
      <c r="T564" s="159"/>
      <c r="U564" s="159"/>
      <c r="V564" s="159"/>
      <c r="W564" s="159"/>
      <c r="X564" s="159"/>
      <c r="Y564" s="159"/>
      <c r="Z564" s="159"/>
      <c r="AA564" s="159"/>
      <c r="AB564" s="159"/>
      <c r="AC564" s="159"/>
      <c r="AD564" s="159"/>
      <c r="AE564" s="159"/>
      <c r="AF564" s="159"/>
      <c r="AG564" s="159"/>
      <c r="AH564" s="159"/>
      <c r="AI564" s="159"/>
      <c r="AJ564" s="159"/>
      <c r="AK564" s="159"/>
      <c r="AL564" s="159"/>
      <c r="AM564" s="159"/>
      <c r="AN564" s="159"/>
      <c r="AO564" s="159"/>
      <c r="AP564" s="159"/>
      <c r="AQ564" s="159"/>
      <c r="AR564" s="159"/>
      <c r="AS564" s="159"/>
      <c r="AT564" s="159"/>
      <c r="AU564" s="159"/>
      <c r="AV564" s="159"/>
      <c r="AW564" s="159"/>
      <c r="AX564" s="159"/>
      <c r="AY564" s="159"/>
      <c r="AZ564" s="159"/>
      <c r="BA564" s="159"/>
      <c r="BB564" s="159"/>
      <c r="BC564" s="159"/>
      <c r="BD564" s="159"/>
      <c r="BE564" s="159"/>
      <c r="BF564" s="159"/>
      <c r="BG564" s="159"/>
      <c r="BH564" s="159"/>
      <c r="BI564" s="159"/>
      <c r="BJ564" s="159"/>
      <c r="BK564" s="159"/>
      <c r="BL564" s="159"/>
      <c r="BM564" s="159"/>
      <c r="BN564" s="159"/>
      <c r="BO564" s="159"/>
      <c r="BP564" s="159"/>
      <c r="BQ564" s="159"/>
      <c r="BR564" s="159"/>
      <c r="BS564" s="159"/>
      <c r="BT564" s="159"/>
      <c r="BU564" s="159"/>
      <c r="BV564" s="159"/>
      <c r="BW564" s="159"/>
      <c r="BX564" s="159"/>
      <c r="BY564" s="159"/>
      <c r="BZ564" s="159"/>
      <c r="CA564" s="159"/>
      <c r="CB564" s="159"/>
      <c r="CC564" s="159"/>
      <c r="CD564" s="159"/>
      <c r="CE564" s="159"/>
      <c r="CF564" s="159"/>
      <c r="CG564" s="159"/>
      <c r="CH564" s="159"/>
      <c r="CI564" s="159"/>
      <c r="CJ564" s="159"/>
      <c r="CK564" s="159"/>
      <c r="CL564" s="159"/>
      <c r="CM564" s="159"/>
      <c r="CN564" s="159"/>
      <c r="CO564" s="159"/>
      <c r="CP564" s="159"/>
      <c r="CQ564" s="159"/>
      <c r="CR564" s="159"/>
      <c r="CS564" s="159"/>
      <c r="CT564" s="159"/>
      <c r="CU564" s="159"/>
      <c r="CV564" s="159"/>
      <c r="CW564" s="159"/>
      <c r="CX564" s="159"/>
      <c r="CY564" s="159"/>
      <c r="CZ564" s="159"/>
      <c r="DA564" s="159"/>
      <c r="DB564" s="159"/>
      <c r="DC564" s="159"/>
      <c r="DD564" s="159"/>
      <c r="DE564" s="159"/>
      <c r="DF564" s="159"/>
      <c r="DG564" s="159"/>
      <c r="DH564" s="159"/>
      <c r="DI564" s="159"/>
      <c r="DJ564" s="159"/>
      <c r="DK564" s="159"/>
      <c r="DL564" s="159"/>
      <c r="DM564" s="159"/>
      <c r="DN564" s="159"/>
      <c r="DO564" s="159"/>
      <c r="DP564" s="159"/>
      <c r="DQ564" s="159"/>
      <c r="DR564" s="159"/>
      <c r="DS564" s="159"/>
      <c r="DT564" s="159"/>
      <c r="DU564" s="159"/>
      <c r="DV564" s="159"/>
      <c r="DW564" s="159"/>
      <c r="DX564" s="159"/>
      <c r="DY564" s="159"/>
      <c r="DZ564" s="159"/>
      <c r="EA564" s="159"/>
      <c r="EB564" s="159"/>
      <c r="EC564" s="159"/>
      <c r="ED564" s="159"/>
      <c r="EE564" s="159"/>
      <c r="EF564" s="159"/>
      <c r="EG564" s="159"/>
      <c r="EH564" s="159"/>
      <c r="EI564" s="159"/>
      <c r="EJ564" s="159"/>
      <c r="EK564" s="159"/>
      <c r="EL564" s="159"/>
      <c r="EM564" s="159"/>
      <c r="EN564" s="159"/>
      <c r="EO564" s="159"/>
      <c r="EP564" s="159"/>
      <c r="EQ564" s="159"/>
      <c r="ER564" s="159"/>
      <c r="ES564" s="159"/>
      <c r="ET564" s="159"/>
      <c r="EU564" s="159"/>
      <c r="EV564" s="159"/>
      <c r="EW564" s="159"/>
      <c r="EX564" s="159"/>
      <c r="EY564" s="159"/>
      <c r="EZ564" s="159"/>
      <c r="FA564" s="159"/>
      <c r="FB564" s="159"/>
      <c r="FC564" s="159"/>
      <c r="FD564" s="159"/>
    </row>
    <row r="565" customFormat="false" ht="12.75" hidden="false" customHeight="false" outlineLevel="0" collapsed="false">
      <c r="A565" s="168"/>
      <c r="B565" s="149"/>
      <c r="C565" s="149"/>
      <c r="D565" s="149"/>
      <c r="E565" s="149"/>
      <c r="F565" s="149"/>
      <c r="G565" s="149"/>
      <c r="H565" s="148"/>
      <c r="I565" s="170"/>
      <c r="R565" s="148"/>
      <c r="S565" s="158"/>
      <c r="T565" s="159"/>
      <c r="U565" s="159"/>
      <c r="V565" s="159"/>
      <c r="W565" s="159"/>
      <c r="X565" s="159"/>
      <c r="Y565" s="159"/>
      <c r="Z565" s="159"/>
      <c r="AA565" s="159"/>
      <c r="AB565" s="159"/>
      <c r="AC565" s="159"/>
      <c r="AD565" s="159"/>
      <c r="AE565" s="159"/>
      <c r="AF565" s="159"/>
      <c r="AG565" s="159"/>
      <c r="AH565" s="159"/>
      <c r="AI565" s="159"/>
      <c r="AJ565" s="159"/>
      <c r="AK565" s="159"/>
      <c r="AL565" s="159"/>
      <c r="AM565" s="159"/>
      <c r="AN565" s="159"/>
      <c r="AO565" s="159"/>
      <c r="AP565" s="159"/>
      <c r="AQ565" s="159"/>
      <c r="AR565" s="159"/>
      <c r="AS565" s="159"/>
      <c r="AT565" s="159"/>
      <c r="AU565" s="159"/>
      <c r="AV565" s="159"/>
      <c r="AW565" s="159"/>
      <c r="AX565" s="159"/>
      <c r="AY565" s="159"/>
      <c r="AZ565" s="159"/>
      <c r="BA565" s="159"/>
      <c r="BB565" s="159"/>
      <c r="BC565" s="159"/>
      <c r="BD565" s="159"/>
      <c r="BE565" s="159"/>
      <c r="BF565" s="159"/>
      <c r="BG565" s="159"/>
      <c r="BH565" s="159"/>
      <c r="BI565" s="159"/>
      <c r="BJ565" s="159"/>
      <c r="BK565" s="159"/>
      <c r="BL565" s="159"/>
      <c r="BM565" s="159"/>
      <c r="BN565" s="159"/>
      <c r="BO565" s="159"/>
      <c r="BP565" s="159"/>
      <c r="BQ565" s="159"/>
      <c r="BR565" s="159"/>
      <c r="BS565" s="159"/>
      <c r="BT565" s="159"/>
      <c r="BU565" s="159"/>
      <c r="BV565" s="159"/>
      <c r="BW565" s="159"/>
      <c r="BX565" s="159"/>
      <c r="BY565" s="159"/>
      <c r="BZ565" s="159"/>
      <c r="CA565" s="159"/>
      <c r="CB565" s="159"/>
      <c r="CC565" s="159"/>
      <c r="CD565" s="159"/>
      <c r="CE565" s="159"/>
      <c r="CF565" s="159"/>
      <c r="CG565" s="159"/>
      <c r="CH565" s="159"/>
      <c r="CI565" s="159"/>
      <c r="CJ565" s="159"/>
      <c r="CK565" s="159"/>
      <c r="CL565" s="159"/>
      <c r="CM565" s="159"/>
      <c r="CN565" s="159"/>
      <c r="CO565" s="159"/>
      <c r="CP565" s="159"/>
      <c r="CQ565" s="159"/>
      <c r="CR565" s="159"/>
      <c r="CS565" s="159"/>
      <c r="CT565" s="159"/>
      <c r="CU565" s="159"/>
      <c r="CV565" s="159"/>
      <c r="CW565" s="159"/>
      <c r="CX565" s="159"/>
      <c r="CY565" s="159"/>
      <c r="CZ565" s="159"/>
      <c r="DA565" s="159"/>
      <c r="DB565" s="159"/>
      <c r="DC565" s="159"/>
      <c r="DD565" s="159"/>
      <c r="DE565" s="159"/>
      <c r="DF565" s="159"/>
      <c r="DG565" s="159"/>
      <c r="DH565" s="159"/>
      <c r="DI565" s="159"/>
      <c r="DJ565" s="159"/>
      <c r="DK565" s="159"/>
      <c r="DL565" s="159"/>
      <c r="DM565" s="159"/>
      <c r="DN565" s="159"/>
      <c r="DO565" s="159"/>
      <c r="DP565" s="159"/>
      <c r="DQ565" s="159"/>
      <c r="DR565" s="159"/>
      <c r="DS565" s="159"/>
      <c r="DT565" s="159"/>
      <c r="DU565" s="159"/>
      <c r="DV565" s="159"/>
      <c r="DW565" s="159"/>
      <c r="DX565" s="159"/>
      <c r="DY565" s="159"/>
      <c r="DZ565" s="159"/>
      <c r="EA565" s="159"/>
      <c r="EB565" s="159"/>
      <c r="EC565" s="159"/>
      <c r="ED565" s="159"/>
      <c r="EE565" s="159"/>
      <c r="EF565" s="159"/>
      <c r="EG565" s="159"/>
      <c r="EH565" s="159"/>
      <c r="EI565" s="159"/>
      <c r="EJ565" s="159"/>
      <c r="EK565" s="159"/>
      <c r="EL565" s="159"/>
      <c r="EM565" s="159"/>
      <c r="EN565" s="159"/>
      <c r="EO565" s="159"/>
      <c r="EP565" s="159"/>
      <c r="EQ565" s="159"/>
      <c r="ER565" s="159"/>
      <c r="ES565" s="159"/>
      <c r="ET565" s="159"/>
      <c r="EU565" s="159"/>
      <c r="EV565" s="159"/>
      <c r="EW565" s="159"/>
      <c r="EX565" s="159"/>
      <c r="EY565" s="159"/>
      <c r="EZ565" s="159"/>
      <c r="FA565" s="159"/>
      <c r="FB565" s="159"/>
      <c r="FC565" s="159"/>
      <c r="FD565" s="159"/>
    </row>
    <row r="566" customFormat="false" ht="12.75" hidden="false" customHeight="false" outlineLevel="0" collapsed="false">
      <c r="A566" s="168"/>
      <c r="B566" s="149"/>
      <c r="C566" s="149"/>
      <c r="D566" s="149"/>
      <c r="E566" s="149"/>
      <c r="F566" s="149"/>
      <c r="G566" s="149"/>
      <c r="H566" s="148"/>
      <c r="I566" s="170"/>
      <c r="R566" s="148"/>
      <c r="S566" s="158"/>
      <c r="T566" s="159"/>
      <c r="U566" s="159"/>
      <c r="V566" s="159"/>
      <c r="W566" s="159"/>
      <c r="X566" s="159"/>
      <c r="Y566" s="159"/>
      <c r="Z566" s="159"/>
      <c r="AA566" s="159"/>
      <c r="AB566" s="159"/>
      <c r="AC566" s="159"/>
      <c r="AD566" s="159"/>
      <c r="AE566" s="159"/>
      <c r="AF566" s="159"/>
      <c r="AG566" s="159"/>
      <c r="AH566" s="159"/>
      <c r="AI566" s="159"/>
      <c r="AJ566" s="159"/>
      <c r="AK566" s="159"/>
      <c r="AL566" s="159"/>
      <c r="AM566" s="159"/>
      <c r="AN566" s="159"/>
      <c r="AO566" s="159"/>
      <c r="AP566" s="159"/>
      <c r="AQ566" s="159"/>
      <c r="AR566" s="159"/>
      <c r="AS566" s="159"/>
      <c r="AT566" s="159"/>
      <c r="AU566" s="159"/>
      <c r="AV566" s="159"/>
      <c r="AW566" s="159"/>
      <c r="AX566" s="159"/>
      <c r="AY566" s="159"/>
      <c r="AZ566" s="159"/>
      <c r="BA566" s="159"/>
      <c r="BB566" s="159"/>
      <c r="BC566" s="159"/>
      <c r="BD566" s="159"/>
      <c r="BE566" s="159"/>
      <c r="BF566" s="159"/>
      <c r="BG566" s="159"/>
      <c r="BH566" s="159"/>
      <c r="BI566" s="159"/>
      <c r="BJ566" s="159"/>
      <c r="BK566" s="159"/>
      <c r="BL566" s="159"/>
      <c r="BM566" s="159"/>
      <c r="BN566" s="159"/>
      <c r="BO566" s="159"/>
      <c r="BP566" s="159"/>
      <c r="BQ566" s="159"/>
      <c r="BR566" s="159"/>
      <c r="BS566" s="159"/>
      <c r="BT566" s="159"/>
      <c r="BU566" s="159"/>
      <c r="BV566" s="159"/>
      <c r="BW566" s="159"/>
      <c r="BX566" s="159"/>
      <c r="BY566" s="159"/>
      <c r="BZ566" s="159"/>
      <c r="CA566" s="159"/>
      <c r="CB566" s="159"/>
      <c r="CC566" s="159"/>
      <c r="CD566" s="159"/>
      <c r="CE566" s="159"/>
      <c r="CF566" s="159"/>
      <c r="CG566" s="159"/>
      <c r="CH566" s="159"/>
      <c r="CI566" s="159"/>
      <c r="CJ566" s="159"/>
      <c r="CK566" s="159"/>
      <c r="CL566" s="159"/>
      <c r="CM566" s="159"/>
      <c r="CN566" s="159"/>
      <c r="CO566" s="159"/>
      <c r="CP566" s="159"/>
      <c r="CQ566" s="159"/>
      <c r="CR566" s="159"/>
      <c r="CS566" s="159"/>
      <c r="CT566" s="159"/>
      <c r="CU566" s="159"/>
      <c r="CV566" s="159"/>
      <c r="CW566" s="159"/>
      <c r="CX566" s="159"/>
      <c r="CY566" s="159"/>
      <c r="CZ566" s="159"/>
      <c r="DA566" s="159"/>
      <c r="DB566" s="159"/>
      <c r="DC566" s="159"/>
      <c r="DD566" s="159"/>
      <c r="DE566" s="159"/>
      <c r="DF566" s="159"/>
      <c r="DG566" s="159"/>
      <c r="DH566" s="159"/>
      <c r="DI566" s="159"/>
      <c r="DJ566" s="159"/>
      <c r="DK566" s="159"/>
      <c r="DL566" s="159"/>
      <c r="DM566" s="159"/>
      <c r="DN566" s="159"/>
      <c r="DO566" s="159"/>
      <c r="DP566" s="159"/>
      <c r="DQ566" s="159"/>
      <c r="DR566" s="159"/>
      <c r="DS566" s="159"/>
      <c r="DT566" s="159"/>
      <c r="DU566" s="159"/>
      <c r="DV566" s="159"/>
      <c r="DW566" s="159"/>
      <c r="DX566" s="159"/>
      <c r="DY566" s="159"/>
      <c r="DZ566" s="159"/>
      <c r="EA566" s="159"/>
      <c r="EB566" s="159"/>
      <c r="EC566" s="159"/>
      <c r="ED566" s="159"/>
      <c r="EE566" s="159"/>
      <c r="EF566" s="159"/>
      <c r="EG566" s="159"/>
      <c r="EH566" s="159"/>
      <c r="EI566" s="159"/>
      <c r="EJ566" s="159"/>
      <c r="EK566" s="159"/>
      <c r="EL566" s="159"/>
      <c r="EM566" s="159"/>
      <c r="EN566" s="159"/>
      <c r="EO566" s="159"/>
      <c r="EP566" s="159"/>
      <c r="EQ566" s="159"/>
      <c r="ER566" s="159"/>
      <c r="ES566" s="159"/>
      <c r="ET566" s="159"/>
      <c r="EU566" s="159"/>
      <c r="EV566" s="159"/>
      <c r="EW566" s="159"/>
      <c r="EX566" s="159"/>
      <c r="EY566" s="159"/>
      <c r="EZ566" s="159"/>
      <c r="FA566" s="159"/>
      <c r="FB566" s="159"/>
      <c r="FC566" s="159"/>
      <c r="FD566" s="159"/>
    </row>
    <row r="567" customFormat="false" ht="12.75" hidden="false" customHeight="false" outlineLevel="0" collapsed="false">
      <c r="A567" s="168"/>
      <c r="B567" s="149"/>
      <c r="C567" s="149"/>
      <c r="D567" s="149"/>
      <c r="E567" s="149"/>
      <c r="F567" s="149"/>
      <c r="G567" s="149"/>
      <c r="H567" s="148"/>
      <c r="I567" s="170"/>
      <c r="R567" s="148"/>
      <c r="S567" s="158"/>
      <c r="T567" s="159"/>
      <c r="U567" s="159"/>
      <c r="V567" s="159"/>
      <c r="W567" s="159"/>
      <c r="X567" s="159"/>
      <c r="Y567" s="159"/>
      <c r="Z567" s="159"/>
      <c r="AA567" s="159"/>
      <c r="AB567" s="159"/>
      <c r="AC567" s="159"/>
      <c r="AD567" s="159"/>
      <c r="AE567" s="159"/>
      <c r="AF567" s="159"/>
      <c r="AG567" s="159"/>
      <c r="AH567" s="159"/>
      <c r="AI567" s="159"/>
      <c r="AJ567" s="159"/>
      <c r="AK567" s="159"/>
      <c r="AL567" s="159"/>
      <c r="AM567" s="159"/>
      <c r="AN567" s="159"/>
      <c r="AO567" s="159"/>
      <c r="AP567" s="159"/>
      <c r="AQ567" s="159"/>
      <c r="AR567" s="159"/>
      <c r="AS567" s="159"/>
      <c r="AT567" s="159"/>
      <c r="AU567" s="159"/>
      <c r="AV567" s="159"/>
      <c r="AW567" s="159"/>
      <c r="AX567" s="159"/>
      <c r="AY567" s="159"/>
      <c r="AZ567" s="159"/>
      <c r="BA567" s="159"/>
      <c r="BB567" s="159"/>
      <c r="BC567" s="159"/>
      <c r="BD567" s="159"/>
      <c r="BE567" s="159"/>
      <c r="BF567" s="159"/>
      <c r="BG567" s="159"/>
      <c r="BH567" s="159"/>
      <c r="BI567" s="159"/>
      <c r="BJ567" s="159"/>
      <c r="BK567" s="159"/>
      <c r="BL567" s="159"/>
      <c r="BM567" s="159"/>
      <c r="BN567" s="159"/>
      <c r="BO567" s="159"/>
      <c r="BP567" s="159"/>
      <c r="BQ567" s="159"/>
      <c r="BR567" s="159"/>
      <c r="BS567" s="159"/>
      <c r="BT567" s="159"/>
      <c r="BU567" s="159"/>
      <c r="BV567" s="159"/>
      <c r="BW567" s="159"/>
      <c r="BX567" s="159"/>
      <c r="BY567" s="159"/>
      <c r="BZ567" s="159"/>
      <c r="CA567" s="159"/>
      <c r="CB567" s="159"/>
      <c r="CC567" s="159"/>
      <c r="CD567" s="159"/>
      <c r="CE567" s="159"/>
      <c r="CF567" s="159"/>
      <c r="CG567" s="159"/>
      <c r="CH567" s="159"/>
      <c r="CI567" s="159"/>
      <c r="CJ567" s="159"/>
      <c r="CK567" s="159"/>
      <c r="CL567" s="159"/>
      <c r="CM567" s="159"/>
      <c r="CN567" s="159"/>
      <c r="CO567" s="159"/>
      <c r="CP567" s="159"/>
      <c r="CQ567" s="159"/>
      <c r="CR567" s="159"/>
      <c r="CS567" s="159"/>
      <c r="CT567" s="159"/>
      <c r="CU567" s="159"/>
      <c r="CV567" s="159"/>
      <c r="CW567" s="159"/>
      <c r="CX567" s="159"/>
      <c r="CY567" s="159"/>
      <c r="CZ567" s="159"/>
      <c r="DA567" s="159"/>
      <c r="DB567" s="159"/>
      <c r="DC567" s="159"/>
      <c r="DD567" s="159"/>
      <c r="DE567" s="159"/>
      <c r="DF567" s="159"/>
      <c r="DG567" s="159"/>
      <c r="DH567" s="159"/>
      <c r="DI567" s="159"/>
      <c r="DJ567" s="159"/>
      <c r="DK567" s="159"/>
      <c r="DL567" s="159"/>
      <c r="DM567" s="159"/>
      <c r="DN567" s="159"/>
      <c r="DO567" s="159"/>
      <c r="DP567" s="159"/>
      <c r="DQ567" s="159"/>
      <c r="DR567" s="159"/>
      <c r="DS567" s="159"/>
      <c r="DT567" s="159"/>
      <c r="DU567" s="159"/>
      <c r="DV567" s="159"/>
      <c r="DW567" s="159"/>
      <c r="DX567" s="159"/>
      <c r="DY567" s="159"/>
      <c r="DZ567" s="159"/>
      <c r="EA567" s="159"/>
      <c r="EB567" s="159"/>
      <c r="EC567" s="159"/>
      <c r="ED567" s="159"/>
      <c r="EE567" s="159"/>
      <c r="EF567" s="159"/>
      <c r="EG567" s="159"/>
      <c r="EH567" s="159"/>
      <c r="EI567" s="159"/>
      <c r="EJ567" s="159"/>
      <c r="EK567" s="159"/>
      <c r="EL567" s="159"/>
      <c r="EM567" s="159"/>
      <c r="EN567" s="159"/>
      <c r="EO567" s="159"/>
      <c r="EP567" s="159"/>
      <c r="EQ567" s="159"/>
      <c r="ER567" s="159"/>
      <c r="ES567" s="159"/>
      <c r="ET567" s="159"/>
      <c r="EU567" s="159"/>
      <c r="EV567" s="159"/>
      <c r="EW567" s="159"/>
      <c r="EX567" s="159"/>
      <c r="EY567" s="159"/>
      <c r="EZ567" s="159"/>
      <c r="FA567" s="159"/>
      <c r="FB567" s="159"/>
      <c r="FC567" s="159"/>
      <c r="FD567" s="159"/>
    </row>
    <row r="568" customFormat="false" ht="12.75" hidden="false" customHeight="false" outlineLevel="0" collapsed="false">
      <c r="A568" s="168"/>
      <c r="B568" s="149"/>
      <c r="C568" s="149"/>
      <c r="D568" s="149"/>
      <c r="E568" s="149"/>
      <c r="F568" s="149"/>
      <c r="G568" s="149"/>
      <c r="H568" s="148"/>
      <c r="I568" s="170"/>
      <c r="R568" s="148"/>
      <c r="S568" s="158"/>
      <c r="T568" s="159"/>
      <c r="U568" s="159"/>
      <c r="V568" s="159"/>
      <c r="W568" s="159"/>
      <c r="X568" s="159"/>
      <c r="Y568" s="159"/>
      <c r="Z568" s="159"/>
      <c r="AA568" s="159"/>
      <c r="AB568" s="159"/>
      <c r="AC568" s="159"/>
      <c r="AD568" s="159"/>
      <c r="AE568" s="159"/>
      <c r="AF568" s="159"/>
      <c r="AG568" s="159"/>
      <c r="AH568" s="159"/>
      <c r="AI568" s="159"/>
      <c r="AJ568" s="159"/>
      <c r="AK568" s="159"/>
      <c r="AL568" s="159"/>
      <c r="AM568" s="159"/>
      <c r="AN568" s="159"/>
      <c r="AO568" s="159"/>
      <c r="AP568" s="159"/>
      <c r="AQ568" s="159"/>
      <c r="AR568" s="159"/>
      <c r="AS568" s="159"/>
      <c r="AT568" s="159"/>
      <c r="AU568" s="159"/>
      <c r="AV568" s="159"/>
      <c r="AW568" s="159"/>
      <c r="AX568" s="159"/>
      <c r="AY568" s="159"/>
      <c r="AZ568" s="159"/>
      <c r="BA568" s="159"/>
      <c r="BB568" s="159"/>
      <c r="BC568" s="159"/>
      <c r="BD568" s="159"/>
      <c r="BE568" s="159"/>
      <c r="BF568" s="159"/>
      <c r="BG568" s="159"/>
      <c r="BH568" s="159"/>
      <c r="BI568" s="159"/>
      <c r="BJ568" s="159"/>
      <c r="BK568" s="159"/>
      <c r="BL568" s="159"/>
      <c r="BM568" s="159"/>
      <c r="BN568" s="159"/>
      <c r="BO568" s="159"/>
      <c r="BP568" s="159"/>
      <c r="BQ568" s="159"/>
      <c r="BR568" s="159"/>
      <c r="BS568" s="159"/>
      <c r="BT568" s="159"/>
      <c r="BU568" s="159"/>
      <c r="BV568" s="159"/>
      <c r="BW568" s="159"/>
      <c r="BX568" s="159"/>
      <c r="BY568" s="159"/>
      <c r="BZ568" s="159"/>
      <c r="CA568" s="159"/>
      <c r="CB568" s="159"/>
      <c r="CC568" s="159"/>
      <c r="CD568" s="159"/>
      <c r="CE568" s="159"/>
      <c r="CF568" s="159"/>
      <c r="CG568" s="159"/>
      <c r="CH568" s="159"/>
      <c r="CI568" s="159"/>
      <c r="CJ568" s="159"/>
      <c r="CK568" s="159"/>
      <c r="CL568" s="159"/>
      <c r="CM568" s="159"/>
      <c r="CN568" s="159"/>
      <c r="CO568" s="159"/>
      <c r="CP568" s="159"/>
      <c r="CQ568" s="159"/>
      <c r="CR568" s="159"/>
      <c r="CS568" s="159"/>
      <c r="CT568" s="159"/>
      <c r="CU568" s="159"/>
      <c r="CV568" s="159"/>
      <c r="CW568" s="159"/>
      <c r="CX568" s="159"/>
      <c r="CY568" s="159"/>
      <c r="CZ568" s="159"/>
      <c r="DA568" s="159"/>
      <c r="DB568" s="159"/>
      <c r="DC568" s="159"/>
      <c r="DD568" s="159"/>
      <c r="DE568" s="159"/>
      <c r="DF568" s="159"/>
      <c r="DG568" s="159"/>
      <c r="DH568" s="159"/>
      <c r="DI568" s="159"/>
      <c r="DJ568" s="159"/>
      <c r="DK568" s="159"/>
      <c r="DL568" s="159"/>
      <c r="DM568" s="159"/>
      <c r="DN568" s="159"/>
      <c r="DO568" s="159"/>
      <c r="DP568" s="159"/>
      <c r="DQ568" s="159"/>
      <c r="DR568" s="159"/>
      <c r="DS568" s="159"/>
      <c r="DT568" s="159"/>
      <c r="DU568" s="159"/>
      <c r="DV568" s="159"/>
      <c r="DW568" s="159"/>
      <c r="DX568" s="159"/>
      <c r="DY568" s="159"/>
      <c r="DZ568" s="159"/>
      <c r="EA568" s="159"/>
      <c r="EB568" s="159"/>
      <c r="EC568" s="159"/>
      <c r="ED568" s="159"/>
      <c r="EE568" s="159"/>
      <c r="EF568" s="159"/>
      <c r="EG568" s="159"/>
      <c r="EH568" s="159"/>
      <c r="EI568" s="159"/>
      <c r="EJ568" s="159"/>
      <c r="EK568" s="159"/>
      <c r="EL568" s="159"/>
      <c r="EM568" s="159"/>
      <c r="EN568" s="159"/>
      <c r="EO568" s="159"/>
      <c r="EP568" s="159"/>
      <c r="EQ568" s="159"/>
      <c r="ER568" s="159"/>
      <c r="ES568" s="159"/>
      <c r="ET568" s="159"/>
      <c r="EU568" s="159"/>
      <c r="EV568" s="159"/>
      <c r="EW568" s="159"/>
      <c r="EX568" s="159"/>
      <c r="EY568" s="159"/>
      <c r="EZ568" s="159"/>
      <c r="FA568" s="159"/>
      <c r="FB568" s="159"/>
      <c r="FC568" s="159"/>
      <c r="FD568" s="159"/>
    </row>
    <row r="569" customFormat="false" ht="12.75" hidden="false" customHeight="false" outlineLevel="0" collapsed="false">
      <c r="A569" s="168"/>
      <c r="B569" s="149"/>
      <c r="C569" s="149"/>
      <c r="D569" s="149"/>
      <c r="E569" s="149"/>
      <c r="F569" s="149"/>
      <c r="G569" s="149"/>
      <c r="H569" s="148"/>
      <c r="I569" s="170"/>
      <c r="R569" s="148"/>
      <c r="S569" s="158"/>
      <c r="T569" s="159"/>
      <c r="U569" s="159"/>
      <c r="V569" s="159"/>
      <c r="W569" s="159"/>
      <c r="X569" s="159"/>
      <c r="Y569" s="159"/>
      <c r="Z569" s="159"/>
      <c r="AA569" s="159"/>
      <c r="AB569" s="159"/>
      <c r="AC569" s="159"/>
      <c r="AD569" s="159"/>
      <c r="AE569" s="159"/>
      <c r="AF569" s="159"/>
      <c r="AG569" s="159"/>
      <c r="AH569" s="159"/>
      <c r="AI569" s="159"/>
      <c r="AJ569" s="159"/>
      <c r="AK569" s="159"/>
      <c r="AL569" s="159"/>
      <c r="AM569" s="159"/>
      <c r="AN569" s="159"/>
      <c r="AO569" s="159"/>
      <c r="AP569" s="159"/>
      <c r="AQ569" s="159"/>
      <c r="AR569" s="159"/>
      <c r="AS569" s="159"/>
      <c r="AT569" s="159"/>
      <c r="AU569" s="159"/>
      <c r="AV569" s="159"/>
      <c r="AW569" s="159"/>
      <c r="AX569" s="159"/>
      <c r="AY569" s="159"/>
      <c r="AZ569" s="159"/>
      <c r="BA569" s="159"/>
      <c r="BB569" s="159"/>
      <c r="BC569" s="159"/>
      <c r="BD569" s="159"/>
      <c r="BE569" s="159"/>
      <c r="BF569" s="159"/>
      <c r="BG569" s="159"/>
      <c r="BH569" s="159"/>
      <c r="BI569" s="159"/>
      <c r="BJ569" s="159"/>
      <c r="BK569" s="159"/>
      <c r="BL569" s="159"/>
      <c r="BM569" s="159"/>
      <c r="BN569" s="159"/>
      <c r="BO569" s="159"/>
      <c r="BP569" s="159"/>
      <c r="BQ569" s="159"/>
      <c r="BR569" s="159"/>
      <c r="BS569" s="159"/>
      <c r="BT569" s="159"/>
      <c r="BU569" s="159"/>
      <c r="BV569" s="159"/>
      <c r="BW569" s="159"/>
      <c r="BX569" s="159"/>
      <c r="BY569" s="159"/>
      <c r="BZ569" s="159"/>
      <c r="CA569" s="159"/>
      <c r="CB569" s="159"/>
      <c r="CC569" s="159"/>
      <c r="CD569" s="159"/>
      <c r="CE569" s="159"/>
      <c r="CF569" s="159"/>
      <c r="CG569" s="159"/>
      <c r="CH569" s="159"/>
      <c r="CI569" s="159"/>
      <c r="CJ569" s="159"/>
      <c r="CK569" s="159"/>
      <c r="CL569" s="159"/>
      <c r="CM569" s="159"/>
      <c r="CN569" s="159"/>
      <c r="CO569" s="159"/>
      <c r="CP569" s="159"/>
      <c r="CQ569" s="159"/>
      <c r="CR569" s="159"/>
      <c r="CS569" s="159"/>
      <c r="CT569" s="159"/>
      <c r="CU569" s="159"/>
      <c r="CV569" s="159"/>
      <c r="CW569" s="159"/>
      <c r="CX569" s="159"/>
      <c r="CY569" s="159"/>
      <c r="CZ569" s="159"/>
      <c r="DA569" s="159"/>
      <c r="DB569" s="159"/>
      <c r="DC569" s="159"/>
      <c r="DD569" s="159"/>
      <c r="DE569" s="159"/>
      <c r="DF569" s="159"/>
      <c r="DG569" s="159"/>
      <c r="DH569" s="159"/>
      <c r="DI569" s="159"/>
      <c r="DJ569" s="159"/>
      <c r="DK569" s="159"/>
      <c r="DL569" s="159"/>
      <c r="DM569" s="159"/>
      <c r="DN569" s="159"/>
      <c r="DO569" s="159"/>
      <c r="DP569" s="159"/>
      <c r="DQ569" s="159"/>
      <c r="DR569" s="159"/>
      <c r="DS569" s="159"/>
      <c r="DT569" s="159"/>
      <c r="DU569" s="159"/>
      <c r="DV569" s="159"/>
      <c r="DW569" s="159"/>
      <c r="DX569" s="159"/>
      <c r="DY569" s="159"/>
      <c r="DZ569" s="159"/>
      <c r="EA569" s="159"/>
      <c r="EB569" s="159"/>
      <c r="EC569" s="159"/>
      <c r="ED569" s="159"/>
      <c r="EE569" s="159"/>
      <c r="EF569" s="159"/>
      <c r="EG569" s="159"/>
      <c r="EH569" s="159"/>
      <c r="EI569" s="159"/>
      <c r="EJ569" s="159"/>
      <c r="EK569" s="159"/>
      <c r="EL569" s="159"/>
      <c r="EM569" s="159"/>
      <c r="EN569" s="159"/>
      <c r="EO569" s="159"/>
      <c r="EP569" s="159"/>
      <c r="EQ569" s="159"/>
      <c r="ER569" s="159"/>
      <c r="ES569" s="159"/>
      <c r="ET569" s="159"/>
      <c r="EU569" s="159"/>
      <c r="EV569" s="159"/>
      <c r="EW569" s="159"/>
      <c r="EX569" s="159"/>
      <c r="EY569" s="159"/>
      <c r="EZ569" s="159"/>
      <c r="FA569" s="159"/>
      <c r="FB569" s="159"/>
      <c r="FC569" s="159"/>
      <c r="FD569" s="159"/>
    </row>
    <row r="570" customFormat="false" ht="12.75" hidden="false" customHeight="false" outlineLevel="0" collapsed="false">
      <c r="A570" s="168"/>
      <c r="B570" s="149"/>
      <c r="C570" s="149"/>
      <c r="D570" s="149"/>
      <c r="E570" s="149"/>
      <c r="F570" s="149"/>
      <c r="G570" s="149"/>
      <c r="H570" s="148"/>
      <c r="I570" s="170"/>
      <c r="R570" s="148"/>
      <c r="S570" s="158"/>
      <c r="T570" s="159"/>
      <c r="U570" s="159"/>
      <c r="V570" s="159"/>
      <c r="W570" s="159"/>
      <c r="X570" s="159"/>
      <c r="Y570" s="159"/>
      <c r="Z570" s="159"/>
      <c r="AA570" s="159"/>
      <c r="AB570" s="159"/>
      <c r="AC570" s="159"/>
      <c r="AD570" s="159"/>
      <c r="AE570" s="159"/>
      <c r="AF570" s="159"/>
      <c r="AG570" s="159"/>
      <c r="AH570" s="159"/>
      <c r="AI570" s="159"/>
      <c r="AJ570" s="159"/>
      <c r="AK570" s="159"/>
      <c r="AL570" s="159"/>
      <c r="AM570" s="159"/>
      <c r="AN570" s="159"/>
      <c r="AO570" s="159"/>
      <c r="AP570" s="159"/>
      <c r="AQ570" s="159"/>
      <c r="AR570" s="159"/>
      <c r="AS570" s="159"/>
      <c r="AT570" s="159"/>
      <c r="AU570" s="159"/>
      <c r="AV570" s="159"/>
      <c r="AW570" s="159"/>
      <c r="AX570" s="159"/>
      <c r="AY570" s="159"/>
      <c r="AZ570" s="159"/>
      <c r="BA570" s="159"/>
      <c r="BB570" s="159"/>
      <c r="BC570" s="159"/>
      <c r="BD570" s="159"/>
      <c r="BE570" s="159"/>
      <c r="BF570" s="159"/>
      <c r="BG570" s="159"/>
      <c r="BH570" s="159"/>
      <c r="BI570" s="159"/>
      <c r="BJ570" s="159"/>
      <c r="BK570" s="159"/>
      <c r="BL570" s="159"/>
      <c r="BM570" s="159"/>
      <c r="BN570" s="159"/>
      <c r="BO570" s="159"/>
      <c r="BP570" s="159"/>
      <c r="BQ570" s="159"/>
      <c r="BR570" s="159"/>
      <c r="BS570" s="159"/>
      <c r="BT570" s="159"/>
      <c r="BU570" s="159"/>
      <c r="BV570" s="159"/>
      <c r="BW570" s="159"/>
      <c r="BX570" s="159"/>
      <c r="BY570" s="159"/>
      <c r="BZ570" s="159"/>
      <c r="CA570" s="159"/>
      <c r="CB570" s="159"/>
      <c r="CC570" s="159"/>
      <c r="CD570" s="159"/>
      <c r="CE570" s="159"/>
      <c r="CF570" s="159"/>
      <c r="CG570" s="159"/>
      <c r="CH570" s="159"/>
      <c r="CI570" s="159"/>
      <c r="CJ570" s="159"/>
      <c r="CK570" s="159"/>
      <c r="CL570" s="159"/>
      <c r="CM570" s="159"/>
      <c r="CN570" s="159"/>
      <c r="CO570" s="159"/>
      <c r="CP570" s="159"/>
      <c r="CQ570" s="159"/>
      <c r="CR570" s="159"/>
      <c r="CS570" s="159"/>
      <c r="CT570" s="159"/>
      <c r="CU570" s="159"/>
      <c r="CV570" s="159"/>
      <c r="CW570" s="159"/>
      <c r="CX570" s="159"/>
      <c r="CY570" s="159"/>
      <c r="CZ570" s="159"/>
      <c r="DA570" s="159"/>
      <c r="DB570" s="159"/>
      <c r="DC570" s="159"/>
      <c r="DD570" s="159"/>
      <c r="DE570" s="159"/>
      <c r="DF570" s="159"/>
      <c r="DG570" s="159"/>
      <c r="DH570" s="159"/>
      <c r="DI570" s="159"/>
      <c r="DJ570" s="159"/>
      <c r="DK570" s="159"/>
      <c r="DL570" s="159"/>
      <c r="DM570" s="159"/>
      <c r="DN570" s="159"/>
      <c r="DO570" s="159"/>
      <c r="DP570" s="159"/>
      <c r="DQ570" s="159"/>
      <c r="DR570" s="159"/>
      <c r="DS570" s="159"/>
      <c r="DT570" s="159"/>
      <c r="DU570" s="159"/>
      <c r="DV570" s="159"/>
      <c r="DW570" s="159"/>
      <c r="DX570" s="159"/>
      <c r="DY570" s="159"/>
      <c r="DZ570" s="159"/>
      <c r="EA570" s="159"/>
      <c r="EB570" s="159"/>
      <c r="EC570" s="159"/>
      <c r="ED570" s="159"/>
      <c r="EE570" s="159"/>
      <c r="EF570" s="159"/>
      <c r="EG570" s="159"/>
      <c r="EH570" s="159"/>
      <c r="EI570" s="159"/>
      <c r="EJ570" s="159"/>
      <c r="EK570" s="159"/>
      <c r="EL570" s="159"/>
      <c r="EM570" s="159"/>
      <c r="EN570" s="159"/>
      <c r="EO570" s="159"/>
      <c r="EP570" s="159"/>
      <c r="EQ570" s="159"/>
      <c r="ER570" s="159"/>
      <c r="ES570" s="159"/>
      <c r="ET570" s="159"/>
      <c r="EU570" s="159"/>
      <c r="EV570" s="159"/>
      <c r="EW570" s="159"/>
      <c r="EX570" s="159"/>
      <c r="EY570" s="159"/>
      <c r="EZ570" s="159"/>
      <c r="FA570" s="159"/>
      <c r="FB570" s="159"/>
      <c r="FC570" s="159"/>
      <c r="FD570" s="159"/>
    </row>
    <row r="571" customFormat="false" ht="12.75" hidden="false" customHeight="false" outlineLevel="0" collapsed="false">
      <c r="A571" s="168"/>
      <c r="B571" s="149"/>
      <c r="C571" s="149"/>
      <c r="D571" s="149"/>
      <c r="E571" s="149"/>
      <c r="F571" s="149"/>
      <c r="G571" s="149"/>
      <c r="H571" s="148"/>
      <c r="I571" s="170"/>
      <c r="R571" s="148"/>
      <c r="S571" s="158"/>
      <c r="T571" s="159"/>
      <c r="U571" s="159"/>
      <c r="V571" s="159"/>
      <c r="W571" s="159"/>
      <c r="X571" s="159"/>
      <c r="Y571" s="159"/>
      <c r="Z571" s="159"/>
      <c r="AA571" s="159"/>
      <c r="AB571" s="159"/>
      <c r="AC571" s="159"/>
      <c r="AD571" s="159"/>
      <c r="AE571" s="159"/>
      <c r="AF571" s="159"/>
      <c r="AG571" s="159"/>
      <c r="AH571" s="159"/>
      <c r="AI571" s="159"/>
      <c r="AJ571" s="159"/>
      <c r="AK571" s="159"/>
      <c r="AL571" s="159"/>
      <c r="AM571" s="159"/>
      <c r="AN571" s="159"/>
      <c r="AO571" s="159"/>
      <c r="AP571" s="159"/>
      <c r="AQ571" s="159"/>
      <c r="AR571" s="159"/>
      <c r="AS571" s="159"/>
      <c r="AT571" s="159"/>
      <c r="AU571" s="159"/>
      <c r="AV571" s="159"/>
      <c r="AW571" s="159"/>
      <c r="AX571" s="159"/>
      <c r="AY571" s="159"/>
      <c r="AZ571" s="159"/>
      <c r="BA571" s="159"/>
      <c r="BB571" s="159"/>
      <c r="BC571" s="159"/>
      <c r="BD571" s="159"/>
      <c r="BE571" s="159"/>
      <c r="BF571" s="159"/>
      <c r="BG571" s="159"/>
      <c r="BH571" s="159"/>
      <c r="BI571" s="159"/>
      <c r="BJ571" s="159"/>
      <c r="BK571" s="159"/>
      <c r="BL571" s="159"/>
      <c r="BM571" s="159"/>
      <c r="BN571" s="159"/>
      <c r="BO571" s="159"/>
      <c r="BP571" s="159"/>
      <c r="BQ571" s="159"/>
      <c r="BR571" s="159"/>
      <c r="BS571" s="159"/>
      <c r="BT571" s="159"/>
      <c r="BU571" s="159"/>
      <c r="BV571" s="159"/>
      <c r="BW571" s="159"/>
      <c r="BX571" s="159"/>
      <c r="BY571" s="159"/>
      <c r="BZ571" s="159"/>
      <c r="CA571" s="159"/>
      <c r="CB571" s="159"/>
      <c r="CC571" s="159"/>
      <c r="CD571" s="159"/>
      <c r="CE571" s="159"/>
      <c r="CF571" s="159"/>
      <c r="CG571" s="159"/>
      <c r="CH571" s="159"/>
      <c r="CI571" s="159"/>
      <c r="CJ571" s="159"/>
      <c r="CK571" s="159"/>
      <c r="CL571" s="159"/>
      <c r="CM571" s="159"/>
      <c r="CN571" s="159"/>
      <c r="CO571" s="159"/>
      <c r="CP571" s="159"/>
      <c r="CQ571" s="159"/>
      <c r="CR571" s="159"/>
      <c r="CS571" s="159"/>
      <c r="CT571" s="159"/>
      <c r="CU571" s="159"/>
      <c r="CV571" s="159"/>
      <c r="CW571" s="159"/>
      <c r="CX571" s="159"/>
      <c r="CY571" s="159"/>
      <c r="CZ571" s="159"/>
      <c r="DA571" s="159"/>
      <c r="DB571" s="159"/>
      <c r="DC571" s="159"/>
      <c r="DD571" s="159"/>
      <c r="DE571" s="159"/>
      <c r="DF571" s="159"/>
      <c r="DG571" s="159"/>
      <c r="DH571" s="159"/>
      <c r="DI571" s="159"/>
      <c r="DJ571" s="159"/>
      <c r="DK571" s="159"/>
      <c r="DL571" s="159"/>
      <c r="DM571" s="159"/>
      <c r="DN571" s="159"/>
      <c r="DO571" s="159"/>
      <c r="DP571" s="159"/>
      <c r="DQ571" s="159"/>
      <c r="DR571" s="159"/>
      <c r="DS571" s="159"/>
      <c r="DT571" s="159"/>
      <c r="DU571" s="159"/>
      <c r="DV571" s="159"/>
      <c r="DW571" s="159"/>
      <c r="DX571" s="159"/>
      <c r="DY571" s="159"/>
      <c r="DZ571" s="159"/>
      <c r="EA571" s="159"/>
      <c r="EB571" s="159"/>
      <c r="EC571" s="159"/>
      <c r="ED571" s="159"/>
      <c r="EE571" s="159"/>
      <c r="EF571" s="159"/>
      <c r="EG571" s="159"/>
      <c r="EH571" s="159"/>
      <c r="EI571" s="159"/>
      <c r="EJ571" s="159"/>
      <c r="EK571" s="159"/>
      <c r="EL571" s="159"/>
      <c r="EM571" s="159"/>
      <c r="EN571" s="159"/>
      <c r="EO571" s="159"/>
      <c r="EP571" s="159"/>
      <c r="EQ571" s="159"/>
      <c r="ER571" s="159"/>
      <c r="ES571" s="159"/>
      <c r="ET571" s="159"/>
      <c r="EU571" s="159"/>
      <c r="EV571" s="159"/>
      <c r="EW571" s="159"/>
      <c r="EX571" s="159"/>
      <c r="EY571" s="159"/>
      <c r="EZ571" s="159"/>
      <c r="FA571" s="159"/>
      <c r="FB571" s="159"/>
      <c r="FC571" s="159"/>
      <c r="FD571" s="159"/>
    </row>
    <row r="572" customFormat="false" ht="12.75" hidden="false" customHeight="false" outlineLevel="0" collapsed="false">
      <c r="A572" s="168"/>
      <c r="B572" s="149"/>
      <c r="C572" s="149"/>
      <c r="D572" s="149"/>
      <c r="E572" s="149"/>
      <c r="F572" s="149"/>
      <c r="G572" s="149"/>
      <c r="H572" s="148"/>
      <c r="I572" s="170"/>
      <c r="R572" s="148"/>
      <c r="S572" s="158"/>
      <c r="T572" s="159"/>
      <c r="U572" s="159"/>
      <c r="V572" s="159"/>
      <c r="W572" s="159"/>
      <c r="X572" s="159"/>
      <c r="Y572" s="159"/>
      <c r="Z572" s="159"/>
      <c r="AA572" s="159"/>
      <c r="AB572" s="159"/>
      <c r="AC572" s="159"/>
      <c r="AD572" s="159"/>
      <c r="AE572" s="159"/>
      <c r="AF572" s="159"/>
      <c r="AG572" s="159"/>
      <c r="AH572" s="159"/>
      <c r="AI572" s="159"/>
      <c r="AJ572" s="159"/>
      <c r="AK572" s="159"/>
      <c r="AL572" s="159"/>
      <c r="AM572" s="159"/>
      <c r="AN572" s="159"/>
      <c r="AO572" s="159"/>
      <c r="AP572" s="159"/>
      <c r="AQ572" s="159"/>
      <c r="AR572" s="159"/>
      <c r="AS572" s="159"/>
      <c r="AT572" s="159"/>
      <c r="AU572" s="159"/>
      <c r="AV572" s="159"/>
      <c r="AW572" s="159"/>
      <c r="AX572" s="159"/>
      <c r="AY572" s="159"/>
      <c r="AZ572" s="159"/>
      <c r="BA572" s="159"/>
      <c r="BB572" s="159"/>
      <c r="BC572" s="159"/>
      <c r="BD572" s="159"/>
      <c r="BE572" s="159"/>
      <c r="BF572" s="159"/>
      <c r="BG572" s="159"/>
      <c r="BH572" s="159"/>
      <c r="BI572" s="159"/>
      <c r="BJ572" s="159"/>
      <c r="BK572" s="159"/>
      <c r="BL572" s="159"/>
      <c r="BM572" s="159"/>
      <c r="BN572" s="159"/>
      <c r="BO572" s="159"/>
      <c r="BP572" s="159"/>
      <c r="BQ572" s="159"/>
      <c r="BR572" s="159"/>
      <c r="BS572" s="159"/>
      <c r="BT572" s="159"/>
      <c r="BU572" s="159"/>
      <c r="BV572" s="159"/>
      <c r="BW572" s="159"/>
      <c r="BX572" s="159"/>
      <c r="BY572" s="159"/>
      <c r="BZ572" s="159"/>
      <c r="CA572" s="159"/>
      <c r="CB572" s="159"/>
      <c r="CC572" s="159"/>
      <c r="CD572" s="159"/>
      <c r="CE572" s="159"/>
      <c r="CF572" s="159"/>
      <c r="CG572" s="159"/>
      <c r="CH572" s="159"/>
      <c r="CI572" s="159"/>
      <c r="CJ572" s="159"/>
      <c r="CK572" s="159"/>
      <c r="CL572" s="159"/>
      <c r="CM572" s="159"/>
      <c r="CN572" s="159"/>
      <c r="CO572" s="159"/>
      <c r="CP572" s="159"/>
      <c r="CQ572" s="159"/>
      <c r="CR572" s="159"/>
      <c r="CS572" s="159"/>
      <c r="CT572" s="159"/>
      <c r="CU572" s="159"/>
      <c r="CV572" s="159"/>
      <c r="CW572" s="159"/>
      <c r="CX572" s="159"/>
      <c r="CY572" s="159"/>
      <c r="CZ572" s="159"/>
      <c r="DA572" s="159"/>
      <c r="DB572" s="159"/>
      <c r="DC572" s="159"/>
      <c r="DD572" s="159"/>
      <c r="DE572" s="159"/>
      <c r="DF572" s="159"/>
      <c r="DG572" s="159"/>
      <c r="DH572" s="159"/>
      <c r="DI572" s="159"/>
      <c r="DJ572" s="159"/>
      <c r="DK572" s="159"/>
      <c r="DL572" s="159"/>
      <c r="DM572" s="159"/>
      <c r="DN572" s="159"/>
      <c r="DO572" s="159"/>
      <c r="DP572" s="159"/>
      <c r="DQ572" s="159"/>
      <c r="DR572" s="159"/>
      <c r="DS572" s="159"/>
      <c r="DT572" s="159"/>
      <c r="DU572" s="159"/>
      <c r="DV572" s="159"/>
      <c r="DW572" s="159"/>
      <c r="DX572" s="159"/>
      <c r="DY572" s="159"/>
      <c r="DZ572" s="159"/>
      <c r="EA572" s="159"/>
      <c r="EB572" s="159"/>
      <c r="EC572" s="159"/>
      <c r="ED572" s="159"/>
      <c r="EE572" s="159"/>
      <c r="EF572" s="159"/>
      <c r="EG572" s="159"/>
      <c r="EH572" s="159"/>
      <c r="EI572" s="159"/>
      <c r="EJ572" s="159"/>
      <c r="EK572" s="159"/>
      <c r="EL572" s="159"/>
      <c r="EM572" s="159"/>
      <c r="EN572" s="159"/>
      <c r="EO572" s="159"/>
      <c r="EP572" s="159"/>
      <c r="EQ572" s="159"/>
      <c r="ER572" s="159"/>
      <c r="ES572" s="159"/>
      <c r="ET572" s="159"/>
      <c r="EU572" s="159"/>
      <c r="EV572" s="159"/>
      <c r="EW572" s="159"/>
      <c r="EX572" s="159"/>
      <c r="EY572" s="159"/>
      <c r="EZ572" s="159"/>
      <c r="FA572" s="159"/>
      <c r="FB572" s="159"/>
      <c r="FC572" s="159"/>
      <c r="FD572" s="159"/>
    </row>
    <row r="573" customFormat="false" ht="12.75" hidden="false" customHeight="false" outlineLevel="0" collapsed="false">
      <c r="A573" s="168"/>
      <c r="B573" s="149"/>
      <c r="C573" s="149"/>
      <c r="D573" s="149"/>
      <c r="E573" s="149"/>
      <c r="F573" s="149"/>
      <c r="G573" s="149"/>
      <c r="H573" s="148"/>
      <c r="I573" s="170"/>
      <c r="R573" s="148"/>
      <c r="S573" s="158"/>
      <c r="T573" s="159"/>
      <c r="U573" s="159"/>
      <c r="V573" s="159"/>
      <c r="W573" s="159"/>
      <c r="X573" s="159"/>
      <c r="Y573" s="159"/>
      <c r="Z573" s="159"/>
      <c r="AA573" s="159"/>
      <c r="AB573" s="159"/>
      <c r="AC573" s="159"/>
      <c r="AD573" s="159"/>
      <c r="AE573" s="159"/>
      <c r="AF573" s="159"/>
      <c r="AG573" s="159"/>
      <c r="AH573" s="159"/>
      <c r="AI573" s="159"/>
      <c r="AJ573" s="159"/>
      <c r="AK573" s="159"/>
      <c r="AL573" s="159"/>
      <c r="AM573" s="159"/>
      <c r="AN573" s="159"/>
      <c r="AO573" s="159"/>
      <c r="AP573" s="159"/>
      <c r="AQ573" s="159"/>
      <c r="AR573" s="159"/>
      <c r="AS573" s="159"/>
      <c r="AT573" s="159"/>
      <c r="AU573" s="159"/>
      <c r="AV573" s="159"/>
      <c r="AW573" s="159"/>
      <c r="AX573" s="159"/>
      <c r="AY573" s="159"/>
      <c r="AZ573" s="159"/>
      <c r="BA573" s="159"/>
      <c r="BB573" s="159"/>
      <c r="BC573" s="159"/>
      <c r="BD573" s="159"/>
      <c r="BE573" s="159"/>
      <c r="BF573" s="159"/>
      <c r="BG573" s="159"/>
      <c r="BH573" s="159"/>
      <c r="BI573" s="159"/>
      <c r="BJ573" s="159"/>
      <c r="BK573" s="159"/>
      <c r="BL573" s="159"/>
      <c r="BM573" s="159"/>
      <c r="BN573" s="159"/>
      <c r="BO573" s="159"/>
      <c r="BP573" s="159"/>
      <c r="BQ573" s="159"/>
      <c r="BR573" s="159"/>
      <c r="BS573" s="159"/>
      <c r="BT573" s="159"/>
      <c r="BU573" s="159"/>
      <c r="BV573" s="159"/>
      <c r="BW573" s="159"/>
      <c r="BX573" s="159"/>
      <c r="BY573" s="159"/>
      <c r="BZ573" s="159"/>
      <c r="CA573" s="159"/>
      <c r="CB573" s="159"/>
      <c r="CC573" s="159"/>
      <c r="CD573" s="159"/>
      <c r="CE573" s="159"/>
      <c r="CF573" s="159"/>
      <c r="CG573" s="159"/>
      <c r="CH573" s="159"/>
      <c r="CI573" s="159"/>
      <c r="CJ573" s="159"/>
      <c r="CK573" s="159"/>
      <c r="CL573" s="159"/>
      <c r="CM573" s="159"/>
      <c r="CN573" s="159"/>
      <c r="CO573" s="159"/>
      <c r="CP573" s="159"/>
      <c r="CQ573" s="159"/>
      <c r="CR573" s="159"/>
      <c r="CS573" s="159"/>
      <c r="CT573" s="159"/>
      <c r="CU573" s="159"/>
      <c r="CV573" s="159"/>
      <c r="CW573" s="159"/>
      <c r="CX573" s="159"/>
      <c r="CY573" s="159"/>
      <c r="CZ573" s="159"/>
      <c r="DA573" s="159"/>
      <c r="DB573" s="159"/>
      <c r="DC573" s="159"/>
      <c r="DD573" s="159"/>
      <c r="DE573" s="159"/>
      <c r="DF573" s="159"/>
      <c r="DG573" s="159"/>
      <c r="DH573" s="159"/>
      <c r="DI573" s="159"/>
      <c r="DJ573" s="159"/>
      <c r="DK573" s="159"/>
      <c r="DL573" s="159"/>
      <c r="DM573" s="159"/>
      <c r="DN573" s="159"/>
      <c r="DO573" s="159"/>
      <c r="DP573" s="159"/>
      <c r="DQ573" s="159"/>
      <c r="DR573" s="159"/>
      <c r="DS573" s="159"/>
      <c r="DT573" s="159"/>
      <c r="DU573" s="159"/>
      <c r="DV573" s="159"/>
      <c r="DW573" s="159"/>
      <c r="DX573" s="159"/>
      <c r="DY573" s="159"/>
      <c r="DZ573" s="159"/>
      <c r="EA573" s="159"/>
      <c r="EB573" s="159"/>
      <c r="EC573" s="159"/>
      <c r="ED573" s="159"/>
      <c r="EE573" s="159"/>
      <c r="EF573" s="159"/>
      <c r="EG573" s="159"/>
      <c r="EH573" s="159"/>
      <c r="EI573" s="159"/>
      <c r="EJ573" s="159"/>
      <c r="EK573" s="159"/>
      <c r="EL573" s="159"/>
      <c r="EM573" s="159"/>
      <c r="EN573" s="159"/>
      <c r="EO573" s="159"/>
      <c r="EP573" s="159"/>
      <c r="EQ573" s="159"/>
      <c r="ER573" s="159"/>
      <c r="ES573" s="159"/>
      <c r="ET573" s="159"/>
      <c r="EU573" s="159"/>
      <c r="EV573" s="159"/>
      <c r="EW573" s="159"/>
      <c r="EX573" s="159"/>
      <c r="EY573" s="159"/>
      <c r="EZ573" s="159"/>
      <c r="FA573" s="159"/>
      <c r="FB573" s="159"/>
      <c r="FC573" s="159"/>
      <c r="FD573" s="159"/>
    </row>
    <row r="574" customFormat="false" ht="12.75" hidden="false" customHeight="false" outlineLevel="0" collapsed="false">
      <c r="A574" s="168"/>
      <c r="B574" s="149"/>
      <c r="C574" s="149"/>
      <c r="D574" s="149"/>
      <c r="E574" s="149"/>
      <c r="F574" s="149"/>
      <c r="G574" s="149"/>
      <c r="H574" s="148"/>
      <c r="I574" s="170"/>
      <c r="R574" s="148"/>
      <c r="S574" s="158"/>
      <c r="T574" s="159"/>
      <c r="U574" s="159"/>
      <c r="V574" s="159"/>
      <c r="W574" s="159"/>
      <c r="X574" s="159"/>
      <c r="Y574" s="159"/>
      <c r="Z574" s="159"/>
      <c r="AA574" s="159"/>
      <c r="AB574" s="159"/>
      <c r="AC574" s="159"/>
      <c r="AD574" s="159"/>
      <c r="AE574" s="159"/>
      <c r="AF574" s="159"/>
      <c r="AG574" s="159"/>
      <c r="AH574" s="159"/>
      <c r="AI574" s="159"/>
      <c r="AJ574" s="159"/>
      <c r="AK574" s="159"/>
      <c r="AL574" s="159"/>
      <c r="AM574" s="159"/>
      <c r="AN574" s="159"/>
      <c r="AO574" s="159"/>
      <c r="AP574" s="159"/>
      <c r="AQ574" s="159"/>
      <c r="AR574" s="159"/>
      <c r="AS574" s="159"/>
      <c r="AT574" s="159"/>
      <c r="AU574" s="159"/>
      <c r="AV574" s="159"/>
      <c r="AW574" s="159"/>
      <c r="AX574" s="159"/>
      <c r="AY574" s="159"/>
      <c r="AZ574" s="159"/>
      <c r="BA574" s="159"/>
      <c r="BB574" s="159"/>
      <c r="BC574" s="159"/>
      <c r="BD574" s="159"/>
      <c r="BE574" s="159"/>
      <c r="BF574" s="159"/>
      <c r="BG574" s="159"/>
      <c r="BH574" s="159"/>
      <c r="BI574" s="159"/>
      <c r="BJ574" s="159"/>
      <c r="BK574" s="159"/>
      <c r="BL574" s="159"/>
      <c r="BM574" s="159"/>
      <c r="BN574" s="159"/>
      <c r="BO574" s="159"/>
      <c r="BP574" s="159"/>
      <c r="BQ574" s="159"/>
      <c r="BR574" s="159"/>
      <c r="BS574" s="159"/>
      <c r="BT574" s="159"/>
      <c r="BU574" s="159"/>
      <c r="BV574" s="159"/>
      <c r="BW574" s="159"/>
      <c r="BX574" s="159"/>
      <c r="BY574" s="159"/>
      <c r="BZ574" s="159"/>
      <c r="CA574" s="159"/>
      <c r="CB574" s="159"/>
      <c r="CC574" s="159"/>
      <c r="CD574" s="159"/>
      <c r="CE574" s="159"/>
      <c r="CF574" s="159"/>
      <c r="CG574" s="159"/>
      <c r="CH574" s="159"/>
      <c r="CI574" s="159"/>
      <c r="CJ574" s="159"/>
      <c r="CK574" s="159"/>
      <c r="CL574" s="159"/>
      <c r="CM574" s="159"/>
      <c r="CN574" s="159"/>
      <c r="CO574" s="159"/>
      <c r="CP574" s="159"/>
      <c r="CQ574" s="159"/>
      <c r="CR574" s="159"/>
      <c r="CS574" s="159"/>
      <c r="CT574" s="159"/>
      <c r="CU574" s="159"/>
      <c r="CV574" s="159"/>
      <c r="CW574" s="159"/>
      <c r="CX574" s="159"/>
      <c r="CY574" s="159"/>
      <c r="CZ574" s="159"/>
      <c r="DA574" s="159"/>
      <c r="DB574" s="159"/>
      <c r="DC574" s="159"/>
      <c r="DD574" s="159"/>
      <c r="DE574" s="159"/>
      <c r="DF574" s="159"/>
      <c r="DG574" s="159"/>
      <c r="DH574" s="159"/>
      <c r="DI574" s="159"/>
      <c r="DJ574" s="159"/>
      <c r="DK574" s="159"/>
      <c r="DL574" s="159"/>
      <c r="DM574" s="159"/>
      <c r="DN574" s="159"/>
      <c r="DO574" s="159"/>
      <c r="DP574" s="159"/>
      <c r="DQ574" s="159"/>
      <c r="DR574" s="159"/>
      <c r="DS574" s="159"/>
      <c r="DT574" s="159"/>
      <c r="DU574" s="159"/>
      <c r="DV574" s="159"/>
      <c r="DW574" s="159"/>
      <c r="DX574" s="159"/>
      <c r="DY574" s="159"/>
      <c r="DZ574" s="159"/>
      <c r="EA574" s="159"/>
      <c r="EB574" s="159"/>
      <c r="EC574" s="159"/>
      <c r="ED574" s="159"/>
      <c r="EE574" s="159"/>
      <c r="EF574" s="159"/>
      <c r="EG574" s="159"/>
      <c r="EH574" s="159"/>
      <c r="EI574" s="159"/>
      <c r="EJ574" s="159"/>
      <c r="EK574" s="159"/>
      <c r="EL574" s="159"/>
      <c r="EM574" s="159"/>
      <c r="EN574" s="159"/>
      <c r="EO574" s="159"/>
      <c r="EP574" s="159"/>
      <c r="EQ574" s="159"/>
      <c r="ER574" s="159"/>
      <c r="ES574" s="159"/>
      <c r="ET574" s="159"/>
      <c r="EU574" s="159"/>
      <c r="EV574" s="159"/>
      <c r="EW574" s="159"/>
      <c r="EX574" s="159"/>
      <c r="EY574" s="159"/>
      <c r="EZ574" s="159"/>
      <c r="FA574" s="159"/>
      <c r="FB574" s="159"/>
      <c r="FC574" s="159"/>
      <c r="FD574" s="159"/>
    </row>
    <row r="575" customFormat="false" ht="12.75" hidden="false" customHeight="false" outlineLevel="0" collapsed="false">
      <c r="A575" s="168"/>
      <c r="B575" s="149"/>
      <c r="C575" s="149"/>
      <c r="D575" s="149"/>
      <c r="E575" s="149"/>
      <c r="F575" s="149"/>
      <c r="G575" s="149"/>
      <c r="H575" s="148"/>
      <c r="I575" s="170"/>
      <c r="R575" s="148"/>
      <c r="S575" s="158"/>
      <c r="T575" s="159"/>
      <c r="U575" s="159"/>
      <c r="V575" s="159"/>
      <c r="W575" s="159"/>
      <c r="X575" s="159"/>
      <c r="Y575" s="159"/>
      <c r="Z575" s="159"/>
      <c r="AA575" s="159"/>
      <c r="AB575" s="159"/>
      <c r="AC575" s="159"/>
      <c r="AD575" s="159"/>
      <c r="AE575" s="159"/>
      <c r="AF575" s="159"/>
      <c r="AG575" s="159"/>
      <c r="AH575" s="159"/>
      <c r="AI575" s="159"/>
      <c r="AJ575" s="159"/>
      <c r="AK575" s="159"/>
      <c r="AL575" s="159"/>
      <c r="AM575" s="159"/>
      <c r="AN575" s="159"/>
      <c r="AO575" s="159"/>
      <c r="AP575" s="159"/>
      <c r="AQ575" s="159"/>
      <c r="AR575" s="159"/>
      <c r="AS575" s="159"/>
      <c r="AT575" s="159"/>
      <c r="AU575" s="159"/>
      <c r="AV575" s="159"/>
      <c r="AW575" s="159"/>
      <c r="AX575" s="159"/>
      <c r="AY575" s="159"/>
      <c r="AZ575" s="159"/>
      <c r="BA575" s="159"/>
      <c r="BB575" s="159"/>
      <c r="BC575" s="159"/>
      <c r="BD575" s="159"/>
      <c r="BE575" s="159"/>
      <c r="BF575" s="159"/>
      <c r="BG575" s="159"/>
      <c r="BH575" s="159"/>
      <c r="BI575" s="159"/>
      <c r="BJ575" s="159"/>
      <c r="BK575" s="159"/>
      <c r="BL575" s="159"/>
      <c r="BM575" s="159"/>
      <c r="BN575" s="159"/>
      <c r="BO575" s="159"/>
      <c r="BP575" s="159"/>
      <c r="BQ575" s="159"/>
      <c r="BR575" s="159"/>
      <c r="BS575" s="159"/>
      <c r="BT575" s="159"/>
      <c r="BU575" s="159"/>
      <c r="BV575" s="159"/>
      <c r="BW575" s="159"/>
      <c r="BX575" s="159"/>
      <c r="BY575" s="159"/>
      <c r="BZ575" s="159"/>
      <c r="CA575" s="159"/>
      <c r="CB575" s="159"/>
      <c r="CC575" s="159"/>
      <c r="CD575" s="159"/>
      <c r="CE575" s="159"/>
      <c r="CF575" s="159"/>
      <c r="CG575" s="159"/>
      <c r="CH575" s="159"/>
      <c r="CI575" s="159"/>
      <c r="CJ575" s="159"/>
      <c r="CK575" s="159"/>
      <c r="CL575" s="159"/>
      <c r="CM575" s="159"/>
      <c r="CN575" s="159"/>
      <c r="CO575" s="159"/>
      <c r="CP575" s="159"/>
      <c r="CQ575" s="159"/>
      <c r="CR575" s="159"/>
      <c r="CS575" s="159"/>
      <c r="CT575" s="159"/>
      <c r="CU575" s="159"/>
      <c r="CV575" s="159"/>
      <c r="CW575" s="159"/>
      <c r="CX575" s="159"/>
      <c r="CY575" s="159"/>
      <c r="CZ575" s="159"/>
      <c r="DA575" s="159"/>
      <c r="DB575" s="159"/>
      <c r="DC575" s="159"/>
      <c r="DD575" s="159"/>
      <c r="DE575" s="159"/>
      <c r="DF575" s="159"/>
      <c r="DG575" s="159"/>
      <c r="DH575" s="159"/>
      <c r="DI575" s="159"/>
      <c r="DJ575" s="159"/>
      <c r="DK575" s="159"/>
      <c r="DL575" s="159"/>
      <c r="DM575" s="159"/>
      <c r="DN575" s="159"/>
      <c r="DO575" s="159"/>
      <c r="DP575" s="159"/>
      <c r="DQ575" s="159"/>
      <c r="DR575" s="159"/>
      <c r="DS575" s="159"/>
      <c r="DT575" s="159"/>
      <c r="DU575" s="159"/>
      <c r="DV575" s="159"/>
      <c r="DW575" s="159"/>
      <c r="DX575" s="159"/>
      <c r="DY575" s="159"/>
      <c r="DZ575" s="159"/>
      <c r="EA575" s="159"/>
      <c r="EB575" s="159"/>
      <c r="EC575" s="159"/>
      <c r="ED575" s="159"/>
      <c r="EE575" s="159"/>
      <c r="EF575" s="159"/>
      <c r="EG575" s="159"/>
      <c r="EH575" s="159"/>
      <c r="EI575" s="159"/>
      <c r="EJ575" s="159"/>
      <c r="EK575" s="159"/>
      <c r="EL575" s="159"/>
      <c r="EM575" s="159"/>
      <c r="EN575" s="159"/>
      <c r="EO575" s="159"/>
      <c r="EP575" s="159"/>
      <c r="EQ575" s="159"/>
      <c r="ER575" s="159"/>
      <c r="ES575" s="159"/>
      <c r="ET575" s="159"/>
      <c r="EU575" s="159"/>
      <c r="EV575" s="159"/>
      <c r="EW575" s="159"/>
      <c r="EX575" s="159"/>
      <c r="EY575" s="159"/>
      <c r="EZ575" s="159"/>
      <c r="FA575" s="159"/>
      <c r="FB575" s="159"/>
      <c r="FC575" s="159"/>
      <c r="FD575" s="159"/>
    </row>
    <row r="576" customFormat="false" ht="12.75" hidden="false" customHeight="false" outlineLevel="0" collapsed="false">
      <c r="A576" s="168"/>
      <c r="B576" s="149"/>
      <c r="C576" s="149"/>
      <c r="D576" s="149"/>
      <c r="E576" s="149"/>
      <c r="F576" s="149"/>
      <c r="G576" s="149"/>
      <c r="H576" s="148"/>
      <c r="I576" s="170"/>
      <c r="R576" s="148"/>
      <c r="S576" s="158"/>
      <c r="T576" s="159"/>
      <c r="U576" s="159"/>
      <c r="V576" s="159"/>
      <c r="W576" s="159"/>
      <c r="X576" s="159"/>
      <c r="Y576" s="159"/>
      <c r="Z576" s="159"/>
      <c r="AA576" s="159"/>
      <c r="AB576" s="159"/>
      <c r="AC576" s="159"/>
      <c r="AD576" s="159"/>
      <c r="AE576" s="159"/>
      <c r="AF576" s="159"/>
      <c r="AG576" s="159"/>
      <c r="AH576" s="159"/>
      <c r="AI576" s="159"/>
      <c r="AJ576" s="159"/>
      <c r="AK576" s="159"/>
      <c r="AL576" s="159"/>
      <c r="AM576" s="159"/>
      <c r="AN576" s="159"/>
      <c r="AO576" s="159"/>
      <c r="AP576" s="159"/>
      <c r="AQ576" s="159"/>
      <c r="AR576" s="159"/>
      <c r="AS576" s="159"/>
      <c r="AT576" s="159"/>
      <c r="AU576" s="159"/>
      <c r="AV576" s="159"/>
      <c r="AW576" s="159"/>
      <c r="AX576" s="159"/>
      <c r="AY576" s="159"/>
      <c r="AZ576" s="159"/>
      <c r="BA576" s="159"/>
      <c r="BB576" s="159"/>
      <c r="BC576" s="159"/>
      <c r="BD576" s="159"/>
      <c r="BE576" s="159"/>
      <c r="BF576" s="159"/>
      <c r="BG576" s="159"/>
      <c r="BH576" s="159"/>
      <c r="BI576" s="159"/>
      <c r="BJ576" s="159"/>
      <c r="BK576" s="159"/>
      <c r="BL576" s="159"/>
      <c r="BM576" s="159"/>
      <c r="BN576" s="159"/>
      <c r="BO576" s="159"/>
      <c r="BP576" s="159"/>
      <c r="BQ576" s="159"/>
      <c r="BR576" s="159"/>
      <c r="BS576" s="159"/>
      <c r="BT576" s="159"/>
      <c r="BU576" s="159"/>
      <c r="BV576" s="159"/>
      <c r="BW576" s="159"/>
      <c r="BX576" s="159"/>
      <c r="BY576" s="159"/>
      <c r="BZ576" s="159"/>
      <c r="CA576" s="159"/>
      <c r="CB576" s="159"/>
      <c r="CC576" s="159"/>
      <c r="CD576" s="159"/>
      <c r="CE576" s="159"/>
      <c r="CF576" s="159"/>
      <c r="CG576" s="159"/>
      <c r="CH576" s="159"/>
      <c r="CI576" s="159"/>
      <c r="CJ576" s="159"/>
      <c r="CK576" s="159"/>
      <c r="CL576" s="159"/>
      <c r="CM576" s="159"/>
      <c r="CN576" s="159"/>
      <c r="CO576" s="159"/>
      <c r="CP576" s="159"/>
      <c r="CQ576" s="159"/>
      <c r="CR576" s="159"/>
      <c r="CS576" s="159"/>
      <c r="CT576" s="159"/>
      <c r="CU576" s="159"/>
      <c r="CV576" s="159"/>
      <c r="CW576" s="159"/>
      <c r="CX576" s="159"/>
      <c r="CY576" s="159"/>
      <c r="CZ576" s="159"/>
      <c r="DA576" s="159"/>
      <c r="DB576" s="159"/>
      <c r="DC576" s="159"/>
      <c r="DD576" s="159"/>
      <c r="DE576" s="159"/>
      <c r="DF576" s="159"/>
      <c r="DG576" s="159"/>
      <c r="DH576" s="159"/>
      <c r="DI576" s="159"/>
      <c r="DJ576" s="159"/>
      <c r="DK576" s="159"/>
      <c r="DL576" s="159"/>
      <c r="DM576" s="159"/>
      <c r="DN576" s="159"/>
      <c r="DO576" s="159"/>
      <c r="DP576" s="159"/>
      <c r="DQ576" s="159"/>
      <c r="DR576" s="159"/>
      <c r="DS576" s="159"/>
      <c r="DT576" s="159"/>
      <c r="DU576" s="159"/>
      <c r="DV576" s="159"/>
      <c r="DW576" s="159"/>
      <c r="DX576" s="159"/>
      <c r="DY576" s="159"/>
      <c r="DZ576" s="159"/>
      <c r="EA576" s="159"/>
      <c r="EB576" s="159"/>
      <c r="EC576" s="159"/>
      <c r="ED576" s="159"/>
      <c r="EE576" s="159"/>
      <c r="EF576" s="159"/>
      <c r="EG576" s="159"/>
      <c r="EH576" s="159"/>
      <c r="EI576" s="159"/>
      <c r="EJ576" s="159"/>
      <c r="EK576" s="159"/>
      <c r="EL576" s="159"/>
      <c r="EM576" s="159"/>
      <c r="EN576" s="159"/>
      <c r="EO576" s="159"/>
      <c r="EP576" s="159"/>
      <c r="EQ576" s="159"/>
      <c r="ER576" s="159"/>
      <c r="ES576" s="159"/>
      <c r="ET576" s="159"/>
      <c r="EU576" s="159"/>
      <c r="EV576" s="159"/>
      <c r="EW576" s="159"/>
      <c r="EX576" s="159"/>
      <c r="EY576" s="159"/>
      <c r="EZ576" s="159"/>
      <c r="FA576" s="159"/>
      <c r="FB576" s="159"/>
      <c r="FC576" s="159"/>
      <c r="FD576" s="159"/>
    </row>
    <row r="577" customFormat="false" ht="12.75" hidden="false" customHeight="false" outlineLevel="0" collapsed="false">
      <c r="A577" s="168"/>
      <c r="B577" s="149"/>
      <c r="C577" s="149"/>
      <c r="D577" s="149"/>
      <c r="E577" s="149"/>
      <c r="F577" s="149"/>
      <c r="G577" s="149"/>
      <c r="H577" s="148"/>
      <c r="I577" s="170"/>
      <c r="R577" s="148"/>
      <c r="S577" s="158"/>
      <c r="T577" s="159"/>
      <c r="U577" s="159"/>
      <c r="V577" s="159"/>
      <c r="W577" s="159"/>
      <c r="X577" s="159"/>
      <c r="Y577" s="159"/>
      <c r="Z577" s="159"/>
      <c r="AA577" s="159"/>
      <c r="AB577" s="159"/>
      <c r="AC577" s="159"/>
      <c r="AD577" s="159"/>
      <c r="AE577" s="159"/>
      <c r="AF577" s="159"/>
      <c r="AG577" s="159"/>
      <c r="AH577" s="159"/>
      <c r="AI577" s="159"/>
      <c r="AJ577" s="159"/>
      <c r="AK577" s="159"/>
      <c r="AL577" s="159"/>
      <c r="AM577" s="159"/>
      <c r="AN577" s="159"/>
      <c r="AO577" s="159"/>
      <c r="AP577" s="159"/>
      <c r="AQ577" s="159"/>
      <c r="AR577" s="159"/>
      <c r="AS577" s="159"/>
      <c r="AT577" s="159"/>
      <c r="AU577" s="159"/>
      <c r="AV577" s="159"/>
      <c r="AW577" s="159"/>
      <c r="AX577" s="159"/>
      <c r="AY577" s="159"/>
      <c r="AZ577" s="159"/>
      <c r="BA577" s="159"/>
      <c r="BB577" s="159"/>
      <c r="BC577" s="159"/>
      <c r="BD577" s="159"/>
      <c r="BE577" s="159"/>
      <c r="BF577" s="159"/>
      <c r="BG577" s="159"/>
      <c r="BH577" s="159"/>
      <c r="BI577" s="159"/>
      <c r="BJ577" s="159"/>
      <c r="BK577" s="159"/>
      <c r="BL577" s="159"/>
      <c r="BM577" s="159"/>
      <c r="BN577" s="159"/>
      <c r="BO577" s="159"/>
      <c r="BP577" s="159"/>
      <c r="BQ577" s="159"/>
      <c r="BR577" s="159"/>
      <c r="BS577" s="159"/>
      <c r="BT577" s="159"/>
      <c r="BU577" s="159"/>
      <c r="BV577" s="159"/>
      <c r="BW577" s="159"/>
      <c r="BX577" s="159"/>
      <c r="BY577" s="159"/>
      <c r="BZ577" s="159"/>
      <c r="CA577" s="159"/>
      <c r="CB577" s="159"/>
      <c r="CC577" s="159"/>
      <c r="CD577" s="159"/>
      <c r="CE577" s="159"/>
      <c r="CF577" s="159"/>
      <c r="CG577" s="159"/>
      <c r="CH577" s="159"/>
      <c r="CI577" s="159"/>
      <c r="CJ577" s="159"/>
      <c r="CK577" s="159"/>
      <c r="CL577" s="159"/>
      <c r="CM577" s="159"/>
      <c r="CN577" s="159"/>
      <c r="CO577" s="159"/>
      <c r="CP577" s="159"/>
      <c r="CQ577" s="159"/>
      <c r="CR577" s="159"/>
      <c r="CS577" s="159"/>
      <c r="CT577" s="159"/>
      <c r="CU577" s="159"/>
      <c r="CV577" s="159"/>
      <c r="CW577" s="159"/>
      <c r="CX577" s="159"/>
      <c r="CY577" s="159"/>
      <c r="CZ577" s="159"/>
      <c r="DA577" s="159"/>
      <c r="DB577" s="159"/>
      <c r="DC577" s="159"/>
      <c r="DD577" s="159"/>
      <c r="DE577" s="159"/>
      <c r="DF577" s="159"/>
      <c r="DG577" s="159"/>
      <c r="DH577" s="159"/>
      <c r="DI577" s="159"/>
      <c r="DJ577" s="159"/>
      <c r="DK577" s="159"/>
      <c r="DL577" s="159"/>
      <c r="DM577" s="159"/>
      <c r="DN577" s="159"/>
      <c r="DO577" s="159"/>
      <c r="DP577" s="159"/>
      <c r="DQ577" s="159"/>
      <c r="DR577" s="159"/>
      <c r="DS577" s="159"/>
      <c r="DT577" s="159"/>
      <c r="DU577" s="159"/>
      <c r="DV577" s="159"/>
      <c r="DW577" s="159"/>
      <c r="DX577" s="159"/>
      <c r="DY577" s="159"/>
      <c r="DZ577" s="159"/>
      <c r="EA577" s="159"/>
      <c r="EB577" s="159"/>
      <c r="EC577" s="159"/>
      <c r="ED577" s="159"/>
      <c r="EE577" s="159"/>
      <c r="EF577" s="159"/>
      <c r="EG577" s="159"/>
      <c r="EH577" s="159"/>
      <c r="EI577" s="159"/>
      <c r="EJ577" s="159"/>
      <c r="EK577" s="159"/>
      <c r="EL577" s="159"/>
      <c r="EM577" s="159"/>
      <c r="EN577" s="159"/>
      <c r="EO577" s="159"/>
      <c r="EP577" s="159"/>
      <c r="EQ577" s="159"/>
      <c r="ER577" s="159"/>
      <c r="ES577" s="159"/>
      <c r="ET577" s="159"/>
      <c r="EU577" s="159"/>
      <c r="EV577" s="159"/>
      <c r="EW577" s="159"/>
      <c r="EX577" s="159"/>
      <c r="EY577" s="159"/>
      <c r="EZ577" s="159"/>
      <c r="FA577" s="159"/>
      <c r="FB577" s="159"/>
      <c r="FC577" s="159"/>
      <c r="FD577" s="159"/>
    </row>
    <row r="578" customFormat="false" ht="12.75" hidden="false" customHeight="false" outlineLevel="0" collapsed="false">
      <c r="A578" s="168"/>
      <c r="B578" s="149"/>
      <c r="C578" s="149"/>
      <c r="D578" s="149"/>
      <c r="E578" s="149"/>
      <c r="F578" s="149"/>
      <c r="G578" s="149"/>
      <c r="H578" s="148"/>
      <c r="I578" s="170"/>
      <c r="R578" s="148"/>
      <c r="S578" s="158"/>
      <c r="T578" s="159"/>
      <c r="U578" s="159"/>
      <c r="V578" s="159"/>
      <c r="W578" s="159"/>
      <c r="X578" s="159"/>
      <c r="Y578" s="159"/>
      <c r="Z578" s="159"/>
      <c r="AA578" s="159"/>
      <c r="AB578" s="159"/>
      <c r="AC578" s="159"/>
      <c r="AD578" s="159"/>
      <c r="AE578" s="159"/>
      <c r="AF578" s="159"/>
      <c r="AG578" s="159"/>
      <c r="AH578" s="159"/>
      <c r="AI578" s="159"/>
      <c r="AJ578" s="159"/>
      <c r="AK578" s="159"/>
      <c r="AL578" s="159"/>
      <c r="AM578" s="159"/>
      <c r="AN578" s="159"/>
      <c r="AO578" s="159"/>
      <c r="AP578" s="159"/>
      <c r="AQ578" s="159"/>
      <c r="AR578" s="159"/>
      <c r="AS578" s="159"/>
      <c r="AT578" s="159"/>
      <c r="AU578" s="159"/>
      <c r="AV578" s="159"/>
      <c r="AW578" s="159"/>
      <c r="AX578" s="159"/>
      <c r="AY578" s="159"/>
      <c r="AZ578" s="159"/>
      <c r="BA578" s="159"/>
      <c r="BB578" s="159"/>
      <c r="BC578" s="159"/>
      <c r="BD578" s="159"/>
      <c r="BE578" s="159"/>
      <c r="BF578" s="159"/>
      <c r="BG578" s="159"/>
      <c r="BH578" s="159"/>
      <c r="BI578" s="159"/>
      <c r="BJ578" s="159"/>
      <c r="BK578" s="159"/>
      <c r="BL578" s="159"/>
      <c r="BM578" s="159"/>
      <c r="BN578" s="159"/>
      <c r="BO578" s="159"/>
      <c r="BP578" s="159"/>
      <c r="BQ578" s="159"/>
      <c r="BR578" s="159"/>
      <c r="BS578" s="159"/>
      <c r="BT578" s="159"/>
      <c r="BU578" s="159"/>
      <c r="BV578" s="159"/>
      <c r="BW578" s="159"/>
      <c r="BX578" s="159"/>
      <c r="BY578" s="159"/>
      <c r="BZ578" s="159"/>
      <c r="CA578" s="159"/>
      <c r="CB578" s="159"/>
      <c r="CC578" s="159"/>
      <c r="CD578" s="159"/>
      <c r="CE578" s="159"/>
      <c r="CF578" s="159"/>
      <c r="CG578" s="159"/>
      <c r="CH578" s="159"/>
      <c r="CI578" s="159"/>
      <c r="CJ578" s="159"/>
      <c r="CK578" s="159"/>
      <c r="CL578" s="159"/>
      <c r="CM578" s="159"/>
      <c r="CN578" s="159"/>
      <c r="CO578" s="159"/>
      <c r="CP578" s="159"/>
      <c r="CQ578" s="159"/>
      <c r="CR578" s="159"/>
      <c r="CS578" s="159"/>
      <c r="CT578" s="159"/>
      <c r="CU578" s="159"/>
      <c r="CV578" s="159"/>
      <c r="CW578" s="159"/>
      <c r="CX578" s="159"/>
      <c r="CY578" s="159"/>
      <c r="CZ578" s="159"/>
      <c r="DA578" s="159"/>
      <c r="DB578" s="159"/>
      <c r="DC578" s="159"/>
      <c r="DD578" s="159"/>
      <c r="DE578" s="159"/>
      <c r="DF578" s="159"/>
      <c r="DG578" s="159"/>
      <c r="DH578" s="159"/>
      <c r="DI578" s="159"/>
      <c r="DJ578" s="159"/>
      <c r="DK578" s="159"/>
      <c r="DL578" s="159"/>
      <c r="DM578" s="159"/>
      <c r="DN578" s="159"/>
      <c r="DO578" s="159"/>
      <c r="DP578" s="159"/>
      <c r="DQ578" s="159"/>
      <c r="DR578" s="159"/>
      <c r="DS578" s="159"/>
      <c r="DT578" s="159"/>
      <c r="DU578" s="159"/>
      <c r="DV578" s="159"/>
      <c r="DW578" s="159"/>
      <c r="DX578" s="159"/>
      <c r="DY578" s="159"/>
      <c r="DZ578" s="159"/>
      <c r="EA578" s="159"/>
      <c r="EB578" s="159"/>
      <c r="EC578" s="159"/>
      <c r="ED578" s="159"/>
      <c r="EE578" s="159"/>
      <c r="EF578" s="159"/>
      <c r="EG578" s="159"/>
      <c r="EH578" s="159"/>
      <c r="EI578" s="159"/>
      <c r="EJ578" s="159"/>
      <c r="EK578" s="159"/>
      <c r="EL578" s="159"/>
      <c r="EM578" s="159"/>
      <c r="EN578" s="159"/>
      <c r="EO578" s="159"/>
      <c r="EP578" s="159"/>
      <c r="EQ578" s="159"/>
      <c r="ER578" s="159"/>
      <c r="ES578" s="159"/>
      <c r="ET578" s="159"/>
      <c r="EU578" s="159"/>
      <c r="EV578" s="159"/>
      <c r="EW578" s="159"/>
      <c r="EX578" s="159"/>
      <c r="EY578" s="159"/>
      <c r="EZ578" s="159"/>
      <c r="FA578" s="159"/>
      <c r="FB578" s="159"/>
      <c r="FC578" s="159"/>
      <c r="FD578" s="159"/>
    </row>
    <row r="579" customFormat="false" ht="12.75" hidden="false" customHeight="false" outlineLevel="0" collapsed="false">
      <c r="A579" s="168"/>
      <c r="B579" s="149"/>
      <c r="C579" s="149"/>
      <c r="D579" s="149"/>
      <c r="E579" s="149"/>
      <c r="F579" s="149"/>
      <c r="G579" s="149"/>
      <c r="H579" s="148"/>
      <c r="I579" s="170"/>
      <c r="R579" s="148"/>
      <c r="S579" s="158"/>
      <c r="T579" s="159"/>
      <c r="U579" s="159"/>
      <c r="V579" s="159"/>
      <c r="W579" s="159"/>
      <c r="X579" s="159"/>
      <c r="Y579" s="159"/>
      <c r="Z579" s="159"/>
      <c r="AA579" s="159"/>
      <c r="AB579" s="159"/>
      <c r="AC579" s="159"/>
      <c r="AD579" s="159"/>
      <c r="AE579" s="159"/>
      <c r="AF579" s="159"/>
      <c r="AG579" s="159"/>
      <c r="AH579" s="159"/>
      <c r="AI579" s="159"/>
      <c r="AJ579" s="159"/>
      <c r="AK579" s="159"/>
      <c r="AL579" s="159"/>
      <c r="AM579" s="159"/>
      <c r="AN579" s="159"/>
      <c r="AO579" s="159"/>
      <c r="AP579" s="159"/>
      <c r="AQ579" s="159"/>
      <c r="AR579" s="159"/>
      <c r="AS579" s="159"/>
      <c r="AT579" s="159"/>
      <c r="AU579" s="159"/>
      <c r="AV579" s="159"/>
      <c r="AW579" s="159"/>
      <c r="AX579" s="159"/>
      <c r="AY579" s="159"/>
      <c r="AZ579" s="159"/>
      <c r="BA579" s="159"/>
      <c r="BB579" s="159"/>
      <c r="BC579" s="159"/>
      <c r="BD579" s="159"/>
      <c r="BE579" s="159"/>
      <c r="BF579" s="159"/>
      <c r="BG579" s="159"/>
      <c r="BH579" s="159"/>
      <c r="BI579" s="159"/>
      <c r="BJ579" s="159"/>
      <c r="BK579" s="159"/>
      <c r="BL579" s="159"/>
      <c r="BM579" s="159"/>
      <c r="BN579" s="159"/>
      <c r="BO579" s="159"/>
      <c r="BP579" s="159"/>
      <c r="BQ579" s="159"/>
      <c r="BR579" s="159"/>
      <c r="BS579" s="159"/>
      <c r="BT579" s="159"/>
      <c r="BU579" s="159"/>
      <c r="BV579" s="159"/>
      <c r="BW579" s="159"/>
      <c r="BX579" s="159"/>
      <c r="BY579" s="159"/>
      <c r="BZ579" s="159"/>
      <c r="CA579" s="159"/>
      <c r="CB579" s="159"/>
      <c r="CC579" s="159"/>
      <c r="CD579" s="159"/>
      <c r="CE579" s="159"/>
      <c r="CF579" s="159"/>
      <c r="CG579" s="159"/>
      <c r="CH579" s="159"/>
      <c r="CI579" s="159"/>
      <c r="CJ579" s="159"/>
      <c r="CK579" s="159"/>
      <c r="CL579" s="159"/>
      <c r="CM579" s="159"/>
      <c r="CN579" s="159"/>
      <c r="CO579" s="159"/>
      <c r="CP579" s="159"/>
      <c r="CQ579" s="159"/>
      <c r="CR579" s="159"/>
      <c r="CS579" s="159"/>
      <c r="CT579" s="159"/>
      <c r="CU579" s="159"/>
      <c r="CV579" s="159"/>
      <c r="CW579" s="159"/>
      <c r="CX579" s="159"/>
      <c r="CY579" s="159"/>
      <c r="CZ579" s="159"/>
      <c r="DA579" s="159"/>
      <c r="DB579" s="159"/>
      <c r="DC579" s="159"/>
      <c r="DD579" s="159"/>
      <c r="DE579" s="159"/>
      <c r="DF579" s="159"/>
      <c r="DG579" s="159"/>
      <c r="DH579" s="159"/>
      <c r="DI579" s="159"/>
      <c r="DJ579" s="159"/>
      <c r="DK579" s="159"/>
      <c r="DL579" s="159"/>
      <c r="DM579" s="159"/>
      <c r="DN579" s="159"/>
      <c r="DO579" s="159"/>
      <c r="DP579" s="159"/>
      <c r="DQ579" s="159"/>
      <c r="DR579" s="159"/>
      <c r="DS579" s="159"/>
      <c r="DT579" s="159"/>
      <c r="DU579" s="159"/>
      <c r="DV579" s="159"/>
      <c r="DW579" s="159"/>
      <c r="DX579" s="159"/>
      <c r="DY579" s="159"/>
      <c r="DZ579" s="159"/>
      <c r="EA579" s="159"/>
      <c r="EB579" s="159"/>
      <c r="EC579" s="159"/>
      <c r="ED579" s="159"/>
      <c r="EE579" s="159"/>
      <c r="EF579" s="159"/>
      <c r="EG579" s="159"/>
      <c r="EH579" s="159"/>
      <c r="EI579" s="159"/>
      <c r="EJ579" s="159"/>
      <c r="EK579" s="159"/>
      <c r="EL579" s="159"/>
      <c r="EM579" s="159"/>
      <c r="EN579" s="159"/>
      <c r="EO579" s="159"/>
      <c r="EP579" s="159"/>
      <c r="EQ579" s="159"/>
      <c r="ER579" s="159"/>
      <c r="ES579" s="159"/>
      <c r="ET579" s="159"/>
      <c r="EU579" s="159"/>
      <c r="EV579" s="159"/>
      <c r="EW579" s="159"/>
      <c r="EX579" s="159"/>
      <c r="EY579" s="159"/>
      <c r="EZ579" s="159"/>
      <c r="FA579" s="159"/>
      <c r="FB579" s="159"/>
      <c r="FC579" s="159"/>
      <c r="FD579" s="159"/>
    </row>
    <row r="580" customFormat="false" ht="12.75" hidden="false" customHeight="false" outlineLevel="0" collapsed="false">
      <c r="A580" s="168"/>
      <c r="B580" s="149"/>
      <c r="C580" s="149"/>
      <c r="D580" s="149"/>
      <c r="E580" s="149"/>
      <c r="F580" s="149"/>
      <c r="G580" s="149"/>
      <c r="H580" s="148"/>
      <c r="I580" s="170"/>
      <c r="R580" s="148"/>
      <c r="S580" s="158"/>
      <c r="T580" s="159"/>
      <c r="U580" s="159"/>
      <c r="V580" s="159"/>
      <c r="W580" s="159"/>
      <c r="X580" s="159"/>
      <c r="Y580" s="159"/>
      <c r="Z580" s="159"/>
      <c r="AA580" s="159"/>
      <c r="AB580" s="159"/>
      <c r="AC580" s="159"/>
      <c r="AD580" s="159"/>
      <c r="AE580" s="159"/>
      <c r="AF580" s="159"/>
      <c r="AG580" s="159"/>
      <c r="AH580" s="159"/>
      <c r="AI580" s="159"/>
      <c r="AJ580" s="159"/>
      <c r="AK580" s="159"/>
      <c r="AL580" s="159"/>
      <c r="AM580" s="159"/>
      <c r="AN580" s="159"/>
      <c r="AO580" s="159"/>
      <c r="AP580" s="159"/>
      <c r="AQ580" s="159"/>
      <c r="AR580" s="159"/>
      <c r="AS580" s="159"/>
      <c r="AT580" s="159"/>
      <c r="AU580" s="159"/>
      <c r="AV580" s="159"/>
      <c r="AW580" s="159"/>
      <c r="AX580" s="159"/>
      <c r="AY580" s="159"/>
      <c r="AZ580" s="159"/>
      <c r="BA580" s="159"/>
      <c r="BB580" s="159"/>
      <c r="BC580" s="159"/>
      <c r="BD580" s="159"/>
      <c r="BE580" s="159"/>
      <c r="BF580" s="159"/>
      <c r="BG580" s="159"/>
      <c r="BH580" s="159"/>
      <c r="BI580" s="159"/>
      <c r="BJ580" s="159"/>
      <c r="BK580" s="159"/>
      <c r="BL580" s="159"/>
      <c r="BM580" s="159"/>
      <c r="BN580" s="159"/>
      <c r="BO580" s="159"/>
      <c r="BP580" s="159"/>
      <c r="BQ580" s="159"/>
      <c r="BR580" s="159"/>
      <c r="BS580" s="159"/>
      <c r="BT580" s="159"/>
      <c r="BU580" s="159"/>
      <c r="BV580" s="159"/>
      <c r="BW580" s="159"/>
      <c r="BX580" s="159"/>
      <c r="BY580" s="159"/>
      <c r="BZ580" s="159"/>
      <c r="CA580" s="159"/>
      <c r="CB580" s="159"/>
      <c r="CC580" s="159"/>
      <c r="CD580" s="159"/>
      <c r="CE580" s="159"/>
      <c r="CF580" s="159"/>
      <c r="CG580" s="159"/>
      <c r="CH580" s="159"/>
      <c r="CI580" s="159"/>
      <c r="CJ580" s="159"/>
      <c r="CK580" s="159"/>
      <c r="CL580" s="159"/>
      <c r="CM580" s="159"/>
      <c r="CN580" s="159"/>
      <c r="CO580" s="159"/>
      <c r="CP580" s="159"/>
      <c r="CQ580" s="159"/>
      <c r="CR580" s="159"/>
      <c r="CS580" s="159"/>
      <c r="CT580" s="159"/>
      <c r="CU580" s="159"/>
      <c r="CV580" s="159"/>
      <c r="CW580" s="159"/>
      <c r="CX580" s="159"/>
      <c r="CY580" s="159"/>
      <c r="CZ580" s="159"/>
      <c r="DA580" s="159"/>
      <c r="DB580" s="159"/>
      <c r="DC580" s="159"/>
      <c r="DD580" s="159"/>
      <c r="DE580" s="159"/>
      <c r="DF580" s="159"/>
      <c r="DG580" s="159"/>
      <c r="DH580" s="159"/>
      <c r="DI580" s="159"/>
      <c r="DJ580" s="159"/>
      <c r="DK580" s="159"/>
      <c r="DL580" s="159"/>
      <c r="DM580" s="159"/>
      <c r="DN580" s="159"/>
      <c r="DO580" s="159"/>
      <c r="DP580" s="159"/>
      <c r="DQ580" s="159"/>
      <c r="DR580" s="159"/>
      <c r="DS580" s="159"/>
      <c r="DT580" s="159"/>
      <c r="DU580" s="159"/>
      <c r="DV580" s="159"/>
      <c r="DW580" s="159"/>
      <c r="DX580" s="159"/>
      <c r="DY580" s="159"/>
      <c r="DZ580" s="159"/>
      <c r="EA580" s="159"/>
      <c r="EB580" s="159"/>
      <c r="EC580" s="159"/>
      <c r="ED580" s="159"/>
      <c r="EE580" s="159"/>
      <c r="EF580" s="159"/>
      <c r="EG580" s="159"/>
      <c r="EH580" s="159"/>
      <c r="EI580" s="159"/>
      <c r="EJ580" s="159"/>
      <c r="EK580" s="159"/>
      <c r="EL580" s="159"/>
      <c r="EM580" s="159"/>
      <c r="EN580" s="159"/>
      <c r="EO580" s="159"/>
      <c r="EP580" s="159"/>
      <c r="EQ580" s="159"/>
      <c r="ER580" s="159"/>
      <c r="ES580" s="159"/>
      <c r="ET580" s="159"/>
      <c r="EU580" s="159"/>
      <c r="EV580" s="159"/>
      <c r="EW580" s="159"/>
      <c r="EX580" s="159"/>
      <c r="EY580" s="159"/>
      <c r="EZ580" s="159"/>
      <c r="FA580" s="159"/>
      <c r="FB580" s="159"/>
      <c r="FC580" s="159"/>
      <c r="FD580" s="159"/>
    </row>
    <row r="581" customFormat="false" ht="12.75" hidden="false" customHeight="false" outlineLevel="0" collapsed="false">
      <c r="A581" s="168"/>
      <c r="B581" s="149"/>
      <c r="C581" s="149"/>
      <c r="D581" s="149"/>
      <c r="E581" s="149"/>
      <c r="F581" s="149"/>
      <c r="G581" s="149"/>
      <c r="H581" s="148"/>
      <c r="I581" s="170"/>
      <c r="R581" s="148"/>
      <c r="S581" s="158"/>
      <c r="T581" s="159"/>
      <c r="U581" s="159"/>
      <c r="V581" s="159"/>
      <c r="W581" s="159"/>
      <c r="X581" s="159"/>
      <c r="Y581" s="159"/>
      <c r="Z581" s="159"/>
      <c r="AA581" s="159"/>
      <c r="AB581" s="159"/>
      <c r="AC581" s="159"/>
      <c r="AD581" s="159"/>
      <c r="AE581" s="159"/>
      <c r="AF581" s="159"/>
      <c r="AG581" s="159"/>
      <c r="AH581" s="159"/>
      <c r="AI581" s="159"/>
      <c r="AJ581" s="159"/>
      <c r="AK581" s="159"/>
      <c r="AL581" s="159"/>
      <c r="AM581" s="159"/>
      <c r="AN581" s="159"/>
      <c r="AO581" s="159"/>
      <c r="AP581" s="159"/>
      <c r="AQ581" s="159"/>
      <c r="AR581" s="159"/>
      <c r="AS581" s="159"/>
      <c r="AT581" s="159"/>
      <c r="AU581" s="159"/>
      <c r="AV581" s="159"/>
      <c r="AW581" s="159"/>
      <c r="AX581" s="159"/>
      <c r="AY581" s="159"/>
      <c r="AZ581" s="159"/>
      <c r="BA581" s="159"/>
      <c r="BB581" s="159"/>
      <c r="BC581" s="159"/>
      <c r="BD581" s="159"/>
      <c r="BE581" s="159"/>
      <c r="BF581" s="159"/>
      <c r="BG581" s="159"/>
      <c r="BH581" s="159"/>
      <c r="BI581" s="159"/>
      <c r="BJ581" s="159"/>
      <c r="BK581" s="159"/>
      <c r="BL581" s="159"/>
      <c r="BM581" s="159"/>
      <c r="BN581" s="159"/>
      <c r="BO581" s="159"/>
      <c r="BP581" s="159"/>
      <c r="BQ581" s="159"/>
      <c r="BR581" s="159"/>
      <c r="BS581" s="159"/>
      <c r="BT581" s="159"/>
      <c r="BU581" s="159"/>
      <c r="BV581" s="159"/>
      <c r="BW581" s="159"/>
      <c r="BX581" s="159"/>
      <c r="BY581" s="159"/>
      <c r="BZ581" s="159"/>
      <c r="CA581" s="159"/>
      <c r="CB581" s="159"/>
      <c r="CC581" s="159"/>
      <c r="CD581" s="159"/>
      <c r="CE581" s="159"/>
      <c r="CF581" s="159"/>
      <c r="CG581" s="159"/>
      <c r="CH581" s="159"/>
      <c r="CI581" s="159"/>
      <c r="CJ581" s="159"/>
      <c r="CK581" s="159"/>
      <c r="CL581" s="159"/>
      <c r="CM581" s="159"/>
      <c r="CN581" s="159"/>
      <c r="CO581" s="159"/>
      <c r="CP581" s="159"/>
      <c r="CQ581" s="159"/>
      <c r="CR581" s="159"/>
      <c r="CS581" s="159"/>
      <c r="CT581" s="159"/>
      <c r="CU581" s="159"/>
      <c r="CV581" s="159"/>
      <c r="CW581" s="159"/>
      <c r="CX581" s="159"/>
      <c r="CY581" s="159"/>
      <c r="CZ581" s="159"/>
      <c r="DA581" s="159"/>
      <c r="DB581" s="159"/>
      <c r="DC581" s="159"/>
      <c r="DD581" s="159"/>
      <c r="DE581" s="159"/>
      <c r="DF581" s="159"/>
      <c r="DG581" s="159"/>
      <c r="DH581" s="159"/>
      <c r="DI581" s="159"/>
      <c r="DJ581" s="159"/>
      <c r="DK581" s="159"/>
      <c r="DL581" s="159"/>
      <c r="DM581" s="159"/>
      <c r="DN581" s="159"/>
      <c r="DO581" s="159"/>
      <c r="DP581" s="159"/>
      <c r="DQ581" s="159"/>
      <c r="DR581" s="159"/>
      <c r="DS581" s="159"/>
      <c r="DT581" s="159"/>
      <c r="DU581" s="159"/>
      <c r="DV581" s="159"/>
      <c r="DW581" s="159"/>
      <c r="DX581" s="159"/>
      <c r="DY581" s="159"/>
      <c r="DZ581" s="159"/>
      <c r="EA581" s="159"/>
      <c r="EB581" s="159"/>
      <c r="EC581" s="159"/>
      <c r="ED581" s="159"/>
      <c r="EE581" s="159"/>
      <c r="EF581" s="159"/>
      <c r="EG581" s="159"/>
      <c r="EH581" s="159"/>
      <c r="EI581" s="159"/>
      <c r="EJ581" s="159"/>
      <c r="EK581" s="159"/>
      <c r="EL581" s="159"/>
      <c r="EM581" s="159"/>
      <c r="EN581" s="159"/>
      <c r="EO581" s="159"/>
      <c r="EP581" s="159"/>
      <c r="EQ581" s="159"/>
      <c r="ER581" s="159"/>
      <c r="ES581" s="159"/>
      <c r="ET581" s="159"/>
      <c r="EU581" s="159"/>
      <c r="EV581" s="159"/>
      <c r="EW581" s="159"/>
      <c r="EX581" s="159"/>
      <c r="EY581" s="159"/>
      <c r="EZ581" s="159"/>
      <c r="FA581" s="159"/>
      <c r="FB581" s="159"/>
      <c r="FC581" s="159"/>
      <c r="FD581" s="159"/>
    </row>
    <row r="582" customFormat="false" ht="12.75" hidden="false" customHeight="false" outlineLevel="0" collapsed="false">
      <c r="A582" s="168"/>
      <c r="B582" s="149"/>
      <c r="C582" s="149"/>
      <c r="D582" s="149"/>
      <c r="E582" s="149"/>
      <c r="F582" s="149"/>
      <c r="G582" s="149"/>
      <c r="H582" s="148"/>
      <c r="I582" s="170"/>
      <c r="R582" s="148"/>
      <c r="S582" s="158"/>
      <c r="T582" s="159"/>
      <c r="U582" s="159"/>
      <c r="V582" s="159"/>
      <c r="W582" s="159"/>
      <c r="X582" s="159"/>
      <c r="Y582" s="159"/>
      <c r="Z582" s="159"/>
      <c r="AA582" s="159"/>
      <c r="AB582" s="159"/>
      <c r="AC582" s="159"/>
      <c r="AD582" s="159"/>
      <c r="AE582" s="159"/>
      <c r="AF582" s="159"/>
      <c r="AG582" s="159"/>
      <c r="AH582" s="159"/>
      <c r="AI582" s="159"/>
      <c r="AJ582" s="159"/>
      <c r="AK582" s="159"/>
      <c r="AL582" s="159"/>
      <c r="AM582" s="159"/>
      <c r="AN582" s="159"/>
      <c r="AO582" s="159"/>
      <c r="AP582" s="159"/>
      <c r="AQ582" s="159"/>
      <c r="AR582" s="159"/>
      <c r="AS582" s="159"/>
      <c r="AT582" s="159"/>
      <c r="AU582" s="159"/>
      <c r="AV582" s="159"/>
      <c r="AW582" s="159"/>
      <c r="AX582" s="159"/>
      <c r="AY582" s="159"/>
      <c r="AZ582" s="159"/>
      <c r="BA582" s="159"/>
      <c r="BB582" s="159"/>
      <c r="BC582" s="159"/>
      <c r="BD582" s="159"/>
      <c r="BE582" s="159"/>
      <c r="BF582" s="159"/>
      <c r="BG582" s="159"/>
      <c r="BH582" s="159"/>
      <c r="BI582" s="159"/>
      <c r="BJ582" s="159"/>
      <c r="BK582" s="159"/>
      <c r="BL582" s="159"/>
      <c r="BM582" s="159"/>
      <c r="BN582" s="159"/>
      <c r="BO582" s="159"/>
      <c r="BP582" s="159"/>
      <c r="BQ582" s="159"/>
      <c r="BR582" s="159"/>
      <c r="BS582" s="159"/>
      <c r="BT582" s="159"/>
      <c r="BU582" s="159"/>
      <c r="BV582" s="159"/>
      <c r="BW582" s="159"/>
      <c r="BX582" s="159"/>
      <c r="BY582" s="159"/>
      <c r="BZ582" s="159"/>
      <c r="CA582" s="159"/>
      <c r="CB582" s="159"/>
      <c r="CC582" s="159"/>
      <c r="CD582" s="159"/>
      <c r="CE582" s="159"/>
      <c r="CF582" s="159"/>
      <c r="CG582" s="159"/>
      <c r="CH582" s="159"/>
      <c r="CI582" s="159"/>
      <c r="CJ582" s="159"/>
      <c r="CK582" s="159"/>
      <c r="CL582" s="159"/>
      <c r="CM582" s="159"/>
      <c r="CN582" s="159"/>
      <c r="CO582" s="159"/>
      <c r="CP582" s="159"/>
      <c r="CQ582" s="159"/>
      <c r="CR582" s="159"/>
      <c r="CS582" s="159"/>
      <c r="CT582" s="159"/>
      <c r="CU582" s="159"/>
      <c r="CV582" s="159"/>
      <c r="CW582" s="159"/>
      <c r="CX582" s="159"/>
      <c r="CY582" s="159"/>
      <c r="CZ582" s="159"/>
      <c r="DA582" s="159"/>
      <c r="DB582" s="159"/>
      <c r="DC582" s="159"/>
      <c r="DD582" s="159"/>
      <c r="DE582" s="159"/>
      <c r="DF582" s="159"/>
      <c r="DG582" s="159"/>
      <c r="DH582" s="159"/>
      <c r="DI582" s="159"/>
      <c r="DJ582" s="159"/>
      <c r="DK582" s="159"/>
      <c r="DL582" s="159"/>
      <c r="DM582" s="159"/>
      <c r="DN582" s="159"/>
      <c r="DO582" s="159"/>
      <c r="DP582" s="159"/>
      <c r="DQ582" s="159"/>
      <c r="DR582" s="159"/>
      <c r="DS582" s="159"/>
      <c r="DT582" s="159"/>
      <c r="DU582" s="159"/>
      <c r="DV582" s="159"/>
      <c r="DW582" s="159"/>
      <c r="DX582" s="159"/>
      <c r="DY582" s="159"/>
      <c r="DZ582" s="159"/>
      <c r="EA582" s="159"/>
      <c r="EB582" s="159"/>
      <c r="EC582" s="159"/>
      <c r="ED582" s="159"/>
      <c r="EE582" s="159"/>
      <c r="EF582" s="159"/>
      <c r="EG582" s="159"/>
      <c r="EH582" s="159"/>
      <c r="EI582" s="159"/>
      <c r="EJ582" s="159"/>
      <c r="EK582" s="159"/>
      <c r="EL582" s="159"/>
      <c r="EM582" s="159"/>
      <c r="EN582" s="159"/>
      <c r="EO582" s="159"/>
      <c r="EP582" s="159"/>
      <c r="EQ582" s="159"/>
      <c r="ER582" s="159"/>
      <c r="ES582" s="159"/>
      <c r="ET582" s="159"/>
      <c r="EU582" s="159"/>
      <c r="EV582" s="159"/>
      <c r="EW582" s="159"/>
      <c r="EX582" s="159"/>
      <c r="EY582" s="159"/>
      <c r="EZ582" s="159"/>
      <c r="FA582" s="159"/>
      <c r="FB582" s="159"/>
      <c r="FC582" s="159"/>
      <c r="FD582" s="159"/>
    </row>
    <row r="583" customFormat="false" ht="12.75" hidden="false" customHeight="false" outlineLevel="0" collapsed="false">
      <c r="A583" s="168"/>
      <c r="B583" s="149"/>
      <c r="C583" s="149"/>
      <c r="D583" s="149"/>
      <c r="E583" s="149"/>
      <c r="F583" s="149"/>
      <c r="G583" s="149"/>
      <c r="H583" s="148"/>
      <c r="I583" s="170"/>
      <c r="R583" s="148"/>
      <c r="S583" s="158"/>
      <c r="T583" s="159"/>
      <c r="U583" s="159"/>
      <c r="V583" s="159"/>
      <c r="W583" s="159"/>
      <c r="X583" s="159"/>
      <c r="Y583" s="159"/>
      <c r="Z583" s="159"/>
      <c r="AA583" s="159"/>
      <c r="AB583" s="159"/>
      <c r="AC583" s="159"/>
      <c r="AD583" s="159"/>
      <c r="AE583" s="159"/>
      <c r="AF583" s="159"/>
      <c r="AG583" s="159"/>
      <c r="AH583" s="159"/>
      <c r="AI583" s="159"/>
      <c r="AJ583" s="159"/>
      <c r="AK583" s="159"/>
      <c r="AL583" s="159"/>
      <c r="AM583" s="159"/>
      <c r="AN583" s="159"/>
      <c r="AO583" s="159"/>
      <c r="AP583" s="159"/>
      <c r="AQ583" s="159"/>
      <c r="AR583" s="159"/>
      <c r="AS583" s="159"/>
      <c r="AT583" s="159"/>
      <c r="AU583" s="159"/>
      <c r="AV583" s="159"/>
      <c r="AW583" s="159"/>
      <c r="AX583" s="159"/>
      <c r="AY583" s="159"/>
      <c r="AZ583" s="159"/>
      <c r="BA583" s="159"/>
      <c r="BB583" s="159"/>
      <c r="BC583" s="159"/>
      <c r="BD583" s="159"/>
      <c r="BE583" s="159"/>
      <c r="BF583" s="159"/>
      <c r="BG583" s="159"/>
      <c r="BH583" s="159"/>
      <c r="BI583" s="159"/>
      <c r="BJ583" s="159"/>
      <c r="BK583" s="159"/>
      <c r="BL583" s="159"/>
      <c r="BM583" s="159"/>
      <c r="BN583" s="159"/>
      <c r="BO583" s="159"/>
      <c r="BP583" s="159"/>
      <c r="BQ583" s="159"/>
      <c r="BR583" s="159"/>
      <c r="BS583" s="159"/>
      <c r="BT583" s="159"/>
      <c r="BU583" s="159"/>
      <c r="BV583" s="159"/>
      <c r="BW583" s="159"/>
      <c r="BX583" s="159"/>
      <c r="BY583" s="159"/>
      <c r="BZ583" s="159"/>
      <c r="CA583" s="159"/>
      <c r="CB583" s="159"/>
      <c r="CC583" s="159"/>
      <c r="CD583" s="159"/>
      <c r="CE583" s="159"/>
      <c r="CF583" s="159"/>
      <c r="CG583" s="159"/>
      <c r="CH583" s="159"/>
      <c r="CI583" s="159"/>
      <c r="CJ583" s="159"/>
      <c r="CK583" s="159"/>
      <c r="CL583" s="159"/>
      <c r="CM583" s="159"/>
      <c r="CN583" s="159"/>
      <c r="CO583" s="159"/>
      <c r="CP583" s="159"/>
      <c r="CQ583" s="159"/>
      <c r="CR583" s="159"/>
      <c r="CS583" s="159"/>
      <c r="CT583" s="159"/>
      <c r="CU583" s="159"/>
      <c r="CV583" s="159"/>
      <c r="CW583" s="159"/>
      <c r="CX583" s="159"/>
      <c r="CY583" s="159"/>
      <c r="CZ583" s="159"/>
      <c r="DA583" s="159"/>
      <c r="DB583" s="159"/>
      <c r="DC583" s="159"/>
      <c r="DD583" s="159"/>
      <c r="DE583" s="159"/>
      <c r="DF583" s="159"/>
      <c r="DG583" s="159"/>
      <c r="DH583" s="159"/>
      <c r="DI583" s="159"/>
      <c r="DJ583" s="159"/>
      <c r="DK583" s="159"/>
      <c r="DL583" s="159"/>
      <c r="DM583" s="159"/>
      <c r="DN583" s="159"/>
      <c r="DO583" s="159"/>
      <c r="DP583" s="159"/>
      <c r="DQ583" s="159"/>
      <c r="DR583" s="159"/>
      <c r="DS583" s="159"/>
      <c r="DT583" s="159"/>
      <c r="DU583" s="159"/>
      <c r="DV583" s="159"/>
      <c r="DW583" s="159"/>
      <c r="DX583" s="159"/>
      <c r="DY583" s="159"/>
      <c r="DZ583" s="159"/>
      <c r="EA583" s="159"/>
      <c r="EB583" s="159"/>
      <c r="EC583" s="159"/>
      <c r="ED583" s="159"/>
      <c r="EE583" s="159"/>
      <c r="EF583" s="159"/>
      <c r="EG583" s="159"/>
      <c r="EH583" s="159"/>
      <c r="EI583" s="159"/>
      <c r="EJ583" s="159"/>
      <c r="EK583" s="159"/>
      <c r="EL583" s="159"/>
      <c r="EM583" s="159"/>
      <c r="EN583" s="159"/>
      <c r="EO583" s="159"/>
      <c r="EP583" s="159"/>
      <c r="EQ583" s="159"/>
      <c r="ER583" s="159"/>
      <c r="ES583" s="159"/>
      <c r="ET583" s="159"/>
      <c r="EU583" s="159"/>
      <c r="EV583" s="159"/>
      <c r="EW583" s="159"/>
      <c r="EX583" s="159"/>
      <c r="EY583" s="159"/>
      <c r="EZ583" s="159"/>
      <c r="FA583" s="159"/>
      <c r="FB583" s="159"/>
      <c r="FC583" s="159"/>
      <c r="FD583" s="159"/>
    </row>
    <row r="584" customFormat="false" ht="12.75" hidden="false" customHeight="false" outlineLevel="0" collapsed="false">
      <c r="A584" s="168"/>
      <c r="B584" s="149"/>
      <c r="C584" s="149"/>
      <c r="D584" s="149"/>
      <c r="E584" s="149"/>
      <c r="F584" s="149"/>
      <c r="G584" s="149"/>
      <c r="H584" s="148"/>
      <c r="I584" s="170"/>
      <c r="R584" s="148"/>
      <c r="S584" s="158"/>
      <c r="T584" s="159"/>
      <c r="U584" s="159"/>
      <c r="V584" s="159"/>
      <c r="W584" s="159"/>
      <c r="X584" s="159"/>
      <c r="Y584" s="159"/>
      <c r="Z584" s="159"/>
      <c r="AA584" s="159"/>
      <c r="AB584" s="159"/>
      <c r="AC584" s="159"/>
      <c r="AD584" s="159"/>
      <c r="AE584" s="159"/>
      <c r="AF584" s="159"/>
      <c r="AG584" s="159"/>
      <c r="AH584" s="159"/>
      <c r="AI584" s="159"/>
      <c r="AJ584" s="159"/>
      <c r="AK584" s="159"/>
      <c r="AL584" s="159"/>
      <c r="AM584" s="159"/>
      <c r="AN584" s="159"/>
      <c r="AO584" s="159"/>
      <c r="AP584" s="159"/>
      <c r="AQ584" s="159"/>
      <c r="AR584" s="159"/>
      <c r="AS584" s="159"/>
      <c r="AT584" s="159"/>
      <c r="AU584" s="159"/>
      <c r="AV584" s="159"/>
      <c r="AW584" s="159"/>
      <c r="AX584" s="159"/>
      <c r="AY584" s="159"/>
      <c r="AZ584" s="159"/>
      <c r="BA584" s="159"/>
      <c r="BB584" s="159"/>
      <c r="BC584" s="159"/>
      <c r="BD584" s="159"/>
      <c r="BE584" s="159"/>
      <c r="BF584" s="159"/>
      <c r="BG584" s="159"/>
      <c r="BH584" s="159"/>
      <c r="BI584" s="159"/>
      <c r="BJ584" s="159"/>
      <c r="BK584" s="159"/>
      <c r="BL584" s="159"/>
      <c r="BM584" s="159"/>
      <c r="BN584" s="159"/>
      <c r="BO584" s="159"/>
      <c r="BP584" s="159"/>
      <c r="BQ584" s="159"/>
      <c r="BR584" s="159"/>
      <c r="BS584" s="159"/>
      <c r="BT584" s="159"/>
      <c r="BU584" s="159"/>
      <c r="BV584" s="159"/>
      <c r="BW584" s="159"/>
      <c r="BX584" s="159"/>
      <c r="BY584" s="159"/>
      <c r="BZ584" s="159"/>
      <c r="CA584" s="159"/>
      <c r="CB584" s="159"/>
      <c r="CC584" s="159"/>
      <c r="CD584" s="159"/>
      <c r="CE584" s="159"/>
      <c r="CF584" s="159"/>
      <c r="CG584" s="159"/>
      <c r="CH584" s="159"/>
      <c r="CI584" s="159"/>
      <c r="CJ584" s="159"/>
      <c r="CK584" s="159"/>
      <c r="CL584" s="159"/>
      <c r="CM584" s="159"/>
      <c r="CN584" s="159"/>
      <c r="CO584" s="159"/>
      <c r="CP584" s="159"/>
      <c r="CQ584" s="159"/>
      <c r="CR584" s="159"/>
      <c r="CS584" s="159"/>
      <c r="CT584" s="159"/>
      <c r="CU584" s="159"/>
      <c r="CV584" s="159"/>
      <c r="CW584" s="159"/>
      <c r="CX584" s="159"/>
      <c r="CY584" s="159"/>
      <c r="CZ584" s="159"/>
      <c r="DA584" s="159"/>
      <c r="DB584" s="159"/>
      <c r="DC584" s="159"/>
      <c r="DD584" s="159"/>
      <c r="DE584" s="159"/>
      <c r="DF584" s="159"/>
      <c r="DG584" s="159"/>
      <c r="DH584" s="159"/>
      <c r="DI584" s="159"/>
      <c r="DJ584" s="159"/>
      <c r="DK584" s="159"/>
      <c r="DL584" s="159"/>
      <c r="DM584" s="159"/>
      <c r="DN584" s="159"/>
      <c r="DO584" s="159"/>
      <c r="DP584" s="159"/>
      <c r="DQ584" s="159"/>
      <c r="DR584" s="159"/>
      <c r="DS584" s="159"/>
      <c r="DT584" s="159"/>
      <c r="DU584" s="159"/>
      <c r="DV584" s="159"/>
      <c r="DW584" s="159"/>
      <c r="DX584" s="159"/>
      <c r="DY584" s="159"/>
      <c r="DZ584" s="159"/>
      <c r="EA584" s="159"/>
      <c r="EB584" s="159"/>
      <c r="EC584" s="159"/>
      <c r="ED584" s="159"/>
      <c r="EE584" s="159"/>
      <c r="EF584" s="159"/>
      <c r="EG584" s="159"/>
      <c r="EH584" s="159"/>
      <c r="EI584" s="159"/>
      <c r="EJ584" s="159"/>
      <c r="EK584" s="159"/>
      <c r="EL584" s="159"/>
      <c r="EM584" s="159"/>
      <c r="EN584" s="159"/>
      <c r="EO584" s="159"/>
      <c r="EP584" s="159"/>
      <c r="EQ584" s="159"/>
      <c r="ER584" s="159"/>
      <c r="ES584" s="159"/>
      <c r="ET584" s="159"/>
      <c r="EU584" s="159"/>
      <c r="EV584" s="159"/>
      <c r="EW584" s="159"/>
      <c r="EX584" s="159"/>
      <c r="EY584" s="159"/>
      <c r="EZ584" s="159"/>
      <c r="FA584" s="159"/>
      <c r="FB584" s="159"/>
      <c r="FC584" s="159"/>
      <c r="FD584" s="159"/>
    </row>
    <row r="585" customFormat="false" ht="12.75" hidden="false" customHeight="false" outlineLevel="0" collapsed="false">
      <c r="A585" s="168"/>
      <c r="B585" s="149"/>
      <c r="C585" s="149"/>
      <c r="D585" s="149"/>
      <c r="E585" s="149"/>
      <c r="F585" s="149"/>
      <c r="G585" s="149"/>
      <c r="H585" s="148"/>
      <c r="I585" s="170"/>
      <c r="R585" s="148"/>
      <c r="S585" s="158"/>
      <c r="T585" s="159"/>
      <c r="U585" s="159"/>
      <c r="V585" s="159"/>
      <c r="W585" s="159"/>
      <c r="X585" s="159"/>
      <c r="Y585" s="159"/>
      <c r="Z585" s="159"/>
      <c r="AA585" s="159"/>
      <c r="AB585" s="159"/>
      <c r="AC585" s="159"/>
      <c r="AD585" s="159"/>
      <c r="AE585" s="159"/>
      <c r="AF585" s="159"/>
      <c r="AG585" s="159"/>
      <c r="AH585" s="159"/>
      <c r="AI585" s="159"/>
      <c r="AJ585" s="159"/>
      <c r="AK585" s="159"/>
      <c r="AL585" s="159"/>
      <c r="AM585" s="159"/>
      <c r="AN585" s="159"/>
      <c r="AO585" s="159"/>
      <c r="AP585" s="159"/>
      <c r="AQ585" s="159"/>
      <c r="AR585" s="159"/>
      <c r="AS585" s="159"/>
      <c r="AT585" s="159"/>
      <c r="AU585" s="159"/>
      <c r="AV585" s="159"/>
      <c r="AW585" s="159"/>
      <c r="AX585" s="159"/>
      <c r="AY585" s="159"/>
      <c r="AZ585" s="159"/>
      <c r="BA585" s="159"/>
      <c r="BB585" s="159"/>
      <c r="BC585" s="159"/>
      <c r="BD585" s="159"/>
      <c r="BE585" s="159"/>
      <c r="BF585" s="159"/>
      <c r="BG585" s="159"/>
      <c r="BH585" s="159"/>
      <c r="BI585" s="159"/>
      <c r="BJ585" s="159"/>
      <c r="BK585" s="159"/>
      <c r="BL585" s="159"/>
      <c r="BM585" s="159"/>
      <c r="BN585" s="159"/>
      <c r="BO585" s="159"/>
      <c r="BP585" s="159"/>
      <c r="BQ585" s="159"/>
      <c r="BR585" s="159"/>
      <c r="BS585" s="159"/>
      <c r="BT585" s="159"/>
      <c r="BU585" s="159"/>
      <c r="BV585" s="159"/>
      <c r="BW585" s="159"/>
      <c r="BX585" s="159"/>
      <c r="BY585" s="159"/>
      <c r="BZ585" s="159"/>
      <c r="CA585" s="159"/>
      <c r="CB585" s="159"/>
      <c r="CC585" s="159"/>
      <c r="CD585" s="159"/>
      <c r="CE585" s="159"/>
      <c r="CF585" s="159"/>
      <c r="CG585" s="159"/>
      <c r="CH585" s="159"/>
      <c r="CI585" s="159"/>
      <c r="CJ585" s="159"/>
      <c r="CK585" s="159"/>
      <c r="CL585" s="159"/>
      <c r="CM585" s="159"/>
      <c r="CN585" s="159"/>
      <c r="CO585" s="159"/>
      <c r="CP585" s="159"/>
      <c r="CQ585" s="159"/>
      <c r="CR585" s="159"/>
      <c r="CS585" s="159"/>
      <c r="CT585" s="159"/>
      <c r="CU585" s="159"/>
      <c r="CV585" s="159"/>
      <c r="CW585" s="159"/>
      <c r="CX585" s="159"/>
      <c r="CY585" s="159"/>
      <c r="CZ585" s="159"/>
      <c r="DA585" s="159"/>
      <c r="DB585" s="159"/>
      <c r="DC585" s="159"/>
      <c r="DD585" s="159"/>
      <c r="DE585" s="159"/>
      <c r="DF585" s="159"/>
      <c r="DG585" s="159"/>
      <c r="DH585" s="159"/>
      <c r="DI585" s="159"/>
      <c r="DJ585" s="159"/>
      <c r="DK585" s="159"/>
      <c r="DL585" s="159"/>
      <c r="DM585" s="159"/>
      <c r="DN585" s="159"/>
      <c r="DO585" s="159"/>
      <c r="DP585" s="159"/>
      <c r="DQ585" s="159"/>
      <c r="DR585" s="159"/>
      <c r="DS585" s="159"/>
      <c r="DT585" s="159"/>
      <c r="DU585" s="159"/>
      <c r="DV585" s="159"/>
      <c r="DW585" s="159"/>
      <c r="DX585" s="159"/>
      <c r="DY585" s="159"/>
      <c r="DZ585" s="159"/>
      <c r="EA585" s="159"/>
      <c r="EB585" s="159"/>
      <c r="EC585" s="159"/>
      <c r="ED585" s="159"/>
      <c r="EE585" s="159"/>
      <c r="EF585" s="159"/>
      <c r="EG585" s="159"/>
      <c r="EH585" s="159"/>
      <c r="EI585" s="159"/>
      <c r="EJ585" s="159"/>
      <c r="EK585" s="159"/>
      <c r="EL585" s="159"/>
      <c r="EM585" s="159"/>
      <c r="EN585" s="159"/>
      <c r="EO585" s="159"/>
      <c r="EP585" s="159"/>
      <c r="EQ585" s="159"/>
      <c r="ER585" s="159"/>
      <c r="ES585" s="159"/>
      <c r="ET585" s="159"/>
      <c r="EU585" s="159"/>
      <c r="EV585" s="159"/>
      <c r="EW585" s="159"/>
      <c r="EX585" s="159"/>
      <c r="EY585" s="159"/>
      <c r="EZ585" s="159"/>
      <c r="FA585" s="159"/>
      <c r="FB585" s="159"/>
      <c r="FC585" s="159"/>
      <c r="FD585" s="159"/>
    </row>
    <row r="586" customFormat="false" ht="12.75" hidden="false" customHeight="false" outlineLevel="0" collapsed="false">
      <c r="A586" s="168"/>
      <c r="B586" s="149"/>
      <c r="C586" s="149"/>
      <c r="D586" s="149"/>
      <c r="E586" s="149"/>
      <c r="F586" s="149"/>
      <c r="G586" s="149"/>
      <c r="H586" s="148"/>
      <c r="I586" s="170"/>
      <c r="R586" s="148"/>
      <c r="S586" s="158"/>
      <c r="T586" s="159"/>
      <c r="U586" s="159"/>
      <c r="V586" s="159"/>
      <c r="W586" s="159"/>
      <c r="X586" s="159"/>
      <c r="Y586" s="159"/>
      <c r="Z586" s="159"/>
      <c r="AA586" s="159"/>
      <c r="AB586" s="159"/>
      <c r="AC586" s="159"/>
      <c r="AD586" s="159"/>
      <c r="AE586" s="159"/>
      <c r="AF586" s="159"/>
      <c r="AG586" s="159"/>
      <c r="AH586" s="159"/>
      <c r="AI586" s="159"/>
      <c r="AJ586" s="159"/>
      <c r="AK586" s="159"/>
      <c r="AL586" s="159"/>
      <c r="AM586" s="159"/>
      <c r="AN586" s="159"/>
      <c r="AO586" s="159"/>
      <c r="AP586" s="159"/>
      <c r="AQ586" s="159"/>
      <c r="AR586" s="159"/>
      <c r="AS586" s="159"/>
      <c r="AT586" s="159"/>
      <c r="AU586" s="159"/>
      <c r="AV586" s="159"/>
      <c r="AW586" s="159"/>
      <c r="AX586" s="159"/>
      <c r="AY586" s="159"/>
      <c r="AZ586" s="159"/>
      <c r="BA586" s="159"/>
      <c r="BB586" s="159"/>
      <c r="BC586" s="159"/>
      <c r="BD586" s="159"/>
      <c r="BE586" s="159"/>
      <c r="BF586" s="159"/>
      <c r="BG586" s="159"/>
      <c r="BH586" s="159"/>
      <c r="BI586" s="159"/>
      <c r="BJ586" s="159"/>
      <c r="BK586" s="159"/>
      <c r="BL586" s="159"/>
      <c r="BM586" s="159"/>
      <c r="BN586" s="159"/>
      <c r="BO586" s="159"/>
      <c r="BP586" s="159"/>
      <c r="BQ586" s="159"/>
      <c r="BR586" s="159"/>
      <c r="BS586" s="159"/>
      <c r="BT586" s="159"/>
      <c r="BU586" s="159"/>
      <c r="BV586" s="159"/>
      <c r="BW586" s="159"/>
      <c r="BX586" s="159"/>
      <c r="BY586" s="159"/>
      <c r="BZ586" s="159"/>
      <c r="CA586" s="159"/>
      <c r="CB586" s="159"/>
      <c r="CC586" s="159"/>
      <c r="CD586" s="159"/>
      <c r="CE586" s="159"/>
      <c r="CF586" s="159"/>
      <c r="CG586" s="159"/>
      <c r="CH586" s="159"/>
      <c r="CI586" s="159"/>
      <c r="CJ586" s="159"/>
      <c r="CK586" s="159"/>
      <c r="CL586" s="159"/>
      <c r="CM586" s="159"/>
      <c r="CN586" s="159"/>
      <c r="CO586" s="159"/>
      <c r="CP586" s="159"/>
      <c r="CQ586" s="159"/>
      <c r="CR586" s="159"/>
      <c r="CS586" s="159"/>
      <c r="CT586" s="159"/>
      <c r="CU586" s="159"/>
      <c r="CV586" s="159"/>
      <c r="CW586" s="159"/>
      <c r="CX586" s="159"/>
      <c r="CY586" s="159"/>
      <c r="CZ586" s="159"/>
      <c r="DA586" s="159"/>
      <c r="DB586" s="159"/>
      <c r="DC586" s="159"/>
      <c r="DD586" s="159"/>
      <c r="DE586" s="159"/>
      <c r="DF586" s="159"/>
      <c r="DG586" s="159"/>
      <c r="DH586" s="159"/>
      <c r="DI586" s="159"/>
      <c r="DJ586" s="159"/>
      <c r="DK586" s="159"/>
      <c r="DL586" s="159"/>
      <c r="DM586" s="159"/>
      <c r="DN586" s="159"/>
      <c r="DO586" s="159"/>
      <c r="DP586" s="159"/>
      <c r="DQ586" s="159"/>
      <c r="DR586" s="159"/>
      <c r="DS586" s="159"/>
      <c r="DT586" s="159"/>
      <c r="DU586" s="159"/>
      <c r="DV586" s="159"/>
      <c r="DW586" s="159"/>
      <c r="DX586" s="159"/>
      <c r="DY586" s="159"/>
      <c r="DZ586" s="159"/>
      <c r="EA586" s="159"/>
      <c r="EB586" s="159"/>
      <c r="EC586" s="159"/>
      <c r="ED586" s="159"/>
      <c r="EE586" s="159"/>
      <c r="EF586" s="159"/>
      <c r="EG586" s="159"/>
      <c r="EH586" s="159"/>
      <c r="EI586" s="159"/>
      <c r="EJ586" s="159"/>
      <c r="EK586" s="159"/>
      <c r="EL586" s="159"/>
      <c r="EM586" s="159"/>
      <c r="EN586" s="159"/>
      <c r="EO586" s="159"/>
      <c r="EP586" s="159"/>
      <c r="EQ586" s="159"/>
      <c r="ER586" s="159"/>
      <c r="ES586" s="159"/>
      <c r="ET586" s="159"/>
      <c r="EU586" s="159"/>
      <c r="EV586" s="159"/>
      <c r="EW586" s="159"/>
      <c r="EX586" s="159"/>
      <c r="EY586" s="159"/>
      <c r="EZ586" s="159"/>
      <c r="FA586" s="159"/>
      <c r="FB586" s="159"/>
      <c r="FC586" s="159"/>
      <c r="FD586" s="159"/>
    </row>
    <row r="587" customFormat="false" ht="12.75" hidden="false" customHeight="false" outlineLevel="0" collapsed="false">
      <c r="A587" s="168"/>
      <c r="B587" s="149"/>
      <c r="C587" s="149"/>
      <c r="D587" s="149"/>
      <c r="E587" s="149"/>
      <c r="F587" s="149"/>
      <c r="G587" s="149"/>
      <c r="H587" s="148"/>
      <c r="I587" s="170"/>
      <c r="R587" s="148"/>
      <c r="S587" s="158"/>
      <c r="T587" s="159"/>
      <c r="U587" s="159"/>
      <c r="V587" s="159"/>
      <c r="W587" s="159"/>
      <c r="X587" s="159"/>
      <c r="Y587" s="159"/>
      <c r="Z587" s="159"/>
      <c r="AA587" s="159"/>
      <c r="AB587" s="159"/>
      <c r="AC587" s="159"/>
      <c r="AD587" s="159"/>
      <c r="AE587" s="159"/>
      <c r="AF587" s="159"/>
      <c r="AG587" s="159"/>
      <c r="AH587" s="159"/>
      <c r="AI587" s="159"/>
      <c r="AJ587" s="159"/>
      <c r="AK587" s="159"/>
      <c r="AL587" s="159"/>
      <c r="AM587" s="159"/>
      <c r="AN587" s="159"/>
      <c r="AO587" s="159"/>
      <c r="AP587" s="159"/>
      <c r="AQ587" s="159"/>
      <c r="AR587" s="159"/>
      <c r="AS587" s="159"/>
      <c r="AT587" s="159"/>
      <c r="AU587" s="159"/>
      <c r="AV587" s="159"/>
      <c r="AW587" s="159"/>
      <c r="AX587" s="159"/>
      <c r="AY587" s="159"/>
      <c r="AZ587" s="159"/>
      <c r="BA587" s="159"/>
      <c r="BB587" s="159"/>
      <c r="BC587" s="159"/>
      <c r="BD587" s="159"/>
      <c r="BE587" s="159"/>
      <c r="BF587" s="159"/>
      <c r="BG587" s="159"/>
      <c r="BH587" s="159"/>
      <c r="BI587" s="159"/>
      <c r="BJ587" s="159"/>
      <c r="BK587" s="159"/>
      <c r="BL587" s="159"/>
      <c r="BM587" s="159"/>
      <c r="BN587" s="159"/>
      <c r="BO587" s="159"/>
      <c r="BP587" s="159"/>
      <c r="BQ587" s="159"/>
      <c r="BR587" s="159"/>
      <c r="BS587" s="159"/>
      <c r="BT587" s="159"/>
      <c r="BU587" s="159"/>
      <c r="BV587" s="159"/>
      <c r="BW587" s="159"/>
      <c r="BX587" s="159"/>
      <c r="BY587" s="159"/>
      <c r="BZ587" s="159"/>
      <c r="CA587" s="159"/>
      <c r="CB587" s="159"/>
      <c r="CC587" s="159"/>
      <c r="CD587" s="159"/>
      <c r="CE587" s="159"/>
      <c r="CF587" s="159"/>
      <c r="CG587" s="159"/>
      <c r="CH587" s="159"/>
      <c r="CI587" s="159"/>
      <c r="CJ587" s="159"/>
      <c r="CK587" s="159"/>
      <c r="CL587" s="159"/>
      <c r="CM587" s="159"/>
      <c r="CN587" s="159"/>
      <c r="CO587" s="159"/>
      <c r="CP587" s="159"/>
      <c r="CQ587" s="159"/>
      <c r="CR587" s="159"/>
      <c r="CS587" s="159"/>
      <c r="CT587" s="159"/>
      <c r="CU587" s="159"/>
      <c r="CV587" s="159"/>
      <c r="CW587" s="159"/>
      <c r="CX587" s="159"/>
      <c r="CY587" s="159"/>
      <c r="CZ587" s="159"/>
      <c r="DA587" s="159"/>
      <c r="DB587" s="159"/>
      <c r="DC587" s="159"/>
      <c r="DD587" s="159"/>
      <c r="DE587" s="159"/>
      <c r="DF587" s="159"/>
      <c r="DG587" s="159"/>
      <c r="DH587" s="159"/>
      <c r="DI587" s="159"/>
      <c r="DJ587" s="159"/>
      <c r="DK587" s="159"/>
      <c r="DL587" s="159"/>
      <c r="DM587" s="159"/>
      <c r="DN587" s="159"/>
      <c r="DO587" s="159"/>
      <c r="DP587" s="159"/>
      <c r="DQ587" s="159"/>
      <c r="DR587" s="159"/>
      <c r="DS587" s="159"/>
      <c r="DT587" s="159"/>
      <c r="DU587" s="159"/>
      <c r="DV587" s="159"/>
      <c r="DW587" s="159"/>
      <c r="DX587" s="159"/>
      <c r="DY587" s="159"/>
      <c r="DZ587" s="159"/>
      <c r="EA587" s="159"/>
      <c r="EB587" s="159"/>
      <c r="EC587" s="159"/>
      <c r="ED587" s="159"/>
      <c r="EE587" s="159"/>
      <c r="EF587" s="159"/>
      <c r="EG587" s="159"/>
      <c r="EH587" s="159"/>
      <c r="EI587" s="159"/>
      <c r="EJ587" s="159"/>
      <c r="EK587" s="159"/>
      <c r="EL587" s="159"/>
      <c r="EM587" s="159"/>
      <c r="EN587" s="159"/>
      <c r="EO587" s="159"/>
      <c r="EP587" s="159"/>
      <c r="EQ587" s="159"/>
      <c r="ER587" s="159"/>
      <c r="ES587" s="159"/>
      <c r="ET587" s="159"/>
      <c r="EU587" s="159"/>
      <c r="EV587" s="159"/>
      <c r="EW587" s="159"/>
      <c r="EX587" s="159"/>
      <c r="EY587" s="159"/>
      <c r="EZ587" s="159"/>
      <c r="FA587" s="159"/>
      <c r="FB587" s="159"/>
      <c r="FC587" s="159"/>
      <c r="FD587" s="159"/>
    </row>
    <row r="588" customFormat="false" ht="12.75" hidden="false" customHeight="false" outlineLevel="0" collapsed="false">
      <c r="A588" s="168"/>
      <c r="B588" s="149"/>
      <c r="C588" s="149"/>
      <c r="D588" s="149"/>
      <c r="E588" s="149"/>
      <c r="F588" s="149"/>
      <c r="G588" s="149"/>
      <c r="H588" s="148"/>
      <c r="I588" s="170"/>
      <c r="R588" s="148"/>
      <c r="S588" s="158"/>
      <c r="T588" s="159"/>
      <c r="U588" s="159"/>
      <c r="V588" s="159"/>
      <c r="W588" s="159"/>
      <c r="X588" s="159"/>
      <c r="Y588" s="159"/>
      <c r="Z588" s="159"/>
      <c r="AA588" s="159"/>
      <c r="AB588" s="159"/>
      <c r="AC588" s="159"/>
      <c r="AD588" s="159"/>
      <c r="AE588" s="159"/>
      <c r="AF588" s="159"/>
      <c r="AG588" s="159"/>
      <c r="AH588" s="159"/>
      <c r="AI588" s="159"/>
      <c r="AJ588" s="159"/>
      <c r="AK588" s="159"/>
      <c r="AL588" s="159"/>
      <c r="AM588" s="159"/>
      <c r="AN588" s="159"/>
      <c r="AO588" s="159"/>
      <c r="AP588" s="159"/>
      <c r="AQ588" s="159"/>
      <c r="AR588" s="159"/>
      <c r="AS588" s="159"/>
      <c r="AT588" s="159"/>
      <c r="AU588" s="159"/>
      <c r="AV588" s="159"/>
      <c r="AW588" s="159"/>
      <c r="AX588" s="159"/>
      <c r="AY588" s="159"/>
      <c r="AZ588" s="159"/>
      <c r="BA588" s="159"/>
      <c r="BB588" s="159"/>
      <c r="BC588" s="159"/>
      <c r="BD588" s="159"/>
      <c r="BE588" s="159"/>
      <c r="BF588" s="159"/>
      <c r="BG588" s="159"/>
      <c r="BH588" s="159"/>
      <c r="BI588" s="159"/>
      <c r="BJ588" s="159"/>
      <c r="BK588" s="159"/>
      <c r="BL588" s="159"/>
      <c r="BM588" s="159"/>
      <c r="BN588" s="159"/>
      <c r="BO588" s="159"/>
      <c r="BP588" s="159"/>
      <c r="BQ588" s="159"/>
      <c r="BR588" s="159"/>
      <c r="BS588" s="159"/>
      <c r="BT588" s="159"/>
      <c r="BU588" s="159"/>
      <c r="BV588" s="159"/>
      <c r="BW588" s="159"/>
      <c r="BX588" s="159"/>
      <c r="BY588" s="159"/>
      <c r="BZ588" s="159"/>
      <c r="CA588" s="159"/>
      <c r="CB588" s="159"/>
      <c r="CC588" s="159"/>
      <c r="CD588" s="159"/>
      <c r="CE588" s="159"/>
      <c r="CF588" s="159"/>
      <c r="CG588" s="159"/>
      <c r="CH588" s="159"/>
      <c r="CI588" s="159"/>
      <c r="CJ588" s="159"/>
      <c r="CK588" s="159"/>
      <c r="CL588" s="159"/>
      <c r="CM588" s="159"/>
      <c r="CN588" s="159"/>
      <c r="CO588" s="159"/>
      <c r="CP588" s="159"/>
      <c r="CQ588" s="159"/>
      <c r="CR588" s="159"/>
      <c r="CS588" s="159"/>
      <c r="CT588" s="159"/>
      <c r="CU588" s="159"/>
      <c r="CV588" s="159"/>
      <c r="CW588" s="159"/>
      <c r="CX588" s="159"/>
      <c r="CY588" s="159"/>
      <c r="CZ588" s="159"/>
      <c r="DA588" s="159"/>
      <c r="DB588" s="159"/>
      <c r="DC588" s="159"/>
      <c r="DD588" s="159"/>
      <c r="DE588" s="159"/>
      <c r="DF588" s="159"/>
      <c r="DG588" s="159"/>
      <c r="DH588" s="159"/>
      <c r="DI588" s="159"/>
      <c r="DJ588" s="159"/>
      <c r="DK588" s="159"/>
      <c r="DL588" s="159"/>
      <c r="DM588" s="159"/>
      <c r="DN588" s="159"/>
      <c r="DO588" s="159"/>
      <c r="DP588" s="159"/>
      <c r="DQ588" s="159"/>
      <c r="DR588" s="159"/>
      <c r="DS588" s="159"/>
      <c r="DT588" s="159"/>
      <c r="DU588" s="159"/>
      <c r="DV588" s="159"/>
      <c r="DW588" s="159"/>
      <c r="DX588" s="159"/>
      <c r="DY588" s="159"/>
      <c r="DZ588" s="159"/>
      <c r="EA588" s="159"/>
      <c r="EB588" s="159"/>
      <c r="EC588" s="159"/>
      <c r="ED588" s="159"/>
      <c r="EE588" s="159"/>
      <c r="EF588" s="159"/>
      <c r="EG588" s="159"/>
      <c r="EH588" s="159"/>
      <c r="EI588" s="159"/>
      <c r="EJ588" s="159"/>
      <c r="EK588" s="159"/>
      <c r="EL588" s="159"/>
      <c r="EM588" s="159"/>
      <c r="EN588" s="159"/>
      <c r="EO588" s="159"/>
      <c r="EP588" s="159"/>
      <c r="EQ588" s="159"/>
      <c r="ER588" s="159"/>
      <c r="ES588" s="159"/>
      <c r="ET588" s="159"/>
      <c r="EU588" s="159"/>
      <c r="EV588" s="159"/>
      <c r="EW588" s="159"/>
      <c r="EX588" s="159"/>
      <c r="EY588" s="159"/>
      <c r="EZ588" s="159"/>
      <c r="FA588" s="159"/>
      <c r="FB588" s="159"/>
      <c r="FC588" s="159"/>
      <c r="FD588" s="159"/>
    </row>
    <row r="589" customFormat="false" ht="12.75" hidden="false" customHeight="false" outlineLevel="0" collapsed="false">
      <c r="A589" s="168"/>
      <c r="B589" s="149"/>
      <c r="C589" s="149"/>
      <c r="D589" s="149"/>
      <c r="E589" s="149"/>
      <c r="F589" s="149"/>
      <c r="G589" s="149"/>
      <c r="H589" s="148"/>
      <c r="I589" s="170"/>
      <c r="R589" s="148"/>
      <c r="S589" s="158"/>
      <c r="T589" s="159"/>
      <c r="U589" s="159"/>
      <c r="V589" s="159"/>
      <c r="W589" s="159"/>
      <c r="X589" s="159"/>
      <c r="Y589" s="159"/>
      <c r="Z589" s="159"/>
      <c r="AA589" s="159"/>
      <c r="AB589" s="159"/>
      <c r="AC589" s="159"/>
      <c r="AD589" s="159"/>
      <c r="AE589" s="159"/>
      <c r="AF589" s="159"/>
      <c r="AG589" s="159"/>
      <c r="AH589" s="159"/>
      <c r="AI589" s="159"/>
      <c r="AJ589" s="159"/>
      <c r="AK589" s="159"/>
      <c r="AL589" s="159"/>
      <c r="AM589" s="159"/>
      <c r="AN589" s="159"/>
      <c r="AO589" s="159"/>
      <c r="AP589" s="159"/>
      <c r="AQ589" s="159"/>
      <c r="AR589" s="159"/>
      <c r="AS589" s="159"/>
      <c r="AT589" s="159"/>
      <c r="AU589" s="159"/>
      <c r="AV589" s="159"/>
      <c r="AW589" s="159"/>
      <c r="AX589" s="159"/>
      <c r="AY589" s="159"/>
      <c r="AZ589" s="159"/>
      <c r="BA589" s="159"/>
      <c r="BB589" s="159"/>
      <c r="BC589" s="159"/>
      <c r="BD589" s="159"/>
      <c r="BE589" s="159"/>
      <c r="BF589" s="159"/>
      <c r="BG589" s="159"/>
      <c r="BH589" s="159"/>
      <c r="BI589" s="159"/>
      <c r="BJ589" s="159"/>
      <c r="BK589" s="159"/>
      <c r="BL589" s="159"/>
      <c r="BM589" s="159"/>
      <c r="BN589" s="159"/>
      <c r="BO589" s="159"/>
      <c r="BP589" s="159"/>
      <c r="BQ589" s="159"/>
      <c r="BR589" s="159"/>
      <c r="BS589" s="159"/>
      <c r="BT589" s="159"/>
      <c r="BU589" s="159"/>
      <c r="BV589" s="159"/>
      <c r="BW589" s="159"/>
      <c r="BX589" s="159"/>
      <c r="BY589" s="159"/>
      <c r="BZ589" s="159"/>
      <c r="CA589" s="159"/>
      <c r="CB589" s="159"/>
      <c r="CC589" s="159"/>
      <c r="CD589" s="159"/>
      <c r="CE589" s="159"/>
      <c r="CF589" s="159"/>
      <c r="CG589" s="159"/>
      <c r="CH589" s="159"/>
      <c r="CI589" s="159"/>
      <c r="CJ589" s="159"/>
      <c r="CK589" s="159"/>
      <c r="CL589" s="159"/>
      <c r="CM589" s="159"/>
      <c r="CN589" s="159"/>
      <c r="CO589" s="159"/>
      <c r="CP589" s="159"/>
      <c r="CQ589" s="159"/>
      <c r="CR589" s="159"/>
      <c r="CS589" s="159"/>
      <c r="CT589" s="159"/>
      <c r="CU589" s="159"/>
      <c r="CV589" s="159"/>
      <c r="CW589" s="159"/>
      <c r="CX589" s="159"/>
      <c r="CY589" s="159"/>
      <c r="CZ589" s="159"/>
      <c r="DA589" s="159"/>
      <c r="DB589" s="159"/>
      <c r="DC589" s="159"/>
      <c r="DD589" s="159"/>
      <c r="DE589" s="159"/>
      <c r="DF589" s="159"/>
      <c r="DG589" s="159"/>
      <c r="DH589" s="159"/>
      <c r="DI589" s="159"/>
      <c r="DJ589" s="159"/>
      <c r="DK589" s="159"/>
      <c r="DL589" s="159"/>
      <c r="DM589" s="159"/>
      <c r="DN589" s="159"/>
      <c r="DO589" s="159"/>
      <c r="DP589" s="159"/>
      <c r="DQ589" s="159"/>
      <c r="DR589" s="159"/>
      <c r="DS589" s="159"/>
      <c r="DT589" s="159"/>
      <c r="DU589" s="159"/>
      <c r="DV589" s="159"/>
      <c r="DW589" s="159"/>
      <c r="DX589" s="159"/>
      <c r="DY589" s="159"/>
      <c r="DZ589" s="159"/>
      <c r="EA589" s="159"/>
      <c r="EB589" s="159"/>
      <c r="EC589" s="159"/>
      <c r="ED589" s="159"/>
      <c r="EE589" s="159"/>
      <c r="EF589" s="159"/>
      <c r="EG589" s="159"/>
      <c r="EH589" s="159"/>
      <c r="EI589" s="159"/>
      <c r="EJ589" s="159"/>
      <c r="EK589" s="159"/>
      <c r="EL589" s="159"/>
      <c r="EM589" s="159"/>
      <c r="EN589" s="159"/>
      <c r="EO589" s="159"/>
      <c r="EP589" s="159"/>
      <c r="EQ589" s="159"/>
      <c r="ER589" s="159"/>
      <c r="ES589" s="159"/>
      <c r="ET589" s="159"/>
      <c r="EU589" s="159"/>
      <c r="EV589" s="159"/>
      <c r="EW589" s="159"/>
      <c r="EX589" s="159"/>
      <c r="EY589" s="159"/>
      <c r="EZ589" s="159"/>
      <c r="FA589" s="159"/>
      <c r="FB589" s="159"/>
      <c r="FC589" s="159"/>
      <c r="FD589" s="159"/>
    </row>
    <row r="590" customFormat="false" ht="12.75" hidden="false" customHeight="false" outlineLevel="0" collapsed="false">
      <c r="A590" s="168"/>
      <c r="B590" s="149"/>
      <c r="C590" s="149"/>
      <c r="D590" s="149"/>
      <c r="E590" s="149"/>
      <c r="F590" s="149"/>
      <c r="G590" s="149"/>
      <c r="H590" s="148"/>
      <c r="I590" s="170"/>
      <c r="R590" s="148"/>
      <c r="S590" s="158"/>
      <c r="T590" s="159"/>
      <c r="U590" s="159"/>
      <c r="V590" s="159"/>
      <c r="W590" s="159"/>
      <c r="X590" s="159"/>
      <c r="Y590" s="159"/>
      <c r="Z590" s="159"/>
      <c r="AA590" s="159"/>
      <c r="AB590" s="159"/>
      <c r="AC590" s="159"/>
      <c r="AD590" s="159"/>
      <c r="AE590" s="159"/>
      <c r="AF590" s="159"/>
      <c r="AG590" s="159"/>
      <c r="AH590" s="159"/>
      <c r="AI590" s="159"/>
      <c r="AJ590" s="159"/>
      <c r="AK590" s="159"/>
      <c r="AL590" s="159"/>
      <c r="AM590" s="159"/>
      <c r="AN590" s="159"/>
      <c r="AO590" s="159"/>
      <c r="AP590" s="159"/>
      <c r="AQ590" s="159"/>
      <c r="AR590" s="159"/>
      <c r="AS590" s="159"/>
      <c r="AT590" s="159"/>
      <c r="AU590" s="159"/>
      <c r="AV590" s="159"/>
      <c r="AW590" s="159"/>
      <c r="AX590" s="159"/>
      <c r="AY590" s="159"/>
      <c r="AZ590" s="159"/>
      <c r="BA590" s="159"/>
      <c r="BB590" s="159"/>
      <c r="BC590" s="159"/>
      <c r="BD590" s="159"/>
      <c r="BE590" s="159"/>
      <c r="BF590" s="159"/>
      <c r="BG590" s="159"/>
      <c r="BH590" s="159"/>
      <c r="BI590" s="159"/>
      <c r="BJ590" s="159"/>
      <c r="BK590" s="159"/>
      <c r="BL590" s="159"/>
      <c r="BM590" s="159"/>
      <c r="BN590" s="159"/>
      <c r="BO590" s="159"/>
      <c r="BP590" s="159"/>
      <c r="BQ590" s="159"/>
      <c r="BR590" s="159"/>
      <c r="BS590" s="159"/>
      <c r="BT590" s="159"/>
      <c r="BU590" s="159"/>
      <c r="BV590" s="159"/>
      <c r="BW590" s="159"/>
      <c r="BX590" s="159"/>
      <c r="BY590" s="159"/>
      <c r="BZ590" s="159"/>
      <c r="CA590" s="159"/>
      <c r="CB590" s="159"/>
      <c r="CC590" s="159"/>
      <c r="CD590" s="159"/>
      <c r="CE590" s="159"/>
      <c r="CF590" s="159"/>
      <c r="CG590" s="159"/>
      <c r="CH590" s="159"/>
      <c r="CI590" s="159"/>
      <c r="CJ590" s="159"/>
      <c r="CK590" s="159"/>
      <c r="CL590" s="159"/>
      <c r="CM590" s="159"/>
      <c r="CN590" s="159"/>
      <c r="CO590" s="159"/>
      <c r="CP590" s="159"/>
      <c r="CQ590" s="159"/>
      <c r="CR590" s="159"/>
      <c r="CS590" s="159"/>
      <c r="CT590" s="159"/>
      <c r="CU590" s="159"/>
      <c r="CV590" s="159"/>
      <c r="CW590" s="159"/>
      <c r="CX590" s="159"/>
      <c r="CY590" s="159"/>
      <c r="CZ590" s="159"/>
      <c r="DA590" s="159"/>
      <c r="DB590" s="159"/>
      <c r="DC590" s="159"/>
      <c r="DD590" s="159"/>
      <c r="DE590" s="159"/>
      <c r="DF590" s="159"/>
      <c r="DG590" s="159"/>
      <c r="DH590" s="159"/>
      <c r="DI590" s="159"/>
      <c r="DJ590" s="159"/>
      <c r="DK590" s="159"/>
      <c r="DL590" s="159"/>
      <c r="DM590" s="159"/>
      <c r="DN590" s="159"/>
      <c r="DO590" s="159"/>
      <c r="DP590" s="159"/>
      <c r="DQ590" s="159"/>
      <c r="DR590" s="159"/>
      <c r="DS590" s="159"/>
      <c r="DT590" s="159"/>
      <c r="DU590" s="159"/>
      <c r="DV590" s="159"/>
      <c r="DW590" s="159"/>
      <c r="DX590" s="159"/>
      <c r="DY590" s="159"/>
      <c r="DZ590" s="159"/>
      <c r="EA590" s="159"/>
      <c r="EB590" s="159"/>
      <c r="EC590" s="159"/>
      <c r="ED590" s="159"/>
      <c r="EE590" s="159"/>
      <c r="EF590" s="159"/>
      <c r="EG590" s="159"/>
      <c r="EH590" s="159"/>
      <c r="EI590" s="159"/>
      <c r="EJ590" s="159"/>
      <c r="EK590" s="159"/>
      <c r="EL590" s="159"/>
      <c r="EM590" s="159"/>
      <c r="EN590" s="159"/>
      <c r="EO590" s="159"/>
      <c r="EP590" s="159"/>
      <c r="EQ590" s="159"/>
      <c r="ER590" s="159"/>
      <c r="ES590" s="159"/>
      <c r="ET590" s="159"/>
      <c r="EU590" s="159"/>
      <c r="EV590" s="159"/>
      <c r="EW590" s="159"/>
      <c r="EX590" s="159"/>
      <c r="EY590" s="159"/>
      <c r="EZ590" s="159"/>
      <c r="FA590" s="159"/>
      <c r="FB590" s="159"/>
      <c r="FC590" s="159"/>
      <c r="FD590" s="159"/>
    </row>
    <row r="591" customFormat="false" ht="12.75" hidden="false" customHeight="false" outlineLevel="0" collapsed="false">
      <c r="A591" s="168"/>
      <c r="B591" s="149"/>
      <c r="C591" s="149"/>
      <c r="D591" s="149"/>
      <c r="E591" s="149"/>
      <c r="F591" s="149"/>
      <c r="G591" s="149"/>
      <c r="H591" s="148"/>
      <c r="I591" s="170"/>
      <c r="R591" s="148"/>
      <c r="S591" s="158"/>
      <c r="T591" s="159"/>
      <c r="U591" s="159"/>
      <c r="V591" s="159"/>
      <c r="W591" s="159"/>
      <c r="X591" s="159"/>
      <c r="Y591" s="159"/>
      <c r="Z591" s="159"/>
      <c r="AA591" s="159"/>
      <c r="AB591" s="159"/>
      <c r="AC591" s="159"/>
      <c r="AD591" s="159"/>
      <c r="AE591" s="159"/>
      <c r="AF591" s="159"/>
      <c r="AG591" s="159"/>
      <c r="AH591" s="159"/>
      <c r="AI591" s="159"/>
      <c r="AJ591" s="159"/>
      <c r="AK591" s="159"/>
      <c r="AL591" s="159"/>
      <c r="AM591" s="159"/>
      <c r="AN591" s="159"/>
      <c r="AO591" s="159"/>
      <c r="AP591" s="159"/>
      <c r="AQ591" s="159"/>
      <c r="AR591" s="159"/>
      <c r="AS591" s="159"/>
      <c r="AT591" s="159"/>
      <c r="AU591" s="159"/>
      <c r="AV591" s="159"/>
      <c r="AW591" s="159"/>
      <c r="AX591" s="159"/>
      <c r="AY591" s="159"/>
      <c r="AZ591" s="159"/>
      <c r="BA591" s="159"/>
      <c r="BB591" s="159"/>
      <c r="BC591" s="159"/>
      <c r="BD591" s="159"/>
      <c r="BE591" s="159"/>
      <c r="BF591" s="159"/>
      <c r="BG591" s="159"/>
      <c r="BH591" s="159"/>
      <c r="BI591" s="159"/>
      <c r="BJ591" s="159"/>
      <c r="BK591" s="159"/>
      <c r="BL591" s="159"/>
      <c r="BM591" s="159"/>
      <c r="BN591" s="159"/>
      <c r="BO591" s="159"/>
      <c r="BP591" s="159"/>
      <c r="BQ591" s="159"/>
      <c r="BR591" s="159"/>
      <c r="BS591" s="159"/>
      <c r="BT591" s="159"/>
      <c r="BU591" s="159"/>
      <c r="BV591" s="159"/>
      <c r="BW591" s="159"/>
      <c r="BX591" s="159"/>
      <c r="BY591" s="159"/>
      <c r="BZ591" s="159"/>
      <c r="CA591" s="159"/>
      <c r="CB591" s="159"/>
      <c r="CC591" s="159"/>
      <c r="CD591" s="159"/>
      <c r="CE591" s="159"/>
      <c r="CF591" s="159"/>
      <c r="CG591" s="159"/>
      <c r="CH591" s="159"/>
      <c r="CI591" s="159"/>
      <c r="CJ591" s="159"/>
      <c r="CK591" s="159"/>
      <c r="CL591" s="159"/>
      <c r="CM591" s="159"/>
      <c r="CN591" s="159"/>
      <c r="CO591" s="159"/>
      <c r="CP591" s="159"/>
      <c r="CQ591" s="159"/>
      <c r="CR591" s="159"/>
      <c r="CS591" s="159"/>
      <c r="CT591" s="159"/>
      <c r="CU591" s="159"/>
      <c r="CV591" s="159"/>
      <c r="CW591" s="159"/>
      <c r="CX591" s="159"/>
      <c r="CY591" s="159"/>
      <c r="CZ591" s="159"/>
      <c r="DA591" s="159"/>
      <c r="DB591" s="159"/>
      <c r="DC591" s="159"/>
      <c r="DD591" s="159"/>
      <c r="DE591" s="159"/>
      <c r="DF591" s="159"/>
      <c r="DG591" s="159"/>
      <c r="DH591" s="159"/>
      <c r="DI591" s="159"/>
      <c r="DJ591" s="159"/>
      <c r="DK591" s="159"/>
      <c r="DL591" s="159"/>
      <c r="DM591" s="159"/>
      <c r="DN591" s="159"/>
      <c r="DO591" s="159"/>
      <c r="DP591" s="159"/>
      <c r="DQ591" s="159"/>
      <c r="DR591" s="159"/>
      <c r="DS591" s="159"/>
      <c r="DT591" s="159"/>
      <c r="DU591" s="159"/>
      <c r="DV591" s="159"/>
      <c r="DW591" s="159"/>
      <c r="DX591" s="159"/>
      <c r="DY591" s="159"/>
      <c r="DZ591" s="159"/>
      <c r="EA591" s="159"/>
      <c r="EB591" s="159"/>
      <c r="EC591" s="159"/>
      <c r="ED591" s="159"/>
      <c r="EE591" s="159"/>
      <c r="EF591" s="159"/>
      <c r="EG591" s="159"/>
      <c r="EH591" s="159"/>
      <c r="EI591" s="159"/>
      <c r="EJ591" s="159"/>
      <c r="EK591" s="159"/>
      <c r="EL591" s="159"/>
      <c r="EM591" s="159"/>
      <c r="EN591" s="159"/>
      <c r="EO591" s="159"/>
      <c r="EP591" s="159"/>
      <c r="EQ591" s="159"/>
      <c r="ER591" s="159"/>
      <c r="ES591" s="159"/>
      <c r="ET591" s="159"/>
      <c r="EU591" s="159"/>
      <c r="EV591" s="159"/>
      <c r="EW591" s="159"/>
      <c r="EX591" s="159"/>
      <c r="EY591" s="159"/>
      <c r="EZ591" s="159"/>
      <c r="FA591" s="159"/>
      <c r="FB591" s="159"/>
      <c r="FC591" s="159"/>
      <c r="FD591" s="159"/>
    </row>
    <row r="592" customFormat="false" ht="12.75" hidden="false" customHeight="false" outlineLevel="0" collapsed="false">
      <c r="A592" s="168"/>
      <c r="B592" s="149"/>
      <c r="C592" s="149"/>
      <c r="D592" s="149"/>
      <c r="E592" s="149"/>
      <c r="F592" s="149"/>
      <c r="G592" s="149"/>
      <c r="H592" s="148"/>
      <c r="I592" s="170"/>
      <c r="R592" s="148"/>
      <c r="S592" s="158"/>
      <c r="T592" s="159"/>
      <c r="U592" s="159"/>
      <c r="V592" s="159"/>
      <c r="W592" s="159"/>
      <c r="X592" s="159"/>
      <c r="Y592" s="159"/>
      <c r="Z592" s="159"/>
      <c r="AA592" s="159"/>
      <c r="AB592" s="159"/>
      <c r="AC592" s="159"/>
      <c r="AD592" s="159"/>
      <c r="AE592" s="159"/>
      <c r="AF592" s="159"/>
      <c r="AG592" s="159"/>
      <c r="AH592" s="159"/>
      <c r="AI592" s="159"/>
      <c r="AJ592" s="159"/>
      <c r="AK592" s="159"/>
      <c r="AL592" s="159"/>
      <c r="AM592" s="159"/>
      <c r="AN592" s="159"/>
      <c r="AO592" s="159"/>
      <c r="AP592" s="159"/>
      <c r="AQ592" s="159"/>
      <c r="AR592" s="159"/>
      <c r="AS592" s="159"/>
      <c r="AT592" s="159"/>
      <c r="AU592" s="159"/>
      <c r="AV592" s="159"/>
      <c r="AW592" s="159"/>
      <c r="AX592" s="159"/>
      <c r="AY592" s="159"/>
      <c r="AZ592" s="159"/>
      <c r="BA592" s="159"/>
      <c r="BB592" s="159"/>
      <c r="BC592" s="159"/>
      <c r="BD592" s="159"/>
      <c r="BE592" s="159"/>
      <c r="BF592" s="159"/>
      <c r="BG592" s="159"/>
      <c r="BH592" s="159"/>
      <c r="BI592" s="159"/>
      <c r="BJ592" s="159"/>
      <c r="BK592" s="159"/>
      <c r="BL592" s="159"/>
      <c r="BM592" s="159"/>
      <c r="BN592" s="159"/>
      <c r="BO592" s="159"/>
      <c r="BP592" s="159"/>
      <c r="BQ592" s="159"/>
      <c r="BR592" s="159"/>
      <c r="BS592" s="159"/>
      <c r="BT592" s="159"/>
      <c r="BU592" s="159"/>
      <c r="BV592" s="159"/>
      <c r="BW592" s="159"/>
      <c r="BX592" s="159"/>
      <c r="BY592" s="159"/>
      <c r="BZ592" s="159"/>
      <c r="CA592" s="159"/>
      <c r="CB592" s="159"/>
      <c r="CC592" s="159"/>
      <c r="CD592" s="159"/>
      <c r="CE592" s="159"/>
      <c r="CF592" s="159"/>
      <c r="CG592" s="159"/>
      <c r="CH592" s="159"/>
      <c r="CI592" s="159"/>
      <c r="CJ592" s="159"/>
      <c r="CK592" s="159"/>
      <c r="CL592" s="159"/>
      <c r="CM592" s="159"/>
      <c r="CN592" s="159"/>
      <c r="CO592" s="159"/>
      <c r="CP592" s="159"/>
      <c r="CQ592" s="159"/>
      <c r="CR592" s="159"/>
      <c r="CS592" s="159"/>
      <c r="CT592" s="159"/>
      <c r="CU592" s="159"/>
      <c r="CV592" s="159"/>
      <c r="CW592" s="159"/>
      <c r="CX592" s="159"/>
      <c r="CY592" s="159"/>
      <c r="CZ592" s="159"/>
      <c r="DA592" s="159"/>
      <c r="DB592" s="159"/>
      <c r="DC592" s="159"/>
      <c r="DD592" s="159"/>
      <c r="DE592" s="159"/>
      <c r="DF592" s="159"/>
      <c r="DG592" s="159"/>
      <c r="DH592" s="159"/>
      <c r="DI592" s="159"/>
      <c r="DJ592" s="159"/>
      <c r="DK592" s="159"/>
      <c r="DL592" s="159"/>
      <c r="DM592" s="159"/>
      <c r="DN592" s="159"/>
      <c r="DO592" s="159"/>
      <c r="DP592" s="159"/>
      <c r="DQ592" s="159"/>
      <c r="DR592" s="159"/>
      <c r="DS592" s="159"/>
      <c r="DT592" s="159"/>
      <c r="DU592" s="159"/>
      <c r="DV592" s="159"/>
      <c r="DW592" s="159"/>
      <c r="DX592" s="159"/>
      <c r="DY592" s="159"/>
      <c r="DZ592" s="159"/>
      <c r="EA592" s="159"/>
      <c r="EB592" s="159"/>
      <c r="EC592" s="159"/>
      <c r="ED592" s="159"/>
      <c r="EE592" s="159"/>
      <c r="EF592" s="159"/>
      <c r="EG592" s="159"/>
      <c r="EH592" s="159"/>
      <c r="EI592" s="159"/>
      <c r="EJ592" s="159"/>
      <c r="EK592" s="159"/>
      <c r="EL592" s="159"/>
      <c r="EM592" s="159"/>
      <c r="EN592" s="159"/>
      <c r="EO592" s="159"/>
      <c r="EP592" s="159"/>
      <c r="EQ592" s="159"/>
      <c r="ER592" s="159"/>
      <c r="ES592" s="159"/>
      <c r="ET592" s="159"/>
      <c r="EU592" s="159"/>
      <c r="EV592" s="159"/>
      <c r="EW592" s="159"/>
      <c r="EX592" s="159"/>
      <c r="EY592" s="159"/>
      <c r="EZ592" s="159"/>
      <c r="FA592" s="159"/>
      <c r="FB592" s="159"/>
      <c r="FC592" s="159"/>
      <c r="FD592" s="159"/>
    </row>
    <row r="593" customFormat="false" ht="12.75" hidden="false" customHeight="false" outlineLevel="0" collapsed="false">
      <c r="A593" s="168"/>
      <c r="B593" s="149"/>
      <c r="C593" s="149"/>
      <c r="D593" s="149"/>
      <c r="E593" s="149"/>
      <c r="F593" s="149"/>
      <c r="G593" s="149"/>
      <c r="H593" s="148"/>
      <c r="I593" s="170"/>
      <c r="R593" s="148"/>
      <c r="S593" s="158"/>
      <c r="T593" s="159"/>
      <c r="U593" s="159"/>
      <c r="V593" s="159"/>
      <c r="W593" s="159"/>
      <c r="X593" s="159"/>
      <c r="Y593" s="159"/>
      <c r="Z593" s="159"/>
      <c r="AA593" s="159"/>
      <c r="AB593" s="159"/>
      <c r="AC593" s="159"/>
      <c r="AD593" s="159"/>
      <c r="AE593" s="159"/>
      <c r="AF593" s="159"/>
      <c r="AG593" s="159"/>
      <c r="AH593" s="159"/>
      <c r="AI593" s="159"/>
      <c r="AJ593" s="159"/>
      <c r="AK593" s="159"/>
      <c r="AL593" s="159"/>
      <c r="AM593" s="159"/>
      <c r="AN593" s="159"/>
      <c r="AO593" s="159"/>
      <c r="AP593" s="159"/>
      <c r="AQ593" s="159"/>
      <c r="AR593" s="159"/>
      <c r="AS593" s="159"/>
      <c r="AT593" s="159"/>
      <c r="AU593" s="159"/>
      <c r="AV593" s="159"/>
      <c r="AW593" s="159"/>
      <c r="AX593" s="159"/>
      <c r="AY593" s="159"/>
      <c r="AZ593" s="159"/>
      <c r="BA593" s="159"/>
      <c r="BB593" s="159"/>
      <c r="BC593" s="159"/>
      <c r="BD593" s="159"/>
      <c r="BE593" s="159"/>
      <c r="BF593" s="159"/>
      <c r="BG593" s="159"/>
      <c r="BH593" s="159"/>
      <c r="BI593" s="159"/>
      <c r="BJ593" s="159"/>
      <c r="BK593" s="159"/>
      <c r="BL593" s="159"/>
      <c r="BM593" s="159"/>
      <c r="BN593" s="159"/>
      <c r="BO593" s="159"/>
      <c r="BP593" s="159"/>
      <c r="BQ593" s="159"/>
      <c r="BR593" s="159"/>
      <c r="BS593" s="159"/>
      <c r="BT593" s="159"/>
      <c r="BU593" s="159"/>
      <c r="BV593" s="159"/>
      <c r="BW593" s="159"/>
      <c r="BX593" s="159"/>
      <c r="BY593" s="159"/>
      <c r="BZ593" s="159"/>
      <c r="CA593" s="159"/>
      <c r="CB593" s="159"/>
      <c r="CC593" s="159"/>
      <c r="CD593" s="159"/>
      <c r="CE593" s="159"/>
      <c r="CF593" s="159"/>
      <c r="CG593" s="159"/>
      <c r="CH593" s="159"/>
      <c r="CI593" s="159"/>
      <c r="CJ593" s="159"/>
      <c r="CK593" s="159"/>
      <c r="CL593" s="159"/>
      <c r="CM593" s="159"/>
      <c r="CN593" s="159"/>
      <c r="CO593" s="159"/>
      <c r="CP593" s="159"/>
      <c r="CQ593" s="159"/>
      <c r="CR593" s="159"/>
      <c r="CS593" s="159"/>
      <c r="CT593" s="159"/>
      <c r="CU593" s="159"/>
      <c r="CV593" s="159"/>
      <c r="CW593" s="159"/>
      <c r="CX593" s="159"/>
      <c r="CY593" s="159"/>
      <c r="CZ593" s="159"/>
      <c r="DA593" s="159"/>
      <c r="DB593" s="159"/>
      <c r="DC593" s="159"/>
      <c r="DD593" s="159"/>
      <c r="DE593" s="159"/>
      <c r="DF593" s="159"/>
      <c r="DG593" s="159"/>
      <c r="DH593" s="159"/>
      <c r="DI593" s="159"/>
      <c r="DJ593" s="159"/>
      <c r="DK593" s="159"/>
      <c r="DL593" s="159"/>
      <c r="DM593" s="159"/>
      <c r="DN593" s="159"/>
      <c r="DO593" s="159"/>
      <c r="DP593" s="159"/>
      <c r="DQ593" s="159"/>
      <c r="DR593" s="159"/>
      <c r="DS593" s="159"/>
      <c r="DT593" s="159"/>
      <c r="DU593" s="159"/>
      <c r="DV593" s="159"/>
      <c r="DW593" s="159"/>
      <c r="DX593" s="159"/>
      <c r="DY593" s="159"/>
      <c r="DZ593" s="159"/>
      <c r="EA593" s="159"/>
      <c r="EB593" s="159"/>
      <c r="EC593" s="159"/>
      <c r="ED593" s="159"/>
      <c r="EE593" s="159"/>
      <c r="EF593" s="159"/>
      <c r="EG593" s="159"/>
      <c r="EH593" s="159"/>
      <c r="EI593" s="159"/>
      <c r="EJ593" s="159"/>
      <c r="EK593" s="159"/>
      <c r="EL593" s="159"/>
      <c r="EM593" s="159"/>
      <c r="EN593" s="159"/>
      <c r="EO593" s="159"/>
      <c r="EP593" s="159"/>
      <c r="EQ593" s="159"/>
      <c r="ER593" s="159"/>
      <c r="ES593" s="159"/>
      <c r="ET593" s="159"/>
      <c r="EU593" s="159"/>
      <c r="EV593" s="159"/>
      <c r="EW593" s="159"/>
      <c r="EX593" s="159"/>
      <c r="EY593" s="159"/>
      <c r="EZ593" s="159"/>
      <c r="FA593" s="159"/>
      <c r="FB593" s="159"/>
      <c r="FC593" s="159"/>
      <c r="FD593" s="159"/>
    </row>
    <row r="594" customFormat="false" ht="12.75" hidden="false" customHeight="false" outlineLevel="0" collapsed="false">
      <c r="A594" s="168"/>
      <c r="B594" s="149"/>
      <c r="C594" s="149"/>
      <c r="D594" s="149"/>
      <c r="E594" s="149"/>
      <c r="F594" s="149"/>
      <c r="G594" s="149"/>
      <c r="H594" s="148"/>
      <c r="I594" s="170"/>
      <c r="R594" s="148"/>
      <c r="S594" s="158"/>
      <c r="T594" s="159"/>
      <c r="U594" s="159"/>
      <c r="V594" s="159"/>
      <c r="W594" s="159"/>
      <c r="X594" s="159"/>
      <c r="Y594" s="159"/>
      <c r="Z594" s="159"/>
      <c r="AA594" s="159"/>
      <c r="AB594" s="159"/>
      <c r="AC594" s="159"/>
      <c r="AD594" s="159"/>
      <c r="AE594" s="159"/>
      <c r="AF594" s="159"/>
      <c r="AG594" s="159"/>
      <c r="AH594" s="159"/>
      <c r="AI594" s="159"/>
      <c r="AJ594" s="159"/>
      <c r="AK594" s="159"/>
      <c r="AL594" s="159"/>
      <c r="AM594" s="159"/>
      <c r="AN594" s="159"/>
      <c r="AO594" s="159"/>
      <c r="AP594" s="159"/>
      <c r="AQ594" s="159"/>
      <c r="AR594" s="159"/>
      <c r="AS594" s="159"/>
      <c r="AT594" s="159"/>
      <c r="AU594" s="159"/>
      <c r="AV594" s="159"/>
      <c r="AW594" s="159"/>
      <c r="AX594" s="159"/>
      <c r="AY594" s="159"/>
      <c r="AZ594" s="159"/>
      <c r="BA594" s="159"/>
      <c r="BB594" s="159"/>
      <c r="BC594" s="159"/>
      <c r="BD594" s="159"/>
      <c r="BE594" s="159"/>
      <c r="BF594" s="159"/>
      <c r="BG594" s="159"/>
      <c r="BH594" s="159"/>
      <c r="BI594" s="159"/>
      <c r="BJ594" s="159"/>
      <c r="BK594" s="159"/>
      <c r="BL594" s="159"/>
      <c r="BM594" s="159"/>
      <c r="BN594" s="159"/>
      <c r="BO594" s="159"/>
      <c r="BP594" s="159"/>
      <c r="BQ594" s="159"/>
      <c r="BR594" s="159"/>
      <c r="BS594" s="159"/>
      <c r="BT594" s="159"/>
      <c r="BU594" s="159"/>
      <c r="BV594" s="159"/>
      <c r="BW594" s="159"/>
      <c r="BX594" s="159"/>
      <c r="BY594" s="159"/>
      <c r="BZ594" s="159"/>
      <c r="CA594" s="159"/>
      <c r="CB594" s="159"/>
      <c r="CC594" s="159"/>
      <c r="CD594" s="159"/>
      <c r="CE594" s="159"/>
      <c r="CF594" s="159"/>
      <c r="CG594" s="159"/>
      <c r="CH594" s="159"/>
      <c r="CI594" s="159"/>
      <c r="CJ594" s="159"/>
      <c r="CK594" s="159"/>
      <c r="CL594" s="159"/>
      <c r="CM594" s="159"/>
      <c r="CN594" s="159"/>
      <c r="CO594" s="159"/>
      <c r="CP594" s="159"/>
      <c r="CQ594" s="159"/>
      <c r="CR594" s="159"/>
      <c r="CS594" s="159"/>
      <c r="CT594" s="159"/>
      <c r="CU594" s="159"/>
      <c r="CV594" s="159"/>
      <c r="CW594" s="159"/>
      <c r="CX594" s="159"/>
      <c r="CY594" s="159"/>
      <c r="CZ594" s="159"/>
      <c r="DA594" s="159"/>
      <c r="DB594" s="159"/>
      <c r="DC594" s="159"/>
      <c r="DD594" s="159"/>
      <c r="DE594" s="159"/>
      <c r="DF594" s="159"/>
      <c r="DG594" s="159"/>
      <c r="DH594" s="159"/>
      <c r="DI594" s="159"/>
      <c r="DJ594" s="159"/>
      <c r="DK594" s="159"/>
      <c r="DL594" s="159"/>
      <c r="DM594" s="159"/>
      <c r="DN594" s="159"/>
      <c r="DO594" s="159"/>
      <c r="DP594" s="159"/>
      <c r="DQ594" s="159"/>
      <c r="DR594" s="159"/>
      <c r="DS594" s="159"/>
      <c r="DT594" s="159"/>
      <c r="DU594" s="159"/>
      <c r="DV594" s="159"/>
      <c r="DW594" s="159"/>
      <c r="DX594" s="159"/>
      <c r="DY594" s="159"/>
      <c r="DZ594" s="159"/>
      <c r="EA594" s="159"/>
      <c r="EB594" s="159"/>
      <c r="EC594" s="159"/>
      <c r="ED594" s="159"/>
      <c r="EE594" s="159"/>
      <c r="EF594" s="159"/>
      <c r="EG594" s="159"/>
      <c r="EH594" s="159"/>
      <c r="EI594" s="159"/>
      <c r="EJ594" s="159"/>
      <c r="EK594" s="159"/>
      <c r="EL594" s="159"/>
      <c r="EM594" s="159"/>
      <c r="EN594" s="159"/>
      <c r="EO594" s="159"/>
      <c r="EP594" s="159"/>
      <c r="EQ594" s="159"/>
      <c r="ER594" s="159"/>
      <c r="ES594" s="159"/>
      <c r="ET594" s="159"/>
      <c r="EU594" s="159"/>
      <c r="EV594" s="159"/>
      <c r="EW594" s="159"/>
      <c r="EX594" s="159"/>
      <c r="EY594" s="159"/>
      <c r="EZ594" s="159"/>
      <c r="FA594" s="159"/>
      <c r="FB594" s="159"/>
      <c r="FC594" s="159"/>
      <c r="FD594" s="159"/>
    </row>
    <row r="595" customFormat="false" ht="12.75" hidden="false" customHeight="false" outlineLevel="0" collapsed="false">
      <c r="A595" s="168"/>
      <c r="B595" s="149"/>
      <c r="C595" s="149"/>
      <c r="D595" s="149"/>
      <c r="E595" s="149"/>
      <c r="F595" s="149"/>
      <c r="G595" s="149"/>
      <c r="H595" s="148"/>
      <c r="I595" s="170"/>
      <c r="R595" s="148"/>
      <c r="S595" s="158"/>
      <c r="T595" s="159"/>
      <c r="U595" s="159"/>
      <c r="V595" s="159"/>
      <c r="W595" s="159"/>
      <c r="X595" s="159"/>
      <c r="Y595" s="159"/>
      <c r="Z595" s="159"/>
      <c r="AA595" s="159"/>
      <c r="AB595" s="159"/>
      <c r="AC595" s="159"/>
      <c r="AD595" s="159"/>
      <c r="AE595" s="159"/>
      <c r="AF595" s="159"/>
      <c r="AG595" s="159"/>
      <c r="AH595" s="159"/>
      <c r="AI595" s="159"/>
      <c r="AJ595" s="159"/>
      <c r="AK595" s="159"/>
      <c r="AL595" s="159"/>
      <c r="AM595" s="159"/>
      <c r="AN595" s="159"/>
      <c r="AO595" s="159"/>
      <c r="AP595" s="159"/>
      <c r="AQ595" s="159"/>
      <c r="AR595" s="159"/>
      <c r="AS595" s="159"/>
      <c r="AT595" s="159"/>
      <c r="AU595" s="159"/>
      <c r="AV595" s="159"/>
      <c r="AW595" s="159"/>
      <c r="AX595" s="159"/>
      <c r="AY595" s="159"/>
      <c r="AZ595" s="159"/>
      <c r="BA595" s="159"/>
      <c r="BB595" s="159"/>
      <c r="BC595" s="159"/>
      <c r="BD595" s="159"/>
      <c r="BE595" s="159"/>
      <c r="BF595" s="159"/>
      <c r="BG595" s="159"/>
      <c r="BH595" s="159"/>
      <c r="BI595" s="159"/>
      <c r="BJ595" s="159"/>
      <c r="BK595" s="159"/>
      <c r="BL595" s="159"/>
      <c r="BM595" s="159"/>
      <c r="BN595" s="159"/>
      <c r="BO595" s="159"/>
      <c r="BP595" s="159"/>
      <c r="BQ595" s="159"/>
      <c r="BR595" s="159"/>
      <c r="BS595" s="159"/>
      <c r="BT595" s="159"/>
      <c r="BU595" s="159"/>
      <c r="BV595" s="159"/>
      <c r="BW595" s="159"/>
      <c r="BX595" s="159"/>
      <c r="BY595" s="159"/>
      <c r="BZ595" s="159"/>
      <c r="CA595" s="159"/>
      <c r="CB595" s="159"/>
      <c r="CC595" s="159"/>
      <c r="CD595" s="159"/>
      <c r="CE595" s="159"/>
      <c r="CF595" s="159"/>
      <c r="CG595" s="159"/>
      <c r="CH595" s="159"/>
      <c r="CI595" s="159"/>
      <c r="CJ595" s="159"/>
      <c r="CK595" s="159"/>
      <c r="CL595" s="159"/>
      <c r="CM595" s="159"/>
      <c r="CN595" s="159"/>
      <c r="CO595" s="159"/>
      <c r="CP595" s="159"/>
      <c r="CQ595" s="159"/>
      <c r="CR595" s="159"/>
      <c r="CS595" s="159"/>
      <c r="CT595" s="159"/>
      <c r="CU595" s="159"/>
      <c r="CV595" s="159"/>
      <c r="CW595" s="159"/>
      <c r="CX595" s="159"/>
      <c r="CY595" s="159"/>
      <c r="CZ595" s="159"/>
      <c r="DA595" s="159"/>
      <c r="DB595" s="159"/>
      <c r="DC595" s="159"/>
      <c r="DD595" s="159"/>
      <c r="DE595" s="159"/>
      <c r="DF595" s="159"/>
      <c r="DG595" s="159"/>
      <c r="DH595" s="159"/>
      <c r="DI595" s="159"/>
      <c r="DJ595" s="159"/>
      <c r="DK595" s="159"/>
      <c r="DL595" s="159"/>
      <c r="DM595" s="159"/>
      <c r="DN595" s="159"/>
      <c r="DO595" s="159"/>
      <c r="DP595" s="159"/>
      <c r="DQ595" s="159"/>
      <c r="DR595" s="159"/>
      <c r="DS595" s="159"/>
      <c r="DT595" s="159"/>
      <c r="DU595" s="159"/>
      <c r="DV595" s="159"/>
      <c r="DW595" s="159"/>
      <c r="DX595" s="159"/>
      <c r="DY595" s="159"/>
      <c r="DZ595" s="159"/>
      <c r="EA595" s="159"/>
      <c r="EB595" s="159"/>
      <c r="EC595" s="159"/>
      <c r="ED595" s="159"/>
      <c r="EE595" s="159"/>
      <c r="EF595" s="159"/>
      <c r="EG595" s="159"/>
      <c r="EH595" s="159"/>
      <c r="EI595" s="159"/>
      <c r="EJ595" s="159"/>
      <c r="EK595" s="159"/>
      <c r="EL595" s="159"/>
      <c r="EM595" s="159"/>
      <c r="EN595" s="159"/>
      <c r="EO595" s="159"/>
      <c r="EP595" s="159"/>
      <c r="EQ595" s="159"/>
      <c r="ER595" s="159"/>
      <c r="ES595" s="159"/>
      <c r="ET595" s="159"/>
      <c r="EU595" s="159"/>
      <c r="EV595" s="159"/>
      <c r="EW595" s="159"/>
      <c r="EX595" s="159"/>
      <c r="EY595" s="159"/>
      <c r="EZ595" s="159"/>
      <c r="FA595" s="159"/>
      <c r="FB595" s="159"/>
      <c r="FC595" s="159"/>
      <c r="FD595" s="159"/>
    </row>
    <row r="596" customFormat="false" ht="12.75" hidden="false" customHeight="false" outlineLevel="0" collapsed="false">
      <c r="A596" s="168"/>
      <c r="B596" s="149"/>
      <c r="C596" s="149"/>
      <c r="D596" s="149"/>
      <c r="E596" s="149"/>
      <c r="F596" s="149"/>
      <c r="G596" s="149"/>
      <c r="H596" s="148"/>
      <c r="I596" s="170"/>
      <c r="R596" s="148"/>
      <c r="S596" s="158"/>
      <c r="T596" s="159"/>
      <c r="U596" s="159"/>
      <c r="V596" s="159"/>
      <c r="W596" s="159"/>
      <c r="X596" s="159"/>
      <c r="Y596" s="159"/>
      <c r="Z596" s="159"/>
      <c r="AA596" s="159"/>
      <c r="AB596" s="159"/>
      <c r="AC596" s="159"/>
      <c r="AD596" s="159"/>
      <c r="AE596" s="159"/>
      <c r="AF596" s="159"/>
      <c r="AG596" s="159"/>
      <c r="AH596" s="159"/>
      <c r="AI596" s="159"/>
      <c r="AJ596" s="159"/>
      <c r="AK596" s="159"/>
      <c r="AL596" s="159"/>
      <c r="AM596" s="159"/>
      <c r="AN596" s="159"/>
      <c r="AO596" s="159"/>
      <c r="AP596" s="159"/>
      <c r="AQ596" s="159"/>
      <c r="AR596" s="159"/>
      <c r="AS596" s="159"/>
      <c r="AT596" s="159"/>
      <c r="AU596" s="159"/>
      <c r="AV596" s="159"/>
      <c r="AW596" s="159"/>
      <c r="AX596" s="159"/>
      <c r="AY596" s="159"/>
      <c r="AZ596" s="159"/>
      <c r="BA596" s="159"/>
      <c r="BB596" s="159"/>
      <c r="BC596" s="159"/>
      <c r="BD596" s="159"/>
      <c r="BE596" s="159"/>
      <c r="BF596" s="159"/>
      <c r="BG596" s="159"/>
      <c r="BH596" s="159"/>
      <c r="BI596" s="159"/>
      <c r="BJ596" s="159"/>
      <c r="BK596" s="159"/>
      <c r="BL596" s="159"/>
      <c r="BM596" s="159"/>
      <c r="BN596" s="159"/>
      <c r="BO596" s="159"/>
      <c r="BP596" s="159"/>
      <c r="BQ596" s="159"/>
      <c r="BR596" s="159"/>
      <c r="BS596" s="159"/>
      <c r="BT596" s="159"/>
      <c r="BU596" s="159"/>
      <c r="BV596" s="159"/>
      <c r="BW596" s="159"/>
      <c r="BX596" s="159"/>
      <c r="BY596" s="159"/>
      <c r="BZ596" s="159"/>
      <c r="CA596" s="159"/>
      <c r="CB596" s="159"/>
      <c r="CC596" s="159"/>
      <c r="CD596" s="159"/>
      <c r="CE596" s="159"/>
      <c r="CF596" s="159"/>
      <c r="CG596" s="159"/>
      <c r="CH596" s="159"/>
      <c r="CI596" s="159"/>
      <c r="CJ596" s="159"/>
      <c r="CK596" s="159"/>
      <c r="CL596" s="159"/>
      <c r="CM596" s="159"/>
      <c r="CN596" s="159"/>
      <c r="CO596" s="159"/>
      <c r="CP596" s="159"/>
      <c r="CQ596" s="159"/>
      <c r="CR596" s="159"/>
      <c r="CS596" s="159"/>
      <c r="CT596" s="159"/>
      <c r="CU596" s="159"/>
      <c r="CV596" s="159"/>
      <c r="CW596" s="159"/>
      <c r="CX596" s="159"/>
      <c r="CY596" s="159"/>
      <c r="CZ596" s="159"/>
      <c r="DA596" s="159"/>
      <c r="DB596" s="159"/>
      <c r="DC596" s="159"/>
      <c r="DD596" s="159"/>
      <c r="DE596" s="159"/>
      <c r="DF596" s="159"/>
      <c r="DG596" s="159"/>
      <c r="DH596" s="159"/>
      <c r="DI596" s="159"/>
      <c r="DJ596" s="159"/>
      <c r="DK596" s="159"/>
      <c r="DL596" s="159"/>
      <c r="DM596" s="159"/>
      <c r="DN596" s="159"/>
      <c r="DO596" s="159"/>
      <c r="DP596" s="159"/>
      <c r="DQ596" s="159"/>
      <c r="DR596" s="159"/>
      <c r="DS596" s="159"/>
      <c r="DT596" s="159"/>
      <c r="DU596" s="159"/>
      <c r="DV596" s="159"/>
      <c r="DW596" s="159"/>
      <c r="DX596" s="159"/>
      <c r="DY596" s="159"/>
      <c r="DZ596" s="159"/>
      <c r="EA596" s="159"/>
      <c r="EB596" s="159"/>
      <c r="EC596" s="159"/>
      <c r="ED596" s="159"/>
      <c r="EE596" s="159"/>
      <c r="EF596" s="159"/>
      <c r="EG596" s="159"/>
      <c r="EH596" s="159"/>
      <c r="EI596" s="159"/>
      <c r="EJ596" s="159"/>
      <c r="EK596" s="159"/>
      <c r="EL596" s="159"/>
      <c r="EM596" s="159"/>
      <c r="EN596" s="159"/>
      <c r="EO596" s="159"/>
      <c r="EP596" s="159"/>
      <c r="EQ596" s="159"/>
      <c r="ER596" s="159"/>
      <c r="ES596" s="159"/>
      <c r="ET596" s="159"/>
      <c r="EU596" s="159"/>
      <c r="EV596" s="159"/>
      <c r="EW596" s="159"/>
      <c r="EX596" s="159"/>
      <c r="EY596" s="159"/>
      <c r="EZ596" s="159"/>
      <c r="FA596" s="159"/>
      <c r="FB596" s="159"/>
      <c r="FC596" s="159"/>
      <c r="FD596" s="159"/>
    </row>
    <row r="597" customFormat="false" ht="12.75" hidden="false" customHeight="false" outlineLevel="0" collapsed="false">
      <c r="A597" s="168"/>
      <c r="B597" s="149"/>
      <c r="C597" s="149"/>
      <c r="D597" s="149"/>
      <c r="E597" s="149"/>
      <c r="F597" s="149"/>
      <c r="G597" s="149"/>
      <c r="H597" s="148"/>
      <c r="I597" s="170"/>
      <c r="R597" s="148"/>
      <c r="S597" s="158"/>
      <c r="T597" s="159"/>
      <c r="U597" s="159"/>
      <c r="V597" s="159"/>
      <c r="W597" s="159"/>
      <c r="X597" s="159"/>
      <c r="Y597" s="159"/>
      <c r="Z597" s="159"/>
      <c r="AA597" s="159"/>
      <c r="AB597" s="159"/>
      <c r="AC597" s="159"/>
      <c r="AD597" s="159"/>
      <c r="AE597" s="159"/>
      <c r="AF597" s="159"/>
      <c r="AG597" s="159"/>
      <c r="AH597" s="159"/>
      <c r="AI597" s="159"/>
      <c r="AJ597" s="159"/>
      <c r="AK597" s="159"/>
      <c r="AL597" s="159"/>
      <c r="AM597" s="159"/>
      <c r="AN597" s="159"/>
      <c r="AO597" s="159"/>
      <c r="AP597" s="159"/>
      <c r="AQ597" s="159"/>
      <c r="AR597" s="159"/>
      <c r="AS597" s="159"/>
      <c r="AT597" s="159"/>
      <c r="AU597" s="159"/>
      <c r="AV597" s="159"/>
      <c r="AW597" s="159"/>
      <c r="AX597" s="159"/>
      <c r="AY597" s="159"/>
      <c r="AZ597" s="159"/>
      <c r="BA597" s="159"/>
      <c r="BB597" s="159"/>
      <c r="BC597" s="159"/>
      <c r="BD597" s="159"/>
      <c r="BE597" s="159"/>
      <c r="BF597" s="159"/>
      <c r="BG597" s="159"/>
      <c r="BH597" s="159"/>
      <c r="BI597" s="159"/>
      <c r="BJ597" s="159"/>
      <c r="BK597" s="159"/>
      <c r="BL597" s="159"/>
      <c r="BM597" s="159"/>
      <c r="BN597" s="159"/>
      <c r="BO597" s="159"/>
      <c r="BP597" s="159"/>
      <c r="BQ597" s="159"/>
      <c r="BR597" s="159"/>
      <c r="BS597" s="159"/>
      <c r="BT597" s="159"/>
      <c r="BU597" s="159"/>
      <c r="BV597" s="159"/>
      <c r="BW597" s="159"/>
      <c r="BX597" s="159"/>
      <c r="BY597" s="159"/>
      <c r="BZ597" s="159"/>
      <c r="CA597" s="159"/>
      <c r="CB597" s="159"/>
      <c r="CC597" s="159"/>
      <c r="CD597" s="159"/>
      <c r="CE597" s="159"/>
      <c r="CF597" s="159"/>
      <c r="CG597" s="159"/>
      <c r="CH597" s="159"/>
      <c r="CI597" s="159"/>
      <c r="CJ597" s="159"/>
      <c r="CK597" s="159"/>
      <c r="CL597" s="159"/>
      <c r="CM597" s="159"/>
      <c r="CN597" s="159"/>
      <c r="CO597" s="159"/>
      <c r="CP597" s="159"/>
      <c r="CQ597" s="159"/>
      <c r="CR597" s="159"/>
      <c r="CS597" s="159"/>
      <c r="CT597" s="159"/>
      <c r="CU597" s="159"/>
      <c r="CV597" s="159"/>
      <c r="CW597" s="159"/>
      <c r="CX597" s="159"/>
      <c r="CY597" s="159"/>
      <c r="CZ597" s="159"/>
      <c r="DA597" s="159"/>
      <c r="DB597" s="159"/>
      <c r="DC597" s="159"/>
      <c r="DD597" s="159"/>
      <c r="DE597" s="159"/>
      <c r="DF597" s="159"/>
      <c r="DG597" s="159"/>
      <c r="DH597" s="159"/>
      <c r="DI597" s="159"/>
      <c r="DJ597" s="159"/>
      <c r="DK597" s="159"/>
      <c r="DL597" s="159"/>
      <c r="DM597" s="159"/>
      <c r="DN597" s="159"/>
      <c r="DO597" s="159"/>
      <c r="DP597" s="159"/>
      <c r="DQ597" s="159"/>
      <c r="DR597" s="159"/>
      <c r="DS597" s="159"/>
      <c r="DT597" s="159"/>
      <c r="DU597" s="159"/>
      <c r="DV597" s="159"/>
      <c r="DW597" s="159"/>
      <c r="DX597" s="159"/>
      <c r="DY597" s="159"/>
      <c r="DZ597" s="159"/>
      <c r="EA597" s="159"/>
      <c r="EB597" s="159"/>
      <c r="EC597" s="159"/>
      <c r="ED597" s="159"/>
      <c r="EE597" s="159"/>
      <c r="EF597" s="159"/>
      <c r="EG597" s="159"/>
      <c r="EH597" s="159"/>
      <c r="EI597" s="159"/>
      <c r="EJ597" s="159"/>
      <c r="EK597" s="159"/>
      <c r="EL597" s="159"/>
      <c r="EM597" s="159"/>
      <c r="EN597" s="159"/>
      <c r="EO597" s="159"/>
      <c r="EP597" s="159"/>
      <c r="EQ597" s="159"/>
      <c r="ER597" s="159"/>
      <c r="ES597" s="159"/>
      <c r="ET597" s="159"/>
      <c r="EU597" s="159"/>
      <c r="EV597" s="159"/>
      <c r="EW597" s="159"/>
      <c r="EX597" s="159"/>
      <c r="EY597" s="159"/>
      <c r="EZ597" s="159"/>
      <c r="FA597" s="159"/>
      <c r="FB597" s="159"/>
      <c r="FC597" s="159"/>
      <c r="FD597" s="159"/>
    </row>
    <row r="598" customFormat="false" ht="12.75" hidden="false" customHeight="false" outlineLevel="0" collapsed="false">
      <c r="A598" s="168"/>
      <c r="B598" s="149"/>
      <c r="C598" s="149"/>
      <c r="D598" s="149"/>
      <c r="E598" s="149"/>
      <c r="F598" s="149"/>
      <c r="G598" s="149"/>
      <c r="H598" s="148"/>
      <c r="I598" s="170"/>
      <c r="R598" s="148"/>
      <c r="S598" s="158"/>
      <c r="T598" s="159"/>
      <c r="U598" s="159"/>
      <c r="V598" s="159"/>
      <c r="W598" s="159"/>
      <c r="X598" s="159"/>
      <c r="Y598" s="159"/>
      <c r="Z598" s="159"/>
      <c r="AA598" s="159"/>
      <c r="AB598" s="159"/>
      <c r="AC598" s="159"/>
      <c r="AD598" s="159"/>
      <c r="AE598" s="159"/>
      <c r="AF598" s="159"/>
      <c r="AG598" s="159"/>
      <c r="AH598" s="159"/>
      <c r="AI598" s="159"/>
      <c r="AJ598" s="159"/>
      <c r="AK598" s="159"/>
      <c r="AL598" s="159"/>
      <c r="AM598" s="159"/>
      <c r="AN598" s="159"/>
      <c r="AO598" s="159"/>
      <c r="AP598" s="159"/>
      <c r="AQ598" s="159"/>
      <c r="AR598" s="159"/>
      <c r="AS598" s="159"/>
      <c r="AT598" s="159"/>
      <c r="AU598" s="159"/>
      <c r="AV598" s="159"/>
      <c r="AW598" s="159"/>
      <c r="AX598" s="159"/>
      <c r="AY598" s="159"/>
      <c r="AZ598" s="159"/>
      <c r="BA598" s="159"/>
      <c r="BB598" s="159"/>
      <c r="BC598" s="159"/>
      <c r="BD598" s="159"/>
      <c r="BE598" s="159"/>
      <c r="BF598" s="159"/>
      <c r="BG598" s="159"/>
      <c r="BH598" s="159"/>
      <c r="BI598" s="159"/>
      <c r="BJ598" s="159"/>
      <c r="BK598" s="159"/>
      <c r="BL598" s="159"/>
      <c r="BM598" s="159"/>
      <c r="BN598" s="159"/>
      <c r="BO598" s="159"/>
      <c r="BP598" s="159"/>
      <c r="BQ598" s="159"/>
      <c r="BR598" s="159"/>
      <c r="BS598" s="159"/>
      <c r="BT598" s="159"/>
      <c r="BU598" s="159"/>
      <c r="BV598" s="159"/>
      <c r="BW598" s="159"/>
      <c r="BX598" s="159"/>
      <c r="BY598" s="159"/>
      <c r="BZ598" s="159"/>
      <c r="CA598" s="159"/>
      <c r="CB598" s="159"/>
      <c r="CC598" s="159"/>
      <c r="CD598" s="159"/>
      <c r="CE598" s="159"/>
      <c r="CF598" s="159"/>
      <c r="CG598" s="159"/>
      <c r="CH598" s="159"/>
      <c r="CI598" s="159"/>
      <c r="CJ598" s="159"/>
      <c r="CK598" s="159"/>
      <c r="CL598" s="159"/>
      <c r="CM598" s="159"/>
      <c r="CN598" s="159"/>
      <c r="CO598" s="159"/>
      <c r="CP598" s="159"/>
      <c r="CQ598" s="159"/>
      <c r="CR598" s="159"/>
      <c r="CS598" s="159"/>
      <c r="CT598" s="159"/>
      <c r="CU598" s="159"/>
      <c r="CV598" s="159"/>
      <c r="CW598" s="159"/>
      <c r="CX598" s="159"/>
      <c r="CY598" s="159"/>
      <c r="CZ598" s="159"/>
      <c r="DA598" s="159"/>
      <c r="DB598" s="159"/>
      <c r="DC598" s="159"/>
      <c r="DD598" s="159"/>
      <c r="DE598" s="159"/>
      <c r="DF598" s="159"/>
      <c r="DG598" s="159"/>
      <c r="DH598" s="159"/>
      <c r="DI598" s="159"/>
      <c r="DJ598" s="159"/>
      <c r="DK598" s="159"/>
      <c r="DL598" s="159"/>
      <c r="DM598" s="159"/>
      <c r="DN598" s="159"/>
      <c r="DO598" s="159"/>
      <c r="DP598" s="159"/>
      <c r="DQ598" s="159"/>
      <c r="DR598" s="159"/>
      <c r="DS598" s="159"/>
      <c r="DT598" s="159"/>
      <c r="DU598" s="159"/>
      <c r="DV598" s="159"/>
      <c r="DW598" s="159"/>
      <c r="DX598" s="159"/>
      <c r="DY598" s="159"/>
      <c r="DZ598" s="159"/>
      <c r="EA598" s="159"/>
      <c r="EB598" s="159"/>
      <c r="EC598" s="159"/>
      <c r="ED598" s="159"/>
      <c r="EE598" s="159"/>
      <c r="EF598" s="159"/>
      <c r="EG598" s="159"/>
      <c r="EH598" s="159"/>
      <c r="EI598" s="159"/>
      <c r="EJ598" s="159"/>
      <c r="EK598" s="159"/>
      <c r="EL598" s="159"/>
      <c r="EM598" s="159"/>
      <c r="EN598" s="159"/>
      <c r="EO598" s="159"/>
      <c r="EP598" s="159"/>
      <c r="EQ598" s="159"/>
      <c r="ER598" s="159"/>
      <c r="ES598" s="159"/>
      <c r="ET598" s="159"/>
      <c r="EU598" s="159"/>
      <c r="EV598" s="159"/>
      <c r="EW598" s="159"/>
      <c r="EX598" s="159"/>
      <c r="EY598" s="159"/>
      <c r="EZ598" s="159"/>
      <c r="FA598" s="159"/>
      <c r="FB598" s="159"/>
      <c r="FC598" s="159"/>
      <c r="FD598" s="159"/>
    </row>
    <row r="599" customFormat="false" ht="12.75" hidden="false" customHeight="false" outlineLevel="0" collapsed="false">
      <c r="A599" s="168"/>
      <c r="B599" s="149"/>
      <c r="C599" s="149"/>
      <c r="D599" s="149"/>
      <c r="E599" s="149"/>
      <c r="F599" s="149"/>
      <c r="G599" s="149"/>
      <c r="H599" s="148"/>
      <c r="I599" s="170"/>
      <c r="R599" s="148"/>
      <c r="S599" s="158"/>
      <c r="T599" s="159"/>
      <c r="U599" s="159"/>
      <c r="V599" s="159"/>
      <c r="W599" s="159"/>
      <c r="X599" s="159"/>
      <c r="Y599" s="159"/>
      <c r="Z599" s="159"/>
      <c r="AA599" s="159"/>
      <c r="AB599" s="159"/>
      <c r="AC599" s="159"/>
      <c r="AD599" s="159"/>
      <c r="AE599" s="159"/>
      <c r="AF599" s="159"/>
      <c r="AG599" s="159"/>
      <c r="AH599" s="159"/>
      <c r="AI599" s="159"/>
      <c r="AJ599" s="159"/>
      <c r="AK599" s="159"/>
      <c r="AL599" s="159"/>
      <c r="AM599" s="159"/>
      <c r="AN599" s="159"/>
      <c r="AO599" s="159"/>
      <c r="AP599" s="159"/>
      <c r="AQ599" s="159"/>
      <c r="AR599" s="159"/>
      <c r="AS599" s="159"/>
      <c r="AT599" s="159"/>
      <c r="AU599" s="159"/>
      <c r="AV599" s="159"/>
      <c r="AW599" s="159"/>
      <c r="AX599" s="159"/>
      <c r="AY599" s="159"/>
      <c r="AZ599" s="159"/>
      <c r="BA599" s="159"/>
      <c r="BB599" s="159"/>
      <c r="BC599" s="159"/>
      <c r="BD599" s="159"/>
      <c r="BE599" s="159"/>
      <c r="BF599" s="159"/>
      <c r="BG599" s="159"/>
      <c r="BH599" s="159"/>
      <c r="BI599" s="159"/>
      <c r="BJ599" s="159"/>
      <c r="BK599" s="159"/>
      <c r="BL599" s="159"/>
      <c r="BM599" s="159"/>
      <c r="BN599" s="159"/>
      <c r="BO599" s="159"/>
      <c r="BP599" s="159"/>
      <c r="BQ599" s="159"/>
      <c r="BR599" s="159"/>
      <c r="BS599" s="159"/>
      <c r="BT599" s="159"/>
      <c r="BU599" s="159"/>
      <c r="BV599" s="159"/>
      <c r="BW599" s="159"/>
      <c r="BX599" s="159"/>
      <c r="BY599" s="159"/>
      <c r="BZ599" s="159"/>
      <c r="CA599" s="159"/>
      <c r="CB599" s="159"/>
      <c r="CC599" s="159"/>
      <c r="CD599" s="159"/>
      <c r="CE599" s="159"/>
      <c r="CF599" s="159"/>
      <c r="CG599" s="159"/>
      <c r="CH599" s="159"/>
      <c r="CI599" s="159"/>
      <c r="CJ599" s="159"/>
      <c r="CK599" s="159"/>
      <c r="CL599" s="159"/>
      <c r="CM599" s="159"/>
      <c r="CN599" s="159"/>
      <c r="CO599" s="159"/>
      <c r="CP599" s="159"/>
      <c r="CQ599" s="159"/>
      <c r="CR599" s="159"/>
      <c r="CS599" s="159"/>
      <c r="CT599" s="159"/>
      <c r="CU599" s="159"/>
      <c r="CV599" s="159"/>
      <c r="CW599" s="159"/>
      <c r="CX599" s="159"/>
      <c r="CY599" s="159"/>
      <c r="CZ599" s="159"/>
      <c r="DA599" s="159"/>
      <c r="DB599" s="159"/>
      <c r="DC599" s="159"/>
      <c r="DD599" s="159"/>
      <c r="DE599" s="159"/>
      <c r="DF599" s="159"/>
      <c r="DG599" s="159"/>
      <c r="DH599" s="159"/>
      <c r="DI599" s="159"/>
      <c r="DJ599" s="159"/>
      <c r="DK599" s="159"/>
      <c r="DL599" s="159"/>
      <c r="DM599" s="159"/>
      <c r="DN599" s="159"/>
      <c r="DO599" s="159"/>
      <c r="DP599" s="159"/>
      <c r="DQ599" s="159"/>
      <c r="DR599" s="159"/>
      <c r="DS599" s="159"/>
      <c r="DT599" s="159"/>
      <c r="DU599" s="159"/>
      <c r="DV599" s="159"/>
      <c r="DW599" s="159"/>
      <c r="DX599" s="159"/>
      <c r="DY599" s="159"/>
      <c r="DZ599" s="159"/>
      <c r="EA599" s="159"/>
      <c r="EB599" s="159"/>
      <c r="EC599" s="159"/>
      <c r="ED599" s="159"/>
      <c r="EE599" s="159"/>
      <c r="EF599" s="159"/>
      <c r="EG599" s="159"/>
      <c r="EH599" s="159"/>
      <c r="EI599" s="159"/>
      <c r="EJ599" s="159"/>
      <c r="EK599" s="159"/>
      <c r="EL599" s="159"/>
      <c r="EM599" s="159"/>
      <c r="EN599" s="159"/>
      <c r="EO599" s="159"/>
      <c r="EP599" s="159"/>
      <c r="EQ599" s="159"/>
      <c r="ER599" s="159"/>
      <c r="ES599" s="159"/>
      <c r="ET599" s="159"/>
      <c r="EU599" s="159"/>
      <c r="EV599" s="159"/>
      <c r="EW599" s="159"/>
      <c r="EX599" s="159"/>
      <c r="EY599" s="159"/>
      <c r="EZ599" s="159"/>
      <c r="FA599" s="159"/>
      <c r="FB599" s="159"/>
      <c r="FC599" s="159"/>
      <c r="FD599" s="159"/>
    </row>
    <row r="600" customFormat="false" ht="12.75" hidden="false" customHeight="false" outlineLevel="0" collapsed="false">
      <c r="A600" s="168"/>
      <c r="B600" s="149"/>
      <c r="C600" s="149"/>
      <c r="D600" s="149"/>
      <c r="E600" s="149"/>
      <c r="F600" s="149"/>
      <c r="G600" s="149"/>
      <c r="H600" s="148"/>
      <c r="I600" s="170"/>
      <c r="R600" s="148"/>
      <c r="S600" s="158"/>
      <c r="T600" s="159"/>
      <c r="U600" s="159"/>
      <c r="V600" s="159"/>
      <c r="W600" s="159"/>
      <c r="X600" s="159"/>
      <c r="Y600" s="159"/>
      <c r="Z600" s="159"/>
      <c r="AA600" s="159"/>
      <c r="AB600" s="159"/>
      <c r="AC600" s="159"/>
      <c r="AD600" s="159"/>
      <c r="AE600" s="159"/>
      <c r="AF600" s="159"/>
      <c r="AG600" s="159"/>
      <c r="AH600" s="159"/>
      <c r="AI600" s="159"/>
      <c r="AJ600" s="159"/>
      <c r="AK600" s="159"/>
      <c r="AL600" s="159"/>
      <c r="AM600" s="159"/>
      <c r="AN600" s="159"/>
      <c r="AO600" s="159"/>
      <c r="AP600" s="159"/>
      <c r="AQ600" s="159"/>
      <c r="AR600" s="159"/>
      <c r="AS600" s="159"/>
      <c r="AT600" s="159"/>
      <c r="AU600" s="159"/>
      <c r="AV600" s="159"/>
      <c r="AW600" s="159"/>
      <c r="AX600" s="159"/>
      <c r="AY600" s="159"/>
      <c r="AZ600" s="159"/>
      <c r="BA600" s="159"/>
      <c r="BB600" s="159"/>
      <c r="BC600" s="159"/>
      <c r="BD600" s="159"/>
      <c r="BE600" s="159"/>
      <c r="BF600" s="159"/>
      <c r="BG600" s="159"/>
      <c r="BH600" s="159"/>
      <c r="BI600" s="159"/>
      <c r="BJ600" s="159"/>
      <c r="BK600" s="159"/>
      <c r="BL600" s="159"/>
      <c r="BM600" s="159"/>
      <c r="BN600" s="159"/>
      <c r="BO600" s="159"/>
      <c r="BP600" s="159"/>
      <c r="BQ600" s="159"/>
      <c r="BR600" s="159"/>
      <c r="BS600" s="159"/>
      <c r="BT600" s="159"/>
      <c r="BU600" s="159"/>
      <c r="BV600" s="159"/>
      <c r="BW600" s="159"/>
      <c r="BX600" s="159"/>
      <c r="BY600" s="159"/>
      <c r="BZ600" s="159"/>
      <c r="CA600" s="159"/>
      <c r="CB600" s="159"/>
      <c r="CC600" s="159"/>
      <c r="CD600" s="159"/>
      <c r="CE600" s="159"/>
      <c r="CF600" s="159"/>
      <c r="CG600" s="159"/>
      <c r="CH600" s="159"/>
      <c r="CI600" s="159"/>
      <c r="CJ600" s="159"/>
      <c r="CK600" s="159"/>
      <c r="CL600" s="159"/>
      <c r="CM600" s="159"/>
      <c r="CN600" s="159"/>
      <c r="CO600" s="159"/>
      <c r="CP600" s="159"/>
      <c r="CQ600" s="159"/>
      <c r="CR600" s="159"/>
      <c r="CS600" s="159"/>
      <c r="CT600" s="159"/>
      <c r="CU600" s="159"/>
      <c r="CV600" s="159"/>
      <c r="CW600" s="159"/>
      <c r="CX600" s="159"/>
      <c r="CY600" s="159"/>
      <c r="CZ600" s="159"/>
      <c r="DA600" s="159"/>
      <c r="DB600" s="159"/>
      <c r="DC600" s="159"/>
      <c r="DD600" s="159"/>
      <c r="DE600" s="159"/>
      <c r="DF600" s="159"/>
      <c r="DG600" s="159"/>
      <c r="DH600" s="159"/>
      <c r="DI600" s="159"/>
      <c r="DJ600" s="159"/>
      <c r="DK600" s="159"/>
      <c r="DL600" s="159"/>
      <c r="DM600" s="159"/>
      <c r="DN600" s="159"/>
      <c r="DO600" s="159"/>
      <c r="DP600" s="159"/>
      <c r="DQ600" s="159"/>
      <c r="DR600" s="159"/>
      <c r="DS600" s="159"/>
      <c r="DT600" s="159"/>
      <c r="DU600" s="159"/>
      <c r="DV600" s="159"/>
      <c r="DW600" s="159"/>
      <c r="DX600" s="159"/>
      <c r="DY600" s="159"/>
      <c r="DZ600" s="159"/>
      <c r="EA600" s="159"/>
      <c r="EB600" s="159"/>
      <c r="EC600" s="159"/>
      <c r="ED600" s="159"/>
      <c r="EE600" s="159"/>
      <c r="EF600" s="159"/>
      <c r="EG600" s="159"/>
      <c r="EH600" s="159"/>
      <c r="EI600" s="159"/>
      <c r="EJ600" s="159"/>
      <c r="EK600" s="159"/>
      <c r="EL600" s="159"/>
      <c r="EM600" s="159"/>
      <c r="EN600" s="159"/>
      <c r="EO600" s="159"/>
      <c r="EP600" s="159"/>
      <c r="EQ600" s="159"/>
      <c r="ER600" s="159"/>
      <c r="ES600" s="159"/>
      <c r="ET600" s="159"/>
      <c r="EU600" s="159"/>
      <c r="EV600" s="159"/>
      <c r="EW600" s="159"/>
      <c r="EX600" s="159"/>
      <c r="EY600" s="159"/>
      <c r="EZ600" s="159"/>
      <c r="FA600" s="159"/>
      <c r="FB600" s="159"/>
      <c r="FC600" s="159"/>
      <c r="FD600" s="159"/>
    </row>
    <row r="601" customFormat="false" ht="12.75" hidden="false" customHeight="false" outlineLevel="0" collapsed="false">
      <c r="A601" s="168"/>
      <c r="B601" s="149"/>
      <c r="C601" s="149"/>
      <c r="D601" s="149"/>
      <c r="E601" s="149"/>
      <c r="F601" s="149"/>
      <c r="G601" s="149"/>
      <c r="H601" s="148"/>
      <c r="I601" s="170"/>
      <c r="R601" s="148"/>
      <c r="S601" s="158"/>
      <c r="T601" s="159"/>
      <c r="U601" s="159"/>
      <c r="V601" s="159"/>
      <c r="W601" s="159"/>
      <c r="X601" s="159"/>
      <c r="Y601" s="159"/>
      <c r="Z601" s="159"/>
      <c r="AA601" s="159"/>
      <c r="AB601" s="159"/>
      <c r="AC601" s="159"/>
      <c r="AD601" s="159"/>
      <c r="AE601" s="159"/>
      <c r="AF601" s="159"/>
      <c r="AG601" s="159"/>
      <c r="AH601" s="159"/>
      <c r="AI601" s="159"/>
      <c r="AJ601" s="159"/>
      <c r="AK601" s="159"/>
      <c r="AL601" s="159"/>
      <c r="AM601" s="159"/>
      <c r="AN601" s="159"/>
      <c r="AO601" s="159"/>
      <c r="AP601" s="159"/>
      <c r="AQ601" s="159"/>
      <c r="AR601" s="159"/>
      <c r="AS601" s="159"/>
      <c r="AT601" s="159"/>
      <c r="AU601" s="159"/>
      <c r="AV601" s="159"/>
      <c r="AW601" s="159"/>
      <c r="AX601" s="159"/>
      <c r="AY601" s="159"/>
      <c r="AZ601" s="159"/>
      <c r="BA601" s="159"/>
      <c r="BB601" s="159"/>
      <c r="BC601" s="159"/>
      <c r="BD601" s="159"/>
      <c r="BE601" s="159"/>
      <c r="BF601" s="159"/>
      <c r="BG601" s="159"/>
      <c r="BH601" s="159"/>
      <c r="BI601" s="159"/>
      <c r="BJ601" s="159"/>
      <c r="BK601" s="159"/>
      <c r="BL601" s="159"/>
      <c r="BM601" s="159"/>
      <c r="BN601" s="159"/>
      <c r="BO601" s="159"/>
      <c r="BP601" s="159"/>
      <c r="BQ601" s="159"/>
      <c r="BR601" s="159"/>
      <c r="BS601" s="159"/>
      <c r="BT601" s="159"/>
      <c r="BU601" s="159"/>
      <c r="BV601" s="159"/>
      <c r="BW601" s="159"/>
      <c r="BX601" s="159"/>
      <c r="BY601" s="159"/>
      <c r="BZ601" s="159"/>
      <c r="CA601" s="159"/>
      <c r="CB601" s="159"/>
      <c r="CC601" s="159"/>
      <c r="CD601" s="159"/>
      <c r="CE601" s="159"/>
      <c r="CF601" s="159"/>
      <c r="CG601" s="159"/>
      <c r="CH601" s="159"/>
      <c r="CI601" s="159"/>
      <c r="CJ601" s="159"/>
      <c r="CK601" s="159"/>
      <c r="CL601" s="159"/>
      <c r="CM601" s="159"/>
      <c r="CN601" s="159"/>
      <c r="CO601" s="159"/>
      <c r="CP601" s="159"/>
      <c r="CQ601" s="159"/>
      <c r="CR601" s="159"/>
      <c r="CS601" s="159"/>
      <c r="CT601" s="159"/>
      <c r="CU601" s="159"/>
      <c r="CV601" s="159"/>
      <c r="CW601" s="159"/>
      <c r="CX601" s="159"/>
      <c r="CY601" s="159"/>
      <c r="CZ601" s="159"/>
      <c r="DA601" s="159"/>
      <c r="DB601" s="159"/>
      <c r="DC601" s="159"/>
      <c r="DD601" s="159"/>
      <c r="DE601" s="159"/>
      <c r="DF601" s="159"/>
      <c r="DG601" s="159"/>
      <c r="DH601" s="159"/>
      <c r="DI601" s="159"/>
      <c r="DJ601" s="159"/>
      <c r="DK601" s="159"/>
      <c r="DL601" s="159"/>
      <c r="DM601" s="159"/>
      <c r="DN601" s="159"/>
      <c r="DO601" s="159"/>
      <c r="DP601" s="159"/>
      <c r="DQ601" s="159"/>
      <c r="DR601" s="159"/>
      <c r="DS601" s="159"/>
      <c r="DT601" s="159"/>
      <c r="DU601" s="159"/>
      <c r="DV601" s="159"/>
      <c r="DW601" s="159"/>
      <c r="DX601" s="159"/>
      <c r="DY601" s="159"/>
      <c r="DZ601" s="159"/>
      <c r="EA601" s="159"/>
      <c r="EB601" s="159"/>
      <c r="EC601" s="159"/>
      <c r="ED601" s="159"/>
      <c r="EE601" s="159"/>
      <c r="EF601" s="159"/>
      <c r="EG601" s="159"/>
      <c r="EH601" s="159"/>
      <c r="EI601" s="159"/>
      <c r="EJ601" s="159"/>
      <c r="EK601" s="159"/>
      <c r="EL601" s="159"/>
      <c r="EM601" s="159"/>
      <c r="EN601" s="159"/>
      <c r="EO601" s="159"/>
      <c r="EP601" s="159"/>
      <c r="EQ601" s="159"/>
      <c r="ER601" s="159"/>
      <c r="ES601" s="159"/>
      <c r="ET601" s="159"/>
      <c r="EU601" s="159"/>
      <c r="EV601" s="159"/>
      <c r="EW601" s="159"/>
      <c r="EX601" s="159"/>
      <c r="EY601" s="159"/>
      <c r="EZ601" s="159"/>
      <c r="FA601" s="159"/>
      <c r="FB601" s="159"/>
      <c r="FC601" s="159"/>
      <c r="FD601" s="159"/>
    </row>
    <row r="602" customFormat="false" ht="12.75" hidden="false" customHeight="false" outlineLevel="0" collapsed="false">
      <c r="A602" s="168"/>
      <c r="B602" s="149"/>
      <c r="C602" s="149"/>
      <c r="D602" s="149"/>
      <c r="E602" s="149"/>
      <c r="F602" s="149"/>
      <c r="G602" s="149"/>
      <c r="H602" s="148"/>
      <c r="I602" s="170"/>
      <c r="R602" s="148"/>
      <c r="S602" s="158"/>
      <c r="T602" s="159"/>
      <c r="U602" s="159"/>
      <c r="V602" s="159"/>
      <c r="W602" s="159"/>
      <c r="X602" s="159"/>
      <c r="Y602" s="159"/>
      <c r="Z602" s="159"/>
      <c r="AA602" s="159"/>
      <c r="AB602" s="159"/>
      <c r="AC602" s="159"/>
      <c r="AD602" s="159"/>
      <c r="AE602" s="159"/>
      <c r="AF602" s="159"/>
      <c r="AG602" s="159"/>
      <c r="AH602" s="159"/>
      <c r="AI602" s="159"/>
      <c r="AJ602" s="159"/>
      <c r="AK602" s="159"/>
      <c r="AL602" s="159"/>
      <c r="AM602" s="159"/>
      <c r="AN602" s="159"/>
      <c r="AO602" s="159"/>
      <c r="AP602" s="159"/>
      <c r="AQ602" s="159"/>
      <c r="AR602" s="159"/>
      <c r="AS602" s="159"/>
      <c r="AT602" s="159"/>
      <c r="AU602" s="159"/>
      <c r="AV602" s="159"/>
      <c r="AW602" s="159"/>
      <c r="AX602" s="159"/>
      <c r="AY602" s="159"/>
      <c r="AZ602" s="159"/>
      <c r="BA602" s="159"/>
      <c r="BB602" s="159"/>
      <c r="BC602" s="159"/>
      <c r="BD602" s="159"/>
      <c r="BE602" s="159"/>
      <c r="BF602" s="159"/>
      <c r="BG602" s="159"/>
      <c r="BH602" s="159"/>
      <c r="BI602" s="159"/>
      <c r="BJ602" s="159"/>
      <c r="BK602" s="159"/>
      <c r="BL602" s="159"/>
      <c r="BM602" s="159"/>
      <c r="BN602" s="159"/>
      <c r="BO602" s="159"/>
      <c r="BP602" s="159"/>
      <c r="BQ602" s="159"/>
      <c r="BR602" s="159"/>
      <c r="BS602" s="159"/>
      <c r="BT602" s="159"/>
      <c r="BU602" s="159"/>
      <c r="BV602" s="159"/>
      <c r="BW602" s="159"/>
      <c r="BX602" s="159"/>
      <c r="BY602" s="159"/>
      <c r="BZ602" s="159"/>
      <c r="CA602" s="159"/>
      <c r="CB602" s="159"/>
      <c r="CC602" s="159"/>
      <c r="CD602" s="159"/>
      <c r="CE602" s="159"/>
      <c r="CF602" s="159"/>
      <c r="CG602" s="159"/>
      <c r="CH602" s="159"/>
      <c r="CI602" s="159"/>
      <c r="CJ602" s="159"/>
      <c r="CK602" s="159"/>
      <c r="CL602" s="159"/>
      <c r="CM602" s="159"/>
      <c r="CN602" s="159"/>
      <c r="CO602" s="159"/>
      <c r="CP602" s="159"/>
      <c r="CQ602" s="159"/>
      <c r="CR602" s="159"/>
      <c r="CS602" s="159"/>
      <c r="CT602" s="159"/>
      <c r="CU602" s="159"/>
      <c r="CV602" s="159"/>
      <c r="CW602" s="159"/>
      <c r="CX602" s="159"/>
      <c r="CY602" s="159"/>
      <c r="CZ602" s="159"/>
      <c r="DA602" s="159"/>
      <c r="DB602" s="159"/>
      <c r="DC602" s="159"/>
      <c r="DD602" s="159"/>
      <c r="DE602" s="159"/>
      <c r="DF602" s="159"/>
      <c r="DG602" s="159"/>
      <c r="DH602" s="159"/>
      <c r="DI602" s="159"/>
      <c r="DJ602" s="159"/>
      <c r="DK602" s="159"/>
      <c r="DL602" s="159"/>
      <c r="DM602" s="159"/>
      <c r="DN602" s="159"/>
      <c r="DO602" s="159"/>
      <c r="DP602" s="159"/>
      <c r="DQ602" s="159"/>
      <c r="DR602" s="159"/>
      <c r="DS602" s="159"/>
      <c r="DT602" s="159"/>
      <c r="DU602" s="159"/>
      <c r="DV602" s="159"/>
      <c r="DW602" s="159"/>
      <c r="DX602" s="159"/>
      <c r="DY602" s="159"/>
      <c r="DZ602" s="159"/>
      <c r="EA602" s="159"/>
      <c r="EB602" s="159"/>
      <c r="EC602" s="159"/>
      <c r="ED602" s="159"/>
      <c r="EE602" s="159"/>
      <c r="EF602" s="159"/>
      <c r="EG602" s="159"/>
      <c r="EH602" s="159"/>
      <c r="EI602" s="159"/>
      <c r="EJ602" s="159"/>
      <c r="EK602" s="159"/>
      <c r="EL602" s="159"/>
      <c r="EM602" s="159"/>
      <c r="EN602" s="159"/>
      <c r="EO602" s="159"/>
      <c r="EP602" s="159"/>
      <c r="EQ602" s="159"/>
      <c r="ER602" s="159"/>
      <c r="ES602" s="159"/>
      <c r="ET602" s="159"/>
      <c r="EU602" s="159"/>
      <c r="EV602" s="159"/>
      <c r="EW602" s="159"/>
      <c r="EX602" s="159"/>
      <c r="EY602" s="159"/>
      <c r="EZ602" s="159"/>
      <c r="FA602" s="159"/>
      <c r="FB602" s="159"/>
      <c r="FC602" s="159"/>
      <c r="FD602" s="159"/>
    </row>
    <row r="603" customFormat="false" ht="12.75" hidden="false" customHeight="false" outlineLevel="0" collapsed="false">
      <c r="A603" s="168"/>
      <c r="B603" s="149"/>
      <c r="C603" s="149"/>
      <c r="D603" s="149"/>
      <c r="E603" s="149"/>
      <c r="F603" s="149"/>
      <c r="G603" s="149"/>
      <c r="H603" s="148"/>
      <c r="I603" s="170"/>
      <c r="R603" s="148"/>
      <c r="S603" s="158"/>
      <c r="T603" s="159"/>
      <c r="U603" s="159"/>
      <c r="V603" s="159"/>
      <c r="W603" s="159"/>
      <c r="X603" s="159"/>
      <c r="Y603" s="159"/>
      <c r="Z603" s="159"/>
      <c r="AA603" s="159"/>
      <c r="AB603" s="159"/>
      <c r="AC603" s="159"/>
      <c r="AD603" s="159"/>
      <c r="AE603" s="159"/>
      <c r="AF603" s="159"/>
      <c r="AG603" s="159"/>
      <c r="AH603" s="159"/>
      <c r="AI603" s="159"/>
      <c r="AJ603" s="159"/>
      <c r="AK603" s="159"/>
      <c r="AL603" s="159"/>
      <c r="AM603" s="159"/>
      <c r="AN603" s="159"/>
      <c r="AO603" s="159"/>
      <c r="AP603" s="159"/>
      <c r="AQ603" s="159"/>
      <c r="AR603" s="159"/>
      <c r="AS603" s="159"/>
      <c r="AT603" s="159"/>
      <c r="AU603" s="159"/>
      <c r="AV603" s="159"/>
      <c r="AW603" s="159"/>
      <c r="AX603" s="159"/>
      <c r="AY603" s="159"/>
      <c r="AZ603" s="159"/>
      <c r="BA603" s="159"/>
      <c r="BB603" s="159"/>
      <c r="BC603" s="159"/>
      <c r="BD603" s="159"/>
      <c r="BE603" s="159"/>
      <c r="BF603" s="159"/>
      <c r="BG603" s="159"/>
      <c r="BH603" s="159"/>
      <c r="BI603" s="159"/>
      <c r="BJ603" s="159"/>
      <c r="BK603" s="159"/>
      <c r="BL603" s="159"/>
      <c r="BM603" s="159"/>
      <c r="BN603" s="159"/>
      <c r="BO603" s="159"/>
      <c r="BP603" s="159"/>
      <c r="BQ603" s="159"/>
      <c r="BR603" s="159"/>
      <c r="BS603" s="159"/>
      <c r="BT603" s="159"/>
      <c r="BU603" s="159"/>
      <c r="BV603" s="159"/>
      <c r="BW603" s="159"/>
      <c r="BX603" s="159"/>
      <c r="BY603" s="159"/>
      <c r="BZ603" s="159"/>
      <c r="CA603" s="159"/>
      <c r="CB603" s="159"/>
      <c r="CC603" s="159"/>
      <c r="CD603" s="159"/>
      <c r="CE603" s="159"/>
      <c r="CF603" s="159"/>
      <c r="CG603" s="159"/>
      <c r="CH603" s="159"/>
      <c r="CI603" s="159"/>
      <c r="CJ603" s="159"/>
      <c r="CK603" s="159"/>
      <c r="CL603" s="159"/>
      <c r="CM603" s="159"/>
      <c r="CN603" s="159"/>
      <c r="CO603" s="159"/>
      <c r="CP603" s="159"/>
      <c r="CQ603" s="159"/>
      <c r="CR603" s="159"/>
      <c r="CS603" s="159"/>
      <c r="CT603" s="159"/>
      <c r="CU603" s="159"/>
      <c r="CV603" s="159"/>
      <c r="CW603" s="159"/>
      <c r="CX603" s="159"/>
      <c r="CY603" s="159"/>
      <c r="CZ603" s="159"/>
      <c r="DA603" s="159"/>
      <c r="DB603" s="159"/>
      <c r="DC603" s="159"/>
      <c r="DD603" s="159"/>
      <c r="DE603" s="159"/>
      <c r="DF603" s="159"/>
      <c r="DG603" s="159"/>
      <c r="DH603" s="159"/>
      <c r="DI603" s="159"/>
      <c r="DJ603" s="159"/>
      <c r="DK603" s="159"/>
      <c r="DL603" s="159"/>
      <c r="DM603" s="159"/>
      <c r="DN603" s="159"/>
      <c r="DO603" s="159"/>
      <c r="DP603" s="159"/>
      <c r="DQ603" s="159"/>
      <c r="DR603" s="159"/>
      <c r="DS603" s="159"/>
      <c r="DT603" s="159"/>
      <c r="DU603" s="159"/>
      <c r="DV603" s="159"/>
      <c r="DW603" s="159"/>
      <c r="DX603" s="159"/>
      <c r="DY603" s="159"/>
      <c r="DZ603" s="159"/>
      <c r="EA603" s="159"/>
      <c r="EB603" s="159"/>
      <c r="EC603" s="159"/>
      <c r="ED603" s="159"/>
      <c r="EE603" s="159"/>
      <c r="EF603" s="159"/>
      <c r="EG603" s="159"/>
      <c r="EH603" s="159"/>
      <c r="EI603" s="159"/>
      <c r="EJ603" s="159"/>
      <c r="EK603" s="159"/>
      <c r="EL603" s="159"/>
      <c r="EM603" s="159"/>
      <c r="EN603" s="159"/>
      <c r="EO603" s="159"/>
      <c r="EP603" s="159"/>
      <c r="EQ603" s="159"/>
      <c r="ER603" s="159"/>
      <c r="ES603" s="159"/>
      <c r="ET603" s="159"/>
      <c r="EU603" s="159"/>
      <c r="EV603" s="159"/>
      <c r="EW603" s="159"/>
      <c r="EX603" s="159"/>
      <c r="EY603" s="159"/>
      <c r="EZ603" s="159"/>
      <c r="FA603" s="159"/>
      <c r="FB603" s="159"/>
      <c r="FC603" s="159"/>
      <c r="FD603" s="159"/>
    </row>
    <row r="604" customFormat="false" ht="12.75" hidden="false" customHeight="false" outlineLevel="0" collapsed="false">
      <c r="A604" s="168"/>
      <c r="B604" s="149"/>
      <c r="C604" s="149"/>
      <c r="D604" s="149"/>
      <c r="E604" s="149"/>
      <c r="F604" s="149"/>
      <c r="G604" s="149"/>
      <c r="H604" s="148"/>
      <c r="I604" s="170"/>
      <c r="R604" s="148"/>
      <c r="S604" s="158"/>
      <c r="T604" s="159"/>
      <c r="U604" s="159"/>
      <c r="V604" s="159"/>
      <c r="W604" s="159"/>
      <c r="X604" s="159"/>
      <c r="Y604" s="159"/>
      <c r="Z604" s="159"/>
      <c r="AA604" s="159"/>
      <c r="AB604" s="159"/>
      <c r="AC604" s="159"/>
      <c r="AD604" s="159"/>
      <c r="AE604" s="159"/>
      <c r="AF604" s="159"/>
      <c r="AG604" s="159"/>
      <c r="AH604" s="159"/>
      <c r="AI604" s="159"/>
      <c r="AJ604" s="159"/>
      <c r="AK604" s="159"/>
      <c r="AL604" s="159"/>
      <c r="AM604" s="159"/>
      <c r="AN604" s="159"/>
      <c r="AO604" s="159"/>
      <c r="AP604" s="159"/>
      <c r="AQ604" s="159"/>
      <c r="AR604" s="159"/>
      <c r="AS604" s="159"/>
      <c r="AT604" s="159"/>
      <c r="AU604" s="159"/>
      <c r="AV604" s="159"/>
      <c r="AW604" s="159"/>
      <c r="AX604" s="159"/>
      <c r="AY604" s="159"/>
      <c r="AZ604" s="159"/>
      <c r="BA604" s="159"/>
      <c r="BB604" s="159"/>
      <c r="BC604" s="159"/>
      <c r="BD604" s="159"/>
      <c r="BE604" s="159"/>
      <c r="BF604" s="159"/>
      <c r="BG604" s="159"/>
      <c r="BH604" s="159"/>
      <c r="BI604" s="159"/>
      <c r="BJ604" s="159"/>
      <c r="BK604" s="159"/>
      <c r="BL604" s="159"/>
      <c r="BM604" s="159"/>
      <c r="BN604" s="159"/>
      <c r="BO604" s="159"/>
      <c r="BP604" s="159"/>
      <c r="BQ604" s="159"/>
      <c r="BR604" s="159"/>
      <c r="BS604" s="159"/>
      <c r="BT604" s="159"/>
      <c r="BU604" s="159"/>
      <c r="BV604" s="159"/>
      <c r="BW604" s="159"/>
      <c r="BX604" s="159"/>
      <c r="BY604" s="159"/>
      <c r="BZ604" s="159"/>
      <c r="CA604" s="159"/>
      <c r="CB604" s="159"/>
      <c r="CC604" s="159"/>
      <c r="CD604" s="159"/>
      <c r="CE604" s="159"/>
      <c r="CF604" s="159"/>
      <c r="CG604" s="159"/>
      <c r="CH604" s="159"/>
      <c r="CI604" s="159"/>
      <c r="CJ604" s="159"/>
      <c r="CK604" s="159"/>
      <c r="CL604" s="159"/>
      <c r="CM604" s="159"/>
      <c r="CN604" s="159"/>
      <c r="CO604" s="159"/>
      <c r="CP604" s="159"/>
      <c r="CQ604" s="159"/>
      <c r="CR604" s="159"/>
      <c r="CS604" s="159"/>
      <c r="CT604" s="159"/>
      <c r="CU604" s="159"/>
      <c r="CV604" s="159"/>
      <c r="CW604" s="159"/>
      <c r="CX604" s="159"/>
      <c r="CY604" s="159"/>
      <c r="CZ604" s="159"/>
      <c r="DA604" s="159"/>
      <c r="DB604" s="159"/>
      <c r="DC604" s="159"/>
      <c r="DD604" s="159"/>
      <c r="DE604" s="159"/>
      <c r="DF604" s="159"/>
      <c r="DG604" s="159"/>
      <c r="DH604" s="159"/>
      <c r="DI604" s="159"/>
      <c r="DJ604" s="159"/>
      <c r="DK604" s="159"/>
      <c r="DL604" s="159"/>
      <c r="DM604" s="159"/>
      <c r="DN604" s="159"/>
      <c r="DO604" s="159"/>
      <c r="DP604" s="159"/>
      <c r="DQ604" s="159"/>
      <c r="DR604" s="159"/>
      <c r="DS604" s="159"/>
      <c r="DT604" s="159"/>
      <c r="DU604" s="159"/>
      <c r="DV604" s="159"/>
      <c r="DW604" s="159"/>
      <c r="DX604" s="159"/>
      <c r="DY604" s="159"/>
      <c r="DZ604" s="159"/>
      <c r="EA604" s="159"/>
      <c r="EB604" s="159"/>
      <c r="EC604" s="159"/>
      <c r="ED604" s="159"/>
      <c r="EE604" s="159"/>
      <c r="EF604" s="159"/>
      <c r="EG604" s="159"/>
      <c r="EH604" s="159"/>
      <c r="EI604" s="159"/>
      <c r="EJ604" s="159"/>
      <c r="EK604" s="159"/>
      <c r="EL604" s="159"/>
      <c r="EM604" s="159"/>
      <c r="EN604" s="159"/>
      <c r="EO604" s="159"/>
      <c r="EP604" s="159"/>
      <c r="EQ604" s="159"/>
      <c r="ER604" s="159"/>
      <c r="ES604" s="159"/>
      <c r="ET604" s="159"/>
      <c r="EU604" s="159"/>
      <c r="EV604" s="159"/>
      <c r="EW604" s="159"/>
      <c r="EX604" s="159"/>
      <c r="EY604" s="159"/>
      <c r="EZ604" s="159"/>
      <c r="FA604" s="159"/>
      <c r="FB604" s="159"/>
      <c r="FC604" s="159"/>
      <c r="FD604" s="159"/>
    </row>
    <row r="605" customFormat="false" ht="12.75" hidden="false" customHeight="false" outlineLevel="0" collapsed="false">
      <c r="A605" s="168"/>
      <c r="B605" s="149"/>
      <c r="C605" s="149"/>
      <c r="D605" s="149"/>
      <c r="E605" s="149"/>
      <c r="F605" s="149"/>
      <c r="G605" s="149"/>
      <c r="H605" s="148"/>
      <c r="I605" s="170"/>
      <c r="R605" s="148"/>
      <c r="S605" s="158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  <c r="BA605" s="159"/>
      <c r="BB605" s="159"/>
      <c r="BC605" s="159"/>
      <c r="BD605" s="159"/>
      <c r="BE605" s="159"/>
      <c r="BF605" s="159"/>
      <c r="BG605" s="159"/>
      <c r="BH605" s="159"/>
      <c r="BI605" s="159"/>
      <c r="BJ605" s="159"/>
      <c r="BK605" s="159"/>
      <c r="BL605" s="159"/>
      <c r="BM605" s="159"/>
      <c r="BN605" s="159"/>
      <c r="BO605" s="159"/>
      <c r="BP605" s="159"/>
      <c r="BQ605" s="159"/>
      <c r="BR605" s="159"/>
      <c r="BS605" s="159"/>
      <c r="BT605" s="159"/>
      <c r="BU605" s="159"/>
      <c r="BV605" s="159"/>
      <c r="BW605" s="159"/>
      <c r="BX605" s="159"/>
      <c r="BY605" s="159"/>
      <c r="BZ605" s="159"/>
      <c r="CA605" s="159"/>
      <c r="CB605" s="159"/>
      <c r="CC605" s="159"/>
      <c r="CD605" s="159"/>
      <c r="CE605" s="159"/>
      <c r="CF605" s="159"/>
      <c r="CG605" s="159"/>
      <c r="CH605" s="159"/>
      <c r="CI605" s="159"/>
      <c r="CJ605" s="159"/>
      <c r="CK605" s="159"/>
      <c r="CL605" s="159"/>
      <c r="CM605" s="159"/>
      <c r="CN605" s="159"/>
      <c r="CO605" s="159"/>
      <c r="CP605" s="159"/>
      <c r="CQ605" s="159"/>
      <c r="CR605" s="159"/>
      <c r="CS605" s="159"/>
      <c r="CT605" s="159"/>
      <c r="CU605" s="159"/>
      <c r="CV605" s="159"/>
      <c r="CW605" s="159"/>
      <c r="CX605" s="159"/>
      <c r="CY605" s="159"/>
      <c r="CZ605" s="159"/>
      <c r="DA605" s="159"/>
      <c r="DB605" s="159"/>
      <c r="DC605" s="159"/>
      <c r="DD605" s="159"/>
      <c r="DE605" s="159"/>
      <c r="DF605" s="159"/>
      <c r="DG605" s="159"/>
      <c r="DH605" s="159"/>
      <c r="DI605" s="159"/>
      <c r="DJ605" s="159"/>
      <c r="DK605" s="159"/>
      <c r="DL605" s="159"/>
      <c r="DM605" s="159"/>
      <c r="DN605" s="159"/>
      <c r="DO605" s="159"/>
      <c r="DP605" s="159"/>
      <c r="DQ605" s="159"/>
      <c r="DR605" s="159"/>
      <c r="DS605" s="159"/>
      <c r="DT605" s="159"/>
      <c r="DU605" s="159"/>
      <c r="DV605" s="159"/>
      <c r="DW605" s="159"/>
      <c r="DX605" s="159"/>
      <c r="DY605" s="159"/>
      <c r="DZ605" s="159"/>
      <c r="EA605" s="159"/>
      <c r="EB605" s="159"/>
      <c r="EC605" s="159"/>
      <c r="ED605" s="159"/>
      <c r="EE605" s="159"/>
      <c r="EF605" s="159"/>
      <c r="EG605" s="159"/>
      <c r="EH605" s="159"/>
      <c r="EI605" s="159"/>
      <c r="EJ605" s="159"/>
      <c r="EK605" s="159"/>
      <c r="EL605" s="159"/>
      <c r="EM605" s="159"/>
      <c r="EN605" s="159"/>
      <c r="EO605" s="159"/>
      <c r="EP605" s="159"/>
      <c r="EQ605" s="159"/>
      <c r="ER605" s="159"/>
      <c r="ES605" s="159"/>
      <c r="ET605" s="159"/>
      <c r="EU605" s="159"/>
      <c r="EV605" s="159"/>
      <c r="EW605" s="159"/>
      <c r="EX605" s="159"/>
      <c r="EY605" s="159"/>
      <c r="EZ605" s="159"/>
      <c r="FA605" s="159"/>
      <c r="FB605" s="159"/>
      <c r="FC605" s="159"/>
      <c r="FD605" s="159"/>
    </row>
    <row r="606" customFormat="false" ht="12.75" hidden="false" customHeight="false" outlineLevel="0" collapsed="false">
      <c r="A606" s="168"/>
      <c r="B606" s="149"/>
      <c r="C606" s="149"/>
      <c r="D606" s="149"/>
      <c r="E606" s="149"/>
      <c r="F606" s="149"/>
      <c r="G606" s="149"/>
      <c r="H606" s="148"/>
      <c r="I606" s="170"/>
      <c r="R606" s="148"/>
      <c r="S606" s="158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  <c r="BA606" s="159"/>
      <c r="BB606" s="159"/>
      <c r="BC606" s="159"/>
      <c r="BD606" s="159"/>
      <c r="BE606" s="159"/>
      <c r="BF606" s="159"/>
      <c r="BG606" s="159"/>
      <c r="BH606" s="159"/>
      <c r="BI606" s="159"/>
      <c r="BJ606" s="159"/>
      <c r="BK606" s="159"/>
      <c r="BL606" s="159"/>
      <c r="BM606" s="159"/>
      <c r="BN606" s="159"/>
      <c r="BO606" s="159"/>
      <c r="BP606" s="159"/>
      <c r="BQ606" s="159"/>
      <c r="BR606" s="159"/>
      <c r="BS606" s="159"/>
      <c r="BT606" s="159"/>
      <c r="BU606" s="159"/>
      <c r="BV606" s="159"/>
      <c r="BW606" s="159"/>
      <c r="BX606" s="159"/>
      <c r="BY606" s="159"/>
      <c r="BZ606" s="159"/>
      <c r="CA606" s="159"/>
      <c r="CB606" s="159"/>
      <c r="CC606" s="159"/>
      <c r="CD606" s="159"/>
      <c r="CE606" s="159"/>
      <c r="CF606" s="159"/>
      <c r="CG606" s="159"/>
      <c r="CH606" s="159"/>
      <c r="CI606" s="159"/>
      <c r="CJ606" s="159"/>
      <c r="CK606" s="159"/>
      <c r="CL606" s="159"/>
      <c r="CM606" s="159"/>
      <c r="CN606" s="159"/>
      <c r="CO606" s="159"/>
      <c r="CP606" s="159"/>
      <c r="CQ606" s="159"/>
      <c r="CR606" s="159"/>
      <c r="CS606" s="159"/>
      <c r="CT606" s="159"/>
      <c r="CU606" s="159"/>
      <c r="CV606" s="159"/>
      <c r="CW606" s="159"/>
      <c r="CX606" s="159"/>
      <c r="CY606" s="159"/>
      <c r="CZ606" s="159"/>
      <c r="DA606" s="159"/>
      <c r="DB606" s="159"/>
      <c r="DC606" s="159"/>
      <c r="DD606" s="159"/>
      <c r="DE606" s="159"/>
      <c r="DF606" s="159"/>
      <c r="DG606" s="159"/>
      <c r="DH606" s="159"/>
      <c r="DI606" s="159"/>
      <c r="DJ606" s="159"/>
      <c r="DK606" s="159"/>
      <c r="DL606" s="159"/>
      <c r="DM606" s="159"/>
      <c r="DN606" s="159"/>
      <c r="DO606" s="159"/>
      <c r="DP606" s="159"/>
      <c r="DQ606" s="159"/>
      <c r="DR606" s="159"/>
      <c r="DS606" s="159"/>
      <c r="DT606" s="159"/>
      <c r="DU606" s="159"/>
      <c r="DV606" s="159"/>
      <c r="DW606" s="159"/>
      <c r="DX606" s="159"/>
      <c r="DY606" s="159"/>
      <c r="DZ606" s="159"/>
      <c r="EA606" s="159"/>
      <c r="EB606" s="159"/>
      <c r="EC606" s="159"/>
      <c r="ED606" s="159"/>
      <c r="EE606" s="159"/>
      <c r="EF606" s="159"/>
      <c r="EG606" s="159"/>
      <c r="EH606" s="159"/>
      <c r="EI606" s="159"/>
      <c r="EJ606" s="159"/>
      <c r="EK606" s="159"/>
      <c r="EL606" s="159"/>
      <c r="EM606" s="159"/>
      <c r="EN606" s="159"/>
      <c r="EO606" s="159"/>
      <c r="EP606" s="159"/>
      <c r="EQ606" s="159"/>
      <c r="ER606" s="159"/>
      <c r="ES606" s="159"/>
      <c r="ET606" s="159"/>
      <c r="EU606" s="159"/>
      <c r="EV606" s="159"/>
      <c r="EW606" s="159"/>
      <c r="EX606" s="159"/>
      <c r="EY606" s="159"/>
      <c r="EZ606" s="159"/>
      <c r="FA606" s="159"/>
      <c r="FB606" s="159"/>
      <c r="FC606" s="159"/>
      <c r="FD606" s="159"/>
    </row>
    <row r="607" customFormat="false" ht="12.75" hidden="false" customHeight="false" outlineLevel="0" collapsed="false">
      <c r="A607" s="168"/>
      <c r="B607" s="149"/>
      <c r="C607" s="149"/>
      <c r="D607" s="149"/>
      <c r="E607" s="149"/>
      <c r="F607" s="149"/>
      <c r="G607" s="149"/>
      <c r="H607" s="148"/>
      <c r="I607" s="170"/>
      <c r="R607" s="148"/>
      <c r="S607" s="158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  <c r="BA607" s="159"/>
      <c r="BB607" s="159"/>
      <c r="BC607" s="159"/>
      <c r="BD607" s="159"/>
      <c r="BE607" s="159"/>
      <c r="BF607" s="159"/>
      <c r="BG607" s="159"/>
      <c r="BH607" s="159"/>
      <c r="BI607" s="159"/>
      <c r="BJ607" s="159"/>
      <c r="BK607" s="159"/>
      <c r="BL607" s="159"/>
      <c r="BM607" s="159"/>
      <c r="BN607" s="159"/>
      <c r="BO607" s="159"/>
      <c r="BP607" s="159"/>
      <c r="BQ607" s="159"/>
      <c r="BR607" s="159"/>
      <c r="BS607" s="159"/>
      <c r="BT607" s="159"/>
      <c r="BU607" s="159"/>
      <c r="BV607" s="159"/>
      <c r="BW607" s="159"/>
      <c r="BX607" s="159"/>
      <c r="BY607" s="159"/>
      <c r="BZ607" s="159"/>
      <c r="CA607" s="159"/>
      <c r="CB607" s="159"/>
      <c r="CC607" s="159"/>
      <c r="CD607" s="159"/>
      <c r="CE607" s="159"/>
      <c r="CF607" s="159"/>
      <c r="CG607" s="159"/>
      <c r="CH607" s="159"/>
      <c r="CI607" s="159"/>
      <c r="CJ607" s="159"/>
      <c r="CK607" s="159"/>
      <c r="CL607" s="159"/>
      <c r="CM607" s="159"/>
      <c r="CN607" s="159"/>
      <c r="CO607" s="159"/>
      <c r="CP607" s="159"/>
      <c r="CQ607" s="159"/>
      <c r="CR607" s="159"/>
      <c r="CS607" s="159"/>
      <c r="CT607" s="159"/>
      <c r="CU607" s="159"/>
      <c r="CV607" s="159"/>
      <c r="CW607" s="159"/>
      <c r="CX607" s="159"/>
      <c r="CY607" s="159"/>
      <c r="CZ607" s="159"/>
      <c r="DA607" s="159"/>
      <c r="DB607" s="159"/>
      <c r="DC607" s="159"/>
      <c r="DD607" s="159"/>
      <c r="DE607" s="159"/>
      <c r="DF607" s="159"/>
      <c r="DG607" s="159"/>
      <c r="DH607" s="159"/>
      <c r="DI607" s="159"/>
      <c r="DJ607" s="159"/>
      <c r="DK607" s="159"/>
      <c r="DL607" s="159"/>
      <c r="DM607" s="159"/>
      <c r="DN607" s="159"/>
      <c r="DO607" s="159"/>
      <c r="DP607" s="159"/>
      <c r="DQ607" s="159"/>
      <c r="DR607" s="159"/>
      <c r="DS607" s="159"/>
      <c r="DT607" s="159"/>
      <c r="DU607" s="159"/>
      <c r="DV607" s="159"/>
      <c r="DW607" s="159"/>
      <c r="DX607" s="159"/>
      <c r="DY607" s="159"/>
      <c r="DZ607" s="159"/>
      <c r="EA607" s="159"/>
      <c r="EB607" s="159"/>
      <c r="EC607" s="159"/>
      <c r="ED607" s="159"/>
      <c r="EE607" s="159"/>
      <c r="EF607" s="159"/>
      <c r="EG607" s="159"/>
      <c r="EH607" s="159"/>
      <c r="EI607" s="159"/>
      <c r="EJ607" s="159"/>
      <c r="EK607" s="159"/>
      <c r="EL607" s="159"/>
      <c r="EM607" s="159"/>
      <c r="EN607" s="159"/>
      <c r="EO607" s="159"/>
      <c r="EP607" s="159"/>
      <c r="EQ607" s="159"/>
      <c r="ER607" s="159"/>
      <c r="ES607" s="159"/>
      <c r="ET607" s="159"/>
      <c r="EU607" s="159"/>
      <c r="EV607" s="159"/>
      <c r="EW607" s="159"/>
      <c r="EX607" s="159"/>
      <c r="EY607" s="159"/>
      <c r="EZ607" s="159"/>
      <c r="FA607" s="159"/>
      <c r="FB607" s="159"/>
      <c r="FC607" s="159"/>
      <c r="FD607" s="159"/>
    </row>
    <row r="608" customFormat="false" ht="12.75" hidden="false" customHeight="false" outlineLevel="0" collapsed="false">
      <c r="A608" s="168"/>
      <c r="B608" s="149"/>
      <c r="C608" s="149"/>
      <c r="D608" s="149"/>
      <c r="E608" s="149"/>
      <c r="F608" s="149"/>
      <c r="G608" s="149"/>
      <c r="H608" s="148"/>
      <c r="I608" s="170"/>
      <c r="R608" s="148"/>
      <c r="S608" s="158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  <c r="BA608" s="159"/>
      <c r="BB608" s="159"/>
      <c r="BC608" s="159"/>
      <c r="BD608" s="159"/>
      <c r="BE608" s="159"/>
      <c r="BF608" s="159"/>
      <c r="BG608" s="159"/>
      <c r="BH608" s="159"/>
      <c r="BI608" s="159"/>
      <c r="BJ608" s="159"/>
      <c r="BK608" s="159"/>
      <c r="BL608" s="159"/>
      <c r="BM608" s="159"/>
      <c r="BN608" s="159"/>
      <c r="BO608" s="159"/>
      <c r="BP608" s="159"/>
      <c r="BQ608" s="159"/>
      <c r="BR608" s="159"/>
      <c r="BS608" s="159"/>
      <c r="BT608" s="159"/>
      <c r="BU608" s="159"/>
      <c r="BV608" s="159"/>
      <c r="BW608" s="159"/>
      <c r="BX608" s="159"/>
      <c r="BY608" s="159"/>
      <c r="BZ608" s="159"/>
      <c r="CA608" s="159"/>
      <c r="CB608" s="159"/>
      <c r="CC608" s="159"/>
      <c r="CD608" s="159"/>
      <c r="CE608" s="159"/>
      <c r="CF608" s="159"/>
      <c r="CG608" s="159"/>
      <c r="CH608" s="159"/>
      <c r="CI608" s="159"/>
      <c r="CJ608" s="159"/>
      <c r="CK608" s="159"/>
      <c r="CL608" s="159"/>
      <c r="CM608" s="159"/>
      <c r="CN608" s="159"/>
      <c r="CO608" s="159"/>
      <c r="CP608" s="159"/>
      <c r="CQ608" s="159"/>
      <c r="CR608" s="159"/>
      <c r="CS608" s="159"/>
      <c r="CT608" s="159"/>
      <c r="CU608" s="159"/>
      <c r="CV608" s="159"/>
      <c r="CW608" s="159"/>
      <c r="CX608" s="159"/>
      <c r="CY608" s="159"/>
      <c r="CZ608" s="159"/>
      <c r="DA608" s="159"/>
      <c r="DB608" s="159"/>
      <c r="DC608" s="159"/>
      <c r="DD608" s="159"/>
      <c r="DE608" s="159"/>
      <c r="DF608" s="159"/>
      <c r="DG608" s="159"/>
      <c r="DH608" s="159"/>
      <c r="DI608" s="159"/>
      <c r="DJ608" s="159"/>
      <c r="DK608" s="159"/>
      <c r="DL608" s="159"/>
      <c r="DM608" s="159"/>
      <c r="DN608" s="159"/>
      <c r="DO608" s="159"/>
      <c r="DP608" s="159"/>
      <c r="DQ608" s="159"/>
      <c r="DR608" s="159"/>
      <c r="DS608" s="159"/>
      <c r="DT608" s="159"/>
      <c r="DU608" s="159"/>
      <c r="DV608" s="159"/>
      <c r="DW608" s="159"/>
      <c r="DX608" s="159"/>
      <c r="DY608" s="159"/>
      <c r="DZ608" s="159"/>
      <c r="EA608" s="159"/>
      <c r="EB608" s="159"/>
      <c r="EC608" s="159"/>
      <c r="ED608" s="159"/>
      <c r="EE608" s="159"/>
      <c r="EF608" s="159"/>
      <c r="EG608" s="159"/>
      <c r="EH608" s="159"/>
      <c r="EI608" s="159"/>
      <c r="EJ608" s="159"/>
      <c r="EK608" s="159"/>
      <c r="EL608" s="159"/>
      <c r="EM608" s="159"/>
      <c r="EN608" s="159"/>
      <c r="EO608" s="159"/>
      <c r="EP608" s="159"/>
      <c r="EQ608" s="159"/>
      <c r="ER608" s="159"/>
      <c r="ES608" s="159"/>
      <c r="ET608" s="159"/>
      <c r="EU608" s="159"/>
      <c r="EV608" s="159"/>
      <c r="EW608" s="159"/>
      <c r="EX608" s="159"/>
      <c r="EY608" s="159"/>
      <c r="EZ608" s="159"/>
      <c r="FA608" s="159"/>
      <c r="FB608" s="159"/>
      <c r="FC608" s="159"/>
      <c r="FD608" s="159"/>
    </row>
    <row r="609" customFormat="false" ht="12.75" hidden="false" customHeight="false" outlineLevel="0" collapsed="false">
      <c r="A609" s="168"/>
      <c r="B609" s="149"/>
      <c r="C609" s="149"/>
      <c r="D609" s="149"/>
      <c r="E609" s="149"/>
      <c r="F609" s="149"/>
      <c r="G609" s="149"/>
      <c r="H609" s="148"/>
      <c r="I609" s="170"/>
      <c r="R609" s="148"/>
      <c r="S609" s="158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  <c r="BA609" s="159"/>
      <c r="BB609" s="159"/>
      <c r="BC609" s="159"/>
      <c r="BD609" s="159"/>
      <c r="BE609" s="159"/>
      <c r="BF609" s="159"/>
      <c r="BG609" s="159"/>
      <c r="BH609" s="159"/>
      <c r="BI609" s="159"/>
      <c r="BJ609" s="159"/>
      <c r="BK609" s="159"/>
      <c r="BL609" s="159"/>
      <c r="BM609" s="159"/>
      <c r="BN609" s="159"/>
      <c r="BO609" s="159"/>
      <c r="BP609" s="159"/>
      <c r="BQ609" s="159"/>
      <c r="BR609" s="159"/>
      <c r="BS609" s="159"/>
      <c r="BT609" s="159"/>
      <c r="BU609" s="159"/>
      <c r="BV609" s="159"/>
      <c r="BW609" s="159"/>
      <c r="BX609" s="159"/>
      <c r="BY609" s="159"/>
      <c r="BZ609" s="159"/>
      <c r="CA609" s="159"/>
      <c r="CB609" s="159"/>
      <c r="CC609" s="159"/>
      <c r="CD609" s="159"/>
      <c r="CE609" s="159"/>
      <c r="CF609" s="159"/>
      <c r="CG609" s="159"/>
      <c r="CH609" s="159"/>
      <c r="CI609" s="159"/>
      <c r="CJ609" s="159"/>
      <c r="CK609" s="159"/>
      <c r="CL609" s="159"/>
      <c r="CM609" s="159"/>
      <c r="CN609" s="159"/>
      <c r="CO609" s="159"/>
      <c r="CP609" s="159"/>
      <c r="CQ609" s="159"/>
      <c r="CR609" s="159"/>
      <c r="CS609" s="159"/>
      <c r="CT609" s="159"/>
      <c r="CU609" s="159"/>
      <c r="CV609" s="159"/>
      <c r="CW609" s="159"/>
      <c r="CX609" s="159"/>
      <c r="CY609" s="159"/>
      <c r="CZ609" s="159"/>
      <c r="DA609" s="159"/>
      <c r="DB609" s="159"/>
      <c r="DC609" s="159"/>
      <c r="DD609" s="159"/>
      <c r="DE609" s="159"/>
      <c r="DF609" s="159"/>
      <c r="DG609" s="159"/>
      <c r="DH609" s="159"/>
      <c r="DI609" s="159"/>
      <c r="DJ609" s="159"/>
      <c r="DK609" s="159"/>
      <c r="DL609" s="159"/>
      <c r="DM609" s="159"/>
      <c r="DN609" s="159"/>
      <c r="DO609" s="159"/>
      <c r="DP609" s="159"/>
      <c r="DQ609" s="159"/>
      <c r="DR609" s="159"/>
      <c r="DS609" s="159"/>
      <c r="DT609" s="159"/>
      <c r="DU609" s="159"/>
      <c r="DV609" s="159"/>
      <c r="DW609" s="159"/>
      <c r="DX609" s="159"/>
      <c r="DY609" s="159"/>
      <c r="DZ609" s="159"/>
      <c r="EA609" s="159"/>
      <c r="EB609" s="159"/>
      <c r="EC609" s="159"/>
      <c r="ED609" s="159"/>
      <c r="EE609" s="159"/>
      <c r="EF609" s="159"/>
      <c r="EG609" s="159"/>
      <c r="EH609" s="159"/>
      <c r="EI609" s="159"/>
      <c r="EJ609" s="159"/>
      <c r="EK609" s="159"/>
      <c r="EL609" s="159"/>
      <c r="EM609" s="159"/>
      <c r="EN609" s="159"/>
      <c r="EO609" s="159"/>
      <c r="EP609" s="159"/>
      <c r="EQ609" s="159"/>
      <c r="ER609" s="159"/>
      <c r="ES609" s="159"/>
      <c r="ET609" s="159"/>
      <c r="EU609" s="159"/>
      <c r="EV609" s="159"/>
      <c r="EW609" s="159"/>
      <c r="EX609" s="159"/>
      <c r="EY609" s="159"/>
      <c r="EZ609" s="159"/>
      <c r="FA609" s="159"/>
      <c r="FB609" s="159"/>
      <c r="FC609" s="159"/>
      <c r="FD609" s="159"/>
    </row>
    <row r="610" customFormat="false" ht="12.75" hidden="false" customHeight="false" outlineLevel="0" collapsed="false">
      <c r="A610" s="168"/>
      <c r="B610" s="149"/>
      <c r="C610" s="149"/>
      <c r="D610" s="149"/>
      <c r="E610" s="149"/>
      <c r="F610" s="149"/>
      <c r="G610" s="149"/>
      <c r="H610" s="148"/>
      <c r="I610" s="170"/>
      <c r="R610" s="148"/>
      <c r="S610" s="158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  <c r="BA610" s="159"/>
      <c r="BB610" s="159"/>
      <c r="BC610" s="159"/>
      <c r="BD610" s="159"/>
      <c r="BE610" s="159"/>
      <c r="BF610" s="159"/>
      <c r="BG610" s="159"/>
      <c r="BH610" s="159"/>
      <c r="BI610" s="159"/>
      <c r="BJ610" s="159"/>
      <c r="BK610" s="159"/>
      <c r="BL610" s="159"/>
      <c r="BM610" s="159"/>
      <c r="BN610" s="159"/>
      <c r="BO610" s="159"/>
      <c r="BP610" s="159"/>
      <c r="BQ610" s="159"/>
      <c r="BR610" s="159"/>
      <c r="BS610" s="159"/>
      <c r="BT610" s="159"/>
      <c r="BU610" s="159"/>
      <c r="BV610" s="159"/>
      <c r="BW610" s="159"/>
      <c r="BX610" s="159"/>
      <c r="BY610" s="159"/>
      <c r="BZ610" s="159"/>
      <c r="CA610" s="159"/>
      <c r="CB610" s="159"/>
      <c r="CC610" s="159"/>
      <c r="CD610" s="159"/>
      <c r="CE610" s="159"/>
      <c r="CF610" s="159"/>
      <c r="CG610" s="159"/>
      <c r="CH610" s="159"/>
      <c r="CI610" s="159"/>
      <c r="CJ610" s="159"/>
      <c r="CK610" s="159"/>
      <c r="CL610" s="159"/>
      <c r="CM610" s="159"/>
      <c r="CN610" s="159"/>
      <c r="CO610" s="159"/>
      <c r="CP610" s="159"/>
      <c r="CQ610" s="159"/>
      <c r="CR610" s="159"/>
      <c r="CS610" s="159"/>
      <c r="CT610" s="159"/>
      <c r="CU610" s="159"/>
      <c r="CV610" s="159"/>
      <c r="CW610" s="159"/>
      <c r="CX610" s="159"/>
      <c r="CY610" s="159"/>
      <c r="CZ610" s="159"/>
      <c r="DA610" s="159"/>
      <c r="DB610" s="159"/>
      <c r="DC610" s="159"/>
      <c r="DD610" s="159"/>
      <c r="DE610" s="159"/>
      <c r="DF610" s="159"/>
      <c r="DG610" s="159"/>
      <c r="DH610" s="159"/>
      <c r="DI610" s="159"/>
      <c r="DJ610" s="159"/>
      <c r="DK610" s="159"/>
      <c r="DL610" s="159"/>
      <c r="DM610" s="159"/>
      <c r="DN610" s="159"/>
      <c r="DO610" s="159"/>
      <c r="DP610" s="159"/>
      <c r="DQ610" s="159"/>
      <c r="DR610" s="159"/>
      <c r="DS610" s="159"/>
      <c r="DT610" s="159"/>
      <c r="DU610" s="159"/>
      <c r="DV610" s="159"/>
      <c r="DW610" s="159"/>
      <c r="DX610" s="159"/>
      <c r="DY610" s="159"/>
      <c r="DZ610" s="159"/>
      <c r="EA610" s="159"/>
      <c r="EB610" s="159"/>
      <c r="EC610" s="159"/>
      <c r="ED610" s="159"/>
      <c r="EE610" s="159"/>
      <c r="EF610" s="159"/>
      <c r="EG610" s="159"/>
      <c r="EH610" s="159"/>
      <c r="EI610" s="159"/>
      <c r="EJ610" s="159"/>
      <c r="EK610" s="159"/>
      <c r="EL610" s="159"/>
      <c r="EM610" s="159"/>
      <c r="EN610" s="159"/>
      <c r="EO610" s="159"/>
      <c r="EP610" s="159"/>
      <c r="EQ610" s="159"/>
      <c r="ER610" s="159"/>
      <c r="ES610" s="159"/>
      <c r="ET610" s="159"/>
      <c r="EU610" s="159"/>
      <c r="EV610" s="159"/>
      <c r="EW610" s="159"/>
      <c r="EX610" s="159"/>
      <c r="EY610" s="159"/>
      <c r="EZ610" s="159"/>
      <c r="FA610" s="159"/>
      <c r="FB610" s="159"/>
      <c r="FC610" s="159"/>
      <c r="FD610" s="159"/>
    </row>
    <row r="611" customFormat="false" ht="12.75" hidden="false" customHeight="false" outlineLevel="0" collapsed="false">
      <c r="A611" s="168"/>
      <c r="B611" s="149"/>
      <c r="C611" s="149"/>
      <c r="D611" s="149"/>
      <c r="E611" s="149"/>
      <c r="F611" s="149"/>
      <c r="G611" s="149"/>
      <c r="H611" s="148"/>
      <c r="I611" s="170"/>
      <c r="R611" s="148"/>
      <c r="S611" s="158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  <c r="BA611" s="159"/>
      <c r="BB611" s="159"/>
      <c r="BC611" s="159"/>
      <c r="BD611" s="159"/>
      <c r="BE611" s="159"/>
      <c r="BF611" s="159"/>
      <c r="BG611" s="159"/>
      <c r="BH611" s="159"/>
      <c r="BI611" s="159"/>
      <c r="BJ611" s="159"/>
      <c r="BK611" s="159"/>
      <c r="BL611" s="159"/>
      <c r="BM611" s="159"/>
      <c r="BN611" s="159"/>
      <c r="BO611" s="159"/>
      <c r="BP611" s="159"/>
      <c r="BQ611" s="159"/>
      <c r="BR611" s="159"/>
      <c r="BS611" s="159"/>
      <c r="BT611" s="159"/>
      <c r="BU611" s="159"/>
      <c r="BV611" s="159"/>
      <c r="BW611" s="159"/>
      <c r="BX611" s="159"/>
      <c r="BY611" s="159"/>
      <c r="BZ611" s="159"/>
      <c r="CA611" s="159"/>
      <c r="CB611" s="159"/>
      <c r="CC611" s="159"/>
      <c r="CD611" s="159"/>
      <c r="CE611" s="159"/>
      <c r="CF611" s="159"/>
      <c r="CG611" s="159"/>
      <c r="CH611" s="159"/>
      <c r="CI611" s="159"/>
      <c r="CJ611" s="159"/>
      <c r="CK611" s="159"/>
      <c r="CL611" s="159"/>
      <c r="CM611" s="159"/>
      <c r="CN611" s="159"/>
      <c r="CO611" s="159"/>
      <c r="CP611" s="159"/>
      <c r="CQ611" s="159"/>
      <c r="CR611" s="159"/>
      <c r="CS611" s="159"/>
      <c r="CT611" s="159"/>
      <c r="CU611" s="159"/>
      <c r="CV611" s="159"/>
      <c r="CW611" s="159"/>
      <c r="CX611" s="159"/>
      <c r="CY611" s="159"/>
      <c r="CZ611" s="159"/>
      <c r="DA611" s="159"/>
      <c r="DB611" s="159"/>
      <c r="DC611" s="159"/>
      <c r="DD611" s="159"/>
      <c r="DE611" s="159"/>
      <c r="DF611" s="159"/>
      <c r="DG611" s="159"/>
      <c r="DH611" s="159"/>
      <c r="DI611" s="159"/>
      <c r="DJ611" s="159"/>
      <c r="DK611" s="159"/>
      <c r="DL611" s="159"/>
      <c r="DM611" s="159"/>
      <c r="DN611" s="159"/>
      <c r="DO611" s="159"/>
      <c r="DP611" s="159"/>
      <c r="DQ611" s="159"/>
      <c r="DR611" s="159"/>
      <c r="DS611" s="159"/>
      <c r="DT611" s="159"/>
      <c r="DU611" s="159"/>
      <c r="DV611" s="159"/>
      <c r="DW611" s="159"/>
      <c r="DX611" s="159"/>
      <c r="DY611" s="159"/>
      <c r="DZ611" s="159"/>
      <c r="EA611" s="159"/>
      <c r="EB611" s="159"/>
      <c r="EC611" s="159"/>
      <c r="ED611" s="159"/>
      <c r="EE611" s="159"/>
      <c r="EF611" s="159"/>
      <c r="EG611" s="159"/>
      <c r="EH611" s="159"/>
      <c r="EI611" s="159"/>
      <c r="EJ611" s="159"/>
      <c r="EK611" s="159"/>
      <c r="EL611" s="159"/>
      <c r="EM611" s="159"/>
      <c r="EN611" s="159"/>
      <c r="EO611" s="159"/>
      <c r="EP611" s="159"/>
      <c r="EQ611" s="159"/>
      <c r="ER611" s="159"/>
      <c r="ES611" s="159"/>
      <c r="ET611" s="159"/>
      <c r="EU611" s="159"/>
      <c r="EV611" s="159"/>
      <c r="EW611" s="159"/>
      <c r="EX611" s="159"/>
      <c r="EY611" s="159"/>
      <c r="EZ611" s="159"/>
      <c r="FA611" s="159"/>
      <c r="FB611" s="159"/>
      <c r="FC611" s="159"/>
      <c r="FD611" s="159"/>
    </row>
    <row r="612" customFormat="false" ht="12.75" hidden="false" customHeight="false" outlineLevel="0" collapsed="false">
      <c r="A612" s="168"/>
      <c r="B612" s="149"/>
      <c r="C612" s="149"/>
      <c r="D612" s="149"/>
      <c r="E612" s="149"/>
      <c r="F612" s="149"/>
      <c r="G612" s="149"/>
      <c r="H612" s="148"/>
      <c r="I612" s="170"/>
      <c r="R612" s="148"/>
      <c r="S612" s="158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  <c r="BA612" s="159"/>
      <c r="BB612" s="159"/>
      <c r="BC612" s="159"/>
      <c r="BD612" s="159"/>
      <c r="BE612" s="159"/>
      <c r="BF612" s="159"/>
      <c r="BG612" s="159"/>
      <c r="BH612" s="159"/>
      <c r="BI612" s="159"/>
      <c r="BJ612" s="159"/>
      <c r="BK612" s="159"/>
      <c r="BL612" s="159"/>
      <c r="BM612" s="159"/>
      <c r="BN612" s="159"/>
      <c r="BO612" s="159"/>
      <c r="BP612" s="159"/>
      <c r="BQ612" s="159"/>
      <c r="BR612" s="159"/>
      <c r="BS612" s="159"/>
      <c r="BT612" s="159"/>
      <c r="BU612" s="159"/>
      <c r="BV612" s="159"/>
      <c r="BW612" s="159"/>
      <c r="BX612" s="159"/>
      <c r="BY612" s="159"/>
      <c r="BZ612" s="159"/>
      <c r="CA612" s="159"/>
      <c r="CB612" s="159"/>
      <c r="CC612" s="159"/>
      <c r="CD612" s="159"/>
      <c r="CE612" s="159"/>
      <c r="CF612" s="159"/>
      <c r="CG612" s="159"/>
      <c r="CH612" s="159"/>
      <c r="CI612" s="159"/>
      <c r="CJ612" s="159"/>
      <c r="CK612" s="159"/>
      <c r="CL612" s="159"/>
      <c r="CM612" s="159"/>
      <c r="CN612" s="159"/>
      <c r="CO612" s="159"/>
      <c r="CP612" s="159"/>
      <c r="CQ612" s="159"/>
      <c r="CR612" s="159"/>
      <c r="CS612" s="159"/>
      <c r="CT612" s="159"/>
      <c r="CU612" s="159"/>
      <c r="CV612" s="159"/>
      <c r="CW612" s="159"/>
      <c r="CX612" s="159"/>
      <c r="CY612" s="159"/>
      <c r="CZ612" s="159"/>
      <c r="DA612" s="159"/>
      <c r="DB612" s="159"/>
      <c r="DC612" s="159"/>
      <c r="DD612" s="159"/>
      <c r="DE612" s="159"/>
      <c r="DF612" s="159"/>
      <c r="DG612" s="159"/>
      <c r="DH612" s="159"/>
      <c r="DI612" s="159"/>
      <c r="DJ612" s="159"/>
      <c r="DK612" s="159"/>
      <c r="DL612" s="159"/>
      <c r="DM612" s="159"/>
      <c r="DN612" s="159"/>
      <c r="DO612" s="159"/>
      <c r="DP612" s="159"/>
      <c r="DQ612" s="159"/>
      <c r="DR612" s="159"/>
      <c r="DS612" s="159"/>
      <c r="DT612" s="159"/>
      <c r="DU612" s="159"/>
      <c r="DV612" s="159"/>
      <c r="DW612" s="159"/>
      <c r="DX612" s="159"/>
      <c r="DY612" s="159"/>
      <c r="DZ612" s="159"/>
      <c r="EA612" s="159"/>
      <c r="EB612" s="159"/>
      <c r="EC612" s="159"/>
      <c r="ED612" s="159"/>
      <c r="EE612" s="159"/>
      <c r="EF612" s="159"/>
      <c r="EG612" s="159"/>
      <c r="EH612" s="159"/>
      <c r="EI612" s="159"/>
      <c r="EJ612" s="159"/>
      <c r="EK612" s="159"/>
      <c r="EL612" s="159"/>
      <c r="EM612" s="159"/>
      <c r="EN612" s="159"/>
      <c r="EO612" s="159"/>
      <c r="EP612" s="159"/>
      <c r="EQ612" s="159"/>
      <c r="ER612" s="159"/>
      <c r="ES612" s="159"/>
      <c r="ET612" s="159"/>
      <c r="EU612" s="159"/>
      <c r="EV612" s="159"/>
      <c r="EW612" s="159"/>
      <c r="EX612" s="159"/>
      <c r="EY612" s="159"/>
      <c r="EZ612" s="159"/>
      <c r="FA612" s="159"/>
      <c r="FB612" s="159"/>
      <c r="FC612" s="159"/>
      <c r="FD612" s="159"/>
    </row>
    <row r="613" customFormat="false" ht="12.75" hidden="false" customHeight="false" outlineLevel="0" collapsed="false">
      <c r="A613" s="168"/>
      <c r="B613" s="149"/>
      <c r="C613" s="149"/>
      <c r="D613" s="149"/>
      <c r="E613" s="149"/>
      <c r="F613" s="149"/>
      <c r="G613" s="149"/>
      <c r="H613" s="148"/>
      <c r="I613" s="170"/>
      <c r="R613" s="148"/>
      <c r="S613" s="158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  <c r="BA613" s="159"/>
      <c r="BB613" s="159"/>
      <c r="BC613" s="159"/>
      <c r="BD613" s="159"/>
      <c r="BE613" s="159"/>
      <c r="BF613" s="159"/>
      <c r="BG613" s="159"/>
      <c r="BH613" s="159"/>
      <c r="BI613" s="159"/>
      <c r="BJ613" s="159"/>
      <c r="BK613" s="159"/>
      <c r="BL613" s="159"/>
      <c r="BM613" s="159"/>
      <c r="BN613" s="159"/>
      <c r="BO613" s="159"/>
      <c r="BP613" s="159"/>
      <c r="BQ613" s="159"/>
      <c r="BR613" s="159"/>
      <c r="BS613" s="159"/>
      <c r="BT613" s="159"/>
      <c r="BU613" s="159"/>
      <c r="BV613" s="159"/>
      <c r="BW613" s="159"/>
      <c r="BX613" s="159"/>
      <c r="BY613" s="159"/>
      <c r="BZ613" s="159"/>
      <c r="CA613" s="159"/>
      <c r="CB613" s="159"/>
      <c r="CC613" s="159"/>
      <c r="CD613" s="159"/>
      <c r="CE613" s="159"/>
      <c r="CF613" s="159"/>
      <c r="CG613" s="159"/>
      <c r="CH613" s="159"/>
      <c r="CI613" s="159"/>
      <c r="CJ613" s="159"/>
      <c r="CK613" s="159"/>
      <c r="CL613" s="159"/>
      <c r="CM613" s="159"/>
      <c r="CN613" s="159"/>
      <c r="CO613" s="159"/>
      <c r="CP613" s="159"/>
      <c r="CQ613" s="159"/>
      <c r="CR613" s="159"/>
      <c r="CS613" s="159"/>
      <c r="CT613" s="159"/>
      <c r="CU613" s="159"/>
      <c r="CV613" s="159"/>
      <c r="CW613" s="159"/>
      <c r="CX613" s="159"/>
      <c r="CY613" s="159"/>
      <c r="CZ613" s="159"/>
      <c r="DA613" s="159"/>
      <c r="DB613" s="159"/>
      <c r="DC613" s="159"/>
      <c r="DD613" s="159"/>
      <c r="DE613" s="159"/>
      <c r="DF613" s="159"/>
      <c r="DG613" s="159"/>
      <c r="DH613" s="159"/>
      <c r="DI613" s="159"/>
      <c r="DJ613" s="159"/>
      <c r="DK613" s="159"/>
      <c r="DL613" s="159"/>
      <c r="DM613" s="159"/>
      <c r="DN613" s="159"/>
      <c r="DO613" s="159"/>
      <c r="DP613" s="159"/>
      <c r="DQ613" s="159"/>
      <c r="DR613" s="159"/>
      <c r="DS613" s="159"/>
      <c r="DT613" s="159"/>
      <c r="DU613" s="159"/>
      <c r="DV613" s="159"/>
      <c r="DW613" s="159"/>
      <c r="DX613" s="159"/>
      <c r="DY613" s="159"/>
      <c r="DZ613" s="159"/>
      <c r="EA613" s="159"/>
      <c r="EB613" s="159"/>
      <c r="EC613" s="159"/>
      <c r="ED613" s="159"/>
      <c r="EE613" s="159"/>
      <c r="EF613" s="159"/>
      <c r="EG613" s="159"/>
      <c r="EH613" s="159"/>
      <c r="EI613" s="159"/>
      <c r="EJ613" s="159"/>
      <c r="EK613" s="159"/>
      <c r="EL613" s="159"/>
      <c r="EM613" s="159"/>
      <c r="EN613" s="159"/>
      <c r="EO613" s="159"/>
      <c r="EP613" s="159"/>
      <c r="EQ613" s="159"/>
      <c r="ER613" s="159"/>
      <c r="ES613" s="159"/>
      <c r="ET613" s="159"/>
      <c r="EU613" s="159"/>
      <c r="EV613" s="159"/>
      <c r="EW613" s="159"/>
      <c r="EX613" s="159"/>
      <c r="EY613" s="159"/>
      <c r="EZ613" s="159"/>
      <c r="FA613" s="159"/>
      <c r="FB613" s="159"/>
      <c r="FC613" s="159"/>
      <c r="FD613" s="159"/>
    </row>
    <row r="614" customFormat="false" ht="12.75" hidden="false" customHeight="false" outlineLevel="0" collapsed="false">
      <c r="A614" s="168"/>
      <c r="B614" s="149"/>
      <c r="C614" s="149"/>
      <c r="D614" s="149"/>
      <c r="E614" s="149"/>
      <c r="F614" s="149"/>
      <c r="G614" s="149"/>
      <c r="H614" s="148"/>
      <c r="I614" s="170"/>
      <c r="R614" s="148"/>
      <c r="S614" s="158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  <c r="BA614" s="159"/>
      <c r="BB614" s="159"/>
      <c r="BC614" s="159"/>
      <c r="BD614" s="159"/>
      <c r="BE614" s="159"/>
      <c r="BF614" s="159"/>
      <c r="BG614" s="159"/>
      <c r="BH614" s="159"/>
      <c r="BI614" s="159"/>
      <c r="BJ614" s="159"/>
      <c r="BK614" s="159"/>
      <c r="BL614" s="159"/>
      <c r="BM614" s="159"/>
      <c r="BN614" s="159"/>
      <c r="BO614" s="159"/>
      <c r="BP614" s="159"/>
      <c r="BQ614" s="159"/>
      <c r="BR614" s="159"/>
      <c r="BS614" s="159"/>
      <c r="BT614" s="159"/>
      <c r="BU614" s="159"/>
      <c r="BV614" s="159"/>
      <c r="BW614" s="159"/>
      <c r="BX614" s="159"/>
      <c r="BY614" s="159"/>
      <c r="BZ614" s="159"/>
      <c r="CA614" s="159"/>
      <c r="CB614" s="159"/>
      <c r="CC614" s="159"/>
      <c r="CD614" s="159"/>
      <c r="CE614" s="159"/>
      <c r="CF614" s="159"/>
      <c r="CG614" s="159"/>
      <c r="CH614" s="159"/>
      <c r="CI614" s="159"/>
      <c r="CJ614" s="159"/>
      <c r="CK614" s="159"/>
      <c r="CL614" s="159"/>
      <c r="CM614" s="159"/>
      <c r="CN614" s="159"/>
      <c r="CO614" s="159"/>
      <c r="CP614" s="159"/>
      <c r="CQ614" s="159"/>
      <c r="CR614" s="159"/>
      <c r="CS614" s="159"/>
      <c r="CT614" s="159"/>
      <c r="CU614" s="159"/>
      <c r="CV614" s="159"/>
      <c r="CW614" s="159"/>
      <c r="CX614" s="159"/>
      <c r="CY614" s="159"/>
      <c r="CZ614" s="159"/>
      <c r="DA614" s="159"/>
      <c r="DB614" s="159"/>
      <c r="DC614" s="159"/>
      <c r="DD614" s="159"/>
      <c r="DE614" s="159"/>
      <c r="DF614" s="159"/>
      <c r="DG614" s="159"/>
      <c r="DH614" s="159"/>
      <c r="DI614" s="159"/>
      <c r="DJ614" s="159"/>
      <c r="DK614" s="159"/>
      <c r="DL614" s="159"/>
      <c r="DM614" s="159"/>
      <c r="DN614" s="159"/>
      <c r="DO614" s="159"/>
      <c r="DP614" s="159"/>
      <c r="DQ614" s="159"/>
      <c r="DR614" s="159"/>
      <c r="DS614" s="159"/>
      <c r="DT614" s="159"/>
      <c r="DU614" s="159"/>
      <c r="DV614" s="159"/>
      <c r="DW614" s="159"/>
      <c r="DX614" s="159"/>
      <c r="DY614" s="159"/>
      <c r="DZ614" s="159"/>
      <c r="EA614" s="159"/>
      <c r="EB614" s="159"/>
      <c r="EC614" s="159"/>
      <c r="ED614" s="159"/>
      <c r="EE614" s="159"/>
      <c r="EF614" s="159"/>
      <c r="EG614" s="159"/>
      <c r="EH614" s="159"/>
      <c r="EI614" s="159"/>
      <c r="EJ614" s="159"/>
      <c r="EK614" s="159"/>
      <c r="EL614" s="159"/>
      <c r="EM614" s="159"/>
      <c r="EN614" s="159"/>
      <c r="EO614" s="159"/>
      <c r="EP614" s="159"/>
      <c r="EQ614" s="159"/>
      <c r="ER614" s="159"/>
      <c r="ES614" s="159"/>
      <c r="ET614" s="159"/>
      <c r="EU614" s="159"/>
      <c r="EV614" s="159"/>
      <c r="EW614" s="159"/>
      <c r="EX614" s="159"/>
      <c r="EY614" s="159"/>
      <c r="EZ614" s="159"/>
      <c r="FA614" s="159"/>
      <c r="FB614" s="159"/>
      <c r="FC614" s="159"/>
      <c r="FD614" s="159"/>
    </row>
    <row r="615" customFormat="false" ht="12.75" hidden="false" customHeight="false" outlineLevel="0" collapsed="false">
      <c r="A615" s="168"/>
      <c r="B615" s="149"/>
      <c r="C615" s="149"/>
      <c r="D615" s="149"/>
      <c r="E615" s="149"/>
      <c r="F615" s="149"/>
      <c r="G615" s="149"/>
      <c r="H615" s="148"/>
      <c r="I615" s="170"/>
      <c r="R615" s="148"/>
      <c r="S615" s="158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  <c r="BA615" s="159"/>
      <c r="BB615" s="159"/>
      <c r="BC615" s="159"/>
      <c r="BD615" s="159"/>
      <c r="BE615" s="159"/>
      <c r="BF615" s="159"/>
      <c r="BG615" s="159"/>
      <c r="BH615" s="159"/>
      <c r="BI615" s="159"/>
      <c r="BJ615" s="159"/>
      <c r="BK615" s="159"/>
      <c r="BL615" s="159"/>
      <c r="BM615" s="159"/>
      <c r="BN615" s="159"/>
      <c r="BO615" s="159"/>
      <c r="BP615" s="159"/>
      <c r="BQ615" s="159"/>
      <c r="BR615" s="159"/>
      <c r="BS615" s="159"/>
      <c r="BT615" s="159"/>
      <c r="BU615" s="159"/>
      <c r="BV615" s="159"/>
      <c r="BW615" s="159"/>
      <c r="BX615" s="159"/>
      <c r="BY615" s="159"/>
      <c r="BZ615" s="159"/>
      <c r="CA615" s="159"/>
      <c r="CB615" s="159"/>
      <c r="CC615" s="159"/>
      <c r="CD615" s="159"/>
      <c r="CE615" s="159"/>
      <c r="CF615" s="159"/>
      <c r="CG615" s="159"/>
      <c r="CH615" s="159"/>
      <c r="CI615" s="159"/>
      <c r="CJ615" s="159"/>
      <c r="CK615" s="159"/>
      <c r="CL615" s="159"/>
      <c r="CM615" s="159"/>
      <c r="CN615" s="159"/>
      <c r="CO615" s="159"/>
      <c r="CP615" s="159"/>
      <c r="CQ615" s="159"/>
      <c r="CR615" s="159"/>
      <c r="CS615" s="159"/>
      <c r="CT615" s="159"/>
      <c r="CU615" s="159"/>
      <c r="CV615" s="159"/>
      <c r="CW615" s="159"/>
      <c r="CX615" s="159"/>
      <c r="CY615" s="159"/>
      <c r="CZ615" s="159"/>
      <c r="DA615" s="159"/>
      <c r="DB615" s="159"/>
      <c r="DC615" s="159"/>
      <c r="DD615" s="159"/>
      <c r="DE615" s="159"/>
      <c r="DF615" s="159"/>
      <c r="DG615" s="159"/>
      <c r="DH615" s="159"/>
      <c r="DI615" s="159"/>
      <c r="DJ615" s="159"/>
      <c r="DK615" s="159"/>
      <c r="DL615" s="159"/>
      <c r="DM615" s="159"/>
      <c r="DN615" s="159"/>
      <c r="DO615" s="159"/>
      <c r="DP615" s="159"/>
      <c r="DQ615" s="159"/>
      <c r="DR615" s="159"/>
      <c r="DS615" s="159"/>
      <c r="DT615" s="159"/>
      <c r="DU615" s="159"/>
      <c r="DV615" s="159"/>
      <c r="DW615" s="159"/>
      <c r="DX615" s="159"/>
      <c r="DY615" s="159"/>
      <c r="DZ615" s="159"/>
      <c r="EA615" s="159"/>
      <c r="EB615" s="159"/>
      <c r="EC615" s="159"/>
      <c r="ED615" s="159"/>
      <c r="EE615" s="159"/>
      <c r="EF615" s="159"/>
      <c r="EG615" s="159"/>
      <c r="EH615" s="159"/>
      <c r="EI615" s="159"/>
      <c r="EJ615" s="159"/>
      <c r="EK615" s="159"/>
      <c r="EL615" s="159"/>
      <c r="EM615" s="159"/>
      <c r="EN615" s="159"/>
      <c r="EO615" s="159"/>
      <c r="EP615" s="159"/>
      <c r="EQ615" s="159"/>
      <c r="ER615" s="159"/>
      <c r="ES615" s="159"/>
      <c r="ET615" s="159"/>
      <c r="EU615" s="159"/>
      <c r="EV615" s="159"/>
      <c r="EW615" s="159"/>
      <c r="EX615" s="159"/>
      <c r="EY615" s="159"/>
      <c r="EZ615" s="159"/>
      <c r="FA615" s="159"/>
      <c r="FB615" s="159"/>
      <c r="FC615" s="159"/>
      <c r="FD615" s="159"/>
    </row>
    <row r="616" customFormat="false" ht="12.75" hidden="false" customHeight="false" outlineLevel="0" collapsed="false">
      <c r="A616" s="168"/>
      <c r="B616" s="149"/>
      <c r="C616" s="149"/>
      <c r="D616" s="149"/>
      <c r="E616" s="149"/>
      <c r="F616" s="149"/>
      <c r="G616" s="149"/>
      <c r="H616" s="148"/>
      <c r="I616" s="170"/>
      <c r="R616" s="148"/>
      <c r="S616" s="158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  <c r="BA616" s="159"/>
      <c r="BB616" s="159"/>
      <c r="BC616" s="159"/>
      <c r="BD616" s="159"/>
      <c r="BE616" s="159"/>
      <c r="BF616" s="159"/>
      <c r="BG616" s="159"/>
      <c r="BH616" s="159"/>
      <c r="BI616" s="159"/>
      <c r="BJ616" s="159"/>
      <c r="BK616" s="159"/>
      <c r="BL616" s="159"/>
      <c r="BM616" s="159"/>
      <c r="BN616" s="159"/>
      <c r="BO616" s="159"/>
      <c r="BP616" s="159"/>
      <c r="BQ616" s="159"/>
      <c r="BR616" s="159"/>
      <c r="BS616" s="159"/>
      <c r="BT616" s="159"/>
      <c r="BU616" s="159"/>
      <c r="BV616" s="159"/>
      <c r="BW616" s="159"/>
      <c r="BX616" s="159"/>
      <c r="BY616" s="159"/>
      <c r="BZ616" s="159"/>
      <c r="CA616" s="159"/>
      <c r="CB616" s="159"/>
      <c r="CC616" s="159"/>
      <c r="CD616" s="159"/>
      <c r="CE616" s="159"/>
      <c r="CF616" s="159"/>
      <c r="CG616" s="159"/>
      <c r="CH616" s="159"/>
      <c r="CI616" s="159"/>
      <c r="CJ616" s="159"/>
      <c r="CK616" s="159"/>
      <c r="CL616" s="159"/>
      <c r="CM616" s="159"/>
      <c r="CN616" s="159"/>
      <c r="CO616" s="159"/>
      <c r="CP616" s="159"/>
      <c r="CQ616" s="159"/>
      <c r="CR616" s="159"/>
      <c r="CS616" s="159"/>
      <c r="CT616" s="159"/>
      <c r="CU616" s="159"/>
      <c r="CV616" s="159"/>
      <c r="CW616" s="159"/>
      <c r="CX616" s="159"/>
      <c r="CY616" s="159"/>
      <c r="CZ616" s="159"/>
      <c r="DA616" s="159"/>
      <c r="DB616" s="159"/>
      <c r="DC616" s="159"/>
      <c r="DD616" s="159"/>
      <c r="DE616" s="159"/>
      <c r="DF616" s="159"/>
      <c r="DG616" s="159"/>
      <c r="DH616" s="159"/>
      <c r="DI616" s="159"/>
      <c r="DJ616" s="159"/>
      <c r="DK616" s="159"/>
      <c r="DL616" s="159"/>
      <c r="DM616" s="159"/>
      <c r="DN616" s="159"/>
      <c r="DO616" s="159"/>
      <c r="DP616" s="159"/>
      <c r="DQ616" s="159"/>
      <c r="DR616" s="159"/>
      <c r="DS616" s="159"/>
      <c r="DT616" s="159"/>
      <c r="DU616" s="159"/>
      <c r="DV616" s="159"/>
      <c r="DW616" s="159"/>
      <c r="DX616" s="159"/>
      <c r="DY616" s="159"/>
      <c r="DZ616" s="159"/>
      <c r="EA616" s="159"/>
      <c r="EB616" s="159"/>
      <c r="EC616" s="159"/>
      <c r="ED616" s="159"/>
      <c r="EE616" s="159"/>
      <c r="EF616" s="159"/>
      <c r="EG616" s="159"/>
      <c r="EH616" s="159"/>
      <c r="EI616" s="159"/>
      <c r="EJ616" s="159"/>
      <c r="EK616" s="159"/>
      <c r="EL616" s="159"/>
      <c r="EM616" s="159"/>
      <c r="EN616" s="159"/>
      <c r="EO616" s="159"/>
      <c r="EP616" s="159"/>
      <c r="EQ616" s="159"/>
      <c r="ER616" s="159"/>
      <c r="ES616" s="159"/>
      <c r="ET616" s="159"/>
      <c r="EU616" s="159"/>
      <c r="EV616" s="159"/>
      <c r="EW616" s="159"/>
      <c r="EX616" s="159"/>
      <c r="EY616" s="159"/>
      <c r="EZ616" s="159"/>
      <c r="FA616" s="159"/>
      <c r="FB616" s="159"/>
      <c r="FC616" s="159"/>
      <c r="FD616" s="159"/>
    </row>
    <row r="617" customFormat="false" ht="12.75" hidden="false" customHeight="false" outlineLevel="0" collapsed="false">
      <c r="A617" s="168"/>
      <c r="B617" s="149"/>
      <c r="C617" s="149"/>
      <c r="D617" s="149"/>
      <c r="E617" s="149"/>
      <c r="F617" s="149"/>
      <c r="G617" s="149"/>
      <c r="H617" s="148"/>
      <c r="I617" s="170"/>
      <c r="R617" s="148"/>
      <c r="S617" s="158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  <c r="BA617" s="159"/>
      <c r="BB617" s="159"/>
      <c r="BC617" s="159"/>
      <c r="BD617" s="159"/>
      <c r="BE617" s="159"/>
      <c r="BF617" s="159"/>
      <c r="BG617" s="159"/>
      <c r="BH617" s="159"/>
      <c r="BI617" s="159"/>
      <c r="BJ617" s="159"/>
      <c r="BK617" s="159"/>
      <c r="BL617" s="159"/>
      <c r="BM617" s="159"/>
      <c r="BN617" s="159"/>
      <c r="BO617" s="159"/>
      <c r="BP617" s="159"/>
      <c r="BQ617" s="159"/>
      <c r="BR617" s="159"/>
      <c r="BS617" s="159"/>
      <c r="BT617" s="159"/>
      <c r="BU617" s="159"/>
      <c r="BV617" s="159"/>
      <c r="BW617" s="159"/>
      <c r="BX617" s="159"/>
      <c r="BY617" s="159"/>
      <c r="BZ617" s="159"/>
      <c r="CA617" s="159"/>
      <c r="CB617" s="159"/>
      <c r="CC617" s="159"/>
      <c r="CD617" s="159"/>
      <c r="CE617" s="159"/>
      <c r="CF617" s="159"/>
      <c r="CG617" s="159"/>
      <c r="CH617" s="159"/>
      <c r="CI617" s="159"/>
      <c r="CJ617" s="159"/>
      <c r="CK617" s="159"/>
      <c r="CL617" s="159"/>
      <c r="CM617" s="159"/>
      <c r="CN617" s="159"/>
      <c r="CO617" s="159"/>
      <c r="CP617" s="159"/>
      <c r="CQ617" s="159"/>
      <c r="CR617" s="159"/>
      <c r="CS617" s="159"/>
      <c r="CT617" s="159"/>
      <c r="CU617" s="159"/>
      <c r="CV617" s="159"/>
      <c r="CW617" s="159"/>
      <c r="CX617" s="159"/>
      <c r="CY617" s="159"/>
      <c r="CZ617" s="159"/>
      <c r="DA617" s="159"/>
      <c r="DB617" s="159"/>
      <c r="DC617" s="159"/>
      <c r="DD617" s="159"/>
      <c r="DE617" s="159"/>
      <c r="DF617" s="159"/>
      <c r="DG617" s="159"/>
      <c r="DH617" s="159"/>
      <c r="DI617" s="159"/>
      <c r="DJ617" s="159"/>
      <c r="DK617" s="159"/>
      <c r="DL617" s="159"/>
      <c r="DM617" s="159"/>
      <c r="DN617" s="159"/>
      <c r="DO617" s="159"/>
      <c r="DP617" s="159"/>
      <c r="DQ617" s="159"/>
      <c r="DR617" s="159"/>
      <c r="DS617" s="159"/>
      <c r="DT617" s="159"/>
      <c r="DU617" s="159"/>
      <c r="DV617" s="159"/>
      <c r="DW617" s="159"/>
      <c r="DX617" s="159"/>
      <c r="DY617" s="159"/>
      <c r="DZ617" s="159"/>
      <c r="EA617" s="159"/>
      <c r="EB617" s="159"/>
      <c r="EC617" s="159"/>
      <c r="ED617" s="159"/>
      <c r="EE617" s="159"/>
      <c r="EF617" s="159"/>
      <c r="EG617" s="159"/>
      <c r="EH617" s="159"/>
      <c r="EI617" s="159"/>
      <c r="EJ617" s="159"/>
      <c r="EK617" s="159"/>
      <c r="EL617" s="159"/>
      <c r="EM617" s="159"/>
      <c r="EN617" s="159"/>
      <c r="EO617" s="159"/>
      <c r="EP617" s="159"/>
      <c r="EQ617" s="159"/>
      <c r="ER617" s="159"/>
      <c r="ES617" s="159"/>
      <c r="ET617" s="159"/>
      <c r="EU617" s="159"/>
      <c r="EV617" s="159"/>
      <c r="EW617" s="159"/>
      <c r="EX617" s="159"/>
      <c r="EY617" s="159"/>
      <c r="EZ617" s="159"/>
      <c r="FA617" s="159"/>
      <c r="FB617" s="159"/>
      <c r="FC617" s="159"/>
      <c r="FD617" s="159"/>
    </row>
    <row r="618" customFormat="false" ht="12.75" hidden="false" customHeight="false" outlineLevel="0" collapsed="false">
      <c r="A618" s="168"/>
      <c r="B618" s="149"/>
      <c r="C618" s="149"/>
      <c r="D618" s="149"/>
      <c r="E618" s="149"/>
      <c r="F618" s="149"/>
      <c r="G618" s="149"/>
      <c r="H618" s="148"/>
      <c r="I618" s="170"/>
      <c r="R618" s="148"/>
      <c r="S618" s="158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  <c r="BA618" s="159"/>
      <c r="BB618" s="159"/>
      <c r="BC618" s="159"/>
      <c r="BD618" s="159"/>
      <c r="BE618" s="159"/>
      <c r="BF618" s="159"/>
      <c r="BG618" s="159"/>
      <c r="BH618" s="159"/>
      <c r="BI618" s="159"/>
      <c r="BJ618" s="159"/>
      <c r="BK618" s="159"/>
      <c r="BL618" s="159"/>
      <c r="BM618" s="159"/>
      <c r="BN618" s="159"/>
      <c r="BO618" s="159"/>
      <c r="BP618" s="159"/>
      <c r="BQ618" s="159"/>
      <c r="BR618" s="159"/>
      <c r="BS618" s="159"/>
      <c r="BT618" s="159"/>
      <c r="BU618" s="159"/>
      <c r="BV618" s="159"/>
      <c r="BW618" s="159"/>
      <c r="BX618" s="159"/>
      <c r="BY618" s="159"/>
      <c r="BZ618" s="159"/>
      <c r="CA618" s="159"/>
      <c r="CB618" s="159"/>
      <c r="CC618" s="159"/>
      <c r="CD618" s="159"/>
      <c r="CE618" s="159"/>
      <c r="CF618" s="159"/>
      <c r="CG618" s="159"/>
      <c r="CH618" s="159"/>
      <c r="CI618" s="159"/>
      <c r="CJ618" s="159"/>
      <c r="CK618" s="159"/>
      <c r="CL618" s="159"/>
      <c r="CM618" s="159"/>
      <c r="CN618" s="159"/>
      <c r="CO618" s="159"/>
      <c r="CP618" s="159"/>
      <c r="CQ618" s="159"/>
      <c r="CR618" s="159"/>
      <c r="CS618" s="159"/>
      <c r="CT618" s="159"/>
      <c r="CU618" s="159"/>
      <c r="CV618" s="159"/>
      <c r="CW618" s="159"/>
      <c r="CX618" s="159"/>
      <c r="CY618" s="159"/>
      <c r="CZ618" s="159"/>
      <c r="DA618" s="159"/>
      <c r="DB618" s="159"/>
      <c r="DC618" s="159"/>
      <c r="DD618" s="159"/>
      <c r="DE618" s="159"/>
      <c r="DF618" s="159"/>
      <c r="DG618" s="159"/>
      <c r="DH618" s="159"/>
      <c r="DI618" s="159"/>
      <c r="DJ618" s="159"/>
      <c r="DK618" s="159"/>
      <c r="DL618" s="159"/>
      <c r="DM618" s="159"/>
      <c r="DN618" s="159"/>
      <c r="DO618" s="159"/>
      <c r="DP618" s="159"/>
      <c r="DQ618" s="159"/>
      <c r="DR618" s="159"/>
      <c r="DS618" s="159"/>
      <c r="DT618" s="159"/>
      <c r="DU618" s="159"/>
      <c r="DV618" s="159"/>
      <c r="DW618" s="159"/>
      <c r="DX618" s="159"/>
      <c r="DY618" s="159"/>
      <c r="DZ618" s="159"/>
      <c r="EA618" s="159"/>
      <c r="EB618" s="159"/>
      <c r="EC618" s="159"/>
      <c r="ED618" s="159"/>
      <c r="EE618" s="159"/>
      <c r="EF618" s="159"/>
      <c r="EG618" s="159"/>
      <c r="EH618" s="159"/>
      <c r="EI618" s="159"/>
      <c r="EJ618" s="159"/>
      <c r="EK618" s="159"/>
      <c r="EL618" s="159"/>
      <c r="EM618" s="159"/>
      <c r="EN618" s="159"/>
      <c r="EO618" s="159"/>
      <c r="EP618" s="159"/>
      <c r="EQ618" s="159"/>
      <c r="ER618" s="159"/>
      <c r="ES618" s="159"/>
      <c r="ET618" s="159"/>
      <c r="EU618" s="159"/>
      <c r="EV618" s="159"/>
      <c r="EW618" s="159"/>
      <c r="EX618" s="159"/>
      <c r="EY618" s="159"/>
      <c r="EZ618" s="159"/>
      <c r="FA618" s="159"/>
      <c r="FB618" s="159"/>
      <c r="FC618" s="159"/>
      <c r="FD618" s="159"/>
    </row>
    <row r="619" customFormat="false" ht="12.75" hidden="false" customHeight="false" outlineLevel="0" collapsed="false">
      <c r="A619" s="168"/>
      <c r="B619" s="149"/>
      <c r="C619" s="149"/>
      <c r="D619" s="149"/>
      <c r="E619" s="149"/>
      <c r="F619" s="149"/>
      <c r="G619" s="149"/>
      <c r="H619" s="148"/>
      <c r="I619" s="170"/>
      <c r="R619" s="148"/>
      <c r="S619" s="158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  <c r="BA619" s="159"/>
      <c r="BB619" s="159"/>
      <c r="BC619" s="159"/>
      <c r="BD619" s="159"/>
      <c r="BE619" s="159"/>
      <c r="BF619" s="159"/>
      <c r="BG619" s="159"/>
      <c r="BH619" s="159"/>
      <c r="BI619" s="159"/>
      <c r="BJ619" s="159"/>
      <c r="BK619" s="159"/>
      <c r="BL619" s="159"/>
      <c r="BM619" s="159"/>
      <c r="BN619" s="159"/>
      <c r="BO619" s="159"/>
      <c r="BP619" s="159"/>
      <c r="BQ619" s="159"/>
      <c r="BR619" s="159"/>
      <c r="BS619" s="159"/>
      <c r="BT619" s="159"/>
      <c r="BU619" s="159"/>
      <c r="BV619" s="159"/>
      <c r="BW619" s="159"/>
      <c r="BX619" s="159"/>
      <c r="BY619" s="159"/>
      <c r="BZ619" s="159"/>
      <c r="CA619" s="159"/>
      <c r="CB619" s="159"/>
      <c r="CC619" s="159"/>
      <c r="CD619" s="159"/>
      <c r="CE619" s="159"/>
      <c r="CF619" s="159"/>
      <c r="CG619" s="159"/>
      <c r="CH619" s="159"/>
      <c r="CI619" s="159"/>
      <c r="CJ619" s="159"/>
      <c r="CK619" s="159"/>
      <c r="CL619" s="159"/>
      <c r="CM619" s="159"/>
      <c r="CN619" s="159"/>
      <c r="CO619" s="159"/>
      <c r="CP619" s="159"/>
      <c r="CQ619" s="159"/>
      <c r="CR619" s="159"/>
      <c r="CS619" s="159"/>
      <c r="CT619" s="159"/>
      <c r="CU619" s="159"/>
      <c r="CV619" s="159"/>
      <c r="CW619" s="159"/>
      <c r="CX619" s="159"/>
      <c r="CY619" s="159"/>
      <c r="CZ619" s="159"/>
      <c r="DA619" s="159"/>
      <c r="DB619" s="159"/>
      <c r="DC619" s="159"/>
      <c r="DD619" s="159"/>
      <c r="DE619" s="159"/>
      <c r="DF619" s="159"/>
      <c r="DG619" s="159"/>
      <c r="DH619" s="159"/>
      <c r="DI619" s="159"/>
      <c r="DJ619" s="159"/>
      <c r="DK619" s="159"/>
      <c r="DL619" s="159"/>
      <c r="DM619" s="159"/>
      <c r="DN619" s="159"/>
      <c r="DO619" s="159"/>
      <c r="DP619" s="159"/>
      <c r="DQ619" s="159"/>
      <c r="DR619" s="159"/>
      <c r="DS619" s="159"/>
      <c r="DT619" s="159"/>
      <c r="DU619" s="159"/>
      <c r="DV619" s="159"/>
      <c r="DW619" s="159"/>
      <c r="DX619" s="159"/>
      <c r="DY619" s="159"/>
      <c r="DZ619" s="159"/>
      <c r="EA619" s="159"/>
      <c r="EB619" s="159"/>
      <c r="EC619" s="159"/>
      <c r="ED619" s="159"/>
      <c r="EE619" s="159"/>
      <c r="EF619" s="159"/>
      <c r="EG619" s="159"/>
      <c r="EH619" s="159"/>
      <c r="EI619" s="159"/>
      <c r="EJ619" s="159"/>
      <c r="EK619" s="159"/>
      <c r="EL619" s="159"/>
      <c r="EM619" s="159"/>
      <c r="EN619" s="159"/>
      <c r="EO619" s="159"/>
      <c r="EP619" s="159"/>
      <c r="EQ619" s="159"/>
      <c r="ER619" s="159"/>
      <c r="ES619" s="159"/>
      <c r="ET619" s="159"/>
      <c r="EU619" s="159"/>
      <c r="EV619" s="159"/>
      <c r="EW619" s="159"/>
      <c r="EX619" s="159"/>
      <c r="EY619" s="159"/>
      <c r="EZ619" s="159"/>
      <c r="FA619" s="159"/>
      <c r="FB619" s="159"/>
      <c r="FC619" s="159"/>
      <c r="FD619" s="159"/>
    </row>
    <row r="620" customFormat="false" ht="12.75" hidden="false" customHeight="false" outlineLevel="0" collapsed="false">
      <c r="A620" s="168"/>
      <c r="B620" s="149"/>
      <c r="C620" s="149"/>
      <c r="D620" s="149"/>
      <c r="E620" s="149"/>
      <c r="F620" s="149"/>
      <c r="G620" s="149"/>
      <c r="H620" s="148"/>
      <c r="I620" s="170"/>
      <c r="R620" s="148"/>
      <c r="S620" s="158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  <c r="BA620" s="159"/>
      <c r="BB620" s="159"/>
      <c r="BC620" s="159"/>
      <c r="BD620" s="159"/>
      <c r="BE620" s="159"/>
      <c r="BF620" s="159"/>
      <c r="BG620" s="159"/>
      <c r="BH620" s="159"/>
      <c r="BI620" s="159"/>
      <c r="BJ620" s="159"/>
      <c r="BK620" s="159"/>
      <c r="BL620" s="159"/>
      <c r="BM620" s="159"/>
      <c r="BN620" s="159"/>
      <c r="BO620" s="159"/>
      <c r="BP620" s="159"/>
      <c r="BQ620" s="159"/>
      <c r="BR620" s="159"/>
      <c r="BS620" s="159"/>
      <c r="BT620" s="159"/>
      <c r="BU620" s="159"/>
      <c r="BV620" s="159"/>
      <c r="BW620" s="159"/>
      <c r="BX620" s="159"/>
      <c r="BY620" s="159"/>
      <c r="BZ620" s="159"/>
      <c r="CA620" s="159"/>
      <c r="CB620" s="159"/>
      <c r="CC620" s="159"/>
      <c r="CD620" s="159"/>
      <c r="CE620" s="159"/>
      <c r="CF620" s="159"/>
      <c r="CG620" s="159"/>
      <c r="CH620" s="159"/>
      <c r="CI620" s="159"/>
      <c r="CJ620" s="159"/>
      <c r="CK620" s="159"/>
      <c r="CL620" s="159"/>
      <c r="CM620" s="159"/>
      <c r="CN620" s="159"/>
      <c r="CO620" s="159"/>
      <c r="CP620" s="159"/>
      <c r="CQ620" s="159"/>
      <c r="CR620" s="159"/>
      <c r="CS620" s="159"/>
      <c r="CT620" s="159"/>
      <c r="CU620" s="159"/>
      <c r="CV620" s="159"/>
      <c r="CW620" s="159"/>
      <c r="CX620" s="159"/>
      <c r="CY620" s="159"/>
      <c r="CZ620" s="159"/>
      <c r="DA620" s="159"/>
      <c r="DB620" s="159"/>
      <c r="DC620" s="159"/>
      <c r="DD620" s="159"/>
      <c r="DE620" s="159"/>
      <c r="DF620" s="159"/>
      <c r="DG620" s="159"/>
      <c r="DH620" s="159"/>
      <c r="DI620" s="159"/>
      <c r="DJ620" s="159"/>
      <c r="DK620" s="159"/>
      <c r="DL620" s="159"/>
      <c r="DM620" s="159"/>
      <c r="DN620" s="159"/>
      <c r="DO620" s="159"/>
      <c r="DP620" s="159"/>
      <c r="DQ620" s="159"/>
      <c r="DR620" s="159"/>
      <c r="DS620" s="159"/>
      <c r="DT620" s="159"/>
      <c r="DU620" s="159"/>
      <c r="DV620" s="159"/>
      <c r="DW620" s="159"/>
      <c r="DX620" s="159"/>
      <c r="DY620" s="159"/>
      <c r="DZ620" s="159"/>
      <c r="EA620" s="159"/>
      <c r="EB620" s="159"/>
      <c r="EC620" s="159"/>
      <c r="ED620" s="159"/>
      <c r="EE620" s="159"/>
      <c r="EF620" s="159"/>
      <c r="EG620" s="159"/>
      <c r="EH620" s="159"/>
      <c r="EI620" s="159"/>
      <c r="EJ620" s="159"/>
      <c r="EK620" s="159"/>
      <c r="EL620" s="159"/>
      <c r="EM620" s="159"/>
      <c r="EN620" s="159"/>
      <c r="EO620" s="159"/>
      <c r="EP620" s="159"/>
      <c r="EQ620" s="159"/>
      <c r="ER620" s="159"/>
      <c r="ES620" s="159"/>
      <c r="ET620" s="159"/>
      <c r="EU620" s="159"/>
      <c r="EV620" s="159"/>
      <c r="EW620" s="159"/>
      <c r="EX620" s="159"/>
      <c r="EY620" s="159"/>
      <c r="EZ620" s="159"/>
      <c r="FA620" s="159"/>
      <c r="FB620" s="159"/>
      <c r="FC620" s="159"/>
      <c r="FD620" s="159"/>
    </row>
    <row r="621" customFormat="false" ht="12.75" hidden="false" customHeight="false" outlineLevel="0" collapsed="false">
      <c r="A621" s="168"/>
      <c r="B621" s="149"/>
      <c r="C621" s="149"/>
      <c r="D621" s="149"/>
      <c r="E621" s="149"/>
      <c r="F621" s="149"/>
      <c r="G621" s="149"/>
      <c r="H621" s="148"/>
      <c r="I621" s="170"/>
      <c r="R621" s="148"/>
      <c r="S621" s="158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  <c r="BA621" s="159"/>
      <c r="BB621" s="159"/>
      <c r="BC621" s="159"/>
      <c r="BD621" s="159"/>
      <c r="BE621" s="159"/>
      <c r="BF621" s="159"/>
      <c r="BG621" s="159"/>
      <c r="BH621" s="159"/>
      <c r="BI621" s="159"/>
      <c r="BJ621" s="159"/>
      <c r="BK621" s="159"/>
      <c r="BL621" s="159"/>
      <c r="BM621" s="159"/>
      <c r="BN621" s="159"/>
      <c r="BO621" s="159"/>
      <c r="BP621" s="159"/>
      <c r="BQ621" s="159"/>
      <c r="BR621" s="159"/>
      <c r="BS621" s="159"/>
      <c r="BT621" s="159"/>
      <c r="BU621" s="159"/>
      <c r="BV621" s="159"/>
      <c r="BW621" s="159"/>
      <c r="BX621" s="159"/>
      <c r="BY621" s="159"/>
      <c r="BZ621" s="159"/>
      <c r="CA621" s="159"/>
      <c r="CB621" s="159"/>
      <c r="CC621" s="159"/>
      <c r="CD621" s="159"/>
      <c r="CE621" s="159"/>
      <c r="CF621" s="159"/>
      <c r="CG621" s="159"/>
      <c r="CH621" s="159"/>
      <c r="CI621" s="159"/>
      <c r="CJ621" s="159"/>
      <c r="CK621" s="159"/>
      <c r="CL621" s="159"/>
      <c r="CM621" s="159"/>
      <c r="CN621" s="159"/>
      <c r="CO621" s="159"/>
      <c r="CP621" s="159"/>
      <c r="CQ621" s="159"/>
      <c r="CR621" s="159"/>
      <c r="CS621" s="159"/>
      <c r="CT621" s="159"/>
      <c r="CU621" s="159"/>
      <c r="CV621" s="159"/>
      <c r="CW621" s="159"/>
      <c r="CX621" s="159"/>
      <c r="CY621" s="159"/>
      <c r="CZ621" s="159"/>
      <c r="DA621" s="159"/>
      <c r="DB621" s="159"/>
      <c r="DC621" s="159"/>
      <c r="DD621" s="159"/>
      <c r="DE621" s="159"/>
      <c r="DF621" s="159"/>
      <c r="DG621" s="159"/>
      <c r="DH621" s="159"/>
      <c r="DI621" s="159"/>
      <c r="DJ621" s="159"/>
      <c r="DK621" s="159"/>
      <c r="DL621" s="159"/>
      <c r="DM621" s="159"/>
      <c r="DN621" s="159"/>
      <c r="DO621" s="159"/>
      <c r="DP621" s="159"/>
      <c r="DQ621" s="159"/>
      <c r="DR621" s="159"/>
      <c r="DS621" s="159"/>
      <c r="DT621" s="159"/>
      <c r="DU621" s="159"/>
      <c r="DV621" s="159"/>
      <c r="DW621" s="159"/>
      <c r="DX621" s="159"/>
      <c r="DY621" s="159"/>
      <c r="DZ621" s="159"/>
      <c r="EA621" s="159"/>
      <c r="EB621" s="159"/>
      <c r="EC621" s="159"/>
      <c r="ED621" s="159"/>
      <c r="EE621" s="159"/>
      <c r="EF621" s="159"/>
      <c r="EG621" s="159"/>
      <c r="EH621" s="159"/>
      <c r="EI621" s="159"/>
      <c r="EJ621" s="159"/>
      <c r="EK621" s="159"/>
      <c r="EL621" s="159"/>
      <c r="EM621" s="159"/>
      <c r="EN621" s="159"/>
      <c r="EO621" s="159"/>
      <c r="EP621" s="159"/>
      <c r="EQ621" s="159"/>
      <c r="ER621" s="159"/>
      <c r="ES621" s="159"/>
      <c r="ET621" s="159"/>
      <c r="EU621" s="159"/>
      <c r="EV621" s="159"/>
      <c r="EW621" s="159"/>
      <c r="EX621" s="159"/>
      <c r="EY621" s="159"/>
      <c r="EZ621" s="159"/>
      <c r="FA621" s="159"/>
      <c r="FB621" s="159"/>
      <c r="FC621" s="159"/>
      <c r="FD621" s="159"/>
    </row>
    <row r="622" customFormat="false" ht="12.75" hidden="false" customHeight="false" outlineLevel="0" collapsed="false">
      <c r="A622" s="168"/>
      <c r="B622" s="149"/>
      <c r="C622" s="149"/>
      <c r="D622" s="149"/>
      <c r="E622" s="149"/>
      <c r="F622" s="149"/>
      <c r="G622" s="149"/>
      <c r="H622" s="148"/>
      <c r="I622" s="170"/>
      <c r="R622" s="148"/>
      <c r="S622" s="158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  <c r="BA622" s="159"/>
      <c r="BB622" s="159"/>
      <c r="BC622" s="159"/>
      <c r="BD622" s="159"/>
      <c r="BE622" s="159"/>
      <c r="BF622" s="159"/>
      <c r="BG622" s="159"/>
      <c r="BH622" s="159"/>
      <c r="BI622" s="159"/>
      <c r="BJ622" s="159"/>
      <c r="BK622" s="159"/>
      <c r="BL622" s="159"/>
      <c r="BM622" s="159"/>
      <c r="BN622" s="159"/>
      <c r="BO622" s="159"/>
      <c r="BP622" s="159"/>
      <c r="BQ622" s="159"/>
      <c r="BR622" s="159"/>
      <c r="BS622" s="159"/>
      <c r="BT622" s="159"/>
      <c r="BU622" s="159"/>
      <c r="BV622" s="159"/>
      <c r="BW622" s="159"/>
      <c r="BX622" s="159"/>
      <c r="BY622" s="159"/>
      <c r="BZ622" s="159"/>
      <c r="CA622" s="159"/>
      <c r="CB622" s="159"/>
      <c r="CC622" s="159"/>
      <c r="CD622" s="159"/>
      <c r="CE622" s="159"/>
      <c r="CF622" s="159"/>
      <c r="CG622" s="159"/>
      <c r="CH622" s="159"/>
      <c r="CI622" s="159"/>
      <c r="CJ622" s="159"/>
      <c r="CK622" s="159"/>
      <c r="CL622" s="159"/>
      <c r="CM622" s="159"/>
      <c r="CN622" s="159"/>
      <c r="CO622" s="159"/>
      <c r="CP622" s="159"/>
      <c r="CQ622" s="159"/>
      <c r="CR622" s="159"/>
      <c r="CS622" s="159"/>
      <c r="CT622" s="159"/>
      <c r="CU622" s="159"/>
      <c r="CV622" s="159"/>
      <c r="CW622" s="159"/>
      <c r="CX622" s="159"/>
      <c r="CY622" s="159"/>
      <c r="CZ622" s="159"/>
      <c r="DA622" s="159"/>
      <c r="DB622" s="159"/>
      <c r="DC622" s="159"/>
      <c r="DD622" s="159"/>
      <c r="DE622" s="159"/>
      <c r="DF622" s="159"/>
      <c r="DG622" s="159"/>
      <c r="DH622" s="159"/>
      <c r="DI622" s="159"/>
      <c r="DJ622" s="159"/>
      <c r="DK622" s="159"/>
      <c r="DL622" s="159"/>
      <c r="DM622" s="159"/>
      <c r="DN622" s="159"/>
      <c r="DO622" s="159"/>
      <c r="DP622" s="159"/>
      <c r="DQ622" s="159"/>
      <c r="DR622" s="159"/>
      <c r="DS622" s="159"/>
      <c r="DT622" s="159"/>
      <c r="DU622" s="159"/>
      <c r="DV622" s="159"/>
      <c r="DW622" s="159"/>
      <c r="DX622" s="159"/>
      <c r="DY622" s="159"/>
      <c r="DZ622" s="159"/>
      <c r="EA622" s="159"/>
      <c r="EB622" s="159"/>
      <c r="EC622" s="159"/>
      <c r="ED622" s="159"/>
      <c r="EE622" s="159"/>
      <c r="EF622" s="159"/>
      <c r="EG622" s="159"/>
      <c r="EH622" s="159"/>
      <c r="EI622" s="159"/>
      <c r="EJ622" s="159"/>
      <c r="EK622" s="159"/>
      <c r="EL622" s="159"/>
      <c r="EM622" s="159"/>
      <c r="EN622" s="159"/>
      <c r="EO622" s="159"/>
      <c r="EP622" s="159"/>
      <c r="EQ622" s="159"/>
      <c r="ER622" s="159"/>
      <c r="ES622" s="159"/>
      <c r="ET622" s="159"/>
      <c r="EU622" s="159"/>
      <c r="EV622" s="159"/>
      <c r="EW622" s="159"/>
      <c r="EX622" s="159"/>
      <c r="EY622" s="159"/>
      <c r="EZ622" s="159"/>
      <c r="FA622" s="159"/>
      <c r="FB622" s="159"/>
      <c r="FC622" s="159"/>
      <c r="FD622" s="159"/>
    </row>
    <row r="623" customFormat="false" ht="12.75" hidden="false" customHeight="false" outlineLevel="0" collapsed="false">
      <c r="A623" s="168"/>
      <c r="B623" s="149"/>
      <c r="C623" s="149"/>
      <c r="D623" s="149"/>
      <c r="E623" s="149"/>
      <c r="F623" s="149"/>
      <c r="G623" s="149"/>
      <c r="H623" s="148"/>
      <c r="I623" s="170"/>
      <c r="R623" s="148"/>
      <c r="S623" s="158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  <c r="BA623" s="159"/>
      <c r="BB623" s="159"/>
      <c r="BC623" s="159"/>
      <c r="BD623" s="159"/>
      <c r="BE623" s="159"/>
      <c r="BF623" s="159"/>
      <c r="BG623" s="159"/>
      <c r="BH623" s="159"/>
      <c r="BI623" s="159"/>
      <c r="BJ623" s="159"/>
      <c r="BK623" s="159"/>
      <c r="BL623" s="159"/>
      <c r="BM623" s="159"/>
      <c r="BN623" s="159"/>
      <c r="BO623" s="159"/>
      <c r="BP623" s="159"/>
      <c r="BQ623" s="159"/>
      <c r="BR623" s="159"/>
      <c r="BS623" s="159"/>
      <c r="BT623" s="159"/>
      <c r="BU623" s="159"/>
      <c r="BV623" s="159"/>
      <c r="BW623" s="159"/>
      <c r="BX623" s="159"/>
      <c r="BY623" s="159"/>
      <c r="BZ623" s="159"/>
      <c r="CA623" s="159"/>
      <c r="CB623" s="159"/>
      <c r="CC623" s="159"/>
      <c r="CD623" s="159"/>
      <c r="CE623" s="159"/>
      <c r="CF623" s="159"/>
      <c r="CG623" s="159"/>
      <c r="CH623" s="159"/>
      <c r="CI623" s="159"/>
      <c r="CJ623" s="159"/>
      <c r="CK623" s="159"/>
      <c r="CL623" s="159"/>
      <c r="CM623" s="159"/>
      <c r="CN623" s="159"/>
      <c r="CO623" s="159"/>
      <c r="CP623" s="159"/>
      <c r="CQ623" s="159"/>
      <c r="CR623" s="159"/>
      <c r="CS623" s="159"/>
      <c r="CT623" s="159"/>
      <c r="CU623" s="159"/>
      <c r="CV623" s="159"/>
      <c r="CW623" s="159"/>
      <c r="CX623" s="159"/>
      <c r="CY623" s="159"/>
      <c r="CZ623" s="159"/>
      <c r="DA623" s="159"/>
      <c r="DB623" s="159"/>
      <c r="DC623" s="159"/>
      <c r="DD623" s="159"/>
      <c r="DE623" s="159"/>
      <c r="DF623" s="159"/>
      <c r="DG623" s="159"/>
      <c r="DH623" s="159"/>
      <c r="DI623" s="159"/>
      <c r="DJ623" s="159"/>
      <c r="DK623" s="159"/>
      <c r="DL623" s="159"/>
      <c r="DM623" s="159"/>
      <c r="DN623" s="159"/>
      <c r="DO623" s="159"/>
      <c r="DP623" s="159"/>
      <c r="DQ623" s="159"/>
      <c r="DR623" s="159"/>
      <c r="DS623" s="159"/>
      <c r="DT623" s="159"/>
      <c r="DU623" s="159"/>
      <c r="DV623" s="159"/>
      <c r="DW623" s="159"/>
      <c r="DX623" s="159"/>
      <c r="DY623" s="159"/>
      <c r="DZ623" s="159"/>
      <c r="EA623" s="159"/>
      <c r="EB623" s="159"/>
      <c r="EC623" s="159"/>
      <c r="ED623" s="159"/>
      <c r="EE623" s="159"/>
      <c r="EF623" s="159"/>
      <c r="EG623" s="159"/>
      <c r="EH623" s="159"/>
      <c r="EI623" s="159"/>
      <c r="EJ623" s="159"/>
      <c r="EK623" s="159"/>
      <c r="EL623" s="159"/>
      <c r="EM623" s="159"/>
      <c r="EN623" s="159"/>
      <c r="EO623" s="159"/>
      <c r="EP623" s="159"/>
      <c r="EQ623" s="159"/>
      <c r="ER623" s="159"/>
      <c r="ES623" s="159"/>
      <c r="ET623" s="159"/>
      <c r="EU623" s="159"/>
      <c r="EV623" s="159"/>
      <c r="EW623" s="159"/>
      <c r="EX623" s="159"/>
      <c r="EY623" s="159"/>
      <c r="EZ623" s="159"/>
      <c r="FA623" s="159"/>
      <c r="FB623" s="159"/>
      <c r="FC623" s="159"/>
      <c r="FD623" s="159"/>
    </row>
    <row r="624" customFormat="false" ht="12.75" hidden="false" customHeight="false" outlineLevel="0" collapsed="false">
      <c r="A624" s="168"/>
      <c r="B624" s="149"/>
      <c r="C624" s="149"/>
      <c r="D624" s="149"/>
      <c r="E624" s="149"/>
      <c r="F624" s="149"/>
      <c r="G624" s="149"/>
      <c r="H624" s="148"/>
      <c r="I624" s="170"/>
      <c r="R624" s="148"/>
      <c r="S624" s="158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  <c r="BA624" s="159"/>
      <c r="BB624" s="159"/>
      <c r="BC624" s="159"/>
      <c r="BD624" s="159"/>
      <c r="BE624" s="159"/>
      <c r="BF624" s="159"/>
      <c r="BG624" s="159"/>
      <c r="BH624" s="159"/>
      <c r="BI624" s="159"/>
      <c r="BJ624" s="159"/>
      <c r="BK624" s="159"/>
      <c r="BL624" s="159"/>
      <c r="BM624" s="159"/>
      <c r="BN624" s="159"/>
      <c r="BO624" s="159"/>
      <c r="BP624" s="159"/>
      <c r="BQ624" s="159"/>
      <c r="BR624" s="159"/>
      <c r="BS624" s="159"/>
      <c r="BT624" s="159"/>
      <c r="BU624" s="159"/>
      <c r="BV624" s="159"/>
      <c r="BW624" s="159"/>
      <c r="BX624" s="159"/>
      <c r="BY624" s="159"/>
      <c r="BZ624" s="159"/>
      <c r="CA624" s="159"/>
      <c r="CB624" s="159"/>
      <c r="CC624" s="159"/>
      <c r="CD624" s="159"/>
      <c r="CE624" s="159"/>
      <c r="CF624" s="159"/>
      <c r="CG624" s="159"/>
      <c r="CH624" s="159"/>
      <c r="CI624" s="159"/>
      <c r="CJ624" s="159"/>
      <c r="CK624" s="159"/>
      <c r="CL624" s="159"/>
      <c r="CM624" s="159"/>
      <c r="CN624" s="159"/>
      <c r="CO624" s="159"/>
      <c r="CP624" s="159"/>
      <c r="CQ624" s="159"/>
      <c r="CR624" s="159"/>
      <c r="CS624" s="159"/>
      <c r="CT624" s="159"/>
      <c r="CU624" s="159"/>
      <c r="CV624" s="159"/>
      <c r="CW624" s="159"/>
      <c r="CX624" s="159"/>
      <c r="CY624" s="159"/>
      <c r="CZ624" s="159"/>
      <c r="DA624" s="159"/>
      <c r="DB624" s="159"/>
      <c r="DC624" s="159"/>
      <c r="DD624" s="159"/>
      <c r="DE624" s="159"/>
      <c r="DF624" s="159"/>
      <c r="DG624" s="159"/>
      <c r="DH624" s="159"/>
      <c r="DI624" s="159"/>
      <c r="DJ624" s="159"/>
      <c r="DK624" s="159"/>
      <c r="DL624" s="159"/>
      <c r="DM624" s="159"/>
      <c r="DN624" s="159"/>
      <c r="DO624" s="159"/>
      <c r="DP624" s="159"/>
      <c r="DQ624" s="159"/>
      <c r="DR624" s="159"/>
      <c r="DS624" s="159"/>
      <c r="DT624" s="159"/>
      <c r="DU624" s="159"/>
      <c r="DV624" s="159"/>
      <c r="DW624" s="159"/>
      <c r="DX624" s="159"/>
      <c r="DY624" s="159"/>
      <c r="DZ624" s="159"/>
      <c r="EA624" s="159"/>
      <c r="EB624" s="159"/>
      <c r="EC624" s="159"/>
      <c r="ED624" s="159"/>
      <c r="EE624" s="159"/>
      <c r="EF624" s="159"/>
      <c r="EG624" s="159"/>
      <c r="EH624" s="159"/>
      <c r="EI624" s="159"/>
      <c r="EJ624" s="159"/>
      <c r="EK624" s="159"/>
      <c r="EL624" s="159"/>
      <c r="EM624" s="159"/>
      <c r="EN624" s="159"/>
      <c r="EO624" s="159"/>
      <c r="EP624" s="159"/>
      <c r="EQ624" s="159"/>
      <c r="ER624" s="159"/>
      <c r="ES624" s="159"/>
      <c r="ET624" s="159"/>
      <c r="EU624" s="159"/>
      <c r="EV624" s="159"/>
      <c r="EW624" s="159"/>
      <c r="EX624" s="159"/>
      <c r="EY624" s="159"/>
      <c r="EZ624" s="159"/>
      <c r="FA624" s="159"/>
      <c r="FB624" s="159"/>
      <c r="FC624" s="159"/>
      <c r="FD624" s="159"/>
    </row>
    <row r="625" customFormat="false" ht="12.75" hidden="false" customHeight="false" outlineLevel="0" collapsed="false">
      <c r="A625" s="168"/>
      <c r="B625" s="149"/>
      <c r="C625" s="149"/>
      <c r="D625" s="149"/>
      <c r="E625" s="149"/>
      <c r="F625" s="149"/>
      <c r="G625" s="149"/>
      <c r="H625" s="148"/>
      <c r="I625" s="170"/>
      <c r="R625" s="148"/>
      <c r="S625" s="158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  <c r="BA625" s="159"/>
      <c r="BB625" s="159"/>
      <c r="BC625" s="159"/>
      <c r="BD625" s="159"/>
      <c r="BE625" s="159"/>
      <c r="BF625" s="159"/>
      <c r="BG625" s="159"/>
      <c r="BH625" s="159"/>
      <c r="BI625" s="159"/>
      <c r="BJ625" s="159"/>
      <c r="BK625" s="159"/>
      <c r="BL625" s="159"/>
      <c r="BM625" s="159"/>
      <c r="BN625" s="159"/>
      <c r="BO625" s="159"/>
      <c r="BP625" s="159"/>
      <c r="BQ625" s="159"/>
      <c r="BR625" s="159"/>
      <c r="BS625" s="159"/>
      <c r="BT625" s="159"/>
      <c r="BU625" s="159"/>
      <c r="BV625" s="159"/>
      <c r="BW625" s="159"/>
      <c r="BX625" s="159"/>
      <c r="BY625" s="159"/>
      <c r="BZ625" s="159"/>
      <c r="CA625" s="159"/>
      <c r="CB625" s="159"/>
      <c r="CC625" s="159"/>
      <c r="CD625" s="159"/>
      <c r="CE625" s="159"/>
      <c r="CF625" s="159"/>
      <c r="CG625" s="159"/>
      <c r="CH625" s="159"/>
      <c r="CI625" s="159"/>
      <c r="CJ625" s="159"/>
      <c r="CK625" s="159"/>
      <c r="CL625" s="159"/>
      <c r="CM625" s="159"/>
      <c r="CN625" s="159"/>
      <c r="CO625" s="159"/>
      <c r="CP625" s="159"/>
      <c r="CQ625" s="159"/>
      <c r="CR625" s="159"/>
      <c r="CS625" s="159"/>
      <c r="CT625" s="159"/>
      <c r="CU625" s="159"/>
      <c r="CV625" s="159"/>
      <c r="CW625" s="159"/>
      <c r="CX625" s="159"/>
      <c r="CY625" s="159"/>
      <c r="CZ625" s="159"/>
      <c r="DA625" s="159"/>
      <c r="DB625" s="159"/>
      <c r="DC625" s="159"/>
      <c r="DD625" s="159"/>
      <c r="DE625" s="159"/>
      <c r="DF625" s="159"/>
      <c r="DG625" s="159"/>
      <c r="DH625" s="159"/>
      <c r="DI625" s="159"/>
      <c r="DJ625" s="159"/>
      <c r="DK625" s="159"/>
      <c r="DL625" s="159"/>
      <c r="DM625" s="159"/>
      <c r="DN625" s="159"/>
      <c r="DO625" s="159"/>
      <c r="DP625" s="159"/>
      <c r="DQ625" s="159"/>
      <c r="DR625" s="159"/>
      <c r="DS625" s="159"/>
      <c r="DT625" s="159"/>
      <c r="DU625" s="159"/>
      <c r="DV625" s="159"/>
      <c r="DW625" s="159"/>
      <c r="DX625" s="159"/>
      <c r="DY625" s="159"/>
      <c r="DZ625" s="159"/>
      <c r="EA625" s="159"/>
      <c r="EB625" s="159"/>
      <c r="EC625" s="159"/>
      <c r="ED625" s="159"/>
      <c r="EE625" s="159"/>
      <c r="EF625" s="159"/>
      <c r="EG625" s="159"/>
      <c r="EH625" s="159"/>
      <c r="EI625" s="159"/>
      <c r="EJ625" s="159"/>
      <c r="EK625" s="159"/>
      <c r="EL625" s="159"/>
      <c r="EM625" s="159"/>
      <c r="EN625" s="159"/>
      <c r="EO625" s="159"/>
      <c r="EP625" s="159"/>
      <c r="EQ625" s="159"/>
      <c r="ER625" s="159"/>
      <c r="ES625" s="159"/>
      <c r="ET625" s="159"/>
      <c r="EU625" s="159"/>
      <c r="EV625" s="159"/>
      <c r="EW625" s="159"/>
      <c r="EX625" s="159"/>
      <c r="EY625" s="159"/>
      <c r="EZ625" s="159"/>
      <c r="FA625" s="159"/>
      <c r="FB625" s="159"/>
      <c r="FC625" s="159"/>
      <c r="FD625" s="159"/>
    </row>
    <row r="626" customFormat="false" ht="12.75" hidden="false" customHeight="false" outlineLevel="0" collapsed="false">
      <c r="A626" s="168"/>
      <c r="B626" s="149"/>
      <c r="C626" s="149"/>
      <c r="D626" s="149"/>
      <c r="E626" s="149"/>
      <c r="F626" s="149"/>
      <c r="G626" s="149"/>
      <c r="H626" s="148"/>
      <c r="I626" s="170"/>
      <c r="R626" s="148"/>
      <c r="S626" s="158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  <c r="BA626" s="159"/>
      <c r="BB626" s="159"/>
      <c r="BC626" s="159"/>
      <c r="BD626" s="159"/>
      <c r="BE626" s="159"/>
      <c r="BF626" s="159"/>
      <c r="BG626" s="159"/>
      <c r="BH626" s="159"/>
      <c r="BI626" s="159"/>
      <c r="BJ626" s="159"/>
      <c r="BK626" s="159"/>
      <c r="BL626" s="159"/>
      <c r="BM626" s="159"/>
      <c r="BN626" s="159"/>
      <c r="BO626" s="159"/>
      <c r="BP626" s="159"/>
      <c r="BQ626" s="159"/>
      <c r="BR626" s="159"/>
      <c r="BS626" s="159"/>
      <c r="BT626" s="159"/>
      <c r="BU626" s="159"/>
      <c r="BV626" s="159"/>
      <c r="BW626" s="159"/>
      <c r="BX626" s="159"/>
      <c r="BY626" s="159"/>
      <c r="BZ626" s="159"/>
      <c r="CA626" s="159"/>
      <c r="CB626" s="159"/>
      <c r="CC626" s="159"/>
      <c r="CD626" s="159"/>
      <c r="CE626" s="159"/>
      <c r="CF626" s="159"/>
      <c r="CG626" s="159"/>
      <c r="CH626" s="159"/>
      <c r="CI626" s="159"/>
      <c r="CJ626" s="159"/>
      <c r="CK626" s="159"/>
      <c r="CL626" s="159"/>
      <c r="CM626" s="159"/>
      <c r="CN626" s="159"/>
      <c r="CO626" s="159"/>
      <c r="CP626" s="159"/>
      <c r="CQ626" s="159"/>
      <c r="CR626" s="159"/>
      <c r="CS626" s="159"/>
      <c r="CT626" s="159"/>
      <c r="CU626" s="159"/>
      <c r="CV626" s="159"/>
      <c r="CW626" s="159"/>
      <c r="CX626" s="159"/>
      <c r="CY626" s="159"/>
      <c r="CZ626" s="159"/>
      <c r="DA626" s="159"/>
      <c r="DB626" s="159"/>
      <c r="DC626" s="159"/>
      <c r="DD626" s="159"/>
      <c r="DE626" s="159"/>
      <c r="DF626" s="159"/>
      <c r="DG626" s="159"/>
      <c r="DH626" s="159"/>
      <c r="DI626" s="159"/>
      <c r="DJ626" s="159"/>
      <c r="DK626" s="159"/>
      <c r="DL626" s="159"/>
      <c r="DM626" s="159"/>
      <c r="DN626" s="159"/>
      <c r="DO626" s="159"/>
      <c r="DP626" s="159"/>
      <c r="DQ626" s="159"/>
      <c r="DR626" s="159"/>
      <c r="DS626" s="159"/>
      <c r="DT626" s="159"/>
      <c r="DU626" s="159"/>
      <c r="DV626" s="159"/>
      <c r="DW626" s="159"/>
      <c r="DX626" s="159"/>
      <c r="DY626" s="159"/>
      <c r="DZ626" s="159"/>
      <c r="EA626" s="159"/>
      <c r="EB626" s="159"/>
      <c r="EC626" s="159"/>
      <c r="ED626" s="159"/>
      <c r="EE626" s="159"/>
      <c r="EF626" s="159"/>
      <c r="EG626" s="159"/>
      <c r="EH626" s="159"/>
      <c r="EI626" s="159"/>
      <c r="EJ626" s="159"/>
      <c r="EK626" s="159"/>
      <c r="EL626" s="159"/>
      <c r="EM626" s="159"/>
      <c r="EN626" s="159"/>
      <c r="EO626" s="159"/>
      <c r="EP626" s="159"/>
      <c r="EQ626" s="159"/>
      <c r="ER626" s="159"/>
      <c r="ES626" s="159"/>
      <c r="ET626" s="159"/>
      <c r="EU626" s="159"/>
      <c r="EV626" s="159"/>
      <c r="EW626" s="159"/>
      <c r="EX626" s="159"/>
      <c r="EY626" s="159"/>
      <c r="EZ626" s="159"/>
      <c r="FA626" s="159"/>
      <c r="FB626" s="159"/>
      <c r="FC626" s="159"/>
      <c r="FD626" s="159"/>
    </row>
    <row r="627" customFormat="false" ht="12.75" hidden="false" customHeight="false" outlineLevel="0" collapsed="false">
      <c r="A627" s="168"/>
      <c r="B627" s="149"/>
      <c r="C627" s="149"/>
      <c r="D627" s="149"/>
      <c r="E627" s="149"/>
      <c r="F627" s="149"/>
      <c r="G627" s="149"/>
      <c r="H627" s="148"/>
      <c r="I627" s="170"/>
      <c r="R627" s="148"/>
      <c r="S627" s="158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  <c r="BA627" s="159"/>
      <c r="BB627" s="159"/>
      <c r="BC627" s="159"/>
      <c r="BD627" s="159"/>
      <c r="BE627" s="159"/>
      <c r="BF627" s="159"/>
      <c r="BG627" s="159"/>
      <c r="BH627" s="159"/>
      <c r="BI627" s="159"/>
      <c r="BJ627" s="159"/>
      <c r="BK627" s="159"/>
      <c r="BL627" s="159"/>
      <c r="BM627" s="159"/>
      <c r="BN627" s="159"/>
      <c r="BO627" s="159"/>
      <c r="BP627" s="159"/>
      <c r="BQ627" s="159"/>
      <c r="BR627" s="159"/>
      <c r="BS627" s="159"/>
      <c r="BT627" s="159"/>
      <c r="BU627" s="159"/>
      <c r="BV627" s="159"/>
      <c r="BW627" s="159"/>
      <c r="BX627" s="159"/>
      <c r="BY627" s="159"/>
      <c r="BZ627" s="159"/>
      <c r="CA627" s="159"/>
      <c r="CB627" s="159"/>
      <c r="CC627" s="159"/>
      <c r="CD627" s="159"/>
      <c r="CE627" s="159"/>
      <c r="CF627" s="159"/>
      <c r="CG627" s="159"/>
      <c r="CH627" s="159"/>
      <c r="CI627" s="159"/>
      <c r="CJ627" s="159"/>
      <c r="CK627" s="159"/>
      <c r="CL627" s="159"/>
      <c r="CM627" s="159"/>
      <c r="CN627" s="159"/>
      <c r="CO627" s="159"/>
      <c r="CP627" s="159"/>
      <c r="CQ627" s="159"/>
      <c r="CR627" s="159"/>
      <c r="CS627" s="159"/>
      <c r="CT627" s="159"/>
      <c r="CU627" s="159"/>
      <c r="CV627" s="159"/>
      <c r="CW627" s="159"/>
      <c r="CX627" s="159"/>
      <c r="CY627" s="159"/>
      <c r="CZ627" s="159"/>
      <c r="DA627" s="159"/>
      <c r="DB627" s="159"/>
      <c r="DC627" s="159"/>
      <c r="DD627" s="159"/>
      <c r="DE627" s="159"/>
      <c r="DF627" s="159"/>
      <c r="DG627" s="159"/>
      <c r="DH627" s="159"/>
      <c r="DI627" s="159"/>
      <c r="DJ627" s="159"/>
      <c r="DK627" s="159"/>
      <c r="DL627" s="159"/>
      <c r="DM627" s="159"/>
      <c r="DN627" s="159"/>
      <c r="DO627" s="159"/>
      <c r="DP627" s="159"/>
      <c r="DQ627" s="159"/>
      <c r="DR627" s="159"/>
      <c r="DS627" s="159"/>
      <c r="DT627" s="159"/>
      <c r="DU627" s="159"/>
      <c r="DV627" s="159"/>
      <c r="DW627" s="159"/>
      <c r="DX627" s="159"/>
      <c r="DY627" s="159"/>
      <c r="DZ627" s="159"/>
      <c r="EA627" s="159"/>
      <c r="EB627" s="159"/>
      <c r="EC627" s="159"/>
      <c r="ED627" s="159"/>
      <c r="EE627" s="159"/>
      <c r="EF627" s="159"/>
      <c r="EG627" s="159"/>
      <c r="EH627" s="159"/>
      <c r="EI627" s="159"/>
      <c r="EJ627" s="159"/>
      <c r="EK627" s="159"/>
      <c r="EL627" s="159"/>
      <c r="EM627" s="159"/>
      <c r="EN627" s="159"/>
      <c r="EO627" s="159"/>
      <c r="EP627" s="159"/>
      <c r="EQ627" s="159"/>
      <c r="ER627" s="159"/>
      <c r="ES627" s="159"/>
      <c r="ET627" s="159"/>
      <c r="EU627" s="159"/>
      <c r="EV627" s="159"/>
      <c r="EW627" s="159"/>
      <c r="EX627" s="159"/>
      <c r="EY627" s="159"/>
      <c r="EZ627" s="159"/>
      <c r="FA627" s="159"/>
      <c r="FB627" s="159"/>
      <c r="FC627" s="159"/>
      <c r="FD627" s="159"/>
    </row>
    <row r="628" customFormat="false" ht="12.75" hidden="false" customHeight="false" outlineLevel="0" collapsed="false">
      <c r="A628" s="168"/>
      <c r="B628" s="149"/>
      <c r="C628" s="149"/>
      <c r="D628" s="149"/>
      <c r="E628" s="149"/>
      <c r="F628" s="149"/>
      <c r="G628" s="149"/>
      <c r="H628" s="148"/>
      <c r="I628" s="170"/>
      <c r="R628" s="148"/>
      <c r="S628" s="158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  <c r="BA628" s="159"/>
      <c r="BB628" s="159"/>
      <c r="BC628" s="159"/>
      <c r="BD628" s="159"/>
      <c r="BE628" s="159"/>
      <c r="BF628" s="159"/>
      <c r="BG628" s="159"/>
      <c r="BH628" s="159"/>
      <c r="BI628" s="159"/>
      <c r="BJ628" s="159"/>
      <c r="BK628" s="159"/>
      <c r="BL628" s="159"/>
      <c r="BM628" s="159"/>
      <c r="BN628" s="159"/>
      <c r="BO628" s="159"/>
      <c r="BP628" s="159"/>
      <c r="BQ628" s="159"/>
      <c r="BR628" s="159"/>
      <c r="BS628" s="159"/>
      <c r="BT628" s="159"/>
      <c r="BU628" s="159"/>
      <c r="BV628" s="159"/>
      <c r="BW628" s="159"/>
      <c r="BX628" s="159"/>
      <c r="BY628" s="159"/>
      <c r="BZ628" s="159"/>
      <c r="CA628" s="159"/>
      <c r="CB628" s="159"/>
      <c r="CC628" s="159"/>
      <c r="CD628" s="159"/>
      <c r="CE628" s="159"/>
      <c r="CF628" s="159"/>
      <c r="CG628" s="159"/>
      <c r="CH628" s="159"/>
      <c r="CI628" s="159"/>
      <c r="CJ628" s="159"/>
      <c r="CK628" s="159"/>
      <c r="CL628" s="159"/>
      <c r="CM628" s="159"/>
      <c r="CN628" s="159"/>
      <c r="CO628" s="159"/>
      <c r="CP628" s="159"/>
      <c r="CQ628" s="159"/>
      <c r="CR628" s="159"/>
      <c r="CS628" s="159"/>
      <c r="CT628" s="159"/>
      <c r="CU628" s="159"/>
      <c r="CV628" s="159"/>
      <c r="CW628" s="159"/>
      <c r="CX628" s="159"/>
      <c r="CY628" s="159"/>
      <c r="CZ628" s="159"/>
      <c r="DA628" s="159"/>
      <c r="DB628" s="159"/>
      <c r="DC628" s="159"/>
      <c r="DD628" s="159"/>
      <c r="DE628" s="159"/>
      <c r="DF628" s="159"/>
      <c r="DG628" s="159"/>
      <c r="DH628" s="159"/>
      <c r="DI628" s="159"/>
      <c r="DJ628" s="159"/>
      <c r="DK628" s="159"/>
      <c r="DL628" s="159"/>
      <c r="DM628" s="159"/>
      <c r="DN628" s="159"/>
      <c r="DO628" s="159"/>
      <c r="DP628" s="159"/>
      <c r="DQ628" s="159"/>
      <c r="DR628" s="159"/>
      <c r="DS628" s="159"/>
      <c r="DT628" s="159"/>
      <c r="DU628" s="159"/>
      <c r="DV628" s="159"/>
      <c r="DW628" s="159"/>
      <c r="DX628" s="159"/>
      <c r="DY628" s="159"/>
      <c r="DZ628" s="159"/>
      <c r="EA628" s="159"/>
      <c r="EB628" s="159"/>
      <c r="EC628" s="159"/>
      <c r="ED628" s="159"/>
      <c r="EE628" s="159"/>
      <c r="EF628" s="159"/>
      <c r="EG628" s="159"/>
      <c r="EH628" s="159"/>
      <c r="EI628" s="159"/>
      <c r="EJ628" s="159"/>
      <c r="EK628" s="159"/>
      <c r="EL628" s="159"/>
      <c r="EM628" s="159"/>
      <c r="EN628" s="159"/>
      <c r="EO628" s="159"/>
      <c r="EP628" s="159"/>
      <c r="EQ628" s="159"/>
      <c r="ER628" s="159"/>
      <c r="ES628" s="159"/>
      <c r="ET628" s="159"/>
      <c r="EU628" s="159"/>
      <c r="EV628" s="159"/>
      <c r="EW628" s="159"/>
      <c r="EX628" s="159"/>
      <c r="EY628" s="159"/>
      <c r="EZ628" s="159"/>
      <c r="FA628" s="159"/>
      <c r="FB628" s="159"/>
      <c r="FC628" s="159"/>
      <c r="FD628" s="159"/>
    </row>
    <row r="629" customFormat="false" ht="12.75" hidden="false" customHeight="false" outlineLevel="0" collapsed="false">
      <c r="A629" s="168"/>
      <c r="B629" s="149"/>
      <c r="C629" s="149"/>
      <c r="D629" s="149"/>
      <c r="E629" s="149"/>
      <c r="F629" s="149"/>
      <c r="G629" s="149"/>
      <c r="H629" s="148"/>
      <c r="I629" s="170"/>
      <c r="R629" s="148"/>
      <c r="S629" s="158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  <c r="BA629" s="159"/>
      <c r="BB629" s="159"/>
      <c r="BC629" s="159"/>
      <c r="BD629" s="159"/>
      <c r="BE629" s="159"/>
      <c r="BF629" s="159"/>
      <c r="BG629" s="159"/>
      <c r="BH629" s="159"/>
      <c r="BI629" s="159"/>
      <c r="BJ629" s="159"/>
      <c r="BK629" s="159"/>
      <c r="BL629" s="159"/>
      <c r="BM629" s="159"/>
      <c r="BN629" s="159"/>
      <c r="BO629" s="159"/>
      <c r="BP629" s="159"/>
      <c r="BQ629" s="159"/>
      <c r="BR629" s="159"/>
      <c r="BS629" s="159"/>
      <c r="BT629" s="159"/>
      <c r="BU629" s="159"/>
      <c r="BV629" s="159"/>
      <c r="BW629" s="159"/>
      <c r="BX629" s="159"/>
      <c r="BY629" s="159"/>
      <c r="BZ629" s="159"/>
      <c r="CA629" s="159"/>
      <c r="CB629" s="159"/>
      <c r="CC629" s="159"/>
      <c r="CD629" s="159"/>
      <c r="CE629" s="159"/>
      <c r="CF629" s="159"/>
      <c r="CG629" s="159"/>
      <c r="CH629" s="159"/>
      <c r="CI629" s="159"/>
      <c r="CJ629" s="159"/>
      <c r="CK629" s="159"/>
      <c r="CL629" s="159"/>
      <c r="CM629" s="159"/>
      <c r="CN629" s="159"/>
      <c r="CO629" s="159"/>
      <c r="CP629" s="159"/>
      <c r="CQ629" s="159"/>
      <c r="CR629" s="159"/>
      <c r="CS629" s="159"/>
      <c r="CT629" s="159"/>
      <c r="CU629" s="159"/>
      <c r="CV629" s="159"/>
      <c r="CW629" s="159"/>
      <c r="CX629" s="159"/>
      <c r="CY629" s="159"/>
      <c r="CZ629" s="159"/>
      <c r="DA629" s="159"/>
      <c r="DB629" s="159"/>
      <c r="DC629" s="159"/>
      <c r="DD629" s="159"/>
      <c r="DE629" s="159"/>
      <c r="DF629" s="159"/>
      <c r="DG629" s="159"/>
      <c r="DH629" s="159"/>
      <c r="DI629" s="159"/>
      <c r="DJ629" s="159"/>
      <c r="DK629" s="159"/>
      <c r="DL629" s="159"/>
      <c r="DM629" s="159"/>
      <c r="DN629" s="159"/>
      <c r="DO629" s="159"/>
      <c r="DP629" s="159"/>
      <c r="DQ629" s="159"/>
      <c r="DR629" s="159"/>
      <c r="DS629" s="159"/>
      <c r="DT629" s="159"/>
      <c r="DU629" s="159"/>
      <c r="DV629" s="159"/>
      <c r="DW629" s="159"/>
      <c r="DX629" s="159"/>
      <c r="DY629" s="159"/>
      <c r="DZ629" s="159"/>
      <c r="EA629" s="159"/>
      <c r="EB629" s="159"/>
      <c r="EC629" s="159"/>
      <c r="ED629" s="159"/>
      <c r="EE629" s="159"/>
      <c r="EF629" s="159"/>
      <c r="EG629" s="159"/>
      <c r="EH629" s="159"/>
      <c r="EI629" s="159"/>
      <c r="EJ629" s="159"/>
      <c r="EK629" s="159"/>
      <c r="EL629" s="159"/>
      <c r="EM629" s="159"/>
      <c r="EN629" s="159"/>
      <c r="EO629" s="159"/>
      <c r="EP629" s="159"/>
      <c r="EQ629" s="159"/>
      <c r="ER629" s="159"/>
      <c r="ES629" s="159"/>
      <c r="ET629" s="159"/>
      <c r="EU629" s="159"/>
      <c r="EV629" s="159"/>
      <c r="EW629" s="159"/>
      <c r="EX629" s="159"/>
      <c r="EY629" s="159"/>
      <c r="EZ629" s="159"/>
      <c r="FA629" s="159"/>
      <c r="FB629" s="159"/>
      <c r="FC629" s="159"/>
      <c r="FD629" s="159"/>
    </row>
    <row r="630" customFormat="false" ht="12.75" hidden="false" customHeight="false" outlineLevel="0" collapsed="false">
      <c r="A630" s="168"/>
      <c r="B630" s="149"/>
      <c r="C630" s="149"/>
      <c r="D630" s="149"/>
      <c r="E630" s="149"/>
      <c r="F630" s="149"/>
      <c r="G630" s="149"/>
      <c r="H630" s="148"/>
      <c r="I630" s="170"/>
      <c r="R630" s="148"/>
      <c r="S630" s="158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  <c r="BA630" s="159"/>
      <c r="BB630" s="159"/>
      <c r="BC630" s="159"/>
      <c r="BD630" s="159"/>
      <c r="BE630" s="159"/>
      <c r="BF630" s="159"/>
      <c r="BG630" s="159"/>
      <c r="BH630" s="159"/>
      <c r="BI630" s="159"/>
      <c r="BJ630" s="159"/>
      <c r="BK630" s="159"/>
      <c r="BL630" s="159"/>
      <c r="BM630" s="159"/>
      <c r="BN630" s="159"/>
      <c r="BO630" s="159"/>
      <c r="BP630" s="159"/>
      <c r="BQ630" s="159"/>
      <c r="BR630" s="159"/>
      <c r="BS630" s="159"/>
      <c r="BT630" s="159"/>
      <c r="BU630" s="159"/>
      <c r="BV630" s="159"/>
      <c r="BW630" s="159"/>
      <c r="BX630" s="159"/>
      <c r="BY630" s="159"/>
      <c r="BZ630" s="159"/>
      <c r="CA630" s="159"/>
      <c r="CB630" s="159"/>
      <c r="CC630" s="159"/>
      <c r="CD630" s="159"/>
      <c r="CE630" s="159"/>
      <c r="CF630" s="159"/>
      <c r="CG630" s="159"/>
      <c r="CH630" s="159"/>
      <c r="CI630" s="159"/>
      <c r="CJ630" s="159"/>
      <c r="CK630" s="159"/>
      <c r="CL630" s="159"/>
      <c r="CM630" s="159"/>
      <c r="CN630" s="159"/>
      <c r="CO630" s="159"/>
      <c r="CP630" s="159"/>
      <c r="CQ630" s="159"/>
      <c r="CR630" s="159"/>
      <c r="CS630" s="159"/>
      <c r="CT630" s="159"/>
      <c r="CU630" s="159"/>
      <c r="CV630" s="159"/>
      <c r="CW630" s="159"/>
      <c r="CX630" s="159"/>
      <c r="CY630" s="159"/>
      <c r="CZ630" s="159"/>
      <c r="DA630" s="159"/>
      <c r="DB630" s="159"/>
      <c r="DC630" s="159"/>
      <c r="DD630" s="159"/>
      <c r="DE630" s="159"/>
      <c r="DF630" s="159"/>
      <c r="DG630" s="159"/>
      <c r="DH630" s="159"/>
      <c r="DI630" s="159"/>
      <c r="DJ630" s="159"/>
      <c r="DK630" s="159"/>
      <c r="DL630" s="159"/>
      <c r="DM630" s="159"/>
      <c r="DN630" s="159"/>
      <c r="DO630" s="159"/>
      <c r="DP630" s="159"/>
      <c r="DQ630" s="159"/>
      <c r="DR630" s="159"/>
      <c r="DS630" s="159"/>
      <c r="DT630" s="159"/>
      <c r="DU630" s="159"/>
      <c r="DV630" s="159"/>
      <c r="DW630" s="159"/>
      <c r="DX630" s="159"/>
      <c r="DY630" s="159"/>
      <c r="DZ630" s="159"/>
      <c r="EA630" s="159"/>
      <c r="EB630" s="159"/>
      <c r="EC630" s="159"/>
      <c r="ED630" s="159"/>
      <c r="EE630" s="159"/>
      <c r="EF630" s="159"/>
      <c r="EG630" s="159"/>
      <c r="EH630" s="159"/>
      <c r="EI630" s="159"/>
      <c r="EJ630" s="159"/>
      <c r="EK630" s="159"/>
      <c r="EL630" s="159"/>
      <c r="EM630" s="159"/>
      <c r="EN630" s="159"/>
      <c r="EO630" s="159"/>
      <c r="EP630" s="159"/>
      <c r="EQ630" s="159"/>
      <c r="ER630" s="159"/>
      <c r="ES630" s="159"/>
      <c r="ET630" s="159"/>
      <c r="EU630" s="159"/>
      <c r="EV630" s="159"/>
      <c r="EW630" s="159"/>
      <c r="EX630" s="159"/>
      <c r="EY630" s="159"/>
      <c r="EZ630" s="159"/>
      <c r="FA630" s="159"/>
      <c r="FB630" s="159"/>
      <c r="FC630" s="159"/>
      <c r="FD630" s="159"/>
    </row>
    <row r="631" customFormat="false" ht="12.75" hidden="false" customHeight="false" outlineLevel="0" collapsed="false">
      <c r="A631" s="168"/>
      <c r="B631" s="149"/>
      <c r="C631" s="149"/>
      <c r="D631" s="149"/>
      <c r="E631" s="149"/>
      <c r="F631" s="149"/>
      <c r="G631" s="149"/>
      <c r="H631" s="148"/>
      <c r="I631" s="170"/>
      <c r="R631" s="148"/>
      <c r="S631" s="158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  <c r="BA631" s="159"/>
      <c r="BB631" s="159"/>
      <c r="BC631" s="159"/>
      <c r="BD631" s="159"/>
      <c r="BE631" s="159"/>
      <c r="BF631" s="159"/>
      <c r="BG631" s="159"/>
      <c r="BH631" s="159"/>
      <c r="BI631" s="159"/>
      <c r="BJ631" s="159"/>
      <c r="BK631" s="159"/>
      <c r="BL631" s="159"/>
      <c r="BM631" s="159"/>
      <c r="BN631" s="159"/>
      <c r="BO631" s="159"/>
      <c r="BP631" s="159"/>
      <c r="BQ631" s="159"/>
      <c r="BR631" s="159"/>
      <c r="BS631" s="159"/>
      <c r="BT631" s="159"/>
      <c r="BU631" s="159"/>
      <c r="BV631" s="159"/>
      <c r="BW631" s="159"/>
      <c r="BX631" s="159"/>
      <c r="BY631" s="159"/>
      <c r="BZ631" s="159"/>
      <c r="CA631" s="159"/>
      <c r="CB631" s="159"/>
      <c r="CC631" s="159"/>
      <c r="CD631" s="159"/>
      <c r="CE631" s="159"/>
      <c r="CF631" s="159"/>
      <c r="CG631" s="159"/>
      <c r="CH631" s="159"/>
      <c r="CI631" s="159"/>
      <c r="CJ631" s="159"/>
      <c r="CK631" s="159"/>
      <c r="CL631" s="159"/>
      <c r="CM631" s="159"/>
      <c r="CN631" s="159"/>
      <c r="CO631" s="159"/>
      <c r="CP631" s="159"/>
      <c r="CQ631" s="159"/>
      <c r="CR631" s="159"/>
      <c r="CS631" s="159"/>
      <c r="CT631" s="159"/>
      <c r="CU631" s="159"/>
      <c r="CV631" s="159"/>
      <c r="CW631" s="159"/>
      <c r="CX631" s="159"/>
      <c r="CY631" s="159"/>
      <c r="CZ631" s="159"/>
      <c r="DA631" s="159"/>
      <c r="DB631" s="159"/>
      <c r="DC631" s="159"/>
      <c r="DD631" s="159"/>
      <c r="DE631" s="159"/>
      <c r="DF631" s="159"/>
      <c r="DG631" s="159"/>
      <c r="DH631" s="159"/>
      <c r="DI631" s="159"/>
      <c r="DJ631" s="159"/>
      <c r="DK631" s="159"/>
      <c r="DL631" s="159"/>
      <c r="DM631" s="159"/>
      <c r="DN631" s="159"/>
      <c r="DO631" s="159"/>
      <c r="DP631" s="159"/>
      <c r="DQ631" s="159"/>
      <c r="DR631" s="159"/>
      <c r="DS631" s="159"/>
      <c r="DT631" s="159"/>
      <c r="DU631" s="159"/>
      <c r="DV631" s="159"/>
      <c r="DW631" s="159"/>
      <c r="DX631" s="159"/>
      <c r="DY631" s="159"/>
      <c r="DZ631" s="159"/>
      <c r="EA631" s="159"/>
      <c r="EB631" s="159"/>
      <c r="EC631" s="159"/>
      <c r="ED631" s="159"/>
      <c r="EE631" s="159"/>
      <c r="EF631" s="159"/>
      <c r="EG631" s="159"/>
      <c r="EH631" s="159"/>
      <c r="EI631" s="159"/>
      <c r="EJ631" s="159"/>
      <c r="EK631" s="159"/>
      <c r="EL631" s="159"/>
      <c r="EM631" s="159"/>
      <c r="EN631" s="159"/>
      <c r="EO631" s="159"/>
      <c r="EP631" s="159"/>
      <c r="EQ631" s="159"/>
      <c r="ER631" s="159"/>
      <c r="ES631" s="159"/>
      <c r="ET631" s="159"/>
      <c r="EU631" s="159"/>
      <c r="EV631" s="159"/>
      <c r="EW631" s="159"/>
      <c r="EX631" s="159"/>
      <c r="EY631" s="159"/>
      <c r="EZ631" s="159"/>
      <c r="FA631" s="159"/>
      <c r="FB631" s="159"/>
      <c r="FC631" s="159"/>
      <c r="FD631" s="159"/>
    </row>
    <row r="632" customFormat="false" ht="12.75" hidden="false" customHeight="false" outlineLevel="0" collapsed="false">
      <c r="A632" s="168"/>
      <c r="B632" s="149"/>
      <c r="C632" s="149"/>
      <c r="D632" s="149"/>
      <c r="E632" s="149"/>
      <c r="F632" s="149"/>
      <c r="G632" s="149"/>
      <c r="H632" s="148"/>
      <c r="I632" s="170"/>
      <c r="R632" s="148"/>
      <c r="S632" s="158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  <c r="BA632" s="159"/>
      <c r="BB632" s="159"/>
      <c r="BC632" s="159"/>
      <c r="BD632" s="159"/>
      <c r="BE632" s="159"/>
      <c r="BF632" s="159"/>
      <c r="BG632" s="159"/>
      <c r="BH632" s="159"/>
      <c r="BI632" s="159"/>
      <c r="BJ632" s="159"/>
      <c r="BK632" s="159"/>
      <c r="BL632" s="159"/>
      <c r="BM632" s="159"/>
      <c r="BN632" s="159"/>
      <c r="BO632" s="159"/>
      <c r="BP632" s="159"/>
      <c r="BQ632" s="159"/>
      <c r="BR632" s="159"/>
      <c r="BS632" s="159"/>
      <c r="BT632" s="159"/>
      <c r="BU632" s="159"/>
      <c r="BV632" s="159"/>
      <c r="BW632" s="159"/>
      <c r="BX632" s="159"/>
      <c r="BY632" s="159"/>
      <c r="BZ632" s="159"/>
      <c r="CA632" s="159"/>
      <c r="CB632" s="159"/>
      <c r="CC632" s="159"/>
      <c r="CD632" s="159"/>
      <c r="CE632" s="159"/>
      <c r="CF632" s="159"/>
      <c r="CG632" s="159"/>
      <c r="CH632" s="159"/>
      <c r="CI632" s="159"/>
      <c r="CJ632" s="159"/>
      <c r="CK632" s="159"/>
      <c r="CL632" s="159"/>
      <c r="CM632" s="159"/>
      <c r="CN632" s="159"/>
      <c r="CO632" s="159"/>
      <c r="CP632" s="159"/>
      <c r="CQ632" s="159"/>
      <c r="CR632" s="159"/>
      <c r="CS632" s="159"/>
      <c r="CT632" s="159"/>
      <c r="CU632" s="159"/>
      <c r="CV632" s="159"/>
      <c r="CW632" s="159"/>
      <c r="CX632" s="159"/>
      <c r="CY632" s="159"/>
      <c r="CZ632" s="159"/>
      <c r="DA632" s="159"/>
      <c r="DB632" s="159"/>
      <c r="DC632" s="159"/>
      <c r="DD632" s="159"/>
      <c r="DE632" s="159"/>
      <c r="DF632" s="159"/>
      <c r="DG632" s="159"/>
      <c r="DH632" s="159"/>
      <c r="DI632" s="159"/>
      <c r="DJ632" s="159"/>
      <c r="DK632" s="159"/>
      <c r="DL632" s="159"/>
      <c r="DM632" s="159"/>
      <c r="DN632" s="159"/>
      <c r="DO632" s="159"/>
      <c r="DP632" s="159"/>
      <c r="DQ632" s="159"/>
      <c r="DR632" s="159"/>
      <c r="DS632" s="159"/>
      <c r="DT632" s="159"/>
      <c r="DU632" s="159"/>
      <c r="DV632" s="159"/>
      <c r="DW632" s="159"/>
      <c r="DX632" s="159"/>
      <c r="DY632" s="159"/>
      <c r="DZ632" s="159"/>
      <c r="EA632" s="159"/>
      <c r="EB632" s="159"/>
      <c r="EC632" s="159"/>
      <c r="ED632" s="159"/>
      <c r="EE632" s="159"/>
      <c r="EF632" s="159"/>
      <c r="EG632" s="159"/>
      <c r="EH632" s="159"/>
      <c r="EI632" s="159"/>
      <c r="EJ632" s="159"/>
      <c r="EK632" s="159"/>
      <c r="EL632" s="159"/>
      <c r="EM632" s="159"/>
      <c r="EN632" s="159"/>
      <c r="EO632" s="159"/>
      <c r="EP632" s="159"/>
      <c r="EQ632" s="159"/>
      <c r="ER632" s="159"/>
      <c r="ES632" s="159"/>
      <c r="ET632" s="159"/>
      <c r="EU632" s="159"/>
      <c r="EV632" s="159"/>
      <c r="EW632" s="159"/>
      <c r="EX632" s="159"/>
      <c r="EY632" s="159"/>
      <c r="EZ632" s="159"/>
      <c r="FA632" s="159"/>
      <c r="FB632" s="159"/>
      <c r="FC632" s="159"/>
      <c r="FD632" s="159"/>
    </row>
    <row r="633" customFormat="false" ht="12.75" hidden="false" customHeight="false" outlineLevel="0" collapsed="false">
      <c r="A633" s="168"/>
      <c r="B633" s="149"/>
      <c r="C633" s="149"/>
      <c r="D633" s="149"/>
      <c r="E633" s="149"/>
      <c r="F633" s="149"/>
      <c r="G633" s="149"/>
      <c r="H633" s="148"/>
      <c r="I633" s="170"/>
      <c r="R633" s="148"/>
      <c r="S633" s="158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  <c r="BA633" s="159"/>
      <c r="BB633" s="159"/>
      <c r="BC633" s="159"/>
      <c r="BD633" s="159"/>
      <c r="BE633" s="159"/>
      <c r="BF633" s="159"/>
      <c r="BG633" s="159"/>
      <c r="BH633" s="159"/>
      <c r="BI633" s="159"/>
      <c r="BJ633" s="159"/>
      <c r="BK633" s="159"/>
      <c r="BL633" s="159"/>
      <c r="BM633" s="159"/>
      <c r="BN633" s="159"/>
      <c r="BO633" s="159"/>
      <c r="BP633" s="159"/>
      <c r="BQ633" s="159"/>
      <c r="BR633" s="159"/>
      <c r="BS633" s="159"/>
      <c r="BT633" s="159"/>
      <c r="BU633" s="159"/>
      <c r="BV633" s="159"/>
      <c r="BW633" s="159"/>
      <c r="BX633" s="159"/>
      <c r="BY633" s="159"/>
      <c r="BZ633" s="159"/>
      <c r="CA633" s="159"/>
      <c r="CB633" s="159"/>
      <c r="CC633" s="159"/>
      <c r="CD633" s="159"/>
      <c r="CE633" s="159"/>
      <c r="CF633" s="159"/>
      <c r="CG633" s="159"/>
      <c r="CH633" s="159"/>
      <c r="CI633" s="159"/>
      <c r="CJ633" s="159"/>
      <c r="CK633" s="159"/>
      <c r="CL633" s="159"/>
      <c r="CM633" s="159"/>
      <c r="CN633" s="159"/>
      <c r="CO633" s="159"/>
      <c r="CP633" s="159"/>
      <c r="CQ633" s="159"/>
      <c r="CR633" s="159"/>
      <c r="CS633" s="159"/>
      <c r="CT633" s="159"/>
      <c r="CU633" s="159"/>
      <c r="CV633" s="159"/>
      <c r="CW633" s="159"/>
      <c r="CX633" s="159"/>
      <c r="CY633" s="159"/>
      <c r="CZ633" s="159"/>
      <c r="DA633" s="159"/>
      <c r="DB633" s="159"/>
      <c r="DC633" s="159"/>
      <c r="DD633" s="159"/>
      <c r="DE633" s="159"/>
      <c r="DF633" s="159"/>
      <c r="DG633" s="159"/>
      <c r="DH633" s="159"/>
      <c r="DI633" s="159"/>
      <c r="DJ633" s="159"/>
      <c r="DK633" s="159"/>
      <c r="DL633" s="159"/>
      <c r="DM633" s="159"/>
      <c r="DN633" s="159"/>
      <c r="DO633" s="159"/>
      <c r="DP633" s="159"/>
      <c r="DQ633" s="159"/>
      <c r="DR633" s="159"/>
      <c r="DS633" s="159"/>
      <c r="DT633" s="159"/>
      <c r="DU633" s="159"/>
      <c r="DV633" s="159"/>
      <c r="DW633" s="159"/>
      <c r="DX633" s="159"/>
      <c r="DY633" s="159"/>
      <c r="DZ633" s="159"/>
      <c r="EA633" s="159"/>
      <c r="EB633" s="159"/>
      <c r="EC633" s="159"/>
      <c r="ED633" s="159"/>
      <c r="EE633" s="159"/>
      <c r="EF633" s="159"/>
      <c r="EG633" s="159"/>
      <c r="EH633" s="159"/>
      <c r="EI633" s="159"/>
      <c r="EJ633" s="159"/>
      <c r="EK633" s="159"/>
      <c r="EL633" s="159"/>
      <c r="EM633" s="159"/>
      <c r="EN633" s="159"/>
      <c r="EO633" s="159"/>
      <c r="EP633" s="159"/>
      <c r="EQ633" s="159"/>
      <c r="ER633" s="159"/>
      <c r="ES633" s="159"/>
      <c r="ET633" s="159"/>
      <c r="EU633" s="159"/>
      <c r="EV633" s="159"/>
      <c r="EW633" s="159"/>
      <c r="EX633" s="159"/>
      <c r="EY633" s="159"/>
      <c r="EZ633" s="159"/>
      <c r="FA633" s="159"/>
      <c r="FB633" s="159"/>
      <c r="FC633" s="159"/>
      <c r="FD633" s="159"/>
    </row>
    <row r="634" customFormat="false" ht="12.75" hidden="false" customHeight="false" outlineLevel="0" collapsed="false">
      <c r="A634" s="168"/>
      <c r="B634" s="149"/>
      <c r="C634" s="149"/>
      <c r="D634" s="149"/>
      <c r="E634" s="149"/>
      <c r="F634" s="149"/>
      <c r="G634" s="149"/>
      <c r="H634" s="148"/>
      <c r="I634" s="170"/>
      <c r="R634" s="148"/>
      <c r="S634" s="158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  <c r="BA634" s="159"/>
      <c r="BB634" s="159"/>
      <c r="BC634" s="159"/>
      <c r="BD634" s="159"/>
      <c r="BE634" s="159"/>
      <c r="BF634" s="159"/>
      <c r="BG634" s="159"/>
      <c r="BH634" s="159"/>
      <c r="BI634" s="159"/>
      <c r="BJ634" s="159"/>
      <c r="BK634" s="159"/>
      <c r="BL634" s="159"/>
      <c r="BM634" s="159"/>
      <c r="BN634" s="159"/>
      <c r="BO634" s="159"/>
      <c r="BP634" s="159"/>
      <c r="BQ634" s="159"/>
      <c r="BR634" s="159"/>
      <c r="BS634" s="159"/>
      <c r="BT634" s="159"/>
      <c r="BU634" s="159"/>
      <c r="BV634" s="159"/>
      <c r="BW634" s="159"/>
      <c r="BX634" s="159"/>
      <c r="BY634" s="159"/>
      <c r="BZ634" s="159"/>
      <c r="CA634" s="159"/>
      <c r="CB634" s="159"/>
      <c r="CC634" s="159"/>
      <c r="CD634" s="159"/>
      <c r="CE634" s="159"/>
      <c r="CF634" s="159"/>
      <c r="CG634" s="159"/>
      <c r="CH634" s="159"/>
      <c r="CI634" s="159"/>
      <c r="CJ634" s="159"/>
      <c r="CK634" s="159"/>
      <c r="CL634" s="159"/>
      <c r="CM634" s="159"/>
      <c r="CN634" s="159"/>
      <c r="CO634" s="159"/>
      <c r="CP634" s="159"/>
      <c r="CQ634" s="159"/>
      <c r="CR634" s="159"/>
      <c r="CS634" s="159"/>
      <c r="CT634" s="159"/>
      <c r="CU634" s="159"/>
      <c r="CV634" s="159"/>
      <c r="CW634" s="159"/>
      <c r="CX634" s="159"/>
      <c r="CY634" s="159"/>
      <c r="CZ634" s="159"/>
      <c r="DA634" s="159"/>
      <c r="DB634" s="159"/>
      <c r="DC634" s="159"/>
      <c r="DD634" s="159"/>
      <c r="DE634" s="159"/>
      <c r="DF634" s="159"/>
      <c r="DG634" s="159"/>
      <c r="DH634" s="159"/>
      <c r="DI634" s="159"/>
      <c r="DJ634" s="159"/>
      <c r="DK634" s="159"/>
      <c r="DL634" s="159"/>
      <c r="DM634" s="159"/>
      <c r="DN634" s="159"/>
      <c r="DO634" s="159"/>
      <c r="DP634" s="159"/>
      <c r="DQ634" s="159"/>
      <c r="DR634" s="159"/>
      <c r="DS634" s="159"/>
      <c r="DT634" s="159"/>
      <c r="DU634" s="159"/>
      <c r="DV634" s="159"/>
      <c r="DW634" s="159"/>
      <c r="DX634" s="159"/>
      <c r="DY634" s="159"/>
      <c r="DZ634" s="159"/>
      <c r="EA634" s="159"/>
      <c r="EB634" s="159"/>
      <c r="EC634" s="159"/>
      <c r="ED634" s="159"/>
      <c r="EE634" s="159"/>
      <c r="EF634" s="159"/>
      <c r="EG634" s="159"/>
      <c r="EH634" s="159"/>
      <c r="EI634" s="159"/>
      <c r="EJ634" s="159"/>
      <c r="EK634" s="159"/>
      <c r="EL634" s="159"/>
      <c r="EM634" s="159"/>
      <c r="EN634" s="159"/>
      <c r="EO634" s="159"/>
      <c r="EP634" s="159"/>
      <c r="EQ634" s="159"/>
      <c r="ER634" s="159"/>
      <c r="ES634" s="159"/>
      <c r="ET634" s="159"/>
      <c r="EU634" s="159"/>
      <c r="EV634" s="159"/>
      <c r="EW634" s="159"/>
      <c r="EX634" s="159"/>
      <c r="EY634" s="159"/>
      <c r="EZ634" s="159"/>
      <c r="FA634" s="159"/>
      <c r="FB634" s="159"/>
      <c r="FC634" s="159"/>
      <c r="FD634" s="159"/>
    </row>
    <row r="635" customFormat="false" ht="12.75" hidden="false" customHeight="false" outlineLevel="0" collapsed="false">
      <c r="A635" s="168"/>
      <c r="B635" s="149"/>
      <c r="C635" s="149"/>
      <c r="D635" s="149"/>
      <c r="E635" s="149"/>
      <c r="F635" s="149"/>
      <c r="G635" s="149"/>
      <c r="H635" s="148"/>
      <c r="I635" s="170"/>
      <c r="R635" s="148"/>
      <c r="S635" s="158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  <c r="BA635" s="159"/>
      <c r="BB635" s="159"/>
      <c r="BC635" s="159"/>
      <c r="BD635" s="159"/>
      <c r="BE635" s="159"/>
      <c r="BF635" s="159"/>
      <c r="BG635" s="159"/>
      <c r="BH635" s="159"/>
      <c r="BI635" s="159"/>
      <c r="BJ635" s="159"/>
      <c r="BK635" s="159"/>
      <c r="BL635" s="159"/>
      <c r="BM635" s="159"/>
      <c r="BN635" s="159"/>
      <c r="BO635" s="159"/>
      <c r="BP635" s="159"/>
      <c r="BQ635" s="159"/>
      <c r="BR635" s="159"/>
      <c r="BS635" s="159"/>
      <c r="BT635" s="159"/>
      <c r="BU635" s="159"/>
      <c r="BV635" s="159"/>
      <c r="BW635" s="159"/>
      <c r="BX635" s="159"/>
      <c r="BY635" s="159"/>
      <c r="BZ635" s="159"/>
      <c r="CA635" s="159"/>
      <c r="CB635" s="159"/>
      <c r="CC635" s="159"/>
      <c r="CD635" s="159"/>
      <c r="CE635" s="159"/>
      <c r="CF635" s="159"/>
      <c r="CG635" s="159"/>
      <c r="CH635" s="159"/>
      <c r="CI635" s="159"/>
      <c r="CJ635" s="159"/>
      <c r="CK635" s="159"/>
      <c r="CL635" s="159"/>
      <c r="CM635" s="159"/>
      <c r="CN635" s="159"/>
      <c r="CO635" s="159"/>
      <c r="CP635" s="159"/>
      <c r="CQ635" s="159"/>
      <c r="CR635" s="159"/>
      <c r="CS635" s="159"/>
      <c r="CT635" s="159"/>
      <c r="CU635" s="159"/>
      <c r="CV635" s="159"/>
      <c r="CW635" s="159"/>
      <c r="CX635" s="159"/>
      <c r="CY635" s="159"/>
      <c r="CZ635" s="159"/>
      <c r="DA635" s="159"/>
      <c r="DB635" s="159"/>
      <c r="DC635" s="159"/>
      <c r="DD635" s="159"/>
      <c r="DE635" s="159"/>
      <c r="DF635" s="159"/>
      <c r="DG635" s="159"/>
      <c r="DH635" s="159"/>
      <c r="DI635" s="159"/>
      <c r="DJ635" s="159"/>
      <c r="DK635" s="159"/>
      <c r="DL635" s="159"/>
      <c r="DM635" s="159"/>
      <c r="DN635" s="159"/>
      <c r="DO635" s="159"/>
      <c r="DP635" s="159"/>
      <c r="DQ635" s="159"/>
      <c r="DR635" s="159"/>
      <c r="DS635" s="159"/>
      <c r="DT635" s="159"/>
      <c r="DU635" s="159"/>
      <c r="DV635" s="159"/>
      <c r="DW635" s="159"/>
      <c r="DX635" s="159"/>
      <c r="DY635" s="159"/>
      <c r="DZ635" s="159"/>
      <c r="EA635" s="159"/>
      <c r="EB635" s="159"/>
      <c r="EC635" s="159"/>
      <c r="ED635" s="159"/>
      <c r="EE635" s="159"/>
      <c r="EF635" s="159"/>
      <c r="EG635" s="159"/>
      <c r="EH635" s="159"/>
      <c r="EI635" s="159"/>
      <c r="EJ635" s="159"/>
      <c r="EK635" s="159"/>
      <c r="EL635" s="159"/>
      <c r="EM635" s="159"/>
      <c r="EN635" s="159"/>
      <c r="EO635" s="159"/>
      <c r="EP635" s="159"/>
      <c r="EQ635" s="159"/>
      <c r="ER635" s="159"/>
      <c r="ES635" s="159"/>
      <c r="ET635" s="159"/>
      <c r="EU635" s="159"/>
      <c r="EV635" s="159"/>
      <c r="EW635" s="159"/>
      <c r="EX635" s="159"/>
      <c r="EY635" s="159"/>
      <c r="EZ635" s="159"/>
      <c r="FA635" s="159"/>
      <c r="FB635" s="159"/>
      <c r="FC635" s="159"/>
      <c r="FD635" s="159"/>
    </row>
    <row r="636" customFormat="false" ht="12.75" hidden="false" customHeight="false" outlineLevel="0" collapsed="false">
      <c r="A636" s="168"/>
      <c r="B636" s="149"/>
      <c r="C636" s="149"/>
      <c r="D636" s="149"/>
      <c r="E636" s="149"/>
      <c r="F636" s="149"/>
      <c r="G636" s="149"/>
      <c r="H636" s="148"/>
      <c r="I636" s="170"/>
      <c r="R636" s="148"/>
      <c r="S636" s="158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  <c r="BA636" s="159"/>
      <c r="BB636" s="159"/>
      <c r="BC636" s="159"/>
      <c r="BD636" s="159"/>
      <c r="BE636" s="159"/>
      <c r="BF636" s="159"/>
      <c r="BG636" s="159"/>
      <c r="BH636" s="159"/>
      <c r="BI636" s="159"/>
      <c r="BJ636" s="159"/>
      <c r="BK636" s="159"/>
      <c r="BL636" s="159"/>
      <c r="BM636" s="159"/>
      <c r="BN636" s="159"/>
      <c r="BO636" s="159"/>
      <c r="BP636" s="159"/>
      <c r="BQ636" s="159"/>
      <c r="BR636" s="159"/>
      <c r="BS636" s="159"/>
      <c r="BT636" s="159"/>
      <c r="BU636" s="159"/>
      <c r="BV636" s="159"/>
      <c r="BW636" s="159"/>
      <c r="BX636" s="159"/>
      <c r="BY636" s="159"/>
      <c r="BZ636" s="159"/>
      <c r="CA636" s="159"/>
      <c r="CB636" s="159"/>
      <c r="CC636" s="159"/>
      <c r="CD636" s="159"/>
      <c r="CE636" s="159"/>
      <c r="CF636" s="159"/>
      <c r="CG636" s="159"/>
      <c r="CH636" s="159"/>
      <c r="CI636" s="159"/>
      <c r="CJ636" s="159"/>
      <c r="CK636" s="159"/>
      <c r="CL636" s="159"/>
      <c r="CM636" s="159"/>
      <c r="CN636" s="159"/>
      <c r="CO636" s="159"/>
      <c r="CP636" s="159"/>
      <c r="CQ636" s="159"/>
      <c r="CR636" s="159"/>
      <c r="CS636" s="159"/>
      <c r="CT636" s="159"/>
      <c r="CU636" s="159"/>
      <c r="CV636" s="159"/>
      <c r="CW636" s="159"/>
      <c r="CX636" s="159"/>
      <c r="CY636" s="159"/>
      <c r="CZ636" s="159"/>
      <c r="DA636" s="159"/>
      <c r="DB636" s="159"/>
      <c r="DC636" s="159"/>
      <c r="DD636" s="159"/>
      <c r="DE636" s="159"/>
      <c r="DF636" s="159"/>
      <c r="DG636" s="159"/>
      <c r="DH636" s="159"/>
      <c r="DI636" s="159"/>
      <c r="DJ636" s="159"/>
      <c r="DK636" s="159"/>
      <c r="DL636" s="159"/>
      <c r="DM636" s="159"/>
      <c r="DN636" s="159"/>
      <c r="DO636" s="159"/>
      <c r="DP636" s="159"/>
      <c r="DQ636" s="159"/>
      <c r="DR636" s="159"/>
      <c r="DS636" s="159"/>
      <c r="DT636" s="159"/>
      <c r="DU636" s="159"/>
      <c r="DV636" s="159"/>
      <c r="DW636" s="159"/>
      <c r="DX636" s="159"/>
      <c r="DY636" s="159"/>
      <c r="DZ636" s="159"/>
      <c r="EA636" s="159"/>
      <c r="EB636" s="159"/>
      <c r="EC636" s="159"/>
      <c r="ED636" s="159"/>
      <c r="EE636" s="159"/>
      <c r="EF636" s="159"/>
      <c r="EG636" s="159"/>
      <c r="EH636" s="159"/>
      <c r="EI636" s="159"/>
      <c r="EJ636" s="159"/>
      <c r="EK636" s="159"/>
      <c r="EL636" s="159"/>
      <c r="EM636" s="159"/>
      <c r="EN636" s="159"/>
      <c r="EO636" s="159"/>
      <c r="EP636" s="159"/>
      <c r="EQ636" s="159"/>
      <c r="ER636" s="159"/>
      <c r="ES636" s="159"/>
      <c r="ET636" s="159"/>
      <c r="EU636" s="159"/>
      <c r="EV636" s="159"/>
      <c r="EW636" s="159"/>
      <c r="EX636" s="159"/>
      <c r="EY636" s="159"/>
      <c r="EZ636" s="159"/>
      <c r="FA636" s="159"/>
      <c r="FB636" s="159"/>
      <c r="FC636" s="159"/>
      <c r="FD636" s="159"/>
    </row>
    <row r="637" customFormat="false" ht="12.75" hidden="false" customHeight="false" outlineLevel="0" collapsed="false">
      <c r="A637" s="168"/>
      <c r="B637" s="149"/>
      <c r="C637" s="149"/>
      <c r="D637" s="149"/>
      <c r="E637" s="149"/>
      <c r="F637" s="149"/>
      <c r="G637" s="149"/>
      <c r="H637" s="148"/>
      <c r="I637" s="170"/>
      <c r="R637" s="148"/>
      <c r="S637" s="158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  <c r="BA637" s="159"/>
      <c r="BB637" s="159"/>
      <c r="BC637" s="159"/>
      <c r="BD637" s="159"/>
      <c r="BE637" s="159"/>
      <c r="BF637" s="159"/>
      <c r="BG637" s="159"/>
      <c r="BH637" s="159"/>
      <c r="BI637" s="159"/>
      <c r="BJ637" s="159"/>
      <c r="BK637" s="159"/>
      <c r="BL637" s="159"/>
      <c r="BM637" s="159"/>
      <c r="BN637" s="159"/>
      <c r="BO637" s="159"/>
      <c r="BP637" s="159"/>
      <c r="BQ637" s="159"/>
      <c r="BR637" s="159"/>
      <c r="BS637" s="159"/>
      <c r="BT637" s="159"/>
      <c r="BU637" s="159"/>
      <c r="BV637" s="159"/>
      <c r="BW637" s="159"/>
      <c r="BX637" s="159"/>
      <c r="BY637" s="159"/>
      <c r="BZ637" s="159"/>
      <c r="CA637" s="159"/>
      <c r="CB637" s="159"/>
      <c r="CC637" s="159"/>
      <c r="CD637" s="159"/>
      <c r="CE637" s="159"/>
      <c r="CF637" s="159"/>
      <c r="CG637" s="159"/>
      <c r="CH637" s="159"/>
      <c r="CI637" s="159"/>
      <c r="CJ637" s="159"/>
      <c r="CK637" s="159"/>
      <c r="CL637" s="159"/>
      <c r="CM637" s="159"/>
      <c r="CN637" s="159"/>
      <c r="CO637" s="159"/>
      <c r="CP637" s="159"/>
      <c r="CQ637" s="159"/>
      <c r="CR637" s="159"/>
      <c r="CS637" s="159"/>
      <c r="CT637" s="159"/>
      <c r="CU637" s="159"/>
      <c r="CV637" s="159"/>
      <c r="CW637" s="159"/>
      <c r="CX637" s="159"/>
      <c r="CY637" s="159"/>
      <c r="CZ637" s="159"/>
      <c r="DA637" s="159"/>
      <c r="DB637" s="159"/>
      <c r="DC637" s="159"/>
      <c r="DD637" s="159"/>
      <c r="DE637" s="159"/>
      <c r="DF637" s="159"/>
      <c r="DG637" s="159"/>
      <c r="DH637" s="159"/>
      <c r="DI637" s="159"/>
      <c r="DJ637" s="159"/>
      <c r="DK637" s="159"/>
      <c r="DL637" s="159"/>
      <c r="DM637" s="159"/>
      <c r="DN637" s="159"/>
      <c r="DO637" s="159"/>
      <c r="DP637" s="159"/>
      <c r="DQ637" s="159"/>
      <c r="DR637" s="159"/>
      <c r="DS637" s="159"/>
      <c r="DT637" s="159"/>
      <c r="DU637" s="159"/>
      <c r="DV637" s="159"/>
      <c r="DW637" s="159"/>
      <c r="DX637" s="159"/>
      <c r="DY637" s="159"/>
      <c r="DZ637" s="159"/>
      <c r="EA637" s="159"/>
      <c r="EB637" s="159"/>
      <c r="EC637" s="159"/>
      <c r="ED637" s="159"/>
      <c r="EE637" s="159"/>
      <c r="EF637" s="159"/>
      <c r="EG637" s="159"/>
      <c r="EH637" s="159"/>
      <c r="EI637" s="159"/>
      <c r="EJ637" s="159"/>
      <c r="EK637" s="159"/>
      <c r="EL637" s="159"/>
      <c r="EM637" s="159"/>
      <c r="EN637" s="159"/>
      <c r="EO637" s="159"/>
      <c r="EP637" s="159"/>
      <c r="EQ637" s="159"/>
      <c r="ER637" s="159"/>
      <c r="ES637" s="159"/>
      <c r="ET637" s="159"/>
      <c r="EU637" s="159"/>
      <c r="EV637" s="159"/>
      <c r="EW637" s="159"/>
      <c r="EX637" s="159"/>
      <c r="EY637" s="159"/>
      <c r="EZ637" s="159"/>
      <c r="FA637" s="159"/>
      <c r="FB637" s="159"/>
      <c r="FC637" s="159"/>
      <c r="FD637" s="159"/>
    </row>
    <row r="638" customFormat="false" ht="12.75" hidden="false" customHeight="false" outlineLevel="0" collapsed="false">
      <c r="A638" s="168"/>
      <c r="B638" s="149"/>
      <c r="C638" s="149"/>
      <c r="D638" s="149"/>
      <c r="E638" s="149"/>
      <c r="F638" s="149"/>
      <c r="G638" s="149"/>
      <c r="H638" s="148"/>
      <c r="I638" s="170"/>
      <c r="R638" s="148"/>
      <c r="S638" s="158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  <c r="BA638" s="159"/>
      <c r="BB638" s="159"/>
      <c r="BC638" s="159"/>
      <c r="BD638" s="159"/>
      <c r="BE638" s="159"/>
      <c r="BF638" s="159"/>
      <c r="BG638" s="159"/>
      <c r="BH638" s="159"/>
      <c r="BI638" s="159"/>
      <c r="BJ638" s="159"/>
      <c r="BK638" s="159"/>
      <c r="BL638" s="159"/>
      <c r="BM638" s="159"/>
      <c r="BN638" s="159"/>
      <c r="BO638" s="159"/>
      <c r="BP638" s="159"/>
      <c r="BQ638" s="159"/>
      <c r="BR638" s="159"/>
      <c r="BS638" s="159"/>
      <c r="BT638" s="159"/>
      <c r="BU638" s="159"/>
      <c r="BV638" s="159"/>
      <c r="BW638" s="159"/>
      <c r="BX638" s="159"/>
      <c r="BY638" s="159"/>
      <c r="BZ638" s="159"/>
      <c r="CA638" s="159"/>
      <c r="CB638" s="159"/>
      <c r="CC638" s="159"/>
      <c r="CD638" s="159"/>
      <c r="CE638" s="159"/>
      <c r="CF638" s="159"/>
      <c r="CG638" s="159"/>
      <c r="CH638" s="159"/>
      <c r="CI638" s="159"/>
      <c r="CJ638" s="159"/>
      <c r="CK638" s="159"/>
      <c r="CL638" s="159"/>
      <c r="CM638" s="159"/>
      <c r="CN638" s="159"/>
      <c r="CO638" s="159"/>
      <c r="CP638" s="159"/>
      <c r="CQ638" s="159"/>
      <c r="CR638" s="159"/>
      <c r="CS638" s="159"/>
      <c r="CT638" s="159"/>
      <c r="CU638" s="159"/>
      <c r="CV638" s="159"/>
      <c r="CW638" s="159"/>
      <c r="CX638" s="159"/>
      <c r="CY638" s="159"/>
      <c r="CZ638" s="159"/>
      <c r="DA638" s="159"/>
      <c r="DB638" s="159"/>
      <c r="DC638" s="159"/>
      <c r="DD638" s="159"/>
      <c r="DE638" s="159"/>
      <c r="DF638" s="159"/>
      <c r="DG638" s="159"/>
      <c r="DH638" s="159"/>
      <c r="DI638" s="159"/>
      <c r="DJ638" s="159"/>
      <c r="DK638" s="159"/>
      <c r="DL638" s="159"/>
      <c r="DM638" s="159"/>
      <c r="DN638" s="159"/>
      <c r="DO638" s="159"/>
      <c r="DP638" s="159"/>
      <c r="DQ638" s="159"/>
      <c r="DR638" s="159"/>
      <c r="DS638" s="159"/>
      <c r="DT638" s="159"/>
      <c r="DU638" s="159"/>
      <c r="DV638" s="159"/>
      <c r="DW638" s="159"/>
      <c r="DX638" s="159"/>
      <c r="DY638" s="159"/>
      <c r="DZ638" s="159"/>
      <c r="EA638" s="159"/>
      <c r="EB638" s="159"/>
      <c r="EC638" s="159"/>
      <c r="ED638" s="159"/>
      <c r="EE638" s="159"/>
      <c r="EF638" s="159"/>
      <c r="EG638" s="159"/>
      <c r="EH638" s="159"/>
      <c r="EI638" s="159"/>
      <c r="EJ638" s="159"/>
      <c r="EK638" s="159"/>
      <c r="EL638" s="159"/>
      <c r="EM638" s="159"/>
      <c r="EN638" s="159"/>
      <c r="EO638" s="159"/>
      <c r="EP638" s="159"/>
      <c r="EQ638" s="159"/>
      <c r="ER638" s="159"/>
      <c r="ES638" s="159"/>
      <c r="ET638" s="159"/>
      <c r="EU638" s="159"/>
      <c r="EV638" s="159"/>
      <c r="EW638" s="159"/>
      <c r="EX638" s="159"/>
      <c r="EY638" s="159"/>
      <c r="EZ638" s="159"/>
      <c r="FA638" s="159"/>
      <c r="FB638" s="159"/>
      <c r="FC638" s="159"/>
      <c r="FD638" s="159"/>
    </row>
    <row r="639" customFormat="false" ht="12.75" hidden="false" customHeight="false" outlineLevel="0" collapsed="false">
      <c r="A639" s="168"/>
      <c r="B639" s="149"/>
      <c r="C639" s="149"/>
      <c r="D639" s="149"/>
      <c r="E639" s="149"/>
      <c r="F639" s="149"/>
      <c r="G639" s="149"/>
      <c r="H639" s="148"/>
      <c r="I639" s="170"/>
      <c r="R639" s="148"/>
      <c r="S639" s="158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  <c r="BA639" s="159"/>
      <c r="BB639" s="159"/>
      <c r="BC639" s="159"/>
      <c r="BD639" s="159"/>
      <c r="BE639" s="159"/>
      <c r="BF639" s="159"/>
      <c r="BG639" s="159"/>
      <c r="BH639" s="159"/>
      <c r="BI639" s="159"/>
      <c r="BJ639" s="159"/>
      <c r="BK639" s="159"/>
      <c r="BL639" s="159"/>
      <c r="BM639" s="159"/>
      <c r="BN639" s="159"/>
      <c r="BO639" s="159"/>
      <c r="BP639" s="159"/>
      <c r="BQ639" s="159"/>
      <c r="BR639" s="159"/>
      <c r="BS639" s="159"/>
      <c r="BT639" s="159"/>
      <c r="BU639" s="159"/>
      <c r="BV639" s="159"/>
      <c r="BW639" s="159"/>
      <c r="BX639" s="159"/>
      <c r="BY639" s="159"/>
      <c r="BZ639" s="159"/>
      <c r="CA639" s="159"/>
      <c r="CB639" s="159"/>
      <c r="CC639" s="159"/>
      <c r="CD639" s="159"/>
      <c r="CE639" s="159"/>
      <c r="CF639" s="159"/>
      <c r="CG639" s="159"/>
      <c r="CH639" s="159"/>
      <c r="CI639" s="159"/>
      <c r="CJ639" s="159"/>
      <c r="CK639" s="159"/>
      <c r="CL639" s="159"/>
      <c r="CM639" s="159"/>
      <c r="CN639" s="159"/>
      <c r="CO639" s="159"/>
      <c r="CP639" s="159"/>
      <c r="CQ639" s="159"/>
      <c r="CR639" s="159"/>
      <c r="CS639" s="159"/>
      <c r="CT639" s="159"/>
      <c r="CU639" s="159"/>
      <c r="CV639" s="159"/>
      <c r="CW639" s="159"/>
      <c r="CX639" s="159"/>
      <c r="CY639" s="159"/>
      <c r="CZ639" s="159"/>
      <c r="DA639" s="159"/>
      <c r="DB639" s="159"/>
      <c r="DC639" s="159"/>
      <c r="DD639" s="159"/>
      <c r="DE639" s="159"/>
      <c r="DF639" s="159"/>
      <c r="DG639" s="159"/>
      <c r="DH639" s="159"/>
      <c r="DI639" s="159"/>
      <c r="DJ639" s="159"/>
      <c r="DK639" s="159"/>
      <c r="DL639" s="159"/>
      <c r="DM639" s="159"/>
      <c r="DN639" s="159"/>
      <c r="DO639" s="159"/>
      <c r="DP639" s="159"/>
      <c r="DQ639" s="159"/>
      <c r="DR639" s="159"/>
      <c r="DS639" s="159"/>
      <c r="DT639" s="159"/>
      <c r="DU639" s="159"/>
      <c r="DV639" s="159"/>
      <c r="DW639" s="159"/>
      <c r="DX639" s="159"/>
      <c r="DY639" s="159"/>
      <c r="DZ639" s="159"/>
      <c r="EA639" s="159"/>
      <c r="EB639" s="159"/>
      <c r="EC639" s="159"/>
      <c r="ED639" s="159"/>
      <c r="EE639" s="159"/>
      <c r="EF639" s="159"/>
      <c r="EG639" s="159"/>
      <c r="EH639" s="159"/>
      <c r="EI639" s="159"/>
      <c r="EJ639" s="159"/>
      <c r="EK639" s="159"/>
      <c r="EL639" s="159"/>
      <c r="EM639" s="159"/>
      <c r="EN639" s="159"/>
      <c r="EO639" s="159"/>
      <c r="EP639" s="159"/>
      <c r="EQ639" s="159"/>
      <c r="ER639" s="159"/>
      <c r="ES639" s="159"/>
      <c r="ET639" s="159"/>
      <c r="EU639" s="159"/>
      <c r="EV639" s="159"/>
      <c r="EW639" s="159"/>
      <c r="EX639" s="159"/>
      <c r="EY639" s="159"/>
      <c r="EZ639" s="159"/>
      <c r="FA639" s="159"/>
      <c r="FB639" s="159"/>
      <c r="FC639" s="159"/>
      <c r="FD639" s="159"/>
    </row>
    <row r="640" customFormat="false" ht="12.75" hidden="false" customHeight="false" outlineLevel="0" collapsed="false">
      <c r="A640" s="168"/>
      <c r="B640" s="149"/>
      <c r="C640" s="149"/>
      <c r="D640" s="149"/>
      <c r="E640" s="149"/>
      <c r="F640" s="149"/>
      <c r="G640" s="149"/>
      <c r="H640" s="148"/>
      <c r="I640" s="170"/>
      <c r="R640" s="148"/>
      <c r="S640" s="158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  <c r="BA640" s="159"/>
      <c r="BB640" s="159"/>
      <c r="BC640" s="159"/>
      <c r="BD640" s="159"/>
      <c r="BE640" s="159"/>
      <c r="BF640" s="159"/>
      <c r="BG640" s="159"/>
      <c r="BH640" s="159"/>
      <c r="BI640" s="159"/>
      <c r="BJ640" s="159"/>
      <c r="BK640" s="159"/>
      <c r="BL640" s="159"/>
      <c r="BM640" s="159"/>
      <c r="BN640" s="159"/>
      <c r="BO640" s="159"/>
      <c r="BP640" s="159"/>
      <c r="BQ640" s="159"/>
      <c r="BR640" s="159"/>
      <c r="BS640" s="159"/>
      <c r="BT640" s="159"/>
      <c r="BU640" s="159"/>
      <c r="BV640" s="159"/>
      <c r="BW640" s="159"/>
      <c r="BX640" s="159"/>
      <c r="BY640" s="159"/>
      <c r="BZ640" s="159"/>
      <c r="CA640" s="159"/>
      <c r="CB640" s="159"/>
      <c r="CC640" s="159"/>
      <c r="CD640" s="159"/>
      <c r="CE640" s="159"/>
      <c r="CF640" s="159"/>
      <c r="CG640" s="159"/>
      <c r="CH640" s="159"/>
      <c r="CI640" s="159"/>
      <c r="CJ640" s="159"/>
      <c r="CK640" s="159"/>
      <c r="CL640" s="159"/>
      <c r="CM640" s="159"/>
      <c r="CN640" s="159"/>
      <c r="CO640" s="159"/>
      <c r="CP640" s="159"/>
      <c r="CQ640" s="159"/>
      <c r="CR640" s="159"/>
      <c r="CS640" s="159"/>
      <c r="CT640" s="159"/>
      <c r="CU640" s="159"/>
      <c r="CV640" s="159"/>
      <c r="CW640" s="159"/>
      <c r="CX640" s="159"/>
      <c r="CY640" s="159"/>
      <c r="CZ640" s="159"/>
      <c r="DA640" s="159"/>
      <c r="DB640" s="159"/>
      <c r="DC640" s="159"/>
      <c r="DD640" s="159"/>
      <c r="DE640" s="159"/>
      <c r="DF640" s="159"/>
      <c r="DG640" s="159"/>
      <c r="DH640" s="159"/>
      <c r="DI640" s="159"/>
      <c r="DJ640" s="159"/>
      <c r="DK640" s="159"/>
      <c r="DL640" s="159"/>
      <c r="DM640" s="159"/>
      <c r="DN640" s="159"/>
      <c r="DO640" s="159"/>
      <c r="DP640" s="159"/>
      <c r="DQ640" s="159"/>
      <c r="DR640" s="159"/>
      <c r="DS640" s="159"/>
      <c r="DT640" s="159"/>
      <c r="DU640" s="159"/>
      <c r="DV640" s="159"/>
      <c r="DW640" s="159"/>
      <c r="DX640" s="159"/>
      <c r="DY640" s="159"/>
      <c r="DZ640" s="159"/>
      <c r="EA640" s="159"/>
      <c r="EB640" s="159"/>
      <c r="EC640" s="159"/>
      <c r="ED640" s="159"/>
      <c r="EE640" s="159"/>
      <c r="EF640" s="159"/>
      <c r="EG640" s="159"/>
      <c r="EH640" s="159"/>
      <c r="EI640" s="159"/>
      <c r="EJ640" s="159"/>
      <c r="EK640" s="159"/>
      <c r="EL640" s="159"/>
      <c r="EM640" s="159"/>
      <c r="EN640" s="159"/>
      <c r="EO640" s="159"/>
      <c r="EP640" s="159"/>
      <c r="EQ640" s="159"/>
      <c r="ER640" s="159"/>
      <c r="ES640" s="159"/>
      <c r="ET640" s="159"/>
      <c r="EU640" s="159"/>
      <c r="EV640" s="159"/>
      <c r="EW640" s="159"/>
      <c r="EX640" s="159"/>
      <c r="EY640" s="159"/>
      <c r="EZ640" s="159"/>
      <c r="FA640" s="159"/>
      <c r="FB640" s="159"/>
      <c r="FC640" s="159"/>
      <c r="FD640" s="159"/>
    </row>
    <row r="641" customFormat="false" ht="12.75" hidden="false" customHeight="false" outlineLevel="0" collapsed="false">
      <c r="A641" s="168"/>
      <c r="B641" s="149"/>
      <c r="C641" s="149"/>
      <c r="D641" s="149"/>
      <c r="E641" s="149"/>
      <c r="F641" s="149"/>
      <c r="G641" s="149"/>
      <c r="H641" s="148"/>
      <c r="I641" s="170"/>
      <c r="R641" s="148"/>
      <c r="S641" s="158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  <c r="BA641" s="159"/>
      <c r="BB641" s="159"/>
      <c r="BC641" s="159"/>
      <c r="BD641" s="159"/>
      <c r="BE641" s="159"/>
      <c r="BF641" s="159"/>
      <c r="BG641" s="159"/>
      <c r="BH641" s="159"/>
      <c r="BI641" s="159"/>
      <c r="BJ641" s="159"/>
      <c r="BK641" s="159"/>
      <c r="BL641" s="159"/>
      <c r="BM641" s="159"/>
      <c r="BN641" s="159"/>
      <c r="BO641" s="159"/>
      <c r="BP641" s="159"/>
      <c r="BQ641" s="159"/>
      <c r="BR641" s="159"/>
      <c r="BS641" s="159"/>
      <c r="BT641" s="159"/>
      <c r="BU641" s="159"/>
      <c r="BV641" s="159"/>
      <c r="BW641" s="159"/>
      <c r="BX641" s="159"/>
      <c r="BY641" s="159"/>
      <c r="BZ641" s="159"/>
      <c r="CA641" s="159"/>
      <c r="CB641" s="159"/>
      <c r="CC641" s="159"/>
      <c r="CD641" s="159"/>
      <c r="CE641" s="159"/>
      <c r="CF641" s="159"/>
      <c r="CG641" s="159"/>
      <c r="CH641" s="159"/>
      <c r="CI641" s="159"/>
      <c r="CJ641" s="159"/>
      <c r="CK641" s="159"/>
      <c r="CL641" s="159"/>
      <c r="CM641" s="159"/>
      <c r="CN641" s="159"/>
      <c r="CO641" s="159"/>
      <c r="CP641" s="159"/>
      <c r="CQ641" s="159"/>
      <c r="CR641" s="159"/>
      <c r="CS641" s="159"/>
      <c r="CT641" s="159"/>
      <c r="CU641" s="159"/>
      <c r="CV641" s="159"/>
      <c r="CW641" s="159"/>
      <c r="CX641" s="159"/>
      <c r="CY641" s="159"/>
      <c r="CZ641" s="159"/>
      <c r="DA641" s="159"/>
      <c r="DB641" s="159"/>
      <c r="DC641" s="159"/>
      <c r="DD641" s="159"/>
      <c r="DE641" s="159"/>
      <c r="DF641" s="159"/>
      <c r="DG641" s="159"/>
      <c r="DH641" s="159"/>
      <c r="DI641" s="159"/>
      <c r="DJ641" s="159"/>
      <c r="DK641" s="159"/>
      <c r="DL641" s="159"/>
      <c r="DM641" s="159"/>
      <c r="DN641" s="159"/>
      <c r="DO641" s="159"/>
      <c r="DP641" s="159"/>
      <c r="DQ641" s="159"/>
      <c r="DR641" s="159"/>
      <c r="DS641" s="159"/>
      <c r="DT641" s="159"/>
      <c r="DU641" s="159"/>
      <c r="DV641" s="159"/>
      <c r="DW641" s="159"/>
      <c r="DX641" s="159"/>
      <c r="DY641" s="159"/>
      <c r="DZ641" s="159"/>
      <c r="EA641" s="159"/>
      <c r="EB641" s="159"/>
      <c r="EC641" s="159"/>
      <c r="ED641" s="159"/>
      <c r="EE641" s="159"/>
      <c r="EF641" s="159"/>
      <c r="EG641" s="159"/>
      <c r="EH641" s="159"/>
      <c r="EI641" s="159"/>
      <c r="EJ641" s="159"/>
      <c r="EK641" s="159"/>
      <c r="EL641" s="159"/>
      <c r="EM641" s="159"/>
      <c r="EN641" s="159"/>
      <c r="EO641" s="159"/>
      <c r="EP641" s="159"/>
      <c r="EQ641" s="159"/>
      <c r="ER641" s="159"/>
      <c r="ES641" s="159"/>
      <c r="ET641" s="159"/>
      <c r="EU641" s="159"/>
      <c r="EV641" s="159"/>
      <c r="EW641" s="159"/>
      <c r="EX641" s="159"/>
      <c r="EY641" s="159"/>
      <c r="EZ641" s="159"/>
      <c r="FA641" s="159"/>
      <c r="FB641" s="159"/>
      <c r="FC641" s="159"/>
      <c r="FD641" s="159"/>
    </row>
    <row r="642" customFormat="false" ht="12.75" hidden="false" customHeight="false" outlineLevel="0" collapsed="false">
      <c r="A642" s="168"/>
      <c r="B642" s="149"/>
      <c r="C642" s="149"/>
      <c r="D642" s="149"/>
      <c r="E642" s="149"/>
      <c r="F642" s="149"/>
      <c r="G642" s="149"/>
      <c r="H642" s="148"/>
      <c r="I642" s="170"/>
      <c r="R642" s="148"/>
      <c r="S642" s="158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  <c r="BA642" s="159"/>
      <c r="BB642" s="159"/>
      <c r="BC642" s="159"/>
      <c r="BD642" s="159"/>
      <c r="BE642" s="159"/>
      <c r="BF642" s="159"/>
      <c r="BG642" s="159"/>
      <c r="BH642" s="159"/>
      <c r="BI642" s="159"/>
      <c r="BJ642" s="159"/>
      <c r="BK642" s="159"/>
      <c r="BL642" s="159"/>
      <c r="BM642" s="159"/>
      <c r="BN642" s="159"/>
      <c r="BO642" s="159"/>
      <c r="BP642" s="159"/>
      <c r="BQ642" s="159"/>
      <c r="BR642" s="159"/>
      <c r="BS642" s="159"/>
      <c r="BT642" s="159"/>
      <c r="BU642" s="159"/>
      <c r="BV642" s="159"/>
      <c r="BW642" s="159"/>
      <c r="BX642" s="159"/>
      <c r="BY642" s="159"/>
      <c r="BZ642" s="159"/>
      <c r="CA642" s="159"/>
      <c r="CB642" s="159"/>
      <c r="CC642" s="159"/>
      <c r="CD642" s="159"/>
      <c r="CE642" s="159"/>
      <c r="CF642" s="159"/>
      <c r="CG642" s="159"/>
      <c r="CH642" s="159"/>
      <c r="CI642" s="159"/>
      <c r="CJ642" s="159"/>
      <c r="CK642" s="159"/>
      <c r="CL642" s="159"/>
      <c r="CM642" s="159"/>
      <c r="CN642" s="159"/>
      <c r="CO642" s="159"/>
      <c r="CP642" s="159"/>
      <c r="CQ642" s="159"/>
      <c r="CR642" s="159"/>
      <c r="CS642" s="159"/>
      <c r="CT642" s="159"/>
      <c r="CU642" s="159"/>
      <c r="CV642" s="159"/>
      <c r="CW642" s="159"/>
      <c r="CX642" s="159"/>
      <c r="CY642" s="159"/>
      <c r="CZ642" s="159"/>
      <c r="DA642" s="159"/>
      <c r="DB642" s="159"/>
      <c r="DC642" s="159"/>
      <c r="DD642" s="159"/>
      <c r="DE642" s="159"/>
      <c r="DF642" s="159"/>
      <c r="DG642" s="159"/>
      <c r="DH642" s="159"/>
      <c r="DI642" s="159"/>
      <c r="DJ642" s="159"/>
      <c r="DK642" s="159"/>
      <c r="DL642" s="159"/>
      <c r="DM642" s="159"/>
      <c r="DN642" s="159"/>
      <c r="DO642" s="159"/>
      <c r="DP642" s="159"/>
      <c r="DQ642" s="159"/>
      <c r="DR642" s="159"/>
      <c r="DS642" s="159"/>
      <c r="DT642" s="159"/>
      <c r="DU642" s="159"/>
      <c r="DV642" s="159"/>
      <c r="DW642" s="159"/>
      <c r="DX642" s="159"/>
      <c r="DY642" s="159"/>
      <c r="DZ642" s="159"/>
      <c r="EA642" s="159"/>
      <c r="EB642" s="159"/>
      <c r="EC642" s="159"/>
      <c r="ED642" s="159"/>
      <c r="EE642" s="159"/>
      <c r="EF642" s="159"/>
      <c r="EG642" s="159"/>
      <c r="EH642" s="159"/>
      <c r="EI642" s="159"/>
      <c r="EJ642" s="159"/>
      <c r="EK642" s="159"/>
      <c r="EL642" s="159"/>
      <c r="EM642" s="159"/>
      <c r="EN642" s="159"/>
      <c r="EO642" s="159"/>
      <c r="EP642" s="159"/>
      <c r="EQ642" s="159"/>
      <c r="ER642" s="159"/>
      <c r="ES642" s="159"/>
      <c r="ET642" s="159"/>
      <c r="EU642" s="159"/>
      <c r="EV642" s="159"/>
      <c r="EW642" s="159"/>
      <c r="EX642" s="159"/>
      <c r="EY642" s="159"/>
      <c r="EZ642" s="159"/>
      <c r="FA642" s="159"/>
      <c r="FB642" s="159"/>
      <c r="FC642" s="159"/>
      <c r="FD642" s="159"/>
    </row>
    <row r="643" customFormat="false" ht="12.75" hidden="false" customHeight="false" outlineLevel="0" collapsed="false">
      <c r="A643" s="168"/>
      <c r="B643" s="149"/>
      <c r="C643" s="149"/>
      <c r="D643" s="149"/>
      <c r="E643" s="149"/>
      <c r="F643" s="149"/>
      <c r="G643" s="149"/>
      <c r="H643" s="148"/>
      <c r="I643" s="170"/>
      <c r="R643" s="148"/>
      <c r="S643" s="158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  <c r="BA643" s="159"/>
      <c r="BB643" s="159"/>
      <c r="BC643" s="159"/>
      <c r="BD643" s="159"/>
      <c r="BE643" s="159"/>
      <c r="BF643" s="159"/>
      <c r="BG643" s="159"/>
      <c r="BH643" s="159"/>
      <c r="BI643" s="159"/>
      <c r="BJ643" s="159"/>
      <c r="BK643" s="159"/>
      <c r="BL643" s="159"/>
      <c r="BM643" s="159"/>
      <c r="BN643" s="159"/>
      <c r="BO643" s="159"/>
      <c r="BP643" s="159"/>
      <c r="BQ643" s="159"/>
      <c r="BR643" s="159"/>
      <c r="BS643" s="159"/>
      <c r="BT643" s="159"/>
      <c r="BU643" s="159"/>
      <c r="BV643" s="159"/>
      <c r="BW643" s="159"/>
      <c r="BX643" s="159"/>
      <c r="BY643" s="159"/>
      <c r="BZ643" s="159"/>
      <c r="CA643" s="159"/>
      <c r="CB643" s="159"/>
      <c r="CC643" s="159"/>
      <c r="CD643" s="159"/>
      <c r="CE643" s="159"/>
      <c r="CF643" s="159"/>
      <c r="CG643" s="159"/>
      <c r="CH643" s="159"/>
      <c r="CI643" s="159"/>
      <c r="CJ643" s="159"/>
      <c r="CK643" s="159"/>
      <c r="CL643" s="159"/>
      <c r="CM643" s="159"/>
      <c r="CN643" s="159"/>
      <c r="CO643" s="159"/>
      <c r="CP643" s="159"/>
      <c r="CQ643" s="159"/>
      <c r="CR643" s="159"/>
      <c r="CS643" s="159"/>
      <c r="CT643" s="159"/>
      <c r="CU643" s="159"/>
      <c r="CV643" s="159"/>
      <c r="CW643" s="159"/>
      <c r="CX643" s="159"/>
      <c r="CY643" s="159"/>
      <c r="CZ643" s="159"/>
      <c r="DA643" s="159"/>
      <c r="DB643" s="159"/>
      <c r="DC643" s="159"/>
      <c r="DD643" s="159"/>
      <c r="DE643" s="159"/>
      <c r="DF643" s="159"/>
      <c r="DG643" s="159"/>
      <c r="DH643" s="159"/>
      <c r="DI643" s="159"/>
      <c r="DJ643" s="159"/>
      <c r="DK643" s="159"/>
      <c r="DL643" s="159"/>
      <c r="DM643" s="159"/>
      <c r="DN643" s="159"/>
      <c r="DO643" s="159"/>
      <c r="DP643" s="159"/>
      <c r="DQ643" s="159"/>
      <c r="DR643" s="159"/>
      <c r="DS643" s="159"/>
      <c r="DT643" s="159"/>
      <c r="DU643" s="159"/>
      <c r="DV643" s="159"/>
      <c r="DW643" s="159"/>
      <c r="DX643" s="159"/>
      <c r="DY643" s="159"/>
      <c r="DZ643" s="159"/>
      <c r="EA643" s="159"/>
      <c r="EB643" s="159"/>
      <c r="EC643" s="159"/>
      <c r="ED643" s="159"/>
      <c r="EE643" s="159"/>
      <c r="EF643" s="159"/>
      <c r="EG643" s="159"/>
      <c r="EH643" s="159"/>
      <c r="EI643" s="159"/>
      <c r="EJ643" s="159"/>
      <c r="EK643" s="159"/>
      <c r="EL643" s="159"/>
      <c r="EM643" s="159"/>
      <c r="EN643" s="159"/>
      <c r="EO643" s="159"/>
      <c r="EP643" s="159"/>
      <c r="EQ643" s="159"/>
      <c r="ER643" s="159"/>
      <c r="ES643" s="159"/>
      <c r="ET643" s="159"/>
      <c r="EU643" s="159"/>
      <c r="EV643" s="159"/>
      <c r="EW643" s="159"/>
      <c r="EX643" s="159"/>
      <c r="EY643" s="159"/>
      <c r="EZ643" s="159"/>
      <c r="FA643" s="159"/>
      <c r="FB643" s="159"/>
      <c r="FC643" s="159"/>
      <c r="FD643" s="159"/>
    </row>
    <row r="644" customFormat="false" ht="12.75" hidden="false" customHeight="false" outlineLevel="0" collapsed="false">
      <c r="A644" s="168"/>
      <c r="B644" s="149"/>
      <c r="C644" s="149"/>
      <c r="D644" s="149"/>
      <c r="E644" s="149"/>
      <c r="F644" s="149"/>
      <c r="G644" s="149"/>
      <c r="H644" s="148"/>
      <c r="I644" s="170"/>
      <c r="R644" s="148"/>
      <c r="S644" s="158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  <c r="BA644" s="159"/>
      <c r="BB644" s="159"/>
      <c r="BC644" s="159"/>
      <c r="BD644" s="159"/>
      <c r="BE644" s="159"/>
      <c r="BF644" s="159"/>
      <c r="BG644" s="159"/>
      <c r="BH644" s="159"/>
      <c r="BI644" s="159"/>
      <c r="BJ644" s="159"/>
      <c r="BK644" s="159"/>
      <c r="BL644" s="159"/>
      <c r="BM644" s="159"/>
      <c r="BN644" s="159"/>
      <c r="BO644" s="159"/>
      <c r="BP644" s="159"/>
      <c r="BQ644" s="159"/>
      <c r="BR644" s="159"/>
      <c r="BS644" s="159"/>
      <c r="BT644" s="159"/>
      <c r="BU644" s="159"/>
      <c r="BV644" s="159"/>
      <c r="BW644" s="159"/>
      <c r="BX644" s="159"/>
      <c r="BY644" s="159"/>
      <c r="BZ644" s="159"/>
      <c r="CA644" s="159"/>
      <c r="CB644" s="159"/>
      <c r="CC644" s="159"/>
      <c r="CD644" s="159"/>
      <c r="CE644" s="159"/>
      <c r="CF644" s="159"/>
      <c r="CG644" s="159"/>
      <c r="CH644" s="159"/>
      <c r="CI644" s="159"/>
      <c r="CJ644" s="159"/>
      <c r="CK644" s="159"/>
      <c r="CL644" s="159"/>
      <c r="CM644" s="159"/>
      <c r="CN644" s="159"/>
      <c r="CO644" s="159"/>
      <c r="CP644" s="159"/>
      <c r="CQ644" s="159"/>
      <c r="CR644" s="159"/>
      <c r="CS644" s="159"/>
      <c r="CT644" s="159"/>
      <c r="CU644" s="159"/>
      <c r="CV644" s="159"/>
      <c r="CW644" s="159"/>
      <c r="CX644" s="159"/>
      <c r="CY644" s="159"/>
      <c r="CZ644" s="159"/>
      <c r="DA644" s="159"/>
      <c r="DB644" s="159"/>
      <c r="DC644" s="159"/>
      <c r="DD644" s="159"/>
      <c r="DE644" s="159"/>
      <c r="DF644" s="159"/>
      <c r="DG644" s="159"/>
      <c r="DH644" s="159"/>
      <c r="DI644" s="159"/>
      <c r="DJ644" s="159"/>
      <c r="DK644" s="159"/>
      <c r="DL644" s="159"/>
      <c r="DM644" s="159"/>
      <c r="DN644" s="159"/>
      <c r="DO644" s="159"/>
      <c r="DP644" s="159"/>
      <c r="DQ644" s="159"/>
      <c r="DR644" s="159"/>
      <c r="DS644" s="159"/>
      <c r="DT644" s="159"/>
      <c r="DU644" s="159"/>
      <c r="DV644" s="159"/>
      <c r="DW644" s="159"/>
      <c r="DX644" s="159"/>
      <c r="DY644" s="159"/>
      <c r="DZ644" s="159"/>
      <c r="EA644" s="159"/>
      <c r="EB644" s="159"/>
      <c r="EC644" s="159"/>
      <c r="ED644" s="159"/>
      <c r="EE644" s="159"/>
      <c r="EF644" s="159"/>
      <c r="EG644" s="159"/>
      <c r="EH644" s="159"/>
      <c r="EI644" s="159"/>
      <c r="EJ644" s="159"/>
      <c r="EK644" s="159"/>
      <c r="EL644" s="159"/>
      <c r="EM644" s="159"/>
      <c r="EN644" s="159"/>
      <c r="EO644" s="159"/>
      <c r="EP644" s="159"/>
      <c r="EQ644" s="159"/>
      <c r="ER644" s="159"/>
      <c r="ES644" s="159"/>
      <c r="ET644" s="159"/>
      <c r="EU644" s="159"/>
      <c r="EV644" s="159"/>
      <c r="EW644" s="159"/>
      <c r="EX644" s="159"/>
      <c r="EY644" s="159"/>
      <c r="EZ644" s="159"/>
      <c r="FA644" s="159"/>
      <c r="FB644" s="159"/>
      <c r="FC644" s="159"/>
      <c r="FD644" s="159"/>
    </row>
    <row r="645" customFormat="false" ht="12.75" hidden="false" customHeight="false" outlineLevel="0" collapsed="false">
      <c r="A645" s="168"/>
      <c r="B645" s="149"/>
      <c r="C645" s="149"/>
      <c r="D645" s="149"/>
      <c r="E645" s="149"/>
      <c r="F645" s="149"/>
      <c r="G645" s="149"/>
      <c r="H645" s="148"/>
      <c r="I645" s="170"/>
      <c r="R645" s="148"/>
      <c r="S645" s="158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  <c r="BA645" s="159"/>
      <c r="BB645" s="159"/>
      <c r="BC645" s="159"/>
      <c r="BD645" s="159"/>
      <c r="BE645" s="159"/>
      <c r="BF645" s="159"/>
      <c r="BG645" s="159"/>
      <c r="BH645" s="159"/>
      <c r="BI645" s="159"/>
      <c r="BJ645" s="159"/>
      <c r="BK645" s="159"/>
      <c r="BL645" s="159"/>
      <c r="BM645" s="159"/>
      <c r="BN645" s="159"/>
      <c r="BO645" s="159"/>
      <c r="BP645" s="159"/>
      <c r="BQ645" s="159"/>
      <c r="BR645" s="159"/>
      <c r="BS645" s="159"/>
      <c r="BT645" s="159"/>
      <c r="BU645" s="159"/>
      <c r="BV645" s="159"/>
      <c r="BW645" s="159"/>
      <c r="BX645" s="159"/>
      <c r="BY645" s="159"/>
      <c r="BZ645" s="159"/>
      <c r="CA645" s="159"/>
      <c r="CB645" s="159"/>
      <c r="CC645" s="159"/>
      <c r="CD645" s="159"/>
      <c r="CE645" s="159"/>
      <c r="CF645" s="159"/>
      <c r="CG645" s="159"/>
      <c r="CH645" s="159"/>
      <c r="CI645" s="159"/>
      <c r="CJ645" s="159"/>
      <c r="CK645" s="159"/>
      <c r="CL645" s="159"/>
      <c r="CM645" s="159"/>
      <c r="CN645" s="159"/>
      <c r="CO645" s="159"/>
      <c r="CP645" s="159"/>
      <c r="CQ645" s="159"/>
      <c r="CR645" s="159"/>
      <c r="CS645" s="159"/>
      <c r="CT645" s="159"/>
      <c r="CU645" s="159"/>
      <c r="CV645" s="159"/>
      <c r="CW645" s="159"/>
      <c r="CX645" s="159"/>
      <c r="CY645" s="159"/>
      <c r="CZ645" s="159"/>
      <c r="DA645" s="159"/>
      <c r="DB645" s="159"/>
      <c r="DC645" s="159"/>
      <c r="DD645" s="159"/>
      <c r="DE645" s="159"/>
      <c r="DF645" s="159"/>
      <c r="DG645" s="159"/>
      <c r="DH645" s="159"/>
      <c r="DI645" s="159"/>
      <c r="DJ645" s="159"/>
      <c r="DK645" s="159"/>
      <c r="DL645" s="159"/>
      <c r="DM645" s="159"/>
      <c r="DN645" s="159"/>
      <c r="DO645" s="159"/>
      <c r="DP645" s="159"/>
      <c r="DQ645" s="159"/>
      <c r="DR645" s="159"/>
      <c r="DS645" s="159"/>
      <c r="DT645" s="159"/>
      <c r="DU645" s="159"/>
      <c r="DV645" s="159"/>
      <c r="DW645" s="159"/>
      <c r="DX645" s="159"/>
      <c r="DY645" s="159"/>
      <c r="DZ645" s="159"/>
      <c r="EA645" s="159"/>
      <c r="EB645" s="159"/>
      <c r="EC645" s="159"/>
      <c r="ED645" s="159"/>
      <c r="EE645" s="159"/>
      <c r="EF645" s="159"/>
      <c r="EG645" s="159"/>
      <c r="EH645" s="159"/>
      <c r="EI645" s="159"/>
      <c r="EJ645" s="159"/>
      <c r="EK645" s="159"/>
      <c r="EL645" s="159"/>
      <c r="EM645" s="159"/>
      <c r="EN645" s="159"/>
      <c r="EO645" s="159"/>
      <c r="EP645" s="159"/>
      <c r="EQ645" s="159"/>
      <c r="ER645" s="159"/>
      <c r="ES645" s="159"/>
      <c r="ET645" s="159"/>
      <c r="EU645" s="159"/>
      <c r="EV645" s="159"/>
      <c r="EW645" s="159"/>
      <c r="EX645" s="159"/>
      <c r="EY645" s="159"/>
      <c r="EZ645" s="159"/>
      <c r="FA645" s="159"/>
      <c r="FB645" s="159"/>
      <c r="FC645" s="159"/>
      <c r="FD645" s="159"/>
    </row>
    <row r="646" customFormat="false" ht="12.75" hidden="false" customHeight="false" outlineLevel="0" collapsed="false">
      <c r="A646" s="168"/>
      <c r="B646" s="149"/>
      <c r="C646" s="149"/>
      <c r="D646" s="149"/>
      <c r="E646" s="149"/>
      <c r="F646" s="149"/>
      <c r="G646" s="149"/>
      <c r="H646" s="148"/>
      <c r="I646" s="170"/>
      <c r="R646" s="148"/>
      <c r="S646" s="158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  <c r="BA646" s="159"/>
      <c r="BB646" s="159"/>
      <c r="BC646" s="159"/>
      <c r="BD646" s="159"/>
      <c r="BE646" s="159"/>
      <c r="BF646" s="159"/>
      <c r="BG646" s="159"/>
      <c r="BH646" s="159"/>
      <c r="BI646" s="159"/>
      <c r="BJ646" s="159"/>
      <c r="BK646" s="159"/>
      <c r="BL646" s="159"/>
      <c r="BM646" s="159"/>
      <c r="BN646" s="159"/>
      <c r="BO646" s="159"/>
      <c r="BP646" s="159"/>
      <c r="BQ646" s="159"/>
      <c r="BR646" s="159"/>
      <c r="BS646" s="159"/>
      <c r="BT646" s="159"/>
      <c r="BU646" s="159"/>
      <c r="BV646" s="159"/>
      <c r="BW646" s="159"/>
      <c r="BX646" s="159"/>
      <c r="BY646" s="159"/>
      <c r="BZ646" s="159"/>
      <c r="CA646" s="159"/>
      <c r="CB646" s="159"/>
      <c r="CC646" s="159"/>
      <c r="CD646" s="159"/>
      <c r="CE646" s="159"/>
      <c r="CF646" s="159"/>
      <c r="CG646" s="159"/>
      <c r="CH646" s="159"/>
      <c r="CI646" s="159"/>
      <c r="CJ646" s="159"/>
      <c r="CK646" s="159"/>
      <c r="CL646" s="159"/>
      <c r="CM646" s="159"/>
      <c r="CN646" s="159"/>
      <c r="CO646" s="159"/>
      <c r="CP646" s="159"/>
      <c r="CQ646" s="159"/>
      <c r="CR646" s="159"/>
      <c r="CS646" s="159"/>
      <c r="CT646" s="159"/>
      <c r="CU646" s="159"/>
      <c r="CV646" s="159"/>
      <c r="CW646" s="159"/>
      <c r="CX646" s="159"/>
      <c r="CY646" s="159"/>
      <c r="CZ646" s="159"/>
      <c r="DA646" s="159"/>
      <c r="DB646" s="159"/>
      <c r="DC646" s="159"/>
      <c r="DD646" s="159"/>
      <c r="DE646" s="159"/>
      <c r="DF646" s="159"/>
      <c r="DG646" s="159"/>
      <c r="DH646" s="159"/>
      <c r="DI646" s="159"/>
      <c r="DJ646" s="159"/>
      <c r="DK646" s="159"/>
      <c r="DL646" s="159"/>
      <c r="DM646" s="159"/>
      <c r="DN646" s="159"/>
      <c r="DO646" s="159"/>
      <c r="DP646" s="159"/>
      <c r="DQ646" s="159"/>
      <c r="DR646" s="159"/>
      <c r="DS646" s="159"/>
      <c r="DT646" s="159"/>
      <c r="DU646" s="159"/>
      <c r="DV646" s="159"/>
      <c r="DW646" s="159"/>
      <c r="DX646" s="159"/>
      <c r="DY646" s="159"/>
      <c r="DZ646" s="159"/>
      <c r="EA646" s="159"/>
      <c r="EB646" s="159"/>
      <c r="EC646" s="159"/>
      <c r="ED646" s="159"/>
      <c r="EE646" s="159"/>
      <c r="EF646" s="159"/>
      <c r="EG646" s="159"/>
      <c r="EH646" s="159"/>
      <c r="EI646" s="159"/>
      <c r="EJ646" s="159"/>
      <c r="EK646" s="159"/>
      <c r="EL646" s="159"/>
      <c r="EM646" s="159"/>
      <c r="EN646" s="159"/>
      <c r="EO646" s="159"/>
      <c r="EP646" s="159"/>
      <c r="EQ646" s="159"/>
      <c r="ER646" s="159"/>
      <c r="ES646" s="159"/>
      <c r="ET646" s="159"/>
      <c r="EU646" s="159"/>
      <c r="EV646" s="159"/>
      <c r="EW646" s="159"/>
      <c r="EX646" s="159"/>
      <c r="EY646" s="159"/>
      <c r="EZ646" s="159"/>
      <c r="FA646" s="159"/>
      <c r="FB646" s="159"/>
      <c r="FC646" s="159"/>
      <c r="FD646" s="159"/>
    </row>
    <row r="647" customFormat="false" ht="12.75" hidden="false" customHeight="false" outlineLevel="0" collapsed="false">
      <c r="A647" s="168"/>
      <c r="B647" s="149"/>
      <c r="C647" s="149"/>
      <c r="D647" s="149"/>
      <c r="E647" s="149"/>
      <c r="F647" s="149"/>
      <c r="G647" s="149"/>
      <c r="H647" s="148"/>
      <c r="I647" s="170"/>
      <c r="R647" s="148"/>
      <c r="S647" s="158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  <c r="BA647" s="159"/>
      <c r="BB647" s="159"/>
      <c r="BC647" s="159"/>
      <c r="BD647" s="159"/>
      <c r="BE647" s="159"/>
      <c r="BF647" s="159"/>
      <c r="BG647" s="159"/>
      <c r="BH647" s="159"/>
      <c r="BI647" s="159"/>
      <c r="BJ647" s="159"/>
      <c r="BK647" s="159"/>
      <c r="BL647" s="159"/>
      <c r="BM647" s="159"/>
      <c r="BN647" s="159"/>
      <c r="BO647" s="159"/>
      <c r="BP647" s="159"/>
      <c r="BQ647" s="159"/>
      <c r="BR647" s="159"/>
      <c r="BS647" s="159"/>
      <c r="BT647" s="159"/>
      <c r="BU647" s="159"/>
      <c r="BV647" s="159"/>
      <c r="BW647" s="159"/>
      <c r="BX647" s="159"/>
      <c r="BY647" s="159"/>
      <c r="BZ647" s="159"/>
      <c r="CA647" s="159"/>
      <c r="CB647" s="159"/>
      <c r="CC647" s="159"/>
      <c r="CD647" s="159"/>
      <c r="CE647" s="159"/>
      <c r="CF647" s="159"/>
      <c r="CG647" s="159"/>
      <c r="CH647" s="159"/>
      <c r="CI647" s="159"/>
      <c r="CJ647" s="159"/>
      <c r="CK647" s="159"/>
      <c r="CL647" s="159"/>
      <c r="CM647" s="159"/>
      <c r="CN647" s="159"/>
      <c r="CO647" s="159"/>
      <c r="CP647" s="159"/>
      <c r="CQ647" s="159"/>
      <c r="CR647" s="159"/>
      <c r="CS647" s="159"/>
      <c r="CT647" s="159"/>
      <c r="CU647" s="159"/>
      <c r="CV647" s="159"/>
      <c r="CW647" s="159"/>
      <c r="CX647" s="159"/>
      <c r="CY647" s="159"/>
      <c r="CZ647" s="159"/>
      <c r="DA647" s="159"/>
      <c r="DB647" s="159"/>
      <c r="DC647" s="159"/>
      <c r="DD647" s="159"/>
      <c r="DE647" s="159"/>
      <c r="DF647" s="159"/>
      <c r="DG647" s="159"/>
      <c r="DH647" s="159"/>
      <c r="DI647" s="159"/>
      <c r="DJ647" s="159"/>
      <c r="DK647" s="159"/>
      <c r="DL647" s="159"/>
      <c r="DM647" s="159"/>
      <c r="DN647" s="159"/>
      <c r="DO647" s="159"/>
      <c r="DP647" s="159"/>
      <c r="DQ647" s="159"/>
      <c r="DR647" s="159"/>
      <c r="DS647" s="159"/>
      <c r="DT647" s="159"/>
      <c r="DU647" s="159"/>
      <c r="DV647" s="159"/>
      <c r="DW647" s="159"/>
      <c r="DX647" s="159"/>
      <c r="DY647" s="159"/>
      <c r="DZ647" s="159"/>
      <c r="EA647" s="159"/>
      <c r="EB647" s="159"/>
      <c r="EC647" s="159"/>
      <c r="ED647" s="159"/>
      <c r="EE647" s="159"/>
      <c r="EF647" s="159"/>
      <c r="EG647" s="159"/>
      <c r="EH647" s="159"/>
      <c r="EI647" s="159"/>
      <c r="EJ647" s="159"/>
      <c r="EK647" s="159"/>
      <c r="EL647" s="159"/>
      <c r="EM647" s="159"/>
      <c r="EN647" s="159"/>
      <c r="EO647" s="159"/>
      <c r="EP647" s="159"/>
      <c r="EQ647" s="159"/>
      <c r="ER647" s="159"/>
      <c r="ES647" s="159"/>
      <c r="ET647" s="159"/>
      <c r="EU647" s="159"/>
      <c r="EV647" s="159"/>
      <c r="EW647" s="159"/>
      <c r="EX647" s="159"/>
      <c r="EY647" s="159"/>
      <c r="EZ647" s="159"/>
      <c r="FA647" s="159"/>
      <c r="FB647" s="159"/>
      <c r="FC647" s="159"/>
      <c r="FD647" s="159"/>
    </row>
    <row r="648" customFormat="false" ht="12.75" hidden="false" customHeight="false" outlineLevel="0" collapsed="false">
      <c r="A648" s="168"/>
      <c r="B648" s="149"/>
      <c r="C648" s="149"/>
      <c r="D648" s="149"/>
      <c r="E648" s="149"/>
      <c r="F648" s="149"/>
      <c r="G648" s="149"/>
      <c r="H648" s="148"/>
      <c r="I648" s="170"/>
      <c r="R648" s="148"/>
      <c r="S648" s="158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  <c r="BA648" s="159"/>
      <c r="BB648" s="159"/>
      <c r="BC648" s="159"/>
      <c r="BD648" s="159"/>
      <c r="BE648" s="159"/>
      <c r="BF648" s="159"/>
      <c r="BG648" s="159"/>
      <c r="BH648" s="159"/>
      <c r="BI648" s="159"/>
      <c r="BJ648" s="159"/>
      <c r="BK648" s="159"/>
      <c r="BL648" s="159"/>
      <c r="BM648" s="159"/>
      <c r="BN648" s="159"/>
      <c r="BO648" s="159"/>
      <c r="BP648" s="159"/>
      <c r="BQ648" s="159"/>
      <c r="BR648" s="159"/>
      <c r="BS648" s="159"/>
      <c r="BT648" s="159"/>
      <c r="BU648" s="159"/>
      <c r="BV648" s="159"/>
      <c r="BW648" s="159"/>
      <c r="BX648" s="159"/>
      <c r="BY648" s="159"/>
      <c r="BZ648" s="159"/>
      <c r="CA648" s="159"/>
      <c r="CB648" s="159"/>
      <c r="CC648" s="159"/>
      <c r="CD648" s="159"/>
      <c r="CE648" s="159"/>
      <c r="CF648" s="159"/>
      <c r="CG648" s="159"/>
      <c r="CH648" s="159"/>
      <c r="CI648" s="159"/>
      <c r="CJ648" s="159"/>
      <c r="CK648" s="159"/>
      <c r="CL648" s="159"/>
      <c r="CM648" s="159"/>
      <c r="CN648" s="159"/>
      <c r="CO648" s="159"/>
      <c r="CP648" s="159"/>
      <c r="CQ648" s="159"/>
      <c r="CR648" s="159"/>
      <c r="CS648" s="159"/>
      <c r="CT648" s="159"/>
      <c r="CU648" s="159"/>
      <c r="CV648" s="159"/>
      <c r="CW648" s="159"/>
      <c r="CX648" s="159"/>
      <c r="CY648" s="159"/>
      <c r="CZ648" s="159"/>
      <c r="DA648" s="159"/>
      <c r="DB648" s="159"/>
      <c r="DC648" s="159"/>
      <c r="DD648" s="159"/>
      <c r="DE648" s="159"/>
      <c r="DF648" s="159"/>
      <c r="DG648" s="159"/>
      <c r="DH648" s="159"/>
      <c r="DI648" s="159"/>
      <c r="DJ648" s="159"/>
      <c r="DK648" s="159"/>
      <c r="DL648" s="159"/>
      <c r="DM648" s="159"/>
      <c r="DN648" s="159"/>
      <c r="DO648" s="159"/>
      <c r="DP648" s="159"/>
      <c r="DQ648" s="159"/>
      <c r="DR648" s="159"/>
      <c r="DS648" s="159"/>
      <c r="DT648" s="159"/>
      <c r="DU648" s="159"/>
      <c r="DV648" s="159"/>
      <c r="DW648" s="159"/>
      <c r="DX648" s="159"/>
      <c r="DY648" s="159"/>
      <c r="DZ648" s="159"/>
      <c r="EA648" s="159"/>
      <c r="EB648" s="159"/>
      <c r="EC648" s="159"/>
      <c r="ED648" s="159"/>
      <c r="EE648" s="159"/>
      <c r="EF648" s="159"/>
      <c r="EG648" s="159"/>
      <c r="EH648" s="159"/>
      <c r="EI648" s="159"/>
      <c r="EJ648" s="159"/>
      <c r="EK648" s="159"/>
      <c r="EL648" s="159"/>
      <c r="EM648" s="159"/>
      <c r="EN648" s="159"/>
      <c r="EO648" s="159"/>
      <c r="EP648" s="159"/>
      <c r="EQ648" s="159"/>
      <c r="ER648" s="159"/>
      <c r="ES648" s="159"/>
      <c r="ET648" s="159"/>
      <c r="EU648" s="159"/>
      <c r="EV648" s="159"/>
      <c r="EW648" s="159"/>
      <c r="EX648" s="159"/>
      <c r="EY648" s="159"/>
      <c r="EZ648" s="159"/>
      <c r="FA648" s="159"/>
      <c r="FB648" s="159"/>
      <c r="FC648" s="159"/>
      <c r="FD648" s="159"/>
    </row>
    <row r="649" customFormat="false" ht="12.75" hidden="false" customHeight="false" outlineLevel="0" collapsed="false">
      <c r="A649" s="168"/>
      <c r="B649" s="149"/>
      <c r="C649" s="149"/>
      <c r="D649" s="149"/>
      <c r="E649" s="149"/>
      <c r="F649" s="149"/>
      <c r="G649" s="149"/>
      <c r="H649" s="148"/>
      <c r="I649" s="170"/>
      <c r="R649" s="148"/>
      <c r="S649" s="158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  <c r="BA649" s="159"/>
      <c r="BB649" s="159"/>
      <c r="BC649" s="159"/>
      <c r="BD649" s="159"/>
      <c r="BE649" s="159"/>
      <c r="BF649" s="159"/>
      <c r="BG649" s="159"/>
      <c r="BH649" s="159"/>
      <c r="BI649" s="159"/>
      <c r="BJ649" s="159"/>
      <c r="BK649" s="159"/>
      <c r="BL649" s="159"/>
      <c r="BM649" s="159"/>
      <c r="BN649" s="159"/>
      <c r="BO649" s="159"/>
      <c r="BP649" s="159"/>
      <c r="BQ649" s="159"/>
      <c r="BR649" s="159"/>
      <c r="BS649" s="159"/>
      <c r="BT649" s="159"/>
      <c r="BU649" s="159"/>
      <c r="BV649" s="159"/>
      <c r="BW649" s="159"/>
      <c r="BX649" s="159"/>
      <c r="BY649" s="159"/>
      <c r="BZ649" s="159"/>
      <c r="CA649" s="159"/>
      <c r="CB649" s="159"/>
      <c r="CC649" s="159"/>
      <c r="CD649" s="159"/>
      <c r="CE649" s="159"/>
      <c r="CF649" s="159"/>
      <c r="CG649" s="159"/>
      <c r="CH649" s="159"/>
      <c r="CI649" s="159"/>
      <c r="CJ649" s="159"/>
      <c r="CK649" s="159"/>
      <c r="CL649" s="159"/>
      <c r="CM649" s="159"/>
      <c r="CN649" s="159"/>
      <c r="CO649" s="159"/>
      <c r="CP649" s="159"/>
      <c r="CQ649" s="159"/>
      <c r="CR649" s="159"/>
      <c r="CS649" s="159"/>
      <c r="CT649" s="159"/>
      <c r="CU649" s="159"/>
      <c r="CV649" s="159"/>
      <c r="CW649" s="159"/>
      <c r="CX649" s="159"/>
      <c r="CY649" s="159"/>
      <c r="CZ649" s="159"/>
      <c r="DA649" s="159"/>
      <c r="DB649" s="159"/>
      <c r="DC649" s="159"/>
      <c r="DD649" s="159"/>
      <c r="DE649" s="159"/>
      <c r="DF649" s="159"/>
      <c r="DG649" s="159"/>
      <c r="DH649" s="159"/>
      <c r="DI649" s="159"/>
      <c r="DJ649" s="159"/>
      <c r="DK649" s="159"/>
      <c r="DL649" s="159"/>
      <c r="DM649" s="159"/>
      <c r="DN649" s="159"/>
      <c r="DO649" s="159"/>
      <c r="DP649" s="159"/>
      <c r="DQ649" s="159"/>
      <c r="DR649" s="159"/>
      <c r="DS649" s="159"/>
      <c r="DT649" s="159"/>
      <c r="DU649" s="159"/>
      <c r="DV649" s="159"/>
      <c r="DW649" s="159"/>
      <c r="DX649" s="159"/>
      <c r="DY649" s="159"/>
      <c r="DZ649" s="159"/>
      <c r="EA649" s="159"/>
      <c r="EB649" s="159"/>
      <c r="EC649" s="159"/>
      <c r="ED649" s="159"/>
      <c r="EE649" s="159"/>
      <c r="EF649" s="159"/>
      <c r="EG649" s="159"/>
      <c r="EH649" s="159"/>
      <c r="EI649" s="159"/>
      <c r="EJ649" s="159"/>
      <c r="EK649" s="159"/>
      <c r="EL649" s="159"/>
      <c r="EM649" s="159"/>
      <c r="EN649" s="159"/>
      <c r="EO649" s="159"/>
      <c r="EP649" s="159"/>
      <c r="EQ649" s="159"/>
      <c r="ER649" s="159"/>
      <c r="ES649" s="159"/>
      <c r="ET649" s="159"/>
      <c r="EU649" s="159"/>
      <c r="EV649" s="159"/>
      <c r="EW649" s="159"/>
      <c r="EX649" s="159"/>
      <c r="EY649" s="159"/>
      <c r="EZ649" s="159"/>
      <c r="FA649" s="159"/>
      <c r="FB649" s="159"/>
      <c r="FC649" s="159"/>
      <c r="FD649" s="159"/>
    </row>
    <row r="650" customFormat="false" ht="12.75" hidden="false" customHeight="false" outlineLevel="0" collapsed="false">
      <c r="A650" s="168"/>
      <c r="B650" s="149"/>
      <c r="C650" s="149"/>
      <c r="D650" s="149"/>
      <c r="E650" s="149"/>
      <c r="F650" s="149"/>
      <c r="G650" s="149"/>
      <c r="H650" s="148"/>
      <c r="I650" s="170"/>
      <c r="R650" s="148"/>
      <c r="S650" s="158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  <c r="BA650" s="159"/>
      <c r="BB650" s="159"/>
      <c r="BC650" s="159"/>
      <c r="BD650" s="159"/>
      <c r="BE650" s="159"/>
      <c r="BF650" s="159"/>
      <c r="BG650" s="159"/>
      <c r="BH650" s="159"/>
      <c r="BI650" s="159"/>
      <c r="BJ650" s="159"/>
      <c r="BK650" s="159"/>
      <c r="BL650" s="159"/>
      <c r="BM650" s="159"/>
      <c r="BN650" s="159"/>
      <c r="BO650" s="159"/>
      <c r="BP650" s="159"/>
      <c r="BQ650" s="159"/>
      <c r="BR650" s="159"/>
      <c r="BS650" s="159"/>
      <c r="BT650" s="159"/>
      <c r="BU650" s="159"/>
      <c r="BV650" s="159"/>
      <c r="BW650" s="159"/>
      <c r="BX650" s="159"/>
      <c r="BY650" s="159"/>
      <c r="BZ650" s="159"/>
      <c r="CA650" s="159"/>
      <c r="CB650" s="159"/>
      <c r="CC650" s="159"/>
      <c r="CD650" s="159"/>
      <c r="CE650" s="159"/>
      <c r="CF650" s="159"/>
      <c r="CG650" s="159"/>
      <c r="CH650" s="159"/>
      <c r="CI650" s="159"/>
      <c r="CJ650" s="159"/>
      <c r="CK650" s="159"/>
      <c r="CL650" s="159"/>
      <c r="CM650" s="159"/>
      <c r="CN650" s="159"/>
      <c r="CO650" s="159"/>
      <c r="CP650" s="159"/>
      <c r="CQ650" s="159"/>
      <c r="CR650" s="159"/>
      <c r="CS650" s="159"/>
      <c r="CT650" s="159"/>
      <c r="CU650" s="159"/>
      <c r="CV650" s="159"/>
      <c r="CW650" s="159"/>
      <c r="CX650" s="159"/>
      <c r="CY650" s="159"/>
      <c r="CZ650" s="159"/>
      <c r="DA650" s="159"/>
      <c r="DB650" s="159"/>
      <c r="DC650" s="159"/>
      <c r="DD650" s="159"/>
      <c r="DE650" s="159"/>
      <c r="DF650" s="159"/>
      <c r="DG650" s="159"/>
      <c r="DH650" s="159"/>
      <c r="DI650" s="159"/>
      <c r="DJ650" s="159"/>
      <c r="DK650" s="159"/>
      <c r="DL650" s="159"/>
      <c r="DM650" s="159"/>
      <c r="DN650" s="159"/>
      <c r="DO650" s="159"/>
      <c r="DP650" s="159"/>
      <c r="DQ650" s="159"/>
      <c r="DR650" s="159"/>
      <c r="DS650" s="159"/>
      <c r="DT650" s="159"/>
      <c r="DU650" s="159"/>
      <c r="DV650" s="159"/>
      <c r="DW650" s="159"/>
      <c r="DX650" s="159"/>
      <c r="DY650" s="159"/>
      <c r="DZ650" s="159"/>
      <c r="EA650" s="159"/>
      <c r="EB650" s="159"/>
      <c r="EC650" s="159"/>
      <c r="ED650" s="159"/>
      <c r="EE650" s="159"/>
      <c r="EF650" s="159"/>
      <c r="EG650" s="159"/>
      <c r="EH650" s="159"/>
      <c r="EI650" s="159"/>
      <c r="EJ650" s="159"/>
      <c r="EK650" s="159"/>
      <c r="EL650" s="159"/>
      <c r="EM650" s="159"/>
      <c r="EN650" s="159"/>
      <c r="EO650" s="159"/>
      <c r="EP650" s="159"/>
      <c r="EQ650" s="159"/>
      <c r="ER650" s="159"/>
      <c r="ES650" s="159"/>
      <c r="ET650" s="159"/>
      <c r="EU650" s="159"/>
      <c r="EV650" s="159"/>
      <c r="EW650" s="159"/>
      <c r="EX650" s="159"/>
      <c r="EY650" s="159"/>
      <c r="EZ650" s="159"/>
      <c r="FA650" s="159"/>
      <c r="FB650" s="159"/>
      <c r="FC650" s="159"/>
      <c r="FD650" s="159"/>
    </row>
    <row r="651" customFormat="false" ht="12.75" hidden="false" customHeight="false" outlineLevel="0" collapsed="false">
      <c r="A651" s="168"/>
      <c r="B651" s="149"/>
      <c r="C651" s="149"/>
      <c r="D651" s="149"/>
      <c r="E651" s="149"/>
      <c r="F651" s="149"/>
      <c r="G651" s="149"/>
      <c r="H651" s="148"/>
      <c r="I651" s="170"/>
      <c r="R651" s="148"/>
      <c r="S651" s="158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  <c r="BA651" s="159"/>
      <c r="BB651" s="159"/>
      <c r="BC651" s="159"/>
      <c r="BD651" s="159"/>
      <c r="BE651" s="159"/>
      <c r="BF651" s="159"/>
      <c r="BG651" s="159"/>
      <c r="BH651" s="159"/>
      <c r="BI651" s="159"/>
      <c r="BJ651" s="159"/>
      <c r="BK651" s="159"/>
      <c r="BL651" s="159"/>
      <c r="BM651" s="159"/>
      <c r="BN651" s="159"/>
      <c r="BO651" s="159"/>
      <c r="BP651" s="159"/>
      <c r="BQ651" s="159"/>
      <c r="BR651" s="159"/>
      <c r="BS651" s="159"/>
      <c r="BT651" s="159"/>
      <c r="BU651" s="159"/>
      <c r="BV651" s="159"/>
      <c r="BW651" s="159"/>
      <c r="BX651" s="159"/>
      <c r="BY651" s="159"/>
      <c r="BZ651" s="159"/>
      <c r="CA651" s="159"/>
      <c r="CB651" s="159"/>
      <c r="CC651" s="159"/>
      <c r="CD651" s="159"/>
      <c r="CE651" s="159"/>
      <c r="CF651" s="159"/>
      <c r="CG651" s="159"/>
      <c r="CH651" s="159"/>
      <c r="CI651" s="159"/>
      <c r="CJ651" s="159"/>
      <c r="CK651" s="159"/>
      <c r="CL651" s="159"/>
      <c r="CM651" s="159"/>
      <c r="CN651" s="159"/>
      <c r="CO651" s="159"/>
      <c r="CP651" s="159"/>
      <c r="CQ651" s="159"/>
      <c r="CR651" s="159"/>
      <c r="CS651" s="159"/>
      <c r="CT651" s="159"/>
      <c r="CU651" s="159"/>
      <c r="CV651" s="159"/>
      <c r="CW651" s="159"/>
      <c r="CX651" s="159"/>
      <c r="CY651" s="159"/>
      <c r="CZ651" s="159"/>
      <c r="DA651" s="159"/>
      <c r="DB651" s="159"/>
      <c r="DC651" s="159"/>
      <c r="DD651" s="159"/>
      <c r="DE651" s="159"/>
      <c r="DF651" s="159"/>
      <c r="DG651" s="159"/>
      <c r="DH651" s="159"/>
      <c r="DI651" s="159"/>
      <c r="DJ651" s="159"/>
      <c r="DK651" s="159"/>
      <c r="DL651" s="159"/>
      <c r="DM651" s="159"/>
      <c r="DN651" s="159"/>
      <c r="DO651" s="159"/>
      <c r="DP651" s="159"/>
      <c r="DQ651" s="159"/>
      <c r="DR651" s="159"/>
      <c r="DS651" s="159"/>
      <c r="DT651" s="159"/>
      <c r="DU651" s="159"/>
      <c r="DV651" s="159"/>
      <c r="DW651" s="159"/>
      <c r="DX651" s="159"/>
      <c r="DY651" s="159"/>
      <c r="DZ651" s="159"/>
      <c r="EA651" s="159"/>
      <c r="EB651" s="159"/>
      <c r="EC651" s="159"/>
      <c r="ED651" s="159"/>
      <c r="EE651" s="159"/>
      <c r="EF651" s="159"/>
      <c r="EG651" s="159"/>
      <c r="EH651" s="159"/>
      <c r="EI651" s="159"/>
      <c r="EJ651" s="159"/>
      <c r="EK651" s="159"/>
      <c r="EL651" s="159"/>
      <c r="EM651" s="159"/>
      <c r="EN651" s="159"/>
      <c r="EO651" s="159"/>
      <c r="EP651" s="159"/>
      <c r="EQ651" s="159"/>
      <c r="ER651" s="159"/>
      <c r="ES651" s="159"/>
      <c r="ET651" s="159"/>
      <c r="EU651" s="159"/>
      <c r="EV651" s="159"/>
      <c r="EW651" s="159"/>
      <c r="EX651" s="159"/>
      <c r="EY651" s="159"/>
      <c r="EZ651" s="159"/>
      <c r="FA651" s="159"/>
      <c r="FB651" s="159"/>
      <c r="FC651" s="159"/>
      <c r="FD651" s="159"/>
    </row>
    <row r="652" customFormat="false" ht="12.75" hidden="false" customHeight="false" outlineLevel="0" collapsed="false">
      <c r="A652" s="168"/>
      <c r="B652" s="149"/>
      <c r="C652" s="149"/>
      <c r="D652" s="149"/>
      <c r="E652" s="149"/>
      <c r="F652" s="149"/>
      <c r="G652" s="149"/>
      <c r="H652" s="148"/>
      <c r="I652" s="170"/>
      <c r="R652" s="148"/>
      <c r="S652" s="158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  <c r="BA652" s="159"/>
      <c r="BB652" s="159"/>
      <c r="BC652" s="159"/>
      <c r="BD652" s="159"/>
      <c r="BE652" s="159"/>
      <c r="BF652" s="159"/>
      <c r="BG652" s="159"/>
      <c r="BH652" s="159"/>
      <c r="BI652" s="159"/>
      <c r="BJ652" s="159"/>
      <c r="BK652" s="159"/>
      <c r="BL652" s="159"/>
      <c r="BM652" s="159"/>
      <c r="BN652" s="159"/>
      <c r="BO652" s="159"/>
      <c r="BP652" s="159"/>
      <c r="BQ652" s="159"/>
      <c r="BR652" s="159"/>
      <c r="BS652" s="159"/>
      <c r="BT652" s="159"/>
      <c r="BU652" s="159"/>
      <c r="BV652" s="159"/>
      <c r="BW652" s="159"/>
      <c r="BX652" s="159"/>
      <c r="BY652" s="159"/>
      <c r="BZ652" s="159"/>
      <c r="CA652" s="159"/>
      <c r="CB652" s="159"/>
      <c r="CC652" s="159"/>
      <c r="CD652" s="159"/>
      <c r="CE652" s="159"/>
      <c r="CF652" s="159"/>
      <c r="CG652" s="159"/>
      <c r="CH652" s="159"/>
      <c r="CI652" s="159"/>
      <c r="CJ652" s="159"/>
      <c r="CK652" s="159"/>
      <c r="CL652" s="159"/>
      <c r="CM652" s="159"/>
      <c r="CN652" s="159"/>
      <c r="CO652" s="159"/>
      <c r="CP652" s="159"/>
      <c r="CQ652" s="159"/>
      <c r="CR652" s="159"/>
      <c r="CS652" s="159"/>
      <c r="CT652" s="159"/>
      <c r="CU652" s="159"/>
      <c r="CV652" s="159"/>
      <c r="CW652" s="159"/>
      <c r="CX652" s="159"/>
      <c r="CY652" s="159"/>
      <c r="CZ652" s="159"/>
      <c r="DA652" s="159"/>
      <c r="DB652" s="159"/>
      <c r="DC652" s="159"/>
      <c r="DD652" s="159"/>
      <c r="DE652" s="159"/>
      <c r="DF652" s="159"/>
      <c r="DG652" s="159"/>
      <c r="DH652" s="159"/>
      <c r="DI652" s="159"/>
      <c r="DJ652" s="159"/>
      <c r="DK652" s="159"/>
      <c r="DL652" s="159"/>
      <c r="DM652" s="159"/>
      <c r="DN652" s="159"/>
      <c r="DO652" s="159"/>
      <c r="DP652" s="159"/>
      <c r="DQ652" s="159"/>
      <c r="DR652" s="159"/>
      <c r="DS652" s="159"/>
      <c r="DT652" s="159"/>
      <c r="DU652" s="159"/>
      <c r="DV652" s="159"/>
      <c r="DW652" s="159"/>
      <c r="DX652" s="159"/>
      <c r="DY652" s="159"/>
      <c r="DZ652" s="159"/>
      <c r="EA652" s="159"/>
      <c r="EB652" s="159"/>
      <c r="EC652" s="159"/>
      <c r="ED652" s="159"/>
      <c r="EE652" s="159"/>
      <c r="EF652" s="159"/>
      <c r="EG652" s="159"/>
      <c r="EH652" s="159"/>
      <c r="EI652" s="159"/>
      <c r="EJ652" s="159"/>
      <c r="EK652" s="159"/>
      <c r="EL652" s="159"/>
      <c r="EM652" s="159"/>
      <c r="EN652" s="159"/>
      <c r="EO652" s="159"/>
      <c r="EP652" s="159"/>
      <c r="EQ652" s="159"/>
      <c r="ER652" s="159"/>
      <c r="ES652" s="159"/>
      <c r="ET652" s="159"/>
      <c r="EU652" s="159"/>
      <c r="EV652" s="159"/>
      <c r="EW652" s="159"/>
      <c r="EX652" s="159"/>
      <c r="EY652" s="159"/>
      <c r="EZ652" s="159"/>
      <c r="FA652" s="159"/>
      <c r="FB652" s="159"/>
      <c r="FC652" s="159"/>
      <c r="FD652" s="159"/>
    </row>
    <row r="653" customFormat="false" ht="12.75" hidden="false" customHeight="false" outlineLevel="0" collapsed="false">
      <c r="A653" s="168"/>
      <c r="B653" s="149"/>
      <c r="C653" s="149"/>
      <c r="D653" s="149"/>
      <c r="E653" s="149"/>
      <c r="F653" s="149"/>
      <c r="G653" s="149"/>
      <c r="H653" s="148"/>
      <c r="I653" s="170"/>
      <c r="R653" s="148"/>
      <c r="S653" s="158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  <c r="BA653" s="159"/>
      <c r="BB653" s="159"/>
      <c r="BC653" s="159"/>
      <c r="BD653" s="159"/>
      <c r="BE653" s="159"/>
      <c r="BF653" s="159"/>
      <c r="BG653" s="159"/>
      <c r="BH653" s="159"/>
      <c r="BI653" s="159"/>
      <c r="BJ653" s="159"/>
      <c r="BK653" s="159"/>
      <c r="BL653" s="159"/>
      <c r="BM653" s="159"/>
      <c r="BN653" s="159"/>
      <c r="BO653" s="159"/>
      <c r="BP653" s="159"/>
      <c r="BQ653" s="159"/>
      <c r="BR653" s="159"/>
      <c r="BS653" s="159"/>
      <c r="BT653" s="159"/>
      <c r="BU653" s="159"/>
      <c r="BV653" s="159"/>
      <c r="BW653" s="159"/>
      <c r="BX653" s="159"/>
      <c r="BY653" s="159"/>
      <c r="BZ653" s="159"/>
      <c r="CA653" s="159"/>
      <c r="CB653" s="159"/>
      <c r="CC653" s="159"/>
      <c r="CD653" s="159"/>
      <c r="CE653" s="159"/>
      <c r="CF653" s="159"/>
      <c r="CG653" s="159"/>
      <c r="CH653" s="159"/>
      <c r="CI653" s="159"/>
      <c r="CJ653" s="159"/>
      <c r="CK653" s="159"/>
      <c r="CL653" s="159"/>
      <c r="CM653" s="159"/>
      <c r="CN653" s="159"/>
      <c r="CO653" s="159"/>
      <c r="CP653" s="159"/>
      <c r="CQ653" s="159"/>
      <c r="CR653" s="159"/>
      <c r="CS653" s="159"/>
      <c r="CT653" s="159"/>
      <c r="CU653" s="159"/>
      <c r="CV653" s="159"/>
      <c r="CW653" s="159"/>
      <c r="CX653" s="159"/>
      <c r="CY653" s="159"/>
      <c r="CZ653" s="159"/>
      <c r="DA653" s="159"/>
      <c r="DB653" s="159"/>
      <c r="DC653" s="159"/>
      <c r="DD653" s="159"/>
      <c r="DE653" s="159"/>
      <c r="DF653" s="159"/>
      <c r="DG653" s="159"/>
      <c r="DH653" s="159"/>
      <c r="DI653" s="159"/>
      <c r="DJ653" s="159"/>
      <c r="DK653" s="159"/>
      <c r="DL653" s="159"/>
      <c r="DM653" s="159"/>
      <c r="DN653" s="159"/>
      <c r="DO653" s="159"/>
      <c r="DP653" s="159"/>
      <c r="DQ653" s="159"/>
      <c r="DR653" s="159"/>
      <c r="DS653" s="159"/>
      <c r="DT653" s="159"/>
      <c r="DU653" s="159"/>
      <c r="DV653" s="159"/>
      <c r="DW653" s="159"/>
      <c r="DX653" s="159"/>
      <c r="DY653" s="159"/>
      <c r="DZ653" s="159"/>
      <c r="EA653" s="159"/>
      <c r="EB653" s="159"/>
      <c r="EC653" s="159"/>
      <c r="ED653" s="159"/>
      <c r="EE653" s="159"/>
      <c r="EF653" s="159"/>
      <c r="EG653" s="159"/>
      <c r="EH653" s="159"/>
      <c r="EI653" s="159"/>
      <c r="EJ653" s="159"/>
      <c r="EK653" s="159"/>
      <c r="EL653" s="159"/>
      <c r="EM653" s="159"/>
      <c r="EN653" s="159"/>
      <c r="EO653" s="159"/>
      <c r="EP653" s="159"/>
      <c r="EQ653" s="159"/>
      <c r="ER653" s="159"/>
      <c r="ES653" s="159"/>
      <c r="ET653" s="159"/>
      <c r="EU653" s="159"/>
      <c r="EV653" s="159"/>
      <c r="EW653" s="159"/>
      <c r="EX653" s="159"/>
      <c r="EY653" s="159"/>
      <c r="EZ653" s="159"/>
      <c r="FA653" s="159"/>
      <c r="FB653" s="159"/>
      <c r="FC653" s="159"/>
      <c r="FD653" s="159"/>
    </row>
    <row r="654" customFormat="false" ht="12.75" hidden="false" customHeight="false" outlineLevel="0" collapsed="false">
      <c r="A654" s="168"/>
      <c r="B654" s="149"/>
      <c r="C654" s="149"/>
      <c r="D654" s="149"/>
      <c r="E654" s="149"/>
      <c r="F654" s="149"/>
      <c r="G654" s="149"/>
      <c r="H654" s="148"/>
      <c r="I654" s="170"/>
      <c r="R654" s="148"/>
      <c r="S654" s="158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  <c r="BA654" s="159"/>
      <c r="BB654" s="159"/>
      <c r="BC654" s="159"/>
      <c r="BD654" s="159"/>
      <c r="BE654" s="159"/>
      <c r="BF654" s="159"/>
      <c r="BG654" s="159"/>
      <c r="BH654" s="159"/>
      <c r="BI654" s="159"/>
      <c r="BJ654" s="159"/>
      <c r="BK654" s="159"/>
      <c r="BL654" s="159"/>
      <c r="BM654" s="159"/>
      <c r="BN654" s="159"/>
      <c r="BO654" s="159"/>
      <c r="BP654" s="159"/>
      <c r="BQ654" s="159"/>
      <c r="BR654" s="159"/>
      <c r="BS654" s="159"/>
      <c r="BT654" s="159"/>
      <c r="BU654" s="159"/>
      <c r="BV654" s="159"/>
      <c r="BW654" s="159"/>
      <c r="BX654" s="159"/>
      <c r="BY654" s="159"/>
      <c r="BZ654" s="159"/>
      <c r="CA654" s="159"/>
      <c r="CB654" s="159"/>
      <c r="CC654" s="159"/>
      <c r="CD654" s="159"/>
      <c r="CE654" s="159"/>
      <c r="CF654" s="159"/>
      <c r="CG654" s="159"/>
      <c r="CH654" s="159"/>
      <c r="CI654" s="159"/>
      <c r="CJ654" s="159"/>
      <c r="CK654" s="159"/>
      <c r="CL654" s="159"/>
      <c r="CM654" s="159"/>
      <c r="CN654" s="159"/>
      <c r="CO654" s="159"/>
      <c r="CP654" s="159"/>
      <c r="CQ654" s="159"/>
      <c r="CR654" s="159"/>
      <c r="CS654" s="159"/>
      <c r="CT654" s="159"/>
      <c r="CU654" s="159"/>
      <c r="CV654" s="159"/>
      <c r="CW654" s="159"/>
      <c r="CX654" s="159"/>
      <c r="CY654" s="159"/>
      <c r="CZ654" s="159"/>
      <c r="DA654" s="159"/>
      <c r="DB654" s="159"/>
      <c r="DC654" s="159"/>
      <c r="DD654" s="159"/>
      <c r="DE654" s="159"/>
      <c r="DF654" s="159"/>
      <c r="DG654" s="159"/>
      <c r="DH654" s="159"/>
      <c r="DI654" s="159"/>
      <c r="DJ654" s="159"/>
      <c r="DK654" s="159"/>
      <c r="DL654" s="159"/>
      <c r="DM654" s="159"/>
      <c r="DN654" s="159"/>
      <c r="DO654" s="159"/>
      <c r="DP654" s="159"/>
      <c r="DQ654" s="159"/>
      <c r="DR654" s="159"/>
      <c r="DS654" s="159"/>
      <c r="DT654" s="159"/>
      <c r="DU654" s="159"/>
      <c r="DV654" s="159"/>
      <c r="DW654" s="159"/>
      <c r="DX654" s="159"/>
      <c r="DY654" s="159"/>
      <c r="DZ654" s="159"/>
      <c r="EA654" s="159"/>
      <c r="EB654" s="159"/>
      <c r="EC654" s="159"/>
      <c r="ED654" s="159"/>
      <c r="EE654" s="159"/>
      <c r="EF654" s="159"/>
      <c r="EG654" s="159"/>
      <c r="EH654" s="159"/>
      <c r="EI654" s="159"/>
      <c r="EJ654" s="159"/>
      <c r="EK654" s="159"/>
      <c r="EL654" s="159"/>
      <c r="EM654" s="159"/>
      <c r="EN654" s="159"/>
      <c r="EO654" s="159"/>
      <c r="EP654" s="159"/>
      <c r="EQ654" s="159"/>
      <c r="ER654" s="159"/>
      <c r="ES654" s="159"/>
      <c r="ET654" s="159"/>
      <c r="EU654" s="159"/>
      <c r="EV654" s="159"/>
      <c r="EW654" s="159"/>
      <c r="EX654" s="159"/>
      <c r="EY654" s="159"/>
      <c r="EZ654" s="159"/>
      <c r="FA654" s="159"/>
      <c r="FB654" s="159"/>
      <c r="FC654" s="159"/>
      <c r="FD654" s="159"/>
    </row>
    <row r="655" customFormat="false" ht="12.75" hidden="false" customHeight="false" outlineLevel="0" collapsed="false">
      <c r="A655" s="168"/>
      <c r="B655" s="149"/>
      <c r="C655" s="149"/>
      <c r="D655" s="149"/>
      <c r="E655" s="149"/>
      <c r="F655" s="149"/>
      <c r="G655" s="149"/>
      <c r="H655" s="148"/>
      <c r="I655" s="170"/>
      <c r="R655" s="148"/>
      <c r="S655" s="158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  <c r="BA655" s="159"/>
      <c r="BB655" s="159"/>
      <c r="BC655" s="159"/>
      <c r="BD655" s="159"/>
      <c r="BE655" s="159"/>
      <c r="BF655" s="159"/>
      <c r="BG655" s="159"/>
      <c r="BH655" s="159"/>
      <c r="BI655" s="159"/>
      <c r="BJ655" s="159"/>
      <c r="BK655" s="159"/>
      <c r="BL655" s="159"/>
      <c r="BM655" s="159"/>
      <c r="BN655" s="159"/>
      <c r="BO655" s="159"/>
      <c r="BP655" s="159"/>
      <c r="BQ655" s="159"/>
      <c r="BR655" s="159"/>
      <c r="BS655" s="159"/>
      <c r="BT655" s="159"/>
      <c r="BU655" s="159"/>
      <c r="BV655" s="159"/>
      <c r="BW655" s="159"/>
      <c r="BX655" s="159"/>
      <c r="BY655" s="159"/>
      <c r="BZ655" s="159"/>
      <c r="CA655" s="159"/>
      <c r="CB655" s="159"/>
      <c r="CC655" s="159"/>
      <c r="CD655" s="159"/>
      <c r="CE655" s="159"/>
      <c r="CF655" s="159"/>
      <c r="CG655" s="159"/>
      <c r="CH655" s="159"/>
      <c r="CI655" s="159"/>
      <c r="CJ655" s="159"/>
      <c r="CK655" s="159"/>
      <c r="CL655" s="159"/>
      <c r="CM655" s="159"/>
      <c r="CN655" s="159"/>
      <c r="CO655" s="159"/>
      <c r="CP655" s="159"/>
      <c r="CQ655" s="159"/>
      <c r="CR655" s="159"/>
      <c r="CS655" s="159"/>
      <c r="CT655" s="159"/>
      <c r="CU655" s="159"/>
      <c r="CV655" s="159"/>
      <c r="CW655" s="159"/>
      <c r="CX655" s="159"/>
      <c r="CY655" s="159"/>
      <c r="CZ655" s="159"/>
      <c r="DA655" s="159"/>
      <c r="DB655" s="159"/>
      <c r="DC655" s="159"/>
      <c r="DD655" s="159"/>
      <c r="DE655" s="159"/>
      <c r="DF655" s="159"/>
      <c r="DG655" s="159"/>
      <c r="DH655" s="159"/>
      <c r="DI655" s="159"/>
      <c r="DJ655" s="159"/>
      <c r="DK655" s="159"/>
      <c r="DL655" s="159"/>
      <c r="DM655" s="159"/>
      <c r="DN655" s="159"/>
      <c r="DO655" s="159"/>
      <c r="DP655" s="159"/>
      <c r="DQ655" s="159"/>
      <c r="DR655" s="159"/>
      <c r="DS655" s="159"/>
      <c r="DT655" s="159"/>
      <c r="DU655" s="159"/>
      <c r="DV655" s="159"/>
      <c r="DW655" s="159"/>
      <c r="DX655" s="159"/>
      <c r="DY655" s="159"/>
      <c r="DZ655" s="159"/>
      <c r="EA655" s="159"/>
      <c r="EB655" s="159"/>
      <c r="EC655" s="159"/>
      <c r="ED655" s="159"/>
      <c r="EE655" s="159"/>
      <c r="EF655" s="159"/>
      <c r="EG655" s="159"/>
      <c r="EH655" s="159"/>
      <c r="EI655" s="159"/>
      <c r="EJ655" s="159"/>
      <c r="EK655" s="159"/>
      <c r="EL655" s="159"/>
      <c r="EM655" s="159"/>
      <c r="EN655" s="159"/>
      <c r="EO655" s="159"/>
      <c r="EP655" s="159"/>
      <c r="EQ655" s="159"/>
      <c r="ER655" s="159"/>
      <c r="ES655" s="159"/>
      <c r="ET655" s="159"/>
      <c r="EU655" s="159"/>
      <c r="EV655" s="159"/>
      <c r="EW655" s="159"/>
      <c r="EX655" s="159"/>
      <c r="EY655" s="159"/>
      <c r="EZ655" s="159"/>
      <c r="FA655" s="159"/>
      <c r="FB655" s="159"/>
      <c r="FC655" s="159"/>
      <c r="FD655" s="159"/>
    </row>
    <row r="656" customFormat="false" ht="12.75" hidden="false" customHeight="false" outlineLevel="0" collapsed="false">
      <c r="A656" s="168"/>
      <c r="B656" s="149"/>
      <c r="C656" s="149"/>
      <c r="D656" s="149"/>
      <c r="E656" s="149"/>
      <c r="F656" s="149"/>
      <c r="G656" s="149"/>
      <c r="H656" s="148"/>
      <c r="I656" s="170"/>
      <c r="R656" s="148"/>
      <c r="S656" s="158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  <c r="BA656" s="159"/>
      <c r="BB656" s="159"/>
      <c r="BC656" s="159"/>
      <c r="BD656" s="159"/>
      <c r="BE656" s="159"/>
      <c r="BF656" s="159"/>
      <c r="BG656" s="159"/>
      <c r="BH656" s="159"/>
      <c r="BI656" s="159"/>
      <c r="BJ656" s="159"/>
      <c r="BK656" s="159"/>
      <c r="BL656" s="159"/>
      <c r="BM656" s="159"/>
      <c r="BN656" s="159"/>
      <c r="BO656" s="159"/>
      <c r="BP656" s="159"/>
      <c r="BQ656" s="159"/>
      <c r="BR656" s="159"/>
      <c r="BS656" s="159"/>
      <c r="BT656" s="159"/>
      <c r="BU656" s="159"/>
      <c r="BV656" s="159"/>
      <c r="BW656" s="159"/>
      <c r="BX656" s="159"/>
      <c r="BY656" s="159"/>
      <c r="BZ656" s="159"/>
      <c r="CA656" s="159"/>
      <c r="CB656" s="159"/>
      <c r="CC656" s="159"/>
      <c r="CD656" s="159"/>
      <c r="CE656" s="159"/>
      <c r="CF656" s="159"/>
      <c r="CG656" s="159"/>
      <c r="CH656" s="159"/>
      <c r="CI656" s="159"/>
      <c r="CJ656" s="159"/>
      <c r="CK656" s="159"/>
      <c r="CL656" s="159"/>
      <c r="CM656" s="159"/>
      <c r="CN656" s="159"/>
      <c r="CO656" s="159"/>
      <c r="CP656" s="159"/>
      <c r="CQ656" s="159"/>
      <c r="CR656" s="159"/>
      <c r="CS656" s="159"/>
      <c r="CT656" s="159"/>
      <c r="CU656" s="159"/>
      <c r="CV656" s="159"/>
      <c r="CW656" s="159"/>
      <c r="CX656" s="159"/>
      <c r="CY656" s="159"/>
      <c r="CZ656" s="159"/>
      <c r="DA656" s="159"/>
      <c r="DB656" s="159"/>
      <c r="DC656" s="159"/>
      <c r="DD656" s="159"/>
      <c r="DE656" s="159"/>
      <c r="DF656" s="159"/>
      <c r="DG656" s="159"/>
      <c r="DH656" s="159"/>
      <c r="DI656" s="159"/>
      <c r="DJ656" s="159"/>
      <c r="DK656" s="159"/>
      <c r="DL656" s="159"/>
      <c r="DM656" s="159"/>
      <c r="DN656" s="159"/>
      <c r="DO656" s="159"/>
      <c r="DP656" s="159"/>
      <c r="DQ656" s="159"/>
      <c r="DR656" s="159"/>
      <c r="DS656" s="159"/>
      <c r="DT656" s="159"/>
      <c r="DU656" s="159"/>
      <c r="DV656" s="159"/>
      <c r="DW656" s="159"/>
      <c r="DX656" s="159"/>
      <c r="DY656" s="159"/>
      <c r="DZ656" s="159"/>
      <c r="EA656" s="159"/>
      <c r="EB656" s="159"/>
      <c r="EC656" s="159"/>
      <c r="ED656" s="159"/>
      <c r="EE656" s="159"/>
      <c r="EF656" s="159"/>
      <c r="EG656" s="159"/>
      <c r="EH656" s="159"/>
      <c r="EI656" s="159"/>
      <c r="EJ656" s="159"/>
      <c r="EK656" s="159"/>
      <c r="EL656" s="159"/>
      <c r="EM656" s="159"/>
      <c r="EN656" s="159"/>
      <c r="EO656" s="159"/>
      <c r="EP656" s="159"/>
      <c r="EQ656" s="159"/>
      <c r="ER656" s="159"/>
      <c r="ES656" s="159"/>
      <c r="ET656" s="159"/>
      <c r="EU656" s="159"/>
      <c r="EV656" s="159"/>
      <c r="EW656" s="159"/>
      <c r="EX656" s="159"/>
      <c r="EY656" s="159"/>
      <c r="EZ656" s="159"/>
      <c r="FA656" s="159"/>
      <c r="FB656" s="159"/>
      <c r="FC656" s="159"/>
      <c r="FD656" s="159"/>
    </row>
    <row r="657" customFormat="false" ht="12.75" hidden="false" customHeight="false" outlineLevel="0" collapsed="false">
      <c r="A657" s="168"/>
      <c r="B657" s="149"/>
      <c r="C657" s="149"/>
      <c r="D657" s="149"/>
      <c r="E657" s="149"/>
      <c r="F657" s="149"/>
      <c r="G657" s="149"/>
      <c r="H657" s="148"/>
      <c r="I657" s="170"/>
      <c r="R657" s="148"/>
      <c r="S657" s="158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  <c r="BA657" s="159"/>
      <c r="BB657" s="159"/>
      <c r="BC657" s="159"/>
      <c r="BD657" s="159"/>
      <c r="BE657" s="159"/>
      <c r="BF657" s="159"/>
      <c r="BG657" s="159"/>
      <c r="BH657" s="159"/>
      <c r="BI657" s="159"/>
      <c r="BJ657" s="159"/>
      <c r="BK657" s="159"/>
      <c r="BL657" s="159"/>
      <c r="BM657" s="159"/>
      <c r="BN657" s="159"/>
      <c r="BO657" s="159"/>
      <c r="BP657" s="159"/>
      <c r="BQ657" s="159"/>
      <c r="BR657" s="159"/>
      <c r="BS657" s="159"/>
      <c r="BT657" s="159"/>
      <c r="BU657" s="159"/>
      <c r="BV657" s="159"/>
      <c r="BW657" s="159"/>
      <c r="BX657" s="159"/>
      <c r="BY657" s="159"/>
      <c r="BZ657" s="159"/>
      <c r="CA657" s="159"/>
      <c r="CB657" s="159"/>
      <c r="CC657" s="159"/>
      <c r="CD657" s="159"/>
      <c r="CE657" s="159"/>
      <c r="CF657" s="159"/>
      <c r="CG657" s="159"/>
      <c r="CH657" s="159"/>
      <c r="CI657" s="159"/>
      <c r="CJ657" s="159"/>
      <c r="CK657" s="159"/>
      <c r="CL657" s="159"/>
      <c r="CM657" s="159"/>
      <c r="CN657" s="159"/>
      <c r="CO657" s="159"/>
      <c r="CP657" s="159"/>
      <c r="CQ657" s="159"/>
      <c r="CR657" s="159"/>
      <c r="CS657" s="159"/>
      <c r="CT657" s="159"/>
      <c r="CU657" s="159"/>
      <c r="CV657" s="159"/>
      <c r="CW657" s="159"/>
      <c r="CX657" s="159"/>
      <c r="CY657" s="159"/>
      <c r="CZ657" s="159"/>
      <c r="DA657" s="159"/>
      <c r="DB657" s="159"/>
      <c r="DC657" s="159"/>
      <c r="DD657" s="159"/>
      <c r="DE657" s="159"/>
      <c r="DF657" s="159"/>
      <c r="DG657" s="159"/>
      <c r="DH657" s="159"/>
      <c r="DI657" s="159"/>
      <c r="DJ657" s="159"/>
      <c r="DK657" s="159"/>
      <c r="DL657" s="159"/>
      <c r="DM657" s="159"/>
      <c r="DN657" s="159"/>
      <c r="DO657" s="159"/>
      <c r="DP657" s="159"/>
      <c r="DQ657" s="159"/>
      <c r="DR657" s="159"/>
      <c r="DS657" s="159"/>
      <c r="DT657" s="159"/>
      <c r="DU657" s="159"/>
      <c r="DV657" s="159"/>
      <c r="DW657" s="159"/>
      <c r="DX657" s="159"/>
      <c r="DY657" s="159"/>
      <c r="DZ657" s="159"/>
      <c r="EA657" s="159"/>
      <c r="EB657" s="159"/>
      <c r="EC657" s="159"/>
      <c r="ED657" s="159"/>
      <c r="EE657" s="159"/>
      <c r="EF657" s="159"/>
      <c r="EG657" s="159"/>
      <c r="EH657" s="159"/>
      <c r="EI657" s="159"/>
      <c r="EJ657" s="159"/>
      <c r="EK657" s="159"/>
      <c r="EL657" s="159"/>
      <c r="EM657" s="159"/>
      <c r="EN657" s="159"/>
      <c r="EO657" s="159"/>
      <c r="EP657" s="159"/>
      <c r="EQ657" s="159"/>
      <c r="ER657" s="159"/>
      <c r="ES657" s="159"/>
      <c r="ET657" s="159"/>
      <c r="EU657" s="159"/>
      <c r="EV657" s="159"/>
      <c r="EW657" s="159"/>
      <c r="EX657" s="159"/>
      <c r="EY657" s="159"/>
      <c r="EZ657" s="159"/>
      <c r="FA657" s="159"/>
      <c r="FB657" s="159"/>
      <c r="FC657" s="159"/>
      <c r="FD657" s="159"/>
    </row>
    <row r="658" customFormat="false" ht="12.75" hidden="false" customHeight="false" outlineLevel="0" collapsed="false">
      <c r="A658" s="168"/>
      <c r="B658" s="149"/>
      <c r="C658" s="149"/>
      <c r="D658" s="149"/>
      <c r="E658" s="149"/>
      <c r="F658" s="149"/>
      <c r="G658" s="149"/>
      <c r="H658" s="148"/>
      <c r="I658" s="170"/>
      <c r="R658" s="148"/>
      <c r="S658" s="158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  <c r="BA658" s="159"/>
      <c r="BB658" s="159"/>
      <c r="BC658" s="159"/>
      <c r="BD658" s="159"/>
      <c r="BE658" s="159"/>
      <c r="BF658" s="159"/>
      <c r="BG658" s="159"/>
      <c r="BH658" s="159"/>
      <c r="BI658" s="159"/>
      <c r="BJ658" s="159"/>
      <c r="BK658" s="159"/>
      <c r="BL658" s="159"/>
      <c r="BM658" s="159"/>
      <c r="BN658" s="159"/>
      <c r="BO658" s="159"/>
      <c r="BP658" s="159"/>
      <c r="BQ658" s="159"/>
      <c r="BR658" s="159"/>
      <c r="BS658" s="159"/>
      <c r="BT658" s="159"/>
      <c r="BU658" s="159"/>
      <c r="BV658" s="159"/>
      <c r="BW658" s="159"/>
      <c r="BX658" s="159"/>
      <c r="BY658" s="159"/>
      <c r="BZ658" s="159"/>
      <c r="CA658" s="159"/>
      <c r="CB658" s="159"/>
      <c r="CC658" s="159"/>
      <c r="CD658" s="159"/>
      <c r="CE658" s="159"/>
      <c r="CF658" s="159"/>
      <c r="CG658" s="159"/>
      <c r="CH658" s="159"/>
      <c r="CI658" s="159"/>
      <c r="CJ658" s="159"/>
      <c r="CK658" s="159"/>
      <c r="CL658" s="159"/>
      <c r="CM658" s="159"/>
      <c r="CN658" s="159"/>
      <c r="CO658" s="159"/>
      <c r="CP658" s="159"/>
      <c r="CQ658" s="159"/>
      <c r="CR658" s="159"/>
      <c r="CS658" s="159"/>
      <c r="CT658" s="159"/>
      <c r="CU658" s="159"/>
      <c r="CV658" s="159"/>
      <c r="CW658" s="159"/>
      <c r="CX658" s="159"/>
      <c r="CY658" s="159"/>
      <c r="CZ658" s="159"/>
      <c r="DA658" s="159"/>
      <c r="DB658" s="159"/>
      <c r="DC658" s="159"/>
      <c r="DD658" s="159"/>
      <c r="DE658" s="159"/>
      <c r="DF658" s="159"/>
      <c r="DG658" s="159"/>
      <c r="DH658" s="159"/>
      <c r="DI658" s="159"/>
      <c r="DJ658" s="159"/>
      <c r="DK658" s="159"/>
      <c r="DL658" s="159"/>
      <c r="DM658" s="159"/>
      <c r="DN658" s="159"/>
      <c r="DO658" s="159"/>
      <c r="DP658" s="159"/>
      <c r="DQ658" s="159"/>
      <c r="DR658" s="159"/>
      <c r="DS658" s="159"/>
      <c r="DT658" s="159"/>
      <c r="DU658" s="159"/>
      <c r="DV658" s="159"/>
      <c r="DW658" s="159"/>
      <c r="DX658" s="159"/>
      <c r="DY658" s="159"/>
      <c r="DZ658" s="159"/>
      <c r="EA658" s="159"/>
      <c r="EB658" s="159"/>
      <c r="EC658" s="159"/>
      <c r="ED658" s="159"/>
      <c r="EE658" s="159"/>
      <c r="EF658" s="159"/>
      <c r="EG658" s="159"/>
      <c r="EH658" s="159"/>
      <c r="EI658" s="159"/>
      <c r="EJ658" s="159"/>
      <c r="EK658" s="159"/>
      <c r="EL658" s="159"/>
      <c r="EM658" s="159"/>
      <c r="EN658" s="159"/>
      <c r="EO658" s="159"/>
      <c r="EP658" s="159"/>
      <c r="EQ658" s="159"/>
      <c r="ER658" s="159"/>
      <c r="ES658" s="159"/>
      <c r="ET658" s="159"/>
      <c r="EU658" s="159"/>
      <c r="EV658" s="159"/>
      <c r="EW658" s="159"/>
      <c r="EX658" s="159"/>
      <c r="EY658" s="159"/>
      <c r="EZ658" s="159"/>
      <c r="FA658" s="159"/>
      <c r="FB658" s="159"/>
      <c r="FC658" s="159"/>
      <c r="FD658" s="159"/>
    </row>
    <row r="659" customFormat="false" ht="12.75" hidden="false" customHeight="false" outlineLevel="0" collapsed="false">
      <c r="A659" s="168"/>
      <c r="B659" s="149"/>
      <c r="C659" s="149"/>
      <c r="D659" s="149"/>
      <c r="E659" s="149"/>
      <c r="F659" s="149"/>
      <c r="G659" s="149"/>
      <c r="H659" s="148"/>
      <c r="I659" s="170"/>
      <c r="R659" s="148"/>
      <c r="S659" s="158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  <c r="BA659" s="159"/>
      <c r="BB659" s="159"/>
      <c r="BC659" s="159"/>
      <c r="BD659" s="159"/>
      <c r="BE659" s="159"/>
      <c r="BF659" s="159"/>
      <c r="BG659" s="159"/>
      <c r="BH659" s="159"/>
      <c r="BI659" s="159"/>
      <c r="BJ659" s="159"/>
      <c r="BK659" s="159"/>
      <c r="BL659" s="159"/>
      <c r="BM659" s="159"/>
      <c r="BN659" s="159"/>
      <c r="BO659" s="159"/>
      <c r="BP659" s="159"/>
      <c r="BQ659" s="159"/>
      <c r="BR659" s="159"/>
      <c r="BS659" s="159"/>
      <c r="BT659" s="159"/>
      <c r="BU659" s="159"/>
      <c r="BV659" s="159"/>
      <c r="BW659" s="159"/>
      <c r="BX659" s="159"/>
      <c r="BY659" s="159"/>
      <c r="BZ659" s="159"/>
      <c r="CA659" s="159"/>
      <c r="CB659" s="159"/>
      <c r="CC659" s="159"/>
      <c r="CD659" s="159"/>
      <c r="CE659" s="159"/>
      <c r="CF659" s="159"/>
      <c r="CG659" s="159"/>
      <c r="CH659" s="159"/>
      <c r="CI659" s="159"/>
      <c r="CJ659" s="159"/>
      <c r="CK659" s="159"/>
      <c r="CL659" s="159"/>
      <c r="CM659" s="159"/>
      <c r="CN659" s="159"/>
      <c r="CO659" s="159"/>
      <c r="CP659" s="159"/>
      <c r="CQ659" s="159"/>
      <c r="CR659" s="159"/>
      <c r="CS659" s="159"/>
      <c r="CT659" s="159"/>
      <c r="CU659" s="159"/>
      <c r="CV659" s="159"/>
      <c r="CW659" s="159"/>
      <c r="CX659" s="159"/>
      <c r="CY659" s="159"/>
      <c r="CZ659" s="159"/>
      <c r="DA659" s="159"/>
      <c r="DB659" s="159"/>
      <c r="DC659" s="159"/>
      <c r="DD659" s="159"/>
      <c r="DE659" s="159"/>
      <c r="DF659" s="159"/>
      <c r="DG659" s="159"/>
      <c r="DH659" s="159"/>
      <c r="DI659" s="159"/>
      <c r="DJ659" s="159"/>
      <c r="DK659" s="159"/>
      <c r="DL659" s="159"/>
      <c r="DM659" s="159"/>
      <c r="DN659" s="159"/>
      <c r="DO659" s="159"/>
      <c r="DP659" s="159"/>
      <c r="DQ659" s="159"/>
      <c r="DR659" s="159"/>
      <c r="DS659" s="159"/>
      <c r="DT659" s="159"/>
      <c r="DU659" s="159"/>
      <c r="DV659" s="159"/>
      <c r="DW659" s="159"/>
      <c r="DX659" s="159"/>
      <c r="DY659" s="159"/>
      <c r="DZ659" s="159"/>
      <c r="EA659" s="159"/>
      <c r="EB659" s="159"/>
      <c r="EC659" s="159"/>
      <c r="ED659" s="159"/>
      <c r="EE659" s="159"/>
      <c r="EF659" s="159"/>
      <c r="EG659" s="159"/>
      <c r="EH659" s="159"/>
      <c r="EI659" s="159"/>
      <c r="EJ659" s="159"/>
      <c r="EK659" s="159"/>
      <c r="EL659" s="159"/>
      <c r="EM659" s="159"/>
      <c r="EN659" s="159"/>
      <c r="EO659" s="159"/>
      <c r="EP659" s="159"/>
      <c r="EQ659" s="159"/>
      <c r="ER659" s="159"/>
      <c r="ES659" s="159"/>
      <c r="ET659" s="159"/>
      <c r="EU659" s="159"/>
      <c r="EV659" s="159"/>
      <c r="EW659" s="159"/>
      <c r="EX659" s="159"/>
      <c r="EY659" s="159"/>
      <c r="EZ659" s="159"/>
      <c r="FA659" s="159"/>
      <c r="FB659" s="159"/>
      <c r="FC659" s="159"/>
      <c r="FD659" s="159"/>
    </row>
    <row r="660" customFormat="false" ht="12.75" hidden="false" customHeight="false" outlineLevel="0" collapsed="false">
      <c r="A660" s="168"/>
      <c r="B660" s="149"/>
      <c r="C660" s="149"/>
      <c r="D660" s="149"/>
      <c r="E660" s="149"/>
      <c r="F660" s="149"/>
      <c r="G660" s="149"/>
      <c r="H660" s="148"/>
      <c r="I660" s="170"/>
      <c r="R660" s="148"/>
      <c r="S660" s="158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  <c r="BA660" s="159"/>
      <c r="BB660" s="159"/>
      <c r="BC660" s="159"/>
      <c r="BD660" s="159"/>
      <c r="BE660" s="159"/>
      <c r="BF660" s="159"/>
      <c r="BG660" s="159"/>
      <c r="BH660" s="159"/>
      <c r="BI660" s="159"/>
      <c r="BJ660" s="159"/>
      <c r="BK660" s="159"/>
      <c r="BL660" s="159"/>
      <c r="BM660" s="159"/>
      <c r="BN660" s="159"/>
      <c r="BO660" s="159"/>
      <c r="BP660" s="159"/>
      <c r="BQ660" s="159"/>
      <c r="BR660" s="159"/>
      <c r="BS660" s="159"/>
      <c r="BT660" s="159"/>
      <c r="BU660" s="159"/>
      <c r="BV660" s="159"/>
      <c r="BW660" s="159"/>
      <c r="BX660" s="159"/>
      <c r="BY660" s="159"/>
      <c r="BZ660" s="159"/>
      <c r="CA660" s="159"/>
      <c r="CB660" s="159"/>
      <c r="CC660" s="159"/>
      <c r="CD660" s="159"/>
      <c r="CE660" s="159"/>
      <c r="CF660" s="159"/>
      <c r="CG660" s="159"/>
      <c r="CH660" s="159"/>
      <c r="CI660" s="159"/>
      <c r="CJ660" s="159"/>
      <c r="CK660" s="159"/>
      <c r="CL660" s="159"/>
      <c r="CM660" s="159"/>
      <c r="CN660" s="159"/>
      <c r="CO660" s="159"/>
      <c r="CP660" s="159"/>
      <c r="CQ660" s="159"/>
      <c r="CR660" s="159"/>
      <c r="CS660" s="159"/>
      <c r="CT660" s="159"/>
      <c r="CU660" s="159"/>
      <c r="CV660" s="159"/>
      <c r="CW660" s="159"/>
      <c r="CX660" s="159"/>
      <c r="CY660" s="159"/>
      <c r="CZ660" s="159"/>
      <c r="DA660" s="159"/>
      <c r="DB660" s="159"/>
      <c r="DC660" s="159"/>
      <c r="DD660" s="159"/>
      <c r="DE660" s="159"/>
      <c r="DF660" s="159"/>
      <c r="DG660" s="159"/>
      <c r="DH660" s="159"/>
      <c r="DI660" s="159"/>
      <c r="DJ660" s="159"/>
      <c r="DK660" s="159"/>
      <c r="DL660" s="159"/>
      <c r="DM660" s="159"/>
      <c r="DN660" s="159"/>
      <c r="DO660" s="159"/>
      <c r="DP660" s="159"/>
      <c r="DQ660" s="159"/>
      <c r="DR660" s="159"/>
      <c r="DS660" s="159"/>
      <c r="DT660" s="159"/>
      <c r="DU660" s="159"/>
      <c r="DV660" s="159"/>
      <c r="DW660" s="159"/>
      <c r="DX660" s="159"/>
      <c r="DY660" s="159"/>
      <c r="DZ660" s="159"/>
      <c r="EA660" s="159"/>
      <c r="EB660" s="159"/>
      <c r="EC660" s="159"/>
      <c r="ED660" s="159"/>
      <c r="EE660" s="159"/>
      <c r="EF660" s="159"/>
      <c r="EG660" s="159"/>
      <c r="EH660" s="159"/>
      <c r="EI660" s="159"/>
      <c r="EJ660" s="159"/>
      <c r="EK660" s="159"/>
      <c r="EL660" s="159"/>
      <c r="EM660" s="159"/>
      <c r="EN660" s="159"/>
      <c r="EO660" s="159"/>
      <c r="EP660" s="159"/>
      <c r="EQ660" s="159"/>
      <c r="ER660" s="159"/>
      <c r="ES660" s="159"/>
      <c r="ET660" s="159"/>
      <c r="EU660" s="159"/>
      <c r="EV660" s="159"/>
      <c r="EW660" s="159"/>
      <c r="EX660" s="159"/>
      <c r="EY660" s="159"/>
      <c r="EZ660" s="159"/>
      <c r="FA660" s="159"/>
      <c r="FB660" s="159"/>
      <c r="FC660" s="159"/>
      <c r="FD660" s="159"/>
    </row>
    <row r="661" customFormat="false" ht="12.75" hidden="false" customHeight="false" outlineLevel="0" collapsed="false">
      <c r="A661" s="168"/>
      <c r="B661" s="149"/>
      <c r="C661" s="149"/>
      <c r="D661" s="149"/>
      <c r="E661" s="149"/>
      <c r="F661" s="149"/>
      <c r="G661" s="149"/>
      <c r="H661" s="148"/>
      <c r="I661" s="170"/>
      <c r="R661" s="148"/>
      <c r="S661" s="158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  <c r="BA661" s="159"/>
      <c r="BB661" s="159"/>
      <c r="BC661" s="159"/>
      <c r="BD661" s="159"/>
      <c r="BE661" s="159"/>
      <c r="BF661" s="159"/>
      <c r="BG661" s="159"/>
      <c r="BH661" s="159"/>
      <c r="BI661" s="159"/>
      <c r="BJ661" s="159"/>
      <c r="BK661" s="159"/>
      <c r="BL661" s="159"/>
      <c r="BM661" s="159"/>
      <c r="BN661" s="159"/>
      <c r="BO661" s="159"/>
      <c r="BP661" s="159"/>
      <c r="BQ661" s="159"/>
      <c r="BR661" s="159"/>
      <c r="BS661" s="159"/>
      <c r="BT661" s="159"/>
      <c r="BU661" s="159"/>
      <c r="BV661" s="159"/>
      <c r="BW661" s="159"/>
      <c r="BX661" s="159"/>
      <c r="BY661" s="159"/>
      <c r="BZ661" s="159"/>
      <c r="CA661" s="159"/>
      <c r="CB661" s="159"/>
      <c r="CC661" s="159"/>
      <c r="CD661" s="159"/>
      <c r="CE661" s="159"/>
      <c r="CF661" s="159"/>
      <c r="CG661" s="159"/>
      <c r="CH661" s="159"/>
      <c r="CI661" s="159"/>
      <c r="CJ661" s="159"/>
      <c r="CK661" s="159"/>
      <c r="CL661" s="159"/>
      <c r="CM661" s="159"/>
      <c r="CN661" s="159"/>
      <c r="CO661" s="159"/>
      <c r="CP661" s="159"/>
      <c r="CQ661" s="159"/>
      <c r="CR661" s="159"/>
      <c r="CS661" s="159"/>
      <c r="CT661" s="159"/>
      <c r="CU661" s="159"/>
      <c r="CV661" s="159"/>
      <c r="CW661" s="159"/>
      <c r="CX661" s="159"/>
      <c r="CY661" s="159"/>
      <c r="CZ661" s="159"/>
      <c r="DA661" s="159"/>
      <c r="DB661" s="159"/>
      <c r="DC661" s="159"/>
      <c r="DD661" s="159"/>
      <c r="DE661" s="159"/>
      <c r="DF661" s="159"/>
      <c r="DG661" s="159"/>
      <c r="DH661" s="159"/>
      <c r="DI661" s="159"/>
      <c r="DJ661" s="159"/>
      <c r="DK661" s="159"/>
      <c r="DL661" s="159"/>
      <c r="DM661" s="159"/>
      <c r="DN661" s="159"/>
      <c r="DO661" s="159"/>
      <c r="DP661" s="159"/>
      <c r="DQ661" s="159"/>
      <c r="DR661" s="159"/>
      <c r="DS661" s="159"/>
      <c r="DT661" s="159"/>
      <c r="DU661" s="159"/>
      <c r="DV661" s="159"/>
      <c r="DW661" s="159"/>
      <c r="DX661" s="159"/>
      <c r="DY661" s="159"/>
      <c r="DZ661" s="159"/>
      <c r="EA661" s="159"/>
      <c r="EB661" s="159"/>
      <c r="EC661" s="159"/>
      <c r="ED661" s="159"/>
      <c r="EE661" s="159"/>
      <c r="EF661" s="159"/>
      <c r="EG661" s="159"/>
      <c r="EH661" s="159"/>
      <c r="EI661" s="159"/>
      <c r="EJ661" s="159"/>
      <c r="EK661" s="159"/>
      <c r="EL661" s="159"/>
      <c r="EM661" s="159"/>
      <c r="EN661" s="159"/>
      <c r="EO661" s="159"/>
      <c r="EP661" s="159"/>
      <c r="EQ661" s="159"/>
      <c r="ER661" s="159"/>
      <c r="ES661" s="159"/>
      <c r="ET661" s="159"/>
      <c r="EU661" s="159"/>
      <c r="EV661" s="159"/>
      <c r="EW661" s="159"/>
      <c r="EX661" s="159"/>
      <c r="EY661" s="159"/>
      <c r="EZ661" s="159"/>
      <c r="FA661" s="159"/>
      <c r="FB661" s="159"/>
      <c r="FC661" s="159"/>
      <c r="FD661" s="159"/>
    </row>
    <row r="662" customFormat="false" ht="12.75" hidden="false" customHeight="false" outlineLevel="0" collapsed="false">
      <c r="A662" s="168"/>
      <c r="B662" s="149"/>
      <c r="C662" s="149"/>
      <c r="D662" s="149"/>
      <c r="E662" s="149"/>
      <c r="F662" s="149"/>
      <c r="G662" s="149"/>
      <c r="H662" s="148"/>
      <c r="I662" s="170"/>
      <c r="R662" s="148"/>
      <c r="S662" s="158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  <c r="BA662" s="159"/>
      <c r="BB662" s="159"/>
      <c r="BC662" s="159"/>
      <c r="BD662" s="159"/>
      <c r="BE662" s="159"/>
      <c r="BF662" s="159"/>
      <c r="BG662" s="159"/>
      <c r="BH662" s="159"/>
      <c r="BI662" s="159"/>
      <c r="BJ662" s="159"/>
      <c r="BK662" s="159"/>
      <c r="BL662" s="159"/>
      <c r="BM662" s="159"/>
      <c r="BN662" s="159"/>
      <c r="BO662" s="159"/>
      <c r="BP662" s="159"/>
      <c r="BQ662" s="159"/>
      <c r="BR662" s="159"/>
      <c r="BS662" s="159"/>
      <c r="BT662" s="159"/>
      <c r="BU662" s="159"/>
      <c r="BV662" s="159"/>
      <c r="BW662" s="159"/>
      <c r="BX662" s="159"/>
      <c r="BY662" s="159"/>
      <c r="BZ662" s="159"/>
      <c r="CA662" s="159"/>
      <c r="CB662" s="159"/>
      <c r="CC662" s="159"/>
      <c r="CD662" s="159"/>
      <c r="CE662" s="159"/>
      <c r="CF662" s="159"/>
      <c r="CG662" s="159"/>
      <c r="CH662" s="159"/>
      <c r="CI662" s="159"/>
      <c r="CJ662" s="159"/>
      <c r="CK662" s="159"/>
      <c r="CL662" s="159"/>
      <c r="CM662" s="159"/>
      <c r="CN662" s="159"/>
      <c r="CO662" s="159"/>
      <c r="CP662" s="159"/>
      <c r="CQ662" s="159"/>
      <c r="CR662" s="159"/>
      <c r="CS662" s="159"/>
      <c r="CT662" s="159"/>
      <c r="CU662" s="159"/>
      <c r="CV662" s="159"/>
      <c r="CW662" s="159"/>
      <c r="CX662" s="159"/>
      <c r="CY662" s="159"/>
      <c r="CZ662" s="159"/>
      <c r="DA662" s="159"/>
      <c r="DB662" s="159"/>
      <c r="DC662" s="159"/>
      <c r="DD662" s="159"/>
      <c r="DE662" s="159"/>
      <c r="DF662" s="159"/>
      <c r="DG662" s="159"/>
      <c r="DH662" s="159"/>
      <c r="DI662" s="159"/>
      <c r="DJ662" s="159"/>
      <c r="DK662" s="159"/>
      <c r="DL662" s="159"/>
      <c r="DM662" s="159"/>
      <c r="DN662" s="159"/>
      <c r="DO662" s="159"/>
      <c r="DP662" s="159"/>
      <c r="DQ662" s="159"/>
      <c r="DR662" s="159"/>
      <c r="DS662" s="159"/>
      <c r="DT662" s="159"/>
      <c r="DU662" s="159"/>
      <c r="DV662" s="159"/>
      <c r="DW662" s="159"/>
      <c r="DX662" s="159"/>
      <c r="DY662" s="159"/>
      <c r="DZ662" s="159"/>
      <c r="EA662" s="159"/>
      <c r="EB662" s="159"/>
      <c r="EC662" s="159"/>
      <c r="ED662" s="159"/>
      <c r="EE662" s="159"/>
      <c r="EF662" s="159"/>
      <c r="EG662" s="159"/>
      <c r="EH662" s="159"/>
      <c r="EI662" s="159"/>
      <c r="EJ662" s="159"/>
      <c r="EK662" s="159"/>
      <c r="EL662" s="159"/>
      <c r="EM662" s="159"/>
      <c r="EN662" s="159"/>
      <c r="EO662" s="159"/>
      <c r="EP662" s="159"/>
      <c r="EQ662" s="159"/>
      <c r="ER662" s="159"/>
      <c r="ES662" s="159"/>
      <c r="ET662" s="159"/>
      <c r="EU662" s="159"/>
      <c r="EV662" s="159"/>
      <c r="EW662" s="159"/>
      <c r="EX662" s="159"/>
      <c r="EY662" s="159"/>
      <c r="EZ662" s="159"/>
      <c r="FA662" s="159"/>
      <c r="FB662" s="159"/>
      <c r="FC662" s="159"/>
      <c r="FD662" s="159"/>
    </row>
    <row r="663" customFormat="false" ht="12.75" hidden="false" customHeight="false" outlineLevel="0" collapsed="false">
      <c r="A663" s="168"/>
      <c r="B663" s="149"/>
      <c r="C663" s="149"/>
      <c r="D663" s="149"/>
      <c r="E663" s="149"/>
      <c r="F663" s="149"/>
      <c r="G663" s="149"/>
      <c r="H663" s="148"/>
      <c r="I663" s="170"/>
      <c r="R663" s="148"/>
      <c r="S663" s="158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  <c r="BA663" s="159"/>
      <c r="BB663" s="159"/>
      <c r="BC663" s="159"/>
      <c r="BD663" s="159"/>
      <c r="BE663" s="159"/>
      <c r="BF663" s="159"/>
      <c r="BG663" s="159"/>
      <c r="BH663" s="159"/>
      <c r="BI663" s="159"/>
      <c r="BJ663" s="159"/>
      <c r="BK663" s="159"/>
      <c r="BL663" s="159"/>
      <c r="BM663" s="159"/>
      <c r="BN663" s="159"/>
      <c r="BO663" s="159"/>
      <c r="BP663" s="159"/>
      <c r="BQ663" s="159"/>
      <c r="BR663" s="159"/>
      <c r="BS663" s="159"/>
      <c r="BT663" s="159"/>
      <c r="BU663" s="159"/>
      <c r="BV663" s="159"/>
      <c r="BW663" s="159"/>
      <c r="BX663" s="159"/>
      <c r="BY663" s="159"/>
      <c r="BZ663" s="159"/>
      <c r="CA663" s="159"/>
      <c r="CB663" s="159"/>
      <c r="CC663" s="159"/>
      <c r="CD663" s="159"/>
      <c r="CE663" s="159"/>
      <c r="CF663" s="159"/>
      <c r="CG663" s="159"/>
      <c r="CH663" s="159"/>
      <c r="CI663" s="159"/>
      <c r="CJ663" s="159"/>
      <c r="CK663" s="159"/>
      <c r="CL663" s="159"/>
      <c r="CM663" s="159"/>
      <c r="CN663" s="159"/>
      <c r="CO663" s="159"/>
      <c r="CP663" s="159"/>
      <c r="CQ663" s="159"/>
      <c r="CR663" s="159"/>
      <c r="CS663" s="159"/>
      <c r="CT663" s="159"/>
      <c r="CU663" s="159"/>
      <c r="CV663" s="159"/>
      <c r="CW663" s="159"/>
      <c r="CX663" s="159"/>
      <c r="CY663" s="159"/>
      <c r="CZ663" s="159"/>
      <c r="DA663" s="159"/>
      <c r="DB663" s="159"/>
      <c r="DC663" s="159"/>
      <c r="DD663" s="159"/>
      <c r="DE663" s="159"/>
      <c r="DF663" s="159"/>
      <c r="DG663" s="159"/>
      <c r="DH663" s="159"/>
      <c r="DI663" s="159"/>
      <c r="DJ663" s="159"/>
      <c r="DK663" s="159"/>
      <c r="DL663" s="159"/>
      <c r="DM663" s="159"/>
      <c r="DN663" s="159"/>
      <c r="DO663" s="159"/>
      <c r="DP663" s="159"/>
      <c r="DQ663" s="159"/>
      <c r="DR663" s="159"/>
      <c r="DS663" s="159"/>
      <c r="DT663" s="159"/>
      <c r="DU663" s="159"/>
      <c r="DV663" s="159"/>
      <c r="DW663" s="159"/>
      <c r="DX663" s="159"/>
      <c r="DY663" s="159"/>
      <c r="DZ663" s="159"/>
      <c r="EA663" s="159"/>
      <c r="EB663" s="159"/>
      <c r="EC663" s="159"/>
      <c r="ED663" s="159"/>
      <c r="EE663" s="159"/>
      <c r="EF663" s="159"/>
      <c r="EG663" s="159"/>
      <c r="EH663" s="159"/>
      <c r="EI663" s="159"/>
      <c r="EJ663" s="159"/>
      <c r="EK663" s="159"/>
      <c r="EL663" s="159"/>
      <c r="EM663" s="159"/>
      <c r="EN663" s="159"/>
      <c r="EO663" s="159"/>
      <c r="EP663" s="159"/>
      <c r="EQ663" s="159"/>
      <c r="ER663" s="159"/>
      <c r="ES663" s="159"/>
      <c r="ET663" s="159"/>
      <c r="EU663" s="159"/>
      <c r="EV663" s="159"/>
      <c r="EW663" s="159"/>
      <c r="EX663" s="159"/>
      <c r="EY663" s="159"/>
      <c r="EZ663" s="159"/>
      <c r="FA663" s="159"/>
      <c r="FB663" s="159"/>
      <c r="FC663" s="159"/>
      <c r="FD663" s="159"/>
    </row>
    <row r="664" customFormat="false" ht="12.75" hidden="false" customHeight="false" outlineLevel="0" collapsed="false">
      <c r="A664" s="168"/>
      <c r="B664" s="149"/>
      <c r="C664" s="149"/>
      <c r="D664" s="149"/>
      <c r="E664" s="149"/>
      <c r="F664" s="149"/>
      <c r="G664" s="149"/>
      <c r="H664" s="148"/>
      <c r="I664" s="170"/>
      <c r="R664" s="148"/>
      <c r="S664" s="158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  <c r="BA664" s="159"/>
      <c r="BB664" s="159"/>
      <c r="BC664" s="159"/>
      <c r="BD664" s="159"/>
      <c r="BE664" s="159"/>
      <c r="BF664" s="159"/>
      <c r="BG664" s="159"/>
      <c r="BH664" s="159"/>
      <c r="BI664" s="159"/>
      <c r="BJ664" s="159"/>
      <c r="BK664" s="159"/>
      <c r="BL664" s="159"/>
      <c r="BM664" s="159"/>
      <c r="BN664" s="159"/>
      <c r="BO664" s="159"/>
      <c r="BP664" s="159"/>
      <c r="BQ664" s="159"/>
      <c r="BR664" s="159"/>
      <c r="BS664" s="159"/>
      <c r="BT664" s="159"/>
      <c r="BU664" s="159"/>
      <c r="BV664" s="159"/>
      <c r="BW664" s="159"/>
      <c r="BX664" s="159"/>
      <c r="BY664" s="159"/>
      <c r="BZ664" s="159"/>
      <c r="CA664" s="159"/>
      <c r="CB664" s="159"/>
      <c r="CC664" s="159"/>
      <c r="CD664" s="159"/>
      <c r="CE664" s="159"/>
      <c r="CF664" s="159"/>
      <c r="CG664" s="159"/>
      <c r="CH664" s="159"/>
      <c r="CI664" s="159"/>
      <c r="CJ664" s="159"/>
      <c r="CK664" s="159"/>
      <c r="CL664" s="159"/>
      <c r="CM664" s="159"/>
      <c r="CN664" s="159"/>
      <c r="CO664" s="159"/>
      <c r="CP664" s="159"/>
      <c r="CQ664" s="159"/>
      <c r="CR664" s="159"/>
      <c r="CS664" s="159"/>
      <c r="CT664" s="159"/>
      <c r="CU664" s="159"/>
      <c r="CV664" s="159"/>
      <c r="CW664" s="159"/>
      <c r="CX664" s="159"/>
      <c r="CY664" s="159"/>
      <c r="CZ664" s="159"/>
      <c r="DA664" s="159"/>
      <c r="DB664" s="159"/>
      <c r="DC664" s="159"/>
      <c r="DD664" s="159"/>
      <c r="DE664" s="159"/>
      <c r="DF664" s="159"/>
      <c r="DG664" s="159"/>
      <c r="DH664" s="159"/>
      <c r="DI664" s="159"/>
      <c r="DJ664" s="159"/>
      <c r="DK664" s="159"/>
      <c r="DL664" s="159"/>
      <c r="DM664" s="159"/>
      <c r="DN664" s="159"/>
      <c r="DO664" s="159"/>
      <c r="DP664" s="159"/>
      <c r="DQ664" s="159"/>
      <c r="DR664" s="159"/>
      <c r="DS664" s="159"/>
      <c r="DT664" s="159"/>
      <c r="DU664" s="159"/>
      <c r="DV664" s="159"/>
      <c r="DW664" s="159"/>
      <c r="DX664" s="159"/>
      <c r="DY664" s="159"/>
      <c r="DZ664" s="159"/>
      <c r="EA664" s="159"/>
      <c r="EB664" s="159"/>
      <c r="EC664" s="159"/>
      <c r="ED664" s="159"/>
      <c r="EE664" s="159"/>
      <c r="EF664" s="159"/>
      <c r="EG664" s="159"/>
      <c r="EH664" s="159"/>
      <c r="EI664" s="159"/>
      <c r="EJ664" s="159"/>
      <c r="EK664" s="159"/>
      <c r="EL664" s="159"/>
      <c r="EM664" s="159"/>
      <c r="EN664" s="159"/>
      <c r="EO664" s="159"/>
      <c r="EP664" s="159"/>
      <c r="EQ664" s="159"/>
      <c r="ER664" s="159"/>
      <c r="ES664" s="159"/>
      <c r="ET664" s="159"/>
      <c r="EU664" s="159"/>
      <c r="EV664" s="159"/>
      <c r="EW664" s="159"/>
      <c r="EX664" s="159"/>
      <c r="EY664" s="159"/>
      <c r="EZ664" s="159"/>
      <c r="FA664" s="159"/>
      <c r="FB664" s="159"/>
      <c r="FC664" s="159"/>
      <c r="FD664" s="159"/>
    </row>
    <row r="665" customFormat="false" ht="12.75" hidden="false" customHeight="false" outlineLevel="0" collapsed="false">
      <c r="A665" s="168"/>
      <c r="B665" s="149"/>
      <c r="C665" s="149"/>
      <c r="D665" s="149"/>
      <c r="E665" s="149"/>
      <c r="F665" s="149"/>
      <c r="G665" s="149"/>
      <c r="H665" s="148"/>
      <c r="I665" s="170"/>
      <c r="R665" s="148"/>
      <c r="S665" s="158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  <c r="BA665" s="159"/>
      <c r="BB665" s="159"/>
      <c r="BC665" s="159"/>
      <c r="BD665" s="159"/>
      <c r="BE665" s="159"/>
      <c r="BF665" s="159"/>
      <c r="BG665" s="159"/>
      <c r="BH665" s="159"/>
      <c r="BI665" s="159"/>
      <c r="BJ665" s="159"/>
      <c r="BK665" s="159"/>
      <c r="BL665" s="159"/>
      <c r="BM665" s="159"/>
      <c r="BN665" s="159"/>
      <c r="BO665" s="159"/>
      <c r="BP665" s="159"/>
      <c r="BQ665" s="159"/>
      <c r="BR665" s="159"/>
      <c r="BS665" s="159"/>
      <c r="BT665" s="159"/>
      <c r="BU665" s="159"/>
      <c r="BV665" s="159"/>
      <c r="BW665" s="159"/>
      <c r="BX665" s="159"/>
      <c r="BY665" s="159"/>
      <c r="BZ665" s="159"/>
      <c r="CA665" s="159"/>
      <c r="CB665" s="159"/>
      <c r="CC665" s="159"/>
      <c r="CD665" s="159"/>
      <c r="CE665" s="159"/>
      <c r="CF665" s="159"/>
      <c r="CG665" s="159"/>
      <c r="CH665" s="159"/>
      <c r="CI665" s="159"/>
      <c r="CJ665" s="159"/>
      <c r="CK665" s="159"/>
      <c r="CL665" s="159"/>
      <c r="CM665" s="159"/>
      <c r="CN665" s="159"/>
      <c r="CO665" s="159"/>
      <c r="CP665" s="159"/>
      <c r="CQ665" s="159"/>
      <c r="CR665" s="159"/>
      <c r="CS665" s="159"/>
      <c r="CT665" s="159"/>
      <c r="CU665" s="159"/>
      <c r="CV665" s="159"/>
      <c r="CW665" s="159"/>
      <c r="CX665" s="159"/>
      <c r="CY665" s="159"/>
      <c r="CZ665" s="159"/>
      <c r="DA665" s="159"/>
      <c r="DB665" s="159"/>
      <c r="DC665" s="159"/>
      <c r="DD665" s="159"/>
      <c r="DE665" s="159"/>
      <c r="DF665" s="159"/>
      <c r="DG665" s="159"/>
      <c r="DH665" s="159"/>
      <c r="DI665" s="159"/>
      <c r="DJ665" s="159"/>
      <c r="DK665" s="159"/>
      <c r="DL665" s="159"/>
      <c r="DM665" s="159"/>
      <c r="DN665" s="159"/>
      <c r="DO665" s="159"/>
      <c r="DP665" s="159"/>
      <c r="DQ665" s="159"/>
      <c r="DR665" s="159"/>
      <c r="DS665" s="159"/>
      <c r="DT665" s="159"/>
      <c r="DU665" s="159"/>
      <c r="DV665" s="159"/>
      <c r="DW665" s="159"/>
      <c r="DX665" s="159"/>
      <c r="DY665" s="159"/>
      <c r="DZ665" s="159"/>
      <c r="EA665" s="159"/>
      <c r="EB665" s="159"/>
      <c r="EC665" s="159"/>
      <c r="ED665" s="159"/>
      <c r="EE665" s="159"/>
      <c r="EF665" s="159"/>
      <c r="EG665" s="159"/>
      <c r="EH665" s="159"/>
      <c r="EI665" s="159"/>
      <c r="EJ665" s="159"/>
      <c r="EK665" s="159"/>
      <c r="EL665" s="159"/>
      <c r="EM665" s="159"/>
      <c r="EN665" s="159"/>
      <c r="EO665" s="159"/>
      <c r="EP665" s="159"/>
      <c r="EQ665" s="159"/>
      <c r="ER665" s="159"/>
      <c r="ES665" s="159"/>
      <c r="ET665" s="159"/>
      <c r="EU665" s="159"/>
      <c r="EV665" s="159"/>
      <c r="EW665" s="159"/>
      <c r="EX665" s="159"/>
      <c r="EY665" s="159"/>
      <c r="EZ665" s="159"/>
      <c r="FA665" s="159"/>
      <c r="FB665" s="159"/>
      <c r="FC665" s="159"/>
      <c r="FD665" s="159"/>
    </row>
    <row r="666" customFormat="false" ht="12.75" hidden="false" customHeight="false" outlineLevel="0" collapsed="false">
      <c r="A666" s="168"/>
      <c r="B666" s="149"/>
      <c r="C666" s="149"/>
      <c r="D666" s="149"/>
      <c r="E666" s="149"/>
      <c r="F666" s="149"/>
      <c r="G666" s="149"/>
      <c r="H666" s="148"/>
      <c r="I666" s="170"/>
      <c r="R666" s="148"/>
      <c r="S666" s="158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  <c r="BA666" s="159"/>
      <c r="BB666" s="159"/>
      <c r="BC666" s="159"/>
      <c r="BD666" s="159"/>
      <c r="BE666" s="159"/>
      <c r="BF666" s="159"/>
      <c r="BG666" s="159"/>
      <c r="BH666" s="159"/>
      <c r="BI666" s="159"/>
      <c r="BJ666" s="159"/>
      <c r="BK666" s="159"/>
      <c r="BL666" s="159"/>
      <c r="BM666" s="159"/>
      <c r="BN666" s="159"/>
      <c r="BO666" s="159"/>
      <c r="BP666" s="159"/>
      <c r="BQ666" s="159"/>
      <c r="BR666" s="159"/>
      <c r="BS666" s="159"/>
      <c r="BT666" s="159"/>
      <c r="BU666" s="159"/>
      <c r="BV666" s="159"/>
      <c r="BW666" s="159"/>
      <c r="BX666" s="159"/>
      <c r="BY666" s="159"/>
      <c r="BZ666" s="159"/>
      <c r="CA666" s="159"/>
      <c r="CB666" s="159"/>
      <c r="CC666" s="159"/>
      <c r="CD666" s="159"/>
      <c r="CE666" s="159"/>
      <c r="CF666" s="159"/>
      <c r="CG666" s="159"/>
      <c r="CH666" s="159"/>
      <c r="CI666" s="159"/>
      <c r="CJ666" s="159"/>
      <c r="CK666" s="159"/>
      <c r="CL666" s="159"/>
      <c r="CM666" s="159"/>
      <c r="CN666" s="159"/>
      <c r="CO666" s="159"/>
      <c r="CP666" s="159"/>
      <c r="CQ666" s="159"/>
      <c r="CR666" s="159"/>
      <c r="CS666" s="159"/>
      <c r="CT666" s="159"/>
      <c r="CU666" s="159"/>
      <c r="CV666" s="159"/>
      <c r="CW666" s="159"/>
      <c r="CX666" s="159"/>
      <c r="CY666" s="159"/>
      <c r="CZ666" s="159"/>
      <c r="DA666" s="159"/>
      <c r="DB666" s="159"/>
      <c r="DC666" s="159"/>
      <c r="DD666" s="159"/>
      <c r="DE666" s="159"/>
      <c r="DF666" s="159"/>
      <c r="DG666" s="159"/>
      <c r="DH666" s="159"/>
      <c r="DI666" s="159"/>
      <c r="DJ666" s="159"/>
      <c r="DK666" s="159"/>
      <c r="DL666" s="159"/>
      <c r="DM666" s="159"/>
      <c r="DN666" s="159"/>
      <c r="DO666" s="159"/>
      <c r="DP666" s="159"/>
      <c r="DQ666" s="159"/>
      <c r="DR666" s="159"/>
      <c r="DS666" s="159"/>
      <c r="DT666" s="159"/>
      <c r="DU666" s="159"/>
      <c r="DV666" s="159"/>
      <c r="DW666" s="159"/>
      <c r="DX666" s="159"/>
      <c r="DY666" s="159"/>
      <c r="DZ666" s="159"/>
      <c r="EA666" s="159"/>
      <c r="EB666" s="159"/>
      <c r="EC666" s="159"/>
      <c r="ED666" s="159"/>
      <c r="EE666" s="159"/>
      <c r="EF666" s="159"/>
      <c r="EG666" s="159"/>
      <c r="EH666" s="159"/>
      <c r="EI666" s="159"/>
      <c r="EJ666" s="159"/>
      <c r="EK666" s="159"/>
      <c r="EL666" s="159"/>
      <c r="EM666" s="159"/>
      <c r="EN666" s="159"/>
      <c r="EO666" s="159"/>
      <c r="EP666" s="159"/>
      <c r="EQ666" s="159"/>
      <c r="ER666" s="159"/>
      <c r="ES666" s="159"/>
      <c r="ET666" s="159"/>
      <c r="EU666" s="159"/>
      <c r="EV666" s="159"/>
      <c r="EW666" s="159"/>
      <c r="EX666" s="159"/>
      <c r="EY666" s="159"/>
      <c r="EZ666" s="159"/>
      <c r="FA666" s="159"/>
      <c r="FB666" s="159"/>
      <c r="FC666" s="159"/>
      <c r="FD666" s="159"/>
    </row>
    <row r="667" customFormat="false" ht="12.75" hidden="false" customHeight="false" outlineLevel="0" collapsed="false">
      <c r="A667" s="168"/>
      <c r="B667" s="149"/>
      <c r="C667" s="149"/>
      <c r="D667" s="149"/>
      <c r="E667" s="149"/>
      <c r="F667" s="149"/>
      <c r="G667" s="149"/>
      <c r="H667" s="148"/>
      <c r="I667" s="170"/>
      <c r="R667" s="148"/>
      <c r="S667" s="158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  <c r="BA667" s="159"/>
      <c r="BB667" s="159"/>
      <c r="BC667" s="159"/>
      <c r="BD667" s="159"/>
      <c r="BE667" s="159"/>
      <c r="BF667" s="159"/>
      <c r="BG667" s="159"/>
      <c r="BH667" s="159"/>
      <c r="BI667" s="159"/>
      <c r="BJ667" s="159"/>
      <c r="BK667" s="159"/>
      <c r="BL667" s="159"/>
      <c r="BM667" s="159"/>
      <c r="BN667" s="159"/>
      <c r="BO667" s="159"/>
      <c r="BP667" s="159"/>
      <c r="BQ667" s="159"/>
      <c r="BR667" s="159"/>
      <c r="BS667" s="159"/>
      <c r="BT667" s="159"/>
      <c r="BU667" s="159"/>
      <c r="BV667" s="159"/>
      <c r="BW667" s="159"/>
      <c r="BX667" s="159"/>
      <c r="BY667" s="159"/>
      <c r="BZ667" s="159"/>
      <c r="CA667" s="159"/>
      <c r="CB667" s="159"/>
      <c r="CC667" s="159"/>
      <c r="CD667" s="159"/>
      <c r="CE667" s="159"/>
      <c r="CF667" s="159"/>
      <c r="CG667" s="159"/>
      <c r="CH667" s="159"/>
      <c r="CI667" s="159"/>
      <c r="CJ667" s="159"/>
      <c r="CK667" s="159"/>
      <c r="CL667" s="159"/>
      <c r="CM667" s="159"/>
      <c r="CN667" s="159"/>
      <c r="CO667" s="159"/>
      <c r="CP667" s="159"/>
      <c r="CQ667" s="159"/>
      <c r="CR667" s="159"/>
      <c r="CS667" s="159"/>
      <c r="CT667" s="159"/>
      <c r="CU667" s="159"/>
      <c r="CV667" s="159"/>
      <c r="CW667" s="159"/>
      <c r="CX667" s="159"/>
      <c r="CY667" s="159"/>
      <c r="CZ667" s="159"/>
      <c r="DA667" s="159"/>
      <c r="DB667" s="159"/>
      <c r="DC667" s="159"/>
      <c r="DD667" s="159"/>
      <c r="DE667" s="159"/>
      <c r="DF667" s="159"/>
      <c r="DG667" s="159"/>
      <c r="DH667" s="159"/>
      <c r="DI667" s="159"/>
      <c r="DJ667" s="159"/>
      <c r="DK667" s="159"/>
      <c r="DL667" s="159"/>
      <c r="DM667" s="159"/>
      <c r="DN667" s="159"/>
      <c r="DO667" s="159"/>
      <c r="DP667" s="159"/>
      <c r="DQ667" s="159"/>
      <c r="DR667" s="159"/>
      <c r="DS667" s="159"/>
      <c r="DT667" s="159"/>
      <c r="DU667" s="159"/>
      <c r="DV667" s="159"/>
      <c r="DW667" s="159"/>
      <c r="DX667" s="159"/>
      <c r="DY667" s="159"/>
      <c r="DZ667" s="159"/>
      <c r="EA667" s="159"/>
      <c r="EB667" s="159"/>
      <c r="EC667" s="159"/>
      <c r="ED667" s="159"/>
      <c r="EE667" s="159"/>
      <c r="EF667" s="159"/>
      <c r="EG667" s="159"/>
      <c r="EH667" s="159"/>
      <c r="EI667" s="159"/>
      <c r="EJ667" s="159"/>
      <c r="EK667" s="159"/>
      <c r="EL667" s="159"/>
      <c r="EM667" s="159"/>
      <c r="EN667" s="159"/>
      <c r="EO667" s="159"/>
      <c r="EP667" s="159"/>
      <c r="EQ667" s="159"/>
      <c r="ER667" s="159"/>
      <c r="ES667" s="159"/>
      <c r="ET667" s="159"/>
      <c r="EU667" s="159"/>
      <c r="EV667" s="159"/>
      <c r="EW667" s="159"/>
      <c r="EX667" s="159"/>
      <c r="EY667" s="159"/>
      <c r="EZ667" s="159"/>
      <c r="FA667" s="159"/>
      <c r="FB667" s="159"/>
      <c r="FC667" s="159"/>
      <c r="FD667" s="159"/>
    </row>
    <row r="668" customFormat="false" ht="12.75" hidden="false" customHeight="false" outlineLevel="0" collapsed="false">
      <c r="A668" s="168"/>
      <c r="B668" s="149"/>
      <c r="C668" s="149"/>
      <c r="D668" s="149"/>
      <c r="E668" s="149"/>
      <c r="F668" s="149"/>
      <c r="G668" s="149"/>
      <c r="H668" s="148"/>
      <c r="I668" s="170"/>
      <c r="R668" s="148"/>
      <c r="S668" s="158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  <c r="BA668" s="159"/>
      <c r="BB668" s="159"/>
      <c r="BC668" s="159"/>
      <c r="BD668" s="159"/>
      <c r="BE668" s="159"/>
      <c r="BF668" s="159"/>
      <c r="BG668" s="159"/>
      <c r="BH668" s="159"/>
      <c r="BI668" s="159"/>
      <c r="BJ668" s="159"/>
      <c r="BK668" s="159"/>
      <c r="BL668" s="159"/>
      <c r="BM668" s="159"/>
      <c r="BN668" s="159"/>
      <c r="BO668" s="159"/>
      <c r="BP668" s="159"/>
      <c r="BQ668" s="159"/>
      <c r="BR668" s="159"/>
      <c r="BS668" s="159"/>
      <c r="BT668" s="159"/>
      <c r="BU668" s="159"/>
      <c r="BV668" s="159"/>
      <c r="BW668" s="159"/>
      <c r="BX668" s="159"/>
      <c r="BY668" s="159"/>
      <c r="BZ668" s="159"/>
      <c r="CA668" s="159"/>
      <c r="CB668" s="159"/>
      <c r="CC668" s="159"/>
      <c r="CD668" s="159"/>
      <c r="CE668" s="159"/>
      <c r="CF668" s="159"/>
      <c r="CG668" s="159"/>
      <c r="CH668" s="159"/>
      <c r="CI668" s="159"/>
      <c r="CJ668" s="159"/>
      <c r="CK668" s="159"/>
      <c r="CL668" s="159"/>
      <c r="CM668" s="159"/>
      <c r="CN668" s="159"/>
      <c r="CO668" s="159"/>
      <c r="CP668" s="159"/>
      <c r="CQ668" s="159"/>
      <c r="CR668" s="159"/>
      <c r="CS668" s="159"/>
      <c r="CT668" s="159"/>
      <c r="CU668" s="159"/>
      <c r="CV668" s="159"/>
      <c r="CW668" s="159"/>
      <c r="CX668" s="159"/>
      <c r="CY668" s="159"/>
      <c r="CZ668" s="159"/>
      <c r="DA668" s="159"/>
      <c r="DB668" s="159"/>
      <c r="DC668" s="159"/>
      <c r="DD668" s="159"/>
      <c r="DE668" s="159"/>
      <c r="DF668" s="159"/>
      <c r="DG668" s="159"/>
      <c r="DH668" s="159"/>
      <c r="DI668" s="159"/>
      <c r="DJ668" s="159"/>
      <c r="DK668" s="159"/>
      <c r="DL668" s="159"/>
      <c r="DM668" s="159"/>
      <c r="DN668" s="159"/>
      <c r="DO668" s="159"/>
      <c r="DP668" s="159"/>
      <c r="DQ668" s="159"/>
      <c r="DR668" s="159"/>
      <c r="DS668" s="159"/>
      <c r="DT668" s="159"/>
      <c r="DU668" s="159"/>
      <c r="DV668" s="159"/>
      <c r="DW668" s="159"/>
      <c r="DX668" s="159"/>
      <c r="DY668" s="159"/>
      <c r="DZ668" s="159"/>
      <c r="EA668" s="159"/>
      <c r="EB668" s="159"/>
      <c r="EC668" s="159"/>
      <c r="ED668" s="159"/>
      <c r="EE668" s="159"/>
      <c r="EF668" s="159"/>
      <c r="EG668" s="159"/>
      <c r="EH668" s="159"/>
      <c r="EI668" s="159"/>
      <c r="EJ668" s="159"/>
      <c r="EK668" s="159"/>
      <c r="EL668" s="159"/>
      <c r="EM668" s="159"/>
      <c r="EN668" s="159"/>
      <c r="EO668" s="159"/>
      <c r="EP668" s="159"/>
      <c r="EQ668" s="159"/>
      <c r="ER668" s="159"/>
      <c r="ES668" s="159"/>
      <c r="ET668" s="159"/>
      <c r="EU668" s="159"/>
      <c r="EV668" s="159"/>
      <c r="EW668" s="159"/>
      <c r="EX668" s="159"/>
      <c r="EY668" s="159"/>
      <c r="EZ668" s="159"/>
      <c r="FA668" s="159"/>
      <c r="FB668" s="159"/>
      <c r="FC668" s="159"/>
      <c r="FD668" s="159"/>
    </row>
    <row r="669" customFormat="false" ht="12.75" hidden="false" customHeight="false" outlineLevel="0" collapsed="false">
      <c r="A669" s="168"/>
      <c r="B669" s="149"/>
      <c r="C669" s="149"/>
      <c r="D669" s="149"/>
      <c r="E669" s="149"/>
      <c r="F669" s="149"/>
      <c r="G669" s="149"/>
      <c r="H669" s="148"/>
      <c r="I669" s="170"/>
      <c r="R669" s="148"/>
      <c r="S669" s="158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  <c r="BA669" s="159"/>
      <c r="BB669" s="159"/>
      <c r="BC669" s="159"/>
      <c r="BD669" s="159"/>
      <c r="BE669" s="159"/>
      <c r="BF669" s="159"/>
      <c r="BG669" s="159"/>
      <c r="BH669" s="159"/>
      <c r="BI669" s="159"/>
      <c r="BJ669" s="159"/>
      <c r="BK669" s="159"/>
      <c r="BL669" s="159"/>
      <c r="BM669" s="159"/>
      <c r="BN669" s="159"/>
      <c r="BO669" s="159"/>
      <c r="BP669" s="159"/>
      <c r="BQ669" s="159"/>
      <c r="BR669" s="159"/>
      <c r="BS669" s="159"/>
      <c r="BT669" s="159"/>
      <c r="BU669" s="159"/>
      <c r="BV669" s="159"/>
      <c r="BW669" s="159"/>
      <c r="BX669" s="159"/>
      <c r="BY669" s="159"/>
      <c r="BZ669" s="159"/>
      <c r="CA669" s="159"/>
      <c r="CB669" s="159"/>
      <c r="CC669" s="159"/>
      <c r="CD669" s="159"/>
      <c r="CE669" s="159"/>
      <c r="CF669" s="159"/>
      <c r="CG669" s="159"/>
      <c r="CH669" s="159"/>
      <c r="CI669" s="159"/>
      <c r="CJ669" s="159"/>
      <c r="CK669" s="159"/>
      <c r="CL669" s="159"/>
      <c r="CM669" s="159"/>
      <c r="CN669" s="159"/>
      <c r="CO669" s="159"/>
      <c r="CP669" s="159"/>
      <c r="CQ669" s="159"/>
      <c r="CR669" s="159"/>
      <c r="CS669" s="159"/>
      <c r="CT669" s="159"/>
      <c r="CU669" s="159"/>
      <c r="CV669" s="159"/>
      <c r="CW669" s="159"/>
      <c r="CX669" s="159"/>
      <c r="CY669" s="159"/>
      <c r="CZ669" s="159"/>
      <c r="DA669" s="159"/>
      <c r="DB669" s="159"/>
      <c r="DC669" s="159"/>
      <c r="DD669" s="159"/>
      <c r="DE669" s="159"/>
      <c r="DF669" s="159"/>
      <c r="DG669" s="159"/>
      <c r="DH669" s="159"/>
      <c r="DI669" s="159"/>
      <c r="DJ669" s="159"/>
      <c r="DK669" s="159"/>
      <c r="DL669" s="159"/>
      <c r="DM669" s="159"/>
      <c r="DN669" s="159"/>
      <c r="DO669" s="159"/>
      <c r="DP669" s="159"/>
      <c r="DQ669" s="159"/>
      <c r="DR669" s="159"/>
      <c r="DS669" s="159"/>
      <c r="DT669" s="159"/>
      <c r="DU669" s="159"/>
      <c r="DV669" s="159"/>
      <c r="DW669" s="159"/>
      <c r="DX669" s="159"/>
      <c r="DY669" s="159"/>
      <c r="DZ669" s="159"/>
      <c r="EA669" s="159"/>
      <c r="EB669" s="159"/>
      <c r="EC669" s="159"/>
      <c r="ED669" s="159"/>
      <c r="EE669" s="159"/>
      <c r="EF669" s="159"/>
      <c r="EG669" s="159"/>
      <c r="EH669" s="159"/>
      <c r="EI669" s="159"/>
      <c r="EJ669" s="159"/>
      <c r="EK669" s="159"/>
      <c r="EL669" s="159"/>
      <c r="EM669" s="159"/>
      <c r="EN669" s="159"/>
      <c r="EO669" s="159"/>
      <c r="EP669" s="159"/>
      <c r="EQ669" s="159"/>
      <c r="ER669" s="159"/>
      <c r="ES669" s="159"/>
      <c r="ET669" s="159"/>
      <c r="EU669" s="159"/>
      <c r="EV669" s="159"/>
      <c r="EW669" s="159"/>
      <c r="EX669" s="159"/>
      <c r="EY669" s="159"/>
      <c r="EZ669" s="159"/>
      <c r="FA669" s="159"/>
      <c r="FB669" s="159"/>
      <c r="FC669" s="159"/>
      <c r="FD669" s="159"/>
    </row>
    <row r="670" customFormat="false" ht="12.75" hidden="false" customHeight="false" outlineLevel="0" collapsed="false">
      <c r="A670" s="168"/>
      <c r="B670" s="149"/>
      <c r="C670" s="149"/>
      <c r="D670" s="149"/>
      <c r="E670" s="149"/>
      <c r="F670" s="149"/>
      <c r="G670" s="149"/>
      <c r="H670" s="148"/>
      <c r="I670" s="170"/>
      <c r="R670" s="148"/>
      <c r="S670" s="158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  <c r="BA670" s="159"/>
      <c r="BB670" s="159"/>
      <c r="BC670" s="159"/>
      <c r="BD670" s="159"/>
      <c r="BE670" s="159"/>
      <c r="BF670" s="159"/>
      <c r="BG670" s="159"/>
      <c r="BH670" s="159"/>
      <c r="BI670" s="159"/>
      <c r="BJ670" s="159"/>
      <c r="BK670" s="159"/>
      <c r="BL670" s="159"/>
      <c r="BM670" s="159"/>
      <c r="BN670" s="159"/>
      <c r="BO670" s="159"/>
      <c r="BP670" s="159"/>
      <c r="BQ670" s="159"/>
      <c r="BR670" s="159"/>
      <c r="BS670" s="159"/>
      <c r="BT670" s="159"/>
      <c r="BU670" s="159"/>
      <c r="BV670" s="159"/>
      <c r="BW670" s="159"/>
      <c r="BX670" s="159"/>
      <c r="BY670" s="159"/>
      <c r="BZ670" s="159"/>
      <c r="CA670" s="159"/>
      <c r="CB670" s="159"/>
      <c r="CC670" s="159"/>
      <c r="CD670" s="159"/>
      <c r="CE670" s="159"/>
      <c r="CF670" s="159"/>
      <c r="CG670" s="159"/>
      <c r="CH670" s="159"/>
      <c r="CI670" s="159"/>
      <c r="CJ670" s="159"/>
      <c r="CK670" s="159"/>
      <c r="CL670" s="159"/>
      <c r="CM670" s="159"/>
      <c r="CN670" s="159"/>
      <c r="CO670" s="159"/>
      <c r="CP670" s="159"/>
      <c r="CQ670" s="159"/>
      <c r="CR670" s="159"/>
      <c r="CS670" s="159"/>
      <c r="CT670" s="159"/>
      <c r="CU670" s="159"/>
      <c r="CV670" s="159"/>
      <c r="CW670" s="159"/>
      <c r="CX670" s="159"/>
      <c r="CY670" s="159"/>
      <c r="CZ670" s="159"/>
      <c r="DA670" s="159"/>
      <c r="DB670" s="159"/>
      <c r="DC670" s="159"/>
      <c r="DD670" s="159"/>
      <c r="DE670" s="159"/>
      <c r="DF670" s="159"/>
      <c r="DG670" s="159"/>
      <c r="DH670" s="159"/>
      <c r="DI670" s="159"/>
      <c r="DJ670" s="159"/>
      <c r="DK670" s="159"/>
      <c r="DL670" s="159"/>
      <c r="DM670" s="159"/>
      <c r="DN670" s="159"/>
      <c r="DO670" s="159"/>
      <c r="DP670" s="159"/>
      <c r="DQ670" s="159"/>
      <c r="DR670" s="159"/>
      <c r="DS670" s="159"/>
      <c r="DT670" s="159"/>
      <c r="DU670" s="159"/>
      <c r="DV670" s="159"/>
      <c r="DW670" s="159"/>
      <c r="DX670" s="159"/>
      <c r="DY670" s="159"/>
      <c r="DZ670" s="159"/>
      <c r="EA670" s="159"/>
      <c r="EB670" s="159"/>
      <c r="EC670" s="159"/>
      <c r="ED670" s="159"/>
      <c r="EE670" s="159"/>
      <c r="EF670" s="159"/>
      <c r="EG670" s="159"/>
      <c r="EH670" s="159"/>
      <c r="EI670" s="159"/>
      <c r="EJ670" s="159"/>
      <c r="EK670" s="159"/>
      <c r="EL670" s="159"/>
      <c r="EM670" s="159"/>
      <c r="EN670" s="159"/>
      <c r="EO670" s="159"/>
      <c r="EP670" s="159"/>
      <c r="EQ670" s="159"/>
      <c r="ER670" s="159"/>
      <c r="ES670" s="159"/>
      <c r="ET670" s="159"/>
      <c r="EU670" s="159"/>
      <c r="EV670" s="159"/>
      <c r="EW670" s="159"/>
      <c r="EX670" s="159"/>
      <c r="EY670" s="159"/>
      <c r="EZ670" s="159"/>
      <c r="FA670" s="159"/>
      <c r="FB670" s="159"/>
      <c r="FC670" s="159"/>
      <c r="FD670" s="159"/>
    </row>
    <row r="671" customFormat="false" ht="12.75" hidden="false" customHeight="false" outlineLevel="0" collapsed="false">
      <c r="A671" s="168"/>
      <c r="B671" s="149"/>
      <c r="C671" s="149"/>
      <c r="D671" s="149"/>
      <c r="E671" s="149"/>
      <c r="F671" s="149"/>
      <c r="G671" s="149"/>
      <c r="H671" s="148"/>
      <c r="I671" s="170"/>
      <c r="R671" s="148"/>
      <c r="S671" s="158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  <c r="BA671" s="159"/>
      <c r="BB671" s="159"/>
      <c r="BC671" s="159"/>
      <c r="BD671" s="159"/>
      <c r="BE671" s="159"/>
      <c r="BF671" s="159"/>
      <c r="BG671" s="159"/>
      <c r="BH671" s="159"/>
      <c r="BI671" s="159"/>
      <c r="BJ671" s="159"/>
      <c r="BK671" s="159"/>
      <c r="BL671" s="159"/>
      <c r="BM671" s="159"/>
      <c r="BN671" s="159"/>
      <c r="BO671" s="159"/>
      <c r="BP671" s="159"/>
      <c r="BQ671" s="159"/>
      <c r="BR671" s="159"/>
      <c r="BS671" s="159"/>
      <c r="BT671" s="159"/>
      <c r="BU671" s="159"/>
      <c r="BV671" s="159"/>
      <c r="BW671" s="159"/>
      <c r="BX671" s="159"/>
      <c r="BY671" s="159"/>
      <c r="BZ671" s="159"/>
      <c r="CA671" s="159"/>
      <c r="CB671" s="159"/>
      <c r="CC671" s="159"/>
      <c r="CD671" s="159"/>
      <c r="CE671" s="159"/>
      <c r="CF671" s="159"/>
      <c r="CG671" s="159"/>
      <c r="CH671" s="159"/>
      <c r="CI671" s="159"/>
      <c r="CJ671" s="159"/>
      <c r="CK671" s="159"/>
      <c r="CL671" s="159"/>
      <c r="CM671" s="159"/>
      <c r="CN671" s="159"/>
      <c r="CO671" s="159"/>
      <c r="CP671" s="159"/>
      <c r="CQ671" s="159"/>
      <c r="CR671" s="159"/>
      <c r="CS671" s="159"/>
      <c r="CT671" s="159"/>
      <c r="CU671" s="159"/>
      <c r="CV671" s="159"/>
      <c r="CW671" s="159"/>
      <c r="CX671" s="159"/>
      <c r="CY671" s="159"/>
      <c r="CZ671" s="159"/>
      <c r="DA671" s="159"/>
      <c r="DB671" s="159"/>
      <c r="DC671" s="159"/>
      <c r="DD671" s="159"/>
      <c r="DE671" s="159"/>
      <c r="DF671" s="159"/>
      <c r="DG671" s="159"/>
      <c r="DH671" s="159"/>
      <c r="DI671" s="159"/>
      <c r="DJ671" s="159"/>
      <c r="DK671" s="159"/>
      <c r="DL671" s="159"/>
      <c r="DM671" s="159"/>
      <c r="DN671" s="159"/>
      <c r="DO671" s="159"/>
      <c r="DP671" s="159"/>
      <c r="DQ671" s="159"/>
      <c r="DR671" s="159"/>
      <c r="DS671" s="159"/>
      <c r="DT671" s="159"/>
      <c r="DU671" s="159"/>
      <c r="DV671" s="159"/>
      <c r="DW671" s="159"/>
      <c r="DX671" s="159"/>
      <c r="DY671" s="159"/>
      <c r="DZ671" s="159"/>
      <c r="EA671" s="159"/>
      <c r="EB671" s="159"/>
      <c r="EC671" s="159"/>
      <c r="ED671" s="159"/>
      <c r="EE671" s="159"/>
      <c r="EF671" s="159"/>
      <c r="EG671" s="159"/>
      <c r="EH671" s="159"/>
      <c r="EI671" s="159"/>
      <c r="EJ671" s="159"/>
      <c r="EK671" s="159"/>
      <c r="EL671" s="159"/>
      <c r="EM671" s="159"/>
      <c r="EN671" s="159"/>
      <c r="EO671" s="159"/>
      <c r="EP671" s="159"/>
      <c r="EQ671" s="159"/>
      <c r="ER671" s="159"/>
      <c r="ES671" s="159"/>
      <c r="ET671" s="159"/>
      <c r="EU671" s="159"/>
      <c r="EV671" s="159"/>
      <c r="EW671" s="159"/>
      <c r="EX671" s="159"/>
      <c r="EY671" s="159"/>
      <c r="EZ671" s="159"/>
      <c r="FA671" s="159"/>
      <c r="FB671" s="159"/>
      <c r="FC671" s="159"/>
      <c r="FD671" s="159"/>
    </row>
    <row r="672" customFormat="false" ht="12.75" hidden="false" customHeight="false" outlineLevel="0" collapsed="false">
      <c r="A672" s="168"/>
      <c r="B672" s="149"/>
      <c r="C672" s="149"/>
      <c r="D672" s="149"/>
      <c r="E672" s="149"/>
      <c r="F672" s="149"/>
      <c r="G672" s="149"/>
      <c r="H672" s="148"/>
      <c r="I672" s="170"/>
      <c r="R672" s="148"/>
      <c r="S672" s="158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  <c r="BA672" s="159"/>
      <c r="BB672" s="159"/>
      <c r="BC672" s="159"/>
      <c r="BD672" s="159"/>
      <c r="BE672" s="159"/>
      <c r="BF672" s="159"/>
      <c r="BG672" s="159"/>
      <c r="BH672" s="159"/>
      <c r="BI672" s="159"/>
      <c r="BJ672" s="159"/>
      <c r="BK672" s="159"/>
      <c r="BL672" s="159"/>
      <c r="BM672" s="159"/>
      <c r="BN672" s="159"/>
      <c r="BO672" s="159"/>
      <c r="BP672" s="159"/>
      <c r="BQ672" s="159"/>
      <c r="BR672" s="159"/>
      <c r="BS672" s="159"/>
      <c r="BT672" s="159"/>
      <c r="BU672" s="159"/>
      <c r="BV672" s="159"/>
      <c r="BW672" s="159"/>
      <c r="BX672" s="159"/>
      <c r="BY672" s="159"/>
      <c r="BZ672" s="159"/>
      <c r="CA672" s="159"/>
      <c r="CB672" s="159"/>
      <c r="CC672" s="159"/>
      <c r="CD672" s="159"/>
      <c r="CE672" s="159"/>
      <c r="CF672" s="159"/>
      <c r="CG672" s="159"/>
      <c r="CH672" s="159"/>
      <c r="CI672" s="159"/>
      <c r="CJ672" s="159"/>
      <c r="CK672" s="159"/>
      <c r="CL672" s="159"/>
      <c r="CM672" s="159"/>
      <c r="CN672" s="159"/>
      <c r="CO672" s="159"/>
      <c r="CP672" s="159"/>
      <c r="CQ672" s="159"/>
      <c r="CR672" s="159"/>
      <c r="CS672" s="159"/>
      <c r="CT672" s="159"/>
      <c r="CU672" s="159"/>
      <c r="CV672" s="159"/>
      <c r="CW672" s="159"/>
      <c r="CX672" s="159"/>
      <c r="CY672" s="159"/>
      <c r="CZ672" s="159"/>
      <c r="DA672" s="159"/>
      <c r="DB672" s="159"/>
      <c r="DC672" s="159"/>
      <c r="DD672" s="159"/>
      <c r="DE672" s="159"/>
      <c r="DF672" s="159"/>
      <c r="DG672" s="159"/>
      <c r="DH672" s="159"/>
      <c r="DI672" s="159"/>
      <c r="DJ672" s="159"/>
      <c r="DK672" s="159"/>
      <c r="DL672" s="159"/>
      <c r="DM672" s="159"/>
      <c r="DN672" s="159"/>
      <c r="DO672" s="159"/>
      <c r="DP672" s="159"/>
      <c r="DQ672" s="159"/>
      <c r="DR672" s="159"/>
      <c r="DS672" s="159"/>
      <c r="DT672" s="159"/>
      <c r="DU672" s="159"/>
      <c r="DV672" s="159"/>
      <c r="DW672" s="159"/>
      <c r="DX672" s="159"/>
      <c r="DY672" s="159"/>
      <c r="DZ672" s="159"/>
      <c r="EA672" s="159"/>
      <c r="EB672" s="159"/>
      <c r="EC672" s="159"/>
      <c r="ED672" s="159"/>
      <c r="EE672" s="159"/>
      <c r="EF672" s="159"/>
      <c r="EG672" s="159"/>
      <c r="EH672" s="159"/>
      <c r="EI672" s="159"/>
      <c r="EJ672" s="159"/>
      <c r="EK672" s="159"/>
      <c r="EL672" s="159"/>
      <c r="EM672" s="159"/>
      <c r="EN672" s="159"/>
      <c r="EO672" s="159"/>
      <c r="EP672" s="159"/>
      <c r="EQ672" s="159"/>
      <c r="ER672" s="159"/>
      <c r="ES672" s="159"/>
      <c r="ET672" s="159"/>
      <c r="EU672" s="159"/>
      <c r="EV672" s="159"/>
      <c r="EW672" s="159"/>
      <c r="EX672" s="159"/>
      <c r="EY672" s="159"/>
      <c r="EZ672" s="159"/>
      <c r="FA672" s="159"/>
      <c r="FB672" s="159"/>
      <c r="FC672" s="159"/>
      <c r="FD672" s="159"/>
    </row>
    <row r="673" customFormat="false" ht="12.75" hidden="false" customHeight="false" outlineLevel="0" collapsed="false">
      <c r="A673" s="168"/>
      <c r="B673" s="149"/>
      <c r="C673" s="149"/>
      <c r="D673" s="149"/>
      <c r="E673" s="149"/>
      <c r="F673" s="149"/>
      <c r="G673" s="149"/>
      <c r="H673" s="148"/>
      <c r="I673" s="170"/>
      <c r="R673" s="148"/>
      <c r="S673" s="158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  <c r="BA673" s="159"/>
      <c r="BB673" s="159"/>
      <c r="BC673" s="159"/>
      <c r="BD673" s="159"/>
      <c r="BE673" s="159"/>
      <c r="BF673" s="159"/>
      <c r="BG673" s="159"/>
      <c r="BH673" s="159"/>
      <c r="BI673" s="159"/>
      <c r="BJ673" s="159"/>
      <c r="BK673" s="159"/>
      <c r="BL673" s="159"/>
      <c r="BM673" s="159"/>
      <c r="BN673" s="159"/>
      <c r="BO673" s="159"/>
      <c r="BP673" s="159"/>
      <c r="BQ673" s="159"/>
      <c r="BR673" s="159"/>
      <c r="BS673" s="159"/>
      <c r="BT673" s="159"/>
      <c r="BU673" s="159"/>
      <c r="BV673" s="159"/>
      <c r="BW673" s="159"/>
      <c r="BX673" s="159"/>
      <c r="BY673" s="159"/>
      <c r="BZ673" s="159"/>
      <c r="CA673" s="159"/>
      <c r="CB673" s="159"/>
      <c r="CC673" s="159"/>
      <c r="CD673" s="159"/>
      <c r="CE673" s="159"/>
      <c r="CF673" s="159"/>
      <c r="CG673" s="159"/>
      <c r="CH673" s="159"/>
      <c r="CI673" s="159"/>
      <c r="CJ673" s="159"/>
      <c r="CK673" s="159"/>
      <c r="CL673" s="159"/>
      <c r="CM673" s="159"/>
      <c r="CN673" s="159"/>
      <c r="CO673" s="159"/>
      <c r="CP673" s="159"/>
      <c r="CQ673" s="159"/>
      <c r="CR673" s="159"/>
      <c r="CS673" s="159"/>
      <c r="CT673" s="159"/>
      <c r="CU673" s="159"/>
      <c r="CV673" s="159"/>
      <c r="CW673" s="159"/>
      <c r="CX673" s="159"/>
      <c r="CY673" s="159"/>
      <c r="CZ673" s="159"/>
      <c r="DA673" s="159"/>
      <c r="DB673" s="159"/>
      <c r="DC673" s="159"/>
      <c r="DD673" s="159"/>
      <c r="DE673" s="159"/>
      <c r="DF673" s="159"/>
      <c r="DG673" s="159"/>
      <c r="DH673" s="159"/>
      <c r="DI673" s="159"/>
      <c r="DJ673" s="159"/>
      <c r="DK673" s="159"/>
      <c r="DL673" s="159"/>
      <c r="DM673" s="159"/>
      <c r="DN673" s="159"/>
      <c r="DO673" s="159"/>
      <c r="DP673" s="159"/>
      <c r="DQ673" s="159"/>
      <c r="DR673" s="159"/>
      <c r="DS673" s="159"/>
      <c r="DT673" s="159"/>
      <c r="DU673" s="159"/>
      <c r="DV673" s="159"/>
      <c r="DW673" s="159"/>
      <c r="DX673" s="159"/>
      <c r="DY673" s="159"/>
      <c r="DZ673" s="159"/>
      <c r="EA673" s="159"/>
      <c r="EB673" s="159"/>
      <c r="EC673" s="159"/>
      <c r="ED673" s="159"/>
      <c r="EE673" s="159"/>
      <c r="EF673" s="159"/>
      <c r="EG673" s="159"/>
      <c r="EH673" s="159"/>
      <c r="EI673" s="159"/>
      <c r="EJ673" s="159"/>
      <c r="EK673" s="159"/>
      <c r="EL673" s="159"/>
      <c r="EM673" s="159"/>
      <c r="EN673" s="159"/>
      <c r="EO673" s="159"/>
      <c r="EP673" s="159"/>
      <c r="EQ673" s="159"/>
      <c r="ER673" s="159"/>
      <c r="ES673" s="159"/>
      <c r="ET673" s="159"/>
      <c r="EU673" s="159"/>
      <c r="EV673" s="159"/>
      <c r="EW673" s="159"/>
      <c r="EX673" s="159"/>
      <c r="EY673" s="159"/>
      <c r="EZ673" s="159"/>
      <c r="FA673" s="159"/>
      <c r="FB673" s="159"/>
      <c r="FC673" s="159"/>
      <c r="FD673" s="159"/>
    </row>
    <row r="674" customFormat="false" ht="12.75" hidden="false" customHeight="false" outlineLevel="0" collapsed="false">
      <c r="A674" s="168"/>
      <c r="B674" s="149"/>
      <c r="C674" s="149"/>
      <c r="D674" s="149"/>
      <c r="E674" s="149"/>
      <c r="F674" s="149"/>
      <c r="G674" s="149"/>
      <c r="H674" s="148"/>
      <c r="I674" s="170"/>
      <c r="R674" s="148"/>
      <c r="S674" s="158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  <c r="BA674" s="159"/>
      <c r="BB674" s="159"/>
      <c r="BC674" s="159"/>
      <c r="BD674" s="159"/>
      <c r="BE674" s="159"/>
      <c r="BF674" s="159"/>
      <c r="BG674" s="159"/>
      <c r="BH674" s="159"/>
      <c r="BI674" s="159"/>
      <c r="BJ674" s="159"/>
      <c r="BK674" s="159"/>
      <c r="BL674" s="159"/>
      <c r="BM674" s="159"/>
      <c r="BN674" s="159"/>
      <c r="BO674" s="159"/>
      <c r="BP674" s="159"/>
      <c r="BQ674" s="159"/>
      <c r="BR674" s="159"/>
      <c r="BS674" s="159"/>
      <c r="BT674" s="159"/>
      <c r="BU674" s="159"/>
      <c r="BV674" s="159"/>
      <c r="BW674" s="159"/>
      <c r="BX674" s="159"/>
      <c r="BY674" s="159"/>
      <c r="BZ674" s="159"/>
      <c r="CA674" s="159"/>
      <c r="CB674" s="159"/>
      <c r="CC674" s="159"/>
      <c r="CD674" s="159"/>
      <c r="CE674" s="159"/>
      <c r="CF674" s="159"/>
      <c r="CG674" s="159"/>
      <c r="CH674" s="159"/>
      <c r="CI674" s="159"/>
      <c r="CJ674" s="159"/>
      <c r="CK674" s="159"/>
      <c r="CL674" s="159"/>
      <c r="CM674" s="159"/>
      <c r="CN674" s="159"/>
      <c r="CO674" s="159"/>
      <c r="CP674" s="159"/>
      <c r="CQ674" s="159"/>
      <c r="CR674" s="159"/>
      <c r="CS674" s="159"/>
      <c r="CT674" s="159"/>
      <c r="CU674" s="159"/>
      <c r="CV674" s="159"/>
      <c r="CW674" s="159"/>
      <c r="CX674" s="159"/>
      <c r="CY674" s="159"/>
      <c r="CZ674" s="159"/>
      <c r="DA674" s="159"/>
      <c r="DB674" s="159"/>
      <c r="DC674" s="159"/>
      <c r="DD674" s="159"/>
      <c r="DE674" s="159"/>
      <c r="DF674" s="159"/>
      <c r="DG674" s="159"/>
      <c r="DH674" s="159"/>
      <c r="DI674" s="159"/>
      <c r="DJ674" s="159"/>
      <c r="DK674" s="159"/>
      <c r="DL674" s="159"/>
      <c r="DM674" s="159"/>
      <c r="DN674" s="159"/>
      <c r="DO674" s="159"/>
      <c r="DP674" s="159"/>
      <c r="DQ674" s="159"/>
      <c r="DR674" s="159"/>
      <c r="DS674" s="159"/>
      <c r="DT674" s="159"/>
      <c r="DU674" s="159"/>
      <c r="DV674" s="159"/>
      <c r="DW674" s="159"/>
      <c r="DX674" s="159"/>
      <c r="DY674" s="159"/>
      <c r="DZ674" s="159"/>
      <c r="EA674" s="159"/>
      <c r="EB674" s="159"/>
      <c r="EC674" s="159"/>
      <c r="ED674" s="159"/>
      <c r="EE674" s="159"/>
      <c r="EF674" s="159"/>
      <c r="EG674" s="159"/>
      <c r="EH674" s="159"/>
      <c r="EI674" s="159"/>
      <c r="EJ674" s="159"/>
      <c r="EK674" s="159"/>
      <c r="EL674" s="159"/>
      <c r="EM674" s="159"/>
      <c r="EN674" s="159"/>
      <c r="EO674" s="159"/>
      <c r="EP674" s="159"/>
      <c r="EQ674" s="159"/>
      <c r="ER674" s="159"/>
      <c r="ES674" s="159"/>
      <c r="ET674" s="159"/>
      <c r="EU674" s="159"/>
      <c r="EV674" s="159"/>
      <c r="EW674" s="159"/>
      <c r="EX674" s="159"/>
      <c r="EY674" s="159"/>
      <c r="EZ674" s="159"/>
      <c r="FA674" s="159"/>
      <c r="FB674" s="159"/>
      <c r="FC674" s="159"/>
      <c r="FD674" s="159"/>
    </row>
    <row r="675" customFormat="false" ht="12.75" hidden="false" customHeight="false" outlineLevel="0" collapsed="false">
      <c r="A675" s="168"/>
      <c r="B675" s="149"/>
      <c r="C675" s="149"/>
      <c r="D675" s="149"/>
      <c r="E675" s="149"/>
      <c r="F675" s="149"/>
      <c r="G675" s="149"/>
      <c r="H675" s="148"/>
      <c r="I675" s="170"/>
      <c r="R675" s="148"/>
      <c r="S675" s="158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  <c r="BA675" s="159"/>
      <c r="BB675" s="159"/>
      <c r="BC675" s="159"/>
      <c r="BD675" s="159"/>
      <c r="BE675" s="159"/>
      <c r="BF675" s="159"/>
      <c r="BG675" s="159"/>
      <c r="BH675" s="159"/>
      <c r="BI675" s="159"/>
      <c r="BJ675" s="159"/>
      <c r="BK675" s="159"/>
      <c r="BL675" s="159"/>
      <c r="BM675" s="159"/>
      <c r="BN675" s="159"/>
      <c r="BO675" s="159"/>
      <c r="BP675" s="159"/>
      <c r="BQ675" s="159"/>
      <c r="BR675" s="159"/>
      <c r="BS675" s="159"/>
      <c r="BT675" s="159"/>
      <c r="BU675" s="159"/>
      <c r="BV675" s="159"/>
      <c r="BW675" s="159"/>
      <c r="BX675" s="159"/>
      <c r="BY675" s="159"/>
      <c r="BZ675" s="159"/>
      <c r="CA675" s="159"/>
      <c r="CB675" s="159"/>
      <c r="CC675" s="159"/>
      <c r="CD675" s="159"/>
      <c r="CE675" s="159"/>
      <c r="CF675" s="159"/>
      <c r="CG675" s="159"/>
      <c r="CH675" s="159"/>
      <c r="CI675" s="159"/>
      <c r="CJ675" s="159"/>
      <c r="CK675" s="159"/>
      <c r="CL675" s="159"/>
      <c r="CM675" s="159"/>
      <c r="CN675" s="159"/>
      <c r="CO675" s="159"/>
      <c r="CP675" s="159"/>
      <c r="CQ675" s="159"/>
      <c r="CR675" s="159"/>
      <c r="CS675" s="159"/>
      <c r="CT675" s="159"/>
      <c r="CU675" s="159"/>
      <c r="CV675" s="159"/>
      <c r="CW675" s="159"/>
      <c r="CX675" s="159"/>
      <c r="CY675" s="159"/>
      <c r="CZ675" s="159"/>
      <c r="DA675" s="159"/>
      <c r="DB675" s="159"/>
      <c r="DC675" s="159"/>
      <c r="DD675" s="159"/>
      <c r="DE675" s="159"/>
      <c r="DF675" s="159"/>
      <c r="DG675" s="159"/>
      <c r="DH675" s="159"/>
      <c r="DI675" s="159"/>
      <c r="DJ675" s="159"/>
      <c r="DK675" s="159"/>
      <c r="DL675" s="159"/>
      <c r="DM675" s="159"/>
      <c r="DN675" s="159"/>
      <c r="DO675" s="159"/>
      <c r="DP675" s="159"/>
      <c r="DQ675" s="159"/>
      <c r="DR675" s="159"/>
      <c r="DS675" s="159"/>
      <c r="DT675" s="159"/>
      <c r="DU675" s="159"/>
      <c r="DV675" s="159"/>
      <c r="DW675" s="159"/>
      <c r="DX675" s="159"/>
      <c r="DY675" s="159"/>
      <c r="DZ675" s="159"/>
      <c r="EA675" s="159"/>
      <c r="EB675" s="159"/>
      <c r="EC675" s="159"/>
      <c r="ED675" s="159"/>
      <c r="EE675" s="159"/>
      <c r="EF675" s="159"/>
      <c r="EG675" s="159"/>
      <c r="EH675" s="159"/>
      <c r="EI675" s="159"/>
      <c r="EJ675" s="159"/>
      <c r="EK675" s="159"/>
      <c r="EL675" s="159"/>
      <c r="EM675" s="159"/>
      <c r="EN675" s="159"/>
      <c r="EO675" s="159"/>
      <c r="EP675" s="159"/>
      <c r="EQ675" s="159"/>
      <c r="ER675" s="159"/>
      <c r="ES675" s="159"/>
      <c r="ET675" s="159"/>
      <c r="EU675" s="159"/>
      <c r="EV675" s="159"/>
      <c r="EW675" s="159"/>
      <c r="EX675" s="159"/>
      <c r="EY675" s="159"/>
      <c r="EZ675" s="159"/>
      <c r="FA675" s="159"/>
      <c r="FB675" s="159"/>
      <c r="FC675" s="159"/>
      <c r="FD675" s="159"/>
    </row>
    <row r="676" customFormat="false" ht="12.75" hidden="false" customHeight="false" outlineLevel="0" collapsed="false">
      <c r="A676" s="168"/>
      <c r="B676" s="149"/>
      <c r="C676" s="149"/>
      <c r="D676" s="149"/>
      <c r="E676" s="149"/>
      <c r="F676" s="149"/>
      <c r="G676" s="149"/>
      <c r="H676" s="148"/>
      <c r="I676" s="170"/>
      <c r="R676" s="148"/>
      <c r="S676" s="158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  <c r="BA676" s="159"/>
      <c r="BB676" s="159"/>
      <c r="BC676" s="159"/>
      <c r="BD676" s="159"/>
      <c r="BE676" s="159"/>
      <c r="BF676" s="159"/>
      <c r="BG676" s="159"/>
      <c r="BH676" s="159"/>
      <c r="BI676" s="159"/>
      <c r="BJ676" s="159"/>
      <c r="BK676" s="159"/>
      <c r="BL676" s="159"/>
      <c r="BM676" s="159"/>
      <c r="BN676" s="159"/>
      <c r="BO676" s="159"/>
      <c r="BP676" s="159"/>
      <c r="BQ676" s="159"/>
      <c r="BR676" s="159"/>
      <c r="BS676" s="159"/>
      <c r="BT676" s="159"/>
      <c r="BU676" s="159"/>
      <c r="BV676" s="159"/>
      <c r="BW676" s="159"/>
      <c r="BX676" s="159"/>
      <c r="BY676" s="159"/>
      <c r="BZ676" s="159"/>
      <c r="CA676" s="159"/>
      <c r="CB676" s="159"/>
      <c r="CC676" s="159"/>
      <c r="CD676" s="159"/>
      <c r="CE676" s="159"/>
      <c r="CF676" s="159"/>
      <c r="CG676" s="159"/>
      <c r="CH676" s="159"/>
      <c r="CI676" s="159"/>
      <c r="CJ676" s="159"/>
      <c r="CK676" s="159"/>
      <c r="CL676" s="159"/>
      <c r="CM676" s="159"/>
      <c r="CN676" s="159"/>
      <c r="CO676" s="159"/>
      <c r="CP676" s="159"/>
      <c r="CQ676" s="159"/>
      <c r="CR676" s="159"/>
      <c r="CS676" s="159"/>
      <c r="CT676" s="159"/>
      <c r="CU676" s="159"/>
      <c r="CV676" s="159"/>
      <c r="CW676" s="159"/>
      <c r="CX676" s="159"/>
      <c r="CY676" s="159"/>
      <c r="CZ676" s="159"/>
      <c r="DA676" s="159"/>
      <c r="DB676" s="159"/>
      <c r="DC676" s="159"/>
      <c r="DD676" s="159"/>
      <c r="DE676" s="159"/>
      <c r="DF676" s="159"/>
      <c r="DG676" s="159"/>
      <c r="DH676" s="159"/>
      <c r="DI676" s="159"/>
      <c r="DJ676" s="159"/>
      <c r="DK676" s="159"/>
      <c r="DL676" s="159"/>
      <c r="DM676" s="159"/>
      <c r="DN676" s="159"/>
      <c r="DO676" s="159"/>
      <c r="DP676" s="159"/>
      <c r="DQ676" s="159"/>
      <c r="DR676" s="159"/>
      <c r="DS676" s="159"/>
      <c r="DT676" s="159"/>
      <c r="DU676" s="159"/>
      <c r="DV676" s="159"/>
      <c r="DW676" s="159"/>
      <c r="DX676" s="159"/>
      <c r="DY676" s="159"/>
      <c r="DZ676" s="159"/>
      <c r="EA676" s="159"/>
      <c r="EB676" s="159"/>
      <c r="EC676" s="159"/>
      <c r="ED676" s="159"/>
      <c r="EE676" s="159"/>
      <c r="EF676" s="159"/>
      <c r="EG676" s="159"/>
      <c r="EH676" s="159"/>
      <c r="EI676" s="159"/>
      <c r="EJ676" s="159"/>
      <c r="EK676" s="159"/>
      <c r="EL676" s="159"/>
      <c r="EM676" s="159"/>
      <c r="EN676" s="159"/>
      <c r="EO676" s="159"/>
      <c r="EP676" s="159"/>
      <c r="EQ676" s="159"/>
      <c r="ER676" s="159"/>
      <c r="ES676" s="159"/>
      <c r="ET676" s="159"/>
      <c r="EU676" s="159"/>
      <c r="EV676" s="159"/>
      <c r="EW676" s="159"/>
      <c r="EX676" s="159"/>
      <c r="EY676" s="159"/>
      <c r="EZ676" s="159"/>
      <c r="FA676" s="159"/>
      <c r="FB676" s="159"/>
      <c r="FC676" s="159"/>
      <c r="FD676" s="159"/>
    </row>
    <row r="677" customFormat="false" ht="12.75" hidden="false" customHeight="false" outlineLevel="0" collapsed="false">
      <c r="A677" s="168"/>
      <c r="B677" s="149"/>
      <c r="C677" s="149"/>
      <c r="D677" s="149"/>
      <c r="E677" s="149"/>
      <c r="F677" s="149"/>
      <c r="G677" s="149"/>
      <c r="H677" s="148"/>
      <c r="I677" s="170"/>
      <c r="R677" s="148"/>
      <c r="S677" s="158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  <c r="BA677" s="159"/>
      <c r="BB677" s="159"/>
      <c r="BC677" s="159"/>
      <c r="BD677" s="159"/>
      <c r="BE677" s="159"/>
      <c r="BF677" s="159"/>
      <c r="BG677" s="159"/>
      <c r="BH677" s="159"/>
      <c r="BI677" s="159"/>
      <c r="BJ677" s="159"/>
      <c r="BK677" s="159"/>
      <c r="BL677" s="159"/>
      <c r="BM677" s="159"/>
      <c r="BN677" s="159"/>
      <c r="BO677" s="159"/>
      <c r="BP677" s="159"/>
      <c r="BQ677" s="159"/>
      <c r="BR677" s="159"/>
      <c r="BS677" s="159"/>
      <c r="BT677" s="159"/>
      <c r="BU677" s="159"/>
      <c r="BV677" s="159"/>
      <c r="BW677" s="159"/>
      <c r="BX677" s="159"/>
      <c r="BY677" s="159"/>
      <c r="BZ677" s="159"/>
      <c r="CA677" s="159"/>
      <c r="CB677" s="159"/>
      <c r="CC677" s="159"/>
      <c r="CD677" s="159"/>
      <c r="CE677" s="159"/>
      <c r="CF677" s="159"/>
      <c r="CG677" s="159"/>
      <c r="CH677" s="159"/>
      <c r="CI677" s="159"/>
      <c r="CJ677" s="159"/>
      <c r="CK677" s="159"/>
      <c r="CL677" s="159"/>
      <c r="CM677" s="159"/>
      <c r="CN677" s="159"/>
      <c r="CO677" s="159"/>
      <c r="CP677" s="159"/>
      <c r="CQ677" s="159"/>
      <c r="CR677" s="159"/>
      <c r="CS677" s="159"/>
      <c r="CT677" s="159"/>
      <c r="CU677" s="159"/>
      <c r="CV677" s="159"/>
      <c r="CW677" s="159"/>
      <c r="CX677" s="159"/>
      <c r="CY677" s="159"/>
      <c r="CZ677" s="159"/>
      <c r="DA677" s="159"/>
      <c r="DB677" s="159"/>
      <c r="DC677" s="159"/>
      <c r="DD677" s="159"/>
      <c r="DE677" s="159"/>
      <c r="DF677" s="159"/>
      <c r="DG677" s="159"/>
      <c r="DH677" s="159"/>
      <c r="DI677" s="159"/>
      <c r="DJ677" s="159"/>
      <c r="DK677" s="159"/>
      <c r="DL677" s="159"/>
      <c r="DM677" s="159"/>
      <c r="DN677" s="159"/>
      <c r="DO677" s="159"/>
      <c r="DP677" s="159"/>
      <c r="DQ677" s="159"/>
      <c r="DR677" s="159"/>
      <c r="DS677" s="159"/>
      <c r="DT677" s="159"/>
      <c r="DU677" s="159"/>
      <c r="DV677" s="159"/>
      <c r="DW677" s="159"/>
      <c r="DX677" s="159"/>
      <c r="DY677" s="159"/>
      <c r="DZ677" s="159"/>
      <c r="EA677" s="159"/>
      <c r="EB677" s="159"/>
      <c r="EC677" s="159"/>
      <c r="ED677" s="159"/>
      <c r="EE677" s="159"/>
      <c r="EF677" s="159"/>
      <c r="EG677" s="159"/>
      <c r="EH677" s="159"/>
      <c r="EI677" s="159"/>
      <c r="EJ677" s="159"/>
      <c r="EK677" s="159"/>
      <c r="EL677" s="159"/>
      <c r="EM677" s="159"/>
      <c r="EN677" s="159"/>
      <c r="EO677" s="159"/>
      <c r="EP677" s="159"/>
      <c r="EQ677" s="159"/>
      <c r="ER677" s="159"/>
      <c r="ES677" s="159"/>
      <c r="ET677" s="159"/>
      <c r="EU677" s="159"/>
      <c r="EV677" s="159"/>
      <c r="EW677" s="159"/>
      <c r="EX677" s="159"/>
      <c r="EY677" s="159"/>
      <c r="EZ677" s="159"/>
      <c r="FA677" s="159"/>
      <c r="FB677" s="159"/>
      <c r="FC677" s="159"/>
      <c r="FD677" s="159"/>
    </row>
    <row r="678" customFormat="false" ht="12.75" hidden="false" customHeight="false" outlineLevel="0" collapsed="false">
      <c r="A678" s="168"/>
      <c r="B678" s="149"/>
      <c r="C678" s="149"/>
      <c r="D678" s="149"/>
      <c r="E678" s="149"/>
      <c r="F678" s="149"/>
      <c r="G678" s="149"/>
      <c r="H678" s="148"/>
      <c r="I678" s="170"/>
      <c r="R678" s="148"/>
      <c r="S678" s="158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  <c r="BA678" s="159"/>
      <c r="BB678" s="159"/>
      <c r="BC678" s="159"/>
      <c r="BD678" s="159"/>
      <c r="BE678" s="159"/>
      <c r="BF678" s="159"/>
      <c r="BG678" s="159"/>
      <c r="BH678" s="159"/>
      <c r="BI678" s="159"/>
      <c r="BJ678" s="159"/>
      <c r="BK678" s="159"/>
      <c r="BL678" s="159"/>
      <c r="BM678" s="159"/>
      <c r="BN678" s="159"/>
      <c r="BO678" s="159"/>
      <c r="BP678" s="159"/>
      <c r="BQ678" s="159"/>
      <c r="BR678" s="159"/>
      <c r="BS678" s="159"/>
      <c r="BT678" s="159"/>
      <c r="BU678" s="159"/>
      <c r="BV678" s="159"/>
      <c r="BW678" s="159"/>
      <c r="BX678" s="159"/>
      <c r="BY678" s="159"/>
      <c r="BZ678" s="159"/>
      <c r="CA678" s="159"/>
      <c r="CB678" s="159"/>
      <c r="CC678" s="159"/>
      <c r="CD678" s="159"/>
      <c r="CE678" s="159"/>
      <c r="CF678" s="159"/>
      <c r="CG678" s="159"/>
      <c r="CH678" s="159"/>
      <c r="CI678" s="159"/>
      <c r="CJ678" s="159"/>
      <c r="CK678" s="159"/>
      <c r="CL678" s="159"/>
      <c r="CM678" s="159"/>
      <c r="CN678" s="159"/>
      <c r="CO678" s="159"/>
      <c r="CP678" s="159"/>
      <c r="CQ678" s="159"/>
      <c r="CR678" s="159"/>
      <c r="CS678" s="159"/>
      <c r="CT678" s="159"/>
      <c r="CU678" s="159"/>
      <c r="CV678" s="159"/>
      <c r="CW678" s="159"/>
      <c r="CX678" s="159"/>
      <c r="CY678" s="159"/>
      <c r="CZ678" s="159"/>
      <c r="DA678" s="159"/>
      <c r="DB678" s="159"/>
      <c r="DC678" s="159"/>
      <c r="DD678" s="159"/>
      <c r="DE678" s="159"/>
      <c r="DF678" s="159"/>
      <c r="DG678" s="159"/>
      <c r="DH678" s="159"/>
      <c r="DI678" s="159"/>
      <c r="DJ678" s="159"/>
      <c r="DK678" s="159"/>
      <c r="DL678" s="159"/>
      <c r="DM678" s="159"/>
      <c r="DN678" s="159"/>
      <c r="DO678" s="159"/>
      <c r="DP678" s="159"/>
      <c r="DQ678" s="159"/>
      <c r="DR678" s="159"/>
      <c r="DS678" s="159"/>
      <c r="DT678" s="159"/>
      <c r="DU678" s="159"/>
      <c r="DV678" s="159"/>
      <c r="DW678" s="159"/>
      <c r="DX678" s="159"/>
      <c r="DY678" s="159"/>
      <c r="DZ678" s="159"/>
      <c r="EA678" s="159"/>
      <c r="EB678" s="159"/>
      <c r="EC678" s="159"/>
      <c r="ED678" s="159"/>
      <c r="EE678" s="159"/>
      <c r="EF678" s="159"/>
      <c r="EG678" s="159"/>
      <c r="EH678" s="159"/>
      <c r="EI678" s="159"/>
      <c r="EJ678" s="159"/>
      <c r="EK678" s="159"/>
      <c r="EL678" s="159"/>
      <c r="EM678" s="159"/>
      <c r="EN678" s="159"/>
      <c r="EO678" s="159"/>
      <c r="EP678" s="159"/>
      <c r="EQ678" s="159"/>
      <c r="ER678" s="159"/>
      <c r="ES678" s="159"/>
      <c r="ET678" s="159"/>
      <c r="EU678" s="159"/>
      <c r="EV678" s="159"/>
      <c r="EW678" s="159"/>
      <c r="EX678" s="159"/>
      <c r="EY678" s="159"/>
      <c r="EZ678" s="159"/>
      <c r="FA678" s="159"/>
      <c r="FB678" s="159"/>
      <c r="FC678" s="159"/>
      <c r="FD678" s="159"/>
    </row>
    <row r="679" customFormat="false" ht="12.75" hidden="false" customHeight="false" outlineLevel="0" collapsed="false">
      <c r="A679" s="168"/>
      <c r="B679" s="149"/>
      <c r="C679" s="149"/>
      <c r="D679" s="149"/>
      <c r="E679" s="149"/>
      <c r="F679" s="149"/>
      <c r="G679" s="149"/>
      <c r="H679" s="148"/>
      <c r="I679" s="170"/>
      <c r="R679" s="148"/>
      <c r="S679" s="158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  <c r="BA679" s="159"/>
      <c r="BB679" s="159"/>
      <c r="BC679" s="159"/>
      <c r="BD679" s="159"/>
      <c r="BE679" s="159"/>
      <c r="BF679" s="159"/>
      <c r="BG679" s="159"/>
      <c r="BH679" s="159"/>
      <c r="BI679" s="159"/>
      <c r="BJ679" s="159"/>
      <c r="BK679" s="159"/>
      <c r="BL679" s="159"/>
      <c r="BM679" s="159"/>
      <c r="BN679" s="159"/>
      <c r="BO679" s="159"/>
      <c r="BP679" s="159"/>
      <c r="BQ679" s="159"/>
      <c r="BR679" s="159"/>
      <c r="BS679" s="159"/>
      <c r="BT679" s="159"/>
      <c r="BU679" s="159"/>
      <c r="BV679" s="159"/>
      <c r="BW679" s="159"/>
      <c r="BX679" s="159"/>
      <c r="BY679" s="159"/>
      <c r="BZ679" s="159"/>
      <c r="CA679" s="159"/>
      <c r="CB679" s="159"/>
      <c r="CC679" s="159"/>
      <c r="CD679" s="159"/>
      <c r="CE679" s="159"/>
      <c r="CF679" s="159"/>
      <c r="CG679" s="159"/>
      <c r="CH679" s="159"/>
      <c r="CI679" s="159"/>
      <c r="CJ679" s="159"/>
      <c r="CK679" s="159"/>
      <c r="CL679" s="159"/>
      <c r="CM679" s="159"/>
      <c r="CN679" s="159"/>
      <c r="CO679" s="159"/>
      <c r="CP679" s="159"/>
      <c r="CQ679" s="159"/>
      <c r="CR679" s="159"/>
      <c r="CS679" s="159"/>
      <c r="CT679" s="159"/>
      <c r="CU679" s="159"/>
      <c r="CV679" s="159"/>
      <c r="CW679" s="159"/>
      <c r="CX679" s="159"/>
      <c r="CY679" s="159"/>
      <c r="CZ679" s="159"/>
      <c r="DA679" s="159"/>
      <c r="DB679" s="159"/>
      <c r="DC679" s="159"/>
      <c r="DD679" s="159"/>
      <c r="DE679" s="159"/>
      <c r="DF679" s="159"/>
      <c r="DG679" s="159"/>
      <c r="DH679" s="159"/>
      <c r="DI679" s="159"/>
      <c r="DJ679" s="159"/>
      <c r="DK679" s="159"/>
      <c r="DL679" s="159"/>
      <c r="DM679" s="159"/>
      <c r="DN679" s="159"/>
      <c r="DO679" s="159"/>
      <c r="DP679" s="159"/>
      <c r="DQ679" s="159"/>
      <c r="DR679" s="159"/>
      <c r="DS679" s="159"/>
      <c r="DT679" s="159"/>
      <c r="DU679" s="159"/>
      <c r="DV679" s="159"/>
      <c r="DW679" s="159"/>
      <c r="DX679" s="159"/>
      <c r="DY679" s="159"/>
      <c r="DZ679" s="159"/>
      <c r="EA679" s="159"/>
      <c r="EB679" s="159"/>
      <c r="EC679" s="159"/>
      <c r="ED679" s="159"/>
      <c r="EE679" s="159"/>
      <c r="EF679" s="159"/>
      <c r="EG679" s="159"/>
      <c r="EH679" s="159"/>
      <c r="EI679" s="159"/>
      <c r="EJ679" s="159"/>
      <c r="EK679" s="159"/>
      <c r="EL679" s="159"/>
      <c r="EM679" s="159"/>
      <c r="EN679" s="159"/>
      <c r="EO679" s="159"/>
      <c r="EP679" s="159"/>
      <c r="EQ679" s="159"/>
      <c r="ER679" s="159"/>
      <c r="ES679" s="159"/>
      <c r="ET679" s="159"/>
      <c r="EU679" s="159"/>
      <c r="EV679" s="159"/>
      <c r="EW679" s="159"/>
      <c r="EX679" s="159"/>
      <c r="EY679" s="159"/>
      <c r="EZ679" s="159"/>
      <c r="FA679" s="159"/>
      <c r="FB679" s="159"/>
      <c r="FC679" s="159"/>
      <c r="FD679" s="159"/>
    </row>
    <row r="680" customFormat="false" ht="12.75" hidden="false" customHeight="false" outlineLevel="0" collapsed="false">
      <c r="A680" s="168"/>
      <c r="B680" s="149"/>
      <c r="C680" s="149"/>
      <c r="D680" s="149"/>
      <c r="E680" s="149"/>
      <c r="F680" s="149"/>
      <c r="G680" s="149"/>
      <c r="H680" s="148"/>
      <c r="I680" s="170"/>
      <c r="R680" s="148"/>
      <c r="S680" s="158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  <c r="BA680" s="159"/>
      <c r="BB680" s="159"/>
      <c r="BC680" s="159"/>
      <c r="BD680" s="159"/>
      <c r="BE680" s="159"/>
      <c r="BF680" s="159"/>
      <c r="BG680" s="159"/>
      <c r="BH680" s="159"/>
      <c r="BI680" s="159"/>
      <c r="BJ680" s="159"/>
      <c r="BK680" s="159"/>
      <c r="BL680" s="159"/>
      <c r="BM680" s="159"/>
      <c r="BN680" s="159"/>
      <c r="BO680" s="159"/>
      <c r="BP680" s="159"/>
      <c r="BQ680" s="159"/>
      <c r="BR680" s="159"/>
      <c r="BS680" s="159"/>
      <c r="BT680" s="159"/>
      <c r="BU680" s="159"/>
      <c r="BV680" s="159"/>
      <c r="BW680" s="159"/>
      <c r="BX680" s="159"/>
      <c r="BY680" s="159"/>
      <c r="BZ680" s="159"/>
      <c r="CA680" s="159"/>
      <c r="CB680" s="159"/>
      <c r="CC680" s="159"/>
      <c r="CD680" s="159"/>
      <c r="CE680" s="159"/>
      <c r="CF680" s="159"/>
      <c r="CG680" s="159"/>
      <c r="CH680" s="159"/>
      <c r="CI680" s="159"/>
      <c r="CJ680" s="159"/>
      <c r="CK680" s="159"/>
      <c r="CL680" s="159"/>
      <c r="CM680" s="159"/>
      <c r="CN680" s="159"/>
      <c r="CO680" s="159"/>
      <c r="CP680" s="159"/>
      <c r="CQ680" s="159"/>
      <c r="CR680" s="159"/>
      <c r="CS680" s="159"/>
      <c r="CT680" s="159"/>
      <c r="CU680" s="159"/>
      <c r="CV680" s="159"/>
      <c r="CW680" s="159"/>
      <c r="CX680" s="159"/>
      <c r="CY680" s="159"/>
      <c r="CZ680" s="159"/>
      <c r="DA680" s="159"/>
      <c r="DB680" s="159"/>
      <c r="DC680" s="159"/>
      <c r="DD680" s="159"/>
      <c r="DE680" s="159"/>
      <c r="DF680" s="159"/>
      <c r="DG680" s="159"/>
      <c r="DH680" s="159"/>
      <c r="DI680" s="159"/>
      <c r="DJ680" s="159"/>
      <c r="DK680" s="159"/>
      <c r="DL680" s="159"/>
      <c r="DM680" s="159"/>
      <c r="DN680" s="159"/>
      <c r="DO680" s="159"/>
      <c r="DP680" s="159"/>
      <c r="DQ680" s="159"/>
      <c r="DR680" s="159"/>
      <c r="DS680" s="159"/>
      <c r="DT680" s="159"/>
      <c r="DU680" s="159"/>
      <c r="DV680" s="159"/>
      <c r="DW680" s="159"/>
      <c r="DX680" s="159"/>
      <c r="DY680" s="159"/>
      <c r="DZ680" s="159"/>
      <c r="EA680" s="159"/>
      <c r="EB680" s="159"/>
      <c r="EC680" s="159"/>
      <c r="ED680" s="159"/>
      <c r="EE680" s="159"/>
      <c r="EF680" s="159"/>
      <c r="EG680" s="159"/>
      <c r="EH680" s="159"/>
      <c r="EI680" s="159"/>
      <c r="EJ680" s="159"/>
      <c r="EK680" s="159"/>
      <c r="EL680" s="159"/>
      <c r="EM680" s="159"/>
      <c r="EN680" s="159"/>
      <c r="EO680" s="159"/>
      <c r="EP680" s="159"/>
      <c r="EQ680" s="159"/>
      <c r="ER680" s="159"/>
      <c r="ES680" s="159"/>
      <c r="ET680" s="159"/>
      <c r="EU680" s="159"/>
      <c r="EV680" s="159"/>
      <c r="EW680" s="159"/>
      <c r="EX680" s="159"/>
      <c r="EY680" s="159"/>
      <c r="EZ680" s="159"/>
      <c r="FA680" s="159"/>
      <c r="FB680" s="159"/>
      <c r="FC680" s="159"/>
      <c r="FD680" s="159"/>
    </row>
    <row r="681" customFormat="false" ht="12.75" hidden="false" customHeight="false" outlineLevel="0" collapsed="false">
      <c r="A681" s="168"/>
      <c r="B681" s="149"/>
      <c r="C681" s="149"/>
      <c r="D681" s="149"/>
      <c r="E681" s="149"/>
      <c r="F681" s="149"/>
      <c r="G681" s="149"/>
      <c r="H681" s="148"/>
      <c r="I681" s="170"/>
      <c r="R681" s="148"/>
      <c r="S681" s="158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  <c r="BA681" s="159"/>
      <c r="BB681" s="159"/>
      <c r="BC681" s="159"/>
      <c r="BD681" s="159"/>
      <c r="BE681" s="159"/>
      <c r="BF681" s="159"/>
      <c r="BG681" s="159"/>
      <c r="BH681" s="159"/>
      <c r="BI681" s="159"/>
      <c r="BJ681" s="159"/>
      <c r="BK681" s="159"/>
      <c r="BL681" s="159"/>
      <c r="BM681" s="159"/>
      <c r="BN681" s="159"/>
      <c r="BO681" s="159"/>
      <c r="BP681" s="159"/>
      <c r="BQ681" s="159"/>
      <c r="BR681" s="159"/>
      <c r="BS681" s="159"/>
      <c r="BT681" s="159"/>
      <c r="BU681" s="159"/>
      <c r="BV681" s="159"/>
      <c r="BW681" s="159"/>
      <c r="BX681" s="159"/>
      <c r="BY681" s="159"/>
      <c r="BZ681" s="159"/>
      <c r="CA681" s="159"/>
      <c r="CB681" s="159"/>
      <c r="CC681" s="159"/>
      <c r="CD681" s="159"/>
      <c r="CE681" s="159"/>
      <c r="CF681" s="159"/>
      <c r="CG681" s="159"/>
      <c r="CH681" s="159"/>
      <c r="CI681" s="159"/>
      <c r="CJ681" s="159"/>
      <c r="CK681" s="159"/>
      <c r="CL681" s="159"/>
      <c r="CM681" s="159"/>
      <c r="CN681" s="159"/>
      <c r="CO681" s="159"/>
      <c r="CP681" s="159"/>
      <c r="CQ681" s="159"/>
      <c r="CR681" s="159"/>
      <c r="CS681" s="159"/>
      <c r="CT681" s="159"/>
      <c r="CU681" s="159"/>
      <c r="CV681" s="159"/>
      <c r="CW681" s="159"/>
      <c r="CX681" s="159"/>
      <c r="CY681" s="159"/>
      <c r="CZ681" s="159"/>
      <c r="DA681" s="159"/>
      <c r="DB681" s="159"/>
      <c r="DC681" s="159"/>
      <c r="DD681" s="159"/>
      <c r="DE681" s="159"/>
      <c r="DF681" s="159"/>
      <c r="DG681" s="159"/>
      <c r="DH681" s="159"/>
      <c r="DI681" s="159"/>
      <c r="DJ681" s="159"/>
      <c r="DK681" s="159"/>
      <c r="DL681" s="159"/>
      <c r="DM681" s="159"/>
      <c r="DN681" s="159"/>
      <c r="DO681" s="159"/>
      <c r="DP681" s="159"/>
      <c r="DQ681" s="159"/>
      <c r="DR681" s="159"/>
      <c r="DS681" s="159"/>
      <c r="DT681" s="159"/>
      <c r="DU681" s="159"/>
      <c r="DV681" s="159"/>
      <c r="DW681" s="159"/>
      <c r="DX681" s="159"/>
      <c r="DY681" s="159"/>
      <c r="DZ681" s="159"/>
      <c r="EA681" s="159"/>
      <c r="EB681" s="159"/>
      <c r="EC681" s="159"/>
      <c r="ED681" s="159"/>
      <c r="EE681" s="159"/>
      <c r="EF681" s="159"/>
      <c r="EG681" s="159"/>
      <c r="EH681" s="159"/>
      <c r="EI681" s="159"/>
      <c r="EJ681" s="159"/>
      <c r="EK681" s="159"/>
      <c r="EL681" s="159"/>
      <c r="EM681" s="159"/>
      <c r="EN681" s="159"/>
      <c r="EO681" s="159"/>
      <c r="EP681" s="159"/>
      <c r="EQ681" s="159"/>
      <c r="ER681" s="159"/>
      <c r="ES681" s="159"/>
      <c r="ET681" s="159"/>
      <c r="EU681" s="159"/>
      <c r="EV681" s="159"/>
      <c r="EW681" s="159"/>
      <c r="EX681" s="159"/>
      <c r="EY681" s="159"/>
      <c r="EZ681" s="159"/>
      <c r="FA681" s="159"/>
      <c r="FB681" s="159"/>
      <c r="FC681" s="159"/>
      <c r="FD681" s="159"/>
    </row>
    <row r="682" customFormat="false" ht="12.75" hidden="false" customHeight="false" outlineLevel="0" collapsed="false">
      <c r="A682" s="168"/>
      <c r="B682" s="149"/>
      <c r="C682" s="149"/>
      <c r="D682" s="149"/>
      <c r="E682" s="149"/>
      <c r="F682" s="149"/>
      <c r="G682" s="149"/>
      <c r="H682" s="148"/>
      <c r="I682" s="170"/>
      <c r="R682" s="148"/>
      <c r="S682" s="158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  <c r="BA682" s="159"/>
      <c r="BB682" s="159"/>
      <c r="BC682" s="159"/>
      <c r="BD682" s="159"/>
      <c r="BE682" s="159"/>
      <c r="BF682" s="159"/>
      <c r="BG682" s="159"/>
      <c r="BH682" s="159"/>
      <c r="BI682" s="159"/>
      <c r="BJ682" s="159"/>
      <c r="BK682" s="159"/>
      <c r="BL682" s="159"/>
      <c r="BM682" s="159"/>
      <c r="BN682" s="159"/>
      <c r="BO682" s="159"/>
      <c r="BP682" s="159"/>
      <c r="BQ682" s="159"/>
      <c r="BR682" s="159"/>
      <c r="BS682" s="159"/>
      <c r="BT682" s="159"/>
      <c r="BU682" s="159"/>
      <c r="BV682" s="159"/>
      <c r="BW682" s="159"/>
      <c r="BX682" s="159"/>
      <c r="BY682" s="159"/>
      <c r="BZ682" s="159"/>
      <c r="CA682" s="159"/>
      <c r="CB682" s="159"/>
      <c r="CC682" s="159"/>
      <c r="CD682" s="159"/>
      <c r="CE682" s="159"/>
      <c r="CF682" s="159"/>
      <c r="CG682" s="159"/>
      <c r="CH682" s="159"/>
      <c r="CI682" s="159"/>
      <c r="CJ682" s="159"/>
      <c r="CK682" s="159"/>
      <c r="CL682" s="159"/>
      <c r="CM682" s="159"/>
      <c r="CN682" s="159"/>
      <c r="CO682" s="159"/>
      <c r="CP682" s="159"/>
      <c r="CQ682" s="159"/>
      <c r="CR682" s="159"/>
      <c r="CS682" s="159"/>
      <c r="CT682" s="159"/>
      <c r="CU682" s="159"/>
      <c r="CV682" s="159"/>
      <c r="CW682" s="159"/>
      <c r="CX682" s="159"/>
      <c r="CY682" s="159"/>
      <c r="CZ682" s="159"/>
      <c r="DA682" s="159"/>
      <c r="DB682" s="159"/>
      <c r="DC682" s="159"/>
      <c r="DD682" s="159"/>
      <c r="DE682" s="159"/>
      <c r="DF682" s="159"/>
      <c r="DG682" s="159"/>
      <c r="DH682" s="159"/>
      <c r="DI682" s="159"/>
      <c r="DJ682" s="159"/>
      <c r="DK682" s="159"/>
      <c r="DL682" s="159"/>
      <c r="DM682" s="159"/>
      <c r="DN682" s="159"/>
      <c r="DO682" s="159"/>
      <c r="DP682" s="159"/>
      <c r="DQ682" s="159"/>
      <c r="DR682" s="159"/>
      <c r="DS682" s="159"/>
      <c r="DT682" s="159"/>
      <c r="DU682" s="159"/>
      <c r="DV682" s="159"/>
      <c r="DW682" s="159"/>
      <c r="DX682" s="159"/>
      <c r="DY682" s="159"/>
      <c r="DZ682" s="159"/>
      <c r="EA682" s="159"/>
      <c r="EB682" s="159"/>
      <c r="EC682" s="159"/>
      <c r="ED682" s="159"/>
      <c r="EE682" s="159"/>
      <c r="EF682" s="159"/>
      <c r="EG682" s="159"/>
      <c r="EH682" s="159"/>
      <c r="EI682" s="159"/>
      <c r="EJ682" s="159"/>
      <c r="EK682" s="159"/>
      <c r="EL682" s="159"/>
      <c r="EM682" s="159"/>
      <c r="EN682" s="159"/>
      <c r="EO682" s="159"/>
      <c r="EP682" s="159"/>
      <c r="EQ682" s="159"/>
      <c r="ER682" s="159"/>
      <c r="ES682" s="159"/>
      <c r="ET682" s="159"/>
      <c r="EU682" s="159"/>
      <c r="EV682" s="159"/>
      <c r="EW682" s="159"/>
      <c r="EX682" s="159"/>
      <c r="EY682" s="159"/>
      <c r="EZ682" s="159"/>
      <c r="FA682" s="159"/>
      <c r="FB682" s="159"/>
      <c r="FC682" s="159"/>
      <c r="FD682" s="159"/>
    </row>
    <row r="683" customFormat="false" ht="12.75" hidden="false" customHeight="false" outlineLevel="0" collapsed="false">
      <c r="A683" s="168"/>
      <c r="B683" s="149"/>
      <c r="C683" s="149"/>
      <c r="D683" s="149"/>
      <c r="E683" s="149"/>
      <c r="F683" s="149"/>
      <c r="G683" s="149"/>
      <c r="H683" s="148"/>
      <c r="I683" s="170"/>
      <c r="R683" s="148"/>
      <c r="S683" s="158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  <c r="BA683" s="159"/>
      <c r="BB683" s="159"/>
      <c r="BC683" s="159"/>
      <c r="BD683" s="159"/>
      <c r="BE683" s="159"/>
      <c r="BF683" s="159"/>
      <c r="BG683" s="159"/>
      <c r="BH683" s="159"/>
      <c r="BI683" s="159"/>
      <c r="BJ683" s="159"/>
      <c r="BK683" s="159"/>
      <c r="BL683" s="159"/>
      <c r="BM683" s="159"/>
      <c r="BN683" s="159"/>
      <c r="BO683" s="159"/>
      <c r="BP683" s="159"/>
      <c r="BQ683" s="159"/>
      <c r="BR683" s="159"/>
      <c r="BS683" s="159"/>
      <c r="BT683" s="159"/>
      <c r="BU683" s="159"/>
      <c r="BV683" s="159"/>
      <c r="BW683" s="159"/>
      <c r="BX683" s="159"/>
      <c r="BY683" s="159"/>
      <c r="BZ683" s="159"/>
      <c r="CA683" s="159"/>
      <c r="CB683" s="159"/>
      <c r="CC683" s="159"/>
      <c r="CD683" s="159"/>
      <c r="CE683" s="159"/>
      <c r="CF683" s="159"/>
      <c r="CG683" s="159"/>
      <c r="CH683" s="159"/>
      <c r="CI683" s="159"/>
      <c r="CJ683" s="159"/>
      <c r="CK683" s="159"/>
      <c r="CL683" s="159"/>
      <c r="CM683" s="159"/>
      <c r="CN683" s="159"/>
      <c r="CO683" s="159"/>
      <c r="CP683" s="159"/>
      <c r="CQ683" s="159"/>
      <c r="CR683" s="159"/>
      <c r="CS683" s="159"/>
      <c r="CT683" s="159"/>
      <c r="CU683" s="159"/>
      <c r="CV683" s="159"/>
      <c r="CW683" s="159"/>
      <c r="CX683" s="159"/>
      <c r="CY683" s="159"/>
      <c r="CZ683" s="159"/>
      <c r="DA683" s="159"/>
      <c r="DB683" s="159"/>
      <c r="DC683" s="159"/>
      <c r="DD683" s="159"/>
      <c r="DE683" s="159"/>
      <c r="DF683" s="159"/>
      <c r="DG683" s="159"/>
      <c r="DH683" s="159"/>
      <c r="DI683" s="159"/>
      <c r="DJ683" s="159"/>
      <c r="DK683" s="159"/>
      <c r="DL683" s="159"/>
      <c r="DM683" s="159"/>
      <c r="DN683" s="159"/>
      <c r="DO683" s="159"/>
      <c r="DP683" s="159"/>
      <c r="DQ683" s="159"/>
      <c r="DR683" s="159"/>
      <c r="DS683" s="159"/>
      <c r="DT683" s="159"/>
      <c r="DU683" s="159"/>
      <c r="DV683" s="159"/>
      <c r="DW683" s="159"/>
      <c r="DX683" s="159"/>
      <c r="DY683" s="159"/>
      <c r="DZ683" s="159"/>
      <c r="EA683" s="159"/>
      <c r="EB683" s="159"/>
      <c r="EC683" s="159"/>
      <c r="ED683" s="159"/>
      <c r="EE683" s="159"/>
      <c r="EF683" s="159"/>
      <c r="EG683" s="159"/>
      <c r="EH683" s="159"/>
      <c r="EI683" s="159"/>
      <c r="EJ683" s="159"/>
      <c r="EK683" s="159"/>
      <c r="EL683" s="159"/>
      <c r="EM683" s="159"/>
      <c r="EN683" s="159"/>
      <c r="EO683" s="159"/>
      <c r="EP683" s="159"/>
      <c r="EQ683" s="159"/>
      <c r="ER683" s="159"/>
      <c r="ES683" s="159"/>
      <c r="ET683" s="159"/>
      <c r="EU683" s="159"/>
      <c r="EV683" s="159"/>
      <c r="EW683" s="159"/>
      <c r="EX683" s="159"/>
      <c r="EY683" s="159"/>
      <c r="EZ683" s="159"/>
      <c r="FA683" s="159"/>
      <c r="FB683" s="159"/>
      <c r="FC683" s="159"/>
      <c r="FD683" s="159"/>
    </row>
    <row r="684" customFormat="false" ht="12.75" hidden="false" customHeight="false" outlineLevel="0" collapsed="false">
      <c r="A684" s="168"/>
      <c r="B684" s="149"/>
      <c r="C684" s="149"/>
      <c r="D684" s="149"/>
      <c r="E684" s="149"/>
      <c r="F684" s="149"/>
      <c r="G684" s="149"/>
      <c r="H684" s="148"/>
      <c r="I684" s="170"/>
      <c r="R684" s="148"/>
      <c r="S684" s="158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  <c r="BA684" s="159"/>
      <c r="BB684" s="159"/>
      <c r="BC684" s="159"/>
      <c r="BD684" s="159"/>
      <c r="BE684" s="159"/>
      <c r="BF684" s="159"/>
      <c r="BG684" s="159"/>
      <c r="BH684" s="159"/>
      <c r="BI684" s="159"/>
      <c r="BJ684" s="159"/>
      <c r="BK684" s="159"/>
      <c r="BL684" s="159"/>
      <c r="BM684" s="159"/>
      <c r="BN684" s="159"/>
      <c r="BO684" s="159"/>
      <c r="BP684" s="159"/>
      <c r="BQ684" s="159"/>
      <c r="BR684" s="159"/>
      <c r="BS684" s="159"/>
      <c r="BT684" s="159"/>
      <c r="BU684" s="159"/>
      <c r="BV684" s="159"/>
      <c r="BW684" s="159"/>
      <c r="BX684" s="159"/>
      <c r="BY684" s="159"/>
      <c r="BZ684" s="159"/>
      <c r="CA684" s="159"/>
      <c r="CB684" s="159"/>
      <c r="CC684" s="159"/>
      <c r="CD684" s="159"/>
      <c r="CE684" s="159"/>
      <c r="CF684" s="159"/>
      <c r="CG684" s="159"/>
      <c r="CH684" s="159"/>
      <c r="CI684" s="159"/>
      <c r="CJ684" s="159"/>
      <c r="CK684" s="159"/>
      <c r="CL684" s="159"/>
      <c r="CM684" s="159"/>
      <c r="CN684" s="159"/>
      <c r="CO684" s="159"/>
      <c r="CP684" s="159"/>
      <c r="CQ684" s="159"/>
      <c r="CR684" s="159"/>
      <c r="CS684" s="159"/>
      <c r="CT684" s="159"/>
      <c r="CU684" s="159"/>
      <c r="CV684" s="159"/>
      <c r="CW684" s="159"/>
      <c r="CX684" s="159"/>
      <c r="CY684" s="159"/>
      <c r="CZ684" s="159"/>
      <c r="DA684" s="159"/>
      <c r="DB684" s="159"/>
      <c r="DC684" s="159"/>
      <c r="DD684" s="159"/>
      <c r="DE684" s="159"/>
      <c r="DF684" s="159"/>
      <c r="DG684" s="159"/>
      <c r="DH684" s="159"/>
      <c r="DI684" s="159"/>
      <c r="DJ684" s="159"/>
      <c r="DK684" s="159"/>
      <c r="DL684" s="159"/>
      <c r="DM684" s="159"/>
      <c r="DN684" s="159"/>
      <c r="DO684" s="159"/>
      <c r="DP684" s="159"/>
      <c r="DQ684" s="159"/>
      <c r="DR684" s="159"/>
      <c r="DS684" s="159"/>
      <c r="DT684" s="159"/>
      <c r="DU684" s="159"/>
      <c r="DV684" s="159"/>
      <c r="DW684" s="159"/>
      <c r="DX684" s="159"/>
      <c r="DY684" s="159"/>
      <c r="DZ684" s="159"/>
      <c r="EA684" s="159"/>
      <c r="EB684" s="159"/>
      <c r="EC684" s="159"/>
      <c r="ED684" s="159"/>
      <c r="EE684" s="159"/>
      <c r="EF684" s="159"/>
      <c r="EG684" s="159"/>
      <c r="EH684" s="159"/>
      <c r="EI684" s="159"/>
      <c r="EJ684" s="159"/>
      <c r="EK684" s="159"/>
      <c r="EL684" s="159"/>
      <c r="EM684" s="159"/>
      <c r="EN684" s="159"/>
      <c r="EO684" s="159"/>
      <c r="EP684" s="159"/>
      <c r="EQ684" s="159"/>
      <c r="ER684" s="159"/>
      <c r="ES684" s="159"/>
      <c r="ET684" s="159"/>
      <c r="EU684" s="159"/>
      <c r="EV684" s="159"/>
      <c r="EW684" s="159"/>
      <c r="EX684" s="159"/>
      <c r="EY684" s="159"/>
      <c r="EZ684" s="159"/>
      <c r="FA684" s="159"/>
      <c r="FB684" s="159"/>
      <c r="FC684" s="159"/>
      <c r="FD684" s="159"/>
    </row>
    <row r="685" customFormat="false" ht="12.75" hidden="false" customHeight="false" outlineLevel="0" collapsed="false">
      <c r="A685" s="168"/>
      <c r="B685" s="149"/>
      <c r="C685" s="149"/>
      <c r="D685" s="149"/>
      <c r="E685" s="149"/>
      <c r="F685" s="149"/>
      <c r="G685" s="149"/>
      <c r="H685" s="148"/>
      <c r="I685" s="170"/>
      <c r="R685" s="148"/>
      <c r="S685" s="158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  <c r="BA685" s="159"/>
      <c r="BB685" s="159"/>
      <c r="BC685" s="159"/>
      <c r="BD685" s="159"/>
      <c r="BE685" s="159"/>
      <c r="BF685" s="159"/>
      <c r="BG685" s="159"/>
      <c r="BH685" s="159"/>
      <c r="BI685" s="159"/>
      <c r="BJ685" s="159"/>
      <c r="BK685" s="159"/>
      <c r="BL685" s="159"/>
      <c r="BM685" s="159"/>
      <c r="BN685" s="159"/>
      <c r="BO685" s="159"/>
      <c r="BP685" s="159"/>
      <c r="BQ685" s="159"/>
      <c r="BR685" s="159"/>
      <c r="BS685" s="159"/>
      <c r="BT685" s="159"/>
      <c r="BU685" s="159"/>
      <c r="BV685" s="159"/>
      <c r="BW685" s="159"/>
      <c r="BX685" s="159"/>
      <c r="BY685" s="159"/>
      <c r="BZ685" s="159"/>
      <c r="CA685" s="159"/>
      <c r="CB685" s="159"/>
      <c r="CC685" s="159"/>
      <c r="CD685" s="159"/>
      <c r="CE685" s="159"/>
      <c r="CF685" s="159"/>
      <c r="CG685" s="159"/>
      <c r="CH685" s="159"/>
      <c r="CI685" s="159"/>
      <c r="CJ685" s="159"/>
      <c r="CK685" s="159"/>
      <c r="CL685" s="159"/>
      <c r="CM685" s="159"/>
      <c r="CN685" s="159"/>
      <c r="CO685" s="159"/>
      <c r="CP685" s="159"/>
      <c r="CQ685" s="159"/>
      <c r="CR685" s="159"/>
      <c r="CS685" s="159"/>
      <c r="CT685" s="159"/>
      <c r="CU685" s="159"/>
      <c r="CV685" s="159"/>
      <c r="CW685" s="159"/>
      <c r="CX685" s="159"/>
      <c r="CY685" s="159"/>
      <c r="CZ685" s="159"/>
      <c r="DA685" s="159"/>
      <c r="DB685" s="159"/>
      <c r="DC685" s="159"/>
      <c r="DD685" s="159"/>
      <c r="DE685" s="159"/>
      <c r="DF685" s="159"/>
      <c r="DG685" s="159"/>
      <c r="DH685" s="159"/>
      <c r="DI685" s="159"/>
      <c r="DJ685" s="159"/>
      <c r="DK685" s="159"/>
      <c r="DL685" s="159"/>
      <c r="DM685" s="159"/>
      <c r="DN685" s="159"/>
      <c r="DO685" s="159"/>
      <c r="DP685" s="159"/>
      <c r="DQ685" s="159"/>
      <c r="DR685" s="159"/>
      <c r="DS685" s="159"/>
      <c r="DT685" s="159"/>
      <c r="DU685" s="159"/>
      <c r="DV685" s="159"/>
      <c r="DW685" s="159"/>
      <c r="DX685" s="159"/>
      <c r="DY685" s="159"/>
      <c r="DZ685" s="159"/>
      <c r="EA685" s="159"/>
      <c r="EB685" s="159"/>
      <c r="EC685" s="159"/>
      <c r="ED685" s="159"/>
      <c r="EE685" s="159"/>
      <c r="EF685" s="159"/>
      <c r="EG685" s="159"/>
      <c r="EH685" s="159"/>
      <c r="EI685" s="159"/>
      <c r="EJ685" s="159"/>
      <c r="EK685" s="159"/>
      <c r="EL685" s="159"/>
      <c r="EM685" s="159"/>
      <c r="EN685" s="159"/>
      <c r="EO685" s="159"/>
      <c r="EP685" s="159"/>
      <c r="EQ685" s="159"/>
      <c r="ER685" s="159"/>
      <c r="ES685" s="159"/>
      <c r="ET685" s="159"/>
      <c r="EU685" s="159"/>
      <c r="EV685" s="159"/>
      <c r="EW685" s="159"/>
      <c r="EX685" s="159"/>
      <c r="EY685" s="159"/>
      <c r="EZ685" s="159"/>
      <c r="FA685" s="159"/>
      <c r="FB685" s="159"/>
      <c r="FC685" s="159"/>
      <c r="FD685" s="159"/>
    </row>
    <row r="686" customFormat="false" ht="12.75" hidden="false" customHeight="false" outlineLevel="0" collapsed="false">
      <c r="A686" s="168"/>
      <c r="B686" s="149"/>
      <c r="C686" s="149"/>
      <c r="D686" s="149"/>
      <c r="E686" s="149"/>
      <c r="F686" s="149"/>
      <c r="G686" s="149"/>
      <c r="H686" s="148"/>
      <c r="I686" s="170"/>
      <c r="R686" s="148"/>
      <c r="S686" s="158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  <c r="BA686" s="159"/>
      <c r="BB686" s="159"/>
      <c r="BC686" s="159"/>
      <c r="BD686" s="159"/>
      <c r="BE686" s="159"/>
      <c r="BF686" s="159"/>
      <c r="BG686" s="159"/>
      <c r="BH686" s="159"/>
      <c r="BI686" s="159"/>
      <c r="BJ686" s="159"/>
      <c r="BK686" s="159"/>
      <c r="BL686" s="159"/>
      <c r="BM686" s="159"/>
      <c r="BN686" s="159"/>
      <c r="BO686" s="159"/>
      <c r="BP686" s="159"/>
      <c r="BQ686" s="159"/>
      <c r="BR686" s="159"/>
      <c r="BS686" s="159"/>
      <c r="BT686" s="159"/>
      <c r="BU686" s="159"/>
      <c r="BV686" s="159"/>
      <c r="BW686" s="159"/>
      <c r="BX686" s="159"/>
      <c r="BY686" s="159"/>
      <c r="BZ686" s="159"/>
      <c r="CA686" s="159"/>
      <c r="CB686" s="159"/>
      <c r="CC686" s="159"/>
      <c r="CD686" s="159"/>
      <c r="CE686" s="159"/>
      <c r="CF686" s="159"/>
      <c r="CG686" s="159"/>
      <c r="CH686" s="159"/>
      <c r="CI686" s="159"/>
      <c r="CJ686" s="159"/>
      <c r="CK686" s="159"/>
      <c r="CL686" s="159"/>
      <c r="CM686" s="159"/>
      <c r="CN686" s="159"/>
      <c r="CO686" s="159"/>
      <c r="CP686" s="159"/>
      <c r="CQ686" s="159"/>
      <c r="CR686" s="159"/>
      <c r="CS686" s="159"/>
      <c r="CT686" s="159"/>
      <c r="CU686" s="159"/>
      <c r="CV686" s="159"/>
      <c r="CW686" s="159"/>
      <c r="CX686" s="159"/>
      <c r="CY686" s="159"/>
      <c r="CZ686" s="159"/>
      <c r="DA686" s="159"/>
      <c r="DB686" s="159"/>
      <c r="DC686" s="159"/>
      <c r="DD686" s="159"/>
      <c r="DE686" s="159"/>
      <c r="DF686" s="159"/>
      <c r="DG686" s="159"/>
      <c r="DH686" s="159"/>
      <c r="DI686" s="159"/>
      <c r="DJ686" s="159"/>
      <c r="DK686" s="159"/>
      <c r="DL686" s="159"/>
      <c r="DM686" s="159"/>
      <c r="DN686" s="159"/>
      <c r="DO686" s="159"/>
      <c r="DP686" s="159"/>
      <c r="DQ686" s="159"/>
      <c r="DR686" s="159"/>
      <c r="DS686" s="159"/>
      <c r="DT686" s="159"/>
      <c r="DU686" s="159"/>
      <c r="DV686" s="159"/>
      <c r="DW686" s="159"/>
      <c r="DX686" s="159"/>
      <c r="DY686" s="159"/>
      <c r="DZ686" s="159"/>
      <c r="EA686" s="159"/>
      <c r="EB686" s="159"/>
      <c r="EC686" s="159"/>
      <c r="ED686" s="159"/>
      <c r="EE686" s="159"/>
      <c r="EF686" s="159"/>
      <c r="EG686" s="159"/>
      <c r="EH686" s="159"/>
      <c r="EI686" s="159"/>
      <c r="EJ686" s="159"/>
      <c r="EK686" s="159"/>
      <c r="EL686" s="159"/>
      <c r="EM686" s="159"/>
      <c r="EN686" s="159"/>
      <c r="EO686" s="159"/>
      <c r="EP686" s="159"/>
      <c r="EQ686" s="159"/>
      <c r="ER686" s="159"/>
      <c r="ES686" s="159"/>
      <c r="ET686" s="159"/>
      <c r="EU686" s="159"/>
      <c r="EV686" s="159"/>
      <c r="EW686" s="159"/>
      <c r="EX686" s="159"/>
      <c r="EY686" s="159"/>
      <c r="EZ686" s="159"/>
      <c r="FA686" s="159"/>
      <c r="FB686" s="159"/>
      <c r="FC686" s="159"/>
      <c r="FD686" s="159"/>
    </row>
    <row r="687" customFormat="false" ht="12.75" hidden="false" customHeight="false" outlineLevel="0" collapsed="false">
      <c r="A687" s="168"/>
      <c r="B687" s="149"/>
      <c r="C687" s="149"/>
      <c r="D687" s="149"/>
      <c r="E687" s="149"/>
      <c r="F687" s="149"/>
      <c r="G687" s="149"/>
      <c r="H687" s="148"/>
      <c r="I687" s="170"/>
      <c r="R687" s="148"/>
      <c r="S687" s="158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  <c r="BA687" s="159"/>
      <c r="BB687" s="159"/>
      <c r="BC687" s="159"/>
      <c r="BD687" s="159"/>
      <c r="BE687" s="159"/>
      <c r="BF687" s="159"/>
      <c r="BG687" s="159"/>
      <c r="BH687" s="159"/>
      <c r="BI687" s="159"/>
      <c r="BJ687" s="159"/>
      <c r="BK687" s="159"/>
      <c r="BL687" s="159"/>
      <c r="BM687" s="159"/>
      <c r="BN687" s="159"/>
      <c r="BO687" s="159"/>
      <c r="BP687" s="159"/>
      <c r="BQ687" s="159"/>
      <c r="BR687" s="159"/>
      <c r="BS687" s="159"/>
      <c r="BT687" s="159"/>
      <c r="BU687" s="159"/>
      <c r="BV687" s="159"/>
      <c r="BW687" s="159"/>
      <c r="BX687" s="159"/>
      <c r="BY687" s="159"/>
      <c r="BZ687" s="159"/>
      <c r="CA687" s="159"/>
      <c r="CB687" s="159"/>
      <c r="CC687" s="159"/>
      <c r="CD687" s="159"/>
      <c r="CE687" s="159"/>
      <c r="CF687" s="159"/>
      <c r="CG687" s="159"/>
      <c r="CH687" s="159"/>
      <c r="CI687" s="159"/>
      <c r="CJ687" s="159"/>
      <c r="CK687" s="159"/>
      <c r="CL687" s="159"/>
      <c r="CM687" s="159"/>
      <c r="CN687" s="159"/>
      <c r="CO687" s="159"/>
      <c r="CP687" s="159"/>
      <c r="CQ687" s="159"/>
      <c r="CR687" s="159"/>
      <c r="CS687" s="159"/>
      <c r="CT687" s="159"/>
      <c r="CU687" s="159"/>
      <c r="CV687" s="159"/>
      <c r="CW687" s="159"/>
      <c r="CX687" s="159"/>
      <c r="CY687" s="159"/>
      <c r="CZ687" s="159"/>
      <c r="DA687" s="159"/>
      <c r="DB687" s="159"/>
      <c r="DC687" s="159"/>
      <c r="DD687" s="159"/>
      <c r="DE687" s="159"/>
      <c r="DF687" s="159"/>
      <c r="DG687" s="159"/>
      <c r="DH687" s="159"/>
      <c r="DI687" s="159"/>
      <c r="DJ687" s="159"/>
      <c r="DK687" s="159"/>
      <c r="DL687" s="159"/>
      <c r="DM687" s="159"/>
      <c r="DN687" s="159"/>
      <c r="DO687" s="159"/>
      <c r="DP687" s="159"/>
      <c r="DQ687" s="159"/>
      <c r="DR687" s="159"/>
      <c r="DS687" s="159"/>
      <c r="DT687" s="159"/>
      <c r="DU687" s="159"/>
      <c r="DV687" s="159"/>
      <c r="DW687" s="159"/>
      <c r="DX687" s="159"/>
      <c r="DY687" s="159"/>
      <c r="DZ687" s="159"/>
      <c r="EA687" s="159"/>
      <c r="EB687" s="159"/>
      <c r="EC687" s="159"/>
      <c r="ED687" s="159"/>
      <c r="EE687" s="159"/>
      <c r="EF687" s="159"/>
      <c r="EG687" s="159"/>
      <c r="EH687" s="159"/>
      <c r="EI687" s="159"/>
      <c r="EJ687" s="159"/>
      <c r="EK687" s="159"/>
      <c r="EL687" s="159"/>
      <c r="EM687" s="159"/>
      <c r="EN687" s="159"/>
      <c r="EO687" s="159"/>
      <c r="EP687" s="159"/>
      <c r="EQ687" s="159"/>
      <c r="ER687" s="159"/>
      <c r="ES687" s="159"/>
      <c r="ET687" s="159"/>
      <c r="EU687" s="159"/>
      <c r="EV687" s="159"/>
      <c r="EW687" s="159"/>
      <c r="EX687" s="159"/>
      <c r="EY687" s="159"/>
      <c r="EZ687" s="159"/>
      <c r="FA687" s="159"/>
      <c r="FB687" s="159"/>
      <c r="FC687" s="159"/>
      <c r="FD687" s="159"/>
    </row>
    <row r="688" customFormat="false" ht="12.75" hidden="false" customHeight="false" outlineLevel="0" collapsed="false">
      <c r="A688" s="168"/>
      <c r="B688" s="149"/>
      <c r="C688" s="149"/>
      <c r="D688" s="149"/>
      <c r="E688" s="149"/>
      <c r="F688" s="149"/>
      <c r="G688" s="149"/>
      <c r="H688" s="148"/>
      <c r="I688" s="170"/>
      <c r="R688" s="148"/>
      <c r="S688" s="158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  <c r="BA688" s="159"/>
      <c r="BB688" s="159"/>
      <c r="BC688" s="159"/>
      <c r="BD688" s="159"/>
      <c r="BE688" s="159"/>
      <c r="BF688" s="159"/>
      <c r="BG688" s="159"/>
      <c r="BH688" s="159"/>
      <c r="BI688" s="159"/>
      <c r="BJ688" s="159"/>
      <c r="BK688" s="159"/>
      <c r="BL688" s="159"/>
      <c r="BM688" s="159"/>
      <c r="BN688" s="159"/>
      <c r="BO688" s="159"/>
      <c r="BP688" s="159"/>
      <c r="BQ688" s="159"/>
      <c r="BR688" s="159"/>
      <c r="BS688" s="159"/>
      <c r="BT688" s="159"/>
      <c r="BU688" s="159"/>
      <c r="BV688" s="159"/>
      <c r="BW688" s="159"/>
      <c r="BX688" s="159"/>
      <c r="BY688" s="159"/>
      <c r="BZ688" s="159"/>
      <c r="CA688" s="159"/>
      <c r="CB688" s="159"/>
      <c r="CC688" s="159"/>
      <c r="CD688" s="159"/>
      <c r="CE688" s="159"/>
      <c r="CF688" s="159"/>
      <c r="CG688" s="159"/>
      <c r="CH688" s="159"/>
      <c r="CI688" s="159"/>
      <c r="CJ688" s="159"/>
      <c r="CK688" s="159"/>
      <c r="CL688" s="159"/>
      <c r="CM688" s="159"/>
      <c r="CN688" s="159"/>
      <c r="CO688" s="159"/>
      <c r="CP688" s="159"/>
      <c r="CQ688" s="159"/>
      <c r="CR688" s="159"/>
      <c r="CS688" s="159"/>
      <c r="CT688" s="159"/>
      <c r="CU688" s="159"/>
      <c r="CV688" s="159"/>
      <c r="CW688" s="159"/>
      <c r="CX688" s="159"/>
      <c r="CY688" s="159"/>
      <c r="CZ688" s="159"/>
      <c r="DA688" s="159"/>
      <c r="DB688" s="159"/>
      <c r="DC688" s="159"/>
      <c r="DD688" s="159"/>
      <c r="DE688" s="159"/>
      <c r="DF688" s="159"/>
      <c r="DG688" s="159"/>
      <c r="DH688" s="159"/>
      <c r="DI688" s="159"/>
      <c r="DJ688" s="159"/>
      <c r="DK688" s="159"/>
      <c r="DL688" s="159"/>
      <c r="DM688" s="159"/>
      <c r="DN688" s="159"/>
      <c r="DO688" s="159"/>
      <c r="DP688" s="159"/>
      <c r="DQ688" s="159"/>
      <c r="DR688" s="159"/>
      <c r="DS688" s="159"/>
      <c r="DT688" s="159"/>
      <c r="DU688" s="159"/>
      <c r="DV688" s="159"/>
      <c r="DW688" s="159"/>
      <c r="DX688" s="159"/>
      <c r="DY688" s="159"/>
      <c r="DZ688" s="159"/>
      <c r="EA688" s="159"/>
      <c r="EB688" s="159"/>
      <c r="EC688" s="159"/>
      <c r="ED688" s="159"/>
      <c r="EE688" s="159"/>
      <c r="EF688" s="159"/>
      <c r="EG688" s="159"/>
      <c r="EH688" s="159"/>
      <c r="EI688" s="159"/>
      <c r="EJ688" s="159"/>
      <c r="EK688" s="159"/>
      <c r="EL688" s="159"/>
      <c r="EM688" s="159"/>
      <c r="EN688" s="159"/>
      <c r="EO688" s="159"/>
      <c r="EP688" s="159"/>
      <c r="EQ688" s="159"/>
      <c r="ER688" s="159"/>
      <c r="ES688" s="159"/>
      <c r="ET688" s="159"/>
      <c r="EU688" s="159"/>
      <c r="EV688" s="159"/>
      <c r="EW688" s="159"/>
      <c r="EX688" s="159"/>
      <c r="EY688" s="159"/>
      <c r="EZ688" s="159"/>
      <c r="FA688" s="159"/>
      <c r="FB688" s="159"/>
      <c r="FC688" s="159"/>
      <c r="FD688" s="159"/>
    </row>
    <row r="689" customFormat="false" ht="12.75" hidden="false" customHeight="false" outlineLevel="0" collapsed="false">
      <c r="A689" s="168"/>
      <c r="B689" s="149"/>
      <c r="C689" s="149"/>
      <c r="D689" s="149"/>
      <c r="E689" s="149"/>
      <c r="F689" s="149"/>
      <c r="G689" s="149"/>
      <c r="H689" s="148"/>
      <c r="I689" s="170"/>
      <c r="R689" s="148"/>
      <c r="S689" s="158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  <c r="BA689" s="159"/>
      <c r="BB689" s="159"/>
      <c r="BC689" s="159"/>
      <c r="BD689" s="159"/>
      <c r="BE689" s="159"/>
      <c r="BF689" s="159"/>
      <c r="BG689" s="159"/>
      <c r="BH689" s="159"/>
      <c r="BI689" s="159"/>
      <c r="BJ689" s="159"/>
      <c r="BK689" s="159"/>
      <c r="BL689" s="159"/>
      <c r="BM689" s="159"/>
      <c r="BN689" s="159"/>
      <c r="BO689" s="159"/>
      <c r="BP689" s="159"/>
      <c r="BQ689" s="159"/>
      <c r="BR689" s="159"/>
      <c r="BS689" s="159"/>
      <c r="BT689" s="159"/>
      <c r="BU689" s="159"/>
      <c r="BV689" s="159"/>
      <c r="BW689" s="159"/>
      <c r="BX689" s="159"/>
      <c r="BY689" s="159"/>
      <c r="BZ689" s="159"/>
      <c r="CA689" s="159"/>
      <c r="CB689" s="159"/>
      <c r="CC689" s="159"/>
      <c r="CD689" s="159"/>
      <c r="CE689" s="159"/>
      <c r="CF689" s="159"/>
      <c r="CG689" s="159"/>
      <c r="CH689" s="159"/>
      <c r="CI689" s="159"/>
      <c r="CJ689" s="159"/>
      <c r="CK689" s="159"/>
      <c r="CL689" s="159"/>
      <c r="CM689" s="159"/>
      <c r="CN689" s="159"/>
      <c r="CO689" s="159"/>
      <c r="CP689" s="159"/>
      <c r="CQ689" s="159"/>
      <c r="CR689" s="159"/>
      <c r="CS689" s="159"/>
      <c r="CT689" s="159"/>
      <c r="CU689" s="159"/>
      <c r="CV689" s="159"/>
      <c r="CW689" s="159"/>
      <c r="CX689" s="159"/>
      <c r="CY689" s="159"/>
      <c r="CZ689" s="159"/>
      <c r="DA689" s="159"/>
      <c r="DB689" s="159"/>
      <c r="DC689" s="159"/>
      <c r="DD689" s="159"/>
      <c r="DE689" s="159"/>
      <c r="DF689" s="159"/>
      <c r="DG689" s="159"/>
      <c r="DH689" s="159"/>
      <c r="DI689" s="159"/>
      <c r="DJ689" s="159"/>
      <c r="DK689" s="159"/>
      <c r="DL689" s="159"/>
      <c r="DM689" s="159"/>
      <c r="DN689" s="159"/>
      <c r="DO689" s="159"/>
      <c r="DP689" s="159"/>
      <c r="DQ689" s="159"/>
      <c r="DR689" s="159"/>
      <c r="DS689" s="159"/>
      <c r="DT689" s="159"/>
      <c r="DU689" s="159"/>
      <c r="DV689" s="159"/>
      <c r="DW689" s="159"/>
      <c r="DX689" s="159"/>
      <c r="DY689" s="159"/>
      <c r="DZ689" s="159"/>
      <c r="EA689" s="159"/>
      <c r="EB689" s="159"/>
      <c r="EC689" s="159"/>
      <c r="ED689" s="159"/>
      <c r="EE689" s="159"/>
      <c r="EF689" s="159"/>
      <c r="EG689" s="159"/>
      <c r="EH689" s="159"/>
      <c r="EI689" s="159"/>
      <c r="EJ689" s="159"/>
      <c r="EK689" s="159"/>
      <c r="EL689" s="159"/>
      <c r="EM689" s="159"/>
      <c r="EN689" s="159"/>
      <c r="EO689" s="159"/>
      <c r="EP689" s="159"/>
      <c r="EQ689" s="159"/>
      <c r="ER689" s="159"/>
      <c r="ES689" s="159"/>
      <c r="ET689" s="159"/>
      <c r="EU689" s="159"/>
      <c r="EV689" s="159"/>
      <c r="EW689" s="159"/>
      <c r="EX689" s="159"/>
      <c r="EY689" s="159"/>
      <c r="EZ689" s="159"/>
      <c r="FA689" s="159"/>
      <c r="FB689" s="159"/>
      <c r="FC689" s="159"/>
      <c r="FD689" s="159"/>
    </row>
    <row r="690" customFormat="false" ht="12.75" hidden="false" customHeight="false" outlineLevel="0" collapsed="false">
      <c r="A690" s="168"/>
      <c r="B690" s="149"/>
      <c r="C690" s="149"/>
      <c r="D690" s="149"/>
      <c r="E690" s="149"/>
      <c r="F690" s="149"/>
      <c r="G690" s="149"/>
      <c r="H690" s="148"/>
      <c r="I690" s="170"/>
      <c r="R690" s="148"/>
      <c r="S690" s="158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  <c r="BA690" s="159"/>
      <c r="BB690" s="159"/>
      <c r="BC690" s="159"/>
      <c r="BD690" s="159"/>
      <c r="BE690" s="159"/>
      <c r="BF690" s="159"/>
      <c r="BG690" s="159"/>
      <c r="BH690" s="159"/>
      <c r="BI690" s="159"/>
      <c r="BJ690" s="159"/>
      <c r="BK690" s="159"/>
      <c r="BL690" s="159"/>
      <c r="BM690" s="159"/>
      <c r="BN690" s="159"/>
      <c r="BO690" s="159"/>
      <c r="BP690" s="159"/>
      <c r="BQ690" s="159"/>
      <c r="BR690" s="159"/>
      <c r="BS690" s="159"/>
      <c r="BT690" s="159"/>
      <c r="BU690" s="159"/>
      <c r="BV690" s="159"/>
      <c r="BW690" s="159"/>
      <c r="BX690" s="159"/>
      <c r="BY690" s="159"/>
      <c r="BZ690" s="159"/>
      <c r="CA690" s="159"/>
      <c r="CB690" s="159"/>
      <c r="CC690" s="159"/>
      <c r="CD690" s="159"/>
      <c r="CE690" s="159"/>
      <c r="CF690" s="159"/>
      <c r="CG690" s="159"/>
      <c r="CH690" s="159"/>
      <c r="CI690" s="159"/>
      <c r="CJ690" s="159"/>
      <c r="CK690" s="159"/>
      <c r="CL690" s="159"/>
      <c r="CM690" s="159"/>
      <c r="CN690" s="159"/>
      <c r="CO690" s="159"/>
      <c r="CP690" s="159"/>
      <c r="CQ690" s="159"/>
      <c r="CR690" s="159"/>
      <c r="CS690" s="159"/>
      <c r="CT690" s="159"/>
      <c r="CU690" s="159"/>
      <c r="CV690" s="159"/>
      <c r="CW690" s="159"/>
      <c r="CX690" s="159"/>
      <c r="CY690" s="159"/>
      <c r="CZ690" s="159"/>
      <c r="DA690" s="159"/>
      <c r="DB690" s="159"/>
      <c r="DC690" s="159"/>
      <c r="DD690" s="159"/>
      <c r="DE690" s="159"/>
      <c r="DF690" s="159"/>
      <c r="DG690" s="159"/>
      <c r="DH690" s="159"/>
      <c r="DI690" s="159"/>
      <c r="DJ690" s="159"/>
      <c r="DK690" s="159"/>
      <c r="DL690" s="159"/>
      <c r="DM690" s="159"/>
      <c r="DN690" s="159"/>
      <c r="DO690" s="159"/>
      <c r="DP690" s="159"/>
      <c r="DQ690" s="159"/>
      <c r="DR690" s="159"/>
      <c r="DS690" s="159"/>
      <c r="DT690" s="159"/>
      <c r="DU690" s="159"/>
      <c r="DV690" s="159"/>
      <c r="DW690" s="159"/>
      <c r="DX690" s="159"/>
      <c r="DY690" s="159"/>
      <c r="DZ690" s="159"/>
      <c r="EA690" s="159"/>
      <c r="EB690" s="159"/>
      <c r="EC690" s="159"/>
      <c r="ED690" s="159"/>
      <c r="EE690" s="159"/>
      <c r="EF690" s="159"/>
      <c r="EG690" s="159"/>
      <c r="EH690" s="159"/>
      <c r="EI690" s="159"/>
      <c r="EJ690" s="159"/>
      <c r="EK690" s="159"/>
      <c r="EL690" s="159"/>
      <c r="EM690" s="159"/>
      <c r="EN690" s="159"/>
      <c r="EO690" s="159"/>
      <c r="EP690" s="159"/>
      <c r="EQ690" s="159"/>
      <c r="ER690" s="159"/>
      <c r="ES690" s="159"/>
      <c r="ET690" s="159"/>
      <c r="EU690" s="159"/>
      <c r="EV690" s="159"/>
      <c r="EW690" s="159"/>
      <c r="EX690" s="159"/>
      <c r="EY690" s="159"/>
      <c r="EZ690" s="159"/>
      <c r="FA690" s="159"/>
      <c r="FB690" s="159"/>
      <c r="FC690" s="159"/>
      <c r="FD690" s="159"/>
    </row>
    <row r="691" customFormat="false" ht="12.75" hidden="false" customHeight="false" outlineLevel="0" collapsed="false">
      <c r="A691" s="168"/>
      <c r="B691" s="149"/>
      <c r="C691" s="149"/>
      <c r="D691" s="149"/>
      <c r="E691" s="149"/>
      <c r="F691" s="149"/>
      <c r="G691" s="149"/>
      <c r="H691" s="148"/>
      <c r="I691" s="170"/>
      <c r="R691" s="148"/>
      <c r="S691" s="158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  <c r="BA691" s="159"/>
      <c r="BB691" s="159"/>
      <c r="BC691" s="159"/>
      <c r="BD691" s="159"/>
      <c r="BE691" s="159"/>
      <c r="BF691" s="159"/>
      <c r="BG691" s="159"/>
      <c r="BH691" s="159"/>
      <c r="BI691" s="159"/>
      <c r="BJ691" s="159"/>
      <c r="BK691" s="159"/>
      <c r="BL691" s="159"/>
      <c r="BM691" s="159"/>
      <c r="BN691" s="159"/>
      <c r="BO691" s="159"/>
      <c r="BP691" s="159"/>
      <c r="BQ691" s="159"/>
      <c r="BR691" s="159"/>
      <c r="BS691" s="159"/>
      <c r="BT691" s="159"/>
      <c r="BU691" s="159"/>
      <c r="BV691" s="159"/>
      <c r="BW691" s="159"/>
      <c r="BX691" s="159"/>
      <c r="BY691" s="159"/>
      <c r="BZ691" s="159"/>
      <c r="CA691" s="159"/>
      <c r="CB691" s="159"/>
      <c r="CC691" s="159"/>
      <c r="CD691" s="159"/>
      <c r="CE691" s="159"/>
      <c r="CF691" s="159"/>
      <c r="CG691" s="159"/>
      <c r="CH691" s="159"/>
      <c r="CI691" s="159"/>
      <c r="CJ691" s="159"/>
      <c r="CK691" s="159"/>
      <c r="CL691" s="159"/>
      <c r="CM691" s="159"/>
      <c r="CN691" s="159"/>
      <c r="CO691" s="159"/>
      <c r="CP691" s="159"/>
      <c r="CQ691" s="159"/>
      <c r="CR691" s="159"/>
      <c r="CS691" s="159"/>
      <c r="CT691" s="159"/>
      <c r="CU691" s="159"/>
      <c r="CV691" s="159"/>
      <c r="CW691" s="159"/>
      <c r="CX691" s="159"/>
      <c r="CY691" s="159"/>
      <c r="CZ691" s="159"/>
      <c r="DA691" s="159"/>
      <c r="DB691" s="159"/>
      <c r="DC691" s="159"/>
      <c r="DD691" s="159"/>
      <c r="DE691" s="159"/>
      <c r="DF691" s="159"/>
      <c r="DG691" s="159"/>
      <c r="DH691" s="159"/>
      <c r="DI691" s="159"/>
      <c r="DJ691" s="159"/>
      <c r="DK691" s="159"/>
      <c r="DL691" s="159"/>
      <c r="DM691" s="159"/>
      <c r="DN691" s="159"/>
      <c r="DO691" s="159"/>
      <c r="DP691" s="159"/>
      <c r="DQ691" s="159"/>
      <c r="DR691" s="159"/>
      <c r="DS691" s="159"/>
      <c r="DT691" s="159"/>
      <c r="DU691" s="159"/>
      <c r="DV691" s="159"/>
      <c r="DW691" s="159"/>
      <c r="DX691" s="159"/>
      <c r="DY691" s="159"/>
      <c r="DZ691" s="159"/>
      <c r="EA691" s="159"/>
      <c r="EB691" s="159"/>
      <c r="EC691" s="159"/>
      <c r="ED691" s="159"/>
      <c r="EE691" s="159"/>
      <c r="EF691" s="159"/>
      <c r="EG691" s="159"/>
      <c r="EH691" s="159"/>
      <c r="EI691" s="159"/>
      <c r="EJ691" s="159"/>
      <c r="EK691" s="159"/>
      <c r="EL691" s="159"/>
      <c r="EM691" s="159"/>
      <c r="EN691" s="159"/>
      <c r="EO691" s="159"/>
      <c r="EP691" s="159"/>
      <c r="EQ691" s="159"/>
      <c r="ER691" s="159"/>
      <c r="ES691" s="159"/>
      <c r="ET691" s="159"/>
      <c r="EU691" s="159"/>
      <c r="EV691" s="159"/>
      <c r="EW691" s="159"/>
      <c r="EX691" s="159"/>
      <c r="EY691" s="159"/>
      <c r="EZ691" s="159"/>
      <c r="FA691" s="159"/>
      <c r="FB691" s="159"/>
      <c r="FC691" s="159"/>
      <c r="FD691" s="159"/>
    </row>
    <row r="692" customFormat="false" ht="12.75" hidden="false" customHeight="false" outlineLevel="0" collapsed="false">
      <c r="A692" s="168"/>
      <c r="B692" s="149"/>
      <c r="C692" s="149"/>
      <c r="D692" s="149"/>
      <c r="E692" s="149"/>
      <c r="F692" s="149"/>
      <c r="G692" s="149"/>
      <c r="H692" s="148"/>
      <c r="I692" s="170"/>
      <c r="R692" s="148"/>
      <c r="S692" s="158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  <c r="BA692" s="159"/>
      <c r="BB692" s="159"/>
      <c r="BC692" s="159"/>
      <c r="BD692" s="159"/>
      <c r="BE692" s="159"/>
      <c r="BF692" s="159"/>
      <c r="BG692" s="159"/>
      <c r="BH692" s="159"/>
      <c r="BI692" s="159"/>
      <c r="BJ692" s="159"/>
      <c r="BK692" s="159"/>
      <c r="BL692" s="159"/>
      <c r="BM692" s="159"/>
      <c r="BN692" s="159"/>
      <c r="BO692" s="159"/>
      <c r="BP692" s="159"/>
      <c r="BQ692" s="159"/>
      <c r="BR692" s="159"/>
      <c r="BS692" s="159"/>
      <c r="BT692" s="159"/>
      <c r="BU692" s="159"/>
      <c r="BV692" s="159"/>
      <c r="BW692" s="159"/>
      <c r="BX692" s="159"/>
      <c r="BY692" s="159"/>
      <c r="BZ692" s="159"/>
      <c r="CA692" s="159"/>
      <c r="CB692" s="159"/>
      <c r="CC692" s="159"/>
      <c r="CD692" s="159"/>
      <c r="CE692" s="159"/>
      <c r="CF692" s="159"/>
      <c r="CG692" s="159"/>
      <c r="CH692" s="159"/>
      <c r="CI692" s="159"/>
      <c r="CJ692" s="159"/>
      <c r="CK692" s="159"/>
      <c r="CL692" s="159"/>
      <c r="CM692" s="159"/>
      <c r="CN692" s="159"/>
      <c r="CO692" s="159"/>
      <c r="CP692" s="159"/>
      <c r="CQ692" s="159"/>
      <c r="CR692" s="159"/>
      <c r="CS692" s="159"/>
      <c r="CT692" s="159"/>
      <c r="CU692" s="159"/>
      <c r="CV692" s="159"/>
      <c r="CW692" s="159"/>
      <c r="CX692" s="159"/>
      <c r="CY692" s="159"/>
      <c r="CZ692" s="159"/>
      <c r="DA692" s="159"/>
      <c r="DB692" s="159"/>
      <c r="DC692" s="159"/>
      <c r="DD692" s="159"/>
      <c r="DE692" s="159"/>
      <c r="DF692" s="159"/>
      <c r="DG692" s="159"/>
      <c r="DH692" s="159"/>
      <c r="DI692" s="159"/>
      <c r="DJ692" s="159"/>
      <c r="DK692" s="159"/>
      <c r="DL692" s="159"/>
      <c r="DM692" s="159"/>
      <c r="DN692" s="159"/>
      <c r="DO692" s="159"/>
      <c r="DP692" s="159"/>
      <c r="DQ692" s="159"/>
      <c r="DR692" s="159"/>
      <c r="DS692" s="159"/>
      <c r="DT692" s="159"/>
      <c r="DU692" s="159"/>
      <c r="DV692" s="159"/>
      <c r="DW692" s="159"/>
      <c r="DX692" s="159"/>
      <c r="DY692" s="159"/>
      <c r="DZ692" s="159"/>
      <c r="EA692" s="159"/>
      <c r="EB692" s="159"/>
      <c r="EC692" s="159"/>
      <c r="ED692" s="159"/>
      <c r="EE692" s="159"/>
      <c r="EF692" s="159"/>
      <c r="EG692" s="159"/>
      <c r="EH692" s="159"/>
      <c r="EI692" s="159"/>
      <c r="EJ692" s="159"/>
      <c r="EK692" s="159"/>
      <c r="EL692" s="159"/>
      <c r="EM692" s="159"/>
      <c r="EN692" s="159"/>
      <c r="EO692" s="159"/>
      <c r="EP692" s="159"/>
      <c r="EQ692" s="159"/>
      <c r="ER692" s="159"/>
      <c r="ES692" s="159"/>
      <c r="ET692" s="159"/>
      <c r="EU692" s="159"/>
      <c r="EV692" s="159"/>
      <c r="EW692" s="159"/>
      <c r="EX692" s="159"/>
      <c r="EY692" s="159"/>
      <c r="EZ692" s="159"/>
      <c r="FA692" s="159"/>
      <c r="FB692" s="159"/>
      <c r="FC692" s="159"/>
      <c r="FD692" s="159"/>
    </row>
    <row r="693" customFormat="false" ht="12.75" hidden="false" customHeight="false" outlineLevel="0" collapsed="false">
      <c r="A693" s="168"/>
      <c r="B693" s="149"/>
      <c r="C693" s="149"/>
      <c r="D693" s="149"/>
      <c r="E693" s="149"/>
      <c r="F693" s="149"/>
      <c r="G693" s="149"/>
      <c r="H693" s="148"/>
      <c r="I693" s="170"/>
      <c r="R693" s="148"/>
      <c r="S693" s="158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  <c r="BA693" s="159"/>
      <c r="BB693" s="159"/>
      <c r="BC693" s="159"/>
      <c r="BD693" s="159"/>
      <c r="BE693" s="159"/>
      <c r="BF693" s="159"/>
      <c r="BG693" s="159"/>
      <c r="BH693" s="159"/>
      <c r="BI693" s="159"/>
      <c r="BJ693" s="159"/>
      <c r="BK693" s="159"/>
      <c r="BL693" s="159"/>
      <c r="BM693" s="159"/>
      <c r="BN693" s="159"/>
      <c r="BO693" s="159"/>
      <c r="BP693" s="159"/>
      <c r="BQ693" s="159"/>
      <c r="BR693" s="159"/>
      <c r="BS693" s="159"/>
      <c r="BT693" s="159"/>
      <c r="BU693" s="159"/>
      <c r="BV693" s="159"/>
      <c r="BW693" s="159"/>
      <c r="BX693" s="159"/>
      <c r="BY693" s="159"/>
      <c r="BZ693" s="159"/>
      <c r="CA693" s="159"/>
      <c r="CB693" s="159"/>
      <c r="CC693" s="159"/>
      <c r="CD693" s="159"/>
      <c r="CE693" s="159"/>
      <c r="CF693" s="159"/>
      <c r="CG693" s="159"/>
      <c r="CH693" s="159"/>
      <c r="CI693" s="159"/>
      <c r="CJ693" s="159"/>
      <c r="CK693" s="159"/>
      <c r="CL693" s="159"/>
      <c r="CM693" s="159"/>
      <c r="CN693" s="159"/>
      <c r="CO693" s="159"/>
      <c r="CP693" s="159"/>
      <c r="CQ693" s="159"/>
      <c r="CR693" s="159"/>
      <c r="CS693" s="159"/>
      <c r="CT693" s="159"/>
      <c r="CU693" s="159"/>
      <c r="CV693" s="159"/>
      <c r="CW693" s="159"/>
      <c r="CX693" s="159"/>
      <c r="CY693" s="159"/>
      <c r="CZ693" s="159"/>
      <c r="DA693" s="159"/>
      <c r="DB693" s="159"/>
      <c r="DC693" s="159"/>
      <c r="DD693" s="159"/>
      <c r="DE693" s="159"/>
      <c r="DF693" s="159"/>
      <c r="DG693" s="159"/>
      <c r="DH693" s="159"/>
      <c r="DI693" s="159"/>
      <c r="DJ693" s="159"/>
      <c r="DK693" s="159"/>
      <c r="DL693" s="159"/>
      <c r="DM693" s="159"/>
      <c r="DN693" s="159"/>
      <c r="DO693" s="159"/>
      <c r="DP693" s="159"/>
      <c r="DQ693" s="159"/>
      <c r="DR693" s="159"/>
      <c r="DS693" s="159"/>
      <c r="DT693" s="159"/>
      <c r="DU693" s="159"/>
      <c r="DV693" s="159"/>
      <c r="DW693" s="159"/>
      <c r="DX693" s="159"/>
      <c r="DY693" s="159"/>
      <c r="DZ693" s="159"/>
      <c r="EA693" s="159"/>
      <c r="EB693" s="159"/>
      <c r="EC693" s="159"/>
      <c r="ED693" s="159"/>
      <c r="EE693" s="159"/>
      <c r="EF693" s="159"/>
      <c r="EG693" s="159"/>
      <c r="EH693" s="159"/>
      <c r="EI693" s="159"/>
      <c r="EJ693" s="159"/>
      <c r="EK693" s="159"/>
      <c r="EL693" s="159"/>
      <c r="EM693" s="159"/>
      <c r="EN693" s="159"/>
      <c r="EO693" s="159"/>
      <c r="EP693" s="159"/>
      <c r="EQ693" s="159"/>
      <c r="ER693" s="159"/>
      <c r="ES693" s="159"/>
      <c r="ET693" s="159"/>
      <c r="EU693" s="159"/>
      <c r="EV693" s="159"/>
      <c r="EW693" s="159"/>
      <c r="EX693" s="159"/>
      <c r="EY693" s="159"/>
      <c r="EZ693" s="159"/>
      <c r="FA693" s="159"/>
      <c r="FB693" s="159"/>
      <c r="FC693" s="159"/>
      <c r="FD693" s="159"/>
    </row>
    <row r="694" customFormat="false" ht="12.75" hidden="false" customHeight="false" outlineLevel="0" collapsed="false">
      <c r="A694" s="168"/>
      <c r="B694" s="149"/>
      <c r="C694" s="149"/>
      <c r="D694" s="149"/>
      <c r="E694" s="149"/>
      <c r="F694" s="149"/>
      <c r="G694" s="149"/>
      <c r="H694" s="148"/>
      <c r="I694" s="170"/>
      <c r="R694" s="148"/>
      <c r="S694" s="158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  <c r="BA694" s="159"/>
      <c r="BB694" s="159"/>
      <c r="BC694" s="159"/>
      <c r="BD694" s="159"/>
      <c r="BE694" s="159"/>
      <c r="BF694" s="159"/>
      <c r="BG694" s="159"/>
      <c r="BH694" s="159"/>
      <c r="BI694" s="159"/>
      <c r="BJ694" s="159"/>
      <c r="BK694" s="159"/>
      <c r="BL694" s="159"/>
      <c r="BM694" s="159"/>
      <c r="BN694" s="159"/>
      <c r="BO694" s="159"/>
      <c r="BP694" s="159"/>
      <c r="BQ694" s="159"/>
      <c r="BR694" s="159"/>
      <c r="BS694" s="159"/>
      <c r="BT694" s="159"/>
      <c r="BU694" s="159"/>
      <c r="BV694" s="159"/>
      <c r="BW694" s="159"/>
      <c r="BX694" s="159"/>
      <c r="BY694" s="159"/>
      <c r="BZ694" s="159"/>
      <c r="CA694" s="159"/>
      <c r="CB694" s="159"/>
      <c r="CC694" s="159"/>
      <c r="CD694" s="159"/>
      <c r="CE694" s="159"/>
      <c r="CF694" s="159"/>
      <c r="CG694" s="159"/>
      <c r="CH694" s="159"/>
      <c r="CI694" s="159"/>
      <c r="CJ694" s="159"/>
      <c r="CK694" s="159"/>
      <c r="CL694" s="159"/>
      <c r="CM694" s="159"/>
      <c r="CN694" s="159"/>
      <c r="CO694" s="159"/>
      <c r="CP694" s="159"/>
      <c r="CQ694" s="159"/>
      <c r="CR694" s="159"/>
      <c r="CS694" s="159"/>
      <c r="CT694" s="159"/>
      <c r="CU694" s="159"/>
      <c r="CV694" s="159"/>
      <c r="CW694" s="159"/>
      <c r="CX694" s="159"/>
      <c r="CY694" s="159"/>
      <c r="CZ694" s="159"/>
      <c r="DA694" s="159"/>
      <c r="DB694" s="159"/>
      <c r="DC694" s="159"/>
      <c r="DD694" s="159"/>
      <c r="DE694" s="159"/>
      <c r="DF694" s="159"/>
      <c r="DG694" s="159"/>
      <c r="DH694" s="159"/>
      <c r="DI694" s="159"/>
      <c r="DJ694" s="159"/>
      <c r="DK694" s="159"/>
      <c r="DL694" s="159"/>
      <c r="DM694" s="159"/>
      <c r="DN694" s="159"/>
      <c r="DO694" s="159"/>
      <c r="DP694" s="159"/>
      <c r="DQ694" s="159"/>
      <c r="DR694" s="159"/>
      <c r="DS694" s="159"/>
      <c r="DT694" s="159"/>
      <c r="DU694" s="159"/>
      <c r="DV694" s="159"/>
      <c r="DW694" s="159"/>
      <c r="DX694" s="159"/>
      <c r="DY694" s="159"/>
      <c r="DZ694" s="159"/>
      <c r="EA694" s="159"/>
      <c r="EB694" s="159"/>
      <c r="EC694" s="159"/>
      <c r="ED694" s="159"/>
      <c r="EE694" s="159"/>
      <c r="EF694" s="159"/>
      <c r="EG694" s="159"/>
      <c r="EH694" s="159"/>
      <c r="EI694" s="159"/>
      <c r="EJ694" s="159"/>
      <c r="EK694" s="159"/>
      <c r="EL694" s="159"/>
      <c r="EM694" s="159"/>
      <c r="EN694" s="159"/>
      <c r="EO694" s="159"/>
      <c r="EP694" s="159"/>
      <c r="EQ694" s="159"/>
      <c r="ER694" s="159"/>
      <c r="ES694" s="159"/>
      <c r="ET694" s="159"/>
      <c r="EU694" s="159"/>
      <c r="EV694" s="159"/>
      <c r="EW694" s="159"/>
      <c r="EX694" s="159"/>
      <c r="EY694" s="159"/>
      <c r="EZ694" s="159"/>
      <c r="FA694" s="159"/>
      <c r="FB694" s="159"/>
      <c r="FC694" s="159"/>
      <c r="FD694" s="159"/>
    </row>
    <row r="695" customFormat="false" ht="12.75" hidden="false" customHeight="false" outlineLevel="0" collapsed="false">
      <c r="A695" s="168"/>
      <c r="B695" s="149"/>
      <c r="C695" s="149"/>
      <c r="D695" s="149"/>
      <c r="E695" s="149"/>
      <c r="F695" s="149"/>
      <c r="G695" s="149"/>
      <c r="H695" s="148"/>
      <c r="I695" s="170"/>
      <c r="R695" s="148"/>
      <c r="S695" s="158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  <c r="BA695" s="159"/>
      <c r="BB695" s="159"/>
      <c r="BC695" s="159"/>
      <c r="BD695" s="159"/>
      <c r="BE695" s="159"/>
      <c r="BF695" s="159"/>
      <c r="BG695" s="159"/>
      <c r="BH695" s="159"/>
      <c r="BI695" s="159"/>
      <c r="BJ695" s="159"/>
      <c r="BK695" s="159"/>
      <c r="BL695" s="159"/>
      <c r="BM695" s="159"/>
      <c r="BN695" s="159"/>
      <c r="BO695" s="159"/>
      <c r="BP695" s="159"/>
      <c r="BQ695" s="159"/>
      <c r="BR695" s="159"/>
      <c r="BS695" s="159"/>
      <c r="BT695" s="159"/>
      <c r="BU695" s="159"/>
      <c r="BV695" s="159"/>
      <c r="BW695" s="159"/>
      <c r="BX695" s="159"/>
      <c r="BY695" s="159"/>
      <c r="BZ695" s="159"/>
      <c r="CA695" s="159"/>
      <c r="CB695" s="159"/>
      <c r="CC695" s="159"/>
      <c r="CD695" s="159"/>
      <c r="CE695" s="159"/>
      <c r="CF695" s="159"/>
      <c r="CG695" s="159"/>
      <c r="CH695" s="159"/>
      <c r="CI695" s="159"/>
      <c r="CJ695" s="159"/>
      <c r="CK695" s="159"/>
      <c r="CL695" s="159"/>
      <c r="CM695" s="159"/>
      <c r="CN695" s="159"/>
      <c r="CO695" s="159"/>
      <c r="CP695" s="159"/>
      <c r="CQ695" s="159"/>
      <c r="CR695" s="159"/>
      <c r="CS695" s="159"/>
      <c r="CT695" s="159"/>
      <c r="CU695" s="159"/>
      <c r="CV695" s="159"/>
      <c r="CW695" s="159"/>
      <c r="CX695" s="159"/>
      <c r="CY695" s="159"/>
      <c r="CZ695" s="159"/>
      <c r="DA695" s="159"/>
      <c r="DB695" s="159"/>
      <c r="DC695" s="159"/>
      <c r="DD695" s="159"/>
      <c r="DE695" s="159"/>
      <c r="DF695" s="159"/>
      <c r="DG695" s="159"/>
      <c r="DH695" s="159"/>
      <c r="DI695" s="159"/>
      <c r="DJ695" s="159"/>
      <c r="DK695" s="159"/>
      <c r="DL695" s="159"/>
      <c r="DM695" s="159"/>
      <c r="DN695" s="159"/>
      <c r="DO695" s="159"/>
      <c r="DP695" s="159"/>
      <c r="DQ695" s="159"/>
      <c r="DR695" s="159"/>
      <c r="DS695" s="159"/>
      <c r="DT695" s="159"/>
      <c r="DU695" s="159"/>
      <c r="DV695" s="159"/>
      <c r="DW695" s="159"/>
      <c r="DX695" s="159"/>
      <c r="DY695" s="159"/>
      <c r="DZ695" s="159"/>
      <c r="EA695" s="159"/>
      <c r="EB695" s="159"/>
      <c r="EC695" s="159"/>
      <c r="ED695" s="159"/>
      <c r="EE695" s="159"/>
      <c r="EF695" s="159"/>
      <c r="EG695" s="159"/>
      <c r="EH695" s="159"/>
      <c r="EI695" s="159"/>
      <c r="EJ695" s="159"/>
      <c r="EK695" s="159"/>
      <c r="EL695" s="159"/>
      <c r="EM695" s="159"/>
      <c r="EN695" s="159"/>
      <c r="EO695" s="159"/>
      <c r="EP695" s="159"/>
      <c r="EQ695" s="159"/>
      <c r="ER695" s="159"/>
      <c r="ES695" s="159"/>
      <c r="ET695" s="159"/>
      <c r="EU695" s="159"/>
      <c r="EV695" s="159"/>
      <c r="EW695" s="159"/>
      <c r="EX695" s="159"/>
      <c r="EY695" s="159"/>
      <c r="EZ695" s="159"/>
      <c r="FA695" s="159"/>
      <c r="FB695" s="159"/>
      <c r="FC695" s="159"/>
      <c r="FD695" s="159"/>
    </row>
    <row r="696" customFormat="false" ht="12.75" hidden="false" customHeight="false" outlineLevel="0" collapsed="false">
      <c r="A696" s="168"/>
      <c r="B696" s="149"/>
      <c r="C696" s="149"/>
      <c r="D696" s="149"/>
      <c r="E696" s="149"/>
      <c r="F696" s="149"/>
      <c r="G696" s="149"/>
      <c r="H696" s="148"/>
      <c r="I696" s="170"/>
      <c r="R696" s="148"/>
      <c r="S696" s="158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  <c r="BA696" s="159"/>
      <c r="BB696" s="159"/>
      <c r="BC696" s="159"/>
      <c r="BD696" s="159"/>
      <c r="BE696" s="159"/>
      <c r="BF696" s="159"/>
      <c r="BG696" s="159"/>
      <c r="BH696" s="159"/>
      <c r="BI696" s="159"/>
      <c r="BJ696" s="159"/>
      <c r="BK696" s="159"/>
      <c r="BL696" s="159"/>
      <c r="BM696" s="159"/>
      <c r="BN696" s="159"/>
      <c r="BO696" s="159"/>
      <c r="BP696" s="159"/>
      <c r="BQ696" s="159"/>
      <c r="BR696" s="159"/>
      <c r="BS696" s="159"/>
      <c r="BT696" s="159"/>
      <c r="BU696" s="159"/>
      <c r="BV696" s="159"/>
      <c r="BW696" s="159"/>
      <c r="BX696" s="159"/>
      <c r="BY696" s="159"/>
      <c r="BZ696" s="159"/>
      <c r="CA696" s="159"/>
      <c r="CB696" s="159"/>
      <c r="CC696" s="159"/>
      <c r="CD696" s="159"/>
      <c r="CE696" s="159"/>
      <c r="CF696" s="159"/>
      <c r="CG696" s="159"/>
      <c r="CH696" s="159"/>
      <c r="CI696" s="159"/>
      <c r="CJ696" s="159"/>
      <c r="CK696" s="159"/>
      <c r="CL696" s="159"/>
      <c r="CM696" s="159"/>
      <c r="CN696" s="159"/>
      <c r="CO696" s="159"/>
      <c r="CP696" s="159"/>
      <c r="CQ696" s="159"/>
      <c r="CR696" s="159"/>
      <c r="CS696" s="159"/>
      <c r="CT696" s="159"/>
      <c r="CU696" s="159"/>
      <c r="CV696" s="159"/>
      <c r="CW696" s="159"/>
      <c r="CX696" s="159"/>
      <c r="CY696" s="159"/>
      <c r="CZ696" s="159"/>
      <c r="DA696" s="159"/>
      <c r="DB696" s="159"/>
      <c r="DC696" s="159"/>
      <c r="DD696" s="159"/>
      <c r="DE696" s="159"/>
      <c r="DF696" s="159"/>
      <c r="DG696" s="159"/>
      <c r="DH696" s="159"/>
      <c r="DI696" s="159"/>
      <c r="DJ696" s="159"/>
      <c r="DK696" s="159"/>
      <c r="DL696" s="159"/>
      <c r="DM696" s="159"/>
      <c r="DN696" s="159"/>
      <c r="DO696" s="159"/>
      <c r="DP696" s="159"/>
      <c r="DQ696" s="159"/>
      <c r="DR696" s="159"/>
      <c r="DS696" s="159"/>
      <c r="DT696" s="159"/>
      <c r="DU696" s="159"/>
      <c r="DV696" s="159"/>
      <c r="DW696" s="159"/>
      <c r="DX696" s="159"/>
      <c r="DY696" s="159"/>
      <c r="DZ696" s="159"/>
      <c r="EA696" s="159"/>
      <c r="EB696" s="159"/>
      <c r="EC696" s="159"/>
      <c r="ED696" s="159"/>
      <c r="EE696" s="159"/>
      <c r="EF696" s="159"/>
      <c r="EG696" s="159"/>
      <c r="EH696" s="159"/>
      <c r="EI696" s="159"/>
      <c r="EJ696" s="159"/>
      <c r="EK696" s="159"/>
      <c r="EL696" s="159"/>
      <c r="EM696" s="159"/>
      <c r="EN696" s="159"/>
      <c r="EO696" s="159"/>
      <c r="EP696" s="159"/>
      <c r="EQ696" s="159"/>
      <c r="ER696" s="159"/>
      <c r="ES696" s="159"/>
      <c r="ET696" s="159"/>
      <c r="EU696" s="159"/>
      <c r="EV696" s="159"/>
      <c r="EW696" s="159"/>
      <c r="EX696" s="159"/>
      <c r="EY696" s="159"/>
      <c r="EZ696" s="159"/>
      <c r="FA696" s="159"/>
      <c r="FB696" s="159"/>
      <c r="FC696" s="159"/>
      <c r="FD696" s="159"/>
    </row>
    <row r="697" customFormat="false" ht="12.75" hidden="false" customHeight="false" outlineLevel="0" collapsed="false">
      <c r="A697" s="168"/>
      <c r="B697" s="149"/>
      <c r="C697" s="149"/>
      <c r="D697" s="149"/>
      <c r="E697" s="149"/>
      <c r="F697" s="149"/>
      <c r="G697" s="149"/>
      <c r="H697" s="148"/>
      <c r="I697" s="170"/>
      <c r="R697" s="148"/>
      <c r="S697" s="158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  <c r="BA697" s="159"/>
      <c r="BB697" s="159"/>
      <c r="BC697" s="159"/>
      <c r="BD697" s="159"/>
      <c r="BE697" s="159"/>
      <c r="BF697" s="159"/>
      <c r="BG697" s="159"/>
      <c r="BH697" s="159"/>
      <c r="BI697" s="159"/>
      <c r="BJ697" s="159"/>
      <c r="BK697" s="159"/>
      <c r="BL697" s="159"/>
      <c r="BM697" s="159"/>
      <c r="BN697" s="159"/>
      <c r="BO697" s="159"/>
      <c r="BP697" s="159"/>
      <c r="BQ697" s="159"/>
      <c r="BR697" s="159"/>
      <c r="BS697" s="159"/>
      <c r="BT697" s="159"/>
      <c r="BU697" s="159"/>
      <c r="BV697" s="159"/>
      <c r="BW697" s="159"/>
      <c r="BX697" s="159"/>
      <c r="BY697" s="159"/>
      <c r="BZ697" s="159"/>
      <c r="CA697" s="159"/>
      <c r="CB697" s="159"/>
      <c r="CC697" s="159"/>
      <c r="CD697" s="159"/>
      <c r="CE697" s="159"/>
      <c r="CF697" s="159"/>
      <c r="CG697" s="159"/>
      <c r="CH697" s="159"/>
      <c r="CI697" s="159"/>
      <c r="CJ697" s="159"/>
      <c r="CK697" s="159"/>
      <c r="CL697" s="159"/>
      <c r="CM697" s="159"/>
      <c r="CN697" s="159"/>
      <c r="CO697" s="159"/>
      <c r="CP697" s="159"/>
      <c r="CQ697" s="159"/>
      <c r="CR697" s="159"/>
      <c r="CS697" s="159"/>
      <c r="CT697" s="159"/>
      <c r="CU697" s="159"/>
      <c r="CV697" s="159"/>
      <c r="CW697" s="159"/>
      <c r="CX697" s="159"/>
      <c r="CY697" s="159"/>
      <c r="CZ697" s="159"/>
      <c r="DA697" s="159"/>
      <c r="DB697" s="159"/>
      <c r="DC697" s="159"/>
      <c r="DD697" s="159"/>
      <c r="DE697" s="159"/>
      <c r="DF697" s="159"/>
      <c r="DG697" s="159"/>
      <c r="DH697" s="159"/>
      <c r="DI697" s="159"/>
      <c r="DJ697" s="159"/>
      <c r="DK697" s="159"/>
      <c r="DL697" s="159"/>
      <c r="DM697" s="159"/>
      <c r="DN697" s="159"/>
      <c r="DO697" s="159"/>
      <c r="DP697" s="159"/>
      <c r="DQ697" s="159"/>
      <c r="DR697" s="159"/>
      <c r="DS697" s="159"/>
      <c r="DT697" s="159"/>
      <c r="DU697" s="159"/>
      <c r="DV697" s="159"/>
      <c r="DW697" s="159"/>
      <c r="DX697" s="159"/>
      <c r="DY697" s="159"/>
      <c r="DZ697" s="159"/>
      <c r="EA697" s="159"/>
      <c r="EB697" s="159"/>
      <c r="EC697" s="159"/>
      <c r="ED697" s="159"/>
      <c r="EE697" s="159"/>
      <c r="EF697" s="159"/>
      <c r="EG697" s="159"/>
      <c r="EH697" s="159"/>
      <c r="EI697" s="159"/>
      <c r="EJ697" s="159"/>
      <c r="EK697" s="159"/>
      <c r="EL697" s="159"/>
      <c r="EM697" s="159"/>
      <c r="EN697" s="159"/>
      <c r="EO697" s="159"/>
      <c r="EP697" s="159"/>
      <c r="EQ697" s="159"/>
      <c r="ER697" s="159"/>
      <c r="ES697" s="159"/>
      <c r="ET697" s="159"/>
      <c r="EU697" s="159"/>
      <c r="EV697" s="159"/>
      <c r="EW697" s="159"/>
      <c r="EX697" s="159"/>
      <c r="EY697" s="159"/>
      <c r="EZ697" s="159"/>
      <c r="FA697" s="159"/>
      <c r="FB697" s="159"/>
      <c r="FC697" s="159"/>
      <c r="FD697" s="159"/>
    </row>
    <row r="698" customFormat="false" ht="12.75" hidden="false" customHeight="false" outlineLevel="0" collapsed="false">
      <c r="A698" s="168"/>
      <c r="B698" s="149"/>
      <c r="C698" s="149"/>
      <c r="D698" s="149"/>
      <c r="E698" s="149"/>
      <c r="F698" s="149"/>
      <c r="G698" s="149"/>
      <c r="H698" s="148"/>
      <c r="I698" s="170"/>
      <c r="R698" s="148"/>
      <c r="S698" s="158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  <c r="BA698" s="159"/>
      <c r="BB698" s="159"/>
      <c r="BC698" s="159"/>
      <c r="BD698" s="159"/>
      <c r="BE698" s="159"/>
      <c r="BF698" s="159"/>
      <c r="BG698" s="159"/>
      <c r="BH698" s="159"/>
      <c r="BI698" s="159"/>
      <c r="BJ698" s="159"/>
      <c r="BK698" s="159"/>
      <c r="BL698" s="159"/>
      <c r="BM698" s="159"/>
      <c r="BN698" s="159"/>
      <c r="BO698" s="159"/>
      <c r="BP698" s="159"/>
      <c r="BQ698" s="159"/>
      <c r="BR698" s="159"/>
      <c r="BS698" s="159"/>
      <c r="BT698" s="159"/>
      <c r="BU698" s="159"/>
      <c r="BV698" s="159"/>
      <c r="BW698" s="159"/>
      <c r="BX698" s="159"/>
      <c r="BY698" s="159"/>
      <c r="BZ698" s="159"/>
      <c r="CA698" s="159"/>
      <c r="CB698" s="159"/>
      <c r="CC698" s="159"/>
      <c r="CD698" s="159"/>
      <c r="CE698" s="159"/>
      <c r="CF698" s="159"/>
      <c r="CG698" s="159"/>
      <c r="CH698" s="159"/>
      <c r="CI698" s="159"/>
      <c r="CJ698" s="159"/>
      <c r="CK698" s="159"/>
      <c r="CL698" s="159"/>
      <c r="CM698" s="159"/>
      <c r="CN698" s="159"/>
      <c r="CO698" s="159"/>
      <c r="CP698" s="159"/>
      <c r="CQ698" s="159"/>
      <c r="CR698" s="159"/>
      <c r="CS698" s="159"/>
      <c r="CT698" s="159"/>
      <c r="CU698" s="159"/>
      <c r="CV698" s="159"/>
      <c r="CW698" s="159"/>
      <c r="CX698" s="159"/>
      <c r="CY698" s="159"/>
      <c r="CZ698" s="159"/>
      <c r="DA698" s="159"/>
      <c r="DB698" s="159"/>
      <c r="DC698" s="159"/>
      <c r="DD698" s="159"/>
      <c r="DE698" s="159"/>
      <c r="DF698" s="159"/>
      <c r="DG698" s="159"/>
      <c r="DH698" s="159"/>
      <c r="DI698" s="159"/>
      <c r="DJ698" s="159"/>
      <c r="DK698" s="159"/>
      <c r="DL698" s="159"/>
      <c r="DM698" s="159"/>
      <c r="DN698" s="159"/>
      <c r="DO698" s="159"/>
      <c r="DP698" s="159"/>
      <c r="DQ698" s="159"/>
      <c r="DR698" s="159"/>
      <c r="DS698" s="159"/>
      <c r="DT698" s="159"/>
      <c r="DU698" s="159"/>
      <c r="DV698" s="159"/>
      <c r="DW698" s="159"/>
      <c r="DX698" s="159"/>
      <c r="DY698" s="159"/>
      <c r="DZ698" s="159"/>
      <c r="EA698" s="159"/>
      <c r="EB698" s="159"/>
      <c r="EC698" s="159"/>
      <c r="ED698" s="159"/>
      <c r="EE698" s="159"/>
      <c r="EF698" s="159"/>
      <c r="EG698" s="159"/>
      <c r="EH698" s="159"/>
      <c r="EI698" s="159"/>
      <c r="EJ698" s="159"/>
      <c r="EK698" s="159"/>
      <c r="EL698" s="159"/>
      <c r="EM698" s="159"/>
      <c r="EN698" s="159"/>
      <c r="EO698" s="159"/>
      <c r="EP698" s="159"/>
      <c r="EQ698" s="159"/>
      <c r="ER698" s="159"/>
      <c r="ES698" s="159"/>
      <c r="ET698" s="159"/>
      <c r="EU698" s="159"/>
      <c r="EV698" s="159"/>
      <c r="EW698" s="159"/>
      <c r="EX698" s="159"/>
      <c r="EY698" s="159"/>
      <c r="EZ698" s="159"/>
      <c r="FA698" s="159"/>
      <c r="FB698" s="159"/>
      <c r="FC698" s="159"/>
      <c r="FD698" s="159"/>
    </row>
    <row r="699" customFormat="false" ht="12.75" hidden="false" customHeight="false" outlineLevel="0" collapsed="false">
      <c r="A699" s="168"/>
      <c r="B699" s="149"/>
      <c r="C699" s="149"/>
      <c r="D699" s="149"/>
      <c r="E699" s="149"/>
      <c r="F699" s="149"/>
      <c r="G699" s="149"/>
      <c r="H699" s="148"/>
      <c r="I699" s="170"/>
      <c r="R699" s="148"/>
      <c r="S699" s="158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  <c r="BA699" s="159"/>
      <c r="BB699" s="159"/>
      <c r="BC699" s="159"/>
      <c r="BD699" s="159"/>
      <c r="BE699" s="159"/>
      <c r="BF699" s="159"/>
      <c r="BG699" s="159"/>
      <c r="BH699" s="159"/>
      <c r="BI699" s="159"/>
      <c r="BJ699" s="159"/>
      <c r="BK699" s="159"/>
      <c r="BL699" s="159"/>
      <c r="BM699" s="159"/>
      <c r="BN699" s="159"/>
      <c r="BO699" s="159"/>
      <c r="BP699" s="159"/>
      <c r="BQ699" s="159"/>
      <c r="BR699" s="159"/>
      <c r="BS699" s="159"/>
      <c r="BT699" s="159"/>
      <c r="BU699" s="159"/>
      <c r="BV699" s="159"/>
      <c r="BW699" s="159"/>
      <c r="BX699" s="159"/>
      <c r="BY699" s="159"/>
      <c r="BZ699" s="159"/>
      <c r="CA699" s="159"/>
      <c r="CB699" s="159"/>
      <c r="CC699" s="159"/>
      <c r="CD699" s="159"/>
      <c r="CE699" s="159"/>
      <c r="CF699" s="159"/>
      <c r="CG699" s="159"/>
      <c r="CH699" s="159"/>
      <c r="CI699" s="159"/>
      <c r="CJ699" s="159"/>
      <c r="CK699" s="159"/>
      <c r="CL699" s="159"/>
      <c r="CM699" s="159"/>
      <c r="CN699" s="159"/>
      <c r="CO699" s="159"/>
      <c r="CP699" s="159"/>
      <c r="CQ699" s="159"/>
      <c r="CR699" s="159"/>
      <c r="CS699" s="159"/>
      <c r="CT699" s="159"/>
      <c r="CU699" s="159"/>
      <c r="CV699" s="159"/>
      <c r="CW699" s="159"/>
      <c r="CX699" s="159"/>
      <c r="CY699" s="159"/>
      <c r="CZ699" s="159"/>
      <c r="DA699" s="159"/>
      <c r="DB699" s="159"/>
      <c r="DC699" s="159"/>
      <c r="DD699" s="159"/>
      <c r="DE699" s="159"/>
      <c r="DF699" s="159"/>
      <c r="DG699" s="159"/>
      <c r="DH699" s="159"/>
      <c r="DI699" s="159"/>
      <c r="DJ699" s="159"/>
      <c r="DK699" s="159"/>
      <c r="DL699" s="159"/>
      <c r="DM699" s="159"/>
      <c r="DN699" s="159"/>
      <c r="DO699" s="159"/>
      <c r="DP699" s="159"/>
      <c r="DQ699" s="159"/>
      <c r="DR699" s="159"/>
      <c r="DS699" s="159"/>
      <c r="DT699" s="159"/>
      <c r="DU699" s="159"/>
      <c r="DV699" s="159"/>
      <c r="DW699" s="159"/>
      <c r="DX699" s="159"/>
      <c r="DY699" s="159"/>
      <c r="DZ699" s="159"/>
      <c r="EA699" s="159"/>
      <c r="EB699" s="159"/>
      <c r="EC699" s="159"/>
      <c r="ED699" s="159"/>
      <c r="EE699" s="159"/>
      <c r="EF699" s="159"/>
      <c r="EG699" s="159"/>
      <c r="EH699" s="159"/>
      <c r="EI699" s="159"/>
      <c r="EJ699" s="159"/>
      <c r="EK699" s="159"/>
      <c r="EL699" s="159"/>
      <c r="EM699" s="159"/>
      <c r="EN699" s="159"/>
      <c r="EO699" s="159"/>
      <c r="EP699" s="159"/>
      <c r="EQ699" s="159"/>
      <c r="ER699" s="159"/>
      <c r="ES699" s="159"/>
      <c r="ET699" s="159"/>
      <c r="EU699" s="159"/>
      <c r="EV699" s="159"/>
      <c r="EW699" s="159"/>
      <c r="EX699" s="159"/>
      <c r="EY699" s="159"/>
      <c r="EZ699" s="159"/>
      <c r="FA699" s="159"/>
      <c r="FB699" s="159"/>
      <c r="FC699" s="159"/>
      <c r="FD699" s="159"/>
    </row>
    <row r="700" customFormat="false" ht="12.75" hidden="false" customHeight="false" outlineLevel="0" collapsed="false">
      <c r="A700" s="168"/>
      <c r="B700" s="149"/>
      <c r="C700" s="149"/>
      <c r="D700" s="149"/>
      <c r="E700" s="149"/>
      <c r="F700" s="149"/>
      <c r="G700" s="149"/>
      <c r="H700" s="148"/>
      <c r="I700" s="170"/>
      <c r="R700" s="148"/>
      <c r="S700" s="158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  <c r="BA700" s="159"/>
      <c r="BB700" s="159"/>
      <c r="BC700" s="159"/>
      <c r="BD700" s="159"/>
      <c r="BE700" s="159"/>
      <c r="BF700" s="159"/>
      <c r="BG700" s="159"/>
      <c r="BH700" s="159"/>
      <c r="BI700" s="159"/>
      <c r="BJ700" s="159"/>
      <c r="BK700" s="159"/>
      <c r="BL700" s="159"/>
      <c r="BM700" s="159"/>
      <c r="BN700" s="159"/>
      <c r="BO700" s="159"/>
      <c r="BP700" s="159"/>
      <c r="BQ700" s="159"/>
      <c r="BR700" s="159"/>
      <c r="BS700" s="159"/>
      <c r="BT700" s="159"/>
      <c r="BU700" s="159"/>
      <c r="BV700" s="159"/>
      <c r="BW700" s="159"/>
      <c r="BX700" s="159"/>
      <c r="BY700" s="159"/>
      <c r="BZ700" s="159"/>
      <c r="CA700" s="159"/>
      <c r="CB700" s="159"/>
      <c r="CC700" s="159"/>
      <c r="CD700" s="159"/>
      <c r="CE700" s="159"/>
      <c r="CF700" s="159"/>
      <c r="CG700" s="159"/>
      <c r="CH700" s="159"/>
      <c r="CI700" s="159"/>
      <c r="CJ700" s="159"/>
      <c r="CK700" s="159"/>
      <c r="CL700" s="159"/>
      <c r="CM700" s="159"/>
      <c r="CN700" s="159"/>
      <c r="CO700" s="159"/>
      <c r="CP700" s="159"/>
      <c r="CQ700" s="159"/>
      <c r="CR700" s="159"/>
      <c r="CS700" s="159"/>
      <c r="CT700" s="159"/>
      <c r="CU700" s="159"/>
      <c r="CV700" s="159"/>
      <c r="CW700" s="159"/>
      <c r="CX700" s="159"/>
      <c r="CY700" s="159"/>
      <c r="CZ700" s="159"/>
      <c r="DA700" s="159"/>
      <c r="DB700" s="159"/>
      <c r="DC700" s="159"/>
      <c r="DD700" s="159"/>
      <c r="DE700" s="159"/>
      <c r="DF700" s="159"/>
      <c r="DG700" s="159"/>
      <c r="DH700" s="159"/>
      <c r="DI700" s="159"/>
      <c r="DJ700" s="159"/>
      <c r="DK700" s="159"/>
      <c r="DL700" s="159"/>
      <c r="DM700" s="159"/>
      <c r="DN700" s="159"/>
      <c r="DO700" s="159"/>
      <c r="DP700" s="159"/>
      <c r="DQ700" s="159"/>
      <c r="DR700" s="159"/>
      <c r="DS700" s="159"/>
      <c r="DT700" s="159"/>
      <c r="DU700" s="159"/>
      <c r="DV700" s="159"/>
      <c r="DW700" s="159"/>
      <c r="DX700" s="159"/>
      <c r="DY700" s="159"/>
      <c r="DZ700" s="159"/>
      <c r="EA700" s="159"/>
      <c r="EB700" s="159"/>
      <c r="EC700" s="159"/>
      <c r="ED700" s="159"/>
      <c r="EE700" s="159"/>
      <c r="EF700" s="159"/>
      <c r="EG700" s="159"/>
      <c r="EH700" s="159"/>
      <c r="EI700" s="159"/>
      <c r="EJ700" s="159"/>
      <c r="EK700" s="159"/>
      <c r="EL700" s="159"/>
      <c r="EM700" s="159"/>
      <c r="EN700" s="159"/>
      <c r="EO700" s="159"/>
      <c r="EP700" s="159"/>
      <c r="EQ700" s="159"/>
      <c r="ER700" s="159"/>
      <c r="ES700" s="159"/>
      <c r="ET700" s="159"/>
      <c r="EU700" s="159"/>
      <c r="EV700" s="159"/>
      <c r="EW700" s="159"/>
      <c r="EX700" s="159"/>
      <c r="EY700" s="159"/>
      <c r="EZ700" s="159"/>
      <c r="FA700" s="159"/>
      <c r="FB700" s="159"/>
      <c r="FC700" s="159"/>
      <c r="FD700" s="159"/>
    </row>
    <row r="701" customFormat="false" ht="12.75" hidden="false" customHeight="false" outlineLevel="0" collapsed="false">
      <c r="A701" s="168"/>
      <c r="B701" s="149"/>
      <c r="C701" s="149"/>
      <c r="D701" s="149"/>
      <c r="E701" s="149"/>
      <c r="F701" s="149"/>
      <c r="G701" s="149"/>
      <c r="H701" s="148"/>
      <c r="I701" s="170"/>
      <c r="R701" s="148"/>
      <c r="S701" s="158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  <c r="BA701" s="159"/>
      <c r="BB701" s="159"/>
      <c r="BC701" s="159"/>
      <c r="BD701" s="159"/>
      <c r="BE701" s="159"/>
      <c r="BF701" s="159"/>
      <c r="BG701" s="159"/>
      <c r="BH701" s="159"/>
      <c r="BI701" s="159"/>
      <c r="BJ701" s="159"/>
      <c r="BK701" s="159"/>
      <c r="BL701" s="159"/>
      <c r="BM701" s="159"/>
      <c r="BN701" s="159"/>
      <c r="BO701" s="159"/>
      <c r="BP701" s="159"/>
      <c r="BQ701" s="159"/>
      <c r="BR701" s="159"/>
      <c r="BS701" s="159"/>
      <c r="BT701" s="159"/>
      <c r="BU701" s="159"/>
      <c r="BV701" s="159"/>
      <c r="BW701" s="159"/>
      <c r="BX701" s="159"/>
      <c r="BY701" s="159"/>
      <c r="BZ701" s="159"/>
      <c r="CA701" s="159"/>
      <c r="CB701" s="159"/>
      <c r="CC701" s="159"/>
      <c r="CD701" s="159"/>
      <c r="CE701" s="159"/>
      <c r="CF701" s="159"/>
      <c r="CG701" s="159"/>
      <c r="CH701" s="159"/>
      <c r="CI701" s="159"/>
      <c r="CJ701" s="159"/>
      <c r="CK701" s="159"/>
      <c r="CL701" s="159"/>
      <c r="CM701" s="159"/>
      <c r="CN701" s="159"/>
      <c r="CO701" s="159"/>
      <c r="CP701" s="159"/>
      <c r="CQ701" s="159"/>
      <c r="CR701" s="159"/>
      <c r="CS701" s="159"/>
      <c r="CT701" s="159"/>
      <c r="CU701" s="159"/>
      <c r="CV701" s="159"/>
      <c r="CW701" s="159"/>
      <c r="CX701" s="159"/>
      <c r="CY701" s="159"/>
      <c r="CZ701" s="159"/>
      <c r="DA701" s="159"/>
      <c r="DB701" s="159"/>
      <c r="DC701" s="159"/>
      <c r="DD701" s="159"/>
      <c r="DE701" s="159"/>
      <c r="DF701" s="159"/>
      <c r="DG701" s="159"/>
      <c r="DH701" s="159"/>
      <c r="DI701" s="159"/>
      <c r="DJ701" s="159"/>
      <c r="DK701" s="159"/>
      <c r="DL701" s="159"/>
      <c r="DM701" s="159"/>
      <c r="DN701" s="159"/>
      <c r="DO701" s="159"/>
      <c r="DP701" s="159"/>
      <c r="DQ701" s="159"/>
      <c r="DR701" s="159"/>
      <c r="DS701" s="159"/>
      <c r="DT701" s="159"/>
      <c r="DU701" s="159"/>
      <c r="DV701" s="159"/>
      <c r="DW701" s="159"/>
      <c r="DX701" s="159"/>
      <c r="DY701" s="159"/>
      <c r="DZ701" s="159"/>
      <c r="EA701" s="159"/>
      <c r="EB701" s="159"/>
      <c r="EC701" s="159"/>
      <c r="ED701" s="159"/>
      <c r="EE701" s="159"/>
      <c r="EF701" s="159"/>
      <c r="EG701" s="159"/>
      <c r="EH701" s="159"/>
      <c r="EI701" s="159"/>
      <c r="EJ701" s="159"/>
      <c r="EK701" s="159"/>
      <c r="EL701" s="159"/>
      <c r="EM701" s="159"/>
      <c r="EN701" s="159"/>
      <c r="EO701" s="159"/>
      <c r="EP701" s="159"/>
      <c r="EQ701" s="159"/>
      <c r="ER701" s="159"/>
      <c r="ES701" s="159"/>
      <c r="ET701" s="159"/>
      <c r="EU701" s="159"/>
      <c r="EV701" s="159"/>
      <c r="EW701" s="159"/>
      <c r="EX701" s="159"/>
      <c r="EY701" s="159"/>
      <c r="EZ701" s="159"/>
      <c r="FA701" s="159"/>
      <c r="FB701" s="159"/>
      <c r="FC701" s="159"/>
      <c r="FD701" s="159"/>
    </row>
    <row r="702" customFormat="false" ht="12.75" hidden="false" customHeight="false" outlineLevel="0" collapsed="false">
      <c r="A702" s="168"/>
      <c r="B702" s="149"/>
      <c r="C702" s="149"/>
      <c r="D702" s="149"/>
      <c r="E702" s="149"/>
      <c r="F702" s="149"/>
      <c r="G702" s="149"/>
      <c r="H702" s="148"/>
      <c r="I702" s="170"/>
      <c r="R702" s="148"/>
      <c r="S702" s="158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  <c r="BA702" s="159"/>
      <c r="BB702" s="159"/>
      <c r="BC702" s="159"/>
      <c r="BD702" s="159"/>
      <c r="BE702" s="159"/>
      <c r="BF702" s="159"/>
      <c r="BG702" s="159"/>
      <c r="BH702" s="159"/>
      <c r="BI702" s="159"/>
      <c r="BJ702" s="159"/>
      <c r="BK702" s="159"/>
      <c r="BL702" s="159"/>
      <c r="BM702" s="159"/>
      <c r="BN702" s="159"/>
      <c r="BO702" s="159"/>
      <c r="BP702" s="159"/>
      <c r="BQ702" s="159"/>
      <c r="BR702" s="159"/>
      <c r="BS702" s="159"/>
      <c r="BT702" s="159"/>
      <c r="BU702" s="159"/>
      <c r="BV702" s="159"/>
      <c r="BW702" s="159"/>
      <c r="BX702" s="159"/>
      <c r="BY702" s="159"/>
      <c r="BZ702" s="159"/>
      <c r="CA702" s="159"/>
      <c r="CB702" s="159"/>
      <c r="CC702" s="159"/>
      <c r="CD702" s="159"/>
      <c r="CE702" s="159"/>
      <c r="CF702" s="159"/>
      <c r="CG702" s="159"/>
      <c r="CH702" s="159"/>
      <c r="CI702" s="159"/>
      <c r="CJ702" s="159"/>
      <c r="CK702" s="159"/>
      <c r="CL702" s="159"/>
      <c r="CM702" s="159"/>
      <c r="CN702" s="159"/>
      <c r="CO702" s="159"/>
      <c r="CP702" s="159"/>
      <c r="CQ702" s="159"/>
      <c r="CR702" s="159"/>
      <c r="CS702" s="159"/>
      <c r="CT702" s="159"/>
      <c r="CU702" s="159"/>
      <c r="CV702" s="159"/>
      <c r="CW702" s="159"/>
      <c r="CX702" s="159"/>
      <c r="CY702" s="159"/>
      <c r="CZ702" s="159"/>
      <c r="DA702" s="159"/>
      <c r="DB702" s="159"/>
      <c r="DC702" s="159"/>
      <c r="DD702" s="159"/>
      <c r="DE702" s="159"/>
      <c r="DF702" s="159"/>
      <c r="DG702" s="159"/>
      <c r="DH702" s="159"/>
      <c r="DI702" s="159"/>
      <c r="DJ702" s="159"/>
      <c r="DK702" s="159"/>
      <c r="DL702" s="159"/>
      <c r="DM702" s="159"/>
      <c r="DN702" s="159"/>
      <c r="DO702" s="159"/>
      <c r="DP702" s="159"/>
      <c r="DQ702" s="159"/>
      <c r="DR702" s="159"/>
      <c r="DS702" s="159"/>
      <c r="DT702" s="159"/>
      <c r="DU702" s="159"/>
      <c r="DV702" s="159"/>
      <c r="DW702" s="159"/>
      <c r="DX702" s="159"/>
      <c r="DY702" s="159"/>
      <c r="DZ702" s="159"/>
      <c r="EA702" s="159"/>
      <c r="EB702" s="159"/>
      <c r="EC702" s="159"/>
      <c r="ED702" s="159"/>
      <c r="EE702" s="159"/>
      <c r="EF702" s="159"/>
      <c r="EG702" s="159"/>
      <c r="EH702" s="159"/>
      <c r="EI702" s="159"/>
      <c r="EJ702" s="159"/>
      <c r="EK702" s="159"/>
      <c r="EL702" s="159"/>
      <c r="EM702" s="159"/>
      <c r="EN702" s="159"/>
      <c r="EO702" s="159"/>
      <c r="EP702" s="159"/>
      <c r="EQ702" s="159"/>
      <c r="ER702" s="159"/>
      <c r="ES702" s="159"/>
      <c r="ET702" s="159"/>
      <c r="EU702" s="159"/>
      <c r="EV702" s="159"/>
      <c r="EW702" s="159"/>
      <c r="EX702" s="159"/>
      <c r="EY702" s="159"/>
      <c r="EZ702" s="159"/>
      <c r="FA702" s="159"/>
      <c r="FB702" s="159"/>
      <c r="FC702" s="159"/>
      <c r="FD702" s="159"/>
    </row>
    <row r="703" customFormat="false" ht="12.75" hidden="false" customHeight="false" outlineLevel="0" collapsed="false">
      <c r="A703" s="168"/>
      <c r="B703" s="149"/>
      <c r="C703" s="149"/>
      <c r="D703" s="149"/>
      <c r="E703" s="149"/>
      <c r="F703" s="149"/>
      <c r="G703" s="149"/>
      <c r="H703" s="148"/>
      <c r="I703" s="170"/>
      <c r="R703" s="148"/>
      <c r="S703" s="158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  <c r="BA703" s="159"/>
      <c r="BB703" s="159"/>
      <c r="BC703" s="159"/>
      <c r="BD703" s="159"/>
      <c r="BE703" s="159"/>
      <c r="BF703" s="159"/>
      <c r="BG703" s="159"/>
      <c r="BH703" s="159"/>
      <c r="BI703" s="159"/>
      <c r="BJ703" s="159"/>
      <c r="BK703" s="159"/>
      <c r="BL703" s="159"/>
      <c r="BM703" s="159"/>
      <c r="BN703" s="159"/>
      <c r="BO703" s="159"/>
      <c r="BP703" s="159"/>
      <c r="BQ703" s="159"/>
      <c r="BR703" s="159"/>
      <c r="BS703" s="159"/>
      <c r="BT703" s="159"/>
      <c r="BU703" s="159"/>
      <c r="BV703" s="159"/>
      <c r="BW703" s="159"/>
      <c r="BX703" s="159"/>
      <c r="BY703" s="159"/>
      <c r="BZ703" s="159"/>
      <c r="CA703" s="159"/>
      <c r="CB703" s="159"/>
      <c r="CC703" s="159"/>
      <c r="CD703" s="159"/>
      <c r="CE703" s="159"/>
      <c r="CF703" s="159"/>
      <c r="CG703" s="159"/>
      <c r="CH703" s="159"/>
      <c r="CI703" s="159"/>
      <c r="CJ703" s="159"/>
      <c r="CK703" s="159"/>
      <c r="CL703" s="159"/>
      <c r="CM703" s="159"/>
      <c r="CN703" s="159"/>
      <c r="CO703" s="159"/>
      <c r="CP703" s="159"/>
      <c r="CQ703" s="159"/>
      <c r="CR703" s="159"/>
      <c r="CS703" s="159"/>
      <c r="CT703" s="159"/>
      <c r="CU703" s="159"/>
      <c r="CV703" s="159"/>
      <c r="CW703" s="159"/>
      <c r="CX703" s="159"/>
      <c r="CY703" s="159"/>
      <c r="CZ703" s="159"/>
      <c r="DA703" s="159"/>
      <c r="DB703" s="159"/>
      <c r="DC703" s="159"/>
      <c r="DD703" s="159"/>
      <c r="DE703" s="159"/>
      <c r="DF703" s="159"/>
      <c r="DG703" s="159"/>
      <c r="DH703" s="159"/>
      <c r="DI703" s="159"/>
      <c r="DJ703" s="159"/>
      <c r="DK703" s="159"/>
      <c r="DL703" s="159"/>
      <c r="DM703" s="159"/>
      <c r="DN703" s="159"/>
      <c r="DO703" s="159"/>
      <c r="DP703" s="159"/>
      <c r="DQ703" s="159"/>
      <c r="DR703" s="159"/>
      <c r="DS703" s="159"/>
      <c r="DT703" s="159"/>
      <c r="DU703" s="159"/>
      <c r="DV703" s="159"/>
      <c r="DW703" s="159"/>
      <c r="DX703" s="159"/>
      <c r="DY703" s="159"/>
      <c r="DZ703" s="159"/>
      <c r="EA703" s="159"/>
      <c r="EB703" s="159"/>
      <c r="EC703" s="159"/>
      <c r="ED703" s="159"/>
      <c r="EE703" s="159"/>
      <c r="EF703" s="159"/>
      <c r="EG703" s="159"/>
      <c r="EH703" s="159"/>
      <c r="EI703" s="159"/>
      <c r="EJ703" s="159"/>
      <c r="EK703" s="159"/>
      <c r="EL703" s="159"/>
      <c r="EM703" s="159"/>
      <c r="EN703" s="159"/>
      <c r="EO703" s="159"/>
      <c r="EP703" s="159"/>
      <c r="EQ703" s="159"/>
      <c r="ER703" s="159"/>
      <c r="ES703" s="159"/>
      <c r="ET703" s="159"/>
      <c r="EU703" s="159"/>
      <c r="EV703" s="159"/>
      <c r="EW703" s="159"/>
      <c r="EX703" s="159"/>
      <c r="EY703" s="159"/>
      <c r="EZ703" s="159"/>
      <c r="FA703" s="159"/>
      <c r="FB703" s="159"/>
      <c r="FC703" s="159"/>
      <c r="FD703" s="159"/>
    </row>
    <row r="704" customFormat="false" ht="12.75" hidden="false" customHeight="false" outlineLevel="0" collapsed="false">
      <c r="A704" s="168"/>
      <c r="B704" s="149"/>
      <c r="C704" s="149"/>
      <c r="D704" s="149"/>
      <c r="E704" s="149"/>
      <c r="F704" s="149"/>
      <c r="G704" s="149"/>
      <c r="H704" s="148"/>
      <c r="I704" s="170"/>
      <c r="R704" s="148"/>
      <c r="S704" s="158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  <c r="BA704" s="159"/>
      <c r="BB704" s="159"/>
      <c r="BC704" s="159"/>
      <c r="BD704" s="159"/>
      <c r="BE704" s="159"/>
      <c r="BF704" s="159"/>
      <c r="BG704" s="159"/>
      <c r="BH704" s="159"/>
      <c r="BI704" s="159"/>
      <c r="BJ704" s="159"/>
      <c r="BK704" s="159"/>
      <c r="BL704" s="159"/>
      <c r="BM704" s="159"/>
      <c r="BN704" s="159"/>
      <c r="BO704" s="159"/>
      <c r="BP704" s="159"/>
      <c r="BQ704" s="159"/>
      <c r="BR704" s="159"/>
      <c r="BS704" s="159"/>
      <c r="BT704" s="159"/>
      <c r="BU704" s="159"/>
      <c r="BV704" s="159"/>
      <c r="BW704" s="159"/>
      <c r="BX704" s="159"/>
      <c r="BY704" s="159"/>
      <c r="BZ704" s="159"/>
      <c r="CA704" s="159"/>
      <c r="CB704" s="159"/>
      <c r="CC704" s="159"/>
      <c r="CD704" s="159"/>
      <c r="CE704" s="159"/>
      <c r="CF704" s="159"/>
      <c r="CG704" s="159"/>
      <c r="CH704" s="159"/>
      <c r="CI704" s="159"/>
      <c r="CJ704" s="159"/>
      <c r="CK704" s="159"/>
      <c r="CL704" s="159"/>
      <c r="CM704" s="159"/>
      <c r="CN704" s="159"/>
      <c r="CO704" s="159"/>
      <c r="CP704" s="159"/>
      <c r="CQ704" s="159"/>
      <c r="CR704" s="159"/>
      <c r="CS704" s="159"/>
      <c r="CT704" s="159"/>
      <c r="CU704" s="159"/>
      <c r="CV704" s="159"/>
      <c r="CW704" s="159"/>
      <c r="CX704" s="159"/>
      <c r="CY704" s="159"/>
      <c r="CZ704" s="159"/>
      <c r="DA704" s="159"/>
      <c r="DB704" s="159"/>
      <c r="DC704" s="159"/>
      <c r="DD704" s="159"/>
      <c r="DE704" s="159"/>
      <c r="DF704" s="159"/>
      <c r="DG704" s="159"/>
      <c r="DH704" s="159"/>
      <c r="DI704" s="159"/>
      <c r="DJ704" s="159"/>
      <c r="DK704" s="159"/>
      <c r="DL704" s="159"/>
      <c r="DM704" s="159"/>
      <c r="DN704" s="159"/>
      <c r="DO704" s="159"/>
      <c r="DP704" s="159"/>
      <c r="DQ704" s="159"/>
      <c r="DR704" s="159"/>
      <c r="DS704" s="159"/>
      <c r="DT704" s="159"/>
      <c r="DU704" s="159"/>
      <c r="DV704" s="159"/>
      <c r="DW704" s="159"/>
      <c r="DX704" s="159"/>
      <c r="DY704" s="159"/>
      <c r="DZ704" s="159"/>
      <c r="EA704" s="159"/>
      <c r="EB704" s="159"/>
      <c r="EC704" s="159"/>
      <c r="ED704" s="159"/>
      <c r="EE704" s="159"/>
      <c r="EF704" s="159"/>
      <c r="EG704" s="159"/>
      <c r="EH704" s="159"/>
      <c r="EI704" s="159"/>
      <c r="EJ704" s="159"/>
      <c r="EK704" s="159"/>
      <c r="EL704" s="159"/>
      <c r="EM704" s="159"/>
      <c r="EN704" s="159"/>
      <c r="EO704" s="159"/>
      <c r="EP704" s="159"/>
      <c r="EQ704" s="159"/>
      <c r="ER704" s="159"/>
      <c r="ES704" s="159"/>
      <c r="ET704" s="159"/>
      <c r="EU704" s="159"/>
      <c r="EV704" s="159"/>
      <c r="EW704" s="159"/>
      <c r="EX704" s="159"/>
      <c r="EY704" s="159"/>
      <c r="EZ704" s="159"/>
      <c r="FA704" s="159"/>
      <c r="FB704" s="159"/>
      <c r="FC704" s="159"/>
      <c r="FD704" s="159"/>
    </row>
    <row r="705" customFormat="false" ht="12.75" hidden="false" customHeight="false" outlineLevel="0" collapsed="false">
      <c r="A705" s="168"/>
      <c r="B705" s="149"/>
      <c r="C705" s="149"/>
      <c r="D705" s="149"/>
      <c r="E705" s="149"/>
      <c r="F705" s="149"/>
      <c r="G705" s="149"/>
      <c r="H705" s="148"/>
      <c r="I705" s="170"/>
      <c r="R705" s="148"/>
      <c r="S705" s="158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  <c r="BA705" s="159"/>
      <c r="BB705" s="159"/>
      <c r="BC705" s="159"/>
      <c r="BD705" s="159"/>
      <c r="BE705" s="159"/>
      <c r="BF705" s="159"/>
      <c r="BG705" s="159"/>
      <c r="BH705" s="159"/>
      <c r="BI705" s="159"/>
      <c r="BJ705" s="159"/>
      <c r="BK705" s="159"/>
      <c r="BL705" s="159"/>
      <c r="BM705" s="159"/>
      <c r="BN705" s="159"/>
      <c r="BO705" s="159"/>
      <c r="BP705" s="159"/>
      <c r="BQ705" s="159"/>
      <c r="BR705" s="159"/>
      <c r="BS705" s="159"/>
      <c r="BT705" s="159"/>
      <c r="BU705" s="159"/>
      <c r="BV705" s="159"/>
      <c r="BW705" s="159"/>
      <c r="BX705" s="159"/>
      <c r="BY705" s="159"/>
      <c r="BZ705" s="159"/>
      <c r="CA705" s="159"/>
      <c r="CB705" s="159"/>
      <c r="CC705" s="159"/>
      <c r="CD705" s="159"/>
      <c r="CE705" s="159"/>
      <c r="CF705" s="159"/>
      <c r="CG705" s="159"/>
      <c r="CH705" s="159"/>
      <c r="CI705" s="159"/>
      <c r="CJ705" s="159"/>
      <c r="CK705" s="159"/>
      <c r="CL705" s="159"/>
      <c r="CM705" s="159"/>
      <c r="CN705" s="159"/>
      <c r="CO705" s="159"/>
      <c r="CP705" s="159"/>
      <c r="CQ705" s="159"/>
      <c r="CR705" s="159"/>
      <c r="CS705" s="159"/>
      <c r="CT705" s="159"/>
      <c r="CU705" s="159"/>
      <c r="CV705" s="159"/>
      <c r="CW705" s="159"/>
      <c r="CX705" s="159"/>
      <c r="CY705" s="159"/>
      <c r="CZ705" s="159"/>
      <c r="DA705" s="159"/>
      <c r="DB705" s="159"/>
      <c r="DC705" s="159"/>
      <c r="DD705" s="159"/>
      <c r="DE705" s="159"/>
      <c r="DF705" s="159"/>
      <c r="DG705" s="159"/>
      <c r="DH705" s="159"/>
      <c r="DI705" s="159"/>
      <c r="DJ705" s="159"/>
      <c r="DK705" s="159"/>
      <c r="DL705" s="159"/>
      <c r="DM705" s="159"/>
      <c r="DN705" s="159"/>
      <c r="DO705" s="159"/>
      <c r="DP705" s="159"/>
      <c r="DQ705" s="159"/>
      <c r="DR705" s="159"/>
      <c r="DS705" s="159"/>
      <c r="DT705" s="159"/>
      <c r="DU705" s="159"/>
      <c r="DV705" s="159"/>
      <c r="DW705" s="159"/>
      <c r="DX705" s="159"/>
      <c r="DY705" s="159"/>
      <c r="DZ705" s="159"/>
      <c r="EA705" s="159"/>
      <c r="EB705" s="159"/>
      <c r="EC705" s="159"/>
      <c r="ED705" s="159"/>
      <c r="EE705" s="159"/>
      <c r="EF705" s="159"/>
      <c r="EG705" s="159"/>
      <c r="EH705" s="159"/>
      <c r="EI705" s="159"/>
      <c r="EJ705" s="159"/>
      <c r="EK705" s="159"/>
      <c r="EL705" s="159"/>
      <c r="EM705" s="159"/>
      <c r="EN705" s="159"/>
      <c r="EO705" s="159"/>
      <c r="EP705" s="159"/>
      <c r="EQ705" s="159"/>
      <c r="ER705" s="159"/>
      <c r="ES705" s="159"/>
      <c r="ET705" s="159"/>
      <c r="EU705" s="159"/>
      <c r="EV705" s="159"/>
      <c r="EW705" s="159"/>
      <c r="EX705" s="159"/>
      <c r="EY705" s="159"/>
      <c r="EZ705" s="159"/>
      <c r="FA705" s="159"/>
      <c r="FB705" s="159"/>
      <c r="FC705" s="159"/>
      <c r="FD705" s="159"/>
    </row>
    <row r="706" customFormat="false" ht="12.75" hidden="false" customHeight="false" outlineLevel="0" collapsed="false">
      <c r="A706" s="168"/>
      <c r="B706" s="149"/>
      <c r="C706" s="149"/>
      <c r="D706" s="149"/>
      <c r="E706" s="149"/>
      <c r="F706" s="149"/>
      <c r="G706" s="149"/>
      <c r="H706" s="148"/>
      <c r="I706" s="170"/>
      <c r="R706" s="148"/>
      <c r="S706" s="158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  <c r="BA706" s="159"/>
      <c r="BB706" s="159"/>
      <c r="BC706" s="159"/>
      <c r="BD706" s="159"/>
      <c r="BE706" s="159"/>
      <c r="BF706" s="159"/>
      <c r="BG706" s="159"/>
      <c r="BH706" s="159"/>
      <c r="BI706" s="159"/>
      <c r="BJ706" s="159"/>
      <c r="BK706" s="159"/>
      <c r="BL706" s="159"/>
      <c r="BM706" s="159"/>
      <c r="BN706" s="159"/>
      <c r="BO706" s="159"/>
      <c r="BP706" s="159"/>
      <c r="BQ706" s="159"/>
      <c r="BR706" s="159"/>
      <c r="BS706" s="159"/>
      <c r="BT706" s="159"/>
      <c r="BU706" s="159"/>
      <c r="BV706" s="159"/>
      <c r="BW706" s="159"/>
      <c r="BX706" s="159"/>
      <c r="BY706" s="159"/>
      <c r="BZ706" s="159"/>
      <c r="CA706" s="159"/>
      <c r="CB706" s="159"/>
      <c r="CC706" s="159"/>
      <c r="CD706" s="159"/>
      <c r="CE706" s="159"/>
      <c r="CF706" s="159"/>
      <c r="CG706" s="159"/>
      <c r="CH706" s="159"/>
      <c r="CI706" s="159"/>
      <c r="CJ706" s="159"/>
      <c r="CK706" s="159"/>
      <c r="CL706" s="159"/>
      <c r="CM706" s="159"/>
      <c r="CN706" s="159"/>
      <c r="CO706" s="159"/>
      <c r="CP706" s="159"/>
      <c r="CQ706" s="159"/>
      <c r="CR706" s="159"/>
      <c r="CS706" s="159"/>
      <c r="CT706" s="159"/>
      <c r="CU706" s="159"/>
      <c r="CV706" s="159"/>
      <c r="CW706" s="159"/>
      <c r="CX706" s="159"/>
      <c r="CY706" s="159"/>
      <c r="CZ706" s="159"/>
      <c r="DA706" s="159"/>
      <c r="DB706" s="159"/>
      <c r="DC706" s="159"/>
      <c r="DD706" s="159"/>
      <c r="DE706" s="159"/>
      <c r="DF706" s="159"/>
      <c r="DG706" s="159"/>
      <c r="DH706" s="159"/>
      <c r="DI706" s="159"/>
      <c r="DJ706" s="159"/>
      <c r="DK706" s="159"/>
      <c r="DL706" s="159"/>
      <c r="DM706" s="159"/>
      <c r="DN706" s="159"/>
      <c r="DO706" s="159"/>
      <c r="DP706" s="159"/>
      <c r="DQ706" s="159"/>
      <c r="DR706" s="159"/>
      <c r="DS706" s="159"/>
      <c r="DT706" s="159"/>
      <c r="DU706" s="159"/>
      <c r="DV706" s="159"/>
      <c r="DW706" s="159"/>
      <c r="DX706" s="159"/>
      <c r="DY706" s="159"/>
      <c r="DZ706" s="159"/>
      <c r="EA706" s="159"/>
      <c r="EB706" s="159"/>
      <c r="EC706" s="159"/>
      <c r="ED706" s="159"/>
      <c r="EE706" s="159"/>
      <c r="EF706" s="159"/>
      <c r="EG706" s="159"/>
      <c r="EH706" s="159"/>
      <c r="EI706" s="159"/>
      <c r="EJ706" s="159"/>
      <c r="EK706" s="159"/>
      <c r="EL706" s="159"/>
      <c r="EM706" s="159"/>
      <c r="EN706" s="159"/>
      <c r="EO706" s="159"/>
      <c r="EP706" s="159"/>
      <c r="EQ706" s="159"/>
      <c r="ER706" s="159"/>
      <c r="ES706" s="159"/>
      <c r="ET706" s="159"/>
      <c r="EU706" s="159"/>
      <c r="EV706" s="159"/>
      <c r="EW706" s="159"/>
      <c r="EX706" s="159"/>
      <c r="EY706" s="159"/>
      <c r="EZ706" s="159"/>
      <c r="FA706" s="159"/>
      <c r="FB706" s="159"/>
      <c r="FC706" s="159"/>
      <c r="FD706" s="159"/>
    </row>
    <row r="707" customFormat="false" ht="12.75" hidden="false" customHeight="false" outlineLevel="0" collapsed="false">
      <c r="A707" s="168"/>
      <c r="B707" s="149"/>
      <c r="C707" s="149"/>
      <c r="D707" s="149"/>
      <c r="E707" s="149"/>
      <c r="F707" s="149"/>
      <c r="G707" s="149"/>
      <c r="H707" s="148"/>
      <c r="I707" s="170"/>
      <c r="R707" s="148"/>
      <c r="S707" s="158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  <c r="BA707" s="159"/>
      <c r="BB707" s="159"/>
      <c r="BC707" s="159"/>
      <c r="BD707" s="159"/>
      <c r="BE707" s="159"/>
      <c r="BF707" s="159"/>
      <c r="BG707" s="159"/>
      <c r="BH707" s="159"/>
      <c r="BI707" s="159"/>
      <c r="BJ707" s="159"/>
      <c r="BK707" s="159"/>
      <c r="BL707" s="159"/>
      <c r="BM707" s="159"/>
      <c r="BN707" s="159"/>
      <c r="BO707" s="159"/>
      <c r="BP707" s="159"/>
      <c r="BQ707" s="159"/>
      <c r="BR707" s="159"/>
      <c r="BS707" s="159"/>
      <c r="BT707" s="159"/>
      <c r="BU707" s="159"/>
      <c r="BV707" s="159"/>
      <c r="BW707" s="159"/>
      <c r="BX707" s="159"/>
      <c r="BY707" s="159"/>
      <c r="BZ707" s="159"/>
      <c r="CA707" s="159"/>
      <c r="CB707" s="159"/>
      <c r="CC707" s="159"/>
      <c r="CD707" s="159"/>
      <c r="CE707" s="159"/>
      <c r="CF707" s="159"/>
      <c r="CG707" s="159"/>
      <c r="CH707" s="159"/>
      <c r="CI707" s="159"/>
      <c r="CJ707" s="159"/>
      <c r="CK707" s="159"/>
      <c r="CL707" s="159"/>
      <c r="CM707" s="159"/>
      <c r="CN707" s="159"/>
      <c r="CO707" s="159"/>
      <c r="CP707" s="159"/>
      <c r="CQ707" s="159"/>
      <c r="CR707" s="159"/>
      <c r="CS707" s="159"/>
      <c r="CT707" s="159"/>
      <c r="CU707" s="159"/>
      <c r="CV707" s="159"/>
      <c r="CW707" s="159"/>
      <c r="CX707" s="159"/>
      <c r="CY707" s="159"/>
      <c r="CZ707" s="159"/>
      <c r="DA707" s="159"/>
      <c r="DB707" s="159"/>
      <c r="DC707" s="159"/>
      <c r="DD707" s="159"/>
      <c r="DE707" s="159"/>
      <c r="DF707" s="159"/>
      <c r="DG707" s="159"/>
      <c r="DH707" s="159"/>
      <c r="DI707" s="159"/>
      <c r="DJ707" s="159"/>
      <c r="DK707" s="159"/>
      <c r="DL707" s="159"/>
      <c r="DM707" s="159"/>
      <c r="DN707" s="159"/>
      <c r="DO707" s="159"/>
      <c r="DP707" s="159"/>
      <c r="DQ707" s="159"/>
      <c r="DR707" s="159"/>
      <c r="DS707" s="159"/>
      <c r="DT707" s="159"/>
      <c r="DU707" s="159"/>
      <c r="DV707" s="159"/>
      <c r="DW707" s="159"/>
      <c r="DX707" s="159"/>
      <c r="DY707" s="159"/>
      <c r="DZ707" s="159"/>
      <c r="EA707" s="159"/>
      <c r="EB707" s="159"/>
      <c r="EC707" s="159"/>
      <c r="ED707" s="159"/>
      <c r="EE707" s="159"/>
      <c r="EF707" s="159"/>
      <c r="EG707" s="159"/>
      <c r="EH707" s="159"/>
      <c r="EI707" s="159"/>
      <c r="EJ707" s="159"/>
      <c r="EK707" s="159"/>
      <c r="EL707" s="159"/>
      <c r="EM707" s="159"/>
      <c r="EN707" s="159"/>
      <c r="EO707" s="159"/>
      <c r="EP707" s="159"/>
      <c r="EQ707" s="159"/>
      <c r="ER707" s="159"/>
      <c r="ES707" s="159"/>
      <c r="ET707" s="159"/>
      <c r="EU707" s="159"/>
      <c r="EV707" s="159"/>
      <c r="EW707" s="159"/>
      <c r="EX707" s="159"/>
      <c r="EY707" s="159"/>
      <c r="EZ707" s="159"/>
      <c r="FA707" s="159"/>
      <c r="FB707" s="159"/>
      <c r="FC707" s="159"/>
      <c r="FD707" s="159"/>
    </row>
    <row r="708" customFormat="false" ht="12.75" hidden="false" customHeight="false" outlineLevel="0" collapsed="false">
      <c r="A708" s="168"/>
      <c r="B708" s="149"/>
      <c r="C708" s="149"/>
      <c r="D708" s="149"/>
      <c r="E708" s="149"/>
      <c r="F708" s="149"/>
      <c r="G708" s="149"/>
      <c r="H708" s="148"/>
      <c r="I708" s="170"/>
      <c r="R708" s="148"/>
      <c r="S708" s="158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  <c r="BA708" s="159"/>
      <c r="BB708" s="159"/>
      <c r="BC708" s="159"/>
      <c r="BD708" s="159"/>
      <c r="BE708" s="159"/>
      <c r="BF708" s="159"/>
      <c r="BG708" s="159"/>
      <c r="BH708" s="159"/>
      <c r="BI708" s="159"/>
      <c r="BJ708" s="159"/>
      <c r="BK708" s="159"/>
      <c r="BL708" s="159"/>
      <c r="BM708" s="159"/>
      <c r="BN708" s="159"/>
      <c r="BO708" s="159"/>
      <c r="BP708" s="159"/>
      <c r="BQ708" s="159"/>
      <c r="BR708" s="159"/>
      <c r="BS708" s="159"/>
      <c r="BT708" s="159"/>
      <c r="BU708" s="159"/>
      <c r="BV708" s="159"/>
      <c r="BW708" s="159"/>
      <c r="BX708" s="159"/>
      <c r="BY708" s="159"/>
      <c r="BZ708" s="159"/>
      <c r="CA708" s="159"/>
      <c r="CB708" s="159"/>
      <c r="CC708" s="159"/>
      <c r="CD708" s="159"/>
      <c r="CE708" s="159"/>
      <c r="CF708" s="159"/>
      <c r="CG708" s="159"/>
      <c r="CH708" s="159"/>
      <c r="CI708" s="159"/>
      <c r="CJ708" s="159"/>
      <c r="CK708" s="159"/>
      <c r="CL708" s="159"/>
      <c r="CM708" s="159"/>
      <c r="CN708" s="159"/>
      <c r="CO708" s="159"/>
      <c r="CP708" s="159"/>
      <c r="CQ708" s="159"/>
      <c r="CR708" s="159"/>
      <c r="CS708" s="159"/>
      <c r="CT708" s="159"/>
      <c r="CU708" s="159"/>
      <c r="CV708" s="159"/>
      <c r="CW708" s="159"/>
      <c r="CX708" s="159"/>
      <c r="CY708" s="159"/>
      <c r="CZ708" s="159"/>
      <c r="DA708" s="159"/>
      <c r="DB708" s="159"/>
      <c r="DC708" s="159"/>
      <c r="DD708" s="159"/>
      <c r="DE708" s="159"/>
      <c r="DF708" s="159"/>
      <c r="DG708" s="159"/>
      <c r="DH708" s="159"/>
      <c r="DI708" s="159"/>
      <c r="DJ708" s="159"/>
      <c r="DK708" s="159"/>
      <c r="DL708" s="159"/>
      <c r="DM708" s="159"/>
      <c r="DN708" s="159"/>
      <c r="DO708" s="159"/>
      <c r="DP708" s="159"/>
      <c r="DQ708" s="159"/>
      <c r="DR708" s="159"/>
      <c r="DS708" s="159"/>
      <c r="DT708" s="159"/>
      <c r="DU708" s="159"/>
      <c r="DV708" s="159"/>
      <c r="DW708" s="159"/>
      <c r="DX708" s="159"/>
      <c r="DY708" s="159"/>
      <c r="DZ708" s="159"/>
      <c r="EA708" s="159"/>
      <c r="EB708" s="159"/>
      <c r="EC708" s="159"/>
      <c r="ED708" s="159"/>
      <c r="EE708" s="159"/>
      <c r="EF708" s="159"/>
      <c r="EG708" s="159"/>
      <c r="EH708" s="159"/>
      <c r="EI708" s="159"/>
      <c r="EJ708" s="159"/>
      <c r="EK708" s="159"/>
      <c r="EL708" s="159"/>
      <c r="EM708" s="159"/>
      <c r="EN708" s="159"/>
      <c r="EO708" s="159"/>
      <c r="EP708" s="159"/>
      <c r="EQ708" s="159"/>
      <c r="ER708" s="159"/>
      <c r="ES708" s="159"/>
      <c r="ET708" s="159"/>
      <c r="EU708" s="159"/>
      <c r="EV708" s="159"/>
      <c r="EW708" s="159"/>
      <c r="EX708" s="159"/>
      <c r="EY708" s="159"/>
      <c r="EZ708" s="159"/>
      <c r="FA708" s="159"/>
      <c r="FB708" s="159"/>
      <c r="FC708" s="159"/>
      <c r="FD708" s="159"/>
    </row>
    <row r="709" customFormat="false" ht="12.75" hidden="false" customHeight="false" outlineLevel="0" collapsed="false">
      <c r="A709" s="168"/>
      <c r="B709" s="149"/>
      <c r="C709" s="149"/>
      <c r="D709" s="149"/>
      <c r="E709" s="149"/>
      <c r="F709" s="149"/>
      <c r="G709" s="149"/>
      <c r="H709" s="148"/>
      <c r="I709" s="170"/>
      <c r="R709" s="148"/>
      <c r="S709" s="158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  <c r="BA709" s="159"/>
      <c r="BB709" s="159"/>
      <c r="BC709" s="159"/>
      <c r="BD709" s="159"/>
      <c r="BE709" s="159"/>
      <c r="BF709" s="159"/>
      <c r="BG709" s="159"/>
      <c r="BH709" s="159"/>
      <c r="BI709" s="159"/>
      <c r="BJ709" s="159"/>
      <c r="BK709" s="159"/>
      <c r="BL709" s="159"/>
      <c r="BM709" s="159"/>
      <c r="BN709" s="159"/>
      <c r="BO709" s="159"/>
      <c r="BP709" s="159"/>
      <c r="BQ709" s="159"/>
      <c r="BR709" s="159"/>
      <c r="BS709" s="159"/>
      <c r="BT709" s="159"/>
      <c r="BU709" s="159"/>
      <c r="BV709" s="159"/>
      <c r="BW709" s="159"/>
      <c r="BX709" s="159"/>
      <c r="BY709" s="159"/>
      <c r="BZ709" s="159"/>
      <c r="CA709" s="159"/>
      <c r="CB709" s="159"/>
      <c r="CC709" s="159"/>
      <c r="CD709" s="159"/>
      <c r="CE709" s="159"/>
      <c r="CF709" s="159"/>
      <c r="CG709" s="159"/>
      <c r="CH709" s="159"/>
      <c r="CI709" s="159"/>
      <c r="CJ709" s="159"/>
      <c r="CK709" s="159"/>
      <c r="CL709" s="159"/>
      <c r="CM709" s="159"/>
      <c r="CN709" s="159"/>
      <c r="CO709" s="159"/>
      <c r="CP709" s="159"/>
      <c r="CQ709" s="159"/>
      <c r="CR709" s="159"/>
      <c r="CS709" s="159"/>
      <c r="CT709" s="159"/>
      <c r="CU709" s="159"/>
      <c r="CV709" s="159"/>
      <c r="CW709" s="159"/>
      <c r="CX709" s="159"/>
      <c r="CY709" s="159"/>
      <c r="CZ709" s="159"/>
      <c r="DA709" s="159"/>
      <c r="DB709" s="159"/>
      <c r="DC709" s="159"/>
      <c r="DD709" s="159"/>
      <c r="DE709" s="159"/>
      <c r="DF709" s="159"/>
      <c r="DG709" s="159"/>
      <c r="DH709" s="159"/>
      <c r="DI709" s="159"/>
      <c r="DJ709" s="159"/>
      <c r="DK709" s="159"/>
      <c r="DL709" s="159"/>
      <c r="DM709" s="159"/>
      <c r="DN709" s="159"/>
      <c r="DO709" s="159"/>
      <c r="DP709" s="159"/>
      <c r="DQ709" s="159"/>
      <c r="DR709" s="159"/>
      <c r="DS709" s="159"/>
      <c r="DT709" s="159"/>
      <c r="DU709" s="159"/>
      <c r="DV709" s="159"/>
      <c r="DW709" s="159"/>
      <c r="DX709" s="159"/>
      <c r="DY709" s="159"/>
      <c r="DZ709" s="159"/>
      <c r="EA709" s="159"/>
      <c r="EB709" s="159"/>
      <c r="EC709" s="159"/>
      <c r="ED709" s="159"/>
      <c r="EE709" s="159"/>
      <c r="EF709" s="159"/>
      <c r="EG709" s="159"/>
      <c r="EH709" s="159"/>
      <c r="EI709" s="159"/>
      <c r="EJ709" s="159"/>
      <c r="EK709" s="159"/>
      <c r="EL709" s="159"/>
      <c r="EM709" s="159"/>
      <c r="EN709" s="159"/>
      <c r="EO709" s="159"/>
      <c r="EP709" s="159"/>
      <c r="EQ709" s="159"/>
      <c r="ER709" s="159"/>
      <c r="ES709" s="159"/>
      <c r="ET709" s="159"/>
      <c r="EU709" s="159"/>
      <c r="EV709" s="159"/>
      <c r="EW709" s="159"/>
      <c r="EX709" s="159"/>
      <c r="EY709" s="159"/>
      <c r="EZ709" s="159"/>
      <c r="FA709" s="159"/>
      <c r="FB709" s="159"/>
      <c r="FC709" s="159"/>
      <c r="FD709" s="159"/>
    </row>
    <row r="710" customFormat="false" ht="12.75" hidden="false" customHeight="false" outlineLevel="0" collapsed="false">
      <c r="A710" s="168"/>
      <c r="B710" s="149"/>
      <c r="C710" s="149"/>
      <c r="D710" s="149"/>
      <c r="E710" s="149"/>
      <c r="F710" s="149"/>
      <c r="G710" s="149"/>
      <c r="H710" s="148"/>
      <c r="I710" s="170"/>
      <c r="R710" s="148"/>
      <c r="S710" s="158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  <c r="BA710" s="159"/>
      <c r="BB710" s="159"/>
      <c r="BC710" s="159"/>
      <c r="BD710" s="159"/>
      <c r="BE710" s="159"/>
      <c r="BF710" s="159"/>
      <c r="BG710" s="159"/>
      <c r="BH710" s="159"/>
      <c r="BI710" s="159"/>
      <c r="BJ710" s="159"/>
      <c r="BK710" s="159"/>
      <c r="BL710" s="159"/>
      <c r="BM710" s="159"/>
      <c r="BN710" s="159"/>
      <c r="BO710" s="159"/>
      <c r="BP710" s="159"/>
      <c r="BQ710" s="159"/>
      <c r="BR710" s="159"/>
      <c r="BS710" s="159"/>
      <c r="BT710" s="159"/>
      <c r="BU710" s="159"/>
      <c r="BV710" s="159"/>
      <c r="BW710" s="159"/>
      <c r="BX710" s="159"/>
      <c r="BY710" s="159"/>
      <c r="BZ710" s="159"/>
      <c r="CA710" s="159"/>
      <c r="CB710" s="159"/>
      <c r="CC710" s="159"/>
      <c r="CD710" s="159"/>
      <c r="CE710" s="159"/>
      <c r="CF710" s="159"/>
      <c r="CG710" s="159"/>
      <c r="CH710" s="159"/>
      <c r="CI710" s="159"/>
      <c r="CJ710" s="159"/>
      <c r="CK710" s="159"/>
      <c r="CL710" s="159"/>
      <c r="CM710" s="159"/>
      <c r="CN710" s="159"/>
      <c r="CO710" s="159"/>
      <c r="CP710" s="159"/>
      <c r="CQ710" s="159"/>
      <c r="CR710" s="159"/>
      <c r="CS710" s="159"/>
      <c r="CT710" s="159"/>
      <c r="CU710" s="159"/>
      <c r="CV710" s="159"/>
      <c r="CW710" s="159"/>
      <c r="CX710" s="159"/>
      <c r="CY710" s="159"/>
      <c r="CZ710" s="159"/>
      <c r="DA710" s="159"/>
      <c r="DB710" s="159"/>
      <c r="DC710" s="159"/>
      <c r="DD710" s="159"/>
      <c r="DE710" s="159"/>
      <c r="DF710" s="159"/>
      <c r="DG710" s="159"/>
      <c r="DH710" s="159"/>
      <c r="DI710" s="159"/>
      <c r="DJ710" s="159"/>
      <c r="DK710" s="159"/>
      <c r="DL710" s="159"/>
      <c r="DM710" s="159"/>
      <c r="DN710" s="159"/>
      <c r="DO710" s="159"/>
      <c r="DP710" s="159"/>
      <c r="DQ710" s="159"/>
      <c r="DR710" s="159"/>
      <c r="DS710" s="159"/>
      <c r="DT710" s="159"/>
      <c r="DU710" s="159"/>
      <c r="DV710" s="159"/>
      <c r="DW710" s="159"/>
      <c r="DX710" s="159"/>
      <c r="DY710" s="159"/>
      <c r="DZ710" s="159"/>
      <c r="EA710" s="159"/>
      <c r="EB710" s="159"/>
      <c r="EC710" s="159"/>
      <c r="ED710" s="159"/>
      <c r="EE710" s="159"/>
      <c r="EF710" s="159"/>
      <c r="EG710" s="159"/>
      <c r="EH710" s="159"/>
      <c r="EI710" s="159"/>
      <c r="EJ710" s="159"/>
      <c r="EK710" s="159"/>
      <c r="EL710" s="159"/>
      <c r="EM710" s="159"/>
      <c r="EN710" s="159"/>
      <c r="EO710" s="159"/>
      <c r="EP710" s="159"/>
      <c r="EQ710" s="159"/>
      <c r="ER710" s="159"/>
      <c r="ES710" s="159"/>
      <c r="ET710" s="159"/>
      <c r="EU710" s="159"/>
      <c r="EV710" s="159"/>
      <c r="EW710" s="159"/>
      <c r="EX710" s="159"/>
      <c r="EY710" s="159"/>
      <c r="EZ710" s="159"/>
      <c r="FA710" s="159"/>
      <c r="FB710" s="159"/>
      <c r="FC710" s="159"/>
      <c r="FD710" s="159"/>
    </row>
    <row r="711" customFormat="false" ht="12.75" hidden="false" customHeight="false" outlineLevel="0" collapsed="false">
      <c r="A711" s="168"/>
      <c r="B711" s="149"/>
      <c r="C711" s="149"/>
      <c r="D711" s="149"/>
      <c r="E711" s="149"/>
      <c r="F711" s="149"/>
      <c r="G711" s="149"/>
      <c r="H711" s="148"/>
      <c r="I711" s="170"/>
      <c r="R711" s="148"/>
      <c r="S711" s="158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  <c r="BA711" s="159"/>
      <c r="BB711" s="159"/>
      <c r="BC711" s="159"/>
      <c r="BD711" s="159"/>
      <c r="BE711" s="159"/>
      <c r="BF711" s="159"/>
      <c r="BG711" s="159"/>
      <c r="BH711" s="159"/>
      <c r="BI711" s="159"/>
      <c r="BJ711" s="159"/>
      <c r="BK711" s="159"/>
      <c r="BL711" s="159"/>
      <c r="BM711" s="159"/>
      <c r="BN711" s="159"/>
      <c r="BO711" s="159"/>
      <c r="BP711" s="159"/>
      <c r="BQ711" s="159"/>
      <c r="BR711" s="159"/>
      <c r="BS711" s="159"/>
      <c r="BT711" s="159"/>
      <c r="BU711" s="159"/>
      <c r="BV711" s="159"/>
      <c r="BW711" s="159"/>
      <c r="BX711" s="159"/>
      <c r="BY711" s="159"/>
      <c r="BZ711" s="159"/>
      <c r="CA711" s="159"/>
      <c r="CB711" s="159"/>
      <c r="CC711" s="159"/>
      <c r="CD711" s="159"/>
      <c r="CE711" s="159"/>
      <c r="CF711" s="159"/>
      <c r="CG711" s="159"/>
      <c r="CH711" s="159"/>
      <c r="CI711" s="159"/>
      <c r="CJ711" s="159"/>
      <c r="CK711" s="159"/>
      <c r="CL711" s="159"/>
      <c r="CM711" s="159"/>
      <c r="CN711" s="159"/>
      <c r="CO711" s="159"/>
      <c r="CP711" s="159"/>
      <c r="CQ711" s="159"/>
      <c r="CR711" s="159"/>
      <c r="CS711" s="159"/>
      <c r="CT711" s="159"/>
      <c r="CU711" s="159"/>
      <c r="CV711" s="159"/>
      <c r="CW711" s="159"/>
      <c r="CX711" s="159"/>
      <c r="CY711" s="159"/>
      <c r="CZ711" s="159"/>
      <c r="DA711" s="159"/>
      <c r="DB711" s="159"/>
      <c r="DC711" s="159"/>
      <c r="DD711" s="159"/>
      <c r="DE711" s="159"/>
      <c r="DF711" s="159"/>
      <c r="DG711" s="159"/>
      <c r="DH711" s="159"/>
      <c r="DI711" s="159"/>
      <c r="DJ711" s="159"/>
      <c r="DK711" s="159"/>
      <c r="DL711" s="159"/>
      <c r="DM711" s="159"/>
      <c r="DN711" s="159"/>
      <c r="DO711" s="159"/>
      <c r="DP711" s="159"/>
      <c r="DQ711" s="159"/>
      <c r="DR711" s="159"/>
      <c r="DS711" s="159"/>
      <c r="DT711" s="159"/>
      <c r="DU711" s="159"/>
      <c r="DV711" s="159"/>
      <c r="DW711" s="159"/>
      <c r="DX711" s="159"/>
      <c r="DY711" s="159"/>
      <c r="DZ711" s="159"/>
      <c r="EA711" s="159"/>
      <c r="EB711" s="159"/>
      <c r="EC711" s="159"/>
      <c r="ED711" s="159"/>
      <c r="EE711" s="159"/>
      <c r="EF711" s="159"/>
      <c r="EG711" s="159"/>
      <c r="EH711" s="159"/>
      <c r="EI711" s="159"/>
      <c r="EJ711" s="159"/>
      <c r="EK711" s="159"/>
      <c r="EL711" s="159"/>
      <c r="EM711" s="159"/>
      <c r="EN711" s="159"/>
      <c r="EO711" s="159"/>
      <c r="EP711" s="159"/>
      <c r="EQ711" s="159"/>
      <c r="ER711" s="159"/>
      <c r="ES711" s="159"/>
      <c r="ET711" s="159"/>
      <c r="EU711" s="159"/>
      <c r="EV711" s="159"/>
      <c r="EW711" s="159"/>
      <c r="EX711" s="159"/>
      <c r="EY711" s="159"/>
      <c r="EZ711" s="159"/>
      <c r="FA711" s="159"/>
      <c r="FB711" s="159"/>
      <c r="FC711" s="159"/>
      <c r="FD711" s="159"/>
    </row>
    <row r="712" customFormat="false" ht="12.75" hidden="false" customHeight="false" outlineLevel="0" collapsed="false">
      <c r="A712" s="168"/>
      <c r="B712" s="149"/>
      <c r="C712" s="149"/>
      <c r="D712" s="149"/>
      <c r="E712" s="149"/>
      <c r="F712" s="149"/>
      <c r="G712" s="149"/>
      <c r="H712" s="148"/>
      <c r="I712" s="170"/>
      <c r="R712" s="148"/>
      <c r="S712" s="158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  <c r="BA712" s="159"/>
      <c r="BB712" s="159"/>
      <c r="BC712" s="159"/>
      <c r="BD712" s="159"/>
      <c r="BE712" s="159"/>
      <c r="BF712" s="159"/>
      <c r="BG712" s="159"/>
      <c r="BH712" s="159"/>
      <c r="BI712" s="159"/>
      <c r="BJ712" s="159"/>
      <c r="BK712" s="159"/>
      <c r="BL712" s="159"/>
      <c r="BM712" s="159"/>
      <c r="BN712" s="159"/>
      <c r="BO712" s="159"/>
      <c r="BP712" s="159"/>
      <c r="BQ712" s="159"/>
      <c r="BR712" s="159"/>
      <c r="BS712" s="159"/>
      <c r="BT712" s="159"/>
      <c r="BU712" s="159"/>
      <c r="BV712" s="159"/>
      <c r="BW712" s="159"/>
      <c r="BX712" s="159"/>
      <c r="BY712" s="159"/>
      <c r="BZ712" s="159"/>
      <c r="CA712" s="159"/>
      <c r="CB712" s="159"/>
      <c r="CC712" s="159"/>
      <c r="CD712" s="159"/>
      <c r="CE712" s="159"/>
      <c r="CF712" s="159"/>
      <c r="CG712" s="159"/>
      <c r="CH712" s="159"/>
      <c r="CI712" s="159"/>
      <c r="CJ712" s="159"/>
      <c r="CK712" s="159"/>
      <c r="CL712" s="159"/>
      <c r="CM712" s="159"/>
      <c r="CN712" s="159"/>
      <c r="CO712" s="159"/>
      <c r="CP712" s="159"/>
      <c r="CQ712" s="159"/>
      <c r="CR712" s="159"/>
      <c r="CS712" s="159"/>
      <c r="CT712" s="159"/>
      <c r="CU712" s="159"/>
      <c r="CV712" s="159"/>
      <c r="CW712" s="159"/>
      <c r="CX712" s="159"/>
      <c r="CY712" s="159"/>
      <c r="CZ712" s="159"/>
      <c r="DA712" s="159"/>
      <c r="DB712" s="159"/>
      <c r="DC712" s="159"/>
      <c r="DD712" s="159"/>
      <c r="DE712" s="159"/>
      <c r="DF712" s="159"/>
      <c r="DG712" s="159"/>
      <c r="DH712" s="159"/>
      <c r="DI712" s="159"/>
      <c r="DJ712" s="159"/>
      <c r="DK712" s="159"/>
      <c r="DL712" s="159"/>
      <c r="DM712" s="159"/>
      <c r="DN712" s="159"/>
      <c r="DO712" s="159"/>
      <c r="DP712" s="159"/>
      <c r="DQ712" s="159"/>
      <c r="DR712" s="159"/>
      <c r="DS712" s="159"/>
      <c r="DT712" s="159"/>
      <c r="DU712" s="159"/>
      <c r="DV712" s="159"/>
      <c r="DW712" s="159"/>
      <c r="DX712" s="159"/>
      <c r="DY712" s="159"/>
      <c r="DZ712" s="159"/>
      <c r="EA712" s="159"/>
      <c r="EB712" s="159"/>
      <c r="EC712" s="159"/>
      <c r="ED712" s="159"/>
      <c r="EE712" s="159"/>
      <c r="EF712" s="159"/>
      <c r="EG712" s="159"/>
      <c r="EH712" s="159"/>
      <c r="EI712" s="159"/>
      <c r="EJ712" s="159"/>
      <c r="EK712" s="159"/>
      <c r="EL712" s="159"/>
      <c r="EM712" s="159"/>
      <c r="EN712" s="159"/>
      <c r="EO712" s="159"/>
      <c r="EP712" s="159"/>
      <c r="EQ712" s="159"/>
      <c r="ER712" s="159"/>
      <c r="ES712" s="159"/>
      <c r="ET712" s="159"/>
      <c r="EU712" s="159"/>
      <c r="EV712" s="159"/>
      <c r="EW712" s="159"/>
      <c r="EX712" s="159"/>
      <c r="EY712" s="159"/>
      <c r="EZ712" s="159"/>
      <c r="FA712" s="159"/>
      <c r="FB712" s="159"/>
      <c r="FC712" s="159"/>
      <c r="FD712" s="159"/>
    </row>
    <row r="713" customFormat="false" ht="12.75" hidden="false" customHeight="false" outlineLevel="0" collapsed="false">
      <c r="A713" s="168"/>
      <c r="B713" s="149"/>
      <c r="C713" s="149"/>
      <c r="D713" s="149"/>
      <c r="E713" s="149"/>
      <c r="F713" s="149"/>
      <c r="G713" s="149"/>
      <c r="H713" s="148"/>
      <c r="I713" s="170"/>
      <c r="R713" s="148"/>
      <c r="S713" s="158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  <c r="BA713" s="159"/>
      <c r="BB713" s="159"/>
      <c r="BC713" s="159"/>
      <c r="BD713" s="159"/>
      <c r="BE713" s="159"/>
      <c r="BF713" s="159"/>
      <c r="BG713" s="159"/>
      <c r="BH713" s="159"/>
      <c r="BI713" s="159"/>
      <c r="BJ713" s="159"/>
      <c r="BK713" s="159"/>
      <c r="BL713" s="159"/>
      <c r="BM713" s="159"/>
      <c r="BN713" s="159"/>
      <c r="BO713" s="159"/>
      <c r="BP713" s="159"/>
      <c r="BQ713" s="159"/>
      <c r="BR713" s="159"/>
      <c r="BS713" s="159"/>
      <c r="BT713" s="159"/>
      <c r="BU713" s="159"/>
      <c r="BV713" s="159"/>
      <c r="BW713" s="159"/>
      <c r="BX713" s="159"/>
      <c r="BY713" s="159"/>
      <c r="BZ713" s="159"/>
      <c r="CA713" s="159"/>
      <c r="CB713" s="159"/>
      <c r="CC713" s="159"/>
      <c r="CD713" s="159"/>
      <c r="CE713" s="159"/>
      <c r="CF713" s="159"/>
      <c r="CG713" s="159"/>
      <c r="CH713" s="159"/>
      <c r="CI713" s="159"/>
      <c r="CJ713" s="159"/>
      <c r="CK713" s="159"/>
      <c r="CL713" s="159"/>
      <c r="CM713" s="159"/>
      <c r="CN713" s="159"/>
      <c r="CO713" s="159"/>
      <c r="CP713" s="159"/>
      <c r="CQ713" s="159"/>
      <c r="CR713" s="159"/>
      <c r="CS713" s="159"/>
      <c r="CT713" s="159"/>
      <c r="CU713" s="159"/>
      <c r="CV713" s="159"/>
      <c r="CW713" s="159"/>
      <c r="CX713" s="159"/>
      <c r="CY713" s="159"/>
      <c r="CZ713" s="159"/>
      <c r="DA713" s="159"/>
      <c r="DB713" s="159"/>
      <c r="DC713" s="159"/>
      <c r="DD713" s="159"/>
      <c r="DE713" s="159"/>
      <c r="DF713" s="159"/>
      <c r="DG713" s="159"/>
      <c r="DH713" s="159"/>
      <c r="DI713" s="159"/>
      <c r="DJ713" s="159"/>
      <c r="DK713" s="159"/>
      <c r="DL713" s="159"/>
      <c r="DM713" s="159"/>
      <c r="DN713" s="159"/>
      <c r="DO713" s="159"/>
      <c r="DP713" s="159"/>
      <c r="DQ713" s="159"/>
      <c r="DR713" s="159"/>
      <c r="DS713" s="159"/>
      <c r="DT713" s="159"/>
      <c r="DU713" s="159"/>
      <c r="DV713" s="159"/>
      <c r="DW713" s="159"/>
      <c r="DX713" s="159"/>
      <c r="DY713" s="159"/>
      <c r="DZ713" s="159"/>
      <c r="EA713" s="159"/>
      <c r="EB713" s="159"/>
      <c r="EC713" s="159"/>
      <c r="ED713" s="159"/>
      <c r="EE713" s="159"/>
      <c r="EF713" s="159"/>
      <c r="EG713" s="159"/>
      <c r="EH713" s="159"/>
      <c r="EI713" s="159"/>
      <c r="EJ713" s="159"/>
      <c r="EK713" s="159"/>
      <c r="EL713" s="159"/>
      <c r="EM713" s="159"/>
      <c r="EN713" s="159"/>
      <c r="EO713" s="159"/>
      <c r="EP713" s="159"/>
      <c r="EQ713" s="159"/>
      <c r="ER713" s="159"/>
      <c r="ES713" s="159"/>
      <c r="ET713" s="159"/>
      <c r="EU713" s="159"/>
      <c r="EV713" s="159"/>
      <c r="EW713" s="159"/>
      <c r="EX713" s="159"/>
      <c r="EY713" s="159"/>
      <c r="EZ713" s="159"/>
      <c r="FA713" s="159"/>
      <c r="FB713" s="159"/>
      <c r="FC713" s="159"/>
      <c r="FD713" s="159"/>
    </row>
    <row r="714" customFormat="false" ht="12.75" hidden="false" customHeight="false" outlineLevel="0" collapsed="false">
      <c r="A714" s="168"/>
      <c r="B714" s="149"/>
      <c r="C714" s="149"/>
      <c r="D714" s="149"/>
      <c r="E714" s="149"/>
      <c r="F714" s="149"/>
      <c r="G714" s="149"/>
      <c r="H714" s="148"/>
      <c r="I714" s="170"/>
      <c r="R714" s="148"/>
      <c r="S714" s="158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  <c r="BA714" s="159"/>
      <c r="BB714" s="159"/>
      <c r="BC714" s="159"/>
      <c r="BD714" s="159"/>
      <c r="BE714" s="159"/>
      <c r="BF714" s="159"/>
      <c r="BG714" s="159"/>
      <c r="BH714" s="159"/>
      <c r="BI714" s="159"/>
      <c r="BJ714" s="159"/>
      <c r="BK714" s="159"/>
      <c r="BL714" s="159"/>
      <c r="BM714" s="159"/>
      <c r="BN714" s="159"/>
      <c r="BO714" s="159"/>
      <c r="BP714" s="159"/>
      <c r="BQ714" s="159"/>
      <c r="BR714" s="159"/>
      <c r="BS714" s="159"/>
      <c r="BT714" s="159"/>
      <c r="BU714" s="159"/>
      <c r="BV714" s="159"/>
      <c r="BW714" s="159"/>
      <c r="BX714" s="159"/>
      <c r="BY714" s="159"/>
      <c r="BZ714" s="159"/>
      <c r="CA714" s="159"/>
      <c r="CB714" s="159"/>
      <c r="CC714" s="159"/>
      <c r="CD714" s="159"/>
      <c r="CE714" s="159"/>
      <c r="CF714" s="159"/>
      <c r="CG714" s="159"/>
      <c r="CH714" s="159"/>
      <c r="CI714" s="159"/>
      <c r="CJ714" s="159"/>
      <c r="CK714" s="159"/>
      <c r="CL714" s="159"/>
      <c r="CM714" s="159"/>
      <c r="CN714" s="159"/>
      <c r="CO714" s="159"/>
      <c r="CP714" s="159"/>
      <c r="CQ714" s="159"/>
      <c r="CR714" s="159"/>
      <c r="CS714" s="159"/>
      <c r="CT714" s="159"/>
      <c r="CU714" s="159"/>
      <c r="CV714" s="159"/>
      <c r="CW714" s="159"/>
      <c r="CX714" s="159"/>
      <c r="CY714" s="159"/>
      <c r="CZ714" s="159"/>
      <c r="DA714" s="159"/>
      <c r="DB714" s="159"/>
      <c r="DC714" s="159"/>
      <c r="DD714" s="159"/>
      <c r="DE714" s="159"/>
      <c r="DF714" s="159"/>
      <c r="DG714" s="159"/>
      <c r="DH714" s="159"/>
      <c r="DI714" s="159"/>
      <c r="DJ714" s="159"/>
      <c r="DK714" s="159"/>
      <c r="DL714" s="159"/>
      <c r="DM714" s="159"/>
      <c r="DN714" s="159"/>
      <c r="DO714" s="159"/>
      <c r="DP714" s="159"/>
      <c r="DQ714" s="159"/>
      <c r="DR714" s="159"/>
      <c r="DS714" s="159"/>
      <c r="DT714" s="159"/>
      <c r="DU714" s="159"/>
      <c r="DV714" s="159"/>
      <c r="DW714" s="159"/>
      <c r="DX714" s="159"/>
      <c r="DY714" s="159"/>
      <c r="DZ714" s="159"/>
      <c r="EA714" s="159"/>
      <c r="EB714" s="159"/>
      <c r="EC714" s="159"/>
      <c r="ED714" s="159"/>
      <c r="EE714" s="159"/>
      <c r="EF714" s="159"/>
      <c r="EG714" s="159"/>
      <c r="EH714" s="159"/>
      <c r="EI714" s="159"/>
      <c r="EJ714" s="159"/>
      <c r="EK714" s="159"/>
      <c r="EL714" s="159"/>
      <c r="EM714" s="159"/>
      <c r="EN714" s="159"/>
      <c r="EO714" s="159"/>
      <c r="EP714" s="159"/>
      <c r="EQ714" s="159"/>
      <c r="ER714" s="159"/>
      <c r="ES714" s="159"/>
      <c r="ET714" s="159"/>
      <c r="EU714" s="159"/>
      <c r="EV714" s="159"/>
      <c r="EW714" s="159"/>
      <c r="EX714" s="159"/>
      <c r="EY714" s="159"/>
      <c r="EZ714" s="159"/>
      <c r="FA714" s="159"/>
      <c r="FB714" s="159"/>
      <c r="FC714" s="159"/>
      <c r="FD714" s="159"/>
    </row>
    <row r="715" customFormat="false" ht="12.75" hidden="false" customHeight="false" outlineLevel="0" collapsed="false">
      <c r="A715" s="168"/>
      <c r="B715" s="149"/>
      <c r="C715" s="149"/>
      <c r="D715" s="149"/>
      <c r="E715" s="149"/>
      <c r="F715" s="149"/>
      <c r="G715" s="149"/>
      <c r="H715" s="148"/>
      <c r="I715" s="170"/>
      <c r="R715" s="148"/>
      <c r="S715" s="158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  <c r="BA715" s="159"/>
      <c r="BB715" s="159"/>
      <c r="BC715" s="159"/>
      <c r="BD715" s="159"/>
      <c r="BE715" s="159"/>
      <c r="BF715" s="159"/>
      <c r="BG715" s="159"/>
      <c r="BH715" s="159"/>
      <c r="BI715" s="159"/>
      <c r="BJ715" s="159"/>
      <c r="BK715" s="159"/>
      <c r="BL715" s="159"/>
      <c r="BM715" s="159"/>
      <c r="BN715" s="159"/>
      <c r="BO715" s="159"/>
      <c r="BP715" s="159"/>
      <c r="BQ715" s="159"/>
      <c r="BR715" s="159"/>
      <c r="BS715" s="159"/>
      <c r="BT715" s="159"/>
      <c r="BU715" s="159"/>
      <c r="BV715" s="159"/>
      <c r="BW715" s="159"/>
      <c r="BX715" s="159"/>
      <c r="BY715" s="159"/>
      <c r="BZ715" s="159"/>
      <c r="CA715" s="159"/>
      <c r="CB715" s="159"/>
      <c r="CC715" s="159"/>
      <c r="CD715" s="159"/>
      <c r="CE715" s="159"/>
      <c r="CF715" s="159"/>
      <c r="CG715" s="159"/>
      <c r="CH715" s="159"/>
      <c r="CI715" s="159"/>
      <c r="CJ715" s="159"/>
      <c r="CK715" s="159"/>
      <c r="CL715" s="159"/>
      <c r="CM715" s="159"/>
      <c r="CN715" s="159"/>
      <c r="CO715" s="159"/>
      <c r="CP715" s="159"/>
      <c r="CQ715" s="159"/>
      <c r="CR715" s="159"/>
      <c r="CS715" s="159"/>
      <c r="CT715" s="159"/>
      <c r="CU715" s="159"/>
      <c r="CV715" s="159"/>
      <c r="CW715" s="159"/>
      <c r="CX715" s="159"/>
      <c r="CY715" s="159"/>
      <c r="CZ715" s="159"/>
      <c r="DA715" s="159"/>
      <c r="DB715" s="159"/>
      <c r="DC715" s="159"/>
      <c r="DD715" s="159"/>
      <c r="DE715" s="159"/>
      <c r="DF715" s="159"/>
      <c r="DG715" s="159"/>
      <c r="DH715" s="159"/>
      <c r="DI715" s="159"/>
      <c r="DJ715" s="159"/>
      <c r="DK715" s="159"/>
      <c r="DL715" s="159"/>
      <c r="DM715" s="159"/>
      <c r="DN715" s="159"/>
      <c r="DO715" s="159"/>
      <c r="DP715" s="159"/>
      <c r="DQ715" s="159"/>
      <c r="DR715" s="159"/>
      <c r="DS715" s="159"/>
      <c r="DT715" s="159"/>
      <c r="DU715" s="159"/>
      <c r="DV715" s="159"/>
      <c r="DW715" s="159"/>
      <c r="DX715" s="159"/>
      <c r="DY715" s="159"/>
      <c r="DZ715" s="159"/>
      <c r="EA715" s="159"/>
      <c r="EB715" s="159"/>
      <c r="EC715" s="159"/>
      <c r="ED715" s="159"/>
      <c r="EE715" s="159"/>
      <c r="EF715" s="159"/>
      <c r="EG715" s="159"/>
      <c r="EH715" s="159"/>
      <c r="EI715" s="159"/>
      <c r="EJ715" s="159"/>
      <c r="EK715" s="159"/>
      <c r="EL715" s="159"/>
      <c r="EM715" s="159"/>
      <c r="EN715" s="159"/>
      <c r="EO715" s="159"/>
      <c r="EP715" s="159"/>
      <c r="EQ715" s="159"/>
      <c r="ER715" s="159"/>
      <c r="ES715" s="159"/>
      <c r="ET715" s="159"/>
      <c r="EU715" s="159"/>
      <c r="EV715" s="159"/>
      <c r="EW715" s="159"/>
      <c r="EX715" s="159"/>
      <c r="EY715" s="159"/>
      <c r="EZ715" s="159"/>
      <c r="FA715" s="159"/>
      <c r="FB715" s="159"/>
      <c r="FC715" s="159"/>
      <c r="FD715" s="159"/>
    </row>
    <row r="716" customFormat="false" ht="12.75" hidden="false" customHeight="false" outlineLevel="0" collapsed="false">
      <c r="A716" s="168"/>
      <c r="B716" s="149"/>
      <c r="C716" s="149"/>
      <c r="D716" s="149"/>
      <c r="E716" s="149"/>
      <c r="F716" s="149"/>
      <c r="G716" s="149"/>
      <c r="H716" s="148"/>
      <c r="I716" s="170"/>
      <c r="R716" s="148"/>
      <c r="S716" s="158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  <c r="BA716" s="159"/>
      <c r="BB716" s="159"/>
      <c r="BC716" s="159"/>
      <c r="BD716" s="159"/>
      <c r="BE716" s="159"/>
      <c r="BF716" s="159"/>
      <c r="BG716" s="159"/>
      <c r="BH716" s="159"/>
      <c r="BI716" s="159"/>
      <c r="BJ716" s="159"/>
      <c r="BK716" s="159"/>
      <c r="BL716" s="159"/>
      <c r="BM716" s="159"/>
      <c r="BN716" s="159"/>
      <c r="BO716" s="159"/>
      <c r="BP716" s="159"/>
      <c r="BQ716" s="159"/>
      <c r="BR716" s="159"/>
      <c r="BS716" s="159"/>
      <c r="BT716" s="159"/>
      <c r="BU716" s="159"/>
      <c r="BV716" s="159"/>
      <c r="BW716" s="159"/>
      <c r="BX716" s="159"/>
      <c r="BY716" s="159"/>
      <c r="BZ716" s="159"/>
      <c r="CA716" s="159"/>
      <c r="CB716" s="159"/>
      <c r="CC716" s="159"/>
      <c r="CD716" s="159"/>
      <c r="CE716" s="159"/>
      <c r="CF716" s="159"/>
      <c r="CG716" s="159"/>
      <c r="CH716" s="159"/>
      <c r="CI716" s="159"/>
      <c r="CJ716" s="159"/>
      <c r="CK716" s="159"/>
      <c r="CL716" s="159"/>
      <c r="CM716" s="159"/>
      <c r="CN716" s="159"/>
      <c r="CO716" s="159"/>
      <c r="CP716" s="159"/>
      <c r="CQ716" s="159"/>
      <c r="CR716" s="159"/>
      <c r="CS716" s="159"/>
      <c r="CT716" s="159"/>
      <c r="CU716" s="159"/>
      <c r="CV716" s="159"/>
      <c r="CW716" s="159"/>
      <c r="CX716" s="159"/>
      <c r="CY716" s="159"/>
      <c r="CZ716" s="159"/>
      <c r="DA716" s="159"/>
      <c r="DB716" s="159"/>
      <c r="DC716" s="159"/>
      <c r="DD716" s="159"/>
      <c r="DE716" s="159"/>
      <c r="DF716" s="159"/>
      <c r="DG716" s="159"/>
      <c r="DH716" s="159"/>
      <c r="DI716" s="159"/>
      <c r="DJ716" s="159"/>
      <c r="DK716" s="159"/>
      <c r="DL716" s="159"/>
      <c r="DM716" s="159"/>
      <c r="DN716" s="159"/>
      <c r="DO716" s="159"/>
      <c r="DP716" s="159"/>
      <c r="DQ716" s="159"/>
      <c r="DR716" s="159"/>
      <c r="DS716" s="159"/>
      <c r="DT716" s="159"/>
      <c r="DU716" s="159"/>
      <c r="DV716" s="159"/>
      <c r="DW716" s="159"/>
      <c r="DX716" s="159"/>
      <c r="DY716" s="159"/>
      <c r="DZ716" s="159"/>
      <c r="EA716" s="159"/>
      <c r="EB716" s="159"/>
      <c r="EC716" s="159"/>
      <c r="ED716" s="159"/>
      <c r="EE716" s="159"/>
      <c r="EF716" s="159"/>
      <c r="EG716" s="159"/>
      <c r="EH716" s="159"/>
      <c r="EI716" s="159"/>
      <c r="EJ716" s="159"/>
      <c r="EK716" s="159"/>
      <c r="EL716" s="159"/>
      <c r="EM716" s="159"/>
      <c r="EN716" s="159"/>
      <c r="EO716" s="159"/>
      <c r="EP716" s="159"/>
      <c r="EQ716" s="159"/>
      <c r="ER716" s="159"/>
      <c r="ES716" s="159"/>
      <c r="ET716" s="159"/>
      <c r="EU716" s="159"/>
      <c r="EV716" s="159"/>
      <c r="EW716" s="159"/>
      <c r="EX716" s="159"/>
      <c r="EY716" s="159"/>
      <c r="EZ716" s="159"/>
      <c r="FA716" s="159"/>
      <c r="FB716" s="159"/>
      <c r="FC716" s="159"/>
      <c r="FD716" s="159"/>
    </row>
    <row r="717" customFormat="false" ht="12.75" hidden="false" customHeight="false" outlineLevel="0" collapsed="false">
      <c r="A717" s="168"/>
      <c r="B717" s="149"/>
      <c r="C717" s="149"/>
      <c r="D717" s="149"/>
      <c r="E717" s="149"/>
      <c r="F717" s="149"/>
      <c r="G717" s="149"/>
      <c r="H717" s="148"/>
      <c r="I717" s="170"/>
      <c r="R717" s="148"/>
      <c r="S717" s="158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  <c r="BA717" s="159"/>
      <c r="BB717" s="159"/>
      <c r="BC717" s="159"/>
      <c r="BD717" s="159"/>
      <c r="BE717" s="159"/>
      <c r="BF717" s="159"/>
      <c r="BG717" s="159"/>
      <c r="BH717" s="159"/>
      <c r="BI717" s="159"/>
      <c r="BJ717" s="159"/>
      <c r="BK717" s="159"/>
      <c r="BL717" s="159"/>
      <c r="BM717" s="159"/>
      <c r="BN717" s="159"/>
      <c r="BO717" s="159"/>
      <c r="BP717" s="159"/>
      <c r="BQ717" s="159"/>
      <c r="BR717" s="159"/>
      <c r="BS717" s="159"/>
      <c r="BT717" s="159"/>
      <c r="BU717" s="159"/>
      <c r="BV717" s="159"/>
      <c r="BW717" s="159"/>
      <c r="BX717" s="159"/>
      <c r="BY717" s="159"/>
      <c r="BZ717" s="159"/>
      <c r="CA717" s="159"/>
      <c r="CB717" s="159"/>
      <c r="CC717" s="159"/>
      <c r="CD717" s="159"/>
      <c r="CE717" s="159"/>
      <c r="CF717" s="159"/>
      <c r="CG717" s="159"/>
      <c r="CH717" s="159"/>
      <c r="CI717" s="159"/>
      <c r="CJ717" s="159"/>
      <c r="CK717" s="159"/>
      <c r="CL717" s="159"/>
      <c r="CM717" s="159"/>
      <c r="CN717" s="159"/>
      <c r="CO717" s="159"/>
      <c r="CP717" s="159"/>
      <c r="CQ717" s="159"/>
      <c r="CR717" s="159"/>
      <c r="CS717" s="159"/>
      <c r="CT717" s="159"/>
      <c r="CU717" s="159"/>
      <c r="CV717" s="159"/>
      <c r="CW717" s="159"/>
      <c r="CX717" s="159"/>
      <c r="CY717" s="159"/>
      <c r="CZ717" s="159"/>
      <c r="DA717" s="159"/>
      <c r="DB717" s="159"/>
      <c r="DC717" s="159"/>
      <c r="DD717" s="159"/>
      <c r="DE717" s="159"/>
      <c r="DF717" s="159"/>
      <c r="DG717" s="159"/>
      <c r="DH717" s="159"/>
      <c r="DI717" s="159"/>
      <c r="DJ717" s="159"/>
      <c r="DK717" s="159"/>
      <c r="DL717" s="159"/>
      <c r="DM717" s="159"/>
      <c r="DN717" s="159"/>
      <c r="DO717" s="159"/>
      <c r="DP717" s="159"/>
      <c r="DQ717" s="159"/>
      <c r="DR717" s="159"/>
      <c r="DS717" s="159"/>
      <c r="DT717" s="159"/>
      <c r="DU717" s="159"/>
      <c r="DV717" s="159"/>
      <c r="DW717" s="159"/>
      <c r="DX717" s="159"/>
      <c r="DY717" s="159"/>
      <c r="DZ717" s="159"/>
      <c r="EA717" s="159"/>
      <c r="EB717" s="159"/>
      <c r="EC717" s="159"/>
      <c r="ED717" s="159"/>
      <c r="EE717" s="159"/>
      <c r="EF717" s="159"/>
      <c r="EG717" s="159"/>
      <c r="EH717" s="159"/>
      <c r="EI717" s="159"/>
      <c r="EJ717" s="159"/>
      <c r="EK717" s="159"/>
      <c r="EL717" s="159"/>
      <c r="EM717" s="159"/>
      <c r="EN717" s="159"/>
      <c r="EO717" s="159"/>
      <c r="EP717" s="159"/>
      <c r="EQ717" s="159"/>
      <c r="ER717" s="159"/>
      <c r="ES717" s="159"/>
      <c r="ET717" s="159"/>
      <c r="EU717" s="159"/>
      <c r="EV717" s="159"/>
      <c r="EW717" s="159"/>
      <c r="EX717" s="159"/>
      <c r="EY717" s="159"/>
      <c r="EZ717" s="159"/>
      <c r="FA717" s="159"/>
      <c r="FB717" s="159"/>
      <c r="FC717" s="159"/>
      <c r="FD717" s="159"/>
    </row>
    <row r="718" customFormat="false" ht="12.75" hidden="false" customHeight="false" outlineLevel="0" collapsed="false">
      <c r="A718" s="168"/>
      <c r="B718" s="149"/>
      <c r="C718" s="149"/>
      <c r="D718" s="149"/>
      <c r="E718" s="149"/>
      <c r="F718" s="149"/>
      <c r="G718" s="149"/>
      <c r="H718" s="148"/>
      <c r="I718" s="170"/>
      <c r="R718" s="148"/>
      <c r="S718" s="158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  <c r="BA718" s="159"/>
      <c r="BB718" s="159"/>
      <c r="BC718" s="159"/>
      <c r="BD718" s="159"/>
      <c r="BE718" s="159"/>
      <c r="BF718" s="159"/>
      <c r="BG718" s="159"/>
      <c r="BH718" s="159"/>
      <c r="BI718" s="159"/>
      <c r="BJ718" s="159"/>
      <c r="BK718" s="159"/>
      <c r="BL718" s="159"/>
      <c r="BM718" s="159"/>
      <c r="BN718" s="159"/>
      <c r="BO718" s="159"/>
      <c r="BP718" s="159"/>
      <c r="BQ718" s="159"/>
      <c r="BR718" s="159"/>
      <c r="BS718" s="159"/>
      <c r="BT718" s="159"/>
      <c r="BU718" s="159"/>
      <c r="BV718" s="159"/>
      <c r="BW718" s="159"/>
      <c r="BX718" s="159"/>
      <c r="BY718" s="159"/>
      <c r="BZ718" s="159"/>
      <c r="CA718" s="159"/>
      <c r="CB718" s="159"/>
      <c r="CC718" s="159"/>
      <c r="CD718" s="159"/>
      <c r="CE718" s="159"/>
      <c r="CF718" s="159"/>
      <c r="CG718" s="159"/>
      <c r="CH718" s="159"/>
      <c r="CI718" s="159"/>
      <c r="CJ718" s="159"/>
      <c r="CK718" s="159"/>
      <c r="CL718" s="159"/>
      <c r="CM718" s="159"/>
      <c r="CN718" s="159"/>
      <c r="CO718" s="159"/>
      <c r="CP718" s="159"/>
      <c r="CQ718" s="159"/>
      <c r="CR718" s="159"/>
      <c r="CS718" s="159"/>
      <c r="CT718" s="159"/>
      <c r="CU718" s="159"/>
      <c r="CV718" s="159"/>
      <c r="CW718" s="159"/>
      <c r="CX718" s="159"/>
      <c r="CY718" s="159"/>
      <c r="CZ718" s="159"/>
      <c r="DA718" s="159"/>
      <c r="DB718" s="159"/>
      <c r="DC718" s="159"/>
      <c r="DD718" s="159"/>
      <c r="DE718" s="159"/>
      <c r="DF718" s="159"/>
      <c r="DG718" s="159"/>
      <c r="DH718" s="159"/>
      <c r="DI718" s="159"/>
      <c r="DJ718" s="159"/>
      <c r="DK718" s="159"/>
      <c r="DL718" s="159"/>
      <c r="DM718" s="159"/>
      <c r="DN718" s="159"/>
      <c r="DO718" s="159"/>
      <c r="DP718" s="159"/>
      <c r="DQ718" s="159"/>
      <c r="DR718" s="159"/>
      <c r="DS718" s="159"/>
      <c r="DT718" s="159"/>
      <c r="DU718" s="159"/>
      <c r="DV718" s="159"/>
      <c r="DW718" s="159"/>
      <c r="DX718" s="159"/>
      <c r="DY718" s="159"/>
      <c r="DZ718" s="159"/>
      <c r="EA718" s="159"/>
      <c r="EB718" s="159"/>
      <c r="EC718" s="159"/>
      <c r="ED718" s="159"/>
      <c r="EE718" s="159"/>
      <c r="EF718" s="159"/>
      <c r="EG718" s="159"/>
      <c r="EH718" s="159"/>
      <c r="EI718" s="159"/>
      <c r="EJ718" s="159"/>
      <c r="EK718" s="159"/>
      <c r="EL718" s="159"/>
      <c r="EM718" s="159"/>
      <c r="EN718" s="159"/>
      <c r="EO718" s="159"/>
      <c r="EP718" s="159"/>
      <c r="EQ718" s="159"/>
      <c r="ER718" s="159"/>
      <c r="ES718" s="159"/>
      <c r="ET718" s="159"/>
      <c r="EU718" s="159"/>
      <c r="EV718" s="159"/>
      <c r="EW718" s="159"/>
      <c r="EX718" s="159"/>
      <c r="EY718" s="159"/>
      <c r="EZ718" s="159"/>
      <c r="FA718" s="159"/>
      <c r="FB718" s="159"/>
      <c r="FC718" s="159"/>
      <c r="FD718" s="159"/>
    </row>
    <row r="719" customFormat="false" ht="12.75" hidden="false" customHeight="false" outlineLevel="0" collapsed="false">
      <c r="A719" s="168"/>
      <c r="B719" s="149"/>
      <c r="C719" s="149"/>
      <c r="D719" s="149"/>
      <c r="E719" s="149"/>
      <c r="F719" s="149"/>
      <c r="G719" s="149"/>
      <c r="H719" s="148"/>
      <c r="I719" s="170"/>
      <c r="R719" s="148"/>
      <c r="S719" s="158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  <c r="BA719" s="159"/>
      <c r="BB719" s="159"/>
      <c r="BC719" s="159"/>
      <c r="BD719" s="159"/>
      <c r="BE719" s="159"/>
      <c r="BF719" s="159"/>
      <c r="BG719" s="159"/>
      <c r="BH719" s="159"/>
      <c r="BI719" s="159"/>
      <c r="BJ719" s="159"/>
      <c r="BK719" s="159"/>
      <c r="BL719" s="159"/>
      <c r="BM719" s="159"/>
      <c r="BN719" s="159"/>
      <c r="BO719" s="159"/>
      <c r="BP719" s="159"/>
      <c r="BQ719" s="159"/>
      <c r="BR719" s="159"/>
      <c r="BS719" s="159"/>
      <c r="BT719" s="159"/>
      <c r="BU719" s="159"/>
      <c r="BV719" s="159"/>
      <c r="BW719" s="159"/>
      <c r="BX719" s="159"/>
      <c r="BY719" s="159"/>
      <c r="BZ719" s="159"/>
      <c r="CA719" s="159"/>
      <c r="CB719" s="159"/>
      <c r="CC719" s="159"/>
      <c r="CD719" s="159"/>
      <c r="CE719" s="159"/>
      <c r="CF719" s="159"/>
      <c r="CG719" s="159"/>
      <c r="CH719" s="159"/>
      <c r="CI719" s="159"/>
      <c r="CJ719" s="159"/>
      <c r="CK719" s="159"/>
      <c r="CL719" s="159"/>
      <c r="CM719" s="159"/>
      <c r="CN719" s="159"/>
      <c r="CO719" s="159"/>
      <c r="CP719" s="159"/>
      <c r="CQ719" s="159"/>
      <c r="CR719" s="159"/>
      <c r="CS719" s="159"/>
      <c r="CT719" s="159"/>
      <c r="CU719" s="159"/>
      <c r="CV719" s="159"/>
      <c r="CW719" s="159"/>
      <c r="CX719" s="159"/>
      <c r="CY719" s="159"/>
      <c r="CZ719" s="159"/>
      <c r="DA719" s="159"/>
      <c r="DB719" s="159"/>
      <c r="DC719" s="159"/>
      <c r="DD719" s="159"/>
      <c r="DE719" s="159"/>
      <c r="DF719" s="159"/>
      <c r="DG719" s="159"/>
      <c r="DH719" s="159"/>
      <c r="DI719" s="159"/>
      <c r="DJ719" s="159"/>
      <c r="DK719" s="159"/>
      <c r="DL719" s="159"/>
      <c r="DM719" s="159"/>
      <c r="DN719" s="159"/>
      <c r="DO719" s="159"/>
      <c r="DP719" s="159"/>
      <c r="DQ719" s="159"/>
      <c r="DR719" s="159"/>
      <c r="DS719" s="159"/>
      <c r="DT719" s="159"/>
      <c r="DU719" s="159"/>
      <c r="DV719" s="159"/>
      <c r="DW719" s="159"/>
      <c r="DX719" s="159"/>
      <c r="DY719" s="159"/>
      <c r="DZ719" s="159"/>
      <c r="EA719" s="159"/>
      <c r="EB719" s="159"/>
      <c r="EC719" s="159"/>
      <c r="ED719" s="159"/>
      <c r="EE719" s="159"/>
      <c r="EF719" s="159"/>
      <c r="EG719" s="159"/>
      <c r="EH719" s="159"/>
      <c r="EI719" s="159"/>
      <c r="EJ719" s="159"/>
      <c r="EK719" s="159"/>
      <c r="EL719" s="159"/>
      <c r="EM719" s="159"/>
      <c r="EN719" s="159"/>
      <c r="EO719" s="159"/>
      <c r="EP719" s="159"/>
      <c r="EQ719" s="159"/>
      <c r="ER719" s="159"/>
      <c r="ES719" s="159"/>
      <c r="ET719" s="159"/>
      <c r="EU719" s="159"/>
      <c r="EV719" s="159"/>
      <c r="EW719" s="159"/>
      <c r="EX719" s="159"/>
      <c r="EY719" s="159"/>
      <c r="EZ719" s="159"/>
      <c r="FA719" s="159"/>
      <c r="FB719" s="159"/>
      <c r="FC719" s="159"/>
      <c r="FD719" s="159"/>
    </row>
    <row r="720" customFormat="false" ht="12.75" hidden="false" customHeight="false" outlineLevel="0" collapsed="false">
      <c r="A720" s="168"/>
      <c r="B720" s="149"/>
      <c r="C720" s="149"/>
      <c r="D720" s="149"/>
      <c r="E720" s="149"/>
      <c r="F720" s="149"/>
      <c r="G720" s="149"/>
      <c r="H720" s="148"/>
      <c r="I720" s="170"/>
      <c r="R720" s="148"/>
      <c r="S720" s="158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  <c r="BA720" s="159"/>
      <c r="BB720" s="159"/>
      <c r="BC720" s="159"/>
      <c r="BD720" s="159"/>
      <c r="BE720" s="159"/>
      <c r="BF720" s="159"/>
      <c r="BG720" s="159"/>
      <c r="BH720" s="159"/>
      <c r="BI720" s="159"/>
      <c r="BJ720" s="159"/>
      <c r="BK720" s="159"/>
      <c r="BL720" s="159"/>
      <c r="BM720" s="159"/>
      <c r="BN720" s="159"/>
      <c r="BO720" s="159"/>
      <c r="BP720" s="159"/>
      <c r="BQ720" s="159"/>
      <c r="BR720" s="159"/>
      <c r="BS720" s="159"/>
      <c r="BT720" s="159"/>
      <c r="BU720" s="159"/>
      <c r="BV720" s="159"/>
      <c r="BW720" s="159"/>
      <c r="BX720" s="159"/>
      <c r="BY720" s="159"/>
      <c r="BZ720" s="159"/>
      <c r="CA720" s="159"/>
      <c r="CB720" s="159"/>
      <c r="CC720" s="159"/>
      <c r="CD720" s="159"/>
      <c r="CE720" s="159"/>
      <c r="CF720" s="159"/>
      <c r="CG720" s="159"/>
      <c r="CH720" s="159"/>
      <c r="CI720" s="159"/>
      <c r="CJ720" s="159"/>
      <c r="CK720" s="159"/>
      <c r="CL720" s="159"/>
      <c r="CM720" s="159"/>
      <c r="CN720" s="159"/>
      <c r="CO720" s="159"/>
      <c r="CP720" s="159"/>
      <c r="CQ720" s="159"/>
      <c r="CR720" s="159"/>
      <c r="CS720" s="159"/>
      <c r="CT720" s="159"/>
      <c r="CU720" s="159"/>
      <c r="CV720" s="159"/>
      <c r="CW720" s="159"/>
      <c r="CX720" s="159"/>
      <c r="CY720" s="159"/>
      <c r="CZ720" s="159"/>
      <c r="DA720" s="159"/>
      <c r="DB720" s="159"/>
      <c r="DC720" s="159"/>
      <c r="DD720" s="159"/>
      <c r="DE720" s="159"/>
      <c r="DF720" s="159"/>
      <c r="DG720" s="159"/>
      <c r="DH720" s="159"/>
      <c r="DI720" s="159"/>
      <c r="DJ720" s="159"/>
      <c r="DK720" s="159"/>
      <c r="DL720" s="159"/>
      <c r="DM720" s="159"/>
      <c r="DN720" s="159"/>
      <c r="DO720" s="159"/>
      <c r="DP720" s="159"/>
      <c r="DQ720" s="159"/>
      <c r="DR720" s="159"/>
      <c r="DS720" s="159"/>
      <c r="DT720" s="159"/>
      <c r="DU720" s="159"/>
      <c r="DV720" s="159"/>
      <c r="DW720" s="159"/>
      <c r="DX720" s="159"/>
      <c r="DY720" s="159"/>
      <c r="DZ720" s="159"/>
      <c r="EA720" s="159"/>
      <c r="EB720" s="159"/>
      <c r="EC720" s="159"/>
      <c r="ED720" s="159"/>
      <c r="EE720" s="159"/>
      <c r="EF720" s="159"/>
      <c r="EG720" s="159"/>
      <c r="EH720" s="159"/>
      <c r="EI720" s="159"/>
      <c r="EJ720" s="159"/>
      <c r="EK720" s="159"/>
      <c r="EL720" s="159"/>
      <c r="EM720" s="159"/>
      <c r="EN720" s="159"/>
      <c r="EO720" s="159"/>
      <c r="EP720" s="159"/>
      <c r="EQ720" s="159"/>
      <c r="ER720" s="159"/>
      <c r="ES720" s="159"/>
      <c r="ET720" s="159"/>
      <c r="EU720" s="159"/>
      <c r="EV720" s="159"/>
      <c r="EW720" s="159"/>
      <c r="EX720" s="159"/>
      <c r="EY720" s="159"/>
      <c r="EZ720" s="159"/>
      <c r="FA720" s="159"/>
      <c r="FB720" s="159"/>
      <c r="FC720" s="159"/>
      <c r="FD720" s="159"/>
    </row>
    <row r="721" customFormat="false" ht="12.75" hidden="false" customHeight="false" outlineLevel="0" collapsed="false">
      <c r="A721" s="168"/>
      <c r="B721" s="149"/>
      <c r="C721" s="149"/>
      <c r="D721" s="149"/>
      <c r="E721" s="149"/>
      <c r="F721" s="149"/>
      <c r="G721" s="149"/>
      <c r="H721" s="148"/>
      <c r="I721" s="170"/>
      <c r="R721" s="148"/>
      <c r="S721" s="158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  <c r="BA721" s="159"/>
      <c r="BB721" s="159"/>
      <c r="BC721" s="159"/>
      <c r="BD721" s="159"/>
      <c r="BE721" s="159"/>
      <c r="BF721" s="159"/>
      <c r="BG721" s="159"/>
      <c r="BH721" s="159"/>
      <c r="BI721" s="159"/>
      <c r="BJ721" s="159"/>
      <c r="BK721" s="159"/>
      <c r="BL721" s="159"/>
      <c r="BM721" s="159"/>
      <c r="BN721" s="159"/>
      <c r="BO721" s="159"/>
      <c r="BP721" s="159"/>
      <c r="BQ721" s="159"/>
      <c r="BR721" s="159"/>
      <c r="BS721" s="159"/>
      <c r="BT721" s="159"/>
      <c r="BU721" s="159"/>
      <c r="BV721" s="159"/>
      <c r="BW721" s="159"/>
      <c r="BX721" s="159"/>
      <c r="BY721" s="159"/>
      <c r="BZ721" s="159"/>
      <c r="CA721" s="159"/>
      <c r="CB721" s="159"/>
      <c r="CC721" s="159"/>
      <c r="CD721" s="159"/>
      <c r="CE721" s="159"/>
      <c r="CF721" s="159"/>
      <c r="CG721" s="159"/>
      <c r="CH721" s="159"/>
      <c r="CI721" s="159"/>
      <c r="CJ721" s="159"/>
      <c r="CK721" s="159"/>
      <c r="CL721" s="159"/>
      <c r="CM721" s="159"/>
      <c r="CN721" s="159"/>
      <c r="CO721" s="159"/>
      <c r="CP721" s="159"/>
      <c r="CQ721" s="159"/>
      <c r="CR721" s="159"/>
      <c r="CS721" s="159"/>
      <c r="CT721" s="159"/>
      <c r="CU721" s="159"/>
      <c r="CV721" s="159"/>
      <c r="CW721" s="159"/>
      <c r="CX721" s="159"/>
      <c r="CY721" s="159"/>
      <c r="CZ721" s="159"/>
      <c r="DA721" s="159"/>
      <c r="DB721" s="159"/>
      <c r="DC721" s="159"/>
      <c r="DD721" s="159"/>
      <c r="DE721" s="159"/>
      <c r="DF721" s="159"/>
      <c r="DG721" s="159"/>
      <c r="DH721" s="159"/>
      <c r="DI721" s="159"/>
      <c r="DJ721" s="159"/>
      <c r="DK721" s="159"/>
      <c r="DL721" s="159"/>
      <c r="DM721" s="159"/>
      <c r="DN721" s="159"/>
      <c r="DO721" s="159"/>
      <c r="DP721" s="159"/>
      <c r="DQ721" s="159"/>
      <c r="DR721" s="159"/>
      <c r="DS721" s="159"/>
      <c r="DT721" s="159"/>
      <c r="DU721" s="159"/>
      <c r="DV721" s="159"/>
      <c r="DW721" s="159"/>
      <c r="DX721" s="159"/>
      <c r="DY721" s="159"/>
      <c r="DZ721" s="159"/>
      <c r="EA721" s="159"/>
      <c r="EB721" s="159"/>
      <c r="EC721" s="159"/>
      <c r="ED721" s="159"/>
      <c r="EE721" s="159"/>
      <c r="EF721" s="159"/>
      <c r="EG721" s="159"/>
      <c r="EH721" s="159"/>
      <c r="EI721" s="159"/>
      <c r="EJ721" s="159"/>
      <c r="EK721" s="159"/>
      <c r="EL721" s="159"/>
      <c r="EM721" s="159"/>
      <c r="EN721" s="159"/>
      <c r="EO721" s="159"/>
      <c r="EP721" s="159"/>
      <c r="EQ721" s="159"/>
      <c r="ER721" s="159"/>
      <c r="ES721" s="159"/>
      <c r="ET721" s="159"/>
      <c r="EU721" s="159"/>
      <c r="EV721" s="159"/>
      <c r="EW721" s="159"/>
      <c r="EX721" s="159"/>
      <c r="EY721" s="159"/>
      <c r="EZ721" s="159"/>
      <c r="FA721" s="159"/>
      <c r="FB721" s="159"/>
      <c r="FC721" s="159"/>
      <c r="FD721" s="159"/>
    </row>
    <row r="722" customFormat="false" ht="12.75" hidden="false" customHeight="false" outlineLevel="0" collapsed="false">
      <c r="A722" s="168"/>
      <c r="B722" s="149"/>
      <c r="C722" s="149"/>
      <c r="D722" s="149"/>
      <c r="E722" s="149"/>
      <c r="F722" s="149"/>
      <c r="G722" s="149"/>
      <c r="H722" s="148"/>
      <c r="I722" s="170"/>
      <c r="R722" s="148"/>
      <c r="S722" s="158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  <c r="AU722" s="159"/>
      <c r="AV722" s="159"/>
      <c r="AW722" s="159"/>
      <c r="AX722" s="159"/>
      <c r="AY722" s="159"/>
      <c r="AZ722" s="159"/>
      <c r="BA722" s="159"/>
      <c r="BB722" s="159"/>
      <c r="BC722" s="159"/>
      <c r="BD722" s="159"/>
      <c r="BE722" s="159"/>
      <c r="BF722" s="159"/>
      <c r="BG722" s="159"/>
      <c r="BH722" s="159"/>
      <c r="BI722" s="159"/>
      <c r="BJ722" s="159"/>
      <c r="BK722" s="159"/>
      <c r="BL722" s="159"/>
      <c r="BM722" s="159"/>
      <c r="BN722" s="159"/>
      <c r="BO722" s="159"/>
      <c r="BP722" s="159"/>
      <c r="BQ722" s="159"/>
      <c r="BR722" s="159"/>
      <c r="BS722" s="159"/>
      <c r="BT722" s="159"/>
      <c r="BU722" s="159"/>
      <c r="BV722" s="159"/>
      <c r="BW722" s="159"/>
      <c r="BX722" s="159"/>
      <c r="BY722" s="159"/>
      <c r="BZ722" s="159"/>
      <c r="CA722" s="159"/>
      <c r="CB722" s="159"/>
      <c r="CC722" s="159"/>
      <c r="CD722" s="159"/>
      <c r="CE722" s="159"/>
      <c r="CF722" s="159"/>
      <c r="CG722" s="159"/>
      <c r="CH722" s="159"/>
      <c r="CI722" s="159"/>
      <c r="CJ722" s="159"/>
      <c r="CK722" s="159"/>
      <c r="CL722" s="159"/>
      <c r="CM722" s="159"/>
      <c r="CN722" s="159"/>
      <c r="CO722" s="159"/>
      <c r="CP722" s="159"/>
      <c r="CQ722" s="159"/>
      <c r="CR722" s="159"/>
      <c r="CS722" s="159"/>
      <c r="CT722" s="159"/>
      <c r="CU722" s="159"/>
      <c r="CV722" s="159"/>
      <c r="CW722" s="159"/>
      <c r="CX722" s="159"/>
      <c r="CY722" s="159"/>
      <c r="CZ722" s="159"/>
      <c r="DA722" s="159"/>
      <c r="DB722" s="159"/>
      <c r="DC722" s="159"/>
      <c r="DD722" s="159"/>
      <c r="DE722" s="159"/>
      <c r="DF722" s="159"/>
      <c r="DG722" s="159"/>
      <c r="DH722" s="159"/>
      <c r="DI722" s="159"/>
      <c r="DJ722" s="159"/>
      <c r="DK722" s="159"/>
      <c r="DL722" s="159"/>
      <c r="DM722" s="159"/>
      <c r="DN722" s="159"/>
      <c r="DO722" s="159"/>
      <c r="DP722" s="159"/>
      <c r="DQ722" s="159"/>
      <c r="DR722" s="159"/>
      <c r="DS722" s="159"/>
      <c r="DT722" s="159"/>
      <c r="DU722" s="159"/>
      <c r="DV722" s="159"/>
      <c r="DW722" s="159"/>
      <c r="DX722" s="159"/>
      <c r="DY722" s="159"/>
      <c r="DZ722" s="159"/>
      <c r="EA722" s="159"/>
      <c r="EB722" s="159"/>
      <c r="EC722" s="159"/>
      <c r="ED722" s="159"/>
      <c r="EE722" s="159"/>
      <c r="EF722" s="159"/>
      <c r="EG722" s="159"/>
      <c r="EH722" s="159"/>
      <c r="EI722" s="159"/>
      <c r="EJ722" s="159"/>
      <c r="EK722" s="159"/>
      <c r="EL722" s="159"/>
      <c r="EM722" s="159"/>
      <c r="EN722" s="159"/>
      <c r="EO722" s="159"/>
      <c r="EP722" s="159"/>
      <c r="EQ722" s="159"/>
      <c r="ER722" s="159"/>
      <c r="ES722" s="159"/>
      <c r="ET722" s="159"/>
      <c r="EU722" s="159"/>
      <c r="EV722" s="159"/>
      <c r="EW722" s="159"/>
      <c r="EX722" s="159"/>
      <c r="EY722" s="159"/>
      <c r="EZ722" s="159"/>
      <c r="FA722" s="159"/>
      <c r="FB722" s="159"/>
      <c r="FC722" s="159"/>
      <c r="FD722" s="159"/>
    </row>
    <row r="723" customFormat="false" ht="12.75" hidden="false" customHeight="false" outlineLevel="0" collapsed="false">
      <c r="A723" s="168"/>
      <c r="B723" s="149"/>
      <c r="C723" s="149"/>
      <c r="D723" s="149"/>
      <c r="E723" s="149"/>
      <c r="F723" s="149"/>
      <c r="G723" s="149"/>
      <c r="H723" s="148"/>
      <c r="I723" s="170"/>
      <c r="R723" s="148"/>
      <c r="S723" s="158"/>
      <c r="T723" s="159"/>
      <c r="U723" s="159"/>
      <c r="V723" s="159"/>
      <c r="W723" s="159"/>
      <c r="X723" s="159"/>
      <c r="Y723" s="159"/>
      <c r="Z723" s="159"/>
      <c r="AA723" s="159"/>
      <c r="AB723" s="159"/>
      <c r="AC723" s="159"/>
      <c r="AD723" s="159"/>
      <c r="AE723" s="159"/>
      <c r="AF723" s="159"/>
      <c r="AG723" s="159"/>
      <c r="AH723" s="159"/>
      <c r="AI723" s="159"/>
      <c r="AJ723" s="159"/>
      <c r="AK723" s="159"/>
      <c r="AL723" s="159"/>
      <c r="AM723" s="159"/>
      <c r="AN723" s="159"/>
      <c r="AO723" s="159"/>
      <c r="AP723" s="159"/>
      <c r="AQ723" s="159"/>
      <c r="AR723" s="159"/>
      <c r="AS723" s="159"/>
      <c r="AT723" s="159"/>
      <c r="AU723" s="159"/>
      <c r="AV723" s="159"/>
      <c r="AW723" s="159"/>
      <c r="AX723" s="159"/>
      <c r="AY723" s="159"/>
      <c r="AZ723" s="159"/>
      <c r="BA723" s="159"/>
      <c r="BB723" s="159"/>
      <c r="BC723" s="159"/>
      <c r="BD723" s="159"/>
      <c r="BE723" s="159"/>
      <c r="BF723" s="159"/>
      <c r="BG723" s="159"/>
      <c r="BH723" s="159"/>
      <c r="BI723" s="159"/>
      <c r="BJ723" s="159"/>
      <c r="BK723" s="159"/>
      <c r="BL723" s="159"/>
      <c r="BM723" s="159"/>
      <c r="BN723" s="159"/>
      <c r="BO723" s="159"/>
      <c r="BP723" s="159"/>
      <c r="BQ723" s="159"/>
      <c r="BR723" s="159"/>
      <c r="BS723" s="159"/>
      <c r="BT723" s="159"/>
      <c r="BU723" s="159"/>
      <c r="BV723" s="159"/>
      <c r="BW723" s="159"/>
      <c r="BX723" s="159"/>
      <c r="BY723" s="159"/>
      <c r="BZ723" s="159"/>
      <c r="CA723" s="159"/>
      <c r="CB723" s="159"/>
      <c r="CC723" s="159"/>
      <c r="CD723" s="159"/>
      <c r="CE723" s="159"/>
      <c r="CF723" s="159"/>
      <c r="CG723" s="159"/>
      <c r="CH723" s="159"/>
      <c r="CI723" s="159"/>
      <c r="CJ723" s="159"/>
      <c r="CK723" s="159"/>
      <c r="CL723" s="159"/>
      <c r="CM723" s="159"/>
      <c r="CN723" s="159"/>
      <c r="CO723" s="159"/>
      <c r="CP723" s="159"/>
      <c r="CQ723" s="159"/>
      <c r="CR723" s="159"/>
      <c r="CS723" s="159"/>
      <c r="CT723" s="159"/>
      <c r="CU723" s="159"/>
      <c r="CV723" s="159"/>
      <c r="CW723" s="159"/>
      <c r="CX723" s="159"/>
      <c r="CY723" s="159"/>
      <c r="CZ723" s="159"/>
      <c r="DA723" s="159"/>
      <c r="DB723" s="159"/>
      <c r="DC723" s="159"/>
      <c r="DD723" s="159"/>
      <c r="DE723" s="159"/>
      <c r="DF723" s="159"/>
      <c r="DG723" s="159"/>
      <c r="DH723" s="159"/>
      <c r="DI723" s="159"/>
      <c r="DJ723" s="159"/>
      <c r="DK723" s="159"/>
      <c r="DL723" s="159"/>
      <c r="DM723" s="159"/>
      <c r="DN723" s="159"/>
      <c r="DO723" s="159"/>
      <c r="DP723" s="159"/>
      <c r="DQ723" s="159"/>
      <c r="DR723" s="159"/>
      <c r="DS723" s="159"/>
      <c r="DT723" s="159"/>
      <c r="DU723" s="159"/>
      <c r="DV723" s="159"/>
      <c r="DW723" s="159"/>
      <c r="DX723" s="159"/>
      <c r="DY723" s="159"/>
      <c r="DZ723" s="159"/>
      <c r="EA723" s="159"/>
      <c r="EB723" s="159"/>
      <c r="EC723" s="159"/>
      <c r="ED723" s="159"/>
      <c r="EE723" s="159"/>
      <c r="EF723" s="159"/>
      <c r="EG723" s="159"/>
      <c r="EH723" s="159"/>
      <c r="EI723" s="159"/>
      <c r="EJ723" s="159"/>
      <c r="EK723" s="159"/>
      <c r="EL723" s="159"/>
      <c r="EM723" s="159"/>
      <c r="EN723" s="159"/>
      <c r="EO723" s="159"/>
      <c r="EP723" s="159"/>
      <c r="EQ723" s="159"/>
      <c r="ER723" s="159"/>
      <c r="ES723" s="159"/>
      <c r="ET723" s="159"/>
      <c r="EU723" s="159"/>
      <c r="EV723" s="159"/>
      <c r="EW723" s="159"/>
      <c r="EX723" s="159"/>
      <c r="EY723" s="159"/>
      <c r="EZ723" s="159"/>
      <c r="FA723" s="159"/>
      <c r="FB723" s="159"/>
      <c r="FC723" s="159"/>
      <c r="FD723" s="159"/>
    </row>
    <row r="724" customFormat="false" ht="12.75" hidden="false" customHeight="false" outlineLevel="0" collapsed="false">
      <c r="A724" s="168"/>
      <c r="B724" s="149"/>
      <c r="C724" s="149"/>
      <c r="D724" s="149"/>
      <c r="E724" s="149"/>
      <c r="F724" s="149"/>
      <c r="G724" s="149"/>
      <c r="H724" s="148"/>
      <c r="I724" s="170"/>
      <c r="R724" s="148"/>
      <c r="S724" s="158"/>
      <c r="T724" s="159"/>
      <c r="U724" s="159"/>
      <c r="V724" s="159"/>
      <c r="W724" s="159"/>
      <c r="X724" s="159"/>
      <c r="Y724" s="159"/>
      <c r="Z724" s="159"/>
      <c r="AA724" s="159"/>
      <c r="AB724" s="159"/>
      <c r="AC724" s="159"/>
      <c r="AD724" s="159"/>
      <c r="AE724" s="159"/>
      <c r="AF724" s="159"/>
      <c r="AG724" s="159"/>
      <c r="AH724" s="159"/>
      <c r="AI724" s="159"/>
      <c r="AJ724" s="159"/>
      <c r="AK724" s="159"/>
      <c r="AL724" s="159"/>
      <c r="AM724" s="159"/>
      <c r="AN724" s="159"/>
      <c r="AO724" s="159"/>
      <c r="AP724" s="159"/>
      <c r="AQ724" s="159"/>
      <c r="AR724" s="159"/>
      <c r="AS724" s="159"/>
      <c r="AT724" s="159"/>
      <c r="AU724" s="159"/>
      <c r="AV724" s="159"/>
      <c r="AW724" s="159"/>
      <c r="AX724" s="159"/>
      <c r="AY724" s="159"/>
      <c r="AZ724" s="159"/>
      <c r="BA724" s="159"/>
      <c r="BB724" s="159"/>
      <c r="BC724" s="159"/>
      <c r="BD724" s="159"/>
      <c r="BE724" s="159"/>
      <c r="BF724" s="159"/>
      <c r="BG724" s="159"/>
      <c r="BH724" s="159"/>
      <c r="BI724" s="159"/>
      <c r="BJ724" s="159"/>
      <c r="BK724" s="159"/>
      <c r="BL724" s="159"/>
      <c r="BM724" s="159"/>
      <c r="BN724" s="159"/>
      <c r="BO724" s="159"/>
      <c r="BP724" s="159"/>
      <c r="BQ724" s="159"/>
      <c r="BR724" s="159"/>
      <c r="BS724" s="159"/>
      <c r="BT724" s="159"/>
      <c r="BU724" s="159"/>
      <c r="BV724" s="159"/>
      <c r="BW724" s="159"/>
      <c r="BX724" s="159"/>
      <c r="BY724" s="159"/>
      <c r="BZ724" s="159"/>
      <c r="CA724" s="159"/>
      <c r="CB724" s="159"/>
      <c r="CC724" s="159"/>
      <c r="CD724" s="159"/>
      <c r="CE724" s="159"/>
      <c r="CF724" s="159"/>
      <c r="CG724" s="159"/>
      <c r="CH724" s="159"/>
      <c r="CI724" s="159"/>
      <c r="CJ724" s="159"/>
      <c r="CK724" s="159"/>
      <c r="CL724" s="159"/>
      <c r="CM724" s="159"/>
      <c r="CN724" s="159"/>
      <c r="CO724" s="159"/>
      <c r="CP724" s="159"/>
      <c r="CQ724" s="159"/>
      <c r="CR724" s="159"/>
      <c r="CS724" s="159"/>
      <c r="CT724" s="159"/>
      <c r="CU724" s="159"/>
      <c r="CV724" s="159"/>
      <c r="CW724" s="159"/>
      <c r="CX724" s="159"/>
      <c r="CY724" s="159"/>
      <c r="CZ724" s="159"/>
      <c r="DA724" s="159"/>
      <c r="DB724" s="159"/>
      <c r="DC724" s="159"/>
      <c r="DD724" s="159"/>
      <c r="DE724" s="159"/>
      <c r="DF724" s="159"/>
      <c r="DG724" s="159"/>
      <c r="DH724" s="159"/>
      <c r="DI724" s="159"/>
      <c r="DJ724" s="159"/>
      <c r="DK724" s="159"/>
      <c r="DL724" s="159"/>
      <c r="DM724" s="159"/>
      <c r="DN724" s="159"/>
      <c r="DO724" s="159"/>
      <c r="DP724" s="159"/>
      <c r="DQ724" s="159"/>
      <c r="DR724" s="159"/>
      <c r="DS724" s="159"/>
      <c r="DT724" s="159"/>
      <c r="DU724" s="159"/>
      <c r="DV724" s="159"/>
      <c r="DW724" s="159"/>
      <c r="DX724" s="159"/>
      <c r="DY724" s="159"/>
      <c r="DZ724" s="159"/>
      <c r="EA724" s="159"/>
      <c r="EB724" s="159"/>
      <c r="EC724" s="159"/>
      <c r="ED724" s="159"/>
      <c r="EE724" s="159"/>
      <c r="EF724" s="159"/>
      <c r="EG724" s="159"/>
      <c r="EH724" s="159"/>
      <c r="EI724" s="159"/>
      <c r="EJ724" s="159"/>
      <c r="EK724" s="159"/>
      <c r="EL724" s="159"/>
      <c r="EM724" s="159"/>
      <c r="EN724" s="159"/>
      <c r="EO724" s="159"/>
      <c r="EP724" s="159"/>
      <c r="EQ724" s="159"/>
      <c r="ER724" s="159"/>
      <c r="ES724" s="159"/>
      <c r="ET724" s="159"/>
      <c r="EU724" s="159"/>
      <c r="EV724" s="159"/>
      <c r="EW724" s="159"/>
      <c r="EX724" s="159"/>
      <c r="EY724" s="159"/>
      <c r="EZ724" s="159"/>
      <c r="FA724" s="159"/>
      <c r="FB724" s="159"/>
      <c r="FC724" s="159"/>
      <c r="FD724" s="159"/>
    </row>
    <row r="725" customFormat="false" ht="12.75" hidden="false" customHeight="false" outlineLevel="0" collapsed="false">
      <c r="A725" s="168"/>
      <c r="B725" s="149"/>
      <c r="C725" s="149"/>
      <c r="D725" s="149"/>
      <c r="E725" s="149"/>
      <c r="F725" s="149"/>
      <c r="G725" s="149"/>
      <c r="H725" s="148"/>
      <c r="I725" s="170"/>
      <c r="R725" s="148"/>
      <c r="S725" s="158"/>
      <c r="T725" s="159"/>
      <c r="U725" s="159"/>
      <c r="V725" s="159"/>
      <c r="W725" s="159"/>
      <c r="X725" s="159"/>
      <c r="Y725" s="159"/>
      <c r="Z725" s="159"/>
      <c r="AA725" s="159"/>
      <c r="AB725" s="159"/>
      <c r="AC725" s="159"/>
      <c r="AD725" s="159"/>
      <c r="AE725" s="159"/>
      <c r="AF725" s="159"/>
      <c r="AG725" s="159"/>
      <c r="AH725" s="159"/>
      <c r="AI725" s="159"/>
      <c r="AJ725" s="159"/>
      <c r="AK725" s="159"/>
      <c r="AL725" s="159"/>
      <c r="AM725" s="159"/>
      <c r="AN725" s="159"/>
      <c r="AO725" s="159"/>
      <c r="AP725" s="159"/>
      <c r="AQ725" s="159"/>
      <c r="AR725" s="159"/>
      <c r="AS725" s="159"/>
      <c r="AT725" s="159"/>
      <c r="AU725" s="159"/>
      <c r="AV725" s="159"/>
      <c r="AW725" s="159"/>
      <c r="AX725" s="159"/>
      <c r="AY725" s="159"/>
      <c r="AZ725" s="159"/>
      <c r="BA725" s="159"/>
      <c r="BB725" s="159"/>
      <c r="BC725" s="159"/>
      <c r="BD725" s="159"/>
      <c r="BE725" s="159"/>
      <c r="BF725" s="159"/>
      <c r="BG725" s="159"/>
      <c r="BH725" s="159"/>
      <c r="BI725" s="159"/>
      <c r="BJ725" s="159"/>
      <c r="BK725" s="159"/>
      <c r="BL725" s="159"/>
      <c r="BM725" s="159"/>
      <c r="BN725" s="159"/>
      <c r="BO725" s="159"/>
      <c r="BP725" s="159"/>
      <c r="BQ725" s="159"/>
      <c r="BR725" s="159"/>
      <c r="BS725" s="159"/>
      <c r="BT725" s="159"/>
      <c r="BU725" s="159"/>
      <c r="BV725" s="159"/>
      <c r="BW725" s="159"/>
      <c r="BX725" s="159"/>
      <c r="BY725" s="159"/>
      <c r="BZ725" s="159"/>
      <c r="CA725" s="159"/>
      <c r="CB725" s="159"/>
      <c r="CC725" s="159"/>
      <c r="CD725" s="159"/>
      <c r="CE725" s="159"/>
      <c r="CF725" s="159"/>
      <c r="CG725" s="159"/>
      <c r="CH725" s="159"/>
      <c r="CI725" s="159"/>
      <c r="CJ725" s="159"/>
      <c r="CK725" s="159"/>
      <c r="CL725" s="159"/>
      <c r="CM725" s="159"/>
      <c r="CN725" s="159"/>
      <c r="CO725" s="159"/>
      <c r="CP725" s="159"/>
      <c r="CQ725" s="159"/>
      <c r="CR725" s="159"/>
      <c r="CS725" s="159"/>
      <c r="CT725" s="159"/>
      <c r="CU725" s="159"/>
      <c r="CV725" s="159"/>
      <c r="CW725" s="159"/>
      <c r="CX725" s="159"/>
      <c r="CY725" s="159"/>
      <c r="CZ725" s="159"/>
      <c r="DA725" s="159"/>
      <c r="DB725" s="159"/>
      <c r="DC725" s="159"/>
      <c r="DD725" s="159"/>
      <c r="DE725" s="159"/>
      <c r="DF725" s="159"/>
      <c r="DG725" s="159"/>
      <c r="DH725" s="159"/>
      <c r="DI725" s="159"/>
      <c r="DJ725" s="159"/>
      <c r="DK725" s="159"/>
      <c r="DL725" s="159"/>
      <c r="DM725" s="159"/>
      <c r="DN725" s="159"/>
      <c r="DO725" s="159"/>
      <c r="DP725" s="159"/>
      <c r="DQ725" s="159"/>
      <c r="DR725" s="159"/>
      <c r="DS725" s="159"/>
      <c r="DT725" s="159"/>
      <c r="DU725" s="159"/>
      <c r="DV725" s="159"/>
      <c r="DW725" s="159"/>
      <c r="DX725" s="159"/>
      <c r="DY725" s="159"/>
      <c r="DZ725" s="159"/>
      <c r="EA725" s="159"/>
      <c r="EB725" s="159"/>
      <c r="EC725" s="159"/>
      <c r="ED725" s="159"/>
      <c r="EE725" s="159"/>
      <c r="EF725" s="159"/>
      <c r="EG725" s="159"/>
      <c r="EH725" s="159"/>
      <c r="EI725" s="159"/>
      <c r="EJ725" s="159"/>
      <c r="EK725" s="159"/>
      <c r="EL725" s="159"/>
      <c r="EM725" s="159"/>
      <c r="EN725" s="159"/>
      <c r="EO725" s="159"/>
      <c r="EP725" s="159"/>
      <c r="EQ725" s="159"/>
      <c r="ER725" s="159"/>
      <c r="ES725" s="159"/>
      <c r="ET725" s="159"/>
      <c r="EU725" s="159"/>
      <c r="EV725" s="159"/>
      <c r="EW725" s="159"/>
      <c r="EX725" s="159"/>
      <c r="EY725" s="159"/>
      <c r="EZ725" s="159"/>
      <c r="FA725" s="159"/>
      <c r="FB725" s="159"/>
      <c r="FC725" s="159"/>
      <c r="FD725" s="159"/>
    </row>
    <row r="726" customFormat="false" ht="12.75" hidden="false" customHeight="false" outlineLevel="0" collapsed="false">
      <c r="A726" s="168"/>
      <c r="B726" s="149"/>
      <c r="C726" s="149"/>
      <c r="D726" s="149"/>
      <c r="E726" s="149"/>
      <c r="F726" s="149"/>
      <c r="G726" s="149"/>
      <c r="H726" s="148"/>
      <c r="I726" s="170"/>
      <c r="R726" s="148"/>
      <c r="S726" s="158"/>
      <c r="T726" s="159"/>
      <c r="U726" s="159"/>
      <c r="V726" s="159"/>
      <c r="W726" s="159"/>
      <c r="X726" s="159"/>
      <c r="Y726" s="159"/>
      <c r="Z726" s="159"/>
      <c r="AA726" s="159"/>
      <c r="AB726" s="159"/>
      <c r="AC726" s="159"/>
      <c r="AD726" s="159"/>
      <c r="AE726" s="159"/>
      <c r="AF726" s="159"/>
      <c r="AG726" s="159"/>
      <c r="AH726" s="159"/>
      <c r="AI726" s="159"/>
      <c r="AJ726" s="159"/>
      <c r="AK726" s="159"/>
      <c r="AL726" s="159"/>
      <c r="AM726" s="159"/>
      <c r="AN726" s="159"/>
      <c r="AO726" s="159"/>
      <c r="AP726" s="159"/>
      <c r="AQ726" s="159"/>
      <c r="AR726" s="159"/>
      <c r="AS726" s="159"/>
      <c r="AT726" s="159"/>
      <c r="AU726" s="159"/>
      <c r="AV726" s="159"/>
      <c r="AW726" s="159"/>
      <c r="AX726" s="159"/>
      <c r="AY726" s="159"/>
      <c r="AZ726" s="159"/>
      <c r="BA726" s="159"/>
      <c r="BB726" s="159"/>
      <c r="BC726" s="159"/>
      <c r="BD726" s="159"/>
      <c r="BE726" s="159"/>
      <c r="BF726" s="159"/>
      <c r="BG726" s="159"/>
      <c r="BH726" s="159"/>
      <c r="BI726" s="159"/>
      <c r="BJ726" s="159"/>
      <c r="BK726" s="159"/>
      <c r="BL726" s="159"/>
      <c r="BM726" s="159"/>
      <c r="BN726" s="159"/>
      <c r="BO726" s="159"/>
      <c r="BP726" s="159"/>
      <c r="BQ726" s="159"/>
      <c r="BR726" s="159"/>
      <c r="BS726" s="159"/>
      <c r="BT726" s="159"/>
      <c r="BU726" s="159"/>
      <c r="BV726" s="159"/>
      <c r="BW726" s="159"/>
      <c r="BX726" s="159"/>
      <c r="BY726" s="159"/>
      <c r="BZ726" s="159"/>
      <c r="CA726" s="159"/>
      <c r="CB726" s="159"/>
      <c r="CC726" s="159"/>
      <c r="CD726" s="159"/>
      <c r="CE726" s="159"/>
      <c r="CF726" s="159"/>
      <c r="CG726" s="159"/>
      <c r="CH726" s="159"/>
      <c r="CI726" s="159"/>
      <c r="CJ726" s="159"/>
      <c r="CK726" s="159"/>
      <c r="CL726" s="159"/>
      <c r="CM726" s="159"/>
      <c r="CN726" s="159"/>
      <c r="CO726" s="159"/>
      <c r="CP726" s="159"/>
      <c r="CQ726" s="159"/>
      <c r="CR726" s="159"/>
      <c r="CS726" s="159"/>
      <c r="CT726" s="159"/>
      <c r="CU726" s="159"/>
      <c r="CV726" s="159"/>
      <c r="CW726" s="159"/>
      <c r="CX726" s="159"/>
      <c r="CY726" s="159"/>
      <c r="CZ726" s="159"/>
      <c r="DA726" s="159"/>
      <c r="DB726" s="159"/>
      <c r="DC726" s="159"/>
      <c r="DD726" s="159"/>
      <c r="DE726" s="159"/>
      <c r="DF726" s="159"/>
      <c r="DG726" s="159"/>
      <c r="DH726" s="159"/>
      <c r="DI726" s="159"/>
      <c r="DJ726" s="159"/>
      <c r="DK726" s="159"/>
      <c r="DL726" s="159"/>
      <c r="DM726" s="159"/>
      <c r="DN726" s="159"/>
      <c r="DO726" s="159"/>
      <c r="DP726" s="159"/>
      <c r="DQ726" s="159"/>
      <c r="DR726" s="159"/>
      <c r="DS726" s="159"/>
      <c r="DT726" s="159"/>
      <c r="DU726" s="159"/>
      <c r="DV726" s="159"/>
      <c r="DW726" s="159"/>
      <c r="DX726" s="159"/>
      <c r="DY726" s="159"/>
      <c r="DZ726" s="159"/>
      <c r="EA726" s="159"/>
      <c r="EB726" s="159"/>
      <c r="EC726" s="159"/>
      <c r="ED726" s="159"/>
      <c r="EE726" s="159"/>
      <c r="EF726" s="159"/>
      <c r="EG726" s="159"/>
      <c r="EH726" s="159"/>
      <c r="EI726" s="159"/>
      <c r="EJ726" s="159"/>
      <c r="EK726" s="159"/>
      <c r="EL726" s="159"/>
      <c r="EM726" s="159"/>
      <c r="EN726" s="159"/>
      <c r="EO726" s="159"/>
      <c r="EP726" s="159"/>
      <c r="EQ726" s="159"/>
      <c r="ER726" s="159"/>
      <c r="ES726" s="159"/>
      <c r="ET726" s="159"/>
      <c r="EU726" s="159"/>
      <c r="EV726" s="159"/>
      <c r="EW726" s="159"/>
      <c r="EX726" s="159"/>
      <c r="EY726" s="159"/>
      <c r="EZ726" s="159"/>
      <c r="FA726" s="159"/>
      <c r="FB726" s="159"/>
      <c r="FC726" s="159"/>
      <c r="FD726" s="159"/>
    </row>
    <row r="727" customFormat="false" ht="12.75" hidden="false" customHeight="false" outlineLevel="0" collapsed="false">
      <c r="A727" s="168"/>
      <c r="B727" s="149"/>
      <c r="C727" s="149"/>
      <c r="D727" s="149"/>
      <c r="E727" s="149"/>
      <c r="F727" s="149"/>
      <c r="G727" s="149"/>
      <c r="H727" s="148"/>
      <c r="I727" s="170"/>
      <c r="R727" s="148"/>
      <c r="S727" s="158"/>
      <c r="T727" s="159"/>
      <c r="U727" s="159"/>
      <c r="V727" s="159"/>
      <c r="W727" s="159"/>
      <c r="X727" s="159"/>
      <c r="Y727" s="159"/>
      <c r="Z727" s="159"/>
      <c r="AA727" s="159"/>
      <c r="AB727" s="159"/>
      <c r="AC727" s="159"/>
      <c r="AD727" s="159"/>
      <c r="AE727" s="159"/>
      <c r="AF727" s="159"/>
      <c r="AG727" s="159"/>
      <c r="AH727" s="159"/>
      <c r="AI727" s="159"/>
      <c r="AJ727" s="159"/>
      <c r="AK727" s="159"/>
      <c r="AL727" s="159"/>
      <c r="AM727" s="159"/>
      <c r="AN727" s="159"/>
      <c r="AO727" s="159"/>
      <c r="AP727" s="159"/>
      <c r="AQ727" s="159"/>
      <c r="AR727" s="159"/>
      <c r="AS727" s="159"/>
      <c r="AT727" s="159"/>
      <c r="AU727" s="159"/>
      <c r="AV727" s="159"/>
      <c r="AW727" s="159"/>
      <c r="AX727" s="159"/>
      <c r="AY727" s="159"/>
      <c r="AZ727" s="159"/>
      <c r="BA727" s="159"/>
      <c r="BB727" s="159"/>
      <c r="BC727" s="159"/>
      <c r="BD727" s="159"/>
      <c r="BE727" s="159"/>
      <c r="BF727" s="159"/>
      <c r="BG727" s="159"/>
      <c r="BH727" s="159"/>
      <c r="BI727" s="159"/>
      <c r="BJ727" s="159"/>
      <c r="BK727" s="159"/>
      <c r="BL727" s="159"/>
      <c r="BM727" s="159"/>
      <c r="BN727" s="159"/>
      <c r="BO727" s="159"/>
      <c r="BP727" s="159"/>
      <c r="BQ727" s="159"/>
      <c r="BR727" s="159"/>
      <c r="BS727" s="159"/>
      <c r="BT727" s="159"/>
      <c r="BU727" s="159"/>
      <c r="BV727" s="159"/>
      <c r="BW727" s="159"/>
      <c r="BX727" s="159"/>
      <c r="BY727" s="159"/>
      <c r="BZ727" s="159"/>
      <c r="CA727" s="159"/>
      <c r="CB727" s="159"/>
      <c r="CC727" s="159"/>
      <c r="CD727" s="159"/>
      <c r="CE727" s="159"/>
      <c r="CF727" s="159"/>
      <c r="CG727" s="159"/>
      <c r="CH727" s="159"/>
      <c r="CI727" s="159"/>
      <c r="CJ727" s="159"/>
      <c r="CK727" s="159"/>
      <c r="CL727" s="159"/>
      <c r="CM727" s="159"/>
      <c r="CN727" s="159"/>
      <c r="CO727" s="159"/>
      <c r="CP727" s="159"/>
      <c r="CQ727" s="159"/>
      <c r="CR727" s="159"/>
      <c r="CS727" s="159"/>
      <c r="CT727" s="159"/>
      <c r="CU727" s="159"/>
      <c r="CV727" s="159"/>
      <c r="CW727" s="159"/>
      <c r="CX727" s="159"/>
      <c r="CY727" s="159"/>
      <c r="CZ727" s="159"/>
      <c r="DA727" s="159"/>
      <c r="DB727" s="159"/>
      <c r="DC727" s="159"/>
      <c r="DD727" s="159"/>
      <c r="DE727" s="159"/>
      <c r="DF727" s="159"/>
      <c r="DG727" s="159"/>
      <c r="DH727" s="159"/>
      <c r="DI727" s="159"/>
      <c r="DJ727" s="159"/>
      <c r="DK727" s="159"/>
      <c r="DL727" s="159"/>
      <c r="DM727" s="159"/>
      <c r="DN727" s="159"/>
      <c r="DO727" s="159"/>
      <c r="DP727" s="159"/>
      <c r="DQ727" s="159"/>
      <c r="DR727" s="159"/>
      <c r="DS727" s="159"/>
      <c r="DT727" s="159"/>
      <c r="DU727" s="159"/>
      <c r="DV727" s="159"/>
      <c r="DW727" s="159"/>
      <c r="DX727" s="159"/>
      <c r="DY727" s="159"/>
      <c r="DZ727" s="159"/>
      <c r="EA727" s="159"/>
      <c r="EB727" s="159"/>
      <c r="EC727" s="159"/>
      <c r="ED727" s="159"/>
      <c r="EE727" s="159"/>
      <c r="EF727" s="159"/>
      <c r="EG727" s="159"/>
      <c r="EH727" s="159"/>
      <c r="EI727" s="159"/>
      <c r="EJ727" s="159"/>
      <c r="EK727" s="159"/>
      <c r="EL727" s="159"/>
      <c r="EM727" s="159"/>
      <c r="EN727" s="159"/>
      <c r="EO727" s="159"/>
      <c r="EP727" s="159"/>
      <c r="EQ727" s="159"/>
      <c r="ER727" s="159"/>
      <c r="ES727" s="159"/>
      <c r="ET727" s="159"/>
      <c r="EU727" s="159"/>
      <c r="EV727" s="159"/>
      <c r="EW727" s="159"/>
      <c r="EX727" s="159"/>
      <c r="EY727" s="159"/>
      <c r="EZ727" s="159"/>
      <c r="FA727" s="159"/>
      <c r="FB727" s="159"/>
      <c r="FC727" s="159"/>
      <c r="FD727" s="159"/>
    </row>
    <row r="728" customFormat="false" ht="12.75" hidden="false" customHeight="false" outlineLevel="0" collapsed="false">
      <c r="A728" s="168"/>
      <c r="B728" s="149"/>
      <c r="C728" s="149"/>
      <c r="D728" s="149"/>
      <c r="E728" s="149"/>
      <c r="F728" s="149"/>
      <c r="G728" s="149"/>
      <c r="H728" s="148"/>
      <c r="I728" s="170"/>
      <c r="R728" s="148"/>
      <c r="S728" s="158"/>
      <c r="T728" s="159"/>
      <c r="U728" s="159"/>
      <c r="V728" s="159"/>
      <c r="W728" s="159"/>
      <c r="X728" s="159"/>
      <c r="Y728" s="159"/>
      <c r="Z728" s="159"/>
      <c r="AA728" s="159"/>
      <c r="AB728" s="159"/>
      <c r="AC728" s="159"/>
      <c r="AD728" s="159"/>
      <c r="AE728" s="159"/>
      <c r="AF728" s="159"/>
      <c r="AG728" s="159"/>
      <c r="AH728" s="159"/>
      <c r="AI728" s="159"/>
      <c r="AJ728" s="159"/>
      <c r="AK728" s="159"/>
      <c r="AL728" s="159"/>
      <c r="AM728" s="159"/>
      <c r="AN728" s="159"/>
      <c r="AO728" s="159"/>
      <c r="AP728" s="159"/>
      <c r="AQ728" s="159"/>
      <c r="AR728" s="159"/>
      <c r="AS728" s="159"/>
      <c r="AT728" s="159"/>
      <c r="AU728" s="159"/>
      <c r="AV728" s="159"/>
      <c r="AW728" s="159"/>
      <c r="AX728" s="159"/>
      <c r="AY728" s="159"/>
      <c r="AZ728" s="159"/>
      <c r="BA728" s="159"/>
      <c r="BB728" s="159"/>
      <c r="BC728" s="159"/>
      <c r="BD728" s="159"/>
      <c r="BE728" s="159"/>
      <c r="BF728" s="159"/>
      <c r="BG728" s="159"/>
      <c r="BH728" s="159"/>
      <c r="BI728" s="159"/>
      <c r="BJ728" s="159"/>
      <c r="BK728" s="159"/>
      <c r="BL728" s="159"/>
      <c r="BM728" s="159"/>
      <c r="BN728" s="159"/>
      <c r="BO728" s="159"/>
      <c r="BP728" s="159"/>
      <c r="BQ728" s="159"/>
      <c r="BR728" s="159"/>
      <c r="BS728" s="159"/>
      <c r="BT728" s="159"/>
      <c r="BU728" s="159"/>
      <c r="BV728" s="159"/>
      <c r="BW728" s="159"/>
      <c r="BX728" s="159"/>
      <c r="BY728" s="159"/>
      <c r="BZ728" s="159"/>
      <c r="CA728" s="159"/>
      <c r="CB728" s="159"/>
      <c r="CC728" s="159"/>
      <c r="CD728" s="159"/>
      <c r="CE728" s="159"/>
      <c r="CF728" s="159"/>
      <c r="CG728" s="159"/>
      <c r="CH728" s="159"/>
      <c r="CI728" s="159"/>
      <c r="CJ728" s="159"/>
      <c r="CK728" s="159"/>
      <c r="CL728" s="159"/>
      <c r="CM728" s="159"/>
      <c r="CN728" s="159"/>
      <c r="CO728" s="159"/>
      <c r="CP728" s="159"/>
      <c r="CQ728" s="159"/>
      <c r="CR728" s="159"/>
      <c r="CS728" s="159"/>
      <c r="CT728" s="159"/>
      <c r="CU728" s="159"/>
      <c r="CV728" s="159"/>
      <c r="CW728" s="159"/>
      <c r="CX728" s="159"/>
      <c r="CY728" s="159"/>
      <c r="CZ728" s="159"/>
      <c r="DA728" s="159"/>
      <c r="DB728" s="159"/>
      <c r="DC728" s="159"/>
      <c r="DD728" s="159"/>
      <c r="DE728" s="159"/>
      <c r="DF728" s="159"/>
      <c r="DG728" s="159"/>
      <c r="DH728" s="159"/>
      <c r="DI728" s="159"/>
      <c r="DJ728" s="159"/>
      <c r="DK728" s="159"/>
      <c r="DL728" s="159"/>
      <c r="DM728" s="159"/>
      <c r="DN728" s="159"/>
      <c r="DO728" s="159"/>
      <c r="DP728" s="159"/>
      <c r="DQ728" s="159"/>
      <c r="DR728" s="159"/>
      <c r="DS728" s="159"/>
      <c r="DT728" s="159"/>
      <c r="DU728" s="159"/>
      <c r="DV728" s="159"/>
      <c r="DW728" s="159"/>
      <c r="DX728" s="159"/>
      <c r="DY728" s="159"/>
      <c r="DZ728" s="159"/>
      <c r="EA728" s="159"/>
      <c r="EB728" s="159"/>
      <c r="EC728" s="159"/>
      <c r="ED728" s="159"/>
      <c r="EE728" s="159"/>
      <c r="EF728" s="159"/>
      <c r="EG728" s="159"/>
      <c r="EH728" s="159"/>
      <c r="EI728" s="159"/>
      <c r="EJ728" s="159"/>
      <c r="EK728" s="159"/>
      <c r="EL728" s="159"/>
      <c r="EM728" s="159"/>
      <c r="EN728" s="159"/>
      <c r="EO728" s="159"/>
      <c r="EP728" s="159"/>
      <c r="EQ728" s="159"/>
      <c r="ER728" s="159"/>
      <c r="ES728" s="159"/>
      <c r="ET728" s="159"/>
      <c r="EU728" s="159"/>
      <c r="EV728" s="159"/>
      <c r="EW728" s="159"/>
      <c r="EX728" s="159"/>
      <c r="EY728" s="159"/>
      <c r="EZ728" s="159"/>
      <c r="FA728" s="159"/>
      <c r="FB728" s="159"/>
      <c r="FC728" s="159"/>
      <c r="FD728" s="159"/>
    </row>
    <row r="729" customFormat="false" ht="12.75" hidden="false" customHeight="false" outlineLevel="0" collapsed="false">
      <c r="A729" s="168"/>
      <c r="B729" s="149"/>
      <c r="C729" s="149"/>
      <c r="D729" s="149"/>
      <c r="E729" s="149"/>
      <c r="F729" s="149"/>
      <c r="G729" s="149"/>
      <c r="H729" s="148"/>
      <c r="I729" s="170"/>
      <c r="R729" s="148"/>
      <c r="S729" s="158"/>
      <c r="T729" s="159"/>
      <c r="U729" s="159"/>
      <c r="V729" s="159"/>
      <c r="W729" s="159"/>
      <c r="X729" s="159"/>
      <c r="Y729" s="159"/>
      <c r="Z729" s="159"/>
      <c r="AA729" s="159"/>
      <c r="AB729" s="159"/>
      <c r="AC729" s="159"/>
      <c r="AD729" s="159"/>
      <c r="AE729" s="159"/>
      <c r="AF729" s="159"/>
      <c r="AG729" s="159"/>
      <c r="AH729" s="159"/>
      <c r="AI729" s="159"/>
      <c r="AJ729" s="159"/>
      <c r="AK729" s="159"/>
      <c r="AL729" s="159"/>
      <c r="AM729" s="159"/>
      <c r="AN729" s="159"/>
      <c r="AO729" s="159"/>
      <c r="AP729" s="159"/>
      <c r="AQ729" s="159"/>
      <c r="AR729" s="159"/>
      <c r="AS729" s="159"/>
      <c r="AT729" s="159"/>
      <c r="AU729" s="159"/>
      <c r="AV729" s="159"/>
      <c r="AW729" s="159"/>
      <c r="AX729" s="159"/>
      <c r="AY729" s="159"/>
      <c r="AZ729" s="159"/>
      <c r="BA729" s="159"/>
      <c r="BB729" s="159"/>
      <c r="BC729" s="159"/>
      <c r="BD729" s="159"/>
      <c r="BE729" s="159"/>
      <c r="BF729" s="159"/>
      <c r="BG729" s="159"/>
      <c r="BH729" s="159"/>
      <c r="BI729" s="159"/>
      <c r="BJ729" s="159"/>
      <c r="BK729" s="159"/>
      <c r="BL729" s="159"/>
      <c r="BM729" s="159"/>
      <c r="BN729" s="159"/>
      <c r="BO729" s="159"/>
      <c r="BP729" s="159"/>
      <c r="BQ729" s="159"/>
      <c r="BR729" s="159"/>
      <c r="BS729" s="159"/>
      <c r="BT729" s="159"/>
      <c r="BU729" s="159"/>
      <c r="BV729" s="159"/>
      <c r="BW729" s="159"/>
      <c r="BX729" s="159"/>
      <c r="BY729" s="159"/>
      <c r="BZ729" s="159"/>
      <c r="CA729" s="159"/>
      <c r="CB729" s="159"/>
      <c r="CC729" s="159"/>
      <c r="CD729" s="159"/>
      <c r="CE729" s="159"/>
      <c r="CF729" s="159"/>
      <c r="CG729" s="159"/>
      <c r="CH729" s="159"/>
      <c r="CI729" s="159"/>
      <c r="CJ729" s="159"/>
      <c r="CK729" s="159"/>
      <c r="CL729" s="159"/>
      <c r="CM729" s="159"/>
      <c r="CN729" s="159"/>
      <c r="CO729" s="159"/>
      <c r="CP729" s="159"/>
      <c r="CQ729" s="159"/>
      <c r="CR729" s="159"/>
      <c r="CS729" s="159"/>
      <c r="CT729" s="159"/>
      <c r="CU729" s="159"/>
      <c r="CV729" s="159"/>
      <c r="CW729" s="159"/>
      <c r="CX729" s="159"/>
      <c r="CY729" s="159"/>
      <c r="CZ729" s="159"/>
      <c r="DA729" s="159"/>
      <c r="DB729" s="159"/>
      <c r="DC729" s="159"/>
      <c r="DD729" s="159"/>
      <c r="DE729" s="159"/>
      <c r="DF729" s="159"/>
      <c r="DG729" s="159"/>
      <c r="DH729" s="159"/>
      <c r="DI729" s="159"/>
      <c r="DJ729" s="159"/>
      <c r="DK729" s="159"/>
      <c r="DL729" s="159"/>
      <c r="DM729" s="159"/>
      <c r="DN729" s="159"/>
      <c r="DO729" s="159"/>
      <c r="DP729" s="159"/>
      <c r="DQ729" s="159"/>
      <c r="DR729" s="159"/>
      <c r="DS729" s="159"/>
      <c r="DT729" s="159"/>
      <c r="DU729" s="159"/>
      <c r="DV729" s="159"/>
      <c r="DW729" s="159"/>
      <c r="DX729" s="159"/>
      <c r="DY729" s="159"/>
      <c r="DZ729" s="159"/>
      <c r="EA729" s="159"/>
      <c r="EB729" s="159"/>
      <c r="EC729" s="159"/>
      <c r="ED729" s="159"/>
      <c r="EE729" s="159"/>
      <c r="EF729" s="159"/>
      <c r="EG729" s="159"/>
      <c r="EH729" s="159"/>
      <c r="EI729" s="159"/>
      <c r="EJ729" s="159"/>
      <c r="EK729" s="159"/>
      <c r="EL729" s="159"/>
      <c r="EM729" s="159"/>
      <c r="EN729" s="159"/>
      <c r="EO729" s="159"/>
      <c r="EP729" s="159"/>
      <c r="EQ729" s="159"/>
      <c r="ER729" s="159"/>
      <c r="ES729" s="159"/>
      <c r="ET729" s="159"/>
      <c r="EU729" s="159"/>
      <c r="EV729" s="159"/>
      <c r="EW729" s="159"/>
      <c r="EX729" s="159"/>
      <c r="EY729" s="159"/>
      <c r="EZ729" s="159"/>
      <c r="FA729" s="159"/>
      <c r="FB729" s="159"/>
      <c r="FC729" s="159"/>
      <c r="FD729" s="159"/>
    </row>
    <row r="730" customFormat="false" ht="12.75" hidden="false" customHeight="false" outlineLevel="0" collapsed="false">
      <c r="A730" s="168"/>
      <c r="B730" s="149"/>
      <c r="C730" s="149"/>
      <c r="D730" s="149"/>
      <c r="E730" s="149"/>
      <c r="F730" s="149"/>
      <c r="G730" s="149"/>
      <c r="H730" s="148"/>
      <c r="I730" s="170"/>
      <c r="R730" s="148"/>
      <c r="S730" s="158"/>
      <c r="T730" s="159"/>
      <c r="U730" s="159"/>
      <c r="V730" s="159"/>
      <c r="W730" s="159"/>
      <c r="X730" s="159"/>
      <c r="Y730" s="159"/>
      <c r="Z730" s="159"/>
      <c r="AA730" s="159"/>
      <c r="AB730" s="159"/>
      <c r="AC730" s="159"/>
      <c r="AD730" s="159"/>
      <c r="AE730" s="159"/>
      <c r="AF730" s="159"/>
      <c r="AG730" s="159"/>
      <c r="AH730" s="159"/>
      <c r="AI730" s="159"/>
      <c r="AJ730" s="159"/>
      <c r="AK730" s="159"/>
      <c r="AL730" s="159"/>
      <c r="AM730" s="159"/>
      <c r="AN730" s="159"/>
      <c r="AO730" s="159"/>
      <c r="AP730" s="159"/>
      <c r="AQ730" s="159"/>
      <c r="AR730" s="159"/>
      <c r="AS730" s="159"/>
      <c r="AT730" s="159"/>
      <c r="AU730" s="159"/>
      <c r="AV730" s="159"/>
      <c r="AW730" s="159"/>
      <c r="AX730" s="159"/>
      <c r="AY730" s="159"/>
      <c r="AZ730" s="159"/>
      <c r="BA730" s="159"/>
      <c r="BB730" s="159"/>
      <c r="BC730" s="159"/>
      <c r="BD730" s="159"/>
      <c r="BE730" s="159"/>
      <c r="BF730" s="159"/>
      <c r="BG730" s="159"/>
      <c r="BH730" s="159"/>
      <c r="BI730" s="159"/>
      <c r="BJ730" s="159"/>
      <c r="BK730" s="159"/>
      <c r="BL730" s="159"/>
      <c r="BM730" s="159"/>
      <c r="BN730" s="159"/>
      <c r="BO730" s="159"/>
      <c r="BP730" s="159"/>
      <c r="BQ730" s="159"/>
      <c r="BR730" s="159"/>
      <c r="BS730" s="159"/>
      <c r="BT730" s="159"/>
      <c r="BU730" s="159"/>
      <c r="BV730" s="159"/>
      <c r="BW730" s="159"/>
      <c r="BX730" s="159"/>
      <c r="BY730" s="159"/>
      <c r="BZ730" s="159"/>
      <c r="CA730" s="159"/>
      <c r="CB730" s="159"/>
      <c r="CC730" s="159"/>
      <c r="CD730" s="159"/>
      <c r="CE730" s="159"/>
      <c r="CF730" s="159"/>
      <c r="CG730" s="159"/>
      <c r="CH730" s="159"/>
      <c r="CI730" s="159"/>
      <c r="CJ730" s="159"/>
      <c r="CK730" s="159"/>
      <c r="CL730" s="159"/>
      <c r="CM730" s="159"/>
      <c r="CN730" s="159"/>
      <c r="CO730" s="159"/>
      <c r="CP730" s="159"/>
      <c r="CQ730" s="159"/>
      <c r="CR730" s="159"/>
      <c r="CS730" s="159"/>
      <c r="CT730" s="159"/>
      <c r="CU730" s="159"/>
      <c r="CV730" s="159"/>
      <c r="CW730" s="159"/>
      <c r="CX730" s="159"/>
      <c r="CY730" s="159"/>
      <c r="CZ730" s="159"/>
      <c r="DA730" s="159"/>
      <c r="DB730" s="159"/>
      <c r="DC730" s="159"/>
      <c r="DD730" s="159"/>
      <c r="DE730" s="159"/>
      <c r="DF730" s="159"/>
      <c r="DG730" s="159"/>
      <c r="DH730" s="159"/>
      <c r="DI730" s="159"/>
      <c r="DJ730" s="159"/>
      <c r="DK730" s="159"/>
      <c r="DL730" s="159"/>
      <c r="DM730" s="159"/>
      <c r="DN730" s="159"/>
      <c r="DO730" s="159"/>
      <c r="DP730" s="159"/>
      <c r="DQ730" s="159"/>
      <c r="DR730" s="159"/>
      <c r="DS730" s="159"/>
      <c r="DT730" s="159"/>
      <c r="DU730" s="159"/>
      <c r="DV730" s="159"/>
      <c r="DW730" s="159"/>
      <c r="DX730" s="159"/>
      <c r="DY730" s="159"/>
      <c r="DZ730" s="159"/>
      <c r="EA730" s="159"/>
      <c r="EB730" s="159"/>
      <c r="EC730" s="159"/>
      <c r="ED730" s="159"/>
      <c r="EE730" s="159"/>
      <c r="EF730" s="159"/>
      <c r="EG730" s="159"/>
      <c r="EH730" s="159"/>
      <c r="EI730" s="159"/>
      <c r="EJ730" s="159"/>
      <c r="EK730" s="159"/>
      <c r="EL730" s="159"/>
      <c r="EM730" s="159"/>
      <c r="EN730" s="159"/>
      <c r="EO730" s="159"/>
      <c r="EP730" s="159"/>
      <c r="EQ730" s="159"/>
      <c r="ER730" s="159"/>
      <c r="ES730" s="159"/>
      <c r="ET730" s="159"/>
      <c r="EU730" s="159"/>
      <c r="EV730" s="159"/>
      <c r="EW730" s="159"/>
      <c r="EX730" s="159"/>
      <c r="EY730" s="159"/>
      <c r="EZ730" s="159"/>
      <c r="FA730" s="159"/>
      <c r="FB730" s="159"/>
      <c r="FC730" s="159"/>
      <c r="FD730" s="159"/>
    </row>
    <row r="731" customFormat="false" ht="12.75" hidden="false" customHeight="false" outlineLevel="0" collapsed="false">
      <c r="A731" s="168"/>
      <c r="B731" s="149"/>
      <c r="C731" s="149"/>
      <c r="D731" s="149"/>
      <c r="E731" s="149"/>
      <c r="F731" s="149"/>
      <c r="G731" s="149"/>
      <c r="H731" s="148"/>
      <c r="I731" s="170"/>
      <c r="R731" s="148"/>
      <c r="S731" s="158"/>
      <c r="T731" s="159"/>
      <c r="U731" s="159"/>
      <c r="V731" s="159"/>
      <c r="W731" s="159"/>
      <c r="X731" s="159"/>
      <c r="Y731" s="159"/>
      <c r="Z731" s="159"/>
      <c r="AA731" s="159"/>
      <c r="AB731" s="159"/>
      <c r="AC731" s="159"/>
      <c r="AD731" s="159"/>
      <c r="AE731" s="159"/>
      <c r="AF731" s="159"/>
      <c r="AG731" s="159"/>
      <c r="AH731" s="159"/>
      <c r="AI731" s="159"/>
      <c r="AJ731" s="159"/>
      <c r="AK731" s="159"/>
      <c r="AL731" s="159"/>
      <c r="AM731" s="159"/>
      <c r="AN731" s="159"/>
      <c r="AO731" s="159"/>
      <c r="AP731" s="159"/>
      <c r="AQ731" s="159"/>
      <c r="AR731" s="159"/>
      <c r="AS731" s="159"/>
      <c r="AT731" s="159"/>
      <c r="AU731" s="159"/>
      <c r="AV731" s="159"/>
      <c r="AW731" s="159"/>
      <c r="AX731" s="159"/>
      <c r="AY731" s="159"/>
      <c r="AZ731" s="159"/>
      <c r="BA731" s="159"/>
      <c r="BB731" s="159"/>
      <c r="BC731" s="159"/>
      <c r="BD731" s="159"/>
      <c r="BE731" s="159"/>
      <c r="BF731" s="159"/>
      <c r="BG731" s="159"/>
      <c r="BH731" s="159"/>
      <c r="BI731" s="159"/>
      <c r="BJ731" s="159"/>
      <c r="BK731" s="159"/>
      <c r="BL731" s="159"/>
      <c r="BM731" s="159"/>
      <c r="BN731" s="159"/>
      <c r="BO731" s="159"/>
      <c r="BP731" s="159"/>
      <c r="BQ731" s="159"/>
      <c r="BR731" s="159"/>
      <c r="BS731" s="159"/>
      <c r="BT731" s="159"/>
      <c r="BU731" s="159"/>
      <c r="BV731" s="159"/>
      <c r="BW731" s="159"/>
      <c r="BX731" s="159"/>
      <c r="BY731" s="159"/>
      <c r="BZ731" s="159"/>
      <c r="CA731" s="159"/>
      <c r="CB731" s="159"/>
      <c r="CC731" s="159"/>
      <c r="CD731" s="159"/>
      <c r="CE731" s="159"/>
      <c r="CF731" s="159"/>
      <c r="CG731" s="159"/>
      <c r="CH731" s="159"/>
      <c r="CI731" s="159"/>
      <c r="CJ731" s="159"/>
      <c r="CK731" s="159"/>
      <c r="CL731" s="159"/>
      <c r="CM731" s="159"/>
      <c r="CN731" s="159"/>
      <c r="CO731" s="159"/>
      <c r="CP731" s="159"/>
      <c r="CQ731" s="159"/>
      <c r="CR731" s="159"/>
      <c r="CS731" s="159"/>
      <c r="CT731" s="159"/>
      <c r="CU731" s="159"/>
      <c r="CV731" s="159"/>
      <c r="CW731" s="159"/>
      <c r="CX731" s="159"/>
      <c r="CY731" s="159"/>
      <c r="CZ731" s="159"/>
      <c r="DA731" s="159"/>
      <c r="DB731" s="159"/>
      <c r="DC731" s="159"/>
      <c r="DD731" s="159"/>
      <c r="DE731" s="159"/>
      <c r="DF731" s="159"/>
      <c r="DG731" s="159"/>
      <c r="DH731" s="159"/>
      <c r="DI731" s="159"/>
      <c r="DJ731" s="159"/>
      <c r="DK731" s="159"/>
      <c r="DL731" s="159"/>
      <c r="DM731" s="159"/>
      <c r="DN731" s="159"/>
      <c r="DO731" s="159"/>
      <c r="DP731" s="159"/>
      <c r="DQ731" s="159"/>
      <c r="DR731" s="159"/>
      <c r="DS731" s="159"/>
      <c r="DT731" s="159"/>
      <c r="DU731" s="159"/>
      <c r="DV731" s="159"/>
      <c r="DW731" s="159"/>
      <c r="DX731" s="159"/>
      <c r="DY731" s="159"/>
      <c r="DZ731" s="159"/>
      <c r="EA731" s="159"/>
      <c r="EB731" s="159"/>
      <c r="EC731" s="159"/>
      <c r="ED731" s="159"/>
      <c r="EE731" s="159"/>
      <c r="EF731" s="159"/>
      <c r="EG731" s="159"/>
      <c r="EH731" s="159"/>
      <c r="EI731" s="159"/>
      <c r="EJ731" s="159"/>
      <c r="EK731" s="159"/>
      <c r="EL731" s="159"/>
      <c r="EM731" s="159"/>
      <c r="EN731" s="159"/>
      <c r="EO731" s="159"/>
      <c r="EP731" s="159"/>
      <c r="EQ731" s="159"/>
      <c r="ER731" s="159"/>
      <c r="ES731" s="159"/>
      <c r="ET731" s="159"/>
      <c r="EU731" s="159"/>
      <c r="EV731" s="159"/>
      <c r="EW731" s="159"/>
      <c r="EX731" s="159"/>
      <c r="EY731" s="159"/>
      <c r="EZ731" s="159"/>
      <c r="FA731" s="159"/>
      <c r="FB731" s="159"/>
      <c r="FC731" s="159"/>
      <c r="FD731" s="159"/>
    </row>
    <row r="732" customFormat="false" ht="12.75" hidden="false" customHeight="false" outlineLevel="0" collapsed="false">
      <c r="A732" s="168"/>
      <c r="B732" s="149"/>
      <c r="C732" s="149"/>
      <c r="D732" s="149"/>
      <c r="E732" s="149"/>
      <c r="F732" s="149"/>
      <c r="G732" s="149"/>
      <c r="H732" s="148"/>
      <c r="I732" s="170"/>
      <c r="R732" s="148"/>
      <c r="S732" s="158"/>
      <c r="T732" s="159"/>
      <c r="U732" s="159"/>
      <c r="V732" s="159"/>
      <c r="W732" s="159"/>
      <c r="X732" s="159"/>
      <c r="Y732" s="159"/>
      <c r="Z732" s="159"/>
      <c r="AA732" s="159"/>
      <c r="AB732" s="159"/>
      <c r="AC732" s="159"/>
      <c r="AD732" s="159"/>
      <c r="AE732" s="159"/>
      <c r="AF732" s="159"/>
      <c r="AG732" s="159"/>
      <c r="AH732" s="159"/>
      <c r="AI732" s="159"/>
      <c r="AJ732" s="159"/>
      <c r="AK732" s="159"/>
      <c r="AL732" s="159"/>
      <c r="AM732" s="159"/>
      <c r="AN732" s="159"/>
      <c r="AO732" s="159"/>
      <c r="AP732" s="159"/>
      <c r="AQ732" s="159"/>
      <c r="AR732" s="159"/>
      <c r="AS732" s="159"/>
      <c r="AT732" s="159"/>
      <c r="AU732" s="159"/>
      <c r="AV732" s="159"/>
      <c r="AW732" s="159"/>
      <c r="AX732" s="159"/>
      <c r="AY732" s="159"/>
      <c r="AZ732" s="159"/>
      <c r="BA732" s="159"/>
      <c r="BB732" s="159"/>
      <c r="BC732" s="159"/>
      <c r="BD732" s="159"/>
      <c r="BE732" s="159"/>
      <c r="BF732" s="159"/>
      <c r="BG732" s="159"/>
      <c r="BH732" s="159"/>
      <c r="BI732" s="159"/>
      <c r="BJ732" s="159"/>
      <c r="BK732" s="159"/>
      <c r="BL732" s="159"/>
      <c r="BM732" s="159"/>
      <c r="BN732" s="159"/>
      <c r="BO732" s="159"/>
      <c r="BP732" s="159"/>
      <c r="BQ732" s="159"/>
      <c r="BR732" s="159"/>
      <c r="BS732" s="159"/>
      <c r="BT732" s="159"/>
      <c r="BU732" s="159"/>
      <c r="BV732" s="159"/>
      <c r="BW732" s="159"/>
      <c r="BX732" s="159"/>
      <c r="BY732" s="159"/>
      <c r="BZ732" s="159"/>
      <c r="CA732" s="159"/>
      <c r="CB732" s="159"/>
      <c r="CC732" s="159"/>
      <c r="CD732" s="159"/>
      <c r="CE732" s="159"/>
      <c r="CF732" s="159"/>
      <c r="CG732" s="159"/>
      <c r="CH732" s="159"/>
      <c r="CI732" s="159"/>
      <c r="CJ732" s="159"/>
      <c r="CK732" s="159"/>
      <c r="CL732" s="159"/>
      <c r="CM732" s="159"/>
      <c r="CN732" s="159"/>
      <c r="CO732" s="159"/>
      <c r="CP732" s="159"/>
      <c r="CQ732" s="159"/>
      <c r="CR732" s="159"/>
      <c r="CS732" s="159"/>
      <c r="CT732" s="159"/>
      <c r="CU732" s="159"/>
      <c r="CV732" s="159"/>
      <c r="CW732" s="159"/>
      <c r="CX732" s="159"/>
      <c r="CY732" s="159"/>
      <c r="CZ732" s="159"/>
      <c r="DA732" s="159"/>
      <c r="DB732" s="159"/>
      <c r="DC732" s="159"/>
      <c r="DD732" s="159"/>
      <c r="DE732" s="159"/>
      <c r="DF732" s="159"/>
      <c r="DG732" s="159"/>
      <c r="DH732" s="159"/>
      <c r="DI732" s="159"/>
      <c r="DJ732" s="159"/>
      <c r="DK732" s="159"/>
      <c r="DL732" s="159"/>
      <c r="DM732" s="159"/>
      <c r="DN732" s="159"/>
      <c r="DO732" s="159"/>
      <c r="DP732" s="159"/>
      <c r="DQ732" s="159"/>
      <c r="DR732" s="159"/>
      <c r="DS732" s="159"/>
      <c r="DT732" s="159"/>
      <c r="DU732" s="159"/>
      <c r="DV732" s="159"/>
      <c r="DW732" s="159"/>
      <c r="DX732" s="159"/>
      <c r="DY732" s="159"/>
      <c r="DZ732" s="159"/>
      <c r="EA732" s="159"/>
      <c r="EB732" s="159"/>
      <c r="EC732" s="159"/>
      <c r="ED732" s="159"/>
      <c r="EE732" s="159"/>
      <c r="EF732" s="159"/>
      <c r="EG732" s="159"/>
      <c r="EH732" s="159"/>
      <c r="EI732" s="159"/>
      <c r="EJ732" s="159"/>
      <c r="EK732" s="159"/>
      <c r="EL732" s="159"/>
      <c r="EM732" s="159"/>
      <c r="EN732" s="159"/>
      <c r="EO732" s="159"/>
      <c r="EP732" s="159"/>
      <c r="EQ732" s="159"/>
      <c r="ER732" s="159"/>
      <c r="ES732" s="159"/>
      <c r="ET732" s="159"/>
      <c r="EU732" s="159"/>
      <c r="EV732" s="159"/>
      <c r="EW732" s="159"/>
      <c r="EX732" s="159"/>
      <c r="EY732" s="159"/>
      <c r="EZ732" s="159"/>
      <c r="FA732" s="159"/>
      <c r="FB732" s="159"/>
      <c r="FC732" s="159"/>
      <c r="FD732" s="159"/>
    </row>
    <row r="733" customFormat="false" ht="12.75" hidden="false" customHeight="false" outlineLevel="0" collapsed="false">
      <c r="A733" s="168"/>
      <c r="B733" s="149"/>
      <c r="C733" s="149"/>
      <c r="D733" s="149"/>
      <c r="E733" s="149"/>
      <c r="F733" s="149"/>
      <c r="G733" s="149"/>
      <c r="H733" s="148"/>
      <c r="I733" s="170"/>
      <c r="R733" s="148"/>
      <c r="S733" s="158"/>
      <c r="T733" s="159"/>
      <c r="U733" s="159"/>
      <c r="V733" s="159"/>
      <c r="W733" s="159"/>
      <c r="X733" s="159"/>
      <c r="Y733" s="159"/>
      <c r="Z733" s="159"/>
      <c r="AA733" s="159"/>
      <c r="AB733" s="159"/>
      <c r="AC733" s="159"/>
      <c r="AD733" s="159"/>
      <c r="AE733" s="159"/>
      <c r="AF733" s="159"/>
      <c r="AG733" s="159"/>
      <c r="AH733" s="159"/>
      <c r="AI733" s="159"/>
      <c r="AJ733" s="159"/>
      <c r="AK733" s="159"/>
      <c r="AL733" s="159"/>
      <c r="AM733" s="159"/>
      <c r="AN733" s="159"/>
      <c r="AO733" s="159"/>
      <c r="AP733" s="159"/>
      <c r="AQ733" s="159"/>
      <c r="AR733" s="159"/>
      <c r="AS733" s="159"/>
      <c r="AT733" s="159"/>
      <c r="AU733" s="159"/>
      <c r="AV733" s="159"/>
      <c r="AW733" s="159"/>
      <c r="AX733" s="159"/>
      <c r="AY733" s="159"/>
      <c r="AZ733" s="159"/>
      <c r="BA733" s="159"/>
      <c r="BB733" s="159"/>
      <c r="BC733" s="159"/>
      <c r="BD733" s="159"/>
      <c r="BE733" s="159"/>
      <c r="BF733" s="159"/>
      <c r="BG733" s="159"/>
      <c r="BH733" s="159"/>
      <c r="BI733" s="159"/>
      <c r="BJ733" s="159"/>
      <c r="BK733" s="159"/>
      <c r="BL733" s="159"/>
      <c r="BM733" s="159"/>
      <c r="BN733" s="159"/>
      <c r="BO733" s="159"/>
      <c r="BP733" s="159"/>
      <c r="BQ733" s="159"/>
      <c r="BR733" s="159"/>
      <c r="BS733" s="159"/>
      <c r="BT733" s="159"/>
      <c r="BU733" s="159"/>
      <c r="BV733" s="159"/>
      <c r="BW733" s="159"/>
      <c r="BX733" s="159"/>
      <c r="BY733" s="159"/>
      <c r="BZ733" s="159"/>
      <c r="CA733" s="159"/>
      <c r="CB733" s="159"/>
      <c r="CC733" s="159"/>
      <c r="CD733" s="159"/>
      <c r="CE733" s="159"/>
      <c r="CF733" s="159"/>
      <c r="CG733" s="159"/>
      <c r="CH733" s="159"/>
      <c r="CI733" s="159"/>
      <c r="CJ733" s="159"/>
      <c r="CK733" s="159"/>
      <c r="CL733" s="159"/>
      <c r="CM733" s="159"/>
      <c r="CN733" s="159"/>
      <c r="CO733" s="159"/>
      <c r="CP733" s="159"/>
      <c r="CQ733" s="159"/>
      <c r="CR733" s="159"/>
      <c r="CS733" s="159"/>
      <c r="CT733" s="159"/>
      <c r="CU733" s="159"/>
      <c r="CV733" s="159"/>
      <c r="CW733" s="159"/>
      <c r="CX733" s="159"/>
      <c r="CY733" s="159"/>
      <c r="CZ733" s="159"/>
      <c r="DA733" s="159"/>
      <c r="DB733" s="159"/>
      <c r="DC733" s="159"/>
      <c r="DD733" s="159"/>
      <c r="DE733" s="159"/>
      <c r="DF733" s="159"/>
      <c r="DG733" s="159"/>
      <c r="DH733" s="159"/>
      <c r="DI733" s="159"/>
      <c r="DJ733" s="159"/>
      <c r="DK733" s="159"/>
      <c r="DL733" s="159"/>
      <c r="DM733" s="159"/>
      <c r="DN733" s="159"/>
      <c r="DO733" s="159"/>
      <c r="DP733" s="159"/>
      <c r="DQ733" s="159"/>
      <c r="DR733" s="159"/>
      <c r="DS733" s="159"/>
      <c r="DT733" s="159"/>
      <c r="DU733" s="159"/>
      <c r="DV733" s="159"/>
      <c r="DW733" s="159"/>
      <c r="DX733" s="159"/>
      <c r="DY733" s="159"/>
      <c r="DZ733" s="159"/>
      <c r="EA733" s="159"/>
      <c r="EB733" s="159"/>
      <c r="EC733" s="159"/>
      <c r="ED733" s="159"/>
      <c r="EE733" s="159"/>
      <c r="EF733" s="159"/>
      <c r="EG733" s="159"/>
      <c r="EH733" s="159"/>
      <c r="EI733" s="159"/>
      <c r="EJ733" s="159"/>
      <c r="EK733" s="159"/>
      <c r="EL733" s="159"/>
      <c r="EM733" s="159"/>
      <c r="EN733" s="159"/>
      <c r="EO733" s="159"/>
      <c r="EP733" s="159"/>
      <c r="EQ733" s="159"/>
      <c r="ER733" s="159"/>
      <c r="ES733" s="159"/>
      <c r="ET733" s="159"/>
      <c r="EU733" s="159"/>
      <c r="EV733" s="159"/>
      <c r="EW733" s="159"/>
      <c r="EX733" s="159"/>
      <c r="EY733" s="159"/>
      <c r="EZ733" s="159"/>
      <c r="FA733" s="159"/>
      <c r="FB733" s="159"/>
      <c r="FC733" s="159"/>
      <c r="FD733" s="159"/>
    </row>
    <row r="734" customFormat="false" ht="12.75" hidden="false" customHeight="false" outlineLevel="0" collapsed="false">
      <c r="A734" s="168"/>
      <c r="B734" s="149"/>
      <c r="C734" s="149"/>
      <c r="D734" s="149"/>
      <c r="E734" s="149"/>
      <c r="F734" s="149"/>
      <c r="G734" s="149"/>
      <c r="H734" s="148"/>
      <c r="I734" s="170"/>
      <c r="R734" s="148"/>
      <c r="S734" s="158"/>
      <c r="T734" s="159"/>
      <c r="U734" s="159"/>
      <c r="V734" s="159"/>
      <c r="W734" s="159"/>
      <c r="X734" s="159"/>
      <c r="Y734" s="159"/>
      <c r="Z734" s="159"/>
      <c r="AA734" s="159"/>
      <c r="AB734" s="159"/>
      <c r="AC734" s="159"/>
      <c r="AD734" s="159"/>
      <c r="AE734" s="159"/>
      <c r="AF734" s="159"/>
      <c r="AG734" s="159"/>
      <c r="AH734" s="159"/>
      <c r="AI734" s="159"/>
      <c r="AJ734" s="159"/>
      <c r="AK734" s="159"/>
      <c r="AL734" s="159"/>
      <c r="AM734" s="159"/>
      <c r="AN734" s="159"/>
      <c r="AO734" s="159"/>
      <c r="AP734" s="159"/>
      <c r="AQ734" s="159"/>
      <c r="AR734" s="159"/>
      <c r="AS734" s="159"/>
      <c r="AT734" s="159"/>
      <c r="AU734" s="159"/>
      <c r="AV734" s="159"/>
      <c r="AW734" s="159"/>
      <c r="AX734" s="159"/>
      <c r="AY734" s="159"/>
      <c r="AZ734" s="159"/>
      <c r="BA734" s="159"/>
      <c r="BB734" s="159"/>
      <c r="BC734" s="159"/>
      <c r="BD734" s="159"/>
      <c r="BE734" s="159"/>
      <c r="BF734" s="159"/>
      <c r="BG734" s="159"/>
      <c r="BH734" s="159"/>
      <c r="BI734" s="159"/>
      <c r="BJ734" s="159"/>
      <c r="BK734" s="159"/>
      <c r="BL734" s="159"/>
      <c r="BM734" s="159"/>
      <c r="BN734" s="159"/>
      <c r="BO734" s="159"/>
      <c r="BP734" s="159"/>
      <c r="BQ734" s="159"/>
      <c r="BR734" s="159"/>
      <c r="BS734" s="159"/>
      <c r="BT734" s="159"/>
      <c r="BU734" s="159"/>
      <c r="BV734" s="159"/>
      <c r="BW734" s="159"/>
      <c r="BX734" s="159"/>
      <c r="BY734" s="159"/>
      <c r="BZ734" s="159"/>
      <c r="CA734" s="159"/>
      <c r="CB734" s="159"/>
      <c r="CC734" s="159"/>
      <c r="CD734" s="159"/>
      <c r="CE734" s="159"/>
      <c r="CF734" s="159"/>
      <c r="CG734" s="159"/>
      <c r="CH734" s="159"/>
      <c r="CI734" s="159"/>
      <c r="CJ734" s="159"/>
      <c r="CK734" s="159"/>
      <c r="CL734" s="159"/>
      <c r="CM734" s="159"/>
      <c r="CN734" s="159"/>
      <c r="CO734" s="159"/>
      <c r="CP734" s="159"/>
      <c r="CQ734" s="159"/>
      <c r="CR734" s="159"/>
      <c r="CS734" s="159"/>
      <c r="CT734" s="159"/>
      <c r="CU734" s="159"/>
      <c r="CV734" s="159"/>
      <c r="CW734" s="159"/>
      <c r="CX734" s="159"/>
      <c r="CY734" s="159"/>
      <c r="CZ734" s="159"/>
      <c r="DA734" s="159"/>
      <c r="DB734" s="159"/>
      <c r="DC734" s="159"/>
      <c r="DD734" s="159"/>
      <c r="DE734" s="159"/>
      <c r="DF734" s="159"/>
      <c r="DG734" s="159"/>
      <c r="DH734" s="159"/>
      <c r="DI734" s="159"/>
      <c r="DJ734" s="159"/>
      <c r="DK734" s="159"/>
      <c r="DL734" s="159"/>
      <c r="DM734" s="159"/>
      <c r="DN734" s="159"/>
      <c r="DO734" s="159"/>
      <c r="DP734" s="159"/>
      <c r="DQ734" s="159"/>
      <c r="DR734" s="159"/>
      <c r="DS734" s="159"/>
      <c r="DT734" s="159"/>
      <c r="DU734" s="159"/>
      <c r="DV734" s="159"/>
      <c r="DW734" s="159"/>
      <c r="DX734" s="159"/>
      <c r="DY734" s="159"/>
      <c r="DZ734" s="159"/>
      <c r="EA734" s="159"/>
      <c r="EB734" s="159"/>
      <c r="EC734" s="159"/>
      <c r="ED734" s="159"/>
      <c r="EE734" s="159"/>
      <c r="EF734" s="159"/>
      <c r="EG734" s="159"/>
      <c r="EH734" s="159"/>
      <c r="EI734" s="159"/>
      <c r="EJ734" s="159"/>
      <c r="EK734" s="159"/>
      <c r="EL734" s="159"/>
      <c r="EM734" s="159"/>
      <c r="EN734" s="159"/>
      <c r="EO734" s="159"/>
      <c r="EP734" s="159"/>
      <c r="EQ734" s="159"/>
      <c r="ER734" s="159"/>
      <c r="ES734" s="159"/>
      <c r="ET734" s="159"/>
      <c r="EU734" s="159"/>
      <c r="EV734" s="159"/>
      <c r="EW734" s="159"/>
      <c r="EX734" s="159"/>
      <c r="EY734" s="159"/>
      <c r="EZ734" s="159"/>
      <c r="FA734" s="159"/>
      <c r="FB734" s="159"/>
      <c r="FC734" s="159"/>
      <c r="FD734" s="159"/>
    </row>
    <row r="735" customFormat="false" ht="12.75" hidden="false" customHeight="false" outlineLevel="0" collapsed="false">
      <c r="A735" s="168"/>
      <c r="B735" s="149"/>
      <c r="C735" s="149"/>
      <c r="D735" s="149"/>
      <c r="E735" s="149"/>
      <c r="F735" s="149"/>
      <c r="G735" s="149"/>
      <c r="H735" s="148"/>
      <c r="I735" s="170"/>
      <c r="R735" s="148"/>
      <c r="S735" s="158"/>
      <c r="T735" s="159"/>
      <c r="U735" s="159"/>
      <c r="V735" s="159"/>
      <c r="W735" s="159"/>
      <c r="X735" s="159"/>
      <c r="Y735" s="159"/>
      <c r="Z735" s="159"/>
      <c r="AA735" s="159"/>
      <c r="AB735" s="159"/>
      <c r="AC735" s="159"/>
      <c r="AD735" s="159"/>
      <c r="AE735" s="159"/>
      <c r="AF735" s="159"/>
      <c r="AG735" s="159"/>
      <c r="AH735" s="159"/>
      <c r="AI735" s="159"/>
      <c r="AJ735" s="159"/>
      <c r="AK735" s="159"/>
      <c r="AL735" s="159"/>
      <c r="AM735" s="159"/>
      <c r="AN735" s="159"/>
      <c r="AO735" s="159"/>
      <c r="AP735" s="159"/>
      <c r="AQ735" s="159"/>
      <c r="AR735" s="159"/>
      <c r="AS735" s="159"/>
      <c r="AT735" s="159"/>
      <c r="AU735" s="159"/>
      <c r="AV735" s="159"/>
      <c r="AW735" s="159"/>
      <c r="AX735" s="159"/>
      <c r="AY735" s="159"/>
      <c r="AZ735" s="159"/>
      <c r="BA735" s="159"/>
      <c r="BB735" s="159"/>
      <c r="BC735" s="159"/>
      <c r="BD735" s="159"/>
      <c r="BE735" s="159"/>
      <c r="BF735" s="159"/>
      <c r="BG735" s="159"/>
      <c r="BH735" s="159"/>
      <c r="BI735" s="159"/>
      <c r="BJ735" s="159"/>
      <c r="BK735" s="159"/>
      <c r="BL735" s="159"/>
      <c r="BM735" s="159"/>
      <c r="BN735" s="159"/>
      <c r="BO735" s="159"/>
      <c r="BP735" s="159"/>
      <c r="BQ735" s="159"/>
      <c r="BR735" s="159"/>
      <c r="BS735" s="159"/>
      <c r="BT735" s="159"/>
      <c r="BU735" s="159"/>
      <c r="BV735" s="159"/>
      <c r="BW735" s="159"/>
      <c r="BX735" s="159"/>
      <c r="BY735" s="159"/>
      <c r="BZ735" s="159"/>
      <c r="CA735" s="159"/>
      <c r="CB735" s="159"/>
      <c r="CC735" s="159"/>
      <c r="CD735" s="159"/>
      <c r="CE735" s="159"/>
      <c r="CF735" s="159"/>
      <c r="CG735" s="159"/>
      <c r="CH735" s="159"/>
      <c r="CI735" s="159"/>
      <c r="CJ735" s="159"/>
      <c r="CK735" s="159"/>
      <c r="CL735" s="159"/>
      <c r="CM735" s="159"/>
      <c r="CN735" s="159"/>
      <c r="CO735" s="159"/>
      <c r="CP735" s="159"/>
      <c r="CQ735" s="159"/>
      <c r="CR735" s="159"/>
      <c r="CS735" s="159"/>
      <c r="CT735" s="159"/>
      <c r="CU735" s="159"/>
      <c r="CV735" s="159"/>
      <c r="CW735" s="159"/>
      <c r="CX735" s="159"/>
      <c r="CY735" s="159"/>
      <c r="CZ735" s="159"/>
      <c r="DA735" s="159"/>
      <c r="DB735" s="159"/>
      <c r="DC735" s="159"/>
      <c r="DD735" s="159"/>
      <c r="DE735" s="159"/>
      <c r="DF735" s="159"/>
      <c r="DG735" s="159"/>
      <c r="DH735" s="159"/>
      <c r="DI735" s="159"/>
      <c r="DJ735" s="159"/>
      <c r="DK735" s="159"/>
      <c r="DL735" s="159"/>
      <c r="DM735" s="159"/>
      <c r="DN735" s="159"/>
      <c r="DO735" s="159"/>
      <c r="DP735" s="159"/>
      <c r="DQ735" s="159"/>
      <c r="DR735" s="159"/>
      <c r="DS735" s="159"/>
      <c r="DT735" s="159"/>
      <c r="DU735" s="159"/>
      <c r="DV735" s="159"/>
      <c r="DW735" s="159"/>
      <c r="DX735" s="159"/>
      <c r="DY735" s="159"/>
      <c r="DZ735" s="159"/>
      <c r="EA735" s="159"/>
      <c r="EB735" s="159"/>
      <c r="EC735" s="159"/>
      <c r="ED735" s="159"/>
      <c r="EE735" s="159"/>
      <c r="EF735" s="159"/>
      <c r="EG735" s="159"/>
      <c r="EH735" s="159"/>
      <c r="EI735" s="159"/>
      <c r="EJ735" s="159"/>
      <c r="EK735" s="159"/>
      <c r="EL735" s="159"/>
      <c r="EM735" s="159"/>
      <c r="EN735" s="159"/>
      <c r="EO735" s="159"/>
      <c r="EP735" s="159"/>
      <c r="EQ735" s="159"/>
      <c r="ER735" s="159"/>
      <c r="ES735" s="159"/>
      <c r="ET735" s="159"/>
      <c r="EU735" s="159"/>
      <c r="EV735" s="159"/>
      <c r="EW735" s="159"/>
      <c r="EX735" s="159"/>
      <c r="EY735" s="159"/>
      <c r="EZ735" s="159"/>
      <c r="FA735" s="159"/>
      <c r="FB735" s="159"/>
      <c r="FC735" s="159"/>
      <c r="FD735" s="159"/>
    </row>
    <row r="736" customFormat="false" ht="12.75" hidden="false" customHeight="false" outlineLevel="0" collapsed="false">
      <c r="A736" s="168"/>
      <c r="B736" s="149"/>
      <c r="C736" s="149"/>
      <c r="D736" s="149"/>
      <c r="E736" s="149"/>
      <c r="F736" s="149"/>
      <c r="G736" s="149"/>
      <c r="H736" s="148"/>
      <c r="I736" s="170"/>
      <c r="R736" s="148"/>
      <c r="S736" s="158"/>
      <c r="T736" s="159"/>
      <c r="U736" s="159"/>
      <c r="V736" s="159"/>
      <c r="W736" s="159"/>
      <c r="X736" s="159"/>
      <c r="Y736" s="159"/>
      <c r="Z736" s="159"/>
      <c r="AA736" s="159"/>
      <c r="AB736" s="159"/>
      <c r="AC736" s="159"/>
      <c r="AD736" s="159"/>
      <c r="AE736" s="159"/>
      <c r="AF736" s="159"/>
      <c r="AG736" s="159"/>
      <c r="AH736" s="159"/>
      <c r="AI736" s="159"/>
      <c r="AJ736" s="159"/>
      <c r="AK736" s="159"/>
      <c r="AL736" s="159"/>
      <c r="AM736" s="159"/>
      <c r="AN736" s="159"/>
      <c r="AO736" s="159"/>
      <c r="AP736" s="159"/>
      <c r="AQ736" s="159"/>
      <c r="AR736" s="159"/>
      <c r="AS736" s="159"/>
      <c r="AT736" s="159"/>
      <c r="AU736" s="159"/>
      <c r="AV736" s="159"/>
      <c r="AW736" s="159"/>
      <c r="AX736" s="159"/>
      <c r="AY736" s="159"/>
      <c r="AZ736" s="159"/>
      <c r="BA736" s="159"/>
      <c r="BB736" s="159"/>
      <c r="BC736" s="159"/>
      <c r="BD736" s="159"/>
      <c r="BE736" s="159"/>
      <c r="BF736" s="159"/>
      <c r="BG736" s="159"/>
      <c r="BH736" s="159"/>
      <c r="BI736" s="159"/>
      <c r="BJ736" s="159"/>
      <c r="BK736" s="159"/>
      <c r="BL736" s="159"/>
      <c r="BM736" s="159"/>
      <c r="BN736" s="159"/>
      <c r="BO736" s="159"/>
      <c r="BP736" s="159"/>
      <c r="BQ736" s="159"/>
      <c r="BR736" s="159"/>
      <c r="BS736" s="159"/>
      <c r="BT736" s="159"/>
      <c r="BU736" s="159"/>
      <c r="BV736" s="159"/>
      <c r="BW736" s="159"/>
      <c r="BX736" s="159"/>
      <c r="BY736" s="159"/>
      <c r="BZ736" s="159"/>
      <c r="CA736" s="159"/>
      <c r="CB736" s="159"/>
      <c r="CC736" s="159"/>
      <c r="CD736" s="159"/>
      <c r="CE736" s="159"/>
      <c r="CF736" s="159"/>
      <c r="CG736" s="159"/>
      <c r="CH736" s="159"/>
      <c r="CI736" s="159"/>
      <c r="CJ736" s="159"/>
      <c r="CK736" s="159"/>
      <c r="CL736" s="159"/>
      <c r="CM736" s="159"/>
      <c r="CN736" s="159"/>
      <c r="CO736" s="159"/>
      <c r="CP736" s="159"/>
      <c r="CQ736" s="159"/>
      <c r="CR736" s="159"/>
      <c r="CS736" s="159"/>
      <c r="CT736" s="159"/>
      <c r="CU736" s="159"/>
      <c r="CV736" s="159"/>
      <c r="CW736" s="159"/>
      <c r="CX736" s="159"/>
      <c r="CY736" s="159"/>
      <c r="CZ736" s="159"/>
      <c r="DA736" s="159"/>
      <c r="DB736" s="159"/>
      <c r="DC736" s="159"/>
      <c r="DD736" s="159"/>
      <c r="DE736" s="159"/>
      <c r="DF736" s="159"/>
      <c r="DG736" s="159"/>
      <c r="DH736" s="159"/>
      <c r="DI736" s="159"/>
      <c r="DJ736" s="159"/>
      <c r="DK736" s="159"/>
      <c r="DL736" s="159"/>
      <c r="DM736" s="159"/>
      <c r="DN736" s="159"/>
      <c r="DO736" s="159"/>
      <c r="DP736" s="159"/>
      <c r="DQ736" s="159"/>
      <c r="DR736" s="159"/>
      <c r="DS736" s="159"/>
      <c r="DT736" s="159"/>
      <c r="DU736" s="159"/>
      <c r="DV736" s="159"/>
      <c r="DW736" s="159"/>
      <c r="DX736" s="159"/>
      <c r="DY736" s="159"/>
      <c r="DZ736" s="159"/>
      <c r="EA736" s="159"/>
      <c r="EB736" s="159"/>
      <c r="EC736" s="159"/>
      <c r="ED736" s="159"/>
      <c r="EE736" s="159"/>
      <c r="EF736" s="159"/>
      <c r="EG736" s="159"/>
      <c r="EH736" s="159"/>
      <c r="EI736" s="159"/>
      <c r="EJ736" s="159"/>
      <c r="EK736" s="159"/>
      <c r="EL736" s="159"/>
      <c r="EM736" s="159"/>
      <c r="EN736" s="159"/>
      <c r="EO736" s="159"/>
      <c r="EP736" s="159"/>
      <c r="EQ736" s="159"/>
      <c r="ER736" s="159"/>
      <c r="ES736" s="159"/>
      <c r="ET736" s="159"/>
      <c r="EU736" s="159"/>
      <c r="EV736" s="159"/>
      <c r="EW736" s="159"/>
      <c r="EX736" s="159"/>
      <c r="EY736" s="159"/>
      <c r="EZ736" s="159"/>
      <c r="FA736" s="159"/>
      <c r="FB736" s="159"/>
      <c r="FC736" s="159"/>
      <c r="FD736" s="159"/>
    </row>
    <row r="737" customFormat="false" ht="12.75" hidden="false" customHeight="false" outlineLevel="0" collapsed="false">
      <c r="A737" s="168"/>
      <c r="B737" s="149"/>
      <c r="C737" s="149"/>
      <c r="D737" s="149"/>
      <c r="E737" s="149"/>
      <c r="F737" s="149"/>
      <c r="G737" s="149"/>
      <c r="H737" s="148"/>
      <c r="I737" s="170"/>
      <c r="R737" s="148"/>
      <c r="S737" s="158"/>
      <c r="T737" s="159"/>
      <c r="U737" s="159"/>
      <c r="V737" s="159"/>
      <c r="W737" s="159"/>
      <c r="X737" s="159"/>
      <c r="Y737" s="159"/>
      <c r="Z737" s="159"/>
      <c r="AA737" s="159"/>
      <c r="AB737" s="159"/>
      <c r="AC737" s="159"/>
      <c r="AD737" s="159"/>
      <c r="AE737" s="159"/>
      <c r="AF737" s="159"/>
      <c r="AG737" s="159"/>
      <c r="AH737" s="159"/>
      <c r="AI737" s="159"/>
      <c r="AJ737" s="159"/>
      <c r="AK737" s="159"/>
      <c r="AL737" s="159"/>
      <c r="AM737" s="159"/>
      <c r="AN737" s="159"/>
      <c r="AO737" s="159"/>
      <c r="AP737" s="159"/>
      <c r="AQ737" s="159"/>
      <c r="AR737" s="159"/>
      <c r="AS737" s="159"/>
      <c r="AT737" s="159"/>
      <c r="AU737" s="159"/>
      <c r="AV737" s="159"/>
      <c r="AW737" s="159"/>
      <c r="AX737" s="159"/>
      <c r="AY737" s="159"/>
      <c r="AZ737" s="159"/>
      <c r="BA737" s="159"/>
      <c r="BB737" s="159"/>
      <c r="BC737" s="159"/>
      <c r="BD737" s="159"/>
      <c r="BE737" s="159"/>
      <c r="BF737" s="159"/>
      <c r="BG737" s="159"/>
      <c r="BH737" s="159"/>
      <c r="BI737" s="159"/>
      <c r="BJ737" s="159"/>
      <c r="BK737" s="159"/>
      <c r="BL737" s="159"/>
      <c r="BM737" s="159"/>
      <c r="BN737" s="159"/>
      <c r="BO737" s="159"/>
      <c r="BP737" s="159"/>
      <c r="BQ737" s="159"/>
      <c r="BR737" s="159"/>
      <c r="BS737" s="159"/>
      <c r="BT737" s="159"/>
      <c r="BU737" s="159"/>
      <c r="BV737" s="159"/>
      <c r="BW737" s="159"/>
      <c r="BX737" s="159"/>
      <c r="BY737" s="159"/>
      <c r="BZ737" s="159"/>
      <c r="CA737" s="159"/>
      <c r="CB737" s="159"/>
      <c r="CC737" s="159"/>
      <c r="CD737" s="159"/>
      <c r="CE737" s="159"/>
      <c r="CF737" s="159"/>
      <c r="CG737" s="159"/>
      <c r="CH737" s="159"/>
      <c r="CI737" s="159"/>
      <c r="CJ737" s="159"/>
      <c r="CK737" s="159"/>
      <c r="CL737" s="159"/>
      <c r="CM737" s="159"/>
      <c r="CN737" s="159"/>
      <c r="CO737" s="159"/>
      <c r="CP737" s="159"/>
      <c r="CQ737" s="159"/>
      <c r="CR737" s="159"/>
      <c r="CS737" s="159"/>
      <c r="CT737" s="159"/>
      <c r="CU737" s="159"/>
      <c r="CV737" s="159"/>
      <c r="CW737" s="159"/>
      <c r="CX737" s="159"/>
      <c r="CY737" s="159"/>
      <c r="CZ737" s="159"/>
      <c r="DA737" s="159"/>
      <c r="DB737" s="159"/>
      <c r="DC737" s="159"/>
      <c r="DD737" s="159"/>
      <c r="DE737" s="159"/>
      <c r="DF737" s="159"/>
      <c r="DG737" s="159"/>
      <c r="DH737" s="159"/>
      <c r="DI737" s="159"/>
      <c r="DJ737" s="159"/>
      <c r="DK737" s="159"/>
      <c r="DL737" s="159"/>
      <c r="DM737" s="159"/>
      <c r="DN737" s="159"/>
      <c r="DO737" s="159"/>
      <c r="DP737" s="159"/>
      <c r="DQ737" s="159"/>
      <c r="DR737" s="159"/>
      <c r="DS737" s="159"/>
      <c r="DT737" s="159"/>
      <c r="DU737" s="159"/>
      <c r="DV737" s="159"/>
      <c r="DW737" s="159"/>
      <c r="DX737" s="159"/>
      <c r="DY737" s="159"/>
      <c r="DZ737" s="159"/>
      <c r="EA737" s="159"/>
      <c r="EB737" s="159"/>
      <c r="EC737" s="159"/>
      <c r="ED737" s="159"/>
      <c r="EE737" s="159"/>
      <c r="EF737" s="159"/>
      <c r="EG737" s="159"/>
      <c r="EH737" s="159"/>
      <c r="EI737" s="159"/>
      <c r="EJ737" s="159"/>
      <c r="EK737" s="159"/>
      <c r="EL737" s="159"/>
      <c r="EM737" s="159"/>
      <c r="EN737" s="159"/>
      <c r="EO737" s="159"/>
      <c r="EP737" s="159"/>
      <c r="EQ737" s="159"/>
      <c r="ER737" s="159"/>
      <c r="ES737" s="159"/>
      <c r="ET737" s="159"/>
      <c r="EU737" s="159"/>
      <c r="EV737" s="159"/>
      <c r="EW737" s="159"/>
      <c r="EX737" s="159"/>
      <c r="EY737" s="159"/>
      <c r="EZ737" s="159"/>
      <c r="FA737" s="159"/>
      <c r="FB737" s="159"/>
      <c r="FC737" s="159"/>
      <c r="FD737" s="159"/>
    </row>
    <row r="738" customFormat="false" ht="12.75" hidden="false" customHeight="false" outlineLevel="0" collapsed="false">
      <c r="A738" s="168"/>
      <c r="B738" s="149"/>
      <c r="C738" s="149"/>
      <c r="D738" s="149"/>
      <c r="E738" s="149"/>
      <c r="F738" s="149"/>
      <c r="G738" s="149"/>
      <c r="H738" s="148"/>
      <c r="I738" s="170"/>
      <c r="R738" s="148"/>
      <c r="S738" s="158"/>
      <c r="T738" s="159"/>
      <c r="U738" s="159"/>
      <c r="V738" s="159"/>
      <c r="W738" s="159"/>
      <c r="X738" s="159"/>
      <c r="Y738" s="159"/>
      <c r="Z738" s="159"/>
      <c r="AA738" s="159"/>
      <c r="AB738" s="159"/>
      <c r="AC738" s="159"/>
      <c r="AD738" s="159"/>
      <c r="AE738" s="159"/>
      <c r="AF738" s="159"/>
      <c r="AG738" s="159"/>
      <c r="AH738" s="159"/>
      <c r="AI738" s="159"/>
      <c r="AJ738" s="159"/>
      <c r="AK738" s="159"/>
      <c r="AL738" s="159"/>
      <c r="AM738" s="159"/>
      <c r="AN738" s="159"/>
      <c r="AO738" s="159"/>
      <c r="AP738" s="159"/>
      <c r="AQ738" s="159"/>
      <c r="AR738" s="159"/>
      <c r="AS738" s="159"/>
      <c r="AT738" s="159"/>
      <c r="AU738" s="159"/>
      <c r="AV738" s="159"/>
      <c r="AW738" s="159"/>
      <c r="AX738" s="159"/>
      <c r="AY738" s="159"/>
      <c r="AZ738" s="159"/>
      <c r="BA738" s="159"/>
      <c r="BB738" s="159"/>
      <c r="BC738" s="159"/>
      <c r="BD738" s="159"/>
      <c r="BE738" s="159"/>
      <c r="BF738" s="159"/>
      <c r="BG738" s="159"/>
      <c r="BH738" s="159"/>
      <c r="BI738" s="159"/>
      <c r="BJ738" s="159"/>
      <c r="BK738" s="159"/>
      <c r="BL738" s="159"/>
      <c r="BM738" s="159"/>
      <c r="BN738" s="159"/>
      <c r="BO738" s="159"/>
      <c r="BP738" s="159"/>
      <c r="BQ738" s="159"/>
      <c r="BR738" s="159"/>
      <c r="BS738" s="159"/>
      <c r="BT738" s="159"/>
      <c r="BU738" s="159"/>
      <c r="BV738" s="159"/>
      <c r="BW738" s="159"/>
      <c r="BX738" s="159"/>
      <c r="BY738" s="159"/>
      <c r="BZ738" s="159"/>
      <c r="CA738" s="159"/>
      <c r="CB738" s="159"/>
      <c r="CC738" s="159"/>
      <c r="CD738" s="159"/>
      <c r="CE738" s="159"/>
      <c r="CF738" s="159"/>
      <c r="CG738" s="159"/>
      <c r="CH738" s="159"/>
      <c r="CI738" s="159"/>
      <c r="CJ738" s="159"/>
      <c r="CK738" s="159"/>
      <c r="CL738" s="159"/>
      <c r="CM738" s="159"/>
      <c r="CN738" s="159"/>
      <c r="CO738" s="159"/>
      <c r="CP738" s="159"/>
      <c r="CQ738" s="159"/>
      <c r="CR738" s="159"/>
      <c r="CS738" s="159"/>
      <c r="CT738" s="159"/>
      <c r="CU738" s="159"/>
      <c r="CV738" s="159"/>
      <c r="CW738" s="159"/>
      <c r="CX738" s="159"/>
      <c r="CY738" s="159"/>
      <c r="CZ738" s="159"/>
      <c r="DA738" s="159"/>
      <c r="DB738" s="159"/>
      <c r="DC738" s="159"/>
      <c r="DD738" s="159"/>
      <c r="DE738" s="159"/>
      <c r="DF738" s="159"/>
      <c r="DG738" s="159"/>
      <c r="DH738" s="159"/>
      <c r="DI738" s="159"/>
      <c r="DJ738" s="159"/>
      <c r="DK738" s="159"/>
      <c r="DL738" s="159"/>
      <c r="DM738" s="159"/>
      <c r="DN738" s="159"/>
      <c r="DO738" s="159"/>
      <c r="DP738" s="159"/>
      <c r="DQ738" s="159"/>
      <c r="DR738" s="159"/>
      <c r="DS738" s="159"/>
      <c r="DT738" s="159"/>
      <c r="DU738" s="159"/>
      <c r="DV738" s="159"/>
      <c r="DW738" s="159"/>
      <c r="DX738" s="159"/>
      <c r="DY738" s="159"/>
      <c r="DZ738" s="159"/>
      <c r="EA738" s="159"/>
      <c r="EB738" s="159"/>
      <c r="EC738" s="159"/>
      <c r="ED738" s="159"/>
      <c r="EE738" s="159"/>
      <c r="EF738" s="159"/>
      <c r="EG738" s="159"/>
      <c r="EH738" s="159"/>
      <c r="EI738" s="159"/>
      <c r="EJ738" s="159"/>
      <c r="EK738" s="159"/>
      <c r="EL738" s="159"/>
      <c r="EM738" s="159"/>
      <c r="EN738" s="159"/>
      <c r="EO738" s="159"/>
      <c r="EP738" s="159"/>
      <c r="EQ738" s="159"/>
      <c r="ER738" s="159"/>
      <c r="ES738" s="159"/>
      <c r="ET738" s="159"/>
      <c r="EU738" s="159"/>
      <c r="EV738" s="159"/>
      <c r="EW738" s="159"/>
      <c r="EX738" s="159"/>
      <c r="EY738" s="159"/>
      <c r="EZ738" s="159"/>
      <c r="FA738" s="159"/>
      <c r="FB738" s="159"/>
      <c r="FC738" s="159"/>
      <c r="FD738" s="159"/>
    </row>
    <row r="739" customFormat="false" ht="12.75" hidden="false" customHeight="false" outlineLevel="0" collapsed="false">
      <c r="A739" s="168"/>
      <c r="B739" s="149"/>
      <c r="C739" s="149"/>
      <c r="D739" s="149"/>
      <c r="E739" s="149"/>
      <c r="F739" s="149"/>
      <c r="G739" s="149"/>
      <c r="H739" s="148"/>
      <c r="I739" s="170"/>
      <c r="R739" s="148"/>
      <c r="S739" s="158"/>
      <c r="T739" s="159"/>
      <c r="U739" s="159"/>
      <c r="V739" s="159"/>
      <c r="W739" s="159"/>
      <c r="X739" s="159"/>
      <c r="Y739" s="159"/>
      <c r="Z739" s="159"/>
      <c r="AA739" s="159"/>
      <c r="AB739" s="159"/>
      <c r="AC739" s="159"/>
      <c r="AD739" s="159"/>
      <c r="AE739" s="159"/>
      <c r="AF739" s="159"/>
      <c r="AG739" s="159"/>
      <c r="AH739" s="159"/>
      <c r="AI739" s="159"/>
      <c r="AJ739" s="159"/>
      <c r="AK739" s="159"/>
      <c r="AL739" s="159"/>
      <c r="AM739" s="159"/>
      <c r="AN739" s="159"/>
      <c r="AO739" s="159"/>
      <c r="AP739" s="159"/>
      <c r="AQ739" s="159"/>
      <c r="AR739" s="159"/>
      <c r="AS739" s="159"/>
      <c r="AT739" s="159"/>
      <c r="AU739" s="159"/>
      <c r="AV739" s="159"/>
      <c r="AW739" s="159"/>
      <c r="AX739" s="159"/>
      <c r="AY739" s="159"/>
      <c r="AZ739" s="159"/>
      <c r="BA739" s="159"/>
      <c r="BB739" s="159"/>
      <c r="BC739" s="159"/>
      <c r="BD739" s="159"/>
      <c r="BE739" s="159"/>
      <c r="BF739" s="159"/>
      <c r="BG739" s="159"/>
      <c r="BH739" s="159"/>
      <c r="BI739" s="159"/>
      <c r="BJ739" s="159"/>
      <c r="BK739" s="159"/>
      <c r="BL739" s="159"/>
      <c r="BM739" s="159"/>
      <c r="BN739" s="159"/>
      <c r="BO739" s="159"/>
      <c r="BP739" s="159"/>
      <c r="BQ739" s="159"/>
      <c r="BR739" s="159"/>
      <c r="BS739" s="159"/>
      <c r="BT739" s="159"/>
      <c r="BU739" s="159"/>
      <c r="BV739" s="159"/>
      <c r="BW739" s="159"/>
      <c r="BX739" s="159"/>
      <c r="BY739" s="159"/>
      <c r="BZ739" s="159"/>
      <c r="CA739" s="159"/>
      <c r="CB739" s="159"/>
      <c r="CC739" s="159"/>
      <c r="CD739" s="159"/>
      <c r="CE739" s="159"/>
      <c r="CF739" s="159"/>
      <c r="CG739" s="159"/>
      <c r="CH739" s="159"/>
      <c r="CI739" s="159"/>
      <c r="CJ739" s="159"/>
      <c r="CK739" s="159"/>
      <c r="CL739" s="159"/>
      <c r="CM739" s="159"/>
      <c r="CN739" s="159"/>
      <c r="CO739" s="159"/>
      <c r="CP739" s="159"/>
      <c r="CQ739" s="159"/>
      <c r="CR739" s="159"/>
      <c r="CS739" s="159"/>
      <c r="CT739" s="159"/>
      <c r="CU739" s="159"/>
      <c r="CV739" s="159"/>
      <c r="CW739" s="159"/>
      <c r="CX739" s="159"/>
      <c r="CY739" s="159"/>
      <c r="CZ739" s="159"/>
      <c r="DA739" s="159"/>
      <c r="DB739" s="159"/>
      <c r="DC739" s="159"/>
      <c r="DD739" s="159"/>
      <c r="DE739" s="159"/>
      <c r="DF739" s="159"/>
      <c r="DG739" s="159"/>
      <c r="DH739" s="159"/>
      <c r="DI739" s="159"/>
      <c r="DJ739" s="159"/>
      <c r="DK739" s="159"/>
      <c r="DL739" s="159"/>
      <c r="DM739" s="159"/>
      <c r="DN739" s="159"/>
      <c r="DO739" s="159"/>
      <c r="DP739" s="159"/>
      <c r="DQ739" s="159"/>
      <c r="DR739" s="159"/>
      <c r="DS739" s="159"/>
      <c r="DT739" s="159"/>
      <c r="DU739" s="159"/>
      <c r="DV739" s="159"/>
      <c r="DW739" s="159"/>
      <c r="DX739" s="159"/>
      <c r="DY739" s="159"/>
      <c r="DZ739" s="159"/>
      <c r="EA739" s="159"/>
      <c r="EB739" s="159"/>
      <c r="EC739" s="159"/>
      <c r="ED739" s="159"/>
      <c r="EE739" s="159"/>
      <c r="EF739" s="159"/>
      <c r="EG739" s="159"/>
      <c r="EH739" s="159"/>
      <c r="EI739" s="159"/>
      <c r="EJ739" s="159"/>
      <c r="EK739" s="159"/>
      <c r="EL739" s="159"/>
      <c r="EM739" s="159"/>
      <c r="EN739" s="159"/>
      <c r="EO739" s="159"/>
      <c r="EP739" s="159"/>
      <c r="EQ739" s="159"/>
      <c r="ER739" s="159"/>
      <c r="ES739" s="159"/>
      <c r="ET739" s="159"/>
      <c r="EU739" s="159"/>
      <c r="EV739" s="159"/>
      <c r="EW739" s="159"/>
      <c r="EX739" s="159"/>
      <c r="EY739" s="159"/>
      <c r="EZ739" s="159"/>
      <c r="FA739" s="159"/>
      <c r="FB739" s="159"/>
      <c r="FC739" s="159"/>
      <c r="FD739" s="159"/>
    </row>
    <row r="740" customFormat="false" ht="12.75" hidden="false" customHeight="false" outlineLevel="0" collapsed="false">
      <c r="A740" s="168"/>
      <c r="B740" s="149"/>
      <c r="C740" s="149"/>
      <c r="D740" s="149"/>
      <c r="E740" s="149"/>
      <c r="F740" s="149"/>
      <c r="G740" s="149"/>
      <c r="H740" s="148"/>
      <c r="I740" s="170"/>
      <c r="R740" s="148"/>
      <c r="S740" s="158"/>
      <c r="T740" s="159"/>
      <c r="U740" s="159"/>
      <c r="V740" s="159"/>
      <c r="W740" s="159"/>
      <c r="X740" s="159"/>
      <c r="Y740" s="159"/>
      <c r="Z740" s="159"/>
      <c r="AA740" s="159"/>
      <c r="AB740" s="159"/>
      <c r="AC740" s="159"/>
      <c r="AD740" s="159"/>
      <c r="AE740" s="159"/>
      <c r="AF740" s="159"/>
      <c r="AG740" s="159"/>
      <c r="AH740" s="159"/>
      <c r="AI740" s="159"/>
      <c r="AJ740" s="159"/>
      <c r="AK740" s="159"/>
      <c r="AL740" s="159"/>
      <c r="AM740" s="159"/>
      <c r="AN740" s="159"/>
      <c r="AO740" s="159"/>
      <c r="AP740" s="159"/>
      <c r="AQ740" s="159"/>
      <c r="AR740" s="159"/>
      <c r="AS740" s="159"/>
      <c r="AT740" s="159"/>
      <c r="AU740" s="159"/>
      <c r="AV740" s="159"/>
      <c r="AW740" s="159"/>
      <c r="AX740" s="159"/>
      <c r="AY740" s="159"/>
      <c r="AZ740" s="159"/>
      <c r="BA740" s="159"/>
      <c r="BB740" s="159"/>
      <c r="BC740" s="159"/>
      <c r="BD740" s="159"/>
      <c r="BE740" s="159"/>
      <c r="BF740" s="159"/>
      <c r="BG740" s="159"/>
      <c r="BH740" s="159"/>
      <c r="BI740" s="159"/>
      <c r="BJ740" s="159"/>
      <c r="BK740" s="159"/>
      <c r="BL740" s="159"/>
      <c r="BM740" s="159"/>
      <c r="BN740" s="159"/>
      <c r="BO740" s="159"/>
      <c r="BP740" s="159"/>
      <c r="BQ740" s="159"/>
      <c r="BR740" s="159"/>
      <c r="BS740" s="159"/>
      <c r="BT740" s="159"/>
      <c r="BU740" s="159"/>
      <c r="BV740" s="159"/>
      <c r="BW740" s="159"/>
      <c r="BX740" s="159"/>
      <c r="BY740" s="159"/>
      <c r="BZ740" s="159"/>
      <c r="CA740" s="159"/>
      <c r="CB740" s="159"/>
      <c r="CC740" s="159"/>
      <c r="CD740" s="159"/>
      <c r="CE740" s="159"/>
      <c r="CF740" s="159"/>
      <c r="CG740" s="159"/>
      <c r="CH740" s="159"/>
      <c r="CI740" s="159"/>
      <c r="CJ740" s="159"/>
      <c r="CK740" s="159"/>
      <c r="CL740" s="159"/>
      <c r="CM740" s="159"/>
      <c r="CN740" s="159"/>
      <c r="CO740" s="159"/>
      <c r="CP740" s="159"/>
      <c r="CQ740" s="159"/>
      <c r="CR740" s="159"/>
      <c r="CS740" s="159"/>
      <c r="CT740" s="159"/>
      <c r="CU740" s="159"/>
      <c r="CV740" s="159"/>
      <c r="CW740" s="159"/>
      <c r="CX740" s="159"/>
      <c r="CY740" s="159"/>
      <c r="CZ740" s="159"/>
      <c r="DA740" s="159"/>
      <c r="DB740" s="159"/>
      <c r="DC740" s="159"/>
      <c r="DD740" s="159"/>
      <c r="DE740" s="159"/>
      <c r="DF740" s="159"/>
      <c r="DG740" s="159"/>
      <c r="DH740" s="159"/>
      <c r="DI740" s="159"/>
      <c r="DJ740" s="159"/>
      <c r="DK740" s="159"/>
      <c r="DL740" s="159"/>
      <c r="DM740" s="159"/>
      <c r="DN740" s="159"/>
      <c r="DO740" s="159"/>
      <c r="DP740" s="159"/>
      <c r="DQ740" s="159"/>
      <c r="DR740" s="159"/>
      <c r="DS740" s="159"/>
      <c r="DT740" s="159"/>
      <c r="DU740" s="159"/>
      <c r="DV740" s="159"/>
      <c r="DW740" s="159"/>
      <c r="DX740" s="159"/>
      <c r="DY740" s="159"/>
      <c r="DZ740" s="159"/>
      <c r="EA740" s="159"/>
      <c r="EB740" s="159"/>
      <c r="EC740" s="159"/>
      <c r="ED740" s="159"/>
      <c r="EE740" s="159"/>
      <c r="EF740" s="159"/>
      <c r="EG740" s="159"/>
      <c r="EH740" s="159"/>
      <c r="EI740" s="159"/>
      <c r="EJ740" s="159"/>
      <c r="EK740" s="159"/>
      <c r="EL740" s="159"/>
      <c r="EM740" s="159"/>
      <c r="EN740" s="159"/>
      <c r="EO740" s="159"/>
      <c r="EP740" s="159"/>
      <c r="EQ740" s="159"/>
      <c r="ER740" s="159"/>
      <c r="ES740" s="159"/>
      <c r="ET740" s="159"/>
      <c r="EU740" s="159"/>
      <c r="EV740" s="159"/>
      <c r="EW740" s="159"/>
      <c r="EX740" s="159"/>
      <c r="EY740" s="159"/>
      <c r="EZ740" s="159"/>
      <c r="FA740" s="159"/>
      <c r="FB740" s="159"/>
      <c r="FC740" s="159"/>
      <c r="FD740" s="159"/>
    </row>
    <row r="741" customFormat="false" ht="12.75" hidden="false" customHeight="false" outlineLevel="0" collapsed="false">
      <c r="A741" s="168"/>
      <c r="B741" s="149"/>
      <c r="C741" s="149"/>
      <c r="D741" s="149"/>
      <c r="E741" s="149"/>
      <c r="F741" s="149"/>
      <c r="G741" s="149"/>
      <c r="H741" s="148"/>
      <c r="I741" s="170"/>
      <c r="R741" s="148"/>
      <c r="S741" s="158"/>
      <c r="T741" s="159"/>
      <c r="U741" s="159"/>
      <c r="V741" s="159"/>
      <c r="W741" s="159"/>
      <c r="X741" s="159"/>
      <c r="Y741" s="159"/>
      <c r="Z741" s="159"/>
      <c r="AA741" s="159"/>
      <c r="AB741" s="159"/>
      <c r="AC741" s="159"/>
      <c r="AD741" s="159"/>
      <c r="AE741" s="159"/>
      <c r="AF741" s="159"/>
      <c r="AG741" s="159"/>
      <c r="AH741" s="159"/>
      <c r="AI741" s="159"/>
      <c r="AJ741" s="159"/>
      <c r="AK741" s="159"/>
      <c r="AL741" s="159"/>
      <c r="AM741" s="159"/>
      <c r="AN741" s="159"/>
      <c r="AO741" s="159"/>
      <c r="AP741" s="159"/>
      <c r="AQ741" s="159"/>
      <c r="AR741" s="159"/>
      <c r="AS741" s="159"/>
      <c r="AT741" s="159"/>
      <c r="AU741" s="159"/>
      <c r="AV741" s="159"/>
      <c r="AW741" s="159"/>
      <c r="AX741" s="159"/>
      <c r="AY741" s="159"/>
      <c r="AZ741" s="159"/>
      <c r="BA741" s="159"/>
      <c r="BB741" s="159"/>
      <c r="BC741" s="159"/>
      <c r="BD741" s="159"/>
      <c r="BE741" s="159"/>
      <c r="BF741" s="159"/>
      <c r="BG741" s="159"/>
      <c r="BH741" s="159"/>
      <c r="BI741" s="159"/>
      <c r="BJ741" s="159"/>
      <c r="BK741" s="159"/>
      <c r="BL741" s="159"/>
      <c r="BM741" s="159"/>
      <c r="BN741" s="159"/>
      <c r="BO741" s="159"/>
      <c r="BP741" s="159"/>
      <c r="BQ741" s="159"/>
      <c r="BR741" s="159"/>
      <c r="BS741" s="159"/>
      <c r="BT741" s="159"/>
      <c r="BU741" s="159"/>
      <c r="BV741" s="159"/>
      <c r="BW741" s="159"/>
      <c r="BX741" s="159"/>
      <c r="BY741" s="159"/>
      <c r="BZ741" s="159"/>
      <c r="CA741" s="159"/>
      <c r="CB741" s="159"/>
      <c r="CC741" s="159"/>
      <c r="CD741" s="159"/>
      <c r="CE741" s="159"/>
      <c r="CF741" s="159"/>
      <c r="CG741" s="159"/>
      <c r="CH741" s="159"/>
      <c r="CI741" s="159"/>
      <c r="CJ741" s="159"/>
      <c r="CK741" s="159"/>
      <c r="CL741" s="159"/>
      <c r="CM741" s="159"/>
      <c r="CN741" s="159"/>
      <c r="CO741" s="159"/>
      <c r="CP741" s="159"/>
      <c r="CQ741" s="159"/>
      <c r="CR741" s="159"/>
      <c r="CS741" s="159"/>
      <c r="CT741" s="159"/>
      <c r="CU741" s="159"/>
      <c r="CV741" s="159"/>
      <c r="CW741" s="159"/>
      <c r="CX741" s="159"/>
      <c r="CY741" s="159"/>
      <c r="CZ741" s="159"/>
      <c r="DA741" s="159"/>
      <c r="DB741" s="159"/>
      <c r="DC741" s="159"/>
      <c r="DD741" s="159"/>
      <c r="DE741" s="159"/>
      <c r="DF741" s="159"/>
      <c r="DG741" s="159"/>
      <c r="DH741" s="159"/>
      <c r="DI741" s="159"/>
      <c r="DJ741" s="159"/>
      <c r="DK741" s="159"/>
      <c r="DL741" s="159"/>
      <c r="DM741" s="159"/>
      <c r="DN741" s="159"/>
      <c r="DO741" s="159"/>
      <c r="DP741" s="159"/>
      <c r="DQ741" s="159"/>
      <c r="DR741" s="159"/>
      <c r="DS741" s="159"/>
      <c r="DT741" s="159"/>
      <c r="DU741" s="159"/>
      <c r="DV741" s="159"/>
      <c r="DW741" s="159"/>
      <c r="DX741" s="159"/>
      <c r="DY741" s="159"/>
      <c r="DZ741" s="159"/>
      <c r="EA741" s="159"/>
      <c r="EB741" s="159"/>
      <c r="EC741" s="159"/>
      <c r="ED741" s="159"/>
      <c r="EE741" s="159"/>
      <c r="EF741" s="159"/>
      <c r="EG741" s="159"/>
      <c r="EH741" s="159"/>
      <c r="EI741" s="159"/>
      <c r="EJ741" s="159"/>
      <c r="EK741" s="159"/>
      <c r="EL741" s="159"/>
      <c r="EM741" s="159"/>
      <c r="EN741" s="159"/>
      <c r="EO741" s="159"/>
      <c r="EP741" s="159"/>
      <c r="EQ741" s="159"/>
      <c r="ER741" s="159"/>
      <c r="ES741" s="159"/>
      <c r="ET741" s="159"/>
      <c r="EU741" s="159"/>
      <c r="EV741" s="159"/>
      <c r="EW741" s="159"/>
      <c r="EX741" s="159"/>
      <c r="EY741" s="159"/>
      <c r="EZ741" s="159"/>
      <c r="FA741" s="159"/>
      <c r="FB741" s="159"/>
      <c r="FC741" s="159"/>
      <c r="FD741" s="159"/>
    </row>
    <row r="742" customFormat="false" ht="12.75" hidden="false" customHeight="false" outlineLevel="0" collapsed="false">
      <c r="A742" s="168"/>
      <c r="B742" s="149"/>
      <c r="C742" s="149"/>
      <c r="D742" s="149"/>
      <c r="E742" s="149"/>
      <c r="F742" s="149"/>
      <c r="G742" s="149"/>
      <c r="H742" s="148"/>
      <c r="I742" s="170"/>
      <c r="R742" s="148"/>
      <c r="S742" s="158"/>
      <c r="T742" s="159"/>
      <c r="U742" s="159"/>
      <c r="V742" s="159"/>
      <c r="W742" s="159"/>
      <c r="X742" s="159"/>
      <c r="Y742" s="159"/>
      <c r="Z742" s="159"/>
      <c r="AA742" s="159"/>
      <c r="AB742" s="159"/>
      <c r="AC742" s="159"/>
      <c r="AD742" s="159"/>
      <c r="AE742" s="159"/>
      <c r="AF742" s="159"/>
      <c r="AG742" s="159"/>
      <c r="AH742" s="159"/>
      <c r="AI742" s="159"/>
      <c r="AJ742" s="159"/>
      <c r="AK742" s="159"/>
      <c r="AL742" s="159"/>
      <c r="AM742" s="159"/>
      <c r="AN742" s="159"/>
      <c r="AO742" s="159"/>
      <c r="AP742" s="159"/>
      <c r="AQ742" s="159"/>
      <c r="AR742" s="159"/>
      <c r="AS742" s="159"/>
      <c r="AT742" s="159"/>
      <c r="AU742" s="159"/>
      <c r="AV742" s="159"/>
      <c r="AW742" s="159"/>
      <c r="AX742" s="159"/>
      <c r="AY742" s="159"/>
      <c r="AZ742" s="159"/>
      <c r="BA742" s="159"/>
      <c r="BB742" s="159"/>
      <c r="BC742" s="159"/>
      <c r="BD742" s="159"/>
      <c r="BE742" s="159"/>
      <c r="BF742" s="159"/>
      <c r="BG742" s="159"/>
      <c r="BH742" s="159"/>
      <c r="BI742" s="159"/>
      <c r="BJ742" s="159"/>
      <c r="BK742" s="159"/>
      <c r="BL742" s="159"/>
      <c r="BM742" s="159"/>
      <c r="BN742" s="159"/>
      <c r="BO742" s="159"/>
      <c r="BP742" s="159"/>
      <c r="BQ742" s="159"/>
      <c r="BR742" s="159"/>
      <c r="BS742" s="159"/>
      <c r="BT742" s="159"/>
      <c r="BU742" s="159"/>
      <c r="BV742" s="159"/>
      <c r="BW742" s="159"/>
      <c r="BX742" s="159"/>
      <c r="BY742" s="159"/>
      <c r="BZ742" s="159"/>
      <c r="CA742" s="159"/>
      <c r="CB742" s="159"/>
      <c r="CC742" s="159"/>
      <c r="CD742" s="159"/>
      <c r="CE742" s="159"/>
      <c r="CF742" s="159"/>
      <c r="CG742" s="159"/>
      <c r="CH742" s="159"/>
      <c r="CI742" s="159"/>
      <c r="CJ742" s="159"/>
      <c r="CK742" s="159"/>
      <c r="CL742" s="159"/>
      <c r="CM742" s="159"/>
      <c r="CN742" s="159"/>
      <c r="CO742" s="159"/>
      <c r="CP742" s="159"/>
      <c r="CQ742" s="159"/>
      <c r="CR742" s="159"/>
      <c r="CS742" s="159"/>
      <c r="CT742" s="159"/>
      <c r="CU742" s="159"/>
      <c r="CV742" s="159"/>
      <c r="CW742" s="159"/>
      <c r="CX742" s="159"/>
      <c r="CY742" s="159"/>
      <c r="CZ742" s="159"/>
      <c r="DA742" s="159"/>
      <c r="DB742" s="159"/>
      <c r="DC742" s="159"/>
      <c r="DD742" s="159"/>
      <c r="DE742" s="159"/>
      <c r="DF742" s="159"/>
      <c r="DG742" s="159"/>
      <c r="DH742" s="159"/>
      <c r="DI742" s="159"/>
      <c r="DJ742" s="159"/>
      <c r="DK742" s="159"/>
      <c r="DL742" s="159"/>
      <c r="DM742" s="159"/>
      <c r="DN742" s="159"/>
      <c r="DO742" s="159"/>
      <c r="DP742" s="159"/>
      <c r="DQ742" s="159"/>
      <c r="DR742" s="159"/>
      <c r="DS742" s="159"/>
      <c r="DT742" s="159"/>
      <c r="DU742" s="159"/>
      <c r="DV742" s="159"/>
      <c r="DW742" s="159"/>
      <c r="DX742" s="159"/>
      <c r="DY742" s="159"/>
      <c r="DZ742" s="159"/>
      <c r="EA742" s="159"/>
      <c r="EB742" s="159"/>
      <c r="EC742" s="159"/>
      <c r="ED742" s="159"/>
      <c r="EE742" s="159"/>
      <c r="EF742" s="159"/>
      <c r="EG742" s="159"/>
      <c r="EH742" s="159"/>
      <c r="EI742" s="159"/>
      <c r="EJ742" s="159"/>
      <c r="EK742" s="159"/>
      <c r="EL742" s="159"/>
      <c r="EM742" s="159"/>
      <c r="EN742" s="159"/>
      <c r="EO742" s="159"/>
      <c r="EP742" s="159"/>
      <c r="EQ742" s="159"/>
      <c r="ER742" s="159"/>
      <c r="ES742" s="159"/>
      <c r="ET742" s="159"/>
      <c r="EU742" s="159"/>
      <c r="EV742" s="159"/>
      <c r="EW742" s="159"/>
      <c r="EX742" s="159"/>
      <c r="EY742" s="159"/>
      <c r="EZ742" s="159"/>
      <c r="FA742" s="159"/>
      <c r="FB742" s="159"/>
      <c r="FC742" s="159"/>
      <c r="FD742" s="159"/>
    </row>
    <row r="743" customFormat="false" ht="12.75" hidden="false" customHeight="false" outlineLevel="0" collapsed="false">
      <c r="A743" s="168"/>
      <c r="B743" s="149"/>
      <c r="C743" s="149"/>
      <c r="D743" s="149"/>
      <c r="E743" s="149"/>
      <c r="F743" s="149"/>
      <c r="G743" s="149"/>
      <c r="H743" s="148"/>
      <c r="I743" s="170"/>
      <c r="R743" s="148"/>
      <c r="S743" s="158"/>
      <c r="T743" s="159"/>
      <c r="U743" s="159"/>
      <c r="V743" s="159"/>
      <c r="W743" s="159"/>
      <c r="X743" s="159"/>
      <c r="Y743" s="159"/>
      <c r="Z743" s="159"/>
      <c r="AA743" s="159"/>
      <c r="AB743" s="159"/>
      <c r="AC743" s="159"/>
      <c r="AD743" s="159"/>
      <c r="AE743" s="159"/>
      <c r="AF743" s="159"/>
      <c r="AG743" s="159"/>
      <c r="AH743" s="159"/>
      <c r="AI743" s="159"/>
      <c r="AJ743" s="159"/>
      <c r="AK743" s="159"/>
      <c r="AL743" s="159"/>
      <c r="AM743" s="159"/>
      <c r="AN743" s="159"/>
      <c r="AO743" s="159"/>
      <c r="AP743" s="159"/>
      <c r="AQ743" s="159"/>
      <c r="AR743" s="159"/>
      <c r="AS743" s="159"/>
      <c r="AT743" s="159"/>
      <c r="AU743" s="159"/>
      <c r="AV743" s="159"/>
      <c r="AW743" s="159"/>
      <c r="AX743" s="159"/>
      <c r="AY743" s="159"/>
      <c r="AZ743" s="159"/>
      <c r="BA743" s="159"/>
      <c r="BB743" s="159"/>
      <c r="BC743" s="159"/>
      <c r="BD743" s="159"/>
      <c r="BE743" s="159"/>
      <c r="BF743" s="159"/>
      <c r="BG743" s="159"/>
      <c r="BH743" s="159"/>
      <c r="BI743" s="159"/>
      <c r="BJ743" s="159"/>
      <c r="BK743" s="159"/>
      <c r="BL743" s="159"/>
      <c r="BM743" s="159"/>
      <c r="BN743" s="159"/>
      <c r="BO743" s="159"/>
      <c r="BP743" s="159"/>
      <c r="BQ743" s="159"/>
      <c r="BR743" s="159"/>
      <c r="BS743" s="159"/>
      <c r="BT743" s="159"/>
      <c r="BU743" s="159"/>
      <c r="BV743" s="159"/>
      <c r="BW743" s="159"/>
      <c r="BX743" s="159"/>
      <c r="BY743" s="159"/>
      <c r="BZ743" s="159"/>
      <c r="CA743" s="159"/>
      <c r="CB743" s="159"/>
      <c r="CC743" s="159"/>
      <c r="CD743" s="159"/>
      <c r="CE743" s="159"/>
      <c r="CF743" s="159"/>
      <c r="CG743" s="159"/>
      <c r="CH743" s="159"/>
      <c r="CI743" s="159"/>
      <c r="CJ743" s="159"/>
      <c r="CK743" s="159"/>
      <c r="CL743" s="159"/>
      <c r="CM743" s="159"/>
      <c r="CN743" s="159"/>
      <c r="CO743" s="159"/>
      <c r="CP743" s="159"/>
      <c r="CQ743" s="159"/>
      <c r="CR743" s="159"/>
      <c r="CS743" s="159"/>
      <c r="CT743" s="159"/>
      <c r="CU743" s="159"/>
      <c r="CV743" s="159"/>
      <c r="CW743" s="159"/>
      <c r="CX743" s="159"/>
      <c r="CY743" s="159"/>
      <c r="CZ743" s="159"/>
      <c r="DA743" s="159"/>
      <c r="DB743" s="159"/>
      <c r="DC743" s="159"/>
      <c r="DD743" s="159"/>
      <c r="DE743" s="159"/>
      <c r="DF743" s="159"/>
      <c r="DG743" s="159"/>
      <c r="DH743" s="159"/>
      <c r="DI743" s="159"/>
      <c r="DJ743" s="159"/>
      <c r="DK743" s="159"/>
      <c r="DL743" s="159"/>
      <c r="DM743" s="159"/>
      <c r="DN743" s="159"/>
      <c r="DO743" s="159"/>
      <c r="DP743" s="159"/>
      <c r="DQ743" s="159"/>
      <c r="DR743" s="159"/>
      <c r="DS743" s="159"/>
      <c r="DT743" s="159"/>
      <c r="DU743" s="159"/>
      <c r="DV743" s="159"/>
      <c r="DW743" s="159"/>
      <c r="DX743" s="159"/>
      <c r="DY743" s="159"/>
      <c r="DZ743" s="159"/>
      <c r="EA743" s="159"/>
      <c r="EB743" s="159"/>
      <c r="EC743" s="159"/>
      <c r="ED743" s="159"/>
      <c r="EE743" s="159"/>
      <c r="EF743" s="159"/>
      <c r="EG743" s="159"/>
      <c r="EH743" s="159"/>
      <c r="EI743" s="159"/>
      <c r="EJ743" s="159"/>
      <c r="EK743" s="159"/>
      <c r="EL743" s="159"/>
      <c r="EM743" s="159"/>
      <c r="EN743" s="159"/>
      <c r="EO743" s="159"/>
      <c r="EP743" s="159"/>
      <c r="EQ743" s="159"/>
      <c r="ER743" s="159"/>
      <c r="ES743" s="159"/>
      <c r="ET743" s="159"/>
      <c r="EU743" s="159"/>
      <c r="EV743" s="159"/>
      <c r="EW743" s="159"/>
      <c r="EX743" s="159"/>
      <c r="EY743" s="159"/>
      <c r="EZ743" s="159"/>
      <c r="FA743" s="159"/>
      <c r="FB743" s="159"/>
      <c r="FC743" s="159"/>
      <c r="FD743" s="159"/>
    </row>
    <row r="744" customFormat="false" ht="12.75" hidden="false" customHeight="false" outlineLevel="0" collapsed="false">
      <c r="A744" s="168"/>
      <c r="B744" s="149"/>
      <c r="C744" s="149"/>
      <c r="D744" s="149"/>
      <c r="E744" s="149"/>
      <c r="F744" s="149"/>
      <c r="G744" s="149"/>
      <c r="H744" s="148"/>
      <c r="I744" s="170"/>
      <c r="R744" s="148"/>
      <c r="S744" s="158"/>
      <c r="T744" s="159"/>
      <c r="U744" s="159"/>
      <c r="V744" s="159"/>
      <c r="W744" s="159"/>
      <c r="X744" s="159"/>
      <c r="Y744" s="159"/>
      <c r="Z744" s="159"/>
      <c r="AA744" s="159"/>
      <c r="AB744" s="159"/>
      <c r="AC744" s="159"/>
      <c r="AD744" s="159"/>
      <c r="AE744" s="159"/>
      <c r="AF744" s="159"/>
      <c r="AG744" s="159"/>
      <c r="AH744" s="159"/>
      <c r="AI744" s="159"/>
      <c r="AJ744" s="159"/>
      <c r="AK744" s="159"/>
      <c r="AL744" s="159"/>
      <c r="AM744" s="159"/>
      <c r="AN744" s="159"/>
      <c r="AO744" s="159"/>
      <c r="AP744" s="159"/>
      <c r="AQ744" s="159"/>
      <c r="AR744" s="159"/>
      <c r="AS744" s="159"/>
      <c r="AT744" s="159"/>
      <c r="AU744" s="159"/>
      <c r="AV744" s="159"/>
      <c r="AW744" s="159"/>
      <c r="AX744" s="159"/>
      <c r="AY744" s="159"/>
      <c r="AZ744" s="159"/>
      <c r="BA744" s="159"/>
      <c r="BB744" s="159"/>
      <c r="BC744" s="159"/>
      <c r="BD744" s="159"/>
      <c r="BE744" s="159"/>
      <c r="BF744" s="159"/>
      <c r="BG744" s="159"/>
      <c r="BH744" s="159"/>
      <c r="BI744" s="159"/>
      <c r="BJ744" s="159"/>
      <c r="BK744" s="159"/>
      <c r="BL744" s="159"/>
      <c r="BM744" s="159"/>
      <c r="BN744" s="159"/>
      <c r="BO744" s="159"/>
      <c r="BP744" s="159"/>
      <c r="BQ744" s="159"/>
      <c r="BR744" s="159"/>
      <c r="BS744" s="159"/>
      <c r="BT744" s="159"/>
      <c r="BU744" s="159"/>
      <c r="BV744" s="159"/>
      <c r="BW744" s="159"/>
      <c r="BX744" s="159"/>
      <c r="BY744" s="159"/>
      <c r="BZ744" s="159"/>
      <c r="CA744" s="159"/>
      <c r="CB744" s="159"/>
      <c r="CC744" s="159"/>
      <c r="CD744" s="159"/>
      <c r="CE744" s="159"/>
      <c r="CF744" s="159"/>
      <c r="CG744" s="159"/>
      <c r="CH744" s="159"/>
      <c r="CI744" s="159"/>
      <c r="CJ744" s="159"/>
      <c r="CK744" s="159"/>
      <c r="CL744" s="159"/>
      <c r="CM744" s="159"/>
      <c r="CN744" s="159"/>
      <c r="CO744" s="159"/>
      <c r="CP744" s="159"/>
      <c r="CQ744" s="159"/>
      <c r="CR744" s="159"/>
      <c r="CS744" s="159"/>
      <c r="CT744" s="159"/>
      <c r="CU744" s="159"/>
      <c r="CV744" s="159"/>
      <c r="CW744" s="159"/>
      <c r="CX744" s="159"/>
      <c r="CY744" s="159"/>
      <c r="CZ744" s="159"/>
      <c r="DA744" s="159"/>
      <c r="DB744" s="159"/>
      <c r="DC744" s="159"/>
      <c r="DD744" s="159"/>
      <c r="DE744" s="159"/>
      <c r="DF744" s="159"/>
      <c r="DG744" s="159"/>
      <c r="DH744" s="159"/>
      <c r="DI744" s="159"/>
      <c r="DJ744" s="159"/>
      <c r="DK744" s="159"/>
      <c r="DL744" s="159"/>
      <c r="DM744" s="159"/>
      <c r="DN744" s="159"/>
      <c r="DO744" s="159"/>
      <c r="DP744" s="159"/>
      <c r="DQ744" s="159"/>
      <c r="DR744" s="159"/>
      <c r="DS744" s="159"/>
      <c r="DT744" s="159"/>
      <c r="DU744" s="159"/>
      <c r="DV744" s="159"/>
      <c r="DW744" s="159"/>
      <c r="DX744" s="159"/>
      <c r="DY744" s="159"/>
      <c r="DZ744" s="159"/>
      <c r="EA744" s="159"/>
      <c r="EB744" s="159"/>
      <c r="EC744" s="159"/>
      <c r="ED744" s="159"/>
      <c r="EE744" s="159"/>
      <c r="EF744" s="159"/>
      <c r="EG744" s="159"/>
      <c r="EH744" s="159"/>
      <c r="EI744" s="159"/>
      <c r="EJ744" s="159"/>
      <c r="EK744" s="159"/>
      <c r="EL744" s="159"/>
      <c r="EM744" s="159"/>
      <c r="EN744" s="159"/>
      <c r="EO744" s="159"/>
      <c r="EP744" s="159"/>
      <c r="EQ744" s="159"/>
      <c r="ER744" s="159"/>
      <c r="ES744" s="159"/>
      <c r="ET744" s="159"/>
      <c r="EU744" s="159"/>
      <c r="EV744" s="159"/>
      <c r="EW744" s="159"/>
      <c r="EX744" s="159"/>
      <c r="EY744" s="159"/>
      <c r="EZ744" s="159"/>
      <c r="FA744" s="159"/>
      <c r="FB744" s="159"/>
      <c r="FC744" s="159"/>
      <c r="FD744" s="159"/>
    </row>
    <row r="745" customFormat="false" ht="12.75" hidden="false" customHeight="false" outlineLevel="0" collapsed="false">
      <c r="A745" s="168"/>
      <c r="B745" s="149"/>
      <c r="C745" s="149"/>
      <c r="D745" s="149"/>
      <c r="E745" s="149"/>
      <c r="F745" s="149"/>
      <c r="G745" s="149"/>
      <c r="H745" s="148"/>
      <c r="I745" s="170"/>
      <c r="R745" s="148"/>
      <c r="S745" s="158"/>
      <c r="T745" s="159"/>
      <c r="U745" s="159"/>
      <c r="V745" s="159"/>
      <c r="W745" s="159"/>
      <c r="X745" s="159"/>
      <c r="Y745" s="159"/>
      <c r="Z745" s="159"/>
      <c r="AA745" s="159"/>
      <c r="AB745" s="159"/>
      <c r="AC745" s="159"/>
      <c r="AD745" s="159"/>
      <c r="AE745" s="159"/>
      <c r="AF745" s="159"/>
      <c r="AG745" s="159"/>
      <c r="AH745" s="159"/>
      <c r="AI745" s="159"/>
      <c r="AJ745" s="159"/>
      <c r="AK745" s="159"/>
      <c r="AL745" s="159"/>
      <c r="AM745" s="159"/>
      <c r="AN745" s="159"/>
      <c r="AO745" s="159"/>
      <c r="AP745" s="159"/>
      <c r="AQ745" s="159"/>
      <c r="AR745" s="159"/>
      <c r="AS745" s="159"/>
      <c r="AT745" s="159"/>
      <c r="AU745" s="159"/>
      <c r="AV745" s="159"/>
      <c r="AW745" s="159"/>
      <c r="AX745" s="159"/>
      <c r="AY745" s="159"/>
      <c r="AZ745" s="159"/>
      <c r="BA745" s="159"/>
      <c r="BB745" s="159"/>
      <c r="BC745" s="159"/>
      <c r="BD745" s="159"/>
      <c r="BE745" s="159"/>
      <c r="BF745" s="159"/>
      <c r="BG745" s="159"/>
      <c r="BH745" s="159"/>
      <c r="BI745" s="159"/>
      <c r="BJ745" s="159"/>
      <c r="BK745" s="159"/>
      <c r="BL745" s="159"/>
      <c r="BM745" s="159"/>
      <c r="BN745" s="159"/>
      <c r="BO745" s="159"/>
      <c r="BP745" s="159"/>
      <c r="BQ745" s="159"/>
      <c r="BR745" s="159"/>
      <c r="BS745" s="159"/>
      <c r="BT745" s="159"/>
      <c r="BU745" s="159"/>
      <c r="BV745" s="159"/>
      <c r="BW745" s="159"/>
      <c r="BX745" s="159"/>
      <c r="BY745" s="159"/>
      <c r="BZ745" s="159"/>
      <c r="CA745" s="159"/>
      <c r="CB745" s="159"/>
      <c r="CC745" s="159"/>
      <c r="CD745" s="159"/>
      <c r="CE745" s="159"/>
      <c r="CF745" s="159"/>
      <c r="CG745" s="159"/>
      <c r="CH745" s="159"/>
      <c r="CI745" s="159"/>
      <c r="CJ745" s="159"/>
      <c r="CK745" s="159"/>
      <c r="CL745" s="159"/>
      <c r="CM745" s="159"/>
      <c r="CN745" s="159"/>
      <c r="CO745" s="159"/>
      <c r="CP745" s="159"/>
      <c r="CQ745" s="159"/>
      <c r="CR745" s="159"/>
      <c r="CS745" s="159"/>
      <c r="CT745" s="159"/>
      <c r="CU745" s="159"/>
      <c r="CV745" s="159"/>
      <c r="CW745" s="159"/>
      <c r="CX745" s="159"/>
      <c r="CY745" s="159"/>
      <c r="CZ745" s="159"/>
      <c r="DA745" s="159"/>
      <c r="DB745" s="159"/>
      <c r="DC745" s="159"/>
      <c r="DD745" s="159"/>
      <c r="DE745" s="159"/>
      <c r="DF745" s="159"/>
      <c r="DG745" s="159"/>
      <c r="DH745" s="159"/>
      <c r="DI745" s="159"/>
      <c r="DJ745" s="159"/>
      <c r="DK745" s="159"/>
      <c r="DL745" s="159"/>
      <c r="DM745" s="159"/>
      <c r="DN745" s="159"/>
      <c r="DO745" s="159"/>
      <c r="DP745" s="159"/>
      <c r="DQ745" s="159"/>
      <c r="DR745" s="159"/>
      <c r="DS745" s="159"/>
      <c r="DT745" s="159"/>
      <c r="DU745" s="159"/>
      <c r="DV745" s="159"/>
      <c r="DW745" s="159"/>
      <c r="DX745" s="159"/>
      <c r="DY745" s="159"/>
      <c r="DZ745" s="159"/>
      <c r="EA745" s="159"/>
      <c r="EB745" s="159"/>
      <c r="EC745" s="159"/>
      <c r="ED745" s="159"/>
      <c r="EE745" s="159"/>
      <c r="EF745" s="159"/>
      <c r="EG745" s="159"/>
      <c r="EH745" s="159"/>
      <c r="EI745" s="159"/>
      <c r="EJ745" s="159"/>
      <c r="EK745" s="159"/>
      <c r="EL745" s="159"/>
      <c r="EM745" s="159"/>
      <c r="EN745" s="159"/>
      <c r="EO745" s="159"/>
      <c r="EP745" s="159"/>
      <c r="EQ745" s="159"/>
      <c r="ER745" s="159"/>
      <c r="ES745" s="159"/>
      <c r="ET745" s="159"/>
      <c r="EU745" s="159"/>
      <c r="EV745" s="159"/>
      <c r="EW745" s="159"/>
      <c r="EX745" s="159"/>
      <c r="EY745" s="159"/>
      <c r="EZ745" s="159"/>
      <c r="FA745" s="159"/>
      <c r="FB745" s="159"/>
      <c r="FC745" s="159"/>
      <c r="FD745" s="159"/>
    </row>
    <row r="746" customFormat="false" ht="12.75" hidden="false" customHeight="false" outlineLevel="0" collapsed="false">
      <c r="A746" s="168"/>
      <c r="B746" s="149"/>
      <c r="C746" s="149"/>
      <c r="D746" s="149"/>
      <c r="E746" s="149"/>
      <c r="F746" s="149"/>
      <c r="G746" s="149"/>
      <c r="H746" s="148"/>
      <c r="I746" s="170"/>
      <c r="R746" s="148"/>
      <c r="S746" s="158"/>
      <c r="T746" s="159"/>
      <c r="U746" s="159"/>
      <c r="V746" s="159"/>
      <c r="W746" s="159"/>
      <c r="X746" s="159"/>
      <c r="Y746" s="159"/>
      <c r="Z746" s="159"/>
      <c r="AA746" s="159"/>
      <c r="AB746" s="159"/>
      <c r="AC746" s="159"/>
      <c r="AD746" s="159"/>
      <c r="AE746" s="159"/>
      <c r="AF746" s="159"/>
      <c r="AG746" s="159"/>
      <c r="AH746" s="159"/>
      <c r="AI746" s="159"/>
      <c r="AJ746" s="159"/>
      <c r="AK746" s="159"/>
      <c r="AL746" s="159"/>
      <c r="AM746" s="159"/>
      <c r="AN746" s="159"/>
      <c r="AO746" s="159"/>
      <c r="AP746" s="159"/>
      <c r="AQ746" s="159"/>
      <c r="AR746" s="159"/>
      <c r="AS746" s="159"/>
      <c r="AT746" s="159"/>
      <c r="AU746" s="159"/>
      <c r="AV746" s="159"/>
      <c r="AW746" s="159"/>
      <c r="AX746" s="159"/>
      <c r="AY746" s="159"/>
      <c r="AZ746" s="159"/>
      <c r="BA746" s="159"/>
      <c r="BB746" s="159"/>
      <c r="BC746" s="159"/>
      <c r="BD746" s="159"/>
      <c r="BE746" s="159"/>
      <c r="BF746" s="159"/>
      <c r="BG746" s="159"/>
      <c r="BH746" s="159"/>
      <c r="BI746" s="159"/>
      <c r="BJ746" s="159"/>
      <c r="BK746" s="159"/>
      <c r="BL746" s="159"/>
      <c r="BM746" s="159"/>
      <c r="BN746" s="159"/>
      <c r="BO746" s="159"/>
      <c r="BP746" s="159"/>
      <c r="BQ746" s="159"/>
      <c r="BR746" s="159"/>
      <c r="BS746" s="159"/>
      <c r="BT746" s="159"/>
      <c r="BU746" s="159"/>
      <c r="BV746" s="159"/>
      <c r="BW746" s="159"/>
      <c r="BX746" s="159"/>
      <c r="BY746" s="159"/>
      <c r="BZ746" s="159"/>
      <c r="CA746" s="159"/>
      <c r="CB746" s="159"/>
      <c r="CC746" s="159"/>
      <c r="CD746" s="159"/>
      <c r="CE746" s="159"/>
      <c r="CF746" s="159"/>
      <c r="CG746" s="159"/>
      <c r="CH746" s="159"/>
      <c r="CI746" s="159"/>
      <c r="CJ746" s="159"/>
      <c r="CK746" s="159"/>
      <c r="CL746" s="159"/>
      <c r="CM746" s="159"/>
      <c r="CN746" s="159"/>
      <c r="CO746" s="159"/>
      <c r="CP746" s="159"/>
      <c r="CQ746" s="159"/>
      <c r="CR746" s="159"/>
      <c r="CS746" s="159"/>
      <c r="CT746" s="159"/>
      <c r="CU746" s="159"/>
      <c r="CV746" s="159"/>
      <c r="CW746" s="159"/>
      <c r="CX746" s="159"/>
      <c r="CY746" s="159"/>
      <c r="CZ746" s="159"/>
      <c r="DA746" s="159"/>
      <c r="DB746" s="159"/>
      <c r="DC746" s="159"/>
      <c r="DD746" s="159"/>
      <c r="DE746" s="159"/>
      <c r="DF746" s="159"/>
      <c r="DG746" s="159"/>
      <c r="DH746" s="159"/>
      <c r="DI746" s="159"/>
      <c r="DJ746" s="159"/>
      <c r="DK746" s="159"/>
      <c r="DL746" s="159"/>
      <c r="DM746" s="159"/>
      <c r="DN746" s="159"/>
      <c r="DO746" s="159"/>
      <c r="DP746" s="159"/>
      <c r="DQ746" s="159"/>
      <c r="DR746" s="159"/>
      <c r="DS746" s="159"/>
      <c r="DT746" s="159"/>
      <c r="DU746" s="159"/>
      <c r="DV746" s="159"/>
      <c r="DW746" s="159"/>
      <c r="DX746" s="159"/>
      <c r="DY746" s="159"/>
      <c r="DZ746" s="159"/>
      <c r="EA746" s="159"/>
      <c r="EB746" s="159"/>
      <c r="EC746" s="159"/>
      <c r="ED746" s="159"/>
      <c r="EE746" s="159"/>
      <c r="EF746" s="159"/>
      <c r="EG746" s="159"/>
      <c r="EH746" s="159"/>
      <c r="EI746" s="159"/>
      <c r="EJ746" s="159"/>
      <c r="EK746" s="159"/>
      <c r="EL746" s="159"/>
      <c r="EM746" s="159"/>
      <c r="EN746" s="159"/>
      <c r="EO746" s="159"/>
      <c r="EP746" s="159"/>
      <c r="EQ746" s="159"/>
      <c r="ER746" s="159"/>
      <c r="ES746" s="159"/>
      <c r="ET746" s="159"/>
      <c r="EU746" s="159"/>
      <c r="EV746" s="159"/>
      <c r="EW746" s="159"/>
      <c r="EX746" s="159"/>
      <c r="EY746" s="159"/>
      <c r="EZ746" s="159"/>
      <c r="FA746" s="159"/>
      <c r="FB746" s="159"/>
      <c r="FC746" s="159"/>
      <c r="FD746" s="159"/>
    </row>
    <row r="747" customFormat="false" ht="12.75" hidden="false" customHeight="false" outlineLevel="0" collapsed="false">
      <c r="A747" s="168"/>
      <c r="B747" s="149"/>
      <c r="C747" s="149"/>
      <c r="D747" s="149"/>
      <c r="E747" s="149"/>
      <c r="F747" s="149"/>
      <c r="G747" s="149"/>
      <c r="H747" s="148"/>
      <c r="I747" s="170"/>
      <c r="R747" s="148"/>
      <c r="S747" s="158"/>
      <c r="T747" s="159"/>
      <c r="U747" s="159"/>
      <c r="V747" s="159"/>
      <c r="W747" s="159"/>
      <c r="X747" s="159"/>
      <c r="Y747" s="159"/>
      <c r="Z747" s="159"/>
      <c r="AA747" s="159"/>
      <c r="AB747" s="159"/>
      <c r="AC747" s="159"/>
      <c r="AD747" s="159"/>
      <c r="AE747" s="159"/>
      <c r="AF747" s="159"/>
      <c r="AG747" s="159"/>
      <c r="AH747" s="159"/>
      <c r="AI747" s="159"/>
      <c r="AJ747" s="159"/>
      <c r="AK747" s="159"/>
      <c r="AL747" s="159"/>
      <c r="AM747" s="159"/>
      <c r="AN747" s="159"/>
      <c r="AO747" s="159"/>
      <c r="AP747" s="159"/>
      <c r="AQ747" s="159"/>
      <c r="AR747" s="159"/>
      <c r="AS747" s="159"/>
      <c r="AT747" s="159"/>
      <c r="AU747" s="159"/>
      <c r="AV747" s="159"/>
      <c r="AW747" s="159"/>
      <c r="AX747" s="159"/>
      <c r="AY747" s="159"/>
      <c r="AZ747" s="159"/>
      <c r="BA747" s="159"/>
      <c r="BB747" s="159"/>
      <c r="BC747" s="159"/>
      <c r="BD747" s="159"/>
      <c r="BE747" s="159"/>
      <c r="BF747" s="159"/>
      <c r="BG747" s="159"/>
      <c r="BH747" s="159"/>
      <c r="BI747" s="159"/>
      <c r="BJ747" s="159"/>
      <c r="BK747" s="159"/>
      <c r="BL747" s="159"/>
      <c r="BM747" s="159"/>
      <c r="BN747" s="159"/>
      <c r="BO747" s="159"/>
      <c r="BP747" s="159"/>
      <c r="BQ747" s="159"/>
      <c r="BR747" s="159"/>
      <c r="BS747" s="159"/>
      <c r="BT747" s="159"/>
      <c r="BU747" s="159"/>
      <c r="BV747" s="159"/>
      <c r="BW747" s="159"/>
      <c r="BX747" s="159"/>
      <c r="BY747" s="159"/>
      <c r="BZ747" s="159"/>
      <c r="CA747" s="159"/>
      <c r="CB747" s="159"/>
      <c r="CC747" s="159"/>
      <c r="CD747" s="159"/>
      <c r="CE747" s="159"/>
      <c r="CF747" s="159"/>
      <c r="CG747" s="159"/>
      <c r="CH747" s="159"/>
      <c r="CI747" s="159"/>
      <c r="CJ747" s="159"/>
      <c r="CK747" s="159"/>
      <c r="CL747" s="159"/>
      <c r="CM747" s="159"/>
      <c r="CN747" s="159"/>
      <c r="CO747" s="159"/>
      <c r="CP747" s="159"/>
      <c r="CQ747" s="159"/>
      <c r="CR747" s="159"/>
      <c r="CS747" s="159"/>
      <c r="CT747" s="159"/>
      <c r="CU747" s="159"/>
      <c r="CV747" s="159"/>
      <c r="CW747" s="159"/>
      <c r="CX747" s="159"/>
      <c r="CY747" s="159"/>
      <c r="CZ747" s="159"/>
      <c r="DA747" s="159"/>
      <c r="DB747" s="159"/>
      <c r="DC747" s="159"/>
      <c r="DD747" s="159"/>
      <c r="DE747" s="159"/>
      <c r="DF747" s="159"/>
      <c r="DG747" s="159"/>
      <c r="DH747" s="159"/>
      <c r="DI747" s="159"/>
      <c r="DJ747" s="159"/>
      <c r="DK747" s="159"/>
      <c r="DL747" s="159"/>
      <c r="DM747" s="159"/>
      <c r="DN747" s="159"/>
      <c r="DO747" s="159"/>
      <c r="DP747" s="159"/>
      <c r="DQ747" s="159"/>
      <c r="DR747" s="159"/>
      <c r="DS747" s="159"/>
      <c r="DT747" s="159"/>
      <c r="DU747" s="159"/>
      <c r="DV747" s="159"/>
      <c r="DW747" s="159"/>
      <c r="DX747" s="159"/>
      <c r="DY747" s="159"/>
      <c r="DZ747" s="159"/>
      <c r="EA747" s="159"/>
      <c r="EB747" s="159"/>
      <c r="EC747" s="159"/>
      <c r="ED747" s="159"/>
      <c r="EE747" s="159"/>
      <c r="EF747" s="159"/>
      <c r="EG747" s="159"/>
      <c r="EH747" s="159"/>
      <c r="EI747" s="159"/>
      <c r="EJ747" s="159"/>
      <c r="EK747" s="159"/>
      <c r="EL747" s="159"/>
      <c r="EM747" s="159"/>
      <c r="EN747" s="159"/>
      <c r="EO747" s="159"/>
      <c r="EP747" s="159"/>
      <c r="EQ747" s="159"/>
      <c r="ER747" s="159"/>
      <c r="ES747" s="159"/>
      <c r="ET747" s="159"/>
      <c r="EU747" s="159"/>
      <c r="EV747" s="159"/>
      <c r="EW747" s="159"/>
      <c r="EX747" s="159"/>
      <c r="EY747" s="159"/>
      <c r="EZ747" s="159"/>
      <c r="FA747" s="159"/>
      <c r="FB747" s="159"/>
      <c r="FC747" s="159"/>
      <c r="FD747" s="159"/>
    </row>
    <row r="748" customFormat="false" ht="12.75" hidden="false" customHeight="false" outlineLevel="0" collapsed="false">
      <c r="A748" s="168"/>
      <c r="B748" s="149"/>
      <c r="C748" s="149"/>
      <c r="D748" s="149"/>
      <c r="E748" s="149"/>
      <c r="F748" s="149"/>
      <c r="G748" s="149"/>
      <c r="H748" s="148"/>
      <c r="I748" s="170"/>
      <c r="R748" s="148"/>
      <c r="S748" s="158"/>
      <c r="T748" s="159"/>
      <c r="U748" s="159"/>
      <c r="V748" s="159"/>
      <c r="W748" s="159"/>
      <c r="X748" s="159"/>
      <c r="Y748" s="159"/>
      <c r="Z748" s="159"/>
      <c r="AA748" s="159"/>
      <c r="AB748" s="159"/>
      <c r="AC748" s="159"/>
      <c r="AD748" s="159"/>
      <c r="AE748" s="159"/>
      <c r="AF748" s="159"/>
      <c r="AG748" s="159"/>
      <c r="AH748" s="159"/>
      <c r="AI748" s="159"/>
      <c r="AJ748" s="159"/>
      <c r="AK748" s="159"/>
      <c r="AL748" s="159"/>
      <c r="AM748" s="159"/>
      <c r="AN748" s="159"/>
      <c r="AO748" s="159"/>
      <c r="AP748" s="159"/>
      <c r="AQ748" s="159"/>
      <c r="AR748" s="159"/>
      <c r="AS748" s="159"/>
      <c r="AT748" s="159"/>
      <c r="AU748" s="159"/>
      <c r="AV748" s="159"/>
      <c r="AW748" s="159"/>
      <c r="AX748" s="159"/>
      <c r="AY748" s="159"/>
      <c r="AZ748" s="159"/>
      <c r="BA748" s="159"/>
      <c r="BB748" s="159"/>
      <c r="BC748" s="159"/>
      <c r="BD748" s="159"/>
      <c r="BE748" s="159"/>
      <c r="BF748" s="159"/>
      <c r="BG748" s="159"/>
      <c r="BH748" s="159"/>
      <c r="BI748" s="159"/>
      <c r="BJ748" s="159"/>
      <c r="BK748" s="159"/>
      <c r="BL748" s="159"/>
      <c r="BM748" s="159"/>
      <c r="BN748" s="159"/>
      <c r="BO748" s="159"/>
      <c r="BP748" s="159"/>
      <c r="BQ748" s="159"/>
      <c r="BR748" s="159"/>
      <c r="BS748" s="159"/>
      <c r="BT748" s="159"/>
      <c r="BU748" s="159"/>
      <c r="BV748" s="159"/>
      <c r="BW748" s="159"/>
      <c r="BX748" s="159"/>
      <c r="BY748" s="159"/>
      <c r="BZ748" s="159"/>
      <c r="CA748" s="159"/>
      <c r="CB748" s="159"/>
      <c r="CC748" s="159"/>
      <c r="CD748" s="159"/>
      <c r="CE748" s="159"/>
      <c r="CF748" s="159"/>
      <c r="CG748" s="159"/>
      <c r="CH748" s="159"/>
      <c r="CI748" s="159"/>
      <c r="CJ748" s="159"/>
      <c r="CK748" s="159"/>
      <c r="CL748" s="159"/>
      <c r="CM748" s="159"/>
      <c r="CN748" s="159"/>
      <c r="CO748" s="159"/>
      <c r="CP748" s="159"/>
      <c r="CQ748" s="159"/>
      <c r="CR748" s="159"/>
      <c r="CS748" s="159"/>
      <c r="CT748" s="159"/>
      <c r="CU748" s="159"/>
      <c r="CV748" s="159"/>
      <c r="CW748" s="159"/>
      <c r="CX748" s="159"/>
      <c r="CY748" s="159"/>
      <c r="CZ748" s="159"/>
      <c r="DA748" s="159"/>
      <c r="DB748" s="159"/>
      <c r="DC748" s="159"/>
      <c r="DD748" s="159"/>
      <c r="DE748" s="159"/>
      <c r="DF748" s="159"/>
      <c r="DG748" s="159"/>
      <c r="DH748" s="159"/>
      <c r="DI748" s="159"/>
      <c r="DJ748" s="159"/>
      <c r="DK748" s="159"/>
      <c r="DL748" s="159"/>
      <c r="DM748" s="159"/>
      <c r="DN748" s="159"/>
      <c r="DO748" s="159"/>
      <c r="DP748" s="159"/>
      <c r="DQ748" s="159"/>
      <c r="DR748" s="159"/>
      <c r="DS748" s="159"/>
      <c r="DT748" s="159"/>
      <c r="DU748" s="159"/>
      <c r="DV748" s="159"/>
      <c r="DW748" s="159"/>
      <c r="DX748" s="159"/>
      <c r="DY748" s="159"/>
      <c r="DZ748" s="159"/>
      <c r="EA748" s="159"/>
      <c r="EB748" s="159"/>
      <c r="EC748" s="159"/>
      <c r="ED748" s="159"/>
      <c r="EE748" s="159"/>
      <c r="EF748" s="159"/>
      <c r="EG748" s="159"/>
      <c r="EH748" s="159"/>
      <c r="EI748" s="159"/>
      <c r="EJ748" s="159"/>
      <c r="EK748" s="159"/>
      <c r="EL748" s="159"/>
      <c r="EM748" s="159"/>
      <c r="EN748" s="159"/>
      <c r="EO748" s="159"/>
      <c r="EP748" s="159"/>
      <c r="EQ748" s="159"/>
      <c r="ER748" s="159"/>
      <c r="ES748" s="159"/>
      <c r="ET748" s="159"/>
      <c r="EU748" s="159"/>
      <c r="EV748" s="159"/>
      <c r="EW748" s="159"/>
      <c r="EX748" s="159"/>
      <c r="EY748" s="159"/>
      <c r="EZ748" s="159"/>
      <c r="FA748" s="159"/>
      <c r="FB748" s="159"/>
      <c r="FC748" s="159"/>
      <c r="FD748" s="159"/>
    </row>
    <row r="749" customFormat="false" ht="12.75" hidden="false" customHeight="false" outlineLevel="0" collapsed="false">
      <c r="A749" s="168"/>
      <c r="B749" s="149"/>
      <c r="C749" s="149"/>
      <c r="D749" s="149"/>
      <c r="E749" s="149"/>
      <c r="F749" s="149"/>
      <c r="G749" s="149"/>
      <c r="H749" s="148"/>
      <c r="I749" s="170"/>
      <c r="R749" s="148"/>
      <c r="S749" s="158"/>
      <c r="T749" s="159"/>
      <c r="U749" s="159"/>
      <c r="V749" s="159"/>
      <c r="W749" s="159"/>
      <c r="X749" s="159"/>
      <c r="Y749" s="159"/>
      <c r="Z749" s="159"/>
      <c r="AA749" s="159"/>
      <c r="AB749" s="159"/>
      <c r="AC749" s="159"/>
      <c r="AD749" s="159"/>
      <c r="AE749" s="159"/>
      <c r="AF749" s="159"/>
      <c r="AG749" s="159"/>
      <c r="AH749" s="159"/>
      <c r="AI749" s="159"/>
      <c r="AJ749" s="159"/>
      <c r="AK749" s="159"/>
      <c r="AL749" s="159"/>
      <c r="AM749" s="159"/>
      <c r="AN749" s="159"/>
      <c r="AO749" s="159"/>
      <c r="AP749" s="159"/>
      <c r="AQ749" s="159"/>
      <c r="AR749" s="159"/>
      <c r="AS749" s="159"/>
      <c r="AT749" s="159"/>
      <c r="AU749" s="159"/>
      <c r="AV749" s="159"/>
      <c r="AW749" s="159"/>
      <c r="AX749" s="159"/>
      <c r="AY749" s="159"/>
      <c r="AZ749" s="159"/>
      <c r="BA749" s="159"/>
      <c r="BB749" s="159"/>
      <c r="BC749" s="159"/>
      <c r="BD749" s="159"/>
      <c r="BE749" s="159"/>
      <c r="BF749" s="159"/>
      <c r="BG749" s="159"/>
      <c r="BH749" s="159"/>
      <c r="BI749" s="159"/>
      <c r="BJ749" s="159"/>
      <c r="BK749" s="159"/>
      <c r="BL749" s="159"/>
      <c r="BM749" s="159"/>
      <c r="BN749" s="159"/>
      <c r="BO749" s="159"/>
      <c r="BP749" s="159"/>
      <c r="BQ749" s="159"/>
      <c r="BR749" s="159"/>
      <c r="BS749" s="159"/>
      <c r="BT749" s="159"/>
      <c r="BU749" s="159"/>
      <c r="BV749" s="159"/>
      <c r="BW749" s="159"/>
      <c r="BX749" s="159"/>
      <c r="BY749" s="159"/>
      <c r="BZ749" s="159"/>
      <c r="CA749" s="159"/>
      <c r="CB749" s="159"/>
      <c r="CC749" s="159"/>
      <c r="CD749" s="159"/>
      <c r="CE749" s="159"/>
      <c r="CF749" s="159"/>
      <c r="CG749" s="159"/>
      <c r="CH749" s="159"/>
      <c r="CI749" s="159"/>
      <c r="CJ749" s="159"/>
      <c r="CK749" s="159"/>
      <c r="CL749" s="159"/>
      <c r="CM749" s="159"/>
      <c r="CN749" s="159"/>
      <c r="CO749" s="159"/>
      <c r="CP749" s="159"/>
      <c r="CQ749" s="159"/>
      <c r="CR749" s="159"/>
      <c r="CS749" s="159"/>
      <c r="CT749" s="159"/>
      <c r="CU749" s="159"/>
      <c r="CV749" s="159"/>
      <c r="CW749" s="159"/>
      <c r="CX749" s="159"/>
      <c r="CY749" s="159"/>
      <c r="CZ749" s="159"/>
      <c r="DA749" s="159"/>
      <c r="DB749" s="159"/>
      <c r="DC749" s="159"/>
      <c r="DD749" s="159"/>
      <c r="DE749" s="159"/>
      <c r="DF749" s="159"/>
      <c r="DG749" s="159"/>
      <c r="DH749" s="159"/>
      <c r="DI749" s="159"/>
      <c r="DJ749" s="159"/>
      <c r="DK749" s="159"/>
      <c r="DL749" s="159"/>
      <c r="DM749" s="159"/>
      <c r="DN749" s="159"/>
      <c r="DO749" s="159"/>
      <c r="DP749" s="159"/>
      <c r="DQ749" s="159"/>
      <c r="DR749" s="159"/>
      <c r="DS749" s="159"/>
      <c r="DT749" s="159"/>
      <c r="DU749" s="159"/>
      <c r="DV749" s="159"/>
      <c r="DW749" s="159"/>
      <c r="DX749" s="159"/>
      <c r="DY749" s="159"/>
      <c r="DZ749" s="159"/>
      <c r="EA749" s="159"/>
      <c r="EB749" s="159"/>
      <c r="EC749" s="159"/>
      <c r="ED749" s="159"/>
      <c r="EE749" s="159"/>
      <c r="EF749" s="159"/>
      <c r="EG749" s="159"/>
      <c r="EH749" s="159"/>
      <c r="EI749" s="159"/>
      <c r="EJ749" s="159"/>
      <c r="EK749" s="159"/>
      <c r="EL749" s="159"/>
      <c r="EM749" s="159"/>
      <c r="EN749" s="159"/>
      <c r="EO749" s="159"/>
      <c r="EP749" s="159"/>
      <c r="EQ749" s="159"/>
      <c r="ER749" s="159"/>
      <c r="ES749" s="159"/>
      <c r="ET749" s="159"/>
      <c r="EU749" s="159"/>
      <c r="EV749" s="159"/>
      <c r="EW749" s="159"/>
      <c r="EX749" s="159"/>
      <c r="EY749" s="159"/>
      <c r="EZ749" s="159"/>
      <c r="FA749" s="159"/>
      <c r="FB749" s="159"/>
      <c r="FC749" s="159"/>
      <c r="FD749" s="159"/>
    </row>
    <row r="750" customFormat="false" ht="12.75" hidden="false" customHeight="false" outlineLevel="0" collapsed="false">
      <c r="A750" s="168"/>
      <c r="B750" s="149"/>
      <c r="C750" s="149"/>
      <c r="D750" s="149"/>
      <c r="E750" s="149"/>
      <c r="F750" s="149"/>
      <c r="G750" s="149"/>
      <c r="H750" s="148"/>
      <c r="I750" s="170"/>
      <c r="R750" s="148"/>
      <c r="S750" s="158"/>
      <c r="T750" s="159"/>
      <c r="U750" s="159"/>
      <c r="V750" s="159"/>
      <c r="W750" s="159"/>
      <c r="X750" s="159"/>
      <c r="Y750" s="159"/>
      <c r="Z750" s="159"/>
      <c r="AA750" s="159"/>
      <c r="AB750" s="159"/>
      <c r="AC750" s="159"/>
      <c r="AD750" s="159"/>
      <c r="AE750" s="159"/>
      <c r="AF750" s="159"/>
      <c r="AG750" s="159"/>
      <c r="AH750" s="159"/>
      <c r="AI750" s="159"/>
      <c r="AJ750" s="159"/>
      <c r="AK750" s="159"/>
      <c r="AL750" s="159"/>
      <c r="AM750" s="159"/>
      <c r="AN750" s="159"/>
      <c r="AO750" s="159"/>
      <c r="AP750" s="159"/>
      <c r="AQ750" s="159"/>
      <c r="AR750" s="159"/>
      <c r="AS750" s="159"/>
      <c r="AT750" s="159"/>
      <c r="AU750" s="159"/>
      <c r="AV750" s="159"/>
      <c r="AW750" s="159"/>
      <c r="AX750" s="159"/>
      <c r="AY750" s="159"/>
      <c r="AZ750" s="159"/>
      <c r="BA750" s="159"/>
      <c r="BB750" s="159"/>
      <c r="BC750" s="159"/>
      <c r="BD750" s="159"/>
      <c r="BE750" s="159"/>
      <c r="BF750" s="159"/>
      <c r="BG750" s="159"/>
      <c r="BH750" s="159"/>
      <c r="BI750" s="159"/>
      <c r="BJ750" s="159"/>
      <c r="BK750" s="159"/>
      <c r="BL750" s="159"/>
      <c r="BM750" s="159"/>
      <c r="BN750" s="159"/>
      <c r="BO750" s="159"/>
      <c r="BP750" s="159"/>
      <c r="BQ750" s="159"/>
      <c r="BR750" s="159"/>
      <c r="BS750" s="159"/>
      <c r="BT750" s="159"/>
      <c r="BU750" s="159"/>
      <c r="BV750" s="159"/>
      <c r="BW750" s="159"/>
      <c r="BX750" s="159"/>
      <c r="BY750" s="159"/>
      <c r="BZ750" s="159"/>
      <c r="CA750" s="159"/>
      <c r="CB750" s="159"/>
      <c r="CC750" s="159"/>
      <c r="CD750" s="159"/>
      <c r="CE750" s="159"/>
      <c r="CF750" s="159"/>
      <c r="CG750" s="159"/>
      <c r="CH750" s="159"/>
      <c r="CI750" s="159"/>
      <c r="CJ750" s="159"/>
      <c r="CK750" s="159"/>
      <c r="CL750" s="159"/>
      <c r="CM750" s="159"/>
      <c r="CN750" s="159"/>
      <c r="CO750" s="159"/>
      <c r="CP750" s="159"/>
      <c r="CQ750" s="159"/>
      <c r="CR750" s="159"/>
      <c r="CS750" s="159"/>
      <c r="CT750" s="159"/>
      <c r="CU750" s="159"/>
      <c r="CV750" s="159"/>
      <c r="CW750" s="159"/>
      <c r="CX750" s="159"/>
      <c r="CY750" s="159"/>
      <c r="CZ750" s="159"/>
      <c r="DA750" s="159"/>
      <c r="DB750" s="159"/>
      <c r="DC750" s="159"/>
      <c r="DD750" s="159"/>
      <c r="DE750" s="159"/>
      <c r="DF750" s="159"/>
      <c r="DG750" s="159"/>
      <c r="DH750" s="159"/>
      <c r="DI750" s="159"/>
      <c r="DJ750" s="159"/>
      <c r="DK750" s="159"/>
      <c r="DL750" s="159"/>
      <c r="DM750" s="159"/>
      <c r="DN750" s="159"/>
      <c r="DO750" s="159"/>
      <c r="DP750" s="159"/>
      <c r="DQ750" s="159"/>
      <c r="DR750" s="159"/>
      <c r="DS750" s="159"/>
      <c r="DT750" s="159"/>
      <c r="DU750" s="159"/>
      <c r="DV750" s="159"/>
      <c r="DW750" s="159"/>
      <c r="DX750" s="159"/>
      <c r="DY750" s="159"/>
      <c r="DZ750" s="159"/>
      <c r="EA750" s="159"/>
      <c r="EB750" s="159"/>
      <c r="EC750" s="159"/>
      <c r="ED750" s="159"/>
      <c r="EE750" s="159"/>
      <c r="EF750" s="159"/>
      <c r="EG750" s="159"/>
      <c r="EH750" s="159"/>
      <c r="EI750" s="159"/>
      <c r="EJ750" s="159"/>
      <c r="EK750" s="159"/>
      <c r="EL750" s="159"/>
      <c r="EM750" s="159"/>
      <c r="EN750" s="159"/>
      <c r="EO750" s="159"/>
      <c r="EP750" s="159"/>
      <c r="EQ750" s="159"/>
      <c r="ER750" s="159"/>
      <c r="ES750" s="159"/>
      <c r="ET750" s="159"/>
      <c r="EU750" s="159"/>
      <c r="EV750" s="159"/>
      <c r="EW750" s="159"/>
      <c r="EX750" s="159"/>
      <c r="EY750" s="159"/>
      <c r="EZ750" s="159"/>
      <c r="FA750" s="159"/>
      <c r="FB750" s="159"/>
      <c r="FC750" s="159"/>
      <c r="FD750" s="159"/>
    </row>
    <row r="751" customFormat="false" ht="12.75" hidden="false" customHeight="false" outlineLevel="0" collapsed="false">
      <c r="A751" s="168"/>
      <c r="B751" s="149"/>
      <c r="C751" s="149"/>
      <c r="D751" s="149"/>
      <c r="E751" s="149"/>
      <c r="F751" s="149"/>
      <c r="G751" s="149"/>
      <c r="H751" s="148"/>
      <c r="I751" s="170"/>
      <c r="R751" s="148"/>
      <c r="S751" s="158"/>
      <c r="T751" s="159"/>
      <c r="U751" s="159"/>
      <c r="V751" s="159"/>
      <c r="W751" s="159"/>
      <c r="X751" s="159"/>
      <c r="Y751" s="159"/>
      <c r="Z751" s="159"/>
      <c r="AA751" s="159"/>
      <c r="AB751" s="159"/>
      <c r="AC751" s="159"/>
      <c r="AD751" s="159"/>
      <c r="AE751" s="159"/>
      <c r="AF751" s="159"/>
      <c r="AG751" s="159"/>
      <c r="AH751" s="159"/>
      <c r="AI751" s="159"/>
      <c r="AJ751" s="159"/>
      <c r="AK751" s="159"/>
      <c r="AL751" s="159"/>
      <c r="AM751" s="159"/>
      <c r="AN751" s="159"/>
      <c r="AO751" s="159"/>
      <c r="AP751" s="159"/>
      <c r="AQ751" s="159"/>
      <c r="AR751" s="159"/>
      <c r="AS751" s="159"/>
      <c r="AT751" s="159"/>
      <c r="AU751" s="159"/>
      <c r="AV751" s="159"/>
      <c r="AW751" s="159"/>
      <c r="AX751" s="159"/>
      <c r="AY751" s="159"/>
      <c r="AZ751" s="159"/>
      <c r="BA751" s="159"/>
      <c r="BB751" s="159"/>
      <c r="BC751" s="159"/>
      <c r="BD751" s="159"/>
      <c r="BE751" s="159"/>
      <c r="BF751" s="159"/>
      <c r="BG751" s="159"/>
      <c r="BH751" s="159"/>
      <c r="BI751" s="159"/>
      <c r="BJ751" s="159"/>
      <c r="BK751" s="159"/>
      <c r="BL751" s="159"/>
      <c r="BM751" s="159"/>
      <c r="BN751" s="159"/>
      <c r="BO751" s="159"/>
      <c r="BP751" s="159"/>
      <c r="BQ751" s="159"/>
      <c r="BR751" s="159"/>
      <c r="BS751" s="159"/>
      <c r="BT751" s="159"/>
      <c r="BU751" s="159"/>
      <c r="BV751" s="159"/>
      <c r="BW751" s="159"/>
      <c r="BX751" s="159"/>
      <c r="BY751" s="159"/>
      <c r="BZ751" s="159"/>
      <c r="CA751" s="159"/>
      <c r="CB751" s="159"/>
      <c r="CC751" s="159"/>
      <c r="CD751" s="159"/>
      <c r="CE751" s="159"/>
      <c r="CF751" s="159"/>
      <c r="CG751" s="159"/>
      <c r="CH751" s="159"/>
      <c r="CI751" s="159"/>
      <c r="CJ751" s="159"/>
      <c r="CK751" s="159"/>
      <c r="CL751" s="159"/>
      <c r="CM751" s="159"/>
      <c r="CN751" s="159"/>
      <c r="CO751" s="159"/>
      <c r="CP751" s="159"/>
      <c r="CQ751" s="159"/>
      <c r="CR751" s="159"/>
      <c r="CS751" s="159"/>
      <c r="CT751" s="159"/>
      <c r="CU751" s="159"/>
      <c r="CV751" s="159"/>
      <c r="CW751" s="159"/>
      <c r="CX751" s="159"/>
      <c r="CY751" s="159"/>
      <c r="CZ751" s="159"/>
      <c r="DA751" s="159"/>
      <c r="DB751" s="159"/>
      <c r="DC751" s="159"/>
      <c r="DD751" s="159"/>
      <c r="DE751" s="159"/>
      <c r="DF751" s="159"/>
      <c r="DG751" s="159"/>
      <c r="DH751" s="159"/>
      <c r="DI751" s="159"/>
      <c r="DJ751" s="159"/>
      <c r="DK751" s="159"/>
      <c r="DL751" s="159"/>
      <c r="DM751" s="159"/>
      <c r="DN751" s="159"/>
      <c r="DO751" s="159"/>
      <c r="DP751" s="159"/>
      <c r="DQ751" s="159"/>
      <c r="DR751" s="159"/>
      <c r="DS751" s="159"/>
      <c r="DT751" s="159"/>
      <c r="DU751" s="159"/>
      <c r="DV751" s="159"/>
      <c r="DW751" s="159"/>
      <c r="DX751" s="159"/>
      <c r="DY751" s="159"/>
      <c r="DZ751" s="159"/>
      <c r="EA751" s="159"/>
      <c r="EB751" s="159"/>
      <c r="EC751" s="159"/>
      <c r="ED751" s="159"/>
      <c r="EE751" s="159"/>
      <c r="EF751" s="159"/>
      <c r="EG751" s="159"/>
      <c r="EH751" s="159"/>
      <c r="EI751" s="159"/>
      <c r="EJ751" s="159"/>
      <c r="EK751" s="159"/>
      <c r="EL751" s="159"/>
      <c r="EM751" s="159"/>
      <c r="EN751" s="159"/>
      <c r="EO751" s="159"/>
      <c r="EP751" s="159"/>
      <c r="EQ751" s="159"/>
      <c r="ER751" s="159"/>
      <c r="ES751" s="159"/>
      <c r="ET751" s="159"/>
      <c r="EU751" s="159"/>
      <c r="EV751" s="159"/>
      <c r="EW751" s="159"/>
      <c r="EX751" s="159"/>
      <c r="EY751" s="159"/>
      <c r="EZ751" s="159"/>
      <c r="FA751" s="159"/>
      <c r="FB751" s="159"/>
      <c r="FC751" s="159"/>
      <c r="FD751" s="159"/>
    </row>
    <row r="752" customFormat="false" ht="12.75" hidden="false" customHeight="false" outlineLevel="0" collapsed="false">
      <c r="A752" s="168"/>
      <c r="B752" s="149"/>
      <c r="C752" s="149"/>
      <c r="D752" s="149"/>
      <c r="E752" s="149"/>
      <c r="F752" s="149"/>
      <c r="G752" s="149"/>
      <c r="H752" s="148"/>
      <c r="I752" s="170"/>
      <c r="R752" s="148"/>
      <c r="S752" s="158"/>
      <c r="T752" s="159"/>
      <c r="U752" s="159"/>
      <c r="V752" s="159"/>
      <c r="W752" s="159"/>
      <c r="X752" s="159"/>
      <c r="Y752" s="159"/>
      <c r="Z752" s="159"/>
      <c r="AA752" s="159"/>
      <c r="AB752" s="159"/>
      <c r="AC752" s="159"/>
      <c r="AD752" s="159"/>
      <c r="AE752" s="159"/>
      <c r="AF752" s="159"/>
      <c r="AG752" s="159"/>
      <c r="AH752" s="159"/>
      <c r="AI752" s="159"/>
      <c r="AJ752" s="159"/>
      <c r="AK752" s="159"/>
      <c r="AL752" s="159"/>
      <c r="AM752" s="159"/>
      <c r="AN752" s="159"/>
      <c r="AO752" s="159"/>
      <c r="AP752" s="159"/>
      <c r="AQ752" s="159"/>
      <c r="AR752" s="159"/>
      <c r="AS752" s="159"/>
      <c r="AT752" s="159"/>
      <c r="AU752" s="159"/>
      <c r="AV752" s="159"/>
      <c r="AW752" s="159"/>
      <c r="AX752" s="159"/>
      <c r="AY752" s="159"/>
      <c r="AZ752" s="159"/>
      <c r="BA752" s="159"/>
      <c r="BB752" s="159"/>
      <c r="BC752" s="159"/>
      <c r="BD752" s="159"/>
      <c r="BE752" s="159"/>
      <c r="BF752" s="159"/>
      <c r="BG752" s="159"/>
      <c r="BH752" s="159"/>
      <c r="BI752" s="159"/>
      <c r="BJ752" s="159"/>
      <c r="BK752" s="159"/>
      <c r="BL752" s="159"/>
      <c r="BM752" s="159"/>
      <c r="BN752" s="159"/>
      <c r="BO752" s="159"/>
      <c r="BP752" s="159"/>
      <c r="BQ752" s="159"/>
      <c r="BR752" s="159"/>
      <c r="BS752" s="159"/>
      <c r="BT752" s="159"/>
      <c r="BU752" s="159"/>
      <c r="BV752" s="159"/>
      <c r="BW752" s="159"/>
      <c r="BX752" s="159"/>
      <c r="BY752" s="159"/>
      <c r="BZ752" s="159"/>
      <c r="CA752" s="159"/>
      <c r="CB752" s="159"/>
      <c r="CC752" s="159"/>
      <c r="CD752" s="159"/>
      <c r="CE752" s="159"/>
      <c r="CF752" s="159"/>
      <c r="CG752" s="159"/>
      <c r="CH752" s="159"/>
      <c r="CI752" s="159"/>
      <c r="CJ752" s="159"/>
      <c r="CK752" s="159"/>
      <c r="CL752" s="159"/>
      <c r="CM752" s="159"/>
      <c r="CN752" s="159"/>
      <c r="CO752" s="159"/>
      <c r="CP752" s="159"/>
      <c r="CQ752" s="159"/>
      <c r="CR752" s="159"/>
      <c r="CS752" s="159"/>
      <c r="CT752" s="159"/>
      <c r="CU752" s="159"/>
      <c r="CV752" s="159"/>
      <c r="CW752" s="159"/>
      <c r="CX752" s="159"/>
      <c r="CY752" s="159"/>
      <c r="CZ752" s="159"/>
      <c r="DA752" s="159"/>
      <c r="DB752" s="159"/>
      <c r="DC752" s="159"/>
      <c r="DD752" s="159"/>
      <c r="DE752" s="159"/>
      <c r="DF752" s="159"/>
      <c r="DG752" s="159"/>
      <c r="DH752" s="159"/>
      <c r="DI752" s="159"/>
      <c r="DJ752" s="159"/>
      <c r="DK752" s="159"/>
      <c r="DL752" s="159"/>
      <c r="DM752" s="159"/>
      <c r="DN752" s="159"/>
      <c r="DO752" s="159"/>
      <c r="DP752" s="159"/>
      <c r="DQ752" s="159"/>
      <c r="DR752" s="159"/>
      <c r="DS752" s="159"/>
      <c r="DT752" s="159"/>
      <c r="DU752" s="159"/>
      <c r="DV752" s="159"/>
      <c r="DW752" s="159"/>
      <c r="DX752" s="159"/>
      <c r="DY752" s="159"/>
      <c r="DZ752" s="159"/>
      <c r="EA752" s="159"/>
      <c r="EB752" s="159"/>
      <c r="EC752" s="159"/>
      <c r="ED752" s="159"/>
      <c r="EE752" s="159"/>
      <c r="EF752" s="159"/>
      <c r="EG752" s="159"/>
      <c r="EH752" s="159"/>
      <c r="EI752" s="159"/>
      <c r="EJ752" s="159"/>
      <c r="EK752" s="159"/>
      <c r="EL752" s="159"/>
      <c r="EM752" s="159"/>
      <c r="EN752" s="159"/>
      <c r="EO752" s="159"/>
      <c r="EP752" s="159"/>
      <c r="EQ752" s="159"/>
      <c r="ER752" s="159"/>
      <c r="ES752" s="159"/>
      <c r="ET752" s="159"/>
      <c r="EU752" s="159"/>
      <c r="EV752" s="159"/>
      <c r="EW752" s="159"/>
      <c r="EX752" s="159"/>
      <c r="EY752" s="159"/>
      <c r="EZ752" s="159"/>
      <c r="FA752" s="159"/>
      <c r="FB752" s="159"/>
      <c r="FC752" s="159"/>
      <c r="FD752" s="159"/>
    </row>
    <row r="753" customFormat="false" ht="12.75" hidden="false" customHeight="false" outlineLevel="0" collapsed="false">
      <c r="A753" s="168"/>
      <c r="B753" s="149"/>
      <c r="C753" s="149"/>
      <c r="D753" s="149"/>
      <c r="E753" s="149"/>
      <c r="F753" s="149"/>
      <c r="G753" s="149"/>
      <c r="H753" s="148"/>
      <c r="I753" s="170"/>
      <c r="R753" s="148"/>
      <c r="S753" s="158"/>
      <c r="T753" s="159"/>
      <c r="U753" s="159"/>
      <c r="V753" s="159"/>
      <c r="W753" s="159"/>
      <c r="X753" s="159"/>
      <c r="Y753" s="159"/>
      <c r="Z753" s="159"/>
      <c r="AA753" s="159"/>
      <c r="AB753" s="159"/>
      <c r="AC753" s="159"/>
      <c r="AD753" s="159"/>
      <c r="AE753" s="159"/>
      <c r="AF753" s="159"/>
      <c r="AG753" s="159"/>
      <c r="AH753" s="159"/>
      <c r="AI753" s="159"/>
      <c r="AJ753" s="159"/>
      <c r="AK753" s="159"/>
      <c r="AL753" s="159"/>
      <c r="AM753" s="159"/>
      <c r="AN753" s="159"/>
      <c r="AO753" s="159"/>
      <c r="AP753" s="159"/>
      <c r="AQ753" s="159"/>
      <c r="AR753" s="159"/>
      <c r="AS753" s="159"/>
      <c r="AT753" s="159"/>
      <c r="AU753" s="159"/>
      <c r="AV753" s="159"/>
      <c r="AW753" s="159"/>
      <c r="AX753" s="159"/>
      <c r="AY753" s="159"/>
      <c r="AZ753" s="159"/>
      <c r="BA753" s="159"/>
      <c r="BB753" s="159"/>
      <c r="BC753" s="159"/>
      <c r="BD753" s="159"/>
      <c r="BE753" s="159"/>
      <c r="BF753" s="159"/>
      <c r="BG753" s="159"/>
      <c r="BH753" s="159"/>
      <c r="BI753" s="159"/>
      <c r="BJ753" s="159"/>
      <c r="BK753" s="159"/>
      <c r="BL753" s="159"/>
      <c r="BM753" s="159"/>
      <c r="BN753" s="159"/>
      <c r="BO753" s="159"/>
      <c r="BP753" s="159"/>
      <c r="BQ753" s="159"/>
      <c r="BR753" s="159"/>
      <c r="BS753" s="159"/>
      <c r="BT753" s="159"/>
      <c r="BU753" s="159"/>
      <c r="BV753" s="159"/>
      <c r="BW753" s="159"/>
      <c r="BX753" s="159"/>
      <c r="BY753" s="159"/>
      <c r="BZ753" s="159"/>
      <c r="CA753" s="159"/>
      <c r="CB753" s="159"/>
      <c r="CC753" s="159"/>
      <c r="CD753" s="159"/>
      <c r="CE753" s="159"/>
      <c r="CF753" s="159"/>
      <c r="CG753" s="159"/>
      <c r="CH753" s="159"/>
      <c r="CI753" s="159"/>
      <c r="CJ753" s="159"/>
      <c r="CK753" s="159"/>
      <c r="CL753" s="159"/>
      <c r="CM753" s="159"/>
      <c r="CN753" s="159"/>
      <c r="CO753" s="159"/>
      <c r="CP753" s="159"/>
      <c r="CQ753" s="159"/>
      <c r="CR753" s="159"/>
      <c r="CS753" s="159"/>
      <c r="CT753" s="159"/>
      <c r="CU753" s="159"/>
      <c r="CV753" s="159"/>
      <c r="CW753" s="159"/>
      <c r="CX753" s="159"/>
      <c r="CY753" s="159"/>
      <c r="CZ753" s="159"/>
      <c r="DA753" s="159"/>
      <c r="DB753" s="159"/>
      <c r="DC753" s="159"/>
      <c r="DD753" s="159"/>
      <c r="DE753" s="159"/>
      <c r="DF753" s="159"/>
      <c r="DG753" s="159"/>
      <c r="DH753" s="159"/>
      <c r="DI753" s="159"/>
      <c r="DJ753" s="159"/>
      <c r="DK753" s="159"/>
      <c r="DL753" s="159"/>
      <c r="DM753" s="159"/>
      <c r="DN753" s="159"/>
      <c r="DO753" s="159"/>
      <c r="DP753" s="159"/>
      <c r="DQ753" s="159"/>
      <c r="DR753" s="159"/>
      <c r="DS753" s="159"/>
      <c r="DT753" s="159"/>
      <c r="DU753" s="159"/>
      <c r="DV753" s="159"/>
      <c r="DW753" s="159"/>
      <c r="DX753" s="159"/>
      <c r="DY753" s="159"/>
      <c r="DZ753" s="159"/>
      <c r="EA753" s="159"/>
      <c r="EB753" s="159"/>
      <c r="EC753" s="159"/>
      <c r="ED753" s="159"/>
      <c r="EE753" s="159"/>
      <c r="EF753" s="159"/>
      <c r="EG753" s="159"/>
      <c r="EH753" s="159"/>
      <c r="EI753" s="159"/>
      <c r="EJ753" s="159"/>
      <c r="EK753" s="159"/>
      <c r="EL753" s="159"/>
      <c r="EM753" s="159"/>
      <c r="EN753" s="159"/>
      <c r="EO753" s="159"/>
      <c r="EP753" s="159"/>
      <c r="EQ753" s="159"/>
      <c r="ER753" s="159"/>
      <c r="ES753" s="159"/>
      <c r="ET753" s="159"/>
      <c r="EU753" s="159"/>
      <c r="EV753" s="159"/>
      <c r="EW753" s="159"/>
      <c r="EX753" s="159"/>
      <c r="EY753" s="159"/>
      <c r="EZ753" s="159"/>
      <c r="FA753" s="159"/>
      <c r="FB753" s="159"/>
      <c r="FC753" s="159"/>
      <c r="FD753" s="159"/>
    </row>
    <row r="754" customFormat="false" ht="12.75" hidden="false" customHeight="false" outlineLevel="0" collapsed="false">
      <c r="A754" s="168"/>
      <c r="B754" s="149"/>
      <c r="C754" s="149"/>
      <c r="D754" s="149"/>
      <c r="E754" s="149"/>
      <c r="F754" s="149"/>
      <c r="G754" s="149"/>
      <c r="H754" s="148"/>
      <c r="I754" s="170"/>
      <c r="R754" s="148"/>
      <c r="S754" s="158"/>
      <c r="T754" s="159"/>
      <c r="U754" s="159"/>
      <c r="V754" s="159"/>
      <c r="W754" s="159"/>
      <c r="X754" s="159"/>
      <c r="Y754" s="159"/>
      <c r="Z754" s="159"/>
      <c r="AA754" s="159"/>
      <c r="AB754" s="159"/>
      <c r="AC754" s="159"/>
      <c r="AD754" s="159"/>
      <c r="AE754" s="159"/>
      <c r="AF754" s="159"/>
      <c r="AG754" s="159"/>
      <c r="AH754" s="159"/>
      <c r="AI754" s="159"/>
      <c r="AJ754" s="159"/>
      <c r="AK754" s="159"/>
      <c r="AL754" s="159"/>
      <c r="AM754" s="159"/>
      <c r="AN754" s="159"/>
      <c r="AO754" s="159"/>
      <c r="AP754" s="159"/>
      <c r="AQ754" s="159"/>
      <c r="AR754" s="159"/>
      <c r="AS754" s="159"/>
      <c r="AT754" s="159"/>
      <c r="AU754" s="159"/>
      <c r="AV754" s="159"/>
      <c r="AW754" s="159"/>
      <c r="AX754" s="159"/>
      <c r="AY754" s="159"/>
      <c r="AZ754" s="159"/>
      <c r="BA754" s="159"/>
      <c r="BB754" s="159"/>
      <c r="BC754" s="159"/>
      <c r="BD754" s="159"/>
      <c r="BE754" s="159"/>
      <c r="BF754" s="159"/>
      <c r="BG754" s="159"/>
      <c r="BH754" s="159"/>
      <c r="BI754" s="159"/>
      <c r="BJ754" s="159"/>
      <c r="BK754" s="159"/>
      <c r="BL754" s="159"/>
      <c r="BM754" s="159"/>
      <c r="BN754" s="159"/>
      <c r="BO754" s="159"/>
      <c r="BP754" s="159"/>
      <c r="BQ754" s="159"/>
      <c r="BR754" s="159"/>
      <c r="BS754" s="159"/>
      <c r="BT754" s="159"/>
      <c r="BU754" s="159"/>
      <c r="BV754" s="159"/>
      <c r="BW754" s="159"/>
      <c r="BX754" s="159"/>
      <c r="BY754" s="159"/>
      <c r="BZ754" s="159"/>
      <c r="CA754" s="159"/>
      <c r="CB754" s="159"/>
      <c r="CC754" s="159"/>
      <c r="CD754" s="159"/>
      <c r="CE754" s="159"/>
      <c r="CF754" s="159"/>
      <c r="CG754" s="159"/>
      <c r="CH754" s="159"/>
      <c r="CI754" s="159"/>
      <c r="CJ754" s="159"/>
      <c r="CK754" s="159"/>
      <c r="CL754" s="159"/>
      <c r="CM754" s="159"/>
      <c r="CN754" s="159"/>
      <c r="CO754" s="159"/>
      <c r="CP754" s="159"/>
      <c r="CQ754" s="159"/>
      <c r="CR754" s="159"/>
      <c r="CS754" s="159"/>
      <c r="CT754" s="159"/>
      <c r="CU754" s="159"/>
      <c r="CV754" s="159"/>
      <c r="CW754" s="159"/>
      <c r="CX754" s="159"/>
      <c r="CY754" s="159"/>
      <c r="CZ754" s="159"/>
      <c r="DA754" s="159"/>
      <c r="DB754" s="159"/>
      <c r="DC754" s="159"/>
      <c r="DD754" s="159"/>
      <c r="DE754" s="159"/>
      <c r="DF754" s="159"/>
      <c r="DG754" s="159"/>
      <c r="DH754" s="159"/>
      <c r="DI754" s="159"/>
      <c r="DJ754" s="159"/>
      <c r="DK754" s="159"/>
      <c r="DL754" s="159"/>
      <c r="DM754" s="159"/>
      <c r="DN754" s="159"/>
      <c r="DO754" s="159"/>
      <c r="DP754" s="159"/>
      <c r="DQ754" s="159"/>
      <c r="DR754" s="159"/>
      <c r="DS754" s="159"/>
      <c r="DT754" s="159"/>
      <c r="DU754" s="159"/>
      <c r="DV754" s="159"/>
      <c r="DW754" s="159"/>
      <c r="DX754" s="159"/>
      <c r="DY754" s="159"/>
      <c r="DZ754" s="159"/>
      <c r="EA754" s="159"/>
      <c r="EB754" s="159"/>
      <c r="EC754" s="159"/>
      <c r="ED754" s="159"/>
      <c r="EE754" s="159"/>
      <c r="EF754" s="159"/>
      <c r="EG754" s="159"/>
      <c r="EH754" s="159"/>
      <c r="EI754" s="159"/>
      <c r="EJ754" s="159"/>
      <c r="EK754" s="159"/>
      <c r="EL754" s="159"/>
      <c r="EM754" s="159"/>
      <c r="EN754" s="159"/>
      <c r="EO754" s="159"/>
      <c r="EP754" s="159"/>
      <c r="EQ754" s="159"/>
      <c r="ER754" s="159"/>
      <c r="ES754" s="159"/>
      <c r="ET754" s="159"/>
      <c r="EU754" s="159"/>
      <c r="EV754" s="159"/>
      <c r="EW754" s="159"/>
      <c r="EX754" s="159"/>
      <c r="EY754" s="159"/>
      <c r="EZ754" s="159"/>
      <c r="FA754" s="159"/>
      <c r="FB754" s="159"/>
      <c r="FC754" s="159"/>
      <c r="FD754" s="159"/>
    </row>
    <row r="755" customFormat="false" ht="12.75" hidden="false" customHeight="false" outlineLevel="0" collapsed="false">
      <c r="A755" s="168"/>
      <c r="B755" s="149"/>
      <c r="C755" s="149"/>
      <c r="D755" s="149"/>
      <c r="E755" s="149"/>
      <c r="F755" s="149"/>
      <c r="G755" s="149"/>
      <c r="H755" s="148"/>
      <c r="I755" s="170"/>
      <c r="R755" s="148"/>
      <c r="S755" s="158"/>
      <c r="T755" s="159"/>
      <c r="U755" s="159"/>
      <c r="V755" s="159"/>
      <c r="W755" s="159"/>
      <c r="X755" s="159"/>
      <c r="Y755" s="159"/>
      <c r="Z755" s="159"/>
      <c r="AA755" s="159"/>
      <c r="AB755" s="159"/>
      <c r="AC755" s="159"/>
      <c r="AD755" s="159"/>
      <c r="AE755" s="159"/>
      <c r="AF755" s="159"/>
      <c r="AG755" s="159"/>
      <c r="AH755" s="159"/>
      <c r="AI755" s="159"/>
      <c r="AJ755" s="159"/>
      <c r="AK755" s="159"/>
      <c r="AL755" s="159"/>
      <c r="AM755" s="159"/>
      <c r="AN755" s="159"/>
      <c r="AO755" s="159"/>
      <c r="AP755" s="159"/>
      <c r="AQ755" s="159"/>
      <c r="AR755" s="159"/>
      <c r="AS755" s="159"/>
      <c r="AT755" s="159"/>
      <c r="AU755" s="159"/>
      <c r="AV755" s="159"/>
      <c r="AW755" s="159"/>
      <c r="AX755" s="159"/>
      <c r="AY755" s="159"/>
      <c r="AZ755" s="159"/>
      <c r="BA755" s="159"/>
      <c r="BB755" s="159"/>
      <c r="BC755" s="159"/>
      <c r="BD755" s="159"/>
      <c r="BE755" s="159"/>
      <c r="BF755" s="159"/>
      <c r="BG755" s="159"/>
      <c r="BH755" s="159"/>
      <c r="BI755" s="159"/>
      <c r="BJ755" s="159"/>
      <c r="BK755" s="159"/>
      <c r="BL755" s="159"/>
      <c r="BM755" s="159"/>
      <c r="BN755" s="159"/>
      <c r="BO755" s="159"/>
      <c r="BP755" s="159"/>
      <c r="BQ755" s="159"/>
      <c r="BR755" s="159"/>
      <c r="BS755" s="159"/>
      <c r="BT755" s="159"/>
      <c r="BU755" s="159"/>
      <c r="BV755" s="159"/>
      <c r="BW755" s="159"/>
      <c r="BX755" s="159"/>
      <c r="BY755" s="159"/>
      <c r="BZ755" s="159"/>
      <c r="CA755" s="159"/>
      <c r="CB755" s="159"/>
      <c r="CC755" s="159"/>
      <c r="CD755" s="159"/>
      <c r="CE755" s="159"/>
      <c r="CF755" s="159"/>
      <c r="CG755" s="159"/>
      <c r="CH755" s="159"/>
      <c r="CI755" s="159"/>
      <c r="CJ755" s="159"/>
      <c r="CK755" s="159"/>
      <c r="CL755" s="159"/>
      <c r="CM755" s="159"/>
      <c r="CN755" s="159"/>
      <c r="CO755" s="159"/>
      <c r="CP755" s="159"/>
      <c r="CQ755" s="159"/>
      <c r="CR755" s="159"/>
      <c r="CS755" s="159"/>
      <c r="CT755" s="159"/>
      <c r="CU755" s="159"/>
      <c r="CV755" s="159"/>
      <c r="CW755" s="159"/>
      <c r="CX755" s="159"/>
      <c r="CY755" s="159"/>
      <c r="CZ755" s="159"/>
      <c r="DA755" s="159"/>
      <c r="DB755" s="159"/>
      <c r="DC755" s="159"/>
      <c r="DD755" s="159"/>
      <c r="DE755" s="159"/>
      <c r="DF755" s="159"/>
      <c r="DG755" s="159"/>
      <c r="DH755" s="159"/>
      <c r="DI755" s="159"/>
      <c r="DJ755" s="159"/>
      <c r="DK755" s="159"/>
      <c r="DL755" s="159"/>
      <c r="DM755" s="159"/>
      <c r="DN755" s="159"/>
      <c r="DO755" s="159"/>
      <c r="DP755" s="159"/>
      <c r="DQ755" s="159"/>
      <c r="DR755" s="159"/>
      <c r="DS755" s="159"/>
      <c r="DT755" s="159"/>
      <c r="DU755" s="159"/>
      <c r="DV755" s="159"/>
      <c r="DW755" s="159"/>
      <c r="DX755" s="159"/>
      <c r="DY755" s="159"/>
      <c r="DZ755" s="159"/>
      <c r="EA755" s="159"/>
      <c r="EB755" s="159"/>
      <c r="EC755" s="159"/>
      <c r="ED755" s="159"/>
      <c r="EE755" s="159"/>
      <c r="EF755" s="159"/>
      <c r="EG755" s="159"/>
      <c r="EH755" s="159"/>
      <c r="EI755" s="159"/>
      <c r="EJ755" s="159"/>
      <c r="EK755" s="159"/>
      <c r="EL755" s="159"/>
      <c r="EM755" s="159"/>
      <c r="EN755" s="159"/>
      <c r="EO755" s="159"/>
      <c r="EP755" s="159"/>
      <c r="EQ755" s="159"/>
      <c r="ER755" s="159"/>
      <c r="ES755" s="159"/>
      <c r="ET755" s="159"/>
      <c r="EU755" s="159"/>
      <c r="EV755" s="159"/>
      <c r="EW755" s="159"/>
      <c r="EX755" s="159"/>
      <c r="EY755" s="159"/>
      <c r="EZ755" s="159"/>
      <c r="FA755" s="159"/>
      <c r="FB755" s="159"/>
      <c r="FC755" s="159"/>
      <c r="FD755" s="159"/>
    </row>
    <row r="756" customFormat="false" ht="12.75" hidden="false" customHeight="false" outlineLevel="0" collapsed="false">
      <c r="A756" s="168"/>
      <c r="B756" s="149"/>
      <c r="C756" s="149"/>
      <c r="D756" s="149"/>
      <c r="E756" s="149"/>
      <c r="F756" s="149"/>
      <c r="G756" s="149"/>
      <c r="H756" s="148"/>
      <c r="I756" s="170"/>
      <c r="R756" s="148"/>
      <c r="S756" s="158"/>
      <c r="T756" s="159"/>
      <c r="U756" s="159"/>
      <c r="V756" s="159"/>
      <c r="W756" s="159"/>
      <c r="X756" s="159"/>
      <c r="Y756" s="159"/>
      <c r="Z756" s="159"/>
      <c r="AA756" s="159"/>
      <c r="AB756" s="159"/>
      <c r="AC756" s="159"/>
      <c r="AD756" s="159"/>
      <c r="AE756" s="159"/>
      <c r="AF756" s="159"/>
      <c r="AG756" s="159"/>
      <c r="AH756" s="159"/>
      <c r="AI756" s="159"/>
      <c r="AJ756" s="159"/>
      <c r="AK756" s="159"/>
      <c r="AL756" s="159"/>
      <c r="AM756" s="159"/>
      <c r="AN756" s="159"/>
      <c r="AO756" s="159"/>
      <c r="AP756" s="159"/>
      <c r="AQ756" s="159"/>
      <c r="AR756" s="159"/>
      <c r="AS756" s="159"/>
      <c r="AT756" s="159"/>
      <c r="AU756" s="159"/>
      <c r="AV756" s="159"/>
      <c r="AW756" s="159"/>
      <c r="AX756" s="159"/>
      <c r="AY756" s="159"/>
      <c r="AZ756" s="159"/>
      <c r="BA756" s="159"/>
      <c r="BB756" s="159"/>
      <c r="BC756" s="159"/>
      <c r="BD756" s="159"/>
      <c r="BE756" s="159"/>
      <c r="BF756" s="159"/>
      <c r="BG756" s="159"/>
      <c r="BH756" s="159"/>
      <c r="BI756" s="159"/>
      <c r="BJ756" s="159"/>
      <c r="BK756" s="159"/>
      <c r="BL756" s="159"/>
      <c r="BM756" s="159"/>
      <c r="BN756" s="159"/>
      <c r="BO756" s="159"/>
      <c r="BP756" s="159"/>
      <c r="BQ756" s="159"/>
      <c r="BR756" s="159"/>
      <c r="BS756" s="159"/>
      <c r="BT756" s="159"/>
      <c r="BU756" s="159"/>
      <c r="BV756" s="159"/>
      <c r="BW756" s="159"/>
      <c r="BX756" s="159"/>
      <c r="BY756" s="159"/>
      <c r="BZ756" s="159"/>
      <c r="CA756" s="159"/>
      <c r="CB756" s="159"/>
      <c r="CC756" s="159"/>
      <c r="CD756" s="159"/>
      <c r="CE756" s="159"/>
      <c r="CF756" s="159"/>
      <c r="CG756" s="159"/>
      <c r="CH756" s="159"/>
      <c r="CI756" s="159"/>
      <c r="CJ756" s="159"/>
      <c r="CK756" s="159"/>
      <c r="CL756" s="159"/>
      <c r="CM756" s="159"/>
      <c r="CN756" s="159"/>
      <c r="CO756" s="159"/>
      <c r="CP756" s="159"/>
      <c r="CQ756" s="159"/>
      <c r="CR756" s="159"/>
      <c r="CS756" s="159"/>
      <c r="CT756" s="159"/>
      <c r="CU756" s="159"/>
      <c r="CV756" s="159"/>
      <c r="CW756" s="159"/>
      <c r="CX756" s="159"/>
      <c r="CY756" s="159"/>
      <c r="CZ756" s="159"/>
      <c r="DA756" s="159"/>
      <c r="DB756" s="159"/>
      <c r="DC756" s="159"/>
      <c r="DD756" s="159"/>
      <c r="DE756" s="159"/>
      <c r="DF756" s="159"/>
      <c r="DG756" s="159"/>
      <c r="DH756" s="159"/>
      <c r="DI756" s="159"/>
      <c r="DJ756" s="159"/>
      <c r="DK756" s="159"/>
      <c r="DL756" s="159"/>
      <c r="DM756" s="159"/>
      <c r="DN756" s="159"/>
      <c r="DO756" s="159"/>
      <c r="DP756" s="159"/>
      <c r="DQ756" s="159"/>
      <c r="DR756" s="159"/>
      <c r="DS756" s="159"/>
      <c r="DT756" s="159"/>
      <c r="DU756" s="159"/>
      <c r="DV756" s="159"/>
      <c r="DW756" s="159"/>
      <c r="DX756" s="159"/>
      <c r="DY756" s="159"/>
      <c r="DZ756" s="159"/>
      <c r="EA756" s="159"/>
      <c r="EB756" s="159"/>
      <c r="EC756" s="159"/>
      <c r="ED756" s="159"/>
      <c r="EE756" s="159"/>
      <c r="EF756" s="159"/>
      <c r="EG756" s="159"/>
      <c r="EH756" s="159"/>
      <c r="EI756" s="159"/>
      <c r="EJ756" s="159"/>
      <c r="EK756" s="159"/>
      <c r="EL756" s="159"/>
      <c r="EM756" s="159"/>
      <c r="EN756" s="159"/>
      <c r="EO756" s="159"/>
      <c r="EP756" s="159"/>
      <c r="EQ756" s="159"/>
      <c r="ER756" s="159"/>
      <c r="ES756" s="159"/>
      <c r="ET756" s="159"/>
      <c r="EU756" s="159"/>
      <c r="EV756" s="159"/>
      <c r="EW756" s="159"/>
      <c r="EX756" s="159"/>
      <c r="EY756" s="159"/>
      <c r="EZ756" s="159"/>
      <c r="FA756" s="159"/>
      <c r="FB756" s="159"/>
      <c r="FC756" s="159"/>
      <c r="FD756" s="159"/>
    </row>
    <row r="757" customFormat="false" ht="12.75" hidden="false" customHeight="false" outlineLevel="0" collapsed="false">
      <c r="A757" s="168"/>
      <c r="B757" s="149"/>
      <c r="C757" s="149"/>
      <c r="D757" s="149"/>
      <c r="E757" s="149"/>
      <c r="F757" s="149"/>
      <c r="G757" s="149"/>
      <c r="H757" s="148"/>
      <c r="I757" s="170"/>
      <c r="R757" s="148"/>
      <c r="S757" s="158"/>
      <c r="T757" s="159"/>
      <c r="U757" s="159"/>
      <c r="V757" s="159"/>
      <c r="W757" s="159"/>
      <c r="X757" s="159"/>
      <c r="Y757" s="159"/>
      <c r="Z757" s="159"/>
      <c r="AA757" s="159"/>
      <c r="AB757" s="159"/>
      <c r="AC757" s="159"/>
      <c r="AD757" s="159"/>
      <c r="AE757" s="159"/>
      <c r="AF757" s="159"/>
      <c r="AG757" s="159"/>
      <c r="AH757" s="159"/>
      <c r="AI757" s="159"/>
      <c r="AJ757" s="159"/>
      <c r="AK757" s="159"/>
      <c r="AL757" s="159"/>
      <c r="AM757" s="159"/>
      <c r="AN757" s="159"/>
      <c r="AO757" s="159"/>
      <c r="AP757" s="159"/>
      <c r="AQ757" s="159"/>
      <c r="AR757" s="159"/>
      <c r="AS757" s="159"/>
      <c r="AT757" s="159"/>
      <c r="AU757" s="159"/>
      <c r="AV757" s="159"/>
      <c r="AW757" s="159"/>
      <c r="AX757" s="159"/>
      <c r="AY757" s="159"/>
      <c r="AZ757" s="159"/>
      <c r="BA757" s="159"/>
      <c r="BB757" s="159"/>
      <c r="BC757" s="159"/>
      <c r="BD757" s="159"/>
      <c r="BE757" s="159"/>
      <c r="BF757" s="159"/>
      <c r="BG757" s="159"/>
      <c r="BH757" s="159"/>
      <c r="BI757" s="159"/>
      <c r="BJ757" s="159"/>
      <c r="BK757" s="159"/>
      <c r="BL757" s="159"/>
      <c r="BM757" s="159"/>
      <c r="BN757" s="159"/>
      <c r="BO757" s="159"/>
      <c r="BP757" s="159"/>
      <c r="BQ757" s="159"/>
      <c r="BR757" s="159"/>
      <c r="BS757" s="159"/>
      <c r="BT757" s="159"/>
      <c r="BU757" s="159"/>
      <c r="BV757" s="159"/>
      <c r="BW757" s="159"/>
      <c r="BX757" s="159"/>
      <c r="BY757" s="159"/>
      <c r="BZ757" s="159"/>
      <c r="CA757" s="159"/>
      <c r="CB757" s="159"/>
      <c r="CC757" s="159"/>
      <c r="CD757" s="159"/>
      <c r="CE757" s="159"/>
      <c r="CF757" s="159"/>
      <c r="CG757" s="159"/>
      <c r="CH757" s="159"/>
      <c r="CI757" s="159"/>
      <c r="CJ757" s="159"/>
      <c r="CK757" s="159"/>
      <c r="CL757" s="159"/>
      <c r="CM757" s="159"/>
      <c r="CN757" s="159"/>
      <c r="CO757" s="159"/>
      <c r="CP757" s="159"/>
      <c r="CQ757" s="159"/>
      <c r="CR757" s="159"/>
      <c r="CS757" s="159"/>
      <c r="CT757" s="159"/>
      <c r="CU757" s="159"/>
      <c r="CV757" s="159"/>
      <c r="CW757" s="159"/>
      <c r="CX757" s="159"/>
      <c r="CY757" s="159"/>
      <c r="CZ757" s="159"/>
      <c r="DA757" s="159"/>
      <c r="DB757" s="159"/>
      <c r="DC757" s="159"/>
      <c r="DD757" s="159"/>
      <c r="DE757" s="159"/>
      <c r="DF757" s="159"/>
      <c r="DG757" s="159"/>
      <c r="DH757" s="159"/>
      <c r="DI757" s="159"/>
      <c r="DJ757" s="159"/>
      <c r="DK757" s="159"/>
      <c r="DL757" s="159"/>
      <c r="DM757" s="159"/>
      <c r="DN757" s="159"/>
      <c r="DO757" s="159"/>
      <c r="DP757" s="159"/>
      <c r="DQ757" s="159"/>
      <c r="DR757" s="159"/>
      <c r="DS757" s="159"/>
      <c r="DT757" s="159"/>
      <c r="DU757" s="159"/>
      <c r="DV757" s="159"/>
      <c r="DW757" s="159"/>
      <c r="DX757" s="159"/>
      <c r="DY757" s="159"/>
      <c r="DZ757" s="159"/>
      <c r="EA757" s="159"/>
      <c r="EB757" s="159"/>
      <c r="EC757" s="159"/>
      <c r="ED757" s="159"/>
      <c r="EE757" s="159"/>
      <c r="EF757" s="159"/>
      <c r="EG757" s="159"/>
      <c r="EH757" s="159"/>
      <c r="EI757" s="159"/>
      <c r="EJ757" s="159"/>
      <c r="EK757" s="159"/>
      <c r="EL757" s="159"/>
      <c r="EM757" s="159"/>
      <c r="EN757" s="159"/>
      <c r="EO757" s="159"/>
      <c r="EP757" s="159"/>
      <c r="EQ757" s="159"/>
      <c r="ER757" s="159"/>
      <c r="ES757" s="159"/>
      <c r="ET757" s="159"/>
      <c r="EU757" s="159"/>
      <c r="EV757" s="159"/>
      <c r="EW757" s="159"/>
      <c r="EX757" s="159"/>
      <c r="EY757" s="159"/>
      <c r="EZ757" s="159"/>
      <c r="FA757" s="159"/>
      <c r="FB757" s="159"/>
      <c r="FC757" s="159"/>
      <c r="FD757" s="159"/>
    </row>
    <row r="758" customFormat="false" ht="12.75" hidden="false" customHeight="false" outlineLevel="0" collapsed="false">
      <c r="A758" s="168"/>
      <c r="B758" s="149"/>
      <c r="C758" s="149"/>
      <c r="D758" s="149"/>
      <c r="E758" s="149"/>
      <c r="F758" s="149"/>
      <c r="G758" s="149"/>
      <c r="H758" s="148"/>
      <c r="I758" s="170"/>
      <c r="R758" s="148"/>
      <c r="S758" s="158"/>
      <c r="T758" s="159"/>
      <c r="U758" s="159"/>
      <c r="V758" s="159"/>
      <c r="W758" s="159"/>
      <c r="X758" s="159"/>
      <c r="Y758" s="159"/>
      <c r="Z758" s="159"/>
      <c r="AA758" s="159"/>
      <c r="AB758" s="159"/>
      <c r="AC758" s="159"/>
      <c r="AD758" s="159"/>
      <c r="AE758" s="159"/>
      <c r="AF758" s="159"/>
      <c r="AG758" s="159"/>
      <c r="AH758" s="159"/>
      <c r="AI758" s="159"/>
      <c r="AJ758" s="159"/>
      <c r="AK758" s="159"/>
      <c r="AL758" s="159"/>
      <c r="AM758" s="159"/>
      <c r="AN758" s="159"/>
      <c r="AO758" s="159"/>
      <c r="AP758" s="159"/>
      <c r="AQ758" s="159"/>
      <c r="AR758" s="159"/>
      <c r="AS758" s="159"/>
      <c r="AT758" s="159"/>
      <c r="AU758" s="159"/>
      <c r="AV758" s="159"/>
      <c r="AW758" s="159"/>
      <c r="AX758" s="159"/>
      <c r="AY758" s="159"/>
      <c r="AZ758" s="159"/>
      <c r="BA758" s="159"/>
      <c r="BB758" s="159"/>
      <c r="BC758" s="159"/>
      <c r="BD758" s="159"/>
      <c r="BE758" s="159"/>
      <c r="BF758" s="159"/>
      <c r="BG758" s="159"/>
      <c r="BH758" s="159"/>
      <c r="BI758" s="159"/>
      <c r="BJ758" s="159"/>
      <c r="BK758" s="159"/>
      <c r="BL758" s="159"/>
      <c r="BM758" s="159"/>
      <c r="BN758" s="159"/>
      <c r="BO758" s="159"/>
      <c r="BP758" s="159"/>
      <c r="BQ758" s="159"/>
      <c r="BR758" s="159"/>
      <c r="BS758" s="159"/>
      <c r="BT758" s="159"/>
      <c r="BU758" s="159"/>
      <c r="BV758" s="159"/>
      <c r="BW758" s="159"/>
      <c r="BX758" s="159"/>
      <c r="BY758" s="159"/>
      <c r="BZ758" s="159"/>
      <c r="CA758" s="159"/>
      <c r="CB758" s="159"/>
      <c r="CC758" s="159"/>
      <c r="CD758" s="159"/>
      <c r="CE758" s="159"/>
      <c r="CF758" s="159"/>
      <c r="CG758" s="159"/>
      <c r="CH758" s="159"/>
      <c r="CI758" s="159"/>
      <c r="CJ758" s="159"/>
      <c r="CK758" s="159"/>
      <c r="CL758" s="159"/>
      <c r="CM758" s="159"/>
      <c r="CN758" s="159"/>
      <c r="CO758" s="159"/>
      <c r="CP758" s="159"/>
      <c r="CQ758" s="159"/>
      <c r="CR758" s="159"/>
      <c r="CS758" s="159"/>
      <c r="CT758" s="159"/>
      <c r="CU758" s="159"/>
      <c r="CV758" s="159"/>
      <c r="CW758" s="159"/>
      <c r="CX758" s="159"/>
      <c r="CY758" s="159"/>
      <c r="CZ758" s="159"/>
      <c r="DA758" s="159"/>
      <c r="DB758" s="159"/>
      <c r="DC758" s="159"/>
      <c r="DD758" s="159"/>
      <c r="DE758" s="159"/>
      <c r="DF758" s="159"/>
      <c r="DG758" s="159"/>
      <c r="DH758" s="159"/>
      <c r="DI758" s="159"/>
      <c r="DJ758" s="159"/>
      <c r="DK758" s="159"/>
      <c r="DL758" s="159"/>
      <c r="DM758" s="159"/>
      <c r="DN758" s="159"/>
      <c r="DO758" s="159"/>
      <c r="DP758" s="159"/>
      <c r="DQ758" s="159"/>
      <c r="DR758" s="159"/>
      <c r="DS758" s="159"/>
      <c r="DT758" s="159"/>
      <c r="DU758" s="159"/>
      <c r="DV758" s="159"/>
      <c r="DW758" s="159"/>
      <c r="DX758" s="159"/>
      <c r="DY758" s="159"/>
      <c r="DZ758" s="159"/>
      <c r="EA758" s="159"/>
      <c r="EB758" s="159"/>
      <c r="EC758" s="159"/>
      <c r="ED758" s="159"/>
      <c r="EE758" s="159"/>
      <c r="EF758" s="159"/>
      <c r="EG758" s="159"/>
      <c r="EH758" s="159"/>
      <c r="EI758" s="159"/>
      <c r="EJ758" s="159"/>
      <c r="EK758" s="159"/>
      <c r="EL758" s="159"/>
      <c r="EM758" s="159"/>
      <c r="EN758" s="159"/>
      <c r="EO758" s="159"/>
      <c r="EP758" s="159"/>
      <c r="EQ758" s="159"/>
      <c r="ER758" s="159"/>
      <c r="ES758" s="159"/>
      <c r="ET758" s="159"/>
      <c r="EU758" s="159"/>
      <c r="EV758" s="159"/>
      <c r="EW758" s="159"/>
      <c r="EX758" s="159"/>
      <c r="EY758" s="159"/>
      <c r="EZ758" s="159"/>
      <c r="FA758" s="159"/>
      <c r="FB758" s="159"/>
      <c r="FC758" s="159"/>
      <c r="FD758" s="159"/>
    </row>
    <row r="759" customFormat="false" ht="12.75" hidden="false" customHeight="false" outlineLevel="0" collapsed="false">
      <c r="A759" s="168"/>
      <c r="B759" s="149"/>
      <c r="C759" s="149"/>
      <c r="D759" s="149"/>
      <c r="E759" s="149"/>
      <c r="F759" s="149"/>
      <c r="G759" s="149"/>
      <c r="H759" s="148"/>
      <c r="I759" s="170"/>
      <c r="R759" s="148"/>
      <c r="S759" s="158"/>
      <c r="T759" s="159"/>
      <c r="U759" s="159"/>
      <c r="V759" s="159"/>
      <c r="W759" s="159"/>
      <c r="X759" s="159"/>
      <c r="Y759" s="159"/>
      <c r="Z759" s="159"/>
      <c r="AA759" s="159"/>
      <c r="AB759" s="159"/>
      <c r="AC759" s="159"/>
      <c r="AD759" s="159"/>
      <c r="AE759" s="159"/>
      <c r="AF759" s="159"/>
      <c r="AG759" s="159"/>
      <c r="AH759" s="159"/>
      <c r="AI759" s="159"/>
      <c r="AJ759" s="159"/>
      <c r="AK759" s="159"/>
      <c r="AL759" s="159"/>
      <c r="AM759" s="159"/>
      <c r="AN759" s="159"/>
      <c r="AO759" s="159"/>
      <c r="AP759" s="159"/>
      <c r="AQ759" s="159"/>
      <c r="AR759" s="159"/>
      <c r="AS759" s="159"/>
      <c r="AT759" s="159"/>
      <c r="AU759" s="159"/>
      <c r="AV759" s="159"/>
      <c r="AW759" s="159"/>
      <c r="AX759" s="159"/>
      <c r="AY759" s="159"/>
      <c r="AZ759" s="159"/>
      <c r="BA759" s="159"/>
      <c r="BB759" s="159"/>
      <c r="BC759" s="159"/>
      <c r="BD759" s="159"/>
      <c r="BE759" s="159"/>
      <c r="BF759" s="159"/>
      <c r="BG759" s="159"/>
      <c r="BH759" s="159"/>
      <c r="BI759" s="159"/>
      <c r="BJ759" s="159"/>
      <c r="BK759" s="159"/>
      <c r="BL759" s="159"/>
      <c r="BM759" s="159"/>
      <c r="BN759" s="159"/>
      <c r="BO759" s="159"/>
      <c r="BP759" s="159"/>
      <c r="BQ759" s="159"/>
      <c r="BR759" s="159"/>
      <c r="BS759" s="159"/>
      <c r="BT759" s="159"/>
      <c r="BU759" s="159"/>
      <c r="BV759" s="159"/>
      <c r="BW759" s="159"/>
      <c r="BX759" s="159"/>
      <c r="BY759" s="159"/>
      <c r="BZ759" s="159"/>
      <c r="CA759" s="159"/>
      <c r="CB759" s="159"/>
      <c r="CC759" s="159"/>
      <c r="CD759" s="159"/>
      <c r="CE759" s="159"/>
      <c r="CF759" s="159"/>
      <c r="CG759" s="159"/>
      <c r="CH759" s="159"/>
      <c r="CI759" s="159"/>
      <c r="CJ759" s="159"/>
      <c r="CK759" s="159"/>
      <c r="CL759" s="159"/>
      <c r="CM759" s="159"/>
      <c r="CN759" s="159"/>
      <c r="CO759" s="159"/>
      <c r="CP759" s="159"/>
      <c r="CQ759" s="159"/>
      <c r="CR759" s="159"/>
      <c r="CS759" s="159"/>
      <c r="CT759" s="159"/>
      <c r="CU759" s="159"/>
      <c r="CV759" s="159"/>
      <c r="CW759" s="159"/>
      <c r="CX759" s="159"/>
      <c r="CY759" s="159"/>
      <c r="CZ759" s="159"/>
      <c r="DA759" s="159"/>
      <c r="DB759" s="159"/>
      <c r="DC759" s="159"/>
      <c r="DD759" s="159"/>
      <c r="DE759" s="159"/>
      <c r="DF759" s="159"/>
      <c r="DG759" s="159"/>
      <c r="DH759" s="159"/>
      <c r="DI759" s="159"/>
      <c r="DJ759" s="159"/>
      <c r="DK759" s="159"/>
      <c r="DL759" s="159"/>
      <c r="DM759" s="159"/>
      <c r="DN759" s="159"/>
      <c r="DO759" s="159"/>
      <c r="DP759" s="159"/>
      <c r="DQ759" s="159"/>
      <c r="DR759" s="159"/>
      <c r="DS759" s="159"/>
      <c r="DT759" s="159"/>
      <c r="DU759" s="159"/>
      <c r="DV759" s="159"/>
      <c r="DW759" s="159"/>
      <c r="DX759" s="159"/>
      <c r="DY759" s="159"/>
      <c r="DZ759" s="159"/>
      <c r="EA759" s="159"/>
      <c r="EB759" s="159"/>
      <c r="EC759" s="159"/>
      <c r="ED759" s="159"/>
      <c r="EE759" s="159"/>
      <c r="EF759" s="159"/>
      <c r="EG759" s="159"/>
      <c r="EH759" s="159"/>
      <c r="EI759" s="159"/>
      <c r="EJ759" s="159"/>
      <c r="EK759" s="159"/>
      <c r="EL759" s="159"/>
      <c r="EM759" s="159"/>
      <c r="EN759" s="159"/>
      <c r="EO759" s="159"/>
      <c r="EP759" s="159"/>
      <c r="EQ759" s="159"/>
      <c r="ER759" s="159"/>
      <c r="ES759" s="159"/>
      <c r="ET759" s="159"/>
      <c r="EU759" s="159"/>
      <c r="EV759" s="159"/>
      <c r="EW759" s="159"/>
      <c r="EX759" s="159"/>
      <c r="EY759" s="159"/>
      <c r="EZ759" s="159"/>
      <c r="FA759" s="159"/>
      <c r="FB759" s="159"/>
      <c r="FC759" s="159"/>
      <c r="FD759" s="159"/>
    </row>
    <row r="760" customFormat="false" ht="12.75" hidden="false" customHeight="false" outlineLevel="0" collapsed="false">
      <c r="A760" s="168"/>
      <c r="B760" s="149"/>
      <c r="C760" s="149"/>
      <c r="D760" s="149"/>
      <c r="E760" s="149"/>
      <c r="F760" s="149"/>
      <c r="G760" s="149"/>
      <c r="H760" s="148"/>
      <c r="I760" s="170"/>
      <c r="R760" s="148"/>
      <c r="S760" s="158"/>
      <c r="T760" s="159"/>
      <c r="U760" s="159"/>
      <c r="V760" s="159"/>
      <c r="W760" s="159"/>
      <c r="X760" s="159"/>
      <c r="Y760" s="159"/>
      <c r="Z760" s="159"/>
      <c r="AA760" s="159"/>
      <c r="AB760" s="159"/>
      <c r="AC760" s="159"/>
      <c r="AD760" s="159"/>
      <c r="AE760" s="159"/>
      <c r="AF760" s="159"/>
      <c r="AG760" s="159"/>
      <c r="AH760" s="159"/>
      <c r="AI760" s="159"/>
      <c r="AJ760" s="159"/>
      <c r="AK760" s="159"/>
      <c r="AL760" s="159"/>
      <c r="AM760" s="159"/>
      <c r="AN760" s="159"/>
      <c r="AO760" s="159"/>
      <c r="AP760" s="159"/>
      <c r="AQ760" s="159"/>
      <c r="AR760" s="159"/>
      <c r="AS760" s="159"/>
      <c r="AT760" s="159"/>
      <c r="AU760" s="159"/>
      <c r="AV760" s="159"/>
      <c r="AW760" s="159"/>
      <c r="AX760" s="159"/>
      <c r="AY760" s="159"/>
      <c r="AZ760" s="159"/>
      <c r="BA760" s="159"/>
      <c r="BB760" s="159"/>
      <c r="BC760" s="159"/>
      <c r="BD760" s="159"/>
      <c r="BE760" s="159"/>
      <c r="BF760" s="159"/>
      <c r="BG760" s="159"/>
      <c r="BH760" s="159"/>
      <c r="BI760" s="159"/>
      <c r="BJ760" s="159"/>
      <c r="BK760" s="159"/>
      <c r="BL760" s="159"/>
      <c r="BM760" s="159"/>
      <c r="BN760" s="159"/>
      <c r="BO760" s="159"/>
      <c r="BP760" s="159"/>
      <c r="BQ760" s="159"/>
      <c r="BR760" s="159"/>
      <c r="BS760" s="159"/>
      <c r="BT760" s="159"/>
      <c r="BU760" s="159"/>
      <c r="BV760" s="159"/>
      <c r="BW760" s="159"/>
      <c r="BX760" s="159"/>
      <c r="BY760" s="159"/>
      <c r="BZ760" s="159"/>
      <c r="CA760" s="159"/>
      <c r="CB760" s="159"/>
      <c r="CC760" s="159"/>
      <c r="CD760" s="159"/>
      <c r="CE760" s="159"/>
      <c r="CF760" s="159"/>
      <c r="CG760" s="159"/>
      <c r="CH760" s="159"/>
      <c r="CI760" s="159"/>
      <c r="CJ760" s="159"/>
      <c r="CK760" s="159"/>
      <c r="CL760" s="159"/>
      <c r="CM760" s="159"/>
      <c r="CN760" s="159"/>
      <c r="CO760" s="159"/>
      <c r="CP760" s="159"/>
      <c r="CQ760" s="159"/>
      <c r="CR760" s="159"/>
      <c r="CS760" s="159"/>
      <c r="CT760" s="159"/>
      <c r="CU760" s="159"/>
      <c r="CV760" s="159"/>
      <c r="CW760" s="159"/>
      <c r="CX760" s="159"/>
      <c r="CY760" s="159"/>
      <c r="CZ760" s="159"/>
      <c r="DA760" s="159"/>
      <c r="DB760" s="159"/>
      <c r="DC760" s="159"/>
      <c r="DD760" s="159"/>
      <c r="DE760" s="159"/>
      <c r="DF760" s="159"/>
      <c r="DG760" s="159"/>
      <c r="DH760" s="159"/>
      <c r="DI760" s="159"/>
      <c r="DJ760" s="159"/>
      <c r="DK760" s="159"/>
      <c r="DL760" s="159"/>
      <c r="DM760" s="159"/>
      <c r="DN760" s="159"/>
      <c r="DO760" s="159"/>
      <c r="DP760" s="159"/>
      <c r="DQ760" s="159"/>
      <c r="DR760" s="159"/>
      <c r="DS760" s="159"/>
      <c r="DT760" s="159"/>
      <c r="DU760" s="159"/>
      <c r="DV760" s="159"/>
      <c r="DW760" s="159"/>
      <c r="DX760" s="159"/>
      <c r="DY760" s="159"/>
      <c r="DZ760" s="159"/>
      <c r="EA760" s="159"/>
      <c r="EB760" s="159"/>
      <c r="EC760" s="159"/>
      <c r="ED760" s="159"/>
      <c r="EE760" s="159"/>
      <c r="EF760" s="159"/>
      <c r="EG760" s="159"/>
      <c r="EH760" s="159"/>
      <c r="EI760" s="159"/>
      <c r="EJ760" s="159"/>
      <c r="EK760" s="159"/>
      <c r="EL760" s="159"/>
      <c r="EM760" s="159"/>
      <c r="EN760" s="159"/>
      <c r="EO760" s="159"/>
      <c r="EP760" s="159"/>
      <c r="EQ760" s="159"/>
      <c r="ER760" s="159"/>
      <c r="ES760" s="159"/>
      <c r="ET760" s="159"/>
      <c r="EU760" s="159"/>
      <c r="EV760" s="159"/>
      <c r="EW760" s="159"/>
      <c r="EX760" s="159"/>
      <c r="EY760" s="159"/>
      <c r="EZ760" s="159"/>
      <c r="FA760" s="159"/>
      <c r="FB760" s="159"/>
      <c r="FC760" s="159"/>
      <c r="FD760" s="159"/>
    </row>
    <row r="761" customFormat="false" ht="12.75" hidden="false" customHeight="false" outlineLevel="0" collapsed="false">
      <c r="A761" s="168"/>
      <c r="B761" s="149"/>
      <c r="C761" s="149"/>
      <c r="D761" s="149"/>
      <c r="E761" s="149"/>
      <c r="F761" s="149"/>
      <c r="G761" s="149"/>
      <c r="H761" s="148"/>
      <c r="I761" s="170"/>
      <c r="R761" s="148"/>
      <c r="S761" s="158"/>
      <c r="T761" s="159"/>
      <c r="U761" s="159"/>
      <c r="V761" s="159"/>
      <c r="W761" s="159"/>
      <c r="X761" s="159"/>
      <c r="Y761" s="159"/>
      <c r="Z761" s="159"/>
      <c r="AA761" s="159"/>
      <c r="AB761" s="159"/>
      <c r="AC761" s="159"/>
      <c r="AD761" s="159"/>
      <c r="AE761" s="159"/>
      <c r="AF761" s="159"/>
      <c r="AG761" s="159"/>
      <c r="AH761" s="159"/>
      <c r="AI761" s="159"/>
      <c r="AJ761" s="159"/>
      <c r="AK761" s="159"/>
      <c r="AL761" s="159"/>
      <c r="AM761" s="159"/>
      <c r="AN761" s="159"/>
      <c r="AO761" s="159"/>
      <c r="AP761" s="159"/>
      <c r="AQ761" s="159"/>
      <c r="AR761" s="159"/>
      <c r="AS761" s="159"/>
      <c r="AT761" s="159"/>
      <c r="AU761" s="159"/>
      <c r="AV761" s="159"/>
      <c r="AW761" s="159"/>
      <c r="AX761" s="159"/>
      <c r="AY761" s="159"/>
      <c r="AZ761" s="159"/>
      <c r="BA761" s="159"/>
      <c r="BB761" s="159"/>
      <c r="BC761" s="159"/>
      <c r="BD761" s="159"/>
      <c r="BE761" s="159"/>
      <c r="BF761" s="159"/>
      <c r="BG761" s="159"/>
      <c r="BH761" s="159"/>
      <c r="BI761" s="159"/>
      <c r="BJ761" s="159"/>
      <c r="BK761" s="159"/>
      <c r="BL761" s="159"/>
      <c r="BM761" s="159"/>
      <c r="BN761" s="159"/>
      <c r="BO761" s="159"/>
      <c r="BP761" s="159"/>
      <c r="BQ761" s="159"/>
      <c r="BR761" s="159"/>
      <c r="BS761" s="159"/>
      <c r="BT761" s="159"/>
      <c r="BU761" s="159"/>
      <c r="BV761" s="159"/>
      <c r="BW761" s="159"/>
      <c r="BX761" s="159"/>
      <c r="BY761" s="159"/>
      <c r="BZ761" s="159"/>
      <c r="CA761" s="159"/>
      <c r="CB761" s="159"/>
      <c r="CC761" s="159"/>
      <c r="CD761" s="159"/>
      <c r="CE761" s="159"/>
      <c r="CF761" s="159"/>
      <c r="CG761" s="159"/>
      <c r="CH761" s="159"/>
      <c r="CI761" s="159"/>
      <c r="CJ761" s="159"/>
      <c r="CK761" s="159"/>
      <c r="CL761" s="159"/>
      <c r="CM761" s="159"/>
      <c r="CN761" s="159"/>
      <c r="CO761" s="159"/>
      <c r="CP761" s="159"/>
      <c r="CQ761" s="159"/>
      <c r="CR761" s="159"/>
      <c r="CS761" s="159"/>
      <c r="CT761" s="159"/>
      <c r="CU761" s="159"/>
      <c r="CV761" s="159"/>
      <c r="CW761" s="159"/>
      <c r="CX761" s="159"/>
      <c r="CY761" s="159"/>
      <c r="CZ761" s="159"/>
      <c r="DA761" s="159"/>
      <c r="DB761" s="159"/>
      <c r="DC761" s="159"/>
      <c r="DD761" s="159"/>
      <c r="DE761" s="159"/>
      <c r="DF761" s="159"/>
      <c r="DG761" s="159"/>
      <c r="DH761" s="159"/>
      <c r="DI761" s="159"/>
      <c r="DJ761" s="159"/>
      <c r="DK761" s="159"/>
      <c r="DL761" s="159"/>
      <c r="DM761" s="159"/>
      <c r="DN761" s="159"/>
      <c r="DO761" s="159"/>
      <c r="DP761" s="159"/>
      <c r="DQ761" s="159"/>
      <c r="DR761" s="159"/>
      <c r="DS761" s="159"/>
      <c r="DT761" s="159"/>
      <c r="DU761" s="159"/>
      <c r="DV761" s="159"/>
      <c r="DW761" s="159"/>
      <c r="DX761" s="159"/>
      <c r="DY761" s="159"/>
      <c r="DZ761" s="159"/>
      <c r="EA761" s="159"/>
      <c r="EB761" s="159"/>
      <c r="EC761" s="159"/>
      <c r="ED761" s="159"/>
      <c r="EE761" s="159"/>
      <c r="EF761" s="159"/>
      <c r="EG761" s="159"/>
      <c r="EH761" s="159"/>
      <c r="EI761" s="159"/>
      <c r="EJ761" s="159"/>
      <c r="EK761" s="159"/>
      <c r="EL761" s="159"/>
      <c r="EM761" s="159"/>
      <c r="EN761" s="159"/>
      <c r="EO761" s="159"/>
      <c r="EP761" s="159"/>
      <c r="EQ761" s="159"/>
      <c r="ER761" s="159"/>
      <c r="ES761" s="159"/>
      <c r="ET761" s="159"/>
      <c r="EU761" s="159"/>
      <c r="EV761" s="159"/>
      <c r="EW761" s="159"/>
      <c r="EX761" s="159"/>
      <c r="EY761" s="159"/>
      <c r="EZ761" s="159"/>
      <c r="FA761" s="159"/>
      <c r="FB761" s="159"/>
      <c r="FC761" s="159"/>
      <c r="FD761" s="159"/>
    </row>
    <row r="762" customFormat="false" ht="12.75" hidden="false" customHeight="false" outlineLevel="0" collapsed="false">
      <c r="A762" s="168"/>
      <c r="B762" s="149"/>
      <c r="C762" s="149"/>
      <c r="D762" s="149"/>
      <c r="E762" s="149"/>
      <c r="F762" s="149"/>
      <c r="G762" s="149"/>
      <c r="H762" s="148"/>
      <c r="I762" s="170"/>
      <c r="R762" s="148"/>
      <c r="S762" s="158"/>
      <c r="T762" s="159"/>
      <c r="U762" s="159"/>
      <c r="V762" s="159"/>
      <c r="W762" s="159"/>
      <c r="X762" s="159"/>
      <c r="Y762" s="159"/>
      <c r="Z762" s="159"/>
      <c r="AA762" s="159"/>
      <c r="AB762" s="159"/>
      <c r="AC762" s="159"/>
      <c r="AD762" s="159"/>
      <c r="AE762" s="159"/>
      <c r="AF762" s="159"/>
      <c r="AG762" s="159"/>
      <c r="AH762" s="159"/>
      <c r="AI762" s="159"/>
      <c r="AJ762" s="159"/>
      <c r="AK762" s="159"/>
      <c r="AL762" s="159"/>
      <c r="AM762" s="159"/>
      <c r="AN762" s="159"/>
      <c r="AO762" s="159"/>
      <c r="AP762" s="159"/>
      <c r="AQ762" s="159"/>
      <c r="AR762" s="159"/>
      <c r="AS762" s="159"/>
      <c r="AT762" s="159"/>
      <c r="AU762" s="159"/>
      <c r="AV762" s="159"/>
      <c r="AW762" s="159"/>
      <c r="AX762" s="159"/>
      <c r="AY762" s="159"/>
      <c r="AZ762" s="159"/>
      <c r="BA762" s="159"/>
      <c r="BB762" s="159"/>
      <c r="BC762" s="159"/>
      <c r="BD762" s="159"/>
      <c r="BE762" s="159"/>
      <c r="BF762" s="159"/>
      <c r="BG762" s="159"/>
      <c r="BH762" s="159"/>
      <c r="BI762" s="159"/>
      <c r="BJ762" s="159"/>
      <c r="BK762" s="159"/>
      <c r="BL762" s="159"/>
      <c r="BM762" s="159"/>
      <c r="BN762" s="159"/>
      <c r="BO762" s="159"/>
      <c r="BP762" s="159"/>
      <c r="BQ762" s="159"/>
      <c r="BR762" s="159"/>
      <c r="BS762" s="159"/>
      <c r="BT762" s="159"/>
      <c r="BU762" s="159"/>
      <c r="BV762" s="159"/>
      <c r="BW762" s="159"/>
      <c r="BX762" s="159"/>
      <c r="BY762" s="159"/>
      <c r="BZ762" s="159"/>
      <c r="CA762" s="159"/>
      <c r="CB762" s="159"/>
      <c r="CC762" s="159"/>
      <c r="CD762" s="159"/>
      <c r="CE762" s="159"/>
      <c r="CF762" s="159"/>
      <c r="CG762" s="159"/>
      <c r="CH762" s="159"/>
      <c r="CI762" s="159"/>
      <c r="CJ762" s="159"/>
      <c r="CK762" s="159"/>
      <c r="CL762" s="159"/>
      <c r="CM762" s="159"/>
      <c r="CN762" s="159"/>
      <c r="CO762" s="159"/>
      <c r="CP762" s="159"/>
      <c r="CQ762" s="159"/>
      <c r="CR762" s="159"/>
      <c r="CS762" s="159"/>
      <c r="CT762" s="159"/>
      <c r="CU762" s="159"/>
      <c r="CV762" s="159"/>
      <c r="CW762" s="159"/>
      <c r="CX762" s="159"/>
      <c r="CY762" s="159"/>
      <c r="CZ762" s="159"/>
      <c r="DA762" s="159"/>
      <c r="DB762" s="159"/>
      <c r="DC762" s="159"/>
      <c r="DD762" s="159"/>
      <c r="DE762" s="159"/>
      <c r="DF762" s="159"/>
      <c r="DG762" s="159"/>
      <c r="DH762" s="159"/>
      <c r="DI762" s="159"/>
      <c r="DJ762" s="159"/>
      <c r="DK762" s="159"/>
      <c r="DL762" s="159"/>
      <c r="DM762" s="159"/>
      <c r="DN762" s="159"/>
      <c r="DO762" s="159"/>
      <c r="DP762" s="159"/>
      <c r="DQ762" s="159"/>
      <c r="DR762" s="159"/>
      <c r="DS762" s="159"/>
      <c r="DT762" s="159"/>
      <c r="DU762" s="159"/>
      <c r="DV762" s="159"/>
      <c r="DW762" s="159"/>
      <c r="DX762" s="159"/>
      <c r="DY762" s="159"/>
      <c r="DZ762" s="159"/>
      <c r="EA762" s="159"/>
      <c r="EB762" s="159"/>
      <c r="EC762" s="159"/>
      <c r="ED762" s="159"/>
      <c r="EE762" s="159"/>
      <c r="EF762" s="159"/>
      <c r="EG762" s="159"/>
      <c r="EH762" s="159"/>
      <c r="EI762" s="159"/>
      <c r="EJ762" s="159"/>
      <c r="EK762" s="159"/>
      <c r="EL762" s="159"/>
      <c r="EM762" s="159"/>
      <c r="EN762" s="159"/>
      <c r="EO762" s="159"/>
      <c r="EP762" s="159"/>
      <c r="EQ762" s="159"/>
      <c r="ER762" s="159"/>
      <c r="ES762" s="159"/>
      <c r="ET762" s="159"/>
      <c r="EU762" s="159"/>
      <c r="EV762" s="159"/>
      <c r="EW762" s="159"/>
      <c r="EX762" s="159"/>
      <c r="EY762" s="159"/>
      <c r="EZ762" s="159"/>
      <c r="FA762" s="159"/>
      <c r="FB762" s="159"/>
      <c r="FC762" s="159"/>
      <c r="FD762" s="159"/>
    </row>
    <row r="763" customFormat="false" ht="12.75" hidden="false" customHeight="false" outlineLevel="0" collapsed="false">
      <c r="A763" s="168"/>
      <c r="B763" s="149"/>
      <c r="C763" s="149"/>
      <c r="D763" s="149"/>
      <c r="E763" s="149"/>
      <c r="F763" s="149"/>
      <c r="G763" s="149"/>
      <c r="H763" s="148"/>
      <c r="I763" s="170"/>
      <c r="R763" s="148"/>
      <c r="S763" s="158"/>
      <c r="T763" s="159"/>
      <c r="U763" s="159"/>
      <c r="V763" s="159"/>
      <c r="W763" s="159"/>
      <c r="X763" s="159"/>
      <c r="Y763" s="159"/>
      <c r="Z763" s="159"/>
      <c r="AA763" s="159"/>
      <c r="AB763" s="159"/>
      <c r="AC763" s="159"/>
      <c r="AD763" s="159"/>
      <c r="AE763" s="159"/>
      <c r="AF763" s="159"/>
      <c r="AG763" s="159"/>
      <c r="AH763" s="159"/>
      <c r="AI763" s="159"/>
      <c r="AJ763" s="159"/>
      <c r="AK763" s="159"/>
      <c r="AL763" s="159"/>
      <c r="AM763" s="159"/>
      <c r="AN763" s="159"/>
      <c r="AO763" s="159"/>
      <c r="AP763" s="159"/>
      <c r="AQ763" s="159"/>
      <c r="AR763" s="159"/>
      <c r="AS763" s="159"/>
      <c r="AT763" s="159"/>
      <c r="AU763" s="159"/>
      <c r="AV763" s="159"/>
      <c r="AW763" s="159"/>
      <c r="AX763" s="159"/>
      <c r="AY763" s="159"/>
      <c r="AZ763" s="159"/>
      <c r="BA763" s="159"/>
      <c r="BB763" s="159"/>
      <c r="BC763" s="159"/>
      <c r="BD763" s="159"/>
      <c r="BE763" s="159"/>
      <c r="BF763" s="159"/>
      <c r="BG763" s="159"/>
      <c r="BH763" s="159"/>
      <c r="BI763" s="159"/>
      <c r="BJ763" s="159"/>
      <c r="BK763" s="159"/>
      <c r="BL763" s="159"/>
      <c r="BM763" s="159"/>
      <c r="BN763" s="159"/>
      <c r="BO763" s="159"/>
      <c r="BP763" s="159"/>
      <c r="BQ763" s="159"/>
      <c r="BR763" s="159"/>
      <c r="BS763" s="159"/>
      <c r="BT763" s="159"/>
      <c r="BU763" s="159"/>
      <c r="BV763" s="159"/>
      <c r="BW763" s="159"/>
      <c r="BX763" s="159"/>
      <c r="BY763" s="159"/>
      <c r="BZ763" s="159"/>
      <c r="CA763" s="159"/>
      <c r="CB763" s="159"/>
      <c r="CC763" s="159"/>
      <c r="CD763" s="159"/>
      <c r="CE763" s="159"/>
      <c r="CF763" s="159"/>
      <c r="CG763" s="159"/>
      <c r="CH763" s="159"/>
      <c r="CI763" s="159"/>
      <c r="CJ763" s="159"/>
      <c r="CK763" s="159"/>
      <c r="CL763" s="159"/>
      <c r="CM763" s="159"/>
      <c r="CN763" s="159"/>
      <c r="CO763" s="159"/>
      <c r="CP763" s="159"/>
      <c r="CQ763" s="159"/>
      <c r="CR763" s="159"/>
      <c r="CS763" s="159"/>
      <c r="CT763" s="159"/>
      <c r="CU763" s="159"/>
      <c r="CV763" s="159"/>
      <c r="CW763" s="159"/>
      <c r="CX763" s="159"/>
      <c r="CY763" s="159"/>
      <c r="CZ763" s="159"/>
      <c r="DA763" s="159"/>
      <c r="DB763" s="159"/>
      <c r="DC763" s="159"/>
      <c r="DD763" s="159"/>
      <c r="DE763" s="159"/>
      <c r="DF763" s="159"/>
      <c r="DG763" s="159"/>
      <c r="DH763" s="159"/>
      <c r="DI763" s="159"/>
      <c r="DJ763" s="159"/>
      <c r="DK763" s="159"/>
      <c r="DL763" s="159"/>
      <c r="DM763" s="159"/>
      <c r="DN763" s="159"/>
      <c r="DO763" s="159"/>
      <c r="DP763" s="159"/>
      <c r="DQ763" s="159"/>
      <c r="DR763" s="159"/>
      <c r="DS763" s="159"/>
      <c r="DT763" s="159"/>
      <c r="DU763" s="159"/>
      <c r="DV763" s="159"/>
      <c r="DW763" s="159"/>
      <c r="DX763" s="159"/>
      <c r="DY763" s="159"/>
      <c r="DZ763" s="159"/>
      <c r="EA763" s="159"/>
      <c r="EB763" s="159"/>
      <c r="EC763" s="159"/>
      <c r="ED763" s="159"/>
      <c r="EE763" s="159"/>
      <c r="EF763" s="159"/>
      <c r="EG763" s="159"/>
      <c r="EH763" s="159"/>
      <c r="EI763" s="159"/>
      <c r="EJ763" s="159"/>
      <c r="EK763" s="159"/>
      <c r="EL763" s="159"/>
      <c r="EM763" s="159"/>
      <c r="EN763" s="159"/>
      <c r="EO763" s="159"/>
      <c r="EP763" s="159"/>
      <c r="EQ763" s="159"/>
      <c r="ER763" s="159"/>
      <c r="ES763" s="159"/>
      <c r="ET763" s="159"/>
      <c r="EU763" s="159"/>
      <c r="EV763" s="159"/>
      <c r="EW763" s="159"/>
      <c r="EX763" s="159"/>
      <c r="EY763" s="159"/>
      <c r="EZ763" s="159"/>
      <c r="FA763" s="159"/>
      <c r="FB763" s="159"/>
      <c r="FC763" s="159"/>
      <c r="FD763" s="159"/>
    </row>
    <row r="764" customFormat="false" ht="12.75" hidden="false" customHeight="false" outlineLevel="0" collapsed="false">
      <c r="A764" s="168"/>
      <c r="B764" s="149"/>
      <c r="C764" s="149"/>
      <c r="D764" s="149"/>
      <c r="E764" s="149"/>
      <c r="F764" s="149"/>
      <c r="G764" s="149"/>
      <c r="H764" s="148"/>
      <c r="I764" s="170"/>
      <c r="R764" s="148"/>
      <c r="S764" s="158"/>
      <c r="T764" s="159"/>
      <c r="U764" s="159"/>
      <c r="V764" s="159"/>
      <c r="W764" s="159"/>
      <c r="X764" s="159"/>
      <c r="Y764" s="159"/>
      <c r="Z764" s="159"/>
      <c r="AA764" s="159"/>
      <c r="AB764" s="159"/>
      <c r="AC764" s="159"/>
      <c r="AD764" s="159"/>
      <c r="AE764" s="159"/>
      <c r="AF764" s="159"/>
      <c r="AG764" s="159"/>
      <c r="AH764" s="159"/>
      <c r="AI764" s="159"/>
      <c r="AJ764" s="159"/>
      <c r="AK764" s="159"/>
      <c r="AL764" s="159"/>
      <c r="AM764" s="159"/>
      <c r="AN764" s="159"/>
      <c r="AO764" s="159"/>
      <c r="AP764" s="159"/>
      <c r="AQ764" s="159"/>
      <c r="AR764" s="159"/>
      <c r="AS764" s="159"/>
      <c r="AT764" s="159"/>
      <c r="AU764" s="159"/>
      <c r="AV764" s="159"/>
      <c r="AW764" s="159"/>
      <c r="AX764" s="159"/>
      <c r="AY764" s="159"/>
      <c r="AZ764" s="159"/>
      <c r="BA764" s="159"/>
      <c r="BB764" s="159"/>
      <c r="BC764" s="159"/>
      <c r="BD764" s="159"/>
      <c r="BE764" s="159"/>
      <c r="BF764" s="159"/>
      <c r="BG764" s="159"/>
      <c r="BH764" s="159"/>
      <c r="BI764" s="159"/>
      <c r="BJ764" s="159"/>
      <c r="BK764" s="159"/>
      <c r="BL764" s="159"/>
      <c r="BM764" s="159"/>
      <c r="BN764" s="159"/>
      <c r="BO764" s="159"/>
      <c r="BP764" s="159"/>
      <c r="BQ764" s="159"/>
      <c r="BR764" s="159"/>
      <c r="BS764" s="159"/>
      <c r="BT764" s="159"/>
      <c r="BU764" s="159"/>
      <c r="BV764" s="159"/>
      <c r="BW764" s="159"/>
      <c r="BX764" s="159"/>
      <c r="BY764" s="159"/>
      <c r="BZ764" s="159"/>
      <c r="CA764" s="159"/>
      <c r="CB764" s="159"/>
      <c r="CC764" s="159"/>
      <c r="CD764" s="159"/>
      <c r="CE764" s="159"/>
      <c r="CF764" s="159"/>
      <c r="CG764" s="159"/>
      <c r="CH764" s="159"/>
      <c r="CI764" s="159"/>
      <c r="CJ764" s="159"/>
      <c r="CK764" s="159"/>
      <c r="CL764" s="159"/>
      <c r="CM764" s="159"/>
      <c r="CN764" s="159"/>
      <c r="CO764" s="159"/>
      <c r="CP764" s="159"/>
      <c r="CQ764" s="159"/>
      <c r="CR764" s="159"/>
      <c r="CS764" s="159"/>
      <c r="CT764" s="159"/>
      <c r="CU764" s="159"/>
      <c r="CV764" s="159"/>
      <c r="CW764" s="159"/>
      <c r="CX764" s="159"/>
      <c r="CY764" s="159"/>
      <c r="CZ764" s="159"/>
      <c r="DA764" s="159"/>
      <c r="DB764" s="159"/>
      <c r="DC764" s="159"/>
      <c r="DD764" s="159"/>
      <c r="DE764" s="159"/>
      <c r="DF764" s="159"/>
      <c r="DG764" s="159"/>
      <c r="DH764" s="159"/>
      <c r="DI764" s="159"/>
      <c r="DJ764" s="159"/>
      <c r="DK764" s="159"/>
      <c r="DL764" s="159"/>
      <c r="DM764" s="159"/>
      <c r="DN764" s="159"/>
      <c r="DO764" s="159"/>
      <c r="DP764" s="159"/>
      <c r="DQ764" s="159"/>
      <c r="DR764" s="159"/>
      <c r="DS764" s="159"/>
      <c r="DT764" s="159"/>
      <c r="DU764" s="159"/>
      <c r="DV764" s="159"/>
      <c r="DW764" s="159"/>
      <c r="DX764" s="159"/>
      <c r="DY764" s="159"/>
      <c r="DZ764" s="159"/>
      <c r="EA764" s="159"/>
      <c r="EB764" s="159"/>
      <c r="EC764" s="159"/>
      <c r="ED764" s="159"/>
      <c r="EE764" s="159"/>
      <c r="EF764" s="159"/>
      <c r="EG764" s="159"/>
      <c r="EH764" s="159"/>
      <c r="EI764" s="159"/>
      <c r="EJ764" s="159"/>
      <c r="EK764" s="159"/>
      <c r="EL764" s="159"/>
      <c r="EM764" s="159"/>
      <c r="EN764" s="159"/>
      <c r="EO764" s="159"/>
      <c r="EP764" s="159"/>
      <c r="EQ764" s="159"/>
      <c r="ER764" s="159"/>
      <c r="ES764" s="159"/>
      <c r="ET764" s="159"/>
      <c r="EU764" s="159"/>
      <c r="EV764" s="159"/>
      <c r="EW764" s="159"/>
      <c r="EX764" s="159"/>
      <c r="EY764" s="159"/>
      <c r="EZ764" s="159"/>
      <c r="FA764" s="159"/>
      <c r="FB764" s="159"/>
      <c r="FC764" s="159"/>
      <c r="FD764" s="159"/>
    </row>
    <row r="765" customFormat="false" ht="12.75" hidden="false" customHeight="false" outlineLevel="0" collapsed="false">
      <c r="A765" s="168"/>
      <c r="B765" s="149"/>
      <c r="C765" s="149"/>
      <c r="D765" s="149"/>
      <c r="E765" s="149"/>
      <c r="F765" s="149"/>
      <c r="G765" s="149"/>
      <c r="H765" s="148"/>
      <c r="I765" s="170"/>
      <c r="R765" s="148"/>
      <c r="S765" s="158"/>
      <c r="T765" s="159"/>
      <c r="U765" s="159"/>
      <c r="V765" s="159"/>
      <c r="W765" s="159"/>
      <c r="X765" s="159"/>
      <c r="Y765" s="159"/>
      <c r="Z765" s="159"/>
      <c r="AA765" s="159"/>
      <c r="AB765" s="159"/>
      <c r="AC765" s="159"/>
      <c r="AD765" s="159"/>
      <c r="AE765" s="159"/>
      <c r="AF765" s="159"/>
      <c r="AG765" s="159"/>
      <c r="AH765" s="159"/>
      <c r="AI765" s="159"/>
      <c r="AJ765" s="159"/>
      <c r="AK765" s="159"/>
      <c r="AL765" s="159"/>
      <c r="AM765" s="159"/>
      <c r="AN765" s="159"/>
      <c r="AO765" s="159"/>
      <c r="AP765" s="159"/>
      <c r="AQ765" s="159"/>
      <c r="AR765" s="159"/>
      <c r="AS765" s="159"/>
      <c r="AT765" s="159"/>
      <c r="AU765" s="159"/>
      <c r="AV765" s="159"/>
      <c r="AW765" s="159"/>
      <c r="AX765" s="159"/>
      <c r="AY765" s="159"/>
      <c r="AZ765" s="159"/>
      <c r="BA765" s="159"/>
      <c r="BB765" s="159"/>
      <c r="BC765" s="159"/>
      <c r="BD765" s="159"/>
      <c r="BE765" s="159"/>
      <c r="BF765" s="159"/>
      <c r="BG765" s="159"/>
      <c r="BH765" s="159"/>
      <c r="BI765" s="159"/>
      <c r="BJ765" s="159"/>
      <c r="BK765" s="159"/>
      <c r="BL765" s="159"/>
      <c r="BM765" s="159"/>
      <c r="BN765" s="159"/>
      <c r="BO765" s="159"/>
      <c r="BP765" s="159"/>
      <c r="BQ765" s="159"/>
      <c r="BR765" s="159"/>
      <c r="BS765" s="159"/>
      <c r="BT765" s="159"/>
      <c r="BU765" s="159"/>
      <c r="BV765" s="159"/>
      <c r="BW765" s="159"/>
      <c r="BX765" s="159"/>
      <c r="BY765" s="159"/>
      <c r="BZ765" s="159"/>
      <c r="CA765" s="159"/>
      <c r="CB765" s="159"/>
      <c r="CC765" s="159"/>
      <c r="CD765" s="159"/>
      <c r="CE765" s="159"/>
      <c r="CF765" s="159"/>
      <c r="CG765" s="159"/>
      <c r="CH765" s="159"/>
      <c r="CI765" s="159"/>
      <c r="CJ765" s="159"/>
      <c r="CK765" s="159"/>
      <c r="CL765" s="159"/>
      <c r="CM765" s="159"/>
      <c r="CN765" s="159"/>
      <c r="CO765" s="159"/>
      <c r="CP765" s="159"/>
      <c r="CQ765" s="159"/>
      <c r="CR765" s="159"/>
      <c r="CS765" s="159"/>
      <c r="CT765" s="159"/>
      <c r="CU765" s="159"/>
      <c r="CV765" s="159"/>
      <c r="CW765" s="159"/>
      <c r="CX765" s="159"/>
      <c r="CY765" s="159"/>
      <c r="CZ765" s="159"/>
      <c r="DA765" s="159"/>
      <c r="DB765" s="159"/>
      <c r="DC765" s="159"/>
      <c r="DD765" s="159"/>
      <c r="DE765" s="159"/>
      <c r="DF765" s="159"/>
      <c r="DG765" s="159"/>
      <c r="DH765" s="159"/>
      <c r="DI765" s="159"/>
      <c r="DJ765" s="159"/>
      <c r="DK765" s="159"/>
      <c r="DL765" s="159"/>
      <c r="DM765" s="159"/>
      <c r="DN765" s="159"/>
      <c r="DO765" s="159"/>
      <c r="DP765" s="159"/>
      <c r="DQ765" s="159"/>
      <c r="DR765" s="159"/>
      <c r="DS765" s="159"/>
      <c r="DT765" s="159"/>
      <c r="DU765" s="159"/>
      <c r="DV765" s="159"/>
      <c r="DW765" s="159"/>
      <c r="DX765" s="159"/>
      <c r="DY765" s="159"/>
      <c r="DZ765" s="159"/>
      <c r="EA765" s="159"/>
      <c r="EB765" s="159"/>
      <c r="EC765" s="159"/>
      <c r="ED765" s="159"/>
      <c r="EE765" s="159"/>
      <c r="EF765" s="159"/>
      <c r="EG765" s="159"/>
      <c r="EH765" s="159"/>
      <c r="EI765" s="159"/>
      <c r="EJ765" s="159"/>
      <c r="EK765" s="159"/>
      <c r="EL765" s="159"/>
      <c r="EM765" s="159"/>
      <c r="EN765" s="159"/>
      <c r="EO765" s="159"/>
      <c r="EP765" s="159"/>
      <c r="EQ765" s="159"/>
      <c r="ER765" s="159"/>
      <c r="ES765" s="159"/>
      <c r="ET765" s="159"/>
      <c r="EU765" s="159"/>
      <c r="EV765" s="159"/>
      <c r="EW765" s="159"/>
      <c r="EX765" s="159"/>
      <c r="EY765" s="159"/>
      <c r="EZ765" s="159"/>
      <c r="FA765" s="159"/>
      <c r="FB765" s="159"/>
      <c r="FC765" s="159"/>
      <c r="FD765" s="159"/>
    </row>
    <row r="766" customFormat="false" ht="12.75" hidden="false" customHeight="false" outlineLevel="0" collapsed="false">
      <c r="A766" s="168"/>
      <c r="B766" s="149"/>
      <c r="C766" s="149"/>
      <c r="D766" s="149"/>
      <c r="E766" s="149"/>
      <c r="F766" s="149"/>
      <c r="G766" s="149"/>
      <c r="H766" s="148"/>
      <c r="I766" s="170"/>
      <c r="R766" s="148"/>
      <c r="S766" s="158"/>
      <c r="T766" s="159"/>
      <c r="U766" s="159"/>
      <c r="V766" s="159"/>
      <c r="W766" s="159"/>
      <c r="X766" s="159"/>
      <c r="Y766" s="159"/>
      <c r="Z766" s="159"/>
      <c r="AA766" s="159"/>
      <c r="AB766" s="159"/>
      <c r="AC766" s="159"/>
      <c r="AD766" s="159"/>
      <c r="AE766" s="159"/>
      <c r="AF766" s="159"/>
      <c r="AG766" s="159"/>
      <c r="AH766" s="159"/>
      <c r="AI766" s="159"/>
      <c r="AJ766" s="159"/>
      <c r="AK766" s="159"/>
      <c r="AL766" s="159"/>
      <c r="AM766" s="159"/>
      <c r="AN766" s="159"/>
      <c r="AO766" s="159"/>
      <c r="AP766" s="159"/>
      <c r="AQ766" s="159"/>
      <c r="AR766" s="159"/>
      <c r="AS766" s="159"/>
      <c r="AT766" s="159"/>
      <c r="AU766" s="159"/>
      <c r="AV766" s="159"/>
      <c r="AW766" s="159"/>
      <c r="AX766" s="159"/>
      <c r="AY766" s="159"/>
      <c r="AZ766" s="159"/>
      <c r="BA766" s="159"/>
      <c r="BB766" s="159"/>
      <c r="BC766" s="159"/>
      <c r="BD766" s="159"/>
      <c r="BE766" s="159"/>
      <c r="BF766" s="159"/>
      <c r="BG766" s="159"/>
      <c r="BH766" s="159"/>
      <c r="BI766" s="159"/>
      <c r="BJ766" s="159"/>
      <c r="BK766" s="159"/>
      <c r="BL766" s="159"/>
      <c r="BM766" s="159"/>
      <c r="BN766" s="159"/>
      <c r="BO766" s="159"/>
      <c r="BP766" s="159"/>
      <c r="BQ766" s="159"/>
      <c r="BR766" s="159"/>
      <c r="BS766" s="159"/>
      <c r="BT766" s="159"/>
      <c r="BU766" s="159"/>
      <c r="BV766" s="159"/>
      <c r="BW766" s="159"/>
      <c r="BX766" s="159"/>
      <c r="BY766" s="159"/>
      <c r="BZ766" s="159"/>
      <c r="CA766" s="159"/>
      <c r="CB766" s="159"/>
      <c r="CC766" s="159"/>
      <c r="CD766" s="159"/>
      <c r="CE766" s="159"/>
      <c r="CF766" s="159"/>
      <c r="CG766" s="159"/>
      <c r="CH766" s="159"/>
      <c r="CI766" s="159"/>
      <c r="CJ766" s="159"/>
      <c r="CK766" s="159"/>
      <c r="CL766" s="159"/>
      <c r="CM766" s="159"/>
      <c r="CN766" s="159"/>
      <c r="CO766" s="159"/>
      <c r="CP766" s="159"/>
      <c r="CQ766" s="159"/>
      <c r="CR766" s="159"/>
      <c r="CS766" s="159"/>
      <c r="CT766" s="159"/>
      <c r="CU766" s="159"/>
      <c r="CV766" s="159"/>
      <c r="CW766" s="159"/>
      <c r="CX766" s="159"/>
      <c r="CY766" s="159"/>
      <c r="CZ766" s="159"/>
      <c r="DA766" s="159"/>
      <c r="DB766" s="159"/>
      <c r="DC766" s="159"/>
      <c r="DD766" s="159"/>
      <c r="DE766" s="159"/>
      <c r="DF766" s="159"/>
      <c r="DG766" s="159"/>
      <c r="DH766" s="159"/>
      <c r="DI766" s="159"/>
      <c r="DJ766" s="159"/>
      <c r="DK766" s="159"/>
      <c r="DL766" s="159"/>
      <c r="DM766" s="159"/>
      <c r="DN766" s="159"/>
      <c r="DO766" s="159"/>
      <c r="DP766" s="159"/>
      <c r="DQ766" s="159"/>
      <c r="DR766" s="159"/>
      <c r="DS766" s="159"/>
      <c r="DT766" s="159"/>
      <c r="DU766" s="159"/>
      <c r="DV766" s="159"/>
      <c r="DW766" s="159"/>
      <c r="DX766" s="159"/>
      <c r="DY766" s="159"/>
      <c r="DZ766" s="159"/>
      <c r="EA766" s="159"/>
      <c r="EB766" s="159"/>
      <c r="EC766" s="159"/>
      <c r="ED766" s="159"/>
      <c r="EE766" s="159"/>
      <c r="EF766" s="159"/>
      <c r="EG766" s="159"/>
      <c r="EH766" s="159"/>
      <c r="EI766" s="159"/>
      <c r="EJ766" s="159"/>
      <c r="EK766" s="159"/>
      <c r="EL766" s="159"/>
      <c r="EM766" s="159"/>
      <c r="EN766" s="159"/>
      <c r="EO766" s="159"/>
      <c r="EP766" s="159"/>
      <c r="EQ766" s="159"/>
      <c r="ER766" s="159"/>
      <c r="ES766" s="159"/>
      <c r="ET766" s="159"/>
      <c r="EU766" s="159"/>
      <c r="EV766" s="159"/>
      <c r="EW766" s="159"/>
      <c r="EX766" s="159"/>
      <c r="EY766" s="159"/>
      <c r="EZ766" s="159"/>
      <c r="FA766" s="159"/>
      <c r="FB766" s="159"/>
      <c r="FC766" s="159"/>
      <c r="FD766" s="159"/>
    </row>
    <row r="767" customFormat="false" ht="12.75" hidden="false" customHeight="false" outlineLevel="0" collapsed="false">
      <c r="A767" s="168"/>
      <c r="B767" s="149"/>
      <c r="C767" s="149"/>
      <c r="D767" s="149"/>
      <c r="E767" s="149"/>
      <c r="F767" s="149"/>
      <c r="G767" s="149"/>
      <c r="H767" s="148"/>
      <c r="I767" s="170"/>
      <c r="R767" s="148"/>
      <c r="S767" s="158"/>
      <c r="T767" s="159"/>
      <c r="U767" s="159"/>
      <c r="V767" s="159"/>
      <c r="W767" s="159"/>
      <c r="X767" s="159"/>
      <c r="Y767" s="159"/>
      <c r="Z767" s="159"/>
      <c r="AA767" s="159"/>
      <c r="AB767" s="159"/>
      <c r="AC767" s="159"/>
      <c r="AD767" s="159"/>
      <c r="AE767" s="159"/>
      <c r="AF767" s="159"/>
      <c r="AG767" s="159"/>
      <c r="AH767" s="159"/>
      <c r="AI767" s="159"/>
      <c r="AJ767" s="159"/>
      <c r="AK767" s="159"/>
      <c r="AL767" s="159"/>
      <c r="AM767" s="159"/>
      <c r="AN767" s="159"/>
      <c r="AO767" s="159"/>
      <c r="AP767" s="159"/>
      <c r="AQ767" s="159"/>
      <c r="AR767" s="159"/>
      <c r="AS767" s="159"/>
      <c r="AT767" s="159"/>
      <c r="AU767" s="159"/>
      <c r="AV767" s="159"/>
      <c r="AW767" s="159"/>
      <c r="AX767" s="159"/>
      <c r="AY767" s="159"/>
      <c r="AZ767" s="159"/>
      <c r="BA767" s="159"/>
      <c r="BB767" s="159"/>
      <c r="BC767" s="159"/>
      <c r="BD767" s="159"/>
      <c r="BE767" s="159"/>
      <c r="BF767" s="159"/>
      <c r="BG767" s="159"/>
      <c r="BH767" s="159"/>
      <c r="BI767" s="159"/>
      <c r="BJ767" s="159"/>
      <c r="BK767" s="159"/>
      <c r="BL767" s="159"/>
      <c r="BM767" s="159"/>
      <c r="BN767" s="159"/>
      <c r="BO767" s="159"/>
      <c r="BP767" s="159"/>
      <c r="BQ767" s="159"/>
      <c r="BR767" s="159"/>
      <c r="BS767" s="159"/>
      <c r="BT767" s="159"/>
      <c r="BU767" s="159"/>
      <c r="BV767" s="159"/>
      <c r="BW767" s="159"/>
      <c r="BX767" s="159"/>
      <c r="BY767" s="159"/>
      <c r="BZ767" s="159"/>
      <c r="CA767" s="159"/>
      <c r="CB767" s="159"/>
      <c r="CC767" s="159"/>
      <c r="CD767" s="159"/>
      <c r="CE767" s="159"/>
      <c r="CF767" s="159"/>
      <c r="CG767" s="159"/>
      <c r="CH767" s="159"/>
      <c r="CI767" s="159"/>
      <c r="CJ767" s="159"/>
      <c r="CK767" s="159"/>
      <c r="CL767" s="159"/>
      <c r="CM767" s="159"/>
      <c r="CN767" s="159"/>
      <c r="CO767" s="159"/>
      <c r="CP767" s="159"/>
      <c r="CQ767" s="159"/>
      <c r="CR767" s="159"/>
      <c r="CS767" s="159"/>
      <c r="CT767" s="159"/>
      <c r="CU767" s="159"/>
      <c r="CV767" s="159"/>
      <c r="CW767" s="159"/>
      <c r="CX767" s="159"/>
      <c r="CY767" s="159"/>
      <c r="CZ767" s="159"/>
      <c r="DA767" s="159"/>
      <c r="DB767" s="159"/>
      <c r="DC767" s="159"/>
      <c r="DD767" s="159"/>
      <c r="DE767" s="159"/>
      <c r="DF767" s="159"/>
      <c r="DG767" s="159"/>
      <c r="DH767" s="159"/>
      <c r="DI767" s="159"/>
      <c r="DJ767" s="159"/>
      <c r="DK767" s="159"/>
      <c r="DL767" s="159"/>
      <c r="DM767" s="159"/>
      <c r="DN767" s="159"/>
      <c r="DO767" s="159"/>
      <c r="DP767" s="159"/>
      <c r="DQ767" s="159"/>
      <c r="DR767" s="159"/>
      <c r="DS767" s="159"/>
      <c r="DT767" s="159"/>
      <c r="DU767" s="159"/>
      <c r="DV767" s="159"/>
      <c r="DW767" s="159"/>
      <c r="DX767" s="159"/>
      <c r="DY767" s="159"/>
      <c r="DZ767" s="159"/>
      <c r="EA767" s="159"/>
      <c r="EB767" s="159"/>
      <c r="EC767" s="159"/>
      <c r="ED767" s="159"/>
      <c r="EE767" s="159"/>
      <c r="EF767" s="159"/>
      <c r="EG767" s="159"/>
      <c r="EH767" s="159"/>
      <c r="EI767" s="159"/>
      <c r="EJ767" s="159"/>
      <c r="EK767" s="159"/>
      <c r="EL767" s="159"/>
      <c r="EM767" s="159"/>
      <c r="EN767" s="159"/>
      <c r="EO767" s="159"/>
      <c r="EP767" s="159"/>
      <c r="EQ767" s="159"/>
      <c r="ER767" s="159"/>
      <c r="ES767" s="159"/>
      <c r="ET767" s="159"/>
      <c r="EU767" s="159"/>
      <c r="EV767" s="159"/>
      <c r="EW767" s="159"/>
      <c r="EX767" s="159"/>
      <c r="EY767" s="159"/>
      <c r="EZ767" s="159"/>
      <c r="FA767" s="159"/>
      <c r="FB767" s="159"/>
      <c r="FC767" s="159"/>
      <c r="FD767" s="159"/>
    </row>
    <row r="768" customFormat="false" ht="12.75" hidden="false" customHeight="false" outlineLevel="0" collapsed="false">
      <c r="A768" s="168"/>
      <c r="B768" s="149"/>
      <c r="C768" s="149"/>
      <c r="D768" s="149"/>
      <c r="E768" s="149"/>
      <c r="F768" s="149"/>
      <c r="G768" s="149"/>
      <c r="H768" s="148"/>
      <c r="I768" s="170"/>
      <c r="R768" s="148"/>
      <c r="S768" s="158"/>
      <c r="T768" s="159"/>
      <c r="U768" s="159"/>
      <c r="V768" s="159"/>
      <c r="W768" s="159"/>
      <c r="X768" s="159"/>
      <c r="Y768" s="159"/>
      <c r="Z768" s="159"/>
      <c r="AA768" s="159"/>
      <c r="AB768" s="159"/>
      <c r="AC768" s="159"/>
      <c r="AD768" s="159"/>
      <c r="AE768" s="159"/>
      <c r="AF768" s="159"/>
      <c r="AG768" s="159"/>
      <c r="AH768" s="159"/>
      <c r="AI768" s="159"/>
      <c r="AJ768" s="159"/>
      <c r="AK768" s="159"/>
      <c r="AL768" s="159"/>
      <c r="AM768" s="159"/>
      <c r="AN768" s="159"/>
      <c r="AO768" s="159"/>
      <c r="AP768" s="159"/>
      <c r="AQ768" s="159"/>
      <c r="AR768" s="159"/>
      <c r="AS768" s="159"/>
      <c r="AT768" s="159"/>
      <c r="AU768" s="159"/>
      <c r="AV768" s="159"/>
      <c r="AW768" s="159"/>
      <c r="AX768" s="159"/>
      <c r="AY768" s="159"/>
      <c r="AZ768" s="159"/>
      <c r="BA768" s="159"/>
      <c r="BB768" s="159"/>
      <c r="BC768" s="159"/>
      <c r="BD768" s="159"/>
      <c r="BE768" s="159"/>
      <c r="BF768" s="159"/>
      <c r="BG768" s="159"/>
      <c r="BH768" s="159"/>
      <c r="BI768" s="159"/>
      <c r="BJ768" s="159"/>
      <c r="BK768" s="159"/>
      <c r="BL768" s="159"/>
      <c r="BM768" s="159"/>
      <c r="BN768" s="159"/>
      <c r="BO768" s="159"/>
      <c r="BP768" s="159"/>
      <c r="BQ768" s="159"/>
      <c r="BR768" s="159"/>
      <c r="BS768" s="159"/>
      <c r="BT768" s="159"/>
      <c r="BU768" s="159"/>
      <c r="BV768" s="159"/>
      <c r="BW768" s="159"/>
      <c r="BX768" s="159"/>
      <c r="BY768" s="159"/>
      <c r="BZ768" s="159"/>
      <c r="CA768" s="159"/>
      <c r="CB768" s="159"/>
      <c r="CC768" s="159"/>
      <c r="CD768" s="159"/>
      <c r="CE768" s="159"/>
      <c r="CF768" s="159"/>
      <c r="CG768" s="159"/>
      <c r="CH768" s="159"/>
      <c r="CI768" s="159"/>
      <c r="CJ768" s="159"/>
      <c r="CK768" s="159"/>
      <c r="CL768" s="159"/>
      <c r="CM768" s="159"/>
      <c r="CN768" s="159"/>
      <c r="CO768" s="159"/>
      <c r="CP768" s="159"/>
      <c r="CQ768" s="159"/>
      <c r="CR768" s="159"/>
      <c r="CS768" s="159"/>
      <c r="CT768" s="159"/>
      <c r="CU768" s="159"/>
      <c r="CV768" s="159"/>
      <c r="CW768" s="159"/>
      <c r="CX768" s="159"/>
      <c r="CY768" s="159"/>
      <c r="CZ768" s="159"/>
      <c r="DA768" s="159"/>
      <c r="DB768" s="159"/>
      <c r="DC768" s="159"/>
      <c r="DD768" s="159"/>
      <c r="DE768" s="159"/>
      <c r="DF768" s="159"/>
      <c r="DG768" s="159"/>
      <c r="DH768" s="159"/>
      <c r="DI768" s="159"/>
      <c r="DJ768" s="159"/>
      <c r="DK768" s="159"/>
      <c r="DL768" s="159"/>
      <c r="DM768" s="159"/>
      <c r="DN768" s="159"/>
      <c r="DO768" s="159"/>
      <c r="DP768" s="159"/>
      <c r="DQ768" s="159"/>
      <c r="DR768" s="159"/>
      <c r="DS768" s="159"/>
      <c r="DT768" s="159"/>
      <c r="DU768" s="159"/>
      <c r="DV768" s="159"/>
      <c r="DW768" s="159"/>
      <c r="DX768" s="159"/>
      <c r="DY768" s="159"/>
      <c r="DZ768" s="159"/>
      <c r="EA768" s="159"/>
      <c r="EB768" s="159"/>
      <c r="EC768" s="159"/>
      <c r="ED768" s="159"/>
      <c r="EE768" s="159"/>
      <c r="EF768" s="159"/>
      <c r="EG768" s="159"/>
      <c r="EH768" s="159"/>
      <c r="EI768" s="159"/>
      <c r="EJ768" s="159"/>
      <c r="EK768" s="159"/>
      <c r="EL768" s="159"/>
      <c r="EM768" s="159"/>
      <c r="EN768" s="159"/>
      <c r="EO768" s="159"/>
      <c r="EP768" s="159"/>
      <c r="EQ768" s="159"/>
      <c r="ER768" s="159"/>
      <c r="ES768" s="159"/>
      <c r="ET768" s="159"/>
      <c r="EU768" s="159"/>
      <c r="EV768" s="159"/>
      <c r="EW768" s="159"/>
      <c r="EX768" s="159"/>
      <c r="EY768" s="159"/>
      <c r="EZ768" s="159"/>
      <c r="FA768" s="159"/>
      <c r="FB768" s="159"/>
      <c r="FC768" s="159"/>
      <c r="FD768" s="159"/>
    </row>
    <row r="769" customFormat="false" ht="12.75" hidden="false" customHeight="false" outlineLevel="0" collapsed="false">
      <c r="A769" s="168"/>
      <c r="B769" s="149"/>
      <c r="C769" s="149"/>
      <c r="D769" s="149"/>
      <c r="E769" s="149"/>
      <c r="F769" s="149"/>
      <c r="G769" s="149"/>
      <c r="H769" s="148"/>
      <c r="I769" s="170"/>
      <c r="R769" s="148"/>
      <c r="S769" s="158"/>
      <c r="T769" s="159"/>
      <c r="U769" s="159"/>
      <c r="V769" s="159"/>
      <c r="W769" s="159"/>
      <c r="X769" s="159"/>
      <c r="Y769" s="159"/>
      <c r="Z769" s="159"/>
      <c r="AA769" s="159"/>
      <c r="AB769" s="159"/>
      <c r="AC769" s="159"/>
      <c r="AD769" s="159"/>
      <c r="AE769" s="159"/>
      <c r="AF769" s="159"/>
      <c r="AG769" s="159"/>
      <c r="AH769" s="159"/>
      <c r="AI769" s="159"/>
      <c r="AJ769" s="159"/>
      <c r="AK769" s="159"/>
      <c r="AL769" s="159"/>
      <c r="AM769" s="159"/>
      <c r="AN769" s="159"/>
      <c r="AO769" s="159"/>
      <c r="AP769" s="159"/>
      <c r="AQ769" s="159"/>
      <c r="AR769" s="159"/>
      <c r="AS769" s="159"/>
      <c r="AT769" s="159"/>
      <c r="AU769" s="159"/>
      <c r="AV769" s="159"/>
      <c r="AW769" s="159"/>
      <c r="AX769" s="159"/>
      <c r="AY769" s="159"/>
      <c r="AZ769" s="159"/>
      <c r="BA769" s="159"/>
      <c r="BB769" s="159"/>
      <c r="BC769" s="159"/>
      <c r="BD769" s="159"/>
      <c r="BE769" s="159"/>
      <c r="BF769" s="159"/>
      <c r="BG769" s="159"/>
      <c r="BH769" s="159"/>
      <c r="BI769" s="159"/>
      <c r="BJ769" s="159"/>
      <c r="BK769" s="159"/>
      <c r="BL769" s="159"/>
      <c r="BM769" s="159"/>
      <c r="BN769" s="159"/>
      <c r="BO769" s="159"/>
      <c r="BP769" s="159"/>
      <c r="BQ769" s="159"/>
      <c r="BR769" s="159"/>
      <c r="BS769" s="159"/>
      <c r="BT769" s="159"/>
      <c r="BU769" s="159"/>
      <c r="BV769" s="159"/>
      <c r="BW769" s="159"/>
      <c r="BX769" s="159"/>
      <c r="BY769" s="159"/>
      <c r="BZ769" s="159"/>
      <c r="CA769" s="159"/>
      <c r="CB769" s="159"/>
      <c r="CC769" s="159"/>
      <c r="CD769" s="159"/>
      <c r="CE769" s="159"/>
      <c r="CF769" s="159"/>
      <c r="CG769" s="159"/>
      <c r="CH769" s="159"/>
      <c r="CI769" s="159"/>
      <c r="CJ769" s="159"/>
      <c r="CK769" s="159"/>
      <c r="CL769" s="159"/>
      <c r="CM769" s="159"/>
      <c r="CN769" s="159"/>
      <c r="CO769" s="159"/>
      <c r="CP769" s="159"/>
      <c r="CQ769" s="159"/>
      <c r="CR769" s="159"/>
      <c r="CS769" s="159"/>
      <c r="CT769" s="159"/>
      <c r="CU769" s="159"/>
      <c r="CV769" s="159"/>
      <c r="CW769" s="159"/>
      <c r="CX769" s="159"/>
      <c r="CY769" s="159"/>
      <c r="CZ769" s="159"/>
      <c r="DA769" s="159"/>
      <c r="DB769" s="159"/>
      <c r="DC769" s="159"/>
      <c r="DD769" s="159"/>
      <c r="DE769" s="159"/>
      <c r="DF769" s="159"/>
      <c r="DG769" s="159"/>
      <c r="DH769" s="159"/>
      <c r="DI769" s="159"/>
      <c r="DJ769" s="159"/>
      <c r="DK769" s="159"/>
      <c r="DL769" s="159"/>
      <c r="DM769" s="159"/>
      <c r="DN769" s="159"/>
      <c r="DO769" s="159"/>
      <c r="DP769" s="159"/>
      <c r="DQ769" s="159"/>
      <c r="DR769" s="159"/>
      <c r="DS769" s="159"/>
      <c r="DT769" s="159"/>
      <c r="DU769" s="159"/>
      <c r="DV769" s="159"/>
      <c r="DW769" s="159"/>
      <c r="DX769" s="159"/>
      <c r="DY769" s="159"/>
      <c r="DZ769" s="159"/>
      <c r="EA769" s="159"/>
      <c r="EB769" s="159"/>
      <c r="EC769" s="159"/>
      <c r="ED769" s="159"/>
      <c r="EE769" s="159"/>
      <c r="EF769" s="159"/>
      <c r="EG769" s="159"/>
      <c r="EH769" s="159"/>
      <c r="EI769" s="159"/>
      <c r="EJ769" s="159"/>
      <c r="EK769" s="159"/>
      <c r="EL769" s="159"/>
      <c r="EM769" s="159"/>
      <c r="EN769" s="159"/>
      <c r="EO769" s="159"/>
      <c r="EP769" s="159"/>
      <c r="EQ769" s="159"/>
      <c r="ER769" s="159"/>
      <c r="ES769" s="159"/>
      <c r="ET769" s="159"/>
      <c r="EU769" s="159"/>
      <c r="EV769" s="159"/>
      <c r="EW769" s="159"/>
      <c r="EX769" s="159"/>
      <c r="EY769" s="159"/>
      <c r="EZ769" s="159"/>
      <c r="FA769" s="159"/>
      <c r="FB769" s="159"/>
      <c r="FC769" s="159"/>
      <c r="FD769" s="159"/>
    </row>
    <row r="770" customFormat="false" ht="12.75" hidden="false" customHeight="false" outlineLevel="0" collapsed="false">
      <c r="A770" s="168"/>
      <c r="B770" s="149"/>
      <c r="C770" s="149"/>
      <c r="D770" s="149"/>
      <c r="E770" s="149"/>
      <c r="F770" s="149"/>
      <c r="G770" s="149"/>
      <c r="H770" s="148"/>
      <c r="I770" s="170"/>
      <c r="R770" s="148"/>
      <c r="S770" s="158"/>
      <c r="T770" s="159"/>
      <c r="U770" s="159"/>
      <c r="V770" s="159"/>
      <c r="W770" s="159"/>
      <c r="X770" s="159"/>
      <c r="Y770" s="159"/>
      <c r="Z770" s="159"/>
      <c r="AA770" s="159"/>
      <c r="AB770" s="159"/>
      <c r="AC770" s="159"/>
      <c r="AD770" s="159"/>
      <c r="AE770" s="159"/>
      <c r="AF770" s="159"/>
      <c r="AG770" s="159"/>
      <c r="AH770" s="159"/>
      <c r="AI770" s="159"/>
      <c r="AJ770" s="159"/>
      <c r="AK770" s="159"/>
      <c r="AL770" s="159"/>
      <c r="AM770" s="159"/>
      <c r="AN770" s="159"/>
      <c r="AO770" s="159"/>
      <c r="AP770" s="159"/>
      <c r="AQ770" s="159"/>
      <c r="AR770" s="159"/>
      <c r="AS770" s="159"/>
      <c r="AT770" s="159"/>
      <c r="AU770" s="159"/>
      <c r="AV770" s="159"/>
      <c r="AW770" s="159"/>
      <c r="AX770" s="159"/>
      <c r="AY770" s="159"/>
      <c r="AZ770" s="159"/>
      <c r="BA770" s="159"/>
      <c r="BB770" s="159"/>
      <c r="BC770" s="159"/>
      <c r="BD770" s="159"/>
      <c r="BE770" s="159"/>
      <c r="BF770" s="159"/>
      <c r="BG770" s="159"/>
      <c r="BH770" s="159"/>
      <c r="BI770" s="159"/>
      <c r="BJ770" s="159"/>
      <c r="BK770" s="159"/>
      <c r="BL770" s="159"/>
      <c r="BM770" s="159"/>
      <c r="BN770" s="159"/>
      <c r="BO770" s="159"/>
      <c r="BP770" s="159"/>
      <c r="BQ770" s="159"/>
      <c r="BR770" s="159"/>
      <c r="BS770" s="159"/>
      <c r="BT770" s="159"/>
      <c r="BU770" s="159"/>
      <c r="BV770" s="159"/>
      <c r="BW770" s="159"/>
      <c r="BX770" s="159"/>
      <c r="BY770" s="159"/>
      <c r="BZ770" s="159"/>
      <c r="CA770" s="159"/>
      <c r="CB770" s="159"/>
      <c r="CC770" s="159"/>
      <c r="CD770" s="159"/>
      <c r="CE770" s="159"/>
      <c r="CF770" s="159"/>
      <c r="CG770" s="159"/>
      <c r="CH770" s="159"/>
      <c r="CI770" s="159"/>
      <c r="CJ770" s="159"/>
      <c r="CK770" s="159"/>
      <c r="CL770" s="159"/>
      <c r="CM770" s="159"/>
      <c r="CN770" s="159"/>
      <c r="CO770" s="159"/>
      <c r="CP770" s="159"/>
      <c r="CQ770" s="159"/>
      <c r="CR770" s="159"/>
      <c r="CS770" s="159"/>
      <c r="CT770" s="159"/>
      <c r="CU770" s="159"/>
      <c r="CV770" s="159"/>
      <c r="CW770" s="159"/>
      <c r="CX770" s="159"/>
      <c r="CY770" s="159"/>
      <c r="CZ770" s="159"/>
      <c r="DA770" s="159"/>
      <c r="DB770" s="159"/>
      <c r="DC770" s="159"/>
      <c r="DD770" s="159"/>
      <c r="DE770" s="159"/>
      <c r="DF770" s="159"/>
      <c r="DG770" s="159"/>
      <c r="DH770" s="159"/>
      <c r="DI770" s="159"/>
      <c r="DJ770" s="159"/>
      <c r="DK770" s="159"/>
      <c r="DL770" s="159"/>
      <c r="DM770" s="159"/>
      <c r="DN770" s="159"/>
      <c r="DO770" s="159"/>
      <c r="DP770" s="159"/>
      <c r="DQ770" s="159"/>
      <c r="DR770" s="159"/>
      <c r="DS770" s="159"/>
      <c r="DT770" s="159"/>
      <c r="DU770" s="159"/>
      <c r="DV770" s="159"/>
      <c r="DW770" s="159"/>
      <c r="DX770" s="159"/>
      <c r="DY770" s="159"/>
      <c r="DZ770" s="159"/>
      <c r="EA770" s="159"/>
      <c r="EB770" s="159"/>
      <c r="EC770" s="159"/>
      <c r="ED770" s="159"/>
      <c r="EE770" s="159"/>
      <c r="EF770" s="159"/>
      <c r="EG770" s="159"/>
      <c r="EH770" s="159"/>
      <c r="EI770" s="159"/>
      <c r="EJ770" s="159"/>
      <c r="EK770" s="159"/>
      <c r="EL770" s="159"/>
      <c r="EM770" s="159"/>
      <c r="EN770" s="159"/>
      <c r="EO770" s="159"/>
      <c r="EP770" s="159"/>
      <c r="EQ770" s="159"/>
      <c r="ER770" s="159"/>
      <c r="ES770" s="159"/>
      <c r="ET770" s="159"/>
      <c r="EU770" s="159"/>
      <c r="EV770" s="159"/>
      <c r="EW770" s="159"/>
      <c r="EX770" s="159"/>
      <c r="EY770" s="159"/>
      <c r="EZ770" s="159"/>
      <c r="FA770" s="159"/>
      <c r="FB770" s="159"/>
      <c r="FC770" s="159"/>
      <c r="FD770" s="159"/>
    </row>
    <row r="771" customFormat="false" ht="12.75" hidden="false" customHeight="false" outlineLevel="0" collapsed="false">
      <c r="A771" s="168"/>
      <c r="B771" s="149"/>
      <c r="C771" s="149"/>
      <c r="D771" s="149"/>
      <c r="E771" s="149"/>
      <c r="F771" s="149"/>
      <c r="G771" s="149"/>
      <c r="H771" s="148"/>
      <c r="I771" s="170"/>
      <c r="R771" s="148"/>
      <c r="S771" s="158"/>
      <c r="T771" s="159"/>
      <c r="U771" s="159"/>
      <c r="V771" s="159"/>
      <c r="W771" s="159"/>
      <c r="X771" s="159"/>
      <c r="Y771" s="159"/>
      <c r="Z771" s="159"/>
      <c r="AA771" s="159"/>
      <c r="AB771" s="159"/>
      <c r="AC771" s="159"/>
      <c r="AD771" s="159"/>
      <c r="AE771" s="159"/>
      <c r="AF771" s="159"/>
      <c r="AG771" s="159"/>
      <c r="AH771" s="159"/>
      <c r="AI771" s="159"/>
      <c r="AJ771" s="159"/>
      <c r="AK771" s="159"/>
      <c r="AL771" s="159"/>
      <c r="AM771" s="159"/>
      <c r="AN771" s="159"/>
      <c r="AO771" s="159"/>
      <c r="AP771" s="159"/>
      <c r="AQ771" s="159"/>
      <c r="AR771" s="159"/>
      <c r="AS771" s="159"/>
      <c r="AT771" s="159"/>
      <c r="AU771" s="159"/>
      <c r="AV771" s="159"/>
      <c r="AW771" s="159"/>
      <c r="AX771" s="159"/>
      <c r="AY771" s="159"/>
      <c r="AZ771" s="159"/>
      <c r="BA771" s="159"/>
      <c r="BB771" s="159"/>
      <c r="BC771" s="159"/>
      <c r="BD771" s="159"/>
      <c r="BE771" s="159"/>
      <c r="BF771" s="159"/>
      <c r="BG771" s="159"/>
      <c r="BH771" s="159"/>
      <c r="BI771" s="159"/>
      <c r="BJ771" s="159"/>
      <c r="BK771" s="159"/>
      <c r="BL771" s="159"/>
      <c r="BM771" s="159"/>
      <c r="BN771" s="159"/>
      <c r="BO771" s="159"/>
      <c r="BP771" s="159"/>
      <c r="BQ771" s="159"/>
      <c r="BR771" s="159"/>
      <c r="BS771" s="159"/>
      <c r="BT771" s="159"/>
      <c r="BU771" s="159"/>
      <c r="BV771" s="159"/>
      <c r="BW771" s="159"/>
      <c r="BX771" s="159"/>
      <c r="BY771" s="159"/>
      <c r="BZ771" s="159"/>
      <c r="CA771" s="159"/>
      <c r="CB771" s="159"/>
      <c r="CC771" s="159"/>
      <c r="CD771" s="159"/>
      <c r="CE771" s="159"/>
      <c r="CF771" s="159"/>
      <c r="CG771" s="159"/>
      <c r="CH771" s="159"/>
      <c r="CI771" s="159"/>
      <c r="CJ771" s="159"/>
      <c r="CK771" s="159"/>
      <c r="CL771" s="159"/>
      <c r="CM771" s="159"/>
      <c r="CN771" s="159"/>
      <c r="CO771" s="159"/>
      <c r="CP771" s="159"/>
      <c r="CQ771" s="159"/>
      <c r="CR771" s="159"/>
      <c r="CS771" s="159"/>
      <c r="CT771" s="159"/>
      <c r="CU771" s="159"/>
      <c r="CV771" s="159"/>
      <c r="CW771" s="159"/>
      <c r="CX771" s="159"/>
      <c r="CY771" s="159"/>
      <c r="CZ771" s="159"/>
      <c r="DA771" s="159"/>
      <c r="DB771" s="159"/>
      <c r="DC771" s="159"/>
      <c r="DD771" s="159"/>
      <c r="DE771" s="159"/>
      <c r="DF771" s="159"/>
      <c r="DG771" s="159"/>
      <c r="DH771" s="159"/>
      <c r="DI771" s="159"/>
      <c r="DJ771" s="159"/>
      <c r="DK771" s="159"/>
      <c r="DL771" s="159"/>
      <c r="DM771" s="159"/>
      <c r="DN771" s="159"/>
      <c r="DO771" s="159"/>
      <c r="DP771" s="159"/>
      <c r="DQ771" s="159"/>
      <c r="DR771" s="159"/>
      <c r="DS771" s="159"/>
      <c r="DT771" s="159"/>
      <c r="DU771" s="159"/>
      <c r="DV771" s="159"/>
      <c r="DW771" s="159"/>
      <c r="DX771" s="159"/>
      <c r="DY771" s="159"/>
      <c r="DZ771" s="159"/>
      <c r="EA771" s="159"/>
      <c r="EB771" s="159"/>
      <c r="EC771" s="159"/>
      <c r="ED771" s="159"/>
      <c r="EE771" s="159"/>
      <c r="EF771" s="159"/>
      <c r="EG771" s="159"/>
      <c r="EH771" s="159"/>
      <c r="EI771" s="159"/>
      <c r="EJ771" s="159"/>
      <c r="EK771" s="159"/>
      <c r="EL771" s="159"/>
      <c r="EM771" s="159"/>
      <c r="EN771" s="159"/>
      <c r="EO771" s="159"/>
      <c r="EP771" s="159"/>
      <c r="EQ771" s="159"/>
      <c r="ER771" s="159"/>
      <c r="ES771" s="159"/>
      <c r="ET771" s="159"/>
      <c r="EU771" s="159"/>
      <c r="EV771" s="159"/>
      <c r="EW771" s="159"/>
      <c r="EX771" s="159"/>
      <c r="EY771" s="159"/>
      <c r="EZ771" s="159"/>
      <c r="FA771" s="159"/>
      <c r="FB771" s="159"/>
      <c r="FC771" s="159"/>
      <c r="FD771" s="159"/>
    </row>
    <row r="772" customFormat="false" ht="12.75" hidden="false" customHeight="false" outlineLevel="0" collapsed="false">
      <c r="A772" s="168"/>
      <c r="B772" s="149"/>
      <c r="C772" s="149"/>
      <c r="D772" s="149"/>
      <c r="E772" s="149"/>
      <c r="F772" s="149"/>
      <c r="G772" s="149"/>
      <c r="H772" s="148"/>
      <c r="I772" s="170"/>
      <c r="R772" s="148"/>
      <c r="S772" s="158"/>
      <c r="T772" s="159"/>
      <c r="U772" s="159"/>
      <c r="V772" s="159"/>
      <c r="W772" s="159"/>
      <c r="X772" s="159"/>
      <c r="Y772" s="159"/>
      <c r="Z772" s="159"/>
      <c r="AA772" s="159"/>
      <c r="AB772" s="159"/>
      <c r="AC772" s="159"/>
      <c r="AD772" s="159"/>
      <c r="AE772" s="159"/>
      <c r="AF772" s="159"/>
      <c r="AG772" s="159"/>
      <c r="AH772" s="159"/>
      <c r="AI772" s="159"/>
      <c r="AJ772" s="159"/>
      <c r="AK772" s="159"/>
      <c r="AL772" s="159"/>
      <c r="AM772" s="159"/>
      <c r="AN772" s="159"/>
      <c r="AO772" s="159"/>
      <c r="AP772" s="159"/>
      <c r="AQ772" s="159"/>
      <c r="AR772" s="159"/>
      <c r="AS772" s="159"/>
      <c r="AT772" s="159"/>
      <c r="AU772" s="159"/>
      <c r="AV772" s="159"/>
      <c r="AW772" s="159"/>
      <c r="AX772" s="159"/>
      <c r="AY772" s="159"/>
      <c r="AZ772" s="159"/>
      <c r="BA772" s="159"/>
      <c r="BB772" s="159"/>
      <c r="BC772" s="159"/>
      <c r="BD772" s="159"/>
      <c r="BE772" s="159"/>
      <c r="BF772" s="159"/>
      <c r="BG772" s="159"/>
      <c r="BH772" s="159"/>
      <c r="BI772" s="159"/>
      <c r="BJ772" s="159"/>
      <c r="BK772" s="159"/>
      <c r="BL772" s="159"/>
      <c r="BM772" s="159"/>
      <c r="BN772" s="159"/>
      <c r="BO772" s="159"/>
      <c r="BP772" s="159"/>
      <c r="BQ772" s="159"/>
      <c r="BR772" s="159"/>
      <c r="BS772" s="159"/>
      <c r="BT772" s="159"/>
      <c r="BU772" s="159"/>
      <c r="BV772" s="159"/>
      <c r="BW772" s="159"/>
      <c r="BX772" s="159"/>
      <c r="BY772" s="159"/>
      <c r="BZ772" s="159"/>
      <c r="CA772" s="159"/>
      <c r="CB772" s="159"/>
      <c r="CC772" s="159"/>
      <c r="CD772" s="159"/>
      <c r="CE772" s="159"/>
      <c r="CF772" s="159"/>
      <c r="CG772" s="159"/>
      <c r="CH772" s="159"/>
      <c r="CI772" s="159"/>
      <c r="CJ772" s="159"/>
      <c r="CK772" s="159"/>
      <c r="CL772" s="159"/>
      <c r="CM772" s="159"/>
      <c r="CN772" s="159"/>
      <c r="CO772" s="159"/>
      <c r="CP772" s="159"/>
      <c r="CQ772" s="159"/>
      <c r="CR772" s="159"/>
      <c r="CS772" s="159"/>
      <c r="CT772" s="159"/>
      <c r="CU772" s="159"/>
      <c r="CV772" s="159"/>
      <c r="CW772" s="159"/>
      <c r="CX772" s="159"/>
      <c r="CY772" s="159"/>
      <c r="CZ772" s="159"/>
      <c r="DA772" s="159"/>
      <c r="DB772" s="159"/>
      <c r="DC772" s="159"/>
      <c r="DD772" s="159"/>
      <c r="DE772" s="159"/>
      <c r="DF772" s="159"/>
      <c r="DG772" s="159"/>
      <c r="DH772" s="159"/>
      <c r="DI772" s="159"/>
      <c r="DJ772" s="159"/>
      <c r="DK772" s="159"/>
      <c r="DL772" s="159"/>
      <c r="DM772" s="159"/>
      <c r="DN772" s="159"/>
      <c r="DO772" s="159"/>
      <c r="DP772" s="159"/>
      <c r="DQ772" s="159"/>
      <c r="DR772" s="159"/>
      <c r="DS772" s="159"/>
      <c r="DT772" s="159"/>
      <c r="DU772" s="159"/>
      <c r="DV772" s="159"/>
      <c r="DW772" s="159"/>
      <c r="DX772" s="159"/>
      <c r="DY772" s="159"/>
      <c r="DZ772" s="159"/>
      <c r="EA772" s="159"/>
      <c r="EB772" s="159"/>
      <c r="EC772" s="159"/>
      <c r="ED772" s="159"/>
      <c r="EE772" s="159"/>
      <c r="EF772" s="159"/>
      <c r="EG772" s="159"/>
      <c r="EH772" s="159"/>
      <c r="EI772" s="159"/>
      <c r="EJ772" s="159"/>
      <c r="EK772" s="159"/>
      <c r="EL772" s="159"/>
      <c r="EM772" s="159"/>
      <c r="EN772" s="159"/>
      <c r="EO772" s="159"/>
      <c r="EP772" s="159"/>
      <c r="EQ772" s="159"/>
      <c r="ER772" s="159"/>
      <c r="ES772" s="159"/>
      <c r="ET772" s="159"/>
      <c r="EU772" s="159"/>
      <c r="EV772" s="159"/>
      <c r="EW772" s="159"/>
      <c r="EX772" s="159"/>
      <c r="EY772" s="159"/>
      <c r="EZ772" s="159"/>
      <c r="FA772" s="159"/>
      <c r="FB772" s="159"/>
      <c r="FC772" s="159"/>
      <c r="FD772" s="159"/>
    </row>
    <row r="773" customFormat="false" ht="12.75" hidden="false" customHeight="false" outlineLevel="0" collapsed="false">
      <c r="A773" s="168"/>
      <c r="B773" s="149"/>
      <c r="C773" s="149"/>
      <c r="D773" s="149"/>
      <c r="E773" s="149"/>
      <c r="F773" s="149"/>
      <c r="G773" s="149"/>
      <c r="H773" s="148"/>
      <c r="I773" s="170"/>
      <c r="R773" s="148"/>
      <c r="S773" s="158"/>
      <c r="T773" s="159"/>
      <c r="U773" s="159"/>
      <c r="V773" s="159"/>
      <c r="W773" s="159"/>
      <c r="X773" s="159"/>
      <c r="Y773" s="159"/>
      <c r="Z773" s="159"/>
      <c r="AA773" s="159"/>
      <c r="AB773" s="159"/>
      <c r="AC773" s="159"/>
      <c r="AD773" s="159"/>
      <c r="AE773" s="159"/>
      <c r="AF773" s="159"/>
      <c r="AG773" s="159"/>
      <c r="AH773" s="159"/>
      <c r="AI773" s="159"/>
      <c r="AJ773" s="159"/>
      <c r="AK773" s="159"/>
      <c r="AL773" s="159"/>
      <c r="AM773" s="159"/>
      <c r="AN773" s="159"/>
      <c r="AO773" s="159"/>
      <c r="AP773" s="159"/>
      <c r="AQ773" s="159"/>
      <c r="AR773" s="159"/>
      <c r="AS773" s="159"/>
      <c r="AT773" s="159"/>
      <c r="AU773" s="159"/>
      <c r="AV773" s="159"/>
      <c r="AW773" s="159"/>
      <c r="AX773" s="159"/>
      <c r="AY773" s="159"/>
      <c r="AZ773" s="159"/>
      <c r="BA773" s="159"/>
      <c r="BB773" s="159"/>
      <c r="BC773" s="159"/>
      <c r="BD773" s="159"/>
      <c r="BE773" s="159"/>
      <c r="BF773" s="159"/>
      <c r="BG773" s="159"/>
      <c r="BH773" s="159"/>
      <c r="BI773" s="159"/>
      <c r="BJ773" s="159"/>
      <c r="BK773" s="159"/>
      <c r="BL773" s="159"/>
      <c r="BM773" s="159"/>
      <c r="BN773" s="159"/>
      <c r="BO773" s="159"/>
      <c r="BP773" s="159"/>
      <c r="BQ773" s="159"/>
      <c r="BR773" s="159"/>
      <c r="BS773" s="159"/>
      <c r="BT773" s="159"/>
      <c r="BU773" s="159"/>
      <c r="BV773" s="159"/>
      <c r="BW773" s="159"/>
      <c r="BX773" s="159"/>
      <c r="BY773" s="159"/>
      <c r="BZ773" s="159"/>
      <c r="CA773" s="159"/>
      <c r="CB773" s="159"/>
      <c r="CC773" s="159"/>
      <c r="CD773" s="159"/>
      <c r="CE773" s="159"/>
      <c r="CF773" s="159"/>
      <c r="CG773" s="159"/>
      <c r="CH773" s="159"/>
      <c r="CI773" s="159"/>
      <c r="CJ773" s="159"/>
      <c r="CK773" s="159"/>
      <c r="CL773" s="159"/>
      <c r="CM773" s="159"/>
      <c r="CN773" s="159"/>
      <c r="CO773" s="159"/>
      <c r="CP773" s="159"/>
      <c r="CQ773" s="159"/>
      <c r="CR773" s="159"/>
      <c r="CS773" s="159"/>
      <c r="CT773" s="159"/>
      <c r="CU773" s="159"/>
      <c r="CV773" s="159"/>
      <c r="CW773" s="159"/>
      <c r="CX773" s="159"/>
      <c r="CY773" s="159"/>
      <c r="CZ773" s="159"/>
      <c r="DA773" s="159"/>
      <c r="DB773" s="159"/>
      <c r="DC773" s="159"/>
      <c r="DD773" s="159"/>
      <c r="DE773" s="159"/>
      <c r="DF773" s="159"/>
      <c r="DG773" s="159"/>
      <c r="DH773" s="159"/>
      <c r="DI773" s="159"/>
      <c r="DJ773" s="159"/>
      <c r="DK773" s="159"/>
      <c r="DL773" s="159"/>
      <c r="DM773" s="159"/>
      <c r="DN773" s="159"/>
      <c r="DO773" s="159"/>
      <c r="DP773" s="159"/>
      <c r="DQ773" s="159"/>
      <c r="DR773" s="159"/>
      <c r="DS773" s="159"/>
      <c r="DT773" s="159"/>
      <c r="DU773" s="159"/>
      <c r="DV773" s="159"/>
      <c r="DW773" s="159"/>
      <c r="DX773" s="159"/>
      <c r="DY773" s="159"/>
      <c r="DZ773" s="159"/>
      <c r="EA773" s="159"/>
      <c r="EB773" s="159"/>
      <c r="EC773" s="159"/>
      <c r="ED773" s="159"/>
      <c r="EE773" s="159"/>
      <c r="EF773" s="159"/>
      <c r="EG773" s="159"/>
      <c r="EH773" s="159"/>
      <c r="EI773" s="159"/>
      <c r="EJ773" s="159"/>
      <c r="EK773" s="159"/>
      <c r="EL773" s="159"/>
      <c r="EM773" s="159"/>
      <c r="EN773" s="159"/>
      <c r="EO773" s="159"/>
      <c r="EP773" s="159"/>
      <c r="EQ773" s="159"/>
      <c r="ER773" s="159"/>
      <c r="ES773" s="159"/>
      <c r="ET773" s="159"/>
      <c r="EU773" s="159"/>
      <c r="EV773" s="159"/>
      <c r="EW773" s="159"/>
      <c r="EX773" s="159"/>
      <c r="EY773" s="159"/>
      <c r="EZ773" s="159"/>
      <c r="FA773" s="159"/>
      <c r="FB773" s="159"/>
      <c r="FC773" s="159"/>
      <c r="FD773" s="159"/>
    </row>
    <row r="774" customFormat="false" ht="12.75" hidden="false" customHeight="false" outlineLevel="0" collapsed="false">
      <c r="A774" s="168"/>
      <c r="B774" s="149"/>
      <c r="C774" s="149"/>
      <c r="D774" s="149"/>
      <c r="E774" s="149"/>
      <c r="F774" s="149"/>
      <c r="G774" s="149"/>
      <c r="H774" s="148"/>
      <c r="I774" s="170"/>
      <c r="R774" s="148"/>
      <c r="S774" s="158"/>
      <c r="T774" s="159"/>
      <c r="U774" s="159"/>
      <c r="V774" s="159"/>
      <c r="W774" s="159"/>
      <c r="X774" s="159"/>
      <c r="Y774" s="159"/>
      <c r="Z774" s="159"/>
      <c r="AA774" s="159"/>
      <c r="AB774" s="159"/>
      <c r="AC774" s="159"/>
      <c r="AD774" s="159"/>
      <c r="AE774" s="159"/>
      <c r="AF774" s="159"/>
      <c r="AG774" s="159"/>
      <c r="AH774" s="159"/>
      <c r="AI774" s="159"/>
      <c r="AJ774" s="159"/>
      <c r="AK774" s="159"/>
      <c r="AL774" s="159"/>
      <c r="AM774" s="159"/>
      <c r="AN774" s="159"/>
      <c r="AO774" s="159"/>
      <c r="AP774" s="159"/>
      <c r="AQ774" s="159"/>
      <c r="AR774" s="159"/>
      <c r="AS774" s="159"/>
      <c r="AT774" s="159"/>
      <c r="AU774" s="159"/>
      <c r="AV774" s="159"/>
      <c r="AW774" s="159"/>
      <c r="AX774" s="159"/>
      <c r="AY774" s="159"/>
      <c r="AZ774" s="159"/>
      <c r="BA774" s="159"/>
      <c r="BB774" s="159"/>
      <c r="BC774" s="159"/>
      <c r="BD774" s="159"/>
      <c r="BE774" s="159"/>
      <c r="BF774" s="159"/>
      <c r="BG774" s="159"/>
      <c r="BH774" s="159"/>
      <c r="BI774" s="159"/>
      <c r="BJ774" s="159"/>
      <c r="BK774" s="159"/>
      <c r="BL774" s="159"/>
      <c r="BM774" s="159"/>
      <c r="BN774" s="159"/>
      <c r="BO774" s="159"/>
      <c r="BP774" s="159"/>
      <c r="BQ774" s="159"/>
      <c r="BR774" s="159"/>
      <c r="BS774" s="159"/>
      <c r="BT774" s="159"/>
      <c r="BU774" s="159"/>
      <c r="BV774" s="159"/>
      <c r="BW774" s="159"/>
      <c r="BX774" s="159"/>
      <c r="BY774" s="159"/>
      <c r="BZ774" s="159"/>
      <c r="CA774" s="159"/>
      <c r="CB774" s="159"/>
      <c r="CC774" s="159"/>
      <c r="CD774" s="159"/>
      <c r="CE774" s="159"/>
      <c r="CF774" s="159"/>
      <c r="CG774" s="159"/>
      <c r="CH774" s="159"/>
      <c r="CI774" s="159"/>
      <c r="CJ774" s="159"/>
      <c r="CK774" s="159"/>
      <c r="CL774" s="159"/>
      <c r="CM774" s="159"/>
      <c r="CN774" s="159"/>
      <c r="CO774" s="159"/>
      <c r="CP774" s="159"/>
      <c r="CQ774" s="159"/>
      <c r="CR774" s="159"/>
      <c r="CS774" s="159"/>
      <c r="CT774" s="159"/>
      <c r="CU774" s="159"/>
      <c r="CV774" s="159"/>
      <c r="CW774" s="159"/>
      <c r="CX774" s="159"/>
      <c r="CY774" s="159"/>
      <c r="CZ774" s="159"/>
      <c r="DA774" s="159"/>
      <c r="DB774" s="159"/>
      <c r="DC774" s="159"/>
      <c r="DD774" s="159"/>
      <c r="DE774" s="159"/>
      <c r="DF774" s="159"/>
      <c r="DG774" s="159"/>
      <c r="DH774" s="159"/>
      <c r="DI774" s="159"/>
      <c r="DJ774" s="159"/>
      <c r="DK774" s="159"/>
      <c r="DL774" s="159"/>
      <c r="DM774" s="159"/>
      <c r="DN774" s="159"/>
      <c r="DO774" s="159"/>
      <c r="DP774" s="159"/>
      <c r="DQ774" s="159"/>
      <c r="DR774" s="159"/>
      <c r="DS774" s="159"/>
      <c r="DT774" s="159"/>
      <c r="DU774" s="159"/>
      <c r="DV774" s="159"/>
      <c r="DW774" s="159"/>
      <c r="DX774" s="159"/>
      <c r="DY774" s="159"/>
      <c r="DZ774" s="159"/>
      <c r="EA774" s="159"/>
      <c r="EB774" s="159"/>
      <c r="EC774" s="159"/>
      <c r="ED774" s="159"/>
      <c r="EE774" s="159"/>
      <c r="EF774" s="159"/>
      <c r="EG774" s="159"/>
      <c r="EH774" s="159"/>
      <c r="EI774" s="159"/>
      <c r="EJ774" s="159"/>
      <c r="EK774" s="159"/>
      <c r="EL774" s="159"/>
      <c r="EM774" s="159"/>
      <c r="EN774" s="159"/>
      <c r="EO774" s="159"/>
      <c r="EP774" s="159"/>
      <c r="EQ774" s="159"/>
      <c r="ER774" s="159"/>
      <c r="ES774" s="159"/>
      <c r="ET774" s="159"/>
      <c r="EU774" s="159"/>
      <c r="EV774" s="159"/>
      <c r="EW774" s="159"/>
      <c r="EX774" s="159"/>
      <c r="EY774" s="159"/>
      <c r="EZ774" s="159"/>
      <c r="FA774" s="159"/>
      <c r="FB774" s="159"/>
      <c r="FC774" s="159"/>
      <c r="FD774" s="159"/>
    </row>
    <row r="775" customFormat="false" ht="12.75" hidden="false" customHeight="false" outlineLevel="0" collapsed="false">
      <c r="A775" s="168"/>
      <c r="B775" s="149"/>
      <c r="C775" s="149"/>
      <c r="D775" s="149"/>
      <c r="E775" s="149"/>
      <c r="F775" s="149"/>
      <c r="G775" s="149"/>
      <c r="H775" s="148"/>
      <c r="I775" s="170"/>
      <c r="R775" s="148"/>
      <c r="S775" s="158"/>
      <c r="T775" s="159"/>
      <c r="U775" s="159"/>
      <c r="V775" s="159"/>
      <c r="W775" s="159"/>
      <c r="X775" s="159"/>
      <c r="Y775" s="159"/>
      <c r="Z775" s="159"/>
      <c r="AA775" s="159"/>
      <c r="AB775" s="159"/>
      <c r="AC775" s="159"/>
      <c r="AD775" s="159"/>
      <c r="AE775" s="159"/>
      <c r="AF775" s="159"/>
      <c r="AG775" s="159"/>
      <c r="AH775" s="159"/>
      <c r="AI775" s="159"/>
      <c r="AJ775" s="159"/>
      <c r="AK775" s="159"/>
      <c r="AL775" s="159"/>
      <c r="AM775" s="159"/>
      <c r="AN775" s="159"/>
      <c r="AO775" s="159"/>
      <c r="AP775" s="159"/>
      <c r="AQ775" s="159"/>
      <c r="AR775" s="159"/>
      <c r="AS775" s="159"/>
      <c r="AT775" s="159"/>
      <c r="AU775" s="159"/>
      <c r="AV775" s="159"/>
      <c r="AW775" s="159"/>
      <c r="AX775" s="159"/>
      <c r="AY775" s="159"/>
      <c r="AZ775" s="159"/>
      <c r="BA775" s="159"/>
      <c r="BB775" s="159"/>
      <c r="BC775" s="159"/>
      <c r="BD775" s="159"/>
      <c r="BE775" s="159"/>
      <c r="BF775" s="159"/>
      <c r="BG775" s="159"/>
      <c r="BH775" s="159"/>
      <c r="BI775" s="159"/>
      <c r="BJ775" s="159"/>
      <c r="BK775" s="159"/>
      <c r="BL775" s="159"/>
      <c r="BM775" s="159"/>
      <c r="BN775" s="159"/>
      <c r="BO775" s="159"/>
      <c r="BP775" s="159"/>
      <c r="BQ775" s="159"/>
      <c r="BR775" s="159"/>
      <c r="BS775" s="159"/>
      <c r="BT775" s="159"/>
      <c r="BU775" s="159"/>
      <c r="BV775" s="159"/>
      <c r="BW775" s="159"/>
      <c r="BX775" s="159"/>
      <c r="BY775" s="159"/>
      <c r="BZ775" s="159"/>
      <c r="CA775" s="159"/>
      <c r="CB775" s="159"/>
      <c r="CC775" s="159"/>
      <c r="CD775" s="159"/>
      <c r="CE775" s="159"/>
      <c r="CF775" s="159"/>
      <c r="CG775" s="159"/>
      <c r="CH775" s="159"/>
      <c r="CI775" s="159"/>
      <c r="CJ775" s="159"/>
      <c r="CK775" s="159"/>
      <c r="CL775" s="159"/>
      <c r="CM775" s="159"/>
      <c r="CN775" s="159"/>
      <c r="CO775" s="159"/>
      <c r="CP775" s="159"/>
      <c r="CQ775" s="159"/>
      <c r="CR775" s="159"/>
      <c r="CS775" s="159"/>
      <c r="CT775" s="159"/>
      <c r="CU775" s="159"/>
      <c r="CV775" s="159"/>
      <c r="CW775" s="159"/>
      <c r="CX775" s="159"/>
      <c r="CY775" s="159"/>
      <c r="CZ775" s="159"/>
      <c r="DA775" s="159"/>
      <c r="DB775" s="159"/>
      <c r="DC775" s="159"/>
      <c r="DD775" s="159"/>
      <c r="DE775" s="159"/>
      <c r="DF775" s="159"/>
      <c r="DG775" s="159"/>
      <c r="DH775" s="159"/>
      <c r="DI775" s="159"/>
      <c r="DJ775" s="159"/>
      <c r="DK775" s="159"/>
      <c r="DL775" s="159"/>
      <c r="DM775" s="159"/>
      <c r="DN775" s="159"/>
      <c r="DO775" s="159"/>
      <c r="DP775" s="159"/>
      <c r="DQ775" s="159"/>
      <c r="DR775" s="159"/>
      <c r="DS775" s="159"/>
      <c r="DT775" s="159"/>
      <c r="DU775" s="159"/>
      <c r="DV775" s="159"/>
      <c r="DW775" s="159"/>
      <c r="DX775" s="159"/>
      <c r="DY775" s="159"/>
      <c r="DZ775" s="159"/>
      <c r="EA775" s="159"/>
      <c r="EB775" s="159"/>
      <c r="EC775" s="159"/>
      <c r="ED775" s="159"/>
      <c r="EE775" s="159"/>
      <c r="EF775" s="159"/>
      <c r="EG775" s="159"/>
      <c r="EH775" s="159"/>
      <c r="EI775" s="159"/>
      <c r="EJ775" s="159"/>
      <c r="EK775" s="159"/>
      <c r="EL775" s="159"/>
      <c r="EM775" s="159"/>
      <c r="EN775" s="159"/>
      <c r="EO775" s="159"/>
      <c r="EP775" s="159"/>
      <c r="EQ775" s="159"/>
      <c r="ER775" s="159"/>
      <c r="ES775" s="159"/>
      <c r="ET775" s="159"/>
      <c r="EU775" s="159"/>
      <c r="EV775" s="159"/>
      <c r="EW775" s="159"/>
      <c r="EX775" s="159"/>
      <c r="EY775" s="159"/>
      <c r="EZ775" s="159"/>
      <c r="FA775" s="159"/>
      <c r="FB775" s="159"/>
      <c r="FC775" s="159"/>
      <c r="FD775" s="159"/>
    </row>
    <row r="776" customFormat="false" ht="12.75" hidden="false" customHeight="false" outlineLevel="0" collapsed="false">
      <c r="A776" s="168"/>
      <c r="B776" s="149"/>
      <c r="C776" s="149"/>
      <c r="D776" s="149"/>
      <c r="E776" s="149"/>
      <c r="F776" s="149"/>
      <c r="G776" s="149"/>
      <c r="H776" s="148"/>
      <c r="I776" s="170"/>
      <c r="R776" s="148"/>
      <c r="S776" s="158"/>
      <c r="T776" s="159"/>
      <c r="U776" s="159"/>
      <c r="V776" s="159"/>
      <c r="W776" s="159"/>
      <c r="X776" s="159"/>
      <c r="Y776" s="159"/>
      <c r="Z776" s="159"/>
      <c r="AA776" s="159"/>
      <c r="AB776" s="159"/>
      <c r="AC776" s="159"/>
      <c r="AD776" s="159"/>
      <c r="AE776" s="159"/>
      <c r="AF776" s="159"/>
      <c r="AG776" s="159"/>
      <c r="AH776" s="159"/>
      <c r="AI776" s="159"/>
      <c r="AJ776" s="159"/>
      <c r="AK776" s="159"/>
      <c r="AL776" s="159"/>
      <c r="AM776" s="159"/>
      <c r="AN776" s="159"/>
      <c r="AO776" s="159"/>
      <c r="AP776" s="159"/>
      <c r="AQ776" s="159"/>
      <c r="AR776" s="159"/>
      <c r="AS776" s="159"/>
      <c r="AT776" s="159"/>
      <c r="AU776" s="159"/>
      <c r="AV776" s="159"/>
      <c r="AW776" s="159"/>
      <c r="AX776" s="159"/>
      <c r="AY776" s="159"/>
      <c r="AZ776" s="159"/>
      <c r="BA776" s="159"/>
      <c r="BB776" s="159"/>
      <c r="BC776" s="159"/>
      <c r="BD776" s="159"/>
      <c r="BE776" s="159"/>
      <c r="BF776" s="159"/>
      <c r="BG776" s="159"/>
      <c r="BH776" s="159"/>
      <c r="BI776" s="159"/>
      <c r="BJ776" s="159"/>
      <c r="BK776" s="159"/>
      <c r="BL776" s="159"/>
      <c r="BM776" s="159"/>
      <c r="BN776" s="159"/>
      <c r="BO776" s="159"/>
      <c r="BP776" s="159"/>
      <c r="BQ776" s="159"/>
      <c r="BR776" s="159"/>
      <c r="BS776" s="159"/>
      <c r="BT776" s="159"/>
      <c r="BU776" s="159"/>
      <c r="BV776" s="159"/>
      <c r="BW776" s="159"/>
      <c r="BX776" s="159"/>
      <c r="BY776" s="159"/>
      <c r="BZ776" s="159"/>
      <c r="CA776" s="159"/>
      <c r="CB776" s="159"/>
      <c r="CC776" s="159"/>
      <c r="CD776" s="159"/>
      <c r="CE776" s="159"/>
      <c r="CF776" s="159"/>
      <c r="CG776" s="159"/>
      <c r="CH776" s="159"/>
      <c r="CI776" s="159"/>
      <c r="CJ776" s="159"/>
      <c r="CK776" s="159"/>
      <c r="CL776" s="159"/>
      <c r="CM776" s="159"/>
      <c r="CN776" s="159"/>
      <c r="CO776" s="159"/>
      <c r="CP776" s="159"/>
      <c r="CQ776" s="159"/>
      <c r="CR776" s="159"/>
      <c r="CS776" s="159"/>
      <c r="CT776" s="159"/>
      <c r="CU776" s="159"/>
      <c r="CV776" s="159"/>
      <c r="CW776" s="159"/>
      <c r="CX776" s="159"/>
      <c r="CY776" s="159"/>
      <c r="CZ776" s="159"/>
      <c r="DA776" s="159"/>
      <c r="DB776" s="159"/>
      <c r="DC776" s="159"/>
      <c r="DD776" s="159"/>
      <c r="DE776" s="159"/>
      <c r="DF776" s="159"/>
      <c r="DG776" s="159"/>
      <c r="DH776" s="159"/>
      <c r="DI776" s="159"/>
      <c r="DJ776" s="159"/>
      <c r="DK776" s="159"/>
      <c r="DL776" s="159"/>
      <c r="DM776" s="159"/>
      <c r="DN776" s="159"/>
      <c r="DO776" s="159"/>
      <c r="DP776" s="159"/>
      <c r="DQ776" s="159"/>
      <c r="DR776" s="159"/>
      <c r="DS776" s="159"/>
      <c r="DT776" s="159"/>
      <c r="DU776" s="159"/>
      <c r="DV776" s="159"/>
      <c r="DW776" s="159"/>
      <c r="DX776" s="159"/>
      <c r="DY776" s="159"/>
      <c r="DZ776" s="159"/>
      <c r="EA776" s="159"/>
      <c r="EB776" s="159"/>
      <c r="EC776" s="159"/>
      <c r="ED776" s="159"/>
      <c r="EE776" s="159"/>
      <c r="EF776" s="159"/>
      <c r="EG776" s="159"/>
      <c r="EH776" s="159"/>
      <c r="EI776" s="159"/>
      <c r="EJ776" s="159"/>
      <c r="EK776" s="159"/>
      <c r="EL776" s="159"/>
      <c r="EM776" s="159"/>
      <c r="EN776" s="159"/>
      <c r="EO776" s="159"/>
      <c r="EP776" s="159"/>
      <c r="EQ776" s="159"/>
      <c r="ER776" s="159"/>
      <c r="ES776" s="159"/>
      <c r="ET776" s="159"/>
      <c r="EU776" s="159"/>
      <c r="EV776" s="159"/>
      <c r="EW776" s="159"/>
      <c r="EX776" s="159"/>
      <c r="EY776" s="159"/>
      <c r="EZ776" s="159"/>
      <c r="FA776" s="159"/>
      <c r="FB776" s="159"/>
      <c r="FC776" s="159"/>
      <c r="FD776" s="159"/>
    </row>
    <row r="777" customFormat="false" ht="12.75" hidden="false" customHeight="false" outlineLevel="0" collapsed="false">
      <c r="A777" s="168"/>
      <c r="B777" s="149"/>
      <c r="C777" s="149"/>
      <c r="D777" s="149"/>
      <c r="E777" s="149"/>
      <c r="F777" s="149"/>
      <c r="G777" s="149"/>
      <c r="H777" s="148"/>
      <c r="I777" s="170"/>
      <c r="R777" s="148"/>
      <c r="S777" s="158"/>
      <c r="T777" s="159"/>
      <c r="U777" s="159"/>
      <c r="V777" s="159"/>
      <c r="W777" s="159"/>
      <c r="X777" s="159"/>
      <c r="Y777" s="159"/>
      <c r="Z777" s="159"/>
      <c r="AA777" s="159"/>
      <c r="AB777" s="159"/>
      <c r="AC777" s="159"/>
      <c r="AD777" s="159"/>
      <c r="AE777" s="159"/>
      <c r="AF777" s="159"/>
      <c r="AG777" s="159"/>
      <c r="AH777" s="159"/>
      <c r="AI777" s="159"/>
      <c r="AJ777" s="159"/>
      <c r="AK777" s="159"/>
      <c r="AL777" s="159"/>
      <c r="AM777" s="159"/>
      <c r="AN777" s="159"/>
      <c r="AO777" s="159"/>
      <c r="AP777" s="159"/>
      <c r="AQ777" s="159"/>
      <c r="AR777" s="159"/>
      <c r="AS777" s="159"/>
      <c r="AT777" s="159"/>
      <c r="AU777" s="159"/>
      <c r="AV777" s="159"/>
      <c r="AW777" s="159"/>
      <c r="AX777" s="159"/>
      <c r="AY777" s="159"/>
      <c r="AZ777" s="159"/>
      <c r="BA777" s="159"/>
      <c r="BB777" s="159"/>
      <c r="BC777" s="159"/>
      <c r="BD777" s="159"/>
      <c r="BE777" s="159"/>
      <c r="BF777" s="159"/>
      <c r="BG777" s="159"/>
      <c r="BH777" s="159"/>
      <c r="BI777" s="159"/>
      <c r="BJ777" s="159"/>
      <c r="BK777" s="159"/>
      <c r="BL777" s="159"/>
      <c r="BM777" s="159"/>
      <c r="BN777" s="159"/>
      <c r="BO777" s="159"/>
      <c r="BP777" s="159"/>
      <c r="BQ777" s="159"/>
      <c r="BR777" s="159"/>
      <c r="BS777" s="159"/>
      <c r="BT777" s="159"/>
      <c r="BU777" s="159"/>
      <c r="BV777" s="159"/>
      <c r="BW777" s="159"/>
      <c r="BX777" s="159"/>
      <c r="BY777" s="159"/>
      <c r="BZ777" s="159"/>
      <c r="CA777" s="159"/>
      <c r="CB777" s="159"/>
      <c r="CC777" s="159"/>
      <c r="CD777" s="159"/>
      <c r="CE777" s="159"/>
      <c r="CF777" s="159"/>
      <c r="CG777" s="159"/>
      <c r="CH777" s="159"/>
      <c r="CI777" s="159"/>
      <c r="CJ777" s="159"/>
      <c r="CK777" s="159"/>
      <c r="CL777" s="159"/>
      <c r="CM777" s="159"/>
      <c r="CN777" s="159"/>
      <c r="CO777" s="159"/>
      <c r="CP777" s="159"/>
      <c r="CQ777" s="159"/>
      <c r="CR777" s="159"/>
      <c r="CS777" s="159"/>
      <c r="CT777" s="159"/>
      <c r="CU777" s="159"/>
      <c r="CV777" s="159"/>
      <c r="CW777" s="159"/>
      <c r="CX777" s="159"/>
      <c r="CY777" s="159"/>
      <c r="CZ777" s="159"/>
      <c r="DA777" s="159"/>
      <c r="DB777" s="159"/>
      <c r="DC777" s="159"/>
      <c r="DD777" s="159"/>
      <c r="DE777" s="159"/>
      <c r="DF777" s="159"/>
      <c r="DG777" s="159"/>
      <c r="DH777" s="159"/>
      <c r="DI777" s="159"/>
      <c r="DJ777" s="159"/>
      <c r="DK777" s="159"/>
      <c r="DL777" s="159"/>
      <c r="DM777" s="159"/>
      <c r="DN777" s="159"/>
      <c r="DO777" s="159"/>
      <c r="DP777" s="159"/>
      <c r="DQ777" s="159"/>
      <c r="DR777" s="159"/>
      <c r="DS777" s="159"/>
      <c r="DT777" s="159"/>
      <c r="DU777" s="159"/>
      <c r="DV777" s="159"/>
      <c r="DW777" s="159"/>
      <c r="DX777" s="159"/>
      <c r="DY777" s="159"/>
      <c r="DZ777" s="159"/>
      <c r="EA777" s="159"/>
      <c r="EB777" s="159"/>
      <c r="EC777" s="159"/>
      <c r="ED777" s="159"/>
      <c r="EE777" s="159"/>
      <c r="EF777" s="159"/>
      <c r="EG777" s="159"/>
      <c r="EH777" s="159"/>
      <c r="EI777" s="159"/>
      <c r="EJ777" s="159"/>
      <c r="EK777" s="159"/>
      <c r="EL777" s="159"/>
      <c r="EM777" s="159"/>
      <c r="EN777" s="159"/>
      <c r="EO777" s="159"/>
      <c r="EP777" s="159"/>
      <c r="EQ777" s="159"/>
      <c r="ER777" s="159"/>
      <c r="ES777" s="159"/>
      <c r="ET777" s="159"/>
      <c r="EU777" s="159"/>
      <c r="EV777" s="159"/>
      <c r="EW777" s="159"/>
      <c r="EX777" s="159"/>
      <c r="EY777" s="159"/>
      <c r="EZ777" s="159"/>
      <c r="FA777" s="159"/>
      <c r="FB777" s="159"/>
      <c r="FC777" s="159"/>
      <c r="FD777" s="159"/>
    </row>
    <row r="778" customFormat="false" ht="12.75" hidden="false" customHeight="false" outlineLevel="0" collapsed="false">
      <c r="A778" s="168"/>
      <c r="B778" s="149"/>
      <c r="C778" s="149"/>
      <c r="D778" s="149"/>
      <c r="E778" s="149"/>
      <c r="F778" s="149"/>
      <c r="G778" s="149"/>
      <c r="H778" s="148"/>
      <c r="I778" s="170"/>
      <c r="R778" s="148"/>
      <c r="S778" s="158"/>
      <c r="T778" s="159"/>
      <c r="U778" s="159"/>
      <c r="V778" s="159"/>
      <c r="W778" s="159"/>
      <c r="X778" s="159"/>
      <c r="Y778" s="159"/>
      <c r="Z778" s="159"/>
      <c r="AA778" s="159"/>
      <c r="AB778" s="159"/>
      <c r="AC778" s="159"/>
      <c r="AD778" s="159"/>
      <c r="AE778" s="159"/>
      <c r="AF778" s="159"/>
      <c r="AG778" s="159"/>
      <c r="AH778" s="159"/>
      <c r="AI778" s="159"/>
      <c r="AJ778" s="159"/>
      <c r="AK778" s="159"/>
      <c r="AL778" s="159"/>
      <c r="AM778" s="159"/>
      <c r="AN778" s="159"/>
      <c r="AO778" s="159"/>
      <c r="AP778" s="159"/>
      <c r="AQ778" s="159"/>
      <c r="AR778" s="159"/>
      <c r="AS778" s="159"/>
      <c r="AT778" s="159"/>
      <c r="AU778" s="159"/>
      <c r="AV778" s="159"/>
      <c r="AW778" s="159"/>
      <c r="AX778" s="159"/>
      <c r="AY778" s="159"/>
      <c r="AZ778" s="159"/>
      <c r="BA778" s="159"/>
      <c r="BB778" s="159"/>
      <c r="BC778" s="159"/>
      <c r="BD778" s="159"/>
      <c r="BE778" s="159"/>
      <c r="BF778" s="159"/>
      <c r="BG778" s="159"/>
      <c r="BH778" s="159"/>
      <c r="BI778" s="159"/>
      <c r="BJ778" s="159"/>
      <c r="BK778" s="159"/>
      <c r="BL778" s="159"/>
      <c r="BM778" s="159"/>
      <c r="BN778" s="159"/>
      <c r="BO778" s="159"/>
      <c r="BP778" s="159"/>
      <c r="BQ778" s="159"/>
      <c r="BR778" s="159"/>
      <c r="BS778" s="159"/>
      <c r="BT778" s="159"/>
      <c r="BU778" s="159"/>
      <c r="BV778" s="159"/>
      <c r="BW778" s="159"/>
      <c r="BX778" s="159"/>
      <c r="BY778" s="159"/>
      <c r="BZ778" s="159"/>
      <c r="CA778" s="159"/>
      <c r="CB778" s="159"/>
      <c r="CC778" s="159"/>
      <c r="CD778" s="159"/>
      <c r="CE778" s="159"/>
      <c r="CF778" s="159"/>
      <c r="CG778" s="159"/>
      <c r="CH778" s="159"/>
      <c r="CI778" s="159"/>
      <c r="CJ778" s="159"/>
      <c r="CK778" s="159"/>
      <c r="CL778" s="159"/>
      <c r="CM778" s="159"/>
      <c r="CN778" s="159"/>
      <c r="CO778" s="159"/>
      <c r="CP778" s="159"/>
      <c r="CQ778" s="159"/>
      <c r="CR778" s="159"/>
      <c r="CS778" s="159"/>
      <c r="CT778" s="159"/>
      <c r="CU778" s="159"/>
      <c r="CV778" s="159"/>
      <c r="CW778" s="159"/>
      <c r="CX778" s="159"/>
      <c r="CY778" s="159"/>
      <c r="CZ778" s="159"/>
      <c r="DA778" s="159"/>
      <c r="DB778" s="159"/>
      <c r="DC778" s="159"/>
      <c r="DD778" s="159"/>
      <c r="DE778" s="159"/>
      <c r="DF778" s="159"/>
      <c r="DG778" s="159"/>
      <c r="DH778" s="159"/>
      <c r="DI778" s="159"/>
      <c r="DJ778" s="159"/>
      <c r="DK778" s="159"/>
      <c r="DL778" s="159"/>
      <c r="DM778" s="159"/>
      <c r="DN778" s="159"/>
      <c r="DO778" s="159"/>
      <c r="DP778" s="159"/>
      <c r="DQ778" s="159"/>
      <c r="DR778" s="159"/>
      <c r="DS778" s="159"/>
      <c r="DT778" s="159"/>
      <c r="DU778" s="159"/>
      <c r="DV778" s="159"/>
      <c r="DW778" s="159"/>
      <c r="DX778" s="159"/>
      <c r="DY778" s="159"/>
      <c r="DZ778" s="159"/>
      <c r="EA778" s="159"/>
      <c r="EB778" s="159"/>
      <c r="EC778" s="159"/>
      <c r="ED778" s="159"/>
      <c r="EE778" s="159"/>
      <c r="EF778" s="159"/>
      <c r="EG778" s="159"/>
      <c r="EH778" s="159"/>
      <c r="EI778" s="159"/>
      <c r="EJ778" s="159"/>
      <c r="EK778" s="159"/>
      <c r="EL778" s="159"/>
      <c r="EM778" s="159"/>
      <c r="EN778" s="159"/>
      <c r="EO778" s="159"/>
      <c r="EP778" s="159"/>
      <c r="EQ778" s="159"/>
      <c r="ER778" s="159"/>
      <c r="ES778" s="159"/>
      <c r="ET778" s="159"/>
      <c r="EU778" s="159"/>
      <c r="EV778" s="159"/>
      <c r="EW778" s="159"/>
      <c r="EX778" s="159"/>
      <c r="EY778" s="159"/>
      <c r="EZ778" s="159"/>
      <c r="FA778" s="159"/>
      <c r="FB778" s="159"/>
      <c r="FC778" s="159"/>
      <c r="FD778" s="159"/>
    </row>
    <row r="779" customFormat="false" ht="12.75" hidden="false" customHeight="false" outlineLevel="0" collapsed="false">
      <c r="A779" s="168"/>
      <c r="B779" s="149"/>
      <c r="C779" s="149"/>
      <c r="D779" s="149"/>
      <c r="E779" s="149"/>
      <c r="F779" s="149"/>
      <c r="G779" s="149"/>
      <c r="H779" s="148"/>
      <c r="I779" s="170"/>
      <c r="R779" s="148"/>
      <c r="S779" s="158"/>
      <c r="T779" s="159"/>
      <c r="U779" s="159"/>
      <c r="V779" s="159"/>
      <c r="W779" s="159"/>
      <c r="X779" s="159"/>
      <c r="Y779" s="159"/>
      <c r="Z779" s="159"/>
      <c r="AA779" s="159"/>
      <c r="AB779" s="159"/>
      <c r="AC779" s="159"/>
      <c r="AD779" s="159"/>
      <c r="AE779" s="159"/>
      <c r="AF779" s="159"/>
      <c r="AG779" s="159"/>
      <c r="AH779" s="159"/>
      <c r="AI779" s="159"/>
      <c r="AJ779" s="159"/>
      <c r="AK779" s="159"/>
      <c r="AL779" s="159"/>
      <c r="AM779" s="159"/>
      <c r="AN779" s="159"/>
      <c r="AO779" s="159"/>
      <c r="AP779" s="159"/>
      <c r="AQ779" s="159"/>
      <c r="AR779" s="159"/>
      <c r="AS779" s="159"/>
      <c r="AT779" s="159"/>
      <c r="AU779" s="159"/>
      <c r="AV779" s="159"/>
      <c r="AW779" s="159"/>
      <c r="AX779" s="159"/>
      <c r="AY779" s="159"/>
      <c r="AZ779" s="159"/>
      <c r="BA779" s="159"/>
      <c r="BB779" s="159"/>
      <c r="BC779" s="159"/>
      <c r="BD779" s="159"/>
      <c r="BE779" s="159"/>
      <c r="BF779" s="159"/>
      <c r="BG779" s="159"/>
      <c r="BH779" s="159"/>
      <c r="BI779" s="159"/>
      <c r="BJ779" s="159"/>
      <c r="BK779" s="159"/>
      <c r="BL779" s="159"/>
      <c r="BM779" s="159"/>
      <c r="BN779" s="159"/>
      <c r="BO779" s="159"/>
      <c r="BP779" s="159"/>
      <c r="BQ779" s="159"/>
      <c r="BR779" s="159"/>
      <c r="BS779" s="159"/>
      <c r="BT779" s="159"/>
      <c r="BU779" s="159"/>
      <c r="BV779" s="159"/>
      <c r="BW779" s="159"/>
      <c r="BX779" s="159"/>
      <c r="BY779" s="159"/>
      <c r="BZ779" s="159"/>
      <c r="CA779" s="159"/>
      <c r="CB779" s="159"/>
      <c r="CC779" s="159"/>
      <c r="CD779" s="159"/>
      <c r="CE779" s="159"/>
      <c r="CF779" s="159"/>
      <c r="CG779" s="159"/>
      <c r="CH779" s="159"/>
      <c r="CI779" s="159"/>
      <c r="CJ779" s="159"/>
      <c r="CK779" s="159"/>
      <c r="CL779" s="159"/>
      <c r="CM779" s="159"/>
      <c r="CN779" s="159"/>
      <c r="CO779" s="159"/>
      <c r="CP779" s="159"/>
      <c r="CQ779" s="159"/>
      <c r="CR779" s="159"/>
      <c r="CS779" s="159"/>
      <c r="CT779" s="159"/>
      <c r="CU779" s="159"/>
      <c r="CV779" s="159"/>
      <c r="CW779" s="159"/>
      <c r="CX779" s="159"/>
      <c r="CY779" s="159"/>
      <c r="CZ779" s="159"/>
      <c r="DA779" s="159"/>
      <c r="DB779" s="159"/>
      <c r="DC779" s="159"/>
      <c r="DD779" s="159"/>
      <c r="DE779" s="159"/>
      <c r="DF779" s="159"/>
      <c r="DG779" s="159"/>
      <c r="DH779" s="159"/>
      <c r="DI779" s="159"/>
      <c r="DJ779" s="159"/>
      <c r="DK779" s="159"/>
      <c r="DL779" s="159"/>
      <c r="DM779" s="159"/>
      <c r="DN779" s="159"/>
      <c r="DO779" s="159"/>
      <c r="DP779" s="159"/>
      <c r="DQ779" s="159"/>
      <c r="DR779" s="159"/>
      <c r="DS779" s="159"/>
      <c r="DT779" s="159"/>
      <c r="DU779" s="159"/>
      <c r="DV779" s="159"/>
      <c r="DW779" s="159"/>
      <c r="DX779" s="159"/>
      <c r="DY779" s="159"/>
      <c r="DZ779" s="159"/>
      <c r="EA779" s="159"/>
      <c r="EB779" s="159"/>
      <c r="EC779" s="159"/>
      <c r="ED779" s="159"/>
      <c r="EE779" s="159"/>
      <c r="EF779" s="159"/>
      <c r="EG779" s="159"/>
      <c r="EH779" s="159"/>
      <c r="EI779" s="159"/>
      <c r="EJ779" s="159"/>
      <c r="EK779" s="159"/>
      <c r="EL779" s="159"/>
      <c r="EM779" s="159"/>
      <c r="EN779" s="159"/>
      <c r="EO779" s="159"/>
      <c r="EP779" s="159"/>
      <c r="EQ779" s="159"/>
      <c r="ER779" s="159"/>
      <c r="ES779" s="159"/>
      <c r="ET779" s="159"/>
      <c r="EU779" s="159"/>
      <c r="EV779" s="159"/>
      <c r="EW779" s="159"/>
      <c r="EX779" s="159"/>
      <c r="EY779" s="159"/>
      <c r="EZ779" s="159"/>
      <c r="FA779" s="159"/>
      <c r="FB779" s="159"/>
      <c r="FC779" s="159"/>
      <c r="FD779" s="159"/>
    </row>
    <row r="780" customFormat="false" ht="12.75" hidden="false" customHeight="false" outlineLevel="0" collapsed="false">
      <c r="A780" s="168"/>
      <c r="B780" s="149"/>
      <c r="C780" s="149"/>
      <c r="D780" s="149"/>
      <c r="E780" s="149"/>
      <c r="F780" s="149"/>
      <c r="G780" s="149"/>
      <c r="H780" s="148"/>
      <c r="I780" s="170"/>
      <c r="R780" s="148"/>
      <c r="S780" s="158"/>
      <c r="T780" s="159"/>
      <c r="U780" s="159"/>
      <c r="V780" s="159"/>
      <c r="W780" s="159"/>
      <c r="X780" s="159"/>
      <c r="Y780" s="159"/>
      <c r="Z780" s="159"/>
      <c r="AA780" s="159"/>
      <c r="AB780" s="159"/>
      <c r="AC780" s="159"/>
      <c r="AD780" s="159"/>
      <c r="AE780" s="159"/>
      <c r="AF780" s="159"/>
      <c r="AG780" s="159"/>
      <c r="AH780" s="159"/>
      <c r="AI780" s="159"/>
      <c r="AJ780" s="159"/>
      <c r="AK780" s="159"/>
      <c r="AL780" s="159"/>
      <c r="AM780" s="159"/>
      <c r="AN780" s="159"/>
      <c r="AO780" s="159"/>
      <c r="AP780" s="159"/>
      <c r="AQ780" s="159"/>
      <c r="AR780" s="159"/>
      <c r="AS780" s="159"/>
      <c r="AT780" s="159"/>
      <c r="AU780" s="159"/>
      <c r="AV780" s="159"/>
      <c r="AW780" s="159"/>
      <c r="AX780" s="159"/>
      <c r="AY780" s="159"/>
      <c r="AZ780" s="159"/>
      <c r="BA780" s="159"/>
      <c r="BB780" s="159"/>
      <c r="BC780" s="159"/>
      <c r="BD780" s="159"/>
      <c r="BE780" s="159"/>
      <c r="BF780" s="159"/>
      <c r="BG780" s="159"/>
      <c r="BH780" s="159"/>
      <c r="BI780" s="159"/>
      <c r="BJ780" s="159"/>
      <c r="BK780" s="159"/>
      <c r="BL780" s="159"/>
      <c r="BM780" s="159"/>
      <c r="BN780" s="159"/>
      <c r="BO780" s="159"/>
      <c r="BP780" s="159"/>
      <c r="BQ780" s="159"/>
      <c r="BR780" s="159"/>
      <c r="BS780" s="159"/>
      <c r="BT780" s="159"/>
      <c r="BU780" s="159"/>
      <c r="BV780" s="159"/>
      <c r="BW780" s="159"/>
      <c r="BX780" s="159"/>
      <c r="BY780" s="159"/>
      <c r="BZ780" s="159"/>
      <c r="CA780" s="159"/>
      <c r="CB780" s="159"/>
      <c r="CC780" s="159"/>
      <c r="CD780" s="159"/>
      <c r="CE780" s="159"/>
      <c r="CF780" s="159"/>
      <c r="CG780" s="159"/>
      <c r="CH780" s="159"/>
      <c r="CI780" s="159"/>
      <c r="CJ780" s="159"/>
      <c r="CK780" s="159"/>
      <c r="CL780" s="159"/>
      <c r="CM780" s="159"/>
      <c r="CN780" s="159"/>
      <c r="CO780" s="159"/>
      <c r="CP780" s="159"/>
      <c r="CQ780" s="159"/>
      <c r="CR780" s="159"/>
      <c r="CS780" s="159"/>
      <c r="CT780" s="159"/>
      <c r="CU780" s="159"/>
      <c r="CV780" s="159"/>
      <c r="CW780" s="159"/>
      <c r="CX780" s="159"/>
      <c r="CY780" s="159"/>
      <c r="CZ780" s="159"/>
      <c r="DA780" s="159"/>
      <c r="DB780" s="159"/>
      <c r="DC780" s="159"/>
      <c r="DD780" s="159"/>
      <c r="DE780" s="159"/>
      <c r="DF780" s="159"/>
      <c r="DG780" s="159"/>
      <c r="DH780" s="159"/>
      <c r="DI780" s="159"/>
      <c r="DJ780" s="159"/>
      <c r="DK780" s="159"/>
      <c r="DL780" s="159"/>
      <c r="DM780" s="159"/>
      <c r="DN780" s="159"/>
      <c r="DO780" s="159"/>
      <c r="DP780" s="159"/>
      <c r="DQ780" s="159"/>
      <c r="DR780" s="159"/>
      <c r="DS780" s="159"/>
      <c r="DT780" s="159"/>
      <c r="DU780" s="159"/>
      <c r="DV780" s="159"/>
      <c r="DW780" s="159"/>
      <c r="DX780" s="159"/>
      <c r="DY780" s="159"/>
      <c r="DZ780" s="159"/>
      <c r="EA780" s="159"/>
      <c r="EB780" s="159"/>
      <c r="EC780" s="159"/>
      <c r="ED780" s="159"/>
      <c r="EE780" s="159"/>
      <c r="EF780" s="159"/>
      <c r="EG780" s="159"/>
      <c r="EH780" s="159"/>
      <c r="EI780" s="159"/>
      <c r="EJ780" s="159"/>
      <c r="EK780" s="159"/>
      <c r="EL780" s="159"/>
      <c r="EM780" s="159"/>
      <c r="EN780" s="159"/>
      <c r="EO780" s="159"/>
      <c r="EP780" s="159"/>
      <c r="EQ780" s="159"/>
      <c r="ER780" s="159"/>
      <c r="ES780" s="159"/>
      <c r="ET780" s="159"/>
      <c r="EU780" s="159"/>
      <c r="EV780" s="159"/>
      <c r="EW780" s="159"/>
      <c r="EX780" s="159"/>
      <c r="EY780" s="159"/>
      <c r="EZ780" s="159"/>
      <c r="FA780" s="159"/>
      <c r="FB780" s="159"/>
      <c r="FC780" s="159"/>
      <c r="FD780" s="159"/>
    </row>
    <row r="781" customFormat="false" ht="12.75" hidden="false" customHeight="false" outlineLevel="0" collapsed="false">
      <c r="A781" s="168"/>
      <c r="B781" s="149"/>
      <c r="C781" s="149"/>
      <c r="D781" s="149"/>
      <c r="E781" s="149"/>
      <c r="F781" s="149"/>
      <c r="G781" s="149"/>
      <c r="H781" s="148"/>
      <c r="I781" s="170"/>
      <c r="R781" s="148"/>
      <c r="S781" s="158"/>
      <c r="T781" s="159"/>
      <c r="U781" s="159"/>
      <c r="V781" s="159"/>
      <c r="W781" s="159"/>
      <c r="X781" s="159"/>
      <c r="Y781" s="159"/>
      <c r="Z781" s="159"/>
      <c r="AA781" s="159"/>
      <c r="AB781" s="159"/>
      <c r="AC781" s="159"/>
      <c r="AD781" s="159"/>
      <c r="AE781" s="159"/>
      <c r="AF781" s="159"/>
      <c r="AG781" s="159"/>
      <c r="AH781" s="159"/>
      <c r="AI781" s="159"/>
      <c r="AJ781" s="159"/>
      <c r="AK781" s="159"/>
      <c r="AL781" s="159"/>
      <c r="AM781" s="159"/>
      <c r="AN781" s="159"/>
      <c r="AO781" s="159"/>
      <c r="AP781" s="159"/>
      <c r="AQ781" s="159"/>
      <c r="AR781" s="159"/>
      <c r="AS781" s="159"/>
      <c r="AT781" s="159"/>
      <c r="AU781" s="159"/>
      <c r="AV781" s="159"/>
      <c r="AW781" s="159"/>
      <c r="AX781" s="159"/>
      <c r="AY781" s="159"/>
      <c r="AZ781" s="159"/>
      <c r="BA781" s="159"/>
      <c r="BB781" s="159"/>
      <c r="BC781" s="159"/>
      <c r="BD781" s="159"/>
      <c r="BE781" s="159"/>
      <c r="BF781" s="159"/>
      <c r="BG781" s="159"/>
      <c r="BH781" s="159"/>
      <c r="BI781" s="159"/>
      <c r="BJ781" s="159"/>
      <c r="BK781" s="159"/>
      <c r="BL781" s="159"/>
      <c r="BM781" s="159"/>
      <c r="BN781" s="159"/>
      <c r="BO781" s="159"/>
      <c r="BP781" s="159"/>
      <c r="BQ781" s="159"/>
      <c r="BR781" s="159"/>
      <c r="BS781" s="159"/>
      <c r="BT781" s="159"/>
      <c r="BU781" s="159"/>
      <c r="BV781" s="159"/>
      <c r="BW781" s="159"/>
      <c r="BX781" s="159"/>
      <c r="BY781" s="159"/>
      <c r="BZ781" s="159"/>
      <c r="CA781" s="159"/>
      <c r="CB781" s="159"/>
      <c r="CC781" s="159"/>
      <c r="CD781" s="159"/>
      <c r="CE781" s="159"/>
      <c r="CF781" s="159"/>
      <c r="CG781" s="159"/>
      <c r="CH781" s="159"/>
      <c r="CI781" s="159"/>
      <c r="CJ781" s="159"/>
      <c r="CK781" s="159"/>
      <c r="CL781" s="159"/>
      <c r="CM781" s="159"/>
      <c r="CN781" s="159"/>
      <c r="CO781" s="159"/>
      <c r="CP781" s="159"/>
      <c r="CQ781" s="159"/>
      <c r="CR781" s="159"/>
      <c r="CS781" s="159"/>
      <c r="CT781" s="159"/>
      <c r="CU781" s="159"/>
      <c r="CV781" s="159"/>
      <c r="CW781" s="159"/>
      <c r="CX781" s="159"/>
      <c r="CY781" s="159"/>
      <c r="CZ781" s="159"/>
      <c r="DA781" s="159"/>
      <c r="DB781" s="159"/>
      <c r="DC781" s="159"/>
      <c r="DD781" s="159"/>
      <c r="DE781" s="159"/>
      <c r="DF781" s="159"/>
      <c r="DG781" s="159"/>
      <c r="DH781" s="159"/>
      <c r="DI781" s="159"/>
      <c r="DJ781" s="159"/>
      <c r="DK781" s="159"/>
      <c r="DL781" s="159"/>
      <c r="DM781" s="159"/>
      <c r="DN781" s="159"/>
      <c r="DO781" s="159"/>
      <c r="DP781" s="159"/>
      <c r="DQ781" s="159"/>
      <c r="DR781" s="159"/>
      <c r="DS781" s="159"/>
      <c r="DT781" s="159"/>
      <c r="DU781" s="159"/>
      <c r="DV781" s="159"/>
      <c r="DW781" s="159"/>
      <c r="DX781" s="159"/>
      <c r="DY781" s="159"/>
      <c r="DZ781" s="159"/>
      <c r="EA781" s="159"/>
      <c r="EB781" s="159"/>
      <c r="EC781" s="159"/>
      <c r="ED781" s="159"/>
      <c r="EE781" s="159"/>
      <c r="EF781" s="159"/>
      <c r="EG781" s="159"/>
      <c r="EH781" s="159"/>
      <c r="EI781" s="159"/>
      <c r="EJ781" s="159"/>
      <c r="EK781" s="159"/>
      <c r="EL781" s="159"/>
      <c r="EM781" s="159"/>
      <c r="EN781" s="159"/>
      <c r="EO781" s="159"/>
      <c r="EP781" s="159"/>
      <c r="EQ781" s="159"/>
      <c r="ER781" s="159"/>
      <c r="ES781" s="159"/>
      <c r="ET781" s="159"/>
      <c r="EU781" s="159"/>
      <c r="EV781" s="159"/>
      <c r="EW781" s="159"/>
      <c r="EX781" s="159"/>
      <c r="EY781" s="159"/>
      <c r="EZ781" s="159"/>
      <c r="FA781" s="159"/>
      <c r="FB781" s="159"/>
      <c r="FC781" s="159"/>
      <c r="FD781" s="159"/>
    </row>
    <row r="782" customFormat="false" ht="12.75" hidden="false" customHeight="false" outlineLevel="0" collapsed="false">
      <c r="A782" s="168"/>
      <c r="B782" s="149"/>
      <c r="C782" s="149"/>
      <c r="D782" s="149"/>
      <c r="E782" s="149"/>
      <c r="F782" s="149"/>
      <c r="G782" s="149"/>
      <c r="H782" s="148"/>
      <c r="I782" s="170"/>
      <c r="R782" s="148"/>
      <c r="S782" s="158"/>
      <c r="T782" s="159"/>
      <c r="U782" s="159"/>
      <c r="V782" s="159"/>
      <c r="W782" s="159"/>
      <c r="X782" s="159"/>
      <c r="Y782" s="159"/>
      <c r="Z782" s="159"/>
      <c r="AA782" s="159"/>
      <c r="AB782" s="159"/>
      <c r="AC782" s="159"/>
      <c r="AD782" s="159"/>
      <c r="AE782" s="159"/>
      <c r="AF782" s="159"/>
      <c r="AG782" s="159"/>
      <c r="AH782" s="159"/>
      <c r="AI782" s="159"/>
      <c r="AJ782" s="159"/>
      <c r="AK782" s="159"/>
      <c r="AL782" s="159"/>
      <c r="AM782" s="159"/>
      <c r="AN782" s="159"/>
      <c r="AO782" s="159"/>
      <c r="AP782" s="159"/>
      <c r="AQ782" s="159"/>
      <c r="AR782" s="159"/>
      <c r="AS782" s="159"/>
      <c r="AT782" s="159"/>
      <c r="AU782" s="159"/>
      <c r="AV782" s="159"/>
      <c r="AW782" s="159"/>
      <c r="AX782" s="159"/>
      <c r="AY782" s="159"/>
      <c r="AZ782" s="159"/>
      <c r="BA782" s="159"/>
      <c r="BB782" s="159"/>
      <c r="BC782" s="159"/>
      <c r="BD782" s="159"/>
      <c r="BE782" s="159"/>
      <c r="BF782" s="159"/>
      <c r="BG782" s="159"/>
      <c r="BH782" s="159"/>
      <c r="BI782" s="159"/>
      <c r="BJ782" s="159"/>
      <c r="BK782" s="159"/>
      <c r="BL782" s="159"/>
      <c r="BM782" s="159"/>
      <c r="BN782" s="159"/>
      <c r="BO782" s="159"/>
      <c r="BP782" s="159"/>
      <c r="BQ782" s="159"/>
      <c r="BR782" s="159"/>
      <c r="BS782" s="159"/>
      <c r="BT782" s="159"/>
      <c r="BU782" s="159"/>
      <c r="BV782" s="159"/>
      <c r="BW782" s="159"/>
      <c r="BX782" s="159"/>
      <c r="BY782" s="159"/>
      <c r="BZ782" s="159"/>
      <c r="CA782" s="159"/>
      <c r="CB782" s="159"/>
      <c r="CC782" s="159"/>
      <c r="CD782" s="159"/>
      <c r="CE782" s="159"/>
      <c r="CF782" s="159"/>
      <c r="CG782" s="159"/>
      <c r="CH782" s="159"/>
      <c r="CI782" s="159"/>
      <c r="CJ782" s="159"/>
      <c r="CK782" s="159"/>
      <c r="CL782" s="159"/>
      <c r="CM782" s="159"/>
      <c r="CN782" s="159"/>
      <c r="CO782" s="159"/>
      <c r="CP782" s="159"/>
      <c r="CQ782" s="159"/>
      <c r="CR782" s="159"/>
      <c r="CS782" s="159"/>
      <c r="CT782" s="159"/>
      <c r="CU782" s="159"/>
      <c r="CV782" s="159"/>
      <c r="CW782" s="159"/>
      <c r="CX782" s="159"/>
      <c r="CY782" s="159"/>
      <c r="CZ782" s="159"/>
      <c r="DA782" s="159"/>
      <c r="DB782" s="159"/>
      <c r="DC782" s="159"/>
      <c r="DD782" s="159"/>
      <c r="DE782" s="159"/>
      <c r="DF782" s="159"/>
      <c r="DG782" s="159"/>
      <c r="DH782" s="159"/>
      <c r="DI782" s="159"/>
      <c r="DJ782" s="159"/>
      <c r="DK782" s="159"/>
      <c r="DL782" s="159"/>
      <c r="DM782" s="159"/>
      <c r="DN782" s="159"/>
      <c r="DO782" s="159"/>
      <c r="DP782" s="159"/>
      <c r="DQ782" s="159"/>
      <c r="DR782" s="159"/>
      <c r="DS782" s="159"/>
      <c r="DT782" s="159"/>
      <c r="DU782" s="159"/>
      <c r="DV782" s="159"/>
      <c r="DW782" s="159"/>
      <c r="DX782" s="159"/>
      <c r="DY782" s="159"/>
      <c r="DZ782" s="159"/>
      <c r="EA782" s="159"/>
      <c r="EB782" s="159"/>
      <c r="EC782" s="159"/>
      <c r="ED782" s="159"/>
      <c r="EE782" s="159"/>
      <c r="EF782" s="159"/>
      <c r="EG782" s="159"/>
      <c r="EH782" s="159"/>
      <c r="EI782" s="159"/>
      <c r="EJ782" s="159"/>
      <c r="EK782" s="159"/>
      <c r="EL782" s="159"/>
      <c r="EM782" s="159"/>
      <c r="EN782" s="159"/>
      <c r="EO782" s="159"/>
      <c r="EP782" s="159"/>
      <c r="EQ782" s="159"/>
      <c r="ER782" s="159"/>
      <c r="ES782" s="159"/>
      <c r="ET782" s="159"/>
      <c r="EU782" s="159"/>
      <c r="EV782" s="159"/>
      <c r="EW782" s="159"/>
      <c r="EX782" s="159"/>
      <c r="EY782" s="159"/>
      <c r="EZ782" s="159"/>
      <c r="FA782" s="159"/>
      <c r="FB782" s="159"/>
      <c r="FC782" s="159"/>
      <c r="FD782" s="159"/>
    </row>
    <row r="783" customFormat="false" ht="12.75" hidden="false" customHeight="false" outlineLevel="0" collapsed="false">
      <c r="A783" s="168"/>
      <c r="B783" s="149"/>
      <c r="C783" s="149"/>
      <c r="D783" s="149"/>
      <c r="E783" s="149"/>
      <c r="F783" s="149"/>
      <c r="G783" s="149"/>
      <c r="H783" s="148"/>
      <c r="I783" s="170"/>
      <c r="R783" s="148"/>
      <c r="S783" s="158"/>
      <c r="T783" s="159"/>
      <c r="U783" s="159"/>
      <c r="V783" s="159"/>
      <c r="W783" s="159"/>
      <c r="X783" s="159"/>
      <c r="Y783" s="159"/>
      <c r="Z783" s="159"/>
      <c r="AA783" s="159"/>
      <c r="AB783" s="159"/>
      <c r="AC783" s="159"/>
      <c r="AD783" s="159"/>
      <c r="AE783" s="159"/>
      <c r="AF783" s="159"/>
      <c r="AG783" s="159"/>
      <c r="AH783" s="159"/>
      <c r="AI783" s="159"/>
      <c r="AJ783" s="159"/>
      <c r="AK783" s="159"/>
      <c r="AL783" s="159"/>
      <c r="AM783" s="159"/>
      <c r="AN783" s="159"/>
      <c r="AO783" s="159"/>
      <c r="AP783" s="159"/>
      <c r="AQ783" s="159"/>
      <c r="AR783" s="159"/>
      <c r="AS783" s="159"/>
      <c r="AT783" s="159"/>
      <c r="AU783" s="159"/>
      <c r="AV783" s="159"/>
      <c r="AW783" s="159"/>
      <c r="AX783" s="159"/>
      <c r="AY783" s="159"/>
      <c r="AZ783" s="159"/>
      <c r="BA783" s="159"/>
      <c r="BB783" s="159"/>
      <c r="BC783" s="159"/>
      <c r="BD783" s="159"/>
      <c r="BE783" s="159"/>
      <c r="BF783" s="159"/>
      <c r="BG783" s="159"/>
      <c r="BH783" s="159"/>
      <c r="BI783" s="159"/>
      <c r="BJ783" s="159"/>
      <c r="BK783" s="159"/>
      <c r="BL783" s="159"/>
      <c r="BM783" s="159"/>
      <c r="BN783" s="159"/>
      <c r="BO783" s="159"/>
      <c r="BP783" s="159"/>
      <c r="BQ783" s="159"/>
      <c r="BR783" s="159"/>
      <c r="BS783" s="159"/>
      <c r="BT783" s="159"/>
      <c r="BU783" s="159"/>
      <c r="BV783" s="159"/>
      <c r="BW783" s="159"/>
      <c r="BX783" s="159"/>
      <c r="BY783" s="159"/>
      <c r="BZ783" s="159"/>
      <c r="CA783" s="159"/>
      <c r="CB783" s="159"/>
      <c r="CC783" s="159"/>
      <c r="CD783" s="159"/>
      <c r="CE783" s="159"/>
      <c r="CF783" s="159"/>
      <c r="CG783" s="159"/>
      <c r="CH783" s="159"/>
      <c r="CI783" s="159"/>
      <c r="CJ783" s="159"/>
      <c r="CK783" s="159"/>
      <c r="CL783" s="159"/>
      <c r="CM783" s="159"/>
      <c r="CN783" s="159"/>
      <c r="CO783" s="159"/>
      <c r="CP783" s="159"/>
      <c r="CQ783" s="159"/>
      <c r="CR783" s="159"/>
      <c r="CS783" s="159"/>
      <c r="CT783" s="159"/>
      <c r="CU783" s="159"/>
      <c r="CV783" s="159"/>
      <c r="CW783" s="159"/>
      <c r="CX783" s="159"/>
      <c r="CY783" s="159"/>
      <c r="CZ783" s="159"/>
      <c r="DA783" s="159"/>
      <c r="DB783" s="159"/>
      <c r="DC783" s="159"/>
      <c r="DD783" s="159"/>
      <c r="DE783" s="159"/>
      <c r="DF783" s="159"/>
      <c r="DG783" s="159"/>
      <c r="DH783" s="159"/>
      <c r="DI783" s="159"/>
      <c r="DJ783" s="159"/>
      <c r="DK783" s="159"/>
      <c r="DL783" s="159"/>
      <c r="DM783" s="159"/>
      <c r="DN783" s="159"/>
      <c r="DO783" s="159"/>
      <c r="DP783" s="159"/>
      <c r="DQ783" s="159"/>
      <c r="DR783" s="159"/>
      <c r="DS783" s="159"/>
      <c r="DT783" s="159"/>
      <c r="DU783" s="159"/>
      <c r="DV783" s="159"/>
      <c r="DW783" s="159"/>
      <c r="DX783" s="159"/>
      <c r="DY783" s="159"/>
      <c r="DZ783" s="159"/>
      <c r="EA783" s="159"/>
      <c r="EB783" s="159"/>
      <c r="EC783" s="159"/>
      <c r="ED783" s="159"/>
      <c r="EE783" s="159"/>
      <c r="EF783" s="159"/>
      <c r="EG783" s="159"/>
      <c r="EH783" s="159"/>
      <c r="EI783" s="159"/>
      <c r="EJ783" s="159"/>
      <c r="EK783" s="159"/>
      <c r="EL783" s="159"/>
      <c r="EM783" s="159"/>
      <c r="EN783" s="159"/>
      <c r="EO783" s="159"/>
      <c r="EP783" s="159"/>
      <c r="EQ783" s="159"/>
      <c r="ER783" s="159"/>
      <c r="ES783" s="159"/>
      <c r="ET783" s="159"/>
      <c r="EU783" s="159"/>
      <c r="EV783" s="159"/>
      <c r="EW783" s="159"/>
      <c r="EX783" s="159"/>
      <c r="EY783" s="159"/>
      <c r="EZ783" s="159"/>
      <c r="FA783" s="159"/>
      <c r="FB783" s="159"/>
      <c r="FC783" s="159"/>
      <c r="FD783" s="159"/>
    </row>
    <row r="784" customFormat="false" ht="12.75" hidden="false" customHeight="false" outlineLevel="0" collapsed="false">
      <c r="A784" s="168"/>
      <c r="B784" s="149"/>
      <c r="C784" s="149"/>
      <c r="D784" s="149"/>
      <c r="E784" s="149"/>
      <c r="F784" s="149"/>
      <c r="G784" s="149"/>
      <c r="H784" s="148"/>
      <c r="I784" s="170"/>
      <c r="R784" s="148"/>
      <c r="S784" s="158"/>
      <c r="T784" s="159"/>
      <c r="U784" s="159"/>
      <c r="V784" s="159"/>
      <c r="W784" s="159"/>
      <c r="X784" s="159"/>
      <c r="Y784" s="159"/>
      <c r="Z784" s="159"/>
      <c r="AA784" s="159"/>
      <c r="AB784" s="159"/>
      <c r="AC784" s="159"/>
      <c r="AD784" s="159"/>
      <c r="AE784" s="159"/>
      <c r="AF784" s="159"/>
      <c r="AG784" s="159"/>
      <c r="AH784" s="159"/>
      <c r="AI784" s="159"/>
      <c r="AJ784" s="159"/>
      <c r="AK784" s="159"/>
      <c r="AL784" s="159"/>
      <c r="AM784" s="159"/>
      <c r="AN784" s="159"/>
      <c r="AO784" s="159"/>
      <c r="AP784" s="159"/>
      <c r="AQ784" s="159"/>
      <c r="AR784" s="159"/>
      <c r="AS784" s="159"/>
      <c r="AT784" s="159"/>
      <c r="AU784" s="159"/>
      <c r="AV784" s="159"/>
      <c r="AW784" s="159"/>
      <c r="AX784" s="159"/>
      <c r="AY784" s="159"/>
      <c r="AZ784" s="159"/>
      <c r="BA784" s="159"/>
      <c r="BB784" s="159"/>
      <c r="BC784" s="159"/>
      <c r="BD784" s="159"/>
      <c r="BE784" s="159"/>
      <c r="BF784" s="159"/>
      <c r="BG784" s="159"/>
      <c r="BH784" s="159"/>
      <c r="BI784" s="159"/>
      <c r="BJ784" s="159"/>
      <c r="BK784" s="159"/>
      <c r="BL784" s="159"/>
      <c r="BM784" s="159"/>
      <c r="BN784" s="159"/>
      <c r="BO784" s="159"/>
      <c r="BP784" s="159"/>
      <c r="BQ784" s="159"/>
      <c r="BR784" s="159"/>
      <c r="BS784" s="159"/>
      <c r="BT784" s="159"/>
      <c r="BU784" s="159"/>
      <c r="BV784" s="159"/>
      <c r="BW784" s="159"/>
      <c r="BX784" s="159"/>
      <c r="BY784" s="159"/>
      <c r="BZ784" s="159"/>
      <c r="CA784" s="159"/>
      <c r="CB784" s="159"/>
      <c r="CC784" s="159"/>
      <c r="CD784" s="159"/>
      <c r="CE784" s="159"/>
      <c r="CF784" s="159"/>
      <c r="CG784" s="159"/>
      <c r="CH784" s="159"/>
      <c r="CI784" s="159"/>
      <c r="CJ784" s="159"/>
      <c r="CK784" s="159"/>
      <c r="CL784" s="159"/>
      <c r="CM784" s="159"/>
      <c r="CN784" s="159"/>
      <c r="CO784" s="159"/>
      <c r="CP784" s="159"/>
      <c r="CQ784" s="159"/>
      <c r="CR784" s="159"/>
      <c r="CS784" s="159"/>
      <c r="CT784" s="159"/>
      <c r="CU784" s="159"/>
      <c r="CV784" s="159"/>
      <c r="CW784" s="159"/>
      <c r="CX784" s="159"/>
      <c r="CY784" s="159"/>
      <c r="CZ784" s="159"/>
      <c r="DA784" s="159"/>
      <c r="DB784" s="159"/>
      <c r="DC784" s="159"/>
      <c r="DD784" s="159"/>
      <c r="DE784" s="159"/>
      <c r="DF784" s="159"/>
      <c r="DG784" s="159"/>
      <c r="DH784" s="159"/>
      <c r="DI784" s="159"/>
      <c r="DJ784" s="159"/>
      <c r="DK784" s="159"/>
      <c r="DL784" s="159"/>
      <c r="DM784" s="159"/>
      <c r="DN784" s="159"/>
      <c r="DO784" s="159"/>
      <c r="DP784" s="159"/>
      <c r="DQ784" s="159"/>
      <c r="DR784" s="159"/>
      <c r="DS784" s="159"/>
      <c r="DT784" s="159"/>
      <c r="DU784" s="159"/>
      <c r="DV784" s="159"/>
      <c r="DW784" s="159"/>
      <c r="DX784" s="159"/>
      <c r="DY784" s="159"/>
      <c r="DZ784" s="159"/>
      <c r="EA784" s="159"/>
      <c r="EB784" s="159"/>
      <c r="EC784" s="159"/>
      <c r="ED784" s="159"/>
      <c r="EE784" s="159"/>
      <c r="EF784" s="159"/>
      <c r="EG784" s="159"/>
      <c r="EH784" s="159"/>
      <c r="EI784" s="159"/>
      <c r="EJ784" s="159"/>
      <c r="EK784" s="159"/>
      <c r="EL784" s="159"/>
      <c r="EM784" s="159"/>
      <c r="EN784" s="159"/>
      <c r="EO784" s="159"/>
      <c r="EP784" s="159"/>
      <c r="EQ784" s="159"/>
      <c r="ER784" s="159"/>
      <c r="ES784" s="159"/>
      <c r="ET784" s="159"/>
      <c r="EU784" s="159"/>
      <c r="EV784" s="159"/>
      <c r="EW784" s="159"/>
      <c r="EX784" s="159"/>
      <c r="EY784" s="159"/>
      <c r="EZ784" s="159"/>
      <c r="FA784" s="159"/>
      <c r="FB784" s="159"/>
      <c r="FC784" s="159"/>
      <c r="FD784" s="159"/>
    </row>
    <row r="785" customFormat="false" ht="12.75" hidden="false" customHeight="false" outlineLevel="0" collapsed="false">
      <c r="A785" s="168"/>
      <c r="B785" s="149"/>
      <c r="C785" s="149"/>
      <c r="D785" s="149"/>
      <c r="E785" s="149"/>
      <c r="F785" s="149"/>
      <c r="G785" s="149"/>
      <c r="H785" s="148"/>
      <c r="I785" s="170"/>
      <c r="R785" s="148"/>
      <c r="S785" s="158"/>
      <c r="T785" s="159"/>
      <c r="U785" s="159"/>
      <c r="V785" s="159"/>
      <c r="W785" s="159"/>
      <c r="X785" s="159"/>
      <c r="Y785" s="159"/>
      <c r="Z785" s="159"/>
      <c r="AA785" s="159"/>
      <c r="AB785" s="159"/>
      <c r="AC785" s="159"/>
      <c r="AD785" s="159"/>
      <c r="AE785" s="159"/>
      <c r="AF785" s="159"/>
      <c r="AG785" s="159"/>
      <c r="AH785" s="159"/>
      <c r="AI785" s="159"/>
      <c r="AJ785" s="159"/>
      <c r="AK785" s="159"/>
      <c r="AL785" s="159"/>
      <c r="AM785" s="159"/>
      <c r="AN785" s="159"/>
      <c r="AO785" s="159"/>
      <c r="AP785" s="159"/>
      <c r="AQ785" s="159"/>
      <c r="AR785" s="159"/>
      <c r="AS785" s="159"/>
      <c r="AT785" s="159"/>
      <c r="AU785" s="159"/>
      <c r="AV785" s="159"/>
      <c r="AW785" s="159"/>
      <c r="AX785" s="159"/>
      <c r="AY785" s="159"/>
      <c r="AZ785" s="159"/>
      <c r="BA785" s="159"/>
      <c r="BB785" s="159"/>
      <c r="BC785" s="159"/>
      <c r="BD785" s="159"/>
      <c r="BE785" s="159"/>
      <c r="BF785" s="159"/>
      <c r="BG785" s="159"/>
      <c r="BH785" s="159"/>
      <c r="BI785" s="159"/>
      <c r="BJ785" s="159"/>
      <c r="BK785" s="159"/>
      <c r="BL785" s="159"/>
      <c r="BM785" s="159"/>
      <c r="BN785" s="159"/>
      <c r="BO785" s="159"/>
      <c r="BP785" s="159"/>
      <c r="BQ785" s="159"/>
      <c r="BR785" s="159"/>
      <c r="BS785" s="159"/>
      <c r="BT785" s="159"/>
      <c r="BU785" s="159"/>
      <c r="BV785" s="159"/>
      <c r="BW785" s="159"/>
      <c r="BX785" s="159"/>
      <c r="BY785" s="159"/>
      <c r="BZ785" s="159"/>
      <c r="CA785" s="159"/>
      <c r="CB785" s="159"/>
      <c r="CC785" s="159"/>
      <c r="CD785" s="159"/>
      <c r="CE785" s="159"/>
      <c r="CF785" s="159"/>
      <c r="CG785" s="159"/>
      <c r="CH785" s="159"/>
      <c r="CI785" s="159"/>
      <c r="CJ785" s="159"/>
      <c r="CK785" s="159"/>
      <c r="CL785" s="159"/>
      <c r="CM785" s="159"/>
      <c r="CN785" s="159"/>
      <c r="CO785" s="159"/>
      <c r="CP785" s="159"/>
      <c r="CQ785" s="159"/>
      <c r="CR785" s="159"/>
      <c r="CS785" s="159"/>
      <c r="CT785" s="159"/>
      <c r="CU785" s="159"/>
      <c r="CV785" s="159"/>
      <c r="CW785" s="159"/>
      <c r="CX785" s="159"/>
      <c r="CY785" s="159"/>
      <c r="CZ785" s="159"/>
      <c r="DA785" s="159"/>
      <c r="DB785" s="159"/>
      <c r="DC785" s="159"/>
      <c r="DD785" s="159"/>
      <c r="DE785" s="159"/>
      <c r="DF785" s="159"/>
      <c r="DG785" s="159"/>
      <c r="DH785" s="159"/>
      <c r="DI785" s="159"/>
      <c r="DJ785" s="159"/>
      <c r="DK785" s="159"/>
      <c r="DL785" s="159"/>
      <c r="DM785" s="159"/>
      <c r="DN785" s="159"/>
      <c r="DO785" s="159"/>
      <c r="DP785" s="159"/>
      <c r="DQ785" s="159"/>
      <c r="DR785" s="159"/>
      <c r="DS785" s="159"/>
      <c r="DT785" s="159"/>
      <c r="DU785" s="159"/>
      <c r="DV785" s="159"/>
      <c r="DW785" s="159"/>
      <c r="DX785" s="159"/>
      <c r="DY785" s="159"/>
      <c r="DZ785" s="159"/>
      <c r="EA785" s="159"/>
      <c r="EB785" s="159"/>
      <c r="EC785" s="159"/>
      <c r="ED785" s="159"/>
      <c r="EE785" s="159"/>
      <c r="EF785" s="159"/>
      <c r="EG785" s="159"/>
      <c r="EH785" s="159"/>
      <c r="EI785" s="159"/>
      <c r="EJ785" s="159"/>
      <c r="EK785" s="159"/>
      <c r="EL785" s="159"/>
      <c r="EM785" s="159"/>
      <c r="EN785" s="159"/>
      <c r="EO785" s="159"/>
      <c r="EP785" s="159"/>
      <c r="EQ785" s="159"/>
      <c r="ER785" s="159"/>
      <c r="ES785" s="159"/>
      <c r="ET785" s="159"/>
      <c r="EU785" s="159"/>
      <c r="EV785" s="159"/>
      <c r="EW785" s="159"/>
      <c r="EX785" s="159"/>
      <c r="EY785" s="159"/>
      <c r="EZ785" s="159"/>
      <c r="FA785" s="159"/>
      <c r="FB785" s="159"/>
      <c r="FC785" s="159"/>
      <c r="FD785" s="159"/>
    </row>
    <row r="786" customFormat="false" ht="12.75" hidden="false" customHeight="false" outlineLevel="0" collapsed="false">
      <c r="A786" s="168"/>
      <c r="B786" s="149"/>
      <c r="C786" s="149"/>
      <c r="D786" s="149"/>
      <c r="E786" s="149"/>
      <c r="F786" s="149"/>
      <c r="G786" s="149"/>
      <c r="H786" s="148"/>
      <c r="I786" s="170"/>
      <c r="R786" s="148"/>
      <c r="S786" s="158"/>
      <c r="T786" s="159"/>
      <c r="U786" s="159"/>
      <c r="V786" s="159"/>
      <c r="W786" s="159"/>
      <c r="X786" s="159"/>
      <c r="Y786" s="159"/>
      <c r="Z786" s="159"/>
      <c r="AA786" s="159"/>
      <c r="AB786" s="159"/>
      <c r="AC786" s="159"/>
      <c r="AD786" s="159"/>
      <c r="AE786" s="159"/>
      <c r="AF786" s="159"/>
      <c r="AG786" s="159"/>
      <c r="AH786" s="159"/>
      <c r="AI786" s="159"/>
      <c r="AJ786" s="159"/>
      <c r="AK786" s="159"/>
      <c r="AL786" s="159"/>
      <c r="AM786" s="159"/>
      <c r="AN786" s="159"/>
      <c r="AO786" s="159"/>
      <c r="AP786" s="159"/>
      <c r="AQ786" s="159"/>
      <c r="AR786" s="159"/>
      <c r="AS786" s="159"/>
      <c r="AT786" s="159"/>
      <c r="AU786" s="159"/>
      <c r="AV786" s="159"/>
      <c r="AW786" s="159"/>
      <c r="AX786" s="159"/>
      <c r="AY786" s="159"/>
      <c r="AZ786" s="159"/>
      <c r="BA786" s="159"/>
      <c r="BB786" s="159"/>
      <c r="BC786" s="159"/>
      <c r="BD786" s="159"/>
      <c r="BE786" s="159"/>
      <c r="BF786" s="159"/>
      <c r="BG786" s="159"/>
      <c r="BH786" s="159"/>
      <c r="BI786" s="159"/>
      <c r="BJ786" s="159"/>
      <c r="BK786" s="159"/>
      <c r="BL786" s="159"/>
      <c r="BM786" s="159"/>
      <c r="BN786" s="159"/>
      <c r="BO786" s="159"/>
      <c r="BP786" s="159"/>
      <c r="BQ786" s="159"/>
      <c r="BR786" s="159"/>
      <c r="BS786" s="159"/>
      <c r="BT786" s="159"/>
      <c r="BU786" s="159"/>
      <c r="BV786" s="159"/>
      <c r="BW786" s="159"/>
      <c r="BX786" s="159"/>
      <c r="BY786" s="159"/>
      <c r="BZ786" s="159"/>
      <c r="CA786" s="159"/>
      <c r="CB786" s="159"/>
      <c r="CC786" s="159"/>
      <c r="CD786" s="159"/>
      <c r="CE786" s="159"/>
      <c r="CF786" s="159"/>
      <c r="CG786" s="159"/>
      <c r="CH786" s="159"/>
      <c r="CI786" s="159"/>
      <c r="CJ786" s="159"/>
      <c r="CK786" s="159"/>
      <c r="CL786" s="159"/>
      <c r="CM786" s="159"/>
      <c r="CN786" s="159"/>
      <c r="CO786" s="159"/>
      <c r="CP786" s="159"/>
      <c r="CQ786" s="159"/>
      <c r="CR786" s="159"/>
      <c r="CS786" s="159"/>
      <c r="CT786" s="159"/>
      <c r="CU786" s="159"/>
      <c r="CV786" s="159"/>
      <c r="CW786" s="159"/>
      <c r="CX786" s="159"/>
      <c r="CY786" s="159"/>
      <c r="CZ786" s="159"/>
      <c r="DA786" s="159"/>
      <c r="DB786" s="159"/>
      <c r="DC786" s="159"/>
      <c r="DD786" s="159"/>
      <c r="DE786" s="159"/>
      <c r="DF786" s="159"/>
      <c r="DG786" s="159"/>
      <c r="DH786" s="159"/>
      <c r="DI786" s="159"/>
      <c r="DJ786" s="159"/>
      <c r="DK786" s="159"/>
      <c r="DL786" s="159"/>
      <c r="DM786" s="159"/>
      <c r="DN786" s="159"/>
      <c r="DO786" s="159"/>
      <c r="DP786" s="159"/>
      <c r="DQ786" s="159"/>
      <c r="DR786" s="159"/>
      <c r="DS786" s="159"/>
      <c r="DT786" s="159"/>
      <c r="DU786" s="159"/>
      <c r="DV786" s="159"/>
      <c r="DW786" s="159"/>
      <c r="DX786" s="159"/>
      <c r="DY786" s="159"/>
      <c r="DZ786" s="159"/>
      <c r="EA786" s="159"/>
      <c r="EB786" s="159"/>
      <c r="EC786" s="159"/>
      <c r="ED786" s="159"/>
      <c r="EE786" s="159"/>
      <c r="EF786" s="159"/>
      <c r="EG786" s="159"/>
      <c r="EH786" s="159"/>
      <c r="EI786" s="159"/>
      <c r="EJ786" s="159"/>
      <c r="EK786" s="159"/>
      <c r="EL786" s="159"/>
      <c r="EM786" s="159"/>
      <c r="EN786" s="159"/>
      <c r="EO786" s="159"/>
      <c r="EP786" s="159"/>
      <c r="EQ786" s="159"/>
      <c r="ER786" s="159"/>
      <c r="ES786" s="159"/>
      <c r="ET786" s="159"/>
      <c r="EU786" s="159"/>
      <c r="EV786" s="159"/>
      <c r="EW786" s="159"/>
      <c r="EX786" s="159"/>
      <c r="EY786" s="159"/>
      <c r="EZ786" s="159"/>
      <c r="FA786" s="159"/>
      <c r="FB786" s="159"/>
      <c r="FC786" s="159"/>
      <c r="FD786" s="159"/>
    </row>
    <row r="787" customFormat="false" ht="12.75" hidden="false" customHeight="false" outlineLevel="0" collapsed="false">
      <c r="A787" s="168"/>
      <c r="B787" s="149"/>
      <c r="C787" s="149"/>
      <c r="D787" s="149"/>
      <c r="E787" s="149"/>
      <c r="F787" s="149"/>
      <c r="G787" s="149"/>
      <c r="H787" s="148"/>
      <c r="I787" s="170"/>
      <c r="R787" s="148"/>
      <c r="S787" s="158"/>
      <c r="T787" s="159"/>
      <c r="U787" s="159"/>
      <c r="V787" s="159"/>
      <c r="W787" s="159"/>
      <c r="X787" s="159"/>
      <c r="Y787" s="159"/>
      <c r="Z787" s="159"/>
      <c r="AA787" s="159"/>
      <c r="AB787" s="159"/>
      <c r="AC787" s="159"/>
      <c r="AD787" s="159"/>
      <c r="AE787" s="159"/>
      <c r="AF787" s="159"/>
      <c r="AG787" s="159"/>
      <c r="AH787" s="159"/>
      <c r="AI787" s="159"/>
      <c r="AJ787" s="159"/>
      <c r="AK787" s="159"/>
      <c r="AL787" s="159"/>
      <c r="AM787" s="159"/>
      <c r="AN787" s="159"/>
      <c r="AO787" s="159"/>
      <c r="AP787" s="159"/>
      <c r="AQ787" s="159"/>
      <c r="AR787" s="159"/>
      <c r="AS787" s="159"/>
      <c r="AT787" s="159"/>
      <c r="AU787" s="159"/>
      <c r="AV787" s="159"/>
      <c r="AW787" s="159"/>
      <c r="AX787" s="159"/>
      <c r="AY787" s="159"/>
      <c r="AZ787" s="159"/>
      <c r="BA787" s="159"/>
      <c r="BB787" s="159"/>
      <c r="BC787" s="159"/>
      <c r="BD787" s="159"/>
      <c r="BE787" s="159"/>
      <c r="BF787" s="159"/>
      <c r="BG787" s="159"/>
      <c r="BH787" s="159"/>
      <c r="BI787" s="159"/>
      <c r="BJ787" s="159"/>
      <c r="BK787" s="159"/>
      <c r="BL787" s="159"/>
      <c r="BM787" s="159"/>
      <c r="BN787" s="159"/>
      <c r="BO787" s="159"/>
      <c r="BP787" s="159"/>
      <c r="BQ787" s="159"/>
      <c r="BR787" s="159"/>
      <c r="BS787" s="159"/>
      <c r="BT787" s="159"/>
      <c r="BU787" s="159"/>
      <c r="BV787" s="159"/>
      <c r="BW787" s="159"/>
      <c r="BX787" s="159"/>
      <c r="BY787" s="159"/>
      <c r="BZ787" s="159"/>
      <c r="CA787" s="159"/>
      <c r="CB787" s="159"/>
      <c r="CC787" s="159"/>
      <c r="CD787" s="159"/>
      <c r="CE787" s="159"/>
      <c r="CF787" s="159"/>
      <c r="CG787" s="159"/>
      <c r="CH787" s="159"/>
      <c r="CI787" s="159"/>
      <c r="CJ787" s="159"/>
      <c r="CK787" s="159"/>
      <c r="CL787" s="159"/>
      <c r="CM787" s="159"/>
      <c r="CN787" s="159"/>
      <c r="CO787" s="159"/>
      <c r="CP787" s="159"/>
      <c r="CQ787" s="159"/>
      <c r="CR787" s="159"/>
      <c r="CS787" s="159"/>
      <c r="CT787" s="159"/>
      <c r="CU787" s="159"/>
      <c r="CV787" s="159"/>
      <c r="CW787" s="159"/>
      <c r="CX787" s="159"/>
      <c r="CY787" s="159"/>
      <c r="CZ787" s="159"/>
      <c r="DA787" s="159"/>
      <c r="DB787" s="159"/>
      <c r="DC787" s="159"/>
      <c r="DD787" s="159"/>
      <c r="DE787" s="159"/>
      <c r="DF787" s="159"/>
      <c r="DG787" s="159"/>
      <c r="DH787" s="159"/>
      <c r="DI787" s="159"/>
      <c r="DJ787" s="159"/>
      <c r="DK787" s="159"/>
      <c r="DL787" s="159"/>
      <c r="DM787" s="159"/>
      <c r="DN787" s="159"/>
      <c r="DO787" s="159"/>
      <c r="DP787" s="159"/>
      <c r="DQ787" s="159"/>
      <c r="DR787" s="159"/>
      <c r="DS787" s="159"/>
      <c r="DT787" s="159"/>
      <c r="DU787" s="159"/>
      <c r="DV787" s="159"/>
      <c r="DW787" s="159"/>
      <c r="DX787" s="159"/>
      <c r="DY787" s="159"/>
      <c r="DZ787" s="159"/>
      <c r="EA787" s="159"/>
      <c r="EB787" s="159"/>
      <c r="EC787" s="159"/>
      <c r="ED787" s="159"/>
      <c r="EE787" s="159"/>
      <c r="EF787" s="159"/>
      <c r="EG787" s="159"/>
      <c r="EH787" s="159"/>
      <c r="EI787" s="159"/>
      <c r="EJ787" s="159"/>
      <c r="EK787" s="159"/>
      <c r="EL787" s="159"/>
      <c r="EM787" s="159"/>
      <c r="EN787" s="159"/>
      <c r="EO787" s="159"/>
      <c r="EP787" s="159"/>
      <c r="EQ787" s="159"/>
      <c r="ER787" s="159"/>
      <c r="ES787" s="159"/>
      <c r="ET787" s="159"/>
      <c r="EU787" s="159"/>
      <c r="EV787" s="159"/>
      <c r="EW787" s="159"/>
      <c r="EX787" s="159"/>
      <c r="EY787" s="159"/>
      <c r="EZ787" s="159"/>
      <c r="FA787" s="159"/>
      <c r="FB787" s="159"/>
      <c r="FC787" s="159"/>
      <c r="FD787" s="159"/>
    </row>
    <row r="788" customFormat="false" ht="12.75" hidden="false" customHeight="false" outlineLevel="0" collapsed="false">
      <c r="A788" s="168"/>
      <c r="B788" s="149"/>
      <c r="C788" s="149"/>
      <c r="D788" s="149"/>
      <c r="E788" s="149"/>
      <c r="F788" s="149"/>
      <c r="G788" s="149"/>
      <c r="H788" s="148"/>
      <c r="I788" s="170"/>
      <c r="R788" s="148"/>
      <c r="S788" s="158"/>
      <c r="T788" s="159"/>
      <c r="U788" s="159"/>
      <c r="V788" s="159"/>
      <c r="W788" s="159"/>
      <c r="X788" s="159"/>
      <c r="Y788" s="159"/>
      <c r="Z788" s="159"/>
      <c r="AA788" s="159"/>
      <c r="AB788" s="159"/>
      <c r="AC788" s="159"/>
      <c r="AD788" s="159"/>
      <c r="AE788" s="159"/>
      <c r="AF788" s="159"/>
      <c r="AG788" s="159"/>
      <c r="AH788" s="159"/>
      <c r="AI788" s="159"/>
      <c r="AJ788" s="159"/>
      <c r="AK788" s="159"/>
      <c r="AL788" s="159"/>
      <c r="AM788" s="159"/>
      <c r="AN788" s="159"/>
      <c r="AO788" s="159"/>
      <c r="AP788" s="159"/>
      <c r="AQ788" s="159"/>
      <c r="AR788" s="159"/>
      <c r="AS788" s="159"/>
      <c r="AT788" s="159"/>
      <c r="AU788" s="159"/>
      <c r="AV788" s="159"/>
      <c r="AW788" s="159"/>
      <c r="AX788" s="159"/>
      <c r="AY788" s="159"/>
      <c r="AZ788" s="159"/>
      <c r="BA788" s="159"/>
      <c r="BB788" s="159"/>
      <c r="BC788" s="159"/>
      <c r="BD788" s="159"/>
      <c r="BE788" s="159"/>
      <c r="BF788" s="159"/>
      <c r="BG788" s="159"/>
      <c r="BH788" s="159"/>
      <c r="BI788" s="159"/>
      <c r="BJ788" s="159"/>
      <c r="BK788" s="159"/>
      <c r="BL788" s="159"/>
      <c r="BM788" s="159"/>
      <c r="BN788" s="159"/>
      <c r="BO788" s="159"/>
      <c r="BP788" s="159"/>
      <c r="BQ788" s="159"/>
      <c r="BR788" s="159"/>
      <c r="BS788" s="159"/>
      <c r="BT788" s="159"/>
      <c r="BU788" s="159"/>
      <c r="BV788" s="159"/>
      <c r="BW788" s="159"/>
      <c r="BX788" s="159"/>
      <c r="BY788" s="159"/>
      <c r="BZ788" s="159"/>
      <c r="CA788" s="159"/>
      <c r="CB788" s="159"/>
      <c r="CC788" s="159"/>
      <c r="CD788" s="159"/>
      <c r="CE788" s="159"/>
      <c r="CF788" s="159"/>
      <c r="CG788" s="159"/>
      <c r="CH788" s="159"/>
      <c r="CI788" s="159"/>
      <c r="CJ788" s="159"/>
      <c r="CK788" s="159"/>
      <c r="CL788" s="159"/>
      <c r="CM788" s="159"/>
      <c r="CN788" s="159"/>
      <c r="CO788" s="159"/>
      <c r="CP788" s="159"/>
      <c r="CQ788" s="159"/>
      <c r="CR788" s="159"/>
      <c r="CS788" s="159"/>
      <c r="CT788" s="159"/>
      <c r="CU788" s="159"/>
      <c r="CV788" s="159"/>
      <c r="CW788" s="159"/>
      <c r="CX788" s="159"/>
      <c r="CY788" s="159"/>
      <c r="CZ788" s="159"/>
      <c r="DA788" s="159"/>
      <c r="DB788" s="159"/>
      <c r="DC788" s="159"/>
      <c r="DD788" s="159"/>
      <c r="DE788" s="159"/>
      <c r="DF788" s="159"/>
      <c r="DG788" s="159"/>
      <c r="DH788" s="159"/>
      <c r="DI788" s="159"/>
      <c r="DJ788" s="159"/>
      <c r="DK788" s="159"/>
      <c r="DL788" s="159"/>
      <c r="DM788" s="159"/>
      <c r="DN788" s="159"/>
      <c r="DO788" s="159"/>
      <c r="DP788" s="159"/>
      <c r="DQ788" s="159"/>
      <c r="DR788" s="159"/>
      <c r="DS788" s="159"/>
      <c r="DT788" s="159"/>
      <c r="DU788" s="159"/>
      <c r="DV788" s="159"/>
      <c r="DW788" s="159"/>
      <c r="DX788" s="159"/>
      <c r="DY788" s="159"/>
      <c r="DZ788" s="159"/>
      <c r="EA788" s="159"/>
      <c r="EB788" s="159"/>
      <c r="EC788" s="159"/>
      <c r="ED788" s="159"/>
      <c r="EE788" s="159"/>
      <c r="EF788" s="159"/>
      <c r="EG788" s="159"/>
      <c r="EH788" s="159"/>
      <c r="EI788" s="159"/>
      <c r="EJ788" s="159"/>
      <c r="EK788" s="159"/>
      <c r="EL788" s="159"/>
      <c r="EM788" s="159"/>
      <c r="EN788" s="159"/>
      <c r="EO788" s="159"/>
      <c r="EP788" s="159"/>
      <c r="EQ788" s="159"/>
      <c r="ER788" s="159"/>
      <c r="ES788" s="159"/>
      <c r="ET788" s="159"/>
      <c r="EU788" s="159"/>
      <c r="EV788" s="159"/>
      <c r="EW788" s="159"/>
      <c r="EX788" s="159"/>
      <c r="EY788" s="159"/>
      <c r="EZ788" s="159"/>
      <c r="FA788" s="159"/>
      <c r="FB788" s="159"/>
      <c r="FC788" s="159"/>
      <c r="FD788" s="159"/>
    </row>
    <row r="789" customFormat="false" ht="12.75" hidden="false" customHeight="false" outlineLevel="0" collapsed="false">
      <c r="A789" s="168"/>
      <c r="B789" s="149"/>
      <c r="C789" s="149"/>
      <c r="D789" s="149"/>
      <c r="E789" s="149"/>
      <c r="F789" s="149"/>
      <c r="G789" s="149"/>
      <c r="H789" s="148"/>
      <c r="I789" s="170"/>
      <c r="R789" s="148"/>
      <c r="S789" s="158"/>
      <c r="T789" s="159"/>
      <c r="U789" s="159"/>
      <c r="V789" s="159"/>
      <c r="W789" s="159"/>
      <c r="X789" s="159"/>
      <c r="Y789" s="159"/>
      <c r="Z789" s="159"/>
      <c r="AA789" s="159"/>
      <c r="AB789" s="159"/>
      <c r="AC789" s="159"/>
      <c r="AD789" s="159"/>
      <c r="AE789" s="159"/>
      <c r="AF789" s="159"/>
      <c r="AG789" s="159"/>
      <c r="AH789" s="159"/>
      <c r="AI789" s="159"/>
      <c r="AJ789" s="159"/>
      <c r="AK789" s="159"/>
      <c r="AL789" s="159"/>
      <c r="AM789" s="159"/>
      <c r="AN789" s="159"/>
      <c r="AO789" s="159"/>
      <c r="AP789" s="159"/>
      <c r="AQ789" s="159"/>
      <c r="AR789" s="159"/>
      <c r="AS789" s="159"/>
      <c r="AT789" s="159"/>
      <c r="AU789" s="159"/>
      <c r="AV789" s="159"/>
      <c r="AW789" s="159"/>
      <c r="AX789" s="159"/>
      <c r="AY789" s="159"/>
      <c r="AZ789" s="159"/>
      <c r="BA789" s="159"/>
      <c r="BB789" s="159"/>
      <c r="BC789" s="159"/>
      <c r="BD789" s="159"/>
      <c r="BE789" s="159"/>
      <c r="BF789" s="159"/>
      <c r="BG789" s="159"/>
      <c r="BH789" s="159"/>
      <c r="BI789" s="159"/>
      <c r="BJ789" s="159"/>
      <c r="BK789" s="159"/>
      <c r="BL789" s="159"/>
      <c r="BM789" s="159"/>
      <c r="BN789" s="159"/>
      <c r="BO789" s="159"/>
      <c r="BP789" s="159"/>
      <c r="BQ789" s="159"/>
      <c r="BR789" s="159"/>
      <c r="BS789" s="159"/>
      <c r="BT789" s="159"/>
      <c r="BU789" s="159"/>
      <c r="BV789" s="159"/>
      <c r="BW789" s="159"/>
      <c r="BX789" s="159"/>
      <c r="BY789" s="159"/>
      <c r="BZ789" s="159"/>
      <c r="CA789" s="159"/>
      <c r="CB789" s="159"/>
      <c r="CC789" s="159"/>
      <c r="CD789" s="159"/>
      <c r="CE789" s="159"/>
      <c r="CF789" s="159"/>
      <c r="CG789" s="159"/>
      <c r="CH789" s="159"/>
      <c r="CI789" s="159"/>
      <c r="CJ789" s="159"/>
      <c r="CK789" s="159"/>
      <c r="CL789" s="159"/>
      <c r="CM789" s="159"/>
      <c r="CN789" s="159"/>
      <c r="CO789" s="159"/>
      <c r="CP789" s="159"/>
      <c r="CQ789" s="159"/>
      <c r="CR789" s="159"/>
      <c r="CS789" s="159"/>
      <c r="CT789" s="159"/>
      <c r="CU789" s="159"/>
      <c r="CV789" s="159"/>
      <c r="CW789" s="159"/>
      <c r="CX789" s="159"/>
      <c r="CY789" s="159"/>
      <c r="CZ789" s="159"/>
      <c r="DA789" s="159"/>
      <c r="DB789" s="159"/>
      <c r="DC789" s="159"/>
      <c r="DD789" s="159"/>
      <c r="DE789" s="159"/>
      <c r="DF789" s="159"/>
      <c r="DG789" s="159"/>
      <c r="DH789" s="159"/>
      <c r="DI789" s="159"/>
      <c r="DJ789" s="159"/>
      <c r="DK789" s="159"/>
      <c r="DL789" s="159"/>
      <c r="DM789" s="159"/>
      <c r="DN789" s="159"/>
      <c r="DO789" s="159"/>
      <c r="DP789" s="159"/>
      <c r="DQ789" s="159"/>
      <c r="DR789" s="159"/>
      <c r="DS789" s="159"/>
      <c r="DT789" s="159"/>
      <c r="DU789" s="159"/>
      <c r="DV789" s="159"/>
      <c r="DW789" s="159"/>
      <c r="DX789" s="159"/>
      <c r="DY789" s="159"/>
      <c r="DZ789" s="159"/>
      <c r="EA789" s="159"/>
      <c r="EB789" s="159"/>
      <c r="EC789" s="159"/>
      <c r="ED789" s="159"/>
      <c r="EE789" s="159"/>
      <c r="EF789" s="159"/>
      <c r="EG789" s="159"/>
      <c r="EH789" s="159"/>
      <c r="EI789" s="159"/>
      <c r="EJ789" s="159"/>
      <c r="EK789" s="159"/>
      <c r="EL789" s="159"/>
      <c r="EM789" s="159"/>
      <c r="EN789" s="159"/>
      <c r="EO789" s="159"/>
      <c r="EP789" s="159"/>
      <c r="EQ789" s="159"/>
      <c r="ER789" s="159"/>
      <c r="ES789" s="159"/>
      <c r="ET789" s="159"/>
      <c r="EU789" s="159"/>
      <c r="EV789" s="159"/>
      <c r="EW789" s="159"/>
      <c r="EX789" s="159"/>
      <c r="EY789" s="159"/>
      <c r="EZ789" s="159"/>
      <c r="FA789" s="159"/>
      <c r="FB789" s="159"/>
      <c r="FC789" s="159"/>
      <c r="FD789" s="159"/>
    </row>
    <row r="790" customFormat="false" ht="12.75" hidden="false" customHeight="false" outlineLevel="0" collapsed="false">
      <c r="A790" s="168"/>
      <c r="B790" s="149"/>
      <c r="C790" s="149"/>
      <c r="D790" s="149"/>
      <c r="E790" s="149"/>
      <c r="F790" s="149"/>
      <c r="G790" s="149"/>
      <c r="H790" s="148"/>
      <c r="I790" s="170"/>
      <c r="R790" s="148"/>
      <c r="S790" s="158"/>
      <c r="T790" s="159"/>
      <c r="U790" s="159"/>
      <c r="V790" s="159"/>
      <c r="W790" s="159"/>
      <c r="X790" s="159"/>
      <c r="Y790" s="159"/>
      <c r="Z790" s="159"/>
      <c r="AA790" s="159"/>
      <c r="AB790" s="159"/>
      <c r="AC790" s="159"/>
      <c r="AD790" s="159"/>
      <c r="AE790" s="159"/>
      <c r="AF790" s="159"/>
      <c r="AG790" s="159"/>
      <c r="AH790" s="159"/>
      <c r="AI790" s="159"/>
      <c r="AJ790" s="159"/>
      <c r="AK790" s="159"/>
      <c r="AL790" s="159"/>
      <c r="AM790" s="159"/>
      <c r="AN790" s="159"/>
      <c r="AO790" s="159"/>
      <c r="AP790" s="159"/>
      <c r="AQ790" s="159"/>
      <c r="AR790" s="159"/>
      <c r="AS790" s="159"/>
      <c r="AT790" s="159"/>
      <c r="AU790" s="159"/>
      <c r="AV790" s="159"/>
      <c r="AW790" s="159"/>
      <c r="AX790" s="159"/>
      <c r="AY790" s="159"/>
      <c r="AZ790" s="159"/>
      <c r="BA790" s="159"/>
      <c r="BB790" s="159"/>
      <c r="BC790" s="159"/>
      <c r="BD790" s="159"/>
      <c r="BE790" s="159"/>
      <c r="BF790" s="159"/>
      <c r="BG790" s="159"/>
      <c r="BH790" s="159"/>
      <c r="BI790" s="159"/>
      <c r="BJ790" s="159"/>
      <c r="BK790" s="159"/>
      <c r="BL790" s="159"/>
      <c r="BM790" s="159"/>
      <c r="BN790" s="159"/>
      <c r="BO790" s="159"/>
      <c r="BP790" s="159"/>
      <c r="BQ790" s="159"/>
      <c r="BR790" s="159"/>
      <c r="BS790" s="159"/>
      <c r="BT790" s="159"/>
      <c r="BU790" s="159"/>
      <c r="BV790" s="159"/>
      <c r="BW790" s="159"/>
      <c r="BX790" s="159"/>
      <c r="BY790" s="159"/>
      <c r="BZ790" s="159"/>
      <c r="CA790" s="159"/>
      <c r="CB790" s="159"/>
      <c r="CC790" s="159"/>
      <c r="CD790" s="159"/>
      <c r="CE790" s="159"/>
      <c r="CF790" s="159"/>
      <c r="CG790" s="159"/>
      <c r="CH790" s="159"/>
      <c r="CI790" s="159"/>
      <c r="CJ790" s="159"/>
      <c r="CK790" s="159"/>
      <c r="CL790" s="159"/>
      <c r="CM790" s="159"/>
      <c r="CN790" s="159"/>
      <c r="CO790" s="159"/>
      <c r="CP790" s="159"/>
      <c r="CQ790" s="159"/>
      <c r="CR790" s="159"/>
      <c r="CS790" s="159"/>
      <c r="CT790" s="159"/>
      <c r="CU790" s="159"/>
      <c r="CV790" s="159"/>
      <c r="CW790" s="159"/>
      <c r="CX790" s="159"/>
      <c r="CY790" s="159"/>
      <c r="CZ790" s="159"/>
      <c r="DA790" s="159"/>
      <c r="DB790" s="159"/>
      <c r="DC790" s="159"/>
      <c r="DD790" s="159"/>
      <c r="DE790" s="159"/>
      <c r="DF790" s="159"/>
      <c r="DG790" s="159"/>
      <c r="DH790" s="159"/>
      <c r="DI790" s="159"/>
      <c r="DJ790" s="159"/>
      <c r="DK790" s="159"/>
      <c r="DL790" s="159"/>
      <c r="DM790" s="159"/>
      <c r="DN790" s="159"/>
      <c r="DO790" s="159"/>
      <c r="DP790" s="159"/>
      <c r="DQ790" s="159"/>
      <c r="DR790" s="159"/>
      <c r="DS790" s="159"/>
      <c r="DT790" s="159"/>
      <c r="DU790" s="159"/>
      <c r="DV790" s="159"/>
      <c r="DW790" s="159"/>
      <c r="DX790" s="159"/>
      <c r="DY790" s="159"/>
      <c r="DZ790" s="159"/>
      <c r="EA790" s="159"/>
      <c r="EB790" s="159"/>
      <c r="EC790" s="159"/>
      <c r="ED790" s="159"/>
      <c r="EE790" s="159"/>
      <c r="EF790" s="159"/>
      <c r="EG790" s="159"/>
      <c r="EH790" s="159"/>
      <c r="EI790" s="159"/>
      <c r="EJ790" s="159"/>
      <c r="EK790" s="159"/>
      <c r="EL790" s="159"/>
      <c r="EM790" s="159"/>
      <c r="EN790" s="159"/>
      <c r="EO790" s="159"/>
      <c r="EP790" s="159"/>
      <c r="EQ790" s="159"/>
      <c r="ER790" s="159"/>
      <c r="ES790" s="159"/>
      <c r="ET790" s="159"/>
      <c r="EU790" s="159"/>
      <c r="EV790" s="159"/>
      <c r="EW790" s="159"/>
      <c r="EX790" s="159"/>
      <c r="EY790" s="159"/>
      <c r="EZ790" s="159"/>
      <c r="FA790" s="159"/>
      <c r="FB790" s="159"/>
      <c r="FC790" s="159"/>
      <c r="FD790" s="159"/>
    </row>
    <row r="791" customFormat="false" ht="12.75" hidden="false" customHeight="false" outlineLevel="0" collapsed="false">
      <c r="A791" s="168"/>
      <c r="B791" s="149"/>
      <c r="C791" s="149"/>
      <c r="D791" s="149"/>
      <c r="E791" s="149"/>
      <c r="F791" s="149"/>
      <c r="G791" s="149"/>
      <c r="H791" s="148"/>
      <c r="I791" s="170"/>
      <c r="R791" s="148"/>
      <c r="S791" s="158"/>
      <c r="T791" s="159"/>
      <c r="U791" s="159"/>
      <c r="V791" s="159"/>
      <c r="W791" s="159"/>
      <c r="X791" s="159"/>
      <c r="Y791" s="159"/>
      <c r="Z791" s="159"/>
      <c r="AA791" s="159"/>
      <c r="AB791" s="159"/>
      <c r="AC791" s="159"/>
      <c r="AD791" s="159"/>
      <c r="AE791" s="159"/>
      <c r="AF791" s="159"/>
      <c r="AG791" s="159"/>
      <c r="AH791" s="159"/>
      <c r="AI791" s="159"/>
      <c r="AJ791" s="159"/>
      <c r="AK791" s="159"/>
      <c r="AL791" s="159"/>
      <c r="AM791" s="159"/>
      <c r="AN791" s="159"/>
      <c r="AO791" s="159"/>
      <c r="AP791" s="159"/>
      <c r="AQ791" s="159"/>
      <c r="AR791" s="159"/>
      <c r="AS791" s="159"/>
      <c r="AT791" s="159"/>
      <c r="AU791" s="159"/>
      <c r="AV791" s="159"/>
      <c r="AW791" s="159"/>
      <c r="AX791" s="159"/>
      <c r="AY791" s="159"/>
      <c r="AZ791" s="159"/>
      <c r="BA791" s="159"/>
      <c r="BB791" s="159"/>
      <c r="BC791" s="159"/>
      <c r="BD791" s="159"/>
      <c r="BE791" s="159"/>
      <c r="BF791" s="159"/>
      <c r="BG791" s="159"/>
      <c r="BH791" s="159"/>
      <c r="BI791" s="159"/>
      <c r="BJ791" s="159"/>
      <c r="BK791" s="159"/>
      <c r="BL791" s="159"/>
      <c r="BM791" s="159"/>
      <c r="BN791" s="159"/>
      <c r="BO791" s="159"/>
      <c r="BP791" s="159"/>
      <c r="BQ791" s="159"/>
      <c r="BR791" s="159"/>
      <c r="BS791" s="159"/>
      <c r="BT791" s="159"/>
      <c r="BU791" s="159"/>
      <c r="BV791" s="159"/>
      <c r="BW791" s="159"/>
      <c r="BX791" s="159"/>
      <c r="BY791" s="159"/>
      <c r="BZ791" s="159"/>
      <c r="CA791" s="159"/>
      <c r="CB791" s="159"/>
      <c r="CC791" s="159"/>
      <c r="CD791" s="159"/>
      <c r="CE791" s="159"/>
      <c r="CF791" s="159"/>
      <c r="CG791" s="159"/>
      <c r="CH791" s="159"/>
      <c r="CI791" s="159"/>
      <c r="CJ791" s="159"/>
      <c r="CK791" s="159"/>
      <c r="CL791" s="159"/>
      <c r="CM791" s="159"/>
      <c r="CN791" s="159"/>
      <c r="CO791" s="159"/>
      <c r="CP791" s="159"/>
      <c r="CQ791" s="159"/>
      <c r="CR791" s="159"/>
      <c r="CS791" s="159"/>
      <c r="CT791" s="159"/>
      <c r="CU791" s="159"/>
      <c r="CV791" s="159"/>
      <c r="CW791" s="159"/>
      <c r="CX791" s="159"/>
      <c r="CY791" s="159"/>
      <c r="CZ791" s="159"/>
      <c r="DA791" s="159"/>
      <c r="DB791" s="159"/>
      <c r="DC791" s="159"/>
      <c r="DD791" s="159"/>
      <c r="DE791" s="159"/>
      <c r="DF791" s="159"/>
      <c r="DG791" s="159"/>
      <c r="DH791" s="159"/>
      <c r="DI791" s="159"/>
      <c r="DJ791" s="159"/>
      <c r="DK791" s="159"/>
      <c r="DL791" s="159"/>
      <c r="DM791" s="159"/>
      <c r="DN791" s="159"/>
      <c r="DO791" s="159"/>
      <c r="DP791" s="159"/>
      <c r="DQ791" s="159"/>
      <c r="DR791" s="159"/>
      <c r="DS791" s="159"/>
      <c r="DT791" s="159"/>
      <c r="DU791" s="159"/>
      <c r="DV791" s="159"/>
      <c r="DW791" s="159"/>
      <c r="DX791" s="159"/>
      <c r="DY791" s="159"/>
      <c r="DZ791" s="159"/>
      <c r="EA791" s="159"/>
      <c r="EB791" s="159"/>
      <c r="EC791" s="159"/>
      <c r="ED791" s="159"/>
      <c r="EE791" s="159"/>
      <c r="EF791" s="159"/>
      <c r="EG791" s="159"/>
      <c r="EH791" s="159"/>
      <c r="EI791" s="159"/>
      <c r="EJ791" s="159"/>
      <c r="EK791" s="159"/>
      <c r="EL791" s="159"/>
      <c r="EM791" s="159"/>
      <c r="EN791" s="159"/>
      <c r="EO791" s="159"/>
      <c r="EP791" s="159"/>
      <c r="EQ791" s="159"/>
      <c r="ER791" s="159"/>
      <c r="ES791" s="159"/>
      <c r="ET791" s="159"/>
      <c r="EU791" s="159"/>
      <c r="EV791" s="159"/>
      <c r="EW791" s="159"/>
      <c r="EX791" s="159"/>
      <c r="EY791" s="159"/>
      <c r="EZ791" s="159"/>
      <c r="FA791" s="159"/>
      <c r="FB791" s="159"/>
      <c r="FC791" s="159"/>
      <c r="FD791" s="159"/>
    </row>
    <row r="792" customFormat="false" ht="12.75" hidden="false" customHeight="false" outlineLevel="0" collapsed="false">
      <c r="A792" s="168"/>
      <c r="B792" s="149"/>
      <c r="C792" s="149"/>
      <c r="D792" s="149"/>
      <c r="E792" s="149"/>
      <c r="F792" s="149"/>
      <c r="G792" s="149"/>
      <c r="H792" s="148"/>
      <c r="I792" s="170"/>
      <c r="R792" s="148"/>
      <c r="S792" s="158"/>
      <c r="T792" s="159"/>
      <c r="U792" s="159"/>
      <c r="V792" s="159"/>
      <c r="W792" s="159"/>
      <c r="X792" s="159"/>
      <c r="Y792" s="159"/>
      <c r="Z792" s="159"/>
      <c r="AA792" s="159"/>
      <c r="AB792" s="159"/>
      <c r="AC792" s="159"/>
      <c r="AD792" s="159"/>
      <c r="AE792" s="159"/>
      <c r="AF792" s="159"/>
      <c r="AG792" s="159"/>
      <c r="AH792" s="159"/>
      <c r="AI792" s="159"/>
      <c r="AJ792" s="159"/>
      <c r="AK792" s="159"/>
      <c r="AL792" s="159"/>
      <c r="AM792" s="159"/>
      <c r="AN792" s="159"/>
      <c r="AO792" s="159"/>
      <c r="AP792" s="159"/>
      <c r="AQ792" s="159"/>
      <c r="AR792" s="159"/>
      <c r="AS792" s="159"/>
      <c r="AT792" s="159"/>
      <c r="AU792" s="159"/>
      <c r="AV792" s="159"/>
      <c r="AW792" s="159"/>
      <c r="AX792" s="159"/>
      <c r="AY792" s="159"/>
      <c r="AZ792" s="159"/>
      <c r="BA792" s="159"/>
      <c r="BB792" s="159"/>
      <c r="BC792" s="159"/>
      <c r="BD792" s="159"/>
      <c r="BE792" s="159"/>
      <c r="BF792" s="159"/>
      <c r="BG792" s="159"/>
      <c r="BH792" s="159"/>
      <c r="BI792" s="159"/>
      <c r="BJ792" s="159"/>
      <c r="BK792" s="159"/>
      <c r="BL792" s="159"/>
      <c r="BM792" s="159"/>
      <c r="BN792" s="159"/>
      <c r="BO792" s="159"/>
      <c r="BP792" s="159"/>
      <c r="BQ792" s="159"/>
      <c r="BR792" s="159"/>
      <c r="BS792" s="159"/>
      <c r="BT792" s="159"/>
      <c r="BU792" s="159"/>
      <c r="BV792" s="159"/>
      <c r="BW792" s="159"/>
      <c r="BX792" s="159"/>
      <c r="BY792" s="159"/>
      <c r="BZ792" s="159"/>
      <c r="CA792" s="159"/>
      <c r="CB792" s="159"/>
      <c r="CC792" s="159"/>
      <c r="CD792" s="159"/>
      <c r="CE792" s="159"/>
      <c r="CF792" s="159"/>
      <c r="CG792" s="159"/>
      <c r="CH792" s="159"/>
      <c r="CI792" s="159"/>
      <c r="CJ792" s="159"/>
      <c r="CK792" s="159"/>
      <c r="CL792" s="159"/>
      <c r="CM792" s="159"/>
      <c r="CN792" s="159"/>
      <c r="CO792" s="159"/>
      <c r="CP792" s="159"/>
      <c r="CQ792" s="159"/>
      <c r="CR792" s="159"/>
      <c r="CS792" s="159"/>
      <c r="CT792" s="159"/>
      <c r="CU792" s="159"/>
      <c r="CV792" s="159"/>
      <c r="CW792" s="159"/>
      <c r="CX792" s="159"/>
      <c r="CY792" s="159"/>
      <c r="CZ792" s="159"/>
      <c r="DA792" s="159"/>
      <c r="DB792" s="159"/>
      <c r="DC792" s="159"/>
      <c r="DD792" s="159"/>
      <c r="DE792" s="159"/>
      <c r="DF792" s="159"/>
      <c r="DG792" s="159"/>
      <c r="DH792" s="159"/>
      <c r="DI792" s="159"/>
      <c r="DJ792" s="159"/>
      <c r="DK792" s="159"/>
      <c r="DL792" s="159"/>
      <c r="DM792" s="159"/>
      <c r="DN792" s="159"/>
      <c r="DO792" s="159"/>
      <c r="DP792" s="159"/>
      <c r="DQ792" s="159"/>
      <c r="DR792" s="159"/>
      <c r="DS792" s="159"/>
      <c r="DT792" s="159"/>
      <c r="DU792" s="159"/>
      <c r="DV792" s="159"/>
      <c r="DW792" s="159"/>
      <c r="DX792" s="159"/>
      <c r="DY792" s="159"/>
      <c r="DZ792" s="159"/>
      <c r="EA792" s="159"/>
      <c r="EB792" s="159"/>
      <c r="EC792" s="159"/>
      <c r="ED792" s="159"/>
      <c r="EE792" s="159"/>
      <c r="EF792" s="159"/>
      <c r="EG792" s="159"/>
      <c r="EH792" s="159"/>
      <c r="EI792" s="159"/>
      <c r="EJ792" s="159"/>
      <c r="EK792" s="159"/>
      <c r="EL792" s="159"/>
      <c r="EM792" s="159"/>
      <c r="EN792" s="159"/>
      <c r="EO792" s="159"/>
      <c r="EP792" s="159"/>
      <c r="EQ792" s="159"/>
      <c r="ER792" s="159"/>
      <c r="ES792" s="159"/>
      <c r="ET792" s="159"/>
      <c r="EU792" s="159"/>
      <c r="EV792" s="159"/>
      <c r="EW792" s="159"/>
      <c r="EX792" s="159"/>
      <c r="EY792" s="159"/>
      <c r="EZ792" s="159"/>
      <c r="FA792" s="159"/>
      <c r="FB792" s="159"/>
      <c r="FC792" s="159"/>
      <c r="FD792" s="159"/>
    </row>
    <row r="793" customFormat="false" ht="12.75" hidden="false" customHeight="false" outlineLevel="0" collapsed="false">
      <c r="A793" s="168"/>
      <c r="B793" s="149"/>
      <c r="C793" s="149"/>
      <c r="D793" s="149"/>
      <c r="E793" s="149"/>
      <c r="F793" s="149"/>
      <c r="G793" s="149"/>
      <c r="H793" s="148"/>
      <c r="I793" s="170"/>
      <c r="R793" s="148"/>
      <c r="S793" s="158"/>
      <c r="T793" s="159"/>
      <c r="U793" s="159"/>
      <c r="V793" s="159"/>
      <c r="W793" s="159"/>
      <c r="X793" s="159"/>
      <c r="Y793" s="159"/>
      <c r="Z793" s="159"/>
      <c r="AA793" s="159"/>
      <c r="AB793" s="159"/>
      <c r="AC793" s="159"/>
      <c r="AD793" s="159"/>
      <c r="AE793" s="159"/>
      <c r="AF793" s="159"/>
      <c r="AG793" s="159"/>
      <c r="AH793" s="159"/>
      <c r="AI793" s="159"/>
      <c r="AJ793" s="159"/>
      <c r="AK793" s="159"/>
      <c r="AL793" s="159"/>
      <c r="AM793" s="159"/>
      <c r="AN793" s="159"/>
      <c r="AO793" s="159"/>
      <c r="AP793" s="159"/>
      <c r="AQ793" s="159"/>
      <c r="AR793" s="159"/>
      <c r="AS793" s="159"/>
      <c r="AT793" s="159"/>
      <c r="AU793" s="159"/>
      <c r="AV793" s="159"/>
      <c r="AW793" s="159"/>
      <c r="AX793" s="159"/>
      <c r="AY793" s="159"/>
      <c r="AZ793" s="159"/>
      <c r="BA793" s="159"/>
      <c r="BB793" s="159"/>
      <c r="BC793" s="159"/>
      <c r="BD793" s="159"/>
      <c r="BE793" s="159"/>
      <c r="BF793" s="159"/>
      <c r="BG793" s="159"/>
      <c r="BH793" s="159"/>
      <c r="BI793" s="159"/>
      <c r="BJ793" s="159"/>
      <c r="BK793" s="159"/>
      <c r="BL793" s="159"/>
      <c r="BM793" s="159"/>
      <c r="BN793" s="159"/>
      <c r="BO793" s="159"/>
      <c r="BP793" s="159"/>
      <c r="BQ793" s="159"/>
      <c r="BR793" s="159"/>
      <c r="BS793" s="159"/>
      <c r="BT793" s="159"/>
      <c r="BU793" s="159"/>
      <c r="BV793" s="159"/>
      <c r="BW793" s="159"/>
      <c r="BX793" s="159"/>
      <c r="BY793" s="159"/>
      <c r="BZ793" s="159"/>
      <c r="CA793" s="159"/>
      <c r="CB793" s="159"/>
      <c r="CC793" s="159"/>
      <c r="CD793" s="159"/>
      <c r="CE793" s="159"/>
      <c r="CF793" s="159"/>
      <c r="CG793" s="159"/>
      <c r="CH793" s="159"/>
      <c r="CI793" s="159"/>
      <c r="CJ793" s="159"/>
      <c r="CK793" s="159"/>
      <c r="CL793" s="159"/>
      <c r="CM793" s="159"/>
      <c r="CN793" s="159"/>
      <c r="CO793" s="159"/>
      <c r="CP793" s="159"/>
      <c r="CQ793" s="159"/>
      <c r="CR793" s="159"/>
      <c r="CS793" s="159"/>
      <c r="CT793" s="159"/>
      <c r="CU793" s="159"/>
      <c r="CV793" s="159"/>
      <c r="CW793" s="159"/>
      <c r="CX793" s="159"/>
      <c r="CY793" s="159"/>
      <c r="CZ793" s="159"/>
      <c r="DA793" s="159"/>
      <c r="DB793" s="159"/>
      <c r="DC793" s="159"/>
      <c r="DD793" s="159"/>
      <c r="DE793" s="159"/>
      <c r="DF793" s="159"/>
      <c r="DG793" s="159"/>
      <c r="DH793" s="159"/>
      <c r="DI793" s="159"/>
      <c r="DJ793" s="159"/>
      <c r="DK793" s="159"/>
      <c r="DL793" s="159"/>
      <c r="DM793" s="159"/>
      <c r="DN793" s="159"/>
      <c r="DO793" s="159"/>
      <c r="DP793" s="159"/>
      <c r="DQ793" s="159"/>
      <c r="DR793" s="159"/>
      <c r="DS793" s="159"/>
      <c r="DT793" s="159"/>
      <c r="DU793" s="159"/>
      <c r="DV793" s="159"/>
      <c r="DW793" s="159"/>
      <c r="DX793" s="159"/>
      <c r="DY793" s="159"/>
      <c r="DZ793" s="159"/>
      <c r="EA793" s="159"/>
      <c r="EB793" s="159"/>
      <c r="EC793" s="159"/>
      <c r="ED793" s="159"/>
      <c r="EE793" s="159"/>
      <c r="EF793" s="159"/>
      <c r="EG793" s="159"/>
      <c r="EH793" s="159"/>
      <c r="EI793" s="159"/>
      <c r="EJ793" s="159"/>
      <c r="EK793" s="159"/>
      <c r="EL793" s="159"/>
      <c r="EM793" s="159"/>
      <c r="EN793" s="159"/>
      <c r="EO793" s="159"/>
      <c r="EP793" s="159"/>
      <c r="EQ793" s="159"/>
      <c r="ER793" s="159"/>
      <c r="ES793" s="159"/>
      <c r="ET793" s="159"/>
      <c r="EU793" s="159"/>
      <c r="EV793" s="159"/>
      <c r="EW793" s="159"/>
      <c r="EX793" s="159"/>
      <c r="EY793" s="159"/>
      <c r="EZ793" s="159"/>
      <c r="FA793" s="159"/>
      <c r="FB793" s="159"/>
      <c r="FC793" s="159"/>
      <c r="FD793" s="159"/>
    </row>
    <row r="794" customFormat="false" ht="12.75" hidden="false" customHeight="false" outlineLevel="0" collapsed="false">
      <c r="A794" s="168"/>
      <c r="B794" s="149"/>
      <c r="C794" s="149"/>
      <c r="D794" s="149"/>
      <c r="E794" s="149"/>
      <c r="F794" s="149"/>
      <c r="G794" s="149"/>
      <c r="H794" s="148"/>
      <c r="I794" s="170"/>
      <c r="R794" s="148"/>
      <c r="S794" s="158"/>
      <c r="T794" s="159"/>
      <c r="U794" s="159"/>
      <c r="V794" s="159"/>
      <c r="W794" s="159"/>
      <c r="X794" s="159"/>
      <c r="Y794" s="159"/>
      <c r="Z794" s="159"/>
      <c r="AA794" s="159"/>
      <c r="AB794" s="159"/>
      <c r="AC794" s="159"/>
      <c r="AD794" s="159"/>
      <c r="AE794" s="159"/>
      <c r="AF794" s="159"/>
      <c r="AG794" s="159"/>
      <c r="AH794" s="159"/>
      <c r="AI794" s="159"/>
      <c r="AJ794" s="159"/>
      <c r="AK794" s="159"/>
      <c r="AL794" s="159"/>
      <c r="AM794" s="159"/>
      <c r="AN794" s="159"/>
      <c r="AO794" s="159"/>
      <c r="AP794" s="159"/>
      <c r="AQ794" s="159"/>
      <c r="AR794" s="159"/>
      <c r="AS794" s="159"/>
      <c r="AT794" s="159"/>
      <c r="AU794" s="159"/>
      <c r="AV794" s="159"/>
      <c r="AW794" s="159"/>
      <c r="AX794" s="159"/>
      <c r="AY794" s="159"/>
      <c r="AZ794" s="159"/>
      <c r="BA794" s="159"/>
      <c r="BB794" s="159"/>
      <c r="BC794" s="159"/>
      <c r="BD794" s="159"/>
      <c r="BE794" s="159"/>
      <c r="BF794" s="159"/>
      <c r="BG794" s="159"/>
      <c r="BH794" s="159"/>
      <c r="BI794" s="159"/>
      <c r="BJ794" s="159"/>
      <c r="BK794" s="159"/>
      <c r="BL794" s="159"/>
      <c r="BM794" s="159"/>
      <c r="BN794" s="159"/>
      <c r="BO794" s="159"/>
      <c r="BP794" s="159"/>
      <c r="BQ794" s="159"/>
      <c r="BR794" s="159"/>
      <c r="BS794" s="159"/>
      <c r="BT794" s="159"/>
      <c r="BU794" s="159"/>
      <c r="BV794" s="159"/>
      <c r="BW794" s="159"/>
      <c r="BX794" s="159"/>
      <c r="BY794" s="159"/>
      <c r="BZ794" s="159"/>
      <c r="CA794" s="159"/>
      <c r="CB794" s="159"/>
      <c r="CC794" s="159"/>
      <c r="CD794" s="159"/>
      <c r="CE794" s="159"/>
      <c r="CF794" s="159"/>
      <c r="CG794" s="159"/>
      <c r="CH794" s="159"/>
      <c r="CI794" s="159"/>
      <c r="CJ794" s="159"/>
      <c r="CK794" s="159"/>
      <c r="CL794" s="159"/>
      <c r="CM794" s="159"/>
      <c r="CN794" s="159"/>
      <c r="CO794" s="159"/>
      <c r="CP794" s="159"/>
      <c r="CQ794" s="159"/>
      <c r="CR794" s="159"/>
      <c r="CS794" s="159"/>
      <c r="CT794" s="159"/>
      <c r="CU794" s="159"/>
      <c r="CV794" s="159"/>
      <c r="CW794" s="159"/>
      <c r="CX794" s="159"/>
      <c r="CY794" s="159"/>
      <c r="CZ794" s="159"/>
      <c r="DA794" s="159"/>
      <c r="DB794" s="159"/>
      <c r="DC794" s="159"/>
      <c r="DD794" s="159"/>
      <c r="DE794" s="159"/>
      <c r="DF794" s="159"/>
      <c r="DG794" s="159"/>
      <c r="DH794" s="159"/>
      <c r="DI794" s="159"/>
      <c r="DJ794" s="159"/>
      <c r="DK794" s="159"/>
      <c r="DL794" s="159"/>
      <c r="DM794" s="159"/>
      <c r="DN794" s="159"/>
      <c r="DO794" s="159"/>
      <c r="DP794" s="159"/>
      <c r="DQ794" s="159"/>
      <c r="DR794" s="159"/>
      <c r="DS794" s="159"/>
      <c r="DT794" s="159"/>
      <c r="DU794" s="159"/>
      <c r="DV794" s="159"/>
      <c r="DW794" s="159"/>
      <c r="DX794" s="159"/>
      <c r="DY794" s="159"/>
      <c r="DZ794" s="159"/>
      <c r="EA794" s="159"/>
      <c r="EB794" s="159"/>
      <c r="EC794" s="159"/>
      <c r="ED794" s="159"/>
      <c r="EE794" s="159"/>
      <c r="EF794" s="159"/>
      <c r="EG794" s="159"/>
      <c r="EH794" s="159"/>
      <c r="EI794" s="159"/>
      <c r="EJ794" s="159"/>
      <c r="EK794" s="159"/>
      <c r="EL794" s="159"/>
      <c r="EM794" s="159"/>
      <c r="EN794" s="159"/>
      <c r="EO794" s="159"/>
      <c r="EP794" s="159"/>
      <c r="EQ794" s="159"/>
      <c r="ER794" s="159"/>
      <c r="ES794" s="159"/>
      <c r="ET794" s="159"/>
      <c r="EU794" s="159"/>
      <c r="EV794" s="159"/>
      <c r="EW794" s="159"/>
      <c r="EX794" s="159"/>
      <c r="EY794" s="159"/>
      <c r="EZ794" s="159"/>
      <c r="FA794" s="159"/>
      <c r="FB794" s="159"/>
      <c r="FC794" s="159"/>
      <c r="FD794" s="159"/>
    </row>
    <row r="795" customFormat="false" ht="12.75" hidden="false" customHeight="false" outlineLevel="0" collapsed="false">
      <c r="A795" s="168"/>
      <c r="B795" s="149"/>
      <c r="C795" s="149"/>
      <c r="D795" s="149"/>
      <c r="E795" s="149"/>
      <c r="F795" s="149"/>
      <c r="G795" s="149"/>
      <c r="H795" s="148"/>
      <c r="I795" s="170"/>
      <c r="R795" s="148"/>
      <c r="S795" s="158"/>
      <c r="T795" s="159"/>
      <c r="U795" s="159"/>
      <c r="V795" s="159"/>
      <c r="W795" s="159"/>
      <c r="X795" s="159"/>
      <c r="Y795" s="159"/>
      <c r="Z795" s="159"/>
      <c r="AA795" s="159"/>
      <c r="AB795" s="159"/>
      <c r="AC795" s="159"/>
      <c r="AD795" s="159"/>
      <c r="AE795" s="159"/>
      <c r="AF795" s="159"/>
      <c r="AG795" s="159"/>
      <c r="AH795" s="159"/>
      <c r="AI795" s="159"/>
      <c r="AJ795" s="159"/>
      <c r="AK795" s="159"/>
      <c r="AL795" s="159"/>
      <c r="AM795" s="159"/>
      <c r="AN795" s="159"/>
      <c r="AO795" s="159"/>
      <c r="AP795" s="159"/>
      <c r="AQ795" s="159"/>
      <c r="AR795" s="159"/>
      <c r="AS795" s="159"/>
      <c r="AT795" s="159"/>
      <c r="AU795" s="159"/>
      <c r="AV795" s="159"/>
      <c r="AW795" s="159"/>
      <c r="AX795" s="159"/>
      <c r="AY795" s="159"/>
      <c r="AZ795" s="159"/>
      <c r="BA795" s="159"/>
      <c r="BB795" s="159"/>
      <c r="BC795" s="159"/>
      <c r="BD795" s="159"/>
      <c r="BE795" s="159"/>
      <c r="BF795" s="159"/>
      <c r="BG795" s="159"/>
      <c r="BH795" s="159"/>
      <c r="BI795" s="159"/>
      <c r="BJ795" s="159"/>
      <c r="BK795" s="159"/>
      <c r="BL795" s="159"/>
      <c r="BM795" s="159"/>
      <c r="BN795" s="159"/>
      <c r="BO795" s="159"/>
      <c r="BP795" s="159"/>
      <c r="BQ795" s="159"/>
      <c r="BR795" s="159"/>
      <c r="BS795" s="159"/>
      <c r="BT795" s="159"/>
      <c r="BU795" s="159"/>
      <c r="BV795" s="159"/>
      <c r="BW795" s="159"/>
      <c r="BX795" s="159"/>
      <c r="BY795" s="159"/>
      <c r="BZ795" s="159"/>
      <c r="CA795" s="159"/>
      <c r="CB795" s="159"/>
      <c r="CC795" s="159"/>
      <c r="CD795" s="159"/>
      <c r="CE795" s="159"/>
      <c r="CF795" s="159"/>
      <c r="CG795" s="159"/>
      <c r="CH795" s="159"/>
      <c r="CI795" s="159"/>
      <c r="CJ795" s="159"/>
      <c r="CK795" s="159"/>
      <c r="CL795" s="159"/>
      <c r="CM795" s="159"/>
      <c r="CN795" s="159"/>
      <c r="CO795" s="159"/>
      <c r="CP795" s="159"/>
      <c r="CQ795" s="159"/>
      <c r="CR795" s="159"/>
      <c r="CS795" s="159"/>
      <c r="CT795" s="159"/>
      <c r="CU795" s="159"/>
      <c r="CV795" s="159"/>
      <c r="CW795" s="159"/>
      <c r="CX795" s="159"/>
      <c r="CY795" s="159"/>
      <c r="CZ795" s="159"/>
      <c r="DA795" s="159"/>
      <c r="DB795" s="159"/>
      <c r="DC795" s="159"/>
      <c r="DD795" s="159"/>
      <c r="DE795" s="159"/>
      <c r="DF795" s="159"/>
      <c r="DG795" s="159"/>
      <c r="DH795" s="159"/>
      <c r="DI795" s="159"/>
      <c r="DJ795" s="159"/>
      <c r="DK795" s="159"/>
      <c r="DL795" s="159"/>
      <c r="DM795" s="159"/>
      <c r="DN795" s="159"/>
      <c r="DO795" s="159"/>
      <c r="DP795" s="159"/>
      <c r="DQ795" s="159"/>
      <c r="DR795" s="159"/>
      <c r="DS795" s="159"/>
      <c r="DT795" s="159"/>
      <c r="DU795" s="159"/>
      <c r="DV795" s="159"/>
      <c r="DW795" s="159"/>
      <c r="DX795" s="159"/>
      <c r="DY795" s="159"/>
      <c r="DZ795" s="159"/>
      <c r="EA795" s="159"/>
      <c r="EB795" s="159"/>
      <c r="EC795" s="159"/>
      <c r="ED795" s="159"/>
      <c r="EE795" s="159"/>
      <c r="EF795" s="159"/>
      <c r="EG795" s="159"/>
      <c r="EH795" s="159"/>
      <c r="EI795" s="159"/>
      <c r="EJ795" s="159"/>
      <c r="EK795" s="159"/>
      <c r="EL795" s="159"/>
      <c r="EM795" s="159"/>
      <c r="EN795" s="159"/>
      <c r="EO795" s="159"/>
      <c r="EP795" s="159"/>
      <c r="EQ795" s="159"/>
      <c r="ER795" s="159"/>
      <c r="ES795" s="159"/>
      <c r="ET795" s="159"/>
      <c r="EU795" s="159"/>
      <c r="EV795" s="159"/>
      <c r="EW795" s="159"/>
      <c r="EX795" s="159"/>
      <c r="EY795" s="159"/>
      <c r="EZ795" s="159"/>
      <c r="FA795" s="159"/>
      <c r="FB795" s="159"/>
      <c r="FC795" s="159"/>
      <c r="FD795" s="159"/>
    </row>
    <row r="796" customFormat="false" ht="12.75" hidden="false" customHeight="false" outlineLevel="0" collapsed="false">
      <c r="A796" s="168"/>
      <c r="B796" s="149"/>
      <c r="C796" s="149"/>
      <c r="D796" s="149"/>
      <c r="E796" s="149"/>
      <c r="F796" s="149"/>
      <c r="G796" s="149"/>
      <c r="H796" s="148"/>
      <c r="I796" s="170"/>
      <c r="R796" s="148"/>
      <c r="S796" s="158"/>
      <c r="T796" s="159"/>
      <c r="U796" s="159"/>
      <c r="V796" s="159"/>
      <c r="W796" s="159"/>
      <c r="X796" s="159"/>
      <c r="Y796" s="159"/>
      <c r="Z796" s="159"/>
      <c r="AA796" s="159"/>
      <c r="AB796" s="159"/>
      <c r="AC796" s="159"/>
      <c r="AD796" s="159"/>
      <c r="AE796" s="159"/>
      <c r="AF796" s="159"/>
      <c r="AG796" s="159"/>
      <c r="AH796" s="159"/>
      <c r="AI796" s="159"/>
      <c r="AJ796" s="159"/>
      <c r="AK796" s="159"/>
      <c r="AL796" s="159"/>
      <c r="AM796" s="159"/>
      <c r="AN796" s="159"/>
      <c r="AO796" s="159"/>
      <c r="AP796" s="159"/>
      <c r="AQ796" s="159"/>
      <c r="AR796" s="159"/>
      <c r="AS796" s="159"/>
      <c r="AT796" s="159"/>
      <c r="AU796" s="159"/>
      <c r="AV796" s="159"/>
      <c r="AW796" s="159"/>
      <c r="AX796" s="159"/>
      <c r="AY796" s="159"/>
      <c r="AZ796" s="159"/>
      <c r="BA796" s="159"/>
      <c r="BB796" s="159"/>
      <c r="BC796" s="159"/>
      <c r="BD796" s="159"/>
      <c r="BE796" s="159"/>
      <c r="BF796" s="159"/>
      <c r="BG796" s="159"/>
      <c r="BH796" s="159"/>
      <c r="BI796" s="159"/>
      <c r="BJ796" s="159"/>
      <c r="BK796" s="159"/>
      <c r="BL796" s="159"/>
      <c r="BM796" s="159"/>
      <c r="BN796" s="159"/>
      <c r="BO796" s="159"/>
      <c r="BP796" s="159"/>
      <c r="BQ796" s="159"/>
      <c r="BR796" s="159"/>
      <c r="BS796" s="159"/>
      <c r="BT796" s="159"/>
      <c r="BU796" s="159"/>
      <c r="BV796" s="159"/>
      <c r="BW796" s="159"/>
      <c r="BX796" s="159"/>
      <c r="BY796" s="159"/>
      <c r="BZ796" s="159"/>
      <c r="CA796" s="159"/>
      <c r="CB796" s="159"/>
      <c r="CC796" s="159"/>
      <c r="CD796" s="159"/>
      <c r="CE796" s="159"/>
      <c r="CF796" s="159"/>
      <c r="CG796" s="159"/>
      <c r="CH796" s="159"/>
      <c r="CI796" s="159"/>
      <c r="CJ796" s="159"/>
      <c r="CK796" s="159"/>
      <c r="CL796" s="159"/>
      <c r="CM796" s="159"/>
      <c r="CN796" s="159"/>
      <c r="CO796" s="159"/>
      <c r="CP796" s="159"/>
      <c r="CQ796" s="159"/>
      <c r="CR796" s="159"/>
      <c r="CS796" s="159"/>
      <c r="CT796" s="159"/>
      <c r="CU796" s="159"/>
      <c r="CV796" s="159"/>
      <c r="CW796" s="159"/>
      <c r="CX796" s="159"/>
      <c r="CY796" s="159"/>
      <c r="CZ796" s="159"/>
      <c r="DA796" s="159"/>
      <c r="DB796" s="159"/>
      <c r="DC796" s="159"/>
      <c r="DD796" s="159"/>
      <c r="DE796" s="159"/>
      <c r="DF796" s="159"/>
      <c r="DG796" s="159"/>
      <c r="DH796" s="159"/>
      <c r="DI796" s="159"/>
      <c r="DJ796" s="159"/>
      <c r="DK796" s="159"/>
      <c r="DL796" s="159"/>
      <c r="DM796" s="159"/>
      <c r="DN796" s="159"/>
      <c r="DO796" s="159"/>
      <c r="DP796" s="159"/>
      <c r="DQ796" s="159"/>
      <c r="DR796" s="159"/>
      <c r="DS796" s="159"/>
      <c r="DT796" s="159"/>
      <c r="DU796" s="159"/>
      <c r="DV796" s="159"/>
      <c r="DW796" s="159"/>
      <c r="DX796" s="159"/>
      <c r="DY796" s="159"/>
      <c r="DZ796" s="159"/>
      <c r="EA796" s="159"/>
      <c r="EB796" s="159"/>
      <c r="EC796" s="159"/>
      <c r="ED796" s="159"/>
      <c r="EE796" s="159"/>
      <c r="EF796" s="159"/>
      <c r="EG796" s="159"/>
      <c r="EH796" s="159"/>
      <c r="EI796" s="159"/>
      <c r="EJ796" s="159"/>
      <c r="EK796" s="159"/>
      <c r="EL796" s="159"/>
      <c r="EM796" s="159"/>
      <c r="EN796" s="159"/>
      <c r="EO796" s="159"/>
      <c r="EP796" s="159"/>
      <c r="EQ796" s="159"/>
      <c r="ER796" s="159"/>
      <c r="ES796" s="159"/>
      <c r="ET796" s="159"/>
      <c r="EU796" s="159"/>
      <c r="EV796" s="159"/>
      <c r="EW796" s="159"/>
      <c r="EX796" s="159"/>
      <c r="EY796" s="159"/>
      <c r="EZ796" s="159"/>
      <c r="FA796" s="159"/>
      <c r="FB796" s="159"/>
      <c r="FC796" s="159"/>
      <c r="FD796" s="159"/>
    </row>
    <row r="797" customFormat="false" ht="12.75" hidden="false" customHeight="false" outlineLevel="0" collapsed="false">
      <c r="A797" s="168"/>
      <c r="B797" s="149"/>
      <c r="C797" s="149"/>
      <c r="D797" s="149"/>
      <c r="E797" s="149"/>
      <c r="F797" s="149"/>
      <c r="G797" s="149"/>
      <c r="H797" s="148"/>
      <c r="I797" s="170"/>
      <c r="R797" s="148"/>
      <c r="S797" s="158"/>
      <c r="T797" s="159"/>
      <c r="U797" s="159"/>
      <c r="V797" s="159"/>
      <c r="W797" s="159"/>
      <c r="X797" s="159"/>
      <c r="Y797" s="159"/>
      <c r="Z797" s="159"/>
      <c r="AA797" s="159"/>
      <c r="AB797" s="159"/>
      <c r="AC797" s="159"/>
      <c r="AD797" s="159"/>
      <c r="AE797" s="159"/>
      <c r="AF797" s="159"/>
      <c r="AG797" s="159"/>
      <c r="AH797" s="159"/>
      <c r="AI797" s="159"/>
      <c r="AJ797" s="159"/>
      <c r="AK797" s="159"/>
      <c r="AL797" s="159"/>
      <c r="AM797" s="159"/>
      <c r="AN797" s="159"/>
      <c r="AO797" s="159"/>
      <c r="AP797" s="159"/>
      <c r="AQ797" s="159"/>
      <c r="AR797" s="159"/>
      <c r="AS797" s="159"/>
      <c r="AT797" s="159"/>
      <c r="AU797" s="159"/>
      <c r="AV797" s="159"/>
      <c r="AW797" s="159"/>
      <c r="AX797" s="159"/>
      <c r="AY797" s="159"/>
      <c r="AZ797" s="159"/>
      <c r="BA797" s="159"/>
      <c r="BB797" s="159"/>
      <c r="BC797" s="159"/>
      <c r="BD797" s="159"/>
      <c r="BE797" s="159"/>
      <c r="BF797" s="159"/>
      <c r="BG797" s="159"/>
      <c r="BH797" s="159"/>
      <c r="BI797" s="159"/>
      <c r="BJ797" s="159"/>
      <c r="BK797" s="159"/>
      <c r="BL797" s="159"/>
      <c r="BM797" s="159"/>
      <c r="BN797" s="159"/>
      <c r="BO797" s="159"/>
      <c r="BP797" s="159"/>
      <c r="BQ797" s="159"/>
      <c r="BR797" s="159"/>
      <c r="BS797" s="159"/>
      <c r="BT797" s="159"/>
      <c r="BU797" s="159"/>
      <c r="BV797" s="159"/>
      <c r="BW797" s="159"/>
      <c r="BX797" s="159"/>
      <c r="BY797" s="159"/>
      <c r="BZ797" s="159"/>
      <c r="CA797" s="159"/>
      <c r="CB797" s="159"/>
      <c r="CC797" s="159"/>
      <c r="CD797" s="159"/>
      <c r="CE797" s="159"/>
      <c r="CF797" s="159"/>
      <c r="CG797" s="159"/>
      <c r="CH797" s="159"/>
      <c r="CI797" s="159"/>
      <c r="CJ797" s="159"/>
      <c r="CK797" s="159"/>
      <c r="CL797" s="159"/>
      <c r="CM797" s="159"/>
      <c r="CN797" s="159"/>
      <c r="CO797" s="159"/>
      <c r="CP797" s="159"/>
      <c r="CQ797" s="159"/>
      <c r="CR797" s="159"/>
      <c r="CS797" s="159"/>
      <c r="CT797" s="159"/>
      <c r="CU797" s="159"/>
      <c r="CV797" s="159"/>
      <c r="CW797" s="159"/>
      <c r="CX797" s="159"/>
      <c r="CY797" s="159"/>
      <c r="CZ797" s="159"/>
      <c r="DA797" s="159"/>
      <c r="DB797" s="159"/>
      <c r="DC797" s="159"/>
      <c r="DD797" s="159"/>
      <c r="DE797" s="159"/>
      <c r="DF797" s="159"/>
      <c r="DG797" s="159"/>
      <c r="DH797" s="159"/>
      <c r="DI797" s="159"/>
      <c r="DJ797" s="159"/>
      <c r="DK797" s="159"/>
      <c r="DL797" s="159"/>
      <c r="DM797" s="159"/>
      <c r="DN797" s="159"/>
      <c r="DO797" s="159"/>
      <c r="DP797" s="159"/>
      <c r="DQ797" s="159"/>
      <c r="DR797" s="159"/>
      <c r="DS797" s="159"/>
      <c r="DT797" s="159"/>
      <c r="DU797" s="159"/>
      <c r="DV797" s="159"/>
      <c r="DW797" s="159"/>
      <c r="DX797" s="159"/>
      <c r="DY797" s="159"/>
      <c r="DZ797" s="159"/>
      <c r="EA797" s="159"/>
      <c r="EB797" s="159"/>
      <c r="EC797" s="159"/>
      <c r="ED797" s="159"/>
      <c r="EE797" s="159"/>
      <c r="EF797" s="159"/>
      <c r="EG797" s="159"/>
      <c r="EH797" s="159"/>
      <c r="EI797" s="159"/>
      <c r="EJ797" s="159"/>
      <c r="EK797" s="159"/>
      <c r="EL797" s="159"/>
      <c r="EM797" s="159"/>
      <c r="EN797" s="159"/>
      <c r="EO797" s="159"/>
      <c r="EP797" s="159"/>
      <c r="EQ797" s="159"/>
      <c r="ER797" s="159"/>
      <c r="ES797" s="159"/>
      <c r="ET797" s="159"/>
      <c r="EU797" s="159"/>
      <c r="EV797" s="159"/>
      <c r="EW797" s="159"/>
      <c r="EX797" s="159"/>
      <c r="EY797" s="159"/>
      <c r="EZ797" s="159"/>
      <c r="FA797" s="159"/>
      <c r="FB797" s="159"/>
      <c r="FC797" s="159"/>
      <c r="FD797" s="159"/>
    </row>
    <row r="798" customFormat="false" ht="12.75" hidden="false" customHeight="false" outlineLevel="0" collapsed="false">
      <c r="A798" s="168"/>
      <c r="B798" s="149"/>
      <c r="C798" s="149"/>
      <c r="D798" s="149"/>
      <c r="E798" s="149"/>
      <c r="F798" s="149"/>
      <c r="G798" s="149"/>
      <c r="H798" s="148"/>
      <c r="I798" s="170"/>
      <c r="R798" s="148"/>
      <c r="S798" s="158"/>
      <c r="T798" s="159"/>
      <c r="U798" s="159"/>
      <c r="V798" s="159"/>
      <c r="W798" s="159"/>
      <c r="X798" s="159"/>
      <c r="Y798" s="159"/>
      <c r="Z798" s="159"/>
      <c r="AA798" s="159"/>
      <c r="AB798" s="159"/>
      <c r="AC798" s="159"/>
      <c r="AD798" s="159"/>
      <c r="AE798" s="159"/>
      <c r="AF798" s="159"/>
      <c r="AG798" s="159"/>
      <c r="AH798" s="159"/>
      <c r="AI798" s="159"/>
      <c r="AJ798" s="159"/>
      <c r="AK798" s="159"/>
      <c r="AL798" s="159"/>
      <c r="AM798" s="159"/>
      <c r="AN798" s="159"/>
      <c r="AO798" s="159"/>
      <c r="AP798" s="159"/>
      <c r="AQ798" s="159"/>
      <c r="AR798" s="159"/>
      <c r="AS798" s="159"/>
      <c r="AT798" s="159"/>
      <c r="AU798" s="159"/>
      <c r="AV798" s="159"/>
      <c r="AW798" s="159"/>
      <c r="AX798" s="159"/>
      <c r="AY798" s="159"/>
      <c r="AZ798" s="159"/>
      <c r="BA798" s="159"/>
      <c r="BB798" s="159"/>
      <c r="BC798" s="159"/>
      <c r="BD798" s="159"/>
      <c r="BE798" s="159"/>
      <c r="BF798" s="159"/>
      <c r="BG798" s="159"/>
      <c r="BH798" s="159"/>
      <c r="BI798" s="159"/>
      <c r="BJ798" s="159"/>
      <c r="BK798" s="159"/>
      <c r="BL798" s="159"/>
      <c r="BM798" s="159"/>
      <c r="BN798" s="159"/>
      <c r="BO798" s="159"/>
      <c r="BP798" s="159"/>
      <c r="BQ798" s="159"/>
      <c r="BR798" s="159"/>
      <c r="BS798" s="159"/>
      <c r="BT798" s="159"/>
      <c r="BU798" s="159"/>
      <c r="BV798" s="159"/>
      <c r="BW798" s="159"/>
      <c r="BX798" s="159"/>
      <c r="BY798" s="159"/>
      <c r="BZ798" s="159"/>
      <c r="CA798" s="159"/>
      <c r="CB798" s="159"/>
      <c r="CC798" s="159"/>
      <c r="CD798" s="159"/>
      <c r="CE798" s="159"/>
      <c r="CF798" s="159"/>
      <c r="CG798" s="159"/>
      <c r="CH798" s="159"/>
      <c r="CI798" s="159"/>
      <c r="CJ798" s="159"/>
      <c r="CK798" s="159"/>
      <c r="CL798" s="159"/>
      <c r="CM798" s="159"/>
      <c r="CN798" s="159"/>
      <c r="CO798" s="159"/>
      <c r="CP798" s="159"/>
      <c r="CQ798" s="159"/>
      <c r="CR798" s="159"/>
      <c r="CS798" s="159"/>
      <c r="CT798" s="159"/>
      <c r="CU798" s="159"/>
      <c r="CV798" s="159"/>
      <c r="CW798" s="159"/>
      <c r="CX798" s="159"/>
      <c r="CY798" s="159"/>
      <c r="CZ798" s="159"/>
      <c r="DA798" s="159"/>
      <c r="DB798" s="159"/>
      <c r="DC798" s="159"/>
      <c r="DD798" s="159"/>
      <c r="DE798" s="159"/>
      <c r="DF798" s="159"/>
      <c r="DG798" s="159"/>
      <c r="DH798" s="159"/>
      <c r="DI798" s="159"/>
      <c r="DJ798" s="159"/>
      <c r="DK798" s="159"/>
      <c r="DL798" s="159"/>
      <c r="DM798" s="159"/>
      <c r="DN798" s="159"/>
      <c r="DO798" s="159"/>
      <c r="DP798" s="159"/>
      <c r="DQ798" s="159"/>
      <c r="DR798" s="159"/>
      <c r="DS798" s="159"/>
      <c r="DT798" s="159"/>
      <c r="DU798" s="159"/>
      <c r="DV798" s="159"/>
      <c r="DW798" s="159"/>
      <c r="DX798" s="159"/>
      <c r="DY798" s="159"/>
      <c r="DZ798" s="159"/>
      <c r="EA798" s="159"/>
      <c r="EB798" s="159"/>
      <c r="EC798" s="159"/>
      <c r="ED798" s="159"/>
      <c r="EE798" s="159"/>
      <c r="EF798" s="159"/>
      <c r="EG798" s="159"/>
      <c r="EH798" s="159"/>
      <c r="EI798" s="159"/>
      <c r="EJ798" s="159"/>
      <c r="EK798" s="159"/>
      <c r="EL798" s="159"/>
      <c r="EM798" s="159"/>
      <c r="EN798" s="159"/>
      <c r="EO798" s="159"/>
      <c r="EP798" s="159"/>
      <c r="EQ798" s="159"/>
      <c r="ER798" s="159"/>
      <c r="ES798" s="159"/>
      <c r="ET798" s="159"/>
      <c r="EU798" s="159"/>
      <c r="EV798" s="159"/>
      <c r="EW798" s="159"/>
      <c r="EX798" s="159"/>
      <c r="EY798" s="159"/>
      <c r="EZ798" s="159"/>
      <c r="FA798" s="159"/>
      <c r="FB798" s="159"/>
      <c r="FC798" s="159"/>
      <c r="FD798" s="159"/>
    </row>
    <row r="799" customFormat="false" ht="12.75" hidden="false" customHeight="false" outlineLevel="0" collapsed="false">
      <c r="A799" s="168"/>
      <c r="B799" s="149"/>
      <c r="C799" s="149"/>
      <c r="D799" s="149"/>
      <c r="E799" s="149"/>
      <c r="F799" s="149"/>
      <c r="G799" s="149"/>
      <c r="H799" s="148"/>
      <c r="I799" s="170"/>
      <c r="R799" s="148"/>
      <c r="S799" s="158"/>
      <c r="T799" s="159"/>
      <c r="U799" s="159"/>
      <c r="V799" s="159"/>
      <c r="W799" s="159"/>
      <c r="X799" s="159"/>
      <c r="Y799" s="159"/>
      <c r="Z799" s="159"/>
      <c r="AA799" s="159"/>
      <c r="AB799" s="159"/>
      <c r="AC799" s="159"/>
      <c r="AD799" s="159"/>
      <c r="AE799" s="159"/>
      <c r="AF799" s="159"/>
      <c r="AG799" s="159"/>
      <c r="AH799" s="159"/>
      <c r="AI799" s="159"/>
      <c r="AJ799" s="159"/>
      <c r="AK799" s="159"/>
      <c r="AL799" s="159"/>
      <c r="AM799" s="159"/>
      <c r="AN799" s="159"/>
      <c r="AO799" s="159"/>
      <c r="AP799" s="159"/>
      <c r="AQ799" s="159"/>
      <c r="AR799" s="159"/>
      <c r="AS799" s="159"/>
      <c r="AT799" s="159"/>
      <c r="AU799" s="159"/>
      <c r="AV799" s="159"/>
      <c r="AW799" s="159"/>
      <c r="AX799" s="159"/>
      <c r="AY799" s="159"/>
      <c r="AZ799" s="159"/>
      <c r="BA799" s="159"/>
      <c r="BB799" s="159"/>
      <c r="BC799" s="159"/>
      <c r="BD799" s="159"/>
      <c r="BE799" s="159"/>
      <c r="BF799" s="159"/>
      <c r="BG799" s="159"/>
      <c r="BH799" s="159"/>
      <c r="BI799" s="159"/>
      <c r="BJ799" s="159"/>
      <c r="BK799" s="159"/>
      <c r="BL799" s="159"/>
      <c r="BM799" s="159"/>
      <c r="BN799" s="159"/>
      <c r="BO799" s="159"/>
      <c r="BP799" s="159"/>
      <c r="BQ799" s="159"/>
      <c r="BR799" s="159"/>
      <c r="BS799" s="159"/>
      <c r="BT799" s="159"/>
      <c r="BU799" s="159"/>
      <c r="BV799" s="159"/>
      <c r="BW799" s="159"/>
      <c r="BX799" s="159"/>
      <c r="BY799" s="159"/>
      <c r="BZ799" s="159"/>
      <c r="CA799" s="159"/>
      <c r="CB799" s="159"/>
      <c r="CC799" s="159"/>
      <c r="CD799" s="159"/>
      <c r="CE799" s="159"/>
      <c r="CF799" s="159"/>
      <c r="CG799" s="159"/>
      <c r="CH799" s="159"/>
      <c r="CI799" s="159"/>
      <c r="CJ799" s="159"/>
      <c r="CK799" s="159"/>
      <c r="CL799" s="159"/>
      <c r="CM799" s="159"/>
      <c r="CN799" s="159"/>
      <c r="CO799" s="159"/>
      <c r="CP799" s="159"/>
      <c r="CQ799" s="159"/>
      <c r="CR799" s="159"/>
      <c r="CS799" s="159"/>
      <c r="CT799" s="159"/>
      <c r="CU799" s="159"/>
      <c r="CV799" s="159"/>
      <c r="CW799" s="159"/>
      <c r="CX799" s="159"/>
      <c r="CY799" s="159"/>
      <c r="CZ799" s="159"/>
      <c r="DA799" s="159"/>
      <c r="DB799" s="159"/>
      <c r="DC799" s="159"/>
      <c r="DD799" s="159"/>
      <c r="DE799" s="159"/>
      <c r="DF799" s="159"/>
      <c r="DG799" s="159"/>
      <c r="DH799" s="159"/>
      <c r="DI799" s="159"/>
      <c r="DJ799" s="159"/>
      <c r="DK799" s="159"/>
      <c r="DL799" s="159"/>
      <c r="DM799" s="159"/>
      <c r="DN799" s="159"/>
      <c r="DO799" s="159"/>
      <c r="DP799" s="159"/>
      <c r="DQ799" s="159"/>
      <c r="DR799" s="159"/>
      <c r="DS799" s="159"/>
      <c r="DT799" s="159"/>
      <c r="DU799" s="159"/>
      <c r="DV799" s="159"/>
      <c r="DW799" s="159"/>
      <c r="DX799" s="159"/>
      <c r="DY799" s="159"/>
      <c r="DZ799" s="159"/>
      <c r="EA799" s="159"/>
      <c r="EB799" s="159"/>
      <c r="EC799" s="159"/>
      <c r="ED799" s="159"/>
      <c r="EE799" s="159"/>
      <c r="EF799" s="159"/>
      <c r="EG799" s="159"/>
      <c r="EH799" s="159"/>
      <c r="EI799" s="159"/>
      <c r="EJ799" s="159"/>
      <c r="EK799" s="159"/>
      <c r="EL799" s="159"/>
      <c r="EM799" s="159"/>
      <c r="EN799" s="159"/>
      <c r="EO799" s="159"/>
      <c r="EP799" s="159"/>
      <c r="EQ799" s="159"/>
      <c r="ER799" s="159"/>
      <c r="ES799" s="159"/>
      <c r="ET799" s="159"/>
      <c r="EU799" s="159"/>
      <c r="EV799" s="159"/>
      <c r="EW799" s="159"/>
      <c r="EX799" s="159"/>
      <c r="EY799" s="159"/>
      <c r="EZ799" s="159"/>
      <c r="FA799" s="159"/>
      <c r="FB799" s="159"/>
      <c r="FC799" s="159"/>
      <c r="FD799" s="159"/>
    </row>
    <row r="800" customFormat="false" ht="12.75" hidden="false" customHeight="false" outlineLevel="0" collapsed="false">
      <c r="A800" s="168"/>
      <c r="B800" s="149"/>
      <c r="C800" s="149"/>
      <c r="D800" s="149"/>
      <c r="E800" s="149"/>
      <c r="F800" s="149"/>
      <c r="G800" s="149"/>
      <c r="H800" s="148"/>
      <c r="I800" s="170"/>
      <c r="R800" s="148"/>
      <c r="S800" s="158"/>
      <c r="T800" s="159"/>
      <c r="U800" s="159"/>
      <c r="V800" s="159"/>
      <c r="W800" s="159"/>
      <c r="X800" s="159"/>
      <c r="Y800" s="159"/>
      <c r="Z800" s="159"/>
      <c r="AA800" s="159"/>
      <c r="AB800" s="159"/>
      <c r="AC800" s="159"/>
      <c r="AD800" s="159"/>
      <c r="AE800" s="159"/>
      <c r="AF800" s="159"/>
      <c r="AG800" s="159"/>
      <c r="AH800" s="159"/>
      <c r="AI800" s="159"/>
      <c r="AJ800" s="159"/>
      <c r="AK800" s="159"/>
      <c r="AL800" s="159"/>
      <c r="AM800" s="159"/>
      <c r="AN800" s="159"/>
      <c r="AO800" s="159"/>
      <c r="AP800" s="159"/>
      <c r="AQ800" s="159"/>
      <c r="AR800" s="159"/>
      <c r="AS800" s="159"/>
      <c r="AT800" s="159"/>
      <c r="AU800" s="159"/>
      <c r="AV800" s="159"/>
      <c r="AW800" s="159"/>
      <c r="AX800" s="159"/>
      <c r="AY800" s="159"/>
      <c r="AZ800" s="159"/>
      <c r="BA800" s="159"/>
      <c r="BB800" s="159"/>
      <c r="BC800" s="159"/>
      <c r="BD800" s="159"/>
      <c r="BE800" s="159"/>
      <c r="BF800" s="159"/>
      <c r="BG800" s="159"/>
      <c r="BH800" s="159"/>
      <c r="BI800" s="159"/>
      <c r="BJ800" s="159"/>
      <c r="BK800" s="159"/>
      <c r="BL800" s="159"/>
      <c r="BM800" s="159"/>
      <c r="BN800" s="159"/>
      <c r="BO800" s="159"/>
      <c r="BP800" s="159"/>
      <c r="BQ800" s="159"/>
      <c r="BR800" s="159"/>
      <c r="BS800" s="159"/>
      <c r="BT800" s="159"/>
      <c r="BU800" s="159"/>
      <c r="BV800" s="159"/>
      <c r="BW800" s="159"/>
      <c r="BX800" s="159"/>
      <c r="BY800" s="159"/>
      <c r="BZ800" s="159"/>
      <c r="CA800" s="159"/>
      <c r="CB800" s="159"/>
      <c r="CC800" s="159"/>
      <c r="CD800" s="159"/>
      <c r="CE800" s="159"/>
      <c r="CF800" s="159"/>
      <c r="CG800" s="159"/>
      <c r="CH800" s="159"/>
      <c r="CI800" s="159"/>
      <c r="CJ800" s="159"/>
      <c r="CK800" s="159"/>
      <c r="CL800" s="159"/>
      <c r="CM800" s="159"/>
      <c r="CN800" s="159"/>
      <c r="CO800" s="159"/>
      <c r="CP800" s="159"/>
      <c r="CQ800" s="159"/>
      <c r="CR800" s="159"/>
      <c r="CS800" s="159"/>
      <c r="CT800" s="159"/>
      <c r="CU800" s="159"/>
      <c r="CV800" s="159"/>
      <c r="CW800" s="159"/>
      <c r="CX800" s="159"/>
      <c r="CY800" s="159"/>
      <c r="CZ800" s="159"/>
      <c r="DA800" s="159"/>
      <c r="DB800" s="159"/>
      <c r="DC800" s="159"/>
      <c r="DD800" s="159"/>
      <c r="DE800" s="159"/>
      <c r="DF800" s="159"/>
      <c r="DG800" s="159"/>
      <c r="DH800" s="159"/>
      <c r="DI800" s="159"/>
      <c r="DJ800" s="159"/>
      <c r="DK800" s="159"/>
      <c r="DL800" s="159"/>
      <c r="DM800" s="159"/>
      <c r="DN800" s="159"/>
      <c r="DO800" s="159"/>
      <c r="DP800" s="159"/>
      <c r="DQ800" s="159"/>
      <c r="DR800" s="159"/>
      <c r="DS800" s="159"/>
      <c r="DT800" s="159"/>
      <c r="DU800" s="159"/>
      <c r="DV800" s="159"/>
      <c r="DW800" s="159"/>
      <c r="DX800" s="159"/>
      <c r="DY800" s="159"/>
      <c r="DZ800" s="159"/>
      <c r="EA800" s="159"/>
      <c r="EB800" s="159"/>
      <c r="EC800" s="159"/>
      <c r="ED800" s="159"/>
      <c r="EE800" s="159"/>
      <c r="EF800" s="159"/>
      <c r="EG800" s="159"/>
      <c r="EH800" s="159"/>
      <c r="EI800" s="159"/>
      <c r="EJ800" s="159"/>
      <c r="EK800" s="159"/>
      <c r="EL800" s="159"/>
      <c r="EM800" s="159"/>
      <c r="EN800" s="159"/>
      <c r="EO800" s="159"/>
      <c r="EP800" s="159"/>
      <c r="EQ800" s="159"/>
      <c r="ER800" s="159"/>
      <c r="ES800" s="159"/>
      <c r="ET800" s="159"/>
      <c r="EU800" s="159"/>
      <c r="EV800" s="159"/>
      <c r="EW800" s="159"/>
      <c r="EX800" s="159"/>
      <c r="EY800" s="159"/>
      <c r="EZ800" s="159"/>
      <c r="FA800" s="159"/>
      <c r="FB800" s="159"/>
      <c r="FC800" s="159"/>
      <c r="FD800" s="159"/>
    </row>
    <row r="801" customFormat="false" ht="12.75" hidden="false" customHeight="false" outlineLevel="0" collapsed="false">
      <c r="A801" s="168"/>
      <c r="B801" s="149"/>
      <c r="C801" s="149"/>
      <c r="D801" s="149"/>
      <c r="E801" s="149"/>
      <c r="F801" s="149"/>
      <c r="G801" s="149"/>
      <c r="H801" s="148"/>
      <c r="I801" s="170"/>
      <c r="R801" s="148"/>
      <c r="S801" s="158"/>
      <c r="T801" s="159"/>
      <c r="U801" s="159"/>
      <c r="V801" s="159"/>
      <c r="W801" s="159"/>
      <c r="X801" s="159"/>
      <c r="Y801" s="159"/>
      <c r="Z801" s="159"/>
      <c r="AA801" s="159"/>
      <c r="AB801" s="159"/>
      <c r="AC801" s="159"/>
      <c r="AD801" s="159"/>
      <c r="AE801" s="159"/>
      <c r="AF801" s="159"/>
      <c r="AG801" s="159"/>
      <c r="AH801" s="159"/>
      <c r="AI801" s="159"/>
      <c r="AJ801" s="159"/>
      <c r="AK801" s="159"/>
      <c r="AL801" s="159"/>
      <c r="AM801" s="159"/>
      <c r="AN801" s="159"/>
      <c r="AO801" s="159"/>
      <c r="AP801" s="159"/>
      <c r="AQ801" s="159"/>
      <c r="AR801" s="159"/>
      <c r="AS801" s="159"/>
      <c r="AT801" s="159"/>
      <c r="AU801" s="159"/>
      <c r="AV801" s="159"/>
      <c r="AW801" s="159"/>
      <c r="AX801" s="159"/>
      <c r="AY801" s="159"/>
      <c r="AZ801" s="159"/>
      <c r="BA801" s="159"/>
      <c r="BB801" s="159"/>
      <c r="BC801" s="159"/>
      <c r="BD801" s="159"/>
      <c r="BE801" s="159"/>
      <c r="BF801" s="159"/>
      <c r="BG801" s="159"/>
      <c r="BH801" s="159"/>
      <c r="BI801" s="159"/>
      <c r="BJ801" s="159"/>
      <c r="BK801" s="159"/>
      <c r="BL801" s="159"/>
      <c r="BM801" s="159"/>
      <c r="BN801" s="159"/>
      <c r="BO801" s="159"/>
      <c r="BP801" s="159"/>
      <c r="BQ801" s="159"/>
      <c r="BR801" s="159"/>
      <c r="BS801" s="159"/>
      <c r="BT801" s="159"/>
      <c r="BU801" s="159"/>
      <c r="BV801" s="159"/>
      <c r="BW801" s="159"/>
      <c r="BX801" s="159"/>
      <c r="BY801" s="159"/>
      <c r="BZ801" s="159"/>
      <c r="CA801" s="159"/>
      <c r="CB801" s="159"/>
      <c r="CC801" s="159"/>
      <c r="CD801" s="159"/>
      <c r="CE801" s="159"/>
      <c r="CF801" s="159"/>
      <c r="CG801" s="159"/>
      <c r="CH801" s="159"/>
      <c r="CI801" s="159"/>
      <c r="CJ801" s="159"/>
      <c r="CK801" s="159"/>
      <c r="CL801" s="159"/>
      <c r="CM801" s="159"/>
      <c r="CN801" s="159"/>
      <c r="CO801" s="159"/>
      <c r="CP801" s="159"/>
      <c r="CQ801" s="159"/>
      <c r="CR801" s="159"/>
      <c r="CS801" s="159"/>
      <c r="CT801" s="159"/>
      <c r="CU801" s="159"/>
      <c r="CV801" s="159"/>
      <c r="CW801" s="159"/>
      <c r="CX801" s="159"/>
      <c r="CY801" s="159"/>
      <c r="CZ801" s="159"/>
      <c r="DA801" s="159"/>
      <c r="DB801" s="159"/>
      <c r="DC801" s="159"/>
      <c r="DD801" s="159"/>
      <c r="DE801" s="159"/>
      <c r="DF801" s="159"/>
      <c r="DG801" s="159"/>
      <c r="DH801" s="159"/>
      <c r="DI801" s="159"/>
      <c r="DJ801" s="159"/>
      <c r="DK801" s="159"/>
      <c r="DL801" s="159"/>
      <c r="DM801" s="159"/>
      <c r="DN801" s="159"/>
      <c r="DO801" s="159"/>
      <c r="DP801" s="159"/>
      <c r="DQ801" s="159"/>
      <c r="DR801" s="159"/>
      <c r="DS801" s="159"/>
      <c r="DT801" s="159"/>
      <c r="DU801" s="159"/>
      <c r="DV801" s="159"/>
      <c r="DW801" s="159"/>
      <c r="DX801" s="159"/>
      <c r="DY801" s="159"/>
      <c r="DZ801" s="159"/>
      <c r="EA801" s="159"/>
      <c r="EB801" s="159"/>
      <c r="EC801" s="159"/>
      <c r="ED801" s="159"/>
      <c r="EE801" s="159"/>
      <c r="EF801" s="159"/>
      <c r="EG801" s="159"/>
      <c r="EH801" s="159"/>
      <c r="EI801" s="159"/>
      <c r="EJ801" s="159"/>
      <c r="EK801" s="159"/>
      <c r="EL801" s="159"/>
      <c r="EM801" s="159"/>
      <c r="EN801" s="159"/>
      <c r="EO801" s="159"/>
      <c r="EP801" s="159"/>
      <c r="EQ801" s="159"/>
      <c r="ER801" s="159"/>
      <c r="ES801" s="159"/>
      <c r="ET801" s="159"/>
      <c r="EU801" s="159"/>
      <c r="EV801" s="159"/>
      <c r="EW801" s="159"/>
      <c r="EX801" s="159"/>
      <c r="EY801" s="159"/>
      <c r="EZ801" s="159"/>
      <c r="FA801" s="159"/>
      <c r="FB801" s="159"/>
      <c r="FC801" s="159"/>
      <c r="FD801" s="159"/>
    </row>
    <row r="802" customFormat="false" ht="12.75" hidden="false" customHeight="false" outlineLevel="0" collapsed="false">
      <c r="A802" s="168"/>
      <c r="B802" s="149"/>
      <c r="C802" s="149"/>
      <c r="D802" s="149"/>
      <c r="E802" s="149"/>
      <c r="F802" s="149"/>
      <c r="G802" s="149"/>
      <c r="H802" s="148"/>
      <c r="I802" s="170"/>
      <c r="R802" s="148"/>
      <c r="S802" s="158"/>
      <c r="T802" s="159"/>
      <c r="U802" s="159"/>
      <c r="V802" s="159"/>
      <c r="W802" s="159"/>
      <c r="X802" s="159"/>
      <c r="Y802" s="159"/>
      <c r="Z802" s="159"/>
      <c r="AA802" s="159"/>
      <c r="AB802" s="159"/>
      <c r="AC802" s="159"/>
      <c r="AD802" s="159"/>
      <c r="AE802" s="159"/>
      <c r="AF802" s="159"/>
      <c r="AG802" s="159"/>
      <c r="AH802" s="159"/>
      <c r="AI802" s="159"/>
      <c r="AJ802" s="159"/>
      <c r="AK802" s="159"/>
      <c r="AL802" s="159"/>
      <c r="AM802" s="159"/>
      <c r="AN802" s="159"/>
      <c r="AO802" s="159"/>
      <c r="AP802" s="159"/>
      <c r="AQ802" s="159"/>
      <c r="AR802" s="159"/>
      <c r="AS802" s="159"/>
      <c r="AT802" s="159"/>
      <c r="AU802" s="159"/>
      <c r="AV802" s="159"/>
      <c r="AW802" s="159"/>
      <c r="AX802" s="159"/>
      <c r="AY802" s="159"/>
      <c r="AZ802" s="159"/>
      <c r="BA802" s="159"/>
      <c r="BB802" s="159"/>
      <c r="BC802" s="159"/>
      <c r="BD802" s="159"/>
      <c r="BE802" s="159"/>
      <c r="BF802" s="159"/>
      <c r="BG802" s="159"/>
      <c r="BH802" s="159"/>
      <c r="BI802" s="159"/>
      <c r="BJ802" s="159"/>
      <c r="BK802" s="159"/>
      <c r="BL802" s="159"/>
      <c r="BM802" s="159"/>
      <c r="BN802" s="159"/>
      <c r="BO802" s="159"/>
      <c r="BP802" s="159"/>
      <c r="BQ802" s="159"/>
      <c r="BR802" s="159"/>
      <c r="BS802" s="159"/>
      <c r="BT802" s="159"/>
      <c r="BU802" s="159"/>
      <c r="BV802" s="159"/>
      <c r="BW802" s="159"/>
      <c r="BX802" s="159"/>
      <c r="BY802" s="159"/>
      <c r="BZ802" s="159"/>
      <c r="CA802" s="159"/>
      <c r="CB802" s="159"/>
      <c r="CC802" s="159"/>
      <c r="CD802" s="159"/>
      <c r="CE802" s="159"/>
      <c r="CF802" s="159"/>
      <c r="CG802" s="159"/>
      <c r="CH802" s="159"/>
      <c r="CI802" s="159"/>
      <c r="CJ802" s="159"/>
      <c r="CK802" s="159"/>
      <c r="CL802" s="159"/>
      <c r="CM802" s="159"/>
      <c r="CN802" s="159"/>
      <c r="CO802" s="159"/>
      <c r="CP802" s="159"/>
      <c r="CQ802" s="159"/>
      <c r="CR802" s="159"/>
      <c r="CS802" s="159"/>
      <c r="CT802" s="159"/>
      <c r="CU802" s="159"/>
      <c r="CV802" s="159"/>
      <c r="CW802" s="159"/>
      <c r="CX802" s="159"/>
      <c r="CY802" s="159"/>
      <c r="CZ802" s="159"/>
      <c r="DA802" s="159"/>
      <c r="DB802" s="159"/>
      <c r="DC802" s="159"/>
      <c r="DD802" s="159"/>
      <c r="DE802" s="159"/>
      <c r="DF802" s="159"/>
      <c r="DG802" s="159"/>
      <c r="DH802" s="159"/>
      <c r="DI802" s="159"/>
      <c r="DJ802" s="159"/>
      <c r="DK802" s="159"/>
      <c r="DL802" s="159"/>
      <c r="DM802" s="159"/>
      <c r="DN802" s="159"/>
      <c r="DO802" s="159"/>
      <c r="DP802" s="159"/>
      <c r="DQ802" s="159"/>
      <c r="DR802" s="159"/>
      <c r="DS802" s="159"/>
      <c r="DT802" s="159"/>
      <c r="DU802" s="159"/>
      <c r="DV802" s="159"/>
      <c r="DW802" s="159"/>
      <c r="DX802" s="159"/>
      <c r="DY802" s="159"/>
      <c r="DZ802" s="159"/>
      <c r="EA802" s="159"/>
      <c r="EB802" s="159"/>
      <c r="EC802" s="159"/>
      <c r="ED802" s="159"/>
      <c r="EE802" s="159"/>
      <c r="EF802" s="159"/>
      <c r="EG802" s="159"/>
      <c r="EH802" s="159"/>
      <c r="EI802" s="159"/>
      <c r="EJ802" s="159"/>
      <c r="EK802" s="159"/>
      <c r="EL802" s="159"/>
      <c r="EM802" s="159"/>
      <c r="EN802" s="159"/>
      <c r="EO802" s="159"/>
      <c r="EP802" s="159"/>
      <c r="EQ802" s="159"/>
      <c r="ER802" s="159"/>
      <c r="ES802" s="159"/>
      <c r="ET802" s="159"/>
      <c r="EU802" s="159"/>
      <c r="EV802" s="159"/>
      <c r="EW802" s="159"/>
      <c r="EX802" s="159"/>
      <c r="EY802" s="159"/>
      <c r="EZ802" s="159"/>
      <c r="FA802" s="159"/>
      <c r="FB802" s="159"/>
      <c r="FC802" s="159"/>
      <c r="FD802" s="159"/>
    </row>
    <row r="803" customFormat="false" ht="12.75" hidden="false" customHeight="false" outlineLevel="0" collapsed="false">
      <c r="A803" s="168"/>
      <c r="B803" s="149"/>
      <c r="C803" s="149"/>
      <c r="D803" s="149"/>
      <c r="E803" s="149"/>
      <c r="F803" s="149"/>
      <c r="G803" s="149"/>
      <c r="H803" s="148"/>
      <c r="I803" s="170"/>
      <c r="R803" s="148"/>
      <c r="S803" s="158"/>
      <c r="T803" s="159"/>
      <c r="U803" s="159"/>
      <c r="V803" s="159"/>
      <c r="W803" s="159"/>
      <c r="X803" s="159"/>
      <c r="Y803" s="159"/>
      <c r="Z803" s="159"/>
      <c r="AA803" s="159"/>
      <c r="AB803" s="159"/>
      <c r="AC803" s="159"/>
      <c r="AD803" s="159"/>
      <c r="AE803" s="159"/>
      <c r="AF803" s="159"/>
      <c r="AG803" s="159"/>
      <c r="AH803" s="159"/>
      <c r="AI803" s="159"/>
      <c r="AJ803" s="159"/>
      <c r="AK803" s="159"/>
      <c r="AL803" s="159"/>
      <c r="AM803" s="159"/>
      <c r="AN803" s="159"/>
      <c r="AO803" s="159"/>
      <c r="AP803" s="159"/>
      <c r="AQ803" s="159"/>
      <c r="AR803" s="159"/>
      <c r="AS803" s="159"/>
      <c r="AT803" s="159"/>
      <c r="AU803" s="159"/>
      <c r="AV803" s="159"/>
      <c r="AW803" s="159"/>
      <c r="AX803" s="159"/>
      <c r="AY803" s="159"/>
      <c r="AZ803" s="159"/>
      <c r="BA803" s="159"/>
      <c r="BB803" s="159"/>
      <c r="BC803" s="159"/>
      <c r="BD803" s="159"/>
      <c r="BE803" s="159"/>
      <c r="BF803" s="159"/>
      <c r="BG803" s="159"/>
      <c r="BH803" s="159"/>
      <c r="BI803" s="159"/>
      <c r="BJ803" s="159"/>
      <c r="BK803" s="159"/>
      <c r="BL803" s="159"/>
      <c r="BM803" s="159"/>
      <c r="BN803" s="159"/>
      <c r="BO803" s="159"/>
      <c r="BP803" s="159"/>
      <c r="BQ803" s="159"/>
      <c r="BR803" s="159"/>
      <c r="BS803" s="159"/>
      <c r="BT803" s="159"/>
      <c r="BU803" s="159"/>
      <c r="BV803" s="159"/>
      <c r="BW803" s="159"/>
      <c r="BX803" s="159"/>
      <c r="BY803" s="159"/>
      <c r="BZ803" s="159"/>
      <c r="CA803" s="159"/>
      <c r="CB803" s="159"/>
      <c r="CC803" s="159"/>
      <c r="CD803" s="159"/>
      <c r="CE803" s="159"/>
      <c r="CF803" s="159"/>
      <c r="CG803" s="159"/>
      <c r="CH803" s="159"/>
      <c r="CI803" s="159"/>
      <c r="CJ803" s="159"/>
      <c r="CK803" s="159"/>
      <c r="CL803" s="159"/>
      <c r="CM803" s="159"/>
      <c r="CN803" s="159"/>
      <c r="CO803" s="159"/>
      <c r="CP803" s="159"/>
      <c r="CQ803" s="159"/>
      <c r="CR803" s="159"/>
      <c r="CS803" s="159"/>
      <c r="CT803" s="159"/>
      <c r="CU803" s="159"/>
      <c r="CV803" s="159"/>
      <c r="CW803" s="159"/>
      <c r="CX803" s="159"/>
      <c r="CY803" s="159"/>
      <c r="CZ803" s="159"/>
      <c r="DA803" s="159"/>
      <c r="DB803" s="159"/>
      <c r="DC803" s="159"/>
      <c r="DD803" s="159"/>
      <c r="DE803" s="159"/>
      <c r="DF803" s="159"/>
      <c r="DG803" s="159"/>
      <c r="DH803" s="159"/>
      <c r="DI803" s="159"/>
      <c r="DJ803" s="159"/>
      <c r="DK803" s="159"/>
      <c r="DL803" s="159"/>
      <c r="DM803" s="159"/>
      <c r="DN803" s="159"/>
      <c r="DO803" s="159"/>
      <c r="DP803" s="159"/>
      <c r="DQ803" s="159"/>
      <c r="DR803" s="159"/>
      <c r="DS803" s="159"/>
      <c r="DT803" s="159"/>
      <c r="DU803" s="159"/>
      <c r="DV803" s="159"/>
      <c r="DW803" s="159"/>
      <c r="DX803" s="159"/>
      <c r="DY803" s="159"/>
      <c r="DZ803" s="159"/>
      <c r="EA803" s="159"/>
      <c r="EB803" s="159"/>
      <c r="EC803" s="159"/>
      <c r="ED803" s="159"/>
      <c r="EE803" s="159"/>
      <c r="EF803" s="159"/>
      <c r="EG803" s="159"/>
      <c r="EH803" s="159"/>
      <c r="EI803" s="159"/>
      <c r="EJ803" s="159"/>
      <c r="EK803" s="159"/>
      <c r="EL803" s="159"/>
      <c r="EM803" s="159"/>
      <c r="EN803" s="159"/>
      <c r="EO803" s="159"/>
      <c r="EP803" s="159"/>
      <c r="EQ803" s="159"/>
      <c r="ER803" s="159"/>
      <c r="ES803" s="159"/>
      <c r="ET803" s="159"/>
      <c r="EU803" s="159"/>
      <c r="EV803" s="159"/>
      <c r="EW803" s="159"/>
      <c r="EX803" s="159"/>
      <c r="EY803" s="159"/>
      <c r="EZ803" s="159"/>
      <c r="FA803" s="159"/>
      <c r="FB803" s="159"/>
      <c r="FC803" s="159"/>
      <c r="FD803" s="159"/>
    </row>
    <row r="804" customFormat="false" ht="12.75" hidden="false" customHeight="false" outlineLevel="0" collapsed="false">
      <c r="A804" s="168"/>
      <c r="B804" s="149"/>
      <c r="C804" s="149"/>
      <c r="D804" s="149"/>
      <c r="E804" s="149"/>
      <c r="F804" s="149"/>
      <c r="G804" s="149"/>
      <c r="H804" s="148"/>
      <c r="I804" s="170"/>
      <c r="R804" s="148"/>
      <c r="S804" s="158"/>
      <c r="T804" s="159"/>
      <c r="U804" s="159"/>
      <c r="V804" s="159"/>
      <c r="W804" s="159"/>
      <c r="X804" s="159"/>
      <c r="Y804" s="159"/>
      <c r="Z804" s="159"/>
      <c r="AA804" s="159"/>
      <c r="AB804" s="159"/>
      <c r="AC804" s="159"/>
      <c r="AD804" s="159"/>
      <c r="AE804" s="159"/>
      <c r="AF804" s="159"/>
      <c r="AG804" s="159"/>
      <c r="AH804" s="159"/>
      <c r="AI804" s="159"/>
      <c r="AJ804" s="159"/>
      <c r="AK804" s="159"/>
      <c r="AL804" s="159"/>
      <c r="AM804" s="159"/>
      <c r="AN804" s="159"/>
      <c r="AO804" s="159"/>
      <c r="AP804" s="159"/>
      <c r="AQ804" s="159"/>
      <c r="AR804" s="159"/>
      <c r="AS804" s="159"/>
      <c r="AT804" s="159"/>
      <c r="AU804" s="159"/>
      <c r="AV804" s="159"/>
      <c r="AW804" s="159"/>
      <c r="AX804" s="159"/>
      <c r="AY804" s="159"/>
      <c r="AZ804" s="159"/>
      <c r="BA804" s="159"/>
      <c r="BB804" s="159"/>
      <c r="BC804" s="159"/>
      <c r="BD804" s="159"/>
      <c r="BE804" s="159"/>
      <c r="BF804" s="159"/>
      <c r="BG804" s="159"/>
      <c r="BH804" s="159"/>
      <c r="BI804" s="159"/>
      <c r="BJ804" s="159"/>
      <c r="BK804" s="159"/>
      <c r="BL804" s="159"/>
      <c r="BM804" s="159"/>
      <c r="BN804" s="159"/>
      <c r="BO804" s="159"/>
      <c r="BP804" s="159"/>
      <c r="BQ804" s="159"/>
      <c r="BR804" s="159"/>
      <c r="BS804" s="159"/>
      <c r="BT804" s="159"/>
      <c r="BU804" s="159"/>
      <c r="BV804" s="159"/>
      <c r="BW804" s="159"/>
      <c r="BX804" s="159"/>
      <c r="BY804" s="159"/>
      <c r="BZ804" s="159"/>
      <c r="CA804" s="159"/>
      <c r="CB804" s="159"/>
      <c r="CC804" s="159"/>
      <c r="CD804" s="159"/>
      <c r="CE804" s="159"/>
      <c r="CF804" s="159"/>
      <c r="CG804" s="159"/>
      <c r="CH804" s="159"/>
      <c r="CI804" s="159"/>
      <c r="CJ804" s="159"/>
      <c r="CK804" s="159"/>
      <c r="CL804" s="159"/>
      <c r="CM804" s="159"/>
      <c r="CN804" s="159"/>
      <c r="CO804" s="159"/>
      <c r="CP804" s="159"/>
      <c r="CQ804" s="159"/>
      <c r="CR804" s="159"/>
      <c r="CS804" s="159"/>
      <c r="CT804" s="159"/>
      <c r="CU804" s="159"/>
      <c r="CV804" s="159"/>
      <c r="CW804" s="159"/>
      <c r="CX804" s="159"/>
      <c r="CY804" s="159"/>
      <c r="CZ804" s="159"/>
      <c r="DA804" s="159"/>
      <c r="DB804" s="159"/>
      <c r="DC804" s="159"/>
      <c r="DD804" s="159"/>
      <c r="DE804" s="159"/>
      <c r="DF804" s="159"/>
      <c r="DG804" s="159"/>
      <c r="DH804" s="159"/>
      <c r="DI804" s="159"/>
      <c r="DJ804" s="159"/>
      <c r="DK804" s="159"/>
      <c r="DL804" s="159"/>
      <c r="DM804" s="159"/>
      <c r="DN804" s="159"/>
      <c r="DO804" s="159"/>
      <c r="DP804" s="159"/>
      <c r="DQ804" s="159"/>
      <c r="DR804" s="159"/>
      <c r="DS804" s="159"/>
      <c r="DT804" s="159"/>
      <c r="DU804" s="159"/>
      <c r="DV804" s="159"/>
      <c r="DW804" s="159"/>
      <c r="DX804" s="159"/>
      <c r="DY804" s="159"/>
      <c r="DZ804" s="159"/>
      <c r="EA804" s="159"/>
      <c r="EB804" s="159"/>
      <c r="EC804" s="159"/>
      <c r="ED804" s="159"/>
      <c r="EE804" s="159"/>
      <c r="EF804" s="159"/>
      <c r="EG804" s="159"/>
      <c r="EH804" s="159"/>
      <c r="EI804" s="159"/>
      <c r="EJ804" s="159"/>
      <c r="EK804" s="159"/>
      <c r="EL804" s="159"/>
      <c r="EM804" s="159"/>
      <c r="EN804" s="159"/>
      <c r="EO804" s="159"/>
      <c r="EP804" s="159"/>
      <c r="EQ804" s="159"/>
      <c r="ER804" s="159"/>
      <c r="ES804" s="159"/>
      <c r="ET804" s="159"/>
      <c r="EU804" s="159"/>
      <c r="EV804" s="159"/>
      <c r="EW804" s="159"/>
      <c r="EX804" s="159"/>
      <c r="EY804" s="159"/>
      <c r="EZ804" s="159"/>
      <c r="FA804" s="159"/>
      <c r="FB804" s="159"/>
      <c r="FC804" s="159"/>
      <c r="FD804" s="159"/>
    </row>
    <row r="805" customFormat="false" ht="12.75" hidden="false" customHeight="false" outlineLevel="0" collapsed="false">
      <c r="A805" s="168"/>
      <c r="B805" s="149"/>
      <c r="C805" s="149"/>
      <c r="D805" s="149"/>
      <c r="E805" s="149"/>
      <c r="F805" s="149"/>
      <c r="G805" s="149"/>
      <c r="H805" s="148"/>
      <c r="I805" s="170"/>
      <c r="R805" s="148"/>
      <c r="S805" s="158"/>
      <c r="T805" s="159"/>
      <c r="U805" s="159"/>
      <c r="V805" s="159"/>
      <c r="W805" s="159"/>
      <c r="X805" s="159"/>
      <c r="Y805" s="159"/>
      <c r="Z805" s="159"/>
      <c r="AA805" s="159"/>
      <c r="AB805" s="159"/>
      <c r="AC805" s="159"/>
      <c r="AD805" s="159"/>
      <c r="AE805" s="159"/>
      <c r="AF805" s="159"/>
      <c r="AG805" s="159"/>
      <c r="AH805" s="159"/>
      <c r="AI805" s="159"/>
      <c r="AJ805" s="159"/>
      <c r="AK805" s="159"/>
      <c r="AL805" s="159"/>
      <c r="AM805" s="159"/>
      <c r="AN805" s="159"/>
      <c r="AO805" s="159"/>
      <c r="AP805" s="159"/>
      <c r="AQ805" s="159"/>
      <c r="AR805" s="159"/>
      <c r="AS805" s="159"/>
      <c r="AT805" s="159"/>
      <c r="AU805" s="159"/>
      <c r="AV805" s="159"/>
      <c r="AW805" s="159"/>
      <c r="AX805" s="159"/>
      <c r="AY805" s="159"/>
      <c r="AZ805" s="159"/>
      <c r="BA805" s="159"/>
      <c r="BB805" s="159"/>
      <c r="BC805" s="159"/>
      <c r="BD805" s="159"/>
      <c r="BE805" s="159"/>
      <c r="BF805" s="159"/>
      <c r="BG805" s="159"/>
      <c r="BH805" s="159"/>
      <c r="BI805" s="159"/>
      <c r="BJ805" s="159"/>
      <c r="BK805" s="159"/>
      <c r="BL805" s="159"/>
      <c r="BM805" s="159"/>
      <c r="BN805" s="159"/>
      <c r="BO805" s="159"/>
      <c r="BP805" s="159"/>
      <c r="BQ805" s="159"/>
      <c r="BR805" s="159"/>
      <c r="BS805" s="159"/>
      <c r="BT805" s="159"/>
      <c r="BU805" s="159"/>
      <c r="BV805" s="159"/>
      <c r="BW805" s="159"/>
      <c r="BX805" s="159"/>
      <c r="BY805" s="159"/>
      <c r="BZ805" s="159"/>
      <c r="CA805" s="159"/>
      <c r="CB805" s="159"/>
      <c r="CC805" s="159"/>
      <c r="CD805" s="159"/>
      <c r="CE805" s="159"/>
      <c r="CF805" s="159"/>
      <c r="CG805" s="159"/>
      <c r="CH805" s="159"/>
      <c r="CI805" s="159"/>
      <c r="CJ805" s="159"/>
      <c r="CK805" s="159"/>
      <c r="CL805" s="159"/>
      <c r="CM805" s="159"/>
      <c r="CN805" s="159"/>
      <c r="CO805" s="159"/>
      <c r="CP805" s="159"/>
      <c r="CQ805" s="159"/>
      <c r="CR805" s="159"/>
      <c r="CS805" s="159"/>
      <c r="CT805" s="159"/>
      <c r="CU805" s="159"/>
      <c r="CV805" s="159"/>
      <c r="CW805" s="159"/>
      <c r="CX805" s="159"/>
      <c r="CY805" s="159"/>
      <c r="CZ805" s="159"/>
      <c r="DA805" s="159"/>
      <c r="DB805" s="159"/>
      <c r="DC805" s="159"/>
      <c r="DD805" s="159"/>
      <c r="DE805" s="159"/>
      <c r="DF805" s="159"/>
      <c r="DG805" s="159"/>
      <c r="DH805" s="159"/>
      <c r="DI805" s="159"/>
      <c r="DJ805" s="159"/>
      <c r="DK805" s="159"/>
      <c r="DL805" s="159"/>
      <c r="DM805" s="159"/>
      <c r="DN805" s="159"/>
      <c r="DO805" s="159"/>
      <c r="DP805" s="159"/>
      <c r="DQ805" s="159"/>
      <c r="DR805" s="159"/>
      <c r="DS805" s="159"/>
      <c r="DT805" s="159"/>
      <c r="DU805" s="159"/>
      <c r="DV805" s="159"/>
      <c r="DW805" s="159"/>
      <c r="DX805" s="159"/>
      <c r="DY805" s="159"/>
      <c r="DZ805" s="159"/>
      <c r="EA805" s="159"/>
      <c r="EB805" s="159"/>
      <c r="EC805" s="159"/>
      <c r="ED805" s="159"/>
      <c r="EE805" s="159"/>
      <c r="EF805" s="159"/>
      <c r="EG805" s="159"/>
      <c r="EH805" s="159"/>
      <c r="EI805" s="159"/>
      <c r="EJ805" s="159"/>
      <c r="EK805" s="159"/>
      <c r="EL805" s="159"/>
      <c r="EM805" s="159"/>
      <c r="EN805" s="159"/>
      <c r="EO805" s="159"/>
      <c r="EP805" s="159"/>
      <c r="EQ805" s="159"/>
      <c r="ER805" s="159"/>
      <c r="ES805" s="159"/>
      <c r="ET805" s="159"/>
      <c r="EU805" s="159"/>
      <c r="EV805" s="159"/>
      <c r="EW805" s="159"/>
      <c r="EX805" s="159"/>
      <c r="EY805" s="159"/>
      <c r="EZ805" s="159"/>
      <c r="FA805" s="159"/>
      <c r="FB805" s="159"/>
      <c r="FC805" s="159"/>
      <c r="FD805" s="159"/>
    </row>
    <row r="806" customFormat="false" ht="12.75" hidden="false" customHeight="false" outlineLevel="0" collapsed="false">
      <c r="A806" s="168"/>
      <c r="B806" s="149"/>
      <c r="C806" s="149"/>
      <c r="D806" s="149"/>
      <c r="E806" s="149"/>
      <c r="F806" s="149"/>
      <c r="G806" s="149"/>
      <c r="H806" s="148"/>
      <c r="I806" s="170"/>
      <c r="R806" s="148"/>
      <c r="S806" s="158"/>
      <c r="T806" s="159"/>
      <c r="U806" s="159"/>
      <c r="V806" s="159"/>
      <c r="W806" s="159"/>
      <c r="X806" s="159"/>
      <c r="Y806" s="159"/>
      <c r="Z806" s="159"/>
      <c r="AA806" s="159"/>
      <c r="AB806" s="159"/>
      <c r="AC806" s="159"/>
      <c r="AD806" s="159"/>
      <c r="AE806" s="159"/>
      <c r="AF806" s="159"/>
      <c r="AG806" s="159"/>
      <c r="AH806" s="159"/>
      <c r="AI806" s="159"/>
      <c r="AJ806" s="159"/>
      <c r="AK806" s="159"/>
      <c r="AL806" s="159"/>
      <c r="AM806" s="159"/>
      <c r="AN806" s="159"/>
      <c r="AO806" s="159"/>
      <c r="AP806" s="159"/>
      <c r="AQ806" s="159"/>
      <c r="AR806" s="159"/>
      <c r="AS806" s="159"/>
      <c r="AT806" s="159"/>
      <c r="AU806" s="159"/>
      <c r="AV806" s="159"/>
      <c r="AW806" s="159"/>
      <c r="AX806" s="159"/>
      <c r="AY806" s="159"/>
      <c r="AZ806" s="159"/>
      <c r="BA806" s="159"/>
      <c r="BB806" s="159"/>
      <c r="BC806" s="159"/>
      <c r="BD806" s="159"/>
      <c r="BE806" s="159"/>
      <c r="BF806" s="159"/>
      <c r="BG806" s="159"/>
      <c r="BH806" s="159"/>
      <c r="BI806" s="159"/>
      <c r="BJ806" s="159"/>
      <c r="BK806" s="159"/>
      <c r="BL806" s="159"/>
      <c r="BM806" s="159"/>
      <c r="BN806" s="159"/>
      <c r="BO806" s="159"/>
      <c r="BP806" s="159"/>
      <c r="BQ806" s="159"/>
      <c r="BR806" s="159"/>
      <c r="BS806" s="159"/>
      <c r="BT806" s="159"/>
      <c r="BU806" s="159"/>
      <c r="BV806" s="159"/>
      <c r="BW806" s="159"/>
      <c r="BX806" s="159"/>
      <c r="BY806" s="159"/>
      <c r="BZ806" s="159"/>
      <c r="CA806" s="159"/>
      <c r="CB806" s="159"/>
      <c r="CC806" s="159"/>
      <c r="CD806" s="159"/>
      <c r="CE806" s="159"/>
      <c r="CF806" s="159"/>
      <c r="CG806" s="159"/>
      <c r="CH806" s="159"/>
      <c r="CI806" s="159"/>
      <c r="CJ806" s="159"/>
      <c r="CK806" s="159"/>
      <c r="CL806" s="159"/>
      <c r="CM806" s="159"/>
      <c r="CN806" s="159"/>
      <c r="CO806" s="159"/>
      <c r="CP806" s="159"/>
      <c r="CQ806" s="159"/>
      <c r="CR806" s="159"/>
      <c r="CS806" s="159"/>
      <c r="CT806" s="159"/>
      <c r="CU806" s="159"/>
      <c r="CV806" s="159"/>
      <c r="CW806" s="159"/>
      <c r="CX806" s="159"/>
      <c r="CY806" s="159"/>
      <c r="CZ806" s="159"/>
      <c r="DA806" s="159"/>
      <c r="DB806" s="159"/>
      <c r="DC806" s="159"/>
      <c r="DD806" s="159"/>
      <c r="DE806" s="159"/>
      <c r="DF806" s="159"/>
      <c r="DG806" s="159"/>
      <c r="DH806" s="159"/>
      <c r="DI806" s="159"/>
      <c r="DJ806" s="159"/>
      <c r="DK806" s="159"/>
      <c r="DL806" s="159"/>
      <c r="DM806" s="159"/>
      <c r="DN806" s="159"/>
      <c r="DO806" s="159"/>
      <c r="DP806" s="159"/>
      <c r="DQ806" s="159"/>
      <c r="DR806" s="159"/>
      <c r="DS806" s="159"/>
      <c r="DT806" s="159"/>
      <c r="DU806" s="159"/>
      <c r="DV806" s="159"/>
      <c r="DW806" s="159"/>
      <c r="DX806" s="159"/>
      <c r="DY806" s="159"/>
      <c r="DZ806" s="159"/>
      <c r="EA806" s="159"/>
      <c r="EB806" s="159"/>
      <c r="EC806" s="159"/>
      <c r="ED806" s="159"/>
      <c r="EE806" s="159"/>
      <c r="EF806" s="159"/>
      <c r="EG806" s="159"/>
      <c r="EH806" s="159"/>
      <c r="EI806" s="159"/>
      <c r="EJ806" s="159"/>
      <c r="EK806" s="159"/>
      <c r="EL806" s="159"/>
      <c r="EM806" s="159"/>
      <c r="EN806" s="159"/>
      <c r="EO806" s="159"/>
      <c r="EP806" s="159"/>
      <c r="EQ806" s="159"/>
      <c r="ER806" s="159"/>
      <c r="ES806" s="159"/>
      <c r="ET806" s="159"/>
      <c r="EU806" s="159"/>
      <c r="EV806" s="159"/>
      <c r="EW806" s="159"/>
      <c r="EX806" s="159"/>
      <c r="EY806" s="159"/>
      <c r="EZ806" s="159"/>
      <c r="FA806" s="159"/>
      <c r="FB806" s="159"/>
      <c r="FC806" s="159"/>
      <c r="FD806" s="159"/>
    </row>
    <row r="807" customFormat="false" ht="12.75" hidden="false" customHeight="false" outlineLevel="0" collapsed="false">
      <c r="A807" s="168"/>
      <c r="B807" s="149"/>
      <c r="C807" s="149"/>
      <c r="D807" s="149"/>
      <c r="E807" s="149"/>
      <c r="F807" s="149"/>
      <c r="G807" s="149"/>
      <c r="H807" s="148"/>
      <c r="I807" s="170"/>
      <c r="R807" s="148"/>
      <c r="S807" s="158"/>
      <c r="T807" s="159"/>
      <c r="U807" s="159"/>
      <c r="V807" s="159"/>
      <c r="W807" s="159"/>
      <c r="X807" s="159"/>
      <c r="Y807" s="159"/>
      <c r="Z807" s="159"/>
      <c r="AA807" s="159"/>
      <c r="AB807" s="159"/>
      <c r="AC807" s="159"/>
      <c r="AD807" s="159"/>
      <c r="AE807" s="159"/>
      <c r="AF807" s="159"/>
      <c r="AG807" s="159"/>
      <c r="AH807" s="159"/>
      <c r="AI807" s="159"/>
      <c r="AJ807" s="159"/>
      <c r="AK807" s="159"/>
      <c r="AL807" s="159"/>
      <c r="AM807" s="159"/>
      <c r="AN807" s="159"/>
      <c r="AO807" s="159"/>
      <c r="AP807" s="159"/>
      <c r="AQ807" s="159"/>
      <c r="AR807" s="159"/>
      <c r="AS807" s="159"/>
      <c r="AT807" s="159"/>
      <c r="AU807" s="159"/>
      <c r="AV807" s="159"/>
      <c r="AW807" s="159"/>
      <c r="AX807" s="159"/>
      <c r="AY807" s="159"/>
      <c r="AZ807" s="159"/>
      <c r="BA807" s="159"/>
      <c r="BB807" s="159"/>
      <c r="BC807" s="159"/>
      <c r="BD807" s="159"/>
      <c r="BE807" s="159"/>
      <c r="BF807" s="159"/>
      <c r="BG807" s="159"/>
      <c r="BH807" s="159"/>
      <c r="BI807" s="159"/>
      <c r="BJ807" s="159"/>
      <c r="BK807" s="159"/>
      <c r="BL807" s="159"/>
      <c r="BM807" s="159"/>
      <c r="BN807" s="159"/>
      <c r="BO807" s="159"/>
      <c r="BP807" s="159"/>
      <c r="BQ807" s="159"/>
      <c r="BR807" s="159"/>
      <c r="BS807" s="159"/>
      <c r="BT807" s="159"/>
      <c r="BU807" s="159"/>
      <c r="BV807" s="159"/>
      <c r="BW807" s="159"/>
      <c r="BX807" s="159"/>
      <c r="BY807" s="159"/>
      <c r="BZ807" s="159"/>
      <c r="CA807" s="159"/>
      <c r="CB807" s="159"/>
      <c r="CC807" s="159"/>
      <c r="CD807" s="159"/>
      <c r="CE807" s="159"/>
      <c r="CF807" s="159"/>
      <c r="CG807" s="159"/>
      <c r="CH807" s="159"/>
      <c r="CI807" s="159"/>
      <c r="CJ807" s="159"/>
      <c r="CK807" s="159"/>
      <c r="CL807" s="159"/>
      <c r="CM807" s="159"/>
      <c r="CN807" s="159"/>
      <c r="CO807" s="159"/>
      <c r="CP807" s="159"/>
      <c r="CQ807" s="159"/>
      <c r="CR807" s="159"/>
      <c r="CS807" s="159"/>
      <c r="CT807" s="159"/>
      <c r="CU807" s="159"/>
      <c r="CV807" s="159"/>
      <c r="CW807" s="159"/>
      <c r="CX807" s="159"/>
      <c r="CY807" s="159"/>
      <c r="CZ807" s="159"/>
      <c r="DA807" s="159"/>
      <c r="DB807" s="159"/>
      <c r="DC807" s="159"/>
      <c r="DD807" s="159"/>
      <c r="DE807" s="159"/>
      <c r="DF807" s="159"/>
      <c r="DG807" s="159"/>
      <c r="DH807" s="159"/>
      <c r="DI807" s="159"/>
      <c r="DJ807" s="159"/>
      <c r="DK807" s="159"/>
      <c r="DL807" s="159"/>
      <c r="DM807" s="159"/>
      <c r="DN807" s="159"/>
      <c r="DO807" s="159"/>
      <c r="DP807" s="159"/>
      <c r="DQ807" s="159"/>
      <c r="DR807" s="159"/>
      <c r="DS807" s="159"/>
      <c r="DT807" s="159"/>
      <c r="DU807" s="159"/>
      <c r="DV807" s="159"/>
      <c r="DW807" s="159"/>
      <c r="DX807" s="159"/>
      <c r="DY807" s="159"/>
      <c r="DZ807" s="159"/>
      <c r="EA807" s="159"/>
      <c r="EB807" s="159"/>
      <c r="EC807" s="159"/>
      <c r="ED807" s="159"/>
      <c r="EE807" s="159"/>
      <c r="EF807" s="159"/>
      <c r="EG807" s="159"/>
      <c r="EH807" s="159"/>
      <c r="EI807" s="159"/>
      <c r="EJ807" s="159"/>
      <c r="EK807" s="159"/>
      <c r="EL807" s="159"/>
      <c r="EM807" s="159"/>
      <c r="EN807" s="159"/>
      <c r="EO807" s="159"/>
      <c r="EP807" s="159"/>
      <c r="EQ807" s="159"/>
      <c r="ER807" s="159"/>
      <c r="ES807" s="159"/>
      <c r="ET807" s="159"/>
      <c r="EU807" s="159"/>
      <c r="EV807" s="159"/>
      <c r="EW807" s="159"/>
      <c r="EX807" s="159"/>
      <c r="EY807" s="159"/>
      <c r="EZ807" s="159"/>
      <c r="FA807" s="159"/>
      <c r="FB807" s="159"/>
      <c r="FC807" s="159"/>
      <c r="FD807" s="159"/>
    </row>
    <row r="808" customFormat="false" ht="12.75" hidden="false" customHeight="false" outlineLevel="0" collapsed="false">
      <c r="A808" s="168"/>
      <c r="B808" s="149"/>
      <c r="C808" s="149"/>
      <c r="D808" s="149"/>
      <c r="E808" s="149"/>
      <c r="F808" s="149"/>
      <c r="G808" s="149"/>
      <c r="H808" s="148"/>
      <c r="I808" s="170"/>
      <c r="R808" s="148"/>
      <c r="S808" s="158"/>
      <c r="T808" s="159"/>
      <c r="U808" s="159"/>
      <c r="V808" s="159"/>
      <c r="W808" s="159"/>
      <c r="X808" s="159"/>
      <c r="Y808" s="159"/>
      <c r="Z808" s="159"/>
      <c r="AA808" s="159"/>
      <c r="AB808" s="159"/>
      <c r="AC808" s="159"/>
      <c r="AD808" s="159"/>
      <c r="AE808" s="159"/>
      <c r="AF808" s="159"/>
      <c r="AG808" s="159"/>
      <c r="AH808" s="159"/>
      <c r="AI808" s="159"/>
      <c r="AJ808" s="159"/>
      <c r="AK808" s="159"/>
      <c r="AL808" s="159"/>
      <c r="AM808" s="159"/>
      <c r="AN808" s="159"/>
      <c r="AO808" s="159"/>
      <c r="AP808" s="159"/>
      <c r="AQ808" s="159"/>
      <c r="AR808" s="159"/>
      <c r="AS808" s="159"/>
      <c r="AT808" s="159"/>
      <c r="AU808" s="159"/>
      <c r="AV808" s="159"/>
      <c r="AW808" s="159"/>
      <c r="AX808" s="159"/>
      <c r="AY808" s="159"/>
      <c r="AZ808" s="159"/>
      <c r="BA808" s="159"/>
      <c r="BB808" s="159"/>
      <c r="BC808" s="159"/>
      <c r="BD808" s="159"/>
      <c r="BE808" s="159"/>
      <c r="BF808" s="159"/>
      <c r="BG808" s="159"/>
      <c r="BH808" s="159"/>
      <c r="BI808" s="159"/>
      <c r="BJ808" s="159"/>
      <c r="BK808" s="159"/>
      <c r="BL808" s="159"/>
      <c r="BM808" s="159"/>
      <c r="BN808" s="159"/>
      <c r="BO808" s="159"/>
      <c r="BP808" s="159"/>
      <c r="BQ808" s="159"/>
      <c r="BR808" s="159"/>
      <c r="BS808" s="159"/>
      <c r="BT808" s="159"/>
      <c r="BU808" s="159"/>
      <c r="BV808" s="159"/>
      <c r="BW808" s="159"/>
      <c r="BX808" s="159"/>
      <c r="BY808" s="159"/>
      <c r="BZ808" s="159"/>
      <c r="CA808" s="159"/>
      <c r="CB808" s="159"/>
      <c r="CC808" s="159"/>
      <c r="CD808" s="159"/>
      <c r="CE808" s="159"/>
      <c r="CF808" s="159"/>
      <c r="CG808" s="159"/>
      <c r="CH808" s="159"/>
      <c r="CI808" s="159"/>
      <c r="CJ808" s="159"/>
      <c r="CK808" s="159"/>
      <c r="CL808" s="159"/>
      <c r="CM808" s="159"/>
      <c r="CN808" s="159"/>
      <c r="CO808" s="159"/>
      <c r="CP808" s="159"/>
      <c r="CQ808" s="159"/>
      <c r="CR808" s="159"/>
      <c r="CS808" s="159"/>
      <c r="CT808" s="159"/>
      <c r="CU808" s="159"/>
      <c r="CV808" s="159"/>
      <c r="CW808" s="159"/>
      <c r="CX808" s="159"/>
      <c r="CY808" s="159"/>
      <c r="CZ808" s="159"/>
      <c r="DA808" s="159"/>
      <c r="DB808" s="159"/>
      <c r="DC808" s="159"/>
      <c r="DD808" s="159"/>
      <c r="DE808" s="159"/>
      <c r="DF808" s="159"/>
      <c r="DG808" s="159"/>
      <c r="DH808" s="159"/>
      <c r="DI808" s="159"/>
      <c r="DJ808" s="159"/>
      <c r="DK808" s="159"/>
      <c r="DL808" s="159"/>
      <c r="DM808" s="159"/>
      <c r="DN808" s="159"/>
      <c r="DO808" s="159"/>
      <c r="DP808" s="159"/>
      <c r="DQ808" s="159"/>
      <c r="DR808" s="159"/>
      <c r="DS808" s="159"/>
      <c r="DT808" s="159"/>
      <c r="DU808" s="159"/>
      <c r="DV808" s="159"/>
      <c r="DW808" s="159"/>
      <c r="DX808" s="159"/>
      <c r="DY808" s="159"/>
      <c r="DZ808" s="159"/>
      <c r="EA808" s="159"/>
      <c r="EB808" s="159"/>
      <c r="EC808" s="159"/>
      <c r="ED808" s="159"/>
      <c r="EE808" s="159"/>
      <c r="EF808" s="159"/>
      <c r="EG808" s="159"/>
      <c r="EH808" s="159"/>
      <c r="EI808" s="159"/>
      <c r="EJ808" s="159"/>
      <c r="EK808" s="159"/>
      <c r="EL808" s="159"/>
      <c r="EM808" s="159"/>
      <c r="EN808" s="159"/>
      <c r="EO808" s="159"/>
      <c r="EP808" s="159"/>
      <c r="EQ808" s="159"/>
      <c r="ER808" s="159"/>
      <c r="ES808" s="159"/>
      <c r="ET808" s="159"/>
      <c r="EU808" s="159"/>
      <c r="EV808" s="159"/>
      <c r="EW808" s="159"/>
      <c r="EX808" s="159"/>
      <c r="EY808" s="159"/>
      <c r="EZ808" s="159"/>
      <c r="FA808" s="159"/>
      <c r="FB808" s="159"/>
      <c r="FC808" s="159"/>
      <c r="FD808" s="159"/>
    </row>
    <row r="809" customFormat="false" ht="12.75" hidden="false" customHeight="false" outlineLevel="0" collapsed="false">
      <c r="A809" s="168"/>
      <c r="B809" s="149"/>
      <c r="C809" s="149"/>
      <c r="D809" s="149"/>
      <c r="E809" s="149"/>
      <c r="F809" s="149"/>
      <c r="G809" s="149"/>
      <c r="H809" s="148"/>
      <c r="I809" s="170"/>
      <c r="R809" s="148"/>
      <c r="S809" s="158"/>
      <c r="T809" s="159"/>
      <c r="U809" s="159"/>
      <c r="V809" s="159"/>
      <c r="W809" s="159"/>
      <c r="X809" s="159"/>
      <c r="Y809" s="159"/>
      <c r="Z809" s="159"/>
      <c r="AA809" s="159"/>
      <c r="AB809" s="159"/>
      <c r="AC809" s="159"/>
      <c r="AD809" s="159"/>
      <c r="AE809" s="159"/>
      <c r="AF809" s="159"/>
      <c r="AG809" s="159"/>
      <c r="AH809" s="159"/>
      <c r="AI809" s="159"/>
      <c r="AJ809" s="159"/>
      <c r="AK809" s="159"/>
      <c r="AL809" s="159"/>
      <c r="AM809" s="159"/>
      <c r="AN809" s="159"/>
      <c r="AO809" s="159"/>
      <c r="AP809" s="159"/>
      <c r="AQ809" s="159"/>
      <c r="AR809" s="159"/>
      <c r="AS809" s="159"/>
      <c r="AT809" s="159"/>
      <c r="AU809" s="159"/>
      <c r="AV809" s="159"/>
      <c r="AW809" s="159"/>
      <c r="AX809" s="159"/>
      <c r="AY809" s="159"/>
      <c r="AZ809" s="159"/>
      <c r="BA809" s="159"/>
      <c r="BB809" s="159"/>
      <c r="BC809" s="159"/>
      <c r="BD809" s="159"/>
      <c r="BE809" s="159"/>
      <c r="BF809" s="159"/>
      <c r="BG809" s="159"/>
      <c r="BH809" s="159"/>
      <c r="BI809" s="159"/>
      <c r="BJ809" s="159"/>
      <c r="BK809" s="159"/>
      <c r="BL809" s="159"/>
      <c r="BM809" s="159"/>
      <c r="BN809" s="159"/>
      <c r="BO809" s="159"/>
      <c r="BP809" s="159"/>
      <c r="BQ809" s="159"/>
      <c r="BR809" s="159"/>
      <c r="BS809" s="159"/>
      <c r="BT809" s="159"/>
      <c r="BU809" s="159"/>
      <c r="BV809" s="159"/>
      <c r="BW809" s="159"/>
      <c r="BX809" s="159"/>
      <c r="BY809" s="159"/>
      <c r="BZ809" s="159"/>
      <c r="CA809" s="159"/>
      <c r="CB809" s="159"/>
      <c r="CC809" s="159"/>
      <c r="CD809" s="159"/>
      <c r="CE809" s="159"/>
      <c r="CF809" s="159"/>
      <c r="CG809" s="159"/>
      <c r="CH809" s="159"/>
      <c r="CI809" s="159"/>
      <c r="CJ809" s="159"/>
      <c r="CK809" s="159"/>
      <c r="CL809" s="159"/>
      <c r="CM809" s="159"/>
      <c r="CN809" s="159"/>
      <c r="CO809" s="159"/>
      <c r="CP809" s="159"/>
      <c r="CQ809" s="159"/>
      <c r="CR809" s="159"/>
      <c r="CS809" s="159"/>
      <c r="CT809" s="159"/>
      <c r="CU809" s="159"/>
      <c r="CV809" s="159"/>
      <c r="CW809" s="159"/>
      <c r="CX809" s="159"/>
      <c r="CY809" s="159"/>
      <c r="CZ809" s="159"/>
      <c r="DA809" s="159"/>
      <c r="DB809" s="159"/>
      <c r="DC809" s="159"/>
      <c r="DD809" s="159"/>
      <c r="DE809" s="159"/>
      <c r="DF809" s="159"/>
      <c r="DG809" s="159"/>
      <c r="DH809" s="159"/>
      <c r="DI809" s="159"/>
      <c r="DJ809" s="159"/>
      <c r="DK809" s="159"/>
      <c r="DL809" s="159"/>
      <c r="DM809" s="159"/>
      <c r="DN809" s="159"/>
      <c r="DO809" s="159"/>
      <c r="DP809" s="159"/>
      <c r="DQ809" s="159"/>
      <c r="DR809" s="159"/>
      <c r="DS809" s="159"/>
      <c r="DT809" s="159"/>
      <c r="DU809" s="159"/>
      <c r="DV809" s="159"/>
      <c r="DW809" s="159"/>
      <c r="DX809" s="159"/>
      <c r="DY809" s="159"/>
      <c r="DZ809" s="159"/>
      <c r="EA809" s="159"/>
      <c r="EB809" s="159"/>
      <c r="EC809" s="159"/>
      <c r="ED809" s="159"/>
      <c r="EE809" s="159"/>
      <c r="EF809" s="159"/>
      <c r="EG809" s="159"/>
      <c r="EH809" s="159"/>
      <c r="EI809" s="159"/>
      <c r="EJ809" s="159"/>
      <c r="EK809" s="159"/>
      <c r="EL809" s="159"/>
      <c r="EM809" s="159"/>
      <c r="EN809" s="159"/>
      <c r="EO809" s="159"/>
      <c r="EP809" s="159"/>
      <c r="EQ809" s="159"/>
      <c r="ER809" s="159"/>
      <c r="ES809" s="159"/>
      <c r="ET809" s="159"/>
      <c r="EU809" s="159"/>
      <c r="EV809" s="159"/>
      <c r="EW809" s="159"/>
      <c r="EX809" s="159"/>
      <c r="EY809" s="159"/>
      <c r="EZ809" s="159"/>
      <c r="FA809" s="159"/>
      <c r="FB809" s="159"/>
      <c r="FC809" s="159"/>
      <c r="FD809" s="159"/>
    </row>
    <row r="810" customFormat="false" ht="12.75" hidden="false" customHeight="false" outlineLevel="0" collapsed="false">
      <c r="A810" s="168"/>
      <c r="B810" s="149"/>
      <c r="C810" s="149"/>
      <c r="D810" s="149"/>
      <c r="E810" s="149"/>
      <c r="F810" s="149"/>
      <c r="G810" s="149"/>
      <c r="H810" s="148"/>
      <c r="I810" s="170"/>
      <c r="R810" s="148"/>
      <c r="S810" s="158"/>
      <c r="T810" s="159"/>
      <c r="U810" s="159"/>
      <c r="V810" s="159"/>
      <c r="W810" s="159"/>
      <c r="X810" s="159"/>
      <c r="Y810" s="159"/>
      <c r="Z810" s="159"/>
      <c r="AA810" s="159"/>
      <c r="AB810" s="159"/>
      <c r="AC810" s="159"/>
      <c r="AD810" s="159"/>
      <c r="AE810" s="159"/>
      <c r="AF810" s="159"/>
      <c r="AG810" s="159"/>
      <c r="AH810" s="159"/>
      <c r="AI810" s="159"/>
      <c r="AJ810" s="159"/>
      <c r="AK810" s="159"/>
      <c r="AL810" s="159"/>
      <c r="AM810" s="159"/>
      <c r="AN810" s="159"/>
      <c r="AO810" s="159"/>
      <c r="AP810" s="159"/>
      <c r="AQ810" s="159"/>
      <c r="AR810" s="159"/>
      <c r="AS810" s="159"/>
      <c r="AT810" s="159"/>
      <c r="AU810" s="159"/>
      <c r="AV810" s="159"/>
      <c r="AW810" s="159"/>
      <c r="AX810" s="159"/>
      <c r="AY810" s="159"/>
      <c r="AZ810" s="159"/>
      <c r="BA810" s="159"/>
      <c r="BB810" s="159"/>
      <c r="BC810" s="159"/>
      <c r="BD810" s="159"/>
      <c r="BE810" s="159"/>
      <c r="BF810" s="159"/>
      <c r="BG810" s="159"/>
      <c r="BH810" s="159"/>
      <c r="BI810" s="159"/>
      <c r="BJ810" s="159"/>
      <c r="BK810" s="159"/>
      <c r="BL810" s="159"/>
      <c r="BM810" s="159"/>
      <c r="BN810" s="159"/>
      <c r="BO810" s="159"/>
      <c r="BP810" s="159"/>
      <c r="BQ810" s="159"/>
      <c r="BR810" s="159"/>
      <c r="BS810" s="159"/>
      <c r="BT810" s="159"/>
      <c r="BU810" s="159"/>
      <c r="BV810" s="159"/>
      <c r="BW810" s="159"/>
      <c r="BX810" s="159"/>
      <c r="BY810" s="159"/>
      <c r="BZ810" s="159"/>
      <c r="CA810" s="159"/>
      <c r="CB810" s="159"/>
      <c r="CC810" s="159"/>
      <c r="CD810" s="159"/>
      <c r="CE810" s="159"/>
      <c r="CF810" s="159"/>
      <c r="CG810" s="159"/>
      <c r="CH810" s="159"/>
      <c r="CI810" s="159"/>
      <c r="CJ810" s="159"/>
      <c r="CK810" s="159"/>
      <c r="CL810" s="159"/>
      <c r="CM810" s="159"/>
      <c r="CN810" s="159"/>
      <c r="CO810" s="159"/>
      <c r="CP810" s="159"/>
      <c r="CQ810" s="159"/>
      <c r="CR810" s="159"/>
      <c r="CS810" s="159"/>
      <c r="CT810" s="159"/>
      <c r="CU810" s="159"/>
      <c r="CV810" s="159"/>
      <c r="CW810" s="159"/>
      <c r="CX810" s="159"/>
      <c r="CY810" s="159"/>
      <c r="CZ810" s="159"/>
      <c r="DA810" s="159"/>
      <c r="DB810" s="159"/>
      <c r="DC810" s="159"/>
      <c r="DD810" s="159"/>
      <c r="DE810" s="159"/>
      <c r="DF810" s="159"/>
      <c r="DG810" s="159"/>
      <c r="DH810" s="159"/>
      <c r="DI810" s="159"/>
      <c r="DJ810" s="159"/>
      <c r="DK810" s="159"/>
      <c r="DL810" s="159"/>
      <c r="DM810" s="159"/>
      <c r="DN810" s="159"/>
      <c r="DO810" s="159"/>
      <c r="DP810" s="159"/>
      <c r="DQ810" s="159"/>
      <c r="DR810" s="159"/>
      <c r="DS810" s="159"/>
      <c r="DT810" s="159"/>
      <c r="DU810" s="159"/>
      <c r="DV810" s="159"/>
      <c r="DW810" s="159"/>
      <c r="DX810" s="159"/>
      <c r="DY810" s="159"/>
      <c r="DZ810" s="159"/>
      <c r="EA810" s="159"/>
      <c r="EB810" s="159"/>
      <c r="EC810" s="159"/>
      <c r="ED810" s="159"/>
      <c r="EE810" s="159"/>
      <c r="EF810" s="159"/>
      <c r="EG810" s="159"/>
      <c r="EH810" s="159"/>
      <c r="EI810" s="159"/>
      <c r="EJ810" s="159"/>
      <c r="EK810" s="159"/>
      <c r="EL810" s="159"/>
      <c r="EM810" s="159"/>
      <c r="EN810" s="159"/>
      <c r="EO810" s="159"/>
      <c r="EP810" s="159"/>
      <c r="EQ810" s="159"/>
      <c r="ER810" s="159"/>
      <c r="ES810" s="159"/>
      <c r="ET810" s="159"/>
      <c r="EU810" s="159"/>
      <c r="EV810" s="159"/>
      <c r="EW810" s="159"/>
      <c r="EX810" s="159"/>
      <c r="EY810" s="159"/>
      <c r="EZ810" s="159"/>
      <c r="FA810" s="159"/>
      <c r="FB810" s="159"/>
      <c r="FC810" s="159"/>
      <c r="FD810" s="159"/>
    </row>
    <row r="811" customFormat="false" ht="12.75" hidden="false" customHeight="false" outlineLevel="0" collapsed="false">
      <c r="A811" s="168"/>
      <c r="B811" s="149"/>
      <c r="C811" s="149"/>
      <c r="D811" s="149"/>
      <c r="E811" s="149"/>
      <c r="F811" s="149"/>
      <c r="G811" s="149"/>
      <c r="H811" s="148"/>
      <c r="I811" s="170"/>
      <c r="R811" s="148"/>
      <c r="S811" s="158"/>
      <c r="T811" s="159"/>
      <c r="U811" s="159"/>
      <c r="V811" s="159"/>
      <c r="W811" s="159"/>
      <c r="X811" s="159"/>
      <c r="Y811" s="159"/>
      <c r="Z811" s="159"/>
      <c r="AA811" s="159"/>
      <c r="AB811" s="159"/>
      <c r="AC811" s="159"/>
      <c r="AD811" s="159"/>
      <c r="AE811" s="159"/>
      <c r="AF811" s="159"/>
      <c r="AG811" s="159"/>
      <c r="AH811" s="159"/>
      <c r="AI811" s="159"/>
      <c r="AJ811" s="159"/>
      <c r="AK811" s="159"/>
      <c r="AL811" s="159"/>
      <c r="AM811" s="159"/>
      <c r="AN811" s="159"/>
      <c r="AO811" s="159"/>
      <c r="AP811" s="159"/>
      <c r="AQ811" s="159"/>
      <c r="AR811" s="159"/>
      <c r="AS811" s="159"/>
      <c r="AT811" s="159"/>
      <c r="AU811" s="159"/>
      <c r="AV811" s="159"/>
      <c r="AW811" s="159"/>
      <c r="AX811" s="159"/>
      <c r="AY811" s="159"/>
      <c r="AZ811" s="159"/>
      <c r="BA811" s="159"/>
      <c r="BB811" s="159"/>
      <c r="BC811" s="159"/>
      <c r="BD811" s="159"/>
      <c r="BE811" s="159"/>
      <c r="BF811" s="159"/>
      <c r="BG811" s="159"/>
      <c r="BH811" s="159"/>
      <c r="BI811" s="159"/>
      <c r="BJ811" s="159"/>
      <c r="BK811" s="159"/>
      <c r="BL811" s="159"/>
      <c r="BM811" s="159"/>
      <c r="BN811" s="159"/>
      <c r="BO811" s="159"/>
      <c r="BP811" s="159"/>
      <c r="BQ811" s="159"/>
      <c r="BR811" s="159"/>
      <c r="BS811" s="159"/>
      <c r="BT811" s="159"/>
      <c r="BU811" s="159"/>
      <c r="BV811" s="159"/>
      <c r="BW811" s="159"/>
      <c r="BX811" s="159"/>
      <c r="BY811" s="159"/>
      <c r="BZ811" s="159"/>
      <c r="CA811" s="159"/>
      <c r="CB811" s="159"/>
      <c r="CC811" s="159"/>
      <c r="CD811" s="159"/>
      <c r="CE811" s="159"/>
      <c r="CF811" s="159"/>
      <c r="CG811" s="159"/>
      <c r="CH811" s="159"/>
      <c r="CI811" s="159"/>
      <c r="CJ811" s="159"/>
      <c r="CK811" s="159"/>
      <c r="CL811" s="159"/>
      <c r="CM811" s="159"/>
      <c r="CN811" s="159"/>
      <c r="CO811" s="159"/>
      <c r="CP811" s="159"/>
      <c r="CQ811" s="159"/>
      <c r="CR811" s="159"/>
      <c r="CS811" s="159"/>
      <c r="CT811" s="159"/>
      <c r="CU811" s="159"/>
      <c r="CV811" s="159"/>
      <c r="CW811" s="159"/>
      <c r="CX811" s="159"/>
      <c r="CY811" s="159"/>
      <c r="CZ811" s="159"/>
      <c r="DA811" s="159"/>
      <c r="DB811" s="159"/>
      <c r="DC811" s="159"/>
      <c r="DD811" s="159"/>
      <c r="DE811" s="159"/>
      <c r="DF811" s="159"/>
      <c r="DG811" s="159"/>
      <c r="DH811" s="159"/>
      <c r="DI811" s="159"/>
      <c r="DJ811" s="159"/>
      <c r="DK811" s="159"/>
      <c r="DL811" s="159"/>
      <c r="DM811" s="159"/>
      <c r="DN811" s="159"/>
      <c r="DO811" s="159"/>
      <c r="DP811" s="159"/>
      <c r="DQ811" s="159"/>
      <c r="DR811" s="159"/>
      <c r="DS811" s="159"/>
      <c r="DT811" s="159"/>
      <c r="DU811" s="159"/>
      <c r="DV811" s="159"/>
      <c r="DW811" s="159"/>
      <c r="DX811" s="159"/>
      <c r="DY811" s="159"/>
      <c r="DZ811" s="159"/>
      <c r="EA811" s="159"/>
      <c r="EB811" s="159"/>
      <c r="EC811" s="159"/>
      <c r="ED811" s="159"/>
      <c r="EE811" s="159"/>
      <c r="EF811" s="159"/>
      <c r="EG811" s="159"/>
      <c r="EH811" s="159"/>
      <c r="EI811" s="159"/>
      <c r="EJ811" s="159"/>
      <c r="EK811" s="159"/>
      <c r="EL811" s="159"/>
      <c r="EM811" s="159"/>
      <c r="EN811" s="159"/>
      <c r="EO811" s="159"/>
      <c r="EP811" s="159"/>
      <c r="EQ811" s="159"/>
      <c r="ER811" s="159"/>
      <c r="ES811" s="159"/>
      <c r="ET811" s="159"/>
      <c r="EU811" s="159"/>
      <c r="EV811" s="159"/>
      <c r="EW811" s="159"/>
      <c r="EX811" s="159"/>
      <c r="EY811" s="159"/>
      <c r="EZ811" s="159"/>
      <c r="FA811" s="159"/>
      <c r="FB811" s="159"/>
      <c r="FC811" s="159"/>
      <c r="FD811" s="159"/>
    </row>
    <row r="812" customFormat="false" ht="12.75" hidden="false" customHeight="false" outlineLevel="0" collapsed="false">
      <c r="A812" s="168"/>
      <c r="B812" s="149"/>
      <c r="C812" s="149"/>
      <c r="D812" s="149"/>
      <c r="E812" s="149"/>
      <c r="F812" s="149"/>
      <c r="G812" s="149"/>
      <c r="H812" s="148"/>
      <c r="I812" s="170"/>
      <c r="R812" s="148"/>
      <c r="S812" s="158"/>
      <c r="T812" s="159"/>
      <c r="U812" s="159"/>
      <c r="V812" s="159"/>
      <c r="W812" s="159"/>
      <c r="X812" s="159"/>
      <c r="Y812" s="159"/>
      <c r="Z812" s="159"/>
      <c r="AA812" s="159"/>
      <c r="AB812" s="159"/>
      <c r="AC812" s="159"/>
      <c r="AD812" s="159"/>
      <c r="AE812" s="159"/>
      <c r="AF812" s="159"/>
      <c r="AG812" s="159"/>
      <c r="AH812" s="159"/>
      <c r="AI812" s="159"/>
      <c r="AJ812" s="159"/>
      <c r="AK812" s="159"/>
      <c r="AL812" s="159"/>
      <c r="AM812" s="159"/>
      <c r="AN812" s="159"/>
      <c r="AO812" s="159"/>
      <c r="AP812" s="159"/>
      <c r="AQ812" s="159"/>
      <c r="AR812" s="159"/>
      <c r="AS812" s="159"/>
      <c r="AT812" s="159"/>
      <c r="AU812" s="159"/>
      <c r="AV812" s="159"/>
      <c r="AW812" s="159"/>
      <c r="AX812" s="159"/>
      <c r="AY812" s="159"/>
      <c r="AZ812" s="159"/>
      <c r="BA812" s="159"/>
      <c r="BB812" s="159"/>
      <c r="BC812" s="159"/>
      <c r="BD812" s="159"/>
      <c r="BE812" s="159"/>
      <c r="BF812" s="159"/>
      <c r="BG812" s="159"/>
      <c r="BH812" s="159"/>
      <c r="BI812" s="159"/>
      <c r="BJ812" s="159"/>
      <c r="BK812" s="159"/>
      <c r="BL812" s="159"/>
      <c r="BM812" s="159"/>
      <c r="BN812" s="159"/>
      <c r="BO812" s="159"/>
      <c r="BP812" s="159"/>
      <c r="BQ812" s="159"/>
      <c r="BR812" s="159"/>
      <c r="BS812" s="159"/>
      <c r="BT812" s="159"/>
      <c r="BU812" s="159"/>
      <c r="BV812" s="159"/>
      <c r="BW812" s="159"/>
      <c r="BX812" s="159"/>
      <c r="BY812" s="159"/>
      <c r="BZ812" s="159"/>
      <c r="CA812" s="159"/>
      <c r="CB812" s="159"/>
      <c r="CC812" s="159"/>
      <c r="CD812" s="159"/>
      <c r="CE812" s="159"/>
      <c r="CF812" s="159"/>
      <c r="CG812" s="159"/>
      <c r="CH812" s="159"/>
      <c r="CI812" s="159"/>
      <c r="CJ812" s="159"/>
      <c r="CK812" s="159"/>
      <c r="CL812" s="159"/>
      <c r="CM812" s="159"/>
      <c r="CN812" s="159"/>
      <c r="CO812" s="159"/>
      <c r="CP812" s="159"/>
      <c r="CQ812" s="159"/>
      <c r="CR812" s="159"/>
      <c r="CS812" s="159"/>
      <c r="CT812" s="159"/>
      <c r="CU812" s="159"/>
      <c r="CV812" s="159"/>
      <c r="CW812" s="159"/>
      <c r="CX812" s="159"/>
      <c r="CY812" s="159"/>
      <c r="CZ812" s="159"/>
      <c r="DA812" s="159"/>
      <c r="DB812" s="159"/>
      <c r="DC812" s="159"/>
      <c r="DD812" s="159"/>
      <c r="DE812" s="159"/>
      <c r="DF812" s="159"/>
      <c r="DG812" s="159"/>
      <c r="DH812" s="159"/>
      <c r="DI812" s="159"/>
      <c r="DJ812" s="159"/>
      <c r="DK812" s="159"/>
      <c r="DL812" s="159"/>
      <c r="DM812" s="159"/>
      <c r="DN812" s="159"/>
      <c r="DO812" s="159"/>
      <c r="DP812" s="159"/>
      <c r="DQ812" s="159"/>
      <c r="DR812" s="159"/>
      <c r="DS812" s="159"/>
      <c r="DT812" s="159"/>
      <c r="DU812" s="159"/>
      <c r="DV812" s="159"/>
      <c r="DW812" s="159"/>
      <c r="DX812" s="159"/>
      <c r="DY812" s="159"/>
      <c r="DZ812" s="159"/>
      <c r="EA812" s="159"/>
      <c r="EB812" s="159"/>
      <c r="EC812" s="159"/>
      <c r="ED812" s="159"/>
      <c r="EE812" s="159"/>
      <c r="EF812" s="159"/>
      <c r="EG812" s="159"/>
      <c r="EH812" s="159"/>
      <c r="EI812" s="159"/>
      <c r="EJ812" s="159"/>
      <c r="EK812" s="159"/>
      <c r="EL812" s="159"/>
      <c r="EM812" s="159"/>
      <c r="EN812" s="159"/>
      <c r="EO812" s="159"/>
      <c r="EP812" s="159"/>
      <c r="EQ812" s="159"/>
      <c r="ER812" s="159"/>
      <c r="ES812" s="159"/>
      <c r="ET812" s="159"/>
      <c r="EU812" s="159"/>
      <c r="EV812" s="159"/>
      <c r="EW812" s="159"/>
      <c r="EX812" s="159"/>
      <c r="EY812" s="159"/>
      <c r="EZ812" s="159"/>
      <c r="FA812" s="159"/>
      <c r="FB812" s="159"/>
      <c r="FC812" s="159"/>
      <c r="FD812" s="159"/>
    </row>
    <row r="813" customFormat="false" ht="12.75" hidden="false" customHeight="false" outlineLevel="0" collapsed="false">
      <c r="A813" s="168"/>
      <c r="B813" s="149"/>
      <c r="C813" s="149"/>
      <c r="D813" s="149"/>
      <c r="E813" s="149"/>
      <c r="F813" s="149"/>
      <c r="G813" s="149"/>
      <c r="H813" s="148"/>
      <c r="I813" s="170"/>
      <c r="R813" s="148"/>
      <c r="S813" s="158"/>
      <c r="T813" s="159"/>
      <c r="U813" s="159"/>
      <c r="V813" s="159"/>
      <c r="W813" s="159"/>
      <c r="X813" s="159"/>
      <c r="Y813" s="159"/>
      <c r="Z813" s="159"/>
      <c r="AA813" s="159"/>
      <c r="AB813" s="159"/>
      <c r="AC813" s="159"/>
      <c r="AD813" s="159"/>
      <c r="AE813" s="159"/>
      <c r="AF813" s="159"/>
      <c r="AG813" s="159"/>
      <c r="AH813" s="159"/>
      <c r="AI813" s="159"/>
      <c r="AJ813" s="159"/>
      <c r="AK813" s="159"/>
      <c r="AL813" s="159"/>
      <c r="AM813" s="159"/>
      <c r="AN813" s="159"/>
      <c r="AO813" s="159"/>
      <c r="AP813" s="159"/>
      <c r="AQ813" s="159"/>
      <c r="AR813" s="159"/>
      <c r="AS813" s="159"/>
      <c r="AT813" s="159"/>
      <c r="AU813" s="159"/>
      <c r="AV813" s="159"/>
      <c r="AW813" s="159"/>
      <c r="AX813" s="159"/>
      <c r="AY813" s="159"/>
      <c r="AZ813" s="159"/>
      <c r="BA813" s="159"/>
      <c r="BB813" s="159"/>
      <c r="BC813" s="159"/>
      <c r="BD813" s="159"/>
      <c r="BE813" s="159"/>
      <c r="BF813" s="159"/>
      <c r="BG813" s="159"/>
      <c r="BH813" s="159"/>
      <c r="BI813" s="159"/>
      <c r="BJ813" s="159"/>
      <c r="BK813" s="159"/>
      <c r="BL813" s="159"/>
      <c r="BM813" s="159"/>
      <c r="BN813" s="159"/>
      <c r="BO813" s="159"/>
      <c r="BP813" s="159"/>
      <c r="BQ813" s="159"/>
      <c r="BR813" s="159"/>
      <c r="BS813" s="159"/>
      <c r="BT813" s="159"/>
      <c r="BU813" s="159"/>
      <c r="BV813" s="159"/>
      <c r="BW813" s="159"/>
      <c r="BX813" s="159"/>
      <c r="BY813" s="159"/>
      <c r="BZ813" s="159"/>
      <c r="CA813" s="159"/>
      <c r="CB813" s="159"/>
      <c r="CC813" s="159"/>
      <c r="CD813" s="159"/>
      <c r="CE813" s="159"/>
      <c r="CF813" s="159"/>
      <c r="CG813" s="159"/>
      <c r="CH813" s="159"/>
      <c r="CI813" s="159"/>
      <c r="CJ813" s="159"/>
      <c r="CK813" s="159"/>
      <c r="CL813" s="159"/>
      <c r="CM813" s="159"/>
      <c r="CN813" s="159"/>
      <c r="CO813" s="159"/>
      <c r="CP813" s="159"/>
      <c r="CQ813" s="159"/>
      <c r="CR813" s="159"/>
      <c r="CS813" s="159"/>
      <c r="CT813" s="159"/>
      <c r="CU813" s="159"/>
      <c r="CV813" s="159"/>
      <c r="CW813" s="159"/>
      <c r="CX813" s="159"/>
      <c r="CY813" s="159"/>
      <c r="CZ813" s="159"/>
      <c r="DA813" s="159"/>
      <c r="DB813" s="159"/>
      <c r="DC813" s="159"/>
      <c r="DD813" s="159"/>
      <c r="DE813" s="159"/>
      <c r="DF813" s="159"/>
      <c r="DG813" s="159"/>
      <c r="DH813" s="159"/>
      <c r="DI813" s="159"/>
      <c r="DJ813" s="159"/>
      <c r="DK813" s="159"/>
      <c r="DL813" s="159"/>
      <c r="DM813" s="159"/>
      <c r="DN813" s="159"/>
      <c r="DO813" s="159"/>
      <c r="DP813" s="159"/>
      <c r="DQ813" s="159"/>
      <c r="DR813" s="159"/>
      <c r="DS813" s="159"/>
      <c r="DT813" s="159"/>
      <c r="DU813" s="159"/>
      <c r="DV813" s="159"/>
      <c r="DW813" s="159"/>
      <c r="DX813" s="159"/>
      <c r="DY813" s="159"/>
      <c r="DZ813" s="159"/>
      <c r="EA813" s="159"/>
      <c r="EB813" s="159"/>
      <c r="EC813" s="159"/>
      <c r="ED813" s="159"/>
      <c r="EE813" s="159"/>
      <c r="EF813" s="159"/>
      <c r="EG813" s="159"/>
      <c r="EH813" s="159"/>
      <c r="EI813" s="159"/>
      <c r="EJ813" s="159"/>
      <c r="EK813" s="159"/>
      <c r="EL813" s="159"/>
      <c r="EM813" s="159"/>
      <c r="EN813" s="159"/>
      <c r="EO813" s="159"/>
      <c r="EP813" s="159"/>
      <c r="EQ813" s="159"/>
      <c r="ER813" s="159"/>
      <c r="ES813" s="159"/>
      <c r="ET813" s="159"/>
      <c r="EU813" s="159"/>
      <c r="EV813" s="159"/>
      <c r="EW813" s="159"/>
      <c r="EX813" s="159"/>
      <c r="EY813" s="159"/>
      <c r="EZ813" s="159"/>
      <c r="FA813" s="159"/>
      <c r="FB813" s="159"/>
      <c r="FC813" s="159"/>
      <c r="FD813" s="159"/>
    </row>
    <row r="814" customFormat="false" ht="12.75" hidden="false" customHeight="false" outlineLevel="0" collapsed="false">
      <c r="A814" s="168"/>
      <c r="B814" s="149"/>
      <c r="C814" s="149"/>
      <c r="D814" s="149"/>
      <c r="E814" s="149"/>
      <c r="F814" s="149"/>
      <c r="G814" s="149"/>
      <c r="H814" s="148"/>
      <c r="I814" s="170"/>
      <c r="R814" s="148"/>
      <c r="S814" s="158"/>
      <c r="T814" s="159"/>
      <c r="U814" s="159"/>
      <c r="V814" s="159"/>
      <c r="W814" s="159"/>
      <c r="X814" s="159"/>
      <c r="Y814" s="159"/>
      <c r="Z814" s="159"/>
      <c r="AA814" s="159"/>
      <c r="AB814" s="159"/>
      <c r="AC814" s="159"/>
      <c r="AD814" s="159"/>
      <c r="AE814" s="159"/>
      <c r="AF814" s="159"/>
      <c r="AG814" s="159"/>
      <c r="AH814" s="159"/>
      <c r="AI814" s="159"/>
      <c r="AJ814" s="159"/>
      <c r="AK814" s="159"/>
      <c r="AL814" s="159"/>
      <c r="AM814" s="159"/>
      <c r="AN814" s="159"/>
      <c r="AO814" s="159"/>
      <c r="AP814" s="159"/>
      <c r="AQ814" s="159"/>
      <c r="AR814" s="159"/>
      <c r="AS814" s="159"/>
      <c r="AT814" s="159"/>
      <c r="AU814" s="159"/>
      <c r="AV814" s="159"/>
      <c r="AW814" s="159"/>
      <c r="AX814" s="159"/>
      <c r="AY814" s="159"/>
      <c r="AZ814" s="159"/>
      <c r="BA814" s="159"/>
      <c r="BB814" s="159"/>
      <c r="BC814" s="159"/>
      <c r="BD814" s="159"/>
      <c r="BE814" s="159"/>
      <c r="BF814" s="159"/>
      <c r="BG814" s="159"/>
      <c r="BH814" s="159"/>
      <c r="BI814" s="159"/>
      <c r="BJ814" s="159"/>
      <c r="BK814" s="159"/>
      <c r="BL814" s="159"/>
      <c r="BM814" s="159"/>
      <c r="BN814" s="159"/>
      <c r="BO814" s="159"/>
      <c r="BP814" s="159"/>
      <c r="BQ814" s="159"/>
      <c r="BR814" s="159"/>
      <c r="BS814" s="159"/>
      <c r="BT814" s="159"/>
      <c r="BU814" s="159"/>
      <c r="BV814" s="159"/>
      <c r="BW814" s="159"/>
      <c r="BX814" s="159"/>
      <c r="BY814" s="159"/>
      <c r="BZ814" s="159"/>
      <c r="CA814" s="159"/>
      <c r="CB814" s="159"/>
      <c r="CC814" s="159"/>
      <c r="CD814" s="159"/>
      <c r="CE814" s="159"/>
      <c r="CF814" s="159"/>
      <c r="CG814" s="159"/>
      <c r="CH814" s="159"/>
      <c r="CI814" s="159"/>
      <c r="CJ814" s="159"/>
      <c r="CK814" s="159"/>
      <c r="CL814" s="159"/>
      <c r="CM814" s="159"/>
      <c r="CN814" s="159"/>
      <c r="CO814" s="159"/>
      <c r="CP814" s="159"/>
      <c r="CQ814" s="159"/>
      <c r="CR814" s="159"/>
      <c r="CS814" s="159"/>
      <c r="CT814" s="159"/>
      <c r="CU814" s="159"/>
      <c r="CV814" s="159"/>
      <c r="CW814" s="159"/>
      <c r="CX814" s="159"/>
      <c r="CY814" s="159"/>
      <c r="CZ814" s="159"/>
      <c r="DA814" s="159"/>
      <c r="DB814" s="159"/>
      <c r="DC814" s="159"/>
      <c r="DD814" s="159"/>
      <c r="DE814" s="159"/>
      <c r="DF814" s="159"/>
      <c r="DG814" s="159"/>
      <c r="DH814" s="159"/>
      <c r="DI814" s="159"/>
      <c r="DJ814" s="159"/>
      <c r="DK814" s="159"/>
      <c r="DL814" s="159"/>
      <c r="DM814" s="159"/>
      <c r="DN814" s="159"/>
      <c r="DO814" s="159"/>
      <c r="DP814" s="159"/>
      <c r="DQ814" s="159"/>
      <c r="DR814" s="159"/>
      <c r="DS814" s="159"/>
      <c r="DT814" s="159"/>
      <c r="DU814" s="159"/>
      <c r="DV814" s="159"/>
      <c r="DW814" s="159"/>
      <c r="DX814" s="159"/>
      <c r="DY814" s="159"/>
      <c r="DZ814" s="159"/>
      <c r="EA814" s="159"/>
      <c r="EB814" s="159"/>
      <c r="EC814" s="159"/>
      <c r="ED814" s="159"/>
      <c r="EE814" s="159"/>
      <c r="EF814" s="159"/>
      <c r="EG814" s="159"/>
      <c r="EH814" s="159"/>
      <c r="EI814" s="159"/>
      <c r="EJ814" s="159"/>
      <c r="EK814" s="159"/>
      <c r="EL814" s="159"/>
      <c r="EM814" s="159"/>
      <c r="EN814" s="159"/>
      <c r="EO814" s="159"/>
      <c r="EP814" s="159"/>
      <c r="EQ814" s="159"/>
      <c r="ER814" s="159"/>
      <c r="ES814" s="159"/>
      <c r="ET814" s="159"/>
      <c r="EU814" s="159"/>
      <c r="EV814" s="159"/>
      <c r="EW814" s="159"/>
      <c r="EX814" s="159"/>
      <c r="EY814" s="159"/>
      <c r="EZ814" s="159"/>
      <c r="FA814" s="159"/>
      <c r="FB814" s="159"/>
      <c r="FC814" s="159"/>
      <c r="FD814" s="159"/>
    </row>
    <row r="815" customFormat="false" ht="12.75" hidden="false" customHeight="false" outlineLevel="0" collapsed="false">
      <c r="A815" s="168"/>
      <c r="B815" s="149"/>
      <c r="C815" s="149"/>
      <c r="D815" s="149"/>
      <c r="E815" s="149"/>
      <c r="F815" s="149"/>
      <c r="G815" s="149"/>
      <c r="H815" s="148"/>
      <c r="I815" s="170"/>
      <c r="R815" s="148"/>
      <c r="S815" s="158"/>
      <c r="T815" s="159"/>
      <c r="U815" s="159"/>
      <c r="V815" s="159"/>
      <c r="W815" s="159"/>
      <c r="X815" s="159"/>
      <c r="Y815" s="159"/>
      <c r="Z815" s="159"/>
      <c r="AA815" s="159"/>
      <c r="AB815" s="159"/>
      <c r="AC815" s="159"/>
      <c r="AD815" s="159"/>
      <c r="AE815" s="159"/>
      <c r="AF815" s="159"/>
      <c r="AG815" s="159"/>
      <c r="AH815" s="159"/>
      <c r="AI815" s="159"/>
      <c r="AJ815" s="159"/>
      <c r="AK815" s="159"/>
      <c r="AL815" s="159"/>
      <c r="AM815" s="159"/>
      <c r="AN815" s="159"/>
      <c r="AO815" s="159"/>
      <c r="AP815" s="159"/>
      <c r="AQ815" s="159"/>
      <c r="AR815" s="159"/>
      <c r="AS815" s="159"/>
      <c r="AT815" s="159"/>
      <c r="AU815" s="159"/>
      <c r="AV815" s="159"/>
      <c r="AW815" s="159"/>
      <c r="AX815" s="159"/>
      <c r="AY815" s="159"/>
      <c r="AZ815" s="159"/>
      <c r="BA815" s="159"/>
      <c r="BB815" s="159"/>
      <c r="BC815" s="159"/>
      <c r="BD815" s="159"/>
      <c r="BE815" s="159"/>
      <c r="BF815" s="159"/>
      <c r="BG815" s="159"/>
      <c r="BH815" s="159"/>
      <c r="BI815" s="159"/>
      <c r="BJ815" s="159"/>
      <c r="BK815" s="159"/>
      <c r="BL815" s="159"/>
      <c r="BM815" s="159"/>
      <c r="BN815" s="159"/>
      <c r="BO815" s="159"/>
      <c r="BP815" s="159"/>
      <c r="BQ815" s="159"/>
      <c r="BR815" s="159"/>
      <c r="BS815" s="159"/>
      <c r="BT815" s="159"/>
      <c r="BU815" s="159"/>
      <c r="BV815" s="159"/>
      <c r="BW815" s="159"/>
      <c r="BX815" s="159"/>
      <c r="BY815" s="159"/>
      <c r="BZ815" s="159"/>
      <c r="CA815" s="159"/>
      <c r="CB815" s="159"/>
      <c r="CC815" s="159"/>
      <c r="CD815" s="159"/>
      <c r="CE815" s="159"/>
      <c r="CF815" s="159"/>
      <c r="CG815" s="159"/>
      <c r="CH815" s="159"/>
      <c r="CI815" s="159"/>
      <c r="CJ815" s="159"/>
      <c r="CK815" s="159"/>
      <c r="CL815" s="159"/>
      <c r="CM815" s="159"/>
      <c r="CN815" s="159"/>
      <c r="CO815" s="159"/>
      <c r="CP815" s="159"/>
      <c r="CQ815" s="159"/>
      <c r="CR815" s="159"/>
      <c r="CS815" s="159"/>
      <c r="CT815" s="159"/>
      <c r="CU815" s="159"/>
      <c r="CV815" s="159"/>
      <c r="CW815" s="159"/>
      <c r="CX815" s="159"/>
      <c r="CY815" s="159"/>
      <c r="CZ815" s="159"/>
      <c r="DA815" s="159"/>
      <c r="DB815" s="159"/>
      <c r="DC815" s="159"/>
      <c r="DD815" s="159"/>
      <c r="DE815" s="159"/>
      <c r="DF815" s="159"/>
      <c r="DG815" s="159"/>
      <c r="DH815" s="159"/>
      <c r="DI815" s="159"/>
      <c r="DJ815" s="159"/>
      <c r="DK815" s="159"/>
      <c r="DL815" s="159"/>
      <c r="DM815" s="159"/>
      <c r="DN815" s="159"/>
      <c r="DO815" s="159"/>
      <c r="DP815" s="159"/>
      <c r="DQ815" s="159"/>
      <c r="DR815" s="159"/>
      <c r="DS815" s="159"/>
      <c r="DT815" s="159"/>
      <c r="DU815" s="159"/>
      <c r="DV815" s="159"/>
      <c r="DW815" s="159"/>
      <c r="DX815" s="159"/>
      <c r="DY815" s="159"/>
      <c r="DZ815" s="159"/>
      <c r="EA815" s="159"/>
      <c r="EB815" s="159"/>
      <c r="EC815" s="159"/>
      <c r="ED815" s="159"/>
      <c r="EE815" s="159"/>
      <c r="EF815" s="159"/>
      <c r="EG815" s="159"/>
      <c r="EH815" s="159"/>
      <c r="EI815" s="159"/>
      <c r="EJ815" s="159"/>
      <c r="EK815" s="159"/>
      <c r="EL815" s="159"/>
      <c r="EM815" s="159"/>
      <c r="EN815" s="159"/>
      <c r="EO815" s="159"/>
      <c r="EP815" s="159"/>
      <c r="EQ815" s="159"/>
      <c r="ER815" s="159"/>
      <c r="ES815" s="159"/>
      <c r="ET815" s="159"/>
      <c r="EU815" s="159"/>
      <c r="EV815" s="159"/>
      <c r="EW815" s="159"/>
      <c r="EX815" s="159"/>
      <c r="EY815" s="159"/>
      <c r="EZ815" s="159"/>
      <c r="FA815" s="159"/>
      <c r="FB815" s="159"/>
      <c r="FC815" s="159"/>
      <c r="FD815" s="159"/>
    </row>
    <row r="816" customFormat="false" ht="12.75" hidden="false" customHeight="false" outlineLevel="0" collapsed="false">
      <c r="A816" s="168"/>
      <c r="B816" s="149"/>
      <c r="C816" s="149"/>
      <c r="D816" s="149"/>
      <c r="E816" s="149"/>
      <c r="F816" s="149"/>
      <c r="G816" s="149"/>
      <c r="H816" s="148"/>
      <c r="I816" s="170"/>
      <c r="R816" s="148"/>
      <c r="S816" s="158"/>
      <c r="T816" s="159"/>
      <c r="U816" s="159"/>
      <c r="V816" s="159"/>
      <c r="W816" s="159"/>
      <c r="X816" s="159"/>
      <c r="Y816" s="159"/>
      <c r="Z816" s="159"/>
      <c r="AA816" s="159"/>
      <c r="AB816" s="159"/>
      <c r="AC816" s="159"/>
      <c r="AD816" s="159"/>
      <c r="AE816" s="159"/>
      <c r="AF816" s="159"/>
      <c r="AG816" s="159"/>
      <c r="AH816" s="159"/>
      <c r="AI816" s="159"/>
      <c r="AJ816" s="159"/>
      <c r="AK816" s="159"/>
      <c r="AL816" s="159"/>
      <c r="AM816" s="159"/>
      <c r="AN816" s="159"/>
      <c r="AO816" s="159"/>
      <c r="AP816" s="159"/>
      <c r="AQ816" s="159"/>
      <c r="AR816" s="159"/>
      <c r="AS816" s="159"/>
      <c r="AT816" s="159"/>
      <c r="AU816" s="159"/>
      <c r="AV816" s="159"/>
      <c r="AW816" s="159"/>
      <c r="AX816" s="159"/>
      <c r="AY816" s="159"/>
      <c r="AZ816" s="159"/>
      <c r="BA816" s="159"/>
      <c r="BB816" s="159"/>
      <c r="BC816" s="159"/>
      <c r="BD816" s="159"/>
      <c r="BE816" s="159"/>
      <c r="BF816" s="159"/>
      <c r="BG816" s="159"/>
      <c r="BH816" s="159"/>
      <c r="BI816" s="159"/>
      <c r="BJ816" s="159"/>
      <c r="BK816" s="159"/>
      <c r="BL816" s="159"/>
      <c r="BM816" s="159"/>
      <c r="BN816" s="159"/>
      <c r="BO816" s="159"/>
      <c r="BP816" s="159"/>
      <c r="BQ816" s="159"/>
      <c r="BR816" s="159"/>
      <c r="BS816" s="159"/>
      <c r="BT816" s="159"/>
      <c r="BU816" s="159"/>
      <c r="BV816" s="159"/>
      <c r="BW816" s="159"/>
      <c r="BX816" s="159"/>
      <c r="BY816" s="159"/>
      <c r="BZ816" s="159"/>
      <c r="CA816" s="159"/>
      <c r="CB816" s="159"/>
      <c r="CC816" s="159"/>
      <c r="CD816" s="159"/>
      <c r="CE816" s="159"/>
      <c r="CF816" s="159"/>
      <c r="CG816" s="159"/>
      <c r="CH816" s="159"/>
      <c r="CI816" s="159"/>
      <c r="CJ816" s="159"/>
      <c r="CK816" s="159"/>
      <c r="CL816" s="159"/>
      <c r="CM816" s="159"/>
      <c r="CN816" s="159"/>
      <c r="CO816" s="159"/>
      <c r="CP816" s="159"/>
      <c r="CQ816" s="159"/>
      <c r="CR816" s="159"/>
      <c r="CS816" s="159"/>
      <c r="CT816" s="159"/>
      <c r="CU816" s="159"/>
      <c r="CV816" s="159"/>
      <c r="CW816" s="159"/>
      <c r="CX816" s="159"/>
      <c r="CY816" s="159"/>
      <c r="CZ816" s="159"/>
      <c r="DA816" s="159"/>
      <c r="DB816" s="159"/>
      <c r="DC816" s="159"/>
      <c r="DD816" s="159"/>
      <c r="DE816" s="159"/>
      <c r="DF816" s="159"/>
      <c r="DG816" s="159"/>
      <c r="DH816" s="159"/>
      <c r="DI816" s="159"/>
      <c r="DJ816" s="159"/>
      <c r="DK816" s="159"/>
      <c r="DL816" s="159"/>
      <c r="DM816" s="159"/>
      <c r="DN816" s="159"/>
      <c r="DO816" s="159"/>
      <c r="DP816" s="159"/>
      <c r="DQ816" s="159"/>
      <c r="DR816" s="159"/>
      <c r="DS816" s="159"/>
      <c r="DT816" s="159"/>
      <c r="DU816" s="159"/>
      <c r="DV816" s="159"/>
      <c r="DW816" s="159"/>
      <c r="DX816" s="159"/>
      <c r="DY816" s="159"/>
      <c r="DZ816" s="159"/>
      <c r="EA816" s="159"/>
      <c r="EB816" s="159"/>
      <c r="EC816" s="159"/>
      <c r="ED816" s="159"/>
      <c r="EE816" s="159"/>
      <c r="EF816" s="159"/>
      <c r="EG816" s="159"/>
      <c r="EH816" s="159"/>
      <c r="EI816" s="159"/>
      <c r="EJ816" s="159"/>
      <c r="EK816" s="159"/>
      <c r="EL816" s="159"/>
      <c r="EM816" s="159"/>
      <c r="EN816" s="159"/>
      <c r="EO816" s="159"/>
      <c r="EP816" s="159"/>
      <c r="EQ816" s="159"/>
      <c r="ER816" s="159"/>
      <c r="ES816" s="159"/>
      <c r="ET816" s="159"/>
      <c r="EU816" s="159"/>
      <c r="EV816" s="159"/>
      <c r="EW816" s="159"/>
      <c r="EX816" s="159"/>
      <c r="EY816" s="159"/>
      <c r="EZ816" s="159"/>
      <c r="FA816" s="159"/>
      <c r="FB816" s="159"/>
      <c r="FC816" s="159"/>
      <c r="FD816" s="159"/>
    </row>
    <row r="817" customFormat="false" ht="12.75" hidden="false" customHeight="false" outlineLevel="0" collapsed="false">
      <c r="A817" s="168"/>
      <c r="B817" s="149"/>
      <c r="C817" s="149"/>
      <c r="D817" s="149"/>
      <c r="E817" s="149"/>
      <c r="F817" s="149"/>
      <c r="G817" s="149"/>
      <c r="H817" s="148"/>
      <c r="I817" s="170"/>
      <c r="R817" s="148"/>
      <c r="S817" s="158"/>
      <c r="T817" s="159"/>
      <c r="U817" s="159"/>
      <c r="V817" s="159"/>
      <c r="W817" s="159"/>
      <c r="X817" s="159"/>
      <c r="Y817" s="159"/>
      <c r="Z817" s="159"/>
      <c r="AA817" s="159"/>
      <c r="AB817" s="159"/>
      <c r="AC817" s="159"/>
      <c r="AD817" s="159"/>
      <c r="AE817" s="159"/>
      <c r="AF817" s="159"/>
      <c r="AG817" s="159"/>
      <c r="AH817" s="159"/>
      <c r="AI817" s="159"/>
      <c r="AJ817" s="159"/>
      <c r="AK817" s="159"/>
      <c r="AL817" s="159"/>
      <c r="AM817" s="159"/>
      <c r="AN817" s="159"/>
      <c r="AO817" s="159"/>
      <c r="AP817" s="159"/>
      <c r="AQ817" s="159"/>
      <c r="AR817" s="159"/>
      <c r="AS817" s="159"/>
      <c r="AT817" s="159"/>
      <c r="AU817" s="159"/>
      <c r="AV817" s="159"/>
      <c r="AW817" s="159"/>
      <c r="AX817" s="159"/>
      <c r="AY817" s="159"/>
      <c r="AZ817" s="159"/>
      <c r="BA817" s="159"/>
      <c r="BB817" s="159"/>
      <c r="BC817" s="159"/>
      <c r="BD817" s="159"/>
      <c r="BE817" s="159"/>
      <c r="BF817" s="159"/>
      <c r="BG817" s="159"/>
      <c r="BH817" s="159"/>
      <c r="BI817" s="159"/>
      <c r="BJ817" s="159"/>
      <c r="BK817" s="159"/>
      <c r="BL817" s="159"/>
      <c r="BM817" s="159"/>
      <c r="BN817" s="159"/>
      <c r="BO817" s="159"/>
      <c r="BP817" s="159"/>
      <c r="BQ817" s="159"/>
      <c r="BR817" s="159"/>
      <c r="BS817" s="159"/>
      <c r="BT817" s="159"/>
      <c r="BU817" s="159"/>
      <c r="BV817" s="159"/>
      <c r="BW817" s="159"/>
      <c r="BX817" s="159"/>
      <c r="BY817" s="159"/>
      <c r="BZ817" s="159"/>
      <c r="CA817" s="159"/>
      <c r="CB817" s="159"/>
      <c r="CC817" s="159"/>
      <c r="CD817" s="159"/>
      <c r="CE817" s="159"/>
      <c r="CF817" s="159"/>
      <c r="CG817" s="159"/>
      <c r="CH817" s="159"/>
      <c r="CI817" s="159"/>
      <c r="CJ817" s="159"/>
      <c r="CK817" s="159"/>
      <c r="CL817" s="159"/>
      <c r="CM817" s="159"/>
      <c r="CN817" s="159"/>
      <c r="CO817" s="159"/>
      <c r="CP817" s="159"/>
      <c r="CQ817" s="159"/>
      <c r="CR817" s="159"/>
      <c r="CS817" s="159"/>
      <c r="CT817" s="159"/>
      <c r="CU817" s="159"/>
      <c r="CV817" s="159"/>
      <c r="CW817" s="159"/>
      <c r="CX817" s="159"/>
      <c r="CY817" s="159"/>
      <c r="CZ817" s="159"/>
      <c r="DA817" s="159"/>
      <c r="DB817" s="159"/>
      <c r="DC817" s="159"/>
      <c r="DD817" s="159"/>
      <c r="DE817" s="159"/>
      <c r="DF817" s="159"/>
      <c r="DG817" s="159"/>
      <c r="DH817" s="159"/>
      <c r="DI817" s="159"/>
      <c r="DJ817" s="159"/>
      <c r="DK817" s="159"/>
      <c r="DL817" s="159"/>
      <c r="DM817" s="159"/>
      <c r="DN817" s="159"/>
      <c r="DO817" s="159"/>
      <c r="DP817" s="159"/>
      <c r="DQ817" s="159"/>
      <c r="DR817" s="159"/>
      <c r="DS817" s="159"/>
      <c r="DT817" s="159"/>
      <c r="DU817" s="159"/>
      <c r="DV817" s="159"/>
      <c r="DW817" s="159"/>
      <c r="DX817" s="159"/>
      <c r="DY817" s="159"/>
      <c r="DZ817" s="159"/>
      <c r="EA817" s="159"/>
      <c r="EB817" s="159"/>
      <c r="EC817" s="159"/>
      <c r="ED817" s="159"/>
      <c r="EE817" s="159"/>
      <c r="EF817" s="159"/>
      <c r="EG817" s="159"/>
      <c r="EH817" s="159"/>
      <c r="EI817" s="159"/>
      <c r="EJ817" s="159"/>
      <c r="EK817" s="159"/>
      <c r="EL817" s="159"/>
      <c r="EM817" s="159"/>
      <c r="EN817" s="159"/>
      <c r="EO817" s="159"/>
      <c r="EP817" s="159"/>
      <c r="EQ817" s="159"/>
      <c r="ER817" s="159"/>
      <c r="ES817" s="159"/>
      <c r="ET817" s="159"/>
      <c r="EU817" s="159"/>
      <c r="EV817" s="159"/>
      <c r="EW817" s="159"/>
      <c r="EX817" s="159"/>
      <c r="EY817" s="159"/>
      <c r="EZ817" s="159"/>
      <c r="FA817" s="159"/>
      <c r="FB817" s="159"/>
      <c r="FC817" s="159"/>
      <c r="FD817" s="159"/>
    </row>
    <row r="818" customFormat="false" ht="12.75" hidden="false" customHeight="false" outlineLevel="0" collapsed="false">
      <c r="A818" s="168"/>
      <c r="B818" s="149"/>
      <c r="C818" s="149"/>
      <c r="D818" s="149"/>
      <c r="E818" s="149"/>
      <c r="F818" s="149"/>
      <c r="G818" s="149"/>
      <c r="H818" s="148"/>
      <c r="I818" s="170"/>
      <c r="R818" s="148"/>
      <c r="S818" s="158"/>
      <c r="T818" s="159"/>
      <c r="U818" s="159"/>
      <c r="V818" s="159"/>
      <c r="W818" s="159"/>
      <c r="X818" s="159"/>
      <c r="Y818" s="159"/>
      <c r="Z818" s="159"/>
      <c r="AA818" s="159"/>
      <c r="AB818" s="159"/>
      <c r="AC818" s="159"/>
      <c r="AD818" s="159"/>
      <c r="AE818" s="159"/>
      <c r="AF818" s="159"/>
      <c r="AG818" s="159"/>
      <c r="AH818" s="159"/>
      <c r="AI818" s="159"/>
      <c r="AJ818" s="159"/>
      <c r="AK818" s="159"/>
      <c r="AL818" s="159"/>
      <c r="AM818" s="159"/>
      <c r="AN818" s="159"/>
      <c r="AO818" s="159"/>
      <c r="AP818" s="159"/>
      <c r="AQ818" s="159"/>
      <c r="AR818" s="159"/>
      <c r="AS818" s="159"/>
      <c r="AT818" s="159"/>
      <c r="AU818" s="159"/>
      <c r="AV818" s="159"/>
      <c r="AW818" s="159"/>
      <c r="AX818" s="159"/>
      <c r="AY818" s="159"/>
      <c r="AZ818" s="159"/>
      <c r="BA818" s="159"/>
      <c r="BB818" s="159"/>
      <c r="BC818" s="159"/>
      <c r="BD818" s="159"/>
      <c r="BE818" s="159"/>
      <c r="BF818" s="159"/>
      <c r="BG818" s="159"/>
      <c r="BH818" s="159"/>
      <c r="BI818" s="159"/>
      <c r="BJ818" s="159"/>
      <c r="BK818" s="159"/>
      <c r="BL818" s="159"/>
      <c r="BM818" s="159"/>
      <c r="BN818" s="159"/>
      <c r="BO818" s="159"/>
      <c r="BP818" s="159"/>
      <c r="BQ818" s="159"/>
      <c r="BR818" s="159"/>
      <c r="BS818" s="159"/>
      <c r="BT818" s="159"/>
      <c r="BU818" s="159"/>
      <c r="BV818" s="159"/>
      <c r="BW818" s="159"/>
      <c r="BX818" s="159"/>
      <c r="BY818" s="159"/>
      <c r="BZ818" s="159"/>
      <c r="CA818" s="159"/>
      <c r="CB818" s="159"/>
      <c r="CC818" s="159"/>
      <c r="CD818" s="159"/>
      <c r="CE818" s="159"/>
      <c r="CF818" s="159"/>
      <c r="CG818" s="159"/>
      <c r="CH818" s="159"/>
      <c r="CI818" s="159"/>
      <c r="CJ818" s="159"/>
      <c r="CK818" s="159"/>
      <c r="CL818" s="159"/>
      <c r="CM818" s="159"/>
      <c r="CN818" s="159"/>
      <c r="CO818" s="159"/>
      <c r="CP818" s="159"/>
      <c r="CQ818" s="159"/>
      <c r="CR818" s="159"/>
      <c r="CS818" s="159"/>
      <c r="CT818" s="159"/>
      <c r="CU818" s="159"/>
      <c r="CV818" s="159"/>
      <c r="CW818" s="159"/>
      <c r="CX818" s="159"/>
      <c r="CY818" s="159"/>
      <c r="CZ818" s="159"/>
      <c r="DA818" s="159"/>
      <c r="DB818" s="159"/>
      <c r="DC818" s="159"/>
      <c r="DD818" s="159"/>
      <c r="DE818" s="159"/>
      <c r="DF818" s="159"/>
      <c r="DG818" s="159"/>
      <c r="DH818" s="159"/>
      <c r="DI818" s="159"/>
      <c r="DJ818" s="159"/>
      <c r="DK818" s="159"/>
      <c r="DL818" s="159"/>
      <c r="DM818" s="159"/>
      <c r="DN818" s="159"/>
      <c r="DO818" s="159"/>
      <c r="DP818" s="159"/>
      <c r="DQ818" s="159"/>
      <c r="DR818" s="159"/>
      <c r="DS818" s="159"/>
      <c r="DT818" s="159"/>
      <c r="DU818" s="159"/>
      <c r="DV818" s="159"/>
      <c r="DW818" s="159"/>
      <c r="DX818" s="159"/>
      <c r="DY818" s="159"/>
      <c r="DZ818" s="159"/>
      <c r="EA818" s="159"/>
      <c r="EB818" s="159"/>
      <c r="EC818" s="159"/>
      <c r="ED818" s="159"/>
      <c r="EE818" s="159"/>
      <c r="EF818" s="159"/>
      <c r="EG818" s="159"/>
      <c r="EH818" s="159"/>
      <c r="EI818" s="159"/>
      <c r="EJ818" s="159"/>
      <c r="EK818" s="159"/>
      <c r="EL818" s="159"/>
      <c r="EM818" s="159"/>
      <c r="EN818" s="159"/>
      <c r="EO818" s="159"/>
      <c r="EP818" s="159"/>
      <c r="EQ818" s="159"/>
      <c r="ER818" s="159"/>
      <c r="ES818" s="159"/>
      <c r="ET818" s="159"/>
      <c r="EU818" s="159"/>
      <c r="EV818" s="159"/>
      <c r="EW818" s="159"/>
      <c r="EX818" s="159"/>
      <c r="EY818" s="159"/>
      <c r="EZ818" s="159"/>
      <c r="FA818" s="159"/>
      <c r="FB818" s="159"/>
      <c r="FC818" s="159"/>
      <c r="FD818" s="159"/>
    </row>
    <row r="819" customFormat="false" ht="12.75" hidden="false" customHeight="false" outlineLevel="0" collapsed="false">
      <c r="A819" s="168"/>
      <c r="B819" s="149"/>
      <c r="C819" s="149"/>
      <c r="D819" s="149"/>
      <c r="E819" s="149"/>
      <c r="F819" s="149"/>
      <c r="G819" s="149"/>
      <c r="H819" s="148"/>
      <c r="I819" s="170"/>
      <c r="R819" s="148"/>
      <c r="S819" s="158"/>
      <c r="T819" s="159"/>
      <c r="U819" s="159"/>
      <c r="V819" s="159"/>
      <c r="W819" s="159"/>
      <c r="X819" s="159"/>
      <c r="Y819" s="159"/>
      <c r="Z819" s="159"/>
      <c r="AA819" s="159"/>
      <c r="AB819" s="159"/>
      <c r="AC819" s="159"/>
      <c r="AD819" s="159"/>
      <c r="AE819" s="159"/>
      <c r="AF819" s="159"/>
      <c r="AG819" s="159"/>
      <c r="AH819" s="159"/>
      <c r="AI819" s="159"/>
      <c r="AJ819" s="159"/>
      <c r="AK819" s="159"/>
      <c r="AL819" s="159"/>
      <c r="AM819" s="159"/>
      <c r="AN819" s="159"/>
      <c r="AO819" s="159"/>
      <c r="AP819" s="159"/>
      <c r="AQ819" s="159"/>
      <c r="AR819" s="159"/>
      <c r="AS819" s="159"/>
      <c r="AT819" s="159"/>
      <c r="AU819" s="159"/>
      <c r="AV819" s="159"/>
      <c r="AW819" s="159"/>
      <c r="AX819" s="159"/>
      <c r="AY819" s="159"/>
      <c r="AZ819" s="159"/>
      <c r="BA819" s="159"/>
      <c r="BB819" s="159"/>
      <c r="BC819" s="159"/>
      <c r="BD819" s="159"/>
      <c r="BE819" s="159"/>
      <c r="BF819" s="159"/>
      <c r="BG819" s="159"/>
      <c r="BH819" s="159"/>
      <c r="BI819" s="159"/>
      <c r="BJ819" s="159"/>
      <c r="BK819" s="159"/>
      <c r="BL819" s="159"/>
      <c r="BM819" s="159"/>
      <c r="BN819" s="159"/>
      <c r="BO819" s="159"/>
      <c r="BP819" s="159"/>
      <c r="BQ819" s="159"/>
      <c r="BR819" s="159"/>
      <c r="BS819" s="159"/>
      <c r="BT819" s="159"/>
      <c r="BU819" s="159"/>
      <c r="BV819" s="159"/>
      <c r="BW819" s="159"/>
      <c r="BX819" s="159"/>
      <c r="BY819" s="159"/>
      <c r="BZ819" s="159"/>
      <c r="CA819" s="159"/>
      <c r="CB819" s="159"/>
      <c r="CC819" s="159"/>
      <c r="CD819" s="159"/>
      <c r="CE819" s="159"/>
      <c r="CF819" s="159"/>
      <c r="CG819" s="159"/>
      <c r="CH819" s="159"/>
      <c r="CI819" s="159"/>
      <c r="CJ819" s="159"/>
      <c r="CK819" s="159"/>
      <c r="CL819" s="159"/>
      <c r="CM819" s="159"/>
      <c r="CN819" s="159"/>
      <c r="CO819" s="159"/>
      <c r="CP819" s="159"/>
      <c r="CQ819" s="159"/>
      <c r="CR819" s="159"/>
      <c r="CS819" s="159"/>
      <c r="CT819" s="159"/>
      <c r="CU819" s="159"/>
      <c r="CV819" s="159"/>
      <c r="CW819" s="159"/>
      <c r="CX819" s="159"/>
      <c r="CY819" s="159"/>
      <c r="CZ819" s="159"/>
      <c r="DA819" s="159"/>
      <c r="DB819" s="159"/>
      <c r="DC819" s="159"/>
      <c r="DD819" s="159"/>
      <c r="DE819" s="159"/>
      <c r="DF819" s="159"/>
      <c r="DG819" s="159"/>
      <c r="DH819" s="159"/>
      <c r="DI819" s="159"/>
      <c r="DJ819" s="159"/>
      <c r="DK819" s="159"/>
      <c r="DL819" s="159"/>
      <c r="DM819" s="159"/>
      <c r="DN819" s="159"/>
      <c r="DO819" s="159"/>
      <c r="DP819" s="159"/>
      <c r="DQ819" s="159"/>
      <c r="DR819" s="159"/>
      <c r="DS819" s="159"/>
      <c r="DT819" s="159"/>
      <c r="DU819" s="159"/>
      <c r="DV819" s="159"/>
      <c r="DW819" s="159"/>
      <c r="DX819" s="159"/>
      <c r="DY819" s="159"/>
      <c r="DZ819" s="159"/>
      <c r="EA819" s="159"/>
      <c r="EB819" s="159"/>
      <c r="EC819" s="159"/>
      <c r="ED819" s="159"/>
      <c r="EE819" s="159"/>
      <c r="EF819" s="159"/>
      <c r="EG819" s="159"/>
      <c r="EH819" s="159"/>
      <c r="EI819" s="159"/>
      <c r="EJ819" s="159"/>
      <c r="EK819" s="159"/>
      <c r="EL819" s="159"/>
      <c r="EM819" s="159"/>
      <c r="EN819" s="159"/>
      <c r="EO819" s="159"/>
      <c r="EP819" s="159"/>
      <c r="EQ819" s="159"/>
      <c r="ER819" s="159"/>
      <c r="ES819" s="159"/>
      <c r="ET819" s="159"/>
      <c r="EU819" s="159"/>
      <c r="EV819" s="159"/>
      <c r="EW819" s="159"/>
      <c r="EX819" s="159"/>
      <c r="EY819" s="159"/>
      <c r="EZ819" s="159"/>
      <c r="FA819" s="159"/>
      <c r="FB819" s="159"/>
      <c r="FC819" s="159"/>
      <c r="FD819" s="159"/>
    </row>
    <row r="820" customFormat="false" ht="12.75" hidden="false" customHeight="false" outlineLevel="0" collapsed="false">
      <c r="A820" s="168"/>
      <c r="B820" s="149"/>
      <c r="C820" s="149"/>
      <c r="D820" s="149"/>
      <c r="E820" s="149"/>
      <c r="F820" s="149"/>
      <c r="G820" s="149"/>
      <c r="H820" s="148"/>
      <c r="I820" s="170"/>
      <c r="R820" s="148"/>
      <c r="S820" s="158"/>
      <c r="T820" s="159"/>
      <c r="U820" s="159"/>
      <c r="V820" s="159"/>
      <c r="W820" s="159"/>
      <c r="X820" s="159"/>
      <c r="Y820" s="159"/>
      <c r="Z820" s="159"/>
      <c r="AA820" s="159"/>
      <c r="AB820" s="159"/>
      <c r="AC820" s="159"/>
      <c r="AD820" s="159"/>
      <c r="AE820" s="159"/>
      <c r="AF820" s="159"/>
      <c r="AG820" s="159"/>
      <c r="AH820" s="159"/>
      <c r="AI820" s="159"/>
      <c r="AJ820" s="159"/>
      <c r="AK820" s="159"/>
      <c r="AL820" s="159"/>
      <c r="AM820" s="159"/>
      <c r="AN820" s="159"/>
      <c r="AO820" s="159"/>
      <c r="AP820" s="159"/>
      <c r="AQ820" s="159"/>
      <c r="AR820" s="159"/>
      <c r="AS820" s="159"/>
      <c r="AT820" s="159"/>
      <c r="AU820" s="159"/>
      <c r="AV820" s="159"/>
      <c r="AW820" s="159"/>
      <c r="AX820" s="159"/>
      <c r="AY820" s="159"/>
      <c r="AZ820" s="159"/>
      <c r="BA820" s="159"/>
      <c r="BB820" s="159"/>
      <c r="BC820" s="159"/>
      <c r="BD820" s="159"/>
      <c r="BE820" s="159"/>
      <c r="BF820" s="159"/>
      <c r="BG820" s="159"/>
      <c r="BH820" s="159"/>
      <c r="BI820" s="159"/>
      <c r="BJ820" s="159"/>
      <c r="BK820" s="159"/>
      <c r="BL820" s="159"/>
      <c r="BM820" s="159"/>
      <c r="BN820" s="159"/>
      <c r="BO820" s="159"/>
      <c r="BP820" s="159"/>
      <c r="BQ820" s="159"/>
      <c r="BR820" s="159"/>
      <c r="BS820" s="159"/>
      <c r="BT820" s="159"/>
      <c r="BU820" s="159"/>
      <c r="BV820" s="159"/>
      <c r="BW820" s="159"/>
      <c r="BX820" s="159"/>
      <c r="BY820" s="159"/>
      <c r="BZ820" s="159"/>
      <c r="CA820" s="159"/>
      <c r="CB820" s="159"/>
      <c r="CC820" s="159"/>
      <c r="CD820" s="159"/>
      <c r="CE820" s="159"/>
      <c r="CF820" s="159"/>
      <c r="CG820" s="159"/>
      <c r="CH820" s="159"/>
      <c r="CI820" s="159"/>
      <c r="CJ820" s="159"/>
      <c r="CK820" s="159"/>
      <c r="CL820" s="159"/>
      <c r="CM820" s="159"/>
      <c r="CN820" s="159"/>
      <c r="CO820" s="159"/>
      <c r="CP820" s="159"/>
      <c r="CQ820" s="159"/>
      <c r="CR820" s="159"/>
      <c r="CS820" s="159"/>
      <c r="CT820" s="159"/>
      <c r="CU820" s="159"/>
      <c r="CV820" s="159"/>
      <c r="CW820" s="159"/>
      <c r="CX820" s="159"/>
      <c r="CY820" s="159"/>
      <c r="CZ820" s="159"/>
      <c r="DA820" s="159"/>
      <c r="DB820" s="159"/>
      <c r="DC820" s="159"/>
      <c r="DD820" s="159"/>
      <c r="DE820" s="159"/>
      <c r="DF820" s="159"/>
      <c r="DG820" s="159"/>
      <c r="DH820" s="159"/>
      <c r="DI820" s="159"/>
      <c r="DJ820" s="159"/>
      <c r="DK820" s="159"/>
      <c r="DL820" s="159"/>
      <c r="DM820" s="159"/>
      <c r="DN820" s="159"/>
      <c r="DO820" s="159"/>
      <c r="DP820" s="159"/>
      <c r="DQ820" s="159"/>
      <c r="DR820" s="159"/>
      <c r="DS820" s="159"/>
      <c r="DT820" s="159"/>
      <c r="DU820" s="159"/>
      <c r="DV820" s="159"/>
      <c r="DW820" s="159"/>
      <c r="DX820" s="159"/>
      <c r="DY820" s="159"/>
      <c r="DZ820" s="159"/>
      <c r="EA820" s="159"/>
      <c r="EB820" s="159"/>
      <c r="EC820" s="159"/>
      <c r="ED820" s="159"/>
      <c r="EE820" s="159"/>
      <c r="EF820" s="159"/>
      <c r="EG820" s="159"/>
      <c r="EH820" s="159"/>
      <c r="EI820" s="159"/>
      <c r="EJ820" s="159"/>
      <c r="EK820" s="159"/>
      <c r="EL820" s="159"/>
      <c r="EM820" s="159"/>
      <c r="EN820" s="159"/>
      <c r="EO820" s="159"/>
      <c r="EP820" s="159"/>
      <c r="EQ820" s="159"/>
      <c r="ER820" s="159"/>
      <c r="ES820" s="159"/>
      <c r="ET820" s="159"/>
      <c r="EU820" s="159"/>
      <c r="EV820" s="159"/>
      <c r="EW820" s="159"/>
      <c r="EX820" s="159"/>
      <c r="EY820" s="159"/>
      <c r="EZ820" s="159"/>
      <c r="FA820" s="159"/>
      <c r="FB820" s="159"/>
      <c r="FC820" s="159"/>
      <c r="FD820" s="159"/>
    </row>
    <row r="821" customFormat="false" ht="12.75" hidden="false" customHeight="false" outlineLevel="0" collapsed="false">
      <c r="A821" s="168"/>
      <c r="B821" s="149"/>
      <c r="C821" s="149"/>
      <c r="D821" s="149"/>
      <c r="E821" s="149"/>
      <c r="F821" s="149"/>
      <c r="G821" s="149"/>
      <c r="H821" s="148"/>
      <c r="I821" s="170"/>
      <c r="R821" s="148"/>
      <c r="S821" s="158"/>
      <c r="T821" s="159"/>
      <c r="U821" s="159"/>
      <c r="V821" s="159"/>
      <c r="W821" s="159"/>
      <c r="X821" s="159"/>
      <c r="Y821" s="159"/>
      <c r="Z821" s="159"/>
      <c r="AA821" s="159"/>
      <c r="AB821" s="159"/>
      <c r="AC821" s="159"/>
      <c r="AD821" s="159"/>
      <c r="AE821" s="159"/>
      <c r="AF821" s="159"/>
      <c r="AG821" s="159"/>
      <c r="AH821" s="159"/>
      <c r="AI821" s="159"/>
      <c r="AJ821" s="159"/>
      <c r="AK821" s="159"/>
      <c r="AL821" s="159"/>
      <c r="AM821" s="159"/>
      <c r="AN821" s="159"/>
      <c r="AO821" s="159"/>
      <c r="AP821" s="159"/>
      <c r="AQ821" s="159"/>
      <c r="AR821" s="159"/>
      <c r="AS821" s="159"/>
      <c r="AT821" s="159"/>
      <c r="AU821" s="159"/>
      <c r="AV821" s="159"/>
      <c r="AW821" s="159"/>
      <c r="AX821" s="159"/>
      <c r="AY821" s="159"/>
      <c r="AZ821" s="159"/>
      <c r="BA821" s="159"/>
      <c r="BB821" s="159"/>
      <c r="BC821" s="159"/>
      <c r="BD821" s="159"/>
      <c r="BE821" s="159"/>
      <c r="BF821" s="159"/>
      <c r="BG821" s="159"/>
      <c r="BH821" s="159"/>
      <c r="BI821" s="159"/>
      <c r="BJ821" s="159"/>
      <c r="BK821" s="159"/>
      <c r="BL821" s="159"/>
      <c r="BM821" s="159"/>
      <c r="BN821" s="159"/>
      <c r="BO821" s="159"/>
      <c r="BP821" s="159"/>
      <c r="BQ821" s="159"/>
      <c r="BR821" s="159"/>
      <c r="BS821" s="159"/>
      <c r="BT821" s="159"/>
      <c r="BU821" s="159"/>
      <c r="BV821" s="159"/>
      <c r="BW821" s="159"/>
      <c r="BX821" s="159"/>
      <c r="BY821" s="159"/>
      <c r="BZ821" s="159"/>
      <c r="CA821" s="159"/>
      <c r="CB821" s="159"/>
      <c r="CC821" s="159"/>
      <c r="CD821" s="159"/>
      <c r="CE821" s="159"/>
      <c r="CF821" s="159"/>
      <c r="CG821" s="159"/>
      <c r="CH821" s="159"/>
      <c r="CI821" s="159"/>
      <c r="CJ821" s="159"/>
      <c r="CK821" s="159"/>
      <c r="CL821" s="159"/>
      <c r="CM821" s="159"/>
      <c r="CN821" s="159"/>
      <c r="CO821" s="159"/>
      <c r="CP821" s="159"/>
      <c r="CQ821" s="159"/>
      <c r="CR821" s="159"/>
      <c r="CS821" s="159"/>
      <c r="CT821" s="159"/>
      <c r="CU821" s="159"/>
      <c r="CV821" s="159"/>
      <c r="CW821" s="159"/>
      <c r="CX821" s="159"/>
      <c r="CY821" s="159"/>
      <c r="CZ821" s="159"/>
      <c r="DA821" s="159"/>
      <c r="DB821" s="159"/>
      <c r="DC821" s="159"/>
      <c r="DD821" s="159"/>
      <c r="DE821" s="159"/>
      <c r="DF821" s="159"/>
      <c r="DG821" s="159"/>
      <c r="DH821" s="159"/>
      <c r="DI821" s="159"/>
      <c r="DJ821" s="159"/>
      <c r="DK821" s="159"/>
      <c r="DL821" s="159"/>
      <c r="DM821" s="159"/>
      <c r="DN821" s="159"/>
      <c r="DO821" s="159"/>
      <c r="DP821" s="159"/>
      <c r="DQ821" s="159"/>
      <c r="DR821" s="159"/>
      <c r="DS821" s="159"/>
      <c r="DT821" s="159"/>
      <c r="DU821" s="159"/>
      <c r="DV821" s="159"/>
      <c r="DW821" s="159"/>
      <c r="DX821" s="159"/>
      <c r="DY821" s="159"/>
      <c r="DZ821" s="159"/>
      <c r="EA821" s="159"/>
      <c r="EB821" s="159"/>
      <c r="EC821" s="159"/>
      <c r="ED821" s="159"/>
      <c r="EE821" s="159"/>
      <c r="EF821" s="159"/>
      <c r="EG821" s="159"/>
      <c r="EH821" s="159"/>
      <c r="EI821" s="159"/>
      <c r="EJ821" s="159"/>
      <c r="EK821" s="159"/>
      <c r="EL821" s="159"/>
      <c r="EM821" s="159"/>
      <c r="EN821" s="159"/>
      <c r="EO821" s="159"/>
      <c r="EP821" s="159"/>
      <c r="EQ821" s="159"/>
      <c r="ER821" s="159"/>
      <c r="ES821" s="159"/>
      <c r="ET821" s="159"/>
      <c r="EU821" s="159"/>
      <c r="EV821" s="159"/>
      <c r="EW821" s="159"/>
      <c r="EX821" s="159"/>
      <c r="EY821" s="159"/>
      <c r="EZ821" s="159"/>
      <c r="FA821" s="159"/>
      <c r="FB821" s="159"/>
      <c r="FC821" s="159"/>
      <c r="FD821" s="159"/>
    </row>
    <row r="822" customFormat="false" ht="12.75" hidden="false" customHeight="false" outlineLevel="0" collapsed="false">
      <c r="A822" s="168"/>
      <c r="B822" s="149"/>
      <c r="C822" s="149"/>
      <c r="D822" s="149"/>
      <c r="E822" s="149"/>
      <c r="F822" s="149"/>
      <c r="G822" s="149"/>
      <c r="H822" s="148"/>
      <c r="I822" s="170"/>
      <c r="R822" s="148"/>
      <c r="S822" s="158"/>
      <c r="T822" s="159"/>
      <c r="U822" s="159"/>
      <c r="V822" s="159"/>
      <c r="W822" s="159"/>
      <c r="X822" s="159"/>
      <c r="Y822" s="159"/>
      <c r="Z822" s="159"/>
      <c r="AA822" s="159"/>
      <c r="AB822" s="159"/>
      <c r="AC822" s="159"/>
      <c r="AD822" s="159"/>
      <c r="AE822" s="159"/>
      <c r="AF822" s="159"/>
      <c r="AG822" s="159"/>
      <c r="AH822" s="159"/>
      <c r="AI822" s="159"/>
      <c r="AJ822" s="159"/>
      <c r="AK822" s="159"/>
      <c r="AL822" s="159"/>
      <c r="AM822" s="159"/>
      <c r="AN822" s="159"/>
      <c r="AO822" s="159"/>
      <c r="AP822" s="159"/>
      <c r="AQ822" s="159"/>
      <c r="AR822" s="159"/>
      <c r="AS822" s="159"/>
      <c r="AT822" s="159"/>
      <c r="AU822" s="159"/>
      <c r="AV822" s="159"/>
      <c r="AW822" s="159"/>
      <c r="AX822" s="159"/>
      <c r="AY822" s="159"/>
      <c r="AZ822" s="159"/>
      <c r="BA822" s="159"/>
      <c r="BB822" s="159"/>
      <c r="BC822" s="159"/>
      <c r="BD822" s="159"/>
      <c r="BE822" s="159"/>
      <c r="BF822" s="159"/>
      <c r="BG822" s="159"/>
      <c r="BH822" s="159"/>
      <c r="BI822" s="159"/>
      <c r="BJ822" s="159"/>
      <c r="BK822" s="159"/>
      <c r="BL822" s="159"/>
      <c r="BM822" s="159"/>
      <c r="BN822" s="159"/>
      <c r="BO822" s="159"/>
      <c r="BP822" s="159"/>
      <c r="BQ822" s="159"/>
      <c r="BR822" s="159"/>
      <c r="BS822" s="159"/>
      <c r="BT822" s="159"/>
      <c r="BU822" s="159"/>
      <c r="BV822" s="159"/>
      <c r="BW822" s="159"/>
      <c r="BX822" s="159"/>
      <c r="BY822" s="159"/>
      <c r="BZ822" s="159"/>
      <c r="CA822" s="159"/>
      <c r="CB822" s="159"/>
      <c r="CC822" s="159"/>
      <c r="CD822" s="159"/>
      <c r="CE822" s="159"/>
      <c r="CF822" s="159"/>
      <c r="CG822" s="159"/>
      <c r="CH822" s="159"/>
      <c r="CI822" s="159"/>
      <c r="CJ822" s="159"/>
      <c r="CK822" s="159"/>
      <c r="CL822" s="159"/>
      <c r="CM822" s="159"/>
      <c r="CN822" s="159"/>
      <c r="CO822" s="159"/>
      <c r="CP822" s="159"/>
      <c r="CQ822" s="159"/>
      <c r="CR822" s="159"/>
      <c r="CS822" s="159"/>
      <c r="CT822" s="159"/>
      <c r="CU822" s="159"/>
      <c r="CV822" s="159"/>
      <c r="CW822" s="159"/>
      <c r="CX822" s="159"/>
      <c r="CY822" s="159"/>
      <c r="CZ822" s="159"/>
      <c r="DA822" s="159"/>
      <c r="DB822" s="159"/>
      <c r="DC822" s="159"/>
      <c r="DD822" s="159"/>
      <c r="DE822" s="159"/>
      <c r="DF822" s="159"/>
      <c r="DG822" s="159"/>
      <c r="DH822" s="159"/>
      <c r="DI822" s="159"/>
      <c r="DJ822" s="159"/>
      <c r="DK822" s="159"/>
      <c r="DL822" s="159"/>
      <c r="DM822" s="159"/>
      <c r="DN822" s="159"/>
      <c r="DO822" s="159"/>
      <c r="DP822" s="159"/>
      <c r="DQ822" s="159"/>
      <c r="DR822" s="159"/>
      <c r="DS822" s="159"/>
      <c r="DT822" s="159"/>
      <c r="DU822" s="159"/>
      <c r="DV822" s="159"/>
      <c r="DW822" s="159"/>
      <c r="DX822" s="159"/>
      <c r="DY822" s="159"/>
      <c r="DZ822" s="159"/>
      <c r="EA822" s="159"/>
      <c r="EB822" s="159"/>
      <c r="EC822" s="159"/>
      <c r="ED822" s="159"/>
      <c r="EE822" s="159"/>
      <c r="EF822" s="159"/>
      <c r="EG822" s="159"/>
      <c r="EH822" s="159"/>
      <c r="EI822" s="159"/>
      <c r="EJ822" s="159"/>
      <c r="EK822" s="159"/>
      <c r="EL822" s="159"/>
      <c r="EM822" s="159"/>
      <c r="EN822" s="159"/>
      <c r="EO822" s="159"/>
      <c r="EP822" s="159"/>
      <c r="EQ822" s="159"/>
      <c r="ER822" s="159"/>
      <c r="ES822" s="159"/>
      <c r="ET822" s="159"/>
      <c r="EU822" s="159"/>
      <c r="EV822" s="159"/>
      <c r="EW822" s="159"/>
      <c r="EX822" s="159"/>
      <c r="EY822" s="159"/>
      <c r="EZ822" s="159"/>
      <c r="FA822" s="159"/>
      <c r="FB822" s="159"/>
      <c r="FC822" s="159"/>
      <c r="FD822" s="159"/>
    </row>
    <row r="823" customFormat="false" ht="12.75" hidden="false" customHeight="false" outlineLevel="0" collapsed="false">
      <c r="A823" s="168"/>
      <c r="B823" s="149"/>
      <c r="C823" s="149"/>
      <c r="D823" s="149"/>
      <c r="E823" s="149"/>
      <c r="F823" s="149"/>
      <c r="G823" s="149"/>
      <c r="H823" s="148"/>
      <c r="I823" s="170"/>
      <c r="R823" s="148"/>
      <c r="S823" s="158"/>
      <c r="T823" s="159"/>
      <c r="U823" s="159"/>
      <c r="V823" s="159"/>
      <c r="W823" s="159"/>
      <c r="X823" s="159"/>
      <c r="Y823" s="159"/>
      <c r="Z823" s="159"/>
      <c r="AA823" s="159"/>
      <c r="AB823" s="159"/>
      <c r="AC823" s="159"/>
      <c r="AD823" s="159"/>
      <c r="AE823" s="159"/>
      <c r="AF823" s="159"/>
      <c r="AG823" s="159"/>
      <c r="AH823" s="159"/>
      <c r="AI823" s="159"/>
      <c r="AJ823" s="159"/>
      <c r="AK823" s="159"/>
      <c r="AL823" s="159"/>
      <c r="AM823" s="159"/>
      <c r="AN823" s="159"/>
      <c r="AO823" s="159"/>
      <c r="AP823" s="159"/>
      <c r="AQ823" s="159"/>
      <c r="AR823" s="159"/>
      <c r="AS823" s="159"/>
      <c r="AT823" s="159"/>
      <c r="AU823" s="159"/>
      <c r="AV823" s="159"/>
      <c r="AW823" s="159"/>
      <c r="AX823" s="159"/>
      <c r="AY823" s="159"/>
      <c r="AZ823" s="159"/>
      <c r="BA823" s="159"/>
      <c r="BB823" s="159"/>
      <c r="BC823" s="159"/>
      <c r="BD823" s="159"/>
      <c r="BE823" s="159"/>
      <c r="BF823" s="159"/>
      <c r="BG823" s="159"/>
      <c r="BH823" s="159"/>
      <c r="BI823" s="159"/>
      <c r="BJ823" s="159"/>
      <c r="BK823" s="159"/>
      <c r="BL823" s="159"/>
      <c r="BM823" s="159"/>
      <c r="BN823" s="159"/>
      <c r="BO823" s="159"/>
      <c r="BP823" s="159"/>
      <c r="BQ823" s="159"/>
      <c r="BR823" s="159"/>
      <c r="BS823" s="159"/>
      <c r="BT823" s="159"/>
      <c r="BU823" s="159"/>
      <c r="BV823" s="159"/>
      <c r="BW823" s="159"/>
      <c r="BX823" s="159"/>
      <c r="BY823" s="159"/>
      <c r="BZ823" s="159"/>
      <c r="CA823" s="159"/>
      <c r="CB823" s="159"/>
      <c r="CC823" s="159"/>
      <c r="CD823" s="159"/>
      <c r="CE823" s="159"/>
      <c r="CF823" s="159"/>
      <c r="CG823" s="159"/>
      <c r="CH823" s="159"/>
      <c r="CI823" s="159"/>
      <c r="CJ823" s="159"/>
      <c r="CK823" s="159"/>
      <c r="CL823" s="159"/>
      <c r="CM823" s="159"/>
      <c r="CN823" s="159"/>
      <c r="CO823" s="159"/>
      <c r="CP823" s="159"/>
      <c r="CQ823" s="159"/>
      <c r="CR823" s="159"/>
      <c r="CS823" s="159"/>
      <c r="CT823" s="159"/>
      <c r="CU823" s="159"/>
      <c r="CV823" s="159"/>
      <c r="CW823" s="159"/>
      <c r="CX823" s="159"/>
      <c r="CY823" s="159"/>
      <c r="CZ823" s="159"/>
      <c r="DA823" s="159"/>
      <c r="DB823" s="159"/>
      <c r="DC823" s="159"/>
      <c r="DD823" s="159"/>
      <c r="DE823" s="159"/>
      <c r="DF823" s="159"/>
      <c r="DG823" s="159"/>
      <c r="DH823" s="159"/>
      <c r="DI823" s="159"/>
      <c r="DJ823" s="159"/>
      <c r="DK823" s="159"/>
      <c r="DL823" s="159"/>
      <c r="DM823" s="159"/>
      <c r="DN823" s="159"/>
      <c r="DO823" s="159"/>
      <c r="DP823" s="159"/>
      <c r="DQ823" s="159"/>
      <c r="DR823" s="159"/>
      <c r="DS823" s="159"/>
      <c r="DT823" s="159"/>
      <c r="DU823" s="159"/>
      <c r="DV823" s="159"/>
      <c r="DW823" s="159"/>
      <c r="DX823" s="159"/>
      <c r="DY823" s="159"/>
      <c r="DZ823" s="159"/>
      <c r="EA823" s="159"/>
      <c r="EB823" s="159"/>
      <c r="EC823" s="159"/>
      <c r="ED823" s="159"/>
      <c r="EE823" s="159"/>
      <c r="EF823" s="159"/>
      <c r="EG823" s="159"/>
      <c r="EH823" s="159"/>
      <c r="EI823" s="159"/>
      <c r="EJ823" s="159"/>
      <c r="EK823" s="159"/>
      <c r="EL823" s="159"/>
      <c r="EM823" s="159"/>
      <c r="EN823" s="159"/>
      <c r="EO823" s="159"/>
      <c r="EP823" s="159"/>
      <c r="EQ823" s="159"/>
      <c r="ER823" s="159"/>
      <c r="ES823" s="159"/>
      <c r="ET823" s="159"/>
      <c r="EU823" s="159"/>
      <c r="EV823" s="159"/>
      <c r="EW823" s="159"/>
      <c r="EX823" s="159"/>
      <c r="EY823" s="159"/>
      <c r="EZ823" s="159"/>
      <c r="FA823" s="159"/>
      <c r="FB823" s="159"/>
      <c r="FC823" s="159"/>
      <c r="FD823" s="159"/>
    </row>
    <row r="824" customFormat="false" ht="12.75" hidden="false" customHeight="false" outlineLevel="0" collapsed="false">
      <c r="A824" s="168"/>
      <c r="B824" s="149"/>
      <c r="C824" s="149"/>
      <c r="D824" s="149"/>
      <c r="E824" s="149"/>
      <c r="F824" s="149"/>
      <c r="G824" s="149"/>
      <c r="H824" s="148"/>
      <c r="I824" s="170"/>
      <c r="R824" s="148"/>
      <c r="S824" s="158"/>
      <c r="T824" s="159"/>
      <c r="U824" s="159"/>
      <c r="V824" s="159"/>
      <c r="W824" s="159"/>
      <c r="X824" s="159"/>
      <c r="Y824" s="159"/>
      <c r="Z824" s="159"/>
      <c r="AA824" s="159"/>
      <c r="AB824" s="159"/>
      <c r="AC824" s="159"/>
      <c r="AD824" s="159"/>
      <c r="AE824" s="159"/>
      <c r="AF824" s="159"/>
      <c r="AG824" s="159"/>
      <c r="AH824" s="159"/>
      <c r="AI824" s="159"/>
      <c r="AJ824" s="159"/>
      <c r="AK824" s="159"/>
      <c r="AL824" s="159"/>
      <c r="AM824" s="159"/>
      <c r="AN824" s="159"/>
      <c r="AO824" s="159"/>
      <c r="AP824" s="159"/>
      <c r="AQ824" s="159"/>
      <c r="AR824" s="159"/>
      <c r="AS824" s="159"/>
      <c r="AT824" s="159"/>
      <c r="AU824" s="159"/>
      <c r="AV824" s="159"/>
      <c r="AW824" s="159"/>
      <c r="AX824" s="159"/>
      <c r="AY824" s="159"/>
      <c r="AZ824" s="159"/>
      <c r="BA824" s="159"/>
      <c r="BB824" s="159"/>
      <c r="BC824" s="159"/>
      <c r="BD824" s="159"/>
      <c r="BE824" s="159"/>
      <c r="BF824" s="159"/>
      <c r="BG824" s="159"/>
      <c r="BH824" s="159"/>
      <c r="BI824" s="159"/>
      <c r="BJ824" s="159"/>
      <c r="BK824" s="159"/>
      <c r="BL824" s="159"/>
      <c r="BM824" s="159"/>
      <c r="BN824" s="159"/>
      <c r="BO824" s="159"/>
      <c r="BP824" s="159"/>
      <c r="BQ824" s="159"/>
      <c r="BR824" s="159"/>
      <c r="BS824" s="159"/>
      <c r="BT824" s="159"/>
      <c r="BU824" s="159"/>
      <c r="BV824" s="159"/>
      <c r="BW824" s="159"/>
      <c r="BX824" s="159"/>
      <c r="BY824" s="159"/>
      <c r="BZ824" s="159"/>
      <c r="CA824" s="159"/>
      <c r="CB824" s="159"/>
      <c r="CC824" s="159"/>
      <c r="CD824" s="159"/>
      <c r="CE824" s="159"/>
      <c r="CF824" s="159"/>
      <c r="CG824" s="159"/>
      <c r="CH824" s="159"/>
      <c r="CI824" s="159"/>
      <c r="CJ824" s="159"/>
      <c r="CK824" s="159"/>
      <c r="CL824" s="159"/>
      <c r="CM824" s="159"/>
      <c r="CN824" s="159"/>
      <c r="CO824" s="159"/>
      <c r="CP824" s="159"/>
      <c r="CQ824" s="159"/>
      <c r="CR824" s="159"/>
      <c r="CS824" s="159"/>
      <c r="CT824" s="159"/>
      <c r="CU824" s="159"/>
      <c r="CV824" s="159"/>
      <c r="CW824" s="159"/>
      <c r="CX824" s="159"/>
      <c r="CY824" s="159"/>
      <c r="CZ824" s="159"/>
      <c r="DA824" s="159"/>
      <c r="DB824" s="159"/>
      <c r="DC824" s="159"/>
      <c r="DD824" s="159"/>
      <c r="DE824" s="159"/>
      <c r="DF824" s="159"/>
      <c r="DG824" s="159"/>
      <c r="DH824" s="159"/>
      <c r="DI824" s="159"/>
      <c r="DJ824" s="159"/>
      <c r="DK824" s="159"/>
      <c r="DL824" s="159"/>
      <c r="DM824" s="159"/>
      <c r="DN824" s="159"/>
      <c r="DO824" s="159"/>
      <c r="DP824" s="159"/>
      <c r="DQ824" s="159"/>
      <c r="DR824" s="159"/>
      <c r="DS824" s="159"/>
      <c r="DT824" s="159"/>
      <c r="DU824" s="159"/>
      <c r="DV824" s="159"/>
      <c r="DW824" s="159"/>
      <c r="DX824" s="159"/>
      <c r="DY824" s="159"/>
      <c r="DZ824" s="159"/>
      <c r="EA824" s="159"/>
      <c r="EB824" s="159"/>
      <c r="EC824" s="159"/>
      <c r="ED824" s="159"/>
      <c r="EE824" s="159"/>
      <c r="EF824" s="159"/>
      <c r="EG824" s="159"/>
      <c r="EH824" s="159"/>
      <c r="EI824" s="159"/>
      <c r="EJ824" s="159"/>
      <c r="EK824" s="159"/>
      <c r="EL824" s="159"/>
      <c r="EM824" s="159"/>
      <c r="EN824" s="159"/>
      <c r="EO824" s="159"/>
      <c r="EP824" s="159"/>
      <c r="EQ824" s="159"/>
      <c r="ER824" s="159"/>
      <c r="ES824" s="159"/>
      <c r="ET824" s="159"/>
      <c r="EU824" s="159"/>
      <c r="EV824" s="159"/>
      <c r="EW824" s="159"/>
      <c r="EX824" s="159"/>
      <c r="EY824" s="159"/>
      <c r="EZ824" s="159"/>
      <c r="FA824" s="159"/>
      <c r="FB824" s="159"/>
      <c r="FC824" s="159"/>
      <c r="FD824" s="159"/>
    </row>
    <row r="825" customFormat="false" ht="12.75" hidden="false" customHeight="false" outlineLevel="0" collapsed="false">
      <c r="A825" s="168"/>
      <c r="B825" s="149"/>
      <c r="C825" s="149"/>
      <c r="D825" s="149"/>
      <c r="E825" s="149"/>
      <c r="F825" s="149"/>
      <c r="G825" s="149"/>
      <c r="H825" s="148"/>
      <c r="I825" s="170"/>
      <c r="R825" s="148"/>
      <c r="S825" s="158"/>
      <c r="T825" s="159"/>
      <c r="U825" s="159"/>
      <c r="V825" s="159"/>
      <c r="W825" s="159"/>
      <c r="X825" s="159"/>
      <c r="Y825" s="159"/>
      <c r="Z825" s="159"/>
      <c r="AA825" s="159"/>
      <c r="AB825" s="159"/>
      <c r="AC825" s="159"/>
      <c r="AD825" s="159"/>
      <c r="AE825" s="159"/>
      <c r="AF825" s="159"/>
      <c r="AG825" s="159"/>
      <c r="AH825" s="159"/>
      <c r="AI825" s="159"/>
      <c r="AJ825" s="159"/>
      <c r="AK825" s="159"/>
      <c r="AL825" s="159"/>
      <c r="AM825" s="159"/>
      <c r="AN825" s="159"/>
      <c r="AO825" s="159"/>
      <c r="AP825" s="159"/>
      <c r="AQ825" s="159"/>
      <c r="AR825" s="159"/>
      <c r="AS825" s="159"/>
      <c r="AT825" s="159"/>
      <c r="AU825" s="159"/>
      <c r="AV825" s="159"/>
      <c r="AW825" s="159"/>
      <c r="AX825" s="159"/>
      <c r="AY825" s="159"/>
      <c r="AZ825" s="159"/>
      <c r="BA825" s="159"/>
      <c r="BB825" s="159"/>
      <c r="BC825" s="159"/>
      <c r="BD825" s="159"/>
      <c r="BE825" s="159"/>
      <c r="BF825" s="159"/>
      <c r="BG825" s="159"/>
      <c r="BH825" s="159"/>
      <c r="BI825" s="159"/>
      <c r="BJ825" s="159"/>
      <c r="BK825" s="159"/>
      <c r="BL825" s="159"/>
      <c r="BM825" s="159"/>
      <c r="BN825" s="159"/>
      <c r="BO825" s="159"/>
      <c r="BP825" s="159"/>
      <c r="BQ825" s="159"/>
      <c r="BR825" s="159"/>
      <c r="BS825" s="159"/>
      <c r="BT825" s="159"/>
      <c r="BU825" s="159"/>
      <c r="BV825" s="159"/>
      <c r="BW825" s="159"/>
      <c r="BX825" s="159"/>
      <c r="BY825" s="159"/>
      <c r="BZ825" s="159"/>
      <c r="CA825" s="159"/>
      <c r="CB825" s="159"/>
      <c r="CC825" s="159"/>
      <c r="CD825" s="159"/>
      <c r="CE825" s="159"/>
      <c r="CF825" s="159"/>
      <c r="CG825" s="159"/>
      <c r="CH825" s="159"/>
      <c r="CI825" s="159"/>
      <c r="CJ825" s="159"/>
      <c r="CK825" s="159"/>
      <c r="CL825" s="159"/>
      <c r="CM825" s="159"/>
      <c r="CN825" s="159"/>
      <c r="CO825" s="159"/>
      <c r="CP825" s="159"/>
      <c r="CQ825" s="159"/>
      <c r="CR825" s="159"/>
      <c r="CS825" s="159"/>
      <c r="CT825" s="159"/>
      <c r="CU825" s="159"/>
      <c r="CV825" s="159"/>
      <c r="CW825" s="159"/>
      <c r="CX825" s="159"/>
      <c r="CY825" s="159"/>
      <c r="CZ825" s="159"/>
      <c r="DA825" s="159"/>
      <c r="DB825" s="159"/>
      <c r="DC825" s="159"/>
      <c r="DD825" s="159"/>
      <c r="DE825" s="159"/>
      <c r="DF825" s="159"/>
      <c r="DG825" s="159"/>
      <c r="DH825" s="159"/>
      <c r="DI825" s="159"/>
      <c r="DJ825" s="159"/>
      <c r="DK825" s="159"/>
      <c r="DL825" s="159"/>
      <c r="DM825" s="159"/>
      <c r="DN825" s="159"/>
      <c r="DO825" s="159"/>
      <c r="DP825" s="159"/>
      <c r="DQ825" s="159"/>
      <c r="DR825" s="159"/>
      <c r="DS825" s="159"/>
      <c r="DT825" s="159"/>
      <c r="DU825" s="159"/>
      <c r="DV825" s="159"/>
      <c r="DW825" s="159"/>
      <c r="DX825" s="159"/>
      <c r="DY825" s="159"/>
      <c r="DZ825" s="159"/>
      <c r="EA825" s="159"/>
      <c r="EB825" s="159"/>
      <c r="EC825" s="159"/>
      <c r="ED825" s="159"/>
      <c r="EE825" s="159"/>
      <c r="EF825" s="159"/>
      <c r="EG825" s="159"/>
      <c r="EH825" s="159"/>
      <c r="EI825" s="159"/>
      <c r="EJ825" s="159"/>
      <c r="EK825" s="159"/>
      <c r="EL825" s="159"/>
      <c r="EM825" s="159"/>
      <c r="EN825" s="159"/>
      <c r="EO825" s="159"/>
      <c r="EP825" s="159"/>
      <c r="EQ825" s="159"/>
      <c r="ER825" s="159"/>
      <c r="ES825" s="159"/>
      <c r="ET825" s="159"/>
      <c r="EU825" s="159"/>
      <c r="EV825" s="159"/>
      <c r="EW825" s="159"/>
      <c r="EX825" s="159"/>
      <c r="EY825" s="159"/>
      <c r="EZ825" s="159"/>
      <c r="FA825" s="159"/>
      <c r="FB825" s="159"/>
      <c r="FC825" s="159"/>
      <c r="FD825" s="159"/>
    </row>
    <row r="826" customFormat="false" ht="12.75" hidden="false" customHeight="false" outlineLevel="0" collapsed="false">
      <c r="A826" s="168"/>
      <c r="B826" s="149"/>
      <c r="C826" s="149"/>
      <c r="D826" s="149"/>
      <c r="E826" s="149"/>
      <c r="F826" s="149"/>
      <c r="G826" s="149"/>
      <c r="H826" s="148"/>
      <c r="I826" s="170"/>
      <c r="R826" s="148"/>
      <c r="S826" s="158"/>
      <c r="T826" s="159"/>
      <c r="U826" s="159"/>
      <c r="V826" s="159"/>
      <c r="W826" s="159"/>
      <c r="X826" s="159"/>
      <c r="Y826" s="159"/>
      <c r="Z826" s="159"/>
      <c r="AA826" s="159"/>
      <c r="AB826" s="159"/>
      <c r="AC826" s="159"/>
      <c r="AD826" s="159"/>
      <c r="AE826" s="159"/>
      <c r="AF826" s="159"/>
      <c r="AG826" s="159"/>
      <c r="AH826" s="159"/>
      <c r="AI826" s="159"/>
      <c r="AJ826" s="159"/>
      <c r="AK826" s="159"/>
      <c r="AL826" s="159"/>
      <c r="AM826" s="159"/>
      <c r="AN826" s="159"/>
      <c r="AO826" s="159"/>
      <c r="AP826" s="159"/>
      <c r="AQ826" s="159"/>
      <c r="AR826" s="159"/>
      <c r="AS826" s="159"/>
      <c r="AT826" s="159"/>
      <c r="AU826" s="159"/>
      <c r="AV826" s="159"/>
      <c r="AW826" s="159"/>
      <c r="AX826" s="159"/>
      <c r="AY826" s="159"/>
      <c r="AZ826" s="159"/>
      <c r="BA826" s="159"/>
      <c r="BB826" s="159"/>
      <c r="BC826" s="159"/>
      <c r="BD826" s="159"/>
      <c r="BE826" s="159"/>
      <c r="BF826" s="159"/>
      <c r="BG826" s="159"/>
      <c r="BH826" s="159"/>
      <c r="BI826" s="159"/>
      <c r="BJ826" s="159"/>
      <c r="BK826" s="159"/>
      <c r="BL826" s="159"/>
      <c r="BM826" s="159"/>
      <c r="BN826" s="159"/>
      <c r="BO826" s="159"/>
      <c r="BP826" s="159"/>
      <c r="BQ826" s="159"/>
      <c r="BR826" s="159"/>
      <c r="BS826" s="159"/>
      <c r="BT826" s="159"/>
      <c r="BU826" s="159"/>
      <c r="BV826" s="159"/>
      <c r="BW826" s="159"/>
      <c r="BX826" s="159"/>
      <c r="BY826" s="159"/>
      <c r="BZ826" s="159"/>
      <c r="CA826" s="159"/>
      <c r="CB826" s="159"/>
      <c r="CC826" s="159"/>
      <c r="CD826" s="159"/>
      <c r="CE826" s="159"/>
      <c r="CF826" s="159"/>
      <c r="CG826" s="159"/>
      <c r="CH826" s="159"/>
      <c r="CI826" s="159"/>
      <c r="CJ826" s="159"/>
      <c r="CK826" s="159"/>
      <c r="CL826" s="159"/>
      <c r="CM826" s="159"/>
      <c r="CN826" s="159"/>
      <c r="CO826" s="159"/>
      <c r="CP826" s="159"/>
      <c r="CQ826" s="159"/>
      <c r="CR826" s="159"/>
      <c r="CS826" s="159"/>
      <c r="CT826" s="159"/>
      <c r="CU826" s="159"/>
      <c r="CV826" s="159"/>
      <c r="CW826" s="159"/>
      <c r="CX826" s="159"/>
      <c r="CY826" s="159"/>
      <c r="CZ826" s="159"/>
      <c r="DA826" s="159"/>
      <c r="DB826" s="159"/>
      <c r="DC826" s="159"/>
      <c r="DD826" s="159"/>
      <c r="DE826" s="159"/>
      <c r="DF826" s="159"/>
      <c r="DG826" s="159"/>
      <c r="DH826" s="159"/>
      <c r="DI826" s="159"/>
      <c r="DJ826" s="159"/>
      <c r="DK826" s="159"/>
      <c r="DL826" s="159"/>
      <c r="DM826" s="159"/>
      <c r="DN826" s="159"/>
      <c r="DO826" s="159"/>
      <c r="DP826" s="159"/>
      <c r="DQ826" s="159"/>
      <c r="DR826" s="159"/>
      <c r="DS826" s="159"/>
      <c r="DT826" s="159"/>
      <c r="DU826" s="159"/>
      <c r="DV826" s="159"/>
      <c r="DW826" s="159"/>
      <c r="DX826" s="159"/>
      <c r="DY826" s="159"/>
      <c r="DZ826" s="159"/>
      <c r="EA826" s="159"/>
      <c r="EB826" s="159"/>
      <c r="EC826" s="159"/>
      <c r="ED826" s="159"/>
      <c r="EE826" s="159"/>
      <c r="EF826" s="159"/>
      <c r="EG826" s="159"/>
      <c r="EH826" s="159"/>
      <c r="EI826" s="159"/>
      <c r="EJ826" s="159"/>
      <c r="EK826" s="159"/>
      <c r="EL826" s="159"/>
      <c r="EM826" s="159"/>
      <c r="EN826" s="159"/>
      <c r="EO826" s="159"/>
      <c r="EP826" s="159"/>
      <c r="EQ826" s="159"/>
      <c r="ER826" s="159"/>
      <c r="ES826" s="159"/>
      <c r="ET826" s="159"/>
      <c r="EU826" s="159"/>
      <c r="EV826" s="159"/>
      <c r="EW826" s="159"/>
      <c r="EX826" s="159"/>
      <c r="EY826" s="159"/>
      <c r="EZ826" s="159"/>
      <c r="FA826" s="159"/>
      <c r="FB826" s="159"/>
      <c r="FC826" s="159"/>
      <c r="FD826" s="159"/>
    </row>
    <row r="827" customFormat="false" ht="12.75" hidden="false" customHeight="false" outlineLevel="0" collapsed="false">
      <c r="A827" s="168"/>
      <c r="B827" s="149"/>
      <c r="C827" s="149"/>
      <c r="D827" s="149"/>
      <c r="E827" s="149"/>
      <c r="F827" s="149"/>
      <c r="G827" s="149"/>
      <c r="H827" s="148"/>
      <c r="I827" s="170"/>
      <c r="R827" s="148"/>
      <c r="S827" s="158"/>
      <c r="T827" s="159"/>
      <c r="U827" s="159"/>
      <c r="V827" s="159"/>
      <c r="W827" s="159"/>
      <c r="X827" s="159"/>
      <c r="Y827" s="159"/>
      <c r="Z827" s="159"/>
      <c r="AA827" s="159"/>
      <c r="AB827" s="159"/>
      <c r="AC827" s="159"/>
      <c r="AD827" s="159"/>
      <c r="AE827" s="159"/>
      <c r="AF827" s="159"/>
      <c r="AG827" s="159"/>
      <c r="AH827" s="159"/>
      <c r="AI827" s="159"/>
      <c r="AJ827" s="159"/>
      <c r="AK827" s="159"/>
      <c r="AL827" s="159"/>
      <c r="AM827" s="159"/>
      <c r="AN827" s="159"/>
      <c r="AO827" s="159"/>
      <c r="AP827" s="159"/>
      <c r="AQ827" s="159"/>
      <c r="AR827" s="159"/>
      <c r="AS827" s="159"/>
      <c r="AT827" s="159"/>
      <c r="AU827" s="159"/>
      <c r="AV827" s="159"/>
      <c r="AW827" s="159"/>
      <c r="AX827" s="159"/>
      <c r="AY827" s="159"/>
      <c r="AZ827" s="159"/>
      <c r="BA827" s="159"/>
      <c r="BB827" s="159"/>
      <c r="BC827" s="159"/>
      <c r="BD827" s="159"/>
      <c r="BE827" s="159"/>
      <c r="BF827" s="159"/>
      <c r="BG827" s="159"/>
      <c r="BH827" s="159"/>
      <c r="BI827" s="159"/>
      <c r="BJ827" s="159"/>
      <c r="BK827" s="159"/>
      <c r="BL827" s="159"/>
      <c r="BM827" s="159"/>
      <c r="BN827" s="159"/>
      <c r="BO827" s="159"/>
      <c r="BP827" s="159"/>
      <c r="BQ827" s="159"/>
      <c r="BR827" s="159"/>
      <c r="BS827" s="159"/>
      <c r="BT827" s="159"/>
      <c r="BU827" s="159"/>
      <c r="BV827" s="159"/>
      <c r="BW827" s="159"/>
      <c r="BX827" s="159"/>
      <c r="BY827" s="159"/>
      <c r="BZ827" s="159"/>
      <c r="CA827" s="159"/>
      <c r="CB827" s="159"/>
      <c r="CC827" s="159"/>
      <c r="CD827" s="159"/>
      <c r="CE827" s="159"/>
      <c r="CF827" s="159"/>
      <c r="CG827" s="159"/>
      <c r="CH827" s="159"/>
      <c r="CI827" s="159"/>
      <c r="CJ827" s="159"/>
      <c r="CK827" s="159"/>
      <c r="CL827" s="159"/>
      <c r="CM827" s="159"/>
      <c r="CN827" s="159"/>
      <c r="CO827" s="159"/>
      <c r="CP827" s="159"/>
      <c r="CQ827" s="159"/>
      <c r="CR827" s="159"/>
      <c r="CS827" s="159"/>
      <c r="CT827" s="159"/>
      <c r="CU827" s="159"/>
      <c r="CV827" s="159"/>
      <c r="CW827" s="159"/>
      <c r="CX827" s="159"/>
      <c r="CY827" s="159"/>
      <c r="CZ827" s="159"/>
      <c r="DA827" s="159"/>
      <c r="DB827" s="159"/>
      <c r="DC827" s="159"/>
      <c r="DD827" s="159"/>
      <c r="DE827" s="159"/>
      <c r="DF827" s="159"/>
      <c r="DG827" s="159"/>
      <c r="DH827" s="159"/>
      <c r="DI827" s="159"/>
      <c r="DJ827" s="159"/>
      <c r="DK827" s="159"/>
      <c r="DL827" s="159"/>
      <c r="DM827" s="159"/>
      <c r="DN827" s="159"/>
      <c r="DO827" s="159"/>
      <c r="DP827" s="159"/>
      <c r="DQ827" s="159"/>
      <c r="DR827" s="159"/>
      <c r="DS827" s="159"/>
      <c r="DT827" s="159"/>
      <c r="DU827" s="159"/>
      <c r="DV827" s="159"/>
      <c r="DW827" s="159"/>
      <c r="DX827" s="159"/>
      <c r="DY827" s="159"/>
      <c r="DZ827" s="159"/>
      <c r="EA827" s="159"/>
      <c r="EB827" s="159"/>
      <c r="EC827" s="159"/>
      <c r="ED827" s="159"/>
      <c r="EE827" s="159"/>
      <c r="EF827" s="159"/>
      <c r="EG827" s="159"/>
      <c r="EH827" s="159"/>
      <c r="EI827" s="159"/>
      <c r="EJ827" s="159"/>
      <c r="EK827" s="159"/>
      <c r="EL827" s="159"/>
      <c r="EM827" s="159"/>
      <c r="EN827" s="159"/>
      <c r="EO827" s="159"/>
      <c r="EP827" s="159"/>
      <c r="EQ827" s="159"/>
      <c r="ER827" s="159"/>
      <c r="ES827" s="159"/>
      <c r="ET827" s="159"/>
      <c r="EU827" s="159"/>
      <c r="EV827" s="159"/>
      <c r="EW827" s="159"/>
      <c r="EX827" s="159"/>
      <c r="EY827" s="159"/>
      <c r="EZ827" s="159"/>
      <c r="FA827" s="159"/>
      <c r="FB827" s="159"/>
      <c r="FC827" s="159"/>
      <c r="FD827" s="159"/>
    </row>
    <row r="828" customFormat="false" ht="12.75" hidden="false" customHeight="false" outlineLevel="0" collapsed="false">
      <c r="A828" s="168"/>
      <c r="B828" s="149"/>
      <c r="C828" s="149"/>
      <c r="D828" s="149"/>
      <c r="E828" s="149"/>
      <c r="F828" s="149"/>
      <c r="G828" s="149"/>
      <c r="H828" s="148"/>
      <c r="I828" s="170"/>
      <c r="R828" s="148"/>
      <c r="S828" s="158"/>
      <c r="T828" s="159"/>
      <c r="U828" s="159"/>
      <c r="V828" s="159"/>
      <c r="W828" s="159"/>
      <c r="X828" s="159"/>
      <c r="Y828" s="159"/>
      <c r="Z828" s="159"/>
      <c r="AA828" s="159"/>
      <c r="AB828" s="159"/>
      <c r="AC828" s="159"/>
      <c r="AD828" s="159"/>
      <c r="AE828" s="159"/>
      <c r="AF828" s="159"/>
      <c r="AG828" s="159"/>
      <c r="AH828" s="159"/>
      <c r="AI828" s="159"/>
      <c r="AJ828" s="159"/>
      <c r="AK828" s="159"/>
      <c r="AL828" s="159"/>
      <c r="AM828" s="159"/>
      <c r="AN828" s="159"/>
      <c r="AO828" s="159"/>
      <c r="AP828" s="159"/>
      <c r="AQ828" s="159"/>
      <c r="AR828" s="159"/>
      <c r="AS828" s="159"/>
      <c r="AT828" s="159"/>
      <c r="AU828" s="159"/>
      <c r="AV828" s="159"/>
      <c r="AW828" s="159"/>
      <c r="AX828" s="159"/>
      <c r="AY828" s="159"/>
      <c r="AZ828" s="159"/>
      <c r="BA828" s="159"/>
      <c r="BB828" s="159"/>
      <c r="BC828" s="159"/>
      <c r="BD828" s="159"/>
      <c r="BE828" s="159"/>
      <c r="BF828" s="159"/>
      <c r="BG828" s="159"/>
      <c r="BH828" s="159"/>
      <c r="BI828" s="159"/>
      <c r="BJ828" s="159"/>
      <c r="BK828" s="159"/>
      <c r="BL828" s="159"/>
      <c r="BM828" s="159"/>
      <c r="BN828" s="159"/>
      <c r="BO828" s="159"/>
      <c r="BP828" s="159"/>
      <c r="BQ828" s="159"/>
      <c r="BR828" s="159"/>
      <c r="BS828" s="159"/>
      <c r="BT828" s="159"/>
      <c r="BU828" s="159"/>
      <c r="BV828" s="159"/>
      <c r="BW828" s="159"/>
      <c r="BX828" s="159"/>
      <c r="BY828" s="159"/>
      <c r="BZ828" s="159"/>
      <c r="CA828" s="159"/>
      <c r="CB828" s="159"/>
      <c r="CC828" s="159"/>
      <c r="CD828" s="159"/>
      <c r="CE828" s="159"/>
      <c r="CF828" s="159"/>
      <c r="CG828" s="159"/>
      <c r="CH828" s="159"/>
      <c r="CI828" s="159"/>
      <c r="CJ828" s="159"/>
      <c r="CK828" s="159"/>
      <c r="CL828" s="159"/>
      <c r="CM828" s="159"/>
      <c r="CN828" s="159"/>
      <c r="CO828" s="159"/>
      <c r="CP828" s="159"/>
      <c r="CQ828" s="159"/>
      <c r="CR828" s="159"/>
      <c r="CS828" s="159"/>
      <c r="CT828" s="159"/>
      <c r="CU828" s="159"/>
      <c r="CV828" s="159"/>
      <c r="CW828" s="159"/>
      <c r="CX828" s="159"/>
      <c r="CY828" s="159"/>
      <c r="CZ828" s="159"/>
      <c r="DA828" s="159"/>
      <c r="DB828" s="159"/>
      <c r="DC828" s="159"/>
      <c r="DD828" s="159"/>
      <c r="DE828" s="159"/>
      <c r="DF828" s="159"/>
      <c r="DG828" s="159"/>
      <c r="DH828" s="159"/>
      <c r="DI828" s="159"/>
      <c r="DJ828" s="159"/>
      <c r="DK828" s="159"/>
      <c r="DL828" s="159"/>
      <c r="DM828" s="159"/>
      <c r="DN828" s="159"/>
      <c r="DO828" s="159"/>
      <c r="DP828" s="159"/>
      <c r="DQ828" s="159"/>
      <c r="DR828" s="159"/>
      <c r="DS828" s="159"/>
      <c r="DT828" s="159"/>
      <c r="DU828" s="159"/>
      <c r="DV828" s="159"/>
      <c r="DW828" s="159"/>
      <c r="DX828" s="159"/>
      <c r="DY828" s="159"/>
      <c r="DZ828" s="159"/>
      <c r="EA828" s="159"/>
      <c r="EB828" s="159"/>
      <c r="EC828" s="159"/>
      <c r="ED828" s="159"/>
      <c r="EE828" s="159"/>
      <c r="EF828" s="159"/>
      <c r="EG828" s="159"/>
      <c r="EH828" s="159"/>
      <c r="EI828" s="159"/>
      <c r="EJ828" s="159"/>
      <c r="EK828" s="159"/>
      <c r="EL828" s="159"/>
      <c r="EM828" s="159"/>
      <c r="EN828" s="159"/>
      <c r="EO828" s="159"/>
      <c r="EP828" s="159"/>
      <c r="EQ828" s="159"/>
      <c r="ER828" s="159"/>
      <c r="ES828" s="159"/>
      <c r="ET828" s="159"/>
      <c r="EU828" s="159"/>
      <c r="EV828" s="159"/>
      <c r="EW828" s="159"/>
      <c r="EX828" s="159"/>
      <c r="EY828" s="159"/>
      <c r="EZ828" s="159"/>
      <c r="FA828" s="159"/>
      <c r="FB828" s="159"/>
      <c r="FC828" s="159"/>
      <c r="FD828" s="159"/>
    </row>
    <row r="829" customFormat="false" ht="12.75" hidden="false" customHeight="false" outlineLevel="0" collapsed="false">
      <c r="A829" s="168"/>
      <c r="B829" s="149"/>
      <c r="C829" s="149"/>
      <c r="D829" s="149"/>
      <c r="E829" s="149"/>
      <c r="F829" s="149"/>
      <c r="G829" s="149"/>
      <c r="H829" s="148"/>
      <c r="I829" s="170"/>
      <c r="R829" s="148"/>
      <c r="S829" s="158"/>
      <c r="T829" s="159"/>
      <c r="U829" s="159"/>
      <c r="V829" s="159"/>
      <c r="W829" s="159"/>
      <c r="X829" s="159"/>
      <c r="Y829" s="159"/>
      <c r="Z829" s="159"/>
      <c r="AA829" s="159"/>
      <c r="AB829" s="159"/>
      <c r="AC829" s="159"/>
      <c r="AD829" s="159"/>
      <c r="AE829" s="159"/>
      <c r="AF829" s="159"/>
      <c r="AG829" s="159"/>
      <c r="AH829" s="159"/>
      <c r="AI829" s="159"/>
      <c r="AJ829" s="159"/>
      <c r="AK829" s="159"/>
      <c r="AL829" s="159"/>
      <c r="AM829" s="159"/>
      <c r="AN829" s="159"/>
      <c r="AO829" s="159"/>
      <c r="AP829" s="159"/>
      <c r="AQ829" s="159"/>
      <c r="AR829" s="159"/>
      <c r="AS829" s="159"/>
      <c r="AT829" s="159"/>
      <c r="AU829" s="159"/>
      <c r="AV829" s="159"/>
      <c r="AW829" s="159"/>
      <c r="AX829" s="159"/>
      <c r="AY829" s="159"/>
      <c r="AZ829" s="159"/>
      <c r="BA829" s="159"/>
      <c r="BB829" s="159"/>
      <c r="BC829" s="159"/>
      <c r="BD829" s="159"/>
      <c r="BE829" s="159"/>
      <c r="BF829" s="159"/>
      <c r="BG829" s="159"/>
      <c r="BH829" s="159"/>
      <c r="BI829" s="159"/>
      <c r="BJ829" s="159"/>
      <c r="BK829" s="159"/>
      <c r="BL829" s="159"/>
      <c r="BM829" s="159"/>
      <c r="BN829" s="159"/>
      <c r="BO829" s="159"/>
      <c r="BP829" s="159"/>
      <c r="BQ829" s="159"/>
      <c r="BR829" s="159"/>
      <c r="BS829" s="159"/>
      <c r="BT829" s="159"/>
      <c r="BU829" s="159"/>
      <c r="BV829" s="159"/>
      <c r="BW829" s="159"/>
      <c r="BX829" s="159"/>
      <c r="BY829" s="159"/>
      <c r="BZ829" s="159"/>
      <c r="CA829" s="159"/>
      <c r="CB829" s="159"/>
      <c r="CC829" s="159"/>
      <c r="CD829" s="159"/>
      <c r="CE829" s="159"/>
      <c r="CF829" s="159"/>
      <c r="CG829" s="159"/>
      <c r="CH829" s="159"/>
      <c r="CI829" s="159"/>
      <c r="CJ829" s="159"/>
      <c r="CK829" s="159"/>
      <c r="CL829" s="159"/>
      <c r="CM829" s="159"/>
      <c r="CN829" s="159"/>
      <c r="CO829" s="159"/>
      <c r="CP829" s="159"/>
      <c r="CQ829" s="159"/>
      <c r="CR829" s="159"/>
      <c r="CS829" s="159"/>
      <c r="CT829" s="159"/>
      <c r="CU829" s="159"/>
      <c r="CV829" s="159"/>
      <c r="CW829" s="159"/>
      <c r="CX829" s="159"/>
      <c r="CY829" s="159"/>
      <c r="CZ829" s="159"/>
      <c r="DA829" s="159"/>
      <c r="DB829" s="159"/>
      <c r="DC829" s="159"/>
      <c r="DD829" s="159"/>
      <c r="DE829" s="159"/>
      <c r="DF829" s="159"/>
      <c r="DG829" s="159"/>
      <c r="DH829" s="159"/>
      <c r="DI829" s="159"/>
      <c r="DJ829" s="159"/>
      <c r="DK829" s="159"/>
      <c r="DL829" s="159"/>
      <c r="DM829" s="159"/>
      <c r="DN829" s="159"/>
      <c r="DO829" s="159"/>
      <c r="DP829" s="159"/>
      <c r="DQ829" s="159"/>
      <c r="DR829" s="159"/>
      <c r="DS829" s="159"/>
      <c r="DT829" s="159"/>
      <c r="DU829" s="159"/>
      <c r="DV829" s="159"/>
      <c r="DW829" s="159"/>
      <c r="DX829" s="159"/>
      <c r="DY829" s="159"/>
      <c r="DZ829" s="159"/>
      <c r="EA829" s="159"/>
      <c r="EB829" s="159"/>
      <c r="EC829" s="159"/>
      <c r="ED829" s="159"/>
      <c r="EE829" s="159"/>
      <c r="EF829" s="159"/>
      <c r="EG829" s="159"/>
      <c r="EH829" s="159"/>
      <c r="EI829" s="159"/>
      <c r="EJ829" s="159"/>
      <c r="EK829" s="159"/>
      <c r="EL829" s="159"/>
      <c r="EM829" s="159"/>
      <c r="EN829" s="159"/>
      <c r="EO829" s="159"/>
      <c r="EP829" s="159"/>
      <c r="EQ829" s="159"/>
      <c r="ER829" s="159"/>
      <c r="ES829" s="159"/>
      <c r="ET829" s="159"/>
      <c r="EU829" s="159"/>
      <c r="EV829" s="159"/>
      <c r="EW829" s="159"/>
      <c r="EX829" s="159"/>
      <c r="EY829" s="159"/>
      <c r="EZ829" s="159"/>
      <c r="FA829" s="159"/>
      <c r="FB829" s="159"/>
      <c r="FC829" s="159"/>
      <c r="FD829" s="159"/>
    </row>
    <row r="830" customFormat="false" ht="12.75" hidden="false" customHeight="false" outlineLevel="0" collapsed="false">
      <c r="A830" s="168"/>
      <c r="B830" s="149"/>
      <c r="C830" s="149"/>
      <c r="D830" s="149"/>
      <c r="E830" s="149"/>
      <c r="F830" s="149"/>
      <c r="G830" s="149"/>
      <c r="H830" s="148"/>
      <c r="I830" s="170"/>
      <c r="R830" s="148"/>
      <c r="S830" s="158"/>
      <c r="T830" s="159"/>
      <c r="U830" s="159"/>
      <c r="V830" s="159"/>
      <c r="W830" s="159"/>
      <c r="X830" s="159"/>
      <c r="Y830" s="159"/>
      <c r="Z830" s="159"/>
      <c r="AA830" s="159"/>
      <c r="AB830" s="159"/>
      <c r="AC830" s="159"/>
      <c r="AD830" s="159"/>
      <c r="AE830" s="159"/>
      <c r="AF830" s="159"/>
      <c r="AG830" s="159"/>
      <c r="AH830" s="159"/>
      <c r="AI830" s="159"/>
      <c r="AJ830" s="159"/>
      <c r="AK830" s="159"/>
      <c r="AL830" s="159"/>
      <c r="AM830" s="159"/>
      <c r="AN830" s="159"/>
      <c r="AO830" s="159"/>
      <c r="AP830" s="159"/>
      <c r="AQ830" s="159"/>
      <c r="AR830" s="159"/>
      <c r="AS830" s="159"/>
      <c r="AT830" s="159"/>
      <c r="AU830" s="159"/>
      <c r="AV830" s="159"/>
      <c r="AW830" s="159"/>
      <c r="AX830" s="159"/>
      <c r="AY830" s="159"/>
      <c r="AZ830" s="159"/>
      <c r="BA830" s="159"/>
      <c r="BB830" s="159"/>
      <c r="BC830" s="159"/>
      <c r="BD830" s="159"/>
      <c r="BE830" s="159"/>
      <c r="BF830" s="159"/>
      <c r="BG830" s="159"/>
      <c r="BH830" s="159"/>
      <c r="BI830" s="159"/>
      <c r="BJ830" s="159"/>
      <c r="BK830" s="159"/>
      <c r="BL830" s="159"/>
      <c r="BM830" s="159"/>
      <c r="BN830" s="159"/>
      <c r="BO830" s="159"/>
      <c r="BP830" s="159"/>
      <c r="BQ830" s="159"/>
      <c r="BR830" s="159"/>
      <c r="BS830" s="159"/>
      <c r="BT830" s="159"/>
      <c r="BU830" s="159"/>
      <c r="BV830" s="159"/>
      <c r="BW830" s="159"/>
      <c r="BX830" s="159"/>
      <c r="BY830" s="159"/>
      <c r="BZ830" s="159"/>
      <c r="CA830" s="159"/>
      <c r="CB830" s="159"/>
      <c r="CC830" s="159"/>
      <c r="CD830" s="159"/>
      <c r="CE830" s="159"/>
      <c r="CF830" s="159"/>
      <c r="CG830" s="159"/>
      <c r="CH830" s="159"/>
      <c r="CI830" s="159"/>
      <c r="CJ830" s="159"/>
      <c r="CK830" s="159"/>
      <c r="CL830" s="159"/>
      <c r="CM830" s="159"/>
      <c r="CN830" s="159"/>
      <c r="CO830" s="159"/>
      <c r="CP830" s="159"/>
      <c r="CQ830" s="159"/>
      <c r="CR830" s="159"/>
      <c r="CS830" s="159"/>
      <c r="CT830" s="159"/>
      <c r="CU830" s="159"/>
      <c r="CV830" s="159"/>
      <c r="CW830" s="159"/>
      <c r="CX830" s="159"/>
      <c r="CY830" s="159"/>
      <c r="CZ830" s="159"/>
      <c r="DA830" s="159"/>
      <c r="DB830" s="159"/>
      <c r="DC830" s="159"/>
      <c r="DD830" s="159"/>
      <c r="DE830" s="159"/>
      <c r="DF830" s="159"/>
      <c r="DG830" s="159"/>
      <c r="DH830" s="159"/>
      <c r="DI830" s="159"/>
      <c r="DJ830" s="159"/>
      <c r="DK830" s="159"/>
      <c r="DL830" s="159"/>
      <c r="DM830" s="159"/>
      <c r="DN830" s="159"/>
      <c r="DO830" s="159"/>
      <c r="DP830" s="159"/>
      <c r="DQ830" s="159"/>
      <c r="DR830" s="159"/>
      <c r="DS830" s="159"/>
      <c r="DT830" s="159"/>
      <c r="DU830" s="159"/>
      <c r="DV830" s="159"/>
      <c r="DW830" s="159"/>
      <c r="DX830" s="159"/>
      <c r="DY830" s="159"/>
      <c r="DZ830" s="159"/>
      <c r="EA830" s="159"/>
      <c r="EB830" s="159"/>
      <c r="EC830" s="159"/>
      <c r="ED830" s="159"/>
      <c r="EE830" s="159"/>
      <c r="EF830" s="159"/>
      <c r="EG830" s="159"/>
      <c r="EH830" s="159"/>
      <c r="EI830" s="159"/>
      <c r="EJ830" s="159"/>
      <c r="EK830" s="159"/>
      <c r="EL830" s="159"/>
      <c r="EM830" s="159"/>
      <c r="EN830" s="159"/>
      <c r="EO830" s="159"/>
      <c r="EP830" s="159"/>
      <c r="EQ830" s="159"/>
      <c r="ER830" s="159"/>
      <c r="ES830" s="159"/>
      <c r="ET830" s="159"/>
      <c r="EU830" s="159"/>
      <c r="EV830" s="159"/>
      <c r="EW830" s="159"/>
      <c r="EX830" s="159"/>
      <c r="EY830" s="159"/>
      <c r="EZ830" s="159"/>
      <c r="FA830" s="159"/>
      <c r="FB830" s="159"/>
      <c r="FC830" s="159"/>
      <c r="FD830" s="159"/>
    </row>
    <row r="831" customFormat="false" ht="12.75" hidden="false" customHeight="false" outlineLevel="0" collapsed="false">
      <c r="A831" s="168"/>
      <c r="B831" s="149"/>
      <c r="C831" s="149"/>
      <c r="D831" s="149"/>
      <c r="E831" s="149"/>
      <c r="F831" s="149"/>
      <c r="G831" s="149"/>
      <c r="H831" s="148"/>
      <c r="I831" s="170"/>
      <c r="R831" s="148"/>
      <c r="S831" s="158"/>
      <c r="T831" s="159"/>
      <c r="U831" s="159"/>
      <c r="V831" s="159"/>
      <c r="W831" s="159"/>
      <c r="X831" s="159"/>
      <c r="Y831" s="159"/>
      <c r="Z831" s="159"/>
      <c r="AA831" s="159"/>
      <c r="AB831" s="159"/>
      <c r="AC831" s="159"/>
      <c r="AD831" s="159"/>
      <c r="AE831" s="159"/>
      <c r="AF831" s="159"/>
      <c r="AG831" s="159"/>
      <c r="AH831" s="159"/>
      <c r="AI831" s="159"/>
      <c r="AJ831" s="159"/>
      <c r="AK831" s="159"/>
      <c r="AL831" s="159"/>
      <c r="AM831" s="159"/>
      <c r="AN831" s="159"/>
      <c r="AO831" s="159"/>
      <c r="AP831" s="159"/>
      <c r="AQ831" s="159"/>
      <c r="AR831" s="159"/>
      <c r="AS831" s="159"/>
      <c r="AT831" s="159"/>
      <c r="AU831" s="159"/>
      <c r="AV831" s="159"/>
      <c r="AW831" s="159"/>
      <c r="AX831" s="159"/>
      <c r="AY831" s="159"/>
      <c r="AZ831" s="159"/>
      <c r="BA831" s="159"/>
      <c r="BB831" s="159"/>
      <c r="BC831" s="159"/>
      <c r="BD831" s="159"/>
      <c r="BE831" s="159"/>
      <c r="BF831" s="159"/>
      <c r="BG831" s="159"/>
      <c r="BH831" s="159"/>
      <c r="BI831" s="159"/>
      <c r="BJ831" s="159"/>
      <c r="BK831" s="159"/>
      <c r="BL831" s="159"/>
      <c r="BM831" s="159"/>
      <c r="BN831" s="159"/>
      <c r="BO831" s="159"/>
      <c r="BP831" s="159"/>
      <c r="BQ831" s="159"/>
      <c r="BR831" s="159"/>
      <c r="BS831" s="159"/>
      <c r="BT831" s="159"/>
      <c r="BU831" s="159"/>
      <c r="BV831" s="159"/>
      <c r="BW831" s="159"/>
      <c r="BX831" s="159"/>
      <c r="BY831" s="159"/>
      <c r="BZ831" s="159"/>
      <c r="CA831" s="159"/>
      <c r="CB831" s="159"/>
      <c r="CC831" s="159"/>
      <c r="CD831" s="159"/>
      <c r="CE831" s="159"/>
      <c r="CF831" s="159"/>
      <c r="CG831" s="159"/>
      <c r="CH831" s="159"/>
      <c r="CI831" s="159"/>
      <c r="CJ831" s="159"/>
      <c r="CK831" s="159"/>
      <c r="CL831" s="159"/>
      <c r="CM831" s="159"/>
      <c r="CN831" s="159"/>
      <c r="CO831" s="159"/>
      <c r="CP831" s="159"/>
      <c r="CQ831" s="159"/>
      <c r="CR831" s="159"/>
      <c r="CS831" s="159"/>
      <c r="CT831" s="159"/>
      <c r="CU831" s="159"/>
      <c r="CV831" s="159"/>
      <c r="CW831" s="159"/>
      <c r="CX831" s="159"/>
      <c r="CY831" s="159"/>
      <c r="CZ831" s="159"/>
      <c r="DA831" s="159"/>
      <c r="DB831" s="159"/>
      <c r="DC831" s="159"/>
      <c r="DD831" s="159"/>
      <c r="DE831" s="159"/>
      <c r="DF831" s="159"/>
      <c r="DG831" s="159"/>
      <c r="DH831" s="159"/>
      <c r="DI831" s="159"/>
      <c r="DJ831" s="159"/>
      <c r="DK831" s="159"/>
      <c r="DL831" s="159"/>
      <c r="DM831" s="159"/>
      <c r="DN831" s="159"/>
      <c r="DO831" s="159"/>
      <c r="DP831" s="159"/>
      <c r="DQ831" s="159"/>
      <c r="DR831" s="159"/>
      <c r="DS831" s="159"/>
      <c r="DT831" s="159"/>
      <c r="DU831" s="159"/>
      <c r="DV831" s="159"/>
      <c r="DW831" s="159"/>
      <c r="DX831" s="159"/>
      <c r="DY831" s="159"/>
      <c r="DZ831" s="159"/>
      <c r="EA831" s="159"/>
      <c r="EB831" s="159"/>
      <c r="EC831" s="159"/>
      <c r="ED831" s="159"/>
      <c r="EE831" s="159"/>
      <c r="EF831" s="159"/>
      <c r="EG831" s="159"/>
      <c r="EH831" s="159"/>
      <c r="EI831" s="159"/>
      <c r="EJ831" s="159"/>
      <c r="EK831" s="159"/>
      <c r="EL831" s="159"/>
      <c r="EM831" s="159"/>
      <c r="EN831" s="159"/>
      <c r="EO831" s="159"/>
      <c r="EP831" s="159"/>
      <c r="EQ831" s="159"/>
      <c r="ER831" s="159"/>
      <c r="ES831" s="159"/>
      <c r="ET831" s="159"/>
      <c r="EU831" s="159"/>
      <c r="EV831" s="159"/>
      <c r="EW831" s="159"/>
      <c r="EX831" s="159"/>
      <c r="EY831" s="159"/>
      <c r="EZ831" s="159"/>
      <c r="FA831" s="159"/>
      <c r="FB831" s="159"/>
      <c r="FC831" s="159"/>
      <c r="FD831" s="159"/>
    </row>
    <row r="832" customFormat="false" ht="12.75" hidden="false" customHeight="false" outlineLevel="0" collapsed="false">
      <c r="A832" s="168"/>
      <c r="B832" s="149"/>
      <c r="C832" s="149"/>
      <c r="D832" s="149"/>
      <c r="E832" s="149"/>
      <c r="F832" s="149"/>
      <c r="G832" s="149"/>
      <c r="H832" s="148"/>
      <c r="I832" s="170"/>
      <c r="R832" s="148"/>
      <c r="S832" s="158"/>
      <c r="T832" s="159"/>
      <c r="U832" s="159"/>
      <c r="V832" s="159"/>
      <c r="W832" s="159"/>
      <c r="X832" s="159"/>
      <c r="Y832" s="159"/>
      <c r="Z832" s="159"/>
      <c r="AA832" s="159"/>
      <c r="AB832" s="159"/>
      <c r="AC832" s="159"/>
      <c r="AD832" s="159"/>
      <c r="AE832" s="159"/>
      <c r="AF832" s="159"/>
      <c r="AG832" s="159"/>
      <c r="AH832" s="159"/>
      <c r="AI832" s="159"/>
      <c r="AJ832" s="159"/>
      <c r="AK832" s="159"/>
      <c r="AL832" s="159"/>
      <c r="AM832" s="159"/>
      <c r="AN832" s="159"/>
      <c r="AO832" s="159"/>
      <c r="AP832" s="159"/>
      <c r="AQ832" s="159"/>
      <c r="AR832" s="159"/>
      <c r="AS832" s="159"/>
      <c r="AT832" s="159"/>
      <c r="AU832" s="159"/>
      <c r="AV832" s="159"/>
      <c r="AW832" s="159"/>
      <c r="AX832" s="159"/>
      <c r="AY832" s="159"/>
      <c r="AZ832" s="159"/>
      <c r="BA832" s="159"/>
      <c r="BB832" s="159"/>
      <c r="BC832" s="159"/>
      <c r="BD832" s="159"/>
      <c r="BE832" s="159"/>
      <c r="BF832" s="159"/>
      <c r="BG832" s="159"/>
      <c r="BH832" s="159"/>
      <c r="BI832" s="159"/>
      <c r="BJ832" s="159"/>
      <c r="BK832" s="159"/>
      <c r="BL832" s="159"/>
      <c r="BM832" s="159"/>
      <c r="BN832" s="159"/>
      <c r="BO832" s="159"/>
      <c r="BP832" s="159"/>
      <c r="BQ832" s="159"/>
      <c r="BR832" s="159"/>
      <c r="BS832" s="159"/>
      <c r="BT832" s="159"/>
      <c r="BU832" s="159"/>
      <c r="BV832" s="159"/>
      <c r="BW832" s="159"/>
      <c r="BX832" s="159"/>
      <c r="BY832" s="159"/>
      <c r="BZ832" s="159"/>
      <c r="CA832" s="159"/>
      <c r="CB832" s="159"/>
      <c r="CC832" s="159"/>
      <c r="CD832" s="159"/>
      <c r="CE832" s="159"/>
      <c r="CF832" s="159"/>
      <c r="CG832" s="159"/>
      <c r="CH832" s="159"/>
      <c r="CI832" s="159"/>
      <c r="CJ832" s="159"/>
      <c r="CK832" s="159"/>
      <c r="CL832" s="159"/>
      <c r="CM832" s="159"/>
      <c r="CN832" s="159"/>
      <c r="CO832" s="159"/>
      <c r="CP832" s="159"/>
      <c r="CQ832" s="159"/>
      <c r="CR832" s="159"/>
      <c r="CS832" s="159"/>
      <c r="CT832" s="159"/>
      <c r="CU832" s="159"/>
      <c r="CV832" s="159"/>
      <c r="CW832" s="159"/>
      <c r="CX832" s="159"/>
      <c r="CY832" s="159"/>
      <c r="CZ832" s="159"/>
      <c r="DA832" s="159"/>
      <c r="DB832" s="159"/>
      <c r="DC832" s="159"/>
      <c r="DD832" s="159"/>
      <c r="DE832" s="159"/>
      <c r="DF832" s="159"/>
      <c r="DG832" s="159"/>
      <c r="DH832" s="159"/>
      <c r="DI832" s="159"/>
      <c r="DJ832" s="159"/>
      <c r="DK832" s="159"/>
      <c r="DL832" s="159"/>
      <c r="DM832" s="159"/>
      <c r="DN832" s="159"/>
      <c r="DO832" s="159"/>
      <c r="DP832" s="159"/>
      <c r="DQ832" s="159"/>
      <c r="DR832" s="159"/>
      <c r="DS832" s="159"/>
      <c r="DT832" s="159"/>
      <c r="DU832" s="159"/>
      <c r="DV832" s="159"/>
      <c r="DW832" s="159"/>
      <c r="DX832" s="159"/>
      <c r="DY832" s="159"/>
      <c r="DZ832" s="159"/>
      <c r="EA832" s="159"/>
      <c r="EB832" s="159"/>
      <c r="EC832" s="159"/>
      <c r="ED832" s="159"/>
      <c r="EE832" s="159"/>
      <c r="EF832" s="159"/>
      <c r="EG832" s="159"/>
      <c r="EH832" s="159"/>
      <c r="EI832" s="159"/>
      <c r="EJ832" s="159"/>
      <c r="EK832" s="159"/>
      <c r="EL832" s="159"/>
      <c r="EM832" s="159"/>
      <c r="EN832" s="159"/>
      <c r="EO832" s="159"/>
      <c r="EP832" s="159"/>
      <c r="EQ832" s="159"/>
      <c r="ER832" s="159"/>
      <c r="ES832" s="159"/>
      <c r="ET832" s="159"/>
      <c r="EU832" s="159"/>
      <c r="EV832" s="159"/>
      <c r="EW832" s="159"/>
      <c r="EX832" s="159"/>
      <c r="EY832" s="159"/>
      <c r="EZ832" s="159"/>
      <c r="FA832" s="159"/>
      <c r="FB832" s="159"/>
      <c r="FC832" s="159"/>
      <c r="FD832" s="159"/>
    </row>
    <row r="833" customFormat="false" ht="12.75" hidden="false" customHeight="false" outlineLevel="0" collapsed="false">
      <c r="A833" s="168"/>
      <c r="B833" s="149"/>
      <c r="C833" s="149"/>
      <c r="D833" s="149"/>
      <c r="E833" s="149"/>
      <c r="F833" s="149"/>
      <c r="G833" s="149"/>
      <c r="H833" s="148"/>
      <c r="I833" s="170"/>
      <c r="R833" s="148"/>
      <c r="S833" s="158"/>
      <c r="T833" s="159"/>
      <c r="U833" s="159"/>
      <c r="V833" s="159"/>
      <c r="W833" s="159"/>
      <c r="X833" s="159"/>
      <c r="Y833" s="159"/>
      <c r="Z833" s="159"/>
      <c r="AA833" s="159"/>
      <c r="AB833" s="159"/>
      <c r="AC833" s="159"/>
      <c r="AD833" s="159"/>
      <c r="AE833" s="159"/>
      <c r="AF833" s="159"/>
      <c r="AG833" s="159"/>
      <c r="AH833" s="159"/>
      <c r="AI833" s="159"/>
      <c r="AJ833" s="159"/>
      <c r="AK833" s="159"/>
      <c r="AL833" s="159"/>
      <c r="AM833" s="159"/>
      <c r="AN833" s="159"/>
      <c r="AO833" s="159"/>
      <c r="AP833" s="159"/>
      <c r="AQ833" s="159"/>
      <c r="AR833" s="159"/>
      <c r="AS833" s="159"/>
      <c r="AT833" s="159"/>
      <c r="AU833" s="159"/>
      <c r="AV833" s="159"/>
      <c r="AW833" s="159"/>
      <c r="AX833" s="159"/>
      <c r="AY833" s="159"/>
      <c r="AZ833" s="159"/>
      <c r="BA833" s="159"/>
      <c r="BB833" s="159"/>
      <c r="BC833" s="159"/>
      <c r="BD833" s="159"/>
      <c r="BE833" s="159"/>
      <c r="BF833" s="159"/>
      <c r="BG833" s="159"/>
      <c r="BH833" s="159"/>
      <c r="BI833" s="159"/>
      <c r="BJ833" s="159"/>
      <c r="BK833" s="159"/>
      <c r="BL833" s="159"/>
      <c r="BM833" s="159"/>
      <c r="BN833" s="159"/>
      <c r="BO833" s="159"/>
      <c r="BP833" s="159"/>
      <c r="BQ833" s="159"/>
      <c r="BR833" s="159"/>
      <c r="BS833" s="159"/>
      <c r="BT833" s="159"/>
      <c r="BU833" s="159"/>
      <c r="BV833" s="159"/>
      <c r="BW833" s="159"/>
      <c r="BX833" s="159"/>
      <c r="BY833" s="159"/>
      <c r="BZ833" s="159"/>
      <c r="CA833" s="159"/>
      <c r="CB833" s="159"/>
      <c r="CC833" s="159"/>
      <c r="CD833" s="159"/>
      <c r="CE833" s="159"/>
      <c r="CF833" s="159"/>
      <c r="CG833" s="159"/>
      <c r="CH833" s="159"/>
      <c r="CI833" s="159"/>
      <c r="CJ833" s="159"/>
      <c r="CK833" s="159"/>
      <c r="CL833" s="159"/>
      <c r="CM833" s="159"/>
      <c r="CN833" s="159"/>
      <c r="CO833" s="159"/>
      <c r="CP833" s="159"/>
      <c r="CQ833" s="159"/>
      <c r="CR833" s="159"/>
      <c r="CS833" s="159"/>
      <c r="CT833" s="159"/>
      <c r="CU833" s="159"/>
      <c r="CV833" s="159"/>
      <c r="CW833" s="159"/>
      <c r="CX833" s="159"/>
      <c r="CY833" s="159"/>
      <c r="CZ833" s="159"/>
      <c r="DA833" s="159"/>
      <c r="DB833" s="159"/>
      <c r="DC833" s="159"/>
      <c r="DD833" s="159"/>
      <c r="DE833" s="159"/>
      <c r="DF833" s="159"/>
      <c r="DG833" s="159"/>
      <c r="DH833" s="159"/>
      <c r="DI833" s="159"/>
      <c r="DJ833" s="159"/>
      <c r="DK833" s="159"/>
      <c r="DL833" s="159"/>
      <c r="DM833" s="159"/>
      <c r="DN833" s="159"/>
      <c r="DO833" s="159"/>
      <c r="DP833" s="159"/>
      <c r="DQ833" s="159"/>
      <c r="DR833" s="159"/>
      <c r="DS833" s="159"/>
      <c r="DT833" s="159"/>
      <c r="DU833" s="159"/>
      <c r="DV833" s="159"/>
      <c r="DW833" s="159"/>
      <c r="DX833" s="159"/>
      <c r="DY833" s="159"/>
      <c r="DZ833" s="159"/>
      <c r="EA833" s="159"/>
      <c r="EB833" s="159"/>
      <c r="EC833" s="159"/>
      <c r="ED833" s="159"/>
      <c r="EE833" s="159"/>
      <c r="EF833" s="159"/>
      <c r="EG833" s="159"/>
      <c r="EH833" s="159"/>
      <c r="EI833" s="159"/>
      <c r="EJ833" s="159"/>
      <c r="EK833" s="159"/>
      <c r="EL833" s="159"/>
      <c r="EM833" s="159"/>
      <c r="EN833" s="159"/>
      <c r="EO833" s="159"/>
      <c r="EP833" s="159"/>
      <c r="EQ833" s="159"/>
      <c r="ER833" s="159"/>
      <c r="ES833" s="159"/>
      <c r="ET833" s="159"/>
      <c r="EU833" s="159"/>
      <c r="EV833" s="159"/>
      <c r="EW833" s="159"/>
      <c r="EX833" s="159"/>
      <c r="EY833" s="159"/>
      <c r="EZ833" s="159"/>
      <c r="FA833" s="159"/>
      <c r="FB833" s="159"/>
      <c r="FC833" s="159"/>
      <c r="FD833" s="159"/>
    </row>
    <row r="834" customFormat="false" ht="12.75" hidden="false" customHeight="false" outlineLevel="0" collapsed="false">
      <c r="A834" s="168"/>
      <c r="B834" s="149"/>
      <c r="C834" s="149"/>
      <c r="D834" s="149"/>
      <c r="E834" s="149"/>
      <c r="F834" s="149"/>
      <c r="G834" s="149"/>
      <c r="H834" s="148"/>
      <c r="I834" s="170"/>
      <c r="R834" s="148"/>
      <c r="S834" s="158"/>
      <c r="T834" s="159"/>
      <c r="U834" s="159"/>
      <c r="V834" s="159"/>
      <c r="W834" s="159"/>
      <c r="X834" s="159"/>
      <c r="Y834" s="159"/>
      <c r="Z834" s="159"/>
      <c r="AA834" s="159"/>
      <c r="AB834" s="159"/>
      <c r="AC834" s="159"/>
      <c r="AD834" s="159"/>
      <c r="AE834" s="159"/>
      <c r="AF834" s="159"/>
      <c r="AG834" s="159"/>
      <c r="AH834" s="159"/>
      <c r="AI834" s="159"/>
      <c r="AJ834" s="159"/>
      <c r="AK834" s="159"/>
      <c r="AL834" s="159"/>
      <c r="AM834" s="159"/>
      <c r="AN834" s="159"/>
      <c r="AO834" s="159"/>
      <c r="AP834" s="159"/>
      <c r="AQ834" s="159"/>
      <c r="AR834" s="159"/>
      <c r="AS834" s="159"/>
      <c r="AT834" s="159"/>
      <c r="AU834" s="159"/>
      <c r="AV834" s="159"/>
      <c r="AW834" s="159"/>
      <c r="AX834" s="159"/>
      <c r="AY834" s="159"/>
      <c r="AZ834" s="159"/>
      <c r="BA834" s="159"/>
      <c r="BB834" s="159"/>
      <c r="BC834" s="159"/>
      <c r="BD834" s="159"/>
      <c r="BE834" s="159"/>
      <c r="BF834" s="159"/>
      <c r="BG834" s="159"/>
      <c r="BH834" s="159"/>
      <c r="BI834" s="159"/>
      <c r="BJ834" s="159"/>
      <c r="BK834" s="159"/>
      <c r="BL834" s="159"/>
      <c r="BM834" s="159"/>
      <c r="BN834" s="159"/>
      <c r="BO834" s="159"/>
      <c r="BP834" s="159"/>
      <c r="BQ834" s="159"/>
      <c r="BR834" s="159"/>
      <c r="BS834" s="159"/>
      <c r="BT834" s="159"/>
      <c r="BU834" s="159"/>
      <c r="BV834" s="159"/>
      <c r="BW834" s="159"/>
      <c r="BX834" s="159"/>
      <c r="BY834" s="159"/>
      <c r="BZ834" s="159"/>
      <c r="CA834" s="159"/>
      <c r="CB834" s="159"/>
      <c r="CC834" s="159"/>
      <c r="CD834" s="159"/>
      <c r="CE834" s="159"/>
      <c r="CF834" s="159"/>
      <c r="CG834" s="159"/>
      <c r="CH834" s="159"/>
      <c r="CI834" s="159"/>
      <c r="CJ834" s="159"/>
      <c r="CK834" s="159"/>
      <c r="CL834" s="159"/>
      <c r="CM834" s="159"/>
      <c r="CN834" s="159"/>
      <c r="CO834" s="159"/>
      <c r="CP834" s="159"/>
      <c r="CQ834" s="159"/>
      <c r="CR834" s="159"/>
      <c r="CS834" s="159"/>
      <c r="CT834" s="159"/>
      <c r="CU834" s="159"/>
      <c r="CV834" s="159"/>
      <c r="CW834" s="159"/>
      <c r="CX834" s="159"/>
      <c r="CY834" s="159"/>
      <c r="CZ834" s="159"/>
      <c r="DA834" s="159"/>
      <c r="DB834" s="159"/>
      <c r="DC834" s="159"/>
      <c r="DD834" s="159"/>
      <c r="DE834" s="159"/>
      <c r="DF834" s="159"/>
      <c r="DG834" s="159"/>
      <c r="DH834" s="159"/>
      <c r="DI834" s="159"/>
      <c r="DJ834" s="159"/>
      <c r="DK834" s="159"/>
      <c r="DL834" s="159"/>
      <c r="DM834" s="159"/>
      <c r="DN834" s="159"/>
      <c r="DO834" s="159"/>
      <c r="DP834" s="159"/>
      <c r="DQ834" s="159"/>
      <c r="DR834" s="159"/>
      <c r="DS834" s="159"/>
      <c r="DT834" s="159"/>
      <c r="DU834" s="159"/>
      <c r="DV834" s="159"/>
      <c r="DW834" s="159"/>
      <c r="DX834" s="159"/>
      <c r="DY834" s="159"/>
      <c r="DZ834" s="159"/>
      <c r="EA834" s="159"/>
      <c r="EB834" s="159"/>
      <c r="EC834" s="159"/>
      <c r="ED834" s="159"/>
      <c r="EE834" s="159"/>
      <c r="EF834" s="159"/>
      <c r="EG834" s="159"/>
      <c r="EH834" s="159"/>
      <c r="EI834" s="159"/>
      <c r="EJ834" s="159"/>
      <c r="EK834" s="159"/>
      <c r="EL834" s="159"/>
      <c r="EM834" s="159"/>
      <c r="EN834" s="159"/>
      <c r="EO834" s="159"/>
      <c r="EP834" s="159"/>
      <c r="EQ834" s="159"/>
      <c r="ER834" s="159"/>
      <c r="ES834" s="159"/>
      <c r="ET834" s="159"/>
      <c r="EU834" s="159"/>
      <c r="EV834" s="159"/>
      <c r="EW834" s="159"/>
      <c r="EX834" s="159"/>
      <c r="EY834" s="159"/>
      <c r="EZ834" s="159"/>
      <c r="FA834" s="159"/>
      <c r="FB834" s="159"/>
      <c r="FC834" s="159"/>
      <c r="FD834" s="159"/>
    </row>
    <row r="835" customFormat="false" ht="12.75" hidden="false" customHeight="false" outlineLevel="0" collapsed="false">
      <c r="A835" s="168"/>
      <c r="B835" s="149"/>
      <c r="C835" s="149"/>
      <c r="D835" s="149"/>
      <c r="E835" s="149"/>
      <c r="F835" s="149"/>
      <c r="G835" s="149"/>
      <c r="H835" s="148"/>
      <c r="I835" s="170"/>
      <c r="R835" s="148"/>
      <c r="S835" s="158"/>
      <c r="T835" s="159"/>
      <c r="U835" s="159"/>
      <c r="V835" s="159"/>
      <c r="W835" s="159"/>
      <c r="X835" s="159"/>
      <c r="Y835" s="159"/>
      <c r="Z835" s="159"/>
      <c r="AA835" s="159"/>
      <c r="AB835" s="159"/>
      <c r="AC835" s="159"/>
      <c r="AD835" s="159"/>
      <c r="AE835" s="159"/>
      <c r="AF835" s="159"/>
      <c r="AG835" s="159"/>
      <c r="AH835" s="159"/>
      <c r="AI835" s="159"/>
      <c r="AJ835" s="159"/>
      <c r="AK835" s="159"/>
      <c r="AL835" s="159"/>
      <c r="AM835" s="159"/>
      <c r="AN835" s="159"/>
      <c r="AO835" s="159"/>
      <c r="AP835" s="159"/>
      <c r="AQ835" s="159"/>
      <c r="AR835" s="159"/>
      <c r="AS835" s="159"/>
      <c r="AT835" s="159"/>
      <c r="AU835" s="159"/>
      <c r="AV835" s="159"/>
      <c r="AW835" s="159"/>
      <c r="AX835" s="159"/>
      <c r="AY835" s="159"/>
      <c r="AZ835" s="159"/>
      <c r="BA835" s="159"/>
      <c r="BB835" s="159"/>
      <c r="BC835" s="159"/>
      <c r="BD835" s="159"/>
      <c r="BE835" s="159"/>
      <c r="BF835" s="159"/>
      <c r="BG835" s="159"/>
      <c r="BH835" s="159"/>
      <c r="BI835" s="159"/>
      <c r="BJ835" s="159"/>
      <c r="BK835" s="159"/>
      <c r="BL835" s="159"/>
      <c r="BM835" s="159"/>
      <c r="BN835" s="159"/>
      <c r="BO835" s="159"/>
      <c r="BP835" s="159"/>
      <c r="BQ835" s="159"/>
      <c r="BR835" s="159"/>
      <c r="BS835" s="159"/>
      <c r="BT835" s="159"/>
      <c r="BU835" s="159"/>
      <c r="BV835" s="159"/>
      <c r="BW835" s="159"/>
      <c r="BX835" s="159"/>
      <c r="BY835" s="159"/>
      <c r="BZ835" s="159"/>
      <c r="CA835" s="159"/>
      <c r="CB835" s="159"/>
      <c r="CC835" s="159"/>
      <c r="CD835" s="159"/>
      <c r="CE835" s="159"/>
      <c r="CF835" s="159"/>
      <c r="CG835" s="159"/>
      <c r="CH835" s="159"/>
      <c r="CI835" s="159"/>
      <c r="CJ835" s="159"/>
      <c r="CK835" s="159"/>
      <c r="CL835" s="159"/>
      <c r="CM835" s="159"/>
      <c r="CN835" s="159"/>
      <c r="CO835" s="159"/>
      <c r="CP835" s="159"/>
      <c r="CQ835" s="159"/>
      <c r="CR835" s="159"/>
      <c r="CS835" s="159"/>
      <c r="CT835" s="159"/>
      <c r="CU835" s="159"/>
      <c r="CV835" s="159"/>
      <c r="CW835" s="159"/>
      <c r="CX835" s="159"/>
      <c r="CY835" s="159"/>
      <c r="CZ835" s="159"/>
      <c r="DA835" s="159"/>
      <c r="DB835" s="159"/>
      <c r="DC835" s="159"/>
      <c r="DD835" s="159"/>
      <c r="DE835" s="159"/>
      <c r="DF835" s="159"/>
      <c r="DG835" s="159"/>
      <c r="DH835" s="159"/>
      <c r="DI835" s="159"/>
      <c r="DJ835" s="159"/>
      <c r="DK835" s="159"/>
      <c r="DL835" s="159"/>
      <c r="DM835" s="159"/>
      <c r="DN835" s="159"/>
      <c r="DO835" s="159"/>
      <c r="DP835" s="159"/>
      <c r="DQ835" s="159"/>
      <c r="DR835" s="159"/>
      <c r="DS835" s="159"/>
      <c r="DT835" s="159"/>
      <c r="DU835" s="159"/>
      <c r="DV835" s="159"/>
      <c r="DW835" s="159"/>
      <c r="DX835" s="159"/>
      <c r="DY835" s="159"/>
      <c r="DZ835" s="159"/>
      <c r="EA835" s="159"/>
      <c r="EB835" s="159"/>
      <c r="EC835" s="159"/>
      <c r="ED835" s="159"/>
      <c r="EE835" s="159"/>
      <c r="EF835" s="159"/>
      <c r="EG835" s="159"/>
      <c r="EH835" s="159"/>
      <c r="EI835" s="159"/>
      <c r="EJ835" s="159"/>
      <c r="EK835" s="159"/>
      <c r="EL835" s="159"/>
      <c r="EM835" s="159"/>
      <c r="EN835" s="159"/>
      <c r="EO835" s="159"/>
      <c r="EP835" s="159"/>
      <c r="EQ835" s="159"/>
      <c r="ER835" s="159"/>
      <c r="ES835" s="159"/>
      <c r="ET835" s="159"/>
      <c r="EU835" s="159"/>
      <c r="EV835" s="159"/>
      <c r="EW835" s="159"/>
      <c r="EX835" s="159"/>
      <c r="EY835" s="159"/>
      <c r="EZ835" s="159"/>
      <c r="FA835" s="159"/>
      <c r="FB835" s="159"/>
      <c r="FC835" s="159"/>
      <c r="FD835" s="159"/>
    </row>
    <row r="836" customFormat="false" ht="12.75" hidden="false" customHeight="false" outlineLevel="0" collapsed="false">
      <c r="A836" s="168"/>
      <c r="B836" s="149"/>
      <c r="C836" s="149"/>
      <c r="D836" s="149"/>
      <c r="E836" s="149"/>
      <c r="F836" s="149"/>
      <c r="G836" s="149"/>
      <c r="H836" s="148"/>
      <c r="I836" s="170"/>
      <c r="R836" s="148"/>
      <c r="S836" s="158"/>
      <c r="T836" s="159"/>
      <c r="U836" s="159"/>
      <c r="V836" s="159"/>
      <c r="W836" s="159"/>
      <c r="X836" s="159"/>
      <c r="Y836" s="159"/>
      <c r="Z836" s="159"/>
      <c r="AA836" s="159"/>
      <c r="AB836" s="159"/>
      <c r="AC836" s="159"/>
      <c r="AD836" s="159"/>
      <c r="AE836" s="159"/>
      <c r="AF836" s="159"/>
      <c r="AG836" s="159"/>
      <c r="AH836" s="159"/>
      <c r="AI836" s="159"/>
      <c r="AJ836" s="159"/>
      <c r="AK836" s="159"/>
      <c r="AL836" s="159"/>
      <c r="AM836" s="159"/>
      <c r="AN836" s="159"/>
      <c r="AO836" s="159"/>
      <c r="AP836" s="159"/>
      <c r="AQ836" s="159"/>
      <c r="AR836" s="159"/>
      <c r="AS836" s="159"/>
      <c r="AT836" s="159"/>
      <c r="AU836" s="159"/>
      <c r="AV836" s="159"/>
      <c r="AW836" s="159"/>
      <c r="AX836" s="159"/>
      <c r="AY836" s="159"/>
      <c r="AZ836" s="159"/>
      <c r="BA836" s="159"/>
      <c r="BB836" s="159"/>
      <c r="BC836" s="159"/>
      <c r="BD836" s="159"/>
      <c r="BE836" s="159"/>
      <c r="BF836" s="159"/>
      <c r="BG836" s="159"/>
      <c r="BH836" s="159"/>
      <c r="BI836" s="159"/>
      <c r="BJ836" s="159"/>
      <c r="BK836" s="159"/>
      <c r="BL836" s="159"/>
      <c r="BM836" s="159"/>
      <c r="BN836" s="159"/>
      <c r="BO836" s="159"/>
      <c r="BP836" s="159"/>
      <c r="BQ836" s="159"/>
      <c r="BR836" s="159"/>
      <c r="BS836" s="159"/>
      <c r="BT836" s="159"/>
      <c r="BU836" s="159"/>
      <c r="BV836" s="159"/>
      <c r="BW836" s="159"/>
      <c r="BX836" s="159"/>
      <c r="BY836" s="159"/>
      <c r="BZ836" s="159"/>
      <c r="CA836" s="159"/>
      <c r="CB836" s="159"/>
      <c r="CC836" s="159"/>
      <c r="CD836" s="159"/>
      <c r="CE836" s="159"/>
      <c r="CF836" s="159"/>
      <c r="CG836" s="159"/>
      <c r="CH836" s="159"/>
      <c r="CI836" s="159"/>
      <c r="CJ836" s="159"/>
      <c r="CK836" s="159"/>
      <c r="CL836" s="159"/>
      <c r="CM836" s="159"/>
      <c r="CN836" s="159"/>
      <c r="CO836" s="159"/>
      <c r="CP836" s="159"/>
      <c r="CQ836" s="159"/>
      <c r="CR836" s="159"/>
      <c r="CS836" s="159"/>
      <c r="CT836" s="159"/>
      <c r="CU836" s="159"/>
      <c r="CV836" s="159"/>
      <c r="CW836" s="159"/>
      <c r="CX836" s="159"/>
      <c r="CY836" s="159"/>
      <c r="CZ836" s="159"/>
      <c r="DA836" s="159"/>
      <c r="DB836" s="159"/>
      <c r="DC836" s="159"/>
      <c r="DD836" s="159"/>
      <c r="DE836" s="159"/>
      <c r="DF836" s="159"/>
      <c r="DG836" s="159"/>
      <c r="DH836" s="159"/>
      <c r="DI836" s="159"/>
      <c r="DJ836" s="159"/>
      <c r="DK836" s="159"/>
      <c r="DL836" s="159"/>
      <c r="DM836" s="159"/>
      <c r="DN836" s="159"/>
      <c r="DO836" s="159"/>
      <c r="DP836" s="159"/>
      <c r="DQ836" s="159"/>
      <c r="DR836" s="159"/>
      <c r="DS836" s="159"/>
      <c r="DT836" s="159"/>
      <c r="DU836" s="159"/>
      <c r="DV836" s="159"/>
      <c r="DW836" s="159"/>
      <c r="DX836" s="159"/>
      <c r="DY836" s="159"/>
      <c r="DZ836" s="159"/>
      <c r="EA836" s="159"/>
      <c r="EB836" s="159"/>
      <c r="EC836" s="159"/>
      <c r="ED836" s="159"/>
      <c r="EE836" s="159"/>
      <c r="EF836" s="159"/>
      <c r="EG836" s="159"/>
      <c r="EH836" s="159"/>
      <c r="EI836" s="159"/>
      <c r="EJ836" s="159"/>
      <c r="EK836" s="159"/>
      <c r="EL836" s="159"/>
      <c r="EM836" s="159"/>
      <c r="EN836" s="159"/>
      <c r="EO836" s="159"/>
      <c r="EP836" s="159"/>
      <c r="EQ836" s="159"/>
      <c r="ER836" s="159"/>
      <c r="ES836" s="159"/>
      <c r="ET836" s="159"/>
      <c r="EU836" s="159"/>
      <c r="EV836" s="159"/>
      <c r="EW836" s="159"/>
      <c r="EX836" s="159"/>
      <c r="EY836" s="159"/>
      <c r="EZ836" s="159"/>
      <c r="FA836" s="159"/>
      <c r="FB836" s="159"/>
      <c r="FC836" s="159"/>
      <c r="FD836" s="159"/>
    </row>
    <row r="837" customFormat="false" ht="12.75" hidden="false" customHeight="false" outlineLevel="0" collapsed="false">
      <c r="A837" s="168"/>
      <c r="B837" s="149"/>
      <c r="C837" s="149"/>
      <c r="D837" s="149"/>
      <c r="E837" s="149"/>
      <c r="F837" s="149"/>
      <c r="G837" s="149"/>
      <c r="H837" s="148"/>
      <c r="I837" s="170"/>
      <c r="R837" s="148"/>
      <c r="S837" s="158"/>
      <c r="T837" s="159"/>
      <c r="U837" s="159"/>
      <c r="V837" s="159"/>
      <c r="W837" s="159"/>
      <c r="X837" s="159"/>
      <c r="Y837" s="159"/>
      <c r="Z837" s="159"/>
      <c r="AA837" s="159"/>
      <c r="AB837" s="159"/>
      <c r="AC837" s="159"/>
      <c r="AD837" s="159"/>
      <c r="AE837" s="159"/>
      <c r="AF837" s="159"/>
      <c r="AG837" s="159"/>
      <c r="AH837" s="159"/>
      <c r="AI837" s="159"/>
      <c r="AJ837" s="159"/>
      <c r="AK837" s="159"/>
      <c r="AL837" s="159"/>
      <c r="AM837" s="159"/>
      <c r="AN837" s="159"/>
      <c r="AO837" s="159"/>
      <c r="AP837" s="159"/>
      <c r="AQ837" s="159"/>
      <c r="AR837" s="159"/>
      <c r="AS837" s="159"/>
      <c r="AT837" s="159"/>
      <c r="AU837" s="159"/>
      <c r="AV837" s="159"/>
      <c r="AW837" s="159"/>
      <c r="AX837" s="159"/>
      <c r="AY837" s="159"/>
      <c r="AZ837" s="159"/>
      <c r="BA837" s="159"/>
      <c r="BB837" s="159"/>
      <c r="BC837" s="159"/>
      <c r="BD837" s="159"/>
      <c r="BE837" s="159"/>
      <c r="BF837" s="159"/>
      <c r="BG837" s="159"/>
      <c r="BH837" s="159"/>
      <c r="BI837" s="159"/>
      <c r="BJ837" s="159"/>
      <c r="BK837" s="159"/>
      <c r="BL837" s="159"/>
      <c r="BM837" s="159"/>
      <c r="BN837" s="159"/>
      <c r="BO837" s="159"/>
      <c r="BP837" s="159"/>
      <c r="BQ837" s="159"/>
      <c r="BR837" s="159"/>
      <c r="BS837" s="159"/>
      <c r="BT837" s="159"/>
      <c r="BU837" s="159"/>
      <c r="BV837" s="159"/>
      <c r="BW837" s="159"/>
      <c r="BX837" s="159"/>
      <c r="BY837" s="159"/>
      <c r="BZ837" s="159"/>
      <c r="CA837" s="159"/>
      <c r="CB837" s="159"/>
      <c r="CC837" s="159"/>
      <c r="CD837" s="159"/>
      <c r="CE837" s="159"/>
      <c r="CF837" s="159"/>
      <c r="CG837" s="159"/>
      <c r="CH837" s="159"/>
      <c r="CI837" s="159"/>
      <c r="CJ837" s="159"/>
      <c r="CK837" s="159"/>
      <c r="CL837" s="159"/>
      <c r="CM837" s="159"/>
      <c r="CN837" s="159"/>
      <c r="CO837" s="159"/>
      <c r="CP837" s="159"/>
      <c r="CQ837" s="159"/>
      <c r="CR837" s="159"/>
      <c r="CS837" s="159"/>
      <c r="CT837" s="159"/>
      <c r="CU837" s="159"/>
      <c r="CV837" s="159"/>
      <c r="CW837" s="159"/>
      <c r="CX837" s="159"/>
      <c r="CY837" s="159"/>
      <c r="CZ837" s="159"/>
      <c r="DA837" s="159"/>
      <c r="DB837" s="159"/>
      <c r="DC837" s="159"/>
      <c r="DD837" s="159"/>
      <c r="DE837" s="159"/>
      <c r="DF837" s="159"/>
      <c r="DG837" s="159"/>
      <c r="DH837" s="159"/>
      <c r="DI837" s="159"/>
      <c r="DJ837" s="159"/>
      <c r="DK837" s="159"/>
      <c r="DL837" s="159"/>
      <c r="DM837" s="159"/>
      <c r="DN837" s="159"/>
      <c r="DO837" s="159"/>
      <c r="DP837" s="159"/>
      <c r="DQ837" s="159"/>
      <c r="DR837" s="159"/>
      <c r="DS837" s="159"/>
      <c r="DT837" s="159"/>
      <c r="DU837" s="159"/>
      <c r="DV837" s="159"/>
      <c r="DW837" s="159"/>
      <c r="DX837" s="159"/>
      <c r="DY837" s="159"/>
      <c r="DZ837" s="159"/>
      <c r="EA837" s="159"/>
      <c r="EB837" s="159"/>
      <c r="EC837" s="159"/>
      <c r="ED837" s="159"/>
      <c r="EE837" s="159"/>
      <c r="EF837" s="159"/>
      <c r="EG837" s="159"/>
      <c r="EH837" s="159"/>
      <c r="EI837" s="159"/>
      <c r="EJ837" s="159"/>
      <c r="EK837" s="159"/>
      <c r="EL837" s="159"/>
      <c r="EM837" s="159"/>
      <c r="EN837" s="159"/>
      <c r="EO837" s="159"/>
      <c r="EP837" s="159"/>
      <c r="EQ837" s="159"/>
      <c r="ER837" s="159"/>
      <c r="ES837" s="159"/>
      <c r="ET837" s="159"/>
      <c r="EU837" s="159"/>
      <c r="EV837" s="159"/>
      <c r="EW837" s="159"/>
      <c r="EX837" s="159"/>
      <c r="EY837" s="159"/>
      <c r="EZ837" s="159"/>
      <c r="FA837" s="159"/>
      <c r="FB837" s="159"/>
      <c r="FC837" s="159"/>
      <c r="FD837" s="159"/>
    </row>
    <row r="838" customFormat="false" ht="12.75" hidden="false" customHeight="false" outlineLevel="0" collapsed="false">
      <c r="A838" s="168"/>
      <c r="B838" s="149"/>
      <c r="C838" s="149"/>
      <c r="D838" s="149"/>
      <c r="E838" s="149"/>
      <c r="F838" s="149"/>
      <c r="G838" s="149"/>
      <c r="H838" s="148"/>
      <c r="I838" s="170"/>
      <c r="R838" s="148"/>
      <c r="S838" s="158"/>
      <c r="T838" s="159"/>
      <c r="U838" s="159"/>
      <c r="V838" s="159"/>
      <c r="W838" s="159"/>
      <c r="X838" s="159"/>
      <c r="Y838" s="159"/>
      <c r="Z838" s="159"/>
      <c r="AA838" s="159"/>
      <c r="AB838" s="159"/>
      <c r="AC838" s="159"/>
      <c r="AD838" s="159"/>
      <c r="AE838" s="159"/>
      <c r="AF838" s="159"/>
      <c r="AG838" s="159"/>
      <c r="AH838" s="159"/>
      <c r="AI838" s="159"/>
      <c r="AJ838" s="159"/>
      <c r="AK838" s="159"/>
      <c r="AL838" s="159"/>
      <c r="AM838" s="159"/>
      <c r="AN838" s="159"/>
      <c r="AO838" s="159"/>
      <c r="AP838" s="159"/>
      <c r="AQ838" s="159"/>
      <c r="AR838" s="159"/>
      <c r="AS838" s="159"/>
      <c r="AT838" s="159"/>
      <c r="AU838" s="159"/>
      <c r="AV838" s="159"/>
      <c r="AW838" s="159"/>
      <c r="AX838" s="159"/>
      <c r="AY838" s="159"/>
      <c r="AZ838" s="159"/>
      <c r="BA838" s="159"/>
      <c r="BB838" s="159"/>
      <c r="BC838" s="159"/>
      <c r="BD838" s="159"/>
      <c r="BE838" s="159"/>
      <c r="BF838" s="159"/>
      <c r="BG838" s="159"/>
      <c r="BH838" s="159"/>
      <c r="BI838" s="159"/>
      <c r="BJ838" s="159"/>
      <c r="BK838" s="159"/>
      <c r="BL838" s="159"/>
      <c r="BM838" s="159"/>
      <c r="BN838" s="159"/>
      <c r="BO838" s="159"/>
      <c r="BP838" s="159"/>
      <c r="BQ838" s="159"/>
      <c r="BR838" s="159"/>
      <c r="BS838" s="159"/>
      <c r="BT838" s="159"/>
      <c r="BU838" s="159"/>
      <c r="BV838" s="159"/>
      <c r="BW838" s="159"/>
      <c r="BX838" s="159"/>
      <c r="BY838" s="159"/>
      <c r="BZ838" s="159"/>
      <c r="CA838" s="159"/>
      <c r="CB838" s="159"/>
      <c r="CC838" s="159"/>
      <c r="CD838" s="159"/>
      <c r="CE838" s="159"/>
      <c r="CF838" s="159"/>
      <c r="CG838" s="159"/>
      <c r="CH838" s="159"/>
      <c r="CI838" s="159"/>
      <c r="CJ838" s="159"/>
      <c r="CK838" s="159"/>
      <c r="CL838" s="159"/>
      <c r="CM838" s="159"/>
      <c r="CN838" s="159"/>
      <c r="CO838" s="159"/>
      <c r="CP838" s="159"/>
      <c r="CQ838" s="159"/>
      <c r="CR838" s="159"/>
      <c r="CS838" s="159"/>
      <c r="CT838" s="159"/>
      <c r="CU838" s="159"/>
      <c r="CV838" s="159"/>
      <c r="CW838" s="159"/>
      <c r="CX838" s="159"/>
      <c r="CY838" s="159"/>
      <c r="CZ838" s="159"/>
      <c r="DA838" s="159"/>
      <c r="DB838" s="159"/>
      <c r="DC838" s="159"/>
      <c r="DD838" s="159"/>
      <c r="DE838" s="159"/>
      <c r="DF838" s="159"/>
      <c r="DG838" s="159"/>
      <c r="DH838" s="159"/>
      <c r="DI838" s="159"/>
      <c r="DJ838" s="159"/>
      <c r="DK838" s="159"/>
      <c r="DL838" s="159"/>
      <c r="DM838" s="159"/>
      <c r="DN838" s="159"/>
      <c r="DO838" s="159"/>
      <c r="DP838" s="159"/>
      <c r="DQ838" s="159"/>
      <c r="DR838" s="159"/>
      <c r="DS838" s="159"/>
      <c r="DT838" s="159"/>
      <c r="DU838" s="159"/>
      <c r="DV838" s="159"/>
      <c r="DW838" s="159"/>
      <c r="DX838" s="159"/>
      <c r="DY838" s="159"/>
      <c r="DZ838" s="159"/>
      <c r="EA838" s="159"/>
      <c r="EB838" s="159"/>
      <c r="EC838" s="159"/>
      <c r="ED838" s="159"/>
      <c r="EE838" s="159"/>
      <c r="EF838" s="159"/>
      <c r="EG838" s="159"/>
      <c r="EH838" s="159"/>
      <c r="EI838" s="159"/>
      <c r="EJ838" s="159"/>
      <c r="EK838" s="159"/>
      <c r="EL838" s="159"/>
      <c r="EM838" s="159"/>
      <c r="EN838" s="159"/>
      <c r="EO838" s="159"/>
      <c r="EP838" s="159"/>
      <c r="EQ838" s="159"/>
      <c r="ER838" s="159"/>
      <c r="ES838" s="159"/>
      <c r="ET838" s="159"/>
      <c r="EU838" s="159"/>
      <c r="EV838" s="159"/>
      <c r="EW838" s="159"/>
      <c r="EX838" s="159"/>
      <c r="EY838" s="159"/>
      <c r="EZ838" s="159"/>
      <c r="FA838" s="159"/>
      <c r="FB838" s="159"/>
      <c r="FC838" s="159"/>
      <c r="FD838" s="159"/>
    </row>
    <row r="839" customFormat="false" ht="12.75" hidden="false" customHeight="false" outlineLevel="0" collapsed="false">
      <c r="A839" s="168"/>
      <c r="B839" s="149"/>
      <c r="C839" s="149"/>
      <c r="D839" s="149"/>
      <c r="E839" s="149"/>
      <c r="F839" s="149"/>
      <c r="G839" s="149"/>
      <c r="H839" s="148"/>
      <c r="I839" s="170"/>
      <c r="R839" s="148"/>
      <c r="S839" s="158"/>
      <c r="T839" s="159"/>
      <c r="U839" s="159"/>
      <c r="V839" s="159"/>
      <c r="W839" s="159"/>
      <c r="X839" s="159"/>
      <c r="Y839" s="159"/>
      <c r="Z839" s="159"/>
      <c r="AA839" s="159"/>
      <c r="AB839" s="159"/>
      <c r="AC839" s="159"/>
      <c r="AD839" s="159"/>
      <c r="AE839" s="159"/>
      <c r="AF839" s="159"/>
      <c r="AG839" s="159"/>
      <c r="AH839" s="159"/>
      <c r="AI839" s="159"/>
      <c r="AJ839" s="159"/>
      <c r="AK839" s="159"/>
      <c r="AL839" s="159"/>
      <c r="AM839" s="159"/>
      <c r="AN839" s="159"/>
      <c r="AO839" s="159"/>
      <c r="AP839" s="159"/>
      <c r="AQ839" s="159"/>
      <c r="AR839" s="159"/>
      <c r="AS839" s="159"/>
      <c r="AT839" s="159"/>
      <c r="AU839" s="159"/>
      <c r="AV839" s="159"/>
      <c r="AW839" s="159"/>
      <c r="AX839" s="159"/>
      <c r="AY839" s="159"/>
      <c r="AZ839" s="159"/>
      <c r="BA839" s="159"/>
      <c r="BB839" s="159"/>
      <c r="BC839" s="159"/>
      <c r="BD839" s="159"/>
      <c r="BE839" s="159"/>
      <c r="BF839" s="159"/>
      <c r="BG839" s="159"/>
      <c r="BH839" s="159"/>
      <c r="BI839" s="159"/>
      <c r="BJ839" s="159"/>
      <c r="BK839" s="159"/>
      <c r="BL839" s="159"/>
      <c r="BM839" s="159"/>
      <c r="BN839" s="159"/>
      <c r="BO839" s="159"/>
      <c r="BP839" s="159"/>
      <c r="BQ839" s="159"/>
      <c r="BR839" s="159"/>
      <c r="BS839" s="159"/>
      <c r="BT839" s="159"/>
      <c r="BU839" s="159"/>
      <c r="BV839" s="159"/>
      <c r="BW839" s="159"/>
      <c r="BX839" s="159"/>
      <c r="BY839" s="159"/>
      <c r="BZ839" s="159"/>
      <c r="CA839" s="159"/>
      <c r="CB839" s="159"/>
      <c r="CC839" s="159"/>
      <c r="CD839" s="159"/>
      <c r="CE839" s="159"/>
      <c r="CF839" s="159"/>
      <c r="CG839" s="159"/>
      <c r="CH839" s="159"/>
      <c r="CI839" s="159"/>
      <c r="CJ839" s="159"/>
      <c r="CK839" s="159"/>
      <c r="CL839" s="159"/>
      <c r="CM839" s="159"/>
      <c r="CN839" s="159"/>
      <c r="CO839" s="159"/>
      <c r="CP839" s="159"/>
      <c r="CQ839" s="159"/>
      <c r="CR839" s="159"/>
      <c r="CS839" s="159"/>
      <c r="CT839" s="159"/>
      <c r="CU839" s="159"/>
      <c r="CV839" s="159"/>
      <c r="CW839" s="159"/>
      <c r="CX839" s="159"/>
      <c r="CY839" s="159"/>
      <c r="CZ839" s="159"/>
      <c r="DA839" s="159"/>
      <c r="DB839" s="159"/>
      <c r="DC839" s="159"/>
      <c r="DD839" s="159"/>
      <c r="DE839" s="159"/>
      <c r="DF839" s="159"/>
      <c r="DG839" s="159"/>
      <c r="DH839" s="159"/>
      <c r="DI839" s="159"/>
      <c r="DJ839" s="159"/>
      <c r="DK839" s="159"/>
      <c r="DL839" s="159"/>
      <c r="DM839" s="159"/>
      <c r="DN839" s="159"/>
      <c r="DO839" s="159"/>
      <c r="DP839" s="159"/>
      <c r="DQ839" s="159"/>
      <c r="DR839" s="159"/>
      <c r="DS839" s="159"/>
      <c r="DT839" s="159"/>
      <c r="DU839" s="159"/>
      <c r="DV839" s="159"/>
      <c r="DW839" s="159"/>
      <c r="DX839" s="159"/>
      <c r="DY839" s="159"/>
      <c r="DZ839" s="159"/>
      <c r="EA839" s="159"/>
      <c r="EB839" s="159"/>
      <c r="EC839" s="159"/>
      <c r="ED839" s="159"/>
      <c r="EE839" s="159"/>
      <c r="EF839" s="159"/>
      <c r="EG839" s="159"/>
      <c r="EH839" s="159"/>
      <c r="EI839" s="159"/>
      <c r="EJ839" s="159"/>
      <c r="EK839" s="159"/>
      <c r="EL839" s="159"/>
      <c r="EM839" s="159"/>
      <c r="EN839" s="159"/>
      <c r="EO839" s="159"/>
      <c r="EP839" s="159"/>
      <c r="EQ839" s="159"/>
      <c r="ER839" s="159"/>
      <c r="ES839" s="159"/>
      <c r="ET839" s="159"/>
      <c r="EU839" s="159"/>
      <c r="EV839" s="159"/>
      <c r="EW839" s="159"/>
      <c r="EX839" s="159"/>
      <c r="EY839" s="159"/>
      <c r="EZ839" s="159"/>
      <c r="FA839" s="159"/>
      <c r="FB839" s="159"/>
      <c r="FC839" s="159"/>
      <c r="FD839" s="159"/>
    </row>
    <row r="840" customFormat="false" ht="12.75" hidden="false" customHeight="false" outlineLevel="0" collapsed="false">
      <c r="A840" s="168"/>
      <c r="B840" s="149"/>
      <c r="C840" s="149"/>
      <c r="D840" s="149"/>
      <c r="E840" s="149"/>
      <c r="F840" s="149"/>
      <c r="G840" s="149"/>
      <c r="H840" s="148"/>
      <c r="I840" s="170"/>
      <c r="R840" s="148"/>
      <c r="S840" s="158"/>
      <c r="T840" s="159"/>
      <c r="U840" s="159"/>
      <c r="V840" s="159"/>
      <c r="W840" s="159"/>
      <c r="X840" s="159"/>
      <c r="Y840" s="159"/>
      <c r="Z840" s="159"/>
      <c r="AA840" s="159"/>
      <c r="AB840" s="159"/>
      <c r="AC840" s="159"/>
      <c r="AD840" s="159"/>
      <c r="AE840" s="159"/>
      <c r="AF840" s="159"/>
      <c r="AG840" s="159"/>
      <c r="AH840" s="159"/>
      <c r="AI840" s="159"/>
      <c r="AJ840" s="159"/>
      <c r="AK840" s="159"/>
      <c r="AL840" s="159"/>
      <c r="AM840" s="159"/>
      <c r="AN840" s="159"/>
      <c r="AO840" s="159"/>
      <c r="AP840" s="159"/>
      <c r="AQ840" s="159"/>
      <c r="AR840" s="159"/>
      <c r="AS840" s="159"/>
      <c r="AT840" s="159"/>
      <c r="AU840" s="159"/>
      <c r="AV840" s="159"/>
      <c r="AW840" s="159"/>
      <c r="AX840" s="159"/>
      <c r="AY840" s="159"/>
      <c r="AZ840" s="159"/>
      <c r="BA840" s="159"/>
      <c r="BB840" s="159"/>
      <c r="BC840" s="159"/>
      <c r="BD840" s="159"/>
      <c r="BE840" s="159"/>
      <c r="BF840" s="159"/>
      <c r="BG840" s="159"/>
      <c r="BH840" s="159"/>
      <c r="BI840" s="159"/>
      <c r="BJ840" s="159"/>
      <c r="BK840" s="159"/>
      <c r="BL840" s="159"/>
      <c r="BM840" s="159"/>
      <c r="BN840" s="159"/>
      <c r="BO840" s="159"/>
      <c r="BP840" s="159"/>
      <c r="BQ840" s="159"/>
      <c r="BR840" s="159"/>
      <c r="BS840" s="159"/>
      <c r="BT840" s="159"/>
      <c r="BU840" s="159"/>
      <c r="BV840" s="159"/>
      <c r="BW840" s="159"/>
      <c r="BX840" s="159"/>
      <c r="BY840" s="159"/>
      <c r="BZ840" s="159"/>
      <c r="CA840" s="159"/>
      <c r="CB840" s="159"/>
      <c r="CC840" s="159"/>
      <c r="CD840" s="159"/>
      <c r="CE840" s="159"/>
      <c r="CF840" s="159"/>
      <c r="CG840" s="159"/>
      <c r="CH840" s="159"/>
      <c r="CI840" s="159"/>
      <c r="CJ840" s="159"/>
      <c r="CK840" s="159"/>
      <c r="CL840" s="159"/>
      <c r="CM840" s="159"/>
      <c r="CN840" s="159"/>
      <c r="CO840" s="159"/>
      <c r="CP840" s="159"/>
      <c r="CQ840" s="159"/>
      <c r="CR840" s="159"/>
      <c r="CS840" s="159"/>
      <c r="CT840" s="159"/>
      <c r="CU840" s="159"/>
      <c r="CV840" s="159"/>
      <c r="CW840" s="159"/>
      <c r="CX840" s="159"/>
      <c r="CY840" s="159"/>
      <c r="CZ840" s="159"/>
      <c r="DA840" s="159"/>
      <c r="DB840" s="159"/>
      <c r="DC840" s="159"/>
      <c r="DD840" s="159"/>
      <c r="DE840" s="159"/>
      <c r="DF840" s="159"/>
      <c r="DG840" s="159"/>
      <c r="DH840" s="159"/>
      <c r="DI840" s="159"/>
      <c r="DJ840" s="159"/>
      <c r="DK840" s="159"/>
      <c r="DL840" s="159"/>
      <c r="DM840" s="159"/>
      <c r="DN840" s="159"/>
      <c r="DO840" s="159"/>
      <c r="DP840" s="159"/>
      <c r="DQ840" s="159"/>
      <c r="DR840" s="159"/>
      <c r="DS840" s="159"/>
      <c r="DT840" s="159"/>
      <c r="DU840" s="159"/>
      <c r="DV840" s="159"/>
      <c r="DW840" s="159"/>
      <c r="DX840" s="159"/>
      <c r="DY840" s="159"/>
      <c r="DZ840" s="159"/>
      <c r="EA840" s="159"/>
      <c r="EB840" s="159"/>
      <c r="EC840" s="159"/>
      <c r="ED840" s="159"/>
      <c r="EE840" s="159"/>
      <c r="EF840" s="159"/>
      <c r="EG840" s="159"/>
      <c r="EH840" s="159"/>
      <c r="EI840" s="159"/>
      <c r="EJ840" s="159"/>
      <c r="EK840" s="159"/>
      <c r="EL840" s="159"/>
      <c r="EM840" s="159"/>
      <c r="EN840" s="159"/>
      <c r="EO840" s="159"/>
      <c r="EP840" s="159"/>
      <c r="EQ840" s="159"/>
      <c r="ER840" s="159"/>
      <c r="ES840" s="159"/>
      <c r="ET840" s="159"/>
      <c r="EU840" s="159"/>
      <c r="EV840" s="159"/>
      <c r="EW840" s="159"/>
      <c r="EX840" s="159"/>
      <c r="EY840" s="159"/>
      <c r="EZ840" s="159"/>
      <c r="FA840" s="159"/>
      <c r="FB840" s="159"/>
      <c r="FC840" s="159"/>
      <c r="FD840" s="159"/>
    </row>
    <row r="841" customFormat="false" ht="12.75" hidden="false" customHeight="false" outlineLevel="0" collapsed="false">
      <c r="A841" s="168"/>
      <c r="B841" s="149"/>
      <c r="C841" s="149"/>
      <c r="D841" s="149"/>
      <c r="E841" s="149"/>
      <c r="F841" s="149"/>
      <c r="G841" s="149"/>
      <c r="H841" s="148"/>
      <c r="I841" s="170"/>
      <c r="R841" s="148"/>
      <c r="S841" s="158"/>
      <c r="T841" s="159"/>
      <c r="U841" s="159"/>
      <c r="V841" s="159"/>
      <c r="W841" s="159"/>
      <c r="X841" s="159"/>
      <c r="Y841" s="159"/>
      <c r="Z841" s="159"/>
      <c r="AA841" s="159"/>
      <c r="AB841" s="159"/>
      <c r="AC841" s="159"/>
      <c r="AD841" s="159"/>
      <c r="AE841" s="159"/>
      <c r="AF841" s="159"/>
      <c r="AG841" s="159"/>
      <c r="AH841" s="159"/>
      <c r="AI841" s="159"/>
      <c r="AJ841" s="159"/>
      <c r="AK841" s="159"/>
      <c r="AL841" s="159"/>
      <c r="AM841" s="159"/>
      <c r="AN841" s="159"/>
      <c r="AO841" s="159"/>
      <c r="AP841" s="159"/>
      <c r="AQ841" s="159"/>
      <c r="AR841" s="159"/>
      <c r="AS841" s="159"/>
      <c r="AT841" s="159"/>
      <c r="AU841" s="159"/>
      <c r="AV841" s="159"/>
      <c r="AW841" s="159"/>
      <c r="AX841" s="159"/>
      <c r="AY841" s="159"/>
      <c r="AZ841" s="159"/>
      <c r="BA841" s="159"/>
      <c r="BB841" s="159"/>
      <c r="BC841" s="159"/>
      <c r="BD841" s="159"/>
      <c r="BE841" s="159"/>
      <c r="BF841" s="159"/>
      <c r="BG841" s="159"/>
      <c r="BH841" s="159"/>
      <c r="BI841" s="159"/>
      <c r="BJ841" s="159"/>
      <c r="BK841" s="159"/>
      <c r="BL841" s="159"/>
      <c r="BM841" s="159"/>
      <c r="BN841" s="159"/>
      <c r="BO841" s="159"/>
      <c r="BP841" s="159"/>
      <c r="BQ841" s="159"/>
      <c r="BR841" s="159"/>
      <c r="BS841" s="159"/>
      <c r="BT841" s="159"/>
      <c r="BU841" s="159"/>
      <c r="BV841" s="159"/>
      <c r="BW841" s="159"/>
      <c r="BX841" s="159"/>
      <c r="BY841" s="159"/>
      <c r="BZ841" s="159"/>
      <c r="CA841" s="159"/>
      <c r="CB841" s="159"/>
      <c r="CC841" s="159"/>
      <c r="CD841" s="159"/>
      <c r="CE841" s="159"/>
      <c r="CF841" s="159"/>
      <c r="CG841" s="159"/>
      <c r="CH841" s="159"/>
      <c r="CI841" s="159"/>
      <c r="CJ841" s="159"/>
      <c r="CK841" s="159"/>
      <c r="CL841" s="159"/>
      <c r="CM841" s="159"/>
      <c r="CN841" s="159"/>
      <c r="CO841" s="159"/>
      <c r="CP841" s="159"/>
      <c r="CQ841" s="159"/>
      <c r="CR841" s="159"/>
      <c r="CS841" s="159"/>
      <c r="CT841" s="159"/>
      <c r="CU841" s="159"/>
      <c r="CV841" s="159"/>
      <c r="CW841" s="159"/>
      <c r="CX841" s="159"/>
      <c r="CY841" s="159"/>
      <c r="CZ841" s="159"/>
      <c r="DA841" s="159"/>
      <c r="DB841" s="159"/>
      <c r="DC841" s="159"/>
      <c r="DD841" s="159"/>
      <c r="DE841" s="159"/>
      <c r="DF841" s="159"/>
      <c r="DG841" s="159"/>
      <c r="DH841" s="159"/>
      <c r="DI841" s="159"/>
      <c r="DJ841" s="159"/>
      <c r="DK841" s="159"/>
      <c r="DL841" s="159"/>
      <c r="DM841" s="159"/>
      <c r="DN841" s="159"/>
      <c r="DO841" s="159"/>
      <c r="DP841" s="159"/>
      <c r="DQ841" s="159"/>
      <c r="DR841" s="159"/>
      <c r="DS841" s="159"/>
      <c r="DT841" s="159"/>
      <c r="DU841" s="159"/>
      <c r="DV841" s="159"/>
      <c r="DW841" s="159"/>
      <c r="DX841" s="159"/>
      <c r="DY841" s="159"/>
      <c r="DZ841" s="159"/>
      <c r="EA841" s="159"/>
      <c r="EB841" s="159"/>
      <c r="EC841" s="159"/>
      <c r="ED841" s="159"/>
      <c r="EE841" s="159"/>
      <c r="EF841" s="159"/>
      <c r="EG841" s="159"/>
      <c r="EH841" s="159"/>
      <c r="EI841" s="159"/>
      <c r="EJ841" s="159"/>
      <c r="EK841" s="159"/>
      <c r="EL841" s="159"/>
      <c r="EM841" s="159"/>
      <c r="EN841" s="159"/>
      <c r="EO841" s="159"/>
      <c r="EP841" s="159"/>
      <c r="EQ841" s="159"/>
      <c r="ER841" s="159"/>
      <c r="ES841" s="159"/>
      <c r="ET841" s="159"/>
      <c r="EU841" s="159"/>
      <c r="EV841" s="159"/>
      <c r="EW841" s="159"/>
      <c r="EX841" s="159"/>
      <c r="EY841" s="159"/>
      <c r="EZ841" s="159"/>
      <c r="FA841" s="159"/>
      <c r="FB841" s="159"/>
      <c r="FC841" s="159"/>
      <c r="FD841" s="159"/>
    </row>
    <row r="842" customFormat="false" ht="12.75" hidden="false" customHeight="false" outlineLevel="0" collapsed="false">
      <c r="A842" s="168"/>
      <c r="B842" s="149"/>
      <c r="C842" s="149"/>
      <c r="D842" s="149"/>
      <c r="E842" s="149"/>
      <c r="F842" s="149"/>
      <c r="G842" s="149"/>
      <c r="H842" s="148"/>
      <c r="I842" s="170"/>
      <c r="R842" s="148"/>
      <c r="S842" s="158"/>
      <c r="T842" s="159"/>
      <c r="U842" s="159"/>
      <c r="V842" s="159"/>
      <c r="W842" s="159"/>
      <c r="X842" s="159"/>
      <c r="Y842" s="159"/>
      <c r="Z842" s="159"/>
      <c r="AA842" s="159"/>
      <c r="AB842" s="159"/>
      <c r="AC842" s="159"/>
      <c r="AD842" s="159"/>
      <c r="AE842" s="159"/>
      <c r="AF842" s="159"/>
      <c r="AG842" s="159"/>
      <c r="AH842" s="159"/>
      <c r="AI842" s="159"/>
      <c r="AJ842" s="159"/>
      <c r="AK842" s="159"/>
      <c r="AL842" s="159"/>
      <c r="AM842" s="159"/>
      <c r="AN842" s="159"/>
      <c r="AO842" s="159"/>
      <c r="AP842" s="159"/>
      <c r="AQ842" s="159"/>
      <c r="AR842" s="159"/>
      <c r="AS842" s="159"/>
      <c r="AT842" s="159"/>
      <c r="AU842" s="159"/>
      <c r="AV842" s="159"/>
      <c r="AW842" s="159"/>
      <c r="AX842" s="159"/>
      <c r="AY842" s="159"/>
      <c r="AZ842" s="159"/>
      <c r="BA842" s="159"/>
      <c r="BB842" s="159"/>
      <c r="BC842" s="159"/>
      <c r="BD842" s="159"/>
      <c r="BE842" s="159"/>
      <c r="BF842" s="159"/>
      <c r="BG842" s="159"/>
      <c r="BH842" s="159"/>
      <c r="BI842" s="159"/>
      <c r="BJ842" s="159"/>
      <c r="BK842" s="159"/>
      <c r="BL842" s="159"/>
      <c r="BM842" s="159"/>
      <c r="BN842" s="159"/>
      <c r="BO842" s="159"/>
      <c r="BP842" s="159"/>
      <c r="BQ842" s="159"/>
      <c r="BR842" s="159"/>
      <c r="BS842" s="159"/>
      <c r="BT842" s="159"/>
      <c r="BU842" s="159"/>
      <c r="BV842" s="159"/>
      <c r="BW842" s="159"/>
      <c r="BX842" s="159"/>
      <c r="BY842" s="159"/>
      <c r="BZ842" s="159"/>
      <c r="CA842" s="159"/>
      <c r="CB842" s="159"/>
      <c r="CC842" s="159"/>
      <c r="CD842" s="159"/>
      <c r="CE842" s="159"/>
      <c r="CF842" s="159"/>
      <c r="CG842" s="159"/>
      <c r="CH842" s="159"/>
      <c r="CI842" s="159"/>
      <c r="CJ842" s="159"/>
      <c r="CK842" s="159"/>
      <c r="CL842" s="159"/>
      <c r="CM842" s="159"/>
      <c r="CN842" s="159"/>
      <c r="CO842" s="159"/>
      <c r="CP842" s="159"/>
      <c r="CQ842" s="159"/>
      <c r="CR842" s="159"/>
      <c r="CS842" s="159"/>
      <c r="CT842" s="159"/>
      <c r="CU842" s="159"/>
      <c r="CV842" s="159"/>
      <c r="CW842" s="159"/>
      <c r="CX842" s="159"/>
      <c r="CY842" s="159"/>
      <c r="CZ842" s="159"/>
      <c r="DA842" s="159"/>
      <c r="DB842" s="159"/>
      <c r="DC842" s="159"/>
      <c r="DD842" s="159"/>
      <c r="DE842" s="159"/>
      <c r="DF842" s="159"/>
      <c r="DG842" s="159"/>
      <c r="DH842" s="159"/>
      <c r="DI842" s="159"/>
      <c r="DJ842" s="159"/>
      <c r="DK842" s="159"/>
      <c r="DL842" s="159"/>
      <c r="DM842" s="159"/>
      <c r="DN842" s="159"/>
      <c r="DO842" s="159"/>
      <c r="DP842" s="159"/>
      <c r="DQ842" s="159"/>
      <c r="DR842" s="159"/>
      <c r="DS842" s="159"/>
      <c r="DT842" s="159"/>
      <c r="DU842" s="159"/>
      <c r="DV842" s="159"/>
      <c r="DW842" s="159"/>
      <c r="DX842" s="159"/>
      <c r="DY842" s="159"/>
      <c r="DZ842" s="159"/>
      <c r="EA842" s="159"/>
      <c r="EB842" s="159"/>
      <c r="EC842" s="159"/>
      <c r="ED842" s="159"/>
      <c r="EE842" s="159"/>
      <c r="EF842" s="159"/>
      <c r="EG842" s="159"/>
      <c r="EH842" s="159"/>
      <c r="EI842" s="159"/>
      <c r="EJ842" s="159"/>
      <c r="EK842" s="159"/>
      <c r="EL842" s="159"/>
      <c r="EM842" s="159"/>
      <c r="EN842" s="159"/>
      <c r="EO842" s="159"/>
      <c r="EP842" s="159"/>
      <c r="EQ842" s="159"/>
      <c r="ER842" s="159"/>
      <c r="ES842" s="159"/>
      <c r="ET842" s="159"/>
      <c r="EU842" s="159"/>
      <c r="EV842" s="159"/>
      <c r="EW842" s="159"/>
      <c r="EX842" s="159"/>
      <c r="EY842" s="159"/>
      <c r="EZ842" s="159"/>
      <c r="FA842" s="159"/>
      <c r="FB842" s="159"/>
      <c r="FC842" s="159"/>
      <c r="FD842" s="159"/>
    </row>
    <row r="843" customFormat="false" ht="12.75" hidden="false" customHeight="false" outlineLevel="0" collapsed="false">
      <c r="A843" s="168"/>
      <c r="B843" s="149"/>
      <c r="C843" s="149"/>
      <c r="D843" s="149"/>
      <c r="E843" s="149"/>
      <c r="F843" s="149"/>
      <c r="G843" s="149"/>
      <c r="H843" s="148"/>
      <c r="I843" s="170"/>
      <c r="R843" s="148"/>
      <c r="S843" s="158"/>
      <c r="T843" s="159"/>
      <c r="U843" s="159"/>
      <c r="V843" s="159"/>
      <c r="W843" s="159"/>
      <c r="X843" s="159"/>
      <c r="Y843" s="159"/>
      <c r="Z843" s="159"/>
      <c r="AA843" s="159"/>
      <c r="AB843" s="159"/>
      <c r="AC843" s="159"/>
      <c r="AD843" s="159"/>
      <c r="AE843" s="159"/>
      <c r="AF843" s="159"/>
      <c r="AG843" s="159"/>
      <c r="AH843" s="159"/>
      <c r="AI843" s="159"/>
      <c r="AJ843" s="159"/>
      <c r="AK843" s="159"/>
      <c r="AL843" s="159"/>
      <c r="AM843" s="159"/>
      <c r="AN843" s="159"/>
      <c r="AO843" s="159"/>
      <c r="AP843" s="159"/>
      <c r="AQ843" s="159"/>
      <c r="AR843" s="159"/>
      <c r="AS843" s="159"/>
      <c r="AT843" s="159"/>
      <c r="AU843" s="159"/>
      <c r="AV843" s="159"/>
      <c r="AW843" s="159"/>
      <c r="AX843" s="159"/>
      <c r="AY843" s="159"/>
      <c r="AZ843" s="159"/>
      <c r="BA843" s="159"/>
      <c r="BB843" s="159"/>
      <c r="BC843" s="159"/>
      <c r="BD843" s="159"/>
      <c r="BE843" s="159"/>
      <c r="BF843" s="159"/>
      <c r="BG843" s="159"/>
      <c r="BH843" s="159"/>
      <c r="BI843" s="159"/>
      <c r="BJ843" s="159"/>
      <c r="BK843" s="159"/>
      <c r="BL843" s="159"/>
      <c r="BM843" s="159"/>
      <c r="BN843" s="159"/>
      <c r="BO843" s="159"/>
      <c r="BP843" s="159"/>
      <c r="BQ843" s="159"/>
      <c r="BR843" s="159"/>
      <c r="BS843" s="159"/>
      <c r="BT843" s="159"/>
      <c r="BU843" s="159"/>
      <c r="BV843" s="159"/>
      <c r="BW843" s="159"/>
      <c r="BX843" s="159"/>
      <c r="BY843" s="159"/>
      <c r="BZ843" s="159"/>
      <c r="CA843" s="159"/>
      <c r="CB843" s="159"/>
      <c r="CC843" s="159"/>
      <c r="CD843" s="159"/>
      <c r="CE843" s="159"/>
      <c r="CF843" s="159"/>
      <c r="CG843" s="159"/>
      <c r="CH843" s="159"/>
      <c r="CI843" s="159"/>
      <c r="CJ843" s="159"/>
      <c r="CK843" s="159"/>
      <c r="CL843" s="159"/>
      <c r="CM843" s="159"/>
      <c r="CN843" s="159"/>
      <c r="CO843" s="159"/>
      <c r="CP843" s="159"/>
      <c r="CQ843" s="159"/>
      <c r="CR843" s="159"/>
      <c r="CS843" s="159"/>
      <c r="CT843" s="159"/>
      <c r="CU843" s="159"/>
      <c r="CV843" s="159"/>
      <c r="CW843" s="159"/>
      <c r="CX843" s="159"/>
      <c r="CY843" s="159"/>
      <c r="CZ843" s="159"/>
      <c r="DA843" s="159"/>
      <c r="DB843" s="159"/>
      <c r="DC843" s="159"/>
      <c r="DD843" s="159"/>
      <c r="DE843" s="159"/>
      <c r="DF843" s="159"/>
      <c r="DG843" s="159"/>
      <c r="DH843" s="159"/>
      <c r="DI843" s="159"/>
      <c r="DJ843" s="159"/>
      <c r="DK843" s="159"/>
      <c r="DL843" s="159"/>
      <c r="DM843" s="159"/>
      <c r="DN843" s="159"/>
      <c r="DO843" s="159"/>
      <c r="DP843" s="159"/>
      <c r="DQ843" s="159"/>
      <c r="DR843" s="159"/>
      <c r="DS843" s="159"/>
      <c r="DT843" s="159"/>
      <c r="DU843" s="159"/>
      <c r="DV843" s="159"/>
      <c r="DW843" s="159"/>
      <c r="DX843" s="159"/>
      <c r="DY843" s="159"/>
      <c r="DZ843" s="159"/>
      <c r="EA843" s="159"/>
      <c r="EB843" s="159"/>
      <c r="EC843" s="159"/>
      <c r="ED843" s="159"/>
      <c r="EE843" s="159"/>
      <c r="EF843" s="159"/>
      <c r="EG843" s="159"/>
      <c r="EH843" s="159"/>
      <c r="EI843" s="159"/>
      <c r="EJ843" s="159"/>
      <c r="EK843" s="159"/>
      <c r="EL843" s="159"/>
      <c r="EM843" s="159"/>
      <c r="EN843" s="159"/>
      <c r="EO843" s="159"/>
      <c r="EP843" s="159"/>
      <c r="EQ843" s="159"/>
      <c r="ER843" s="159"/>
      <c r="ES843" s="159"/>
      <c r="ET843" s="159"/>
      <c r="EU843" s="159"/>
      <c r="EV843" s="159"/>
      <c r="EW843" s="159"/>
      <c r="EX843" s="159"/>
      <c r="EY843" s="159"/>
      <c r="EZ843" s="159"/>
      <c r="FA843" s="159"/>
      <c r="FB843" s="159"/>
      <c r="FC843" s="159"/>
      <c r="FD843" s="159"/>
    </row>
    <row r="844" customFormat="false" ht="12.75" hidden="false" customHeight="false" outlineLevel="0" collapsed="false">
      <c r="A844" s="168"/>
      <c r="B844" s="149"/>
      <c r="C844" s="149"/>
      <c r="D844" s="149"/>
      <c r="E844" s="149"/>
      <c r="F844" s="149"/>
      <c r="G844" s="149"/>
      <c r="H844" s="148"/>
      <c r="I844" s="170"/>
      <c r="R844" s="148"/>
      <c r="S844" s="158"/>
      <c r="T844" s="159"/>
      <c r="U844" s="159"/>
      <c r="V844" s="159"/>
      <c r="W844" s="159"/>
      <c r="X844" s="159"/>
      <c r="Y844" s="159"/>
      <c r="Z844" s="159"/>
      <c r="AA844" s="159"/>
      <c r="AB844" s="159"/>
      <c r="AC844" s="159"/>
      <c r="AD844" s="159"/>
      <c r="AE844" s="159"/>
      <c r="AF844" s="159"/>
      <c r="AG844" s="159"/>
      <c r="AH844" s="159"/>
      <c r="AI844" s="159"/>
      <c r="AJ844" s="159"/>
      <c r="AK844" s="159"/>
      <c r="AL844" s="159"/>
      <c r="AM844" s="159"/>
      <c r="AN844" s="159"/>
      <c r="AO844" s="159"/>
      <c r="AP844" s="159"/>
      <c r="AQ844" s="159"/>
      <c r="AR844" s="159"/>
      <c r="AS844" s="159"/>
      <c r="AT844" s="159"/>
      <c r="AU844" s="159"/>
      <c r="AV844" s="159"/>
      <c r="AW844" s="159"/>
      <c r="AX844" s="159"/>
      <c r="AY844" s="159"/>
      <c r="AZ844" s="159"/>
      <c r="BA844" s="159"/>
      <c r="BB844" s="159"/>
      <c r="BC844" s="159"/>
      <c r="BD844" s="159"/>
      <c r="BE844" s="159"/>
      <c r="BF844" s="159"/>
      <c r="BG844" s="159"/>
      <c r="BH844" s="159"/>
      <c r="BI844" s="159"/>
      <c r="BJ844" s="159"/>
      <c r="BK844" s="159"/>
      <c r="BL844" s="159"/>
      <c r="BM844" s="159"/>
      <c r="BN844" s="159"/>
      <c r="BO844" s="159"/>
      <c r="BP844" s="159"/>
      <c r="BQ844" s="159"/>
      <c r="BR844" s="159"/>
      <c r="BS844" s="159"/>
      <c r="BT844" s="159"/>
      <c r="BU844" s="159"/>
      <c r="BV844" s="159"/>
      <c r="BW844" s="159"/>
      <c r="BX844" s="159"/>
      <c r="BY844" s="159"/>
      <c r="BZ844" s="159"/>
      <c r="CA844" s="159"/>
      <c r="CB844" s="159"/>
      <c r="CC844" s="159"/>
      <c r="CD844" s="159"/>
      <c r="CE844" s="159"/>
      <c r="CF844" s="159"/>
      <c r="CG844" s="159"/>
      <c r="CH844" s="159"/>
      <c r="CI844" s="159"/>
      <c r="CJ844" s="159"/>
      <c r="CK844" s="159"/>
      <c r="CL844" s="159"/>
      <c r="CM844" s="159"/>
      <c r="CN844" s="159"/>
      <c r="CO844" s="159"/>
      <c r="CP844" s="159"/>
      <c r="CQ844" s="159"/>
      <c r="CR844" s="159"/>
      <c r="CS844" s="159"/>
      <c r="CT844" s="159"/>
      <c r="CU844" s="159"/>
      <c r="CV844" s="159"/>
      <c r="CW844" s="159"/>
      <c r="CX844" s="159"/>
      <c r="CY844" s="159"/>
      <c r="CZ844" s="159"/>
      <c r="DA844" s="159"/>
      <c r="DB844" s="159"/>
      <c r="DC844" s="159"/>
      <c r="DD844" s="159"/>
      <c r="DE844" s="159"/>
      <c r="DF844" s="159"/>
      <c r="DG844" s="159"/>
      <c r="DH844" s="159"/>
      <c r="DI844" s="159"/>
      <c r="DJ844" s="159"/>
      <c r="DK844" s="159"/>
      <c r="DL844" s="159"/>
      <c r="DM844" s="159"/>
      <c r="DN844" s="159"/>
      <c r="DO844" s="159"/>
      <c r="DP844" s="159"/>
      <c r="DQ844" s="159"/>
      <c r="DR844" s="159"/>
      <c r="DS844" s="159"/>
      <c r="DT844" s="159"/>
      <c r="DU844" s="159"/>
      <c r="DV844" s="159"/>
      <c r="DW844" s="159"/>
      <c r="DX844" s="159"/>
      <c r="DY844" s="159"/>
      <c r="DZ844" s="159"/>
      <c r="EA844" s="159"/>
      <c r="EB844" s="159"/>
      <c r="EC844" s="159"/>
      <c r="ED844" s="159"/>
      <c r="EE844" s="159"/>
      <c r="EF844" s="159"/>
      <c r="EG844" s="159"/>
      <c r="EH844" s="159"/>
      <c r="EI844" s="159"/>
      <c r="EJ844" s="159"/>
      <c r="EK844" s="159"/>
      <c r="EL844" s="159"/>
      <c r="EM844" s="159"/>
      <c r="EN844" s="159"/>
      <c r="EO844" s="159"/>
      <c r="EP844" s="159"/>
      <c r="EQ844" s="159"/>
      <c r="ER844" s="159"/>
      <c r="ES844" s="159"/>
      <c r="ET844" s="159"/>
      <c r="EU844" s="159"/>
      <c r="EV844" s="159"/>
      <c r="EW844" s="159"/>
      <c r="EX844" s="159"/>
      <c r="EY844" s="159"/>
      <c r="EZ844" s="159"/>
      <c r="FA844" s="159"/>
      <c r="FB844" s="159"/>
      <c r="FC844" s="159"/>
      <c r="FD844" s="159"/>
    </row>
    <row r="845" customFormat="false" ht="12.75" hidden="false" customHeight="false" outlineLevel="0" collapsed="false">
      <c r="A845" s="168"/>
      <c r="B845" s="149"/>
      <c r="C845" s="149"/>
      <c r="D845" s="149"/>
      <c r="E845" s="149"/>
      <c r="F845" s="149"/>
      <c r="G845" s="149"/>
      <c r="H845" s="148"/>
      <c r="I845" s="170"/>
      <c r="R845" s="148"/>
      <c r="S845" s="158"/>
      <c r="T845" s="159"/>
      <c r="U845" s="159"/>
      <c r="V845" s="159"/>
      <c r="W845" s="159"/>
      <c r="X845" s="159"/>
      <c r="Y845" s="159"/>
      <c r="Z845" s="159"/>
      <c r="AA845" s="159"/>
      <c r="AB845" s="159"/>
      <c r="AC845" s="159"/>
      <c r="AD845" s="159"/>
      <c r="AE845" s="159"/>
      <c r="AF845" s="159"/>
      <c r="AG845" s="159"/>
      <c r="AH845" s="159"/>
      <c r="AI845" s="159"/>
      <c r="AJ845" s="159"/>
      <c r="AK845" s="159"/>
      <c r="AL845" s="159"/>
      <c r="AM845" s="159"/>
      <c r="AN845" s="159"/>
      <c r="AO845" s="159"/>
      <c r="AP845" s="159"/>
      <c r="AQ845" s="159"/>
      <c r="AR845" s="159"/>
      <c r="AS845" s="159"/>
      <c r="AT845" s="159"/>
      <c r="AU845" s="159"/>
      <c r="AV845" s="159"/>
      <c r="AW845" s="159"/>
      <c r="AX845" s="159"/>
      <c r="AY845" s="159"/>
      <c r="AZ845" s="159"/>
      <c r="BA845" s="159"/>
      <c r="BB845" s="159"/>
      <c r="BC845" s="159"/>
      <c r="BD845" s="159"/>
      <c r="BE845" s="159"/>
      <c r="BF845" s="159"/>
      <c r="BG845" s="159"/>
      <c r="BH845" s="159"/>
      <c r="BI845" s="159"/>
      <c r="BJ845" s="159"/>
      <c r="BK845" s="159"/>
      <c r="BL845" s="159"/>
      <c r="BM845" s="159"/>
      <c r="BN845" s="159"/>
      <c r="BO845" s="159"/>
      <c r="BP845" s="159"/>
      <c r="BQ845" s="159"/>
      <c r="BR845" s="159"/>
      <c r="BS845" s="159"/>
      <c r="BT845" s="159"/>
      <c r="BU845" s="159"/>
      <c r="BV845" s="159"/>
      <c r="BW845" s="159"/>
      <c r="BX845" s="159"/>
      <c r="BY845" s="159"/>
      <c r="BZ845" s="159"/>
      <c r="CA845" s="159"/>
      <c r="CB845" s="159"/>
      <c r="CC845" s="159"/>
      <c r="CD845" s="159"/>
      <c r="CE845" s="159"/>
      <c r="CF845" s="159"/>
      <c r="CG845" s="159"/>
      <c r="CH845" s="159"/>
      <c r="CI845" s="159"/>
      <c r="CJ845" s="159"/>
      <c r="CK845" s="159"/>
      <c r="CL845" s="159"/>
      <c r="CM845" s="159"/>
      <c r="CN845" s="159"/>
      <c r="CO845" s="159"/>
      <c r="CP845" s="159"/>
      <c r="CQ845" s="159"/>
      <c r="CR845" s="159"/>
      <c r="CS845" s="159"/>
      <c r="CT845" s="159"/>
      <c r="CU845" s="159"/>
      <c r="CV845" s="159"/>
      <c r="CW845" s="159"/>
      <c r="CX845" s="159"/>
      <c r="CY845" s="159"/>
      <c r="CZ845" s="159"/>
      <c r="DA845" s="159"/>
      <c r="DB845" s="159"/>
      <c r="DC845" s="159"/>
      <c r="DD845" s="159"/>
      <c r="DE845" s="159"/>
      <c r="DF845" s="159"/>
      <c r="DG845" s="159"/>
      <c r="DH845" s="159"/>
      <c r="DI845" s="159"/>
      <c r="DJ845" s="159"/>
      <c r="DK845" s="159"/>
      <c r="DL845" s="159"/>
      <c r="DM845" s="159"/>
      <c r="DN845" s="159"/>
      <c r="DO845" s="159"/>
      <c r="DP845" s="159"/>
      <c r="DQ845" s="159"/>
      <c r="DR845" s="159"/>
      <c r="DS845" s="159"/>
      <c r="DT845" s="159"/>
      <c r="DU845" s="159"/>
      <c r="DV845" s="159"/>
      <c r="DW845" s="159"/>
      <c r="DX845" s="159"/>
      <c r="DY845" s="159"/>
      <c r="DZ845" s="159"/>
      <c r="EA845" s="159"/>
      <c r="EB845" s="159"/>
      <c r="EC845" s="159"/>
      <c r="ED845" s="159"/>
      <c r="EE845" s="159"/>
      <c r="EF845" s="159"/>
      <c r="EG845" s="159"/>
      <c r="EH845" s="159"/>
      <c r="EI845" s="159"/>
      <c r="EJ845" s="159"/>
      <c r="EK845" s="159"/>
      <c r="EL845" s="159"/>
      <c r="EM845" s="159"/>
      <c r="EN845" s="159"/>
      <c r="EO845" s="159"/>
      <c r="EP845" s="159"/>
      <c r="EQ845" s="159"/>
      <c r="ER845" s="159"/>
      <c r="ES845" s="159"/>
      <c r="ET845" s="159"/>
      <c r="EU845" s="159"/>
      <c r="EV845" s="159"/>
      <c r="EW845" s="159"/>
      <c r="EX845" s="159"/>
      <c r="EY845" s="159"/>
      <c r="EZ845" s="159"/>
      <c r="FA845" s="159"/>
      <c r="FB845" s="159"/>
      <c r="FC845" s="159"/>
      <c r="FD845" s="159"/>
    </row>
    <row r="846" customFormat="false" ht="12.75" hidden="false" customHeight="false" outlineLevel="0" collapsed="false">
      <c r="A846" s="168"/>
      <c r="B846" s="149"/>
      <c r="C846" s="149"/>
      <c r="D846" s="149"/>
      <c r="E846" s="149"/>
      <c r="F846" s="149"/>
      <c r="G846" s="149"/>
      <c r="H846" s="148"/>
      <c r="I846" s="170"/>
      <c r="R846" s="148"/>
      <c r="S846" s="158"/>
      <c r="T846" s="159"/>
      <c r="U846" s="159"/>
      <c r="V846" s="159"/>
      <c r="W846" s="159"/>
      <c r="X846" s="159"/>
      <c r="Y846" s="159"/>
      <c r="Z846" s="159"/>
      <c r="AA846" s="159"/>
      <c r="AB846" s="159"/>
      <c r="AC846" s="159"/>
      <c r="AD846" s="159"/>
      <c r="AE846" s="159"/>
      <c r="AF846" s="159"/>
      <c r="AG846" s="159"/>
      <c r="AH846" s="159"/>
      <c r="AI846" s="159"/>
      <c r="AJ846" s="159"/>
      <c r="AK846" s="159"/>
      <c r="AL846" s="159"/>
      <c r="AM846" s="159"/>
      <c r="AN846" s="159"/>
      <c r="AO846" s="159"/>
      <c r="AP846" s="159"/>
      <c r="AQ846" s="159"/>
      <c r="AR846" s="159"/>
      <c r="AS846" s="159"/>
      <c r="AT846" s="159"/>
      <c r="AU846" s="159"/>
      <c r="AV846" s="159"/>
      <c r="AW846" s="159"/>
      <c r="AX846" s="159"/>
      <c r="AY846" s="159"/>
      <c r="AZ846" s="159"/>
      <c r="BA846" s="159"/>
      <c r="BB846" s="159"/>
      <c r="BC846" s="159"/>
      <c r="BD846" s="159"/>
      <c r="BE846" s="159"/>
      <c r="BF846" s="159"/>
      <c r="BG846" s="159"/>
      <c r="BH846" s="159"/>
      <c r="BI846" s="159"/>
      <c r="BJ846" s="159"/>
      <c r="BK846" s="159"/>
      <c r="BL846" s="159"/>
      <c r="BM846" s="159"/>
      <c r="BN846" s="159"/>
      <c r="BO846" s="159"/>
      <c r="BP846" s="159"/>
      <c r="BQ846" s="159"/>
      <c r="BR846" s="159"/>
      <c r="BS846" s="159"/>
      <c r="BT846" s="159"/>
      <c r="BU846" s="159"/>
      <c r="BV846" s="159"/>
      <c r="BW846" s="159"/>
      <c r="BX846" s="159"/>
      <c r="BY846" s="159"/>
      <c r="BZ846" s="159"/>
      <c r="CA846" s="159"/>
      <c r="CB846" s="159"/>
      <c r="CC846" s="159"/>
      <c r="CD846" s="159"/>
      <c r="CE846" s="159"/>
      <c r="CF846" s="159"/>
      <c r="CG846" s="159"/>
      <c r="CH846" s="159"/>
      <c r="CI846" s="159"/>
      <c r="CJ846" s="159"/>
      <c r="CK846" s="159"/>
      <c r="CL846" s="159"/>
      <c r="CM846" s="159"/>
      <c r="CN846" s="159"/>
      <c r="CO846" s="159"/>
      <c r="CP846" s="159"/>
      <c r="CQ846" s="159"/>
      <c r="CR846" s="159"/>
      <c r="CS846" s="159"/>
      <c r="CT846" s="159"/>
      <c r="CU846" s="159"/>
      <c r="CV846" s="159"/>
      <c r="CW846" s="159"/>
      <c r="CX846" s="159"/>
      <c r="CY846" s="159"/>
      <c r="CZ846" s="159"/>
      <c r="DA846" s="159"/>
      <c r="DB846" s="159"/>
      <c r="DC846" s="159"/>
      <c r="DD846" s="159"/>
      <c r="DE846" s="159"/>
      <c r="DF846" s="159"/>
      <c r="DG846" s="159"/>
      <c r="DH846" s="159"/>
      <c r="DI846" s="159"/>
      <c r="DJ846" s="159"/>
      <c r="DK846" s="159"/>
      <c r="DL846" s="159"/>
      <c r="DM846" s="159"/>
      <c r="DN846" s="159"/>
      <c r="DO846" s="159"/>
      <c r="DP846" s="159"/>
      <c r="DQ846" s="159"/>
      <c r="DR846" s="159"/>
      <c r="DS846" s="159"/>
      <c r="DT846" s="159"/>
      <c r="DU846" s="159"/>
      <c r="DV846" s="159"/>
      <c r="DW846" s="159"/>
      <c r="DX846" s="159"/>
      <c r="DY846" s="159"/>
      <c r="DZ846" s="159"/>
      <c r="EA846" s="159"/>
      <c r="EB846" s="159"/>
      <c r="EC846" s="159"/>
      <c r="ED846" s="159"/>
      <c r="EE846" s="159"/>
      <c r="EF846" s="159"/>
      <c r="EG846" s="159"/>
      <c r="EH846" s="159"/>
      <c r="EI846" s="159"/>
      <c r="EJ846" s="159"/>
      <c r="EK846" s="159"/>
      <c r="EL846" s="159"/>
      <c r="EM846" s="159"/>
      <c r="EN846" s="159"/>
      <c r="EO846" s="159"/>
      <c r="EP846" s="159"/>
      <c r="EQ846" s="159"/>
      <c r="ER846" s="159"/>
      <c r="ES846" s="159"/>
      <c r="ET846" s="159"/>
      <c r="EU846" s="159"/>
      <c r="EV846" s="159"/>
      <c r="EW846" s="159"/>
      <c r="EX846" s="159"/>
      <c r="EY846" s="159"/>
      <c r="EZ846" s="159"/>
      <c r="FA846" s="159"/>
      <c r="FB846" s="159"/>
      <c r="FC846" s="159"/>
      <c r="FD846" s="159"/>
    </row>
    <row r="847" customFormat="false" ht="12.75" hidden="false" customHeight="false" outlineLevel="0" collapsed="false">
      <c r="A847" s="168"/>
      <c r="B847" s="149"/>
      <c r="C847" s="149"/>
      <c r="D847" s="149"/>
      <c r="E847" s="149"/>
      <c r="F847" s="149"/>
      <c r="G847" s="149"/>
      <c r="H847" s="148"/>
      <c r="I847" s="170"/>
      <c r="R847" s="148"/>
      <c r="S847" s="158"/>
      <c r="T847" s="159"/>
      <c r="U847" s="159"/>
      <c r="V847" s="159"/>
      <c r="W847" s="159"/>
      <c r="X847" s="159"/>
      <c r="Y847" s="159"/>
      <c r="Z847" s="159"/>
      <c r="AA847" s="159"/>
      <c r="AB847" s="159"/>
      <c r="AC847" s="159"/>
      <c r="AD847" s="159"/>
      <c r="AE847" s="159"/>
      <c r="AF847" s="159"/>
      <c r="AG847" s="159"/>
      <c r="AH847" s="159"/>
      <c r="AI847" s="159"/>
      <c r="AJ847" s="159"/>
      <c r="AK847" s="159"/>
      <c r="AL847" s="159"/>
      <c r="AM847" s="159"/>
      <c r="AN847" s="159"/>
      <c r="AO847" s="159"/>
      <c r="AP847" s="159"/>
      <c r="AQ847" s="159"/>
      <c r="AR847" s="159"/>
      <c r="AS847" s="159"/>
      <c r="AT847" s="159"/>
      <c r="AU847" s="159"/>
      <c r="AV847" s="159"/>
      <c r="AW847" s="159"/>
      <c r="AX847" s="159"/>
      <c r="AY847" s="159"/>
      <c r="AZ847" s="159"/>
      <c r="BA847" s="159"/>
      <c r="BB847" s="159"/>
      <c r="BC847" s="159"/>
      <c r="BD847" s="159"/>
      <c r="BE847" s="159"/>
      <c r="BF847" s="159"/>
      <c r="BG847" s="159"/>
      <c r="BH847" s="159"/>
      <c r="BI847" s="159"/>
      <c r="BJ847" s="159"/>
      <c r="BK847" s="159"/>
      <c r="BL847" s="159"/>
      <c r="BM847" s="159"/>
      <c r="BN847" s="159"/>
      <c r="BO847" s="159"/>
      <c r="BP847" s="159"/>
      <c r="BQ847" s="159"/>
      <c r="BR847" s="159"/>
      <c r="BS847" s="159"/>
      <c r="BT847" s="159"/>
      <c r="BU847" s="159"/>
      <c r="BV847" s="159"/>
      <c r="BW847" s="159"/>
      <c r="BX847" s="159"/>
      <c r="BY847" s="159"/>
      <c r="BZ847" s="159"/>
      <c r="CA847" s="159"/>
      <c r="CB847" s="159"/>
      <c r="CC847" s="159"/>
      <c r="CD847" s="159"/>
      <c r="CE847" s="159"/>
      <c r="CF847" s="159"/>
      <c r="CG847" s="159"/>
      <c r="CH847" s="159"/>
      <c r="CI847" s="159"/>
      <c r="CJ847" s="159"/>
      <c r="CK847" s="159"/>
      <c r="CL847" s="159"/>
      <c r="CM847" s="159"/>
      <c r="CN847" s="159"/>
      <c r="CO847" s="159"/>
      <c r="CP847" s="159"/>
      <c r="CQ847" s="159"/>
      <c r="CR847" s="159"/>
      <c r="CS847" s="159"/>
      <c r="CT847" s="159"/>
      <c r="CU847" s="159"/>
      <c r="CV847" s="159"/>
      <c r="CW847" s="159"/>
      <c r="CX847" s="159"/>
      <c r="CY847" s="159"/>
      <c r="CZ847" s="159"/>
      <c r="DA847" s="159"/>
      <c r="DB847" s="159"/>
      <c r="DC847" s="159"/>
      <c r="DD847" s="159"/>
      <c r="DE847" s="159"/>
      <c r="DF847" s="159"/>
      <c r="DG847" s="159"/>
      <c r="DH847" s="159"/>
      <c r="DI847" s="159"/>
      <c r="DJ847" s="159"/>
      <c r="DK847" s="159"/>
      <c r="DL847" s="159"/>
      <c r="DM847" s="159"/>
      <c r="DN847" s="159"/>
      <c r="DO847" s="159"/>
      <c r="DP847" s="159"/>
      <c r="DQ847" s="159"/>
      <c r="DR847" s="159"/>
      <c r="DS847" s="159"/>
      <c r="DT847" s="159"/>
      <c r="DU847" s="159"/>
      <c r="DV847" s="159"/>
      <c r="DW847" s="159"/>
      <c r="DX847" s="159"/>
      <c r="DY847" s="159"/>
      <c r="DZ847" s="159"/>
      <c r="EA847" s="159"/>
      <c r="EB847" s="159"/>
      <c r="EC847" s="159"/>
      <c r="ED847" s="159"/>
      <c r="EE847" s="159"/>
      <c r="EF847" s="159"/>
      <c r="EG847" s="159"/>
      <c r="EH847" s="159"/>
      <c r="EI847" s="159"/>
      <c r="EJ847" s="159"/>
      <c r="EK847" s="159"/>
      <c r="EL847" s="159"/>
      <c r="EM847" s="159"/>
      <c r="EN847" s="159"/>
      <c r="EO847" s="159"/>
      <c r="EP847" s="159"/>
      <c r="EQ847" s="159"/>
      <c r="ER847" s="159"/>
      <c r="ES847" s="159"/>
      <c r="ET847" s="159"/>
      <c r="EU847" s="159"/>
      <c r="EV847" s="159"/>
      <c r="EW847" s="159"/>
      <c r="EX847" s="159"/>
      <c r="EY847" s="159"/>
      <c r="EZ847" s="159"/>
      <c r="FA847" s="159"/>
      <c r="FB847" s="159"/>
      <c r="FC847" s="159"/>
      <c r="FD847" s="159"/>
    </row>
    <row r="848" customFormat="false" ht="12.75" hidden="false" customHeight="false" outlineLevel="0" collapsed="false">
      <c r="A848" s="168"/>
      <c r="B848" s="149"/>
      <c r="C848" s="149"/>
      <c r="D848" s="149"/>
      <c r="E848" s="149"/>
      <c r="F848" s="149"/>
      <c r="G848" s="149"/>
      <c r="H848" s="148"/>
      <c r="I848" s="170"/>
      <c r="R848" s="148"/>
      <c r="S848" s="158"/>
      <c r="T848" s="159"/>
      <c r="U848" s="159"/>
      <c r="V848" s="159"/>
      <c r="W848" s="159"/>
      <c r="X848" s="159"/>
      <c r="Y848" s="159"/>
      <c r="Z848" s="159"/>
      <c r="AA848" s="159"/>
      <c r="AB848" s="159"/>
      <c r="AC848" s="159"/>
      <c r="AD848" s="159"/>
      <c r="AE848" s="159"/>
      <c r="AF848" s="159"/>
      <c r="AG848" s="159"/>
      <c r="AH848" s="159"/>
      <c r="AI848" s="159"/>
      <c r="AJ848" s="159"/>
      <c r="AK848" s="159"/>
      <c r="AL848" s="159"/>
      <c r="AM848" s="159"/>
      <c r="AN848" s="159"/>
      <c r="AO848" s="159"/>
      <c r="AP848" s="159"/>
      <c r="AQ848" s="159"/>
      <c r="AR848" s="159"/>
      <c r="AS848" s="159"/>
      <c r="AT848" s="159"/>
      <c r="AU848" s="159"/>
      <c r="AV848" s="159"/>
      <c r="AW848" s="159"/>
      <c r="AX848" s="159"/>
      <c r="AY848" s="159"/>
      <c r="AZ848" s="159"/>
      <c r="BA848" s="159"/>
      <c r="BB848" s="159"/>
      <c r="BC848" s="159"/>
      <c r="BD848" s="159"/>
      <c r="BE848" s="159"/>
      <c r="BF848" s="159"/>
      <c r="BG848" s="159"/>
      <c r="BH848" s="159"/>
      <c r="BI848" s="159"/>
      <c r="BJ848" s="159"/>
      <c r="BK848" s="159"/>
      <c r="BL848" s="159"/>
      <c r="BM848" s="159"/>
      <c r="BN848" s="159"/>
      <c r="BO848" s="159"/>
      <c r="BP848" s="159"/>
      <c r="BQ848" s="159"/>
      <c r="BR848" s="159"/>
      <c r="BS848" s="159"/>
      <c r="BT848" s="159"/>
      <c r="BU848" s="159"/>
      <c r="BV848" s="159"/>
      <c r="BW848" s="159"/>
      <c r="BX848" s="159"/>
      <c r="BY848" s="159"/>
      <c r="BZ848" s="159"/>
      <c r="CA848" s="159"/>
      <c r="CB848" s="159"/>
      <c r="CC848" s="159"/>
      <c r="CD848" s="159"/>
      <c r="CE848" s="159"/>
      <c r="CF848" s="159"/>
      <c r="CG848" s="159"/>
      <c r="CH848" s="159"/>
      <c r="CI848" s="159"/>
      <c r="CJ848" s="159"/>
      <c r="CK848" s="159"/>
      <c r="CL848" s="159"/>
      <c r="CM848" s="159"/>
      <c r="CN848" s="159"/>
      <c r="CO848" s="159"/>
      <c r="CP848" s="159"/>
      <c r="CQ848" s="159"/>
      <c r="CR848" s="159"/>
      <c r="CS848" s="159"/>
      <c r="CT848" s="159"/>
      <c r="CU848" s="159"/>
      <c r="CV848" s="159"/>
      <c r="CW848" s="159"/>
      <c r="CX848" s="159"/>
      <c r="CY848" s="159"/>
      <c r="CZ848" s="159"/>
      <c r="DA848" s="159"/>
      <c r="DB848" s="159"/>
      <c r="DC848" s="159"/>
      <c r="DD848" s="159"/>
      <c r="DE848" s="159"/>
      <c r="DF848" s="159"/>
      <c r="DG848" s="159"/>
      <c r="DH848" s="159"/>
      <c r="DI848" s="159"/>
      <c r="DJ848" s="159"/>
      <c r="DK848" s="159"/>
      <c r="DL848" s="159"/>
      <c r="DM848" s="159"/>
      <c r="DN848" s="159"/>
      <c r="DO848" s="159"/>
      <c r="DP848" s="159"/>
      <c r="DQ848" s="159"/>
      <c r="DR848" s="159"/>
      <c r="DS848" s="159"/>
      <c r="DT848" s="159"/>
      <c r="DU848" s="159"/>
      <c r="DV848" s="159"/>
      <c r="DW848" s="159"/>
      <c r="DX848" s="159"/>
      <c r="DY848" s="159"/>
      <c r="DZ848" s="159"/>
      <c r="EA848" s="159"/>
      <c r="EB848" s="159"/>
      <c r="EC848" s="159"/>
      <c r="ED848" s="159"/>
      <c r="EE848" s="159"/>
      <c r="EF848" s="159"/>
      <c r="EG848" s="159"/>
      <c r="EH848" s="159"/>
      <c r="EI848" s="159"/>
      <c r="EJ848" s="159"/>
      <c r="EK848" s="159"/>
      <c r="EL848" s="159"/>
      <c r="EM848" s="159"/>
      <c r="EN848" s="159"/>
      <c r="EO848" s="159"/>
      <c r="EP848" s="159"/>
      <c r="EQ848" s="159"/>
      <c r="ER848" s="159"/>
      <c r="ES848" s="159"/>
      <c r="ET848" s="159"/>
      <c r="EU848" s="159"/>
      <c r="EV848" s="159"/>
      <c r="EW848" s="159"/>
      <c r="EX848" s="159"/>
      <c r="EY848" s="159"/>
      <c r="EZ848" s="159"/>
      <c r="FA848" s="159"/>
      <c r="FB848" s="159"/>
      <c r="FC848" s="159"/>
      <c r="FD848" s="159"/>
    </row>
    <row r="849" customFormat="false" ht="12.75" hidden="false" customHeight="false" outlineLevel="0" collapsed="false">
      <c r="A849" s="168"/>
      <c r="B849" s="149"/>
      <c r="C849" s="149"/>
      <c r="D849" s="149"/>
      <c r="E849" s="149"/>
      <c r="F849" s="149"/>
      <c r="G849" s="149"/>
      <c r="H849" s="148"/>
      <c r="I849" s="170"/>
      <c r="R849" s="148"/>
      <c r="S849" s="158"/>
      <c r="T849" s="159"/>
      <c r="U849" s="159"/>
      <c r="V849" s="159"/>
      <c r="W849" s="159"/>
      <c r="X849" s="159"/>
      <c r="Y849" s="159"/>
      <c r="Z849" s="159"/>
      <c r="AA849" s="159"/>
      <c r="AB849" s="159"/>
      <c r="AC849" s="159"/>
      <c r="AD849" s="159"/>
      <c r="AE849" s="159"/>
      <c r="AF849" s="159"/>
      <c r="AG849" s="159"/>
      <c r="AH849" s="159"/>
      <c r="AI849" s="159"/>
      <c r="AJ849" s="159"/>
      <c r="AK849" s="159"/>
      <c r="AL849" s="159"/>
      <c r="AM849" s="159"/>
      <c r="AN849" s="159"/>
      <c r="AO849" s="159"/>
      <c r="AP849" s="159"/>
      <c r="AQ849" s="159"/>
      <c r="AR849" s="159"/>
      <c r="AS849" s="159"/>
      <c r="AT849" s="159"/>
      <c r="AU849" s="159"/>
      <c r="AV849" s="159"/>
      <c r="AW849" s="159"/>
      <c r="AX849" s="159"/>
      <c r="AY849" s="159"/>
      <c r="AZ849" s="159"/>
      <c r="BA849" s="159"/>
      <c r="BB849" s="159"/>
      <c r="BC849" s="159"/>
      <c r="BD849" s="159"/>
      <c r="BE849" s="159"/>
      <c r="BF849" s="159"/>
      <c r="BG849" s="159"/>
      <c r="BH849" s="159"/>
      <c r="BI849" s="159"/>
      <c r="BJ849" s="159"/>
      <c r="BK849" s="159"/>
      <c r="BL849" s="159"/>
      <c r="BM849" s="159"/>
      <c r="BN849" s="159"/>
      <c r="BO849" s="159"/>
      <c r="BP849" s="159"/>
      <c r="BQ849" s="159"/>
      <c r="BR849" s="159"/>
      <c r="BS849" s="159"/>
      <c r="BT849" s="159"/>
      <c r="BU849" s="159"/>
      <c r="BV849" s="159"/>
      <c r="BW849" s="159"/>
      <c r="BX849" s="159"/>
      <c r="BY849" s="159"/>
      <c r="BZ849" s="159"/>
      <c r="CA849" s="159"/>
      <c r="CB849" s="159"/>
      <c r="CC849" s="159"/>
      <c r="CD849" s="159"/>
      <c r="CE849" s="159"/>
      <c r="CF849" s="159"/>
      <c r="CG849" s="159"/>
      <c r="CH849" s="159"/>
      <c r="CI849" s="159"/>
      <c r="CJ849" s="159"/>
      <c r="CK849" s="159"/>
      <c r="CL849" s="159"/>
      <c r="CM849" s="159"/>
      <c r="CN849" s="159"/>
      <c r="CO849" s="159"/>
      <c r="CP849" s="159"/>
      <c r="CQ849" s="159"/>
      <c r="CR849" s="159"/>
      <c r="CS849" s="159"/>
      <c r="CT849" s="159"/>
      <c r="CU849" s="159"/>
      <c r="CV849" s="159"/>
      <c r="CW849" s="159"/>
      <c r="CX849" s="159"/>
      <c r="CY849" s="159"/>
      <c r="CZ849" s="159"/>
      <c r="DA849" s="159"/>
      <c r="DB849" s="159"/>
      <c r="DC849" s="159"/>
      <c r="DD849" s="159"/>
      <c r="DE849" s="159"/>
      <c r="DF849" s="159"/>
      <c r="DG849" s="159"/>
      <c r="DH849" s="159"/>
      <c r="DI849" s="159"/>
      <c r="DJ849" s="159"/>
      <c r="DK849" s="159"/>
      <c r="DL849" s="159"/>
      <c r="DM849" s="159"/>
      <c r="DN849" s="159"/>
      <c r="DO849" s="159"/>
      <c r="DP849" s="159"/>
      <c r="DQ849" s="159"/>
      <c r="DR849" s="159"/>
      <c r="DS849" s="159"/>
      <c r="DT849" s="159"/>
      <c r="DU849" s="159"/>
      <c r="DV849" s="159"/>
      <c r="DW849" s="159"/>
      <c r="DX849" s="159"/>
      <c r="DY849" s="159"/>
      <c r="DZ849" s="159"/>
      <c r="EA849" s="159"/>
      <c r="EB849" s="159"/>
      <c r="EC849" s="159"/>
      <c r="ED849" s="159"/>
      <c r="EE849" s="159"/>
      <c r="EF849" s="159"/>
      <c r="EG849" s="159"/>
      <c r="EH849" s="159"/>
      <c r="EI849" s="159"/>
      <c r="EJ849" s="159"/>
      <c r="EK849" s="159"/>
      <c r="EL849" s="159"/>
      <c r="EM849" s="159"/>
      <c r="EN849" s="159"/>
      <c r="EO849" s="159"/>
      <c r="EP849" s="159"/>
      <c r="EQ849" s="159"/>
      <c r="ER849" s="159"/>
      <c r="ES849" s="159"/>
      <c r="ET849" s="159"/>
      <c r="EU849" s="159"/>
      <c r="EV849" s="159"/>
      <c r="EW849" s="159"/>
      <c r="EX849" s="159"/>
      <c r="EY849" s="159"/>
      <c r="EZ849" s="159"/>
      <c r="FA849" s="159"/>
      <c r="FB849" s="159"/>
      <c r="FC849" s="159"/>
      <c r="FD849" s="159"/>
    </row>
    <row r="850" customFormat="false" ht="12.75" hidden="false" customHeight="false" outlineLevel="0" collapsed="false">
      <c r="A850" s="168"/>
      <c r="B850" s="149"/>
      <c r="C850" s="149"/>
      <c r="D850" s="149"/>
      <c r="E850" s="149"/>
      <c r="F850" s="149"/>
      <c r="G850" s="149"/>
      <c r="H850" s="148"/>
      <c r="I850" s="170"/>
      <c r="R850" s="148"/>
      <c r="S850" s="158"/>
      <c r="T850" s="159"/>
      <c r="U850" s="159"/>
      <c r="V850" s="159"/>
      <c r="W850" s="159"/>
      <c r="X850" s="159"/>
      <c r="Y850" s="159"/>
      <c r="Z850" s="159"/>
      <c r="AA850" s="159"/>
      <c r="AB850" s="159"/>
      <c r="AC850" s="159"/>
      <c r="AD850" s="159"/>
      <c r="AE850" s="159"/>
      <c r="AF850" s="159"/>
      <c r="AG850" s="159"/>
      <c r="AH850" s="159"/>
      <c r="AI850" s="159"/>
      <c r="AJ850" s="159"/>
      <c r="AK850" s="159"/>
      <c r="AL850" s="159"/>
      <c r="AM850" s="159"/>
      <c r="AN850" s="159"/>
      <c r="AO850" s="159"/>
      <c r="AP850" s="159"/>
      <c r="AQ850" s="159"/>
      <c r="AR850" s="159"/>
      <c r="AS850" s="159"/>
      <c r="AT850" s="159"/>
      <c r="AU850" s="159"/>
      <c r="AV850" s="159"/>
      <c r="AW850" s="159"/>
      <c r="AX850" s="159"/>
      <c r="AY850" s="159"/>
      <c r="AZ850" s="159"/>
      <c r="BA850" s="159"/>
      <c r="BB850" s="159"/>
      <c r="BC850" s="159"/>
      <c r="BD850" s="159"/>
      <c r="BE850" s="159"/>
      <c r="BF850" s="159"/>
      <c r="BG850" s="159"/>
      <c r="BH850" s="159"/>
      <c r="BI850" s="159"/>
      <c r="BJ850" s="159"/>
      <c r="BK850" s="159"/>
      <c r="BL850" s="159"/>
      <c r="BM850" s="159"/>
      <c r="BN850" s="159"/>
      <c r="BO850" s="159"/>
      <c r="BP850" s="159"/>
      <c r="BQ850" s="159"/>
      <c r="BR850" s="159"/>
      <c r="BS850" s="159"/>
      <c r="BT850" s="159"/>
      <c r="BU850" s="159"/>
      <c r="BV850" s="159"/>
      <c r="BW850" s="159"/>
      <c r="BX850" s="159"/>
      <c r="BY850" s="159"/>
      <c r="BZ850" s="159"/>
      <c r="CA850" s="159"/>
      <c r="CB850" s="159"/>
      <c r="CC850" s="159"/>
      <c r="CD850" s="159"/>
      <c r="CE850" s="159"/>
      <c r="CF850" s="159"/>
      <c r="CG850" s="159"/>
      <c r="CH850" s="159"/>
      <c r="CI850" s="159"/>
      <c r="CJ850" s="159"/>
      <c r="CK850" s="159"/>
      <c r="CL850" s="159"/>
      <c r="CM850" s="159"/>
      <c r="CN850" s="159"/>
      <c r="CO850" s="159"/>
      <c r="CP850" s="159"/>
      <c r="CQ850" s="159"/>
      <c r="CR850" s="159"/>
      <c r="CS850" s="159"/>
      <c r="CT850" s="159"/>
      <c r="CU850" s="159"/>
      <c r="CV850" s="159"/>
      <c r="CW850" s="159"/>
      <c r="CX850" s="159"/>
      <c r="CY850" s="159"/>
      <c r="CZ850" s="159"/>
      <c r="DA850" s="159"/>
      <c r="DB850" s="159"/>
      <c r="DC850" s="159"/>
      <c r="DD850" s="159"/>
      <c r="DE850" s="159"/>
      <c r="DF850" s="159"/>
      <c r="DG850" s="159"/>
      <c r="DH850" s="159"/>
      <c r="DI850" s="159"/>
      <c r="DJ850" s="159"/>
      <c r="DK850" s="159"/>
      <c r="DL850" s="159"/>
      <c r="DM850" s="159"/>
      <c r="DN850" s="159"/>
      <c r="DO850" s="159"/>
      <c r="DP850" s="159"/>
      <c r="DQ850" s="159"/>
      <c r="DR850" s="159"/>
      <c r="DS850" s="159"/>
      <c r="DT850" s="159"/>
      <c r="DU850" s="159"/>
      <c r="DV850" s="159"/>
      <c r="DW850" s="159"/>
      <c r="DX850" s="159"/>
      <c r="DY850" s="159"/>
      <c r="DZ850" s="159"/>
      <c r="EA850" s="159"/>
      <c r="EB850" s="159"/>
      <c r="EC850" s="159"/>
      <c r="ED850" s="159"/>
      <c r="EE850" s="159"/>
      <c r="EF850" s="159"/>
      <c r="EG850" s="159"/>
      <c r="EH850" s="159"/>
      <c r="EI850" s="159"/>
      <c r="EJ850" s="159"/>
      <c r="EK850" s="159"/>
      <c r="EL850" s="159"/>
      <c r="EM850" s="159"/>
      <c r="EN850" s="159"/>
      <c r="EO850" s="159"/>
      <c r="EP850" s="159"/>
      <c r="EQ850" s="159"/>
      <c r="ER850" s="159"/>
      <c r="ES850" s="159"/>
      <c r="ET850" s="159"/>
      <c r="EU850" s="159"/>
      <c r="EV850" s="159"/>
      <c r="EW850" s="159"/>
      <c r="EX850" s="159"/>
      <c r="EY850" s="159"/>
      <c r="EZ850" s="159"/>
      <c r="FA850" s="159"/>
      <c r="FB850" s="159"/>
      <c r="FC850" s="159"/>
      <c r="FD850" s="159"/>
    </row>
    <row r="851" customFormat="false" ht="12.75" hidden="false" customHeight="false" outlineLevel="0" collapsed="false">
      <c r="A851" s="168"/>
      <c r="B851" s="149"/>
      <c r="C851" s="149"/>
      <c r="D851" s="149"/>
      <c r="E851" s="149"/>
      <c r="F851" s="149"/>
      <c r="G851" s="149"/>
      <c r="H851" s="148"/>
      <c r="I851" s="170"/>
      <c r="R851" s="148"/>
      <c r="S851" s="158"/>
      <c r="T851" s="159"/>
      <c r="U851" s="159"/>
      <c r="V851" s="159"/>
      <c r="W851" s="159"/>
      <c r="X851" s="159"/>
      <c r="Y851" s="159"/>
      <c r="Z851" s="159"/>
      <c r="AA851" s="159"/>
      <c r="AB851" s="159"/>
      <c r="AC851" s="159"/>
      <c r="AD851" s="159"/>
      <c r="AE851" s="159"/>
      <c r="AF851" s="159"/>
      <c r="AG851" s="159"/>
      <c r="AH851" s="159"/>
      <c r="AI851" s="159"/>
      <c r="AJ851" s="159"/>
      <c r="AK851" s="159"/>
      <c r="AL851" s="159"/>
      <c r="AM851" s="159"/>
      <c r="AN851" s="159"/>
      <c r="AO851" s="159"/>
      <c r="AP851" s="159"/>
      <c r="AQ851" s="159"/>
      <c r="AR851" s="159"/>
      <c r="AS851" s="159"/>
      <c r="AT851" s="159"/>
      <c r="AU851" s="159"/>
      <c r="AV851" s="159"/>
      <c r="AW851" s="159"/>
      <c r="AX851" s="159"/>
      <c r="AY851" s="159"/>
      <c r="AZ851" s="159"/>
      <c r="BA851" s="159"/>
      <c r="BB851" s="159"/>
      <c r="BC851" s="159"/>
      <c r="BD851" s="159"/>
      <c r="BE851" s="159"/>
      <c r="BF851" s="159"/>
      <c r="BG851" s="159"/>
      <c r="BH851" s="159"/>
      <c r="BI851" s="159"/>
      <c r="BJ851" s="159"/>
      <c r="BK851" s="159"/>
      <c r="BL851" s="159"/>
      <c r="BM851" s="159"/>
      <c r="BN851" s="159"/>
      <c r="BO851" s="159"/>
      <c r="BP851" s="159"/>
      <c r="BQ851" s="159"/>
      <c r="BR851" s="159"/>
      <c r="BS851" s="159"/>
      <c r="BT851" s="159"/>
      <c r="BU851" s="159"/>
      <c r="BV851" s="159"/>
      <c r="BW851" s="159"/>
      <c r="BX851" s="159"/>
      <c r="BY851" s="159"/>
      <c r="BZ851" s="159"/>
      <c r="CA851" s="159"/>
      <c r="CB851" s="159"/>
      <c r="CC851" s="159"/>
      <c r="CD851" s="159"/>
      <c r="CE851" s="159"/>
      <c r="CF851" s="159"/>
      <c r="CG851" s="159"/>
      <c r="CH851" s="159"/>
      <c r="CI851" s="159"/>
      <c r="CJ851" s="159"/>
      <c r="CK851" s="159"/>
      <c r="CL851" s="159"/>
      <c r="CM851" s="159"/>
      <c r="CN851" s="159"/>
      <c r="CO851" s="159"/>
      <c r="CP851" s="159"/>
      <c r="CQ851" s="159"/>
      <c r="CR851" s="159"/>
      <c r="CS851" s="159"/>
      <c r="CT851" s="159"/>
      <c r="CU851" s="159"/>
      <c r="CV851" s="159"/>
      <c r="CW851" s="159"/>
      <c r="CX851" s="159"/>
      <c r="CY851" s="159"/>
      <c r="CZ851" s="159"/>
      <c r="DA851" s="159"/>
      <c r="DB851" s="159"/>
      <c r="DC851" s="159"/>
      <c r="DD851" s="159"/>
      <c r="DE851" s="159"/>
      <c r="DF851" s="159"/>
      <c r="DG851" s="159"/>
      <c r="DH851" s="159"/>
      <c r="DI851" s="159"/>
      <c r="DJ851" s="159"/>
      <c r="DK851" s="159"/>
      <c r="DL851" s="159"/>
      <c r="DM851" s="159"/>
      <c r="DN851" s="159"/>
      <c r="DO851" s="159"/>
      <c r="DP851" s="159"/>
      <c r="DQ851" s="159"/>
      <c r="DR851" s="159"/>
      <c r="DS851" s="159"/>
      <c r="DT851" s="159"/>
      <c r="DU851" s="159"/>
      <c r="DV851" s="159"/>
      <c r="DW851" s="159"/>
      <c r="DX851" s="159"/>
      <c r="DY851" s="159"/>
      <c r="DZ851" s="159"/>
      <c r="EA851" s="159"/>
      <c r="EB851" s="159"/>
      <c r="EC851" s="159"/>
      <c r="ED851" s="159"/>
      <c r="EE851" s="159"/>
      <c r="EF851" s="159"/>
      <c r="EG851" s="159"/>
      <c r="EH851" s="159"/>
      <c r="EI851" s="159"/>
      <c r="EJ851" s="159"/>
      <c r="EK851" s="159"/>
      <c r="EL851" s="159"/>
      <c r="EM851" s="159"/>
      <c r="EN851" s="159"/>
      <c r="EO851" s="159"/>
      <c r="EP851" s="159"/>
      <c r="EQ851" s="159"/>
      <c r="ER851" s="159"/>
      <c r="ES851" s="159"/>
      <c r="ET851" s="159"/>
      <c r="EU851" s="159"/>
      <c r="EV851" s="159"/>
      <c r="EW851" s="159"/>
      <c r="EX851" s="159"/>
      <c r="EY851" s="159"/>
      <c r="EZ851" s="159"/>
      <c r="FA851" s="159"/>
      <c r="FB851" s="159"/>
      <c r="FC851" s="159"/>
      <c r="FD851" s="159"/>
    </row>
    <row r="852" customFormat="false" ht="12.75" hidden="false" customHeight="false" outlineLevel="0" collapsed="false">
      <c r="A852" s="168"/>
      <c r="B852" s="149"/>
      <c r="C852" s="149"/>
      <c r="D852" s="149"/>
      <c r="E852" s="149"/>
      <c r="F852" s="149"/>
      <c r="G852" s="149"/>
      <c r="H852" s="148"/>
      <c r="I852" s="170"/>
      <c r="R852" s="148"/>
      <c r="S852" s="158"/>
      <c r="T852" s="159"/>
      <c r="U852" s="159"/>
      <c r="V852" s="159"/>
      <c r="W852" s="159"/>
      <c r="X852" s="159"/>
      <c r="Y852" s="159"/>
      <c r="Z852" s="159"/>
      <c r="AA852" s="159"/>
      <c r="AB852" s="159"/>
      <c r="AC852" s="159"/>
      <c r="AD852" s="159"/>
      <c r="AE852" s="159"/>
      <c r="AF852" s="159"/>
      <c r="AG852" s="159"/>
      <c r="AH852" s="159"/>
      <c r="AI852" s="159"/>
      <c r="AJ852" s="159"/>
      <c r="AK852" s="159"/>
      <c r="AL852" s="159"/>
      <c r="AM852" s="159"/>
      <c r="AN852" s="159"/>
      <c r="AO852" s="159"/>
      <c r="AP852" s="159"/>
      <c r="AQ852" s="159"/>
      <c r="AR852" s="159"/>
      <c r="AS852" s="159"/>
      <c r="AT852" s="159"/>
      <c r="AU852" s="159"/>
      <c r="AV852" s="159"/>
      <c r="AW852" s="159"/>
      <c r="AX852" s="159"/>
      <c r="AY852" s="159"/>
      <c r="AZ852" s="159"/>
      <c r="BA852" s="159"/>
      <c r="BB852" s="159"/>
      <c r="BC852" s="159"/>
      <c r="BD852" s="159"/>
      <c r="BE852" s="159"/>
      <c r="BF852" s="159"/>
      <c r="BG852" s="159"/>
      <c r="BH852" s="159"/>
      <c r="BI852" s="159"/>
      <c r="BJ852" s="159"/>
      <c r="BK852" s="159"/>
      <c r="BL852" s="159"/>
      <c r="BM852" s="159"/>
      <c r="BN852" s="159"/>
      <c r="BO852" s="159"/>
      <c r="BP852" s="159"/>
      <c r="BQ852" s="159"/>
      <c r="BR852" s="159"/>
      <c r="BS852" s="159"/>
      <c r="BT852" s="159"/>
      <c r="BU852" s="159"/>
      <c r="BV852" s="159"/>
      <c r="BW852" s="159"/>
      <c r="BX852" s="159"/>
      <c r="BY852" s="159"/>
      <c r="BZ852" s="159"/>
      <c r="CA852" s="159"/>
      <c r="CB852" s="159"/>
      <c r="CC852" s="159"/>
      <c r="CD852" s="159"/>
      <c r="CE852" s="159"/>
      <c r="CF852" s="159"/>
      <c r="CG852" s="159"/>
      <c r="CH852" s="159"/>
      <c r="CI852" s="159"/>
      <c r="CJ852" s="159"/>
      <c r="CK852" s="159"/>
      <c r="CL852" s="159"/>
      <c r="CM852" s="159"/>
      <c r="CN852" s="159"/>
      <c r="CO852" s="159"/>
      <c r="CP852" s="159"/>
      <c r="CQ852" s="159"/>
      <c r="CR852" s="159"/>
      <c r="CS852" s="159"/>
      <c r="CT852" s="159"/>
      <c r="CU852" s="159"/>
      <c r="CV852" s="159"/>
      <c r="CW852" s="159"/>
      <c r="CX852" s="159"/>
      <c r="CY852" s="159"/>
      <c r="CZ852" s="159"/>
      <c r="DA852" s="159"/>
      <c r="DB852" s="159"/>
      <c r="DC852" s="159"/>
      <c r="DD852" s="159"/>
      <c r="DE852" s="159"/>
      <c r="DF852" s="159"/>
      <c r="DG852" s="159"/>
      <c r="DH852" s="159"/>
      <c r="DI852" s="159"/>
      <c r="DJ852" s="159"/>
      <c r="DK852" s="159"/>
      <c r="DL852" s="159"/>
      <c r="DM852" s="159"/>
      <c r="DN852" s="159"/>
      <c r="DO852" s="159"/>
      <c r="DP852" s="159"/>
      <c r="DQ852" s="159"/>
      <c r="DR852" s="159"/>
      <c r="DS852" s="159"/>
      <c r="DT852" s="159"/>
      <c r="DU852" s="159"/>
      <c r="DV852" s="159"/>
      <c r="DW852" s="159"/>
      <c r="DX852" s="159"/>
      <c r="DY852" s="159"/>
      <c r="DZ852" s="159"/>
      <c r="EA852" s="159"/>
      <c r="EB852" s="159"/>
      <c r="EC852" s="159"/>
      <c r="ED852" s="159"/>
      <c r="EE852" s="159"/>
      <c r="EF852" s="159"/>
      <c r="EG852" s="159"/>
      <c r="EH852" s="159"/>
      <c r="EI852" s="159"/>
      <c r="EJ852" s="159"/>
      <c r="EK852" s="159"/>
      <c r="EL852" s="159"/>
      <c r="EM852" s="159"/>
      <c r="EN852" s="159"/>
      <c r="EO852" s="159"/>
      <c r="EP852" s="159"/>
      <c r="EQ852" s="159"/>
      <c r="ER852" s="159"/>
      <c r="ES852" s="159"/>
      <c r="ET852" s="159"/>
      <c r="EU852" s="159"/>
      <c r="EV852" s="159"/>
      <c r="EW852" s="159"/>
      <c r="EX852" s="159"/>
      <c r="EY852" s="159"/>
      <c r="EZ852" s="159"/>
      <c r="FA852" s="159"/>
      <c r="FB852" s="159"/>
      <c r="FC852" s="159"/>
      <c r="FD852" s="159"/>
    </row>
    <row r="853" customFormat="false" ht="12.75" hidden="false" customHeight="false" outlineLevel="0" collapsed="false">
      <c r="A853" s="168"/>
      <c r="B853" s="149"/>
      <c r="C853" s="149"/>
      <c r="D853" s="149"/>
      <c r="E853" s="149"/>
      <c r="F853" s="149"/>
      <c r="G853" s="149"/>
      <c r="H853" s="148"/>
      <c r="I853" s="170"/>
      <c r="R853" s="148"/>
      <c r="S853" s="158"/>
      <c r="T853" s="159"/>
      <c r="U853" s="159"/>
      <c r="V853" s="159"/>
      <c r="W853" s="159"/>
      <c r="X853" s="159"/>
      <c r="Y853" s="159"/>
      <c r="Z853" s="159"/>
      <c r="AA853" s="159"/>
      <c r="AB853" s="159"/>
      <c r="AC853" s="159"/>
      <c r="AD853" s="159"/>
      <c r="AE853" s="159"/>
      <c r="AF853" s="159"/>
      <c r="AG853" s="159"/>
      <c r="AH853" s="159"/>
      <c r="AI853" s="159"/>
      <c r="AJ853" s="159"/>
      <c r="AK853" s="159"/>
      <c r="AL853" s="159"/>
      <c r="AM853" s="159"/>
      <c r="AN853" s="159"/>
      <c r="AO853" s="159"/>
      <c r="AP853" s="159"/>
      <c r="AQ853" s="159"/>
      <c r="AR853" s="159"/>
      <c r="AS853" s="159"/>
      <c r="AT853" s="159"/>
      <c r="AU853" s="159"/>
      <c r="AV853" s="159"/>
      <c r="AW853" s="159"/>
      <c r="AX853" s="159"/>
      <c r="AY853" s="159"/>
      <c r="AZ853" s="159"/>
      <c r="BA853" s="159"/>
      <c r="BB853" s="159"/>
      <c r="BC853" s="159"/>
      <c r="BD853" s="159"/>
      <c r="BE853" s="159"/>
      <c r="BF853" s="159"/>
      <c r="BG853" s="159"/>
      <c r="BH853" s="159"/>
      <c r="BI853" s="159"/>
      <c r="BJ853" s="159"/>
      <c r="BK853" s="159"/>
      <c r="BL853" s="159"/>
      <c r="BM853" s="159"/>
      <c r="BN853" s="159"/>
      <c r="BO853" s="159"/>
      <c r="BP853" s="159"/>
      <c r="BQ853" s="159"/>
      <c r="BR853" s="159"/>
      <c r="BS853" s="159"/>
      <c r="BT853" s="159"/>
      <c r="BU853" s="159"/>
      <c r="BV853" s="159"/>
      <c r="BW853" s="159"/>
      <c r="BX853" s="159"/>
      <c r="BY853" s="159"/>
      <c r="BZ853" s="159"/>
      <c r="CA853" s="159"/>
      <c r="CB853" s="159"/>
      <c r="CC853" s="159"/>
      <c r="CD853" s="159"/>
      <c r="CE853" s="159"/>
      <c r="CF853" s="159"/>
      <c r="CG853" s="159"/>
      <c r="CH853" s="159"/>
      <c r="CI853" s="159"/>
      <c r="CJ853" s="159"/>
      <c r="CK853" s="159"/>
      <c r="CL853" s="159"/>
      <c r="CM853" s="159"/>
      <c r="CN853" s="159"/>
      <c r="CO853" s="159"/>
      <c r="CP853" s="159"/>
      <c r="CQ853" s="159"/>
      <c r="CR853" s="159"/>
      <c r="CS853" s="159"/>
      <c r="CT853" s="159"/>
      <c r="CU853" s="159"/>
      <c r="CV853" s="159"/>
      <c r="CW853" s="159"/>
      <c r="CX853" s="159"/>
      <c r="CY853" s="159"/>
      <c r="CZ853" s="159"/>
      <c r="DA853" s="159"/>
      <c r="DB853" s="159"/>
      <c r="DC853" s="159"/>
      <c r="DD853" s="159"/>
      <c r="DE853" s="159"/>
      <c r="DF853" s="159"/>
      <c r="DG853" s="159"/>
      <c r="DH853" s="159"/>
      <c r="DI853" s="159"/>
      <c r="DJ853" s="159"/>
      <c r="DK853" s="159"/>
      <c r="DL853" s="159"/>
      <c r="DM853" s="159"/>
      <c r="DN853" s="159"/>
      <c r="DO853" s="159"/>
      <c r="DP853" s="159"/>
      <c r="DQ853" s="159"/>
      <c r="DR853" s="159"/>
      <c r="DS853" s="159"/>
      <c r="DT853" s="159"/>
      <c r="DU853" s="159"/>
      <c r="DV853" s="159"/>
      <c r="DW853" s="159"/>
      <c r="DX853" s="159"/>
      <c r="DY853" s="159"/>
      <c r="DZ853" s="159"/>
      <c r="EA853" s="159"/>
      <c r="EB853" s="159"/>
      <c r="EC853" s="159"/>
      <c r="ED853" s="159"/>
      <c r="EE853" s="159"/>
      <c r="EF853" s="159"/>
      <c r="EG853" s="159"/>
      <c r="EH853" s="159"/>
      <c r="EI853" s="159"/>
      <c r="EJ853" s="159"/>
      <c r="EK853" s="159"/>
      <c r="EL853" s="159"/>
      <c r="EM853" s="159"/>
      <c r="EN853" s="159"/>
      <c r="EO853" s="159"/>
      <c r="EP853" s="159"/>
      <c r="EQ853" s="159"/>
      <c r="ER853" s="159"/>
      <c r="ES853" s="159"/>
      <c r="ET853" s="159"/>
      <c r="EU853" s="159"/>
      <c r="EV853" s="159"/>
      <c r="EW853" s="159"/>
      <c r="EX853" s="159"/>
      <c r="EY853" s="159"/>
      <c r="EZ853" s="159"/>
      <c r="FA853" s="159"/>
      <c r="FB853" s="159"/>
      <c r="FC853" s="159"/>
      <c r="FD853" s="159"/>
    </row>
    <row r="854" customFormat="false" ht="12.75" hidden="false" customHeight="false" outlineLevel="0" collapsed="false">
      <c r="A854" s="168"/>
      <c r="B854" s="149"/>
      <c r="C854" s="149"/>
      <c r="D854" s="149"/>
      <c r="E854" s="149"/>
      <c r="F854" s="149"/>
      <c r="G854" s="149"/>
      <c r="H854" s="148"/>
      <c r="I854" s="170"/>
      <c r="R854" s="148"/>
      <c r="S854" s="158"/>
      <c r="T854" s="159"/>
      <c r="U854" s="159"/>
      <c r="V854" s="159"/>
      <c r="W854" s="159"/>
      <c r="X854" s="159"/>
      <c r="Y854" s="159"/>
      <c r="Z854" s="159"/>
      <c r="AA854" s="159"/>
      <c r="AB854" s="159"/>
      <c r="AC854" s="159"/>
      <c r="AD854" s="159"/>
      <c r="AE854" s="159"/>
      <c r="AF854" s="159"/>
      <c r="AG854" s="159"/>
      <c r="AH854" s="159"/>
      <c r="AI854" s="159"/>
      <c r="AJ854" s="159"/>
      <c r="AK854" s="159"/>
      <c r="AL854" s="159"/>
      <c r="AM854" s="159"/>
      <c r="AN854" s="159"/>
      <c r="AO854" s="159"/>
      <c r="AP854" s="159"/>
      <c r="AQ854" s="159"/>
      <c r="AR854" s="159"/>
      <c r="AS854" s="159"/>
      <c r="AT854" s="159"/>
      <c r="AU854" s="159"/>
      <c r="AV854" s="159"/>
      <c r="AW854" s="159"/>
      <c r="AX854" s="159"/>
      <c r="AY854" s="159"/>
      <c r="AZ854" s="159"/>
      <c r="BA854" s="159"/>
      <c r="BB854" s="159"/>
      <c r="BC854" s="159"/>
      <c r="BD854" s="159"/>
      <c r="BE854" s="159"/>
      <c r="BF854" s="159"/>
      <c r="BG854" s="159"/>
      <c r="BH854" s="159"/>
      <c r="BI854" s="159"/>
      <c r="BJ854" s="159"/>
      <c r="BK854" s="159"/>
      <c r="BL854" s="159"/>
      <c r="BM854" s="159"/>
      <c r="BN854" s="159"/>
      <c r="BO854" s="159"/>
      <c r="BP854" s="159"/>
      <c r="BQ854" s="159"/>
      <c r="BR854" s="159"/>
      <c r="BS854" s="159"/>
      <c r="BT854" s="159"/>
      <c r="BU854" s="159"/>
      <c r="BV854" s="159"/>
      <c r="BW854" s="159"/>
      <c r="BX854" s="159"/>
      <c r="BY854" s="159"/>
      <c r="BZ854" s="159"/>
      <c r="CA854" s="159"/>
      <c r="CB854" s="159"/>
      <c r="CC854" s="159"/>
      <c r="CD854" s="159"/>
      <c r="CE854" s="159"/>
      <c r="CF854" s="159"/>
      <c r="CG854" s="159"/>
      <c r="CH854" s="159"/>
      <c r="CI854" s="159"/>
      <c r="CJ854" s="159"/>
      <c r="CK854" s="159"/>
      <c r="CL854" s="159"/>
      <c r="CM854" s="159"/>
      <c r="CN854" s="159"/>
      <c r="CO854" s="159"/>
      <c r="CP854" s="159"/>
      <c r="CQ854" s="159"/>
      <c r="CR854" s="159"/>
      <c r="CS854" s="159"/>
      <c r="CT854" s="159"/>
      <c r="CU854" s="159"/>
      <c r="CV854" s="159"/>
      <c r="CW854" s="159"/>
      <c r="CX854" s="159"/>
      <c r="CY854" s="159"/>
      <c r="CZ854" s="159"/>
      <c r="DA854" s="159"/>
      <c r="DB854" s="159"/>
      <c r="DC854" s="159"/>
      <c r="DD854" s="159"/>
      <c r="DE854" s="159"/>
      <c r="DF854" s="159"/>
      <c r="DG854" s="159"/>
      <c r="DH854" s="159"/>
      <c r="DI854" s="159"/>
      <c r="DJ854" s="159"/>
      <c r="DK854" s="159"/>
      <c r="DL854" s="159"/>
      <c r="DM854" s="159"/>
      <c r="DN854" s="159"/>
      <c r="DO854" s="159"/>
      <c r="DP854" s="159"/>
      <c r="DQ854" s="159"/>
      <c r="DR854" s="159"/>
      <c r="DS854" s="159"/>
      <c r="DT854" s="159"/>
      <c r="DU854" s="159"/>
      <c r="DV854" s="159"/>
      <c r="DW854" s="159"/>
      <c r="DX854" s="159"/>
      <c r="DY854" s="159"/>
      <c r="DZ854" s="159"/>
      <c r="EA854" s="159"/>
      <c r="EB854" s="159"/>
      <c r="EC854" s="159"/>
      <c r="ED854" s="159"/>
      <c r="EE854" s="159"/>
      <c r="EF854" s="159"/>
      <c r="EG854" s="159"/>
      <c r="EH854" s="159"/>
      <c r="EI854" s="159"/>
      <c r="EJ854" s="159"/>
      <c r="EK854" s="159"/>
      <c r="EL854" s="159"/>
      <c r="EM854" s="159"/>
      <c r="EN854" s="159"/>
      <c r="EO854" s="159"/>
      <c r="EP854" s="159"/>
      <c r="EQ854" s="159"/>
      <c r="ER854" s="159"/>
      <c r="ES854" s="159"/>
      <c r="ET854" s="159"/>
      <c r="EU854" s="159"/>
      <c r="EV854" s="159"/>
      <c r="EW854" s="159"/>
      <c r="EX854" s="159"/>
      <c r="EY854" s="159"/>
      <c r="EZ854" s="159"/>
      <c r="FA854" s="159"/>
      <c r="FB854" s="159"/>
      <c r="FC854" s="159"/>
      <c r="FD854" s="159"/>
    </row>
    <row r="855" customFormat="false" ht="12.75" hidden="false" customHeight="false" outlineLevel="0" collapsed="false">
      <c r="A855" s="168"/>
      <c r="B855" s="149"/>
      <c r="C855" s="149"/>
      <c r="D855" s="149"/>
      <c r="E855" s="149"/>
      <c r="F855" s="149"/>
      <c r="G855" s="149"/>
      <c r="H855" s="148"/>
      <c r="I855" s="170"/>
      <c r="R855" s="148"/>
      <c r="S855" s="158"/>
      <c r="T855" s="159"/>
      <c r="U855" s="159"/>
      <c r="V855" s="159"/>
      <c r="W855" s="159"/>
      <c r="X855" s="159"/>
      <c r="Y855" s="159"/>
      <c r="Z855" s="159"/>
      <c r="AA855" s="159"/>
      <c r="AB855" s="159"/>
      <c r="AC855" s="159"/>
      <c r="AD855" s="159"/>
      <c r="AE855" s="159"/>
      <c r="AF855" s="159"/>
      <c r="AG855" s="159"/>
      <c r="AH855" s="159"/>
      <c r="AI855" s="159"/>
      <c r="AJ855" s="159"/>
      <c r="AK855" s="159"/>
      <c r="AL855" s="159"/>
      <c r="AM855" s="159"/>
      <c r="AN855" s="159"/>
      <c r="AO855" s="159"/>
      <c r="AP855" s="159"/>
      <c r="AQ855" s="159"/>
      <c r="AR855" s="159"/>
      <c r="AS855" s="159"/>
      <c r="AT855" s="159"/>
      <c r="AU855" s="159"/>
      <c r="AV855" s="159"/>
      <c r="AW855" s="159"/>
      <c r="AX855" s="159"/>
      <c r="AY855" s="159"/>
      <c r="AZ855" s="159"/>
      <c r="BA855" s="159"/>
      <c r="BB855" s="159"/>
      <c r="BC855" s="159"/>
      <c r="BD855" s="159"/>
      <c r="BE855" s="159"/>
      <c r="BF855" s="159"/>
      <c r="BG855" s="159"/>
      <c r="BH855" s="159"/>
      <c r="BI855" s="159"/>
      <c r="BJ855" s="159"/>
      <c r="BK855" s="159"/>
      <c r="BL855" s="159"/>
      <c r="BM855" s="159"/>
      <c r="BN855" s="159"/>
      <c r="BO855" s="159"/>
      <c r="BP855" s="159"/>
      <c r="BQ855" s="159"/>
      <c r="BR855" s="159"/>
      <c r="BS855" s="159"/>
      <c r="BT855" s="159"/>
      <c r="BU855" s="159"/>
      <c r="BV855" s="159"/>
      <c r="BW855" s="159"/>
      <c r="BX855" s="159"/>
      <c r="BY855" s="159"/>
      <c r="BZ855" s="159"/>
      <c r="CA855" s="159"/>
      <c r="CB855" s="159"/>
      <c r="CC855" s="159"/>
      <c r="CD855" s="159"/>
      <c r="CE855" s="159"/>
      <c r="CF855" s="159"/>
      <c r="CG855" s="159"/>
      <c r="CH855" s="159"/>
      <c r="CI855" s="159"/>
      <c r="CJ855" s="159"/>
      <c r="CK855" s="159"/>
      <c r="CL855" s="159"/>
      <c r="CM855" s="159"/>
      <c r="CN855" s="159"/>
      <c r="CO855" s="159"/>
      <c r="CP855" s="159"/>
      <c r="CQ855" s="159"/>
      <c r="CR855" s="159"/>
      <c r="CS855" s="159"/>
      <c r="CT855" s="159"/>
      <c r="CU855" s="159"/>
      <c r="CV855" s="159"/>
      <c r="CW855" s="159"/>
      <c r="CX855" s="159"/>
      <c r="CY855" s="159"/>
      <c r="CZ855" s="159"/>
      <c r="DA855" s="159"/>
      <c r="DB855" s="159"/>
      <c r="DC855" s="159"/>
      <c r="DD855" s="159"/>
      <c r="DE855" s="159"/>
      <c r="DF855" s="159"/>
      <c r="DG855" s="159"/>
      <c r="DH855" s="159"/>
      <c r="DI855" s="159"/>
      <c r="DJ855" s="159"/>
      <c r="DK855" s="159"/>
      <c r="DL855" s="159"/>
      <c r="DM855" s="159"/>
      <c r="DN855" s="159"/>
      <c r="DO855" s="159"/>
      <c r="DP855" s="159"/>
      <c r="DQ855" s="159"/>
      <c r="DR855" s="159"/>
      <c r="DS855" s="159"/>
      <c r="DT855" s="159"/>
      <c r="DU855" s="159"/>
      <c r="DV855" s="159"/>
      <c r="DW855" s="159"/>
      <c r="DX855" s="159"/>
      <c r="DY855" s="159"/>
      <c r="DZ855" s="159"/>
      <c r="EA855" s="159"/>
      <c r="EB855" s="159"/>
      <c r="EC855" s="159"/>
      <c r="ED855" s="159"/>
      <c r="EE855" s="159"/>
      <c r="EF855" s="159"/>
      <c r="EG855" s="159"/>
      <c r="EH855" s="159"/>
      <c r="EI855" s="159"/>
      <c r="EJ855" s="159"/>
      <c r="EK855" s="159"/>
      <c r="EL855" s="159"/>
      <c r="EM855" s="159"/>
      <c r="EN855" s="159"/>
      <c r="EO855" s="159"/>
      <c r="EP855" s="159"/>
      <c r="EQ855" s="159"/>
      <c r="ER855" s="159"/>
      <c r="ES855" s="159"/>
      <c r="ET855" s="159"/>
      <c r="EU855" s="159"/>
      <c r="EV855" s="159"/>
      <c r="EW855" s="159"/>
      <c r="EX855" s="159"/>
      <c r="EY855" s="159"/>
      <c r="EZ855" s="159"/>
      <c r="FA855" s="159"/>
      <c r="FB855" s="159"/>
      <c r="FC855" s="159"/>
      <c r="FD855" s="159"/>
    </row>
    <row r="856" customFormat="false" ht="12.75" hidden="false" customHeight="false" outlineLevel="0" collapsed="false">
      <c r="A856" s="168"/>
      <c r="B856" s="149"/>
      <c r="C856" s="149"/>
      <c r="D856" s="149"/>
      <c r="E856" s="149"/>
      <c r="F856" s="149"/>
      <c r="G856" s="149"/>
      <c r="H856" s="148"/>
      <c r="I856" s="170"/>
      <c r="R856" s="148"/>
      <c r="S856" s="158"/>
      <c r="T856" s="159"/>
      <c r="U856" s="159"/>
      <c r="V856" s="159"/>
      <c r="W856" s="159"/>
      <c r="X856" s="159"/>
      <c r="Y856" s="159"/>
      <c r="Z856" s="159"/>
      <c r="AA856" s="159"/>
      <c r="AB856" s="159"/>
      <c r="AC856" s="159"/>
      <c r="AD856" s="159"/>
      <c r="AE856" s="159"/>
      <c r="AF856" s="159"/>
      <c r="AG856" s="159"/>
      <c r="AH856" s="159"/>
      <c r="AI856" s="159"/>
      <c r="AJ856" s="159"/>
      <c r="AK856" s="159"/>
      <c r="AL856" s="159"/>
      <c r="AM856" s="159"/>
      <c r="AN856" s="159"/>
      <c r="AO856" s="159"/>
      <c r="AP856" s="159"/>
      <c r="AQ856" s="159"/>
      <c r="AR856" s="159"/>
      <c r="AS856" s="159"/>
      <c r="AT856" s="159"/>
      <c r="AU856" s="159"/>
      <c r="AV856" s="159"/>
      <c r="AW856" s="159"/>
      <c r="AX856" s="159"/>
      <c r="AY856" s="159"/>
      <c r="AZ856" s="159"/>
      <c r="BA856" s="159"/>
      <c r="BB856" s="159"/>
      <c r="BC856" s="159"/>
      <c r="BD856" s="159"/>
      <c r="BE856" s="159"/>
      <c r="BF856" s="159"/>
      <c r="BG856" s="159"/>
      <c r="BH856" s="159"/>
      <c r="BI856" s="159"/>
      <c r="BJ856" s="159"/>
      <c r="BK856" s="159"/>
      <c r="BL856" s="159"/>
      <c r="BM856" s="159"/>
      <c r="BN856" s="159"/>
      <c r="BO856" s="159"/>
      <c r="BP856" s="159"/>
      <c r="BQ856" s="159"/>
      <c r="BR856" s="159"/>
      <c r="BS856" s="159"/>
      <c r="BT856" s="159"/>
      <c r="BU856" s="159"/>
      <c r="BV856" s="159"/>
      <c r="BW856" s="159"/>
      <c r="BX856" s="159"/>
      <c r="BY856" s="159"/>
      <c r="BZ856" s="159"/>
      <c r="CA856" s="159"/>
      <c r="CB856" s="159"/>
      <c r="CC856" s="159"/>
      <c r="CD856" s="159"/>
      <c r="CE856" s="159"/>
      <c r="CF856" s="159"/>
      <c r="CG856" s="159"/>
      <c r="CH856" s="159"/>
      <c r="CI856" s="159"/>
      <c r="CJ856" s="159"/>
      <c r="CK856" s="159"/>
      <c r="CL856" s="159"/>
      <c r="CM856" s="159"/>
      <c r="CN856" s="159"/>
      <c r="CO856" s="159"/>
      <c r="CP856" s="159"/>
      <c r="CQ856" s="159"/>
      <c r="CR856" s="159"/>
      <c r="CS856" s="159"/>
      <c r="CT856" s="159"/>
      <c r="CU856" s="159"/>
      <c r="CV856" s="159"/>
      <c r="CW856" s="159"/>
      <c r="CX856" s="159"/>
      <c r="CY856" s="159"/>
      <c r="CZ856" s="159"/>
      <c r="DA856" s="159"/>
      <c r="DB856" s="159"/>
      <c r="DC856" s="159"/>
      <c r="DD856" s="159"/>
      <c r="DE856" s="159"/>
      <c r="DF856" s="159"/>
      <c r="DG856" s="159"/>
      <c r="DH856" s="159"/>
      <c r="DI856" s="159"/>
      <c r="DJ856" s="159"/>
      <c r="DK856" s="159"/>
      <c r="DL856" s="159"/>
      <c r="DM856" s="159"/>
      <c r="DN856" s="159"/>
      <c r="DO856" s="159"/>
      <c r="DP856" s="159"/>
      <c r="DQ856" s="159"/>
      <c r="DR856" s="159"/>
      <c r="DS856" s="159"/>
      <c r="DT856" s="159"/>
      <c r="DU856" s="159"/>
      <c r="DV856" s="159"/>
      <c r="DW856" s="159"/>
      <c r="DX856" s="159"/>
      <c r="DY856" s="159"/>
      <c r="DZ856" s="159"/>
      <c r="EA856" s="159"/>
      <c r="EB856" s="159"/>
      <c r="EC856" s="159"/>
      <c r="ED856" s="159"/>
      <c r="EE856" s="159"/>
      <c r="EF856" s="159"/>
      <c r="EG856" s="159"/>
      <c r="EH856" s="159"/>
      <c r="EI856" s="159"/>
      <c r="EJ856" s="159"/>
      <c r="EK856" s="159"/>
      <c r="EL856" s="159"/>
      <c r="EM856" s="159"/>
      <c r="EN856" s="159"/>
      <c r="EO856" s="159"/>
      <c r="EP856" s="159"/>
      <c r="EQ856" s="159"/>
      <c r="ER856" s="159"/>
      <c r="ES856" s="159"/>
      <c r="ET856" s="159"/>
      <c r="EU856" s="159"/>
      <c r="EV856" s="159"/>
      <c r="EW856" s="159"/>
      <c r="EX856" s="159"/>
      <c r="EY856" s="159"/>
      <c r="EZ856" s="159"/>
      <c r="FA856" s="159"/>
      <c r="FB856" s="159"/>
      <c r="FC856" s="159"/>
      <c r="FD856" s="159"/>
    </row>
    <row r="857" customFormat="false" ht="12.75" hidden="false" customHeight="false" outlineLevel="0" collapsed="false">
      <c r="A857" s="168"/>
      <c r="B857" s="149"/>
      <c r="C857" s="149"/>
      <c r="D857" s="149"/>
      <c r="E857" s="149"/>
      <c r="F857" s="149"/>
      <c r="G857" s="149"/>
      <c r="H857" s="148"/>
      <c r="I857" s="170"/>
      <c r="R857" s="148"/>
      <c r="S857" s="158"/>
      <c r="T857" s="159"/>
      <c r="U857" s="159"/>
      <c r="V857" s="159"/>
      <c r="W857" s="159"/>
      <c r="X857" s="159"/>
      <c r="Y857" s="159"/>
      <c r="Z857" s="159"/>
      <c r="AA857" s="159"/>
      <c r="AB857" s="159"/>
      <c r="AC857" s="159"/>
      <c r="AD857" s="159"/>
      <c r="AE857" s="159"/>
      <c r="AF857" s="159"/>
      <c r="AG857" s="159"/>
      <c r="AH857" s="159"/>
      <c r="AI857" s="159"/>
      <c r="AJ857" s="159"/>
      <c r="AK857" s="159"/>
      <c r="AL857" s="159"/>
      <c r="AM857" s="159"/>
      <c r="AN857" s="159"/>
      <c r="AO857" s="159"/>
      <c r="AP857" s="159"/>
      <c r="AQ857" s="159"/>
      <c r="AR857" s="159"/>
      <c r="AS857" s="159"/>
      <c r="AT857" s="159"/>
      <c r="AU857" s="159"/>
      <c r="AV857" s="159"/>
      <c r="AW857" s="159"/>
      <c r="AX857" s="159"/>
      <c r="AY857" s="159"/>
      <c r="AZ857" s="159"/>
      <c r="BA857" s="159"/>
      <c r="BB857" s="159"/>
      <c r="BC857" s="159"/>
      <c r="BD857" s="159"/>
      <c r="BE857" s="159"/>
      <c r="BF857" s="159"/>
      <c r="BG857" s="159"/>
      <c r="BH857" s="159"/>
      <c r="BI857" s="159"/>
      <c r="BJ857" s="159"/>
      <c r="BK857" s="159"/>
      <c r="BL857" s="159"/>
      <c r="BM857" s="159"/>
      <c r="BN857" s="159"/>
      <c r="BO857" s="159"/>
      <c r="BP857" s="159"/>
      <c r="BQ857" s="159"/>
      <c r="BR857" s="159"/>
      <c r="BS857" s="159"/>
      <c r="BT857" s="159"/>
      <c r="BU857" s="159"/>
      <c r="BV857" s="159"/>
      <c r="BW857" s="159"/>
      <c r="BX857" s="159"/>
      <c r="BY857" s="159"/>
      <c r="BZ857" s="159"/>
      <c r="CA857" s="159"/>
      <c r="CB857" s="159"/>
      <c r="CC857" s="159"/>
      <c r="CD857" s="159"/>
      <c r="CE857" s="159"/>
      <c r="CF857" s="159"/>
      <c r="CG857" s="159"/>
      <c r="CH857" s="159"/>
      <c r="CI857" s="159"/>
      <c r="CJ857" s="159"/>
      <c r="CK857" s="159"/>
      <c r="CL857" s="159"/>
      <c r="CM857" s="159"/>
      <c r="CN857" s="159"/>
      <c r="CO857" s="159"/>
      <c r="CP857" s="159"/>
      <c r="CQ857" s="159"/>
      <c r="CR857" s="159"/>
      <c r="CS857" s="159"/>
      <c r="CT857" s="159"/>
      <c r="CU857" s="159"/>
      <c r="CV857" s="159"/>
      <c r="CW857" s="159"/>
      <c r="CX857" s="159"/>
      <c r="CY857" s="159"/>
      <c r="CZ857" s="159"/>
      <c r="DA857" s="159"/>
      <c r="DB857" s="159"/>
      <c r="DC857" s="159"/>
      <c r="DD857" s="159"/>
      <c r="DE857" s="159"/>
      <c r="DF857" s="159"/>
      <c r="DG857" s="159"/>
      <c r="DH857" s="159"/>
      <c r="DI857" s="159"/>
      <c r="DJ857" s="159"/>
      <c r="DK857" s="159"/>
      <c r="DL857" s="159"/>
      <c r="DM857" s="159"/>
      <c r="DN857" s="159"/>
      <c r="DO857" s="159"/>
      <c r="DP857" s="159"/>
      <c r="DQ857" s="159"/>
      <c r="DR857" s="159"/>
      <c r="DS857" s="159"/>
      <c r="DT857" s="159"/>
      <c r="DU857" s="159"/>
      <c r="DV857" s="159"/>
      <c r="DW857" s="159"/>
      <c r="DX857" s="159"/>
      <c r="DY857" s="159"/>
      <c r="DZ857" s="159"/>
      <c r="EA857" s="159"/>
      <c r="EB857" s="159"/>
      <c r="EC857" s="159"/>
      <c r="ED857" s="159"/>
      <c r="EE857" s="159"/>
      <c r="EF857" s="159"/>
      <c r="EG857" s="159"/>
      <c r="EH857" s="159"/>
      <c r="EI857" s="159"/>
      <c r="EJ857" s="159"/>
      <c r="EK857" s="159"/>
      <c r="EL857" s="159"/>
      <c r="EM857" s="159"/>
      <c r="EN857" s="159"/>
      <c r="EO857" s="159"/>
      <c r="EP857" s="159"/>
      <c r="EQ857" s="159"/>
      <c r="ER857" s="159"/>
      <c r="ES857" s="159"/>
      <c r="ET857" s="159"/>
      <c r="EU857" s="159"/>
      <c r="EV857" s="159"/>
      <c r="EW857" s="159"/>
      <c r="EX857" s="159"/>
      <c r="EY857" s="159"/>
      <c r="EZ857" s="159"/>
      <c r="FA857" s="159"/>
      <c r="FB857" s="159"/>
      <c r="FC857" s="159"/>
      <c r="FD857" s="159"/>
    </row>
    <row r="858" customFormat="false" ht="12.75" hidden="false" customHeight="false" outlineLevel="0" collapsed="false">
      <c r="A858" s="168"/>
      <c r="B858" s="149"/>
      <c r="C858" s="149"/>
      <c r="D858" s="149"/>
      <c r="E858" s="149"/>
      <c r="F858" s="149"/>
      <c r="G858" s="149"/>
      <c r="H858" s="148"/>
      <c r="I858" s="170"/>
      <c r="R858" s="148"/>
      <c r="S858" s="158"/>
      <c r="T858" s="159"/>
      <c r="U858" s="159"/>
      <c r="V858" s="159"/>
      <c r="W858" s="159"/>
      <c r="X858" s="159"/>
      <c r="Y858" s="159"/>
      <c r="Z858" s="159"/>
      <c r="AA858" s="159"/>
      <c r="AB858" s="159"/>
      <c r="AC858" s="159"/>
      <c r="AD858" s="159"/>
      <c r="AE858" s="159"/>
      <c r="AF858" s="159"/>
      <c r="AG858" s="159"/>
      <c r="AH858" s="159"/>
      <c r="AI858" s="159"/>
      <c r="AJ858" s="159"/>
      <c r="AK858" s="159"/>
      <c r="AL858" s="159"/>
      <c r="AM858" s="159"/>
      <c r="AN858" s="159"/>
      <c r="AO858" s="159"/>
      <c r="AP858" s="159"/>
      <c r="AQ858" s="159"/>
      <c r="AR858" s="159"/>
      <c r="AS858" s="159"/>
      <c r="AT858" s="159"/>
      <c r="AU858" s="159"/>
      <c r="AV858" s="159"/>
      <c r="AW858" s="159"/>
      <c r="AX858" s="159"/>
      <c r="AY858" s="159"/>
      <c r="AZ858" s="159"/>
      <c r="BA858" s="159"/>
      <c r="BB858" s="159"/>
      <c r="BC858" s="159"/>
      <c r="BD858" s="159"/>
      <c r="BE858" s="159"/>
      <c r="BF858" s="159"/>
      <c r="BG858" s="159"/>
      <c r="BH858" s="159"/>
      <c r="BI858" s="159"/>
      <c r="BJ858" s="159"/>
      <c r="BK858" s="159"/>
      <c r="BL858" s="159"/>
      <c r="BM858" s="159"/>
      <c r="BN858" s="159"/>
      <c r="BO858" s="159"/>
      <c r="BP858" s="159"/>
      <c r="BQ858" s="159"/>
      <c r="BR858" s="159"/>
      <c r="BS858" s="159"/>
      <c r="BT858" s="159"/>
      <c r="BU858" s="159"/>
      <c r="BV858" s="159"/>
      <c r="BW858" s="159"/>
      <c r="BX858" s="159"/>
      <c r="BY858" s="159"/>
      <c r="BZ858" s="159"/>
      <c r="CA858" s="159"/>
      <c r="CB858" s="159"/>
      <c r="CC858" s="159"/>
      <c r="CD858" s="159"/>
      <c r="CE858" s="159"/>
      <c r="CF858" s="159"/>
      <c r="CG858" s="159"/>
      <c r="CH858" s="159"/>
      <c r="CI858" s="159"/>
      <c r="CJ858" s="159"/>
      <c r="CK858" s="159"/>
      <c r="CL858" s="159"/>
      <c r="CM858" s="159"/>
      <c r="CN858" s="159"/>
      <c r="CO858" s="159"/>
      <c r="CP858" s="159"/>
      <c r="CQ858" s="159"/>
      <c r="CR858" s="159"/>
      <c r="CS858" s="159"/>
      <c r="CT858" s="159"/>
      <c r="CU858" s="159"/>
      <c r="CV858" s="159"/>
      <c r="CW858" s="159"/>
      <c r="CX858" s="159"/>
      <c r="CY858" s="159"/>
      <c r="CZ858" s="159"/>
      <c r="DA858" s="159"/>
      <c r="DB858" s="159"/>
      <c r="DC858" s="159"/>
      <c r="DD858" s="159"/>
      <c r="DE858" s="159"/>
      <c r="DF858" s="159"/>
      <c r="DG858" s="159"/>
      <c r="DH858" s="159"/>
      <c r="DI858" s="159"/>
      <c r="DJ858" s="159"/>
      <c r="DK858" s="159"/>
      <c r="DL858" s="159"/>
      <c r="DM858" s="159"/>
      <c r="DN858" s="159"/>
      <c r="DO858" s="159"/>
      <c r="DP858" s="159"/>
      <c r="DQ858" s="159"/>
      <c r="DR858" s="159"/>
      <c r="DS858" s="159"/>
      <c r="DT858" s="159"/>
      <c r="DU858" s="159"/>
      <c r="DV858" s="159"/>
      <c r="DW858" s="159"/>
      <c r="DX858" s="159"/>
      <c r="DY858" s="159"/>
      <c r="DZ858" s="159"/>
      <c r="EA858" s="159"/>
      <c r="EB858" s="159"/>
      <c r="EC858" s="159"/>
      <c r="ED858" s="159"/>
      <c r="EE858" s="159"/>
      <c r="EF858" s="159"/>
      <c r="EG858" s="159"/>
      <c r="EH858" s="159"/>
      <c r="EI858" s="159"/>
      <c r="EJ858" s="159"/>
      <c r="EK858" s="159"/>
      <c r="EL858" s="159"/>
      <c r="EM858" s="159"/>
      <c r="EN858" s="159"/>
      <c r="EO858" s="159"/>
      <c r="EP858" s="159"/>
      <c r="EQ858" s="159"/>
      <c r="ER858" s="159"/>
      <c r="ES858" s="159"/>
      <c r="ET858" s="159"/>
      <c r="EU858" s="159"/>
      <c r="EV858" s="159"/>
      <c r="EW858" s="159"/>
      <c r="EX858" s="159"/>
      <c r="EY858" s="159"/>
      <c r="EZ858" s="159"/>
      <c r="FA858" s="159"/>
      <c r="FB858" s="159"/>
      <c r="FC858" s="159"/>
      <c r="FD858" s="159"/>
    </row>
    <row r="859" customFormat="false" ht="12.75" hidden="false" customHeight="false" outlineLevel="0" collapsed="false">
      <c r="A859" s="168"/>
      <c r="B859" s="149"/>
      <c r="C859" s="149"/>
      <c r="D859" s="149"/>
      <c r="E859" s="149"/>
      <c r="F859" s="149"/>
      <c r="G859" s="149"/>
      <c r="H859" s="148"/>
      <c r="I859" s="170"/>
      <c r="R859" s="148"/>
      <c r="S859" s="158"/>
      <c r="T859" s="159"/>
      <c r="U859" s="159"/>
      <c r="V859" s="159"/>
      <c r="W859" s="159"/>
      <c r="X859" s="159"/>
      <c r="Y859" s="159"/>
      <c r="Z859" s="159"/>
      <c r="AA859" s="159"/>
      <c r="AB859" s="159"/>
      <c r="AC859" s="159"/>
      <c r="AD859" s="159"/>
      <c r="AE859" s="159"/>
      <c r="AF859" s="159"/>
      <c r="AG859" s="159"/>
      <c r="AH859" s="159"/>
      <c r="AI859" s="159"/>
      <c r="AJ859" s="159"/>
      <c r="AK859" s="159"/>
      <c r="AL859" s="159"/>
      <c r="AM859" s="159"/>
      <c r="AN859" s="159"/>
      <c r="AO859" s="159"/>
      <c r="AP859" s="159"/>
      <c r="AQ859" s="159"/>
      <c r="AR859" s="159"/>
      <c r="AS859" s="159"/>
      <c r="AT859" s="159"/>
      <c r="AU859" s="159"/>
      <c r="AV859" s="159"/>
      <c r="AW859" s="159"/>
      <c r="AX859" s="159"/>
      <c r="AY859" s="159"/>
      <c r="AZ859" s="159"/>
      <c r="BA859" s="159"/>
      <c r="BB859" s="159"/>
      <c r="BC859" s="159"/>
      <c r="BD859" s="159"/>
      <c r="BE859" s="159"/>
      <c r="BF859" s="159"/>
      <c r="BG859" s="159"/>
      <c r="BH859" s="159"/>
      <c r="BI859" s="159"/>
      <c r="BJ859" s="159"/>
      <c r="BK859" s="159"/>
      <c r="BL859" s="159"/>
      <c r="BM859" s="159"/>
      <c r="BN859" s="159"/>
      <c r="BO859" s="159"/>
      <c r="BP859" s="159"/>
      <c r="BQ859" s="159"/>
      <c r="BR859" s="159"/>
      <c r="BS859" s="159"/>
      <c r="BT859" s="159"/>
      <c r="BU859" s="159"/>
      <c r="BV859" s="159"/>
      <c r="BW859" s="159"/>
      <c r="BX859" s="159"/>
      <c r="BY859" s="159"/>
      <c r="BZ859" s="159"/>
      <c r="CA859" s="159"/>
      <c r="CB859" s="159"/>
      <c r="CC859" s="159"/>
      <c r="CD859" s="159"/>
      <c r="CE859" s="159"/>
      <c r="CF859" s="159"/>
      <c r="CG859" s="159"/>
      <c r="CH859" s="159"/>
      <c r="CI859" s="159"/>
      <c r="CJ859" s="159"/>
      <c r="CK859" s="159"/>
      <c r="CL859" s="159"/>
      <c r="CM859" s="159"/>
      <c r="CN859" s="159"/>
      <c r="CO859" s="159"/>
      <c r="CP859" s="159"/>
      <c r="CQ859" s="159"/>
      <c r="CR859" s="159"/>
      <c r="CS859" s="159"/>
      <c r="CT859" s="159"/>
      <c r="CU859" s="159"/>
      <c r="CV859" s="159"/>
      <c r="CW859" s="159"/>
      <c r="CX859" s="159"/>
      <c r="CY859" s="159"/>
      <c r="CZ859" s="159"/>
      <c r="DA859" s="159"/>
      <c r="DB859" s="159"/>
      <c r="DC859" s="159"/>
      <c r="DD859" s="159"/>
      <c r="DE859" s="159"/>
      <c r="DF859" s="159"/>
      <c r="DG859" s="159"/>
      <c r="DH859" s="159"/>
      <c r="DI859" s="159"/>
      <c r="DJ859" s="159"/>
      <c r="DK859" s="159"/>
      <c r="DL859" s="159"/>
      <c r="DM859" s="159"/>
      <c r="DN859" s="159"/>
      <c r="DO859" s="159"/>
      <c r="DP859" s="159"/>
      <c r="DQ859" s="159"/>
      <c r="DR859" s="159"/>
      <c r="DS859" s="159"/>
      <c r="DT859" s="159"/>
      <c r="DU859" s="159"/>
      <c r="DV859" s="159"/>
      <c r="DW859" s="159"/>
      <c r="DX859" s="159"/>
      <c r="DY859" s="159"/>
      <c r="DZ859" s="159"/>
      <c r="EA859" s="159"/>
      <c r="EB859" s="159"/>
      <c r="EC859" s="159"/>
      <c r="ED859" s="159"/>
      <c r="EE859" s="159"/>
      <c r="EF859" s="159"/>
      <c r="EG859" s="159"/>
      <c r="EH859" s="159"/>
      <c r="EI859" s="159"/>
      <c r="EJ859" s="159"/>
      <c r="EK859" s="159"/>
      <c r="EL859" s="159"/>
      <c r="EM859" s="159"/>
      <c r="EN859" s="159"/>
      <c r="EO859" s="159"/>
      <c r="EP859" s="159"/>
      <c r="EQ859" s="159"/>
      <c r="ER859" s="159"/>
      <c r="ES859" s="159"/>
      <c r="ET859" s="159"/>
      <c r="EU859" s="159"/>
      <c r="EV859" s="159"/>
      <c r="EW859" s="159"/>
      <c r="EX859" s="159"/>
      <c r="EY859" s="159"/>
      <c r="EZ859" s="159"/>
      <c r="FA859" s="159"/>
      <c r="FB859" s="159"/>
      <c r="FC859" s="159"/>
      <c r="FD859" s="159"/>
    </row>
    <row r="860" customFormat="false" ht="12.75" hidden="false" customHeight="false" outlineLevel="0" collapsed="false">
      <c r="A860" s="168"/>
      <c r="B860" s="149"/>
      <c r="C860" s="149"/>
      <c r="D860" s="149"/>
      <c r="E860" s="149"/>
      <c r="F860" s="149"/>
      <c r="G860" s="149"/>
      <c r="H860" s="148"/>
      <c r="I860" s="170"/>
      <c r="R860" s="148"/>
      <c r="S860" s="158"/>
      <c r="T860" s="159"/>
      <c r="U860" s="159"/>
      <c r="V860" s="159"/>
      <c r="W860" s="159"/>
      <c r="X860" s="159"/>
      <c r="Y860" s="159"/>
      <c r="Z860" s="159"/>
      <c r="AA860" s="159"/>
      <c r="AB860" s="159"/>
      <c r="AC860" s="159"/>
      <c r="AD860" s="159"/>
      <c r="AE860" s="159"/>
      <c r="AF860" s="159"/>
      <c r="AG860" s="159"/>
      <c r="AH860" s="159"/>
      <c r="AI860" s="159"/>
      <c r="AJ860" s="159"/>
      <c r="AK860" s="159"/>
      <c r="AL860" s="159"/>
      <c r="AM860" s="159"/>
      <c r="AN860" s="159"/>
      <c r="AO860" s="159"/>
      <c r="AP860" s="159"/>
      <c r="AQ860" s="159"/>
      <c r="AR860" s="159"/>
      <c r="AS860" s="159"/>
      <c r="AT860" s="159"/>
      <c r="AU860" s="159"/>
      <c r="AV860" s="159"/>
      <c r="AW860" s="159"/>
      <c r="AX860" s="159"/>
      <c r="AY860" s="159"/>
      <c r="AZ860" s="159"/>
      <c r="BA860" s="159"/>
      <c r="BB860" s="159"/>
      <c r="BC860" s="159"/>
      <c r="BD860" s="159"/>
      <c r="BE860" s="159"/>
      <c r="BF860" s="159"/>
      <c r="BG860" s="159"/>
      <c r="BH860" s="159"/>
      <c r="BI860" s="159"/>
      <c r="BJ860" s="159"/>
      <c r="BK860" s="159"/>
      <c r="BL860" s="159"/>
      <c r="BM860" s="159"/>
      <c r="BN860" s="159"/>
      <c r="BO860" s="159"/>
      <c r="BP860" s="159"/>
      <c r="BQ860" s="159"/>
      <c r="BR860" s="159"/>
      <c r="BS860" s="159"/>
      <c r="BT860" s="159"/>
      <c r="BU860" s="159"/>
      <c r="BV860" s="159"/>
      <c r="BW860" s="159"/>
      <c r="BX860" s="159"/>
      <c r="BY860" s="159"/>
      <c r="BZ860" s="159"/>
      <c r="CA860" s="159"/>
      <c r="CB860" s="159"/>
      <c r="CC860" s="159"/>
      <c r="CD860" s="159"/>
      <c r="CE860" s="159"/>
      <c r="CF860" s="159"/>
      <c r="CG860" s="159"/>
      <c r="CH860" s="159"/>
      <c r="CI860" s="159"/>
      <c r="CJ860" s="159"/>
      <c r="CK860" s="159"/>
      <c r="CL860" s="159"/>
      <c r="CM860" s="159"/>
      <c r="CN860" s="159"/>
      <c r="CO860" s="159"/>
      <c r="CP860" s="159"/>
      <c r="CQ860" s="159"/>
      <c r="CR860" s="159"/>
      <c r="CS860" s="159"/>
      <c r="CT860" s="159"/>
      <c r="CU860" s="159"/>
      <c r="CV860" s="159"/>
      <c r="CW860" s="159"/>
      <c r="CX860" s="159"/>
      <c r="CY860" s="159"/>
      <c r="CZ860" s="159"/>
      <c r="DA860" s="159"/>
      <c r="DB860" s="159"/>
      <c r="DC860" s="159"/>
      <c r="DD860" s="159"/>
      <c r="DE860" s="159"/>
      <c r="DF860" s="159"/>
      <c r="DG860" s="159"/>
      <c r="DH860" s="159"/>
      <c r="DI860" s="159"/>
      <c r="DJ860" s="159"/>
      <c r="DK860" s="159"/>
      <c r="DL860" s="159"/>
      <c r="DM860" s="159"/>
      <c r="DN860" s="159"/>
      <c r="DO860" s="159"/>
      <c r="DP860" s="159"/>
      <c r="DQ860" s="159"/>
      <c r="DR860" s="159"/>
      <c r="DS860" s="159"/>
      <c r="DT860" s="159"/>
      <c r="DU860" s="159"/>
      <c r="DV860" s="159"/>
      <c r="DW860" s="159"/>
      <c r="DX860" s="159"/>
      <c r="DY860" s="159"/>
      <c r="DZ860" s="159"/>
      <c r="EA860" s="159"/>
      <c r="EB860" s="159"/>
      <c r="EC860" s="159"/>
      <c r="ED860" s="159"/>
      <c r="EE860" s="159"/>
      <c r="EF860" s="159"/>
      <c r="EG860" s="159"/>
      <c r="EH860" s="159"/>
      <c r="EI860" s="159"/>
      <c r="EJ860" s="159"/>
      <c r="EK860" s="159"/>
      <c r="EL860" s="159"/>
      <c r="EM860" s="159"/>
      <c r="EN860" s="159"/>
      <c r="EO860" s="159"/>
      <c r="EP860" s="159"/>
      <c r="EQ860" s="159"/>
      <c r="ER860" s="159"/>
      <c r="ES860" s="159"/>
      <c r="ET860" s="159"/>
      <c r="EU860" s="159"/>
      <c r="EV860" s="159"/>
      <c r="EW860" s="159"/>
      <c r="EX860" s="159"/>
      <c r="EY860" s="159"/>
      <c r="EZ860" s="159"/>
      <c r="FA860" s="159"/>
      <c r="FB860" s="159"/>
      <c r="FC860" s="159"/>
      <c r="FD860" s="159"/>
    </row>
    <row r="861" customFormat="false" ht="12.75" hidden="false" customHeight="false" outlineLevel="0" collapsed="false">
      <c r="A861" s="168"/>
      <c r="B861" s="149"/>
      <c r="C861" s="149"/>
      <c r="D861" s="149"/>
      <c r="E861" s="149"/>
      <c r="F861" s="149"/>
      <c r="G861" s="149"/>
      <c r="H861" s="148"/>
      <c r="I861" s="170"/>
      <c r="R861" s="148"/>
      <c r="S861" s="158"/>
      <c r="T861" s="159"/>
      <c r="U861" s="159"/>
      <c r="V861" s="159"/>
      <c r="W861" s="159"/>
      <c r="X861" s="159"/>
      <c r="Y861" s="159"/>
      <c r="Z861" s="159"/>
      <c r="AA861" s="159"/>
      <c r="AB861" s="159"/>
      <c r="AC861" s="159"/>
      <c r="AD861" s="159"/>
      <c r="AE861" s="159"/>
      <c r="AF861" s="159"/>
      <c r="AG861" s="159"/>
      <c r="AH861" s="159"/>
      <c r="AI861" s="159"/>
      <c r="AJ861" s="159"/>
      <c r="AK861" s="159"/>
      <c r="AL861" s="159"/>
      <c r="AM861" s="159"/>
      <c r="AN861" s="159"/>
      <c r="AO861" s="159"/>
      <c r="AP861" s="159"/>
      <c r="AQ861" s="159"/>
      <c r="AR861" s="159"/>
      <c r="AS861" s="159"/>
      <c r="AT861" s="159"/>
      <c r="AU861" s="159"/>
      <c r="AV861" s="159"/>
      <c r="AW861" s="159"/>
      <c r="AX861" s="159"/>
      <c r="AY861" s="159"/>
      <c r="AZ861" s="159"/>
      <c r="BA861" s="159"/>
      <c r="BB861" s="159"/>
      <c r="BC861" s="159"/>
      <c r="BD861" s="159"/>
      <c r="BE861" s="159"/>
      <c r="BF861" s="159"/>
      <c r="BG861" s="159"/>
      <c r="BH861" s="159"/>
      <c r="BI861" s="159"/>
      <c r="BJ861" s="159"/>
      <c r="BK861" s="159"/>
      <c r="BL861" s="159"/>
      <c r="BM861" s="159"/>
      <c r="BN861" s="159"/>
      <c r="BO861" s="159"/>
      <c r="BP861" s="159"/>
      <c r="BQ861" s="159"/>
      <c r="BR861" s="159"/>
      <c r="BS861" s="159"/>
      <c r="BT861" s="159"/>
      <c r="BU861" s="159"/>
      <c r="BV861" s="159"/>
      <c r="BW861" s="159"/>
      <c r="BX861" s="159"/>
      <c r="BY861" s="159"/>
      <c r="BZ861" s="159"/>
      <c r="CA861" s="159"/>
      <c r="CB861" s="159"/>
      <c r="CC861" s="159"/>
      <c r="CD861" s="159"/>
      <c r="CE861" s="159"/>
      <c r="CF861" s="159"/>
      <c r="CG861" s="159"/>
      <c r="CH861" s="159"/>
      <c r="CI861" s="159"/>
      <c r="CJ861" s="159"/>
      <c r="CK861" s="159"/>
      <c r="CL861" s="159"/>
      <c r="CM861" s="159"/>
      <c r="CN861" s="159"/>
      <c r="CO861" s="159"/>
      <c r="CP861" s="159"/>
      <c r="CQ861" s="159"/>
      <c r="CR861" s="159"/>
      <c r="CS861" s="159"/>
      <c r="CT861" s="159"/>
      <c r="CU861" s="159"/>
      <c r="CV861" s="159"/>
      <c r="CW861" s="159"/>
      <c r="CX861" s="159"/>
      <c r="CY861" s="159"/>
      <c r="CZ861" s="159"/>
      <c r="DA861" s="159"/>
      <c r="DB861" s="159"/>
      <c r="DC861" s="159"/>
      <c r="DD861" s="159"/>
      <c r="DE861" s="159"/>
      <c r="DF861" s="159"/>
      <c r="DG861" s="159"/>
      <c r="DH861" s="159"/>
      <c r="DI861" s="159"/>
      <c r="DJ861" s="159"/>
      <c r="DK861" s="159"/>
      <c r="DL861" s="159"/>
      <c r="DM861" s="159"/>
      <c r="DN861" s="159"/>
      <c r="DO861" s="159"/>
      <c r="DP861" s="159"/>
      <c r="DQ861" s="159"/>
      <c r="DR861" s="159"/>
      <c r="DS861" s="159"/>
      <c r="DT861" s="159"/>
      <c r="DU861" s="159"/>
      <c r="DV861" s="159"/>
      <c r="DW861" s="159"/>
      <c r="DX861" s="159"/>
      <c r="DY861" s="159"/>
      <c r="DZ861" s="159"/>
      <c r="EA861" s="159"/>
      <c r="EB861" s="159"/>
      <c r="EC861" s="159"/>
      <c r="ED861" s="159"/>
      <c r="EE861" s="159"/>
      <c r="EF861" s="159"/>
      <c r="EG861" s="159"/>
      <c r="EH861" s="159"/>
      <c r="EI861" s="159"/>
      <c r="EJ861" s="159"/>
      <c r="EK861" s="159"/>
      <c r="EL861" s="159"/>
      <c r="EM861" s="159"/>
      <c r="EN861" s="159"/>
      <c r="EO861" s="159"/>
      <c r="EP861" s="159"/>
      <c r="EQ861" s="159"/>
      <c r="ER861" s="159"/>
      <c r="ES861" s="159"/>
      <c r="ET861" s="159"/>
      <c r="EU861" s="159"/>
      <c r="EV861" s="159"/>
      <c r="EW861" s="159"/>
      <c r="EX861" s="159"/>
      <c r="EY861" s="159"/>
      <c r="EZ861" s="159"/>
      <c r="FA861" s="159"/>
      <c r="FB861" s="159"/>
      <c r="FC861" s="159"/>
      <c r="FD861" s="159"/>
    </row>
    <row r="862" customFormat="false" ht="12.75" hidden="false" customHeight="false" outlineLevel="0" collapsed="false">
      <c r="A862" s="168"/>
      <c r="B862" s="149"/>
      <c r="C862" s="149"/>
      <c r="D862" s="149"/>
      <c r="E862" s="149"/>
      <c r="F862" s="149"/>
      <c r="G862" s="149"/>
      <c r="H862" s="148"/>
      <c r="I862" s="170"/>
      <c r="R862" s="148"/>
      <c r="S862" s="158"/>
      <c r="T862" s="159"/>
      <c r="U862" s="159"/>
      <c r="V862" s="159"/>
      <c r="W862" s="159"/>
      <c r="X862" s="159"/>
      <c r="Y862" s="159"/>
      <c r="Z862" s="159"/>
      <c r="AA862" s="159"/>
      <c r="AB862" s="159"/>
      <c r="AC862" s="159"/>
      <c r="AD862" s="159"/>
      <c r="AE862" s="159"/>
      <c r="AF862" s="159"/>
      <c r="AG862" s="159"/>
      <c r="AH862" s="159"/>
      <c r="AI862" s="159"/>
      <c r="AJ862" s="159"/>
      <c r="AK862" s="159"/>
      <c r="AL862" s="159"/>
      <c r="AM862" s="159"/>
      <c r="AN862" s="159"/>
      <c r="AO862" s="159"/>
      <c r="AP862" s="159"/>
      <c r="AQ862" s="159"/>
      <c r="AR862" s="159"/>
      <c r="AS862" s="159"/>
      <c r="AT862" s="159"/>
      <c r="AU862" s="159"/>
      <c r="AV862" s="159"/>
      <c r="AW862" s="159"/>
      <c r="AX862" s="159"/>
      <c r="AY862" s="159"/>
      <c r="AZ862" s="159"/>
      <c r="BA862" s="159"/>
      <c r="BB862" s="159"/>
      <c r="BC862" s="159"/>
      <c r="BD862" s="159"/>
      <c r="BE862" s="159"/>
      <c r="BF862" s="159"/>
      <c r="BG862" s="159"/>
      <c r="BH862" s="159"/>
      <c r="BI862" s="159"/>
      <c r="BJ862" s="159"/>
      <c r="BK862" s="159"/>
      <c r="BL862" s="159"/>
      <c r="BM862" s="159"/>
      <c r="BN862" s="159"/>
      <c r="BO862" s="159"/>
      <c r="BP862" s="159"/>
      <c r="BQ862" s="159"/>
      <c r="BR862" s="159"/>
      <c r="BS862" s="159"/>
      <c r="BT862" s="159"/>
      <c r="BU862" s="159"/>
      <c r="BV862" s="159"/>
      <c r="BW862" s="159"/>
      <c r="BX862" s="159"/>
      <c r="BY862" s="159"/>
      <c r="BZ862" s="159"/>
      <c r="CA862" s="159"/>
      <c r="CB862" s="159"/>
      <c r="CC862" s="159"/>
      <c r="CD862" s="159"/>
      <c r="CE862" s="159"/>
      <c r="CF862" s="159"/>
      <c r="CG862" s="159"/>
      <c r="CH862" s="159"/>
      <c r="CI862" s="159"/>
      <c r="CJ862" s="159"/>
      <c r="CK862" s="159"/>
      <c r="CL862" s="159"/>
      <c r="CM862" s="159"/>
      <c r="CN862" s="159"/>
      <c r="CO862" s="159"/>
      <c r="CP862" s="159"/>
      <c r="CQ862" s="159"/>
      <c r="CR862" s="159"/>
      <c r="CS862" s="159"/>
      <c r="CT862" s="159"/>
      <c r="CU862" s="159"/>
      <c r="CV862" s="159"/>
      <c r="CW862" s="159"/>
      <c r="CX862" s="159"/>
      <c r="CY862" s="159"/>
      <c r="CZ862" s="159"/>
      <c r="DA862" s="159"/>
      <c r="DB862" s="159"/>
      <c r="DC862" s="159"/>
      <c r="DD862" s="159"/>
      <c r="DE862" s="159"/>
      <c r="DF862" s="159"/>
      <c r="DG862" s="159"/>
      <c r="DH862" s="159"/>
      <c r="DI862" s="159"/>
      <c r="DJ862" s="159"/>
      <c r="DK862" s="159"/>
      <c r="DL862" s="159"/>
      <c r="DM862" s="159"/>
      <c r="DN862" s="159"/>
      <c r="DO862" s="159"/>
      <c r="DP862" s="159"/>
      <c r="DQ862" s="159"/>
      <c r="DR862" s="159"/>
      <c r="DS862" s="159"/>
      <c r="DT862" s="159"/>
      <c r="DU862" s="159"/>
      <c r="DV862" s="159"/>
      <c r="DW862" s="159"/>
      <c r="DX862" s="159"/>
      <c r="DY862" s="159"/>
      <c r="DZ862" s="159"/>
      <c r="EA862" s="159"/>
      <c r="EB862" s="159"/>
      <c r="EC862" s="159"/>
      <c r="ED862" s="159"/>
      <c r="EE862" s="159"/>
      <c r="EF862" s="159"/>
      <c r="EG862" s="159"/>
      <c r="EH862" s="159"/>
      <c r="EI862" s="159"/>
      <c r="EJ862" s="159"/>
      <c r="EK862" s="159"/>
      <c r="EL862" s="159"/>
      <c r="EM862" s="159"/>
      <c r="EN862" s="159"/>
      <c r="EO862" s="159"/>
      <c r="EP862" s="159"/>
      <c r="EQ862" s="159"/>
      <c r="ER862" s="159"/>
      <c r="ES862" s="159"/>
      <c r="ET862" s="159"/>
      <c r="EU862" s="159"/>
      <c r="EV862" s="159"/>
      <c r="EW862" s="159"/>
      <c r="EX862" s="159"/>
      <c r="EY862" s="159"/>
      <c r="EZ862" s="159"/>
      <c r="FA862" s="159"/>
      <c r="FB862" s="159"/>
      <c r="FC862" s="159"/>
      <c r="FD862" s="159"/>
    </row>
    <row r="863" customFormat="false" ht="12.75" hidden="false" customHeight="false" outlineLevel="0" collapsed="false">
      <c r="A863" s="168"/>
      <c r="B863" s="149"/>
      <c r="C863" s="149"/>
      <c r="D863" s="149"/>
      <c r="E863" s="149"/>
      <c r="F863" s="149"/>
      <c r="G863" s="149"/>
      <c r="H863" s="148"/>
      <c r="I863" s="170"/>
      <c r="R863" s="148"/>
      <c r="S863" s="158"/>
      <c r="T863" s="159"/>
      <c r="U863" s="159"/>
      <c r="V863" s="159"/>
      <c r="W863" s="159"/>
      <c r="X863" s="159"/>
      <c r="Y863" s="159"/>
      <c r="Z863" s="159"/>
      <c r="AA863" s="159"/>
      <c r="AB863" s="159"/>
      <c r="AC863" s="159"/>
      <c r="AD863" s="159"/>
      <c r="AE863" s="159"/>
      <c r="AF863" s="159"/>
      <c r="AG863" s="159"/>
      <c r="AH863" s="159"/>
      <c r="AI863" s="159"/>
      <c r="AJ863" s="159"/>
      <c r="AK863" s="159"/>
      <c r="AL863" s="159"/>
      <c r="AM863" s="159"/>
      <c r="AN863" s="159"/>
      <c r="AO863" s="159"/>
      <c r="AP863" s="159"/>
      <c r="AQ863" s="159"/>
      <c r="AR863" s="159"/>
      <c r="AS863" s="159"/>
      <c r="AT863" s="159"/>
      <c r="AU863" s="159"/>
      <c r="AV863" s="159"/>
      <c r="AW863" s="159"/>
      <c r="AX863" s="159"/>
      <c r="AY863" s="159"/>
      <c r="AZ863" s="159"/>
      <c r="BA863" s="159"/>
      <c r="BB863" s="159"/>
      <c r="BC863" s="159"/>
      <c r="BD863" s="159"/>
      <c r="BE863" s="159"/>
      <c r="BF863" s="159"/>
      <c r="BG863" s="159"/>
      <c r="BH863" s="159"/>
      <c r="BI863" s="159"/>
      <c r="BJ863" s="159"/>
      <c r="BK863" s="159"/>
      <c r="BL863" s="159"/>
      <c r="BM863" s="159"/>
      <c r="BN863" s="159"/>
      <c r="BO863" s="159"/>
      <c r="BP863" s="159"/>
      <c r="BQ863" s="159"/>
      <c r="BR863" s="159"/>
      <c r="BS863" s="159"/>
      <c r="BT863" s="159"/>
      <c r="BU863" s="159"/>
      <c r="BV863" s="159"/>
      <c r="BW863" s="159"/>
      <c r="BX863" s="159"/>
      <c r="BY863" s="159"/>
      <c r="BZ863" s="159"/>
      <c r="CA863" s="159"/>
      <c r="CB863" s="159"/>
      <c r="CC863" s="159"/>
      <c r="CD863" s="159"/>
      <c r="CE863" s="159"/>
      <c r="CF863" s="159"/>
      <c r="CG863" s="159"/>
      <c r="CH863" s="159"/>
      <c r="CI863" s="159"/>
      <c r="CJ863" s="159"/>
      <c r="CK863" s="159"/>
      <c r="CL863" s="159"/>
      <c r="CM863" s="159"/>
      <c r="CN863" s="159"/>
      <c r="CO863" s="159"/>
      <c r="CP863" s="159"/>
      <c r="CQ863" s="159"/>
      <c r="CR863" s="159"/>
      <c r="CS863" s="159"/>
      <c r="CT863" s="159"/>
      <c r="CU863" s="159"/>
      <c r="CV863" s="159"/>
      <c r="CW863" s="159"/>
      <c r="CX863" s="159"/>
      <c r="CY863" s="159"/>
      <c r="CZ863" s="159"/>
      <c r="DA863" s="159"/>
      <c r="DB863" s="159"/>
      <c r="DC863" s="159"/>
      <c r="DD863" s="159"/>
      <c r="DE863" s="159"/>
      <c r="DF863" s="159"/>
      <c r="DG863" s="159"/>
      <c r="DH863" s="159"/>
      <c r="DI863" s="159"/>
      <c r="DJ863" s="159"/>
      <c r="DK863" s="159"/>
      <c r="DL863" s="159"/>
      <c r="DM863" s="159"/>
      <c r="DN863" s="159"/>
      <c r="DO863" s="159"/>
      <c r="DP863" s="159"/>
      <c r="DQ863" s="159"/>
      <c r="DR863" s="159"/>
      <c r="DS863" s="159"/>
      <c r="DT863" s="159"/>
      <c r="DU863" s="159"/>
      <c r="DV863" s="159"/>
      <c r="DW863" s="159"/>
      <c r="DX863" s="159"/>
      <c r="DY863" s="159"/>
      <c r="DZ863" s="159"/>
      <c r="EA863" s="159"/>
      <c r="EB863" s="159"/>
      <c r="EC863" s="159"/>
      <c r="ED863" s="159"/>
      <c r="EE863" s="159"/>
      <c r="EF863" s="159"/>
      <c r="EG863" s="159"/>
      <c r="EH863" s="159"/>
      <c r="EI863" s="159"/>
      <c r="EJ863" s="159"/>
      <c r="EK863" s="159"/>
      <c r="EL863" s="159"/>
      <c r="EM863" s="159"/>
      <c r="EN863" s="159"/>
      <c r="EO863" s="159"/>
      <c r="EP863" s="159"/>
      <c r="EQ863" s="159"/>
      <c r="ER863" s="159"/>
      <c r="ES863" s="159"/>
      <c r="ET863" s="159"/>
      <c r="EU863" s="159"/>
      <c r="EV863" s="159"/>
      <c r="EW863" s="159"/>
      <c r="EX863" s="159"/>
      <c r="EY863" s="159"/>
      <c r="EZ863" s="159"/>
      <c r="FA863" s="159"/>
      <c r="FB863" s="159"/>
      <c r="FC863" s="159"/>
      <c r="FD863" s="159"/>
    </row>
    <row r="864" customFormat="false" ht="12.75" hidden="false" customHeight="false" outlineLevel="0" collapsed="false">
      <c r="A864" s="168"/>
      <c r="B864" s="149"/>
      <c r="C864" s="149"/>
      <c r="D864" s="149"/>
      <c r="E864" s="149"/>
      <c r="F864" s="149"/>
      <c r="G864" s="149"/>
      <c r="H864" s="148"/>
      <c r="I864" s="170"/>
      <c r="R864" s="148"/>
      <c r="S864" s="158"/>
      <c r="T864" s="159"/>
      <c r="U864" s="159"/>
      <c r="V864" s="159"/>
      <c r="W864" s="159"/>
      <c r="X864" s="159"/>
      <c r="Y864" s="159"/>
      <c r="Z864" s="159"/>
      <c r="AA864" s="159"/>
      <c r="AB864" s="159"/>
      <c r="AC864" s="159"/>
      <c r="AD864" s="159"/>
      <c r="AE864" s="159"/>
      <c r="AF864" s="159"/>
      <c r="AG864" s="159"/>
      <c r="AH864" s="159"/>
      <c r="AI864" s="159"/>
      <c r="AJ864" s="159"/>
      <c r="AK864" s="159"/>
      <c r="AL864" s="159"/>
      <c r="AM864" s="159"/>
      <c r="AN864" s="159"/>
      <c r="AO864" s="159"/>
      <c r="AP864" s="159"/>
      <c r="AQ864" s="159"/>
      <c r="AR864" s="159"/>
      <c r="AS864" s="159"/>
      <c r="AT864" s="159"/>
      <c r="AU864" s="159"/>
      <c r="AV864" s="159"/>
      <c r="AW864" s="159"/>
      <c r="AX864" s="159"/>
      <c r="AY864" s="159"/>
      <c r="AZ864" s="159"/>
      <c r="BA864" s="159"/>
      <c r="BB864" s="159"/>
      <c r="BC864" s="159"/>
      <c r="BD864" s="159"/>
      <c r="BE864" s="159"/>
      <c r="BF864" s="159"/>
      <c r="BG864" s="159"/>
      <c r="BH864" s="159"/>
      <c r="BI864" s="159"/>
      <c r="BJ864" s="159"/>
      <c r="BK864" s="159"/>
      <c r="BL864" s="159"/>
      <c r="BM864" s="159"/>
      <c r="BN864" s="159"/>
      <c r="BO864" s="159"/>
      <c r="BP864" s="159"/>
      <c r="BQ864" s="159"/>
      <c r="BR864" s="159"/>
      <c r="BS864" s="159"/>
      <c r="BT864" s="159"/>
      <c r="BU864" s="159"/>
      <c r="BV864" s="159"/>
      <c r="BW864" s="159"/>
      <c r="BX864" s="159"/>
      <c r="BY864" s="159"/>
      <c r="BZ864" s="159"/>
      <c r="CA864" s="159"/>
      <c r="CB864" s="159"/>
      <c r="CC864" s="159"/>
      <c r="CD864" s="159"/>
      <c r="CE864" s="159"/>
      <c r="CF864" s="159"/>
      <c r="CG864" s="159"/>
      <c r="CH864" s="159"/>
      <c r="CI864" s="159"/>
      <c r="CJ864" s="159"/>
      <c r="CK864" s="159"/>
      <c r="CL864" s="159"/>
      <c r="CM864" s="159"/>
      <c r="CN864" s="159"/>
      <c r="CO864" s="159"/>
      <c r="CP864" s="159"/>
      <c r="CQ864" s="159"/>
      <c r="CR864" s="159"/>
      <c r="CS864" s="159"/>
      <c r="CT864" s="159"/>
      <c r="CU864" s="159"/>
      <c r="CV864" s="159"/>
      <c r="CW864" s="159"/>
      <c r="CX864" s="159"/>
      <c r="CY864" s="159"/>
      <c r="CZ864" s="159"/>
      <c r="DA864" s="159"/>
      <c r="DB864" s="159"/>
      <c r="DC864" s="159"/>
      <c r="DD864" s="159"/>
      <c r="DE864" s="159"/>
      <c r="DF864" s="159"/>
      <c r="DG864" s="159"/>
      <c r="DH864" s="159"/>
      <c r="DI864" s="159"/>
      <c r="DJ864" s="159"/>
      <c r="DK864" s="159"/>
      <c r="DL864" s="159"/>
      <c r="DM864" s="159"/>
      <c r="DN864" s="159"/>
      <c r="DO864" s="159"/>
      <c r="DP864" s="159"/>
      <c r="DQ864" s="159"/>
      <c r="DR864" s="159"/>
      <c r="DS864" s="159"/>
      <c r="DT864" s="159"/>
      <c r="DU864" s="159"/>
      <c r="DV864" s="159"/>
      <c r="DW864" s="159"/>
      <c r="DX864" s="159"/>
      <c r="DY864" s="159"/>
      <c r="DZ864" s="159"/>
      <c r="EA864" s="159"/>
      <c r="EB864" s="159"/>
      <c r="EC864" s="159"/>
      <c r="ED864" s="159"/>
      <c r="EE864" s="159"/>
      <c r="EF864" s="159"/>
      <c r="EG864" s="159"/>
      <c r="EH864" s="159"/>
      <c r="EI864" s="159"/>
      <c r="EJ864" s="159"/>
      <c r="EK864" s="159"/>
      <c r="EL864" s="159"/>
      <c r="EM864" s="159"/>
      <c r="EN864" s="159"/>
      <c r="EO864" s="159"/>
      <c r="EP864" s="159"/>
      <c r="EQ864" s="159"/>
      <c r="ER864" s="159"/>
      <c r="ES864" s="159"/>
      <c r="ET864" s="159"/>
      <c r="EU864" s="159"/>
      <c r="EV864" s="159"/>
      <c r="EW864" s="159"/>
      <c r="EX864" s="159"/>
      <c r="EY864" s="159"/>
      <c r="EZ864" s="159"/>
      <c r="FA864" s="159"/>
      <c r="FB864" s="159"/>
      <c r="FC864" s="159"/>
      <c r="FD864" s="159"/>
    </row>
    <row r="865" customFormat="false" ht="12.75" hidden="false" customHeight="false" outlineLevel="0" collapsed="false">
      <c r="A865" s="168"/>
      <c r="B865" s="149"/>
      <c r="C865" s="149"/>
      <c r="D865" s="149"/>
      <c r="E865" s="149"/>
      <c r="F865" s="149"/>
      <c r="G865" s="149"/>
      <c r="H865" s="148"/>
      <c r="I865" s="170"/>
      <c r="R865" s="148"/>
      <c r="S865" s="158"/>
      <c r="T865" s="159"/>
      <c r="U865" s="159"/>
      <c r="V865" s="159"/>
      <c r="W865" s="159"/>
      <c r="X865" s="159"/>
      <c r="Y865" s="159"/>
      <c r="Z865" s="159"/>
      <c r="AA865" s="159"/>
      <c r="AB865" s="159"/>
      <c r="AC865" s="159"/>
      <c r="AD865" s="159"/>
      <c r="AE865" s="159"/>
      <c r="AF865" s="159"/>
      <c r="AG865" s="159"/>
      <c r="AH865" s="159"/>
      <c r="AI865" s="159"/>
      <c r="AJ865" s="159"/>
      <c r="AK865" s="159"/>
      <c r="AL865" s="159"/>
      <c r="AM865" s="159"/>
      <c r="AN865" s="159"/>
      <c r="AO865" s="159"/>
      <c r="AP865" s="159"/>
      <c r="AQ865" s="159"/>
      <c r="AR865" s="159"/>
      <c r="AS865" s="159"/>
      <c r="AT865" s="159"/>
      <c r="AU865" s="159"/>
      <c r="AV865" s="159"/>
      <c r="AW865" s="159"/>
      <c r="AX865" s="159"/>
      <c r="AY865" s="159"/>
      <c r="AZ865" s="159"/>
      <c r="BA865" s="159"/>
      <c r="BB865" s="159"/>
      <c r="BC865" s="159"/>
      <c r="BD865" s="159"/>
      <c r="BE865" s="159"/>
      <c r="BF865" s="159"/>
      <c r="BG865" s="159"/>
      <c r="BH865" s="159"/>
      <c r="BI865" s="159"/>
      <c r="BJ865" s="159"/>
      <c r="BK865" s="159"/>
      <c r="BL865" s="159"/>
      <c r="BM865" s="159"/>
      <c r="BN865" s="159"/>
      <c r="BO865" s="159"/>
      <c r="BP865" s="159"/>
      <c r="BQ865" s="159"/>
      <c r="BR865" s="159"/>
      <c r="BS865" s="159"/>
      <c r="BT865" s="159"/>
      <c r="BU865" s="159"/>
      <c r="BV865" s="159"/>
      <c r="BW865" s="159"/>
      <c r="BX865" s="159"/>
      <c r="BY865" s="159"/>
      <c r="BZ865" s="159"/>
      <c r="CA865" s="159"/>
      <c r="CB865" s="159"/>
      <c r="CC865" s="159"/>
      <c r="CD865" s="159"/>
      <c r="CE865" s="159"/>
      <c r="CF865" s="159"/>
      <c r="CG865" s="159"/>
      <c r="CH865" s="159"/>
      <c r="CI865" s="159"/>
      <c r="CJ865" s="159"/>
      <c r="CK865" s="159"/>
      <c r="CL865" s="159"/>
      <c r="CM865" s="159"/>
      <c r="CN865" s="159"/>
      <c r="CO865" s="159"/>
      <c r="CP865" s="159"/>
      <c r="CQ865" s="159"/>
      <c r="CR865" s="159"/>
      <c r="CS865" s="159"/>
      <c r="CT865" s="159"/>
      <c r="CU865" s="159"/>
      <c r="CV865" s="159"/>
      <c r="CW865" s="159"/>
      <c r="CX865" s="159"/>
      <c r="CY865" s="159"/>
      <c r="CZ865" s="159"/>
      <c r="DA865" s="159"/>
      <c r="DB865" s="159"/>
      <c r="DC865" s="159"/>
      <c r="DD865" s="159"/>
      <c r="DE865" s="159"/>
      <c r="DF865" s="159"/>
      <c r="DG865" s="159"/>
      <c r="DH865" s="159"/>
      <c r="DI865" s="159"/>
      <c r="DJ865" s="159"/>
      <c r="DK865" s="159"/>
      <c r="DL865" s="159"/>
      <c r="DM865" s="159"/>
      <c r="DN865" s="159"/>
      <c r="DO865" s="159"/>
      <c r="DP865" s="159"/>
      <c r="DQ865" s="159"/>
      <c r="DR865" s="159"/>
      <c r="DS865" s="159"/>
      <c r="DT865" s="159"/>
      <c r="DU865" s="159"/>
      <c r="DV865" s="159"/>
      <c r="DW865" s="159"/>
      <c r="DX865" s="159"/>
      <c r="DY865" s="159"/>
      <c r="DZ865" s="159"/>
      <c r="EA865" s="159"/>
      <c r="EB865" s="159"/>
      <c r="EC865" s="159"/>
      <c r="ED865" s="159"/>
      <c r="EE865" s="159"/>
      <c r="EF865" s="159"/>
      <c r="EG865" s="159"/>
      <c r="EH865" s="159"/>
      <c r="EI865" s="159"/>
      <c r="EJ865" s="159"/>
      <c r="EK865" s="159"/>
      <c r="EL865" s="159"/>
      <c r="EM865" s="159"/>
      <c r="EN865" s="159"/>
      <c r="EO865" s="159"/>
      <c r="EP865" s="159"/>
      <c r="EQ865" s="159"/>
      <c r="ER865" s="159"/>
      <c r="ES865" s="159"/>
      <c r="ET865" s="159"/>
      <c r="EU865" s="159"/>
      <c r="EV865" s="159"/>
      <c r="EW865" s="159"/>
      <c r="EX865" s="159"/>
      <c r="EY865" s="159"/>
      <c r="EZ865" s="159"/>
      <c r="FA865" s="159"/>
      <c r="FB865" s="159"/>
      <c r="FC865" s="159"/>
      <c r="FD865" s="159"/>
    </row>
    <row r="866" customFormat="false" ht="12.75" hidden="false" customHeight="false" outlineLevel="0" collapsed="false">
      <c r="A866" s="168"/>
      <c r="B866" s="149"/>
      <c r="C866" s="149"/>
      <c r="D866" s="149"/>
      <c r="E866" s="149"/>
      <c r="F866" s="149"/>
      <c r="G866" s="149"/>
      <c r="H866" s="148"/>
      <c r="I866" s="170"/>
      <c r="R866" s="148"/>
      <c r="S866" s="158"/>
      <c r="T866" s="159"/>
      <c r="U866" s="159"/>
      <c r="V866" s="159"/>
      <c r="W866" s="159"/>
      <c r="X866" s="159"/>
      <c r="Y866" s="159"/>
      <c r="Z866" s="159"/>
      <c r="AA866" s="159"/>
      <c r="AB866" s="159"/>
      <c r="AC866" s="159"/>
      <c r="AD866" s="159"/>
      <c r="AE866" s="159"/>
      <c r="AF866" s="159"/>
      <c r="AG866" s="159"/>
      <c r="AH866" s="159"/>
      <c r="AI866" s="159"/>
      <c r="AJ866" s="159"/>
      <c r="AK866" s="159"/>
      <c r="AL866" s="159"/>
      <c r="AM866" s="159"/>
      <c r="AN866" s="159"/>
      <c r="AO866" s="159"/>
      <c r="AP866" s="159"/>
      <c r="AQ866" s="159"/>
      <c r="AR866" s="159"/>
      <c r="AS866" s="159"/>
      <c r="AT866" s="159"/>
      <c r="AU866" s="159"/>
      <c r="AV866" s="159"/>
      <c r="AW866" s="159"/>
      <c r="AX866" s="159"/>
      <c r="AY866" s="159"/>
      <c r="AZ866" s="159"/>
      <c r="BA866" s="159"/>
      <c r="BB866" s="159"/>
      <c r="BC866" s="159"/>
      <c r="BD866" s="159"/>
      <c r="BE866" s="159"/>
      <c r="BF866" s="159"/>
      <c r="BG866" s="159"/>
      <c r="BH866" s="159"/>
      <c r="BI866" s="159"/>
      <c r="BJ866" s="159"/>
      <c r="BK866" s="159"/>
      <c r="BL866" s="159"/>
      <c r="BM866" s="159"/>
      <c r="BN866" s="159"/>
      <c r="BO866" s="159"/>
      <c r="BP866" s="159"/>
      <c r="BQ866" s="159"/>
      <c r="BR866" s="159"/>
      <c r="BS866" s="159"/>
      <c r="BT866" s="159"/>
      <c r="BU866" s="159"/>
      <c r="BV866" s="159"/>
      <c r="BW866" s="159"/>
      <c r="BX866" s="159"/>
      <c r="BY866" s="159"/>
      <c r="BZ866" s="159"/>
      <c r="CA866" s="159"/>
      <c r="CB866" s="159"/>
      <c r="CC866" s="159"/>
      <c r="CD866" s="159"/>
      <c r="CE866" s="159"/>
      <c r="CF866" s="159"/>
      <c r="CG866" s="159"/>
      <c r="CH866" s="159"/>
      <c r="CI866" s="159"/>
      <c r="CJ866" s="159"/>
      <c r="CK866" s="159"/>
      <c r="CL866" s="159"/>
      <c r="CM866" s="159"/>
      <c r="CN866" s="159"/>
      <c r="CO866" s="159"/>
      <c r="CP866" s="159"/>
      <c r="CQ866" s="159"/>
      <c r="CR866" s="159"/>
      <c r="CS866" s="159"/>
      <c r="CT866" s="159"/>
      <c r="CU866" s="159"/>
      <c r="CV866" s="159"/>
      <c r="CW866" s="159"/>
      <c r="CX866" s="159"/>
      <c r="CY866" s="159"/>
      <c r="CZ866" s="159"/>
      <c r="DA866" s="159"/>
      <c r="DB866" s="159"/>
      <c r="DC866" s="159"/>
      <c r="DD866" s="159"/>
      <c r="DE866" s="159"/>
      <c r="DF866" s="159"/>
      <c r="DG866" s="159"/>
      <c r="DH866" s="159"/>
      <c r="DI866" s="159"/>
      <c r="DJ866" s="159"/>
      <c r="DK866" s="159"/>
      <c r="DL866" s="159"/>
      <c r="DM866" s="159"/>
      <c r="DN866" s="159"/>
      <c r="DO866" s="159"/>
      <c r="DP866" s="159"/>
      <c r="DQ866" s="159"/>
      <c r="DR866" s="159"/>
      <c r="DS866" s="159"/>
      <c r="DT866" s="159"/>
      <c r="DU866" s="159"/>
      <c r="DV866" s="159"/>
      <c r="DW866" s="159"/>
      <c r="DX866" s="159"/>
      <c r="DY866" s="159"/>
      <c r="DZ866" s="159"/>
      <c r="EA866" s="159"/>
      <c r="EB866" s="159"/>
      <c r="EC866" s="159"/>
      <c r="ED866" s="159"/>
      <c r="EE866" s="159"/>
      <c r="EF866" s="159"/>
      <c r="EG866" s="159"/>
      <c r="EH866" s="159"/>
      <c r="EI866" s="159"/>
      <c r="EJ866" s="159"/>
      <c r="EK866" s="159"/>
      <c r="EL866" s="159"/>
      <c r="EM866" s="159"/>
      <c r="EN866" s="159"/>
      <c r="EO866" s="159"/>
      <c r="EP866" s="159"/>
      <c r="EQ866" s="159"/>
      <c r="ER866" s="159"/>
      <c r="ES866" s="159"/>
      <c r="ET866" s="159"/>
      <c r="EU866" s="159"/>
      <c r="EV866" s="159"/>
      <c r="EW866" s="159"/>
      <c r="EX866" s="159"/>
      <c r="EY866" s="159"/>
      <c r="EZ866" s="159"/>
      <c r="FA866" s="159"/>
      <c r="FB866" s="159"/>
      <c r="FC866" s="159"/>
      <c r="FD866" s="159"/>
    </row>
    <row r="867" customFormat="false" ht="12.75" hidden="false" customHeight="false" outlineLevel="0" collapsed="false">
      <c r="A867" s="168"/>
      <c r="B867" s="149"/>
      <c r="C867" s="149"/>
      <c r="D867" s="149"/>
      <c r="E867" s="149"/>
      <c r="F867" s="149"/>
      <c r="G867" s="149"/>
      <c r="H867" s="148"/>
      <c r="I867" s="170"/>
      <c r="R867" s="148"/>
      <c r="S867" s="158"/>
      <c r="T867" s="159"/>
      <c r="U867" s="159"/>
      <c r="V867" s="159"/>
      <c r="W867" s="159"/>
      <c r="X867" s="159"/>
      <c r="Y867" s="159"/>
      <c r="Z867" s="159"/>
      <c r="AA867" s="159"/>
      <c r="AB867" s="159"/>
      <c r="AC867" s="159"/>
      <c r="AD867" s="159"/>
      <c r="AE867" s="159"/>
      <c r="AF867" s="159"/>
      <c r="AG867" s="159"/>
      <c r="AH867" s="159"/>
      <c r="AI867" s="159"/>
      <c r="AJ867" s="159"/>
      <c r="AK867" s="159"/>
      <c r="AL867" s="159"/>
      <c r="AM867" s="159"/>
      <c r="AN867" s="159"/>
      <c r="AO867" s="159"/>
      <c r="AP867" s="159"/>
      <c r="AQ867" s="159"/>
      <c r="AR867" s="159"/>
      <c r="AS867" s="159"/>
      <c r="AT867" s="159"/>
      <c r="AU867" s="159"/>
      <c r="AV867" s="159"/>
      <c r="AW867" s="159"/>
      <c r="AX867" s="159"/>
      <c r="AY867" s="159"/>
      <c r="AZ867" s="159"/>
      <c r="BA867" s="159"/>
      <c r="BB867" s="159"/>
      <c r="BC867" s="159"/>
      <c r="BD867" s="159"/>
      <c r="BE867" s="159"/>
      <c r="BF867" s="159"/>
      <c r="BG867" s="159"/>
      <c r="BH867" s="159"/>
      <c r="BI867" s="159"/>
      <c r="BJ867" s="159"/>
      <c r="BK867" s="159"/>
      <c r="BL867" s="159"/>
      <c r="BM867" s="159"/>
      <c r="BN867" s="159"/>
      <c r="BO867" s="159"/>
      <c r="BP867" s="159"/>
      <c r="BQ867" s="159"/>
      <c r="BR867" s="159"/>
      <c r="BS867" s="159"/>
      <c r="BT867" s="159"/>
      <c r="BU867" s="159"/>
      <c r="BV867" s="159"/>
      <c r="BW867" s="159"/>
      <c r="BX867" s="159"/>
      <c r="BY867" s="159"/>
      <c r="BZ867" s="159"/>
      <c r="CA867" s="159"/>
      <c r="CB867" s="159"/>
      <c r="CC867" s="159"/>
      <c r="CD867" s="159"/>
      <c r="CE867" s="159"/>
      <c r="CF867" s="159"/>
      <c r="CG867" s="159"/>
      <c r="CH867" s="159"/>
      <c r="CI867" s="159"/>
      <c r="CJ867" s="159"/>
      <c r="CK867" s="159"/>
      <c r="CL867" s="159"/>
      <c r="CM867" s="159"/>
      <c r="CN867" s="159"/>
      <c r="CO867" s="159"/>
      <c r="CP867" s="159"/>
      <c r="CQ867" s="159"/>
      <c r="CR867" s="159"/>
      <c r="CS867" s="159"/>
      <c r="CT867" s="159"/>
      <c r="CU867" s="159"/>
      <c r="CV867" s="159"/>
      <c r="CW867" s="159"/>
      <c r="CX867" s="159"/>
      <c r="CY867" s="159"/>
      <c r="CZ867" s="159"/>
      <c r="DA867" s="159"/>
      <c r="DB867" s="159"/>
      <c r="DC867" s="159"/>
      <c r="DD867" s="159"/>
      <c r="DE867" s="159"/>
      <c r="DF867" s="159"/>
      <c r="DG867" s="159"/>
      <c r="DH867" s="159"/>
      <c r="DI867" s="159"/>
      <c r="DJ867" s="159"/>
      <c r="DK867" s="159"/>
      <c r="DL867" s="159"/>
      <c r="DM867" s="159"/>
      <c r="DN867" s="159"/>
      <c r="DO867" s="159"/>
      <c r="DP867" s="159"/>
      <c r="DQ867" s="159"/>
      <c r="DR867" s="159"/>
      <c r="DS867" s="159"/>
      <c r="DT867" s="159"/>
      <c r="DU867" s="159"/>
      <c r="DV867" s="159"/>
      <c r="DW867" s="159"/>
      <c r="DX867" s="159"/>
      <c r="DY867" s="159"/>
      <c r="DZ867" s="159"/>
      <c r="EA867" s="159"/>
      <c r="EB867" s="159"/>
      <c r="EC867" s="159"/>
      <c r="ED867" s="159"/>
      <c r="EE867" s="159"/>
      <c r="EF867" s="159"/>
      <c r="EG867" s="159"/>
      <c r="EH867" s="159"/>
      <c r="EI867" s="159"/>
      <c r="EJ867" s="159"/>
      <c r="EK867" s="159"/>
      <c r="EL867" s="159"/>
      <c r="EM867" s="159"/>
      <c r="EN867" s="159"/>
      <c r="EO867" s="159"/>
      <c r="EP867" s="159"/>
      <c r="EQ867" s="159"/>
      <c r="ER867" s="159"/>
      <c r="ES867" s="159"/>
      <c r="ET867" s="159"/>
      <c r="EU867" s="159"/>
      <c r="EV867" s="159"/>
      <c r="EW867" s="159"/>
      <c r="EX867" s="159"/>
      <c r="EY867" s="159"/>
      <c r="EZ867" s="159"/>
      <c r="FA867" s="159"/>
      <c r="FB867" s="159"/>
      <c r="FC867" s="159"/>
      <c r="FD867" s="159"/>
    </row>
    <row r="868" customFormat="false" ht="12.75" hidden="false" customHeight="false" outlineLevel="0" collapsed="false">
      <c r="A868" s="168"/>
      <c r="B868" s="149"/>
      <c r="C868" s="149"/>
      <c r="D868" s="149"/>
      <c r="E868" s="149"/>
      <c r="F868" s="149"/>
      <c r="G868" s="149"/>
      <c r="H868" s="148"/>
      <c r="I868" s="170"/>
      <c r="R868" s="148"/>
      <c r="S868" s="158"/>
      <c r="T868" s="159"/>
      <c r="U868" s="159"/>
      <c r="V868" s="159"/>
      <c r="W868" s="159"/>
      <c r="X868" s="159"/>
      <c r="Y868" s="159"/>
      <c r="Z868" s="159"/>
      <c r="AA868" s="159"/>
      <c r="AB868" s="159"/>
      <c r="AC868" s="159"/>
      <c r="AD868" s="159"/>
      <c r="AE868" s="159"/>
      <c r="AF868" s="159"/>
      <c r="AG868" s="159"/>
      <c r="AH868" s="159"/>
      <c r="AI868" s="159"/>
      <c r="AJ868" s="159"/>
      <c r="AK868" s="159"/>
      <c r="AL868" s="159"/>
      <c r="AM868" s="159"/>
      <c r="AN868" s="159"/>
      <c r="AO868" s="159"/>
      <c r="AP868" s="159"/>
      <c r="AQ868" s="159"/>
      <c r="AR868" s="159"/>
      <c r="AS868" s="159"/>
      <c r="AT868" s="159"/>
      <c r="AU868" s="159"/>
      <c r="AV868" s="159"/>
      <c r="AW868" s="159"/>
      <c r="AX868" s="159"/>
      <c r="AY868" s="159"/>
      <c r="AZ868" s="159"/>
      <c r="BA868" s="159"/>
      <c r="BB868" s="159"/>
      <c r="BC868" s="159"/>
      <c r="BD868" s="159"/>
      <c r="BE868" s="159"/>
      <c r="BF868" s="159"/>
      <c r="BG868" s="159"/>
      <c r="BH868" s="159"/>
      <c r="BI868" s="159"/>
      <c r="BJ868" s="159"/>
      <c r="BK868" s="159"/>
      <c r="BL868" s="159"/>
      <c r="BM868" s="159"/>
      <c r="BN868" s="159"/>
      <c r="BO868" s="159"/>
      <c r="BP868" s="159"/>
      <c r="BQ868" s="159"/>
      <c r="BR868" s="159"/>
      <c r="BS868" s="159"/>
      <c r="BT868" s="159"/>
      <c r="BU868" s="159"/>
      <c r="BV868" s="159"/>
      <c r="BW868" s="159"/>
      <c r="BX868" s="159"/>
      <c r="BY868" s="159"/>
      <c r="BZ868" s="159"/>
      <c r="CA868" s="159"/>
      <c r="CB868" s="159"/>
      <c r="CC868" s="159"/>
      <c r="CD868" s="159"/>
      <c r="CE868" s="159"/>
      <c r="CF868" s="159"/>
      <c r="CG868" s="159"/>
      <c r="CH868" s="159"/>
      <c r="CI868" s="159"/>
      <c r="CJ868" s="159"/>
      <c r="CK868" s="159"/>
      <c r="CL868" s="159"/>
      <c r="CM868" s="159"/>
      <c r="CN868" s="159"/>
      <c r="CO868" s="159"/>
      <c r="CP868" s="159"/>
      <c r="CQ868" s="159"/>
      <c r="CR868" s="159"/>
      <c r="CS868" s="159"/>
      <c r="CT868" s="159"/>
      <c r="CU868" s="159"/>
      <c r="CV868" s="159"/>
      <c r="CW868" s="159"/>
      <c r="CX868" s="159"/>
      <c r="CY868" s="159"/>
      <c r="CZ868" s="159"/>
      <c r="DA868" s="159"/>
      <c r="DB868" s="159"/>
      <c r="DC868" s="159"/>
      <c r="DD868" s="159"/>
      <c r="DE868" s="159"/>
      <c r="DF868" s="159"/>
      <c r="DG868" s="159"/>
      <c r="DH868" s="159"/>
      <c r="DI868" s="159"/>
      <c r="DJ868" s="159"/>
      <c r="DK868" s="159"/>
      <c r="DL868" s="159"/>
      <c r="DM868" s="159"/>
      <c r="DN868" s="159"/>
      <c r="DO868" s="159"/>
      <c r="DP868" s="159"/>
      <c r="DQ868" s="159"/>
      <c r="DR868" s="159"/>
      <c r="DS868" s="159"/>
      <c r="DT868" s="159"/>
      <c r="DU868" s="159"/>
      <c r="DV868" s="159"/>
      <c r="DW868" s="159"/>
      <c r="DX868" s="159"/>
      <c r="DY868" s="159"/>
      <c r="DZ868" s="159"/>
      <c r="EA868" s="159"/>
      <c r="EB868" s="159"/>
      <c r="EC868" s="159"/>
      <c r="ED868" s="159"/>
      <c r="EE868" s="159"/>
      <c r="EF868" s="159"/>
      <c r="EG868" s="159"/>
      <c r="EH868" s="159"/>
      <c r="EI868" s="159"/>
      <c r="EJ868" s="159"/>
      <c r="EK868" s="159"/>
      <c r="EL868" s="159"/>
      <c r="EM868" s="159"/>
      <c r="EN868" s="159"/>
      <c r="EO868" s="159"/>
      <c r="EP868" s="159"/>
      <c r="EQ868" s="159"/>
      <c r="ER868" s="159"/>
      <c r="ES868" s="159"/>
      <c r="ET868" s="159"/>
      <c r="EU868" s="159"/>
      <c r="EV868" s="159"/>
      <c r="EW868" s="159"/>
      <c r="EX868" s="159"/>
      <c r="EY868" s="159"/>
      <c r="EZ868" s="159"/>
      <c r="FA868" s="159"/>
      <c r="FB868" s="159"/>
      <c r="FC868" s="159"/>
      <c r="FD868" s="159"/>
    </row>
    <row r="869" customFormat="false" ht="12.75" hidden="false" customHeight="false" outlineLevel="0" collapsed="false">
      <c r="A869" s="168"/>
      <c r="B869" s="149"/>
      <c r="C869" s="149"/>
      <c r="D869" s="149"/>
      <c r="E869" s="149"/>
      <c r="F869" s="149"/>
      <c r="G869" s="149"/>
      <c r="H869" s="148"/>
      <c r="I869" s="170"/>
      <c r="R869" s="148"/>
      <c r="S869" s="158"/>
      <c r="T869" s="159"/>
      <c r="U869" s="159"/>
      <c r="V869" s="159"/>
      <c r="W869" s="159"/>
      <c r="X869" s="159"/>
      <c r="Y869" s="159"/>
      <c r="Z869" s="159"/>
      <c r="AA869" s="159"/>
      <c r="AB869" s="159"/>
      <c r="AC869" s="159"/>
      <c r="AD869" s="159"/>
      <c r="AE869" s="159"/>
      <c r="AF869" s="159"/>
      <c r="AG869" s="159"/>
      <c r="AH869" s="159"/>
      <c r="AI869" s="159"/>
      <c r="AJ869" s="159"/>
      <c r="AK869" s="159"/>
      <c r="AL869" s="159"/>
      <c r="AM869" s="159"/>
      <c r="AN869" s="159"/>
      <c r="AO869" s="159"/>
      <c r="AP869" s="159"/>
      <c r="AQ869" s="159"/>
      <c r="AR869" s="159"/>
      <c r="AS869" s="159"/>
      <c r="AT869" s="159"/>
      <c r="AU869" s="159"/>
      <c r="AV869" s="159"/>
      <c r="AW869" s="159"/>
      <c r="AX869" s="159"/>
      <c r="AY869" s="159"/>
      <c r="AZ869" s="159"/>
      <c r="BA869" s="159"/>
      <c r="BB869" s="159"/>
      <c r="BC869" s="159"/>
      <c r="BD869" s="159"/>
      <c r="BE869" s="159"/>
      <c r="BF869" s="159"/>
      <c r="BG869" s="159"/>
      <c r="BH869" s="159"/>
      <c r="BI869" s="159"/>
      <c r="BJ869" s="159"/>
      <c r="BK869" s="159"/>
      <c r="BL869" s="159"/>
      <c r="BM869" s="159"/>
      <c r="BN869" s="159"/>
      <c r="BO869" s="159"/>
      <c r="BP869" s="159"/>
      <c r="BQ869" s="159"/>
      <c r="BR869" s="159"/>
      <c r="BS869" s="159"/>
      <c r="BT869" s="159"/>
      <c r="BU869" s="159"/>
      <c r="BV869" s="159"/>
      <c r="BW869" s="159"/>
      <c r="BX869" s="159"/>
      <c r="BY869" s="159"/>
      <c r="BZ869" s="159"/>
      <c r="CA869" s="159"/>
      <c r="CB869" s="159"/>
      <c r="CC869" s="159"/>
      <c r="CD869" s="159"/>
      <c r="CE869" s="159"/>
      <c r="CF869" s="159"/>
      <c r="CG869" s="159"/>
      <c r="CH869" s="159"/>
      <c r="CI869" s="159"/>
      <c r="CJ869" s="159"/>
      <c r="CK869" s="159"/>
      <c r="CL869" s="159"/>
      <c r="CM869" s="159"/>
      <c r="CN869" s="159"/>
      <c r="CO869" s="159"/>
      <c r="CP869" s="159"/>
      <c r="CQ869" s="159"/>
      <c r="CR869" s="159"/>
      <c r="CS869" s="159"/>
      <c r="CT869" s="159"/>
      <c r="CU869" s="159"/>
      <c r="CV869" s="159"/>
      <c r="CW869" s="159"/>
      <c r="CX869" s="159"/>
      <c r="CY869" s="159"/>
      <c r="CZ869" s="159"/>
      <c r="DA869" s="159"/>
      <c r="DB869" s="159"/>
      <c r="DC869" s="159"/>
      <c r="DD869" s="159"/>
      <c r="DE869" s="159"/>
      <c r="DF869" s="159"/>
      <c r="DG869" s="159"/>
      <c r="DH869" s="159"/>
      <c r="DI869" s="159"/>
      <c r="DJ869" s="159"/>
      <c r="DK869" s="159"/>
      <c r="DL869" s="159"/>
      <c r="DM869" s="159"/>
      <c r="DN869" s="159"/>
      <c r="DO869" s="159"/>
      <c r="DP869" s="159"/>
      <c r="DQ869" s="159"/>
      <c r="DR869" s="159"/>
      <c r="DS869" s="159"/>
      <c r="DT869" s="159"/>
      <c r="DU869" s="159"/>
      <c r="DV869" s="159"/>
      <c r="DW869" s="159"/>
      <c r="DX869" s="159"/>
      <c r="DY869" s="159"/>
      <c r="DZ869" s="159"/>
      <c r="EA869" s="159"/>
      <c r="EB869" s="159"/>
      <c r="EC869" s="159"/>
      <c r="ED869" s="159"/>
      <c r="EE869" s="159"/>
      <c r="EF869" s="159"/>
      <c r="EG869" s="159"/>
      <c r="EH869" s="159"/>
      <c r="EI869" s="159"/>
      <c r="EJ869" s="159"/>
      <c r="EK869" s="159"/>
      <c r="EL869" s="159"/>
      <c r="EM869" s="159"/>
      <c r="EN869" s="159"/>
      <c r="EO869" s="159"/>
      <c r="EP869" s="159"/>
      <c r="EQ869" s="159"/>
      <c r="ER869" s="159"/>
      <c r="ES869" s="159"/>
      <c r="ET869" s="159"/>
      <c r="EU869" s="159"/>
      <c r="EV869" s="159"/>
      <c r="EW869" s="159"/>
      <c r="EX869" s="159"/>
      <c r="EY869" s="159"/>
      <c r="EZ869" s="159"/>
      <c r="FA869" s="159"/>
      <c r="FB869" s="159"/>
      <c r="FC869" s="159"/>
      <c r="FD869" s="159"/>
    </row>
    <row r="870" customFormat="false" ht="12.75" hidden="false" customHeight="false" outlineLevel="0" collapsed="false">
      <c r="A870" s="168"/>
      <c r="B870" s="149"/>
      <c r="C870" s="149"/>
      <c r="D870" s="149"/>
      <c r="E870" s="149"/>
      <c r="F870" s="149"/>
      <c r="G870" s="149"/>
      <c r="H870" s="148"/>
      <c r="I870" s="170"/>
      <c r="R870" s="148"/>
      <c r="S870" s="158"/>
      <c r="T870" s="159"/>
      <c r="U870" s="159"/>
      <c r="V870" s="159"/>
      <c r="W870" s="159"/>
      <c r="X870" s="159"/>
      <c r="Y870" s="159"/>
      <c r="Z870" s="159"/>
      <c r="AA870" s="159"/>
      <c r="AB870" s="159"/>
      <c r="AC870" s="159"/>
      <c r="AD870" s="159"/>
      <c r="AE870" s="159"/>
      <c r="AF870" s="159"/>
      <c r="AG870" s="159"/>
      <c r="AH870" s="159"/>
      <c r="AI870" s="159"/>
      <c r="AJ870" s="159"/>
      <c r="AK870" s="159"/>
      <c r="AL870" s="159"/>
      <c r="AM870" s="159"/>
      <c r="AN870" s="159"/>
      <c r="AO870" s="159"/>
      <c r="AP870" s="159"/>
      <c r="AQ870" s="159"/>
      <c r="AR870" s="159"/>
      <c r="AS870" s="159"/>
      <c r="AT870" s="159"/>
      <c r="AU870" s="159"/>
      <c r="AV870" s="159"/>
      <c r="AW870" s="159"/>
      <c r="AX870" s="159"/>
      <c r="AY870" s="159"/>
      <c r="AZ870" s="159"/>
      <c r="BA870" s="159"/>
      <c r="BB870" s="159"/>
      <c r="BC870" s="159"/>
      <c r="BD870" s="159"/>
      <c r="BE870" s="159"/>
      <c r="BF870" s="159"/>
      <c r="BG870" s="159"/>
      <c r="BH870" s="159"/>
      <c r="BI870" s="159"/>
      <c r="BJ870" s="159"/>
      <c r="BK870" s="159"/>
      <c r="BL870" s="159"/>
      <c r="BM870" s="159"/>
      <c r="BN870" s="159"/>
      <c r="BO870" s="159"/>
      <c r="BP870" s="159"/>
      <c r="BQ870" s="159"/>
      <c r="BR870" s="159"/>
      <c r="BS870" s="159"/>
      <c r="BT870" s="159"/>
      <c r="BU870" s="159"/>
      <c r="BV870" s="159"/>
      <c r="BW870" s="159"/>
      <c r="BX870" s="159"/>
      <c r="BY870" s="159"/>
      <c r="BZ870" s="159"/>
      <c r="CA870" s="159"/>
      <c r="CB870" s="159"/>
      <c r="CC870" s="159"/>
      <c r="CD870" s="159"/>
      <c r="CE870" s="159"/>
      <c r="CF870" s="159"/>
      <c r="CG870" s="159"/>
      <c r="CH870" s="159"/>
      <c r="CI870" s="159"/>
      <c r="CJ870" s="159"/>
      <c r="CK870" s="159"/>
      <c r="CL870" s="159"/>
      <c r="CM870" s="159"/>
      <c r="CN870" s="159"/>
      <c r="CO870" s="159"/>
      <c r="CP870" s="159"/>
      <c r="CQ870" s="159"/>
      <c r="CR870" s="159"/>
      <c r="CS870" s="159"/>
      <c r="CT870" s="159"/>
      <c r="CU870" s="159"/>
      <c r="CV870" s="159"/>
      <c r="CW870" s="159"/>
      <c r="CX870" s="159"/>
      <c r="CY870" s="159"/>
      <c r="CZ870" s="159"/>
      <c r="DA870" s="159"/>
      <c r="DB870" s="159"/>
      <c r="DC870" s="159"/>
      <c r="DD870" s="159"/>
      <c r="DE870" s="159"/>
      <c r="DF870" s="159"/>
      <c r="DG870" s="159"/>
      <c r="DH870" s="159"/>
      <c r="DI870" s="159"/>
      <c r="DJ870" s="159"/>
      <c r="DK870" s="159"/>
      <c r="DL870" s="159"/>
      <c r="DM870" s="159"/>
      <c r="DN870" s="159"/>
      <c r="DO870" s="159"/>
      <c r="DP870" s="159"/>
      <c r="DQ870" s="159"/>
      <c r="DR870" s="159"/>
      <c r="DS870" s="159"/>
      <c r="DT870" s="159"/>
      <c r="DU870" s="159"/>
      <c r="DV870" s="159"/>
      <c r="DW870" s="159"/>
      <c r="DX870" s="159"/>
      <c r="DY870" s="159"/>
      <c r="DZ870" s="159"/>
      <c r="EA870" s="159"/>
      <c r="EB870" s="159"/>
      <c r="EC870" s="159"/>
      <c r="ED870" s="159"/>
      <c r="EE870" s="159"/>
      <c r="EF870" s="159"/>
      <c r="EG870" s="159"/>
      <c r="EH870" s="159"/>
      <c r="EI870" s="159"/>
      <c r="EJ870" s="159"/>
      <c r="EK870" s="159"/>
      <c r="EL870" s="159"/>
      <c r="EM870" s="159"/>
      <c r="EN870" s="159"/>
      <c r="EO870" s="159"/>
      <c r="EP870" s="159"/>
      <c r="EQ870" s="159"/>
      <c r="ER870" s="159"/>
      <c r="ES870" s="159"/>
      <c r="ET870" s="159"/>
      <c r="EU870" s="159"/>
      <c r="EV870" s="159"/>
      <c r="EW870" s="159"/>
      <c r="EX870" s="159"/>
      <c r="EY870" s="159"/>
      <c r="EZ870" s="159"/>
      <c r="FA870" s="159"/>
      <c r="FB870" s="159"/>
      <c r="FC870" s="159"/>
      <c r="FD870" s="159"/>
    </row>
    <row r="871" customFormat="false" ht="12.75" hidden="false" customHeight="false" outlineLevel="0" collapsed="false">
      <c r="A871" s="168"/>
      <c r="B871" s="149"/>
      <c r="C871" s="149"/>
      <c r="D871" s="149"/>
      <c r="E871" s="149"/>
      <c r="F871" s="149"/>
      <c r="G871" s="149"/>
      <c r="H871" s="148"/>
      <c r="I871" s="170"/>
      <c r="R871" s="148"/>
      <c r="S871" s="158"/>
      <c r="T871" s="159"/>
      <c r="U871" s="159"/>
      <c r="V871" s="159"/>
      <c r="W871" s="159"/>
      <c r="X871" s="159"/>
      <c r="Y871" s="159"/>
      <c r="Z871" s="159"/>
      <c r="AA871" s="159"/>
      <c r="AB871" s="159"/>
      <c r="AC871" s="159"/>
      <c r="AD871" s="159"/>
      <c r="AE871" s="159"/>
      <c r="AF871" s="159"/>
      <c r="AG871" s="159"/>
      <c r="AH871" s="159"/>
      <c r="AI871" s="159"/>
      <c r="AJ871" s="159"/>
      <c r="AK871" s="159"/>
      <c r="AL871" s="159"/>
      <c r="AM871" s="159"/>
      <c r="AN871" s="159"/>
      <c r="AO871" s="159"/>
      <c r="AP871" s="159"/>
      <c r="AQ871" s="159"/>
      <c r="AR871" s="159"/>
      <c r="AS871" s="159"/>
      <c r="AT871" s="159"/>
      <c r="AU871" s="159"/>
      <c r="AV871" s="159"/>
      <c r="AW871" s="159"/>
      <c r="AX871" s="159"/>
      <c r="AY871" s="159"/>
      <c r="AZ871" s="159"/>
      <c r="BA871" s="159"/>
      <c r="BB871" s="159"/>
      <c r="BC871" s="159"/>
      <c r="BD871" s="159"/>
      <c r="BE871" s="159"/>
      <c r="BF871" s="159"/>
      <c r="BG871" s="159"/>
      <c r="BH871" s="159"/>
      <c r="BI871" s="159"/>
      <c r="BJ871" s="159"/>
      <c r="BK871" s="159"/>
      <c r="BL871" s="159"/>
      <c r="BM871" s="159"/>
      <c r="BN871" s="159"/>
      <c r="BO871" s="159"/>
      <c r="BP871" s="159"/>
      <c r="BQ871" s="159"/>
      <c r="BR871" s="159"/>
      <c r="BS871" s="159"/>
      <c r="BT871" s="159"/>
      <c r="BU871" s="159"/>
      <c r="BV871" s="159"/>
      <c r="BW871" s="159"/>
      <c r="BX871" s="159"/>
      <c r="BY871" s="159"/>
      <c r="BZ871" s="159"/>
      <c r="CA871" s="159"/>
      <c r="CB871" s="159"/>
      <c r="CC871" s="159"/>
      <c r="CD871" s="159"/>
      <c r="CE871" s="159"/>
      <c r="CF871" s="159"/>
      <c r="CG871" s="159"/>
      <c r="CH871" s="159"/>
      <c r="CI871" s="159"/>
      <c r="CJ871" s="159"/>
      <c r="CK871" s="159"/>
      <c r="CL871" s="159"/>
      <c r="CM871" s="159"/>
      <c r="CN871" s="159"/>
      <c r="CO871" s="159"/>
      <c r="CP871" s="159"/>
      <c r="CQ871" s="159"/>
      <c r="CR871" s="159"/>
      <c r="CS871" s="159"/>
      <c r="CT871" s="159"/>
      <c r="CU871" s="159"/>
      <c r="CV871" s="159"/>
      <c r="CW871" s="159"/>
      <c r="CX871" s="159"/>
      <c r="CY871" s="159"/>
      <c r="CZ871" s="159"/>
      <c r="DA871" s="159"/>
      <c r="DB871" s="159"/>
      <c r="DC871" s="159"/>
      <c r="DD871" s="159"/>
      <c r="DE871" s="159"/>
      <c r="DF871" s="159"/>
      <c r="DG871" s="159"/>
      <c r="DH871" s="159"/>
      <c r="DI871" s="159"/>
      <c r="DJ871" s="159"/>
      <c r="DK871" s="159"/>
      <c r="DL871" s="159"/>
      <c r="DM871" s="159"/>
      <c r="DN871" s="159"/>
      <c r="DO871" s="159"/>
      <c r="DP871" s="159"/>
      <c r="DQ871" s="159"/>
      <c r="DR871" s="159"/>
      <c r="DS871" s="159"/>
      <c r="DT871" s="159"/>
      <c r="DU871" s="159"/>
      <c r="DV871" s="159"/>
      <c r="DW871" s="159"/>
      <c r="DX871" s="159"/>
      <c r="DY871" s="159"/>
      <c r="DZ871" s="159"/>
      <c r="EA871" s="159"/>
      <c r="EB871" s="159"/>
      <c r="EC871" s="159"/>
      <c r="ED871" s="159"/>
      <c r="EE871" s="159"/>
      <c r="EF871" s="159"/>
      <c r="EG871" s="159"/>
      <c r="EH871" s="159"/>
      <c r="EI871" s="159"/>
      <c r="EJ871" s="159"/>
      <c r="EK871" s="159"/>
      <c r="EL871" s="159"/>
      <c r="EM871" s="159"/>
      <c r="EN871" s="159"/>
      <c r="EO871" s="159"/>
      <c r="EP871" s="159"/>
      <c r="EQ871" s="159"/>
      <c r="ER871" s="159"/>
      <c r="ES871" s="159"/>
      <c r="ET871" s="159"/>
      <c r="EU871" s="159"/>
      <c r="EV871" s="159"/>
      <c r="EW871" s="159"/>
      <c r="EX871" s="159"/>
      <c r="EY871" s="159"/>
      <c r="EZ871" s="159"/>
      <c r="FA871" s="159"/>
      <c r="FB871" s="159"/>
      <c r="FC871" s="159"/>
      <c r="FD871" s="159"/>
    </row>
    <row r="872" customFormat="false" ht="12.75" hidden="false" customHeight="false" outlineLevel="0" collapsed="false">
      <c r="A872" s="168"/>
      <c r="B872" s="149"/>
      <c r="C872" s="149"/>
      <c r="D872" s="149"/>
      <c r="E872" s="149"/>
      <c r="F872" s="149"/>
      <c r="G872" s="149"/>
      <c r="H872" s="148"/>
      <c r="I872" s="170"/>
      <c r="R872" s="148"/>
      <c r="S872" s="158"/>
      <c r="T872" s="159"/>
      <c r="U872" s="159"/>
      <c r="V872" s="159"/>
      <c r="W872" s="159"/>
      <c r="X872" s="159"/>
      <c r="Y872" s="159"/>
      <c r="Z872" s="159"/>
      <c r="AA872" s="159"/>
      <c r="AB872" s="159"/>
      <c r="AC872" s="159"/>
      <c r="AD872" s="159"/>
      <c r="AE872" s="159"/>
      <c r="AF872" s="159"/>
      <c r="AG872" s="159"/>
      <c r="AH872" s="159"/>
      <c r="AI872" s="159"/>
      <c r="AJ872" s="159"/>
      <c r="AK872" s="159"/>
      <c r="AL872" s="159"/>
      <c r="AM872" s="159"/>
      <c r="AN872" s="159"/>
      <c r="AO872" s="159"/>
      <c r="AP872" s="159"/>
      <c r="AQ872" s="159"/>
      <c r="AR872" s="159"/>
      <c r="AS872" s="159"/>
      <c r="AT872" s="159"/>
      <c r="AU872" s="159"/>
      <c r="AV872" s="159"/>
      <c r="AW872" s="159"/>
      <c r="AX872" s="159"/>
      <c r="AY872" s="159"/>
      <c r="AZ872" s="159"/>
      <c r="BA872" s="159"/>
      <c r="BB872" s="159"/>
      <c r="BC872" s="159"/>
      <c r="BD872" s="159"/>
      <c r="BE872" s="159"/>
      <c r="BF872" s="159"/>
      <c r="BG872" s="159"/>
      <c r="BH872" s="159"/>
      <c r="BI872" s="159"/>
      <c r="BJ872" s="159"/>
      <c r="BK872" s="159"/>
      <c r="BL872" s="159"/>
      <c r="BM872" s="159"/>
      <c r="BN872" s="159"/>
      <c r="BO872" s="159"/>
      <c r="BP872" s="159"/>
      <c r="BQ872" s="159"/>
      <c r="BR872" s="159"/>
      <c r="BS872" s="159"/>
      <c r="BT872" s="159"/>
      <c r="BU872" s="159"/>
      <c r="BV872" s="159"/>
      <c r="BW872" s="159"/>
      <c r="BX872" s="159"/>
      <c r="BY872" s="159"/>
      <c r="BZ872" s="159"/>
      <c r="CA872" s="159"/>
      <c r="CB872" s="159"/>
      <c r="CC872" s="159"/>
      <c r="CD872" s="159"/>
      <c r="CE872" s="159"/>
      <c r="CF872" s="159"/>
      <c r="CG872" s="159"/>
      <c r="CH872" s="159"/>
      <c r="CI872" s="159"/>
      <c r="CJ872" s="159"/>
      <c r="CK872" s="159"/>
      <c r="CL872" s="159"/>
      <c r="CM872" s="159"/>
      <c r="CN872" s="159"/>
      <c r="CO872" s="159"/>
      <c r="CP872" s="159"/>
      <c r="CQ872" s="159"/>
      <c r="CR872" s="159"/>
      <c r="CS872" s="159"/>
      <c r="CT872" s="159"/>
      <c r="CU872" s="159"/>
      <c r="CV872" s="159"/>
      <c r="CW872" s="159"/>
      <c r="CX872" s="159"/>
      <c r="CY872" s="159"/>
      <c r="CZ872" s="159"/>
      <c r="DA872" s="159"/>
      <c r="DB872" s="159"/>
      <c r="DC872" s="159"/>
      <c r="DD872" s="159"/>
      <c r="DE872" s="159"/>
      <c r="DF872" s="159"/>
      <c r="DG872" s="159"/>
      <c r="DH872" s="159"/>
      <c r="DI872" s="159"/>
      <c r="DJ872" s="159"/>
      <c r="DK872" s="159"/>
      <c r="DL872" s="159"/>
      <c r="DM872" s="159"/>
      <c r="DN872" s="159"/>
      <c r="DO872" s="159"/>
      <c r="DP872" s="159"/>
      <c r="DQ872" s="159"/>
      <c r="DR872" s="159"/>
      <c r="DS872" s="159"/>
      <c r="DT872" s="159"/>
      <c r="DU872" s="159"/>
      <c r="DV872" s="159"/>
      <c r="DW872" s="159"/>
      <c r="DX872" s="159"/>
      <c r="DY872" s="159"/>
      <c r="DZ872" s="159"/>
      <c r="EA872" s="159"/>
      <c r="EB872" s="159"/>
      <c r="EC872" s="159"/>
      <c r="ED872" s="159"/>
      <c r="EE872" s="159"/>
      <c r="EF872" s="159"/>
      <c r="EG872" s="159"/>
      <c r="EH872" s="159"/>
      <c r="EI872" s="159"/>
      <c r="EJ872" s="159"/>
      <c r="EK872" s="159"/>
      <c r="EL872" s="159"/>
      <c r="EM872" s="159"/>
      <c r="EN872" s="159"/>
      <c r="EO872" s="159"/>
      <c r="EP872" s="159"/>
      <c r="EQ872" s="159"/>
      <c r="ER872" s="159"/>
      <c r="ES872" s="159"/>
      <c r="ET872" s="159"/>
      <c r="EU872" s="159"/>
      <c r="EV872" s="159"/>
      <c r="EW872" s="159"/>
      <c r="EX872" s="159"/>
      <c r="EY872" s="159"/>
      <c r="EZ872" s="159"/>
      <c r="FA872" s="159"/>
      <c r="FB872" s="159"/>
      <c r="FC872" s="159"/>
      <c r="FD872" s="159"/>
    </row>
    <row r="873" customFormat="false" ht="12.75" hidden="false" customHeight="false" outlineLevel="0" collapsed="false">
      <c r="A873" s="168"/>
      <c r="B873" s="149"/>
      <c r="C873" s="149"/>
      <c r="D873" s="149"/>
      <c r="E873" s="149"/>
      <c r="F873" s="149"/>
      <c r="G873" s="149"/>
      <c r="H873" s="148"/>
      <c r="I873" s="170"/>
      <c r="R873" s="148"/>
      <c r="S873" s="158"/>
      <c r="T873" s="159"/>
      <c r="U873" s="159"/>
      <c r="V873" s="159"/>
      <c r="W873" s="159"/>
      <c r="X873" s="159"/>
      <c r="Y873" s="159"/>
      <c r="Z873" s="159"/>
      <c r="AA873" s="159"/>
      <c r="AB873" s="159"/>
      <c r="AC873" s="159"/>
      <c r="AD873" s="159"/>
      <c r="AE873" s="159"/>
      <c r="AF873" s="159"/>
      <c r="AG873" s="159"/>
      <c r="AH873" s="159"/>
      <c r="AI873" s="159"/>
      <c r="AJ873" s="159"/>
      <c r="AK873" s="159"/>
      <c r="AL873" s="159"/>
      <c r="AM873" s="159"/>
      <c r="AN873" s="159"/>
      <c r="AO873" s="159"/>
      <c r="AP873" s="159"/>
      <c r="AQ873" s="159"/>
      <c r="AR873" s="159"/>
      <c r="AS873" s="159"/>
      <c r="AT873" s="159"/>
      <c r="AU873" s="159"/>
      <c r="AV873" s="159"/>
      <c r="AW873" s="159"/>
      <c r="AX873" s="159"/>
      <c r="AY873" s="159"/>
      <c r="AZ873" s="159"/>
      <c r="BA873" s="159"/>
      <c r="BB873" s="159"/>
      <c r="BC873" s="159"/>
      <c r="BD873" s="159"/>
      <c r="BE873" s="159"/>
      <c r="BF873" s="159"/>
      <c r="BG873" s="159"/>
      <c r="BH873" s="159"/>
      <c r="BI873" s="159"/>
      <c r="BJ873" s="159"/>
      <c r="BK873" s="159"/>
      <c r="BL873" s="159"/>
      <c r="BM873" s="159"/>
      <c r="BN873" s="159"/>
      <c r="BO873" s="159"/>
      <c r="BP873" s="159"/>
      <c r="BQ873" s="159"/>
      <c r="BR873" s="159"/>
      <c r="BS873" s="159"/>
      <c r="BT873" s="159"/>
      <c r="BU873" s="159"/>
      <c r="BV873" s="159"/>
      <c r="BW873" s="159"/>
      <c r="BX873" s="159"/>
      <c r="BY873" s="159"/>
      <c r="BZ873" s="159"/>
      <c r="CA873" s="159"/>
      <c r="CB873" s="159"/>
      <c r="CC873" s="159"/>
      <c r="CD873" s="159"/>
      <c r="CE873" s="159"/>
      <c r="CF873" s="159"/>
      <c r="CG873" s="159"/>
      <c r="CH873" s="159"/>
      <c r="CI873" s="159"/>
      <c r="CJ873" s="159"/>
      <c r="CK873" s="159"/>
      <c r="CL873" s="159"/>
      <c r="CM873" s="159"/>
      <c r="CN873" s="159"/>
      <c r="CO873" s="159"/>
      <c r="CP873" s="159"/>
      <c r="CQ873" s="159"/>
      <c r="CR873" s="159"/>
      <c r="CS873" s="159"/>
      <c r="CT873" s="159"/>
      <c r="CU873" s="159"/>
      <c r="CV873" s="159"/>
      <c r="CW873" s="159"/>
      <c r="CX873" s="159"/>
      <c r="CY873" s="159"/>
      <c r="CZ873" s="159"/>
      <c r="DA873" s="159"/>
      <c r="DB873" s="159"/>
      <c r="DC873" s="159"/>
      <c r="DD873" s="159"/>
      <c r="DE873" s="159"/>
      <c r="DF873" s="159"/>
      <c r="DG873" s="159"/>
      <c r="DH873" s="159"/>
      <c r="DI873" s="159"/>
      <c r="DJ873" s="159"/>
      <c r="DK873" s="159"/>
      <c r="DL873" s="159"/>
      <c r="DM873" s="159"/>
      <c r="DN873" s="159"/>
      <c r="DO873" s="159"/>
      <c r="DP873" s="159"/>
      <c r="DQ873" s="159"/>
      <c r="DR873" s="159"/>
      <c r="DS873" s="159"/>
      <c r="DT873" s="159"/>
      <c r="DU873" s="159"/>
      <c r="DV873" s="159"/>
      <c r="DW873" s="159"/>
      <c r="DX873" s="159"/>
      <c r="DY873" s="159"/>
      <c r="DZ873" s="159"/>
      <c r="EA873" s="159"/>
      <c r="EB873" s="159"/>
      <c r="EC873" s="159"/>
      <c r="ED873" s="159"/>
      <c r="EE873" s="159"/>
      <c r="EF873" s="159"/>
      <c r="EG873" s="159"/>
      <c r="EH873" s="159"/>
      <c r="EI873" s="159"/>
      <c r="EJ873" s="159"/>
      <c r="EK873" s="159"/>
      <c r="EL873" s="159"/>
      <c r="EM873" s="159"/>
      <c r="EN873" s="159"/>
      <c r="EO873" s="159"/>
      <c r="EP873" s="159"/>
      <c r="EQ873" s="159"/>
      <c r="ER873" s="159"/>
      <c r="ES873" s="159"/>
      <c r="ET873" s="159"/>
      <c r="EU873" s="159"/>
      <c r="EV873" s="159"/>
      <c r="EW873" s="159"/>
      <c r="EX873" s="159"/>
      <c r="EY873" s="159"/>
      <c r="EZ873" s="159"/>
      <c r="FA873" s="159"/>
      <c r="FB873" s="159"/>
      <c r="FC873" s="159"/>
      <c r="FD873" s="159"/>
    </row>
    <row r="874" customFormat="false" ht="12.75" hidden="false" customHeight="false" outlineLevel="0" collapsed="false">
      <c r="A874" s="168"/>
      <c r="B874" s="149"/>
      <c r="C874" s="149"/>
      <c r="D874" s="149"/>
      <c r="E874" s="149"/>
      <c r="F874" s="149"/>
      <c r="G874" s="149"/>
      <c r="H874" s="148"/>
      <c r="I874" s="170"/>
      <c r="R874" s="148"/>
      <c r="S874" s="158"/>
      <c r="T874" s="159"/>
      <c r="U874" s="159"/>
      <c r="V874" s="159"/>
      <c r="W874" s="159"/>
      <c r="X874" s="159"/>
      <c r="Y874" s="159"/>
      <c r="Z874" s="159"/>
      <c r="AA874" s="159"/>
      <c r="AB874" s="159"/>
      <c r="AC874" s="159"/>
      <c r="AD874" s="159"/>
      <c r="AE874" s="159"/>
      <c r="AF874" s="159"/>
      <c r="AG874" s="159"/>
      <c r="AH874" s="159"/>
      <c r="AI874" s="159"/>
      <c r="AJ874" s="159"/>
      <c r="AK874" s="159"/>
      <c r="AL874" s="159"/>
      <c r="AM874" s="159"/>
      <c r="AN874" s="159"/>
      <c r="AO874" s="159"/>
      <c r="AP874" s="159"/>
      <c r="AQ874" s="159"/>
      <c r="AR874" s="159"/>
      <c r="AS874" s="159"/>
      <c r="AT874" s="159"/>
      <c r="AU874" s="159"/>
      <c r="AV874" s="159"/>
      <c r="AW874" s="159"/>
      <c r="AX874" s="159"/>
      <c r="AY874" s="159"/>
      <c r="AZ874" s="159"/>
      <c r="BA874" s="159"/>
      <c r="BB874" s="159"/>
      <c r="BC874" s="159"/>
      <c r="BD874" s="159"/>
      <c r="BE874" s="159"/>
      <c r="BF874" s="159"/>
      <c r="BG874" s="159"/>
      <c r="BH874" s="159"/>
      <c r="BI874" s="159"/>
      <c r="BJ874" s="159"/>
      <c r="BK874" s="159"/>
      <c r="BL874" s="159"/>
      <c r="BM874" s="159"/>
      <c r="BN874" s="159"/>
      <c r="BO874" s="159"/>
      <c r="BP874" s="159"/>
      <c r="BQ874" s="159"/>
      <c r="BR874" s="159"/>
      <c r="BS874" s="159"/>
      <c r="BT874" s="159"/>
      <c r="BU874" s="159"/>
      <c r="BV874" s="159"/>
      <c r="BW874" s="159"/>
      <c r="BX874" s="159"/>
      <c r="BY874" s="159"/>
      <c r="BZ874" s="159"/>
      <c r="CA874" s="159"/>
      <c r="CB874" s="159"/>
      <c r="CC874" s="159"/>
      <c r="CD874" s="159"/>
      <c r="CE874" s="159"/>
      <c r="CF874" s="159"/>
      <c r="CG874" s="159"/>
      <c r="CH874" s="159"/>
      <c r="CI874" s="159"/>
      <c r="CJ874" s="159"/>
      <c r="CK874" s="159"/>
      <c r="CL874" s="159"/>
      <c r="CM874" s="159"/>
      <c r="CN874" s="159"/>
      <c r="CO874" s="159"/>
      <c r="CP874" s="159"/>
      <c r="CQ874" s="159"/>
      <c r="CR874" s="159"/>
      <c r="CS874" s="159"/>
      <c r="CT874" s="159"/>
      <c r="CU874" s="159"/>
      <c r="CV874" s="159"/>
      <c r="CW874" s="159"/>
      <c r="CX874" s="159"/>
      <c r="CY874" s="159"/>
      <c r="CZ874" s="159"/>
      <c r="DA874" s="159"/>
      <c r="DB874" s="159"/>
      <c r="DC874" s="159"/>
      <c r="DD874" s="159"/>
      <c r="DE874" s="159"/>
      <c r="DF874" s="159"/>
      <c r="DG874" s="159"/>
      <c r="DH874" s="159"/>
      <c r="DI874" s="159"/>
      <c r="DJ874" s="159"/>
      <c r="DK874" s="159"/>
      <c r="DL874" s="159"/>
      <c r="DM874" s="159"/>
      <c r="DN874" s="159"/>
      <c r="DO874" s="159"/>
      <c r="DP874" s="159"/>
      <c r="DQ874" s="159"/>
      <c r="DR874" s="159"/>
      <c r="DS874" s="159"/>
      <c r="DT874" s="159"/>
      <c r="DU874" s="159"/>
      <c r="DV874" s="159"/>
      <c r="DW874" s="159"/>
      <c r="DX874" s="159"/>
      <c r="DY874" s="159"/>
      <c r="DZ874" s="159"/>
      <c r="EA874" s="159"/>
      <c r="EB874" s="159"/>
      <c r="EC874" s="159"/>
      <c r="ED874" s="159"/>
      <c r="EE874" s="159"/>
      <c r="EF874" s="159"/>
      <c r="EG874" s="159"/>
      <c r="EH874" s="159"/>
      <c r="EI874" s="159"/>
      <c r="EJ874" s="159"/>
      <c r="EK874" s="159"/>
      <c r="EL874" s="159"/>
      <c r="EM874" s="159"/>
      <c r="EN874" s="159"/>
      <c r="EO874" s="159"/>
      <c r="EP874" s="159"/>
      <c r="EQ874" s="159"/>
      <c r="ER874" s="159"/>
      <c r="ES874" s="159"/>
      <c r="ET874" s="159"/>
      <c r="EU874" s="159"/>
      <c r="EV874" s="159"/>
      <c r="EW874" s="159"/>
      <c r="EX874" s="159"/>
      <c r="EY874" s="159"/>
      <c r="EZ874" s="159"/>
      <c r="FA874" s="159"/>
      <c r="FB874" s="159"/>
      <c r="FC874" s="159"/>
      <c r="FD874" s="159"/>
    </row>
    <row r="875" customFormat="false" ht="12.75" hidden="false" customHeight="false" outlineLevel="0" collapsed="false">
      <c r="A875" s="168"/>
      <c r="B875" s="149"/>
      <c r="C875" s="149"/>
      <c r="D875" s="149"/>
      <c r="E875" s="149"/>
      <c r="F875" s="149"/>
      <c r="G875" s="149"/>
      <c r="H875" s="148"/>
      <c r="I875" s="170"/>
      <c r="R875" s="148"/>
      <c r="S875" s="158"/>
      <c r="T875" s="159"/>
      <c r="U875" s="159"/>
      <c r="V875" s="159"/>
      <c r="W875" s="159"/>
      <c r="X875" s="159"/>
      <c r="Y875" s="159"/>
      <c r="Z875" s="159"/>
      <c r="AA875" s="159"/>
      <c r="AB875" s="159"/>
      <c r="AC875" s="159"/>
      <c r="AD875" s="159"/>
      <c r="AE875" s="159"/>
      <c r="AF875" s="159"/>
      <c r="AG875" s="159"/>
      <c r="AH875" s="159"/>
      <c r="AI875" s="159"/>
      <c r="AJ875" s="159"/>
      <c r="AK875" s="159"/>
      <c r="AL875" s="159"/>
      <c r="AM875" s="159"/>
      <c r="AN875" s="159"/>
      <c r="AO875" s="159"/>
      <c r="AP875" s="159"/>
      <c r="AQ875" s="159"/>
      <c r="AR875" s="159"/>
      <c r="AS875" s="159"/>
      <c r="AT875" s="159"/>
      <c r="AU875" s="159"/>
      <c r="AV875" s="159"/>
      <c r="AW875" s="159"/>
      <c r="AX875" s="159"/>
      <c r="AY875" s="159"/>
      <c r="AZ875" s="159"/>
      <c r="BA875" s="159"/>
      <c r="BB875" s="159"/>
      <c r="BC875" s="159"/>
      <c r="BD875" s="159"/>
      <c r="BE875" s="159"/>
      <c r="BF875" s="159"/>
      <c r="BG875" s="159"/>
      <c r="BH875" s="159"/>
      <c r="BI875" s="159"/>
      <c r="BJ875" s="159"/>
      <c r="BK875" s="159"/>
      <c r="BL875" s="159"/>
      <c r="BM875" s="159"/>
      <c r="BN875" s="159"/>
      <c r="BO875" s="159"/>
      <c r="BP875" s="159"/>
      <c r="BQ875" s="159"/>
      <c r="BR875" s="159"/>
      <c r="BS875" s="159"/>
      <c r="BT875" s="159"/>
      <c r="BU875" s="159"/>
      <c r="BV875" s="159"/>
      <c r="BW875" s="159"/>
      <c r="BX875" s="159"/>
      <c r="BY875" s="159"/>
      <c r="BZ875" s="159"/>
      <c r="CA875" s="159"/>
      <c r="CB875" s="159"/>
      <c r="CC875" s="159"/>
      <c r="CD875" s="159"/>
      <c r="CE875" s="159"/>
      <c r="CF875" s="159"/>
      <c r="CG875" s="159"/>
      <c r="CH875" s="159"/>
      <c r="CI875" s="159"/>
      <c r="CJ875" s="159"/>
      <c r="CK875" s="159"/>
      <c r="CL875" s="159"/>
      <c r="CM875" s="159"/>
      <c r="CN875" s="159"/>
      <c r="CO875" s="159"/>
      <c r="CP875" s="159"/>
      <c r="CQ875" s="159"/>
      <c r="CR875" s="159"/>
      <c r="CS875" s="159"/>
      <c r="CT875" s="159"/>
      <c r="CU875" s="159"/>
      <c r="CV875" s="159"/>
      <c r="CW875" s="159"/>
      <c r="CX875" s="159"/>
      <c r="CY875" s="159"/>
      <c r="CZ875" s="159"/>
      <c r="DA875" s="159"/>
      <c r="DB875" s="159"/>
      <c r="DC875" s="159"/>
      <c r="DD875" s="159"/>
      <c r="DE875" s="159"/>
      <c r="DF875" s="159"/>
      <c r="DG875" s="159"/>
      <c r="DH875" s="159"/>
      <c r="DI875" s="159"/>
      <c r="DJ875" s="159"/>
      <c r="DK875" s="159"/>
      <c r="DL875" s="159"/>
      <c r="DM875" s="159"/>
      <c r="DN875" s="159"/>
      <c r="DO875" s="159"/>
      <c r="DP875" s="159"/>
      <c r="DQ875" s="159"/>
      <c r="DR875" s="159"/>
      <c r="DS875" s="159"/>
      <c r="DT875" s="159"/>
      <c r="DU875" s="159"/>
      <c r="DV875" s="159"/>
      <c r="DW875" s="159"/>
      <c r="DX875" s="159"/>
      <c r="DY875" s="159"/>
      <c r="DZ875" s="159"/>
      <c r="EA875" s="159"/>
      <c r="EB875" s="159"/>
      <c r="EC875" s="159"/>
      <c r="ED875" s="159"/>
      <c r="EE875" s="159"/>
      <c r="EF875" s="159"/>
      <c r="EG875" s="159"/>
      <c r="EH875" s="159"/>
      <c r="EI875" s="159"/>
      <c r="EJ875" s="159"/>
      <c r="EK875" s="159"/>
      <c r="EL875" s="159"/>
      <c r="EM875" s="159"/>
      <c r="EN875" s="159"/>
      <c r="EO875" s="159"/>
      <c r="EP875" s="159"/>
      <c r="EQ875" s="159"/>
      <c r="ER875" s="159"/>
      <c r="ES875" s="159"/>
      <c r="ET875" s="159"/>
      <c r="EU875" s="159"/>
      <c r="EV875" s="159"/>
      <c r="EW875" s="159"/>
      <c r="EX875" s="159"/>
      <c r="EY875" s="159"/>
      <c r="EZ875" s="159"/>
      <c r="FA875" s="159"/>
      <c r="FB875" s="159"/>
      <c r="FC875" s="159"/>
      <c r="FD875" s="159"/>
    </row>
    <row r="876" customFormat="false" ht="12.75" hidden="false" customHeight="false" outlineLevel="0" collapsed="false">
      <c r="A876" s="168"/>
      <c r="B876" s="149"/>
      <c r="C876" s="149"/>
      <c r="D876" s="149"/>
      <c r="E876" s="149"/>
      <c r="F876" s="149"/>
      <c r="G876" s="149"/>
      <c r="H876" s="148"/>
      <c r="I876" s="170"/>
      <c r="R876" s="148"/>
      <c r="S876" s="158"/>
      <c r="T876" s="159"/>
      <c r="U876" s="159"/>
      <c r="V876" s="159"/>
      <c r="W876" s="159"/>
      <c r="X876" s="159"/>
      <c r="Y876" s="159"/>
      <c r="Z876" s="159"/>
      <c r="AA876" s="159"/>
      <c r="AB876" s="159"/>
      <c r="AC876" s="159"/>
      <c r="AD876" s="159"/>
      <c r="AE876" s="159"/>
      <c r="AF876" s="159"/>
      <c r="AG876" s="159"/>
      <c r="AH876" s="159"/>
      <c r="AI876" s="159"/>
      <c r="AJ876" s="159"/>
      <c r="AK876" s="159"/>
      <c r="AL876" s="159"/>
      <c r="AM876" s="159"/>
      <c r="AN876" s="159"/>
      <c r="AO876" s="159"/>
      <c r="AP876" s="159"/>
      <c r="AQ876" s="159"/>
      <c r="AR876" s="159"/>
      <c r="AS876" s="159"/>
      <c r="AT876" s="159"/>
      <c r="AU876" s="159"/>
      <c r="AV876" s="159"/>
      <c r="AW876" s="159"/>
      <c r="AX876" s="159"/>
      <c r="AY876" s="159"/>
      <c r="AZ876" s="159"/>
      <c r="BA876" s="159"/>
      <c r="BB876" s="159"/>
      <c r="BC876" s="159"/>
      <c r="BD876" s="159"/>
      <c r="BE876" s="159"/>
      <c r="BF876" s="159"/>
      <c r="BG876" s="159"/>
      <c r="BH876" s="159"/>
      <c r="BI876" s="159"/>
      <c r="BJ876" s="159"/>
      <c r="BK876" s="159"/>
      <c r="BL876" s="159"/>
      <c r="BM876" s="159"/>
      <c r="BN876" s="159"/>
      <c r="BO876" s="159"/>
      <c r="BP876" s="159"/>
      <c r="BQ876" s="159"/>
      <c r="BR876" s="159"/>
      <c r="BS876" s="159"/>
      <c r="BT876" s="159"/>
      <c r="BU876" s="159"/>
      <c r="BV876" s="159"/>
      <c r="BW876" s="159"/>
      <c r="BX876" s="159"/>
      <c r="BY876" s="159"/>
      <c r="BZ876" s="159"/>
      <c r="CA876" s="159"/>
      <c r="CB876" s="159"/>
      <c r="CC876" s="159"/>
      <c r="CD876" s="159"/>
      <c r="CE876" s="159"/>
      <c r="CF876" s="159"/>
      <c r="CG876" s="159"/>
      <c r="CH876" s="159"/>
      <c r="CI876" s="159"/>
      <c r="CJ876" s="159"/>
      <c r="CK876" s="159"/>
      <c r="CL876" s="159"/>
      <c r="CM876" s="159"/>
      <c r="CN876" s="159"/>
      <c r="CO876" s="159"/>
      <c r="CP876" s="159"/>
      <c r="CQ876" s="159"/>
      <c r="CR876" s="159"/>
      <c r="CS876" s="159"/>
      <c r="CT876" s="159"/>
      <c r="CU876" s="159"/>
      <c r="CV876" s="159"/>
      <c r="CW876" s="159"/>
      <c r="CX876" s="159"/>
      <c r="CY876" s="159"/>
      <c r="CZ876" s="159"/>
      <c r="DA876" s="159"/>
      <c r="DB876" s="159"/>
      <c r="DC876" s="159"/>
      <c r="DD876" s="159"/>
      <c r="DE876" s="159"/>
      <c r="DF876" s="159"/>
      <c r="DG876" s="159"/>
      <c r="DH876" s="159"/>
      <c r="DI876" s="159"/>
      <c r="DJ876" s="159"/>
      <c r="DK876" s="159"/>
      <c r="DL876" s="159"/>
      <c r="DM876" s="159"/>
      <c r="DN876" s="159"/>
      <c r="DO876" s="159"/>
      <c r="DP876" s="159"/>
      <c r="DQ876" s="159"/>
      <c r="DR876" s="159"/>
      <c r="DS876" s="159"/>
      <c r="DT876" s="159"/>
      <c r="DU876" s="159"/>
      <c r="DV876" s="159"/>
      <c r="DW876" s="159"/>
      <c r="DX876" s="159"/>
      <c r="DY876" s="159"/>
      <c r="DZ876" s="159"/>
      <c r="EA876" s="159"/>
      <c r="EB876" s="159"/>
      <c r="EC876" s="159"/>
      <c r="ED876" s="159"/>
      <c r="EE876" s="159"/>
      <c r="EF876" s="159"/>
      <c r="EG876" s="159"/>
      <c r="EH876" s="159"/>
      <c r="EI876" s="159"/>
      <c r="EJ876" s="159"/>
      <c r="EK876" s="159"/>
      <c r="EL876" s="159"/>
      <c r="EM876" s="159"/>
      <c r="EN876" s="159"/>
      <c r="EO876" s="159"/>
      <c r="EP876" s="159"/>
      <c r="EQ876" s="159"/>
      <c r="ER876" s="159"/>
      <c r="ES876" s="159"/>
      <c r="ET876" s="159"/>
      <c r="EU876" s="159"/>
      <c r="EV876" s="159"/>
      <c r="EW876" s="159"/>
      <c r="EX876" s="159"/>
      <c r="EY876" s="159"/>
      <c r="EZ876" s="159"/>
      <c r="FA876" s="159"/>
      <c r="FB876" s="159"/>
      <c r="FC876" s="159"/>
      <c r="FD876" s="159"/>
    </row>
    <row r="877" customFormat="false" ht="12.75" hidden="false" customHeight="false" outlineLevel="0" collapsed="false">
      <c r="A877" s="168"/>
      <c r="B877" s="149"/>
      <c r="C877" s="149"/>
      <c r="D877" s="149"/>
      <c r="E877" s="149"/>
      <c r="F877" s="149"/>
      <c r="G877" s="149"/>
      <c r="H877" s="148"/>
      <c r="I877" s="170"/>
      <c r="R877" s="148"/>
      <c r="S877" s="158"/>
      <c r="T877" s="159"/>
      <c r="U877" s="159"/>
      <c r="V877" s="159"/>
      <c r="W877" s="159"/>
      <c r="X877" s="159"/>
      <c r="Y877" s="159"/>
      <c r="Z877" s="159"/>
      <c r="AA877" s="159"/>
      <c r="AB877" s="159"/>
      <c r="AC877" s="159"/>
      <c r="AD877" s="159"/>
      <c r="AE877" s="159"/>
      <c r="AF877" s="159"/>
      <c r="AG877" s="159"/>
      <c r="AH877" s="159"/>
      <c r="AI877" s="159"/>
      <c r="AJ877" s="159"/>
      <c r="AK877" s="159"/>
      <c r="AL877" s="159"/>
      <c r="AM877" s="159"/>
      <c r="AN877" s="159"/>
      <c r="AO877" s="159"/>
      <c r="AP877" s="159"/>
      <c r="AQ877" s="159"/>
      <c r="AR877" s="159"/>
      <c r="AS877" s="159"/>
      <c r="AT877" s="159"/>
      <c r="AU877" s="159"/>
      <c r="AV877" s="159"/>
      <c r="AW877" s="159"/>
      <c r="AX877" s="159"/>
      <c r="AY877" s="159"/>
      <c r="AZ877" s="159"/>
      <c r="BA877" s="159"/>
      <c r="BB877" s="159"/>
      <c r="BC877" s="159"/>
      <c r="BD877" s="159"/>
      <c r="BE877" s="159"/>
      <c r="BF877" s="159"/>
      <c r="BG877" s="159"/>
      <c r="BH877" s="159"/>
      <c r="BI877" s="159"/>
      <c r="BJ877" s="159"/>
      <c r="BK877" s="159"/>
      <c r="BL877" s="159"/>
      <c r="BM877" s="159"/>
      <c r="BN877" s="159"/>
      <c r="BO877" s="159"/>
      <c r="BP877" s="159"/>
      <c r="BQ877" s="159"/>
      <c r="BR877" s="159"/>
      <c r="BS877" s="159"/>
      <c r="BT877" s="159"/>
      <c r="BU877" s="159"/>
      <c r="BV877" s="159"/>
      <c r="BW877" s="159"/>
      <c r="BX877" s="159"/>
      <c r="BY877" s="159"/>
      <c r="BZ877" s="159"/>
      <c r="CA877" s="159"/>
      <c r="CB877" s="159"/>
      <c r="CC877" s="159"/>
      <c r="CD877" s="159"/>
      <c r="CE877" s="159"/>
      <c r="CF877" s="159"/>
      <c r="CG877" s="159"/>
      <c r="CH877" s="159"/>
      <c r="CI877" s="159"/>
      <c r="CJ877" s="159"/>
      <c r="CK877" s="159"/>
      <c r="CL877" s="159"/>
      <c r="CM877" s="159"/>
      <c r="CN877" s="159"/>
      <c r="CO877" s="159"/>
      <c r="CP877" s="159"/>
      <c r="CQ877" s="159"/>
      <c r="CR877" s="159"/>
      <c r="CS877" s="159"/>
      <c r="CT877" s="159"/>
      <c r="CU877" s="159"/>
      <c r="CV877" s="159"/>
      <c r="CW877" s="159"/>
      <c r="CX877" s="159"/>
      <c r="CY877" s="159"/>
      <c r="CZ877" s="159"/>
      <c r="DA877" s="159"/>
      <c r="DB877" s="159"/>
      <c r="DC877" s="159"/>
      <c r="DD877" s="159"/>
      <c r="DE877" s="159"/>
      <c r="DF877" s="159"/>
      <c r="DG877" s="159"/>
      <c r="DH877" s="159"/>
      <c r="DI877" s="159"/>
      <c r="DJ877" s="159"/>
      <c r="DK877" s="159"/>
      <c r="DL877" s="159"/>
      <c r="DM877" s="159"/>
      <c r="DN877" s="159"/>
      <c r="DO877" s="159"/>
      <c r="DP877" s="159"/>
      <c r="DQ877" s="159"/>
      <c r="DR877" s="159"/>
      <c r="DS877" s="159"/>
      <c r="DT877" s="159"/>
      <c r="DU877" s="159"/>
      <c r="DV877" s="159"/>
      <c r="DW877" s="159"/>
      <c r="DX877" s="159"/>
      <c r="DY877" s="159"/>
      <c r="DZ877" s="159"/>
      <c r="EA877" s="159"/>
      <c r="EB877" s="159"/>
      <c r="EC877" s="159"/>
      <c r="ED877" s="159"/>
      <c r="EE877" s="159"/>
      <c r="EF877" s="159"/>
      <c r="EG877" s="159"/>
      <c r="EH877" s="159"/>
      <c r="EI877" s="159"/>
      <c r="EJ877" s="159"/>
      <c r="EK877" s="159"/>
      <c r="EL877" s="159"/>
      <c r="EM877" s="159"/>
      <c r="EN877" s="159"/>
      <c r="EO877" s="159"/>
      <c r="EP877" s="159"/>
      <c r="EQ877" s="159"/>
      <c r="ER877" s="159"/>
      <c r="ES877" s="159"/>
      <c r="ET877" s="159"/>
      <c r="EU877" s="159"/>
      <c r="EV877" s="159"/>
      <c r="EW877" s="159"/>
      <c r="EX877" s="159"/>
      <c r="EY877" s="159"/>
      <c r="EZ877" s="159"/>
      <c r="FA877" s="159"/>
      <c r="FB877" s="159"/>
      <c r="FC877" s="159"/>
      <c r="FD877" s="159"/>
    </row>
    <row r="878" customFormat="false" ht="12.75" hidden="false" customHeight="false" outlineLevel="0" collapsed="false">
      <c r="A878" s="168"/>
      <c r="B878" s="149"/>
      <c r="C878" s="149"/>
      <c r="D878" s="149"/>
      <c r="E878" s="149"/>
      <c r="F878" s="149"/>
      <c r="G878" s="149"/>
      <c r="H878" s="148"/>
      <c r="I878" s="170"/>
      <c r="R878" s="148"/>
      <c r="S878" s="158"/>
      <c r="T878" s="159"/>
      <c r="U878" s="159"/>
      <c r="V878" s="159"/>
      <c r="W878" s="159"/>
      <c r="X878" s="159"/>
      <c r="Y878" s="159"/>
      <c r="Z878" s="159"/>
      <c r="AA878" s="159"/>
      <c r="AB878" s="159"/>
      <c r="AC878" s="159"/>
      <c r="AD878" s="159"/>
      <c r="AE878" s="159"/>
      <c r="AF878" s="159"/>
      <c r="AG878" s="159"/>
      <c r="AH878" s="159"/>
      <c r="AI878" s="159"/>
      <c r="AJ878" s="159"/>
      <c r="AK878" s="159"/>
      <c r="AL878" s="159"/>
      <c r="AM878" s="159"/>
      <c r="AN878" s="159"/>
      <c r="AO878" s="159"/>
      <c r="AP878" s="159"/>
      <c r="AQ878" s="159"/>
      <c r="AR878" s="159"/>
      <c r="AS878" s="159"/>
      <c r="AT878" s="159"/>
      <c r="AU878" s="159"/>
      <c r="AV878" s="159"/>
      <c r="AW878" s="159"/>
      <c r="AX878" s="159"/>
      <c r="AY878" s="159"/>
      <c r="AZ878" s="159"/>
      <c r="BA878" s="159"/>
      <c r="BB878" s="159"/>
      <c r="BC878" s="159"/>
      <c r="BD878" s="159"/>
      <c r="BE878" s="159"/>
      <c r="BF878" s="159"/>
      <c r="BG878" s="159"/>
      <c r="BH878" s="159"/>
      <c r="BI878" s="159"/>
      <c r="BJ878" s="159"/>
      <c r="BK878" s="159"/>
      <c r="BL878" s="159"/>
      <c r="BM878" s="159"/>
      <c r="BN878" s="159"/>
      <c r="BO878" s="159"/>
      <c r="BP878" s="159"/>
      <c r="BQ878" s="159"/>
      <c r="BR878" s="159"/>
      <c r="BS878" s="159"/>
      <c r="BT878" s="159"/>
      <c r="BU878" s="159"/>
      <c r="BV878" s="159"/>
      <c r="BW878" s="159"/>
      <c r="BX878" s="159"/>
      <c r="BY878" s="159"/>
      <c r="BZ878" s="159"/>
      <c r="CA878" s="159"/>
      <c r="CB878" s="159"/>
      <c r="CC878" s="159"/>
      <c r="CD878" s="159"/>
      <c r="CE878" s="159"/>
      <c r="CF878" s="159"/>
      <c r="CG878" s="159"/>
      <c r="CH878" s="159"/>
      <c r="CI878" s="159"/>
      <c r="CJ878" s="159"/>
      <c r="CK878" s="159"/>
      <c r="CL878" s="159"/>
      <c r="CM878" s="159"/>
      <c r="CN878" s="159"/>
      <c r="CO878" s="159"/>
      <c r="CP878" s="159"/>
      <c r="CQ878" s="159"/>
      <c r="CR878" s="159"/>
      <c r="CS878" s="159"/>
      <c r="CT878" s="159"/>
      <c r="CU878" s="159"/>
      <c r="CV878" s="159"/>
      <c r="CW878" s="159"/>
      <c r="CX878" s="159"/>
      <c r="CY878" s="159"/>
      <c r="CZ878" s="159"/>
      <c r="DA878" s="159"/>
      <c r="DB878" s="159"/>
      <c r="DC878" s="159"/>
      <c r="DD878" s="159"/>
      <c r="DE878" s="159"/>
      <c r="DF878" s="159"/>
      <c r="DG878" s="159"/>
      <c r="DH878" s="159"/>
      <c r="DI878" s="159"/>
      <c r="DJ878" s="159"/>
      <c r="DK878" s="159"/>
      <c r="DL878" s="159"/>
      <c r="DM878" s="159"/>
      <c r="DN878" s="159"/>
      <c r="DO878" s="159"/>
      <c r="DP878" s="159"/>
      <c r="DQ878" s="159"/>
      <c r="DR878" s="159"/>
      <c r="DS878" s="159"/>
      <c r="DT878" s="159"/>
      <c r="DU878" s="159"/>
      <c r="DV878" s="159"/>
      <c r="DW878" s="159"/>
      <c r="DX878" s="159"/>
      <c r="DY878" s="159"/>
      <c r="DZ878" s="159"/>
      <c r="EA878" s="159"/>
      <c r="EB878" s="159"/>
      <c r="EC878" s="159"/>
      <c r="ED878" s="159"/>
      <c r="EE878" s="159"/>
      <c r="EF878" s="159"/>
      <c r="EG878" s="159"/>
      <c r="EH878" s="159"/>
      <c r="EI878" s="159"/>
      <c r="EJ878" s="159"/>
      <c r="EK878" s="159"/>
      <c r="EL878" s="159"/>
      <c r="EM878" s="159"/>
      <c r="EN878" s="159"/>
      <c r="EO878" s="159"/>
      <c r="EP878" s="159"/>
      <c r="EQ878" s="159"/>
      <c r="ER878" s="159"/>
      <c r="ES878" s="159"/>
      <c r="ET878" s="159"/>
      <c r="EU878" s="159"/>
      <c r="EV878" s="159"/>
      <c r="EW878" s="159"/>
      <c r="EX878" s="159"/>
      <c r="EY878" s="159"/>
      <c r="EZ878" s="159"/>
      <c r="FA878" s="159"/>
      <c r="FB878" s="159"/>
      <c r="FC878" s="159"/>
      <c r="FD878" s="159"/>
    </row>
    <row r="879" customFormat="false" ht="12.75" hidden="false" customHeight="false" outlineLevel="0" collapsed="false">
      <c r="A879" s="168"/>
      <c r="B879" s="149"/>
      <c r="C879" s="149"/>
      <c r="D879" s="149"/>
      <c r="E879" s="149"/>
      <c r="F879" s="149"/>
      <c r="G879" s="149"/>
      <c r="H879" s="148"/>
      <c r="I879" s="170"/>
      <c r="R879" s="148"/>
      <c r="S879" s="158"/>
      <c r="T879" s="159"/>
      <c r="U879" s="159"/>
      <c r="V879" s="159"/>
      <c r="W879" s="159"/>
      <c r="X879" s="159"/>
      <c r="Y879" s="159"/>
      <c r="Z879" s="159"/>
      <c r="AA879" s="159"/>
      <c r="AB879" s="159"/>
      <c r="AC879" s="159"/>
      <c r="AD879" s="159"/>
      <c r="AE879" s="159"/>
      <c r="AF879" s="159"/>
      <c r="AG879" s="159"/>
      <c r="AH879" s="159"/>
      <c r="AI879" s="159"/>
      <c r="AJ879" s="159"/>
      <c r="AK879" s="159"/>
      <c r="AL879" s="159"/>
      <c r="AM879" s="159"/>
      <c r="AN879" s="159"/>
      <c r="AO879" s="159"/>
      <c r="AP879" s="159"/>
      <c r="AQ879" s="159"/>
      <c r="AR879" s="159"/>
      <c r="AS879" s="159"/>
      <c r="AT879" s="159"/>
      <c r="AU879" s="159"/>
      <c r="AV879" s="159"/>
      <c r="AW879" s="159"/>
      <c r="AX879" s="159"/>
      <c r="AY879" s="159"/>
      <c r="AZ879" s="159"/>
      <c r="BA879" s="159"/>
      <c r="BB879" s="159"/>
      <c r="BC879" s="159"/>
      <c r="BD879" s="159"/>
      <c r="BE879" s="159"/>
      <c r="BF879" s="159"/>
      <c r="BG879" s="159"/>
      <c r="BH879" s="159"/>
      <c r="BI879" s="159"/>
      <c r="BJ879" s="159"/>
      <c r="BK879" s="159"/>
      <c r="BL879" s="159"/>
      <c r="BM879" s="159"/>
      <c r="BN879" s="159"/>
      <c r="BO879" s="159"/>
      <c r="BP879" s="159"/>
      <c r="BQ879" s="159"/>
      <c r="BR879" s="159"/>
      <c r="BS879" s="159"/>
      <c r="BT879" s="159"/>
      <c r="BU879" s="159"/>
      <c r="BV879" s="159"/>
      <c r="BW879" s="159"/>
      <c r="BX879" s="159"/>
      <c r="BY879" s="159"/>
      <c r="BZ879" s="159"/>
      <c r="CA879" s="159"/>
      <c r="CB879" s="159"/>
      <c r="CC879" s="159"/>
      <c r="CD879" s="159"/>
      <c r="CE879" s="159"/>
      <c r="CF879" s="159"/>
      <c r="CG879" s="159"/>
      <c r="CH879" s="159"/>
      <c r="CI879" s="159"/>
      <c r="CJ879" s="159"/>
      <c r="CK879" s="159"/>
      <c r="CL879" s="159"/>
      <c r="CM879" s="159"/>
      <c r="CN879" s="159"/>
      <c r="CO879" s="159"/>
      <c r="CP879" s="159"/>
      <c r="CQ879" s="159"/>
      <c r="CR879" s="159"/>
      <c r="CS879" s="159"/>
      <c r="CT879" s="159"/>
      <c r="CU879" s="159"/>
      <c r="CV879" s="159"/>
      <c r="CW879" s="159"/>
      <c r="CX879" s="159"/>
      <c r="CY879" s="159"/>
      <c r="CZ879" s="159"/>
      <c r="DA879" s="159"/>
      <c r="DB879" s="159"/>
      <c r="DC879" s="159"/>
      <c r="DD879" s="159"/>
      <c r="DE879" s="159"/>
      <c r="DF879" s="159"/>
      <c r="DG879" s="159"/>
      <c r="DH879" s="159"/>
      <c r="DI879" s="159"/>
      <c r="DJ879" s="159"/>
      <c r="DK879" s="159"/>
      <c r="DL879" s="159"/>
      <c r="DM879" s="159"/>
      <c r="DN879" s="159"/>
      <c r="DO879" s="159"/>
      <c r="DP879" s="159"/>
      <c r="DQ879" s="159"/>
      <c r="DR879" s="159"/>
      <c r="DS879" s="159"/>
      <c r="DT879" s="159"/>
      <c r="DU879" s="159"/>
      <c r="DV879" s="159"/>
      <c r="DW879" s="159"/>
      <c r="DX879" s="159"/>
      <c r="DY879" s="159"/>
      <c r="DZ879" s="159"/>
      <c r="EA879" s="159"/>
      <c r="EB879" s="159"/>
      <c r="EC879" s="159"/>
      <c r="ED879" s="159"/>
      <c r="EE879" s="159"/>
      <c r="EF879" s="159"/>
      <c r="EG879" s="159"/>
      <c r="EH879" s="159"/>
      <c r="EI879" s="159"/>
      <c r="EJ879" s="159"/>
      <c r="EK879" s="159"/>
      <c r="EL879" s="159"/>
      <c r="EM879" s="159"/>
      <c r="EN879" s="159"/>
      <c r="EO879" s="159"/>
      <c r="EP879" s="159"/>
      <c r="EQ879" s="159"/>
      <c r="ER879" s="159"/>
      <c r="ES879" s="159"/>
      <c r="ET879" s="159"/>
      <c r="EU879" s="159"/>
      <c r="EV879" s="159"/>
      <c r="EW879" s="159"/>
      <c r="EX879" s="159"/>
      <c r="EY879" s="159"/>
      <c r="EZ879" s="159"/>
      <c r="FA879" s="159"/>
      <c r="FB879" s="159"/>
      <c r="FC879" s="159"/>
      <c r="FD879" s="159"/>
    </row>
    <row r="880" customFormat="false" ht="12.75" hidden="false" customHeight="false" outlineLevel="0" collapsed="false">
      <c r="A880" s="168"/>
      <c r="B880" s="149"/>
      <c r="C880" s="149"/>
      <c r="D880" s="149"/>
      <c r="E880" s="149"/>
      <c r="F880" s="149"/>
      <c r="G880" s="149"/>
      <c r="H880" s="148"/>
      <c r="I880" s="170"/>
      <c r="R880" s="148"/>
      <c r="S880" s="158"/>
      <c r="T880" s="159"/>
      <c r="U880" s="159"/>
      <c r="V880" s="159"/>
      <c r="W880" s="159"/>
      <c r="X880" s="159"/>
      <c r="Y880" s="159"/>
      <c r="Z880" s="159"/>
      <c r="AA880" s="159"/>
      <c r="AB880" s="159"/>
      <c r="AC880" s="159"/>
      <c r="AD880" s="159"/>
      <c r="AE880" s="159"/>
      <c r="AF880" s="159"/>
      <c r="AG880" s="159"/>
      <c r="AH880" s="159"/>
      <c r="AI880" s="159"/>
      <c r="AJ880" s="159"/>
      <c r="AK880" s="159"/>
      <c r="AL880" s="159"/>
      <c r="AM880" s="159"/>
      <c r="AN880" s="159"/>
      <c r="AO880" s="159"/>
      <c r="AP880" s="159"/>
      <c r="AQ880" s="159"/>
      <c r="AR880" s="159"/>
      <c r="AS880" s="159"/>
      <c r="AT880" s="159"/>
      <c r="AU880" s="159"/>
      <c r="AV880" s="159"/>
      <c r="AW880" s="159"/>
      <c r="AX880" s="159"/>
      <c r="AY880" s="159"/>
      <c r="AZ880" s="159"/>
      <c r="BA880" s="159"/>
      <c r="BB880" s="159"/>
      <c r="BC880" s="159"/>
      <c r="BD880" s="159"/>
      <c r="BE880" s="159"/>
      <c r="BF880" s="159"/>
      <c r="BG880" s="159"/>
      <c r="BH880" s="159"/>
      <c r="BI880" s="159"/>
      <c r="BJ880" s="159"/>
      <c r="BK880" s="159"/>
      <c r="BL880" s="159"/>
      <c r="BM880" s="159"/>
      <c r="BN880" s="159"/>
      <c r="BO880" s="159"/>
      <c r="BP880" s="159"/>
      <c r="BQ880" s="159"/>
      <c r="BR880" s="159"/>
      <c r="BS880" s="159"/>
      <c r="BT880" s="159"/>
      <c r="BU880" s="159"/>
      <c r="BV880" s="159"/>
      <c r="BW880" s="159"/>
      <c r="BX880" s="159"/>
      <c r="BY880" s="159"/>
      <c r="BZ880" s="159"/>
      <c r="CA880" s="159"/>
      <c r="CB880" s="159"/>
      <c r="CC880" s="159"/>
      <c r="CD880" s="159"/>
      <c r="CE880" s="159"/>
      <c r="CF880" s="159"/>
      <c r="CG880" s="159"/>
      <c r="CH880" s="159"/>
      <c r="CI880" s="159"/>
      <c r="CJ880" s="159"/>
      <c r="CK880" s="159"/>
      <c r="CL880" s="159"/>
      <c r="CM880" s="159"/>
      <c r="CN880" s="159"/>
      <c r="CO880" s="159"/>
      <c r="CP880" s="159"/>
      <c r="CQ880" s="159"/>
      <c r="CR880" s="159"/>
      <c r="CS880" s="159"/>
      <c r="CT880" s="159"/>
      <c r="CU880" s="159"/>
      <c r="CV880" s="159"/>
      <c r="CW880" s="159"/>
      <c r="CX880" s="159"/>
      <c r="CY880" s="159"/>
      <c r="CZ880" s="159"/>
      <c r="DA880" s="159"/>
      <c r="DB880" s="159"/>
      <c r="DC880" s="159"/>
      <c r="DD880" s="159"/>
      <c r="DE880" s="159"/>
      <c r="DF880" s="159"/>
      <c r="DG880" s="159"/>
      <c r="DH880" s="159"/>
      <c r="DI880" s="159"/>
      <c r="DJ880" s="159"/>
      <c r="DK880" s="159"/>
      <c r="DL880" s="159"/>
      <c r="DM880" s="159"/>
      <c r="DN880" s="159"/>
      <c r="DO880" s="159"/>
      <c r="DP880" s="159"/>
      <c r="DQ880" s="159"/>
      <c r="DR880" s="159"/>
      <c r="DS880" s="159"/>
      <c r="DT880" s="159"/>
      <c r="DU880" s="159"/>
      <c r="DV880" s="159"/>
      <c r="DW880" s="159"/>
      <c r="DX880" s="159"/>
      <c r="DY880" s="159"/>
      <c r="DZ880" s="159"/>
      <c r="EA880" s="159"/>
      <c r="EB880" s="159"/>
      <c r="EC880" s="159"/>
      <c r="ED880" s="159"/>
      <c r="EE880" s="159"/>
      <c r="EF880" s="159"/>
      <c r="EG880" s="159"/>
      <c r="EH880" s="159"/>
      <c r="EI880" s="159"/>
      <c r="EJ880" s="159"/>
      <c r="EK880" s="159"/>
      <c r="EL880" s="159"/>
      <c r="EM880" s="159"/>
      <c r="EN880" s="159"/>
      <c r="EO880" s="159"/>
      <c r="EP880" s="159"/>
      <c r="EQ880" s="159"/>
      <c r="ER880" s="159"/>
      <c r="ES880" s="159"/>
      <c r="ET880" s="159"/>
      <c r="EU880" s="159"/>
      <c r="EV880" s="159"/>
      <c r="EW880" s="159"/>
      <c r="EX880" s="159"/>
      <c r="EY880" s="159"/>
      <c r="EZ880" s="159"/>
      <c r="FA880" s="159"/>
      <c r="FB880" s="159"/>
      <c r="FC880" s="159"/>
      <c r="FD880" s="159"/>
    </row>
    <row r="881" customFormat="false" ht="12.75" hidden="false" customHeight="false" outlineLevel="0" collapsed="false">
      <c r="A881" s="168"/>
      <c r="B881" s="149"/>
      <c r="C881" s="149"/>
      <c r="D881" s="149"/>
      <c r="E881" s="149"/>
      <c r="F881" s="149"/>
      <c r="G881" s="149"/>
      <c r="H881" s="148"/>
      <c r="I881" s="170"/>
      <c r="R881" s="148"/>
      <c r="S881" s="158"/>
      <c r="T881" s="159"/>
      <c r="U881" s="159"/>
      <c r="V881" s="159"/>
      <c r="W881" s="159"/>
      <c r="X881" s="159"/>
      <c r="Y881" s="159"/>
      <c r="Z881" s="159"/>
      <c r="AA881" s="159"/>
      <c r="AB881" s="159"/>
      <c r="AC881" s="159"/>
      <c r="AD881" s="159"/>
      <c r="AE881" s="159"/>
      <c r="AF881" s="159"/>
      <c r="AG881" s="159"/>
      <c r="AH881" s="159"/>
      <c r="AI881" s="159"/>
      <c r="AJ881" s="159"/>
      <c r="AK881" s="159"/>
      <c r="AL881" s="159"/>
      <c r="AM881" s="159"/>
      <c r="AN881" s="159"/>
      <c r="AO881" s="159"/>
      <c r="AP881" s="159"/>
      <c r="AQ881" s="159"/>
      <c r="AR881" s="159"/>
      <c r="AS881" s="159"/>
      <c r="AT881" s="159"/>
      <c r="AU881" s="159"/>
      <c r="AV881" s="159"/>
      <c r="AW881" s="159"/>
      <c r="AX881" s="159"/>
      <c r="AY881" s="159"/>
      <c r="AZ881" s="159"/>
      <c r="BA881" s="159"/>
      <c r="BB881" s="159"/>
      <c r="BC881" s="159"/>
      <c r="BD881" s="159"/>
      <c r="BE881" s="159"/>
      <c r="BF881" s="159"/>
      <c r="BG881" s="159"/>
      <c r="BH881" s="159"/>
      <c r="BI881" s="159"/>
      <c r="BJ881" s="159"/>
      <c r="BK881" s="159"/>
      <c r="BL881" s="159"/>
      <c r="BM881" s="159"/>
      <c r="BN881" s="159"/>
      <c r="BO881" s="159"/>
      <c r="BP881" s="159"/>
      <c r="BQ881" s="159"/>
      <c r="BR881" s="159"/>
      <c r="BS881" s="159"/>
      <c r="BT881" s="159"/>
      <c r="BU881" s="159"/>
      <c r="BV881" s="159"/>
      <c r="BW881" s="159"/>
      <c r="BX881" s="159"/>
      <c r="BY881" s="159"/>
      <c r="BZ881" s="159"/>
      <c r="CA881" s="159"/>
      <c r="CB881" s="159"/>
      <c r="CC881" s="159"/>
      <c r="CD881" s="159"/>
      <c r="CE881" s="159"/>
      <c r="CF881" s="159"/>
      <c r="CG881" s="159"/>
      <c r="CH881" s="159"/>
      <c r="CI881" s="159"/>
      <c r="CJ881" s="159"/>
      <c r="CK881" s="159"/>
      <c r="CL881" s="159"/>
      <c r="CM881" s="159"/>
      <c r="CN881" s="159"/>
      <c r="CO881" s="159"/>
      <c r="CP881" s="159"/>
      <c r="CQ881" s="159"/>
      <c r="CR881" s="159"/>
      <c r="CS881" s="159"/>
      <c r="CT881" s="159"/>
      <c r="CU881" s="159"/>
      <c r="CV881" s="159"/>
      <c r="CW881" s="159"/>
      <c r="CX881" s="159"/>
      <c r="CY881" s="159"/>
      <c r="CZ881" s="159"/>
      <c r="DA881" s="159"/>
      <c r="DB881" s="159"/>
      <c r="DC881" s="159"/>
      <c r="DD881" s="159"/>
      <c r="DE881" s="159"/>
      <c r="DF881" s="159"/>
      <c r="DG881" s="159"/>
      <c r="DH881" s="159"/>
      <c r="DI881" s="159"/>
      <c r="DJ881" s="159"/>
      <c r="DK881" s="159"/>
      <c r="DL881" s="159"/>
      <c r="DM881" s="159"/>
      <c r="DN881" s="159"/>
      <c r="DO881" s="159"/>
      <c r="DP881" s="159"/>
      <c r="DQ881" s="159"/>
      <c r="DR881" s="159"/>
      <c r="DS881" s="159"/>
      <c r="DT881" s="159"/>
      <c r="DU881" s="159"/>
      <c r="DV881" s="159"/>
      <c r="DW881" s="159"/>
      <c r="DX881" s="159"/>
      <c r="DY881" s="159"/>
      <c r="DZ881" s="159"/>
      <c r="EA881" s="159"/>
      <c r="EB881" s="159"/>
      <c r="EC881" s="159"/>
      <c r="ED881" s="159"/>
      <c r="EE881" s="159"/>
      <c r="EF881" s="159"/>
      <c r="EG881" s="159"/>
      <c r="EH881" s="159"/>
      <c r="EI881" s="159"/>
      <c r="EJ881" s="159"/>
      <c r="EK881" s="159"/>
      <c r="EL881" s="159"/>
      <c r="EM881" s="159"/>
      <c r="EN881" s="159"/>
      <c r="EO881" s="159"/>
      <c r="EP881" s="159"/>
      <c r="EQ881" s="159"/>
      <c r="ER881" s="159"/>
      <c r="ES881" s="159"/>
      <c r="ET881" s="159"/>
      <c r="EU881" s="159"/>
      <c r="EV881" s="159"/>
      <c r="EW881" s="159"/>
      <c r="EX881" s="159"/>
      <c r="EY881" s="159"/>
      <c r="EZ881" s="159"/>
      <c r="FA881" s="159"/>
      <c r="FB881" s="159"/>
      <c r="FC881" s="159"/>
      <c r="FD881" s="159"/>
    </row>
    <row r="882" customFormat="false" ht="12.75" hidden="false" customHeight="false" outlineLevel="0" collapsed="false">
      <c r="A882" s="168"/>
      <c r="B882" s="149"/>
      <c r="C882" s="149"/>
      <c r="D882" s="149"/>
      <c r="E882" s="149"/>
      <c r="F882" s="149"/>
      <c r="G882" s="149"/>
      <c r="H882" s="148"/>
      <c r="I882" s="170"/>
      <c r="R882" s="148"/>
      <c r="S882" s="158"/>
      <c r="T882" s="159"/>
      <c r="U882" s="159"/>
      <c r="V882" s="159"/>
      <c r="W882" s="159"/>
      <c r="X882" s="159"/>
      <c r="Y882" s="159"/>
      <c r="Z882" s="159"/>
      <c r="AA882" s="159"/>
      <c r="AB882" s="159"/>
      <c r="AC882" s="159"/>
      <c r="AD882" s="159"/>
      <c r="AE882" s="159"/>
      <c r="AF882" s="159"/>
      <c r="AG882" s="159"/>
      <c r="AH882" s="159"/>
      <c r="AI882" s="159"/>
      <c r="AJ882" s="159"/>
      <c r="AK882" s="159"/>
      <c r="AL882" s="159"/>
      <c r="AM882" s="159"/>
      <c r="AN882" s="159"/>
      <c r="AO882" s="159"/>
      <c r="AP882" s="159"/>
      <c r="AQ882" s="159"/>
      <c r="AR882" s="159"/>
      <c r="AS882" s="159"/>
      <c r="AT882" s="159"/>
      <c r="AU882" s="159"/>
      <c r="AV882" s="159"/>
      <c r="AW882" s="159"/>
      <c r="AX882" s="159"/>
      <c r="AY882" s="159"/>
      <c r="AZ882" s="159"/>
      <c r="BA882" s="159"/>
      <c r="BB882" s="159"/>
      <c r="BC882" s="159"/>
      <c r="BD882" s="159"/>
      <c r="BE882" s="159"/>
      <c r="BF882" s="159"/>
      <c r="BG882" s="159"/>
      <c r="BH882" s="159"/>
      <c r="BI882" s="159"/>
      <c r="BJ882" s="159"/>
      <c r="BK882" s="159"/>
      <c r="BL882" s="159"/>
      <c r="BM882" s="159"/>
      <c r="BN882" s="159"/>
      <c r="BO882" s="159"/>
      <c r="BP882" s="159"/>
      <c r="BQ882" s="159"/>
      <c r="BR882" s="159"/>
      <c r="BS882" s="159"/>
      <c r="BT882" s="159"/>
      <c r="BU882" s="159"/>
      <c r="BV882" s="159"/>
      <c r="BW882" s="159"/>
      <c r="BX882" s="159"/>
      <c r="BY882" s="159"/>
      <c r="BZ882" s="159"/>
      <c r="CA882" s="159"/>
      <c r="CB882" s="159"/>
      <c r="CC882" s="159"/>
      <c r="CD882" s="159"/>
      <c r="CE882" s="159"/>
      <c r="CF882" s="159"/>
      <c r="CG882" s="159"/>
      <c r="CH882" s="159"/>
      <c r="CI882" s="159"/>
      <c r="CJ882" s="159"/>
      <c r="CK882" s="159"/>
      <c r="CL882" s="159"/>
      <c r="CM882" s="159"/>
      <c r="CN882" s="159"/>
      <c r="CO882" s="159"/>
      <c r="CP882" s="159"/>
      <c r="CQ882" s="159"/>
      <c r="CR882" s="159"/>
      <c r="CS882" s="159"/>
      <c r="CT882" s="159"/>
      <c r="CU882" s="159"/>
      <c r="CV882" s="159"/>
      <c r="CW882" s="159"/>
      <c r="CX882" s="159"/>
      <c r="CY882" s="159"/>
      <c r="CZ882" s="159"/>
      <c r="DA882" s="159"/>
      <c r="DB882" s="159"/>
      <c r="DC882" s="159"/>
      <c r="DD882" s="159"/>
      <c r="DE882" s="159"/>
      <c r="DF882" s="159"/>
      <c r="DG882" s="159"/>
      <c r="DH882" s="159"/>
      <c r="DI882" s="159"/>
      <c r="DJ882" s="159"/>
      <c r="DK882" s="159"/>
      <c r="DL882" s="159"/>
      <c r="DM882" s="159"/>
      <c r="DN882" s="159"/>
      <c r="DO882" s="159"/>
      <c r="DP882" s="159"/>
      <c r="DQ882" s="159"/>
      <c r="DR882" s="159"/>
      <c r="DS882" s="159"/>
      <c r="DT882" s="159"/>
      <c r="DU882" s="159"/>
      <c r="DV882" s="159"/>
      <c r="DW882" s="159"/>
      <c r="DX882" s="159"/>
      <c r="DY882" s="159"/>
      <c r="DZ882" s="159"/>
      <c r="EA882" s="159"/>
      <c r="EB882" s="159"/>
      <c r="EC882" s="159"/>
      <c r="ED882" s="159"/>
      <c r="EE882" s="159"/>
      <c r="EF882" s="159"/>
      <c r="EG882" s="159"/>
      <c r="EH882" s="159"/>
      <c r="EI882" s="159"/>
      <c r="EJ882" s="159"/>
      <c r="EK882" s="159"/>
      <c r="EL882" s="159"/>
      <c r="EM882" s="159"/>
      <c r="EN882" s="159"/>
      <c r="EO882" s="159"/>
      <c r="EP882" s="159"/>
      <c r="EQ882" s="159"/>
      <c r="ER882" s="159"/>
      <c r="ES882" s="159"/>
      <c r="ET882" s="159"/>
      <c r="EU882" s="159"/>
      <c r="EV882" s="159"/>
      <c r="EW882" s="159"/>
      <c r="EX882" s="159"/>
      <c r="EY882" s="159"/>
      <c r="EZ882" s="159"/>
      <c r="FA882" s="159"/>
      <c r="FB882" s="159"/>
      <c r="FC882" s="159"/>
      <c r="FD882" s="159"/>
    </row>
    <row r="883" customFormat="false" ht="12.75" hidden="false" customHeight="false" outlineLevel="0" collapsed="false">
      <c r="A883" s="168"/>
      <c r="B883" s="149"/>
      <c r="C883" s="149"/>
      <c r="D883" s="149"/>
      <c r="E883" s="149"/>
      <c r="F883" s="149"/>
      <c r="G883" s="149"/>
      <c r="H883" s="148"/>
      <c r="I883" s="170"/>
      <c r="R883" s="148"/>
      <c r="S883" s="158"/>
      <c r="T883" s="159"/>
      <c r="U883" s="159"/>
      <c r="V883" s="159"/>
      <c r="W883" s="159"/>
      <c r="X883" s="159"/>
      <c r="Y883" s="159"/>
      <c r="Z883" s="159"/>
      <c r="AA883" s="159"/>
      <c r="AB883" s="159"/>
      <c r="AC883" s="159"/>
      <c r="AD883" s="159"/>
      <c r="AE883" s="159"/>
      <c r="AF883" s="159"/>
      <c r="AG883" s="159"/>
      <c r="AH883" s="159"/>
      <c r="AI883" s="159"/>
      <c r="AJ883" s="159"/>
      <c r="AK883" s="159"/>
      <c r="AL883" s="159"/>
      <c r="AM883" s="159"/>
      <c r="AN883" s="159"/>
      <c r="AO883" s="159"/>
      <c r="AP883" s="159"/>
      <c r="AQ883" s="159"/>
      <c r="AR883" s="159"/>
      <c r="AS883" s="159"/>
      <c r="AT883" s="159"/>
      <c r="AU883" s="159"/>
      <c r="AV883" s="159"/>
      <c r="AW883" s="159"/>
      <c r="AX883" s="159"/>
      <c r="AY883" s="159"/>
      <c r="AZ883" s="159"/>
      <c r="BA883" s="159"/>
      <c r="BB883" s="159"/>
      <c r="BC883" s="159"/>
      <c r="BD883" s="159"/>
      <c r="BE883" s="159"/>
      <c r="BF883" s="159"/>
      <c r="BG883" s="159"/>
      <c r="BH883" s="159"/>
      <c r="BI883" s="159"/>
      <c r="BJ883" s="159"/>
      <c r="BK883" s="159"/>
      <c r="BL883" s="159"/>
      <c r="BM883" s="159"/>
      <c r="BN883" s="159"/>
      <c r="BO883" s="159"/>
      <c r="BP883" s="159"/>
      <c r="BQ883" s="159"/>
      <c r="BR883" s="159"/>
      <c r="BS883" s="159"/>
      <c r="BT883" s="159"/>
      <c r="BU883" s="159"/>
      <c r="BV883" s="159"/>
      <c r="BW883" s="159"/>
      <c r="BX883" s="159"/>
      <c r="BY883" s="159"/>
      <c r="BZ883" s="159"/>
      <c r="CA883" s="159"/>
      <c r="CB883" s="159"/>
      <c r="CC883" s="159"/>
      <c r="CD883" s="159"/>
      <c r="CE883" s="159"/>
      <c r="CF883" s="159"/>
      <c r="CG883" s="159"/>
      <c r="CH883" s="159"/>
      <c r="CI883" s="159"/>
      <c r="CJ883" s="159"/>
      <c r="CK883" s="159"/>
      <c r="CL883" s="159"/>
      <c r="CM883" s="159"/>
      <c r="CN883" s="159"/>
      <c r="CO883" s="159"/>
      <c r="CP883" s="159"/>
      <c r="CQ883" s="159"/>
      <c r="CR883" s="159"/>
      <c r="CS883" s="159"/>
      <c r="CT883" s="159"/>
      <c r="CU883" s="159"/>
      <c r="CV883" s="159"/>
      <c r="CW883" s="159"/>
      <c r="CX883" s="159"/>
      <c r="CY883" s="159"/>
      <c r="CZ883" s="159"/>
      <c r="DA883" s="159"/>
      <c r="DB883" s="159"/>
      <c r="DC883" s="159"/>
      <c r="DD883" s="159"/>
      <c r="DE883" s="159"/>
      <c r="DF883" s="159"/>
      <c r="DG883" s="159"/>
      <c r="DH883" s="159"/>
      <c r="DI883" s="159"/>
      <c r="DJ883" s="159"/>
      <c r="DK883" s="159"/>
      <c r="DL883" s="159"/>
      <c r="DM883" s="159"/>
      <c r="DN883" s="159"/>
      <c r="DO883" s="159"/>
      <c r="DP883" s="159"/>
      <c r="DQ883" s="159"/>
      <c r="DR883" s="159"/>
      <c r="DS883" s="159"/>
      <c r="DT883" s="159"/>
      <c r="DU883" s="159"/>
      <c r="DV883" s="159"/>
      <c r="DW883" s="159"/>
      <c r="DX883" s="159"/>
      <c r="DY883" s="159"/>
      <c r="DZ883" s="159"/>
      <c r="EA883" s="159"/>
      <c r="EB883" s="159"/>
      <c r="EC883" s="159"/>
      <c r="ED883" s="159"/>
      <c r="EE883" s="159"/>
      <c r="EF883" s="159"/>
      <c r="EG883" s="159"/>
      <c r="EH883" s="159"/>
      <c r="EI883" s="159"/>
      <c r="EJ883" s="159"/>
      <c r="EK883" s="159"/>
      <c r="EL883" s="159"/>
      <c r="EM883" s="159"/>
      <c r="EN883" s="159"/>
      <c r="EO883" s="159"/>
      <c r="EP883" s="159"/>
      <c r="EQ883" s="159"/>
      <c r="ER883" s="159"/>
      <c r="ES883" s="159"/>
      <c r="ET883" s="159"/>
      <c r="EU883" s="159"/>
      <c r="EV883" s="159"/>
      <c r="EW883" s="159"/>
      <c r="EX883" s="159"/>
      <c r="EY883" s="159"/>
      <c r="EZ883" s="159"/>
      <c r="FA883" s="159"/>
      <c r="FB883" s="159"/>
      <c r="FC883" s="159"/>
      <c r="FD883" s="159"/>
    </row>
    <row r="884" customFormat="false" ht="12.75" hidden="false" customHeight="false" outlineLevel="0" collapsed="false">
      <c r="A884" s="168"/>
      <c r="B884" s="149"/>
      <c r="C884" s="149"/>
      <c r="D884" s="149"/>
      <c r="E884" s="149"/>
      <c r="F884" s="149"/>
      <c r="G884" s="149"/>
      <c r="H884" s="148"/>
      <c r="I884" s="170"/>
      <c r="R884" s="148"/>
      <c r="S884" s="158"/>
      <c r="T884" s="159"/>
      <c r="U884" s="159"/>
      <c r="V884" s="159"/>
      <c r="W884" s="159"/>
      <c r="X884" s="159"/>
      <c r="Y884" s="159"/>
      <c r="Z884" s="159"/>
      <c r="AA884" s="159"/>
      <c r="AB884" s="159"/>
      <c r="AC884" s="159"/>
      <c r="AD884" s="159"/>
      <c r="AE884" s="159"/>
      <c r="AF884" s="159"/>
      <c r="AG884" s="159"/>
      <c r="AH884" s="159"/>
      <c r="AI884" s="159"/>
      <c r="AJ884" s="159"/>
      <c r="AK884" s="159"/>
      <c r="AL884" s="159"/>
      <c r="AM884" s="159"/>
      <c r="AN884" s="159"/>
      <c r="AO884" s="159"/>
      <c r="AP884" s="159"/>
      <c r="AQ884" s="159"/>
      <c r="AR884" s="159"/>
      <c r="AS884" s="159"/>
      <c r="AT884" s="159"/>
      <c r="AU884" s="159"/>
      <c r="AV884" s="159"/>
      <c r="AW884" s="159"/>
      <c r="AX884" s="159"/>
      <c r="AY884" s="159"/>
      <c r="AZ884" s="159"/>
      <c r="BA884" s="159"/>
      <c r="BB884" s="159"/>
      <c r="BC884" s="159"/>
      <c r="BD884" s="159"/>
      <c r="BE884" s="159"/>
      <c r="BF884" s="159"/>
      <c r="BG884" s="159"/>
      <c r="BH884" s="159"/>
      <c r="BI884" s="159"/>
      <c r="BJ884" s="159"/>
      <c r="BK884" s="159"/>
      <c r="BL884" s="159"/>
      <c r="BM884" s="159"/>
      <c r="BN884" s="159"/>
      <c r="BO884" s="159"/>
      <c r="BP884" s="159"/>
      <c r="BQ884" s="159"/>
      <c r="BR884" s="159"/>
      <c r="BS884" s="159"/>
      <c r="BT884" s="159"/>
      <c r="BU884" s="159"/>
      <c r="BV884" s="159"/>
      <c r="BW884" s="159"/>
      <c r="BX884" s="159"/>
      <c r="BY884" s="159"/>
      <c r="BZ884" s="159"/>
      <c r="CA884" s="159"/>
      <c r="CB884" s="159"/>
      <c r="CC884" s="159"/>
      <c r="CD884" s="159"/>
      <c r="CE884" s="159"/>
      <c r="CF884" s="159"/>
      <c r="CG884" s="159"/>
      <c r="CH884" s="159"/>
      <c r="CI884" s="159"/>
      <c r="CJ884" s="159"/>
      <c r="CK884" s="159"/>
      <c r="CL884" s="159"/>
      <c r="CM884" s="159"/>
      <c r="CN884" s="159"/>
      <c r="CO884" s="159"/>
      <c r="CP884" s="159"/>
      <c r="CQ884" s="159"/>
      <c r="CR884" s="159"/>
      <c r="CS884" s="159"/>
      <c r="CT884" s="159"/>
      <c r="CU884" s="159"/>
      <c r="CV884" s="159"/>
      <c r="CW884" s="159"/>
      <c r="CX884" s="159"/>
      <c r="CY884" s="159"/>
      <c r="CZ884" s="159"/>
      <c r="DA884" s="159"/>
      <c r="DB884" s="159"/>
      <c r="DC884" s="159"/>
      <c r="DD884" s="159"/>
      <c r="DE884" s="159"/>
      <c r="DF884" s="159"/>
      <c r="DG884" s="159"/>
      <c r="DH884" s="159"/>
      <c r="DI884" s="159"/>
      <c r="DJ884" s="159"/>
      <c r="DK884" s="159"/>
      <c r="DL884" s="159"/>
      <c r="DM884" s="159"/>
      <c r="DN884" s="159"/>
      <c r="DO884" s="159"/>
      <c r="DP884" s="159"/>
      <c r="DQ884" s="159"/>
      <c r="DR884" s="159"/>
      <c r="DS884" s="159"/>
      <c r="DT884" s="159"/>
      <c r="DU884" s="159"/>
      <c r="DV884" s="159"/>
      <c r="DW884" s="159"/>
      <c r="DX884" s="159"/>
      <c r="DY884" s="159"/>
      <c r="DZ884" s="159"/>
      <c r="EA884" s="159"/>
      <c r="EB884" s="159"/>
      <c r="EC884" s="159"/>
      <c r="ED884" s="159"/>
      <c r="EE884" s="159"/>
      <c r="EF884" s="159"/>
      <c r="EG884" s="159"/>
      <c r="EH884" s="159"/>
      <c r="EI884" s="159"/>
      <c r="EJ884" s="159"/>
      <c r="EK884" s="159"/>
      <c r="EL884" s="159"/>
      <c r="EM884" s="159"/>
      <c r="EN884" s="159"/>
      <c r="EO884" s="159"/>
      <c r="EP884" s="159"/>
      <c r="EQ884" s="159"/>
      <c r="ER884" s="159"/>
      <c r="ES884" s="159"/>
      <c r="ET884" s="159"/>
      <c r="EU884" s="159"/>
      <c r="EV884" s="159"/>
      <c r="EW884" s="159"/>
      <c r="EX884" s="159"/>
      <c r="EY884" s="159"/>
      <c r="EZ884" s="159"/>
      <c r="FA884" s="159"/>
      <c r="FB884" s="159"/>
      <c r="FC884" s="159"/>
      <c r="FD884" s="159"/>
    </row>
    <row r="885" customFormat="false" ht="12.75" hidden="false" customHeight="false" outlineLevel="0" collapsed="false">
      <c r="A885" s="168"/>
      <c r="B885" s="149"/>
      <c r="C885" s="149"/>
      <c r="D885" s="149"/>
      <c r="E885" s="149"/>
      <c r="F885" s="149"/>
      <c r="G885" s="149"/>
      <c r="H885" s="148"/>
      <c r="I885" s="170"/>
      <c r="R885" s="148"/>
      <c r="S885" s="158"/>
      <c r="T885" s="159"/>
      <c r="U885" s="159"/>
      <c r="V885" s="159"/>
      <c r="W885" s="159"/>
      <c r="X885" s="159"/>
      <c r="Y885" s="159"/>
      <c r="Z885" s="159"/>
      <c r="AA885" s="159"/>
      <c r="AB885" s="159"/>
      <c r="AC885" s="159"/>
      <c r="AD885" s="159"/>
      <c r="AE885" s="159"/>
      <c r="AF885" s="159"/>
      <c r="AG885" s="159"/>
      <c r="AH885" s="159"/>
      <c r="AI885" s="159"/>
      <c r="AJ885" s="159"/>
      <c r="AK885" s="159"/>
      <c r="AL885" s="159"/>
      <c r="AM885" s="159"/>
      <c r="AN885" s="159"/>
      <c r="AO885" s="159"/>
      <c r="AP885" s="159"/>
      <c r="AQ885" s="159"/>
      <c r="AR885" s="159"/>
      <c r="AS885" s="159"/>
      <c r="AT885" s="159"/>
      <c r="AU885" s="159"/>
      <c r="AV885" s="159"/>
      <c r="AW885" s="159"/>
      <c r="AX885" s="159"/>
      <c r="AY885" s="159"/>
      <c r="AZ885" s="159"/>
      <c r="BA885" s="159"/>
      <c r="BB885" s="159"/>
      <c r="BC885" s="159"/>
      <c r="BD885" s="159"/>
      <c r="BE885" s="159"/>
      <c r="BF885" s="159"/>
      <c r="BG885" s="159"/>
      <c r="BH885" s="159"/>
      <c r="BI885" s="159"/>
      <c r="BJ885" s="159"/>
      <c r="BK885" s="159"/>
      <c r="BL885" s="159"/>
      <c r="BM885" s="159"/>
      <c r="BN885" s="159"/>
      <c r="BO885" s="159"/>
      <c r="BP885" s="159"/>
      <c r="BQ885" s="159"/>
      <c r="BR885" s="159"/>
      <c r="BS885" s="159"/>
      <c r="BT885" s="159"/>
      <c r="BU885" s="159"/>
      <c r="BV885" s="159"/>
      <c r="BW885" s="159"/>
      <c r="BX885" s="159"/>
      <c r="BY885" s="159"/>
      <c r="BZ885" s="159"/>
      <c r="CA885" s="159"/>
      <c r="CB885" s="159"/>
      <c r="CC885" s="159"/>
      <c r="CD885" s="159"/>
      <c r="CE885" s="159"/>
      <c r="CF885" s="159"/>
      <c r="CG885" s="159"/>
      <c r="CH885" s="159"/>
      <c r="CI885" s="159"/>
      <c r="CJ885" s="159"/>
      <c r="CK885" s="159"/>
      <c r="CL885" s="159"/>
      <c r="CM885" s="159"/>
      <c r="CN885" s="159"/>
      <c r="CO885" s="159"/>
      <c r="CP885" s="159"/>
      <c r="CQ885" s="159"/>
      <c r="CR885" s="159"/>
      <c r="CS885" s="159"/>
      <c r="CT885" s="159"/>
      <c r="CU885" s="159"/>
      <c r="CV885" s="159"/>
      <c r="CW885" s="159"/>
      <c r="CX885" s="159"/>
      <c r="CY885" s="159"/>
      <c r="CZ885" s="159"/>
      <c r="DA885" s="159"/>
      <c r="DB885" s="159"/>
      <c r="DC885" s="159"/>
      <c r="DD885" s="159"/>
      <c r="DE885" s="159"/>
      <c r="DF885" s="159"/>
      <c r="DG885" s="159"/>
      <c r="DH885" s="159"/>
      <c r="DI885" s="159"/>
      <c r="DJ885" s="159"/>
      <c r="DK885" s="159"/>
      <c r="DL885" s="159"/>
      <c r="DM885" s="159"/>
      <c r="DN885" s="159"/>
      <c r="DO885" s="159"/>
      <c r="DP885" s="159"/>
      <c r="DQ885" s="159"/>
      <c r="DR885" s="159"/>
      <c r="DS885" s="159"/>
      <c r="DT885" s="159"/>
      <c r="DU885" s="159"/>
      <c r="DV885" s="159"/>
      <c r="DW885" s="159"/>
      <c r="DX885" s="159"/>
      <c r="DY885" s="159"/>
      <c r="DZ885" s="159"/>
      <c r="EA885" s="159"/>
      <c r="EB885" s="159"/>
      <c r="EC885" s="159"/>
      <c r="ED885" s="159"/>
      <c r="EE885" s="159"/>
      <c r="EF885" s="159"/>
      <c r="EG885" s="159"/>
      <c r="EH885" s="159"/>
      <c r="EI885" s="159"/>
      <c r="EJ885" s="159"/>
      <c r="EK885" s="159"/>
      <c r="EL885" s="159"/>
      <c r="EM885" s="159"/>
      <c r="EN885" s="159"/>
      <c r="EO885" s="159"/>
      <c r="EP885" s="159"/>
      <c r="EQ885" s="159"/>
      <c r="ER885" s="159"/>
      <c r="ES885" s="159"/>
      <c r="ET885" s="159"/>
      <c r="EU885" s="159"/>
      <c r="EV885" s="159"/>
      <c r="EW885" s="159"/>
      <c r="EX885" s="159"/>
      <c r="EY885" s="159"/>
      <c r="EZ885" s="159"/>
      <c r="FA885" s="159"/>
      <c r="FB885" s="159"/>
      <c r="FC885" s="159"/>
      <c r="FD885" s="159"/>
    </row>
    <row r="886" customFormat="false" ht="12.75" hidden="false" customHeight="false" outlineLevel="0" collapsed="false">
      <c r="A886" s="168"/>
      <c r="B886" s="149"/>
      <c r="C886" s="149"/>
      <c r="D886" s="149"/>
      <c r="E886" s="149"/>
      <c r="F886" s="149"/>
      <c r="G886" s="149"/>
      <c r="H886" s="148"/>
      <c r="I886" s="170"/>
      <c r="R886" s="148"/>
      <c r="S886" s="158"/>
      <c r="T886" s="159"/>
      <c r="U886" s="159"/>
      <c r="V886" s="159"/>
      <c r="W886" s="159"/>
      <c r="X886" s="159"/>
      <c r="Y886" s="159"/>
      <c r="Z886" s="159"/>
      <c r="AA886" s="159"/>
      <c r="AB886" s="159"/>
      <c r="AC886" s="159"/>
      <c r="AD886" s="159"/>
      <c r="AE886" s="159"/>
      <c r="AF886" s="159"/>
      <c r="AG886" s="159"/>
      <c r="AH886" s="159"/>
      <c r="AI886" s="159"/>
      <c r="AJ886" s="159"/>
      <c r="AK886" s="159"/>
      <c r="AL886" s="159"/>
      <c r="AM886" s="159"/>
      <c r="AN886" s="159"/>
      <c r="AO886" s="159"/>
      <c r="AP886" s="159"/>
      <c r="AQ886" s="159"/>
      <c r="AR886" s="159"/>
      <c r="AS886" s="159"/>
      <c r="AT886" s="159"/>
      <c r="AU886" s="159"/>
      <c r="AV886" s="159"/>
      <c r="AW886" s="159"/>
      <c r="AX886" s="159"/>
      <c r="AY886" s="159"/>
      <c r="AZ886" s="159"/>
      <c r="BA886" s="159"/>
      <c r="BB886" s="159"/>
      <c r="BC886" s="159"/>
      <c r="BD886" s="159"/>
      <c r="BE886" s="159"/>
      <c r="BF886" s="159"/>
      <c r="BG886" s="159"/>
      <c r="BH886" s="159"/>
      <c r="BI886" s="159"/>
      <c r="BJ886" s="159"/>
      <c r="BK886" s="159"/>
      <c r="BL886" s="159"/>
      <c r="BM886" s="159"/>
      <c r="BN886" s="159"/>
      <c r="BO886" s="159"/>
      <c r="BP886" s="159"/>
      <c r="BQ886" s="159"/>
      <c r="BR886" s="159"/>
      <c r="BS886" s="159"/>
      <c r="BT886" s="159"/>
      <c r="BU886" s="159"/>
      <c r="BV886" s="159"/>
      <c r="BW886" s="159"/>
      <c r="BX886" s="159"/>
      <c r="BY886" s="159"/>
      <c r="BZ886" s="159"/>
      <c r="CA886" s="159"/>
      <c r="CB886" s="159"/>
      <c r="CC886" s="159"/>
      <c r="CD886" s="159"/>
      <c r="CE886" s="159"/>
      <c r="CF886" s="159"/>
      <c r="CG886" s="159"/>
      <c r="CH886" s="159"/>
      <c r="CI886" s="159"/>
      <c r="CJ886" s="159"/>
      <c r="CK886" s="159"/>
      <c r="CL886" s="159"/>
      <c r="CM886" s="159"/>
      <c r="CN886" s="159"/>
      <c r="CO886" s="159"/>
      <c r="CP886" s="159"/>
      <c r="CQ886" s="159"/>
      <c r="CR886" s="159"/>
      <c r="CS886" s="159"/>
      <c r="CT886" s="159"/>
      <c r="CU886" s="159"/>
      <c r="CV886" s="159"/>
      <c r="CW886" s="159"/>
      <c r="CX886" s="159"/>
      <c r="CY886" s="159"/>
      <c r="CZ886" s="159"/>
      <c r="DA886" s="159"/>
      <c r="DB886" s="159"/>
      <c r="DC886" s="159"/>
      <c r="DD886" s="159"/>
      <c r="DE886" s="159"/>
      <c r="DF886" s="159"/>
      <c r="DG886" s="159"/>
      <c r="DH886" s="159"/>
      <c r="DI886" s="159"/>
      <c r="DJ886" s="159"/>
      <c r="DK886" s="159"/>
      <c r="DL886" s="159"/>
      <c r="DM886" s="159"/>
      <c r="DN886" s="159"/>
      <c r="DO886" s="159"/>
      <c r="DP886" s="159"/>
      <c r="DQ886" s="159"/>
      <c r="DR886" s="159"/>
      <c r="DS886" s="159"/>
      <c r="DT886" s="159"/>
      <c r="DU886" s="159"/>
      <c r="DV886" s="159"/>
      <c r="DW886" s="159"/>
      <c r="DX886" s="159"/>
      <c r="DY886" s="159"/>
      <c r="DZ886" s="159"/>
      <c r="EA886" s="159"/>
      <c r="EB886" s="159"/>
      <c r="EC886" s="159"/>
      <c r="ED886" s="159"/>
      <c r="EE886" s="159"/>
      <c r="EF886" s="159"/>
      <c r="EG886" s="159"/>
      <c r="EH886" s="159"/>
      <c r="EI886" s="159"/>
      <c r="EJ886" s="159"/>
      <c r="EK886" s="159"/>
      <c r="EL886" s="159"/>
      <c r="EM886" s="159"/>
      <c r="EN886" s="159"/>
      <c r="EO886" s="159"/>
      <c r="EP886" s="159"/>
      <c r="EQ886" s="159"/>
      <c r="ER886" s="159"/>
      <c r="ES886" s="159"/>
      <c r="ET886" s="159"/>
      <c r="EU886" s="159"/>
      <c r="EV886" s="159"/>
      <c r="EW886" s="159"/>
      <c r="EX886" s="159"/>
      <c r="EY886" s="159"/>
      <c r="EZ886" s="159"/>
      <c r="FA886" s="159"/>
      <c r="FB886" s="159"/>
      <c r="FC886" s="159"/>
      <c r="FD886" s="159"/>
    </row>
    <row r="887" customFormat="false" ht="12.75" hidden="false" customHeight="false" outlineLevel="0" collapsed="false">
      <c r="A887" s="168"/>
      <c r="B887" s="149"/>
      <c r="C887" s="149"/>
      <c r="D887" s="149"/>
      <c r="E887" s="149"/>
      <c r="F887" s="149"/>
      <c r="G887" s="149"/>
      <c r="H887" s="148"/>
      <c r="I887" s="170"/>
      <c r="R887" s="148"/>
      <c r="S887" s="158"/>
      <c r="T887" s="159"/>
      <c r="U887" s="159"/>
      <c r="V887" s="159"/>
      <c r="W887" s="159"/>
      <c r="X887" s="159"/>
      <c r="Y887" s="159"/>
      <c r="Z887" s="159"/>
      <c r="AA887" s="159"/>
      <c r="AB887" s="159"/>
      <c r="AC887" s="159"/>
      <c r="AD887" s="159"/>
      <c r="AE887" s="159"/>
      <c r="AF887" s="159"/>
      <c r="AG887" s="159"/>
      <c r="AH887" s="159"/>
      <c r="AI887" s="159"/>
      <c r="AJ887" s="159"/>
      <c r="AK887" s="159"/>
      <c r="AL887" s="159"/>
      <c r="AM887" s="159"/>
      <c r="AN887" s="159"/>
      <c r="AO887" s="159"/>
      <c r="AP887" s="159"/>
      <c r="AQ887" s="159"/>
      <c r="AR887" s="159"/>
      <c r="AS887" s="159"/>
      <c r="AT887" s="159"/>
      <c r="AU887" s="159"/>
      <c r="AV887" s="159"/>
      <c r="AW887" s="159"/>
      <c r="AX887" s="159"/>
      <c r="AY887" s="159"/>
      <c r="AZ887" s="159"/>
      <c r="BA887" s="159"/>
      <c r="BB887" s="159"/>
      <c r="BC887" s="159"/>
      <c r="BD887" s="159"/>
      <c r="BE887" s="159"/>
      <c r="BF887" s="159"/>
      <c r="BG887" s="159"/>
      <c r="BH887" s="159"/>
      <c r="BI887" s="159"/>
      <c r="BJ887" s="159"/>
      <c r="BK887" s="159"/>
      <c r="BL887" s="159"/>
      <c r="BM887" s="159"/>
      <c r="BN887" s="159"/>
      <c r="BO887" s="159"/>
      <c r="BP887" s="159"/>
      <c r="BQ887" s="159"/>
      <c r="BR887" s="159"/>
      <c r="BS887" s="159"/>
      <c r="BT887" s="159"/>
      <c r="BU887" s="159"/>
      <c r="BV887" s="159"/>
      <c r="BW887" s="159"/>
      <c r="BX887" s="159"/>
      <c r="BY887" s="159"/>
      <c r="BZ887" s="159"/>
      <c r="CA887" s="159"/>
      <c r="CB887" s="159"/>
      <c r="CC887" s="159"/>
      <c r="CD887" s="159"/>
      <c r="CE887" s="159"/>
      <c r="CF887" s="159"/>
      <c r="CG887" s="159"/>
      <c r="CH887" s="159"/>
      <c r="CI887" s="159"/>
      <c r="CJ887" s="159"/>
      <c r="CK887" s="159"/>
      <c r="CL887" s="159"/>
      <c r="CM887" s="159"/>
      <c r="CN887" s="159"/>
      <c r="CO887" s="159"/>
      <c r="CP887" s="159"/>
      <c r="CQ887" s="159"/>
      <c r="CR887" s="159"/>
      <c r="CS887" s="159"/>
      <c r="CT887" s="159"/>
      <c r="CU887" s="159"/>
      <c r="CV887" s="159"/>
      <c r="CW887" s="159"/>
      <c r="CX887" s="159"/>
      <c r="CY887" s="159"/>
      <c r="CZ887" s="159"/>
      <c r="DA887" s="159"/>
      <c r="DB887" s="159"/>
      <c r="DC887" s="159"/>
      <c r="DD887" s="159"/>
      <c r="DE887" s="159"/>
      <c r="DF887" s="159"/>
      <c r="DG887" s="159"/>
      <c r="DH887" s="159"/>
      <c r="DI887" s="159"/>
      <c r="DJ887" s="159"/>
      <c r="DK887" s="159"/>
      <c r="DL887" s="159"/>
      <c r="DM887" s="159"/>
      <c r="DN887" s="159"/>
      <c r="DO887" s="159"/>
      <c r="DP887" s="159"/>
      <c r="DQ887" s="159"/>
      <c r="DR887" s="159"/>
      <c r="DS887" s="159"/>
      <c r="DT887" s="159"/>
      <c r="DU887" s="159"/>
      <c r="DV887" s="159"/>
      <c r="DW887" s="159"/>
      <c r="DX887" s="159"/>
      <c r="DY887" s="159"/>
      <c r="DZ887" s="159"/>
      <c r="EA887" s="159"/>
      <c r="EB887" s="159"/>
      <c r="EC887" s="159"/>
      <c r="ED887" s="159"/>
      <c r="EE887" s="159"/>
      <c r="EF887" s="159"/>
      <c r="EG887" s="159"/>
      <c r="EH887" s="159"/>
      <c r="EI887" s="159"/>
      <c r="EJ887" s="159"/>
      <c r="EK887" s="159"/>
      <c r="EL887" s="159"/>
      <c r="EM887" s="159"/>
      <c r="EN887" s="159"/>
      <c r="EO887" s="159"/>
      <c r="EP887" s="159"/>
      <c r="EQ887" s="159"/>
      <c r="ER887" s="159"/>
      <c r="ES887" s="159"/>
      <c r="ET887" s="159"/>
      <c r="EU887" s="159"/>
      <c r="EV887" s="159"/>
      <c r="EW887" s="159"/>
      <c r="EX887" s="159"/>
      <c r="EY887" s="159"/>
      <c r="EZ887" s="159"/>
      <c r="FA887" s="159"/>
      <c r="FB887" s="159"/>
      <c r="FC887" s="159"/>
      <c r="FD887" s="159"/>
    </row>
    <row r="888" customFormat="false" ht="12.75" hidden="false" customHeight="false" outlineLevel="0" collapsed="false">
      <c r="A888" s="168"/>
      <c r="B888" s="149"/>
      <c r="C888" s="149"/>
      <c r="D888" s="149"/>
      <c r="E888" s="149"/>
      <c r="F888" s="149"/>
      <c r="G888" s="149"/>
      <c r="H888" s="148"/>
      <c r="I888" s="170"/>
      <c r="R888" s="148"/>
      <c r="S888" s="158"/>
      <c r="T888" s="159"/>
      <c r="U888" s="159"/>
      <c r="V888" s="159"/>
      <c r="W888" s="159"/>
      <c r="X888" s="159"/>
      <c r="Y888" s="159"/>
      <c r="Z888" s="159"/>
      <c r="AA888" s="159"/>
      <c r="AB888" s="159"/>
      <c r="AC888" s="159"/>
      <c r="AD888" s="159"/>
      <c r="AE888" s="159"/>
      <c r="AF888" s="159"/>
      <c r="AG888" s="159"/>
      <c r="AH888" s="159"/>
      <c r="AI888" s="159"/>
      <c r="AJ888" s="159"/>
      <c r="AK888" s="159"/>
      <c r="AL888" s="159"/>
      <c r="AM888" s="159"/>
      <c r="AN888" s="159"/>
      <c r="AO888" s="159"/>
      <c r="AP888" s="159"/>
      <c r="AQ888" s="159"/>
      <c r="AR888" s="159"/>
      <c r="AS888" s="159"/>
      <c r="AT888" s="159"/>
      <c r="AU888" s="159"/>
      <c r="AV888" s="159"/>
      <c r="AW888" s="159"/>
      <c r="AX888" s="159"/>
      <c r="AY888" s="159"/>
      <c r="AZ888" s="159"/>
      <c r="BA888" s="159"/>
      <c r="BB888" s="159"/>
      <c r="BC888" s="159"/>
      <c r="BD888" s="159"/>
      <c r="BE888" s="159"/>
      <c r="BF888" s="159"/>
      <c r="BG888" s="159"/>
      <c r="BH888" s="159"/>
      <c r="BI888" s="159"/>
      <c r="BJ888" s="159"/>
      <c r="BK888" s="159"/>
      <c r="BL888" s="159"/>
      <c r="BM888" s="159"/>
      <c r="BN888" s="159"/>
      <c r="BO888" s="159"/>
      <c r="BP888" s="159"/>
      <c r="BQ888" s="159"/>
      <c r="BR888" s="159"/>
      <c r="BS888" s="159"/>
      <c r="BT888" s="159"/>
      <c r="BU888" s="159"/>
      <c r="BV888" s="159"/>
      <c r="BW888" s="159"/>
      <c r="BX888" s="159"/>
      <c r="BY888" s="159"/>
      <c r="BZ888" s="159"/>
      <c r="CA888" s="159"/>
      <c r="CB888" s="159"/>
      <c r="CC888" s="159"/>
      <c r="CD888" s="159"/>
      <c r="CE888" s="159"/>
      <c r="CF888" s="159"/>
      <c r="CG888" s="159"/>
      <c r="CH888" s="159"/>
      <c r="CI888" s="159"/>
      <c r="CJ888" s="159"/>
      <c r="CK888" s="159"/>
      <c r="CL888" s="159"/>
      <c r="CM888" s="159"/>
      <c r="CN888" s="159"/>
      <c r="CO888" s="159"/>
      <c r="CP888" s="159"/>
      <c r="CQ888" s="159"/>
      <c r="CR888" s="159"/>
      <c r="CS888" s="159"/>
      <c r="CT888" s="159"/>
      <c r="CU888" s="159"/>
      <c r="CV888" s="159"/>
      <c r="CW888" s="159"/>
      <c r="CX888" s="159"/>
      <c r="CY888" s="159"/>
      <c r="CZ888" s="159"/>
      <c r="DA888" s="159"/>
      <c r="DB888" s="159"/>
      <c r="DC888" s="159"/>
      <c r="DD888" s="159"/>
      <c r="DE888" s="159"/>
      <c r="DF888" s="159"/>
      <c r="DG888" s="159"/>
      <c r="DH888" s="159"/>
      <c r="DI888" s="159"/>
      <c r="DJ888" s="159"/>
      <c r="DK888" s="159"/>
      <c r="DL888" s="159"/>
      <c r="DM888" s="159"/>
      <c r="DN888" s="159"/>
      <c r="DO888" s="159"/>
      <c r="DP888" s="159"/>
      <c r="DQ888" s="159"/>
      <c r="DR888" s="159"/>
      <c r="DS888" s="159"/>
      <c r="DT888" s="159"/>
      <c r="DU888" s="159"/>
      <c r="DV888" s="159"/>
      <c r="DW888" s="159"/>
      <c r="DX888" s="159"/>
      <c r="DY888" s="159"/>
      <c r="DZ888" s="159"/>
      <c r="EA888" s="159"/>
      <c r="EB888" s="159"/>
      <c r="EC888" s="159"/>
      <c r="ED888" s="159"/>
      <c r="EE888" s="159"/>
      <c r="EF888" s="159"/>
      <c r="EG888" s="159"/>
      <c r="EH888" s="159"/>
      <c r="EI888" s="159"/>
      <c r="EJ888" s="159"/>
      <c r="EK888" s="159"/>
      <c r="EL888" s="159"/>
      <c r="EM888" s="159"/>
      <c r="EN888" s="159"/>
      <c r="EO888" s="159"/>
      <c r="EP888" s="159"/>
      <c r="EQ888" s="159"/>
      <c r="ER888" s="159"/>
      <c r="ES888" s="159"/>
      <c r="ET888" s="159"/>
      <c r="EU888" s="159"/>
      <c r="EV888" s="159"/>
      <c r="EW888" s="159"/>
      <c r="EX888" s="159"/>
      <c r="EY888" s="159"/>
      <c r="EZ888" s="159"/>
      <c r="FA888" s="159"/>
      <c r="FB888" s="159"/>
      <c r="FC888" s="159"/>
      <c r="FD888" s="159"/>
    </row>
    <row r="889" customFormat="false" ht="12.75" hidden="false" customHeight="false" outlineLevel="0" collapsed="false">
      <c r="A889" s="168"/>
      <c r="B889" s="149"/>
      <c r="C889" s="149"/>
      <c r="D889" s="149"/>
      <c r="E889" s="149"/>
      <c r="F889" s="149"/>
      <c r="G889" s="149"/>
      <c r="H889" s="148"/>
      <c r="I889" s="170"/>
      <c r="R889" s="148"/>
      <c r="S889" s="158"/>
      <c r="T889" s="159"/>
      <c r="U889" s="159"/>
      <c r="V889" s="159"/>
      <c r="W889" s="159"/>
      <c r="X889" s="159"/>
      <c r="Y889" s="159"/>
      <c r="Z889" s="159"/>
      <c r="AA889" s="159"/>
      <c r="AB889" s="159"/>
      <c r="AC889" s="159"/>
      <c r="AD889" s="159"/>
      <c r="AE889" s="159"/>
      <c r="AF889" s="159"/>
      <c r="AG889" s="159"/>
      <c r="AH889" s="159"/>
      <c r="AI889" s="159"/>
      <c r="AJ889" s="159"/>
      <c r="AK889" s="159"/>
      <c r="AL889" s="159"/>
      <c r="AM889" s="159"/>
      <c r="AN889" s="159"/>
      <c r="AO889" s="159"/>
      <c r="AP889" s="159"/>
      <c r="AQ889" s="159"/>
      <c r="AR889" s="159"/>
      <c r="AS889" s="159"/>
      <c r="AT889" s="159"/>
      <c r="AU889" s="159"/>
      <c r="AV889" s="159"/>
      <c r="AW889" s="159"/>
      <c r="AX889" s="159"/>
      <c r="AY889" s="159"/>
      <c r="AZ889" s="159"/>
      <c r="BA889" s="159"/>
      <c r="BB889" s="159"/>
      <c r="BC889" s="159"/>
      <c r="BD889" s="159"/>
      <c r="BE889" s="159"/>
      <c r="BF889" s="159"/>
      <c r="BG889" s="159"/>
      <c r="BH889" s="159"/>
      <c r="BI889" s="159"/>
      <c r="BJ889" s="159"/>
      <c r="BK889" s="159"/>
      <c r="BL889" s="159"/>
      <c r="BM889" s="159"/>
      <c r="BN889" s="159"/>
      <c r="BO889" s="159"/>
      <c r="BP889" s="159"/>
      <c r="BQ889" s="159"/>
      <c r="BR889" s="159"/>
      <c r="BS889" s="159"/>
      <c r="BT889" s="159"/>
      <c r="BU889" s="159"/>
      <c r="BV889" s="159"/>
      <c r="BW889" s="159"/>
      <c r="BX889" s="159"/>
      <c r="BY889" s="159"/>
      <c r="BZ889" s="159"/>
      <c r="CA889" s="159"/>
      <c r="CB889" s="159"/>
      <c r="CC889" s="159"/>
      <c r="CD889" s="159"/>
      <c r="CE889" s="159"/>
      <c r="CF889" s="159"/>
      <c r="CG889" s="159"/>
      <c r="CH889" s="159"/>
      <c r="CI889" s="159"/>
      <c r="CJ889" s="159"/>
      <c r="CK889" s="159"/>
      <c r="CL889" s="159"/>
      <c r="CM889" s="159"/>
      <c r="CN889" s="159"/>
      <c r="CO889" s="159"/>
      <c r="CP889" s="159"/>
      <c r="CQ889" s="159"/>
      <c r="CR889" s="159"/>
      <c r="CS889" s="159"/>
      <c r="CT889" s="159"/>
      <c r="CU889" s="159"/>
      <c r="CV889" s="159"/>
      <c r="CW889" s="159"/>
      <c r="CX889" s="159"/>
      <c r="CY889" s="159"/>
      <c r="CZ889" s="159"/>
      <c r="DA889" s="159"/>
      <c r="DB889" s="159"/>
      <c r="DC889" s="159"/>
      <c r="DD889" s="159"/>
      <c r="DE889" s="159"/>
      <c r="DF889" s="159"/>
      <c r="DG889" s="159"/>
      <c r="DH889" s="159"/>
      <c r="DI889" s="159"/>
      <c r="DJ889" s="159"/>
      <c r="DK889" s="159"/>
      <c r="DL889" s="159"/>
      <c r="DM889" s="159"/>
      <c r="DN889" s="159"/>
      <c r="DO889" s="159"/>
      <c r="DP889" s="159"/>
      <c r="DQ889" s="159"/>
      <c r="DR889" s="159"/>
      <c r="DS889" s="159"/>
      <c r="DT889" s="159"/>
      <c r="DU889" s="159"/>
      <c r="DV889" s="159"/>
      <c r="DW889" s="159"/>
      <c r="DX889" s="159"/>
      <c r="DY889" s="159"/>
      <c r="DZ889" s="159"/>
      <c r="EA889" s="159"/>
      <c r="EB889" s="159"/>
      <c r="EC889" s="159"/>
      <c r="ED889" s="159"/>
      <c r="EE889" s="159"/>
      <c r="EF889" s="159"/>
      <c r="EG889" s="159"/>
      <c r="EH889" s="159"/>
      <c r="EI889" s="159"/>
      <c r="EJ889" s="159"/>
      <c r="EK889" s="159"/>
      <c r="EL889" s="159"/>
      <c r="EM889" s="159"/>
      <c r="EN889" s="159"/>
      <c r="EO889" s="159"/>
      <c r="EP889" s="159"/>
      <c r="EQ889" s="159"/>
      <c r="ER889" s="159"/>
      <c r="ES889" s="159"/>
      <c r="ET889" s="159"/>
      <c r="EU889" s="159"/>
      <c r="EV889" s="159"/>
      <c r="EW889" s="159"/>
      <c r="EX889" s="159"/>
      <c r="EY889" s="159"/>
      <c r="EZ889" s="159"/>
      <c r="FA889" s="159"/>
      <c r="FB889" s="159"/>
      <c r="FC889" s="159"/>
      <c r="FD889" s="159"/>
    </row>
    <row r="890" customFormat="false" ht="12.75" hidden="false" customHeight="false" outlineLevel="0" collapsed="false">
      <c r="A890" s="168"/>
      <c r="B890" s="149"/>
      <c r="C890" s="149"/>
      <c r="D890" s="149"/>
      <c r="E890" s="149"/>
      <c r="F890" s="149"/>
      <c r="G890" s="149"/>
      <c r="H890" s="148"/>
      <c r="I890" s="170"/>
      <c r="R890" s="148"/>
      <c r="S890" s="158"/>
      <c r="T890" s="159"/>
      <c r="U890" s="159"/>
      <c r="V890" s="159"/>
      <c r="W890" s="159"/>
      <c r="X890" s="159"/>
      <c r="Y890" s="159"/>
      <c r="Z890" s="159"/>
      <c r="AA890" s="159"/>
      <c r="AB890" s="159"/>
      <c r="AC890" s="159"/>
      <c r="AD890" s="159"/>
      <c r="AE890" s="159"/>
      <c r="AF890" s="159"/>
      <c r="AG890" s="159"/>
      <c r="AH890" s="159"/>
      <c r="AI890" s="159"/>
      <c r="AJ890" s="159"/>
      <c r="AK890" s="159"/>
      <c r="AL890" s="159"/>
      <c r="AM890" s="159"/>
      <c r="AN890" s="159"/>
      <c r="AO890" s="159"/>
      <c r="AP890" s="159"/>
      <c r="AQ890" s="159"/>
      <c r="AR890" s="159"/>
      <c r="AS890" s="159"/>
      <c r="AT890" s="159"/>
      <c r="AU890" s="159"/>
      <c r="AV890" s="159"/>
      <c r="AW890" s="159"/>
      <c r="AX890" s="159"/>
      <c r="AY890" s="159"/>
      <c r="AZ890" s="159"/>
      <c r="BA890" s="159"/>
      <c r="BB890" s="159"/>
      <c r="BC890" s="159"/>
      <c r="BD890" s="159"/>
      <c r="BE890" s="159"/>
      <c r="BF890" s="159"/>
      <c r="BG890" s="159"/>
      <c r="BH890" s="159"/>
      <c r="BI890" s="159"/>
      <c r="BJ890" s="159"/>
      <c r="BK890" s="159"/>
      <c r="BL890" s="159"/>
      <c r="BM890" s="159"/>
      <c r="BN890" s="159"/>
      <c r="BO890" s="159"/>
      <c r="BP890" s="159"/>
      <c r="BQ890" s="159"/>
      <c r="BR890" s="159"/>
      <c r="BS890" s="159"/>
      <c r="BT890" s="159"/>
      <c r="BU890" s="159"/>
      <c r="BV890" s="159"/>
      <c r="BW890" s="159"/>
      <c r="BX890" s="159"/>
      <c r="BY890" s="159"/>
      <c r="BZ890" s="159"/>
      <c r="CA890" s="159"/>
      <c r="CB890" s="159"/>
      <c r="CC890" s="159"/>
      <c r="CD890" s="159"/>
      <c r="CE890" s="159"/>
      <c r="CF890" s="159"/>
      <c r="CG890" s="159"/>
      <c r="CH890" s="159"/>
      <c r="CI890" s="159"/>
      <c r="CJ890" s="159"/>
      <c r="CK890" s="159"/>
      <c r="CL890" s="159"/>
      <c r="CM890" s="159"/>
      <c r="CN890" s="159"/>
      <c r="CO890" s="159"/>
      <c r="CP890" s="159"/>
      <c r="CQ890" s="159"/>
      <c r="CR890" s="159"/>
      <c r="CS890" s="159"/>
      <c r="CT890" s="159"/>
      <c r="CU890" s="159"/>
      <c r="CV890" s="159"/>
      <c r="CW890" s="159"/>
      <c r="CX890" s="159"/>
      <c r="CY890" s="159"/>
      <c r="CZ890" s="159"/>
      <c r="DA890" s="159"/>
      <c r="DB890" s="159"/>
      <c r="DC890" s="159"/>
      <c r="DD890" s="159"/>
      <c r="DE890" s="159"/>
      <c r="DF890" s="159"/>
      <c r="DG890" s="159"/>
      <c r="DH890" s="159"/>
      <c r="DI890" s="159"/>
      <c r="DJ890" s="159"/>
      <c r="DK890" s="159"/>
      <c r="DL890" s="159"/>
      <c r="DM890" s="159"/>
      <c r="DN890" s="159"/>
      <c r="DO890" s="159"/>
      <c r="DP890" s="159"/>
      <c r="DQ890" s="159"/>
      <c r="DR890" s="159"/>
      <c r="DS890" s="159"/>
      <c r="DT890" s="159"/>
      <c r="DU890" s="159"/>
      <c r="DV890" s="159"/>
      <c r="DW890" s="159"/>
      <c r="DX890" s="159"/>
      <c r="DY890" s="159"/>
      <c r="DZ890" s="159"/>
      <c r="EA890" s="159"/>
      <c r="EB890" s="159"/>
      <c r="EC890" s="159"/>
      <c r="ED890" s="159"/>
      <c r="EE890" s="159"/>
      <c r="EF890" s="159"/>
      <c r="EG890" s="159"/>
      <c r="EH890" s="159"/>
      <c r="EI890" s="159"/>
      <c r="EJ890" s="159"/>
      <c r="EK890" s="159"/>
      <c r="EL890" s="159"/>
      <c r="EM890" s="159"/>
      <c r="EN890" s="159"/>
      <c r="EO890" s="159"/>
      <c r="EP890" s="159"/>
      <c r="EQ890" s="159"/>
      <c r="ER890" s="159"/>
      <c r="ES890" s="159"/>
      <c r="ET890" s="159"/>
      <c r="EU890" s="159"/>
      <c r="EV890" s="159"/>
      <c r="EW890" s="159"/>
      <c r="EX890" s="159"/>
      <c r="EY890" s="159"/>
      <c r="EZ890" s="159"/>
      <c r="FA890" s="159"/>
      <c r="FB890" s="159"/>
      <c r="FC890" s="159"/>
      <c r="FD890" s="159"/>
    </row>
    <row r="891" customFormat="false" ht="12.75" hidden="false" customHeight="false" outlineLevel="0" collapsed="false">
      <c r="A891" s="168"/>
      <c r="B891" s="149"/>
      <c r="C891" s="149"/>
      <c r="D891" s="149"/>
      <c r="E891" s="149"/>
      <c r="F891" s="149"/>
      <c r="G891" s="149"/>
      <c r="H891" s="148"/>
      <c r="I891" s="170"/>
      <c r="R891" s="148"/>
      <c r="S891" s="158"/>
      <c r="T891" s="159"/>
      <c r="U891" s="159"/>
      <c r="V891" s="159"/>
      <c r="W891" s="159"/>
      <c r="X891" s="159"/>
      <c r="Y891" s="159"/>
      <c r="Z891" s="159"/>
      <c r="AA891" s="159"/>
      <c r="AB891" s="159"/>
      <c r="AC891" s="159"/>
      <c r="AD891" s="159"/>
      <c r="AE891" s="159"/>
      <c r="AF891" s="159"/>
      <c r="AG891" s="159"/>
      <c r="AH891" s="159"/>
      <c r="AI891" s="159"/>
      <c r="AJ891" s="159"/>
      <c r="AK891" s="159"/>
      <c r="AL891" s="159"/>
      <c r="AM891" s="159"/>
      <c r="AN891" s="159"/>
      <c r="AO891" s="159"/>
      <c r="AP891" s="159"/>
      <c r="AQ891" s="159"/>
      <c r="AR891" s="159"/>
      <c r="AS891" s="159"/>
      <c r="AT891" s="159"/>
      <c r="AU891" s="159"/>
      <c r="AV891" s="159"/>
      <c r="AW891" s="159"/>
      <c r="AX891" s="159"/>
      <c r="AY891" s="159"/>
      <c r="AZ891" s="159"/>
      <c r="BA891" s="159"/>
      <c r="BB891" s="159"/>
      <c r="BC891" s="159"/>
      <c r="BD891" s="159"/>
      <c r="BE891" s="159"/>
      <c r="BF891" s="159"/>
      <c r="BG891" s="159"/>
      <c r="BH891" s="159"/>
      <c r="BI891" s="159"/>
      <c r="BJ891" s="159"/>
      <c r="BK891" s="159"/>
      <c r="BL891" s="159"/>
      <c r="BM891" s="159"/>
      <c r="BN891" s="159"/>
      <c r="BO891" s="159"/>
      <c r="BP891" s="159"/>
      <c r="BQ891" s="159"/>
      <c r="BR891" s="159"/>
      <c r="BS891" s="159"/>
      <c r="BT891" s="159"/>
      <c r="BU891" s="159"/>
      <c r="BV891" s="159"/>
      <c r="BW891" s="159"/>
      <c r="BX891" s="159"/>
      <c r="BY891" s="159"/>
      <c r="BZ891" s="159"/>
      <c r="CA891" s="159"/>
      <c r="CB891" s="159"/>
      <c r="CC891" s="159"/>
      <c r="CD891" s="159"/>
      <c r="CE891" s="159"/>
      <c r="CF891" s="159"/>
      <c r="CG891" s="159"/>
      <c r="CH891" s="159"/>
      <c r="CI891" s="159"/>
      <c r="CJ891" s="159"/>
      <c r="CK891" s="159"/>
      <c r="CL891" s="159"/>
      <c r="CM891" s="159"/>
      <c r="CN891" s="159"/>
      <c r="CO891" s="159"/>
      <c r="CP891" s="159"/>
      <c r="CQ891" s="159"/>
      <c r="CR891" s="159"/>
      <c r="CS891" s="159"/>
      <c r="CT891" s="159"/>
      <c r="CU891" s="159"/>
      <c r="CV891" s="159"/>
      <c r="CW891" s="159"/>
      <c r="CX891" s="159"/>
      <c r="CY891" s="159"/>
      <c r="CZ891" s="159"/>
      <c r="DA891" s="159"/>
      <c r="DB891" s="159"/>
      <c r="DC891" s="159"/>
      <c r="DD891" s="159"/>
      <c r="DE891" s="159"/>
      <c r="DF891" s="159"/>
      <c r="DG891" s="159"/>
      <c r="DH891" s="159"/>
      <c r="DI891" s="159"/>
      <c r="DJ891" s="159"/>
      <c r="DK891" s="159"/>
      <c r="DL891" s="159"/>
      <c r="DM891" s="159"/>
      <c r="DN891" s="159"/>
      <c r="DO891" s="159"/>
      <c r="DP891" s="159"/>
      <c r="DQ891" s="159"/>
      <c r="DR891" s="159"/>
      <c r="DS891" s="159"/>
      <c r="DT891" s="159"/>
      <c r="DU891" s="159"/>
      <c r="DV891" s="159"/>
      <c r="DW891" s="159"/>
      <c r="DX891" s="159"/>
      <c r="DY891" s="159"/>
      <c r="DZ891" s="159"/>
      <c r="EA891" s="159"/>
      <c r="EB891" s="159"/>
      <c r="EC891" s="159"/>
      <c r="ED891" s="159"/>
      <c r="EE891" s="159"/>
      <c r="EF891" s="159"/>
      <c r="EG891" s="159"/>
      <c r="EH891" s="159"/>
      <c r="EI891" s="159"/>
      <c r="EJ891" s="159"/>
      <c r="EK891" s="159"/>
      <c r="EL891" s="159"/>
      <c r="EM891" s="159"/>
      <c r="EN891" s="159"/>
      <c r="EO891" s="159"/>
      <c r="EP891" s="159"/>
      <c r="EQ891" s="159"/>
      <c r="ER891" s="159"/>
      <c r="ES891" s="159"/>
      <c r="ET891" s="159"/>
      <c r="EU891" s="159"/>
      <c r="EV891" s="159"/>
      <c r="EW891" s="159"/>
      <c r="EX891" s="159"/>
      <c r="EY891" s="159"/>
      <c r="EZ891" s="159"/>
      <c r="FA891" s="159"/>
      <c r="FB891" s="159"/>
      <c r="FC891" s="159"/>
      <c r="FD891" s="159"/>
    </row>
    <row r="892" customFormat="false" ht="12.75" hidden="false" customHeight="false" outlineLevel="0" collapsed="false">
      <c r="A892" s="168"/>
      <c r="B892" s="149"/>
      <c r="C892" s="149"/>
      <c r="D892" s="149"/>
      <c r="E892" s="149"/>
      <c r="F892" s="149"/>
      <c r="G892" s="149"/>
      <c r="H892" s="148"/>
      <c r="I892" s="170"/>
      <c r="R892" s="148"/>
      <c r="S892" s="158"/>
      <c r="T892" s="159"/>
      <c r="U892" s="159"/>
      <c r="V892" s="159"/>
      <c r="W892" s="159"/>
      <c r="X892" s="159"/>
      <c r="Y892" s="159"/>
      <c r="Z892" s="159"/>
      <c r="AA892" s="159"/>
      <c r="AB892" s="159"/>
      <c r="AC892" s="159"/>
      <c r="AD892" s="159"/>
      <c r="AE892" s="159"/>
      <c r="AF892" s="159"/>
      <c r="AG892" s="159"/>
      <c r="AH892" s="159"/>
      <c r="AI892" s="159"/>
      <c r="AJ892" s="159"/>
      <c r="AK892" s="159"/>
      <c r="AL892" s="159"/>
      <c r="AM892" s="159"/>
      <c r="AN892" s="159"/>
      <c r="AO892" s="159"/>
      <c r="AP892" s="159"/>
      <c r="AQ892" s="159"/>
      <c r="AR892" s="159"/>
      <c r="AS892" s="159"/>
      <c r="AT892" s="159"/>
      <c r="AU892" s="159"/>
      <c r="AV892" s="159"/>
      <c r="AW892" s="159"/>
      <c r="AX892" s="159"/>
      <c r="AY892" s="159"/>
      <c r="AZ892" s="159"/>
      <c r="BA892" s="159"/>
      <c r="BB892" s="159"/>
      <c r="BC892" s="159"/>
      <c r="BD892" s="159"/>
      <c r="BE892" s="159"/>
      <c r="BF892" s="159"/>
      <c r="BG892" s="159"/>
      <c r="BH892" s="159"/>
      <c r="BI892" s="159"/>
      <c r="BJ892" s="159"/>
      <c r="BK892" s="159"/>
      <c r="BL892" s="159"/>
      <c r="BM892" s="159"/>
      <c r="BN892" s="159"/>
      <c r="BO892" s="159"/>
      <c r="BP892" s="159"/>
      <c r="BQ892" s="159"/>
      <c r="BR892" s="159"/>
      <c r="BS892" s="159"/>
      <c r="BT892" s="159"/>
      <c r="BU892" s="159"/>
      <c r="BV892" s="159"/>
      <c r="BW892" s="159"/>
      <c r="BX892" s="159"/>
      <c r="BY892" s="159"/>
      <c r="BZ892" s="159"/>
      <c r="CA892" s="159"/>
      <c r="CB892" s="159"/>
      <c r="CC892" s="159"/>
      <c r="CD892" s="159"/>
      <c r="CE892" s="159"/>
      <c r="CF892" s="159"/>
      <c r="CG892" s="159"/>
      <c r="CH892" s="159"/>
      <c r="CI892" s="159"/>
      <c r="CJ892" s="159"/>
      <c r="CK892" s="159"/>
      <c r="CL892" s="159"/>
      <c r="CM892" s="159"/>
      <c r="CN892" s="159"/>
      <c r="CO892" s="159"/>
      <c r="CP892" s="159"/>
      <c r="CQ892" s="159"/>
      <c r="CR892" s="159"/>
      <c r="CS892" s="159"/>
      <c r="CT892" s="159"/>
      <c r="CU892" s="159"/>
      <c r="CV892" s="159"/>
      <c r="CW892" s="159"/>
      <c r="CX892" s="159"/>
      <c r="CY892" s="159"/>
      <c r="CZ892" s="159"/>
      <c r="DA892" s="159"/>
      <c r="DB892" s="159"/>
      <c r="DC892" s="159"/>
      <c r="DD892" s="159"/>
      <c r="DE892" s="159"/>
      <c r="DF892" s="159"/>
      <c r="DG892" s="159"/>
      <c r="DH892" s="159"/>
      <c r="DI892" s="159"/>
      <c r="DJ892" s="159"/>
      <c r="DK892" s="159"/>
      <c r="DL892" s="159"/>
      <c r="DM892" s="159"/>
      <c r="DN892" s="159"/>
      <c r="DO892" s="159"/>
      <c r="DP892" s="159"/>
      <c r="DQ892" s="159"/>
      <c r="DR892" s="159"/>
      <c r="DS892" s="159"/>
      <c r="DT892" s="159"/>
      <c r="DU892" s="159"/>
      <c r="DV892" s="159"/>
      <c r="DW892" s="159"/>
      <c r="DX892" s="159"/>
      <c r="DY892" s="159"/>
      <c r="DZ892" s="159"/>
      <c r="EA892" s="159"/>
      <c r="EB892" s="159"/>
      <c r="EC892" s="159"/>
      <c r="ED892" s="159"/>
      <c r="EE892" s="159"/>
      <c r="EF892" s="159"/>
      <c r="EG892" s="159"/>
      <c r="EH892" s="159"/>
      <c r="EI892" s="159"/>
      <c r="EJ892" s="159"/>
      <c r="EK892" s="159"/>
      <c r="EL892" s="159"/>
      <c r="EM892" s="159"/>
      <c r="EN892" s="159"/>
      <c r="EO892" s="159"/>
      <c r="EP892" s="159"/>
      <c r="EQ892" s="159"/>
      <c r="ER892" s="159"/>
      <c r="ES892" s="159"/>
      <c r="ET892" s="159"/>
      <c r="EU892" s="159"/>
      <c r="EV892" s="159"/>
      <c r="EW892" s="159"/>
      <c r="EX892" s="159"/>
      <c r="EY892" s="159"/>
      <c r="EZ892" s="159"/>
      <c r="FA892" s="159"/>
      <c r="FB892" s="159"/>
      <c r="FC892" s="159"/>
      <c r="FD892" s="159"/>
    </row>
    <row r="893" customFormat="false" ht="12.75" hidden="false" customHeight="false" outlineLevel="0" collapsed="false">
      <c r="A893" s="168"/>
      <c r="B893" s="149"/>
      <c r="C893" s="149"/>
      <c r="D893" s="149"/>
      <c r="E893" s="149"/>
      <c r="F893" s="149"/>
      <c r="G893" s="149"/>
      <c r="H893" s="148"/>
      <c r="I893" s="170"/>
      <c r="R893" s="148"/>
      <c r="S893" s="158"/>
      <c r="T893" s="159"/>
      <c r="U893" s="159"/>
      <c r="V893" s="159"/>
      <c r="W893" s="159"/>
      <c r="X893" s="159"/>
      <c r="Y893" s="159"/>
      <c r="Z893" s="159"/>
      <c r="AA893" s="159"/>
      <c r="AB893" s="159"/>
      <c r="AC893" s="159"/>
      <c r="AD893" s="159"/>
      <c r="AE893" s="159"/>
      <c r="AF893" s="159"/>
      <c r="AG893" s="159"/>
      <c r="AH893" s="159"/>
      <c r="AI893" s="159"/>
      <c r="AJ893" s="159"/>
      <c r="AK893" s="159"/>
      <c r="AL893" s="159"/>
      <c r="AM893" s="159"/>
      <c r="AN893" s="159"/>
      <c r="AO893" s="159"/>
      <c r="AP893" s="159"/>
      <c r="AQ893" s="159"/>
      <c r="AR893" s="159"/>
      <c r="AS893" s="159"/>
      <c r="AT893" s="159"/>
      <c r="AU893" s="159"/>
      <c r="AV893" s="159"/>
      <c r="AW893" s="159"/>
      <c r="AX893" s="159"/>
      <c r="AY893" s="159"/>
      <c r="AZ893" s="159"/>
      <c r="BA893" s="159"/>
      <c r="BB893" s="159"/>
      <c r="BC893" s="159"/>
      <c r="BD893" s="159"/>
      <c r="BE893" s="159"/>
      <c r="BF893" s="159"/>
      <c r="BG893" s="159"/>
      <c r="BH893" s="159"/>
      <c r="BI893" s="159"/>
      <c r="BJ893" s="159"/>
      <c r="BK893" s="159"/>
      <c r="BL893" s="159"/>
      <c r="BM893" s="159"/>
      <c r="BN893" s="159"/>
      <c r="BO893" s="159"/>
      <c r="BP893" s="159"/>
      <c r="BQ893" s="159"/>
      <c r="BR893" s="159"/>
      <c r="BS893" s="159"/>
      <c r="BT893" s="159"/>
      <c r="BU893" s="159"/>
      <c r="BV893" s="159"/>
      <c r="BW893" s="159"/>
      <c r="BX893" s="159"/>
      <c r="BY893" s="159"/>
      <c r="BZ893" s="159"/>
      <c r="CA893" s="159"/>
      <c r="CB893" s="159"/>
      <c r="CC893" s="159"/>
      <c r="CD893" s="159"/>
      <c r="CE893" s="159"/>
      <c r="CF893" s="159"/>
      <c r="CG893" s="159"/>
      <c r="CH893" s="159"/>
      <c r="CI893" s="159"/>
      <c r="CJ893" s="159"/>
      <c r="CK893" s="159"/>
      <c r="CL893" s="159"/>
      <c r="CM893" s="159"/>
      <c r="CN893" s="159"/>
      <c r="CO893" s="159"/>
      <c r="CP893" s="159"/>
      <c r="CQ893" s="159"/>
      <c r="CR893" s="159"/>
      <c r="CS893" s="159"/>
      <c r="CT893" s="159"/>
      <c r="CU893" s="159"/>
      <c r="CV893" s="159"/>
      <c r="CW893" s="159"/>
      <c r="CX893" s="159"/>
      <c r="CY893" s="159"/>
      <c r="CZ893" s="159"/>
      <c r="DA893" s="159"/>
      <c r="DB893" s="159"/>
      <c r="DC893" s="159"/>
      <c r="DD893" s="159"/>
      <c r="DE893" s="159"/>
      <c r="DF893" s="159"/>
      <c r="DG893" s="159"/>
      <c r="DH893" s="159"/>
      <c r="DI893" s="159"/>
      <c r="DJ893" s="159"/>
      <c r="DK893" s="159"/>
      <c r="DL893" s="159"/>
      <c r="DM893" s="159"/>
      <c r="DN893" s="159"/>
      <c r="DO893" s="159"/>
      <c r="DP893" s="159"/>
      <c r="DQ893" s="159"/>
      <c r="DR893" s="159"/>
      <c r="DS893" s="159"/>
      <c r="DT893" s="159"/>
      <c r="DU893" s="159"/>
      <c r="DV893" s="159"/>
      <c r="DW893" s="159"/>
      <c r="DX893" s="159"/>
      <c r="DY893" s="159"/>
      <c r="DZ893" s="159"/>
      <c r="EA893" s="159"/>
      <c r="EB893" s="159"/>
      <c r="EC893" s="159"/>
      <c r="ED893" s="159"/>
      <c r="EE893" s="159"/>
      <c r="EF893" s="159"/>
      <c r="EG893" s="159"/>
      <c r="EH893" s="159"/>
      <c r="EI893" s="159"/>
      <c r="EJ893" s="159"/>
      <c r="EK893" s="159"/>
      <c r="EL893" s="159"/>
      <c r="EM893" s="159"/>
      <c r="EN893" s="159"/>
      <c r="EO893" s="159"/>
      <c r="EP893" s="159"/>
      <c r="EQ893" s="159"/>
      <c r="ER893" s="159"/>
      <c r="ES893" s="159"/>
      <c r="ET893" s="159"/>
      <c r="EU893" s="159"/>
      <c r="EV893" s="159"/>
      <c r="EW893" s="159"/>
      <c r="EX893" s="159"/>
      <c r="EY893" s="159"/>
      <c r="EZ893" s="159"/>
      <c r="FA893" s="159"/>
      <c r="FB893" s="159"/>
      <c r="FC893" s="159"/>
      <c r="FD893" s="159"/>
    </row>
    <row r="894" customFormat="false" ht="12.75" hidden="false" customHeight="false" outlineLevel="0" collapsed="false">
      <c r="A894" s="168"/>
      <c r="B894" s="149"/>
      <c r="C894" s="149"/>
      <c r="D894" s="149"/>
      <c r="E894" s="149"/>
      <c r="F894" s="149"/>
      <c r="G894" s="149"/>
      <c r="H894" s="148"/>
      <c r="I894" s="170"/>
      <c r="R894" s="148"/>
      <c r="S894" s="158"/>
      <c r="T894" s="159"/>
      <c r="U894" s="159"/>
      <c r="V894" s="159"/>
      <c r="W894" s="159"/>
      <c r="X894" s="159"/>
      <c r="Y894" s="159"/>
      <c r="Z894" s="159"/>
      <c r="AA894" s="159"/>
      <c r="AB894" s="159"/>
      <c r="AC894" s="159"/>
      <c r="AD894" s="159"/>
      <c r="AE894" s="159"/>
      <c r="AF894" s="159"/>
      <c r="AG894" s="159"/>
      <c r="AH894" s="159"/>
      <c r="AI894" s="159"/>
      <c r="AJ894" s="159"/>
      <c r="AK894" s="159"/>
      <c r="AL894" s="159"/>
      <c r="AM894" s="159"/>
      <c r="AN894" s="159"/>
      <c r="AO894" s="159"/>
      <c r="AP894" s="159"/>
      <c r="AQ894" s="159"/>
      <c r="AR894" s="159"/>
      <c r="AS894" s="159"/>
      <c r="AT894" s="159"/>
      <c r="AU894" s="159"/>
      <c r="AV894" s="159"/>
      <c r="AW894" s="159"/>
      <c r="AX894" s="159"/>
      <c r="AY894" s="159"/>
      <c r="AZ894" s="159"/>
      <c r="BA894" s="159"/>
      <c r="BB894" s="159"/>
      <c r="BC894" s="159"/>
      <c r="BD894" s="159"/>
      <c r="BE894" s="159"/>
      <c r="BF894" s="159"/>
      <c r="BG894" s="159"/>
      <c r="BH894" s="159"/>
      <c r="BI894" s="159"/>
      <c r="BJ894" s="159"/>
      <c r="BK894" s="159"/>
      <c r="BL894" s="159"/>
      <c r="BM894" s="159"/>
      <c r="BN894" s="159"/>
      <c r="BO894" s="159"/>
      <c r="BP894" s="159"/>
      <c r="BQ894" s="159"/>
      <c r="BR894" s="159"/>
      <c r="BS894" s="159"/>
      <c r="BT894" s="159"/>
      <c r="BU894" s="159"/>
      <c r="BV894" s="159"/>
      <c r="BW894" s="159"/>
      <c r="BX894" s="159"/>
      <c r="BY894" s="159"/>
      <c r="BZ894" s="159"/>
      <c r="CA894" s="159"/>
      <c r="CB894" s="159"/>
      <c r="CC894" s="159"/>
      <c r="CD894" s="159"/>
      <c r="CE894" s="159"/>
      <c r="CF894" s="159"/>
      <c r="CG894" s="159"/>
      <c r="CH894" s="159"/>
      <c r="CI894" s="159"/>
      <c r="CJ894" s="159"/>
      <c r="CK894" s="159"/>
      <c r="CL894" s="159"/>
      <c r="CM894" s="159"/>
      <c r="CN894" s="159"/>
      <c r="CO894" s="159"/>
      <c r="CP894" s="159"/>
      <c r="CQ894" s="159"/>
      <c r="CR894" s="159"/>
      <c r="CS894" s="159"/>
      <c r="CT894" s="159"/>
      <c r="CU894" s="159"/>
      <c r="CV894" s="159"/>
      <c r="CW894" s="159"/>
      <c r="CX894" s="159"/>
      <c r="CY894" s="159"/>
      <c r="CZ894" s="159"/>
      <c r="DA894" s="159"/>
      <c r="DB894" s="159"/>
      <c r="DC894" s="159"/>
      <c r="DD894" s="159"/>
      <c r="DE894" s="159"/>
      <c r="DF894" s="159"/>
      <c r="DG894" s="159"/>
      <c r="DH894" s="159"/>
      <c r="DI894" s="159"/>
      <c r="DJ894" s="159"/>
      <c r="DK894" s="159"/>
      <c r="DL894" s="159"/>
      <c r="DM894" s="159"/>
      <c r="DN894" s="159"/>
      <c r="DO894" s="159"/>
      <c r="DP894" s="159"/>
      <c r="DQ894" s="159"/>
      <c r="DR894" s="159"/>
      <c r="DS894" s="159"/>
      <c r="DT894" s="159"/>
      <c r="DU894" s="159"/>
      <c r="DV894" s="159"/>
      <c r="DW894" s="159"/>
      <c r="DX894" s="159"/>
      <c r="DY894" s="159"/>
      <c r="DZ894" s="159"/>
      <c r="EA894" s="159"/>
      <c r="EB894" s="159"/>
      <c r="EC894" s="159"/>
      <c r="ED894" s="159"/>
      <c r="EE894" s="159"/>
      <c r="EF894" s="159"/>
      <c r="EG894" s="159"/>
      <c r="EH894" s="159"/>
      <c r="EI894" s="159"/>
      <c r="EJ894" s="159"/>
      <c r="EK894" s="159"/>
      <c r="EL894" s="159"/>
      <c r="EM894" s="159"/>
      <c r="EN894" s="159"/>
      <c r="EO894" s="159"/>
      <c r="EP894" s="159"/>
      <c r="EQ894" s="159"/>
      <c r="ER894" s="159"/>
      <c r="ES894" s="159"/>
      <c r="ET894" s="159"/>
      <c r="EU894" s="159"/>
      <c r="EV894" s="159"/>
      <c r="EW894" s="159"/>
      <c r="EX894" s="159"/>
      <c r="EY894" s="159"/>
      <c r="EZ894" s="159"/>
      <c r="FA894" s="159"/>
      <c r="FB894" s="159"/>
      <c r="FC894" s="159"/>
      <c r="FD894" s="159"/>
    </row>
    <row r="895" customFormat="false" ht="12.75" hidden="false" customHeight="false" outlineLevel="0" collapsed="false">
      <c r="A895" s="168"/>
      <c r="B895" s="149"/>
      <c r="C895" s="149"/>
      <c r="D895" s="149"/>
      <c r="E895" s="149"/>
      <c r="F895" s="149"/>
      <c r="G895" s="149"/>
      <c r="H895" s="148"/>
      <c r="I895" s="170"/>
      <c r="R895" s="148"/>
      <c r="S895" s="158"/>
      <c r="T895" s="159"/>
      <c r="U895" s="159"/>
      <c r="V895" s="159"/>
      <c r="W895" s="159"/>
      <c r="X895" s="159"/>
      <c r="Y895" s="159"/>
      <c r="Z895" s="159"/>
      <c r="AA895" s="159"/>
      <c r="AB895" s="159"/>
      <c r="AC895" s="159"/>
      <c r="AD895" s="159"/>
      <c r="AE895" s="159"/>
      <c r="AF895" s="159"/>
      <c r="AG895" s="159"/>
      <c r="AH895" s="159"/>
      <c r="AI895" s="159"/>
      <c r="AJ895" s="159"/>
      <c r="AK895" s="159"/>
      <c r="AL895" s="159"/>
      <c r="AM895" s="159"/>
      <c r="AN895" s="159"/>
      <c r="AO895" s="159"/>
      <c r="AP895" s="159"/>
      <c r="AQ895" s="159"/>
      <c r="AR895" s="159"/>
      <c r="AS895" s="159"/>
      <c r="AT895" s="159"/>
      <c r="AU895" s="159"/>
      <c r="AV895" s="159"/>
      <c r="AW895" s="159"/>
      <c r="AX895" s="159"/>
      <c r="AY895" s="159"/>
      <c r="AZ895" s="159"/>
      <c r="BA895" s="159"/>
      <c r="BB895" s="159"/>
      <c r="BC895" s="159"/>
      <c r="BD895" s="159"/>
      <c r="BE895" s="159"/>
      <c r="BF895" s="159"/>
      <c r="BG895" s="159"/>
      <c r="BH895" s="159"/>
      <c r="BI895" s="159"/>
      <c r="BJ895" s="159"/>
      <c r="BK895" s="159"/>
      <c r="BL895" s="159"/>
      <c r="BM895" s="159"/>
      <c r="BN895" s="159"/>
      <c r="BO895" s="159"/>
      <c r="BP895" s="159"/>
      <c r="BQ895" s="159"/>
      <c r="BR895" s="159"/>
      <c r="BS895" s="159"/>
      <c r="BT895" s="159"/>
      <c r="BU895" s="159"/>
      <c r="BV895" s="159"/>
      <c r="BW895" s="159"/>
      <c r="BX895" s="159"/>
      <c r="BY895" s="159"/>
      <c r="BZ895" s="159"/>
      <c r="CA895" s="159"/>
      <c r="CB895" s="159"/>
      <c r="CC895" s="159"/>
      <c r="CD895" s="159"/>
      <c r="CE895" s="159"/>
      <c r="CF895" s="159"/>
      <c r="CG895" s="159"/>
      <c r="CH895" s="159"/>
      <c r="CI895" s="159"/>
      <c r="CJ895" s="159"/>
      <c r="CK895" s="159"/>
      <c r="CL895" s="159"/>
      <c r="CM895" s="159"/>
      <c r="CN895" s="159"/>
      <c r="CO895" s="159"/>
      <c r="CP895" s="159"/>
      <c r="CQ895" s="159"/>
      <c r="CR895" s="159"/>
      <c r="CS895" s="159"/>
      <c r="CT895" s="159"/>
      <c r="CU895" s="159"/>
      <c r="CV895" s="159"/>
      <c r="CW895" s="159"/>
      <c r="CX895" s="159"/>
      <c r="CY895" s="159"/>
      <c r="CZ895" s="159"/>
      <c r="DA895" s="159"/>
      <c r="DB895" s="159"/>
      <c r="DC895" s="159"/>
      <c r="DD895" s="159"/>
      <c r="DE895" s="159"/>
      <c r="DF895" s="159"/>
      <c r="DG895" s="159"/>
      <c r="DH895" s="159"/>
      <c r="DI895" s="159"/>
      <c r="DJ895" s="159"/>
      <c r="DK895" s="159"/>
      <c r="DL895" s="159"/>
      <c r="DM895" s="159"/>
      <c r="DN895" s="159"/>
      <c r="DO895" s="159"/>
      <c r="DP895" s="159"/>
      <c r="DQ895" s="159"/>
      <c r="DR895" s="159"/>
      <c r="DS895" s="159"/>
      <c r="DT895" s="159"/>
      <c r="DU895" s="159"/>
      <c r="DV895" s="159"/>
      <c r="DW895" s="159"/>
      <c r="DX895" s="159"/>
      <c r="DY895" s="159"/>
      <c r="DZ895" s="159"/>
      <c r="EA895" s="159"/>
      <c r="EB895" s="159"/>
      <c r="EC895" s="159"/>
      <c r="ED895" s="159"/>
      <c r="EE895" s="159"/>
      <c r="EF895" s="159"/>
      <c r="EG895" s="159"/>
      <c r="EH895" s="159"/>
      <c r="EI895" s="159"/>
      <c r="EJ895" s="159"/>
      <c r="EK895" s="159"/>
      <c r="EL895" s="159"/>
      <c r="EM895" s="159"/>
      <c r="EN895" s="159"/>
      <c r="EO895" s="159"/>
      <c r="EP895" s="159"/>
      <c r="EQ895" s="159"/>
      <c r="ER895" s="159"/>
      <c r="ES895" s="159"/>
      <c r="ET895" s="159"/>
      <c r="EU895" s="159"/>
      <c r="EV895" s="159"/>
      <c r="EW895" s="159"/>
      <c r="EX895" s="159"/>
      <c r="EY895" s="159"/>
      <c r="EZ895" s="159"/>
      <c r="FA895" s="159"/>
      <c r="FB895" s="159"/>
      <c r="FC895" s="159"/>
      <c r="FD895" s="159"/>
    </row>
    <row r="896" customFormat="false" ht="12.75" hidden="false" customHeight="false" outlineLevel="0" collapsed="false">
      <c r="A896" s="168"/>
      <c r="B896" s="149"/>
      <c r="C896" s="149"/>
      <c r="D896" s="149"/>
      <c r="E896" s="149"/>
      <c r="F896" s="149"/>
      <c r="G896" s="149"/>
      <c r="H896" s="148"/>
      <c r="I896" s="170"/>
      <c r="R896" s="148"/>
      <c r="S896" s="158"/>
      <c r="T896" s="159"/>
      <c r="U896" s="159"/>
      <c r="V896" s="159"/>
      <c r="W896" s="159"/>
      <c r="X896" s="159"/>
      <c r="Y896" s="159"/>
      <c r="Z896" s="159"/>
      <c r="AA896" s="159"/>
      <c r="AB896" s="159"/>
      <c r="AC896" s="159"/>
      <c r="AD896" s="159"/>
      <c r="AE896" s="159"/>
      <c r="AF896" s="159"/>
      <c r="AG896" s="159"/>
      <c r="AH896" s="159"/>
      <c r="AI896" s="159"/>
      <c r="AJ896" s="159"/>
      <c r="AK896" s="159"/>
      <c r="AL896" s="159"/>
      <c r="AM896" s="159"/>
      <c r="AN896" s="159"/>
      <c r="AO896" s="159"/>
      <c r="AP896" s="159"/>
      <c r="AQ896" s="159"/>
      <c r="AR896" s="159"/>
      <c r="AS896" s="159"/>
      <c r="AT896" s="159"/>
      <c r="AU896" s="159"/>
      <c r="AV896" s="159"/>
      <c r="AW896" s="159"/>
      <c r="AX896" s="159"/>
      <c r="AY896" s="159"/>
      <c r="AZ896" s="159"/>
      <c r="BA896" s="159"/>
      <c r="BB896" s="159"/>
      <c r="BC896" s="159"/>
      <c r="BD896" s="159"/>
      <c r="BE896" s="159"/>
      <c r="BF896" s="159"/>
      <c r="BG896" s="159"/>
      <c r="BH896" s="159"/>
      <c r="BI896" s="159"/>
      <c r="BJ896" s="159"/>
      <c r="BK896" s="159"/>
      <c r="BL896" s="159"/>
      <c r="BM896" s="159"/>
      <c r="BN896" s="159"/>
      <c r="BO896" s="159"/>
      <c r="BP896" s="159"/>
      <c r="BQ896" s="159"/>
      <c r="BR896" s="159"/>
      <c r="BS896" s="159"/>
      <c r="BT896" s="159"/>
      <c r="BU896" s="159"/>
      <c r="BV896" s="159"/>
      <c r="BW896" s="159"/>
      <c r="BX896" s="159"/>
      <c r="BY896" s="159"/>
      <c r="BZ896" s="159"/>
      <c r="CA896" s="159"/>
      <c r="CB896" s="159"/>
      <c r="CC896" s="159"/>
      <c r="CD896" s="159"/>
      <c r="CE896" s="159"/>
      <c r="CF896" s="159"/>
      <c r="CG896" s="159"/>
      <c r="CH896" s="159"/>
      <c r="CI896" s="159"/>
      <c r="CJ896" s="159"/>
      <c r="CK896" s="159"/>
      <c r="CL896" s="159"/>
      <c r="CM896" s="159"/>
      <c r="CN896" s="159"/>
      <c r="CO896" s="159"/>
      <c r="CP896" s="159"/>
      <c r="CQ896" s="159"/>
      <c r="CR896" s="159"/>
      <c r="CS896" s="159"/>
      <c r="CT896" s="159"/>
      <c r="CU896" s="159"/>
      <c r="CV896" s="159"/>
      <c r="CW896" s="159"/>
      <c r="CX896" s="159"/>
      <c r="CY896" s="159"/>
      <c r="CZ896" s="159"/>
      <c r="DA896" s="159"/>
      <c r="DB896" s="159"/>
      <c r="DC896" s="159"/>
      <c r="DD896" s="159"/>
      <c r="DE896" s="159"/>
      <c r="DF896" s="159"/>
      <c r="DG896" s="159"/>
      <c r="DH896" s="159"/>
      <c r="DI896" s="159"/>
      <c r="DJ896" s="159"/>
      <c r="DK896" s="159"/>
      <c r="DL896" s="159"/>
      <c r="DM896" s="159"/>
      <c r="DN896" s="159"/>
      <c r="DO896" s="159"/>
      <c r="DP896" s="159"/>
      <c r="DQ896" s="159"/>
      <c r="DR896" s="159"/>
      <c r="DS896" s="159"/>
      <c r="DT896" s="159"/>
      <c r="DU896" s="159"/>
      <c r="DV896" s="159"/>
      <c r="DW896" s="159"/>
      <c r="DX896" s="159"/>
      <c r="DY896" s="159"/>
      <c r="DZ896" s="159"/>
      <c r="EA896" s="159"/>
      <c r="EB896" s="159"/>
      <c r="EC896" s="159"/>
      <c r="ED896" s="159"/>
      <c r="EE896" s="159"/>
      <c r="EF896" s="159"/>
      <c r="EG896" s="159"/>
      <c r="EH896" s="159"/>
      <c r="EI896" s="159"/>
      <c r="EJ896" s="159"/>
      <c r="EK896" s="159"/>
      <c r="EL896" s="159"/>
      <c r="EM896" s="159"/>
      <c r="EN896" s="159"/>
      <c r="EO896" s="159"/>
      <c r="EP896" s="159"/>
      <c r="EQ896" s="159"/>
      <c r="ER896" s="159"/>
      <c r="ES896" s="159"/>
      <c r="ET896" s="159"/>
      <c r="EU896" s="159"/>
      <c r="EV896" s="159"/>
      <c r="EW896" s="159"/>
      <c r="EX896" s="159"/>
      <c r="EY896" s="159"/>
      <c r="EZ896" s="159"/>
      <c r="FA896" s="159"/>
      <c r="FB896" s="159"/>
      <c r="FC896" s="159"/>
      <c r="FD896" s="159"/>
    </row>
    <row r="897" customFormat="false" ht="12.75" hidden="false" customHeight="false" outlineLevel="0" collapsed="false">
      <c r="A897" s="168"/>
      <c r="B897" s="149"/>
      <c r="C897" s="149"/>
      <c r="D897" s="149"/>
      <c r="E897" s="149"/>
      <c r="F897" s="149"/>
      <c r="G897" s="149"/>
      <c r="H897" s="148"/>
      <c r="I897" s="170"/>
      <c r="R897" s="148"/>
      <c r="S897" s="158"/>
      <c r="T897" s="159"/>
      <c r="U897" s="159"/>
      <c r="V897" s="159"/>
      <c r="W897" s="159"/>
      <c r="X897" s="159"/>
      <c r="Y897" s="159"/>
      <c r="Z897" s="159"/>
      <c r="AA897" s="159"/>
      <c r="AB897" s="159"/>
      <c r="AC897" s="159"/>
      <c r="AD897" s="159"/>
      <c r="AE897" s="159"/>
      <c r="AF897" s="159"/>
      <c r="AG897" s="159"/>
      <c r="AH897" s="159"/>
      <c r="AI897" s="159"/>
      <c r="AJ897" s="159"/>
      <c r="AK897" s="159"/>
      <c r="AL897" s="159"/>
      <c r="AM897" s="159"/>
      <c r="AN897" s="159"/>
      <c r="AO897" s="159"/>
      <c r="AP897" s="159"/>
      <c r="AQ897" s="159"/>
      <c r="AR897" s="159"/>
      <c r="AS897" s="159"/>
      <c r="AT897" s="159"/>
      <c r="AU897" s="159"/>
      <c r="AV897" s="159"/>
      <c r="AW897" s="159"/>
      <c r="AX897" s="159"/>
      <c r="AY897" s="159"/>
      <c r="AZ897" s="159"/>
      <c r="BA897" s="159"/>
      <c r="BB897" s="159"/>
      <c r="BC897" s="159"/>
      <c r="BD897" s="159"/>
      <c r="BE897" s="159"/>
      <c r="BF897" s="159"/>
      <c r="BG897" s="159"/>
      <c r="BH897" s="159"/>
      <c r="BI897" s="159"/>
      <c r="BJ897" s="159"/>
      <c r="BK897" s="159"/>
      <c r="BL897" s="159"/>
      <c r="BM897" s="159"/>
      <c r="BN897" s="159"/>
      <c r="BO897" s="159"/>
      <c r="BP897" s="159"/>
      <c r="BQ897" s="159"/>
      <c r="BR897" s="159"/>
      <c r="BS897" s="159"/>
      <c r="BT897" s="159"/>
      <c r="BU897" s="159"/>
      <c r="BV897" s="159"/>
      <c r="BW897" s="159"/>
      <c r="BX897" s="159"/>
      <c r="BY897" s="159"/>
      <c r="BZ897" s="159"/>
      <c r="CA897" s="159"/>
      <c r="CB897" s="159"/>
      <c r="CC897" s="159"/>
      <c r="CD897" s="159"/>
      <c r="CE897" s="159"/>
      <c r="CF897" s="159"/>
      <c r="CG897" s="159"/>
      <c r="CH897" s="159"/>
      <c r="CI897" s="159"/>
      <c r="CJ897" s="159"/>
      <c r="CK897" s="159"/>
      <c r="CL897" s="159"/>
      <c r="CM897" s="159"/>
      <c r="CN897" s="159"/>
      <c r="CO897" s="159"/>
      <c r="CP897" s="159"/>
      <c r="CQ897" s="159"/>
      <c r="CR897" s="159"/>
      <c r="CS897" s="159"/>
      <c r="CT897" s="159"/>
      <c r="CU897" s="159"/>
      <c r="CV897" s="159"/>
      <c r="CW897" s="159"/>
      <c r="CX897" s="159"/>
      <c r="CY897" s="159"/>
      <c r="CZ897" s="159"/>
      <c r="DA897" s="159"/>
      <c r="DB897" s="159"/>
      <c r="DC897" s="159"/>
      <c r="DD897" s="159"/>
      <c r="DE897" s="159"/>
      <c r="DF897" s="159"/>
      <c r="DG897" s="159"/>
      <c r="DH897" s="159"/>
      <c r="DI897" s="159"/>
      <c r="DJ897" s="159"/>
      <c r="DK897" s="159"/>
      <c r="DL897" s="159"/>
      <c r="DM897" s="159"/>
      <c r="DN897" s="159"/>
      <c r="DO897" s="159"/>
      <c r="DP897" s="159"/>
      <c r="DQ897" s="159"/>
      <c r="DR897" s="159"/>
      <c r="DS897" s="159"/>
      <c r="DT897" s="159"/>
      <c r="DU897" s="159"/>
      <c r="DV897" s="159"/>
      <c r="DW897" s="159"/>
      <c r="DX897" s="159"/>
      <c r="DY897" s="159"/>
      <c r="DZ897" s="159"/>
      <c r="EA897" s="159"/>
      <c r="EB897" s="159"/>
      <c r="EC897" s="159"/>
      <c r="ED897" s="159"/>
      <c r="EE897" s="159"/>
      <c r="EF897" s="159"/>
      <c r="EG897" s="159"/>
      <c r="EH897" s="159"/>
      <c r="EI897" s="159"/>
      <c r="EJ897" s="159"/>
      <c r="EK897" s="159"/>
      <c r="EL897" s="159"/>
      <c r="EM897" s="159"/>
      <c r="EN897" s="159"/>
      <c r="EO897" s="159"/>
      <c r="EP897" s="159"/>
      <c r="EQ897" s="159"/>
      <c r="ER897" s="159"/>
      <c r="ES897" s="159"/>
      <c r="ET897" s="159"/>
      <c r="EU897" s="159"/>
      <c r="EV897" s="159"/>
      <c r="EW897" s="159"/>
      <c r="EX897" s="159"/>
      <c r="EY897" s="159"/>
      <c r="EZ897" s="159"/>
      <c r="FA897" s="159"/>
      <c r="FB897" s="159"/>
      <c r="FC897" s="159"/>
      <c r="FD897" s="159"/>
    </row>
    <row r="898" customFormat="false" ht="12.75" hidden="false" customHeight="false" outlineLevel="0" collapsed="false">
      <c r="A898" s="168"/>
      <c r="B898" s="149"/>
      <c r="C898" s="149"/>
      <c r="D898" s="149"/>
      <c r="E898" s="149"/>
      <c r="F898" s="149"/>
      <c r="G898" s="149"/>
      <c r="H898" s="148"/>
      <c r="I898" s="170"/>
      <c r="R898" s="148"/>
      <c r="S898" s="158"/>
      <c r="T898" s="159"/>
      <c r="U898" s="159"/>
      <c r="V898" s="159"/>
      <c r="W898" s="159"/>
      <c r="X898" s="159"/>
      <c r="Y898" s="159"/>
      <c r="Z898" s="159"/>
      <c r="AA898" s="159"/>
      <c r="AB898" s="159"/>
      <c r="AC898" s="159"/>
      <c r="AD898" s="159"/>
      <c r="AE898" s="159"/>
      <c r="AF898" s="159"/>
      <c r="AG898" s="159"/>
      <c r="AH898" s="159"/>
      <c r="AI898" s="159"/>
      <c r="AJ898" s="159"/>
      <c r="AK898" s="159"/>
      <c r="AL898" s="159"/>
      <c r="AM898" s="159"/>
      <c r="AN898" s="159"/>
      <c r="AO898" s="159"/>
      <c r="AP898" s="159"/>
      <c r="AQ898" s="159"/>
      <c r="AR898" s="159"/>
      <c r="AS898" s="159"/>
      <c r="AT898" s="159"/>
      <c r="AU898" s="159"/>
      <c r="AV898" s="159"/>
      <c r="AW898" s="159"/>
      <c r="AX898" s="159"/>
      <c r="AY898" s="159"/>
      <c r="AZ898" s="159"/>
      <c r="BA898" s="159"/>
      <c r="BB898" s="159"/>
      <c r="BC898" s="159"/>
      <c r="BD898" s="159"/>
      <c r="BE898" s="159"/>
      <c r="BF898" s="159"/>
      <c r="BG898" s="159"/>
      <c r="BH898" s="159"/>
      <c r="BI898" s="159"/>
      <c r="BJ898" s="159"/>
      <c r="BK898" s="159"/>
      <c r="BL898" s="159"/>
      <c r="BM898" s="159"/>
      <c r="BN898" s="159"/>
      <c r="BO898" s="159"/>
      <c r="BP898" s="159"/>
      <c r="BQ898" s="159"/>
      <c r="BR898" s="159"/>
      <c r="BS898" s="159"/>
      <c r="BT898" s="159"/>
      <c r="BU898" s="159"/>
      <c r="BV898" s="159"/>
      <c r="BW898" s="159"/>
      <c r="BX898" s="159"/>
      <c r="BY898" s="159"/>
      <c r="BZ898" s="159"/>
      <c r="CA898" s="159"/>
      <c r="CB898" s="159"/>
      <c r="CC898" s="159"/>
      <c r="CD898" s="159"/>
      <c r="CE898" s="159"/>
      <c r="CF898" s="159"/>
      <c r="CG898" s="159"/>
      <c r="CH898" s="159"/>
      <c r="CI898" s="159"/>
      <c r="CJ898" s="159"/>
      <c r="CK898" s="159"/>
      <c r="CL898" s="159"/>
      <c r="CM898" s="159"/>
      <c r="CN898" s="159"/>
      <c r="CO898" s="159"/>
      <c r="CP898" s="159"/>
      <c r="CQ898" s="159"/>
      <c r="CR898" s="159"/>
      <c r="CS898" s="159"/>
      <c r="CT898" s="159"/>
      <c r="CU898" s="159"/>
      <c r="CV898" s="159"/>
      <c r="CW898" s="159"/>
      <c r="CX898" s="159"/>
      <c r="CY898" s="159"/>
      <c r="CZ898" s="159"/>
      <c r="DA898" s="159"/>
      <c r="DB898" s="159"/>
      <c r="DC898" s="159"/>
      <c r="DD898" s="159"/>
      <c r="DE898" s="159"/>
      <c r="DF898" s="159"/>
      <c r="DG898" s="159"/>
      <c r="DH898" s="159"/>
      <c r="DI898" s="159"/>
      <c r="DJ898" s="159"/>
      <c r="DK898" s="159"/>
      <c r="DL898" s="159"/>
      <c r="DM898" s="159"/>
      <c r="DN898" s="159"/>
      <c r="DO898" s="159"/>
      <c r="DP898" s="159"/>
      <c r="DQ898" s="159"/>
      <c r="DR898" s="159"/>
      <c r="DS898" s="159"/>
      <c r="DT898" s="159"/>
      <c r="DU898" s="159"/>
      <c r="DV898" s="159"/>
      <c r="DW898" s="159"/>
      <c r="DX898" s="159"/>
      <c r="DY898" s="159"/>
      <c r="DZ898" s="159"/>
      <c r="EA898" s="159"/>
      <c r="EB898" s="159"/>
      <c r="EC898" s="159"/>
      <c r="ED898" s="159"/>
      <c r="EE898" s="159"/>
      <c r="EF898" s="159"/>
      <c r="EG898" s="159"/>
      <c r="EH898" s="159"/>
      <c r="EI898" s="159"/>
      <c r="EJ898" s="159"/>
      <c r="EK898" s="159"/>
      <c r="EL898" s="159"/>
      <c r="EM898" s="159"/>
      <c r="EN898" s="159"/>
      <c r="EO898" s="159"/>
      <c r="EP898" s="159"/>
      <c r="EQ898" s="159"/>
      <c r="ER898" s="159"/>
      <c r="ES898" s="159"/>
      <c r="ET898" s="159"/>
      <c r="EU898" s="159"/>
      <c r="EV898" s="159"/>
      <c r="EW898" s="159"/>
      <c r="EX898" s="159"/>
      <c r="EY898" s="159"/>
      <c r="EZ898" s="159"/>
      <c r="FA898" s="159"/>
      <c r="FB898" s="159"/>
      <c r="FC898" s="159"/>
      <c r="FD898" s="159"/>
    </row>
    <row r="899" customFormat="false" ht="12.75" hidden="false" customHeight="false" outlineLevel="0" collapsed="false">
      <c r="A899" s="168"/>
      <c r="B899" s="149"/>
      <c r="C899" s="149"/>
      <c r="D899" s="149"/>
      <c r="E899" s="149"/>
      <c r="F899" s="149"/>
      <c r="G899" s="149"/>
      <c r="H899" s="148"/>
      <c r="I899" s="170"/>
      <c r="R899" s="148"/>
      <c r="S899" s="158"/>
      <c r="T899" s="159"/>
      <c r="U899" s="159"/>
      <c r="V899" s="159"/>
      <c r="W899" s="159"/>
      <c r="X899" s="159"/>
      <c r="Y899" s="159"/>
      <c r="Z899" s="159"/>
      <c r="AA899" s="159"/>
      <c r="AB899" s="159"/>
      <c r="AC899" s="159"/>
      <c r="AD899" s="159"/>
      <c r="AE899" s="159"/>
      <c r="AF899" s="159"/>
      <c r="AG899" s="159"/>
      <c r="AH899" s="159"/>
      <c r="AI899" s="159"/>
      <c r="AJ899" s="159"/>
      <c r="AK899" s="159"/>
      <c r="AL899" s="159"/>
      <c r="AM899" s="159"/>
      <c r="AN899" s="159"/>
      <c r="AO899" s="159"/>
      <c r="AP899" s="159"/>
      <c r="AQ899" s="159"/>
      <c r="AR899" s="159"/>
      <c r="AS899" s="159"/>
      <c r="AT899" s="159"/>
      <c r="AU899" s="159"/>
      <c r="AV899" s="159"/>
      <c r="AW899" s="159"/>
      <c r="AX899" s="159"/>
      <c r="AY899" s="159"/>
      <c r="AZ899" s="159"/>
      <c r="BA899" s="159"/>
      <c r="BB899" s="159"/>
      <c r="BC899" s="159"/>
      <c r="BD899" s="159"/>
      <c r="BE899" s="159"/>
      <c r="BF899" s="159"/>
      <c r="BG899" s="159"/>
      <c r="BH899" s="159"/>
      <c r="BI899" s="159"/>
      <c r="BJ899" s="159"/>
      <c r="BK899" s="159"/>
      <c r="BL899" s="159"/>
      <c r="BM899" s="159"/>
      <c r="BN899" s="159"/>
      <c r="BO899" s="159"/>
      <c r="BP899" s="159"/>
      <c r="BQ899" s="159"/>
      <c r="BR899" s="159"/>
      <c r="BS899" s="159"/>
      <c r="BT899" s="159"/>
      <c r="BU899" s="159"/>
      <c r="BV899" s="159"/>
      <c r="BW899" s="159"/>
      <c r="BX899" s="159"/>
      <c r="BY899" s="159"/>
      <c r="BZ899" s="159"/>
      <c r="CA899" s="159"/>
      <c r="CB899" s="159"/>
      <c r="CC899" s="159"/>
      <c r="CD899" s="159"/>
      <c r="CE899" s="159"/>
      <c r="CF899" s="159"/>
      <c r="CG899" s="159"/>
      <c r="CH899" s="159"/>
      <c r="CI899" s="159"/>
      <c r="CJ899" s="159"/>
      <c r="CK899" s="159"/>
      <c r="CL899" s="159"/>
      <c r="CM899" s="159"/>
      <c r="CN899" s="159"/>
      <c r="CO899" s="159"/>
      <c r="CP899" s="159"/>
      <c r="CQ899" s="159"/>
      <c r="CR899" s="159"/>
      <c r="CS899" s="159"/>
      <c r="CT899" s="159"/>
      <c r="CU899" s="159"/>
      <c r="CV899" s="159"/>
      <c r="CW899" s="159"/>
      <c r="CX899" s="159"/>
      <c r="CY899" s="159"/>
      <c r="CZ899" s="159"/>
      <c r="DA899" s="159"/>
      <c r="DB899" s="159"/>
      <c r="DC899" s="159"/>
      <c r="DD899" s="159"/>
      <c r="DE899" s="159"/>
      <c r="DF899" s="159"/>
      <c r="DG899" s="159"/>
      <c r="DH899" s="159"/>
      <c r="DI899" s="159"/>
      <c r="DJ899" s="159"/>
      <c r="DK899" s="159"/>
      <c r="DL899" s="159"/>
      <c r="DM899" s="159"/>
      <c r="DN899" s="159"/>
      <c r="DO899" s="159"/>
      <c r="DP899" s="159"/>
      <c r="DQ899" s="159"/>
      <c r="DR899" s="159"/>
      <c r="DS899" s="159"/>
      <c r="DT899" s="159"/>
      <c r="DU899" s="159"/>
      <c r="DV899" s="159"/>
      <c r="DW899" s="159"/>
      <c r="DX899" s="159"/>
      <c r="DY899" s="159"/>
      <c r="DZ899" s="159"/>
      <c r="EA899" s="159"/>
      <c r="EB899" s="159"/>
      <c r="EC899" s="159"/>
      <c r="ED899" s="159"/>
      <c r="EE899" s="159"/>
      <c r="EF899" s="159"/>
      <c r="EG899" s="159"/>
      <c r="EH899" s="159"/>
      <c r="EI899" s="159"/>
      <c r="EJ899" s="159"/>
      <c r="EK899" s="159"/>
      <c r="EL899" s="159"/>
      <c r="EM899" s="159"/>
      <c r="EN899" s="159"/>
      <c r="EO899" s="159"/>
      <c r="EP899" s="159"/>
      <c r="EQ899" s="159"/>
      <c r="ER899" s="159"/>
      <c r="ES899" s="159"/>
      <c r="ET899" s="159"/>
      <c r="EU899" s="159"/>
      <c r="EV899" s="159"/>
      <c r="EW899" s="159"/>
      <c r="EX899" s="159"/>
      <c r="EY899" s="159"/>
      <c r="EZ899" s="159"/>
      <c r="FA899" s="159"/>
      <c r="FB899" s="159"/>
      <c r="FC899" s="159"/>
      <c r="FD899" s="159"/>
    </row>
    <row r="900" customFormat="false" ht="12.75" hidden="false" customHeight="false" outlineLevel="0" collapsed="false">
      <c r="A900" s="168"/>
      <c r="B900" s="149"/>
      <c r="C900" s="149"/>
      <c r="D900" s="149"/>
      <c r="E900" s="149"/>
      <c r="F900" s="149"/>
      <c r="G900" s="149"/>
      <c r="H900" s="148"/>
      <c r="I900" s="170"/>
      <c r="R900" s="148"/>
      <c r="S900" s="158"/>
      <c r="T900" s="159"/>
      <c r="U900" s="159"/>
      <c r="V900" s="159"/>
      <c r="W900" s="159"/>
      <c r="X900" s="159"/>
      <c r="Y900" s="159"/>
      <c r="Z900" s="159"/>
      <c r="AA900" s="159"/>
      <c r="AB900" s="159"/>
      <c r="AC900" s="159"/>
      <c r="AD900" s="159"/>
      <c r="AE900" s="159"/>
      <c r="AF900" s="159"/>
      <c r="AG900" s="159"/>
      <c r="AH900" s="159"/>
      <c r="AI900" s="159"/>
      <c r="AJ900" s="159"/>
      <c r="AK900" s="159"/>
      <c r="AL900" s="159"/>
      <c r="AM900" s="159"/>
      <c r="AN900" s="159"/>
      <c r="AO900" s="159"/>
      <c r="AP900" s="159"/>
      <c r="AQ900" s="159"/>
      <c r="AR900" s="159"/>
      <c r="AS900" s="159"/>
      <c r="AT900" s="159"/>
      <c r="AU900" s="159"/>
      <c r="AV900" s="159"/>
      <c r="AW900" s="159"/>
      <c r="AX900" s="159"/>
      <c r="AY900" s="159"/>
      <c r="AZ900" s="159"/>
      <c r="BA900" s="159"/>
      <c r="BB900" s="159"/>
      <c r="BC900" s="159"/>
      <c r="BD900" s="159"/>
      <c r="BE900" s="159"/>
      <c r="BF900" s="159"/>
      <c r="BG900" s="159"/>
      <c r="BH900" s="159"/>
      <c r="BI900" s="159"/>
      <c r="BJ900" s="159"/>
      <c r="BK900" s="159"/>
      <c r="BL900" s="159"/>
      <c r="BM900" s="159"/>
      <c r="BN900" s="159"/>
      <c r="BO900" s="159"/>
      <c r="BP900" s="159"/>
      <c r="BQ900" s="159"/>
      <c r="BR900" s="159"/>
      <c r="BS900" s="159"/>
      <c r="BT900" s="159"/>
      <c r="BU900" s="159"/>
      <c r="BV900" s="159"/>
      <c r="BW900" s="159"/>
      <c r="BX900" s="159"/>
      <c r="BY900" s="159"/>
      <c r="BZ900" s="159"/>
      <c r="CA900" s="159"/>
      <c r="CB900" s="159"/>
      <c r="CC900" s="159"/>
      <c r="CD900" s="159"/>
      <c r="CE900" s="159"/>
      <c r="CF900" s="159"/>
      <c r="CG900" s="159"/>
      <c r="CH900" s="159"/>
      <c r="CI900" s="159"/>
      <c r="CJ900" s="159"/>
      <c r="CK900" s="159"/>
      <c r="CL900" s="159"/>
      <c r="CM900" s="159"/>
      <c r="CN900" s="159"/>
      <c r="CO900" s="159"/>
      <c r="CP900" s="159"/>
      <c r="CQ900" s="159"/>
      <c r="CR900" s="159"/>
      <c r="CS900" s="159"/>
      <c r="CT900" s="159"/>
      <c r="CU900" s="159"/>
      <c r="CV900" s="159"/>
      <c r="CW900" s="159"/>
      <c r="CX900" s="159"/>
      <c r="CY900" s="159"/>
      <c r="CZ900" s="159"/>
      <c r="DA900" s="159"/>
      <c r="DB900" s="159"/>
      <c r="DC900" s="159"/>
      <c r="DD900" s="159"/>
      <c r="DE900" s="159"/>
      <c r="DF900" s="159"/>
      <c r="DG900" s="159"/>
      <c r="DH900" s="159"/>
      <c r="DI900" s="159"/>
      <c r="DJ900" s="159"/>
      <c r="DK900" s="159"/>
      <c r="DL900" s="159"/>
      <c r="DM900" s="159"/>
      <c r="DN900" s="159"/>
      <c r="DO900" s="159"/>
      <c r="DP900" s="159"/>
      <c r="DQ900" s="159"/>
      <c r="DR900" s="159"/>
      <c r="DS900" s="159"/>
      <c r="DT900" s="159"/>
      <c r="DU900" s="159"/>
      <c r="DV900" s="159"/>
      <c r="DW900" s="159"/>
      <c r="DX900" s="159"/>
      <c r="DY900" s="159"/>
      <c r="DZ900" s="159"/>
      <c r="EA900" s="159"/>
      <c r="EB900" s="159"/>
      <c r="EC900" s="159"/>
      <c r="ED900" s="159"/>
      <c r="EE900" s="159"/>
      <c r="EF900" s="159"/>
      <c r="EG900" s="159"/>
      <c r="EH900" s="159"/>
      <c r="EI900" s="159"/>
      <c r="EJ900" s="159"/>
      <c r="EK900" s="159"/>
      <c r="EL900" s="159"/>
      <c r="EM900" s="159"/>
      <c r="EN900" s="159"/>
      <c r="EO900" s="159"/>
      <c r="EP900" s="159"/>
      <c r="EQ900" s="159"/>
      <c r="ER900" s="159"/>
      <c r="ES900" s="159"/>
      <c r="ET900" s="159"/>
      <c r="EU900" s="159"/>
      <c r="EV900" s="159"/>
      <c r="EW900" s="159"/>
      <c r="EX900" s="159"/>
      <c r="EY900" s="159"/>
      <c r="EZ900" s="159"/>
      <c r="FA900" s="159"/>
      <c r="FB900" s="159"/>
      <c r="FC900" s="159"/>
      <c r="FD900" s="159"/>
    </row>
    <row r="901" customFormat="false" ht="12.75" hidden="false" customHeight="false" outlineLevel="0" collapsed="false">
      <c r="A901" s="168"/>
      <c r="B901" s="149"/>
      <c r="C901" s="149"/>
      <c r="D901" s="149"/>
      <c r="E901" s="149"/>
      <c r="F901" s="149"/>
      <c r="G901" s="149"/>
      <c r="H901" s="148"/>
      <c r="I901" s="170"/>
      <c r="R901" s="148"/>
      <c r="S901" s="158"/>
      <c r="T901" s="159"/>
      <c r="U901" s="159"/>
      <c r="V901" s="159"/>
      <c r="W901" s="159"/>
      <c r="X901" s="159"/>
      <c r="Y901" s="159"/>
      <c r="Z901" s="159"/>
      <c r="AA901" s="159"/>
      <c r="AB901" s="159"/>
      <c r="AC901" s="159"/>
      <c r="AD901" s="159"/>
      <c r="AE901" s="159"/>
      <c r="AF901" s="159"/>
      <c r="AG901" s="159"/>
      <c r="AH901" s="159"/>
      <c r="AI901" s="159"/>
      <c r="AJ901" s="159"/>
      <c r="AK901" s="159"/>
      <c r="AL901" s="159"/>
      <c r="AM901" s="159"/>
      <c r="AN901" s="159"/>
      <c r="AO901" s="159"/>
      <c r="AP901" s="159"/>
      <c r="AQ901" s="159"/>
      <c r="AR901" s="159"/>
      <c r="AS901" s="159"/>
      <c r="AT901" s="159"/>
      <c r="AU901" s="159"/>
      <c r="AV901" s="159"/>
      <c r="AW901" s="159"/>
      <c r="AX901" s="159"/>
      <c r="AY901" s="159"/>
      <c r="AZ901" s="159"/>
      <c r="BA901" s="159"/>
      <c r="BB901" s="159"/>
      <c r="BC901" s="159"/>
      <c r="BD901" s="159"/>
      <c r="BE901" s="159"/>
      <c r="BF901" s="159"/>
      <c r="BG901" s="159"/>
      <c r="BH901" s="159"/>
      <c r="BI901" s="159"/>
      <c r="BJ901" s="159"/>
      <c r="BK901" s="159"/>
      <c r="BL901" s="159"/>
      <c r="BM901" s="159"/>
      <c r="BN901" s="159"/>
      <c r="BO901" s="159"/>
      <c r="BP901" s="159"/>
      <c r="BQ901" s="159"/>
      <c r="BR901" s="159"/>
      <c r="BS901" s="159"/>
      <c r="BT901" s="159"/>
      <c r="BU901" s="159"/>
      <c r="BV901" s="159"/>
      <c r="BW901" s="159"/>
      <c r="BX901" s="159"/>
      <c r="BY901" s="159"/>
      <c r="BZ901" s="159"/>
      <c r="CA901" s="159"/>
      <c r="CB901" s="159"/>
      <c r="CC901" s="159"/>
      <c r="CD901" s="159"/>
      <c r="CE901" s="159"/>
      <c r="CF901" s="159"/>
      <c r="CG901" s="159"/>
      <c r="CH901" s="159"/>
      <c r="CI901" s="159"/>
      <c r="CJ901" s="159"/>
      <c r="CK901" s="159"/>
      <c r="CL901" s="159"/>
      <c r="CM901" s="159"/>
      <c r="CN901" s="159"/>
      <c r="CO901" s="159"/>
      <c r="CP901" s="159"/>
      <c r="CQ901" s="159"/>
      <c r="CR901" s="159"/>
      <c r="CS901" s="159"/>
      <c r="CT901" s="159"/>
      <c r="CU901" s="159"/>
      <c r="CV901" s="159"/>
      <c r="CW901" s="159"/>
      <c r="CX901" s="159"/>
      <c r="CY901" s="159"/>
      <c r="CZ901" s="159"/>
      <c r="DA901" s="159"/>
      <c r="DB901" s="159"/>
      <c r="DC901" s="159"/>
      <c r="DD901" s="159"/>
      <c r="DE901" s="159"/>
      <c r="DF901" s="159"/>
      <c r="DG901" s="159"/>
      <c r="DH901" s="159"/>
      <c r="DI901" s="159"/>
      <c r="DJ901" s="159"/>
      <c r="DK901" s="159"/>
      <c r="DL901" s="159"/>
      <c r="DM901" s="159"/>
      <c r="DN901" s="159"/>
      <c r="DO901" s="159"/>
      <c r="DP901" s="159"/>
      <c r="DQ901" s="159"/>
      <c r="DR901" s="159"/>
      <c r="DS901" s="159"/>
      <c r="DT901" s="159"/>
      <c r="DU901" s="159"/>
      <c r="DV901" s="159"/>
      <c r="DW901" s="159"/>
      <c r="DX901" s="159"/>
      <c r="DY901" s="159"/>
      <c r="DZ901" s="159"/>
      <c r="EA901" s="159"/>
      <c r="EB901" s="159"/>
      <c r="EC901" s="159"/>
      <c r="ED901" s="159"/>
      <c r="EE901" s="159"/>
      <c r="EF901" s="159"/>
      <c r="EG901" s="159"/>
      <c r="EH901" s="159"/>
      <c r="EI901" s="159"/>
      <c r="EJ901" s="159"/>
      <c r="EK901" s="159"/>
      <c r="EL901" s="159"/>
      <c r="EM901" s="159"/>
      <c r="EN901" s="159"/>
      <c r="EO901" s="159"/>
      <c r="EP901" s="159"/>
      <c r="EQ901" s="159"/>
      <c r="ER901" s="159"/>
      <c r="ES901" s="159"/>
      <c r="ET901" s="159"/>
      <c r="EU901" s="159"/>
      <c r="EV901" s="159"/>
      <c r="EW901" s="159"/>
      <c r="EX901" s="159"/>
      <c r="EY901" s="159"/>
      <c r="EZ901" s="159"/>
      <c r="FA901" s="159"/>
      <c r="FB901" s="159"/>
      <c r="FC901" s="159"/>
      <c r="FD901" s="159"/>
    </row>
    <row r="902" customFormat="false" ht="12.75" hidden="false" customHeight="false" outlineLevel="0" collapsed="false">
      <c r="A902" s="168"/>
      <c r="B902" s="149"/>
      <c r="C902" s="149"/>
      <c r="D902" s="149"/>
      <c r="E902" s="149"/>
      <c r="F902" s="149"/>
      <c r="G902" s="149"/>
      <c r="H902" s="148"/>
      <c r="I902" s="170"/>
      <c r="R902" s="148"/>
      <c r="S902" s="158"/>
      <c r="T902" s="159"/>
      <c r="U902" s="159"/>
      <c r="V902" s="159"/>
      <c r="W902" s="159"/>
      <c r="X902" s="159"/>
      <c r="Y902" s="159"/>
      <c r="Z902" s="159"/>
      <c r="AA902" s="159"/>
      <c r="AB902" s="159"/>
      <c r="AC902" s="159"/>
      <c r="AD902" s="159"/>
      <c r="AE902" s="159"/>
      <c r="AF902" s="159"/>
      <c r="AG902" s="159"/>
      <c r="AH902" s="159"/>
      <c r="AI902" s="159"/>
      <c r="AJ902" s="159"/>
      <c r="AK902" s="159"/>
      <c r="AL902" s="159"/>
      <c r="AM902" s="159"/>
      <c r="AN902" s="159"/>
      <c r="AO902" s="159"/>
      <c r="AP902" s="159"/>
      <c r="AQ902" s="159"/>
      <c r="AR902" s="159"/>
      <c r="AS902" s="159"/>
      <c r="AT902" s="159"/>
      <c r="AU902" s="159"/>
      <c r="AV902" s="159"/>
      <c r="AW902" s="159"/>
      <c r="AX902" s="159"/>
      <c r="AY902" s="159"/>
      <c r="AZ902" s="159"/>
      <c r="BA902" s="159"/>
      <c r="BB902" s="159"/>
      <c r="BC902" s="159"/>
      <c r="BD902" s="159"/>
      <c r="BE902" s="159"/>
      <c r="BF902" s="159"/>
      <c r="BG902" s="159"/>
      <c r="BH902" s="159"/>
      <c r="BI902" s="159"/>
      <c r="BJ902" s="159"/>
      <c r="BK902" s="159"/>
      <c r="BL902" s="159"/>
      <c r="BM902" s="159"/>
      <c r="BN902" s="159"/>
      <c r="BO902" s="159"/>
      <c r="BP902" s="159"/>
      <c r="BQ902" s="159"/>
      <c r="BR902" s="159"/>
      <c r="BS902" s="159"/>
      <c r="BT902" s="159"/>
      <c r="BU902" s="159"/>
      <c r="BV902" s="159"/>
      <c r="BW902" s="159"/>
      <c r="BX902" s="159"/>
      <c r="BY902" s="159"/>
      <c r="BZ902" s="159"/>
      <c r="CA902" s="159"/>
      <c r="CB902" s="159"/>
      <c r="CC902" s="159"/>
      <c r="CD902" s="159"/>
      <c r="CE902" s="159"/>
      <c r="CF902" s="159"/>
      <c r="CG902" s="159"/>
      <c r="CH902" s="159"/>
      <c r="CI902" s="159"/>
      <c r="CJ902" s="159"/>
      <c r="CK902" s="159"/>
      <c r="CL902" s="159"/>
      <c r="CM902" s="159"/>
      <c r="CN902" s="159"/>
      <c r="CO902" s="159"/>
      <c r="CP902" s="159"/>
      <c r="CQ902" s="159"/>
      <c r="CR902" s="159"/>
      <c r="CS902" s="159"/>
      <c r="CT902" s="159"/>
      <c r="CU902" s="159"/>
      <c r="CV902" s="159"/>
      <c r="CW902" s="159"/>
      <c r="CX902" s="159"/>
      <c r="CY902" s="159"/>
      <c r="CZ902" s="159"/>
      <c r="DA902" s="159"/>
      <c r="DB902" s="159"/>
      <c r="DC902" s="159"/>
      <c r="DD902" s="159"/>
      <c r="DE902" s="159"/>
      <c r="DF902" s="159"/>
      <c r="DG902" s="159"/>
      <c r="DH902" s="159"/>
      <c r="DI902" s="159"/>
      <c r="DJ902" s="159"/>
      <c r="DK902" s="159"/>
      <c r="DL902" s="159"/>
      <c r="DM902" s="159"/>
      <c r="DN902" s="159"/>
      <c r="DO902" s="159"/>
      <c r="DP902" s="159"/>
      <c r="DQ902" s="159"/>
      <c r="DR902" s="159"/>
      <c r="DS902" s="159"/>
      <c r="DT902" s="159"/>
      <c r="DU902" s="159"/>
      <c r="DV902" s="159"/>
      <c r="DW902" s="159"/>
      <c r="DX902" s="159"/>
      <c r="DY902" s="159"/>
      <c r="DZ902" s="159"/>
      <c r="EA902" s="159"/>
      <c r="EB902" s="159"/>
      <c r="EC902" s="159"/>
      <c r="ED902" s="159"/>
      <c r="EE902" s="159"/>
      <c r="EF902" s="159"/>
      <c r="EG902" s="159"/>
      <c r="EH902" s="159"/>
      <c r="EI902" s="159"/>
      <c r="EJ902" s="159"/>
      <c r="EK902" s="159"/>
      <c r="EL902" s="159"/>
      <c r="EM902" s="159"/>
      <c r="EN902" s="159"/>
      <c r="EO902" s="159"/>
      <c r="EP902" s="159"/>
      <c r="EQ902" s="159"/>
      <c r="ER902" s="159"/>
      <c r="ES902" s="159"/>
      <c r="ET902" s="159"/>
      <c r="EU902" s="159"/>
      <c r="EV902" s="159"/>
      <c r="EW902" s="159"/>
      <c r="EX902" s="159"/>
      <c r="EY902" s="159"/>
      <c r="EZ902" s="159"/>
      <c r="FA902" s="159"/>
      <c r="FB902" s="159"/>
      <c r="FC902" s="159"/>
      <c r="FD902" s="159"/>
    </row>
    <row r="903" customFormat="false" ht="12.75" hidden="false" customHeight="false" outlineLevel="0" collapsed="false">
      <c r="A903" s="168"/>
      <c r="B903" s="149"/>
      <c r="C903" s="149"/>
      <c r="D903" s="149"/>
      <c r="E903" s="149"/>
      <c r="F903" s="149"/>
      <c r="G903" s="149"/>
      <c r="H903" s="148"/>
      <c r="I903" s="170"/>
      <c r="R903" s="148"/>
      <c r="S903" s="158"/>
      <c r="T903" s="159"/>
      <c r="U903" s="159"/>
      <c r="V903" s="159"/>
      <c r="W903" s="159"/>
      <c r="X903" s="159"/>
      <c r="Y903" s="159"/>
      <c r="Z903" s="159"/>
      <c r="AA903" s="159"/>
      <c r="AB903" s="159"/>
      <c r="AC903" s="159"/>
      <c r="AD903" s="159"/>
      <c r="AE903" s="159"/>
      <c r="AF903" s="159"/>
      <c r="AG903" s="159"/>
      <c r="AH903" s="159"/>
      <c r="AI903" s="159"/>
      <c r="AJ903" s="159"/>
      <c r="AK903" s="159"/>
      <c r="AL903" s="159"/>
      <c r="AM903" s="159"/>
      <c r="AN903" s="159"/>
      <c r="AO903" s="159"/>
      <c r="AP903" s="159"/>
      <c r="AQ903" s="159"/>
      <c r="AR903" s="159"/>
      <c r="AS903" s="159"/>
      <c r="AT903" s="159"/>
      <c r="AU903" s="159"/>
      <c r="AV903" s="159"/>
      <c r="AW903" s="159"/>
      <c r="AX903" s="159"/>
      <c r="AY903" s="159"/>
      <c r="AZ903" s="159"/>
      <c r="BA903" s="159"/>
      <c r="BB903" s="159"/>
      <c r="BC903" s="159"/>
      <c r="BD903" s="159"/>
      <c r="BE903" s="159"/>
      <c r="BF903" s="159"/>
      <c r="BG903" s="159"/>
      <c r="BH903" s="159"/>
      <c r="BI903" s="159"/>
      <c r="BJ903" s="159"/>
      <c r="BK903" s="159"/>
      <c r="BL903" s="159"/>
      <c r="BM903" s="159"/>
      <c r="BN903" s="159"/>
      <c r="BO903" s="159"/>
      <c r="BP903" s="159"/>
      <c r="BQ903" s="159"/>
      <c r="BR903" s="159"/>
      <c r="BS903" s="159"/>
      <c r="BT903" s="159"/>
      <c r="BU903" s="159"/>
      <c r="BV903" s="159"/>
      <c r="BW903" s="159"/>
      <c r="BX903" s="159"/>
      <c r="BY903" s="159"/>
      <c r="BZ903" s="159"/>
      <c r="CA903" s="159"/>
      <c r="CB903" s="159"/>
      <c r="CC903" s="159"/>
      <c r="CD903" s="159"/>
      <c r="CE903" s="159"/>
      <c r="CF903" s="159"/>
      <c r="CG903" s="159"/>
      <c r="CH903" s="159"/>
      <c r="CI903" s="159"/>
      <c r="CJ903" s="159"/>
      <c r="CK903" s="159"/>
      <c r="CL903" s="159"/>
      <c r="CM903" s="159"/>
      <c r="CN903" s="159"/>
      <c r="CO903" s="159"/>
      <c r="CP903" s="159"/>
      <c r="CQ903" s="159"/>
      <c r="CR903" s="159"/>
      <c r="CS903" s="159"/>
      <c r="CT903" s="159"/>
      <c r="CU903" s="159"/>
      <c r="CV903" s="159"/>
      <c r="CW903" s="159"/>
      <c r="CX903" s="159"/>
      <c r="CY903" s="159"/>
      <c r="CZ903" s="159"/>
      <c r="DA903" s="159"/>
      <c r="DB903" s="159"/>
      <c r="DC903" s="159"/>
      <c r="DD903" s="159"/>
      <c r="DE903" s="159"/>
      <c r="DF903" s="159"/>
      <c r="DG903" s="159"/>
      <c r="DH903" s="159"/>
      <c r="DI903" s="159"/>
      <c r="DJ903" s="159"/>
      <c r="DK903" s="159"/>
      <c r="DL903" s="159"/>
      <c r="DM903" s="159"/>
      <c r="DN903" s="159"/>
      <c r="DO903" s="159"/>
      <c r="DP903" s="159"/>
      <c r="DQ903" s="159"/>
      <c r="DR903" s="159"/>
      <c r="DS903" s="159"/>
      <c r="DT903" s="159"/>
      <c r="DU903" s="159"/>
      <c r="DV903" s="159"/>
      <c r="DW903" s="159"/>
      <c r="DX903" s="159"/>
      <c r="DY903" s="159"/>
      <c r="DZ903" s="159"/>
      <c r="EA903" s="159"/>
      <c r="EB903" s="159"/>
      <c r="EC903" s="159"/>
      <c r="ED903" s="159"/>
      <c r="EE903" s="159"/>
      <c r="EF903" s="159"/>
      <c r="EG903" s="159"/>
      <c r="EH903" s="159"/>
      <c r="EI903" s="159"/>
      <c r="EJ903" s="159"/>
      <c r="EK903" s="159"/>
      <c r="EL903" s="159"/>
      <c r="EM903" s="159"/>
      <c r="EN903" s="159"/>
      <c r="EO903" s="159"/>
      <c r="EP903" s="159"/>
      <c r="EQ903" s="159"/>
      <c r="ER903" s="159"/>
      <c r="ES903" s="159"/>
      <c r="ET903" s="159"/>
      <c r="EU903" s="159"/>
      <c r="EV903" s="159"/>
      <c r="EW903" s="159"/>
      <c r="EX903" s="159"/>
      <c r="EY903" s="159"/>
      <c r="EZ903" s="159"/>
      <c r="FA903" s="159"/>
      <c r="FB903" s="159"/>
      <c r="FC903" s="159"/>
      <c r="FD903" s="159"/>
    </row>
    <row r="904" customFormat="false" ht="12.75" hidden="false" customHeight="false" outlineLevel="0" collapsed="false">
      <c r="A904" s="168"/>
      <c r="B904" s="149"/>
      <c r="C904" s="149"/>
      <c r="D904" s="149"/>
      <c r="E904" s="149"/>
      <c r="F904" s="149"/>
      <c r="G904" s="149"/>
      <c r="H904" s="148"/>
      <c r="I904" s="170"/>
      <c r="R904" s="148"/>
      <c r="S904" s="158"/>
      <c r="T904" s="159"/>
      <c r="U904" s="159"/>
      <c r="V904" s="159"/>
      <c r="W904" s="159"/>
      <c r="X904" s="159"/>
      <c r="Y904" s="159"/>
      <c r="Z904" s="159"/>
      <c r="AA904" s="159"/>
      <c r="AB904" s="159"/>
      <c r="AC904" s="159"/>
      <c r="AD904" s="159"/>
      <c r="AE904" s="159"/>
      <c r="AF904" s="159"/>
      <c r="AG904" s="159"/>
      <c r="AH904" s="159"/>
      <c r="AI904" s="159"/>
      <c r="AJ904" s="159"/>
      <c r="AK904" s="159"/>
      <c r="AL904" s="159"/>
      <c r="AM904" s="159"/>
      <c r="AN904" s="159"/>
      <c r="AO904" s="159"/>
      <c r="AP904" s="159"/>
      <c r="AQ904" s="159"/>
      <c r="AR904" s="159"/>
      <c r="AS904" s="159"/>
      <c r="AT904" s="159"/>
      <c r="AU904" s="159"/>
      <c r="AV904" s="159"/>
      <c r="AW904" s="159"/>
      <c r="AX904" s="159"/>
      <c r="AY904" s="159"/>
      <c r="AZ904" s="159"/>
      <c r="BA904" s="159"/>
      <c r="BB904" s="159"/>
      <c r="BC904" s="159"/>
      <c r="BD904" s="159"/>
      <c r="BE904" s="159"/>
      <c r="BF904" s="159"/>
      <c r="BG904" s="159"/>
      <c r="BH904" s="159"/>
      <c r="BI904" s="159"/>
      <c r="BJ904" s="159"/>
      <c r="BK904" s="159"/>
      <c r="BL904" s="159"/>
      <c r="BM904" s="159"/>
      <c r="BN904" s="159"/>
      <c r="BO904" s="159"/>
      <c r="BP904" s="159"/>
      <c r="BQ904" s="159"/>
      <c r="BR904" s="159"/>
      <c r="BS904" s="159"/>
      <c r="BT904" s="159"/>
      <c r="BU904" s="159"/>
      <c r="BV904" s="159"/>
      <c r="BW904" s="159"/>
      <c r="BX904" s="159"/>
      <c r="BY904" s="159"/>
      <c r="BZ904" s="159"/>
      <c r="CA904" s="159"/>
      <c r="CB904" s="159"/>
      <c r="CC904" s="159"/>
      <c r="CD904" s="159"/>
      <c r="CE904" s="159"/>
      <c r="CF904" s="159"/>
      <c r="CG904" s="159"/>
      <c r="CH904" s="159"/>
      <c r="CI904" s="159"/>
      <c r="CJ904" s="159"/>
      <c r="CK904" s="159"/>
      <c r="CL904" s="159"/>
      <c r="CM904" s="159"/>
      <c r="CN904" s="159"/>
      <c r="CO904" s="159"/>
      <c r="CP904" s="159"/>
      <c r="CQ904" s="159"/>
      <c r="CR904" s="159"/>
      <c r="CS904" s="159"/>
      <c r="CT904" s="159"/>
      <c r="CU904" s="159"/>
      <c r="CV904" s="159"/>
      <c r="CW904" s="159"/>
      <c r="CX904" s="159"/>
      <c r="CY904" s="159"/>
      <c r="CZ904" s="159"/>
      <c r="DA904" s="159"/>
      <c r="DB904" s="159"/>
      <c r="DC904" s="159"/>
      <c r="DD904" s="159"/>
      <c r="DE904" s="159"/>
      <c r="DF904" s="159"/>
      <c r="DG904" s="159"/>
      <c r="DH904" s="159"/>
      <c r="DI904" s="159"/>
      <c r="DJ904" s="159"/>
      <c r="DK904" s="159"/>
      <c r="DL904" s="159"/>
      <c r="DM904" s="159"/>
      <c r="DN904" s="159"/>
      <c r="DO904" s="159"/>
      <c r="DP904" s="159"/>
      <c r="DQ904" s="159"/>
      <c r="DR904" s="159"/>
      <c r="DS904" s="159"/>
      <c r="DT904" s="159"/>
      <c r="DU904" s="159"/>
      <c r="DV904" s="159"/>
      <c r="DW904" s="159"/>
      <c r="DX904" s="159"/>
      <c r="DY904" s="159"/>
      <c r="DZ904" s="159"/>
      <c r="EA904" s="159"/>
      <c r="EB904" s="159"/>
      <c r="EC904" s="159"/>
      <c r="ED904" s="159"/>
      <c r="EE904" s="159"/>
      <c r="EF904" s="159"/>
      <c r="EG904" s="159"/>
      <c r="EH904" s="159"/>
      <c r="EI904" s="159"/>
      <c r="EJ904" s="159"/>
      <c r="EK904" s="159"/>
      <c r="EL904" s="159"/>
      <c r="EM904" s="159"/>
      <c r="EN904" s="159"/>
      <c r="EO904" s="159"/>
      <c r="EP904" s="159"/>
      <c r="EQ904" s="159"/>
      <c r="ER904" s="159"/>
      <c r="ES904" s="159"/>
      <c r="ET904" s="159"/>
      <c r="EU904" s="159"/>
      <c r="EV904" s="159"/>
      <c r="EW904" s="159"/>
      <c r="EX904" s="159"/>
      <c r="EY904" s="159"/>
      <c r="EZ904" s="159"/>
      <c r="FA904" s="159"/>
      <c r="FB904" s="159"/>
      <c r="FC904" s="159"/>
      <c r="FD904" s="159"/>
    </row>
    <row r="905" customFormat="false" ht="12.75" hidden="false" customHeight="false" outlineLevel="0" collapsed="false">
      <c r="A905" s="168"/>
      <c r="B905" s="149"/>
      <c r="C905" s="149"/>
      <c r="D905" s="149"/>
      <c r="E905" s="149"/>
      <c r="F905" s="149"/>
      <c r="G905" s="149"/>
      <c r="H905" s="148"/>
      <c r="I905" s="170"/>
      <c r="R905" s="148"/>
      <c r="S905" s="158"/>
      <c r="T905" s="159"/>
      <c r="U905" s="159"/>
      <c r="V905" s="159"/>
      <c r="W905" s="159"/>
      <c r="X905" s="159"/>
      <c r="Y905" s="159"/>
      <c r="Z905" s="159"/>
      <c r="AA905" s="159"/>
      <c r="AB905" s="159"/>
      <c r="AC905" s="159"/>
      <c r="AD905" s="159"/>
      <c r="AE905" s="159"/>
      <c r="AF905" s="159"/>
      <c r="AG905" s="159"/>
      <c r="AH905" s="159"/>
      <c r="AI905" s="159"/>
      <c r="AJ905" s="159"/>
      <c r="AK905" s="159"/>
      <c r="AL905" s="159"/>
      <c r="AM905" s="159"/>
      <c r="AN905" s="159"/>
      <c r="AO905" s="159"/>
      <c r="AP905" s="159"/>
      <c r="AQ905" s="159"/>
      <c r="AR905" s="159"/>
      <c r="AS905" s="159"/>
      <c r="AT905" s="159"/>
      <c r="AU905" s="159"/>
      <c r="AV905" s="159"/>
      <c r="AW905" s="159"/>
      <c r="AX905" s="159"/>
      <c r="AY905" s="159"/>
      <c r="AZ905" s="159"/>
      <c r="BA905" s="159"/>
      <c r="BB905" s="159"/>
      <c r="BC905" s="159"/>
      <c r="BD905" s="159"/>
      <c r="BE905" s="159"/>
      <c r="BF905" s="159"/>
      <c r="BG905" s="159"/>
      <c r="BH905" s="159"/>
      <c r="BI905" s="159"/>
      <c r="BJ905" s="159"/>
      <c r="BK905" s="159"/>
      <c r="BL905" s="159"/>
      <c r="BM905" s="159"/>
      <c r="BN905" s="159"/>
      <c r="BO905" s="159"/>
      <c r="BP905" s="159"/>
      <c r="BQ905" s="159"/>
      <c r="BR905" s="159"/>
      <c r="BS905" s="159"/>
      <c r="BT905" s="159"/>
      <c r="BU905" s="159"/>
      <c r="BV905" s="159"/>
      <c r="BW905" s="159"/>
      <c r="BX905" s="159"/>
      <c r="BY905" s="159"/>
      <c r="BZ905" s="159"/>
      <c r="CA905" s="159"/>
      <c r="CB905" s="159"/>
      <c r="CC905" s="159"/>
      <c r="CD905" s="159"/>
      <c r="CE905" s="159"/>
      <c r="CF905" s="159"/>
      <c r="CG905" s="159"/>
      <c r="CH905" s="159"/>
      <c r="CI905" s="159"/>
      <c r="CJ905" s="159"/>
      <c r="CK905" s="159"/>
      <c r="CL905" s="159"/>
      <c r="CM905" s="159"/>
      <c r="CN905" s="159"/>
      <c r="CO905" s="159"/>
      <c r="CP905" s="159"/>
      <c r="CQ905" s="159"/>
      <c r="CR905" s="159"/>
      <c r="CS905" s="159"/>
      <c r="CT905" s="159"/>
      <c r="CU905" s="159"/>
      <c r="CV905" s="159"/>
      <c r="CW905" s="159"/>
      <c r="CX905" s="159"/>
      <c r="CY905" s="159"/>
      <c r="CZ905" s="159"/>
      <c r="DA905" s="159"/>
      <c r="DB905" s="159"/>
      <c r="DC905" s="159"/>
      <c r="DD905" s="159"/>
      <c r="DE905" s="159"/>
      <c r="DF905" s="159"/>
      <c r="DG905" s="159"/>
      <c r="DH905" s="159"/>
      <c r="DI905" s="159"/>
      <c r="DJ905" s="159"/>
      <c r="DK905" s="159"/>
      <c r="DL905" s="159"/>
      <c r="DM905" s="159"/>
      <c r="DN905" s="159"/>
      <c r="DO905" s="159"/>
      <c r="DP905" s="159"/>
      <c r="DQ905" s="159"/>
      <c r="DR905" s="159"/>
      <c r="DS905" s="159"/>
      <c r="DT905" s="159"/>
      <c r="DU905" s="159"/>
      <c r="DV905" s="159"/>
      <c r="DW905" s="159"/>
      <c r="DX905" s="159"/>
      <c r="DY905" s="159"/>
      <c r="DZ905" s="159"/>
      <c r="EA905" s="159"/>
      <c r="EB905" s="159"/>
      <c r="EC905" s="159"/>
      <c r="ED905" s="159"/>
      <c r="EE905" s="159"/>
      <c r="EF905" s="159"/>
      <c r="EG905" s="159"/>
      <c r="EH905" s="159"/>
      <c r="EI905" s="159"/>
      <c r="EJ905" s="159"/>
      <c r="EK905" s="159"/>
      <c r="EL905" s="159"/>
      <c r="EM905" s="159"/>
      <c r="EN905" s="159"/>
      <c r="EO905" s="159"/>
      <c r="EP905" s="159"/>
      <c r="EQ905" s="159"/>
      <c r="ER905" s="159"/>
      <c r="ES905" s="159"/>
      <c r="ET905" s="159"/>
      <c r="EU905" s="159"/>
      <c r="EV905" s="159"/>
      <c r="EW905" s="159"/>
      <c r="EX905" s="159"/>
      <c r="EY905" s="159"/>
      <c r="EZ905" s="159"/>
      <c r="FA905" s="159"/>
      <c r="FB905" s="159"/>
      <c r="FC905" s="159"/>
      <c r="FD905" s="159"/>
    </row>
    <row r="906" customFormat="false" ht="12.75" hidden="false" customHeight="false" outlineLevel="0" collapsed="false">
      <c r="A906" s="168"/>
      <c r="B906" s="149"/>
      <c r="C906" s="149"/>
      <c r="D906" s="149"/>
      <c r="E906" s="149"/>
      <c r="F906" s="149"/>
      <c r="G906" s="149"/>
      <c r="H906" s="148"/>
      <c r="I906" s="170"/>
      <c r="R906" s="148"/>
      <c r="S906" s="158"/>
      <c r="T906" s="159"/>
      <c r="U906" s="159"/>
      <c r="V906" s="159"/>
      <c r="W906" s="159"/>
      <c r="X906" s="159"/>
      <c r="Y906" s="159"/>
      <c r="Z906" s="159"/>
      <c r="AA906" s="159"/>
      <c r="AB906" s="159"/>
      <c r="AC906" s="159"/>
      <c r="AD906" s="159"/>
      <c r="AE906" s="159"/>
      <c r="AF906" s="159"/>
      <c r="AG906" s="159"/>
      <c r="AH906" s="159"/>
      <c r="AI906" s="159"/>
      <c r="AJ906" s="159"/>
      <c r="AK906" s="159"/>
      <c r="AL906" s="159"/>
      <c r="AM906" s="159"/>
      <c r="AN906" s="159"/>
      <c r="AO906" s="159"/>
      <c r="AP906" s="159"/>
      <c r="AQ906" s="159"/>
      <c r="AR906" s="159"/>
      <c r="AS906" s="159"/>
      <c r="AT906" s="159"/>
      <c r="AU906" s="159"/>
      <c r="AV906" s="159"/>
      <c r="AW906" s="159"/>
      <c r="AX906" s="159"/>
      <c r="AY906" s="159"/>
      <c r="AZ906" s="159"/>
      <c r="BA906" s="159"/>
      <c r="BB906" s="159"/>
      <c r="BC906" s="159"/>
      <c r="BD906" s="159"/>
      <c r="BE906" s="159"/>
      <c r="BF906" s="159"/>
      <c r="BG906" s="159"/>
      <c r="BH906" s="159"/>
      <c r="BI906" s="159"/>
      <c r="BJ906" s="159"/>
      <c r="BK906" s="159"/>
      <c r="BL906" s="159"/>
      <c r="BM906" s="159"/>
      <c r="BN906" s="159"/>
      <c r="BO906" s="159"/>
      <c r="BP906" s="159"/>
      <c r="BQ906" s="159"/>
      <c r="BR906" s="159"/>
      <c r="BS906" s="159"/>
      <c r="BT906" s="159"/>
      <c r="BU906" s="159"/>
      <c r="BV906" s="159"/>
      <c r="BW906" s="159"/>
      <c r="BX906" s="159"/>
      <c r="BY906" s="159"/>
      <c r="BZ906" s="159"/>
      <c r="CA906" s="159"/>
      <c r="CB906" s="159"/>
      <c r="CC906" s="159"/>
      <c r="CD906" s="159"/>
      <c r="CE906" s="159"/>
      <c r="CF906" s="159"/>
      <c r="CG906" s="159"/>
      <c r="CH906" s="159"/>
      <c r="CI906" s="159"/>
      <c r="CJ906" s="159"/>
      <c r="CK906" s="159"/>
      <c r="CL906" s="159"/>
      <c r="CM906" s="159"/>
      <c r="CN906" s="159"/>
      <c r="CO906" s="159"/>
      <c r="CP906" s="159"/>
      <c r="CQ906" s="159"/>
      <c r="CR906" s="159"/>
      <c r="CS906" s="159"/>
      <c r="CT906" s="159"/>
      <c r="CU906" s="159"/>
      <c r="CV906" s="159"/>
      <c r="CW906" s="159"/>
      <c r="CX906" s="159"/>
      <c r="CY906" s="159"/>
      <c r="CZ906" s="159"/>
      <c r="DA906" s="159"/>
      <c r="DB906" s="159"/>
      <c r="DC906" s="159"/>
      <c r="DD906" s="159"/>
      <c r="DE906" s="159"/>
      <c r="DF906" s="159"/>
      <c r="DG906" s="159"/>
      <c r="DH906" s="159"/>
      <c r="DI906" s="159"/>
      <c r="DJ906" s="159"/>
      <c r="DK906" s="159"/>
      <c r="DL906" s="159"/>
      <c r="DM906" s="159"/>
      <c r="DN906" s="159"/>
      <c r="DO906" s="159"/>
      <c r="DP906" s="159"/>
      <c r="DQ906" s="159"/>
      <c r="DR906" s="159"/>
      <c r="DS906" s="159"/>
      <c r="DT906" s="159"/>
      <c r="DU906" s="159"/>
      <c r="DV906" s="159"/>
      <c r="DW906" s="159"/>
      <c r="DX906" s="159"/>
      <c r="DY906" s="159"/>
      <c r="DZ906" s="159"/>
      <c r="EA906" s="159"/>
      <c r="EB906" s="159"/>
      <c r="EC906" s="159"/>
      <c r="ED906" s="159"/>
      <c r="EE906" s="159"/>
      <c r="EF906" s="159"/>
      <c r="EG906" s="159"/>
      <c r="EH906" s="159"/>
      <c r="EI906" s="159"/>
      <c r="EJ906" s="159"/>
      <c r="EK906" s="159"/>
      <c r="EL906" s="159"/>
      <c r="EM906" s="159"/>
      <c r="EN906" s="159"/>
      <c r="EO906" s="159"/>
      <c r="EP906" s="159"/>
      <c r="EQ906" s="159"/>
      <c r="ER906" s="159"/>
      <c r="ES906" s="159"/>
      <c r="ET906" s="159"/>
      <c r="EU906" s="159"/>
      <c r="EV906" s="159"/>
      <c r="EW906" s="159"/>
      <c r="EX906" s="159"/>
      <c r="EY906" s="159"/>
      <c r="EZ906" s="159"/>
      <c r="FA906" s="159"/>
      <c r="FB906" s="159"/>
      <c r="FC906" s="159"/>
      <c r="FD906" s="159"/>
    </row>
    <row r="907" customFormat="false" ht="12.75" hidden="false" customHeight="false" outlineLevel="0" collapsed="false">
      <c r="A907" s="168"/>
      <c r="B907" s="149"/>
      <c r="C907" s="149"/>
      <c r="D907" s="149"/>
      <c r="E907" s="149"/>
      <c r="F907" s="149"/>
      <c r="G907" s="149"/>
      <c r="H907" s="148"/>
      <c r="I907" s="170"/>
      <c r="R907" s="148"/>
      <c r="S907" s="158"/>
      <c r="T907" s="159"/>
      <c r="U907" s="159"/>
      <c r="V907" s="159"/>
      <c r="W907" s="159"/>
      <c r="X907" s="159"/>
      <c r="Y907" s="159"/>
      <c r="Z907" s="159"/>
      <c r="AA907" s="159"/>
      <c r="AB907" s="159"/>
      <c r="AC907" s="159"/>
      <c r="AD907" s="159"/>
      <c r="AE907" s="159"/>
      <c r="AF907" s="159"/>
      <c r="AG907" s="159"/>
      <c r="AH907" s="159"/>
      <c r="AI907" s="159"/>
      <c r="AJ907" s="159"/>
      <c r="AK907" s="159"/>
      <c r="AL907" s="159"/>
      <c r="AM907" s="159"/>
      <c r="AN907" s="159"/>
      <c r="AO907" s="159"/>
      <c r="AP907" s="159"/>
      <c r="AQ907" s="159"/>
      <c r="AR907" s="159"/>
      <c r="AS907" s="159"/>
      <c r="AT907" s="159"/>
      <c r="AU907" s="159"/>
      <c r="AV907" s="159"/>
      <c r="AW907" s="159"/>
      <c r="AX907" s="159"/>
      <c r="AY907" s="159"/>
      <c r="AZ907" s="159"/>
      <c r="BA907" s="159"/>
      <c r="BB907" s="159"/>
      <c r="BC907" s="159"/>
      <c r="BD907" s="159"/>
      <c r="BE907" s="159"/>
      <c r="BF907" s="159"/>
      <c r="BG907" s="159"/>
      <c r="BH907" s="159"/>
      <c r="BI907" s="159"/>
      <c r="BJ907" s="159"/>
      <c r="BK907" s="159"/>
      <c r="BL907" s="159"/>
      <c r="BM907" s="159"/>
      <c r="BN907" s="159"/>
      <c r="BO907" s="159"/>
      <c r="BP907" s="159"/>
      <c r="BQ907" s="159"/>
      <c r="BR907" s="159"/>
      <c r="BS907" s="159"/>
      <c r="BT907" s="159"/>
      <c r="BU907" s="159"/>
      <c r="BV907" s="159"/>
      <c r="BW907" s="159"/>
      <c r="BX907" s="159"/>
      <c r="BY907" s="159"/>
      <c r="BZ907" s="159"/>
      <c r="CA907" s="159"/>
      <c r="CB907" s="159"/>
      <c r="CC907" s="159"/>
      <c r="CD907" s="159"/>
      <c r="CE907" s="159"/>
      <c r="CF907" s="159"/>
      <c r="CG907" s="159"/>
      <c r="CH907" s="159"/>
      <c r="CI907" s="159"/>
      <c r="CJ907" s="159"/>
      <c r="CK907" s="159"/>
      <c r="CL907" s="159"/>
      <c r="CM907" s="159"/>
      <c r="CN907" s="159"/>
      <c r="CO907" s="159"/>
      <c r="CP907" s="159"/>
      <c r="CQ907" s="159"/>
      <c r="CR907" s="159"/>
      <c r="CS907" s="159"/>
      <c r="CT907" s="159"/>
      <c r="CU907" s="159"/>
      <c r="CV907" s="159"/>
      <c r="CW907" s="159"/>
      <c r="CX907" s="159"/>
      <c r="CY907" s="159"/>
      <c r="CZ907" s="159"/>
      <c r="DA907" s="159"/>
      <c r="DB907" s="159"/>
      <c r="DC907" s="159"/>
      <c r="DD907" s="159"/>
      <c r="DE907" s="159"/>
      <c r="DF907" s="159"/>
      <c r="DG907" s="159"/>
      <c r="DH907" s="159"/>
      <c r="DI907" s="159"/>
      <c r="DJ907" s="159"/>
      <c r="DK907" s="159"/>
      <c r="DL907" s="159"/>
      <c r="DM907" s="159"/>
      <c r="DN907" s="159"/>
      <c r="DO907" s="159"/>
      <c r="DP907" s="159"/>
      <c r="DQ907" s="159"/>
      <c r="DR907" s="159"/>
      <c r="DS907" s="159"/>
      <c r="DT907" s="159"/>
      <c r="DU907" s="159"/>
      <c r="DV907" s="159"/>
      <c r="DW907" s="159"/>
      <c r="DX907" s="159"/>
      <c r="DY907" s="159"/>
      <c r="DZ907" s="159"/>
      <c r="EA907" s="159"/>
      <c r="EB907" s="159"/>
      <c r="EC907" s="159"/>
      <c r="ED907" s="159"/>
      <c r="EE907" s="159"/>
      <c r="EF907" s="159"/>
      <c r="EG907" s="159"/>
      <c r="EH907" s="159"/>
      <c r="EI907" s="159"/>
      <c r="EJ907" s="159"/>
      <c r="EK907" s="159"/>
      <c r="EL907" s="159"/>
      <c r="EM907" s="159"/>
      <c r="EN907" s="159"/>
      <c r="EO907" s="159"/>
      <c r="EP907" s="159"/>
      <c r="EQ907" s="159"/>
      <c r="ER907" s="159"/>
      <c r="ES907" s="159"/>
      <c r="ET907" s="159"/>
      <c r="EU907" s="159"/>
      <c r="EV907" s="159"/>
      <c r="EW907" s="159"/>
      <c r="EX907" s="159"/>
      <c r="EY907" s="159"/>
      <c r="EZ907" s="159"/>
      <c r="FA907" s="159"/>
      <c r="FB907" s="159"/>
      <c r="FC907" s="159"/>
      <c r="FD907" s="159"/>
    </row>
    <row r="908" customFormat="false" ht="12.75" hidden="false" customHeight="false" outlineLevel="0" collapsed="false">
      <c r="A908" s="168"/>
      <c r="B908" s="149"/>
      <c r="C908" s="149"/>
      <c r="D908" s="149"/>
      <c r="E908" s="149"/>
      <c r="F908" s="149"/>
      <c r="G908" s="149"/>
      <c r="H908" s="148"/>
      <c r="I908" s="170"/>
      <c r="R908" s="148"/>
      <c r="S908" s="158"/>
      <c r="T908" s="159"/>
      <c r="U908" s="159"/>
      <c r="V908" s="159"/>
      <c r="W908" s="159"/>
      <c r="X908" s="159"/>
      <c r="Y908" s="159"/>
      <c r="Z908" s="159"/>
      <c r="AA908" s="159"/>
      <c r="AB908" s="159"/>
      <c r="AC908" s="159"/>
      <c r="AD908" s="159"/>
      <c r="AE908" s="159"/>
      <c r="AF908" s="159"/>
      <c r="AG908" s="159"/>
      <c r="AH908" s="159"/>
      <c r="AI908" s="159"/>
      <c r="AJ908" s="159"/>
      <c r="AK908" s="159"/>
      <c r="AL908" s="159"/>
      <c r="AM908" s="159"/>
      <c r="AN908" s="159"/>
      <c r="AO908" s="159"/>
      <c r="AP908" s="159"/>
      <c r="AQ908" s="159"/>
      <c r="AR908" s="159"/>
      <c r="AS908" s="159"/>
      <c r="AT908" s="159"/>
      <c r="AU908" s="159"/>
      <c r="AV908" s="159"/>
      <c r="AW908" s="159"/>
      <c r="AX908" s="159"/>
      <c r="AY908" s="159"/>
      <c r="AZ908" s="159"/>
      <c r="BA908" s="159"/>
      <c r="BB908" s="159"/>
      <c r="BC908" s="159"/>
      <c r="BD908" s="159"/>
      <c r="BE908" s="159"/>
      <c r="BF908" s="159"/>
      <c r="BG908" s="159"/>
      <c r="BH908" s="159"/>
      <c r="BI908" s="159"/>
      <c r="BJ908" s="159"/>
      <c r="BK908" s="159"/>
      <c r="BL908" s="159"/>
      <c r="BM908" s="159"/>
      <c r="BN908" s="159"/>
      <c r="BO908" s="159"/>
      <c r="BP908" s="159"/>
      <c r="BQ908" s="159"/>
      <c r="BR908" s="159"/>
      <c r="BS908" s="159"/>
      <c r="BT908" s="159"/>
      <c r="BU908" s="159"/>
      <c r="BV908" s="159"/>
      <c r="BW908" s="159"/>
      <c r="BX908" s="159"/>
      <c r="BY908" s="159"/>
      <c r="BZ908" s="159"/>
      <c r="CA908" s="159"/>
      <c r="CB908" s="159"/>
      <c r="CC908" s="159"/>
      <c r="CD908" s="159"/>
      <c r="CE908" s="159"/>
      <c r="CF908" s="159"/>
      <c r="CG908" s="159"/>
      <c r="CH908" s="159"/>
      <c r="CI908" s="159"/>
      <c r="CJ908" s="159"/>
      <c r="CK908" s="159"/>
      <c r="CL908" s="159"/>
      <c r="CM908" s="159"/>
      <c r="CN908" s="159"/>
      <c r="CO908" s="159"/>
      <c r="CP908" s="159"/>
      <c r="CQ908" s="159"/>
      <c r="CR908" s="159"/>
      <c r="CS908" s="159"/>
      <c r="CT908" s="159"/>
      <c r="CU908" s="159"/>
      <c r="CV908" s="159"/>
      <c r="CW908" s="159"/>
      <c r="CX908" s="159"/>
      <c r="CY908" s="159"/>
      <c r="CZ908" s="159"/>
      <c r="DA908" s="159"/>
      <c r="DB908" s="159"/>
      <c r="DC908" s="159"/>
      <c r="DD908" s="159"/>
      <c r="DE908" s="159"/>
      <c r="DF908" s="159"/>
      <c r="DG908" s="159"/>
      <c r="DH908" s="159"/>
      <c r="DI908" s="159"/>
      <c r="DJ908" s="159"/>
      <c r="DK908" s="159"/>
      <c r="DL908" s="159"/>
      <c r="DM908" s="159"/>
      <c r="DN908" s="159"/>
      <c r="DO908" s="159"/>
      <c r="DP908" s="159"/>
      <c r="DQ908" s="159"/>
      <c r="DR908" s="159"/>
      <c r="DS908" s="159"/>
      <c r="DT908" s="159"/>
      <c r="DU908" s="159"/>
      <c r="DV908" s="159"/>
      <c r="DW908" s="159"/>
      <c r="DX908" s="159"/>
      <c r="DY908" s="159"/>
      <c r="DZ908" s="159"/>
      <c r="EA908" s="159"/>
      <c r="EB908" s="159"/>
      <c r="EC908" s="159"/>
      <c r="ED908" s="159"/>
      <c r="EE908" s="159"/>
      <c r="EF908" s="159"/>
      <c r="EG908" s="159"/>
      <c r="EH908" s="159"/>
      <c r="EI908" s="159"/>
      <c r="EJ908" s="159"/>
      <c r="EK908" s="159"/>
      <c r="EL908" s="159"/>
      <c r="EM908" s="159"/>
      <c r="EN908" s="159"/>
      <c r="EO908" s="159"/>
      <c r="EP908" s="159"/>
      <c r="EQ908" s="159"/>
      <c r="ER908" s="159"/>
      <c r="ES908" s="159"/>
      <c r="ET908" s="159"/>
      <c r="EU908" s="159"/>
      <c r="EV908" s="159"/>
      <c r="EW908" s="159"/>
      <c r="EX908" s="159"/>
      <c r="EY908" s="159"/>
      <c r="EZ908" s="159"/>
      <c r="FA908" s="159"/>
      <c r="FB908" s="159"/>
      <c r="FC908" s="159"/>
      <c r="FD908" s="159"/>
    </row>
    <row r="909" customFormat="false" ht="12.75" hidden="false" customHeight="false" outlineLevel="0" collapsed="false">
      <c r="A909" s="168"/>
      <c r="B909" s="149"/>
      <c r="C909" s="149"/>
      <c r="D909" s="149"/>
      <c r="E909" s="149"/>
      <c r="F909" s="149"/>
      <c r="G909" s="149"/>
      <c r="H909" s="148"/>
      <c r="I909" s="170"/>
      <c r="R909" s="148"/>
      <c r="S909" s="158"/>
      <c r="T909" s="159"/>
      <c r="U909" s="159"/>
      <c r="V909" s="159"/>
      <c r="W909" s="159"/>
      <c r="X909" s="159"/>
      <c r="Y909" s="159"/>
      <c r="Z909" s="159"/>
      <c r="AA909" s="159"/>
      <c r="AB909" s="159"/>
      <c r="AC909" s="159"/>
      <c r="AD909" s="159"/>
      <c r="AE909" s="159"/>
      <c r="AF909" s="159"/>
      <c r="AG909" s="159"/>
      <c r="AH909" s="159"/>
      <c r="AI909" s="159"/>
      <c r="AJ909" s="159"/>
      <c r="AK909" s="159"/>
      <c r="AL909" s="159"/>
      <c r="AM909" s="159"/>
      <c r="AN909" s="159"/>
      <c r="AO909" s="159"/>
      <c r="AP909" s="159"/>
      <c r="AQ909" s="159"/>
      <c r="AR909" s="159"/>
      <c r="AS909" s="159"/>
      <c r="AT909" s="159"/>
      <c r="AU909" s="159"/>
      <c r="AV909" s="159"/>
      <c r="AW909" s="159"/>
      <c r="AX909" s="159"/>
      <c r="AY909" s="159"/>
      <c r="AZ909" s="159"/>
      <c r="BA909" s="159"/>
      <c r="BB909" s="159"/>
      <c r="BC909" s="159"/>
      <c r="BD909" s="159"/>
      <c r="BE909" s="159"/>
      <c r="BF909" s="159"/>
      <c r="BG909" s="159"/>
      <c r="BH909" s="159"/>
      <c r="BI909" s="159"/>
      <c r="BJ909" s="159"/>
      <c r="BK909" s="159"/>
      <c r="BL909" s="159"/>
      <c r="BM909" s="159"/>
      <c r="BN909" s="159"/>
      <c r="BO909" s="159"/>
      <c r="BP909" s="159"/>
      <c r="BQ909" s="159"/>
      <c r="BR909" s="159"/>
      <c r="BS909" s="159"/>
      <c r="BT909" s="159"/>
      <c r="BU909" s="159"/>
      <c r="BV909" s="159"/>
      <c r="BW909" s="159"/>
      <c r="BX909" s="159"/>
      <c r="BY909" s="159"/>
      <c r="BZ909" s="159"/>
      <c r="CA909" s="159"/>
      <c r="CB909" s="159"/>
      <c r="CC909" s="159"/>
      <c r="CD909" s="159"/>
      <c r="CE909" s="159"/>
      <c r="CF909" s="159"/>
      <c r="CG909" s="159"/>
      <c r="CH909" s="159"/>
      <c r="CI909" s="159"/>
      <c r="CJ909" s="159"/>
      <c r="CK909" s="159"/>
      <c r="CL909" s="159"/>
      <c r="CM909" s="159"/>
      <c r="CN909" s="159"/>
      <c r="CO909" s="159"/>
      <c r="CP909" s="159"/>
      <c r="CQ909" s="159"/>
      <c r="CR909" s="159"/>
      <c r="CS909" s="159"/>
      <c r="CT909" s="159"/>
      <c r="CU909" s="159"/>
      <c r="CV909" s="159"/>
      <c r="CW909" s="159"/>
      <c r="CX909" s="159"/>
      <c r="CY909" s="159"/>
      <c r="CZ909" s="159"/>
      <c r="DA909" s="159"/>
      <c r="DB909" s="159"/>
      <c r="DC909" s="159"/>
      <c r="DD909" s="159"/>
      <c r="DE909" s="159"/>
      <c r="DF909" s="159"/>
      <c r="DG909" s="159"/>
      <c r="DH909" s="159"/>
      <c r="DI909" s="159"/>
      <c r="DJ909" s="159"/>
      <c r="DK909" s="159"/>
      <c r="DL909" s="159"/>
      <c r="DM909" s="159"/>
      <c r="DN909" s="159"/>
      <c r="DO909" s="159"/>
      <c r="DP909" s="159"/>
      <c r="DQ909" s="159"/>
      <c r="DR909" s="159"/>
      <c r="DS909" s="159"/>
      <c r="DT909" s="159"/>
      <c r="DU909" s="159"/>
      <c r="DV909" s="159"/>
      <c r="DW909" s="159"/>
      <c r="DX909" s="159"/>
      <c r="DY909" s="159"/>
      <c r="DZ909" s="159"/>
      <c r="EA909" s="159"/>
      <c r="EB909" s="159"/>
      <c r="EC909" s="159"/>
      <c r="ED909" s="159"/>
      <c r="EE909" s="159"/>
      <c r="EF909" s="159"/>
      <c r="EG909" s="159"/>
      <c r="EH909" s="159"/>
      <c r="EI909" s="159"/>
      <c r="EJ909" s="159"/>
      <c r="EK909" s="159"/>
      <c r="EL909" s="159"/>
      <c r="EM909" s="159"/>
      <c r="EN909" s="159"/>
      <c r="EO909" s="159"/>
      <c r="EP909" s="159"/>
      <c r="EQ909" s="159"/>
      <c r="ER909" s="159"/>
      <c r="ES909" s="159"/>
      <c r="ET909" s="159"/>
      <c r="EU909" s="159"/>
      <c r="EV909" s="159"/>
      <c r="EW909" s="159"/>
      <c r="EX909" s="159"/>
      <c r="EY909" s="159"/>
      <c r="EZ909" s="159"/>
      <c r="FA909" s="159"/>
      <c r="FB909" s="159"/>
      <c r="FC909" s="159"/>
      <c r="FD909" s="159"/>
    </row>
    <row r="910" customFormat="false" ht="12.75" hidden="false" customHeight="false" outlineLevel="0" collapsed="false">
      <c r="A910" s="168"/>
      <c r="B910" s="149"/>
      <c r="C910" s="149"/>
      <c r="D910" s="149"/>
      <c r="E910" s="149"/>
      <c r="F910" s="149"/>
      <c r="G910" s="149"/>
      <c r="H910" s="148"/>
      <c r="I910" s="170"/>
      <c r="R910" s="148"/>
      <c r="S910" s="158"/>
      <c r="T910" s="159"/>
      <c r="U910" s="159"/>
      <c r="V910" s="159"/>
      <c r="W910" s="159"/>
      <c r="X910" s="159"/>
      <c r="Y910" s="159"/>
      <c r="Z910" s="159"/>
      <c r="AA910" s="159"/>
      <c r="AB910" s="159"/>
      <c r="AC910" s="159"/>
      <c r="AD910" s="159"/>
      <c r="AE910" s="159"/>
      <c r="AF910" s="159"/>
      <c r="AG910" s="159"/>
      <c r="AH910" s="159"/>
      <c r="AI910" s="159"/>
      <c r="AJ910" s="159"/>
      <c r="AK910" s="159"/>
      <c r="AL910" s="159"/>
      <c r="AM910" s="159"/>
      <c r="AN910" s="159"/>
      <c r="AO910" s="159"/>
      <c r="AP910" s="159"/>
      <c r="AQ910" s="159"/>
      <c r="AR910" s="159"/>
      <c r="AS910" s="159"/>
      <c r="AT910" s="159"/>
      <c r="AU910" s="159"/>
      <c r="AV910" s="159"/>
      <c r="AW910" s="159"/>
      <c r="AX910" s="159"/>
      <c r="AY910" s="159"/>
      <c r="AZ910" s="159"/>
      <c r="BA910" s="159"/>
      <c r="BB910" s="159"/>
      <c r="BC910" s="159"/>
      <c r="BD910" s="159"/>
      <c r="BE910" s="159"/>
      <c r="BF910" s="159"/>
      <c r="BG910" s="159"/>
      <c r="BH910" s="159"/>
      <c r="BI910" s="159"/>
      <c r="BJ910" s="159"/>
      <c r="BK910" s="159"/>
      <c r="BL910" s="159"/>
      <c r="BM910" s="159"/>
      <c r="BN910" s="159"/>
      <c r="BO910" s="159"/>
      <c r="BP910" s="159"/>
      <c r="BQ910" s="159"/>
      <c r="BR910" s="159"/>
      <c r="BS910" s="159"/>
      <c r="BT910" s="159"/>
      <c r="BU910" s="159"/>
      <c r="BV910" s="159"/>
      <c r="BW910" s="159"/>
      <c r="BX910" s="159"/>
      <c r="BY910" s="159"/>
      <c r="BZ910" s="159"/>
      <c r="CA910" s="159"/>
      <c r="CB910" s="159"/>
      <c r="CC910" s="159"/>
      <c r="CD910" s="159"/>
      <c r="CE910" s="159"/>
      <c r="CF910" s="159"/>
      <c r="CG910" s="159"/>
      <c r="CH910" s="159"/>
      <c r="CI910" s="159"/>
      <c r="CJ910" s="159"/>
      <c r="CK910" s="159"/>
      <c r="CL910" s="159"/>
      <c r="CM910" s="159"/>
      <c r="CN910" s="159"/>
      <c r="CO910" s="159"/>
      <c r="CP910" s="159"/>
      <c r="CQ910" s="159"/>
      <c r="CR910" s="159"/>
      <c r="CS910" s="159"/>
      <c r="CT910" s="159"/>
      <c r="CU910" s="159"/>
      <c r="CV910" s="159"/>
      <c r="CW910" s="159"/>
      <c r="CX910" s="159"/>
      <c r="CY910" s="159"/>
      <c r="CZ910" s="159"/>
      <c r="DA910" s="159"/>
      <c r="DB910" s="159"/>
      <c r="DC910" s="159"/>
      <c r="DD910" s="159"/>
      <c r="DE910" s="159"/>
      <c r="DF910" s="159"/>
      <c r="DG910" s="159"/>
      <c r="DH910" s="159"/>
      <c r="DI910" s="159"/>
      <c r="DJ910" s="159"/>
      <c r="DK910" s="159"/>
      <c r="DL910" s="159"/>
      <c r="DM910" s="159"/>
      <c r="DN910" s="159"/>
      <c r="DO910" s="159"/>
      <c r="DP910" s="159"/>
      <c r="DQ910" s="159"/>
      <c r="DR910" s="159"/>
      <c r="DS910" s="159"/>
      <c r="DT910" s="159"/>
      <c r="DU910" s="159"/>
      <c r="DV910" s="159"/>
      <c r="DW910" s="159"/>
      <c r="DX910" s="159"/>
      <c r="DY910" s="159"/>
      <c r="DZ910" s="159"/>
      <c r="EA910" s="159"/>
      <c r="EB910" s="159"/>
      <c r="EC910" s="159"/>
      <c r="ED910" s="159"/>
      <c r="EE910" s="159"/>
      <c r="EF910" s="159"/>
      <c r="EG910" s="159"/>
      <c r="EH910" s="159"/>
      <c r="EI910" s="159"/>
      <c r="EJ910" s="159"/>
      <c r="EK910" s="159"/>
      <c r="EL910" s="159"/>
      <c r="EM910" s="159"/>
      <c r="EN910" s="159"/>
      <c r="EO910" s="159"/>
      <c r="EP910" s="159"/>
      <c r="EQ910" s="159"/>
      <c r="ER910" s="159"/>
      <c r="ES910" s="159"/>
      <c r="ET910" s="159"/>
      <c r="EU910" s="159"/>
      <c r="EV910" s="159"/>
      <c r="EW910" s="159"/>
      <c r="EX910" s="159"/>
      <c r="EY910" s="159"/>
      <c r="EZ910" s="159"/>
      <c r="FA910" s="159"/>
      <c r="FB910" s="159"/>
      <c r="FC910" s="159"/>
      <c r="FD910" s="159"/>
    </row>
    <row r="911" customFormat="false" ht="12.75" hidden="false" customHeight="false" outlineLevel="0" collapsed="false">
      <c r="A911" s="168"/>
      <c r="B911" s="149"/>
      <c r="C911" s="149"/>
      <c r="D911" s="149"/>
      <c r="E911" s="149"/>
      <c r="F911" s="149"/>
      <c r="G911" s="149"/>
      <c r="H911" s="148"/>
      <c r="I911" s="170"/>
      <c r="R911" s="148"/>
      <c r="S911" s="158"/>
      <c r="T911" s="159"/>
      <c r="U911" s="159"/>
      <c r="V911" s="159"/>
      <c r="W911" s="159"/>
      <c r="X911" s="159"/>
      <c r="Y911" s="159"/>
      <c r="Z911" s="159"/>
      <c r="AA911" s="159"/>
      <c r="AB911" s="159"/>
      <c r="AC911" s="159"/>
      <c r="AD911" s="159"/>
      <c r="AE911" s="159"/>
      <c r="AF911" s="159"/>
      <c r="AG911" s="159"/>
      <c r="AH911" s="159"/>
      <c r="AI911" s="159"/>
      <c r="AJ911" s="159"/>
      <c r="AK911" s="159"/>
      <c r="AL911" s="159"/>
      <c r="AM911" s="159"/>
      <c r="AN911" s="159"/>
      <c r="AO911" s="159"/>
      <c r="AP911" s="159"/>
      <c r="AQ911" s="159"/>
      <c r="AR911" s="159"/>
      <c r="AS911" s="159"/>
      <c r="AT911" s="159"/>
      <c r="AU911" s="159"/>
      <c r="AV911" s="159"/>
      <c r="AW911" s="159"/>
      <c r="AX911" s="159"/>
      <c r="AY911" s="159"/>
      <c r="AZ911" s="159"/>
      <c r="BA911" s="159"/>
      <c r="BB911" s="159"/>
      <c r="BC911" s="159"/>
      <c r="BD911" s="159"/>
      <c r="BE911" s="159"/>
      <c r="BF911" s="159"/>
      <c r="BG911" s="159"/>
      <c r="BH911" s="159"/>
      <c r="BI911" s="159"/>
      <c r="BJ911" s="159"/>
      <c r="BK911" s="159"/>
      <c r="BL911" s="159"/>
      <c r="BM911" s="159"/>
      <c r="BN911" s="159"/>
      <c r="BO911" s="159"/>
      <c r="BP911" s="159"/>
      <c r="BQ911" s="159"/>
      <c r="BR911" s="159"/>
      <c r="BS911" s="159"/>
      <c r="BT911" s="159"/>
      <c r="BU911" s="159"/>
      <c r="BV911" s="159"/>
      <c r="BW911" s="159"/>
      <c r="BX911" s="159"/>
      <c r="BY911" s="159"/>
      <c r="BZ911" s="159"/>
      <c r="CA911" s="159"/>
      <c r="CB911" s="159"/>
      <c r="CC911" s="159"/>
      <c r="CD911" s="159"/>
      <c r="CE911" s="159"/>
      <c r="CF911" s="159"/>
      <c r="CG911" s="159"/>
      <c r="CH911" s="159"/>
      <c r="CI911" s="159"/>
      <c r="CJ911" s="159"/>
      <c r="CK911" s="159"/>
      <c r="CL911" s="159"/>
      <c r="CM911" s="159"/>
      <c r="CN911" s="159"/>
      <c r="CO911" s="159"/>
      <c r="CP911" s="159"/>
      <c r="CQ911" s="159"/>
      <c r="CR911" s="159"/>
      <c r="CS911" s="159"/>
      <c r="CT911" s="159"/>
      <c r="CU911" s="159"/>
      <c r="CV911" s="159"/>
      <c r="CW911" s="159"/>
      <c r="CX911" s="159"/>
      <c r="CY911" s="159"/>
      <c r="CZ911" s="159"/>
      <c r="DA911" s="159"/>
      <c r="DB911" s="159"/>
      <c r="DC911" s="159"/>
      <c r="DD911" s="159"/>
      <c r="DE911" s="159"/>
      <c r="DF911" s="159"/>
      <c r="DG911" s="159"/>
      <c r="DH911" s="159"/>
      <c r="DI911" s="159"/>
      <c r="DJ911" s="159"/>
      <c r="DK911" s="159"/>
      <c r="DL911" s="159"/>
      <c r="DM911" s="159"/>
      <c r="DN911" s="159"/>
      <c r="DO911" s="159"/>
      <c r="DP911" s="159"/>
      <c r="DQ911" s="159"/>
      <c r="DR911" s="159"/>
      <c r="DS911" s="159"/>
      <c r="DT911" s="159"/>
      <c r="DU911" s="159"/>
      <c r="DV911" s="159"/>
      <c r="DW911" s="159"/>
      <c r="DX911" s="159"/>
      <c r="DY911" s="159"/>
      <c r="DZ911" s="159"/>
      <c r="EA911" s="159"/>
      <c r="EB911" s="159"/>
      <c r="EC911" s="159"/>
      <c r="ED911" s="159"/>
      <c r="EE911" s="159"/>
      <c r="EF911" s="159"/>
      <c r="EG911" s="159"/>
      <c r="EH911" s="159"/>
      <c r="EI911" s="159"/>
      <c r="EJ911" s="159"/>
      <c r="EK911" s="159"/>
      <c r="EL911" s="159"/>
      <c r="EM911" s="159"/>
      <c r="EN911" s="159"/>
      <c r="EO911" s="159"/>
      <c r="EP911" s="159"/>
      <c r="EQ911" s="159"/>
      <c r="ER911" s="159"/>
      <c r="ES911" s="159"/>
      <c r="ET911" s="159"/>
      <c r="EU911" s="159"/>
      <c r="EV911" s="159"/>
      <c r="EW911" s="159"/>
      <c r="EX911" s="159"/>
      <c r="EY911" s="159"/>
      <c r="EZ911" s="159"/>
      <c r="FA911" s="159"/>
      <c r="FB911" s="159"/>
      <c r="FC911" s="159"/>
      <c r="FD911" s="159"/>
    </row>
    <row r="912" customFormat="false" ht="12.75" hidden="false" customHeight="false" outlineLevel="0" collapsed="false">
      <c r="A912" s="168"/>
      <c r="B912" s="149"/>
      <c r="C912" s="149"/>
      <c r="D912" s="149"/>
      <c r="E912" s="149"/>
      <c r="F912" s="149"/>
      <c r="G912" s="149"/>
      <c r="H912" s="148"/>
      <c r="I912" s="170"/>
      <c r="R912" s="148"/>
      <c r="S912" s="158"/>
      <c r="T912" s="159"/>
      <c r="U912" s="159"/>
      <c r="V912" s="159"/>
      <c r="W912" s="159"/>
      <c r="X912" s="159"/>
      <c r="Y912" s="159"/>
      <c r="Z912" s="159"/>
      <c r="AA912" s="159"/>
      <c r="AB912" s="159"/>
      <c r="AC912" s="159"/>
      <c r="AD912" s="159"/>
      <c r="AE912" s="159"/>
      <c r="AF912" s="159"/>
      <c r="AG912" s="159"/>
      <c r="AH912" s="159"/>
      <c r="AI912" s="159"/>
      <c r="AJ912" s="159"/>
      <c r="AK912" s="159"/>
      <c r="AL912" s="159"/>
      <c r="AM912" s="159"/>
      <c r="AN912" s="159"/>
      <c r="AO912" s="159"/>
      <c r="AP912" s="159"/>
      <c r="AQ912" s="159"/>
      <c r="AR912" s="159"/>
      <c r="AS912" s="159"/>
      <c r="AT912" s="159"/>
      <c r="AU912" s="159"/>
      <c r="AV912" s="159"/>
      <c r="AW912" s="159"/>
      <c r="AX912" s="159"/>
      <c r="AY912" s="159"/>
      <c r="AZ912" s="159"/>
      <c r="BA912" s="159"/>
      <c r="BB912" s="159"/>
      <c r="BC912" s="159"/>
      <c r="BD912" s="159"/>
      <c r="BE912" s="159"/>
      <c r="BF912" s="159"/>
      <c r="BG912" s="159"/>
      <c r="BH912" s="159"/>
      <c r="BI912" s="159"/>
      <c r="BJ912" s="159"/>
      <c r="BK912" s="159"/>
      <c r="BL912" s="159"/>
      <c r="BM912" s="159"/>
      <c r="BN912" s="159"/>
      <c r="BO912" s="159"/>
      <c r="BP912" s="159"/>
      <c r="BQ912" s="159"/>
      <c r="BR912" s="159"/>
      <c r="BS912" s="159"/>
      <c r="BT912" s="159"/>
      <c r="BU912" s="159"/>
      <c r="BV912" s="159"/>
      <c r="BW912" s="159"/>
      <c r="BX912" s="159"/>
      <c r="BY912" s="159"/>
      <c r="BZ912" s="159"/>
      <c r="CA912" s="159"/>
      <c r="CB912" s="159"/>
      <c r="CC912" s="159"/>
      <c r="CD912" s="159"/>
      <c r="CE912" s="159"/>
      <c r="CF912" s="159"/>
      <c r="CG912" s="159"/>
      <c r="CH912" s="159"/>
      <c r="CI912" s="159"/>
      <c r="CJ912" s="159"/>
      <c r="CK912" s="159"/>
      <c r="CL912" s="159"/>
      <c r="CM912" s="159"/>
      <c r="CN912" s="159"/>
      <c r="CO912" s="159"/>
      <c r="CP912" s="159"/>
      <c r="CQ912" s="159"/>
      <c r="CR912" s="159"/>
      <c r="CS912" s="159"/>
      <c r="CT912" s="159"/>
      <c r="CU912" s="159"/>
      <c r="CV912" s="159"/>
      <c r="CW912" s="159"/>
      <c r="CX912" s="159"/>
      <c r="CY912" s="159"/>
      <c r="CZ912" s="159"/>
      <c r="DA912" s="159"/>
      <c r="DB912" s="159"/>
      <c r="DC912" s="159"/>
      <c r="DD912" s="159"/>
      <c r="DE912" s="159"/>
      <c r="DF912" s="159"/>
      <c r="DG912" s="159"/>
      <c r="DH912" s="159"/>
      <c r="DI912" s="159"/>
      <c r="DJ912" s="159"/>
      <c r="DK912" s="159"/>
      <c r="DL912" s="159"/>
      <c r="DM912" s="159"/>
      <c r="DN912" s="159"/>
      <c r="DO912" s="159"/>
      <c r="DP912" s="159"/>
      <c r="DQ912" s="159"/>
      <c r="DR912" s="159"/>
      <c r="DS912" s="159"/>
      <c r="DT912" s="159"/>
      <c r="DU912" s="159"/>
      <c r="DV912" s="159"/>
      <c r="DW912" s="159"/>
      <c r="DX912" s="159"/>
      <c r="DY912" s="159"/>
      <c r="DZ912" s="159"/>
      <c r="EA912" s="159"/>
      <c r="EB912" s="159"/>
      <c r="EC912" s="159"/>
      <c r="ED912" s="159"/>
      <c r="EE912" s="159"/>
      <c r="EF912" s="159"/>
      <c r="EG912" s="159"/>
      <c r="EH912" s="159"/>
      <c r="EI912" s="159"/>
      <c r="EJ912" s="159"/>
      <c r="EK912" s="159"/>
      <c r="EL912" s="159"/>
      <c r="EM912" s="159"/>
      <c r="EN912" s="159"/>
      <c r="EO912" s="159"/>
      <c r="EP912" s="159"/>
      <c r="EQ912" s="159"/>
      <c r="ER912" s="159"/>
      <c r="ES912" s="159"/>
      <c r="ET912" s="159"/>
      <c r="EU912" s="159"/>
      <c r="EV912" s="159"/>
      <c r="EW912" s="159"/>
      <c r="EX912" s="159"/>
      <c r="EY912" s="159"/>
      <c r="EZ912" s="159"/>
      <c r="FA912" s="159"/>
      <c r="FB912" s="159"/>
      <c r="FC912" s="159"/>
      <c r="FD912" s="159"/>
    </row>
    <row r="913" customFormat="false" ht="12.75" hidden="false" customHeight="false" outlineLevel="0" collapsed="false">
      <c r="A913" s="168"/>
      <c r="B913" s="149"/>
      <c r="C913" s="149"/>
      <c r="D913" s="149"/>
      <c r="E913" s="149"/>
      <c r="F913" s="149"/>
      <c r="G913" s="149"/>
      <c r="H913" s="148"/>
      <c r="I913" s="170"/>
      <c r="R913" s="148"/>
      <c r="S913" s="158"/>
      <c r="T913" s="159"/>
      <c r="U913" s="159"/>
      <c r="V913" s="159"/>
      <c r="W913" s="159"/>
      <c r="X913" s="159"/>
      <c r="Y913" s="159"/>
      <c r="Z913" s="159"/>
      <c r="AA913" s="159"/>
      <c r="AB913" s="159"/>
      <c r="AC913" s="159"/>
      <c r="AD913" s="159"/>
      <c r="AE913" s="159"/>
      <c r="AF913" s="159"/>
      <c r="AG913" s="159"/>
      <c r="AH913" s="159"/>
      <c r="AI913" s="159"/>
      <c r="AJ913" s="159"/>
      <c r="AK913" s="159"/>
      <c r="AL913" s="159"/>
      <c r="AM913" s="159"/>
      <c r="AN913" s="159"/>
      <c r="AO913" s="159"/>
      <c r="AP913" s="159"/>
      <c r="AQ913" s="159"/>
      <c r="AR913" s="159"/>
      <c r="AS913" s="159"/>
      <c r="AT913" s="159"/>
      <c r="AU913" s="159"/>
      <c r="AV913" s="159"/>
      <c r="AW913" s="159"/>
      <c r="AX913" s="159"/>
      <c r="AY913" s="159"/>
      <c r="AZ913" s="159"/>
      <c r="BA913" s="159"/>
      <c r="BB913" s="159"/>
      <c r="BC913" s="159"/>
      <c r="BD913" s="159"/>
      <c r="BE913" s="159"/>
      <c r="BF913" s="159"/>
      <c r="BG913" s="159"/>
      <c r="BH913" s="159"/>
      <c r="BI913" s="159"/>
      <c r="BJ913" s="159"/>
      <c r="BK913" s="159"/>
      <c r="BL913" s="159"/>
      <c r="BM913" s="159"/>
      <c r="BN913" s="159"/>
      <c r="BO913" s="159"/>
      <c r="BP913" s="159"/>
      <c r="BQ913" s="159"/>
      <c r="BR913" s="159"/>
      <c r="BS913" s="159"/>
      <c r="BT913" s="159"/>
      <c r="BU913" s="159"/>
      <c r="BV913" s="159"/>
      <c r="BW913" s="159"/>
      <c r="BX913" s="159"/>
      <c r="BY913" s="159"/>
      <c r="BZ913" s="159"/>
      <c r="CA913" s="159"/>
      <c r="CB913" s="159"/>
      <c r="CC913" s="159"/>
      <c r="CD913" s="159"/>
      <c r="CE913" s="159"/>
      <c r="CF913" s="159"/>
      <c r="CG913" s="159"/>
      <c r="CH913" s="159"/>
      <c r="CI913" s="159"/>
      <c r="CJ913" s="159"/>
      <c r="CK913" s="159"/>
      <c r="CL913" s="159"/>
      <c r="CM913" s="159"/>
      <c r="CN913" s="159"/>
      <c r="CO913" s="159"/>
      <c r="CP913" s="159"/>
      <c r="CQ913" s="159"/>
      <c r="CR913" s="159"/>
      <c r="CS913" s="159"/>
      <c r="CT913" s="159"/>
      <c r="CU913" s="159"/>
      <c r="CV913" s="159"/>
      <c r="CW913" s="159"/>
      <c r="CX913" s="159"/>
      <c r="CY913" s="159"/>
      <c r="CZ913" s="159"/>
      <c r="DA913" s="159"/>
      <c r="DB913" s="159"/>
      <c r="DC913" s="159"/>
      <c r="DD913" s="159"/>
      <c r="DE913" s="159"/>
      <c r="DF913" s="159"/>
      <c r="DG913" s="159"/>
      <c r="DH913" s="159"/>
      <c r="DI913" s="159"/>
      <c r="DJ913" s="159"/>
      <c r="DK913" s="159"/>
      <c r="DL913" s="159"/>
      <c r="DM913" s="159"/>
      <c r="DN913" s="159"/>
      <c r="DO913" s="159"/>
      <c r="DP913" s="159"/>
      <c r="DQ913" s="159"/>
      <c r="DR913" s="159"/>
      <c r="DS913" s="159"/>
      <c r="DT913" s="159"/>
      <c r="DU913" s="159"/>
      <c r="DV913" s="159"/>
      <c r="DW913" s="159"/>
      <c r="DX913" s="159"/>
      <c r="DY913" s="159"/>
      <c r="DZ913" s="159"/>
      <c r="EA913" s="159"/>
      <c r="EB913" s="159"/>
      <c r="EC913" s="159"/>
      <c r="ED913" s="159"/>
      <c r="EE913" s="159"/>
      <c r="EF913" s="159"/>
      <c r="EG913" s="159"/>
      <c r="EH913" s="159"/>
      <c r="EI913" s="159"/>
      <c r="EJ913" s="159"/>
      <c r="EK913" s="159"/>
      <c r="EL913" s="159"/>
      <c r="EM913" s="159"/>
      <c r="EN913" s="159"/>
      <c r="EO913" s="159"/>
      <c r="EP913" s="159"/>
      <c r="EQ913" s="159"/>
      <c r="ER913" s="159"/>
      <c r="ES913" s="159"/>
      <c r="ET913" s="159"/>
      <c r="EU913" s="159"/>
      <c r="EV913" s="159"/>
      <c r="EW913" s="159"/>
      <c r="EX913" s="159"/>
      <c r="EY913" s="159"/>
      <c r="EZ913" s="159"/>
      <c r="FA913" s="159"/>
      <c r="FB913" s="159"/>
      <c r="FC913" s="159"/>
      <c r="FD913" s="159"/>
    </row>
    <row r="914" customFormat="false" ht="12.75" hidden="false" customHeight="false" outlineLevel="0" collapsed="false">
      <c r="A914" s="168"/>
      <c r="B914" s="149"/>
      <c r="C914" s="149"/>
      <c r="D914" s="149"/>
      <c r="E914" s="149"/>
      <c r="F914" s="149"/>
      <c r="G914" s="149"/>
      <c r="H914" s="148"/>
      <c r="I914" s="170"/>
      <c r="R914" s="148"/>
      <c r="S914" s="158"/>
      <c r="T914" s="159"/>
      <c r="U914" s="159"/>
      <c r="V914" s="159"/>
      <c r="W914" s="159"/>
      <c r="X914" s="159"/>
      <c r="Y914" s="159"/>
      <c r="Z914" s="159"/>
      <c r="AA914" s="159"/>
      <c r="AB914" s="159"/>
      <c r="AC914" s="159"/>
      <c r="AD914" s="159"/>
      <c r="AE914" s="159"/>
      <c r="AF914" s="159"/>
      <c r="AG914" s="159"/>
      <c r="AH914" s="159"/>
      <c r="AI914" s="159"/>
      <c r="AJ914" s="159"/>
      <c r="AK914" s="159"/>
      <c r="AL914" s="159"/>
      <c r="AM914" s="159"/>
      <c r="AN914" s="159"/>
      <c r="AO914" s="159"/>
      <c r="AP914" s="159"/>
      <c r="AQ914" s="159"/>
      <c r="AR914" s="159"/>
      <c r="AS914" s="159"/>
      <c r="AT914" s="159"/>
      <c r="AU914" s="159"/>
      <c r="AV914" s="159"/>
      <c r="AW914" s="159"/>
      <c r="AX914" s="159"/>
      <c r="AY914" s="159"/>
      <c r="AZ914" s="159"/>
      <c r="BA914" s="159"/>
      <c r="BB914" s="159"/>
      <c r="BC914" s="159"/>
      <c r="BD914" s="159"/>
      <c r="BE914" s="159"/>
      <c r="BF914" s="159"/>
      <c r="BG914" s="159"/>
      <c r="BH914" s="159"/>
      <c r="BI914" s="159"/>
      <c r="BJ914" s="159"/>
      <c r="BK914" s="159"/>
      <c r="BL914" s="159"/>
      <c r="BM914" s="159"/>
      <c r="BN914" s="159"/>
      <c r="BO914" s="159"/>
      <c r="BP914" s="159"/>
      <c r="BQ914" s="159"/>
      <c r="BR914" s="159"/>
      <c r="BS914" s="159"/>
      <c r="BT914" s="159"/>
      <c r="BU914" s="159"/>
      <c r="BV914" s="159"/>
      <c r="BW914" s="159"/>
      <c r="BX914" s="159"/>
      <c r="BY914" s="159"/>
      <c r="BZ914" s="159"/>
      <c r="CA914" s="159"/>
      <c r="CB914" s="159"/>
      <c r="CC914" s="159"/>
      <c r="CD914" s="159"/>
      <c r="CE914" s="159"/>
      <c r="CF914" s="159"/>
      <c r="CG914" s="159"/>
      <c r="CH914" s="159"/>
      <c r="CI914" s="159"/>
      <c r="CJ914" s="159"/>
      <c r="CK914" s="159"/>
      <c r="CL914" s="159"/>
      <c r="CM914" s="159"/>
      <c r="CN914" s="159"/>
      <c r="CO914" s="159"/>
      <c r="CP914" s="159"/>
      <c r="CQ914" s="159"/>
      <c r="CR914" s="159"/>
      <c r="CS914" s="159"/>
      <c r="CT914" s="159"/>
      <c r="CU914" s="159"/>
      <c r="CV914" s="159"/>
      <c r="CW914" s="159"/>
      <c r="CX914" s="159"/>
      <c r="CY914" s="159"/>
      <c r="CZ914" s="159"/>
      <c r="DA914" s="159"/>
      <c r="DB914" s="159"/>
      <c r="DC914" s="159"/>
      <c r="DD914" s="159"/>
      <c r="DE914" s="159"/>
      <c r="DF914" s="159"/>
      <c r="DG914" s="159"/>
      <c r="DH914" s="159"/>
      <c r="DI914" s="159"/>
      <c r="DJ914" s="159"/>
      <c r="DK914" s="159"/>
      <c r="DL914" s="159"/>
      <c r="DM914" s="159"/>
      <c r="DN914" s="159"/>
      <c r="DO914" s="159"/>
      <c r="DP914" s="159"/>
      <c r="DQ914" s="159"/>
      <c r="DR914" s="159"/>
      <c r="DS914" s="159"/>
      <c r="DT914" s="159"/>
      <c r="DU914" s="159"/>
      <c r="DV914" s="159"/>
      <c r="DW914" s="159"/>
      <c r="DX914" s="159"/>
      <c r="DY914" s="159"/>
      <c r="DZ914" s="159"/>
      <c r="EA914" s="159"/>
      <c r="EB914" s="159"/>
      <c r="EC914" s="159"/>
      <c r="ED914" s="159"/>
      <c r="EE914" s="159"/>
      <c r="EF914" s="159"/>
      <c r="EG914" s="159"/>
      <c r="EH914" s="159"/>
      <c r="EI914" s="159"/>
      <c r="EJ914" s="159"/>
      <c r="EK914" s="159"/>
      <c r="EL914" s="159"/>
      <c r="EM914" s="159"/>
      <c r="EN914" s="159"/>
      <c r="EO914" s="159"/>
      <c r="EP914" s="159"/>
      <c r="EQ914" s="159"/>
      <c r="ER914" s="159"/>
      <c r="ES914" s="159"/>
      <c r="ET914" s="159"/>
      <c r="EU914" s="159"/>
      <c r="EV914" s="159"/>
      <c r="EW914" s="159"/>
      <c r="EX914" s="159"/>
      <c r="EY914" s="159"/>
      <c r="EZ914" s="159"/>
      <c r="FA914" s="159"/>
      <c r="FB914" s="159"/>
      <c r="FC914" s="159"/>
      <c r="FD914" s="159"/>
    </row>
    <row r="915" customFormat="false" ht="12.75" hidden="false" customHeight="false" outlineLevel="0" collapsed="false">
      <c r="A915" s="168"/>
      <c r="B915" s="149"/>
      <c r="C915" s="149"/>
      <c r="D915" s="149"/>
      <c r="E915" s="149"/>
      <c r="F915" s="149"/>
      <c r="G915" s="149"/>
      <c r="H915" s="148"/>
      <c r="I915" s="170"/>
      <c r="R915" s="148"/>
      <c r="S915" s="158"/>
      <c r="T915" s="159"/>
      <c r="U915" s="159"/>
      <c r="V915" s="159"/>
      <c r="W915" s="159"/>
      <c r="X915" s="159"/>
      <c r="Y915" s="159"/>
      <c r="Z915" s="159"/>
      <c r="AA915" s="159"/>
      <c r="AB915" s="159"/>
      <c r="AC915" s="159"/>
      <c r="AD915" s="159"/>
      <c r="AE915" s="159"/>
      <c r="AF915" s="159"/>
      <c r="AG915" s="159"/>
      <c r="AH915" s="159"/>
      <c r="AI915" s="159"/>
      <c r="AJ915" s="159"/>
      <c r="AK915" s="159"/>
      <c r="AL915" s="159"/>
      <c r="AM915" s="159"/>
      <c r="AN915" s="159"/>
      <c r="AO915" s="159"/>
      <c r="AP915" s="159"/>
      <c r="AQ915" s="159"/>
      <c r="AR915" s="159"/>
      <c r="AS915" s="159"/>
      <c r="AT915" s="159"/>
      <c r="AU915" s="159"/>
      <c r="AV915" s="159"/>
      <c r="AW915" s="159"/>
      <c r="AX915" s="159"/>
      <c r="AY915" s="159"/>
      <c r="AZ915" s="159"/>
      <c r="BA915" s="159"/>
      <c r="BB915" s="159"/>
      <c r="BC915" s="159"/>
      <c r="BD915" s="159"/>
      <c r="BE915" s="159"/>
      <c r="BF915" s="159"/>
      <c r="BG915" s="159"/>
      <c r="BH915" s="159"/>
      <c r="BI915" s="159"/>
      <c r="BJ915" s="159"/>
      <c r="BK915" s="159"/>
      <c r="BL915" s="159"/>
      <c r="BM915" s="159"/>
      <c r="BN915" s="159"/>
      <c r="BO915" s="159"/>
      <c r="BP915" s="159"/>
      <c r="BQ915" s="159"/>
      <c r="BR915" s="159"/>
      <c r="BS915" s="159"/>
      <c r="BT915" s="159"/>
      <c r="BU915" s="159"/>
      <c r="BV915" s="159"/>
      <c r="BW915" s="159"/>
      <c r="BX915" s="159"/>
      <c r="BY915" s="159"/>
      <c r="BZ915" s="159"/>
      <c r="CA915" s="159"/>
      <c r="CB915" s="159"/>
      <c r="CC915" s="159"/>
      <c r="CD915" s="159"/>
      <c r="CE915" s="159"/>
      <c r="CF915" s="159"/>
      <c r="CG915" s="159"/>
      <c r="CH915" s="159"/>
      <c r="CI915" s="159"/>
      <c r="CJ915" s="159"/>
      <c r="CK915" s="159"/>
      <c r="CL915" s="159"/>
      <c r="CM915" s="159"/>
      <c r="CN915" s="159"/>
      <c r="CO915" s="159"/>
      <c r="CP915" s="159"/>
      <c r="CQ915" s="159"/>
      <c r="CR915" s="159"/>
      <c r="CS915" s="159"/>
      <c r="CT915" s="159"/>
      <c r="CU915" s="159"/>
      <c r="CV915" s="159"/>
      <c r="CW915" s="159"/>
      <c r="CX915" s="159"/>
      <c r="CY915" s="159"/>
      <c r="CZ915" s="159"/>
      <c r="DA915" s="159"/>
      <c r="DB915" s="159"/>
      <c r="DC915" s="159"/>
      <c r="DD915" s="159"/>
      <c r="DE915" s="159"/>
      <c r="DF915" s="159"/>
      <c r="DG915" s="159"/>
      <c r="DH915" s="159"/>
      <c r="DI915" s="159"/>
      <c r="DJ915" s="159"/>
      <c r="DK915" s="159"/>
      <c r="DL915" s="159"/>
      <c r="DM915" s="159"/>
      <c r="DN915" s="159"/>
      <c r="DO915" s="159"/>
      <c r="DP915" s="159"/>
      <c r="DQ915" s="159"/>
      <c r="DR915" s="159"/>
      <c r="DS915" s="159"/>
      <c r="DT915" s="159"/>
      <c r="DU915" s="159"/>
      <c r="DV915" s="159"/>
      <c r="DW915" s="159"/>
      <c r="DX915" s="159"/>
      <c r="DY915" s="159"/>
      <c r="DZ915" s="159"/>
      <c r="EA915" s="159"/>
      <c r="EB915" s="159"/>
      <c r="EC915" s="159"/>
      <c r="ED915" s="159"/>
      <c r="EE915" s="159"/>
      <c r="EF915" s="159"/>
      <c r="EG915" s="159"/>
      <c r="EH915" s="159"/>
      <c r="EI915" s="159"/>
      <c r="EJ915" s="159"/>
      <c r="EK915" s="159"/>
      <c r="EL915" s="159"/>
      <c r="EM915" s="159"/>
      <c r="EN915" s="159"/>
      <c r="EO915" s="159"/>
      <c r="EP915" s="159"/>
      <c r="EQ915" s="159"/>
      <c r="ER915" s="159"/>
      <c r="ES915" s="159"/>
      <c r="ET915" s="159"/>
      <c r="EU915" s="159"/>
      <c r="EV915" s="159"/>
      <c r="EW915" s="159"/>
      <c r="EX915" s="159"/>
      <c r="EY915" s="159"/>
      <c r="EZ915" s="159"/>
      <c r="FA915" s="159"/>
      <c r="FB915" s="159"/>
      <c r="FC915" s="159"/>
      <c r="FD915" s="159"/>
    </row>
    <row r="916" customFormat="false" ht="12.75" hidden="false" customHeight="false" outlineLevel="0" collapsed="false">
      <c r="A916" s="168"/>
      <c r="B916" s="149"/>
      <c r="C916" s="149"/>
      <c r="D916" s="149"/>
      <c r="E916" s="149"/>
      <c r="F916" s="149"/>
      <c r="G916" s="149"/>
      <c r="H916" s="148"/>
      <c r="I916" s="170"/>
      <c r="R916" s="148"/>
      <c r="S916" s="158"/>
      <c r="T916" s="159"/>
      <c r="U916" s="159"/>
      <c r="V916" s="159"/>
      <c r="W916" s="159"/>
      <c r="X916" s="159"/>
      <c r="Y916" s="159"/>
      <c r="Z916" s="159"/>
      <c r="AA916" s="159"/>
      <c r="AB916" s="159"/>
      <c r="AC916" s="159"/>
      <c r="AD916" s="159"/>
      <c r="AE916" s="159"/>
      <c r="AF916" s="159"/>
      <c r="AG916" s="159"/>
      <c r="AH916" s="159"/>
      <c r="AI916" s="159"/>
      <c r="AJ916" s="159"/>
      <c r="AK916" s="159"/>
      <c r="AL916" s="159"/>
      <c r="AM916" s="159"/>
      <c r="AN916" s="159"/>
      <c r="AO916" s="159"/>
      <c r="AP916" s="159"/>
      <c r="AQ916" s="159"/>
      <c r="AR916" s="159"/>
      <c r="AS916" s="159"/>
      <c r="AT916" s="159"/>
      <c r="AU916" s="159"/>
      <c r="AV916" s="159"/>
      <c r="AW916" s="159"/>
      <c r="AX916" s="159"/>
      <c r="AY916" s="159"/>
      <c r="AZ916" s="159"/>
      <c r="BA916" s="159"/>
      <c r="BB916" s="159"/>
      <c r="BC916" s="159"/>
      <c r="BD916" s="159"/>
      <c r="BE916" s="159"/>
      <c r="BF916" s="159"/>
      <c r="BG916" s="159"/>
      <c r="BH916" s="159"/>
      <c r="BI916" s="159"/>
      <c r="BJ916" s="159"/>
      <c r="BK916" s="159"/>
      <c r="BL916" s="159"/>
      <c r="BM916" s="159"/>
      <c r="BN916" s="159"/>
      <c r="BO916" s="159"/>
      <c r="BP916" s="159"/>
      <c r="BQ916" s="159"/>
      <c r="BR916" s="159"/>
      <c r="BS916" s="159"/>
      <c r="BT916" s="159"/>
      <c r="BU916" s="159"/>
      <c r="BV916" s="159"/>
      <c r="BW916" s="159"/>
      <c r="BX916" s="159"/>
      <c r="BY916" s="159"/>
      <c r="BZ916" s="159"/>
      <c r="CA916" s="159"/>
      <c r="CB916" s="159"/>
      <c r="CC916" s="159"/>
      <c r="CD916" s="159"/>
      <c r="CE916" s="159"/>
      <c r="CF916" s="159"/>
      <c r="CG916" s="159"/>
      <c r="CH916" s="159"/>
      <c r="CI916" s="159"/>
      <c r="CJ916" s="159"/>
      <c r="CK916" s="159"/>
      <c r="CL916" s="159"/>
      <c r="CM916" s="159"/>
      <c r="CN916" s="159"/>
      <c r="CO916" s="159"/>
      <c r="CP916" s="159"/>
      <c r="CQ916" s="159"/>
      <c r="CR916" s="159"/>
      <c r="CS916" s="159"/>
      <c r="CT916" s="159"/>
      <c r="CU916" s="159"/>
      <c r="CV916" s="159"/>
      <c r="CW916" s="159"/>
      <c r="CX916" s="159"/>
      <c r="CY916" s="159"/>
      <c r="CZ916" s="159"/>
      <c r="DA916" s="159"/>
      <c r="DB916" s="159"/>
      <c r="DC916" s="159"/>
      <c r="DD916" s="159"/>
      <c r="DE916" s="159"/>
      <c r="DF916" s="159"/>
      <c r="DG916" s="159"/>
      <c r="DH916" s="159"/>
      <c r="DI916" s="159"/>
      <c r="DJ916" s="159"/>
      <c r="DK916" s="159"/>
      <c r="DL916" s="159"/>
      <c r="DM916" s="159"/>
      <c r="DN916" s="159"/>
      <c r="DO916" s="159"/>
      <c r="DP916" s="159"/>
      <c r="DQ916" s="159"/>
      <c r="DR916" s="159"/>
      <c r="DS916" s="159"/>
      <c r="DT916" s="159"/>
      <c r="DU916" s="159"/>
      <c r="DV916" s="159"/>
      <c r="DW916" s="159"/>
      <c r="DX916" s="159"/>
      <c r="DY916" s="159"/>
      <c r="DZ916" s="159"/>
      <c r="EA916" s="159"/>
      <c r="EB916" s="159"/>
      <c r="EC916" s="159"/>
      <c r="ED916" s="159"/>
      <c r="EE916" s="159"/>
      <c r="EF916" s="159"/>
      <c r="EG916" s="159"/>
      <c r="EH916" s="159"/>
      <c r="EI916" s="159"/>
      <c r="EJ916" s="159"/>
      <c r="EK916" s="159"/>
      <c r="EL916" s="159"/>
      <c r="EM916" s="159"/>
      <c r="EN916" s="159"/>
      <c r="EO916" s="159"/>
      <c r="EP916" s="159"/>
      <c r="EQ916" s="159"/>
      <c r="ER916" s="159"/>
      <c r="ES916" s="159"/>
      <c r="ET916" s="159"/>
      <c r="EU916" s="159"/>
      <c r="EV916" s="159"/>
      <c r="EW916" s="159"/>
      <c r="EX916" s="159"/>
      <c r="EY916" s="159"/>
      <c r="EZ916" s="159"/>
      <c r="FA916" s="159"/>
      <c r="FB916" s="159"/>
      <c r="FC916" s="159"/>
      <c r="FD916" s="159"/>
    </row>
    <row r="917" customFormat="false" ht="12.75" hidden="false" customHeight="false" outlineLevel="0" collapsed="false">
      <c r="A917" s="168"/>
      <c r="B917" s="149"/>
      <c r="C917" s="149"/>
      <c r="D917" s="149"/>
      <c r="E917" s="149"/>
      <c r="F917" s="149"/>
      <c r="G917" s="149"/>
      <c r="H917" s="148"/>
      <c r="I917" s="170"/>
      <c r="R917" s="148"/>
      <c r="S917" s="158"/>
      <c r="T917" s="159"/>
      <c r="U917" s="159"/>
      <c r="V917" s="159"/>
      <c r="W917" s="159"/>
      <c r="X917" s="159"/>
      <c r="Y917" s="159"/>
      <c r="Z917" s="159"/>
      <c r="AA917" s="159"/>
      <c r="AB917" s="159"/>
      <c r="AC917" s="159"/>
      <c r="AD917" s="159"/>
      <c r="AE917" s="159"/>
      <c r="AF917" s="159"/>
      <c r="AG917" s="159"/>
      <c r="AH917" s="159"/>
      <c r="AI917" s="159"/>
      <c r="AJ917" s="159"/>
      <c r="AK917" s="159"/>
      <c r="AL917" s="159"/>
      <c r="AM917" s="159"/>
      <c r="AN917" s="159"/>
      <c r="AO917" s="159"/>
      <c r="AP917" s="159"/>
      <c r="AQ917" s="159"/>
      <c r="AR917" s="159"/>
      <c r="AS917" s="159"/>
      <c r="AT917" s="159"/>
      <c r="AU917" s="159"/>
      <c r="AV917" s="159"/>
      <c r="AW917" s="159"/>
      <c r="AX917" s="159"/>
      <c r="AY917" s="159"/>
      <c r="AZ917" s="159"/>
      <c r="BA917" s="159"/>
      <c r="BB917" s="159"/>
      <c r="BC917" s="159"/>
      <c r="BD917" s="159"/>
      <c r="BE917" s="159"/>
      <c r="BF917" s="159"/>
      <c r="BG917" s="159"/>
      <c r="BH917" s="159"/>
      <c r="BI917" s="159"/>
      <c r="BJ917" s="159"/>
      <c r="BK917" s="159"/>
      <c r="BL917" s="159"/>
      <c r="BM917" s="159"/>
      <c r="BN917" s="159"/>
      <c r="BO917" s="159"/>
      <c r="BP917" s="159"/>
      <c r="BQ917" s="159"/>
      <c r="BR917" s="159"/>
      <c r="BS917" s="159"/>
      <c r="BT917" s="159"/>
      <c r="BU917" s="159"/>
      <c r="BV917" s="159"/>
      <c r="BW917" s="159"/>
      <c r="BX917" s="159"/>
      <c r="BY917" s="159"/>
      <c r="BZ917" s="159"/>
      <c r="CA917" s="159"/>
      <c r="CB917" s="159"/>
      <c r="CC917" s="159"/>
      <c r="CD917" s="159"/>
      <c r="CE917" s="159"/>
      <c r="CF917" s="159"/>
      <c r="CG917" s="159"/>
      <c r="CH917" s="159"/>
      <c r="CI917" s="159"/>
      <c r="CJ917" s="159"/>
      <c r="CK917" s="159"/>
      <c r="CL917" s="159"/>
      <c r="CM917" s="159"/>
      <c r="CN917" s="159"/>
      <c r="CO917" s="159"/>
      <c r="CP917" s="159"/>
      <c r="CQ917" s="159"/>
      <c r="CR917" s="159"/>
      <c r="CS917" s="159"/>
      <c r="CT917" s="159"/>
      <c r="CU917" s="159"/>
      <c r="CV917" s="159"/>
      <c r="CW917" s="159"/>
      <c r="CX917" s="159"/>
      <c r="CY917" s="159"/>
      <c r="CZ917" s="159"/>
      <c r="DA917" s="159"/>
      <c r="DB917" s="159"/>
      <c r="DC917" s="159"/>
      <c r="DD917" s="159"/>
      <c r="DE917" s="159"/>
      <c r="DF917" s="159"/>
      <c r="DG917" s="159"/>
      <c r="DH917" s="159"/>
      <c r="DI917" s="159"/>
      <c r="DJ917" s="159"/>
      <c r="DK917" s="159"/>
      <c r="DL917" s="159"/>
      <c r="DM917" s="159"/>
      <c r="DN917" s="159"/>
      <c r="DO917" s="159"/>
      <c r="DP917" s="159"/>
      <c r="DQ917" s="159"/>
      <c r="DR917" s="159"/>
      <c r="DS917" s="159"/>
      <c r="DT917" s="159"/>
      <c r="DU917" s="159"/>
      <c r="DV917" s="159"/>
      <c r="DW917" s="159"/>
      <c r="DX917" s="159"/>
      <c r="DY917" s="159"/>
      <c r="DZ917" s="159"/>
      <c r="EA917" s="159"/>
      <c r="EB917" s="159"/>
      <c r="EC917" s="159"/>
      <c r="ED917" s="159"/>
      <c r="EE917" s="159"/>
      <c r="EF917" s="159"/>
      <c r="EG917" s="159"/>
      <c r="EH917" s="159"/>
      <c r="EI917" s="159"/>
      <c r="EJ917" s="159"/>
      <c r="EK917" s="159"/>
      <c r="EL917" s="159"/>
      <c r="EM917" s="159"/>
      <c r="EN917" s="159"/>
      <c r="EO917" s="159"/>
      <c r="EP917" s="159"/>
      <c r="EQ917" s="159"/>
      <c r="ER917" s="159"/>
      <c r="ES917" s="159"/>
      <c r="ET917" s="159"/>
      <c r="EU917" s="159"/>
      <c r="EV917" s="159"/>
      <c r="EW917" s="159"/>
      <c r="EX917" s="159"/>
      <c r="EY917" s="159"/>
      <c r="EZ917" s="159"/>
      <c r="FA917" s="159"/>
      <c r="FB917" s="159"/>
      <c r="FC917" s="159"/>
      <c r="FD917" s="159"/>
    </row>
    <row r="918" customFormat="false" ht="12.75" hidden="false" customHeight="false" outlineLevel="0" collapsed="false">
      <c r="A918" s="168"/>
      <c r="B918" s="149"/>
      <c r="C918" s="149"/>
      <c r="D918" s="149"/>
      <c r="E918" s="149"/>
      <c r="F918" s="149"/>
      <c r="G918" s="149"/>
      <c r="H918" s="148"/>
      <c r="I918" s="170"/>
      <c r="R918" s="148"/>
      <c r="S918" s="158"/>
      <c r="T918" s="159"/>
      <c r="U918" s="159"/>
      <c r="V918" s="159"/>
      <c r="W918" s="159"/>
      <c r="X918" s="159"/>
      <c r="Y918" s="159"/>
      <c r="Z918" s="159"/>
      <c r="AA918" s="159"/>
      <c r="AB918" s="159"/>
      <c r="AC918" s="159"/>
      <c r="AD918" s="159"/>
      <c r="AE918" s="159"/>
      <c r="AF918" s="159"/>
      <c r="AG918" s="159"/>
      <c r="AH918" s="159"/>
      <c r="AI918" s="159"/>
      <c r="AJ918" s="159"/>
      <c r="AK918" s="159"/>
      <c r="AL918" s="159"/>
      <c r="AM918" s="159"/>
      <c r="AN918" s="159"/>
      <c r="AO918" s="159"/>
      <c r="AP918" s="159"/>
      <c r="AQ918" s="159"/>
      <c r="AR918" s="159"/>
      <c r="AS918" s="159"/>
      <c r="AT918" s="159"/>
      <c r="AU918" s="159"/>
      <c r="AV918" s="159"/>
      <c r="AW918" s="159"/>
      <c r="AX918" s="159"/>
      <c r="AY918" s="159"/>
      <c r="AZ918" s="159"/>
      <c r="BA918" s="159"/>
      <c r="BB918" s="159"/>
      <c r="BC918" s="159"/>
      <c r="BD918" s="159"/>
      <c r="BE918" s="159"/>
      <c r="BF918" s="159"/>
      <c r="BG918" s="159"/>
      <c r="BH918" s="159"/>
      <c r="BI918" s="159"/>
      <c r="BJ918" s="159"/>
      <c r="BK918" s="159"/>
      <c r="BL918" s="159"/>
      <c r="BM918" s="159"/>
      <c r="BN918" s="159"/>
      <c r="BO918" s="159"/>
      <c r="BP918" s="159"/>
      <c r="BQ918" s="159"/>
      <c r="BR918" s="159"/>
      <c r="BS918" s="159"/>
      <c r="BT918" s="159"/>
      <c r="BU918" s="159"/>
      <c r="BV918" s="159"/>
      <c r="BW918" s="159"/>
      <c r="BX918" s="159"/>
      <c r="BY918" s="159"/>
      <c r="BZ918" s="159"/>
      <c r="CA918" s="159"/>
      <c r="CB918" s="159"/>
      <c r="CC918" s="159"/>
      <c r="CD918" s="159"/>
      <c r="CE918" s="159"/>
      <c r="CF918" s="159"/>
      <c r="CG918" s="159"/>
      <c r="CH918" s="159"/>
      <c r="CI918" s="159"/>
      <c r="CJ918" s="159"/>
      <c r="CK918" s="159"/>
      <c r="CL918" s="159"/>
      <c r="CM918" s="159"/>
      <c r="CN918" s="159"/>
      <c r="CO918" s="159"/>
      <c r="CP918" s="159"/>
      <c r="CQ918" s="159"/>
      <c r="CR918" s="159"/>
      <c r="CS918" s="159"/>
      <c r="CT918" s="159"/>
      <c r="CU918" s="159"/>
      <c r="CV918" s="159"/>
      <c r="CW918" s="159"/>
      <c r="CX918" s="159"/>
      <c r="CY918" s="159"/>
      <c r="CZ918" s="159"/>
      <c r="DA918" s="159"/>
      <c r="DB918" s="159"/>
      <c r="DC918" s="159"/>
      <c r="DD918" s="159"/>
      <c r="DE918" s="159"/>
      <c r="DF918" s="159"/>
      <c r="DG918" s="159"/>
      <c r="DH918" s="159"/>
      <c r="DI918" s="159"/>
      <c r="DJ918" s="159"/>
      <c r="DK918" s="159"/>
      <c r="DL918" s="159"/>
      <c r="DM918" s="159"/>
      <c r="DN918" s="159"/>
      <c r="DO918" s="159"/>
      <c r="DP918" s="159"/>
      <c r="DQ918" s="159"/>
      <c r="DR918" s="159"/>
      <c r="DS918" s="159"/>
      <c r="DT918" s="159"/>
      <c r="DU918" s="159"/>
      <c r="DV918" s="159"/>
      <c r="DW918" s="159"/>
      <c r="DX918" s="159"/>
      <c r="DY918" s="159"/>
      <c r="DZ918" s="159"/>
      <c r="EA918" s="159"/>
      <c r="EB918" s="159"/>
      <c r="EC918" s="159"/>
      <c r="ED918" s="159"/>
      <c r="EE918" s="159"/>
      <c r="EF918" s="159"/>
      <c r="EG918" s="159"/>
      <c r="EH918" s="159"/>
      <c r="EI918" s="159"/>
      <c r="EJ918" s="159"/>
      <c r="EK918" s="159"/>
      <c r="EL918" s="159"/>
      <c r="EM918" s="159"/>
      <c r="EN918" s="159"/>
      <c r="EO918" s="159"/>
      <c r="EP918" s="159"/>
      <c r="EQ918" s="159"/>
      <c r="ER918" s="159"/>
      <c r="ES918" s="159"/>
      <c r="ET918" s="159"/>
      <c r="EU918" s="159"/>
      <c r="EV918" s="159"/>
      <c r="EW918" s="159"/>
      <c r="EX918" s="159"/>
      <c r="EY918" s="159"/>
      <c r="EZ918" s="159"/>
      <c r="FA918" s="159"/>
      <c r="FB918" s="159"/>
      <c r="FC918" s="159"/>
      <c r="FD918" s="159"/>
    </row>
    <row r="919" customFormat="false" ht="12.75" hidden="false" customHeight="false" outlineLevel="0" collapsed="false">
      <c r="A919" s="168"/>
      <c r="B919" s="149"/>
      <c r="C919" s="149"/>
      <c r="D919" s="149"/>
      <c r="E919" s="149"/>
      <c r="F919" s="149"/>
      <c r="G919" s="149"/>
      <c r="H919" s="148"/>
      <c r="I919" s="170"/>
      <c r="R919" s="148"/>
      <c r="S919" s="158"/>
      <c r="T919" s="159"/>
      <c r="U919" s="159"/>
      <c r="V919" s="159"/>
      <c r="W919" s="159"/>
      <c r="X919" s="159"/>
      <c r="Y919" s="159"/>
      <c r="Z919" s="159"/>
      <c r="AA919" s="159"/>
      <c r="AB919" s="159"/>
      <c r="AC919" s="159"/>
      <c r="AD919" s="159"/>
      <c r="AE919" s="159"/>
      <c r="AF919" s="159"/>
      <c r="AG919" s="159"/>
      <c r="AH919" s="159"/>
      <c r="AI919" s="159"/>
      <c r="AJ919" s="159"/>
      <c r="AK919" s="159"/>
      <c r="AL919" s="159"/>
      <c r="AM919" s="159"/>
      <c r="AN919" s="159"/>
      <c r="AO919" s="159"/>
      <c r="AP919" s="159"/>
      <c r="AQ919" s="159"/>
      <c r="AR919" s="159"/>
      <c r="AS919" s="159"/>
      <c r="AT919" s="159"/>
      <c r="AU919" s="159"/>
      <c r="AV919" s="159"/>
      <c r="AW919" s="159"/>
      <c r="AX919" s="159"/>
      <c r="AY919" s="159"/>
      <c r="AZ919" s="159"/>
      <c r="BA919" s="159"/>
      <c r="BB919" s="159"/>
      <c r="BC919" s="159"/>
      <c r="BD919" s="159"/>
      <c r="BE919" s="159"/>
      <c r="BF919" s="159"/>
      <c r="BG919" s="159"/>
      <c r="BH919" s="159"/>
      <c r="BI919" s="159"/>
      <c r="BJ919" s="159"/>
      <c r="BK919" s="159"/>
      <c r="BL919" s="159"/>
      <c r="BM919" s="159"/>
      <c r="BN919" s="159"/>
      <c r="BO919" s="159"/>
      <c r="BP919" s="159"/>
      <c r="BQ919" s="159"/>
      <c r="BR919" s="159"/>
      <c r="BS919" s="159"/>
      <c r="BT919" s="159"/>
      <c r="BU919" s="159"/>
      <c r="BV919" s="159"/>
      <c r="BW919" s="159"/>
      <c r="BX919" s="159"/>
      <c r="BY919" s="159"/>
      <c r="BZ919" s="159"/>
      <c r="CA919" s="159"/>
      <c r="CB919" s="159"/>
      <c r="CC919" s="159"/>
      <c r="CD919" s="159"/>
      <c r="CE919" s="159"/>
      <c r="CF919" s="159"/>
      <c r="CG919" s="159"/>
      <c r="CH919" s="159"/>
      <c r="CI919" s="159"/>
      <c r="CJ919" s="159"/>
      <c r="CK919" s="159"/>
      <c r="CL919" s="159"/>
      <c r="CM919" s="159"/>
      <c r="CN919" s="159"/>
      <c r="CO919" s="159"/>
      <c r="CP919" s="159"/>
      <c r="CQ919" s="159"/>
      <c r="CR919" s="159"/>
      <c r="CS919" s="159"/>
      <c r="CT919" s="159"/>
      <c r="CU919" s="159"/>
      <c r="CV919" s="159"/>
      <c r="CW919" s="159"/>
      <c r="CX919" s="159"/>
      <c r="CY919" s="159"/>
      <c r="CZ919" s="159"/>
      <c r="DA919" s="159"/>
      <c r="DB919" s="159"/>
      <c r="DC919" s="159"/>
      <c r="DD919" s="159"/>
      <c r="DE919" s="159"/>
      <c r="DF919" s="159"/>
      <c r="DG919" s="159"/>
      <c r="DH919" s="159"/>
      <c r="DI919" s="159"/>
      <c r="DJ919" s="159"/>
      <c r="DK919" s="159"/>
      <c r="DL919" s="159"/>
      <c r="DM919" s="159"/>
      <c r="DN919" s="159"/>
      <c r="DO919" s="159"/>
      <c r="DP919" s="159"/>
      <c r="DQ919" s="159"/>
      <c r="DR919" s="159"/>
      <c r="DS919" s="159"/>
      <c r="DT919" s="159"/>
      <c r="DU919" s="159"/>
      <c r="DV919" s="159"/>
      <c r="DW919" s="159"/>
      <c r="DX919" s="159"/>
      <c r="DY919" s="159"/>
      <c r="DZ919" s="159"/>
      <c r="EA919" s="159"/>
      <c r="EB919" s="159"/>
      <c r="EC919" s="159"/>
      <c r="ED919" s="159"/>
      <c r="EE919" s="159"/>
      <c r="EF919" s="159"/>
      <c r="EG919" s="159"/>
      <c r="EH919" s="159"/>
      <c r="EI919" s="159"/>
      <c r="EJ919" s="159"/>
      <c r="EK919" s="159"/>
      <c r="EL919" s="159"/>
      <c r="EM919" s="159"/>
      <c r="EN919" s="159"/>
      <c r="EO919" s="159"/>
      <c r="EP919" s="159"/>
      <c r="EQ919" s="159"/>
      <c r="ER919" s="159"/>
      <c r="ES919" s="159"/>
      <c r="ET919" s="159"/>
      <c r="EU919" s="159"/>
      <c r="EV919" s="159"/>
      <c r="EW919" s="159"/>
      <c r="EX919" s="159"/>
      <c r="EY919" s="159"/>
      <c r="EZ919" s="159"/>
      <c r="FA919" s="159"/>
      <c r="FB919" s="159"/>
      <c r="FC919" s="159"/>
      <c r="FD919" s="159"/>
    </row>
    <row r="920" customFormat="false" ht="12.75" hidden="false" customHeight="false" outlineLevel="0" collapsed="false">
      <c r="A920" s="168"/>
      <c r="B920" s="149"/>
      <c r="C920" s="149"/>
      <c r="D920" s="149"/>
      <c r="E920" s="149"/>
      <c r="F920" s="149"/>
      <c r="G920" s="149"/>
      <c r="H920" s="148"/>
      <c r="I920" s="170"/>
      <c r="R920" s="148"/>
      <c r="S920" s="158"/>
      <c r="T920" s="159"/>
      <c r="U920" s="159"/>
      <c r="V920" s="159"/>
      <c r="W920" s="159"/>
      <c r="X920" s="159"/>
      <c r="Y920" s="159"/>
      <c r="Z920" s="159"/>
      <c r="AA920" s="159"/>
      <c r="AB920" s="159"/>
      <c r="AC920" s="159"/>
      <c r="AD920" s="159"/>
      <c r="AE920" s="159"/>
      <c r="AF920" s="159"/>
      <c r="AG920" s="159"/>
      <c r="AH920" s="159"/>
      <c r="AI920" s="159"/>
      <c r="AJ920" s="159"/>
      <c r="AK920" s="159"/>
      <c r="AL920" s="159"/>
      <c r="AM920" s="159"/>
      <c r="AN920" s="159"/>
      <c r="AO920" s="159"/>
      <c r="AP920" s="159"/>
      <c r="AQ920" s="159"/>
      <c r="AR920" s="159"/>
      <c r="AS920" s="159"/>
      <c r="AT920" s="159"/>
      <c r="AU920" s="159"/>
      <c r="AV920" s="159"/>
      <c r="AW920" s="159"/>
      <c r="AX920" s="159"/>
      <c r="AY920" s="159"/>
      <c r="AZ920" s="159"/>
      <c r="BA920" s="159"/>
      <c r="BB920" s="159"/>
      <c r="BC920" s="159"/>
      <c r="BD920" s="159"/>
      <c r="BE920" s="159"/>
      <c r="BF920" s="159"/>
      <c r="BG920" s="159"/>
      <c r="BH920" s="159"/>
      <c r="BI920" s="159"/>
      <c r="BJ920" s="159"/>
      <c r="BK920" s="159"/>
      <c r="BL920" s="159"/>
      <c r="BM920" s="159"/>
      <c r="BN920" s="159"/>
      <c r="BO920" s="159"/>
      <c r="BP920" s="159"/>
      <c r="BQ920" s="159"/>
      <c r="BR920" s="159"/>
      <c r="BS920" s="159"/>
      <c r="BT920" s="159"/>
      <c r="BU920" s="159"/>
      <c r="BV920" s="159"/>
      <c r="BW920" s="159"/>
      <c r="BX920" s="159"/>
      <c r="BY920" s="159"/>
      <c r="BZ920" s="159"/>
      <c r="CA920" s="159"/>
      <c r="CB920" s="159"/>
      <c r="CC920" s="159"/>
      <c r="CD920" s="159"/>
      <c r="CE920" s="159"/>
      <c r="CF920" s="159"/>
      <c r="CG920" s="159"/>
      <c r="CH920" s="159"/>
      <c r="CI920" s="159"/>
      <c r="CJ920" s="159"/>
      <c r="CK920" s="159"/>
      <c r="CL920" s="159"/>
      <c r="CM920" s="159"/>
      <c r="CN920" s="159"/>
      <c r="CO920" s="159"/>
      <c r="CP920" s="159"/>
      <c r="CQ920" s="159"/>
      <c r="CR920" s="159"/>
      <c r="CS920" s="159"/>
      <c r="CT920" s="159"/>
      <c r="CU920" s="159"/>
      <c r="CV920" s="159"/>
      <c r="CW920" s="159"/>
      <c r="CX920" s="159"/>
      <c r="CY920" s="159"/>
      <c r="CZ920" s="159"/>
      <c r="DA920" s="159"/>
      <c r="DB920" s="159"/>
      <c r="DC920" s="159"/>
      <c r="DD920" s="159"/>
      <c r="DE920" s="159"/>
      <c r="DF920" s="159"/>
      <c r="DG920" s="159"/>
      <c r="DH920" s="159"/>
      <c r="DI920" s="159"/>
      <c r="DJ920" s="159"/>
      <c r="DK920" s="159"/>
      <c r="DL920" s="159"/>
      <c r="DM920" s="159"/>
      <c r="DN920" s="159"/>
      <c r="DO920" s="159"/>
      <c r="DP920" s="159"/>
      <c r="DQ920" s="159"/>
      <c r="DR920" s="159"/>
      <c r="DS920" s="159"/>
      <c r="DT920" s="159"/>
      <c r="DU920" s="159"/>
      <c r="DV920" s="159"/>
      <c r="DW920" s="159"/>
      <c r="DX920" s="159"/>
      <c r="DY920" s="159"/>
      <c r="DZ920" s="159"/>
      <c r="EA920" s="159"/>
      <c r="EB920" s="159"/>
      <c r="EC920" s="159"/>
      <c r="ED920" s="159"/>
      <c r="EE920" s="159"/>
      <c r="EF920" s="159"/>
      <c r="EG920" s="159"/>
      <c r="EH920" s="159"/>
      <c r="EI920" s="159"/>
      <c r="EJ920" s="159"/>
      <c r="EK920" s="159"/>
      <c r="EL920" s="159"/>
      <c r="EM920" s="159"/>
      <c r="EN920" s="159"/>
      <c r="EO920" s="159"/>
      <c r="EP920" s="159"/>
      <c r="EQ920" s="159"/>
      <c r="ER920" s="159"/>
      <c r="ES920" s="159"/>
      <c r="ET920" s="159"/>
      <c r="EU920" s="159"/>
      <c r="EV920" s="159"/>
      <c r="EW920" s="159"/>
      <c r="EX920" s="159"/>
      <c r="EY920" s="159"/>
      <c r="EZ920" s="159"/>
      <c r="FA920" s="159"/>
      <c r="FB920" s="159"/>
      <c r="FC920" s="159"/>
      <c r="FD920" s="159"/>
    </row>
    <row r="921" customFormat="false" ht="12.75" hidden="false" customHeight="false" outlineLevel="0" collapsed="false">
      <c r="A921" s="168"/>
      <c r="B921" s="149"/>
      <c r="C921" s="149"/>
      <c r="D921" s="149"/>
      <c r="E921" s="149"/>
      <c r="F921" s="149"/>
      <c r="G921" s="149"/>
      <c r="H921" s="148"/>
      <c r="I921" s="170"/>
      <c r="R921" s="148"/>
      <c r="S921" s="158"/>
      <c r="T921" s="159"/>
      <c r="U921" s="159"/>
      <c r="V921" s="159"/>
      <c r="W921" s="159"/>
      <c r="X921" s="159"/>
      <c r="Y921" s="159"/>
      <c r="Z921" s="159"/>
      <c r="AA921" s="159"/>
      <c r="AB921" s="159"/>
      <c r="AC921" s="159"/>
      <c r="AD921" s="159"/>
      <c r="AE921" s="159"/>
      <c r="AF921" s="159"/>
      <c r="AG921" s="159"/>
      <c r="AH921" s="159"/>
      <c r="AI921" s="159"/>
      <c r="AJ921" s="159"/>
      <c r="AK921" s="159"/>
      <c r="AL921" s="159"/>
      <c r="AM921" s="159"/>
      <c r="AN921" s="159"/>
      <c r="AO921" s="159"/>
      <c r="AP921" s="159"/>
      <c r="AQ921" s="159"/>
      <c r="AR921" s="159"/>
      <c r="AS921" s="159"/>
      <c r="AT921" s="159"/>
      <c r="AU921" s="159"/>
      <c r="AV921" s="159"/>
      <c r="AW921" s="159"/>
      <c r="AX921" s="159"/>
      <c r="AY921" s="159"/>
      <c r="AZ921" s="159"/>
      <c r="BA921" s="159"/>
      <c r="BB921" s="159"/>
      <c r="BC921" s="159"/>
      <c r="BD921" s="159"/>
      <c r="BE921" s="159"/>
      <c r="BF921" s="159"/>
      <c r="BG921" s="159"/>
      <c r="BH921" s="159"/>
      <c r="BI921" s="159"/>
      <c r="BJ921" s="159"/>
      <c r="BK921" s="159"/>
      <c r="BL921" s="159"/>
      <c r="BM921" s="159"/>
      <c r="BN921" s="159"/>
      <c r="BO921" s="159"/>
      <c r="BP921" s="159"/>
      <c r="BQ921" s="159"/>
      <c r="BR921" s="159"/>
      <c r="BS921" s="159"/>
      <c r="BT921" s="159"/>
      <c r="BU921" s="159"/>
      <c r="BV921" s="159"/>
      <c r="BW921" s="159"/>
      <c r="BX921" s="159"/>
      <c r="BY921" s="159"/>
      <c r="BZ921" s="159"/>
      <c r="CA921" s="159"/>
      <c r="CB921" s="159"/>
      <c r="CC921" s="159"/>
      <c r="CD921" s="159"/>
      <c r="CE921" s="159"/>
      <c r="CF921" s="159"/>
      <c r="CG921" s="159"/>
      <c r="CH921" s="159"/>
      <c r="CI921" s="159"/>
      <c r="CJ921" s="159"/>
      <c r="CK921" s="159"/>
      <c r="CL921" s="159"/>
      <c r="CM921" s="159"/>
      <c r="CN921" s="159"/>
      <c r="CO921" s="159"/>
      <c r="CP921" s="159"/>
      <c r="CQ921" s="159"/>
      <c r="CR921" s="159"/>
      <c r="CS921" s="159"/>
      <c r="CT921" s="159"/>
      <c r="CU921" s="159"/>
      <c r="CV921" s="159"/>
      <c r="CW921" s="159"/>
      <c r="CX921" s="159"/>
      <c r="CY921" s="159"/>
      <c r="CZ921" s="159"/>
      <c r="DA921" s="159"/>
      <c r="DB921" s="159"/>
      <c r="DC921" s="159"/>
      <c r="DD921" s="159"/>
      <c r="DE921" s="159"/>
      <c r="DF921" s="159"/>
      <c r="DG921" s="159"/>
      <c r="DH921" s="159"/>
      <c r="DI921" s="159"/>
      <c r="DJ921" s="159"/>
      <c r="DK921" s="159"/>
      <c r="DL921" s="159"/>
      <c r="DM921" s="159"/>
      <c r="DN921" s="159"/>
      <c r="DO921" s="159"/>
      <c r="DP921" s="159"/>
      <c r="DQ921" s="159"/>
      <c r="DR921" s="159"/>
      <c r="DS921" s="159"/>
      <c r="DT921" s="159"/>
      <c r="DU921" s="159"/>
      <c r="DV921" s="159"/>
      <c r="DW921" s="159"/>
      <c r="DX921" s="159"/>
      <c r="DY921" s="159"/>
      <c r="DZ921" s="159"/>
      <c r="EA921" s="159"/>
      <c r="EB921" s="159"/>
      <c r="EC921" s="159"/>
      <c r="ED921" s="159"/>
      <c r="EE921" s="159"/>
      <c r="EF921" s="159"/>
      <c r="EG921" s="159"/>
      <c r="EH921" s="159"/>
      <c r="EI921" s="159"/>
      <c r="EJ921" s="159"/>
      <c r="EK921" s="159"/>
      <c r="EL921" s="159"/>
      <c r="EM921" s="159"/>
      <c r="EN921" s="159"/>
      <c r="EO921" s="159"/>
      <c r="EP921" s="159"/>
      <c r="EQ921" s="159"/>
      <c r="ER921" s="159"/>
      <c r="ES921" s="159"/>
      <c r="ET921" s="159"/>
      <c r="EU921" s="159"/>
      <c r="EV921" s="159"/>
      <c r="EW921" s="159"/>
      <c r="EX921" s="159"/>
      <c r="EY921" s="159"/>
      <c r="EZ921" s="159"/>
      <c r="FA921" s="159"/>
      <c r="FB921" s="159"/>
      <c r="FC921" s="159"/>
      <c r="FD921" s="159"/>
    </row>
    <row r="922" customFormat="false" ht="12.75" hidden="false" customHeight="false" outlineLevel="0" collapsed="false">
      <c r="A922" s="168"/>
      <c r="B922" s="149"/>
      <c r="C922" s="149"/>
      <c r="D922" s="149"/>
      <c r="E922" s="149"/>
      <c r="F922" s="149"/>
      <c r="G922" s="149"/>
      <c r="H922" s="148"/>
      <c r="I922" s="170"/>
      <c r="R922" s="148"/>
      <c r="S922" s="158"/>
      <c r="T922" s="159"/>
      <c r="U922" s="159"/>
      <c r="V922" s="159"/>
      <c r="W922" s="159"/>
      <c r="X922" s="159"/>
      <c r="Y922" s="159"/>
      <c r="Z922" s="159"/>
      <c r="AA922" s="159"/>
      <c r="AB922" s="159"/>
      <c r="AC922" s="159"/>
      <c r="AD922" s="159"/>
      <c r="AE922" s="159"/>
      <c r="AF922" s="159"/>
      <c r="AG922" s="159"/>
      <c r="AH922" s="159"/>
      <c r="AI922" s="159"/>
      <c r="AJ922" s="159"/>
      <c r="AK922" s="159"/>
      <c r="AL922" s="159"/>
      <c r="AM922" s="159"/>
      <c r="AN922" s="159"/>
      <c r="AO922" s="159"/>
      <c r="AP922" s="159"/>
      <c r="AQ922" s="159"/>
      <c r="AR922" s="159"/>
      <c r="AS922" s="159"/>
      <c r="AT922" s="159"/>
      <c r="AU922" s="159"/>
      <c r="AV922" s="159"/>
      <c r="AW922" s="159"/>
      <c r="AX922" s="159"/>
      <c r="AY922" s="159"/>
      <c r="AZ922" s="159"/>
      <c r="BA922" s="159"/>
      <c r="BB922" s="159"/>
      <c r="BC922" s="159"/>
      <c r="BD922" s="159"/>
      <c r="BE922" s="159"/>
      <c r="BF922" s="159"/>
      <c r="BG922" s="159"/>
      <c r="BH922" s="159"/>
      <c r="BI922" s="159"/>
      <c r="BJ922" s="159"/>
      <c r="BK922" s="159"/>
      <c r="BL922" s="159"/>
      <c r="BM922" s="159"/>
      <c r="BN922" s="159"/>
      <c r="BO922" s="159"/>
      <c r="BP922" s="159"/>
      <c r="BQ922" s="159"/>
      <c r="BR922" s="159"/>
      <c r="BS922" s="159"/>
      <c r="BT922" s="159"/>
      <c r="BU922" s="159"/>
      <c r="BV922" s="159"/>
      <c r="BW922" s="159"/>
      <c r="BX922" s="159"/>
      <c r="BY922" s="159"/>
      <c r="BZ922" s="159"/>
      <c r="CA922" s="159"/>
      <c r="CB922" s="159"/>
      <c r="CC922" s="159"/>
      <c r="CD922" s="159"/>
      <c r="CE922" s="159"/>
      <c r="CF922" s="159"/>
      <c r="CG922" s="159"/>
      <c r="CH922" s="159"/>
      <c r="CI922" s="159"/>
      <c r="CJ922" s="159"/>
      <c r="CK922" s="159"/>
      <c r="CL922" s="159"/>
      <c r="CM922" s="159"/>
      <c r="CN922" s="159"/>
      <c r="CO922" s="159"/>
      <c r="CP922" s="159"/>
      <c r="CQ922" s="159"/>
      <c r="CR922" s="159"/>
      <c r="CS922" s="159"/>
      <c r="CT922" s="159"/>
      <c r="CU922" s="159"/>
      <c r="CV922" s="159"/>
      <c r="CW922" s="159"/>
      <c r="CX922" s="159"/>
      <c r="CY922" s="159"/>
      <c r="CZ922" s="159"/>
      <c r="DA922" s="159"/>
      <c r="DB922" s="159"/>
      <c r="DC922" s="159"/>
      <c r="DD922" s="159"/>
      <c r="DE922" s="159"/>
      <c r="DF922" s="159"/>
      <c r="DG922" s="159"/>
      <c r="DH922" s="159"/>
      <c r="DI922" s="159"/>
      <c r="DJ922" s="159"/>
      <c r="DK922" s="159"/>
      <c r="DL922" s="159"/>
      <c r="DM922" s="159"/>
      <c r="DN922" s="159"/>
      <c r="DO922" s="159"/>
      <c r="DP922" s="159"/>
      <c r="DQ922" s="159"/>
      <c r="DR922" s="159"/>
      <c r="DS922" s="159"/>
      <c r="DT922" s="159"/>
      <c r="DU922" s="159"/>
      <c r="DV922" s="159"/>
      <c r="DW922" s="159"/>
      <c r="DX922" s="159"/>
      <c r="DY922" s="159"/>
      <c r="DZ922" s="159"/>
      <c r="EA922" s="159"/>
      <c r="EB922" s="159"/>
      <c r="EC922" s="159"/>
      <c r="ED922" s="159"/>
      <c r="EE922" s="159"/>
      <c r="EF922" s="159"/>
      <c r="EG922" s="159"/>
      <c r="EH922" s="159"/>
      <c r="EI922" s="159"/>
      <c r="EJ922" s="159"/>
      <c r="EK922" s="159"/>
      <c r="EL922" s="159"/>
      <c r="EM922" s="159"/>
      <c r="EN922" s="159"/>
      <c r="EO922" s="159"/>
      <c r="EP922" s="159"/>
      <c r="EQ922" s="159"/>
      <c r="ER922" s="159"/>
      <c r="ES922" s="159"/>
      <c r="ET922" s="159"/>
      <c r="EU922" s="159"/>
      <c r="EV922" s="159"/>
      <c r="EW922" s="159"/>
      <c r="EX922" s="159"/>
      <c r="EY922" s="159"/>
      <c r="EZ922" s="159"/>
      <c r="FA922" s="159"/>
      <c r="FB922" s="159"/>
      <c r="FC922" s="159"/>
      <c r="FD922" s="159"/>
    </row>
    <row r="923" customFormat="false" ht="12.75" hidden="false" customHeight="false" outlineLevel="0" collapsed="false">
      <c r="A923" s="168"/>
      <c r="B923" s="149"/>
      <c r="C923" s="149"/>
      <c r="D923" s="149"/>
      <c r="E923" s="149"/>
      <c r="F923" s="149"/>
      <c r="G923" s="149"/>
      <c r="H923" s="148"/>
      <c r="I923" s="170"/>
      <c r="R923" s="148"/>
      <c r="S923" s="158"/>
      <c r="T923" s="159"/>
      <c r="U923" s="159"/>
      <c r="V923" s="159"/>
      <c r="W923" s="159"/>
      <c r="X923" s="159"/>
      <c r="Y923" s="159"/>
      <c r="Z923" s="159"/>
      <c r="AA923" s="159"/>
      <c r="AB923" s="159"/>
      <c r="AC923" s="159"/>
      <c r="AD923" s="159"/>
      <c r="AE923" s="159"/>
      <c r="AF923" s="159"/>
      <c r="AG923" s="159"/>
      <c r="AH923" s="159"/>
      <c r="AI923" s="159"/>
      <c r="AJ923" s="159"/>
      <c r="AK923" s="159"/>
      <c r="AL923" s="159"/>
      <c r="AM923" s="159"/>
      <c r="AN923" s="159"/>
      <c r="AO923" s="159"/>
      <c r="AP923" s="159"/>
      <c r="AQ923" s="159"/>
      <c r="AR923" s="159"/>
      <c r="AS923" s="159"/>
      <c r="AT923" s="159"/>
      <c r="AU923" s="159"/>
      <c r="AV923" s="159"/>
      <c r="AW923" s="159"/>
      <c r="AX923" s="159"/>
      <c r="AY923" s="159"/>
      <c r="AZ923" s="159"/>
      <c r="BA923" s="159"/>
      <c r="BB923" s="159"/>
      <c r="BC923" s="159"/>
      <c r="BD923" s="159"/>
      <c r="BE923" s="159"/>
      <c r="BF923" s="159"/>
      <c r="BG923" s="159"/>
      <c r="BH923" s="159"/>
      <c r="BI923" s="159"/>
      <c r="BJ923" s="159"/>
      <c r="BK923" s="159"/>
      <c r="BL923" s="159"/>
      <c r="BM923" s="159"/>
      <c r="BN923" s="159"/>
      <c r="BO923" s="159"/>
      <c r="BP923" s="159"/>
      <c r="BQ923" s="159"/>
      <c r="BR923" s="159"/>
      <c r="BS923" s="159"/>
      <c r="BT923" s="159"/>
      <c r="BU923" s="159"/>
      <c r="BV923" s="159"/>
      <c r="BW923" s="159"/>
      <c r="BX923" s="159"/>
      <c r="BY923" s="159"/>
      <c r="BZ923" s="159"/>
      <c r="CA923" s="159"/>
      <c r="CB923" s="159"/>
      <c r="CC923" s="159"/>
      <c r="CD923" s="159"/>
      <c r="CE923" s="159"/>
      <c r="CF923" s="159"/>
      <c r="CG923" s="159"/>
      <c r="CH923" s="159"/>
      <c r="CI923" s="159"/>
      <c r="CJ923" s="159"/>
      <c r="CK923" s="159"/>
      <c r="CL923" s="159"/>
      <c r="CM923" s="159"/>
      <c r="CN923" s="159"/>
      <c r="CO923" s="159"/>
      <c r="CP923" s="159"/>
      <c r="CQ923" s="159"/>
      <c r="CR923" s="159"/>
      <c r="CS923" s="159"/>
      <c r="CT923" s="159"/>
      <c r="CU923" s="159"/>
      <c r="CV923" s="159"/>
      <c r="CW923" s="159"/>
      <c r="CX923" s="159"/>
      <c r="CY923" s="159"/>
      <c r="CZ923" s="159"/>
      <c r="DA923" s="159"/>
      <c r="DB923" s="159"/>
      <c r="DC923" s="159"/>
      <c r="DD923" s="159"/>
      <c r="DE923" s="159"/>
      <c r="DF923" s="159"/>
      <c r="DG923" s="159"/>
      <c r="DH923" s="159"/>
      <c r="DI923" s="159"/>
      <c r="DJ923" s="159"/>
      <c r="DK923" s="159"/>
      <c r="DL923" s="159"/>
      <c r="DM923" s="159"/>
      <c r="DN923" s="159"/>
      <c r="DO923" s="159"/>
      <c r="DP923" s="159"/>
      <c r="DQ923" s="159"/>
      <c r="DR923" s="159"/>
      <c r="DS923" s="159"/>
      <c r="DT923" s="159"/>
      <c r="DU923" s="159"/>
      <c r="DV923" s="159"/>
      <c r="DW923" s="159"/>
      <c r="DX923" s="159"/>
      <c r="DY923" s="159"/>
      <c r="DZ923" s="159"/>
      <c r="EA923" s="159"/>
      <c r="EB923" s="159"/>
      <c r="EC923" s="159"/>
      <c r="ED923" s="159"/>
      <c r="EE923" s="159"/>
      <c r="EF923" s="159"/>
      <c r="EG923" s="159"/>
      <c r="EH923" s="159"/>
      <c r="EI923" s="159"/>
      <c r="EJ923" s="159"/>
      <c r="EK923" s="159"/>
      <c r="EL923" s="159"/>
      <c r="EM923" s="159"/>
      <c r="EN923" s="159"/>
      <c r="EO923" s="159"/>
      <c r="EP923" s="159"/>
      <c r="EQ923" s="159"/>
      <c r="ER923" s="159"/>
      <c r="ES923" s="159"/>
      <c r="ET923" s="159"/>
      <c r="EU923" s="159"/>
      <c r="EV923" s="159"/>
      <c r="EW923" s="159"/>
      <c r="EX923" s="159"/>
      <c r="EY923" s="159"/>
      <c r="EZ923" s="159"/>
      <c r="FA923" s="159"/>
      <c r="FB923" s="159"/>
      <c r="FC923" s="159"/>
      <c r="FD923" s="159"/>
    </row>
    <row r="924" customFormat="false" ht="12.75" hidden="false" customHeight="false" outlineLevel="0" collapsed="false">
      <c r="A924" s="168"/>
      <c r="B924" s="149"/>
      <c r="C924" s="149"/>
      <c r="D924" s="149"/>
      <c r="E924" s="149"/>
      <c r="F924" s="149"/>
      <c r="G924" s="149"/>
      <c r="H924" s="148"/>
      <c r="I924" s="170"/>
      <c r="R924" s="148"/>
      <c r="S924" s="158"/>
      <c r="T924" s="159"/>
      <c r="U924" s="159"/>
      <c r="V924" s="159"/>
      <c r="W924" s="159"/>
      <c r="X924" s="159"/>
      <c r="Y924" s="159"/>
      <c r="Z924" s="159"/>
      <c r="AA924" s="159"/>
      <c r="AB924" s="159"/>
      <c r="AC924" s="159"/>
      <c r="AD924" s="159"/>
      <c r="AE924" s="159"/>
      <c r="AF924" s="159"/>
      <c r="AG924" s="159"/>
      <c r="AH924" s="159"/>
      <c r="AI924" s="159"/>
      <c r="AJ924" s="159"/>
      <c r="AK924" s="159"/>
      <c r="AL924" s="159"/>
      <c r="AM924" s="159"/>
      <c r="AN924" s="159"/>
      <c r="AO924" s="159"/>
      <c r="AP924" s="159"/>
      <c r="AQ924" s="159"/>
      <c r="AR924" s="159"/>
      <c r="AS924" s="159"/>
      <c r="AT924" s="159"/>
      <c r="AU924" s="159"/>
      <c r="AV924" s="159"/>
      <c r="AW924" s="159"/>
      <c r="AX924" s="159"/>
      <c r="AY924" s="159"/>
      <c r="AZ924" s="159"/>
      <c r="BA924" s="159"/>
      <c r="BB924" s="159"/>
      <c r="BC924" s="159"/>
      <c r="BD924" s="159"/>
      <c r="BE924" s="159"/>
      <c r="BF924" s="159"/>
      <c r="BG924" s="159"/>
      <c r="BH924" s="159"/>
      <c r="BI924" s="159"/>
      <c r="BJ924" s="159"/>
      <c r="BK924" s="159"/>
      <c r="BL924" s="159"/>
      <c r="BM924" s="159"/>
      <c r="BN924" s="159"/>
      <c r="BO924" s="159"/>
      <c r="BP924" s="159"/>
      <c r="BQ924" s="159"/>
      <c r="BR924" s="159"/>
      <c r="BS924" s="159"/>
      <c r="BT924" s="159"/>
      <c r="BU924" s="159"/>
      <c r="BV924" s="159"/>
      <c r="BW924" s="159"/>
      <c r="BX924" s="159"/>
      <c r="BY924" s="159"/>
      <c r="BZ924" s="159"/>
      <c r="CA924" s="159"/>
      <c r="CB924" s="159"/>
      <c r="CC924" s="159"/>
      <c r="CD924" s="159"/>
      <c r="CE924" s="159"/>
      <c r="CF924" s="159"/>
      <c r="CG924" s="159"/>
      <c r="CH924" s="159"/>
      <c r="CI924" s="159"/>
      <c r="CJ924" s="159"/>
      <c r="CK924" s="159"/>
      <c r="CL924" s="159"/>
      <c r="CM924" s="159"/>
      <c r="CN924" s="159"/>
      <c r="CO924" s="159"/>
      <c r="CP924" s="159"/>
      <c r="CQ924" s="159"/>
      <c r="CR924" s="159"/>
      <c r="CS924" s="159"/>
      <c r="CT924" s="159"/>
      <c r="CU924" s="159"/>
      <c r="CV924" s="159"/>
      <c r="CW924" s="159"/>
      <c r="CX924" s="159"/>
      <c r="CY924" s="159"/>
      <c r="CZ924" s="159"/>
      <c r="DA924" s="159"/>
      <c r="DB924" s="159"/>
      <c r="DC924" s="159"/>
      <c r="DD924" s="159"/>
      <c r="DE924" s="159"/>
      <c r="DF924" s="159"/>
      <c r="DG924" s="159"/>
      <c r="DH924" s="159"/>
      <c r="DI924" s="159"/>
      <c r="DJ924" s="159"/>
      <c r="DK924" s="159"/>
      <c r="DL924" s="159"/>
      <c r="DM924" s="159"/>
      <c r="DN924" s="159"/>
      <c r="DO924" s="159"/>
      <c r="DP924" s="159"/>
      <c r="DQ924" s="159"/>
      <c r="DR924" s="159"/>
      <c r="DS924" s="159"/>
      <c r="DT924" s="159"/>
      <c r="DU924" s="159"/>
      <c r="DV924" s="159"/>
      <c r="DW924" s="159"/>
      <c r="DX924" s="159"/>
      <c r="DY924" s="159"/>
      <c r="DZ924" s="159"/>
      <c r="EA924" s="159"/>
      <c r="EB924" s="159"/>
      <c r="EC924" s="159"/>
      <c r="ED924" s="159"/>
      <c r="EE924" s="159"/>
      <c r="EF924" s="159"/>
      <c r="EG924" s="159"/>
      <c r="EH924" s="159"/>
      <c r="EI924" s="159"/>
      <c r="EJ924" s="159"/>
      <c r="EK924" s="159"/>
      <c r="EL924" s="159"/>
      <c r="EM924" s="159"/>
      <c r="EN924" s="159"/>
      <c r="EO924" s="159"/>
      <c r="EP924" s="159"/>
      <c r="EQ924" s="159"/>
      <c r="ER924" s="159"/>
      <c r="ES924" s="159"/>
      <c r="ET924" s="159"/>
      <c r="EU924" s="159"/>
      <c r="EV924" s="159"/>
      <c r="EW924" s="159"/>
      <c r="EX924" s="159"/>
      <c r="EY924" s="159"/>
      <c r="EZ924" s="159"/>
      <c r="FA924" s="159"/>
      <c r="FB924" s="159"/>
      <c r="FC924" s="159"/>
      <c r="FD924" s="159"/>
    </row>
    <row r="925" customFormat="false" ht="12.75" hidden="false" customHeight="false" outlineLevel="0" collapsed="false">
      <c r="A925" s="168"/>
      <c r="B925" s="149"/>
      <c r="C925" s="149"/>
      <c r="D925" s="149"/>
      <c r="E925" s="149"/>
      <c r="F925" s="149"/>
      <c r="G925" s="149"/>
      <c r="H925" s="148"/>
      <c r="I925" s="170"/>
      <c r="R925" s="148"/>
      <c r="S925" s="158"/>
      <c r="T925" s="159"/>
      <c r="U925" s="159"/>
      <c r="V925" s="159"/>
      <c r="W925" s="159"/>
      <c r="X925" s="159"/>
      <c r="Y925" s="159"/>
      <c r="Z925" s="159"/>
      <c r="AA925" s="159"/>
      <c r="AB925" s="159"/>
      <c r="AC925" s="159"/>
      <c r="AD925" s="159"/>
      <c r="AE925" s="159"/>
      <c r="AF925" s="159"/>
      <c r="AG925" s="159"/>
      <c r="AH925" s="159"/>
      <c r="AI925" s="159"/>
      <c r="AJ925" s="159"/>
      <c r="AK925" s="159"/>
      <c r="AL925" s="159"/>
      <c r="AM925" s="159"/>
      <c r="AN925" s="159"/>
      <c r="AO925" s="159"/>
      <c r="AP925" s="159"/>
      <c r="AQ925" s="159"/>
      <c r="AR925" s="159"/>
      <c r="AS925" s="159"/>
      <c r="AT925" s="159"/>
      <c r="AU925" s="159"/>
      <c r="AV925" s="159"/>
      <c r="AW925" s="159"/>
      <c r="AX925" s="159"/>
      <c r="AY925" s="159"/>
      <c r="AZ925" s="159"/>
      <c r="BA925" s="159"/>
      <c r="BB925" s="159"/>
      <c r="BC925" s="159"/>
      <c r="BD925" s="159"/>
      <c r="BE925" s="159"/>
      <c r="BF925" s="159"/>
      <c r="BG925" s="159"/>
      <c r="BH925" s="159"/>
      <c r="BI925" s="159"/>
      <c r="BJ925" s="159"/>
      <c r="BK925" s="159"/>
      <c r="BL925" s="159"/>
      <c r="BM925" s="159"/>
      <c r="BN925" s="159"/>
      <c r="BO925" s="159"/>
      <c r="BP925" s="159"/>
      <c r="BQ925" s="159"/>
      <c r="BR925" s="159"/>
      <c r="BS925" s="159"/>
      <c r="BT925" s="159"/>
      <c r="BU925" s="159"/>
      <c r="BV925" s="159"/>
      <c r="BW925" s="159"/>
      <c r="BX925" s="159"/>
      <c r="BY925" s="159"/>
      <c r="BZ925" s="159"/>
      <c r="CA925" s="159"/>
      <c r="CB925" s="159"/>
      <c r="CC925" s="159"/>
      <c r="CD925" s="159"/>
      <c r="CE925" s="159"/>
      <c r="CF925" s="159"/>
      <c r="CG925" s="159"/>
      <c r="CH925" s="159"/>
      <c r="CI925" s="159"/>
      <c r="CJ925" s="159"/>
      <c r="CK925" s="159"/>
      <c r="CL925" s="159"/>
      <c r="CM925" s="159"/>
      <c r="CN925" s="159"/>
      <c r="CO925" s="159"/>
      <c r="CP925" s="159"/>
      <c r="CQ925" s="159"/>
      <c r="CR925" s="159"/>
      <c r="CS925" s="159"/>
      <c r="CT925" s="159"/>
      <c r="CU925" s="159"/>
      <c r="CV925" s="159"/>
      <c r="CW925" s="159"/>
      <c r="CX925" s="159"/>
      <c r="CY925" s="159"/>
      <c r="CZ925" s="159"/>
      <c r="DA925" s="159"/>
      <c r="DB925" s="159"/>
      <c r="DC925" s="159"/>
      <c r="DD925" s="159"/>
      <c r="DE925" s="159"/>
      <c r="DF925" s="159"/>
      <c r="DG925" s="159"/>
      <c r="DH925" s="159"/>
      <c r="DI925" s="159"/>
      <c r="DJ925" s="159"/>
      <c r="DK925" s="159"/>
      <c r="DL925" s="159"/>
      <c r="DM925" s="159"/>
      <c r="DN925" s="159"/>
      <c r="DO925" s="159"/>
      <c r="DP925" s="159"/>
      <c r="DQ925" s="159"/>
      <c r="DR925" s="159"/>
      <c r="DS925" s="159"/>
      <c r="DT925" s="159"/>
      <c r="DU925" s="159"/>
      <c r="DV925" s="159"/>
      <c r="DW925" s="159"/>
      <c r="DX925" s="159"/>
      <c r="DY925" s="159"/>
      <c r="DZ925" s="159"/>
      <c r="EA925" s="159"/>
      <c r="EB925" s="159"/>
      <c r="EC925" s="159"/>
      <c r="ED925" s="159"/>
      <c r="EE925" s="159"/>
      <c r="EF925" s="159"/>
      <c r="EG925" s="159"/>
      <c r="EH925" s="159"/>
      <c r="EI925" s="159"/>
      <c r="EJ925" s="159"/>
      <c r="EK925" s="159"/>
      <c r="EL925" s="159"/>
      <c r="EM925" s="159"/>
      <c r="EN925" s="159"/>
      <c r="EO925" s="159"/>
      <c r="EP925" s="159"/>
      <c r="EQ925" s="159"/>
      <c r="ER925" s="159"/>
      <c r="ES925" s="159"/>
      <c r="ET925" s="159"/>
      <c r="EU925" s="159"/>
      <c r="EV925" s="159"/>
      <c r="EW925" s="159"/>
      <c r="EX925" s="159"/>
      <c r="EY925" s="159"/>
      <c r="EZ925" s="159"/>
      <c r="FA925" s="159"/>
      <c r="FB925" s="159"/>
      <c r="FC925" s="159"/>
      <c r="FD925" s="159"/>
    </row>
    <row r="926" customFormat="false" ht="12.75" hidden="false" customHeight="false" outlineLevel="0" collapsed="false">
      <c r="A926" s="168"/>
      <c r="B926" s="149"/>
      <c r="C926" s="149"/>
      <c r="D926" s="149"/>
      <c r="E926" s="149"/>
      <c r="F926" s="149"/>
      <c r="G926" s="149"/>
      <c r="H926" s="148"/>
      <c r="I926" s="170"/>
      <c r="R926" s="148"/>
      <c r="S926" s="158"/>
      <c r="T926" s="159"/>
      <c r="U926" s="159"/>
      <c r="V926" s="159"/>
      <c r="W926" s="159"/>
      <c r="X926" s="159"/>
      <c r="Y926" s="159"/>
      <c r="Z926" s="159"/>
      <c r="AA926" s="159"/>
      <c r="AB926" s="159"/>
      <c r="AC926" s="159"/>
      <c r="AD926" s="159"/>
      <c r="AE926" s="159"/>
      <c r="AF926" s="159"/>
      <c r="AG926" s="159"/>
      <c r="AH926" s="159"/>
      <c r="AI926" s="159"/>
      <c r="AJ926" s="159"/>
      <c r="AK926" s="159"/>
      <c r="AL926" s="159"/>
      <c r="AM926" s="159"/>
      <c r="AN926" s="159"/>
      <c r="AO926" s="159"/>
      <c r="AP926" s="159"/>
      <c r="AQ926" s="159"/>
      <c r="AR926" s="159"/>
      <c r="AS926" s="159"/>
      <c r="AT926" s="159"/>
      <c r="AU926" s="159"/>
      <c r="AV926" s="159"/>
      <c r="AW926" s="159"/>
      <c r="AX926" s="159"/>
      <c r="AY926" s="159"/>
      <c r="AZ926" s="159"/>
      <c r="BA926" s="159"/>
      <c r="BB926" s="159"/>
      <c r="BC926" s="159"/>
      <c r="BD926" s="159"/>
      <c r="BE926" s="159"/>
      <c r="BF926" s="159"/>
      <c r="BG926" s="159"/>
      <c r="BH926" s="159"/>
      <c r="BI926" s="159"/>
      <c r="BJ926" s="159"/>
      <c r="BK926" s="159"/>
      <c r="BL926" s="159"/>
      <c r="BM926" s="159"/>
      <c r="BN926" s="159"/>
      <c r="BO926" s="159"/>
      <c r="BP926" s="159"/>
      <c r="BQ926" s="159"/>
      <c r="BR926" s="159"/>
      <c r="BS926" s="159"/>
      <c r="BT926" s="159"/>
      <c r="BU926" s="159"/>
      <c r="BV926" s="159"/>
      <c r="BW926" s="159"/>
      <c r="BX926" s="159"/>
      <c r="BY926" s="159"/>
      <c r="BZ926" s="159"/>
      <c r="CA926" s="159"/>
      <c r="CB926" s="159"/>
      <c r="CC926" s="159"/>
      <c r="CD926" s="159"/>
      <c r="CE926" s="159"/>
      <c r="CF926" s="159"/>
      <c r="CG926" s="159"/>
      <c r="CH926" s="159"/>
      <c r="CI926" s="159"/>
      <c r="CJ926" s="159"/>
      <c r="CK926" s="159"/>
      <c r="CL926" s="159"/>
      <c r="CM926" s="159"/>
      <c r="CN926" s="159"/>
      <c r="CO926" s="159"/>
      <c r="CP926" s="159"/>
      <c r="CQ926" s="159"/>
      <c r="CR926" s="159"/>
      <c r="CS926" s="159"/>
      <c r="CT926" s="159"/>
      <c r="CU926" s="159"/>
      <c r="CV926" s="159"/>
      <c r="CW926" s="159"/>
      <c r="CX926" s="159"/>
      <c r="CY926" s="159"/>
      <c r="CZ926" s="159"/>
      <c r="DA926" s="159"/>
      <c r="DB926" s="159"/>
      <c r="DC926" s="159"/>
      <c r="DD926" s="159"/>
      <c r="DE926" s="159"/>
      <c r="DF926" s="159"/>
      <c r="DG926" s="159"/>
      <c r="DH926" s="159"/>
      <c r="DI926" s="159"/>
      <c r="DJ926" s="159"/>
      <c r="DK926" s="159"/>
      <c r="DL926" s="159"/>
      <c r="DM926" s="159"/>
      <c r="DN926" s="159"/>
      <c r="DO926" s="159"/>
      <c r="DP926" s="159"/>
      <c r="DQ926" s="159"/>
      <c r="DR926" s="159"/>
      <c r="DS926" s="159"/>
      <c r="DT926" s="159"/>
      <c r="DU926" s="159"/>
      <c r="DV926" s="159"/>
      <c r="DW926" s="159"/>
      <c r="DX926" s="159"/>
      <c r="DY926" s="159"/>
      <c r="DZ926" s="159"/>
      <c r="EA926" s="159"/>
      <c r="EB926" s="159"/>
      <c r="EC926" s="159"/>
      <c r="ED926" s="159"/>
      <c r="EE926" s="159"/>
      <c r="EF926" s="159"/>
      <c r="EG926" s="159"/>
      <c r="EH926" s="159"/>
      <c r="EI926" s="159"/>
      <c r="EJ926" s="159"/>
      <c r="EK926" s="159"/>
      <c r="EL926" s="159"/>
      <c r="EM926" s="159"/>
      <c r="EN926" s="159"/>
      <c r="EO926" s="159"/>
      <c r="EP926" s="159"/>
      <c r="EQ926" s="159"/>
      <c r="ER926" s="159"/>
      <c r="ES926" s="159"/>
      <c r="ET926" s="159"/>
      <c r="EU926" s="159"/>
      <c r="EV926" s="159"/>
      <c r="EW926" s="159"/>
      <c r="EX926" s="159"/>
      <c r="EY926" s="159"/>
      <c r="EZ926" s="159"/>
      <c r="FA926" s="159"/>
      <c r="FB926" s="159"/>
      <c r="FC926" s="159"/>
      <c r="FD926" s="159"/>
    </row>
    <row r="927" customFormat="false" ht="12.75" hidden="false" customHeight="false" outlineLevel="0" collapsed="false">
      <c r="A927" s="168"/>
      <c r="B927" s="149"/>
      <c r="C927" s="149"/>
      <c r="D927" s="149"/>
      <c r="E927" s="149"/>
      <c r="F927" s="149"/>
      <c r="G927" s="149"/>
      <c r="H927" s="148"/>
      <c r="I927" s="170"/>
      <c r="R927" s="148"/>
      <c r="S927" s="158"/>
      <c r="T927" s="159"/>
      <c r="U927" s="159"/>
      <c r="V927" s="159"/>
      <c r="W927" s="159"/>
      <c r="X927" s="159"/>
      <c r="Y927" s="159"/>
      <c r="Z927" s="159"/>
      <c r="AA927" s="159"/>
      <c r="AB927" s="159"/>
      <c r="AC927" s="159"/>
      <c r="AD927" s="159"/>
      <c r="AE927" s="159"/>
      <c r="AF927" s="159"/>
      <c r="AG927" s="159"/>
      <c r="AH927" s="159"/>
      <c r="AI927" s="159"/>
      <c r="AJ927" s="159"/>
      <c r="AK927" s="159"/>
      <c r="AL927" s="159"/>
      <c r="AM927" s="159"/>
      <c r="AN927" s="159"/>
      <c r="AO927" s="159"/>
      <c r="AP927" s="159"/>
      <c r="AQ927" s="159"/>
      <c r="AR927" s="159"/>
      <c r="AS927" s="159"/>
      <c r="AT927" s="159"/>
      <c r="AU927" s="159"/>
      <c r="AV927" s="159"/>
      <c r="AW927" s="159"/>
      <c r="AX927" s="159"/>
      <c r="AY927" s="159"/>
      <c r="AZ927" s="159"/>
      <c r="BA927" s="159"/>
      <c r="BB927" s="159"/>
      <c r="BC927" s="159"/>
      <c r="BD927" s="159"/>
      <c r="BE927" s="159"/>
      <c r="BF927" s="159"/>
      <c r="BG927" s="159"/>
      <c r="BH927" s="159"/>
      <c r="BI927" s="159"/>
      <c r="BJ927" s="159"/>
      <c r="BK927" s="159"/>
      <c r="BL927" s="159"/>
      <c r="BM927" s="159"/>
      <c r="BN927" s="159"/>
      <c r="BO927" s="159"/>
      <c r="BP927" s="159"/>
      <c r="BQ927" s="159"/>
      <c r="BR927" s="159"/>
      <c r="BS927" s="159"/>
      <c r="BT927" s="159"/>
      <c r="BU927" s="159"/>
      <c r="BV927" s="159"/>
      <c r="BW927" s="159"/>
      <c r="BX927" s="159"/>
      <c r="BY927" s="159"/>
      <c r="BZ927" s="159"/>
      <c r="CA927" s="159"/>
      <c r="CB927" s="159"/>
      <c r="CC927" s="159"/>
      <c r="CD927" s="159"/>
      <c r="CE927" s="159"/>
      <c r="CF927" s="159"/>
      <c r="CG927" s="159"/>
      <c r="CH927" s="159"/>
      <c r="CI927" s="159"/>
      <c r="CJ927" s="159"/>
      <c r="CK927" s="159"/>
      <c r="CL927" s="159"/>
      <c r="CM927" s="159"/>
      <c r="CN927" s="159"/>
      <c r="CO927" s="159"/>
      <c r="CP927" s="159"/>
      <c r="CQ927" s="159"/>
      <c r="CR927" s="159"/>
      <c r="CS927" s="159"/>
      <c r="CT927" s="159"/>
      <c r="CU927" s="159"/>
      <c r="CV927" s="159"/>
      <c r="CW927" s="159"/>
      <c r="CX927" s="159"/>
      <c r="CY927" s="159"/>
      <c r="CZ927" s="159"/>
      <c r="DA927" s="159"/>
      <c r="DB927" s="159"/>
      <c r="DC927" s="159"/>
      <c r="DD927" s="159"/>
      <c r="DE927" s="159"/>
      <c r="DF927" s="159"/>
      <c r="DG927" s="159"/>
      <c r="DH927" s="159"/>
      <c r="DI927" s="159"/>
      <c r="DJ927" s="159"/>
      <c r="DK927" s="159"/>
      <c r="DL927" s="159"/>
      <c r="DM927" s="159"/>
      <c r="DN927" s="159"/>
      <c r="DO927" s="159"/>
      <c r="DP927" s="159"/>
      <c r="DQ927" s="159"/>
      <c r="DR927" s="159"/>
      <c r="DS927" s="159"/>
      <c r="DT927" s="159"/>
      <c r="DU927" s="159"/>
      <c r="DV927" s="159"/>
      <c r="DW927" s="159"/>
      <c r="DX927" s="159"/>
      <c r="DY927" s="159"/>
      <c r="DZ927" s="159"/>
      <c r="EA927" s="159"/>
      <c r="EB927" s="159"/>
      <c r="EC927" s="159"/>
      <c r="ED927" s="159"/>
      <c r="EE927" s="159"/>
      <c r="EF927" s="159"/>
      <c r="EG927" s="159"/>
      <c r="EH927" s="159"/>
      <c r="EI927" s="159"/>
      <c r="EJ927" s="159"/>
      <c r="EK927" s="159"/>
      <c r="EL927" s="159"/>
      <c r="EM927" s="159"/>
      <c r="EN927" s="159"/>
      <c r="EO927" s="159"/>
      <c r="EP927" s="159"/>
      <c r="EQ927" s="159"/>
      <c r="ER927" s="159"/>
      <c r="ES927" s="159"/>
      <c r="ET927" s="159"/>
      <c r="EU927" s="159"/>
      <c r="EV927" s="159"/>
      <c r="EW927" s="159"/>
      <c r="EX927" s="159"/>
      <c r="EY927" s="159"/>
      <c r="EZ927" s="159"/>
      <c r="FA927" s="159"/>
      <c r="FB927" s="159"/>
      <c r="FC927" s="159"/>
      <c r="FD927" s="159"/>
    </row>
    <row r="928" customFormat="false" ht="12.75" hidden="false" customHeight="false" outlineLevel="0" collapsed="false">
      <c r="A928" s="168"/>
      <c r="B928" s="149"/>
      <c r="C928" s="149"/>
      <c r="D928" s="149"/>
      <c r="E928" s="149"/>
      <c r="F928" s="149"/>
      <c r="G928" s="149"/>
      <c r="H928" s="148"/>
      <c r="I928" s="170"/>
      <c r="R928" s="148"/>
      <c r="S928" s="158"/>
      <c r="T928" s="159"/>
      <c r="U928" s="159"/>
      <c r="V928" s="159"/>
      <c r="W928" s="159"/>
      <c r="X928" s="159"/>
      <c r="Y928" s="159"/>
      <c r="Z928" s="159"/>
      <c r="AA928" s="159"/>
      <c r="AB928" s="159"/>
      <c r="AC928" s="159"/>
      <c r="AD928" s="159"/>
      <c r="AE928" s="159"/>
      <c r="AF928" s="159"/>
      <c r="AG928" s="159"/>
      <c r="AH928" s="159"/>
      <c r="AI928" s="159"/>
      <c r="AJ928" s="159"/>
      <c r="AK928" s="159"/>
      <c r="AL928" s="159"/>
      <c r="AM928" s="159"/>
      <c r="AN928" s="159"/>
      <c r="AO928" s="159"/>
      <c r="AP928" s="159"/>
      <c r="AQ928" s="159"/>
      <c r="AR928" s="159"/>
      <c r="AS928" s="159"/>
      <c r="AT928" s="159"/>
      <c r="AU928" s="159"/>
      <c r="AV928" s="159"/>
      <c r="AW928" s="159"/>
      <c r="AX928" s="159"/>
      <c r="AY928" s="159"/>
      <c r="AZ928" s="159"/>
      <c r="BA928" s="159"/>
      <c r="BB928" s="159"/>
      <c r="BC928" s="159"/>
      <c r="BD928" s="159"/>
      <c r="BE928" s="159"/>
      <c r="BF928" s="159"/>
      <c r="BG928" s="159"/>
      <c r="BH928" s="159"/>
      <c r="BI928" s="159"/>
      <c r="BJ928" s="159"/>
      <c r="BK928" s="159"/>
      <c r="BL928" s="159"/>
      <c r="BM928" s="159"/>
      <c r="BN928" s="159"/>
      <c r="BO928" s="159"/>
      <c r="BP928" s="159"/>
      <c r="BQ928" s="159"/>
      <c r="BR928" s="159"/>
      <c r="BS928" s="159"/>
      <c r="BT928" s="159"/>
      <c r="BU928" s="159"/>
      <c r="BV928" s="159"/>
      <c r="BW928" s="159"/>
      <c r="BX928" s="159"/>
      <c r="BY928" s="159"/>
      <c r="BZ928" s="159"/>
      <c r="CA928" s="159"/>
      <c r="CB928" s="159"/>
      <c r="CC928" s="159"/>
      <c r="CD928" s="159"/>
      <c r="CE928" s="159"/>
      <c r="CF928" s="159"/>
      <c r="CG928" s="159"/>
      <c r="CH928" s="159"/>
      <c r="CI928" s="159"/>
      <c r="CJ928" s="159"/>
      <c r="CK928" s="159"/>
      <c r="CL928" s="159"/>
      <c r="CM928" s="159"/>
      <c r="CN928" s="159"/>
      <c r="CO928" s="159"/>
      <c r="CP928" s="159"/>
      <c r="CQ928" s="159"/>
      <c r="CR928" s="159"/>
      <c r="CS928" s="159"/>
      <c r="CT928" s="159"/>
      <c r="CU928" s="159"/>
      <c r="CV928" s="159"/>
      <c r="CW928" s="159"/>
      <c r="CX928" s="159"/>
      <c r="CY928" s="159"/>
      <c r="CZ928" s="159"/>
      <c r="DA928" s="159"/>
      <c r="DB928" s="159"/>
      <c r="DC928" s="159"/>
      <c r="DD928" s="159"/>
      <c r="DE928" s="159"/>
      <c r="DF928" s="159"/>
      <c r="DG928" s="159"/>
      <c r="DH928" s="159"/>
      <c r="DI928" s="159"/>
      <c r="DJ928" s="159"/>
      <c r="DK928" s="159"/>
      <c r="DL928" s="159"/>
      <c r="DM928" s="159"/>
      <c r="DN928" s="159"/>
      <c r="DO928" s="159"/>
      <c r="DP928" s="159"/>
      <c r="DQ928" s="159"/>
      <c r="DR928" s="159"/>
      <c r="DS928" s="159"/>
      <c r="DT928" s="159"/>
      <c r="DU928" s="159"/>
      <c r="DV928" s="159"/>
      <c r="DW928" s="159"/>
      <c r="DX928" s="159"/>
      <c r="DY928" s="159"/>
      <c r="DZ928" s="159"/>
      <c r="EA928" s="159"/>
      <c r="EB928" s="159"/>
      <c r="EC928" s="159"/>
      <c r="ED928" s="159"/>
      <c r="EE928" s="159"/>
      <c r="EF928" s="159"/>
      <c r="EG928" s="159"/>
      <c r="EH928" s="159"/>
      <c r="EI928" s="159"/>
      <c r="EJ928" s="159"/>
      <c r="EK928" s="159"/>
      <c r="EL928" s="159"/>
      <c r="EM928" s="159"/>
      <c r="EN928" s="159"/>
      <c r="EO928" s="159"/>
      <c r="EP928" s="159"/>
      <c r="EQ928" s="159"/>
      <c r="ER928" s="159"/>
      <c r="ES928" s="159"/>
      <c r="ET928" s="159"/>
      <c r="EU928" s="159"/>
      <c r="EV928" s="159"/>
      <c r="EW928" s="159"/>
      <c r="EX928" s="159"/>
      <c r="EY928" s="159"/>
      <c r="EZ928" s="159"/>
      <c r="FA928" s="159"/>
      <c r="FB928" s="159"/>
      <c r="FC928" s="159"/>
      <c r="FD928" s="159"/>
    </row>
    <row r="929" customFormat="false" ht="12.75" hidden="false" customHeight="false" outlineLevel="0" collapsed="false">
      <c r="A929" s="168"/>
      <c r="B929" s="149"/>
      <c r="C929" s="149"/>
      <c r="D929" s="149"/>
      <c r="E929" s="149"/>
      <c r="F929" s="149"/>
      <c r="G929" s="149"/>
      <c r="H929" s="148"/>
      <c r="I929" s="170"/>
      <c r="R929" s="148"/>
      <c r="S929" s="158"/>
      <c r="T929" s="159"/>
      <c r="U929" s="159"/>
      <c r="V929" s="159"/>
      <c r="W929" s="159"/>
      <c r="X929" s="159"/>
      <c r="Y929" s="159"/>
      <c r="Z929" s="159"/>
      <c r="AA929" s="159"/>
      <c r="AB929" s="159"/>
      <c r="AC929" s="159"/>
      <c r="AD929" s="159"/>
      <c r="AE929" s="159"/>
      <c r="AF929" s="159"/>
      <c r="AG929" s="159"/>
      <c r="AH929" s="159"/>
      <c r="AI929" s="159"/>
      <c r="AJ929" s="159"/>
      <c r="AK929" s="159"/>
      <c r="AL929" s="159"/>
      <c r="AM929" s="159"/>
      <c r="AN929" s="159"/>
      <c r="AO929" s="159"/>
      <c r="AP929" s="159"/>
      <c r="AQ929" s="159"/>
      <c r="AR929" s="159"/>
      <c r="AS929" s="159"/>
      <c r="AT929" s="159"/>
      <c r="AU929" s="159"/>
      <c r="AV929" s="159"/>
      <c r="AW929" s="159"/>
      <c r="AX929" s="159"/>
      <c r="AY929" s="159"/>
      <c r="AZ929" s="159"/>
      <c r="BA929" s="159"/>
      <c r="BB929" s="159"/>
      <c r="BC929" s="159"/>
      <c r="BD929" s="159"/>
      <c r="BE929" s="159"/>
      <c r="BF929" s="159"/>
      <c r="BG929" s="159"/>
      <c r="BH929" s="159"/>
      <c r="BI929" s="159"/>
      <c r="BJ929" s="159"/>
      <c r="BK929" s="159"/>
      <c r="BL929" s="159"/>
      <c r="BM929" s="159"/>
      <c r="BN929" s="159"/>
      <c r="BO929" s="159"/>
      <c r="BP929" s="159"/>
      <c r="BQ929" s="159"/>
      <c r="BR929" s="159"/>
      <c r="BS929" s="159"/>
      <c r="BT929" s="159"/>
      <c r="BU929" s="159"/>
      <c r="BV929" s="159"/>
      <c r="BW929" s="159"/>
      <c r="BX929" s="159"/>
      <c r="BY929" s="159"/>
      <c r="BZ929" s="159"/>
      <c r="CA929" s="159"/>
      <c r="CB929" s="159"/>
      <c r="CC929" s="159"/>
      <c r="CD929" s="159"/>
      <c r="CE929" s="159"/>
      <c r="CF929" s="159"/>
      <c r="CG929" s="159"/>
      <c r="CH929" s="159"/>
      <c r="CI929" s="159"/>
      <c r="CJ929" s="159"/>
      <c r="CK929" s="159"/>
      <c r="CL929" s="159"/>
      <c r="CM929" s="159"/>
      <c r="CN929" s="159"/>
      <c r="CO929" s="159"/>
      <c r="CP929" s="159"/>
      <c r="CQ929" s="159"/>
      <c r="CR929" s="159"/>
      <c r="CS929" s="159"/>
      <c r="CT929" s="159"/>
      <c r="CU929" s="159"/>
      <c r="CV929" s="159"/>
      <c r="CW929" s="159"/>
      <c r="CX929" s="159"/>
      <c r="CY929" s="159"/>
      <c r="CZ929" s="159"/>
      <c r="DA929" s="159"/>
      <c r="DB929" s="159"/>
      <c r="DC929" s="159"/>
      <c r="DD929" s="159"/>
      <c r="DE929" s="159"/>
      <c r="DF929" s="159"/>
      <c r="DG929" s="159"/>
      <c r="DH929" s="159"/>
      <c r="DI929" s="159"/>
      <c r="DJ929" s="159"/>
      <c r="DK929" s="159"/>
      <c r="DL929" s="159"/>
      <c r="DM929" s="159"/>
      <c r="DN929" s="159"/>
      <c r="DO929" s="159"/>
      <c r="DP929" s="159"/>
      <c r="DQ929" s="159"/>
      <c r="DR929" s="159"/>
      <c r="DS929" s="159"/>
      <c r="DT929" s="159"/>
      <c r="DU929" s="159"/>
      <c r="DV929" s="159"/>
      <c r="DW929" s="159"/>
      <c r="DX929" s="159"/>
      <c r="DY929" s="159"/>
      <c r="DZ929" s="159"/>
      <c r="EA929" s="159"/>
      <c r="EB929" s="159"/>
      <c r="EC929" s="159"/>
      <c r="ED929" s="159"/>
      <c r="EE929" s="159"/>
      <c r="EF929" s="159"/>
      <c r="EG929" s="159"/>
      <c r="EH929" s="159"/>
      <c r="EI929" s="159"/>
      <c r="EJ929" s="159"/>
      <c r="EK929" s="159"/>
      <c r="EL929" s="159"/>
      <c r="EM929" s="159"/>
      <c r="EN929" s="159"/>
      <c r="EO929" s="159"/>
      <c r="EP929" s="159"/>
      <c r="EQ929" s="159"/>
      <c r="ER929" s="159"/>
      <c r="ES929" s="159"/>
      <c r="ET929" s="159"/>
      <c r="EU929" s="159"/>
      <c r="EV929" s="159"/>
      <c r="EW929" s="159"/>
      <c r="EX929" s="159"/>
      <c r="EY929" s="159"/>
      <c r="EZ929" s="159"/>
      <c r="FA929" s="159"/>
      <c r="FB929" s="159"/>
      <c r="FC929" s="159"/>
      <c r="FD929" s="159"/>
    </row>
    <row r="930" customFormat="false" ht="12.75" hidden="false" customHeight="false" outlineLevel="0" collapsed="false">
      <c r="A930" s="168"/>
      <c r="B930" s="149"/>
      <c r="C930" s="149"/>
      <c r="D930" s="149"/>
      <c r="E930" s="149"/>
      <c r="F930" s="149"/>
      <c r="G930" s="149"/>
      <c r="H930" s="148"/>
      <c r="I930" s="170"/>
      <c r="R930" s="148"/>
      <c r="S930" s="158"/>
      <c r="T930" s="159"/>
      <c r="U930" s="159"/>
      <c r="V930" s="159"/>
      <c r="W930" s="159"/>
      <c r="X930" s="159"/>
      <c r="Y930" s="159"/>
      <c r="Z930" s="159"/>
      <c r="AA930" s="159"/>
      <c r="AB930" s="159"/>
      <c r="AC930" s="159"/>
      <c r="AD930" s="159"/>
      <c r="AE930" s="159"/>
      <c r="AF930" s="159"/>
      <c r="AG930" s="159"/>
      <c r="AH930" s="159"/>
      <c r="AI930" s="159"/>
      <c r="AJ930" s="159"/>
      <c r="AK930" s="159"/>
      <c r="AL930" s="159"/>
      <c r="AM930" s="159"/>
      <c r="AN930" s="159"/>
      <c r="AO930" s="159"/>
      <c r="AP930" s="159"/>
      <c r="AQ930" s="159"/>
      <c r="AR930" s="159"/>
      <c r="AS930" s="159"/>
      <c r="AT930" s="159"/>
      <c r="AU930" s="159"/>
      <c r="AV930" s="159"/>
      <c r="AW930" s="159"/>
      <c r="AX930" s="159"/>
      <c r="AY930" s="159"/>
      <c r="AZ930" s="159"/>
      <c r="BA930" s="159"/>
      <c r="BB930" s="159"/>
      <c r="BC930" s="159"/>
      <c r="BD930" s="159"/>
      <c r="BE930" s="159"/>
      <c r="BF930" s="159"/>
      <c r="BG930" s="159"/>
      <c r="BH930" s="159"/>
      <c r="BI930" s="159"/>
      <c r="BJ930" s="159"/>
      <c r="BK930" s="159"/>
      <c r="BL930" s="159"/>
      <c r="BM930" s="159"/>
      <c r="BN930" s="159"/>
      <c r="BO930" s="159"/>
      <c r="BP930" s="159"/>
      <c r="BQ930" s="159"/>
      <c r="BR930" s="159"/>
      <c r="BS930" s="159"/>
      <c r="BT930" s="159"/>
      <c r="BU930" s="159"/>
      <c r="BV930" s="159"/>
      <c r="BW930" s="159"/>
      <c r="BX930" s="159"/>
      <c r="BY930" s="159"/>
      <c r="BZ930" s="159"/>
      <c r="CA930" s="159"/>
      <c r="CB930" s="159"/>
      <c r="CC930" s="159"/>
      <c r="CD930" s="159"/>
      <c r="CE930" s="159"/>
      <c r="CF930" s="159"/>
      <c r="CG930" s="159"/>
      <c r="CH930" s="159"/>
      <c r="CI930" s="159"/>
      <c r="CJ930" s="159"/>
      <c r="CK930" s="159"/>
      <c r="CL930" s="159"/>
      <c r="CM930" s="159"/>
      <c r="CN930" s="159"/>
      <c r="CO930" s="159"/>
      <c r="CP930" s="159"/>
      <c r="CQ930" s="159"/>
      <c r="CR930" s="159"/>
      <c r="CS930" s="159"/>
      <c r="CT930" s="159"/>
      <c r="CU930" s="159"/>
      <c r="CV930" s="159"/>
      <c r="CW930" s="159"/>
      <c r="CX930" s="159"/>
      <c r="CY930" s="159"/>
      <c r="CZ930" s="159"/>
      <c r="DA930" s="159"/>
      <c r="DB930" s="159"/>
      <c r="DC930" s="159"/>
      <c r="DD930" s="159"/>
      <c r="DE930" s="159"/>
      <c r="DF930" s="159"/>
      <c r="DG930" s="159"/>
      <c r="DH930" s="159"/>
      <c r="DI930" s="159"/>
      <c r="DJ930" s="159"/>
      <c r="DK930" s="159"/>
      <c r="DL930" s="159"/>
      <c r="DM930" s="159"/>
      <c r="DN930" s="159"/>
      <c r="DO930" s="159"/>
      <c r="DP930" s="159"/>
      <c r="DQ930" s="159"/>
      <c r="DR930" s="159"/>
      <c r="DS930" s="159"/>
      <c r="DT930" s="159"/>
      <c r="DU930" s="159"/>
      <c r="DV930" s="159"/>
      <c r="DW930" s="159"/>
      <c r="DX930" s="159"/>
      <c r="DY930" s="159"/>
      <c r="DZ930" s="159"/>
      <c r="EA930" s="159"/>
      <c r="EB930" s="159"/>
      <c r="EC930" s="159"/>
      <c r="ED930" s="159"/>
      <c r="EE930" s="159"/>
      <c r="EF930" s="159"/>
      <c r="EG930" s="159"/>
      <c r="EH930" s="159"/>
      <c r="EI930" s="159"/>
      <c r="EJ930" s="159"/>
      <c r="EK930" s="159"/>
      <c r="EL930" s="159"/>
      <c r="EM930" s="159"/>
      <c r="EN930" s="159"/>
      <c r="EO930" s="159"/>
      <c r="EP930" s="159"/>
      <c r="EQ930" s="159"/>
      <c r="ER930" s="159"/>
      <c r="ES930" s="159"/>
      <c r="ET930" s="159"/>
      <c r="EU930" s="159"/>
      <c r="EV930" s="159"/>
      <c r="EW930" s="159"/>
      <c r="EX930" s="159"/>
      <c r="EY930" s="159"/>
      <c r="EZ930" s="159"/>
      <c r="FA930" s="159"/>
      <c r="FB930" s="159"/>
      <c r="FC930" s="159"/>
      <c r="FD930" s="159"/>
    </row>
    <row r="931" customFormat="false" ht="12.75" hidden="false" customHeight="false" outlineLevel="0" collapsed="false">
      <c r="A931" s="168"/>
      <c r="B931" s="149"/>
      <c r="C931" s="149"/>
      <c r="D931" s="149"/>
      <c r="E931" s="149"/>
      <c r="F931" s="149"/>
      <c r="G931" s="149"/>
      <c r="H931" s="148"/>
      <c r="I931" s="170"/>
      <c r="R931" s="148"/>
      <c r="S931" s="158"/>
      <c r="T931" s="159"/>
      <c r="U931" s="159"/>
      <c r="V931" s="159"/>
      <c r="W931" s="159"/>
      <c r="X931" s="159"/>
      <c r="Y931" s="159"/>
      <c r="Z931" s="159"/>
      <c r="AA931" s="159"/>
      <c r="AB931" s="159"/>
      <c r="AC931" s="159"/>
      <c r="AD931" s="159"/>
      <c r="AE931" s="159"/>
      <c r="AF931" s="159"/>
      <c r="AG931" s="159"/>
      <c r="AH931" s="159"/>
      <c r="AI931" s="159"/>
      <c r="AJ931" s="159"/>
      <c r="AK931" s="159"/>
      <c r="AL931" s="159"/>
      <c r="AM931" s="159"/>
      <c r="AN931" s="159"/>
      <c r="AO931" s="159"/>
      <c r="AP931" s="159"/>
      <c r="AQ931" s="159"/>
      <c r="AR931" s="159"/>
      <c r="AS931" s="159"/>
      <c r="AT931" s="159"/>
      <c r="AU931" s="159"/>
      <c r="AV931" s="159"/>
      <c r="AW931" s="159"/>
      <c r="AX931" s="159"/>
      <c r="AY931" s="159"/>
      <c r="AZ931" s="159"/>
      <c r="BA931" s="159"/>
      <c r="BB931" s="159"/>
      <c r="BC931" s="159"/>
      <c r="BD931" s="159"/>
      <c r="BE931" s="159"/>
      <c r="BF931" s="159"/>
      <c r="BG931" s="159"/>
      <c r="BH931" s="159"/>
      <c r="BI931" s="159"/>
      <c r="BJ931" s="159"/>
      <c r="BK931" s="159"/>
      <c r="BL931" s="159"/>
      <c r="BM931" s="159"/>
      <c r="BN931" s="159"/>
      <c r="BO931" s="159"/>
      <c r="BP931" s="159"/>
      <c r="BQ931" s="159"/>
      <c r="BR931" s="159"/>
      <c r="BS931" s="159"/>
      <c r="BT931" s="159"/>
      <c r="BU931" s="159"/>
      <c r="BV931" s="159"/>
      <c r="BW931" s="159"/>
      <c r="BX931" s="159"/>
      <c r="BY931" s="159"/>
      <c r="BZ931" s="159"/>
      <c r="CA931" s="159"/>
      <c r="CB931" s="159"/>
      <c r="CC931" s="159"/>
      <c r="CD931" s="159"/>
      <c r="CE931" s="159"/>
      <c r="CF931" s="159"/>
      <c r="CG931" s="159"/>
      <c r="CH931" s="159"/>
      <c r="CI931" s="159"/>
      <c r="CJ931" s="159"/>
      <c r="CK931" s="159"/>
      <c r="CL931" s="159"/>
      <c r="CM931" s="159"/>
      <c r="CN931" s="159"/>
      <c r="CO931" s="159"/>
      <c r="CP931" s="159"/>
      <c r="CQ931" s="159"/>
      <c r="CR931" s="159"/>
      <c r="CS931" s="159"/>
      <c r="CT931" s="159"/>
      <c r="CU931" s="159"/>
      <c r="CV931" s="159"/>
      <c r="CW931" s="159"/>
      <c r="CX931" s="159"/>
      <c r="CY931" s="159"/>
      <c r="CZ931" s="159"/>
      <c r="DA931" s="159"/>
      <c r="DB931" s="159"/>
      <c r="DC931" s="159"/>
      <c r="DD931" s="159"/>
      <c r="DE931" s="159"/>
      <c r="DF931" s="159"/>
      <c r="DG931" s="159"/>
      <c r="DH931" s="159"/>
      <c r="DI931" s="159"/>
      <c r="DJ931" s="159"/>
      <c r="DK931" s="159"/>
      <c r="DL931" s="159"/>
      <c r="DM931" s="159"/>
      <c r="DN931" s="159"/>
      <c r="DO931" s="159"/>
      <c r="DP931" s="159"/>
      <c r="DQ931" s="159"/>
      <c r="DR931" s="159"/>
      <c r="DS931" s="159"/>
      <c r="DT931" s="159"/>
      <c r="DU931" s="159"/>
      <c r="DV931" s="159"/>
      <c r="DW931" s="159"/>
      <c r="DX931" s="159"/>
      <c r="DY931" s="159"/>
      <c r="DZ931" s="159"/>
      <c r="EA931" s="159"/>
      <c r="EB931" s="159"/>
      <c r="EC931" s="159"/>
      <c r="ED931" s="159"/>
      <c r="EE931" s="159"/>
      <c r="EF931" s="159"/>
      <c r="EG931" s="159"/>
      <c r="EH931" s="159"/>
      <c r="EI931" s="159"/>
      <c r="EJ931" s="159"/>
      <c r="EK931" s="159"/>
      <c r="EL931" s="159"/>
      <c r="EM931" s="159"/>
      <c r="EN931" s="159"/>
      <c r="EO931" s="159"/>
      <c r="EP931" s="159"/>
      <c r="EQ931" s="159"/>
      <c r="ER931" s="159"/>
      <c r="ES931" s="159"/>
      <c r="ET931" s="159"/>
      <c r="EU931" s="159"/>
      <c r="EV931" s="159"/>
      <c r="EW931" s="159"/>
      <c r="EX931" s="159"/>
      <c r="EY931" s="159"/>
      <c r="EZ931" s="159"/>
      <c r="FA931" s="159"/>
      <c r="FB931" s="159"/>
      <c r="FC931" s="159"/>
      <c r="FD931" s="159"/>
    </row>
    <row r="932" customFormat="false" ht="12.75" hidden="false" customHeight="false" outlineLevel="0" collapsed="false">
      <c r="A932" s="168"/>
      <c r="B932" s="149"/>
      <c r="C932" s="149"/>
      <c r="D932" s="149"/>
      <c r="E932" s="149"/>
      <c r="F932" s="149"/>
      <c r="G932" s="149"/>
      <c r="H932" s="148"/>
      <c r="I932" s="170"/>
      <c r="R932" s="148"/>
      <c r="S932" s="158"/>
      <c r="T932" s="159"/>
      <c r="U932" s="159"/>
      <c r="V932" s="159"/>
      <c r="W932" s="159"/>
      <c r="X932" s="159"/>
      <c r="Y932" s="159"/>
      <c r="Z932" s="159"/>
      <c r="AA932" s="159"/>
      <c r="AB932" s="159"/>
      <c r="AC932" s="159"/>
      <c r="AD932" s="159"/>
      <c r="AE932" s="159"/>
      <c r="AF932" s="159"/>
      <c r="AG932" s="159"/>
      <c r="AH932" s="159"/>
      <c r="AI932" s="159"/>
      <c r="AJ932" s="159"/>
      <c r="AK932" s="159"/>
      <c r="AL932" s="159"/>
      <c r="AM932" s="159"/>
      <c r="AN932" s="159"/>
      <c r="AO932" s="159"/>
      <c r="AP932" s="159"/>
      <c r="AQ932" s="159"/>
      <c r="AR932" s="159"/>
      <c r="AS932" s="159"/>
      <c r="AT932" s="159"/>
      <c r="AU932" s="159"/>
      <c r="AV932" s="159"/>
      <c r="AW932" s="159"/>
      <c r="AX932" s="159"/>
      <c r="AY932" s="159"/>
      <c r="AZ932" s="159"/>
      <c r="BA932" s="159"/>
      <c r="BB932" s="159"/>
      <c r="BC932" s="159"/>
      <c r="BD932" s="159"/>
      <c r="BE932" s="159"/>
      <c r="BF932" s="159"/>
      <c r="BG932" s="159"/>
      <c r="BH932" s="159"/>
      <c r="BI932" s="159"/>
      <c r="BJ932" s="159"/>
      <c r="BK932" s="159"/>
      <c r="BL932" s="159"/>
      <c r="BM932" s="159"/>
      <c r="BN932" s="159"/>
      <c r="BO932" s="159"/>
      <c r="BP932" s="159"/>
      <c r="BQ932" s="159"/>
      <c r="BR932" s="159"/>
      <c r="BS932" s="159"/>
      <c r="BT932" s="159"/>
      <c r="BU932" s="159"/>
      <c r="BV932" s="159"/>
      <c r="BW932" s="159"/>
      <c r="BX932" s="159"/>
      <c r="BY932" s="159"/>
      <c r="BZ932" s="159"/>
      <c r="CA932" s="159"/>
      <c r="CB932" s="159"/>
      <c r="CC932" s="159"/>
      <c r="CD932" s="159"/>
      <c r="CE932" s="159"/>
      <c r="CF932" s="159"/>
      <c r="CG932" s="159"/>
      <c r="CH932" s="159"/>
      <c r="CI932" s="159"/>
      <c r="CJ932" s="159"/>
      <c r="CK932" s="159"/>
      <c r="CL932" s="159"/>
      <c r="CM932" s="159"/>
      <c r="CN932" s="159"/>
      <c r="CO932" s="159"/>
      <c r="CP932" s="159"/>
      <c r="CQ932" s="159"/>
      <c r="CR932" s="159"/>
      <c r="CS932" s="159"/>
      <c r="CT932" s="159"/>
      <c r="CU932" s="159"/>
      <c r="CV932" s="159"/>
      <c r="CW932" s="159"/>
      <c r="CX932" s="159"/>
      <c r="CY932" s="159"/>
      <c r="CZ932" s="159"/>
      <c r="DA932" s="159"/>
      <c r="DB932" s="159"/>
      <c r="DC932" s="159"/>
      <c r="DD932" s="159"/>
      <c r="DE932" s="159"/>
      <c r="DF932" s="159"/>
      <c r="DG932" s="159"/>
      <c r="DH932" s="159"/>
      <c r="DI932" s="159"/>
      <c r="DJ932" s="159"/>
      <c r="DK932" s="159"/>
      <c r="DL932" s="159"/>
      <c r="DM932" s="159"/>
      <c r="DN932" s="159"/>
      <c r="DO932" s="159"/>
      <c r="DP932" s="159"/>
      <c r="DQ932" s="159"/>
      <c r="DR932" s="159"/>
      <c r="DS932" s="159"/>
      <c r="DT932" s="159"/>
      <c r="DU932" s="159"/>
      <c r="DV932" s="159"/>
      <c r="DW932" s="159"/>
      <c r="DX932" s="159"/>
      <c r="DY932" s="159"/>
      <c r="DZ932" s="159"/>
      <c r="EA932" s="159"/>
      <c r="EB932" s="159"/>
      <c r="EC932" s="159"/>
      <c r="ED932" s="159"/>
      <c r="EE932" s="159"/>
      <c r="EF932" s="159"/>
      <c r="EG932" s="159"/>
      <c r="EH932" s="159"/>
      <c r="EI932" s="159"/>
      <c r="EJ932" s="159"/>
      <c r="EK932" s="159"/>
      <c r="EL932" s="159"/>
      <c r="EM932" s="159"/>
      <c r="EN932" s="159"/>
      <c r="EO932" s="159"/>
      <c r="EP932" s="159"/>
      <c r="EQ932" s="159"/>
      <c r="ER932" s="159"/>
      <c r="ES932" s="159"/>
      <c r="ET932" s="159"/>
      <c r="EU932" s="159"/>
      <c r="EV932" s="159"/>
      <c r="EW932" s="159"/>
      <c r="EX932" s="159"/>
      <c r="EY932" s="159"/>
      <c r="EZ932" s="159"/>
      <c r="FA932" s="159"/>
      <c r="FB932" s="159"/>
      <c r="FC932" s="159"/>
      <c r="FD932" s="159"/>
    </row>
    <row r="933" customFormat="false" ht="12.75" hidden="false" customHeight="false" outlineLevel="0" collapsed="false">
      <c r="A933" s="168"/>
      <c r="B933" s="149"/>
      <c r="C933" s="149"/>
      <c r="D933" s="149"/>
      <c r="E933" s="149"/>
      <c r="F933" s="149"/>
      <c r="G933" s="149"/>
      <c r="H933" s="148"/>
      <c r="I933" s="170"/>
      <c r="R933" s="148"/>
      <c r="S933" s="158"/>
      <c r="T933" s="159"/>
      <c r="U933" s="159"/>
      <c r="V933" s="159"/>
      <c r="W933" s="159"/>
      <c r="X933" s="159"/>
      <c r="Y933" s="159"/>
      <c r="Z933" s="159"/>
      <c r="AA933" s="159"/>
      <c r="AB933" s="159"/>
      <c r="AC933" s="159"/>
      <c r="AD933" s="159"/>
      <c r="AE933" s="159"/>
      <c r="AF933" s="159"/>
      <c r="AG933" s="159"/>
      <c r="AH933" s="159"/>
      <c r="AI933" s="159"/>
      <c r="AJ933" s="159"/>
      <c r="AK933" s="159"/>
      <c r="AL933" s="159"/>
      <c r="AM933" s="159"/>
      <c r="AN933" s="159"/>
      <c r="AO933" s="159"/>
      <c r="AP933" s="159"/>
      <c r="AQ933" s="159"/>
      <c r="AR933" s="159"/>
      <c r="AS933" s="159"/>
      <c r="AT933" s="159"/>
      <c r="AU933" s="159"/>
      <c r="AV933" s="159"/>
      <c r="AW933" s="159"/>
      <c r="AX933" s="159"/>
      <c r="AY933" s="159"/>
      <c r="AZ933" s="159"/>
      <c r="BA933" s="159"/>
      <c r="BB933" s="159"/>
      <c r="BC933" s="159"/>
      <c r="BD933" s="159"/>
      <c r="BE933" s="159"/>
      <c r="BF933" s="159"/>
      <c r="BG933" s="159"/>
      <c r="BH933" s="159"/>
      <c r="BI933" s="159"/>
      <c r="BJ933" s="159"/>
      <c r="BK933" s="159"/>
      <c r="BL933" s="159"/>
      <c r="BM933" s="159"/>
      <c r="BN933" s="159"/>
      <c r="BO933" s="159"/>
      <c r="BP933" s="159"/>
      <c r="BQ933" s="159"/>
      <c r="BR933" s="159"/>
      <c r="BS933" s="159"/>
      <c r="BT933" s="159"/>
      <c r="BU933" s="159"/>
      <c r="BV933" s="159"/>
      <c r="BW933" s="159"/>
      <c r="BX933" s="159"/>
      <c r="BY933" s="159"/>
      <c r="BZ933" s="159"/>
      <c r="CA933" s="159"/>
      <c r="CB933" s="159"/>
      <c r="CC933" s="159"/>
      <c r="CD933" s="159"/>
      <c r="CE933" s="159"/>
      <c r="CF933" s="159"/>
      <c r="CG933" s="159"/>
      <c r="CH933" s="159"/>
      <c r="CI933" s="159"/>
      <c r="CJ933" s="159"/>
      <c r="CK933" s="159"/>
      <c r="CL933" s="159"/>
      <c r="CM933" s="159"/>
      <c r="CN933" s="159"/>
      <c r="CO933" s="159"/>
      <c r="CP933" s="159"/>
      <c r="CQ933" s="159"/>
      <c r="CR933" s="159"/>
      <c r="CS933" s="159"/>
      <c r="CT933" s="159"/>
      <c r="CU933" s="159"/>
      <c r="CV933" s="159"/>
      <c r="CW933" s="159"/>
      <c r="CX933" s="159"/>
      <c r="CY933" s="159"/>
      <c r="CZ933" s="159"/>
      <c r="DA933" s="159"/>
      <c r="DB933" s="159"/>
      <c r="DC933" s="159"/>
      <c r="DD933" s="159"/>
      <c r="DE933" s="159"/>
      <c r="DF933" s="159"/>
      <c r="DG933" s="159"/>
      <c r="DH933" s="159"/>
      <c r="DI933" s="159"/>
      <c r="DJ933" s="159"/>
      <c r="DK933" s="159"/>
      <c r="DL933" s="159"/>
      <c r="DM933" s="159"/>
      <c r="DN933" s="159"/>
      <c r="DO933" s="159"/>
      <c r="DP933" s="159"/>
      <c r="DQ933" s="159"/>
      <c r="DR933" s="159"/>
      <c r="DS933" s="159"/>
      <c r="DT933" s="159"/>
      <c r="DU933" s="159"/>
      <c r="DV933" s="159"/>
      <c r="DW933" s="159"/>
      <c r="DX933" s="159"/>
      <c r="DY933" s="159"/>
      <c r="DZ933" s="159"/>
      <c r="EA933" s="159"/>
      <c r="EB933" s="159"/>
      <c r="EC933" s="159"/>
      <c r="ED933" s="159"/>
      <c r="EE933" s="159"/>
      <c r="EF933" s="159"/>
      <c r="EG933" s="159"/>
      <c r="EH933" s="159"/>
      <c r="EI933" s="159"/>
      <c r="EJ933" s="159"/>
      <c r="EK933" s="159"/>
      <c r="EL933" s="159"/>
      <c r="EM933" s="159"/>
      <c r="EN933" s="159"/>
      <c r="EO933" s="159"/>
      <c r="EP933" s="159"/>
      <c r="EQ933" s="159"/>
      <c r="ER933" s="159"/>
      <c r="ES933" s="159"/>
      <c r="ET933" s="159"/>
      <c r="EU933" s="159"/>
      <c r="EV933" s="159"/>
      <c r="EW933" s="159"/>
      <c r="EX933" s="159"/>
      <c r="EY933" s="159"/>
      <c r="EZ933" s="159"/>
      <c r="FA933" s="159"/>
      <c r="FB933" s="159"/>
      <c r="FC933" s="159"/>
      <c r="FD933" s="159"/>
    </row>
    <row r="934" customFormat="false" ht="12.75" hidden="false" customHeight="false" outlineLevel="0" collapsed="false">
      <c r="A934" s="168"/>
      <c r="B934" s="149"/>
      <c r="C934" s="149"/>
      <c r="D934" s="149"/>
      <c r="E934" s="149"/>
      <c r="F934" s="149"/>
      <c r="G934" s="149"/>
      <c r="H934" s="148"/>
      <c r="I934" s="170"/>
      <c r="R934" s="148"/>
      <c r="S934" s="158"/>
      <c r="T934" s="159"/>
      <c r="U934" s="159"/>
      <c r="V934" s="159"/>
      <c r="W934" s="159"/>
      <c r="X934" s="159"/>
      <c r="Y934" s="159"/>
      <c r="Z934" s="159"/>
      <c r="AA934" s="159"/>
      <c r="AB934" s="159"/>
      <c r="AC934" s="159"/>
      <c r="AD934" s="159"/>
      <c r="AE934" s="159"/>
      <c r="AF934" s="159"/>
      <c r="AG934" s="159"/>
      <c r="AH934" s="159"/>
      <c r="AI934" s="159"/>
      <c r="AJ934" s="159"/>
      <c r="AK934" s="159"/>
      <c r="AL934" s="159"/>
      <c r="AM934" s="159"/>
      <c r="AN934" s="159"/>
      <c r="AO934" s="159"/>
      <c r="AP934" s="159"/>
      <c r="AQ934" s="159"/>
      <c r="AR934" s="159"/>
      <c r="AS934" s="159"/>
      <c r="AT934" s="159"/>
      <c r="AU934" s="159"/>
      <c r="AV934" s="159"/>
      <c r="AW934" s="159"/>
      <c r="AX934" s="159"/>
      <c r="AY934" s="159"/>
      <c r="AZ934" s="159"/>
      <c r="BA934" s="159"/>
      <c r="BB934" s="159"/>
      <c r="BC934" s="159"/>
      <c r="BD934" s="159"/>
      <c r="BE934" s="159"/>
      <c r="BF934" s="159"/>
      <c r="BG934" s="159"/>
      <c r="BH934" s="159"/>
      <c r="BI934" s="159"/>
      <c r="BJ934" s="159"/>
      <c r="BK934" s="159"/>
      <c r="BL934" s="159"/>
      <c r="BM934" s="159"/>
      <c r="BN934" s="159"/>
      <c r="BO934" s="159"/>
      <c r="BP934" s="159"/>
      <c r="BQ934" s="159"/>
      <c r="BR934" s="159"/>
      <c r="BS934" s="159"/>
      <c r="BT934" s="159"/>
      <c r="BU934" s="159"/>
      <c r="BV934" s="159"/>
      <c r="BW934" s="159"/>
      <c r="BX934" s="159"/>
      <c r="BY934" s="159"/>
      <c r="BZ934" s="159"/>
      <c r="CA934" s="159"/>
      <c r="CB934" s="159"/>
      <c r="CC934" s="159"/>
      <c r="CD934" s="159"/>
      <c r="CE934" s="159"/>
      <c r="CF934" s="159"/>
      <c r="CG934" s="159"/>
      <c r="CH934" s="159"/>
      <c r="CI934" s="159"/>
      <c r="CJ934" s="159"/>
      <c r="CK934" s="159"/>
      <c r="CL934" s="159"/>
      <c r="CM934" s="159"/>
      <c r="CN934" s="159"/>
      <c r="CO934" s="159"/>
      <c r="CP934" s="159"/>
      <c r="CQ934" s="159"/>
      <c r="CR934" s="159"/>
      <c r="CS934" s="159"/>
      <c r="CT934" s="159"/>
      <c r="CU934" s="159"/>
      <c r="CV934" s="159"/>
      <c r="CW934" s="159"/>
      <c r="CX934" s="159"/>
      <c r="CY934" s="159"/>
      <c r="CZ934" s="159"/>
      <c r="DA934" s="159"/>
      <c r="DB934" s="159"/>
      <c r="DC934" s="159"/>
      <c r="DD934" s="159"/>
      <c r="DE934" s="159"/>
      <c r="DF934" s="159"/>
      <c r="DG934" s="159"/>
      <c r="DH934" s="159"/>
      <c r="DI934" s="159"/>
      <c r="DJ934" s="159"/>
      <c r="DK934" s="159"/>
      <c r="DL934" s="159"/>
      <c r="DM934" s="159"/>
      <c r="DN934" s="159"/>
      <c r="DO934" s="159"/>
      <c r="DP934" s="159"/>
      <c r="DQ934" s="159"/>
      <c r="DR934" s="159"/>
      <c r="DS934" s="159"/>
      <c r="DT934" s="159"/>
      <c r="DU934" s="159"/>
      <c r="DV934" s="159"/>
      <c r="DW934" s="159"/>
      <c r="DX934" s="159"/>
      <c r="DY934" s="159"/>
      <c r="DZ934" s="159"/>
      <c r="EA934" s="159"/>
      <c r="EB934" s="159"/>
      <c r="EC934" s="159"/>
      <c r="ED934" s="159"/>
      <c r="EE934" s="159"/>
      <c r="EF934" s="159"/>
      <c r="EG934" s="159"/>
      <c r="EH934" s="159"/>
      <c r="EI934" s="159"/>
      <c r="EJ934" s="159"/>
      <c r="EK934" s="159"/>
      <c r="EL934" s="159"/>
      <c r="EM934" s="159"/>
      <c r="EN934" s="159"/>
      <c r="EO934" s="159"/>
      <c r="EP934" s="159"/>
      <c r="EQ934" s="159"/>
      <c r="ER934" s="159"/>
      <c r="ES934" s="159"/>
      <c r="ET934" s="159"/>
      <c r="EU934" s="159"/>
      <c r="EV934" s="159"/>
      <c r="EW934" s="159"/>
      <c r="EX934" s="159"/>
      <c r="EY934" s="159"/>
      <c r="EZ934" s="159"/>
      <c r="FA934" s="159"/>
      <c r="FB934" s="159"/>
      <c r="FC934" s="159"/>
      <c r="FD934" s="159"/>
    </row>
    <row r="935" customFormat="false" ht="12.75" hidden="false" customHeight="false" outlineLevel="0" collapsed="false">
      <c r="A935" s="168"/>
      <c r="B935" s="149"/>
      <c r="C935" s="149"/>
      <c r="D935" s="149"/>
      <c r="E935" s="149"/>
      <c r="F935" s="149"/>
      <c r="G935" s="149"/>
      <c r="H935" s="148"/>
      <c r="I935" s="170"/>
      <c r="R935" s="148"/>
      <c r="S935" s="158"/>
      <c r="T935" s="159"/>
      <c r="U935" s="159"/>
      <c r="V935" s="159"/>
      <c r="W935" s="159"/>
      <c r="X935" s="159"/>
      <c r="Y935" s="159"/>
      <c r="Z935" s="159"/>
      <c r="AA935" s="159"/>
      <c r="AB935" s="159"/>
      <c r="AC935" s="159"/>
      <c r="AD935" s="159"/>
      <c r="AE935" s="159"/>
      <c r="AF935" s="159"/>
      <c r="AG935" s="159"/>
      <c r="AH935" s="159"/>
      <c r="AI935" s="159"/>
      <c r="AJ935" s="159"/>
      <c r="AK935" s="159"/>
      <c r="AL935" s="159"/>
      <c r="AM935" s="159"/>
      <c r="AN935" s="159"/>
      <c r="AO935" s="159"/>
      <c r="AP935" s="159"/>
      <c r="AQ935" s="159"/>
      <c r="AR935" s="159"/>
      <c r="AS935" s="159"/>
      <c r="AT935" s="159"/>
      <c r="AU935" s="159"/>
      <c r="AV935" s="159"/>
      <c r="AW935" s="159"/>
      <c r="AX935" s="159"/>
      <c r="AY935" s="159"/>
      <c r="AZ935" s="159"/>
      <c r="BA935" s="159"/>
      <c r="BB935" s="159"/>
      <c r="BC935" s="159"/>
      <c r="BD935" s="159"/>
      <c r="BE935" s="159"/>
      <c r="BF935" s="159"/>
      <c r="BG935" s="159"/>
      <c r="BH935" s="159"/>
      <c r="BI935" s="159"/>
      <c r="BJ935" s="159"/>
      <c r="BK935" s="159"/>
      <c r="BL935" s="159"/>
      <c r="BM935" s="159"/>
      <c r="BN935" s="159"/>
      <c r="BO935" s="159"/>
      <c r="BP935" s="159"/>
      <c r="BQ935" s="159"/>
      <c r="BR935" s="159"/>
      <c r="BS935" s="159"/>
      <c r="BT935" s="159"/>
      <c r="BU935" s="159"/>
      <c r="BV935" s="159"/>
      <c r="BW935" s="159"/>
      <c r="BX935" s="159"/>
      <c r="BY935" s="159"/>
      <c r="BZ935" s="159"/>
      <c r="CA935" s="159"/>
      <c r="CB935" s="159"/>
      <c r="CC935" s="159"/>
      <c r="CD935" s="159"/>
      <c r="CE935" s="159"/>
      <c r="CF935" s="159"/>
      <c r="CG935" s="159"/>
      <c r="CH935" s="159"/>
      <c r="CI935" s="159"/>
      <c r="CJ935" s="159"/>
      <c r="CK935" s="159"/>
      <c r="CL935" s="159"/>
      <c r="CM935" s="159"/>
      <c r="CN935" s="159"/>
      <c r="CO935" s="159"/>
      <c r="CP935" s="159"/>
      <c r="CQ935" s="159"/>
      <c r="CR935" s="159"/>
      <c r="CS935" s="159"/>
      <c r="CT935" s="159"/>
      <c r="CU935" s="159"/>
      <c r="CV935" s="159"/>
      <c r="CW935" s="159"/>
      <c r="CX935" s="159"/>
      <c r="CY935" s="159"/>
      <c r="CZ935" s="159"/>
      <c r="DA935" s="159"/>
      <c r="DB935" s="159"/>
      <c r="DC935" s="159"/>
      <c r="DD935" s="159"/>
      <c r="DE935" s="159"/>
      <c r="DF935" s="159"/>
      <c r="DG935" s="159"/>
      <c r="DH935" s="159"/>
      <c r="DI935" s="159"/>
      <c r="DJ935" s="159"/>
      <c r="DK935" s="159"/>
      <c r="DL935" s="159"/>
      <c r="DM935" s="159"/>
      <c r="DN935" s="159"/>
      <c r="DO935" s="159"/>
      <c r="DP935" s="159"/>
      <c r="DQ935" s="159"/>
      <c r="DR935" s="159"/>
      <c r="DS935" s="159"/>
      <c r="DT935" s="159"/>
      <c r="DU935" s="159"/>
      <c r="DV935" s="159"/>
      <c r="DW935" s="159"/>
      <c r="DX935" s="159"/>
      <c r="DY935" s="159"/>
      <c r="DZ935" s="159"/>
      <c r="EA935" s="159"/>
      <c r="EB935" s="159"/>
      <c r="EC935" s="159"/>
      <c r="ED935" s="159"/>
      <c r="EE935" s="159"/>
      <c r="EF935" s="159"/>
      <c r="EG935" s="159"/>
      <c r="EH935" s="159"/>
      <c r="EI935" s="159"/>
      <c r="EJ935" s="159"/>
      <c r="EK935" s="159"/>
      <c r="EL935" s="159"/>
      <c r="EM935" s="159"/>
      <c r="EN935" s="159"/>
      <c r="EO935" s="159"/>
      <c r="EP935" s="159"/>
      <c r="EQ935" s="159"/>
      <c r="ER935" s="159"/>
      <c r="ES935" s="159"/>
      <c r="ET935" s="159"/>
      <c r="EU935" s="159"/>
      <c r="EV935" s="159"/>
      <c r="EW935" s="159"/>
      <c r="EX935" s="159"/>
      <c r="EY935" s="159"/>
      <c r="EZ935" s="159"/>
      <c r="FA935" s="159"/>
      <c r="FB935" s="159"/>
      <c r="FC935" s="159"/>
      <c r="FD935" s="159"/>
    </row>
    <row r="936" customFormat="false" ht="12.75" hidden="false" customHeight="false" outlineLevel="0" collapsed="false">
      <c r="A936" s="168"/>
      <c r="B936" s="149"/>
      <c r="C936" s="149"/>
      <c r="D936" s="149"/>
      <c r="E936" s="149"/>
      <c r="F936" s="149"/>
      <c r="G936" s="149"/>
      <c r="H936" s="148"/>
      <c r="I936" s="170"/>
      <c r="R936" s="148"/>
      <c r="S936" s="158"/>
      <c r="T936" s="159"/>
      <c r="U936" s="159"/>
      <c r="V936" s="159"/>
      <c r="W936" s="159"/>
      <c r="X936" s="159"/>
      <c r="Y936" s="159"/>
      <c r="Z936" s="159"/>
      <c r="AA936" s="159"/>
      <c r="AB936" s="159"/>
      <c r="AC936" s="159"/>
      <c r="AD936" s="159"/>
      <c r="AE936" s="159"/>
      <c r="AF936" s="159"/>
      <c r="AG936" s="159"/>
      <c r="AH936" s="159"/>
      <c r="AI936" s="159"/>
      <c r="AJ936" s="159"/>
      <c r="AK936" s="159"/>
      <c r="AL936" s="159"/>
      <c r="AM936" s="159"/>
      <c r="AN936" s="159"/>
      <c r="AO936" s="159"/>
      <c r="AP936" s="159"/>
      <c r="AQ936" s="159"/>
      <c r="AR936" s="159"/>
      <c r="AS936" s="159"/>
      <c r="AT936" s="159"/>
      <c r="AU936" s="159"/>
      <c r="AV936" s="159"/>
      <c r="AW936" s="159"/>
      <c r="AX936" s="159"/>
      <c r="AY936" s="159"/>
      <c r="AZ936" s="159"/>
      <c r="BA936" s="159"/>
      <c r="BB936" s="159"/>
      <c r="BC936" s="159"/>
      <c r="BD936" s="159"/>
      <c r="BE936" s="159"/>
      <c r="BF936" s="159"/>
      <c r="BG936" s="159"/>
      <c r="BH936" s="159"/>
      <c r="BI936" s="159"/>
      <c r="BJ936" s="159"/>
      <c r="BK936" s="159"/>
      <c r="BL936" s="159"/>
      <c r="BM936" s="159"/>
      <c r="BN936" s="159"/>
      <c r="BO936" s="159"/>
      <c r="BP936" s="159"/>
      <c r="BQ936" s="159"/>
      <c r="BR936" s="159"/>
      <c r="BS936" s="159"/>
      <c r="BT936" s="159"/>
      <c r="BU936" s="159"/>
      <c r="BV936" s="159"/>
      <c r="BW936" s="159"/>
      <c r="BX936" s="159"/>
      <c r="BY936" s="159"/>
      <c r="BZ936" s="159"/>
      <c r="CA936" s="159"/>
      <c r="CB936" s="159"/>
      <c r="CC936" s="159"/>
      <c r="CD936" s="159"/>
      <c r="CE936" s="159"/>
      <c r="CF936" s="159"/>
      <c r="CG936" s="159"/>
      <c r="CH936" s="159"/>
      <c r="CI936" s="159"/>
      <c r="CJ936" s="159"/>
      <c r="CK936" s="159"/>
      <c r="CL936" s="159"/>
      <c r="CM936" s="159"/>
      <c r="CN936" s="159"/>
      <c r="CO936" s="159"/>
      <c r="CP936" s="159"/>
      <c r="CQ936" s="159"/>
      <c r="CR936" s="159"/>
      <c r="CS936" s="159"/>
      <c r="CT936" s="159"/>
      <c r="CU936" s="159"/>
      <c r="CV936" s="159"/>
      <c r="CW936" s="159"/>
      <c r="CX936" s="159"/>
      <c r="CY936" s="159"/>
      <c r="CZ936" s="159"/>
      <c r="DA936" s="159"/>
      <c r="DB936" s="159"/>
      <c r="DC936" s="159"/>
      <c r="DD936" s="159"/>
      <c r="DE936" s="159"/>
      <c r="DF936" s="159"/>
      <c r="DG936" s="159"/>
      <c r="DH936" s="159"/>
      <c r="DI936" s="159"/>
      <c r="DJ936" s="159"/>
      <c r="DK936" s="159"/>
      <c r="DL936" s="159"/>
      <c r="DM936" s="159"/>
      <c r="DN936" s="159"/>
      <c r="DO936" s="159"/>
      <c r="DP936" s="159"/>
      <c r="DQ936" s="159"/>
      <c r="DR936" s="159"/>
      <c r="DS936" s="159"/>
      <c r="DT936" s="159"/>
      <c r="DU936" s="159"/>
      <c r="DV936" s="159"/>
      <c r="DW936" s="159"/>
      <c r="DX936" s="159"/>
      <c r="DY936" s="159"/>
      <c r="DZ936" s="159"/>
      <c r="EA936" s="159"/>
      <c r="EB936" s="159"/>
      <c r="EC936" s="159"/>
      <c r="ED936" s="159"/>
      <c r="EE936" s="159"/>
      <c r="EF936" s="159"/>
      <c r="EG936" s="159"/>
      <c r="EH936" s="159"/>
      <c r="EI936" s="159"/>
      <c r="EJ936" s="159"/>
      <c r="EK936" s="159"/>
      <c r="EL936" s="159"/>
      <c r="EM936" s="159"/>
      <c r="EN936" s="159"/>
      <c r="EO936" s="159"/>
      <c r="EP936" s="159"/>
      <c r="EQ936" s="159"/>
      <c r="ER936" s="159"/>
      <c r="ES936" s="159"/>
      <c r="ET936" s="159"/>
      <c r="EU936" s="159"/>
      <c r="EV936" s="159"/>
      <c r="EW936" s="159"/>
      <c r="EX936" s="159"/>
      <c r="EY936" s="159"/>
      <c r="EZ936" s="159"/>
      <c r="FA936" s="159"/>
      <c r="FB936" s="159"/>
      <c r="FC936" s="159"/>
      <c r="FD936" s="159"/>
    </row>
    <row r="937" customFormat="false" ht="12.75" hidden="false" customHeight="false" outlineLevel="0" collapsed="false">
      <c r="A937" s="168"/>
      <c r="B937" s="149"/>
      <c r="C937" s="149"/>
      <c r="D937" s="149"/>
      <c r="E937" s="149"/>
      <c r="F937" s="149"/>
      <c r="G937" s="149"/>
      <c r="H937" s="148"/>
      <c r="I937" s="170"/>
      <c r="R937" s="148"/>
      <c r="S937" s="158"/>
      <c r="T937" s="159"/>
      <c r="U937" s="159"/>
      <c r="V937" s="159"/>
      <c r="W937" s="159"/>
      <c r="X937" s="159"/>
      <c r="Y937" s="159"/>
      <c r="Z937" s="159"/>
      <c r="AA937" s="159"/>
      <c r="AB937" s="159"/>
      <c r="AC937" s="159"/>
      <c r="AD937" s="159"/>
      <c r="AE937" s="159"/>
      <c r="AF937" s="159"/>
      <c r="AG937" s="159"/>
      <c r="AH937" s="159"/>
      <c r="AI937" s="159"/>
      <c r="AJ937" s="159"/>
      <c r="AK937" s="159"/>
      <c r="AL937" s="159"/>
      <c r="AM937" s="159"/>
      <c r="AN937" s="159"/>
      <c r="AO937" s="159"/>
      <c r="AP937" s="159"/>
      <c r="AQ937" s="159"/>
      <c r="AR937" s="159"/>
      <c r="AS937" s="159"/>
      <c r="AT937" s="159"/>
      <c r="AU937" s="159"/>
      <c r="AV937" s="159"/>
      <c r="AW937" s="159"/>
      <c r="AX937" s="159"/>
      <c r="AY937" s="159"/>
      <c r="AZ937" s="159"/>
      <c r="BA937" s="159"/>
      <c r="BB937" s="159"/>
      <c r="BC937" s="159"/>
      <c r="BD937" s="159"/>
      <c r="BE937" s="159"/>
      <c r="BF937" s="159"/>
      <c r="BG937" s="159"/>
      <c r="BH937" s="159"/>
      <c r="BI937" s="159"/>
      <c r="BJ937" s="159"/>
      <c r="BK937" s="159"/>
      <c r="BL937" s="159"/>
      <c r="BM937" s="159"/>
      <c r="BN937" s="159"/>
      <c r="BO937" s="159"/>
      <c r="BP937" s="159"/>
      <c r="BQ937" s="159"/>
      <c r="BR937" s="159"/>
      <c r="BS937" s="159"/>
      <c r="BT937" s="159"/>
      <c r="BU937" s="159"/>
      <c r="BV937" s="159"/>
      <c r="BW937" s="159"/>
      <c r="BX937" s="159"/>
      <c r="BY937" s="159"/>
      <c r="BZ937" s="159"/>
      <c r="CA937" s="159"/>
      <c r="CB937" s="159"/>
      <c r="CC937" s="159"/>
      <c r="CD937" s="159"/>
      <c r="CE937" s="159"/>
      <c r="CF937" s="159"/>
      <c r="CG937" s="159"/>
      <c r="CH937" s="159"/>
      <c r="CI937" s="159"/>
      <c r="CJ937" s="159"/>
      <c r="CK937" s="159"/>
      <c r="CL937" s="159"/>
      <c r="CM937" s="159"/>
      <c r="CN937" s="159"/>
      <c r="CO937" s="159"/>
      <c r="CP937" s="159"/>
      <c r="CQ937" s="159"/>
      <c r="CR937" s="159"/>
      <c r="CS937" s="159"/>
      <c r="CT937" s="159"/>
      <c r="CU937" s="159"/>
      <c r="CV937" s="159"/>
      <c r="CW937" s="159"/>
      <c r="CX937" s="159"/>
      <c r="CY937" s="159"/>
      <c r="CZ937" s="159"/>
      <c r="DA937" s="159"/>
      <c r="DB937" s="159"/>
      <c r="DC937" s="159"/>
      <c r="DD937" s="159"/>
      <c r="DE937" s="159"/>
      <c r="DF937" s="159"/>
      <c r="DG937" s="159"/>
      <c r="DH937" s="159"/>
      <c r="DI937" s="159"/>
      <c r="DJ937" s="159"/>
      <c r="DK937" s="159"/>
      <c r="DL937" s="159"/>
      <c r="DM937" s="159"/>
      <c r="DN937" s="159"/>
      <c r="DO937" s="159"/>
      <c r="DP937" s="159"/>
      <c r="DQ937" s="159"/>
      <c r="DR937" s="159"/>
      <c r="DS937" s="159"/>
      <c r="DT937" s="159"/>
      <c r="DU937" s="159"/>
      <c r="DV937" s="159"/>
      <c r="DW937" s="159"/>
      <c r="DX937" s="159"/>
      <c r="DY937" s="159"/>
      <c r="DZ937" s="159"/>
      <c r="EA937" s="159"/>
      <c r="EB937" s="159"/>
      <c r="EC937" s="159"/>
      <c r="ED937" s="159"/>
      <c r="EE937" s="159"/>
      <c r="EF937" s="159"/>
      <c r="EG937" s="159"/>
      <c r="EH937" s="159"/>
      <c r="EI937" s="159"/>
      <c r="EJ937" s="159"/>
      <c r="EK937" s="159"/>
      <c r="EL937" s="159"/>
      <c r="EM937" s="159"/>
      <c r="EN937" s="159"/>
      <c r="EO937" s="159"/>
      <c r="EP937" s="159"/>
      <c r="EQ937" s="159"/>
      <c r="ER937" s="159"/>
      <c r="ES937" s="159"/>
      <c r="ET937" s="159"/>
      <c r="EU937" s="159"/>
      <c r="EV937" s="159"/>
      <c r="EW937" s="159"/>
      <c r="EX937" s="159"/>
      <c r="EY937" s="159"/>
      <c r="EZ937" s="159"/>
      <c r="FA937" s="159"/>
      <c r="FB937" s="159"/>
      <c r="FC937" s="159"/>
      <c r="FD937" s="159"/>
    </row>
    <row r="938" customFormat="false" ht="12.75" hidden="false" customHeight="false" outlineLevel="0" collapsed="false">
      <c r="A938" s="168"/>
      <c r="B938" s="149"/>
      <c r="C938" s="149"/>
      <c r="D938" s="149"/>
      <c r="E938" s="149"/>
      <c r="F938" s="149"/>
      <c r="G938" s="149"/>
      <c r="H938" s="148"/>
      <c r="I938" s="170"/>
      <c r="R938" s="148"/>
      <c r="S938" s="158"/>
      <c r="T938" s="159"/>
      <c r="U938" s="159"/>
      <c r="V938" s="159"/>
      <c r="W938" s="159"/>
      <c r="X938" s="159"/>
      <c r="Y938" s="159"/>
      <c r="Z938" s="159"/>
      <c r="AA938" s="159"/>
      <c r="AB938" s="159"/>
      <c r="AC938" s="159"/>
      <c r="AD938" s="159"/>
      <c r="AE938" s="159"/>
      <c r="AF938" s="159"/>
      <c r="AG938" s="159"/>
      <c r="AH938" s="159"/>
      <c r="AI938" s="159"/>
      <c r="AJ938" s="159"/>
      <c r="AK938" s="159"/>
      <c r="AL938" s="159"/>
      <c r="AM938" s="159"/>
      <c r="AN938" s="159"/>
      <c r="AO938" s="159"/>
      <c r="AP938" s="159"/>
      <c r="AQ938" s="159"/>
      <c r="AR938" s="159"/>
      <c r="AS938" s="159"/>
      <c r="AT938" s="159"/>
      <c r="AU938" s="159"/>
      <c r="AV938" s="159"/>
      <c r="AW938" s="159"/>
      <c r="AX938" s="159"/>
      <c r="AY938" s="159"/>
      <c r="AZ938" s="159"/>
      <c r="BA938" s="159"/>
      <c r="BB938" s="159"/>
      <c r="BC938" s="159"/>
      <c r="BD938" s="159"/>
      <c r="BE938" s="159"/>
      <c r="BF938" s="159"/>
      <c r="BG938" s="159"/>
      <c r="BH938" s="159"/>
      <c r="BI938" s="159"/>
      <c r="BJ938" s="159"/>
      <c r="BK938" s="159"/>
      <c r="BL938" s="159"/>
      <c r="BM938" s="159"/>
      <c r="BN938" s="159"/>
      <c r="BO938" s="159"/>
      <c r="BP938" s="159"/>
      <c r="BQ938" s="159"/>
      <c r="BR938" s="159"/>
      <c r="BS938" s="159"/>
      <c r="BT938" s="159"/>
      <c r="BU938" s="159"/>
      <c r="BV938" s="159"/>
      <c r="BW938" s="159"/>
      <c r="BX938" s="159"/>
      <c r="BY938" s="159"/>
      <c r="BZ938" s="159"/>
      <c r="CA938" s="159"/>
      <c r="CB938" s="159"/>
      <c r="CC938" s="159"/>
      <c r="CD938" s="159"/>
      <c r="CE938" s="159"/>
      <c r="CF938" s="159"/>
      <c r="CG938" s="159"/>
      <c r="CH938" s="159"/>
      <c r="CI938" s="159"/>
      <c r="CJ938" s="159"/>
      <c r="CK938" s="159"/>
      <c r="CL938" s="159"/>
      <c r="CM938" s="159"/>
      <c r="CN938" s="159"/>
      <c r="CO938" s="159"/>
      <c r="CP938" s="159"/>
      <c r="CQ938" s="159"/>
      <c r="CR938" s="159"/>
      <c r="CS938" s="159"/>
      <c r="CT938" s="159"/>
      <c r="CU938" s="159"/>
      <c r="CV938" s="159"/>
      <c r="CW938" s="159"/>
      <c r="CX938" s="159"/>
      <c r="CY938" s="159"/>
      <c r="CZ938" s="159"/>
      <c r="DA938" s="159"/>
      <c r="DB938" s="159"/>
      <c r="DC938" s="159"/>
      <c r="DD938" s="159"/>
      <c r="DE938" s="159"/>
      <c r="DF938" s="159"/>
      <c r="DG938" s="159"/>
      <c r="DH938" s="159"/>
      <c r="DI938" s="159"/>
      <c r="DJ938" s="159"/>
      <c r="DK938" s="159"/>
      <c r="DL938" s="159"/>
      <c r="DM938" s="159"/>
      <c r="DN938" s="159"/>
      <c r="DO938" s="159"/>
      <c r="DP938" s="159"/>
      <c r="DQ938" s="159"/>
      <c r="DR938" s="159"/>
      <c r="DS938" s="159"/>
      <c r="DT938" s="159"/>
      <c r="DU938" s="159"/>
      <c r="DV938" s="159"/>
      <c r="DW938" s="159"/>
      <c r="DX938" s="159"/>
      <c r="DY938" s="159"/>
      <c r="DZ938" s="159"/>
      <c r="EA938" s="159"/>
      <c r="EB938" s="159"/>
      <c r="EC938" s="159"/>
      <c r="ED938" s="159"/>
      <c r="EE938" s="159"/>
      <c r="EF938" s="159"/>
      <c r="EG938" s="159"/>
      <c r="EH938" s="159"/>
      <c r="EI938" s="159"/>
      <c r="EJ938" s="159"/>
      <c r="EK938" s="159"/>
      <c r="EL938" s="159"/>
      <c r="EM938" s="159"/>
      <c r="EN938" s="159"/>
      <c r="EO938" s="159"/>
      <c r="EP938" s="159"/>
      <c r="EQ938" s="159"/>
      <c r="ER938" s="159"/>
      <c r="ES938" s="159"/>
      <c r="ET938" s="159"/>
      <c r="EU938" s="159"/>
      <c r="EV938" s="159"/>
      <c r="EW938" s="159"/>
      <c r="EX938" s="159"/>
      <c r="EY938" s="159"/>
      <c r="EZ938" s="159"/>
      <c r="FA938" s="159"/>
      <c r="FB938" s="159"/>
      <c r="FC938" s="159"/>
      <c r="FD938" s="159"/>
    </row>
    <row r="939" customFormat="false" ht="12.75" hidden="false" customHeight="false" outlineLevel="0" collapsed="false">
      <c r="A939" s="168"/>
      <c r="B939" s="149"/>
      <c r="C939" s="149"/>
      <c r="D939" s="149"/>
      <c r="E939" s="149"/>
      <c r="F939" s="149"/>
      <c r="G939" s="149"/>
      <c r="H939" s="148"/>
      <c r="I939" s="170"/>
      <c r="R939" s="148"/>
      <c r="S939" s="158"/>
      <c r="T939" s="159"/>
      <c r="U939" s="159"/>
      <c r="V939" s="159"/>
      <c r="W939" s="159"/>
      <c r="X939" s="159"/>
      <c r="Y939" s="159"/>
      <c r="Z939" s="159"/>
      <c r="AA939" s="159"/>
      <c r="AB939" s="159"/>
      <c r="AC939" s="159"/>
      <c r="AD939" s="159"/>
      <c r="AE939" s="159"/>
      <c r="AF939" s="159"/>
      <c r="AG939" s="159"/>
      <c r="AH939" s="159"/>
      <c r="AI939" s="159"/>
      <c r="AJ939" s="159"/>
      <c r="AK939" s="159"/>
      <c r="AL939" s="159"/>
      <c r="AM939" s="159"/>
      <c r="AN939" s="159"/>
      <c r="AO939" s="159"/>
      <c r="AP939" s="159"/>
      <c r="AQ939" s="159"/>
      <c r="AR939" s="159"/>
      <c r="AS939" s="159"/>
      <c r="AT939" s="159"/>
      <c r="AU939" s="159"/>
      <c r="AV939" s="159"/>
      <c r="AW939" s="159"/>
      <c r="AX939" s="159"/>
      <c r="AY939" s="159"/>
      <c r="AZ939" s="159"/>
      <c r="BA939" s="159"/>
      <c r="BB939" s="159"/>
      <c r="BC939" s="159"/>
      <c r="BD939" s="159"/>
      <c r="BE939" s="159"/>
      <c r="BF939" s="159"/>
      <c r="BG939" s="159"/>
      <c r="BH939" s="159"/>
      <c r="BI939" s="159"/>
      <c r="BJ939" s="159"/>
      <c r="BK939" s="159"/>
      <c r="BL939" s="159"/>
      <c r="BM939" s="159"/>
      <c r="BN939" s="159"/>
      <c r="BO939" s="159"/>
      <c r="BP939" s="159"/>
      <c r="BQ939" s="159"/>
      <c r="BR939" s="159"/>
      <c r="BS939" s="159"/>
      <c r="BT939" s="159"/>
      <c r="BU939" s="159"/>
      <c r="BV939" s="159"/>
      <c r="BW939" s="159"/>
      <c r="BX939" s="159"/>
      <c r="BY939" s="159"/>
      <c r="BZ939" s="159"/>
      <c r="CA939" s="159"/>
      <c r="CB939" s="159"/>
      <c r="CC939" s="159"/>
      <c r="CD939" s="159"/>
      <c r="CE939" s="159"/>
      <c r="CF939" s="159"/>
      <c r="CG939" s="159"/>
      <c r="CH939" s="159"/>
      <c r="CI939" s="159"/>
      <c r="CJ939" s="159"/>
      <c r="CK939" s="159"/>
      <c r="CL939" s="159"/>
      <c r="CM939" s="159"/>
      <c r="CN939" s="159"/>
      <c r="CO939" s="159"/>
      <c r="CP939" s="159"/>
      <c r="CQ939" s="159"/>
      <c r="CR939" s="159"/>
      <c r="CS939" s="159"/>
      <c r="CT939" s="159"/>
      <c r="CU939" s="159"/>
      <c r="CV939" s="159"/>
      <c r="CW939" s="159"/>
      <c r="CX939" s="159"/>
      <c r="CY939" s="159"/>
      <c r="CZ939" s="159"/>
      <c r="DA939" s="159"/>
      <c r="DB939" s="159"/>
      <c r="DC939" s="159"/>
      <c r="DD939" s="159"/>
      <c r="DE939" s="159"/>
      <c r="DF939" s="159"/>
      <c r="DG939" s="159"/>
      <c r="DH939" s="159"/>
      <c r="DI939" s="159"/>
      <c r="DJ939" s="159"/>
      <c r="DK939" s="159"/>
      <c r="DL939" s="159"/>
      <c r="DM939" s="159"/>
      <c r="DN939" s="159"/>
      <c r="DO939" s="159"/>
      <c r="DP939" s="159"/>
      <c r="DQ939" s="159"/>
      <c r="DR939" s="159"/>
      <c r="DS939" s="159"/>
      <c r="DT939" s="159"/>
      <c r="DU939" s="159"/>
      <c r="DV939" s="159"/>
      <c r="DW939" s="159"/>
      <c r="DX939" s="159"/>
      <c r="DY939" s="159"/>
      <c r="DZ939" s="159"/>
      <c r="EA939" s="159"/>
      <c r="EB939" s="159"/>
      <c r="EC939" s="159"/>
      <c r="ED939" s="159"/>
      <c r="EE939" s="159"/>
      <c r="EF939" s="159"/>
      <c r="EG939" s="159"/>
      <c r="EH939" s="159"/>
      <c r="EI939" s="159"/>
      <c r="EJ939" s="159"/>
      <c r="EK939" s="159"/>
      <c r="EL939" s="159"/>
      <c r="EM939" s="159"/>
      <c r="EN939" s="159"/>
      <c r="EO939" s="159"/>
      <c r="EP939" s="159"/>
      <c r="EQ939" s="159"/>
      <c r="ER939" s="159"/>
      <c r="ES939" s="159"/>
      <c r="ET939" s="159"/>
      <c r="EU939" s="159"/>
      <c r="EV939" s="159"/>
      <c r="EW939" s="159"/>
      <c r="EX939" s="159"/>
      <c r="EY939" s="159"/>
      <c r="EZ939" s="159"/>
      <c r="FA939" s="159"/>
      <c r="FB939" s="159"/>
      <c r="FC939" s="159"/>
      <c r="FD939" s="159"/>
    </row>
    <row r="940" customFormat="false" ht="12.75" hidden="false" customHeight="false" outlineLevel="0" collapsed="false">
      <c r="A940" s="168"/>
      <c r="B940" s="149"/>
      <c r="C940" s="149"/>
      <c r="D940" s="149"/>
      <c r="E940" s="149"/>
      <c r="F940" s="149"/>
      <c r="G940" s="149"/>
      <c r="H940" s="148"/>
      <c r="I940" s="170"/>
      <c r="R940" s="148"/>
      <c r="S940" s="158"/>
      <c r="T940" s="159"/>
      <c r="U940" s="159"/>
      <c r="V940" s="159"/>
      <c r="W940" s="159"/>
      <c r="X940" s="159"/>
      <c r="Y940" s="159"/>
      <c r="Z940" s="159"/>
      <c r="AA940" s="159"/>
      <c r="AB940" s="159"/>
      <c r="AC940" s="159"/>
      <c r="AD940" s="159"/>
      <c r="AE940" s="159"/>
      <c r="AF940" s="159"/>
      <c r="AG940" s="159"/>
      <c r="AH940" s="159"/>
      <c r="AI940" s="159"/>
      <c r="AJ940" s="159"/>
      <c r="AK940" s="159"/>
      <c r="AL940" s="159"/>
      <c r="AM940" s="159"/>
      <c r="AN940" s="159"/>
      <c r="AO940" s="159"/>
      <c r="AP940" s="159"/>
      <c r="AQ940" s="159"/>
      <c r="AR940" s="159"/>
      <c r="AS940" s="159"/>
      <c r="AT940" s="159"/>
      <c r="AU940" s="159"/>
      <c r="AV940" s="159"/>
      <c r="AW940" s="159"/>
      <c r="AX940" s="159"/>
      <c r="AY940" s="159"/>
      <c r="AZ940" s="159"/>
      <c r="BA940" s="159"/>
      <c r="BB940" s="159"/>
      <c r="BC940" s="159"/>
      <c r="BD940" s="159"/>
      <c r="BE940" s="159"/>
      <c r="BF940" s="159"/>
      <c r="BG940" s="159"/>
      <c r="BH940" s="159"/>
      <c r="BI940" s="159"/>
      <c r="BJ940" s="159"/>
      <c r="BK940" s="159"/>
      <c r="BL940" s="159"/>
      <c r="BM940" s="159"/>
      <c r="BN940" s="159"/>
      <c r="BO940" s="159"/>
      <c r="BP940" s="159"/>
      <c r="BQ940" s="159"/>
      <c r="BR940" s="159"/>
      <c r="BS940" s="159"/>
      <c r="BT940" s="159"/>
      <c r="BU940" s="159"/>
      <c r="BV940" s="159"/>
      <c r="BW940" s="159"/>
      <c r="BX940" s="159"/>
      <c r="BY940" s="159"/>
      <c r="BZ940" s="159"/>
      <c r="CA940" s="159"/>
      <c r="CB940" s="159"/>
      <c r="CC940" s="159"/>
      <c r="CD940" s="159"/>
      <c r="CE940" s="159"/>
      <c r="CF940" s="159"/>
      <c r="CG940" s="159"/>
      <c r="CH940" s="159"/>
      <c r="CI940" s="159"/>
      <c r="CJ940" s="159"/>
      <c r="CK940" s="159"/>
      <c r="CL940" s="159"/>
      <c r="CM940" s="159"/>
      <c r="CN940" s="159"/>
      <c r="CO940" s="159"/>
      <c r="CP940" s="159"/>
      <c r="CQ940" s="159"/>
      <c r="CR940" s="159"/>
      <c r="CS940" s="159"/>
      <c r="CT940" s="159"/>
      <c r="CU940" s="159"/>
      <c r="CV940" s="159"/>
      <c r="CW940" s="159"/>
      <c r="CX940" s="159"/>
      <c r="CY940" s="159"/>
      <c r="CZ940" s="159"/>
      <c r="DA940" s="159"/>
      <c r="DB940" s="159"/>
      <c r="DC940" s="159"/>
      <c r="DD940" s="159"/>
      <c r="DE940" s="159"/>
      <c r="DF940" s="159"/>
      <c r="DG940" s="159"/>
      <c r="DH940" s="159"/>
      <c r="DI940" s="159"/>
      <c r="DJ940" s="159"/>
      <c r="DK940" s="159"/>
      <c r="DL940" s="159"/>
      <c r="DM940" s="159"/>
      <c r="DN940" s="159"/>
      <c r="DO940" s="159"/>
      <c r="DP940" s="159"/>
      <c r="DQ940" s="159"/>
      <c r="DR940" s="159"/>
      <c r="DS940" s="159"/>
      <c r="DT940" s="159"/>
      <c r="DU940" s="159"/>
      <c r="DV940" s="159"/>
      <c r="DW940" s="159"/>
      <c r="DX940" s="159"/>
      <c r="DY940" s="159"/>
      <c r="DZ940" s="159"/>
      <c r="EA940" s="159"/>
      <c r="EB940" s="159"/>
      <c r="EC940" s="159"/>
      <c r="ED940" s="159"/>
      <c r="EE940" s="159"/>
      <c r="EF940" s="159"/>
      <c r="EG940" s="159"/>
      <c r="EH940" s="159"/>
      <c r="EI940" s="159"/>
      <c r="EJ940" s="159"/>
      <c r="EK940" s="159"/>
      <c r="EL940" s="159"/>
      <c r="EM940" s="159"/>
      <c r="EN940" s="159"/>
      <c r="EO940" s="159"/>
      <c r="EP940" s="159"/>
      <c r="EQ940" s="159"/>
      <c r="ER940" s="159"/>
      <c r="ES940" s="159"/>
      <c r="ET940" s="159"/>
      <c r="EU940" s="159"/>
      <c r="EV940" s="159"/>
      <c r="EW940" s="159"/>
      <c r="EX940" s="159"/>
      <c r="EY940" s="159"/>
      <c r="EZ940" s="159"/>
      <c r="FA940" s="159"/>
      <c r="FB940" s="159"/>
      <c r="FC940" s="159"/>
      <c r="FD940" s="159"/>
    </row>
    <row r="941" customFormat="false" ht="12.75" hidden="false" customHeight="false" outlineLevel="0" collapsed="false">
      <c r="A941" s="168"/>
      <c r="B941" s="149"/>
      <c r="C941" s="149"/>
      <c r="D941" s="149"/>
      <c r="E941" s="149"/>
      <c r="F941" s="149"/>
      <c r="G941" s="149"/>
      <c r="H941" s="148"/>
      <c r="I941" s="170"/>
      <c r="R941" s="148"/>
      <c r="S941" s="158"/>
      <c r="T941" s="159"/>
      <c r="U941" s="159"/>
      <c r="V941" s="159"/>
      <c r="W941" s="159"/>
      <c r="X941" s="159"/>
      <c r="Y941" s="159"/>
      <c r="Z941" s="159"/>
      <c r="AA941" s="159"/>
      <c r="AB941" s="159"/>
      <c r="AC941" s="159"/>
      <c r="AD941" s="159"/>
      <c r="AE941" s="159"/>
      <c r="AF941" s="159"/>
      <c r="AG941" s="159"/>
      <c r="AH941" s="159"/>
      <c r="AI941" s="159"/>
      <c r="AJ941" s="159"/>
      <c r="AK941" s="159"/>
      <c r="AL941" s="159"/>
      <c r="AM941" s="159"/>
      <c r="AN941" s="159"/>
      <c r="AO941" s="159"/>
      <c r="AP941" s="159"/>
      <c r="AQ941" s="159"/>
      <c r="AR941" s="159"/>
      <c r="AS941" s="159"/>
      <c r="AT941" s="159"/>
      <c r="AU941" s="159"/>
      <c r="AV941" s="159"/>
      <c r="AW941" s="159"/>
      <c r="AX941" s="159"/>
      <c r="AY941" s="159"/>
      <c r="AZ941" s="159"/>
      <c r="BA941" s="159"/>
      <c r="BB941" s="159"/>
      <c r="BC941" s="159"/>
      <c r="BD941" s="159"/>
      <c r="BE941" s="159"/>
      <c r="BF941" s="159"/>
      <c r="BG941" s="159"/>
      <c r="BH941" s="159"/>
      <c r="BI941" s="159"/>
      <c r="BJ941" s="159"/>
      <c r="BK941" s="159"/>
      <c r="BL941" s="159"/>
      <c r="BM941" s="159"/>
      <c r="BN941" s="159"/>
      <c r="BO941" s="159"/>
      <c r="BP941" s="159"/>
      <c r="BQ941" s="159"/>
      <c r="BR941" s="159"/>
      <c r="BS941" s="159"/>
      <c r="BT941" s="159"/>
      <c r="BU941" s="159"/>
      <c r="BV941" s="159"/>
      <c r="BW941" s="159"/>
      <c r="BX941" s="159"/>
      <c r="BY941" s="159"/>
      <c r="BZ941" s="159"/>
      <c r="CA941" s="159"/>
      <c r="CB941" s="159"/>
      <c r="CC941" s="159"/>
      <c r="CD941" s="159"/>
      <c r="CE941" s="159"/>
      <c r="CF941" s="159"/>
      <c r="CG941" s="159"/>
      <c r="CH941" s="159"/>
      <c r="CI941" s="159"/>
      <c r="CJ941" s="159"/>
      <c r="CK941" s="159"/>
      <c r="CL941" s="159"/>
      <c r="CM941" s="159"/>
      <c r="CN941" s="159"/>
      <c r="CO941" s="159"/>
      <c r="CP941" s="159"/>
      <c r="CQ941" s="159"/>
      <c r="CR941" s="159"/>
      <c r="CS941" s="159"/>
      <c r="CT941" s="159"/>
      <c r="CU941" s="159"/>
      <c r="CV941" s="159"/>
      <c r="CW941" s="159"/>
      <c r="CX941" s="159"/>
      <c r="CY941" s="159"/>
      <c r="CZ941" s="159"/>
      <c r="DA941" s="159"/>
      <c r="DB941" s="159"/>
      <c r="DC941" s="159"/>
      <c r="DD941" s="159"/>
      <c r="DE941" s="159"/>
      <c r="DF941" s="159"/>
      <c r="DG941" s="159"/>
      <c r="DH941" s="159"/>
      <c r="DI941" s="159"/>
      <c r="DJ941" s="159"/>
      <c r="DK941" s="159"/>
      <c r="DL941" s="159"/>
      <c r="DM941" s="159"/>
      <c r="DN941" s="159"/>
      <c r="DO941" s="159"/>
      <c r="DP941" s="159"/>
      <c r="DQ941" s="159"/>
      <c r="DR941" s="159"/>
      <c r="DS941" s="159"/>
      <c r="DT941" s="159"/>
      <c r="DU941" s="159"/>
      <c r="DV941" s="159"/>
      <c r="DW941" s="159"/>
      <c r="DX941" s="159"/>
      <c r="DY941" s="159"/>
      <c r="DZ941" s="159"/>
      <c r="EA941" s="159"/>
      <c r="EB941" s="159"/>
      <c r="EC941" s="159"/>
      <c r="ED941" s="159"/>
      <c r="EE941" s="159"/>
      <c r="EF941" s="159"/>
      <c r="EG941" s="159"/>
      <c r="EH941" s="159"/>
      <c r="EI941" s="159"/>
      <c r="EJ941" s="159"/>
      <c r="EK941" s="159"/>
      <c r="EL941" s="159"/>
      <c r="EM941" s="159"/>
      <c r="EN941" s="159"/>
      <c r="EO941" s="159"/>
      <c r="EP941" s="159"/>
      <c r="EQ941" s="159"/>
      <c r="ER941" s="159"/>
      <c r="ES941" s="159"/>
      <c r="ET941" s="159"/>
      <c r="EU941" s="159"/>
      <c r="EV941" s="159"/>
      <c r="EW941" s="159"/>
      <c r="EX941" s="159"/>
      <c r="EY941" s="159"/>
      <c r="EZ941" s="159"/>
      <c r="FA941" s="159"/>
      <c r="FB941" s="159"/>
      <c r="FC941" s="159"/>
      <c r="FD941" s="159"/>
    </row>
    <row r="942" customFormat="false" ht="12.75" hidden="false" customHeight="false" outlineLevel="0" collapsed="false">
      <c r="A942" s="168"/>
      <c r="B942" s="149"/>
      <c r="C942" s="149"/>
      <c r="D942" s="149"/>
      <c r="E942" s="149"/>
      <c r="F942" s="149"/>
      <c r="G942" s="149"/>
      <c r="H942" s="148"/>
      <c r="I942" s="170"/>
      <c r="R942" s="148"/>
      <c r="S942" s="158"/>
      <c r="T942" s="159"/>
      <c r="U942" s="159"/>
      <c r="V942" s="159"/>
      <c r="W942" s="159"/>
      <c r="X942" s="159"/>
      <c r="Y942" s="159"/>
      <c r="Z942" s="159"/>
      <c r="AA942" s="159"/>
      <c r="AB942" s="159"/>
      <c r="AC942" s="159"/>
      <c r="AD942" s="159"/>
      <c r="AE942" s="159"/>
      <c r="AF942" s="159"/>
      <c r="AG942" s="159"/>
      <c r="AH942" s="159"/>
      <c r="AI942" s="159"/>
      <c r="AJ942" s="159"/>
      <c r="AK942" s="159"/>
      <c r="AL942" s="159"/>
      <c r="AM942" s="159"/>
      <c r="AN942" s="159"/>
      <c r="AO942" s="159"/>
      <c r="AP942" s="159"/>
      <c r="AQ942" s="159"/>
      <c r="AR942" s="159"/>
      <c r="AS942" s="159"/>
      <c r="AT942" s="159"/>
      <c r="AU942" s="159"/>
      <c r="AV942" s="159"/>
      <c r="AW942" s="159"/>
      <c r="AX942" s="159"/>
      <c r="AY942" s="159"/>
      <c r="AZ942" s="159"/>
      <c r="BA942" s="159"/>
      <c r="BB942" s="159"/>
      <c r="BC942" s="159"/>
      <c r="BD942" s="159"/>
      <c r="BE942" s="159"/>
      <c r="BF942" s="159"/>
      <c r="BG942" s="159"/>
      <c r="BH942" s="159"/>
      <c r="BI942" s="159"/>
      <c r="BJ942" s="159"/>
      <c r="BK942" s="159"/>
      <c r="BL942" s="159"/>
      <c r="BM942" s="159"/>
      <c r="BN942" s="159"/>
      <c r="BO942" s="159"/>
      <c r="BP942" s="159"/>
      <c r="BQ942" s="159"/>
      <c r="BR942" s="159"/>
      <c r="BS942" s="159"/>
      <c r="BT942" s="159"/>
      <c r="BU942" s="159"/>
      <c r="BV942" s="159"/>
      <c r="BW942" s="159"/>
      <c r="BX942" s="159"/>
      <c r="BY942" s="159"/>
      <c r="BZ942" s="159"/>
      <c r="CA942" s="159"/>
      <c r="CB942" s="159"/>
      <c r="CC942" s="159"/>
      <c r="CD942" s="159"/>
      <c r="CE942" s="159"/>
      <c r="CF942" s="159"/>
      <c r="CG942" s="159"/>
      <c r="CH942" s="159"/>
      <c r="CI942" s="159"/>
      <c r="CJ942" s="159"/>
      <c r="CK942" s="159"/>
      <c r="CL942" s="159"/>
      <c r="CM942" s="159"/>
      <c r="CN942" s="159"/>
      <c r="CO942" s="159"/>
      <c r="CP942" s="159"/>
      <c r="CQ942" s="159"/>
      <c r="CR942" s="159"/>
      <c r="CS942" s="159"/>
      <c r="CT942" s="159"/>
      <c r="CU942" s="159"/>
      <c r="CV942" s="159"/>
      <c r="CW942" s="159"/>
      <c r="CX942" s="159"/>
      <c r="CY942" s="159"/>
      <c r="CZ942" s="159"/>
      <c r="DA942" s="159"/>
      <c r="DB942" s="159"/>
      <c r="DC942" s="159"/>
      <c r="DD942" s="159"/>
      <c r="DE942" s="159"/>
      <c r="DF942" s="159"/>
      <c r="DG942" s="159"/>
      <c r="DH942" s="159"/>
      <c r="DI942" s="159"/>
      <c r="DJ942" s="159"/>
      <c r="DK942" s="159"/>
      <c r="DL942" s="159"/>
      <c r="DM942" s="159"/>
      <c r="DN942" s="159"/>
      <c r="DO942" s="159"/>
      <c r="DP942" s="159"/>
      <c r="DQ942" s="159"/>
      <c r="DR942" s="159"/>
      <c r="DS942" s="159"/>
      <c r="DT942" s="159"/>
      <c r="DU942" s="159"/>
      <c r="DV942" s="159"/>
      <c r="DW942" s="159"/>
      <c r="DX942" s="159"/>
      <c r="DY942" s="159"/>
      <c r="DZ942" s="159"/>
      <c r="EA942" s="159"/>
      <c r="EB942" s="159"/>
      <c r="EC942" s="159"/>
      <c r="ED942" s="159"/>
      <c r="EE942" s="159"/>
      <c r="EF942" s="159"/>
      <c r="EG942" s="159"/>
      <c r="EH942" s="159"/>
      <c r="EI942" s="159"/>
      <c r="EJ942" s="159"/>
      <c r="EK942" s="159"/>
      <c r="EL942" s="159"/>
      <c r="EM942" s="159"/>
      <c r="EN942" s="159"/>
      <c r="EO942" s="159"/>
      <c r="EP942" s="159"/>
      <c r="EQ942" s="159"/>
      <c r="ER942" s="159"/>
      <c r="ES942" s="159"/>
      <c r="ET942" s="159"/>
      <c r="EU942" s="159"/>
      <c r="EV942" s="159"/>
      <c r="EW942" s="159"/>
      <c r="EX942" s="159"/>
      <c r="EY942" s="159"/>
      <c r="EZ942" s="159"/>
      <c r="FA942" s="159"/>
      <c r="FB942" s="159"/>
      <c r="FC942" s="159"/>
      <c r="FD942" s="159"/>
    </row>
    <row r="943" customFormat="false" ht="12.75" hidden="false" customHeight="false" outlineLevel="0" collapsed="false">
      <c r="A943" s="168"/>
      <c r="B943" s="149"/>
      <c r="C943" s="149"/>
      <c r="D943" s="149"/>
      <c r="E943" s="149"/>
      <c r="F943" s="149"/>
      <c r="G943" s="149"/>
      <c r="H943" s="148"/>
      <c r="I943" s="170"/>
      <c r="R943" s="148"/>
      <c r="S943" s="158"/>
      <c r="T943" s="159"/>
      <c r="U943" s="159"/>
      <c r="V943" s="159"/>
      <c r="W943" s="159"/>
      <c r="X943" s="159"/>
      <c r="Y943" s="159"/>
      <c r="Z943" s="159"/>
      <c r="AA943" s="159"/>
      <c r="AB943" s="159"/>
      <c r="AC943" s="159"/>
      <c r="AD943" s="159"/>
      <c r="AE943" s="159"/>
      <c r="AF943" s="159"/>
      <c r="AG943" s="159"/>
      <c r="AH943" s="159"/>
      <c r="AI943" s="159"/>
      <c r="AJ943" s="159"/>
      <c r="AK943" s="159"/>
      <c r="AL943" s="159"/>
      <c r="AM943" s="159"/>
      <c r="AN943" s="159"/>
      <c r="AO943" s="159"/>
      <c r="AP943" s="159"/>
      <c r="AQ943" s="159"/>
      <c r="AR943" s="159"/>
      <c r="AS943" s="159"/>
      <c r="AT943" s="159"/>
      <c r="AU943" s="159"/>
      <c r="AV943" s="159"/>
      <c r="AW943" s="159"/>
      <c r="AX943" s="159"/>
      <c r="AY943" s="159"/>
      <c r="AZ943" s="159"/>
      <c r="BA943" s="159"/>
      <c r="BB943" s="159"/>
      <c r="BC943" s="159"/>
      <c r="BD943" s="159"/>
      <c r="BE943" s="159"/>
      <c r="BF943" s="159"/>
      <c r="BG943" s="159"/>
      <c r="BH943" s="159"/>
      <c r="BI943" s="159"/>
      <c r="BJ943" s="159"/>
      <c r="BK943" s="159"/>
      <c r="BL943" s="159"/>
      <c r="BM943" s="159"/>
      <c r="BN943" s="159"/>
      <c r="BO943" s="159"/>
      <c r="BP943" s="159"/>
      <c r="BQ943" s="159"/>
      <c r="BR943" s="159"/>
      <c r="BS943" s="159"/>
      <c r="BT943" s="159"/>
      <c r="BU943" s="159"/>
      <c r="BV943" s="159"/>
      <c r="BW943" s="159"/>
      <c r="BX943" s="159"/>
      <c r="BY943" s="159"/>
      <c r="BZ943" s="159"/>
      <c r="CA943" s="159"/>
      <c r="CB943" s="159"/>
      <c r="CC943" s="159"/>
      <c r="CD943" s="159"/>
      <c r="CE943" s="159"/>
      <c r="CF943" s="159"/>
      <c r="CG943" s="159"/>
      <c r="CH943" s="159"/>
      <c r="CI943" s="159"/>
      <c r="CJ943" s="159"/>
      <c r="CK943" s="159"/>
      <c r="CL943" s="159"/>
      <c r="CM943" s="159"/>
      <c r="CN943" s="159"/>
      <c r="CO943" s="159"/>
      <c r="CP943" s="159"/>
      <c r="CQ943" s="159"/>
      <c r="CR943" s="159"/>
      <c r="CS943" s="159"/>
      <c r="CT943" s="159"/>
      <c r="CU943" s="159"/>
      <c r="CV943" s="159"/>
      <c r="CW943" s="159"/>
      <c r="CX943" s="159"/>
      <c r="CY943" s="159"/>
      <c r="CZ943" s="159"/>
      <c r="DA943" s="159"/>
      <c r="DB943" s="159"/>
      <c r="DC943" s="159"/>
      <c r="DD943" s="159"/>
      <c r="DE943" s="159"/>
      <c r="DF943" s="159"/>
      <c r="DG943" s="159"/>
      <c r="DH943" s="159"/>
      <c r="DI943" s="159"/>
      <c r="DJ943" s="159"/>
      <c r="DK943" s="159"/>
      <c r="DL943" s="159"/>
      <c r="DM943" s="159"/>
      <c r="DN943" s="159"/>
      <c r="DO943" s="159"/>
      <c r="DP943" s="159"/>
      <c r="DQ943" s="159"/>
      <c r="DR943" s="159"/>
      <c r="DS943" s="159"/>
      <c r="DT943" s="159"/>
      <c r="DU943" s="159"/>
      <c r="DV943" s="159"/>
      <c r="DW943" s="159"/>
      <c r="DX943" s="159"/>
      <c r="DY943" s="159"/>
      <c r="DZ943" s="159"/>
      <c r="EA943" s="159"/>
      <c r="EB943" s="159"/>
      <c r="EC943" s="159"/>
      <c r="ED943" s="159"/>
      <c r="EE943" s="159"/>
      <c r="EF943" s="159"/>
      <c r="EG943" s="159"/>
      <c r="EH943" s="159"/>
      <c r="EI943" s="159"/>
      <c r="EJ943" s="159"/>
      <c r="EK943" s="159"/>
      <c r="EL943" s="159"/>
      <c r="EM943" s="159"/>
      <c r="EN943" s="159"/>
      <c r="EO943" s="159"/>
      <c r="EP943" s="159"/>
      <c r="EQ943" s="159"/>
      <c r="ER943" s="159"/>
      <c r="ES943" s="159"/>
      <c r="ET943" s="159"/>
      <c r="EU943" s="159"/>
      <c r="EV943" s="159"/>
      <c r="EW943" s="159"/>
      <c r="EX943" s="159"/>
      <c r="EY943" s="159"/>
      <c r="EZ943" s="159"/>
      <c r="FA943" s="159"/>
      <c r="FB943" s="159"/>
      <c r="FC943" s="159"/>
      <c r="FD943" s="159"/>
    </row>
    <row r="944" customFormat="false" ht="12.75" hidden="false" customHeight="false" outlineLevel="0" collapsed="false">
      <c r="A944" s="168"/>
      <c r="B944" s="149"/>
      <c r="C944" s="149"/>
      <c r="D944" s="149"/>
      <c r="E944" s="149"/>
      <c r="F944" s="149"/>
      <c r="G944" s="149"/>
      <c r="H944" s="148"/>
      <c r="I944" s="170"/>
      <c r="R944" s="148"/>
      <c r="S944" s="158"/>
      <c r="T944" s="159"/>
      <c r="U944" s="159"/>
      <c r="V944" s="159"/>
      <c r="W944" s="159"/>
      <c r="X944" s="159"/>
      <c r="Y944" s="159"/>
      <c r="Z944" s="159"/>
      <c r="AA944" s="159"/>
      <c r="AB944" s="159"/>
      <c r="AC944" s="159"/>
      <c r="AD944" s="159"/>
      <c r="AE944" s="159"/>
      <c r="AF944" s="159"/>
      <c r="AG944" s="159"/>
      <c r="AH944" s="159"/>
      <c r="AI944" s="159"/>
      <c r="AJ944" s="159"/>
      <c r="AK944" s="159"/>
      <c r="AL944" s="159"/>
      <c r="AM944" s="159"/>
      <c r="AN944" s="159"/>
      <c r="AO944" s="159"/>
      <c r="AP944" s="159"/>
      <c r="AQ944" s="159"/>
      <c r="AR944" s="159"/>
      <c r="AS944" s="159"/>
      <c r="AT944" s="159"/>
      <c r="AU944" s="159"/>
      <c r="AV944" s="159"/>
      <c r="AW944" s="159"/>
      <c r="AX944" s="159"/>
      <c r="AY944" s="159"/>
      <c r="AZ944" s="159"/>
      <c r="BA944" s="159"/>
      <c r="BB944" s="159"/>
      <c r="BC944" s="159"/>
      <c r="BD944" s="159"/>
      <c r="BE944" s="159"/>
      <c r="BF944" s="159"/>
      <c r="BG944" s="159"/>
      <c r="BH944" s="159"/>
      <c r="BI944" s="159"/>
      <c r="BJ944" s="159"/>
      <c r="BK944" s="159"/>
      <c r="BL944" s="159"/>
      <c r="BM944" s="159"/>
      <c r="BN944" s="159"/>
      <c r="BO944" s="159"/>
      <c r="BP944" s="159"/>
      <c r="BQ944" s="159"/>
      <c r="BR944" s="159"/>
      <c r="BS944" s="159"/>
      <c r="BT944" s="159"/>
      <c r="BU944" s="159"/>
      <c r="BV944" s="159"/>
      <c r="BW944" s="159"/>
      <c r="BX944" s="159"/>
      <c r="BY944" s="159"/>
      <c r="BZ944" s="159"/>
      <c r="CA944" s="159"/>
      <c r="CB944" s="159"/>
      <c r="CC944" s="159"/>
      <c r="CD944" s="159"/>
      <c r="CE944" s="159"/>
      <c r="CF944" s="159"/>
      <c r="CG944" s="159"/>
      <c r="CH944" s="159"/>
      <c r="CI944" s="159"/>
      <c r="CJ944" s="159"/>
      <c r="CK944" s="159"/>
      <c r="CL944" s="159"/>
      <c r="CM944" s="159"/>
      <c r="CN944" s="159"/>
      <c r="CO944" s="159"/>
      <c r="CP944" s="159"/>
      <c r="CQ944" s="159"/>
      <c r="CR944" s="159"/>
      <c r="CS944" s="159"/>
      <c r="CT944" s="159"/>
      <c r="CU944" s="159"/>
      <c r="CV944" s="159"/>
      <c r="CW944" s="159"/>
      <c r="CX944" s="159"/>
      <c r="CY944" s="159"/>
      <c r="CZ944" s="159"/>
      <c r="DA944" s="159"/>
      <c r="DB944" s="159"/>
      <c r="DC944" s="159"/>
      <c r="DD944" s="159"/>
      <c r="DE944" s="159"/>
      <c r="DF944" s="159"/>
      <c r="DG944" s="159"/>
      <c r="DH944" s="159"/>
      <c r="DI944" s="159"/>
      <c r="DJ944" s="159"/>
      <c r="DK944" s="159"/>
      <c r="DL944" s="159"/>
      <c r="DM944" s="159"/>
      <c r="DN944" s="159"/>
      <c r="DO944" s="159"/>
      <c r="DP944" s="159"/>
      <c r="DQ944" s="159"/>
      <c r="DR944" s="159"/>
      <c r="DS944" s="159"/>
      <c r="DT944" s="159"/>
      <c r="DU944" s="159"/>
      <c r="DV944" s="159"/>
      <c r="DW944" s="159"/>
      <c r="DX944" s="159"/>
      <c r="DY944" s="159"/>
      <c r="DZ944" s="159"/>
      <c r="EA944" s="159"/>
      <c r="EB944" s="159"/>
      <c r="EC944" s="159"/>
      <c r="ED944" s="159"/>
      <c r="EE944" s="159"/>
      <c r="EF944" s="159"/>
      <c r="EG944" s="159"/>
      <c r="EH944" s="159"/>
      <c r="EI944" s="159"/>
      <c r="EJ944" s="159"/>
      <c r="EK944" s="159"/>
      <c r="EL944" s="159"/>
      <c r="EM944" s="159"/>
      <c r="EN944" s="159"/>
      <c r="EO944" s="159"/>
      <c r="EP944" s="159"/>
      <c r="EQ944" s="159"/>
      <c r="ER944" s="159"/>
      <c r="ES944" s="159"/>
      <c r="ET944" s="159"/>
      <c r="EU944" s="159"/>
      <c r="EV944" s="159"/>
      <c r="EW944" s="159"/>
      <c r="EX944" s="159"/>
      <c r="EY944" s="159"/>
      <c r="EZ944" s="159"/>
      <c r="FA944" s="159"/>
      <c r="FB944" s="159"/>
      <c r="FC944" s="159"/>
      <c r="FD944" s="159"/>
    </row>
    <row r="945" customFormat="false" ht="12.75" hidden="false" customHeight="false" outlineLevel="0" collapsed="false">
      <c r="A945" s="168"/>
      <c r="B945" s="149"/>
      <c r="C945" s="149"/>
      <c r="D945" s="149"/>
      <c r="E945" s="149"/>
      <c r="F945" s="149"/>
      <c r="G945" s="149"/>
      <c r="H945" s="148"/>
      <c r="I945" s="170"/>
      <c r="R945" s="148"/>
      <c r="S945" s="158"/>
      <c r="T945" s="159"/>
      <c r="U945" s="159"/>
      <c r="V945" s="159"/>
      <c r="W945" s="159"/>
      <c r="X945" s="159"/>
      <c r="Y945" s="159"/>
      <c r="Z945" s="159"/>
      <c r="AA945" s="159"/>
      <c r="AB945" s="159"/>
      <c r="AC945" s="159"/>
      <c r="AD945" s="159"/>
      <c r="AE945" s="159"/>
      <c r="AF945" s="159"/>
      <c r="AG945" s="159"/>
      <c r="AH945" s="159"/>
      <c r="AI945" s="159"/>
      <c r="AJ945" s="159"/>
      <c r="AK945" s="159"/>
      <c r="AL945" s="159"/>
      <c r="AM945" s="159"/>
      <c r="AN945" s="159"/>
      <c r="AO945" s="159"/>
      <c r="AP945" s="159"/>
      <c r="AQ945" s="159"/>
      <c r="AR945" s="159"/>
      <c r="AS945" s="159"/>
      <c r="AT945" s="159"/>
      <c r="AU945" s="159"/>
      <c r="AV945" s="159"/>
      <c r="AW945" s="159"/>
      <c r="AX945" s="159"/>
      <c r="AY945" s="159"/>
      <c r="AZ945" s="159"/>
      <c r="BA945" s="159"/>
      <c r="BB945" s="159"/>
      <c r="BC945" s="159"/>
      <c r="BD945" s="159"/>
      <c r="BE945" s="159"/>
      <c r="BF945" s="159"/>
      <c r="BG945" s="159"/>
      <c r="BH945" s="159"/>
      <c r="BI945" s="159"/>
      <c r="BJ945" s="159"/>
      <c r="BK945" s="159"/>
      <c r="BL945" s="159"/>
      <c r="BM945" s="159"/>
      <c r="BN945" s="159"/>
      <c r="BO945" s="159"/>
      <c r="BP945" s="159"/>
      <c r="BQ945" s="159"/>
      <c r="BR945" s="159"/>
      <c r="BS945" s="159"/>
      <c r="BT945" s="159"/>
      <c r="BU945" s="159"/>
      <c r="BV945" s="159"/>
      <c r="BW945" s="159"/>
      <c r="BX945" s="159"/>
      <c r="BY945" s="159"/>
      <c r="BZ945" s="159"/>
      <c r="CA945" s="159"/>
      <c r="CB945" s="159"/>
      <c r="CC945" s="159"/>
      <c r="CD945" s="159"/>
      <c r="CE945" s="159"/>
      <c r="CF945" s="159"/>
      <c r="CG945" s="159"/>
      <c r="CH945" s="159"/>
      <c r="CI945" s="159"/>
      <c r="CJ945" s="159"/>
      <c r="CK945" s="159"/>
      <c r="CL945" s="159"/>
      <c r="CM945" s="159"/>
      <c r="CN945" s="159"/>
      <c r="CO945" s="159"/>
      <c r="CP945" s="159"/>
      <c r="CQ945" s="159"/>
      <c r="CR945" s="159"/>
      <c r="CS945" s="159"/>
      <c r="CT945" s="159"/>
      <c r="CU945" s="159"/>
      <c r="CV945" s="159"/>
      <c r="CW945" s="159"/>
      <c r="CX945" s="159"/>
      <c r="CY945" s="159"/>
      <c r="CZ945" s="159"/>
      <c r="DA945" s="159"/>
      <c r="DB945" s="159"/>
      <c r="DC945" s="159"/>
      <c r="DD945" s="159"/>
      <c r="DE945" s="159"/>
      <c r="DF945" s="159"/>
      <c r="DG945" s="159"/>
      <c r="DH945" s="159"/>
      <c r="DI945" s="159"/>
      <c r="DJ945" s="159"/>
      <c r="DK945" s="159"/>
      <c r="DL945" s="159"/>
      <c r="DM945" s="159"/>
      <c r="DN945" s="159"/>
      <c r="DO945" s="159"/>
      <c r="DP945" s="159"/>
      <c r="DQ945" s="159"/>
      <c r="DR945" s="159"/>
      <c r="DS945" s="159"/>
      <c r="DT945" s="159"/>
      <c r="DU945" s="159"/>
      <c r="DV945" s="159"/>
      <c r="DW945" s="159"/>
      <c r="DX945" s="159"/>
      <c r="DY945" s="159"/>
      <c r="DZ945" s="159"/>
      <c r="EA945" s="159"/>
      <c r="EB945" s="159"/>
      <c r="EC945" s="159"/>
      <c r="ED945" s="159"/>
      <c r="EE945" s="159"/>
      <c r="EF945" s="159"/>
      <c r="EG945" s="159"/>
      <c r="EH945" s="159"/>
      <c r="EI945" s="159"/>
      <c r="EJ945" s="159"/>
      <c r="EK945" s="159"/>
      <c r="EL945" s="159"/>
      <c r="EM945" s="159"/>
      <c r="EN945" s="159"/>
      <c r="EO945" s="159"/>
      <c r="EP945" s="159"/>
      <c r="EQ945" s="159"/>
      <c r="ER945" s="159"/>
      <c r="ES945" s="159"/>
      <c r="ET945" s="159"/>
      <c r="EU945" s="159"/>
      <c r="EV945" s="159"/>
      <c r="EW945" s="159"/>
      <c r="EX945" s="159"/>
      <c r="EY945" s="159"/>
      <c r="EZ945" s="159"/>
      <c r="FA945" s="159"/>
      <c r="FB945" s="159"/>
      <c r="FC945" s="159"/>
      <c r="FD945" s="159"/>
    </row>
    <row r="946" customFormat="false" ht="12.75" hidden="false" customHeight="false" outlineLevel="0" collapsed="false">
      <c r="A946" s="168"/>
      <c r="B946" s="149"/>
      <c r="C946" s="149"/>
      <c r="D946" s="149"/>
      <c r="E946" s="149"/>
      <c r="F946" s="149"/>
      <c r="G946" s="149"/>
      <c r="H946" s="148"/>
      <c r="I946" s="170"/>
      <c r="R946" s="148"/>
      <c r="S946" s="158"/>
      <c r="T946" s="159"/>
      <c r="U946" s="159"/>
      <c r="V946" s="159"/>
      <c r="W946" s="159"/>
      <c r="X946" s="159"/>
      <c r="Y946" s="159"/>
      <c r="Z946" s="159"/>
      <c r="AA946" s="159"/>
      <c r="AB946" s="159"/>
      <c r="AC946" s="159"/>
      <c r="AD946" s="159"/>
      <c r="AE946" s="159"/>
      <c r="AF946" s="159"/>
      <c r="AG946" s="159"/>
      <c r="AH946" s="159"/>
      <c r="AI946" s="159"/>
      <c r="AJ946" s="159"/>
      <c r="AK946" s="159"/>
      <c r="AL946" s="159"/>
      <c r="AM946" s="159"/>
      <c r="AN946" s="159"/>
      <c r="AO946" s="159"/>
      <c r="AP946" s="159"/>
      <c r="AQ946" s="159"/>
      <c r="AR946" s="159"/>
      <c r="AS946" s="159"/>
      <c r="AT946" s="159"/>
      <c r="AU946" s="159"/>
      <c r="AV946" s="159"/>
      <c r="AW946" s="159"/>
      <c r="AX946" s="159"/>
      <c r="AY946" s="159"/>
      <c r="AZ946" s="159"/>
      <c r="BA946" s="159"/>
      <c r="BB946" s="159"/>
      <c r="BC946" s="159"/>
      <c r="BD946" s="159"/>
      <c r="BE946" s="159"/>
      <c r="BF946" s="159"/>
      <c r="BG946" s="159"/>
      <c r="BH946" s="159"/>
      <c r="BI946" s="159"/>
      <c r="BJ946" s="159"/>
      <c r="BK946" s="159"/>
      <c r="BL946" s="159"/>
      <c r="BM946" s="159"/>
      <c r="BN946" s="159"/>
      <c r="BO946" s="159"/>
      <c r="BP946" s="159"/>
      <c r="BQ946" s="159"/>
      <c r="BR946" s="159"/>
      <c r="BS946" s="159"/>
      <c r="BT946" s="159"/>
      <c r="BU946" s="159"/>
      <c r="BV946" s="159"/>
      <c r="BW946" s="159"/>
      <c r="BX946" s="159"/>
      <c r="BY946" s="159"/>
      <c r="BZ946" s="159"/>
      <c r="CA946" s="159"/>
      <c r="CB946" s="159"/>
      <c r="CC946" s="159"/>
      <c r="CD946" s="159"/>
      <c r="CE946" s="159"/>
      <c r="CF946" s="159"/>
      <c r="CG946" s="159"/>
      <c r="CH946" s="159"/>
      <c r="CI946" s="159"/>
      <c r="CJ946" s="159"/>
      <c r="CK946" s="159"/>
      <c r="CL946" s="159"/>
      <c r="CM946" s="159"/>
      <c r="CN946" s="159"/>
      <c r="CO946" s="159"/>
      <c r="CP946" s="159"/>
      <c r="CQ946" s="159"/>
      <c r="CR946" s="159"/>
      <c r="CS946" s="159"/>
      <c r="CT946" s="159"/>
      <c r="CU946" s="159"/>
      <c r="CV946" s="159"/>
      <c r="CW946" s="159"/>
      <c r="CX946" s="159"/>
      <c r="CY946" s="159"/>
      <c r="CZ946" s="159"/>
      <c r="DA946" s="159"/>
      <c r="DB946" s="159"/>
      <c r="DC946" s="159"/>
      <c r="DD946" s="159"/>
      <c r="DE946" s="159"/>
      <c r="DF946" s="159"/>
      <c r="DG946" s="159"/>
      <c r="DH946" s="159"/>
      <c r="DI946" s="159"/>
      <c r="DJ946" s="159"/>
      <c r="DK946" s="159"/>
      <c r="DL946" s="159"/>
      <c r="DM946" s="159"/>
      <c r="DN946" s="159"/>
      <c r="DO946" s="159"/>
      <c r="DP946" s="159"/>
      <c r="DQ946" s="159"/>
      <c r="DR946" s="159"/>
      <c r="DS946" s="159"/>
      <c r="DT946" s="159"/>
      <c r="DU946" s="159"/>
      <c r="DV946" s="159"/>
      <c r="DW946" s="159"/>
      <c r="DX946" s="159"/>
      <c r="DY946" s="159"/>
      <c r="DZ946" s="159"/>
      <c r="EA946" s="159"/>
      <c r="EB946" s="159"/>
      <c r="EC946" s="159"/>
      <c r="ED946" s="159"/>
      <c r="EE946" s="159"/>
      <c r="EF946" s="159"/>
      <c r="EG946" s="159"/>
      <c r="EH946" s="159"/>
      <c r="EI946" s="159"/>
      <c r="EJ946" s="159"/>
      <c r="EK946" s="159"/>
      <c r="EL946" s="159"/>
      <c r="EM946" s="159"/>
      <c r="EN946" s="159"/>
      <c r="EO946" s="159"/>
      <c r="EP946" s="159"/>
      <c r="EQ946" s="159"/>
      <c r="ER946" s="159"/>
      <c r="ES946" s="159"/>
      <c r="ET946" s="159"/>
      <c r="EU946" s="159"/>
      <c r="EV946" s="159"/>
      <c r="EW946" s="159"/>
      <c r="EX946" s="159"/>
      <c r="EY946" s="159"/>
      <c r="EZ946" s="159"/>
      <c r="FA946" s="159"/>
      <c r="FB946" s="159"/>
      <c r="FC946" s="159"/>
      <c r="FD946" s="159"/>
    </row>
    <row r="947" customFormat="false" ht="12.75" hidden="false" customHeight="false" outlineLevel="0" collapsed="false">
      <c r="A947" s="168"/>
      <c r="B947" s="149"/>
      <c r="C947" s="149"/>
      <c r="D947" s="149"/>
      <c r="E947" s="149"/>
      <c r="F947" s="149"/>
      <c r="G947" s="149"/>
      <c r="H947" s="148"/>
      <c r="I947" s="170"/>
      <c r="R947" s="148"/>
      <c r="S947" s="158"/>
      <c r="T947" s="159"/>
      <c r="U947" s="159"/>
      <c r="V947" s="159"/>
      <c r="W947" s="159"/>
      <c r="X947" s="159"/>
      <c r="Y947" s="159"/>
      <c r="Z947" s="159"/>
      <c r="AA947" s="159"/>
      <c r="AB947" s="159"/>
      <c r="AC947" s="159"/>
      <c r="AD947" s="159"/>
      <c r="AE947" s="159"/>
      <c r="AF947" s="159"/>
      <c r="AG947" s="159"/>
      <c r="AH947" s="159"/>
      <c r="AI947" s="159"/>
      <c r="AJ947" s="159"/>
      <c r="AK947" s="159"/>
      <c r="AL947" s="159"/>
      <c r="AM947" s="159"/>
      <c r="AN947" s="159"/>
      <c r="AO947" s="159"/>
      <c r="AP947" s="159"/>
      <c r="AQ947" s="159"/>
      <c r="AR947" s="159"/>
      <c r="AS947" s="159"/>
      <c r="AT947" s="159"/>
      <c r="AU947" s="159"/>
      <c r="AV947" s="159"/>
      <c r="AW947" s="159"/>
      <c r="AX947" s="159"/>
      <c r="AY947" s="159"/>
      <c r="AZ947" s="159"/>
      <c r="BA947" s="159"/>
      <c r="BB947" s="159"/>
      <c r="BC947" s="159"/>
      <c r="BD947" s="159"/>
      <c r="BE947" s="159"/>
      <c r="BF947" s="159"/>
      <c r="BG947" s="159"/>
      <c r="BH947" s="159"/>
      <c r="BI947" s="159"/>
      <c r="BJ947" s="159"/>
      <c r="BK947" s="159"/>
      <c r="BL947" s="159"/>
      <c r="BM947" s="159"/>
      <c r="BN947" s="159"/>
      <c r="BO947" s="159"/>
      <c r="BP947" s="159"/>
      <c r="BQ947" s="159"/>
      <c r="BR947" s="159"/>
      <c r="BS947" s="159"/>
      <c r="BT947" s="159"/>
      <c r="BU947" s="159"/>
      <c r="BV947" s="159"/>
      <c r="BW947" s="159"/>
      <c r="BX947" s="159"/>
      <c r="BY947" s="159"/>
      <c r="BZ947" s="159"/>
      <c r="CA947" s="159"/>
      <c r="CB947" s="159"/>
      <c r="CC947" s="159"/>
      <c r="CD947" s="159"/>
      <c r="CE947" s="159"/>
      <c r="CF947" s="159"/>
      <c r="CG947" s="159"/>
      <c r="CH947" s="159"/>
      <c r="CI947" s="159"/>
      <c r="CJ947" s="159"/>
      <c r="CK947" s="159"/>
      <c r="CL947" s="159"/>
      <c r="CM947" s="159"/>
      <c r="CN947" s="159"/>
      <c r="CO947" s="159"/>
      <c r="CP947" s="159"/>
      <c r="CQ947" s="159"/>
      <c r="CR947" s="159"/>
      <c r="CS947" s="159"/>
      <c r="CT947" s="159"/>
      <c r="CU947" s="159"/>
      <c r="CV947" s="159"/>
      <c r="CW947" s="159"/>
      <c r="CX947" s="159"/>
      <c r="CY947" s="159"/>
      <c r="CZ947" s="159"/>
      <c r="DA947" s="159"/>
      <c r="DB947" s="159"/>
      <c r="DC947" s="159"/>
      <c r="DD947" s="159"/>
      <c r="DE947" s="159"/>
      <c r="DF947" s="159"/>
      <c r="DG947" s="159"/>
      <c r="DH947" s="159"/>
      <c r="DI947" s="159"/>
      <c r="DJ947" s="159"/>
      <c r="DK947" s="159"/>
      <c r="DL947" s="159"/>
      <c r="DM947" s="159"/>
      <c r="DN947" s="159"/>
      <c r="DO947" s="159"/>
      <c r="DP947" s="159"/>
      <c r="DQ947" s="159"/>
      <c r="DR947" s="159"/>
      <c r="DS947" s="159"/>
      <c r="DT947" s="159"/>
      <c r="DU947" s="159"/>
      <c r="DV947" s="159"/>
      <c r="DW947" s="159"/>
      <c r="DX947" s="159"/>
      <c r="DY947" s="159"/>
      <c r="DZ947" s="159"/>
      <c r="EA947" s="159"/>
      <c r="EB947" s="159"/>
      <c r="EC947" s="159"/>
      <c r="ED947" s="159"/>
      <c r="EE947" s="159"/>
      <c r="EF947" s="159"/>
      <c r="EG947" s="159"/>
      <c r="EH947" s="159"/>
      <c r="EI947" s="159"/>
      <c r="EJ947" s="159"/>
      <c r="EK947" s="159"/>
      <c r="EL947" s="159"/>
      <c r="EM947" s="159"/>
      <c r="EN947" s="159"/>
      <c r="EO947" s="159"/>
      <c r="EP947" s="159"/>
      <c r="EQ947" s="159"/>
      <c r="ER947" s="159"/>
      <c r="ES947" s="159"/>
      <c r="ET947" s="159"/>
      <c r="EU947" s="159"/>
      <c r="EV947" s="159"/>
      <c r="EW947" s="159"/>
      <c r="EX947" s="159"/>
      <c r="EY947" s="159"/>
      <c r="EZ947" s="159"/>
      <c r="FA947" s="159"/>
      <c r="FB947" s="159"/>
      <c r="FC947" s="159"/>
      <c r="FD947" s="159"/>
    </row>
    <row r="948" customFormat="false" ht="12.75" hidden="false" customHeight="false" outlineLevel="0" collapsed="false">
      <c r="A948" s="168"/>
      <c r="B948" s="149"/>
      <c r="C948" s="149"/>
      <c r="D948" s="149"/>
      <c r="E948" s="149"/>
      <c r="F948" s="149"/>
      <c r="G948" s="149"/>
      <c r="H948" s="148"/>
      <c r="I948" s="170"/>
      <c r="R948" s="148"/>
      <c r="S948" s="158"/>
      <c r="T948" s="159"/>
      <c r="U948" s="159"/>
      <c r="V948" s="159"/>
      <c r="W948" s="159"/>
      <c r="X948" s="159"/>
      <c r="Y948" s="159"/>
      <c r="Z948" s="159"/>
      <c r="AA948" s="159"/>
      <c r="AB948" s="159"/>
      <c r="AC948" s="159"/>
      <c r="AD948" s="159"/>
      <c r="AE948" s="159"/>
      <c r="AF948" s="159"/>
      <c r="AG948" s="159"/>
      <c r="AH948" s="159"/>
      <c r="AI948" s="159"/>
      <c r="AJ948" s="159"/>
      <c r="AK948" s="159"/>
      <c r="AL948" s="159"/>
      <c r="AM948" s="159"/>
      <c r="AN948" s="159"/>
      <c r="AO948" s="159"/>
      <c r="AP948" s="159"/>
      <c r="AQ948" s="159"/>
      <c r="AR948" s="159"/>
      <c r="AS948" s="159"/>
      <c r="AT948" s="159"/>
      <c r="AU948" s="159"/>
      <c r="AV948" s="159"/>
      <c r="AW948" s="159"/>
      <c r="AX948" s="159"/>
      <c r="AY948" s="159"/>
      <c r="AZ948" s="159"/>
      <c r="BA948" s="159"/>
      <c r="BB948" s="159"/>
      <c r="BC948" s="159"/>
      <c r="BD948" s="159"/>
      <c r="BE948" s="159"/>
      <c r="BF948" s="159"/>
      <c r="BG948" s="159"/>
      <c r="BH948" s="159"/>
      <c r="BI948" s="159"/>
      <c r="BJ948" s="159"/>
      <c r="BK948" s="159"/>
      <c r="BL948" s="159"/>
      <c r="BM948" s="159"/>
      <c r="BN948" s="159"/>
      <c r="BO948" s="159"/>
      <c r="BP948" s="159"/>
      <c r="BQ948" s="159"/>
      <c r="BR948" s="159"/>
      <c r="BS948" s="159"/>
      <c r="BT948" s="159"/>
      <c r="BU948" s="159"/>
      <c r="BV948" s="159"/>
      <c r="BW948" s="159"/>
      <c r="BX948" s="159"/>
      <c r="BY948" s="159"/>
      <c r="BZ948" s="159"/>
      <c r="CA948" s="159"/>
      <c r="CB948" s="159"/>
      <c r="CC948" s="159"/>
      <c r="CD948" s="159"/>
      <c r="CE948" s="159"/>
      <c r="CF948" s="159"/>
      <c r="CG948" s="159"/>
      <c r="CH948" s="159"/>
      <c r="CI948" s="159"/>
      <c r="CJ948" s="159"/>
      <c r="CK948" s="159"/>
      <c r="CL948" s="159"/>
      <c r="CM948" s="159"/>
      <c r="CN948" s="159"/>
      <c r="CO948" s="159"/>
      <c r="CP948" s="159"/>
      <c r="CQ948" s="159"/>
      <c r="CR948" s="159"/>
      <c r="CS948" s="159"/>
      <c r="CT948" s="159"/>
      <c r="CU948" s="159"/>
      <c r="CV948" s="159"/>
      <c r="CW948" s="159"/>
      <c r="CX948" s="159"/>
      <c r="CY948" s="159"/>
      <c r="CZ948" s="159"/>
      <c r="DA948" s="159"/>
      <c r="DB948" s="159"/>
      <c r="DC948" s="159"/>
      <c r="DD948" s="159"/>
      <c r="DE948" s="159"/>
      <c r="DF948" s="159"/>
      <c r="DG948" s="159"/>
      <c r="DH948" s="159"/>
      <c r="DI948" s="159"/>
      <c r="DJ948" s="159"/>
      <c r="DK948" s="159"/>
      <c r="DL948" s="159"/>
      <c r="DM948" s="159"/>
      <c r="DN948" s="159"/>
      <c r="DO948" s="159"/>
      <c r="DP948" s="159"/>
      <c r="DQ948" s="159"/>
      <c r="DR948" s="159"/>
      <c r="DS948" s="159"/>
      <c r="DT948" s="159"/>
      <c r="DU948" s="159"/>
      <c r="DV948" s="159"/>
      <c r="DW948" s="159"/>
      <c r="DX948" s="159"/>
      <c r="DY948" s="159"/>
      <c r="DZ948" s="159"/>
      <c r="EA948" s="159"/>
      <c r="EB948" s="159"/>
      <c r="EC948" s="159"/>
      <c r="ED948" s="159"/>
      <c r="EE948" s="159"/>
      <c r="EF948" s="159"/>
      <c r="EG948" s="159"/>
      <c r="EH948" s="159"/>
      <c r="EI948" s="159"/>
      <c r="EJ948" s="159"/>
      <c r="EK948" s="159"/>
      <c r="EL948" s="159"/>
      <c r="EM948" s="159"/>
      <c r="EN948" s="159"/>
      <c r="EO948" s="159"/>
      <c r="EP948" s="159"/>
      <c r="EQ948" s="159"/>
      <c r="ER948" s="159"/>
      <c r="ES948" s="159"/>
      <c r="ET948" s="159"/>
      <c r="EU948" s="159"/>
      <c r="EV948" s="159"/>
      <c r="EW948" s="159"/>
      <c r="EX948" s="159"/>
      <c r="EY948" s="159"/>
      <c r="EZ948" s="159"/>
      <c r="FA948" s="159"/>
      <c r="FB948" s="159"/>
      <c r="FC948" s="159"/>
      <c r="FD948" s="159"/>
    </row>
    <row r="949" customFormat="false" ht="12.75" hidden="false" customHeight="false" outlineLevel="0" collapsed="false">
      <c r="A949" s="168"/>
      <c r="B949" s="149"/>
      <c r="C949" s="149"/>
      <c r="D949" s="149"/>
      <c r="E949" s="149"/>
      <c r="F949" s="149"/>
      <c r="G949" s="149"/>
      <c r="H949" s="148"/>
      <c r="I949" s="170"/>
      <c r="R949" s="148"/>
      <c r="S949" s="158"/>
      <c r="T949" s="159"/>
      <c r="U949" s="159"/>
      <c r="V949" s="159"/>
      <c r="W949" s="159"/>
      <c r="X949" s="159"/>
      <c r="Y949" s="159"/>
      <c r="Z949" s="159"/>
      <c r="AA949" s="159"/>
      <c r="AB949" s="159"/>
      <c r="AC949" s="159"/>
      <c r="AD949" s="159"/>
      <c r="AE949" s="159"/>
      <c r="AF949" s="159"/>
      <c r="AG949" s="159"/>
      <c r="AH949" s="159"/>
      <c r="AI949" s="159"/>
      <c r="AJ949" s="159"/>
      <c r="AK949" s="159"/>
      <c r="AL949" s="159"/>
      <c r="AM949" s="159"/>
      <c r="AN949" s="159"/>
      <c r="AO949" s="159"/>
      <c r="AP949" s="159"/>
      <c r="AQ949" s="159"/>
      <c r="AR949" s="159"/>
      <c r="AS949" s="159"/>
      <c r="AT949" s="159"/>
      <c r="AU949" s="159"/>
      <c r="AV949" s="159"/>
      <c r="AW949" s="159"/>
      <c r="AX949" s="159"/>
      <c r="AY949" s="159"/>
      <c r="AZ949" s="159"/>
      <c r="BA949" s="159"/>
      <c r="BB949" s="159"/>
      <c r="BC949" s="159"/>
      <c r="BD949" s="159"/>
      <c r="BE949" s="159"/>
      <c r="BF949" s="159"/>
      <c r="BG949" s="159"/>
      <c r="BH949" s="159"/>
      <c r="BI949" s="159"/>
      <c r="BJ949" s="159"/>
      <c r="BK949" s="159"/>
      <c r="BL949" s="159"/>
      <c r="BM949" s="159"/>
      <c r="BN949" s="159"/>
      <c r="BO949" s="159"/>
      <c r="BP949" s="159"/>
      <c r="BQ949" s="159"/>
      <c r="BR949" s="159"/>
      <c r="BS949" s="159"/>
      <c r="BT949" s="159"/>
      <c r="BU949" s="159"/>
      <c r="BV949" s="159"/>
      <c r="BW949" s="159"/>
      <c r="BX949" s="159"/>
      <c r="BY949" s="159"/>
      <c r="BZ949" s="159"/>
      <c r="CA949" s="159"/>
      <c r="CB949" s="159"/>
      <c r="CC949" s="159"/>
      <c r="CD949" s="159"/>
      <c r="CE949" s="159"/>
      <c r="CF949" s="159"/>
      <c r="CG949" s="159"/>
      <c r="CH949" s="159"/>
      <c r="CI949" s="159"/>
      <c r="CJ949" s="159"/>
      <c r="CK949" s="159"/>
      <c r="CL949" s="159"/>
      <c r="CM949" s="159"/>
      <c r="CN949" s="159"/>
      <c r="CO949" s="159"/>
      <c r="CP949" s="159"/>
      <c r="CQ949" s="159"/>
      <c r="CR949" s="159"/>
      <c r="CS949" s="159"/>
      <c r="CT949" s="159"/>
      <c r="CU949" s="159"/>
      <c r="CV949" s="159"/>
      <c r="CW949" s="159"/>
      <c r="CX949" s="159"/>
      <c r="CY949" s="159"/>
      <c r="CZ949" s="159"/>
      <c r="DA949" s="159"/>
      <c r="DB949" s="159"/>
      <c r="DC949" s="159"/>
      <c r="DD949" s="159"/>
      <c r="DE949" s="159"/>
      <c r="DF949" s="159"/>
      <c r="DG949" s="159"/>
      <c r="DH949" s="159"/>
      <c r="DI949" s="159"/>
      <c r="DJ949" s="159"/>
      <c r="DK949" s="159"/>
      <c r="DL949" s="159"/>
      <c r="DM949" s="159"/>
      <c r="DN949" s="159"/>
      <c r="DO949" s="159"/>
      <c r="DP949" s="159"/>
      <c r="DQ949" s="159"/>
      <c r="DR949" s="159"/>
      <c r="DS949" s="159"/>
      <c r="DT949" s="159"/>
      <c r="DU949" s="159"/>
      <c r="DV949" s="159"/>
      <c r="DW949" s="159"/>
      <c r="DX949" s="159"/>
      <c r="DY949" s="159"/>
      <c r="DZ949" s="159"/>
      <c r="EA949" s="159"/>
      <c r="EB949" s="159"/>
      <c r="EC949" s="159"/>
      <c r="ED949" s="159"/>
      <c r="EE949" s="159"/>
      <c r="EF949" s="159"/>
      <c r="EG949" s="159"/>
      <c r="EH949" s="159"/>
      <c r="EI949" s="159"/>
      <c r="EJ949" s="159"/>
      <c r="EK949" s="159"/>
      <c r="EL949" s="159"/>
      <c r="EM949" s="159"/>
      <c r="EN949" s="159"/>
      <c r="EO949" s="159"/>
      <c r="EP949" s="159"/>
      <c r="EQ949" s="159"/>
      <c r="ER949" s="159"/>
      <c r="ES949" s="159"/>
      <c r="ET949" s="159"/>
      <c r="EU949" s="159"/>
      <c r="EV949" s="159"/>
      <c r="EW949" s="159"/>
      <c r="EX949" s="159"/>
      <c r="EY949" s="159"/>
      <c r="EZ949" s="159"/>
      <c r="FA949" s="159"/>
      <c r="FB949" s="159"/>
      <c r="FC949" s="159"/>
      <c r="FD949" s="159"/>
    </row>
    <row r="950" customFormat="false" ht="12.75" hidden="false" customHeight="false" outlineLevel="0" collapsed="false">
      <c r="A950" s="168"/>
      <c r="B950" s="149"/>
      <c r="C950" s="149"/>
      <c r="D950" s="149"/>
      <c r="E950" s="149"/>
      <c r="F950" s="149"/>
      <c r="G950" s="149"/>
      <c r="H950" s="148"/>
      <c r="I950" s="170"/>
      <c r="R950" s="148"/>
      <c r="S950" s="158"/>
      <c r="T950" s="159"/>
      <c r="U950" s="159"/>
      <c r="V950" s="159"/>
      <c r="W950" s="159"/>
      <c r="X950" s="159"/>
      <c r="Y950" s="159"/>
      <c r="Z950" s="159"/>
      <c r="AA950" s="159"/>
      <c r="AB950" s="159"/>
      <c r="AC950" s="159"/>
      <c r="AD950" s="159"/>
      <c r="AE950" s="159"/>
      <c r="AF950" s="159"/>
      <c r="AG950" s="159"/>
      <c r="AH950" s="159"/>
      <c r="AI950" s="159"/>
      <c r="AJ950" s="159"/>
      <c r="AK950" s="159"/>
      <c r="AL950" s="159"/>
      <c r="AM950" s="159"/>
      <c r="AN950" s="159"/>
      <c r="AO950" s="159"/>
      <c r="AP950" s="159"/>
      <c r="AQ950" s="159"/>
      <c r="AR950" s="159"/>
      <c r="AS950" s="159"/>
      <c r="AT950" s="159"/>
      <c r="AU950" s="159"/>
      <c r="AV950" s="159"/>
      <c r="AW950" s="159"/>
      <c r="AX950" s="159"/>
      <c r="AY950" s="159"/>
      <c r="AZ950" s="159"/>
      <c r="BA950" s="159"/>
      <c r="BB950" s="159"/>
      <c r="BC950" s="159"/>
      <c r="BD950" s="159"/>
      <c r="BE950" s="159"/>
      <c r="BF950" s="159"/>
      <c r="BG950" s="159"/>
      <c r="BH950" s="159"/>
      <c r="BI950" s="159"/>
      <c r="BJ950" s="159"/>
      <c r="BK950" s="159"/>
      <c r="BL950" s="159"/>
      <c r="BM950" s="159"/>
      <c r="BN950" s="159"/>
      <c r="BO950" s="159"/>
      <c r="BP950" s="159"/>
      <c r="BQ950" s="159"/>
      <c r="BR950" s="159"/>
      <c r="BS950" s="159"/>
      <c r="BT950" s="159"/>
      <c r="BU950" s="159"/>
      <c r="BV950" s="159"/>
      <c r="BW950" s="159"/>
      <c r="BX950" s="159"/>
      <c r="BY950" s="159"/>
      <c r="BZ950" s="159"/>
      <c r="CA950" s="159"/>
      <c r="CB950" s="159"/>
      <c r="CC950" s="159"/>
      <c r="CD950" s="159"/>
      <c r="CE950" s="159"/>
      <c r="CF950" s="159"/>
      <c r="CG950" s="159"/>
      <c r="CH950" s="159"/>
      <c r="CI950" s="159"/>
      <c r="CJ950" s="159"/>
      <c r="CK950" s="159"/>
      <c r="CL950" s="159"/>
      <c r="CM950" s="159"/>
      <c r="CN950" s="159"/>
      <c r="CO950" s="159"/>
      <c r="CP950" s="159"/>
      <c r="CQ950" s="159"/>
      <c r="CR950" s="159"/>
      <c r="CS950" s="159"/>
      <c r="CT950" s="159"/>
      <c r="CU950" s="159"/>
      <c r="CV950" s="159"/>
      <c r="CW950" s="159"/>
      <c r="CX950" s="159"/>
      <c r="CY950" s="159"/>
      <c r="CZ950" s="159"/>
      <c r="DA950" s="159"/>
      <c r="DB950" s="159"/>
      <c r="DC950" s="159"/>
      <c r="DD950" s="159"/>
      <c r="DE950" s="159"/>
      <c r="DF950" s="159"/>
      <c r="DG950" s="159"/>
      <c r="DH950" s="159"/>
      <c r="DI950" s="159"/>
      <c r="DJ950" s="159"/>
      <c r="DK950" s="159"/>
      <c r="DL950" s="159"/>
      <c r="DM950" s="159"/>
      <c r="DN950" s="159"/>
      <c r="DO950" s="159"/>
      <c r="DP950" s="159"/>
      <c r="DQ950" s="159"/>
      <c r="DR950" s="159"/>
      <c r="DS950" s="159"/>
      <c r="DT950" s="159"/>
      <c r="DU950" s="159"/>
      <c r="DV950" s="159"/>
      <c r="DW950" s="159"/>
      <c r="DX950" s="159"/>
      <c r="DY950" s="159"/>
      <c r="DZ950" s="159"/>
      <c r="EA950" s="159"/>
      <c r="EB950" s="159"/>
      <c r="EC950" s="159"/>
      <c r="ED950" s="159"/>
      <c r="EE950" s="159"/>
      <c r="EF950" s="159"/>
      <c r="EG950" s="159"/>
      <c r="EH950" s="159"/>
      <c r="EI950" s="159"/>
      <c r="EJ950" s="159"/>
      <c r="EK950" s="159"/>
      <c r="EL950" s="159"/>
      <c r="EM950" s="159"/>
      <c r="EN950" s="159"/>
      <c r="EO950" s="159"/>
      <c r="EP950" s="159"/>
      <c r="EQ950" s="159"/>
      <c r="ER950" s="159"/>
      <c r="ES950" s="159"/>
      <c r="ET950" s="159"/>
      <c r="EU950" s="159"/>
      <c r="EV950" s="159"/>
      <c r="EW950" s="159"/>
      <c r="EX950" s="159"/>
      <c r="EY950" s="159"/>
      <c r="EZ950" s="159"/>
      <c r="FA950" s="159"/>
      <c r="FB950" s="159"/>
      <c r="FC950" s="159"/>
      <c r="FD950" s="159"/>
    </row>
    <row r="951" customFormat="false" ht="12.75" hidden="false" customHeight="false" outlineLevel="0" collapsed="false">
      <c r="A951" s="168"/>
      <c r="B951" s="149"/>
      <c r="C951" s="149"/>
      <c r="D951" s="149"/>
      <c r="E951" s="149"/>
      <c r="F951" s="149"/>
      <c r="G951" s="149"/>
      <c r="H951" s="148"/>
      <c r="I951" s="170"/>
      <c r="R951" s="148"/>
      <c r="S951" s="158"/>
      <c r="T951" s="159"/>
      <c r="U951" s="159"/>
      <c r="V951" s="159"/>
      <c r="W951" s="159"/>
      <c r="X951" s="159"/>
      <c r="Y951" s="159"/>
      <c r="Z951" s="159"/>
      <c r="AA951" s="159"/>
      <c r="AB951" s="159"/>
      <c r="AC951" s="159"/>
      <c r="AD951" s="159"/>
      <c r="AE951" s="159"/>
      <c r="AF951" s="159"/>
      <c r="AG951" s="159"/>
      <c r="AH951" s="159"/>
      <c r="AI951" s="159"/>
      <c r="AJ951" s="159"/>
      <c r="AK951" s="159"/>
      <c r="AL951" s="159"/>
      <c r="AM951" s="159"/>
      <c r="AN951" s="159"/>
      <c r="AO951" s="159"/>
      <c r="AP951" s="159"/>
      <c r="AQ951" s="159"/>
      <c r="AR951" s="159"/>
      <c r="AS951" s="159"/>
      <c r="AT951" s="159"/>
      <c r="AU951" s="159"/>
      <c r="AV951" s="159"/>
      <c r="AW951" s="159"/>
      <c r="AX951" s="159"/>
      <c r="AY951" s="159"/>
      <c r="AZ951" s="159"/>
      <c r="BA951" s="159"/>
      <c r="BB951" s="159"/>
      <c r="BC951" s="159"/>
      <c r="BD951" s="159"/>
      <c r="BE951" s="159"/>
      <c r="BF951" s="159"/>
      <c r="BG951" s="159"/>
      <c r="BH951" s="159"/>
      <c r="BI951" s="159"/>
      <c r="BJ951" s="159"/>
      <c r="BK951" s="159"/>
      <c r="BL951" s="159"/>
      <c r="BM951" s="159"/>
      <c r="BN951" s="159"/>
      <c r="BO951" s="159"/>
      <c r="BP951" s="159"/>
      <c r="BQ951" s="159"/>
      <c r="BR951" s="159"/>
      <c r="BS951" s="159"/>
      <c r="BT951" s="159"/>
      <c r="BU951" s="159"/>
      <c r="BV951" s="159"/>
      <c r="BW951" s="159"/>
      <c r="BX951" s="159"/>
      <c r="BY951" s="159"/>
      <c r="BZ951" s="159"/>
      <c r="CA951" s="159"/>
      <c r="CB951" s="159"/>
      <c r="CC951" s="159"/>
      <c r="CD951" s="159"/>
      <c r="CE951" s="159"/>
      <c r="CF951" s="159"/>
      <c r="CG951" s="159"/>
      <c r="CH951" s="159"/>
      <c r="CI951" s="159"/>
      <c r="CJ951" s="159"/>
      <c r="CK951" s="159"/>
      <c r="CL951" s="159"/>
      <c r="CM951" s="159"/>
      <c r="CN951" s="159"/>
      <c r="CO951" s="159"/>
      <c r="CP951" s="159"/>
      <c r="CQ951" s="159"/>
      <c r="CR951" s="159"/>
      <c r="CS951" s="159"/>
      <c r="CT951" s="159"/>
      <c r="CU951" s="159"/>
      <c r="CV951" s="159"/>
      <c r="CW951" s="159"/>
      <c r="CX951" s="159"/>
      <c r="CY951" s="159"/>
      <c r="CZ951" s="159"/>
      <c r="DA951" s="159"/>
      <c r="DB951" s="159"/>
      <c r="DC951" s="159"/>
      <c r="DD951" s="159"/>
      <c r="DE951" s="159"/>
      <c r="DF951" s="159"/>
      <c r="DG951" s="159"/>
      <c r="DH951" s="159"/>
      <c r="DI951" s="159"/>
      <c r="DJ951" s="159"/>
      <c r="DK951" s="159"/>
      <c r="DL951" s="159"/>
      <c r="DM951" s="159"/>
      <c r="DN951" s="159"/>
      <c r="DO951" s="159"/>
      <c r="DP951" s="159"/>
      <c r="DQ951" s="159"/>
      <c r="DR951" s="159"/>
      <c r="DS951" s="159"/>
      <c r="DT951" s="159"/>
      <c r="DU951" s="159"/>
      <c r="DV951" s="159"/>
      <c r="DW951" s="159"/>
      <c r="DX951" s="159"/>
      <c r="DY951" s="159"/>
      <c r="DZ951" s="159"/>
      <c r="EA951" s="159"/>
      <c r="EB951" s="159"/>
      <c r="EC951" s="159"/>
      <c r="ED951" s="159"/>
      <c r="EE951" s="159"/>
      <c r="EF951" s="159"/>
      <c r="EG951" s="159"/>
      <c r="EH951" s="159"/>
      <c r="EI951" s="159"/>
      <c r="EJ951" s="159"/>
      <c r="EK951" s="159"/>
      <c r="EL951" s="159"/>
      <c r="EM951" s="159"/>
      <c r="EN951" s="159"/>
      <c r="EO951" s="159"/>
      <c r="EP951" s="159"/>
      <c r="EQ951" s="159"/>
      <c r="ER951" s="159"/>
      <c r="ES951" s="159"/>
      <c r="ET951" s="159"/>
      <c r="EU951" s="159"/>
      <c r="EV951" s="159"/>
      <c r="EW951" s="159"/>
      <c r="EX951" s="159"/>
      <c r="EY951" s="159"/>
      <c r="EZ951" s="159"/>
      <c r="FA951" s="159"/>
      <c r="FB951" s="159"/>
      <c r="FC951" s="159"/>
      <c r="FD951" s="159"/>
    </row>
    <row r="952" customFormat="false" ht="12.75" hidden="false" customHeight="false" outlineLevel="0" collapsed="false">
      <c r="A952" s="168"/>
      <c r="B952" s="149"/>
      <c r="C952" s="149"/>
      <c r="D952" s="149"/>
      <c r="E952" s="149"/>
      <c r="F952" s="149"/>
      <c r="G952" s="149"/>
      <c r="H952" s="148"/>
      <c r="I952" s="170"/>
      <c r="R952" s="148"/>
      <c r="S952" s="158"/>
      <c r="T952" s="159"/>
      <c r="U952" s="159"/>
      <c r="V952" s="159"/>
      <c r="W952" s="159"/>
      <c r="X952" s="159"/>
      <c r="Y952" s="159"/>
      <c r="Z952" s="159"/>
      <c r="AA952" s="159"/>
      <c r="AB952" s="159"/>
      <c r="AC952" s="159"/>
      <c r="AD952" s="159"/>
      <c r="AE952" s="159"/>
      <c r="AF952" s="159"/>
      <c r="AG952" s="159"/>
      <c r="AH952" s="159"/>
      <c r="AI952" s="159"/>
      <c r="AJ952" s="159"/>
      <c r="AK952" s="159"/>
      <c r="AL952" s="159"/>
      <c r="AM952" s="159"/>
      <c r="AN952" s="159"/>
      <c r="AO952" s="159"/>
      <c r="AP952" s="159"/>
      <c r="AQ952" s="159"/>
      <c r="AR952" s="159"/>
      <c r="AS952" s="159"/>
      <c r="AT952" s="159"/>
      <c r="AU952" s="159"/>
      <c r="AV952" s="159"/>
      <c r="AW952" s="159"/>
      <c r="AX952" s="159"/>
      <c r="AY952" s="159"/>
      <c r="AZ952" s="159"/>
      <c r="BA952" s="159"/>
      <c r="BB952" s="159"/>
      <c r="BC952" s="159"/>
      <c r="BD952" s="159"/>
      <c r="BE952" s="159"/>
      <c r="BF952" s="159"/>
      <c r="BG952" s="159"/>
      <c r="BH952" s="159"/>
      <c r="BI952" s="159"/>
      <c r="BJ952" s="159"/>
      <c r="BK952" s="159"/>
      <c r="BL952" s="159"/>
      <c r="BM952" s="159"/>
      <c r="BN952" s="159"/>
      <c r="BO952" s="159"/>
      <c r="BP952" s="159"/>
      <c r="BQ952" s="159"/>
      <c r="BR952" s="159"/>
      <c r="BS952" s="159"/>
      <c r="BT952" s="159"/>
      <c r="BU952" s="159"/>
      <c r="BV952" s="159"/>
      <c r="BW952" s="159"/>
      <c r="BX952" s="159"/>
      <c r="BY952" s="159"/>
      <c r="BZ952" s="159"/>
      <c r="CA952" s="159"/>
      <c r="CB952" s="159"/>
      <c r="CC952" s="159"/>
      <c r="CD952" s="159"/>
      <c r="CE952" s="159"/>
      <c r="CF952" s="159"/>
      <c r="CG952" s="159"/>
      <c r="CH952" s="159"/>
      <c r="CI952" s="159"/>
      <c r="CJ952" s="159"/>
      <c r="CK952" s="159"/>
      <c r="CL952" s="159"/>
      <c r="CM952" s="159"/>
      <c r="CN952" s="159"/>
      <c r="CO952" s="159"/>
      <c r="CP952" s="159"/>
      <c r="CQ952" s="159"/>
      <c r="CR952" s="159"/>
      <c r="CS952" s="159"/>
      <c r="CT952" s="159"/>
      <c r="CU952" s="159"/>
      <c r="CV952" s="159"/>
      <c r="CW952" s="159"/>
      <c r="CX952" s="159"/>
      <c r="CY952" s="159"/>
      <c r="CZ952" s="159"/>
      <c r="DA952" s="159"/>
      <c r="DB952" s="159"/>
      <c r="DC952" s="159"/>
      <c r="DD952" s="159"/>
      <c r="DE952" s="159"/>
      <c r="DF952" s="159"/>
      <c r="DG952" s="159"/>
      <c r="DH952" s="159"/>
      <c r="DI952" s="159"/>
      <c r="DJ952" s="159"/>
      <c r="DK952" s="159"/>
      <c r="DL952" s="159"/>
      <c r="DM952" s="159"/>
      <c r="DN952" s="159"/>
      <c r="DO952" s="159"/>
      <c r="DP952" s="159"/>
      <c r="DQ952" s="159"/>
      <c r="DR952" s="159"/>
      <c r="DS952" s="159"/>
      <c r="DT952" s="159"/>
      <c r="DU952" s="159"/>
      <c r="DV952" s="159"/>
      <c r="DW952" s="159"/>
      <c r="DX952" s="159"/>
      <c r="DY952" s="159"/>
      <c r="DZ952" s="159"/>
      <c r="EA952" s="159"/>
      <c r="EB952" s="159"/>
      <c r="EC952" s="159"/>
      <c r="ED952" s="159"/>
      <c r="EE952" s="159"/>
      <c r="EF952" s="159"/>
      <c r="EG952" s="159"/>
      <c r="EH952" s="159"/>
      <c r="EI952" s="159"/>
      <c r="EJ952" s="159"/>
      <c r="EK952" s="159"/>
      <c r="EL952" s="159"/>
      <c r="EM952" s="159"/>
      <c r="EN952" s="159"/>
      <c r="EO952" s="159"/>
      <c r="EP952" s="159"/>
      <c r="EQ952" s="159"/>
      <c r="ER952" s="159"/>
      <c r="ES952" s="159"/>
      <c r="ET952" s="159"/>
      <c r="EU952" s="159"/>
      <c r="EV952" s="159"/>
      <c r="EW952" s="159"/>
      <c r="EX952" s="159"/>
      <c r="EY952" s="159"/>
      <c r="EZ952" s="159"/>
      <c r="FA952" s="159"/>
      <c r="FB952" s="159"/>
      <c r="FC952" s="159"/>
      <c r="FD952" s="159"/>
    </row>
    <row r="953" customFormat="false" ht="12.75" hidden="false" customHeight="false" outlineLevel="0" collapsed="false">
      <c r="A953" s="168"/>
      <c r="B953" s="149"/>
      <c r="C953" s="149"/>
      <c r="D953" s="149"/>
      <c r="E953" s="149"/>
      <c r="F953" s="149"/>
      <c r="G953" s="149"/>
      <c r="H953" s="148"/>
      <c r="I953" s="170"/>
      <c r="R953" s="148"/>
      <c r="S953" s="158"/>
      <c r="T953" s="159"/>
      <c r="U953" s="159"/>
      <c r="V953" s="159"/>
      <c r="W953" s="159"/>
      <c r="X953" s="159"/>
      <c r="Y953" s="159"/>
      <c r="Z953" s="159"/>
      <c r="AA953" s="159"/>
      <c r="AB953" s="159"/>
      <c r="AC953" s="159"/>
      <c r="AD953" s="159"/>
      <c r="AE953" s="159"/>
      <c r="AF953" s="159"/>
      <c r="AG953" s="159"/>
      <c r="AH953" s="159"/>
      <c r="AI953" s="159"/>
      <c r="AJ953" s="159"/>
      <c r="AK953" s="159"/>
      <c r="AL953" s="159"/>
      <c r="AM953" s="159"/>
      <c r="AN953" s="159"/>
      <c r="AO953" s="159"/>
      <c r="AP953" s="159"/>
      <c r="AQ953" s="159"/>
      <c r="AR953" s="159"/>
      <c r="AS953" s="159"/>
      <c r="AT953" s="159"/>
      <c r="AU953" s="159"/>
      <c r="AV953" s="159"/>
      <c r="AW953" s="159"/>
      <c r="AX953" s="159"/>
      <c r="AY953" s="159"/>
      <c r="AZ953" s="159"/>
      <c r="BA953" s="159"/>
      <c r="BB953" s="159"/>
      <c r="BC953" s="159"/>
      <c r="BD953" s="159"/>
      <c r="BE953" s="159"/>
      <c r="BF953" s="159"/>
      <c r="BG953" s="159"/>
      <c r="BH953" s="159"/>
      <c r="BI953" s="159"/>
      <c r="BJ953" s="159"/>
      <c r="BK953" s="159"/>
      <c r="BL953" s="159"/>
      <c r="BM953" s="159"/>
      <c r="BN953" s="159"/>
      <c r="BO953" s="159"/>
      <c r="BP953" s="159"/>
      <c r="BQ953" s="159"/>
      <c r="BR953" s="159"/>
      <c r="BS953" s="159"/>
      <c r="BT953" s="159"/>
      <c r="BU953" s="159"/>
      <c r="BV953" s="159"/>
      <c r="BW953" s="159"/>
      <c r="BX953" s="159"/>
      <c r="BY953" s="159"/>
      <c r="BZ953" s="159"/>
      <c r="CA953" s="159"/>
      <c r="CB953" s="159"/>
      <c r="CC953" s="159"/>
      <c r="CD953" s="159"/>
      <c r="CE953" s="159"/>
      <c r="CF953" s="159"/>
      <c r="CG953" s="159"/>
      <c r="CH953" s="159"/>
      <c r="CI953" s="159"/>
      <c r="CJ953" s="159"/>
      <c r="CK953" s="159"/>
      <c r="CL953" s="159"/>
      <c r="CM953" s="159"/>
      <c r="CN953" s="159"/>
      <c r="CO953" s="159"/>
      <c r="CP953" s="159"/>
      <c r="CQ953" s="159"/>
      <c r="CR953" s="159"/>
      <c r="CS953" s="159"/>
      <c r="CT953" s="159"/>
      <c r="CU953" s="159"/>
      <c r="CV953" s="159"/>
      <c r="CW953" s="159"/>
      <c r="CX953" s="159"/>
      <c r="CY953" s="159"/>
      <c r="CZ953" s="159"/>
      <c r="DA953" s="159"/>
      <c r="DB953" s="159"/>
      <c r="DC953" s="159"/>
      <c r="DD953" s="159"/>
      <c r="DE953" s="159"/>
      <c r="DF953" s="159"/>
      <c r="DG953" s="159"/>
      <c r="DH953" s="159"/>
      <c r="DI953" s="159"/>
      <c r="DJ953" s="159"/>
      <c r="DK953" s="159"/>
      <c r="DL953" s="159"/>
      <c r="DM953" s="159"/>
      <c r="DN953" s="159"/>
      <c r="DO953" s="159"/>
      <c r="DP953" s="159"/>
      <c r="DQ953" s="159"/>
      <c r="DR953" s="159"/>
      <c r="DS953" s="159"/>
      <c r="DT953" s="159"/>
      <c r="DU953" s="159"/>
      <c r="DV953" s="159"/>
      <c r="DW953" s="159"/>
      <c r="DX953" s="159"/>
      <c r="DY953" s="159"/>
      <c r="DZ953" s="159"/>
      <c r="EA953" s="159"/>
      <c r="EB953" s="159"/>
      <c r="EC953" s="159"/>
      <c r="ED953" s="159"/>
      <c r="EE953" s="159"/>
      <c r="EF953" s="159"/>
      <c r="EG953" s="159"/>
      <c r="EH953" s="159"/>
      <c r="EI953" s="159"/>
      <c r="EJ953" s="159"/>
      <c r="EK953" s="159"/>
      <c r="EL953" s="159"/>
      <c r="EM953" s="159"/>
      <c r="EN953" s="159"/>
      <c r="EO953" s="159"/>
      <c r="EP953" s="159"/>
      <c r="EQ953" s="159"/>
      <c r="ER953" s="159"/>
      <c r="ES953" s="159"/>
      <c r="ET953" s="159"/>
      <c r="EU953" s="159"/>
      <c r="EV953" s="159"/>
      <c r="EW953" s="159"/>
      <c r="EX953" s="159"/>
      <c r="EY953" s="159"/>
      <c r="EZ953" s="159"/>
      <c r="FA953" s="159"/>
      <c r="FB953" s="159"/>
      <c r="FC953" s="159"/>
      <c r="FD953" s="159"/>
    </row>
    <row r="954" customFormat="false" ht="12.75" hidden="false" customHeight="false" outlineLevel="0" collapsed="false">
      <c r="A954" s="168"/>
      <c r="B954" s="149"/>
      <c r="C954" s="149"/>
      <c r="D954" s="149"/>
      <c r="E954" s="149"/>
      <c r="F954" s="149"/>
      <c r="G954" s="149"/>
      <c r="H954" s="148"/>
      <c r="I954" s="170"/>
      <c r="R954" s="148"/>
      <c r="S954" s="158"/>
      <c r="T954" s="159"/>
      <c r="U954" s="159"/>
      <c r="V954" s="159"/>
      <c r="W954" s="159"/>
      <c r="X954" s="159"/>
      <c r="Y954" s="159"/>
      <c r="Z954" s="159"/>
      <c r="AA954" s="159"/>
      <c r="AB954" s="159"/>
      <c r="AC954" s="159"/>
      <c r="AD954" s="159"/>
      <c r="AE954" s="159"/>
      <c r="AF954" s="159"/>
      <c r="AG954" s="159"/>
      <c r="AH954" s="159"/>
      <c r="AI954" s="159"/>
      <c r="AJ954" s="159"/>
      <c r="AK954" s="159"/>
      <c r="AL954" s="159"/>
      <c r="AM954" s="159"/>
      <c r="AN954" s="159"/>
      <c r="AO954" s="159"/>
      <c r="AP954" s="159"/>
      <c r="AQ954" s="159"/>
      <c r="AR954" s="159"/>
      <c r="AS954" s="159"/>
      <c r="AT954" s="159"/>
      <c r="AU954" s="159"/>
      <c r="AV954" s="159"/>
      <c r="AW954" s="159"/>
      <c r="AX954" s="159"/>
      <c r="AY954" s="159"/>
      <c r="AZ954" s="159"/>
      <c r="BA954" s="159"/>
      <c r="BB954" s="159"/>
      <c r="BC954" s="159"/>
      <c r="BD954" s="159"/>
      <c r="BE954" s="159"/>
      <c r="BF954" s="159"/>
      <c r="BG954" s="159"/>
      <c r="BH954" s="159"/>
      <c r="BI954" s="159"/>
      <c r="BJ954" s="159"/>
      <c r="BK954" s="159"/>
      <c r="BL954" s="159"/>
      <c r="BM954" s="159"/>
      <c r="BN954" s="159"/>
      <c r="BO954" s="159"/>
      <c r="BP954" s="159"/>
      <c r="BQ954" s="159"/>
      <c r="BR954" s="159"/>
      <c r="BS954" s="159"/>
      <c r="BT954" s="159"/>
      <c r="BU954" s="159"/>
      <c r="BV954" s="159"/>
      <c r="BW954" s="159"/>
      <c r="BX954" s="159"/>
      <c r="BY954" s="159"/>
      <c r="BZ954" s="159"/>
      <c r="CA954" s="159"/>
      <c r="CB954" s="159"/>
      <c r="CC954" s="159"/>
      <c r="CD954" s="159"/>
      <c r="CE954" s="159"/>
      <c r="CF954" s="159"/>
      <c r="CG954" s="159"/>
      <c r="CH954" s="159"/>
      <c r="CI954" s="159"/>
      <c r="CJ954" s="159"/>
      <c r="CK954" s="159"/>
      <c r="CL954" s="159"/>
      <c r="CM954" s="159"/>
      <c r="CN954" s="159"/>
      <c r="CO954" s="159"/>
      <c r="CP954" s="159"/>
      <c r="CQ954" s="159"/>
      <c r="CR954" s="159"/>
      <c r="CS954" s="159"/>
      <c r="CT954" s="159"/>
      <c r="CU954" s="159"/>
      <c r="CV954" s="159"/>
      <c r="CW954" s="159"/>
      <c r="CX954" s="159"/>
      <c r="CY954" s="159"/>
      <c r="CZ954" s="159"/>
      <c r="DA954" s="159"/>
      <c r="DB954" s="159"/>
      <c r="DC954" s="159"/>
      <c r="DD954" s="159"/>
      <c r="DE954" s="159"/>
      <c r="DF954" s="159"/>
      <c r="DG954" s="159"/>
      <c r="DH954" s="159"/>
      <c r="DI954" s="159"/>
      <c r="DJ954" s="159"/>
      <c r="DK954" s="159"/>
      <c r="DL954" s="159"/>
      <c r="DM954" s="159"/>
      <c r="DN954" s="159"/>
      <c r="DO954" s="159"/>
      <c r="DP954" s="159"/>
      <c r="DQ954" s="159"/>
      <c r="DR954" s="159"/>
      <c r="DS954" s="159"/>
      <c r="DT954" s="159"/>
      <c r="DU954" s="159"/>
      <c r="DV954" s="159"/>
      <c r="DW954" s="159"/>
      <c r="DX954" s="159"/>
      <c r="DY954" s="159"/>
      <c r="DZ954" s="159"/>
      <c r="EA954" s="159"/>
      <c r="EB954" s="159"/>
      <c r="EC954" s="159"/>
      <c r="ED954" s="159"/>
      <c r="EE954" s="159"/>
      <c r="EF954" s="159"/>
      <c r="EG954" s="159"/>
      <c r="EH954" s="159"/>
      <c r="EI954" s="159"/>
      <c r="EJ954" s="159"/>
      <c r="EK954" s="159"/>
      <c r="EL954" s="159"/>
      <c r="EM954" s="159"/>
      <c r="EN954" s="159"/>
      <c r="EO954" s="159"/>
      <c r="EP954" s="159"/>
      <c r="EQ954" s="159"/>
      <c r="ER954" s="159"/>
      <c r="ES954" s="159"/>
      <c r="ET954" s="159"/>
      <c r="EU954" s="159"/>
      <c r="EV954" s="159"/>
      <c r="EW954" s="159"/>
      <c r="EX954" s="159"/>
      <c r="EY954" s="159"/>
      <c r="EZ954" s="159"/>
      <c r="FA954" s="159"/>
      <c r="FB954" s="159"/>
      <c r="FC954" s="159"/>
      <c r="FD954" s="159"/>
    </row>
    <row r="955" customFormat="false" ht="12.75" hidden="false" customHeight="false" outlineLevel="0" collapsed="false">
      <c r="A955" s="168"/>
      <c r="B955" s="149"/>
      <c r="C955" s="149"/>
      <c r="D955" s="149"/>
      <c r="E955" s="149"/>
      <c r="F955" s="149"/>
      <c r="G955" s="149"/>
      <c r="H955" s="148"/>
      <c r="I955" s="170"/>
      <c r="R955" s="148"/>
      <c r="S955" s="158"/>
      <c r="T955" s="159"/>
      <c r="U955" s="159"/>
      <c r="V955" s="159"/>
      <c r="W955" s="159"/>
      <c r="X955" s="159"/>
      <c r="Y955" s="159"/>
      <c r="Z955" s="159"/>
      <c r="AA955" s="159"/>
      <c r="AB955" s="159"/>
      <c r="AC955" s="159"/>
      <c r="AD955" s="159"/>
      <c r="AE955" s="159"/>
      <c r="AF955" s="159"/>
      <c r="AG955" s="159"/>
      <c r="AH955" s="159"/>
      <c r="AI955" s="159"/>
      <c r="AJ955" s="159"/>
      <c r="AK955" s="159"/>
      <c r="AL955" s="159"/>
      <c r="AM955" s="159"/>
      <c r="AN955" s="159"/>
      <c r="AO955" s="159"/>
      <c r="AP955" s="159"/>
      <c r="AQ955" s="159"/>
      <c r="AR955" s="159"/>
      <c r="AS955" s="159"/>
      <c r="AT955" s="159"/>
      <c r="AU955" s="159"/>
      <c r="AV955" s="159"/>
      <c r="AW955" s="159"/>
      <c r="AX955" s="159"/>
      <c r="AY955" s="159"/>
      <c r="AZ955" s="159"/>
      <c r="BA955" s="159"/>
      <c r="BB955" s="159"/>
      <c r="BC955" s="159"/>
      <c r="BD955" s="159"/>
      <c r="BE955" s="159"/>
      <c r="BF955" s="159"/>
      <c r="BG955" s="159"/>
      <c r="BH955" s="159"/>
      <c r="BI955" s="159"/>
      <c r="BJ955" s="159"/>
      <c r="BK955" s="159"/>
      <c r="BL955" s="159"/>
      <c r="BM955" s="159"/>
      <c r="BN955" s="159"/>
      <c r="BO955" s="159"/>
      <c r="BP955" s="159"/>
      <c r="BQ955" s="159"/>
      <c r="BR955" s="159"/>
      <c r="BS955" s="159"/>
      <c r="BT955" s="159"/>
      <c r="BU955" s="159"/>
      <c r="BV955" s="159"/>
      <c r="BW955" s="159"/>
      <c r="BX955" s="159"/>
      <c r="BY955" s="159"/>
      <c r="BZ955" s="159"/>
      <c r="CA955" s="159"/>
      <c r="CB955" s="159"/>
      <c r="CC955" s="159"/>
      <c r="CD955" s="159"/>
      <c r="CE955" s="159"/>
      <c r="CF955" s="159"/>
      <c r="CG955" s="159"/>
      <c r="CH955" s="159"/>
      <c r="CI955" s="159"/>
      <c r="CJ955" s="159"/>
      <c r="CK955" s="159"/>
      <c r="CL955" s="159"/>
      <c r="CM955" s="159"/>
      <c r="CN955" s="159"/>
      <c r="CO955" s="159"/>
      <c r="CP955" s="159"/>
      <c r="CQ955" s="159"/>
      <c r="CR955" s="159"/>
      <c r="CS955" s="159"/>
      <c r="CT955" s="159"/>
      <c r="CU955" s="159"/>
      <c r="CV955" s="159"/>
      <c r="CW955" s="159"/>
      <c r="CX955" s="159"/>
      <c r="CY955" s="159"/>
      <c r="CZ955" s="159"/>
      <c r="DA955" s="159"/>
      <c r="DB955" s="159"/>
      <c r="DC955" s="159"/>
      <c r="DD955" s="159"/>
      <c r="DE955" s="159"/>
      <c r="DF955" s="159"/>
      <c r="DG955" s="159"/>
      <c r="DH955" s="159"/>
      <c r="DI955" s="159"/>
      <c r="DJ955" s="159"/>
      <c r="DK955" s="159"/>
      <c r="DL955" s="159"/>
      <c r="DM955" s="159"/>
      <c r="DN955" s="159"/>
      <c r="DO955" s="159"/>
      <c r="DP955" s="159"/>
      <c r="DQ955" s="159"/>
      <c r="DR955" s="159"/>
      <c r="DS955" s="159"/>
      <c r="DT955" s="159"/>
      <c r="DU955" s="159"/>
      <c r="DV955" s="159"/>
      <c r="DW955" s="159"/>
      <c r="DX955" s="159"/>
      <c r="DY955" s="159"/>
      <c r="DZ955" s="159"/>
      <c r="EA955" s="159"/>
      <c r="EB955" s="159"/>
      <c r="EC955" s="159"/>
      <c r="ED955" s="159"/>
      <c r="EE955" s="159"/>
      <c r="EF955" s="159"/>
      <c r="EG955" s="159"/>
      <c r="EH955" s="159"/>
      <c r="EI955" s="159"/>
      <c r="EJ955" s="159"/>
      <c r="EK955" s="159"/>
      <c r="EL955" s="159"/>
      <c r="EM955" s="159"/>
      <c r="EN955" s="159"/>
      <c r="EO955" s="159"/>
      <c r="EP955" s="159"/>
      <c r="EQ955" s="159"/>
      <c r="ER955" s="159"/>
      <c r="ES955" s="159"/>
      <c r="ET955" s="159"/>
      <c r="EU955" s="159"/>
      <c r="EV955" s="159"/>
      <c r="EW955" s="159"/>
      <c r="EX955" s="159"/>
      <c r="EY955" s="159"/>
      <c r="EZ955" s="159"/>
      <c r="FA955" s="159"/>
      <c r="FB955" s="159"/>
      <c r="FC955" s="159"/>
      <c r="FD955" s="159"/>
    </row>
    <row r="956" customFormat="false" ht="12.75" hidden="false" customHeight="false" outlineLevel="0" collapsed="false">
      <c r="A956" s="168"/>
      <c r="B956" s="149"/>
      <c r="C956" s="149"/>
      <c r="D956" s="149"/>
      <c r="E956" s="149"/>
      <c r="F956" s="149"/>
      <c r="G956" s="149"/>
      <c r="H956" s="148"/>
      <c r="I956" s="170"/>
      <c r="R956" s="148"/>
      <c r="S956" s="158"/>
      <c r="T956" s="159"/>
      <c r="U956" s="159"/>
      <c r="V956" s="159"/>
      <c r="W956" s="159"/>
      <c r="X956" s="159"/>
      <c r="Y956" s="159"/>
      <c r="Z956" s="159"/>
      <c r="AA956" s="159"/>
      <c r="AB956" s="159"/>
      <c r="AC956" s="159"/>
      <c r="AD956" s="159"/>
      <c r="AE956" s="159"/>
      <c r="AF956" s="159"/>
      <c r="AG956" s="159"/>
      <c r="AH956" s="159"/>
      <c r="AI956" s="159"/>
      <c r="AJ956" s="159"/>
      <c r="AK956" s="159"/>
      <c r="AL956" s="159"/>
      <c r="AM956" s="159"/>
      <c r="AN956" s="159"/>
      <c r="AO956" s="159"/>
      <c r="AP956" s="159"/>
      <c r="AQ956" s="159"/>
      <c r="AR956" s="159"/>
      <c r="AS956" s="159"/>
      <c r="AT956" s="159"/>
      <c r="AU956" s="159"/>
      <c r="AV956" s="159"/>
      <c r="AW956" s="159"/>
      <c r="AX956" s="159"/>
      <c r="AY956" s="159"/>
      <c r="AZ956" s="159"/>
      <c r="BA956" s="159"/>
      <c r="BB956" s="159"/>
      <c r="BC956" s="159"/>
      <c r="BD956" s="159"/>
      <c r="BE956" s="159"/>
      <c r="BF956" s="159"/>
      <c r="BG956" s="159"/>
      <c r="BH956" s="159"/>
      <c r="BI956" s="159"/>
      <c r="BJ956" s="159"/>
      <c r="BK956" s="159"/>
      <c r="BL956" s="159"/>
      <c r="BM956" s="159"/>
      <c r="BN956" s="159"/>
      <c r="BO956" s="159"/>
      <c r="BP956" s="159"/>
      <c r="BQ956" s="159"/>
      <c r="BR956" s="159"/>
      <c r="BS956" s="159"/>
      <c r="BT956" s="159"/>
      <c r="BU956" s="159"/>
      <c r="BV956" s="159"/>
      <c r="BW956" s="159"/>
      <c r="BX956" s="159"/>
      <c r="BY956" s="159"/>
      <c r="BZ956" s="159"/>
      <c r="CA956" s="159"/>
      <c r="CB956" s="159"/>
      <c r="CC956" s="159"/>
      <c r="CD956" s="159"/>
      <c r="CE956" s="159"/>
      <c r="CF956" s="159"/>
      <c r="CG956" s="159"/>
      <c r="CH956" s="159"/>
      <c r="CI956" s="159"/>
      <c r="CJ956" s="159"/>
      <c r="CK956" s="159"/>
      <c r="CL956" s="159"/>
      <c r="CM956" s="159"/>
      <c r="CN956" s="159"/>
      <c r="CO956" s="159"/>
      <c r="CP956" s="159"/>
      <c r="CQ956" s="159"/>
      <c r="CR956" s="159"/>
      <c r="CS956" s="159"/>
      <c r="CT956" s="159"/>
      <c r="CU956" s="159"/>
      <c r="CV956" s="159"/>
      <c r="CW956" s="159"/>
      <c r="CX956" s="159"/>
      <c r="CY956" s="159"/>
      <c r="CZ956" s="159"/>
      <c r="DA956" s="159"/>
      <c r="DB956" s="159"/>
      <c r="DC956" s="159"/>
      <c r="DD956" s="159"/>
      <c r="DE956" s="159"/>
      <c r="DF956" s="159"/>
      <c r="DG956" s="159"/>
      <c r="DH956" s="159"/>
      <c r="DI956" s="159"/>
      <c r="DJ956" s="159"/>
      <c r="DK956" s="159"/>
      <c r="DL956" s="159"/>
      <c r="DM956" s="159"/>
      <c r="DN956" s="159"/>
      <c r="DO956" s="159"/>
      <c r="DP956" s="159"/>
      <c r="DQ956" s="159"/>
      <c r="DR956" s="159"/>
      <c r="DS956" s="159"/>
      <c r="DT956" s="159"/>
      <c r="DU956" s="159"/>
      <c r="DV956" s="159"/>
      <c r="DW956" s="159"/>
      <c r="DX956" s="159"/>
      <c r="DY956" s="159"/>
      <c r="DZ956" s="159"/>
      <c r="EA956" s="159"/>
      <c r="EB956" s="159"/>
      <c r="EC956" s="159"/>
      <c r="ED956" s="159"/>
      <c r="EE956" s="159"/>
      <c r="EF956" s="159"/>
      <c r="EG956" s="159"/>
      <c r="EH956" s="159"/>
      <c r="EI956" s="159"/>
      <c r="EJ956" s="159"/>
      <c r="EK956" s="159"/>
      <c r="EL956" s="159"/>
      <c r="EM956" s="159"/>
      <c r="EN956" s="159"/>
      <c r="EO956" s="159"/>
      <c r="EP956" s="159"/>
      <c r="EQ956" s="159"/>
      <c r="ER956" s="159"/>
      <c r="ES956" s="159"/>
      <c r="ET956" s="159"/>
      <c r="EU956" s="159"/>
      <c r="EV956" s="159"/>
      <c r="EW956" s="159"/>
      <c r="EX956" s="159"/>
      <c r="EY956" s="159"/>
      <c r="EZ956" s="159"/>
      <c r="FA956" s="159"/>
      <c r="FB956" s="159"/>
      <c r="FC956" s="159"/>
      <c r="FD956" s="159"/>
    </row>
    <row r="957" customFormat="false" ht="12.75" hidden="false" customHeight="false" outlineLevel="0" collapsed="false">
      <c r="A957" s="168"/>
      <c r="B957" s="149"/>
      <c r="C957" s="149"/>
      <c r="D957" s="149"/>
      <c r="E957" s="149"/>
      <c r="F957" s="149"/>
      <c r="G957" s="149"/>
      <c r="H957" s="148"/>
      <c r="I957" s="170"/>
      <c r="R957" s="148"/>
      <c r="S957" s="158"/>
      <c r="T957" s="159"/>
      <c r="U957" s="159"/>
      <c r="V957" s="159"/>
      <c r="W957" s="159"/>
      <c r="X957" s="159"/>
      <c r="Y957" s="159"/>
      <c r="Z957" s="159"/>
      <c r="AA957" s="159"/>
      <c r="AB957" s="159"/>
      <c r="AC957" s="159"/>
      <c r="AD957" s="159"/>
      <c r="AE957" s="159"/>
      <c r="AF957" s="159"/>
      <c r="AG957" s="159"/>
      <c r="AH957" s="159"/>
      <c r="AI957" s="159"/>
      <c r="AJ957" s="159"/>
      <c r="AK957" s="159"/>
      <c r="AL957" s="159"/>
      <c r="AM957" s="159"/>
      <c r="AN957" s="159"/>
      <c r="AO957" s="159"/>
      <c r="AP957" s="159"/>
      <c r="AQ957" s="159"/>
      <c r="AR957" s="159"/>
      <c r="AS957" s="159"/>
      <c r="AT957" s="159"/>
      <c r="AU957" s="159"/>
      <c r="AV957" s="159"/>
      <c r="AW957" s="159"/>
      <c r="AX957" s="159"/>
      <c r="AY957" s="159"/>
      <c r="AZ957" s="159"/>
      <c r="BA957" s="159"/>
      <c r="BB957" s="159"/>
      <c r="BC957" s="159"/>
      <c r="BD957" s="159"/>
      <c r="BE957" s="159"/>
      <c r="BF957" s="159"/>
      <c r="BG957" s="159"/>
      <c r="BH957" s="159"/>
      <c r="BI957" s="159"/>
      <c r="BJ957" s="159"/>
      <c r="BK957" s="159"/>
      <c r="BL957" s="159"/>
      <c r="BM957" s="159"/>
      <c r="BN957" s="159"/>
      <c r="BO957" s="159"/>
      <c r="BP957" s="159"/>
      <c r="BQ957" s="159"/>
      <c r="BR957" s="159"/>
      <c r="BS957" s="159"/>
      <c r="BT957" s="159"/>
      <c r="BU957" s="159"/>
      <c r="BV957" s="159"/>
      <c r="BW957" s="159"/>
      <c r="BX957" s="159"/>
      <c r="BY957" s="159"/>
      <c r="BZ957" s="159"/>
      <c r="CA957" s="159"/>
      <c r="CB957" s="159"/>
      <c r="CC957" s="159"/>
      <c r="CD957" s="159"/>
      <c r="CE957" s="159"/>
      <c r="CF957" s="159"/>
      <c r="CG957" s="159"/>
      <c r="CH957" s="159"/>
      <c r="CI957" s="159"/>
      <c r="CJ957" s="159"/>
      <c r="CK957" s="159"/>
      <c r="CL957" s="159"/>
      <c r="CM957" s="159"/>
      <c r="CN957" s="159"/>
      <c r="CO957" s="159"/>
      <c r="CP957" s="159"/>
      <c r="CQ957" s="159"/>
      <c r="CR957" s="159"/>
      <c r="CS957" s="159"/>
      <c r="CT957" s="159"/>
      <c r="CU957" s="159"/>
      <c r="CV957" s="159"/>
      <c r="CW957" s="159"/>
      <c r="CX957" s="159"/>
      <c r="CY957" s="159"/>
      <c r="CZ957" s="159"/>
      <c r="DA957" s="159"/>
      <c r="DB957" s="159"/>
      <c r="DC957" s="159"/>
      <c r="DD957" s="159"/>
      <c r="DE957" s="159"/>
      <c r="DF957" s="159"/>
      <c r="DG957" s="159"/>
      <c r="DH957" s="159"/>
      <c r="DI957" s="159"/>
      <c r="DJ957" s="159"/>
      <c r="DK957" s="159"/>
      <c r="DL957" s="159"/>
      <c r="DM957" s="159"/>
      <c r="DN957" s="159"/>
      <c r="DO957" s="159"/>
      <c r="DP957" s="159"/>
      <c r="DQ957" s="159"/>
      <c r="DR957" s="159"/>
      <c r="DS957" s="159"/>
      <c r="DT957" s="159"/>
      <c r="DU957" s="159"/>
      <c r="DV957" s="159"/>
      <c r="DW957" s="159"/>
      <c r="DX957" s="159"/>
      <c r="DY957" s="159"/>
      <c r="DZ957" s="159"/>
      <c r="EA957" s="159"/>
      <c r="EB957" s="159"/>
      <c r="EC957" s="159"/>
      <c r="ED957" s="159"/>
      <c r="EE957" s="159"/>
      <c r="EF957" s="159"/>
      <c r="EG957" s="159"/>
      <c r="EH957" s="159"/>
      <c r="EI957" s="159"/>
      <c r="EJ957" s="159"/>
      <c r="EK957" s="159"/>
      <c r="EL957" s="159"/>
      <c r="EM957" s="159"/>
      <c r="EN957" s="159"/>
      <c r="EO957" s="159"/>
      <c r="EP957" s="159"/>
      <c r="EQ957" s="159"/>
      <c r="ER957" s="159"/>
      <c r="ES957" s="159"/>
      <c r="ET957" s="159"/>
      <c r="EU957" s="159"/>
      <c r="EV957" s="159"/>
      <c r="EW957" s="159"/>
      <c r="EX957" s="159"/>
      <c r="EY957" s="159"/>
      <c r="EZ957" s="159"/>
      <c r="FA957" s="159"/>
      <c r="FB957" s="159"/>
      <c r="FC957" s="159"/>
      <c r="FD957" s="159"/>
    </row>
    <row r="958" customFormat="false" ht="12.75" hidden="false" customHeight="false" outlineLevel="0" collapsed="false">
      <c r="A958" s="168"/>
      <c r="B958" s="149"/>
      <c r="C958" s="149"/>
      <c r="D958" s="149"/>
      <c r="E958" s="149"/>
      <c r="F958" s="149"/>
      <c r="G958" s="149"/>
      <c r="H958" s="148"/>
      <c r="I958" s="170"/>
      <c r="R958" s="148"/>
      <c r="S958" s="158"/>
      <c r="T958" s="159"/>
      <c r="U958" s="159"/>
      <c r="V958" s="159"/>
      <c r="W958" s="159"/>
      <c r="X958" s="159"/>
      <c r="Y958" s="159"/>
      <c r="Z958" s="159"/>
      <c r="AA958" s="159"/>
      <c r="AB958" s="159"/>
      <c r="AC958" s="159"/>
      <c r="AD958" s="159"/>
      <c r="AE958" s="159"/>
      <c r="AF958" s="159"/>
      <c r="AG958" s="159"/>
      <c r="AH958" s="159"/>
      <c r="AI958" s="159"/>
      <c r="AJ958" s="159"/>
      <c r="AK958" s="159"/>
      <c r="AL958" s="159"/>
      <c r="AM958" s="159"/>
      <c r="AN958" s="159"/>
      <c r="AO958" s="159"/>
      <c r="AP958" s="159"/>
      <c r="AQ958" s="159"/>
      <c r="AR958" s="159"/>
      <c r="AS958" s="159"/>
      <c r="AT958" s="159"/>
      <c r="AU958" s="159"/>
      <c r="AV958" s="159"/>
      <c r="AW958" s="159"/>
      <c r="AX958" s="159"/>
      <c r="AY958" s="159"/>
      <c r="AZ958" s="159"/>
      <c r="BA958" s="159"/>
      <c r="BB958" s="159"/>
      <c r="BC958" s="159"/>
      <c r="BD958" s="159"/>
      <c r="BE958" s="159"/>
      <c r="BF958" s="159"/>
      <c r="BG958" s="159"/>
      <c r="BH958" s="159"/>
      <c r="BI958" s="159"/>
      <c r="BJ958" s="159"/>
      <c r="BK958" s="159"/>
      <c r="BL958" s="159"/>
      <c r="BM958" s="159"/>
      <c r="BN958" s="159"/>
      <c r="BO958" s="159"/>
      <c r="BP958" s="159"/>
      <c r="BQ958" s="159"/>
      <c r="BR958" s="159"/>
      <c r="BS958" s="159"/>
      <c r="BT958" s="159"/>
      <c r="BU958" s="159"/>
      <c r="BV958" s="159"/>
      <c r="BW958" s="159"/>
      <c r="BX958" s="159"/>
      <c r="BY958" s="159"/>
      <c r="BZ958" s="159"/>
      <c r="CA958" s="159"/>
      <c r="CB958" s="159"/>
      <c r="CC958" s="159"/>
      <c r="CD958" s="159"/>
      <c r="CE958" s="159"/>
      <c r="CF958" s="159"/>
      <c r="CG958" s="159"/>
      <c r="CH958" s="159"/>
      <c r="CI958" s="159"/>
      <c r="CJ958" s="159"/>
      <c r="CK958" s="159"/>
      <c r="CL958" s="159"/>
      <c r="CM958" s="159"/>
      <c r="CN958" s="159"/>
      <c r="CO958" s="159"/>
      <c r="CP958" s="159"/>
      <c r="CQ958" s="159"/>
      <c r="CR958" s="159"/>
      <c r="CS958" s="159"/>
      <c r="CT958" s="159"/>
      <c r="CU958" s="159"/>
      <c r="CV958" s="159"/>
      <c r="CW958" s="159"/>
      <c r="CX958" s="159"/>
      <c r="CY958" s="159"/>
      <c r="CZ958" s="159"/>
      <c r="DA958" s="159"/>
      <c r="DB958" s="159"/>
      <c r="DC958" s="159"/>
      <c r="DD958" s="159"/>
      <c r="DE958" s="159"/>
      <c r="DF958" s="159"/>
      <c r="DG958" s="159"/>
      <c r="DH958" s="159"/>
      <c r="DI958" s="159"/>
      <c r="DJ958" s="159"/>
      <c r="DK958" s="159"/>
      <c r="DL958" s="159"/>
      <c r="DM958" s="159"/>
      <c r="DN958" s="159"/>
      <c r="DO958" s="159"/>
      <c r="DP958" s="159"/>
      <c r="DQ958" s="159"/>
      <c r="DR958" s="159"/>
      <c r="DS958" s="159"/>
      <c r="DT958" s="159"/>
      <c r="DU958" s="159"/>
      <c r="DV958" s="159"/>
      <c r="DW958" s="159"/>
      <c r="DX958" s="159"/>
      <c r="DY958" s="159"/>
      <c r="DZ958" s="159"/>
      <c r="EA958" s="159"/>
      <c r="EB958" s="159"/>
      <c r="EC958" s="159"/>
      <c r="ED958" s="159"/>
      <c r="EE958" s="159"/>
      <c r="EF958" s="159"/>
      <c r="EG958" s="159"/>
      <c r="EH958" s="159"/>
      <c r="EI958" s="159"/>
      <c r="EJ958" s="159"/>
      <c r="EK958" s="159"/>
      <c r="EL958" s="159"/>
      <c r="EM958" s="159"/>
      <c r="EN958" s="159"/>
      <c r="EO958" s="159"/>
      <c r="EP958" s="159"/>
      <c r="EQ958" s="159"/>
      <c r="ER958" s="159"/>
      <c r="ES958" s="159"/>
      <c r="ET958" s="159"/>
      <c r="EU958" s="159"/>
      <c r="EV958" s="159"/>
      <c r="EW958" s="159"/>
      <c r="EX958" s="159"/>
      <c r="EY958" s="159"/>
      <c r="EZ958" s="159"/>
      <c r="FA958" s="159"/>
      <c r="FB958" s="159"/>
      <c r="FC958" s="159"/>
      <c r="FD958" s="159"/>
    </row>
    <row r="959" customFormat="false" ht="12.75" hidden="false" customHeight="false" outlineLevel="0" collapsed="false">
      <c r="A959" s="168"/>
      <c r="B959" s="149"/>
      <c r="C959" s="149"/>
      <c r="D959" s="149"/>
      <c r="E959" s="149"/>
      <c r="F959" s="149"/>
      <c r="G959" s="149"/>
      <c r="H959" s="148"/>
      <c r="I959" s="170"/>
      <c r="R959" s="148"/>
      <c r="S959" s="158"/>
      <c r="T959" s="159"/>
      <c r="U959" s="159"/>
      <c r="V959" s="159"/>
      <c r="W959" s="159"/>
      <c r="X959" s="159"/>
      <c r="Y959" s="159"/>
      <c r="Z959" s="159"/>
      <c r="AA959" s="159"/>
      <c r="AB959" s="159"/>
      <c r="AC959" s="159"/>
      <c r="AD959" s="159"/>
      <c r="AE959" s="159"/>
      <c r="AF959" s="159"/>
      <c r="AG959" s="159"/>
      <c r="AH959" s="159"/>
      <c r="AI959" s="159"/>
      <c r="AJ959" s="159"/>
      <c r="AK959" s="159"/>
      <c r="AL959" s="159"/>
      <c r="AM959" s="159"/>
      <c r="AN959" s="159"/>
      <c r="AO959" s="159"/>
      <c r="AP959" s="159"/>
      <c r="AQ959" s="159"/>
      <c r="AR959" s="159"/>
      <c r="AS959" s="159"/>
      <c r="AT959" s="159"/>
      <c r="AU959" s="159"/>
      <c r="AV959" s="159"/>
      <c r="AW959" s="159"/>
      <c r="AX959" s="159"/>
      <c r="AY959" s="159"/>
      <c r="AZ959" s="159"/>
      <c r="BA959" s="159"/>
      <c r="BB959" s="159"/>
      <c r="BC959" s="159"/>
      <c r="BD959" s="159"/>
      <c r="BE959" s="159"/>
      <c r="BF959" s="159"/>
      <c r="BG959" s="159"/>
      <c r="BH959" s="159"/>
      <c r="BI959" s="159"/>
      <c r="BJ959" s="159"/>
      <c r="BK959" s="159"/>
      <c r="BL959" s="159"/>
      <c r="BM959" s="159"/>
      <c r="BN959" s="159"/>
      <c r="BO959" s="159"/>
      <c r="BP959" s="159"/>
      <c r="BQ959" s="159"/>
      <c r="BR959" s="159"/>
      <c r="BS959" s="159"/>
      <c r="BT959" s="159"/>
      <c r="BU959" s="159"/>
      <c r="BV959" s="159"/>
      <c r="BW959" s="159"/>
      <c r="BX959" s="159"/>
      <c r="BY959" s="159"/>
      <c r="BZ959" s="159"/>
      <c r="CA959" s="159"/>
      <c r="CB959" s="159"/>
      <c r="CC959" s="159"/>
      <c r="CD959" s="159"/>
      <c r="CE959" s="159"/>
      <c r="CF959" s="159"/>
      <c r="CG959" s="159"/>
      <c r="CH959" s="159"/>
      <c r="CI959" s="159"/>
      <c r="CJ959" s="159"/>
      <c r="CK959" s="159"/>
      <c r="CL959" s="159"/>
      <c r="CM959" s="159"/>
      <c r="CN959" s="159"/>
      <c r="CO959" s="159"/>
      <c r="CP959" s="159"/>
      <c r="CQ959" s="159"/>
      <c r="CR959" s="159"/>
      <c r="CS959" s="159"/>
      <c r="CT959" s="159"/>
      <c r="CU959" s="159"/>
      <c r="CV959" s="159"/>
      <c r="CW959" s="159"/>
      <c r="CX959" s="159"/>
      <c r="CY959" s="159"/>
      <c r="CZ959" s="159"/>
      <c r="DA959" s="159"/>
      <c r="DB959" s="159"/>
      <c r="DC959" s="159"/>
      <c r="DD959" s="159"/>
      <c r="DE959" s="159"/>
      <c r="DF959" s="159"/>
      <c r="DG959" s="159"/>
      <c r="DH959" s="159"/>
      <c r="DI959" s="159"/>
      <c r="DJ959" s="159"/>
      <c r="DK959" s="159"/>
      <c r="DL959" s="159"/>
      <c r="DM959" s="159"/>
      <c r="DN959" s="159"/>
      <c r="DO959" s="159"/>
      <c r="DP959" s="159"/>
      <c r="DQ959" s="159"/>
      <c r="DR959" s="159"/>
      <c r="DS959" s="159"/>
      <c r="DT959" s="159"/>
      <c r="DU959" s="159"/>
      <c r="DV959" s="159"/>
      <c r="DW959" s="159"/>
      <c r="DX959" s="159"/>
      <c r="DY959" s="159"/>
      <c r="DZ959" s="159"/>
      <c r="EA959" s="159"/>
      <c r="EB959" s="159"/>
      <c r="EC959" s="159"/>
      <c r="ED959" s="159"/>
      <c r="EE959" s="159"/>
      <c r="EF959" s="159"/>
      <c r="EG959" s="159"/>
      <c r="EH959" s="159"/>
      <c r="EI959" s="159"/>
      <c r="EJ959" s="159"/>
      <c r="EK959" s="159"/>
      <c r="EL959" s="159"/>
      <c r="EM959" s="159"/>
      <c r="EN959" s="159"/>
      <c r="EO959" s="159"/>
      <c r="EP959" s="159"/>
      <c r="EQ959" s="159"/>
      <c r="ER959" s="159"/>
      <c r="ES959" s="159"/>
      <c r="ET959" s="159"/>
      <c r="EU959" s="159"/>
      <c r="EV959" s="159"/>
      <c r="EW959" s="159"/>
      <c r="EX959" s="159"/>
      <c r="EY959" s="159"/>
      <c r="EZ959" s="159"/>
      <c r="FA959" s="159"/>
      <c r="FB959" s="159"/>
      <c r="FC959" s="159"/>
      <c r="FD959" s="159"/>
    </row>
    <row r="960" customFormat="false" ht="12.75" hidden="false" customHeight="false" outlineLevel="0" collapsed="false">
      <c r="A960" s="168"/>
      <c r="B960" s="149"/>
      <c r="C960" s="149"/>
      <c r="D960" s="149"/>
      <c r="E960" s="149"/>
      <c r="F960" s="149"/>
      <c r="G960" s="149"/>
      <c r="H960" s="148"/>
      <c r="I960" s="170"/>
      <c r="R960" s="148"/>
      <c r="S960" s="158"/>
      <c r="T960" s="159"/>
      <c r="U960" s="159"/>
      <c r="V960" s="159"/>
      <c r="W960" s="159"/>
      <c r="X960" s="159"/>
      <c r="Y960" s="159"/>
      <c r="Z960" s="159"/>
      <c r="AA960" s="159"/>
      <c r="AB960" s="159"/>
      <c r="AC960" s="159"/>
      <c r="AD960" s="159"/>
      <c r="AE960" s="159"/>
      <c r="AF960" s="159"/>
      <c r="AG960" s="159"/>
      <c r="AH960" s="159"/>
      <c r="AI960" s="159"/>
      <c r="AJ960" s="159"/>
      <c r="AK960" s="159"/>
      <c r="AL960" s="159"/>
      <c r="AM960" s="159"/>
      <c r="AN960" s="159"/>
      <c r="AO960" s="159"/>
      <c r="AP960" s="159"/>
      <c r="AQ960" s="159"/>
      <c r="AR960" s="159"/>
      <c r="AS960" s="159"/>
      <c r="AT960" s="159"/>
      <c r="AU960" s="159"/>
      <c r="AV960" s="159"/>
      <c r="AW960" s="159"/>
      <c r="AX960" s="159"/>
      <c r="AY960" s="159"/>
      <c r="AZ960" s="159"/>
      <c r="BA960" s="159"/>
      <c r="BB960" s="159"/>
      <c r="BC960" s="159"/>
      <c r="BD960" s="159"/>
      <c r="BE960" s="159"/>
      <c r="BF960" s="159"/>
      <c r="BG960" s="159"/>
      <c r="BH960" s="159"/>
      <c r="BI960" s="159"/>
      <c r="BJ960" s="159"/>
      <c r="BK960" s="159"/>
      <c r="BL960" s="159"/>
      <c r="BM960" s="159"/>
      <c r="BN960" s="159"/>
      <c r="BO960" s="159"/>
      <c r="BP960" s="159"/>
      <c r="BQ960" s="159"/>
      <c r="BR960" s="159"/>
      <c r="BS960" s="159"/>
      <c r="BT960" s="159"/>
      <c r="BU960" s="159"/>
      <c r="BV960" s="159"/>
      <c r="BW960" s="159"/>
      <c r="BX960" s="159"/>
      <c r="BY960" s="159"/>
      <c r="BZ960" s="159"/>
      <c r="CA960" s="159"/>
      <c r="CB960" s="159"/>
      <c r="CC960" s="159"/>
      <c r="CD960" s="159"/>
      <c r="CE960" s="159"/>
      <c r="CF960" s="159"/>
      <c r="CG960" s="159"/>
      <c r="CH960" s="159"/>
      <c r="CI960" s="159"/>
      <c r="CJ960" s="159"/>
      <c r="CK960" s="159"/>
      <c r="CL960" s="159"/>
      <c r="CM960" s="159"/>
      <c r="CN960" s="159"/>
      <c r="CO960" s="159"/>
      <c r="CP960" s="159"/>
      <c r="CQ960" s="159"/>
      <c r="CR960" s="159"/>
      <c r="CS960" s="159"/>
      <c r="CT960" s="159"/>
      <c r="CU960" s="159"/>
      <c r="CV960" s="159"/>
      <c r="CW960" s="159"/>
      <c r="CX960" s="159"/>
      <c r="CY960" s="159"/>
      <c r="CZ960" s="159"/>
      <c r="DA960" s="159"/>
      <c r="DB960" s="159"/>
      <c r="DC960" s="159"/>
      <c r="DD960" s="159"/>
      <c r="DE960" s="159"/>
      <c r="DF960" s="159"/>
      <c r="DG960" s="159"/>
      <c r="DH960" s="159"/>
      <c r="DI960" s="159"/>
      <c r="DJ960" s="159"/>
      <c r="DK960" s="159"/>
      <c r="DL960" s="159"/>
      <c r="DM960" s="159"/>
      <c r="DN960" s="159"/>
      <c r="DO960" s="159"/>
      <c r="DP960" s="159"/>
      <c r="DQ960" s="159"/>
      <c r="DR960" s="159"/>
      <c r="DS960" s="159"/>
      <c r="DT960" s="159"/>
      <c r="DU960" s="159"/>
      <c r="DV960" s="159"/>
      <c r="DW960" s="159"/>
      <c r="DX960" s="159"/>
      <c r="DY960" s="159"/>
      <c r="DZ960" s="159"/>
      <c r="EA960" s="159"/>
      <c r="EB960" s="159"/>
      <c r="EC960" s="159"/>
      <c r="ED960" s="159"/>
      <c r="EE960" s="159"/>
      <c r="EF960" s="159"/>
      <c r="EG960" s="159"/>
      <c r="EH960" s="159"/>
      <c r="EI960" s="159"/>
      <c r="EJ960" s="159"/>
      <c r="EK960" s="159"/>
      <c r="EL960" s="159"/>
      <c r="EM960" s="159"/>
      <c r="EN960" s="159"/>
      <c r="EO960" s="159"/>
      <c r="EP960" s="159"/>
      <c r="EQ960" s="159"/>
      <c r="ER960" s="159"/>
      <c r="ES960" s="159"/>
      <c r="ET960" s="159"/>
      <c r="EU960" s="159"/>
      <c r="EV960" s="159"/>
      <c r="EW960" s="159"/>
      <c r="EX960" s="159"/>
      <c r="EY960" s="159"/>
      <c r="EZ960" s="159"/>
      <c r="FA960" s="159"/>
      <c r="FB960" s="159"/>
      <c r="FC960" s="159"/>
      <c r="FD960" s="159"/>
    </row>
    <row r="961" customFormat="false" ht="12.75" hidden="false" customHeight="false" outlineLevel="0" collapsed="false">
      <c r="A961" s="168"/>
      <c r="B961" s="149"/>
      <c r="C961" s="149"/>
      <c r="D961" s="149"/>
      <c r="E961" s="149"/>
      <c r="F961" s="149"/>
      <c r="G961" s="149"/>
      <c r="H961" s="148"/>
      <c r="I961" s="170"/>
      <c r="R961" s="148"/>
      <c r="S961" s="158"/>
      <c r="T961" s="159"/>
      <c r="U961" s="159"/>
      <c r="V961" s="159"/>
      <c r="W961" s="159"/>
      <c r="X961" s="159"/>
      <c r="Y961" s="159"/>
      <c r="Z961" s="159"/>
      <c r="AA961" s="159"/>
      <c r="AB961" s="159"/>
      <c r="AC961" s="159"/>
      <c r="AD961" s="159"/>
      <c r="AE961" s="159"/>
      <c r="AF961" s="159"/>
      <c r="AG961" s="159"/>
      <c r="AH961" s="159"/>
      <c r="AI961" s="159"/>
      <c r="AJ961" s="159"/>
      <c r="AK961" s="159"/>
      <c r="AL961" s="159"/>
      <c r="AM961" s="159"/>
      <c r="AN961" s="159"/>
      <c r="AO961" s="159"/>
      <c r="AP961" s="159"/>
      <c r="AQ961" s="159"/>
      <c r="AR961" s="159"/>
      <c r="AS961" s="159"/>
      <c r="AT961" s="159"/>
      <c r="AU961" s="159"/>
      <c r="AV961" s="159"/>
      <c r="AW961" s="159"/>
      <c r="AX961" s="159"/>
      <c r="AY961" s="159"/>
      <c r="AZ961" s="159"/>
      <c r="BA961" s="159"/>
      <c r="BB961" s="159"/>
      <c r="BC961" s="159"/>
      <c r="BD961" s="159"/>
      <c r="BE961" s="159"/>
      <c r="BF961" s="159"/>
      <c r="BG961" s="159"/>
      <c r="BH961" s="159"/>
      <c r="BI961" s="159"/>
      <c r="BJ961" s="159"/>
      <c r="BK961" s="159"/>
      <c r="BL961" s="159"/>
      <c r="BM961" s="159"/>
      <c r="BN961" s="159"/>
      <c r="BO961" s="159"/>
      <c r="BP961" s="159"/>
      <c r="BQ961" s="159"/>
      <c r="BR961" s="159"/>
      <c r="BS961" s="159"/>
      <c r="BT961" s="159"/>
      <c r="BU961" s="159"/>
      <c r="BV961" s="159"/>
      <c r="BW961" s="159"/>
      <c r="BX961" s="159"/>
      <c r="BY961" s="159"/>
      <c r="BZ961" s="159"/>
      <c r="CA961" s="159"/>
      <c r="CB961" s="159"/>
      <c r="CC961" s="159"/>
      <c r="CD961" s="159"/>
      <c r="CE961" s="159"/>
      <c r="CF961" s="159"/>
      <c r="CG961" s="159"/>
      <c r="CH961" s="159"/>
      <c r="CI961" s="159"/>
      <c r="CJ961" s="159"/>
      <c r="CK961" s="159"/>
      <c r="CL961" s="159"/>
      <c r="CM961" s="159"/>
      <c r="CN961" s="159"/>
      <c r="CO961" s="159"/>
      <c r="CP961" s="159"/>
      <c r="CQ961" s="159"/>
      <c r="CR961" s="159"/>
      <c r="CS961" s="159"/>
      <c r="CT961" s="159"/>
      <c r="CU961" s="159"/>
      <c r="CV961" s="159"/>
      <c r="CW961" s="159"/>
      <c r="CX961" s="159"/>
      <c r="CY961" s="159"/>
      <c r="CZ961" s="159"/>
      <c r="DA961" s="159"/>
      <c r="DB961" s="159"/>
      <c r="DC961" s="159"/>
      <c r="DD961" s="159"/>
      <c r="DE961" s="159"/>
      <c r="DF961" s="159"/>
      <c r="DG961" s="159"/>
      <c r="DH961" s="159"/>
      <c r="DI961" s="159"/>
      <c r="DJ961" s="159"/>
      <c r="DK961" s="159"/>
      <c r="DL961" s="159"/>
      <c r="DM961" s="159"/>
      <c r="DN961" s="159"/>
      <c r="DO961" s="159"/>
      <c r="DP961" s="159"/>
      <c r="DQ961" s="159"/>
      <c r="DR961" s="159"/>
      <c r="DS961" s="159"/>
      <c r="DT961" s="159"/>
      <c r="DU961" s="159"/>
      <c r="DV961" s="159"/>
      <c r="DW961" s="159"/>
      <c r="DX961" s="159"/>
      <c r="DY961" s="159"/>
      <c r="DZ961" s="159"/>
      <c r="EA961" s="159"/>
      <c r="EB961" s="159"/>
      <c r="EC961" s="159"/>
      <c r="ED961" s="159"/>
      <c r="EE961" s="159"/>
      <c r="EF961" s="159"/>
      <c r="EG961" s="159"/>
      <c r="EH961" s="159"/>
      <c r="EI961" s="159"/>
      <c r="EJ961" s="159"/>
      <c r="EK961" s="159"/>
      <c r="EL961" s="159"/>
      <c r="EM961" s="159"/>
      <c r="EN961" s="159"/>
      <c r="EO961" s="159"/>
      <c r="EP961" s="159"/>
      <c r="EQ961" s="159"/>
      <c r="ER961" s="159"/>
      <c r="ES961" s="159"/>
      <c r="ET961" s="159"/>
      <c r="EU961" s="159"/>
      <c r="EV961" s="159"/>
      <c r="EW961" s="159"/>
      <c r="EX961" s="159"/>
      <c r="EY961" s="159"/>
      <c r="EZ961" s="159"/>
      <c r="FA961" s="159"/>
      <c r="FB961" s="159"/>
      <c r="FC961" s="159"/>
      <c r="FD961" s="159"/>
    </row>
    <row r="962" customFormat="false" ht="12.75" hidden="false" customHeight="false" outlineLevel="0" collapsed="false">
      <c r="A962" s="168"/>
      <c r="B962" s="149"/>
      <c r="C962" s="149"/>
      <c r="D962" s="149"/>
      <c r="E962" s="149"/>
      <c r="F962" s="149"/>
      <c r="G962" s="149"/>
      <c r="H962" s="148"/>
      <c r="I962" s="170"/>
      <c r="R962" s="148"/>
      <c r="S962" s="158"/>
      <c r="T962" s="159"/>
      <c r="U962" s="159"/>
      <c r="V962" s="159"/>
      <c r="W962" s="159"/>
      <c r="X962" s="159"/>
      <c r="Y962" s="159"/>
      <c r="Z962" s="159"/>
      <c r="AA962" s="159"/>
      <c r="AB962" s="159"/>
      <c r="AC962" s="159"/>
      <c r="AD962" s="159"/>
      <c r="AE962" s="159"/>
      <c r="AF962" s="159"/>
      <c r="AG962" s="159"/>
      <c r="AH962" s="159"/>
      <c r="AI962" s="159"/>
      <c r="AJ962" s="159"/>
      <c r="AK962" s="159"/>
      <c r="AL962" s="159"/>
      <c r="AM962" s="159"/>
      <c r="AN962" s="159"/>
      <c r="AO962" s="159"/>
      <c r="AP962" s="159"/>
      <c r="AQ962" s="159"/>
      <c r="AR962" s="159"/>
      <c r="AS962" s="159"/>
      <c r="AT962" s="159"/>
      <c r="AU962" s="159"/>
      <c r="AV962" s="159"/>
      <c r="AW962" s="159"/>
      <c r="AX962" s="159"/>
      <c r="AY962" s="159"/>
      <c r="AZ962" s="159"/>
      <c r="BA962" s="159"/>
      <c r="BB962" s="159"/>
      <c r="BC962" s="159"/>
      <c r="BD962" s="159"/>
      <c r="BE962" s="159"/>
      <c r="BF962" s="159"/>
      <c r="BG962" s="159"/>
      <c r="BH962" s="159"/>
      <c r="BI962" s="159"/>
      <c r="BJ962" s="159"/>
      <c r="BK962" s="159"/>
      <c r="BL962" s="159"/>
      <c r="BM962" s="159"/>
      <c r="BN962" s="159"/>
      <c r="BO962" s="159"/>
      <c r="BP962" s="159"/>
      <c r="BQ962" s="159"/>
      <c r="BR962" s="159"/>
      <c r="BS962" s="159"/>
      <c r="BT962" s="159"/>
      <c r="BU962" s="159"/>
      <c r="BV962" s="159"/>
      <c r="BW962" s="159"/>
      <c r="BX962" s="159"/>
      <c r="BY962" s="159"/>
      <c r="BZ962" s="159"/>
      <c r="CA962" s="159"/>
      <c r="CB962" s="159"/>
      <c r="CC962" s="159"/>
      <c r="CD962" s="159"/>
      <c r="CE962" s="159"/>
      <c r="CF962" s="159"/>
      <c r="CG962" s="159"/>
      <c r="CH962" s="159"/>
      <c r="CI962" s="159"/>
      <c r="CJ962" s="159"/>
      <c r="CK962" s="159"/>
      <c r="CL962" s="159"/>
      <c r="CM962" s="159"/>
      <c r="CN962" s="159"/>
      <c r="CO962" s="159"/>
      <c r="CP962" s="159"/>
      <c r="CQ962" s="159"/>
      <c r="CR962" s="159"/>
      <c r="CS962" s="159"/>
      <c r="CT962" s="159"/>
      <c r="CU962" s="159"/>
      <c r="CV962" s="159"/>
      <c r="CW962" s="159"/>
      <c r="CX962" s="159"/>
      <c r="CY962" s="159"/>
      <c r="CZ962" s="159"/>
      <c r="DA962" s="159"/>
      <c r="DB962" s="159"/>
      <c r="DC962" s="159"/>
      <c r="DD962" s="159"/>
      <c r="DE962" s="159"/>
      <c r="DF962" s="159"/>
      <c r="DG962" s="159"/>
      <c r="DH962" s="159"/>
      <c r="DI962" s="159"/>
      <c r="DJ962" s="159"/>
      <c r="DK962" s="159"/>
      <c r="DL962" s="159"/>
      <c r="DM962" s="159"/>
      <c r="DN962" s="159"/>
      <c r="DO962" s="159"/>
      <c r="DP962" s="159"/>
      <c r="DQ962" s="159"/>
      <c r="DR962" s="159"/>
      <c r="DS962" s="159"/>
      <c r="DT962" s="159"/>
      <c r="DU962" s="159"/>
      <c r="DV962" s="159"/>
      <c r="DW962" s="159"/>
      <c r="DX962" s="159"/>
      <c r="DY962" s="159"/>
      <c r="DZ962" s="159"/>
      <c r="EA962" s="159"/>
      <c r="EB962" s="159"/>
      <c r="EC962" s="159"/>
      <c r="ED962" s="159"/>
      <c r="EE962" s="159"/>
      <c r="EF962" s="159"/>
      <c r="EG962" s="159"/>
      <c r="EH962" s="159"/>
      <c r="EI962" s="159"/>
      <c r="EJ962" s="159"/>
      <c r="EK962" s="159"/>
      <c r="EL962" s="159"/>
      <c r="EM962" s="159"/>
      <c r="EN962" s="159"/>
      <c r="EO962" s="159"/>
      <c r="EP962" s="159"/>
      <c r="EQ962" s="159"/>
      <c r="ER962" s="159"/>
      <c r="ES962" s="159"/>
      <c r="ET962" s="159"/>
      <c r="EU962" s="159"/>
      <c r="EV962" s="159"/>
      <c r="EW962" s="159"/>
      <c r="EX962" s="159"/>
      <c r="EY962" s="159"/>
      <c r="EZ962" s="159"/>
      <c r="FA962" s="159"/>
      <c r="FB962" s="159"/>
      <c r="FC962" s="159"/>
      <c r="FD962" s="159"/>
    </row>
    <row r="963" customFormat="false" ht="12.75" hidden="false" customHeight="false" outlineLevel="0" collapsed="false">
      <c r="A963" s="168"/>
      <c r="B963" s="149"/>
      <c r="C963" s="149"/>
      <c r="D963" s="149"/>
      <c r="E963" s="149"/>
      <c r="F963" s="149"/>
      <c r="G963" s="149"/>
      <c r="H963" s="148"/>
      <c r="I963" s="170"/>
      <c r="R963" s="148"/>
      <c r="S963" s="158"/>
      <c r="T963" s="159"/>
      <c r="U963" s="159"/>
      <c r="V963" s="159"/>
      <c r="W963" s="159"/>
      <c r="X963" s="159"/>
      <c r="Y963" s="159"/>
      <c r="Z963" s="159"/>
      <c r="AA963" s="159"/>
      <c r="AB963" s="159"/>
      <c r="AC963" s="159"/>
      <c r="AD963" s="159"/>
      <c r="AE963" s="159"/>
      <c r="AF963" s="159"/>
      <c r="AG963" s="159"/>
      <c r="AH963" s="159"/>
      <c r="AI963" s="159"/>
      <c r="AJ963" s="159"/>
      <c r="AK963" s="159"/>
      <c r="AL963" s="159"/>
      <c r="AM963" s="159"/>
      <c r="AN963" s="159"/>
      <c r="AO963" s="159"/>
      <c r="AP963" s="159"/>
      <c r="AQ963" s="159"/>
      <c r="AR963" s="159"/>
      <c r="AS963" s="159"/>
      <c r="AT963" s="159"/>
      <c r="AU963" s="159"/>
      <c r="AV963" s="159"/>
      <c r="AW963" s="159"/>
      <c r="AX963" s="159"/>
      <c r="AY963" s="159"/>
      <c r="AZ963" s="159"/>
      <c r="BA963" s="159"/>
      <c r="BB963" s="159"/>
      <c r="BC963" s="159"/>
      <c r="BD963" s="159"/>
      <c r="BE963" s="159"/>
      <c r="BF963" s="159"/>
      <c r="BG963" s="159"/>
      <c r="BH963" s="159"/>
      <c r="BI963" s="159"/>
      <c r="BJ963" s="159"/>
      <c r="BK963" s="159"/>
      <c r="BL963" s="159"/>
      <c r="BM963" s="159"/>
      <c r="BN963" s="159"/>
      <c r="BO963" s="159"/>
      <c r="BP963" s="159"/>
      <c r="BQ963" s="159"/>
      <c r="BR963" s="159"/>
      <c r="BS963" s="159"/>
      <c r="BT963" s="159"/>
      <c r="BU963" s="159"/>
      <c r="BV963" s="159"/>
      <c r="BW963" s="159"/>
      <c r="BX963" s="159"/>
      <c r="BY963" s="159"/>
      <c r="BZ963" s="159"/>
      <c r="CA963" s="159"/>
      <c r="CB963" s="159"/>
      <c r="CC963" s="159"/>
      <c r="CD963" s="159"/>
      <c r="CE963" s="159"/>
      <c r="CF963" s="159"/>
      <c r="CG963" s="159"/>
      <c r="CH963" s="159"/>
      <c r="CI963" s="159"/>
      <c r="CJ963" s="159"/>
      <c r="CK963" s="159"/>
      <c r="CL963" s="159"/>
      <c r="CM963" s="159"/>
      <c r="CN963" s="159"/>
      <c r="CO963" s="159"/>
      <c r="CP963" s="159"/>
      <c r="CQ963" s="159"/>
      <c r="CR963" s="159"/>
      <c r="CS963" s="159"/>
      <c r="CT963" s="159"/>
      <c r="CU963" s="159"/>
      <c r="CV963" s="159"/>
      <c r="CW963" s="159"/>
      <c r="CX963" s="159"/>
      <c r="CY963" s="159"/>
      <c r="CZ963" s="159"/>
      <c r="DA963" s="159"/>
      <c r="DB963" s="159"/>
      <c r="DC963" s="159"/>
      <c r="DD963" s="159"/>
      <c r="DE963" s="159"/>
      <c r="DF963" s="159"/>
      <c r="DG963" s="159"/>
      <c r="DH963" s="159"/>
      <c r="DI963" s="159"/>
      <c r="DJ963" s="159"/>
      <c r="DK963" s="159"/>
      <c r="DL963" s="159"/>
      <c r="DM963" s="159"/>
      <c r="DN963" s="159"/>
      <c r="DO963" s="159"/>
      <c r="DP963" s="159"/>
      <c r="DQ963" s="159"/>
      <c r="DR963" s="159"/>
      <c r="DS963" s="159"/>
      <c r="DT963" s="159"/>
      <c r="DU963" s="159"/>
      <c r="DV963" s="159"/>
      <c r="DW963" s="159"/>
      <c r="DX963" s="159"/>
      <c r="DY963" s="159"/>
      <c r="DZ963" s="159"/>
      <c r="EA963" s="159"/>
      <c r="EB963" s="159"/>
      <c r="EC963" s="159"/>
      <c r="ED963" s="159"/>
      <c r="EE963" s="159"/>
      <c r="EF963" s="159"/>
      <c r="EG963" s="159"/>
      <c r="EH963" s="159"/>
      <c r="EI963" s="159"/>
      <c r="EJ963" s="159"/>
      <c r="EK963" s="159"/>
      <c r="EL963" s="159"/>
      <c r="EM963" s="159"/>
      <c r="EN963" s="159"/>
      <c r="EO963" s="159"/>
      <c r="EP963" s="159"/>
      <c r="EQ963" s="159"/>
      <c r="ER963" s="159"/>
      <c r="ES963" s="159"/>
      <c r="ET963" s="159"/>
      <c r="EU963" s="159"/>
      <c r="EV963" s="159"/>
      <c r="EW963" s="159"/>
      <c r="EX963" s="159"/>
      <c r="EY963" s="159"/>
      <c r="EZ963" s="159"/>
      <c r="FA963" s="159"/>
      <c r="FB963" s="159"/>
      <c r="FC963" s="159"/>
      <c r="FD963" s="159"/>
    </row>
    <row r="964" customFormat="false" ht="12.75" hidden="false" customHeight="false" outlineLevel="0" collapsed="false">
      <c r="A964" s="168"/>
      <c r="B964" s="149"/>
      <c r="C964" s="149"/>
      <c r="D964" s="149"/>
      <c r="E964" s="149"/>
      <c r="F964" s="149"/>
      <c r="G964" s="149"/>
      <c r="H964" s="148"/>
      <c r="I964" s="170"/>
      <c r="R964" s="148"/>
      <c r="S964" s="158"/>
      <c r="T964" s="159"/>
      <c r="U964" s="159"/>
      <c r="V964" s="159"/>
      <c r="W964" s="159"/>
      <c r="X964" s="159"/>
      <c r="Y964" s="159"/>
      <c r="Z964" s="159"/>
      <c r="AA964" s="159"/>
      <c r="AB964" s="159"/>
      <c r="AC964" s="159"/>
      <c r="AD964" s="159"/>
      <c r="AE964" s="159"/>
      <c r="AF964" s="159"/>
      <c r="AG964" s="159"/>
      <c r="AH964" s="159"/>
      <c r="AI964" s="159"/>
      <c r="AJ964" s="159"/>
      <c r="AK964" s="159"/>
      <c r="AL964" s="159"/>
      <c r="AM964" s="159"/>
      <c r="AN964" s="159"/>
      <c r="AO964" s="159"/>
      <c r="AP964" s="159"/>
      <c r="AQ964" s="159"/>
      <c r="AR964" s="159"/>
      <c r="AS964" s="159"/>
      <c r="AT964" s="159"/>
      <c r="AU964" s="159"/>
      <c r="AV964" s="159"/>
      <c r="AW964" s="159"/>
      <c r="AX964" s="159"/>
      <c r="AY964" s="159"/>
      <c r="AZ964" s="159"/>
      <c r="BA964" s="159"/>
      <c r="BB964" s="159"/>
      <c r="BC964" s="159"/>
      <c r="BD964" s="159"/>
      <c r="BE964" s="159"/>
      <c r="BF964" s="159"/>
      <c r="BG964" s="159"/>
      <c r="BH964" s="159"/>
      <c r="BI964" s="159"/>
      <c r="BJ964" s="159"/>
      <c r="BK964" s="159"/>
      <c r="BL964" s="159"/>
      <c r="BM964" s="159"/>
      <c r="BN964" s="159"/>
      <c r="BO964" s="159"/>
      <c r="BP964" s="159"/>
      <c r="BQ964" s="159"/>
      <c r="BR964" s="159"/>
      <c r="BS964" s="159"/>
      <c r="BT964" s="159"/>
      <c r="BU964" s="159"/>
      <c r="BV964" s="159"/>
      <c r="BW964" s="159"/>
      <c r="BX964" s="159"/>
      <c r="BY964" s="159"/>
      <c r="BZ964" s="159"/>
      <c r="CA964" s="159"/>
      <c r="CB964" s="159"/>
      <c r="CC964" s="159"/>
      <c r="CD964" s="159"/>
      <c r="CE964" s="159"/>
      <c r="CF964" s="159"/>
      <c r="CG964" s="159"/>
      <c r="CH964" s="159"/>
      <c r="CI964" s="159"/>
      <c r="CJ964" s="159"/>
      <c r="CK964" s="159"/>
      <c r="CL964" s="159"/>
      <c r="CM964" s="159"/>
      <c r="CN964" s="159"/>
      <c r="CO964" s="159"/>
      <c r="CP964" s="159"/>
      <c r="CQ964" s="159"/>
      <c r="CR964" s="159"/>
      <c r="CS964" s="159"/>
      <c r="CT964" s="159"/>
      <c r="CU964" s="159"/>
      <c r="CV964" s="159"/>
      <c r="CW964" s="159"/>
      <c r="CX964" s="159"/>
      <c r="CY964" s="159"/>
      <c r="CZ964" s="159"/>
      <c r="DA964" s="159"/>
      <c r="DB964" s="159"/>
      <c r="DC964" s="159"/>
      <c r="DD964" s="159"/>
      <c r="DE964" s="159"/>
      <c r="DF964" s="159"/>
      <c r="DG964" s="159"/>
      <c r="DH964" s="159"/>
      <c r="DI964" s="159"/>
      <c r="DJ964" s="159"/>
      <c r="DK964" s="159"/>
      <c r="DL964" s="159"/>
      <c r="DM964" s="159"/>
      <c r="DN964" s="159"/>
      <c r="DO964" s="159"/>
      <c r="DP964" s="159"/>
      <c r="DQ964" s="159"/>
      <c r="DR964" s="159"/>
      <c r="DS964" s="159"/>
      <c r="DT964" s="159"/>
      <c r="DU964" s="159"/>
      <c r="DV964" s="159"/>
      <c r="DW964" s="159"/>
      <c r="DX964" s="159"/>
      <c r="DY964" s="159"/>
      <c r="DZ964" s="159"/>
      <c r="EA964" s="159"/>
      <c r="EB964" s="159"/>
      <c r="EC964" s="159"/>
      <c r="ED964" s="159"/>
      <c r="EE964" s="159"/>
      <c r="EF964" s="159"/>
      <c r="EG964" s="159"/>
      <c r="EH964" s="159"/>
      <c r="EI964" s="159"/>
      <c r="EJ964" s="159"/>
      <c r="EK964" s="159"/>
      <c r="EL964" s="159"/>
      <c r="EM964" s="159"/>
      <c r="EN964" s="159"/>
      <c r="EO964" s="159"/>
      <c r="EP964" s="159"/>
      <c r="EQ964" s="159"/>
      <c r="ER964" s="159"/>
      <c r="ES964" s="159"/>
      <c r="ET964" s="159"/>
      <c r="EU964" s="159"/>
      <c r="EV964" s="159"/>
      <c r="EW964" s="159"/>
      <c r="EX964" s="159"/>
      <c r="EY964" s="159"/>
      <c r="EZ964" s="159"/>
      <c r="FA964" s="159"/>
      <c r="FB964" s="159"/>
      <c r="FC964" s="159"/>
      <c r="FD964" s="159"/>
    </row>
    <row r="965" customFormat="false" ht="12.75" hidden="false" customHeight="false" outlineLevel="0" collapsed="false">
      <c r="A965" s="168"/>
      <c r="B965" s="149"/>
      <c r="C965" s="149"/>
      <c r="D965" s="149"/>
      <c r="E965" s="149"/>
      <c r="F965" s="149"/>
      <c r="G965" s="149"/>
      <c r="H965" s="148"/>
      <c r="I965" s="170"/>
      <c r="R965" s="148"/>
      <c r="S965" s="158"/>
      <c r="T965" s="159"/>
      <c r="U965" s="159"/>
      <c r="V965" s="159"/>
      <c r="W965" s="159"/>
      <c r="X965" s="159"/>
      <c r="Y965" s="159"/>
      <c r="Z965" s="159"/>
      <c r="AA965" s="159"/>
      <c r="AB965" s="159"/>
      <c r="AC965" s="159"/>
      <c r="AD965" s="159"/>
      <c r="AE965" s="159"/>
      <c r="AF965" s="159"/>
      <c r="AG965" s="159"/>
      <c r="AH965" s="159"/>
      <c r="AI965" s="159"/>
      <c r="AJ965" s="159"/>
      <c r="AK965" s="159"/>
      <c r="AL965" s="159"/>
      <c r="AM965" s="159"/>
      <c r="AN965" s="159"/>
      <c r="AO965" s="159"/>
      <c r="AP965" s="159"/>
      <c r="AQ965" s="159"/>
      <c r="AR965" s="159"/>
      <c r="AS965" s="159"/>
      <c r="AT965" s="159"/>
      <c r="AU965" s="159"/>
      <c r="AV965" s="159"/>
      <c r="AW965" s="159"/>
      <c r="AX965" s="159"/>
      <c r="AY965" s="159"/>
      <c r="AZ965" s="159"/>
      <c r="BA965" s="159"/>
      <c r="BB965" s="159"/>
      <c r="BC965" s="159"/>
      <c r="BD965" s="159"/>
      <c r="BE965" s="159"/>
      <c r="BF965" s="159"/>
      <c r="BG965" s="159"/>
      <c r="BH965" s="159"/>
      <c r="BI965" s="159"/>
      <c r="BJ965" s="159"/>
      <c r="BK965" s="159"/>
      <c r="BL965" s="159"/>
      <c r="BM965" s="159"/>
      <c r="BN965" s="159"/>
      <c r="BO965" s="159"/>
      <c r="BP965" s="159"/>
      <c r="BQ965" s="159"/>
      <c r="BR965" s="159"/>
      <c r="BS965" s="159"/>
      <c r="BT965" s="159"/>
      <c r="BU965" s="159"/>
      <c r="BV965" s="159"/>
      <c r="BW965" s="159"/>
      <c r="BX965" s="159"/>
      <c r="BY965" s="159"/>
      <c r="BZ965" s="159"/>
      <c r="CA965" s="159"/>
      <c r="CB965" s="159"/>
      <c r="CC965" s="159"/>
      <c r="CD965" s="159"/>
      <c r="CE965" s="159"/>
      <c r="CF965" s="159"/>
      <c r="CG965" s="159"/>
      <c r="CH965" s="159"/>
      <c r="CI965" s="159"/>
      <c r="CJ965" s="159"/>
      <c r="CK965" s="159"/>
      <c r="CL965" s="159"/>
      <c r="CM965" s="159"/>
      <c r="CN965" s="159"/>
      <c r="CO965" s="159"/>
      <c r="CP965" s="159"/>
      <c r="CQ965" s="159"/>
      <c r="CR965" s="159"/>
      <c r="CS965" s="159"/>
      <c r="CT965" s="159"/>
      <c r="CU965" s="159"/>
      <c r="CV965" s="159"/>
      <c r="CW965" s="159"/>
      <c r="CX965" s="159"/>
      <c r="CY965" s="159"/>
      <c r="CZ965" s="159"/>
      <c r="DA965" s="159"/>
      <c r="DB965" s="159"/>
      <c r="DC965" s="159"/>
      <c r="DD965" s="159"/>
      <c r="DE965" s="159"/>
      <c r="DF965" s="159"/>
      <c r="DG965" s="159"/>
      <c r="DH965" s="159"/>
      <c r="DI965" s="159"/>
      <c r="DJ965" s="159"/>
      <c r="DK965" s="159"/>
      <c r="DL965" s="159"/>
      <c r="DM965" s="159"/>
      <c r="DN965" s="159"/>
      <c r="DO965" s="159"/>
      <c r="DP965" s="159"/>
      <c r="DQ965" s="159"/>
      <c r="DR965" s="159"/>
      <c r="DS965" s="159"/>
      <c r="DT965" s="159"/>
      <c r="DU965" s="159"/>
      <c r="DV965" s="159"/>
      <c r="DW965" s="159"/>
      <c r="DX965" s="159"/>
      <c r="DY965" s="159"/>
      <c r="DZ965" s="159"/>
      <c r="EA965" s="159"/>
      <c r="EB965" s="159"/>
      <c r="EC965" s="159"/>
      <c r="ED965" s="159"/>
      <c r="EE965" s="159"/>
      <c r="EF965" s="159"/>
      <c r="EG965" s="159"/>
      <c r="EH965" s="159"/>
      <c r="EI965" s="159"/>
      <c r="EJ965" s="159"/>
      <c r="EK965" s="159"/>
      <c r="EL965" s="159"/>
      <c r="EM965" s="159"/>
      <c r="EN965" s="159"/>
      <c r="EO965" s="159"/>
      <c r="EP965" s="159"/>
      <c r="EQ965" s="159"/>
      <c r="ER965" s="159"/>
      <c r="ES965" s="159"/>
      <c r="ET965" s="159"/>
      <c r="EU965" s="159"/>
      <c r="EV965" s="159"/>
      <c r="EW965" s="159"/>
      <c r="EX965" s="159"/>
      <c r="EY965" s="159"/>
      <c r="EZ965" s="159"/>
      <c r="FA965" s="159"/>
      <c r="FB965" s="159"/>
      <c r="FC965" s="159"/>
      <c r="FD965" s="159"/>
    </row>
    <row r="966" customFormat="false" ht="12.75" hidden="false" customHeight="false" outlineLevel="0" collapsed="false">
      <c r="A966" s="168"/>
      <c r="B966" s="149"/>
      <c r="C966" s="149"/>
      <c r="D966" s="149"/>
      <c r="E966" s="149"/>
      <c r="F966" s="149"/>
      <c r="G966" s="149"/>
      <c r="H966" s="148"/>
      <c r="I966" s="170"/>
      <c r="R966" s="148"/>
      <c r="S966" s="158"/>
      <c r="T966" s="159"/>
      <c r="U966" s="159"/>
      <c r="V966" s="159"/>
      <c r="W966" s="159"/>
      <c r="X966" s="159"/>
      <c r="Y966" s="159"/>
      <c r="Z966" s="159"/>
      <c r="AA966" s="159"/>
      <c r="AB966" s="159"/>
      <c r="AC966" s="159"/>
      <c r="AD966" s="159"/>
      <c r="AE966" s="159"/>
      <c r="AF966" s="159"/>
      <c r="AG966" s="159"/>
      <c r="AH966" s="159"/>
      <c r="AI966" s="159"/>
      <c r="AJ966" s="159"/>
      <c r="AK966" s="159"/>
      <c r="AL966" s="159"/>
      <c r="AM966" s="159"/>
      <c r="AN966" s="159"/>
      <c r="AO966" s="159"/>
      <c r="AP966" s="159"/>
      <c r="AQ966" s="159"/>
      <c r="AR966" s="159"/>
      <c r="AS966" s="159"/>
      <c r="AT966" s="159"/>
      <c r="AU966" s="159"/>
      <c r="AV966" s="159"/>
      <c r="AW966" s="159"/>
      <c r="AX966" s="159"/>
      <c r="AY966" s="159"/>
      <c r="AZ966" s="159"/>
      <c r="BA966" s="159"/>
      <c r="BB966" s="159"/>
      <c r="BC966" s="159"/>
      <c r="BD966" s="159"/>
      <c r="BE966" s="159"/>
      <c r="BF966" s="159"/>
      <c r="BG966" s="159"/>
      <c r="BH966" s="159"/>
      <c r="BI966" s="159"/>
      <c r="BJ966" s="159"/>
      <c r="BK966" s="159"/>
      <c r="BL966" s="159"/>
      <c r="BM966" s="159"/>
      <c r="BN966" s="159"/>
      <c r="BO966" s="159"/>
      <c r="BP966" s="159"/>
      <c r="BQ966" s="159"/>
      <c r="BR966" s="159"/>
      <c r="BS966" s="159"/>
      <c r="BT966" s="159"/>
      <c r="BU966" s="159"/>
      <c r="BV966" s="159"/>
      <c r="BW966" s="159"/>
      <c r="BX966" s="159"/>
      <c r="BY966" s="159"/>
      <c r="BZ966" s="159"/>
      <c r="CA966" s="159"/>
      <c r="CB966" s="159"/>
      <c r="CC966" s="159"/>
      <c r="CD966" s="159"/>
      <c r="CE966" s="159"/>
      <c r="CF966" s="159"/>
      <c r="CG966" s="159"/>
      <c r="CH966" s="159"/>
      <c r="CI966" s="159"/>
      <c r="CJ966" s="159"/>
      <c r="CK966" s="159"/>
      <c r="CL966" s="159"/>
      <c r="CM966" s="159"/>
      <c r="CN966" s="159"/>
      <c r="CO966" s="159"/>
      <c r="CP966" s="159"/>
      <c r="CQ966" s="159"/>
      <c r="CR966" s="159"/>
      <c r="CS966" s="159"/>
      <c r="CT966" s="159"/>
      <c r="CU966" s="159"/>
      <c r="CV966" s="159"/>
      <c r="CW966" s="159"/>
      <c r="CX966" s="159"/>
      <c r="CY966" s="159"/>
      <c r="CZ966" s="159"/>
      <c r="DA966" s="159"/>
      <c r="DB966" s="159"/>
      <c r="DC966" s="159"/>
      <c r="DD966" s="159"/>
      <c r="DE966" s="159"/>
      <c r="DF966" s="159"/>
      <c r="DG966" s="159"/>
      <c r="DH966" s="159"/>
      <c r="DI966" s="159"/>
      <c r="DJ966" s="159"/>
      <c r="DK966" s="159"/>
      <c r="DL966" s="159"/>
      <c r="DM966" s="159"/>
      <c r="DN966" s="159"/>
      <c r="DO966" s="159"/>
      <c r="DP966" s="159"/>
      <c r="DQ966" s="159"/>
      <c r="DR966" s="159"/>
      <c r="DS966" s="159"/>
      <c r="DT966" s="159"/>
      <c r="DU966" s="159"/>
      <c r="DV966" s="159"/>
      <c r="DW966" s="159"/>
      <c r="DX966" s="159"/>
      <c r="DY966" s="159"/>
      <c r="DZ966" s="159"/>
      <c r="EA966" s="159"/>
      <c r="EB966" s="159"/>
      <c r="EC966" s="159"/>
      <c r="ED966" s="159"/>
      <c r="EE966" s="159"/>
      <c r="EF966" s="159"/>
      <c r="EG966" s="159"/>
      <c r="EH966" s="159"/>
      <c r="EI966" s="159"/>
      <c r="EJ966" s="159"/>
      <c r="EK966" s="159"/>
      <c r="EL966" s="159"/>
      <c r="EM966" s="159"/>
      <c r="EN966" s="159"/>
      <c r="EO966" s="159"/>
      <c r="EP966" s="159"/>
      <c r="EQ966" s="159"/>
      <c r="ER966" s="159"/>
      <c r="ES966" s="159"/>
      <c r="ET966" s="159"/>
      <c r="EU966" s="159"/>
      <c r="EV966" s="159"/>
      <c r="EW966" s="159"/>
      <c r="EX966" s="159"/>
      <c r="EY966" s="159"/>
      <c r="EZ966" s="159"/>
      <c r="FA966" s="159"/>
      <c r="FB966" s="159"/>
      <c r="FC966" s="159"/>
      <c r="FD966" s="159"/>
    </row>
    <row r="967" customFormat="false" ht="12.75" hidden="false" customHeight="false" outlineLevel="0" collapsed="false">
      <c r="A967" s="168"/>
      <c r="B967" s="149"/>
      <c r="C967" s="149"/>
      <c r="D967" s="149"/>
      <c r="E967" s="149"/>
      <c r="F967" s="149"/>
      <c r="G967" s="149"/>
      <c r="H967" s="148"/>
      <c r="I967" s="170"/>
      <c r="R967" s="148"/>
      <c r="S967" s="158"/>
      <c r="T967" s="159"/>
      <c r="U967" s="159"/>
      <c r="V967" s="159"/>
      <c r="W967" s="159"/>
      <c r="X967" s="159"/>
      <c r="Y967" s="159"/>
      <c r="Z967" s="159"/>
      <c r="AA967" s="159"/>
      <c r="AB967" s="159"/>
      <c r="AC967" s="159"/>
      <c r="AD967" s="159"/>
      <c r="AE967" s="159"/>
      <c r="AF967" s="159"/>
      <c r="AG967" s="159"/>
      <c r="AH967" s="159"/>
      <c r="AI967" s="159"/>
      <c r="AJ967" s="159"/>
      <c r="AK967" s="159"/>
      <c r="AL967" s="159"/>
      <c r="AM967" s="159"/>
      <c r="AN967" s="159"/>
      <c r="AO967" s="159"/>
      <c r="AP967" s="159"/>
      <c r="AQ967" s="159"/>
      <c r="AR967" s="159"/>
      <c r="AS967" s="159"/>
      <c r="AT967" s="159"/>
      <c r="AU967" s="159"/>
      <c r="AV967" s="159"/>
      <c r="AW967" s="159"/>
      <c r="AX967" s="159"/>
      <c r="AY967" s="159"/>
      <c r="AZ967" s="159"/>
      <c r="BA967" s="159"/>
      <c r="BB967" s="159"/>
      <c r="BC967" s="159"/>
      <c r="BD967" s="159"/>
      <c r="BE967" s="159"/>
      <c r="BF967" s="159"/>
      <c r="BG967" s="159"/>
      <c r="BH967" s="159"/>
      <c r="BI967" s="159"/>
      <c r="BJ967" s="159"/>
      <c r="BK967" s="159"/>
      <c r="BL967" s="159"/>
      <c r="BM967" s="159"/>
      <c r="BN967" s="159"/>
      <c r="BO967" s="159"/>
      <c r="BP967" s="159"/>
      <c r="BQ967" s="159"/>
      <c r="BR967" s="159"/>
      <c r="BS967" s="159"/>
      <c r="BT967" s="159"/>
      <c r="BU967" s="159"/>
      <c r="BV967" s="159"/>
      <c r="BW967" s="159"/>
      <c r="BX967" s="159"/>
      <c r="BY967" s="159"/>
      <c r="BZ967" s="159"/>
      <c r="CA967" s="159"/>
      <c r="CB967" s="159"/>
      <c r="CC967" s="159"/>
      <c r="CD967" s="159"/>
      <c r="CE967" s="159"/>
      <c r="CF967" s="159"/>
      <c r="CG967" s="159"/>
      <c r="CH967" s="159"/>
      <c r="CI967" s="159"/>
      <c r="CJ967" s="159"/>
      <c r="CK967" s="159"/>
      <c r="CL967" s="159"/>
      <c r="CM967" s="159"/>
      <c r="CN967" s="159"/>
      <c r="CO967" s="159"/>
      <c r="CP967" s="159"/>
      <c r="CQ967" s="159"/>
      <c r="CR967" s="159"/>
      <c r="CS967" s="159"/>
      <c r="CT967" s="159"/>
      <c r="CU967" s="159"/>
      <c r="CV967" s="159"/>
      <c r="CW967" s="159"/>
      <c r="CX967" s="159"/>
      <c r="CY967" s="159"/>
      <c r="CZ967" s="159"/>
      <c r="DA967" s="159"/>
      <c r="DB967" s="159"/>
      <c r="DC967" s="159"/>
      <c r="DD967" s="159"/>
      <c r="DE967" s="159"/>
      <c r="DF967" s="159"/>
      <c r="DG967" s="159"/>
      <c r="DH967" s="159"/>
      <c r="DI967" s="159"/>
      <c r="DJ967" s="159"/>
      <c r="DK967" s="159"/>
      <c r="DL967" s="159"/>
      <c r="DM967" s="159"/>
      <c r="DN967" s="159"/>
      <c r="DO967" s="159"/>
      <c r="DP967" s="159"/>
      <c r="DQ967" s="159"/>
      <c r="DR967" s="159"/>
      <c r="DS967" s="159"/>
      <c r="DT967" s="159"/>
      <c r="DU967" s="159"/>
      <c r="DV967" s="159"/>
      <c r="DW967" s="159"/>
      <c r="DX967" s="159"/>
      <c r="DY967" s="159"/>
      <c r="DZ967" s="159"/>
      <c r="EA967" s="159"/>
      <c r="EB967" s="159"/>
      <c r="EC967" s="159"/>
      <c r="ED967" s="159"/>
      <c r="EE967" s="159"/>
      <c r="EF967" s="159"/>
      <c r="EG967" s="159"/>
      <c r="EH967" s="159"/>
      <c r="EI967" s="159"/>
      <c r="EJ967" s="159"/>
      <c r="EK967" s="159"/>
      <c r="EL967" s="159"/>
      <c r="EM967" s="159"/>
      <c r="EN967" s="159"/>
      <c r="EO967" s="159"/>
      <c r="EP967" s="159"/>
      <c r="EQ967" s="159"/>
      <c r="ER967" s="159"/>
      <c r="ES967" s="159"/>
      <c r="ET967" s="159"/>
      <c r="EU967" s="159"/>
      <c r="EV967" s="159"/>
      <c r="EW967" s="159"/>
      <c r="EX967" s="159"/>
      <c r="EY967" s="159"/>
      <c r="EZ967" s="159"/>
      <c r="FA967" s="159"/>
      <c r="FB967" s="159"/>
      <c r="FC967" s="159"/>
      <c r="FD967" s="159"/>
    </row>
    <row r="968" customFormat="false" ht="12.75" hidden="false" customHeight="false" outlineLevel="0" collapsed="false">
      <c r="A968" s="168"/>
      <c r="B968" s="149"/>
      <c r="C968" s="149"/>
      <c r="D968" s="149"/>
      <c r="E968" s="149"/>
      <c r="F968" s="149"/>
      <c r="G968" s="149"/>
      <c r="H968" s="148"/>
      <c r="I968" s="170"/>
      <c r="R968" s="148"/>
      <c r="S968" s="158"/>
      <c r="T968" s="159"/>
      <c r="U968" s="159"/>
      <c r="V968" s="159"/>
      <c r="W968" s="159"/>
      <c r="X968" s="159"/>
      <c r="Y968" s="159"/>
      <c r="Z968" s="159"/>
      <c r="AA968" s="159"/>
      <c r="AB968" s="159"/>
      <c r="AC968" s="159"/>
      <c r="AD968" s="159"/>
      <c r="AE968" s="159"/>
      <c r="AF968" s="159"/>
      <c r="AG968" s="159"/>
      <c r="AH968" s="159"/>
      <c r="AI968" s="159"/>
      <c r="AJ968" s="159"/>
      <c r="AK968" s="159"/>
      <c r="AL968" s="159"/>
      <c r="AM968" s="159"/>
      <c r="AN968" s="159"/>
      <c r="AO968" s="159"/>
      <c r="AP968" s="159"/>
      <c r="AQ968" s="159"/>
      <c r="AR968" s="159"/>
      <c r="AS968" s="159"/>
      <c r="AT968" s="159"/>
      <c r="AU968" s="159"/>
      <c r="AV968" s="159"/>
      <c r="AW968" s="159"/>
      <c r="AX968" s="159"/>
      <c r="AY968" s="159"/>
      <c r="AZ968" s="159"/>
      <c r="BA968" s="159"/>
      <c r="BB968" s="159"/>
      <c r="BC968" s="159"/>
      <c r="BD968" s="159"/>
      <c r="BE968" s="159"/>
      <c r="BF968" s="159"/>
      <c r="BG968" s="159"/>
      <c r="BH968" s="159"/>
      <c r="BI968" s="159"/>
      <c r="BJ968" s="159"/>
      <c r="BK968" s="159"/>
      <c r="BL968" s="159"/>
      <c r="BM968" s="159"/>
      <c r="BN968" s="159"/>
      <c r="BO968" s="159"/>
      <c r="BP968" s="159"/>
      <c r="BQ968" s="159"/>
      <c r="BR968" s="159"/>
      <c r="BS968" s="159"/>
      <c r="BT968" s="159"/>
      <c r="BU968" s="159"/>
      <c r="BV968" s="159"/>
      <c r="BW968" s="159"/>
      <c r="BX968" s="159"/>
      <c r="BY968" s="159"/>
      <c r="BZ968" s="159"/>
      <c r="CA968" s="159"/>
      <c r="CB968" s="159"/>
      <c r="CC968" s="159"/>
      <c r="CD968" s="159"/>
      <c r="CE968" s="159"/>
      <c r="CF968" s="159"/>
      <c r="CG968" s="159"/>
      <c r="CH968" s="159"/>
      <c r="CI968" s="159"/>
      <c r="CJ968" s="159"/>
      <c r="CK968" s="159"/>
      <c r="CL968" s="159"/>
      <c r="CM968" s="159"/>
      <c r="CN968" s="159"/>
      <c r="CO968" s="159"/>
      <c r="CP968" s="159"/>
      <c r="CQ968" s="159"/>
      <c r="CR968" s="159"/>
      <c r="CS968" s="159"/>
      <c r="CT968" s="159"/>
      <c r="CU968" s="159"/>
      <c r="CV968" s="159"/>
      <c r="CW968" s="159"/>
      <c r="CX968" s="159"/>
      <c r="CY968" s="159"/>
      <c r="CZ968" s="159"/>
      <c r="DA968" s="159"/>
      <c r="DB968" s="159"/>
      <c r="DC968" s="159"/>
      <c r="DD968" s="159"/>
      <c r="DE968" s="159"/>
      <c r="DF968" s="159"/>
      <c r="DG968" s="159"/>
      <c r="DH968" s="159"/>
      <c r="DI968" s="159"/>
      <c r="DJ968" s="159"/>
      <c r="DK968" s="159"/>
      <c r="DL968" s="159"/>
      <c r="DM968" s="159"/>
      <c r="DN968" s="159"/>
      <c r="DO968" s="159"/>
      <c r="DP968" s="159"/>
      <c r="DQ968" s="159"/>
      <c r="DR968" s="159"/>
      <c r="DS968" s="159"/>
      <c r="DT968" s="159"/>
      <c r="DU968" s="159"/>
      <c r="DV968" s="159"/>
      <c r="DW968" s="159"/>
      <c r="DX968" s="159"/>
      <c r="DY968" s="159"/>
      <c r="DZ968" s="159"/>
      <c r="EA968" s="159"/>
      <c r="EB968" s="159"/>
      <c r="EC968" s="159"/>
      <c r="ED968" s="159"/>
      <c r="EE968" s="159"/>
      <c r="EF968" s="159"/>
      <c r="EG968" s="159"/>
      <c r="EH968" s="159"/>
      <c r="EI968" s="159"/>
      <c r="EJ968" s="159"/>
      <c r="EK968" s="159"/>
      <c r="EL968" s="159"/>
      <c r="EM968" s="159"/>
      <c r="EN968" s="159"/>
      <c r="EO968" s="159"/>
      <c r="EP968" s="159"/>
      <c r="EQ968" s="159"/>
      <c r="ER968" s="159"/>
      <c r="ES968" s="159"/>
      <c r="ET968" s="159"/>
      <c r="EU968" s="159"/>
      <c r="EV968" s="159"/>
      <c r="EW968" s="159"/>
      <c r="EX968" s="159"/>
      <c r="EY968" s="159"/>
      <c r="EZ968" s="159"/>
      <c r="FA968" s="159"/>
      <c r="FB968" s="159"/>
      <c r="FC968" s="159"/>
      <c r="FD968" s="159"/>
    </row>
    <row r="969" customFormat="false" ht="12.75" hidden="false" customHeight="false" outlineLevel="0" collapsed="false">
      <c r="A969" s="168"/>
      <c r="B969" s="149"/>
      <c r="C969" s="149"/>
      <c r="D969" s="149"/>
      <c r="E969" s="149"/>
      <c r="F969" s="149"/>
      <c r="G969" s="149"/>
      <c r="H969" s="148"/>
      <c r="I969" s="170"/>
      <c r="R969" s="148"/>
      <c r="S969" s="158"/>
      <c r="T969" s="159"/>
      <c r="U969" s="159"/>
      <c r="V969" s="159"/>
      <c r="W969" s="159"/>
      <c r="X969" s="159"/>
      <c r="Y969" s="159"/>
      <c r="Z969" s="159"/>
      <c r="AA969" s="159"/>
      <c r="AB969" s="159"/>
      <c r="AC969" s="159"/>
      <c r="AD969" s="159"/>
      <c r="AE969" s="159"/>
      <c r="AF969" s="159"/>
      <c r="AG969" s="159"/>
      <c r="AH969" s="159"/>
      <c r="AI969" s="159"/>
      <c r="AJ969" s="159"/>
      <c r="AK969" s="159"/>
      <c r="AL969" s="159"/>
      <c r="AM969" s="159"/>
      <c r="AN969" s="159"/>
      <c r="AO969" s="159"/>
      <c r="AP969" s="159"/>
      <c r="AQ969" s="159"/>
      <c r="AR969" s="159"/>
      <c r="AS969" s="159"/>
      <c r="AT969" s="159"/>
      <c r="AU969" s="159"/>
      <c r="AV969" s="159"/>
      <c r="AW969" s="159"/>
      <c r="AX969" s="159"/>
      <c r="AY969" s="159"/>
      <c r="AZ969" s="159"/>
      <c r="BA969" s="159"/>
      <c r="BB969" s="159"/>
      <c r="BC969" s="159"/>
      <c r="BD969" s="159"/>
      <c r="BE969" s="159"/>
      <c r="BF969" s="159"/>
      <c r="BG969" s="159"/>
      <c r="BH969" s="159"/>
      <c r="BI969" s="159"/>
      <c r="BJ969" s="159"/>
      <c r="BK969" s="159"/>
      <c r="BL969" s="159"/>
      <c r="BM969" s="159"/>
      <c r="BN969" s="159"/>
      <c r="BO969" s="159"/>
      <c r="BP969" s="159"/>
      <c r="BQ969" s="159"/>
      <c r="BR969" s="159"/>
      <c r="BS969" s="159"/>
      <c r="BT969" s="159"/>
      <c r="BU969" s="159"/>
      <c r="BV969" s="159"/>
      <c r="BW969" s="159"/>
      <c r="BX969" s="159"/>
      <c r="BY969" s="159"/>
      <c r="BZ969" s="159"/>
      <c r="CA969" s="159"/>
      <c r="CB969" s="159"/>
      <c r="CC969" s="159"/>
      <c r="CD969" s="159"/>
      <c r="CE969" s="159"/>
      <c r="CF969" s="159"/>
      <c r="CG969" s="159"/>
      <c r="CH969" s="159"/>
      <c r="CI969" s="159"/>
      <c r="CJ969" s="159"/>
      <c r="CK969" s="159"/>
      <c r="CL969" s="159"/>
      <c r="CM969" s="159"/>
      <c r="CN969" s="159"/>
      <c r="CO969" s="159"/>
      <c r="CP969" s="159"/>
      <c r="CQ969" s="159"/>
      <c r="CR969" s="159"/>
      <c r="CS969" s="159"/>
      <c r="CT969" s="159"/>
      <c r="CU969" s="159"/>
      <c r="CV969" s="159"/>
      <c r="CW969" s="159"/>
      <c r="CX969" s="159"/>
      <c r="CY969" s="159"/>
      <c r="CZ969" s="159"/>
      <c r="DA969" s="159"/>
      <c r="DB969" s="159"/>
      <c r="DC969" s="159"/>
      <c r="DD969" s="159"/>
      <c r="DE969" s="159"/>
      <c r="DF969" s="159"/>
      <c r="DG969" s="159"/>
      <c r="DH969" s="159"/>
      <c r="DI969" s="159"/>
      <c r="DJ969" s="159"/>
      <c r="DK969" s="159"/>
      <c r="DL969" s="159"/>
      <c r="DM969" s="159"/>
      <c r="DN969" s="159"/>
      <c r="DO969" s="159"/>
      <c r="DP969" s="159"/>
      <c r="DQ969" s="159"/>
      <c r="DR969" s="159"/>
      <c r="DS969" s="159"/>
      <c r="DT969" s="159"/>
      <c r="DU969" s="159"/>
      <c r="DV969" s="159"/>
      <c r="DW969" s="159"/>
      <c r="DX969" s="159"/>
      <c r="DY969" s="159"/>
      <c r="DZ969" s="159"/>
      <c r="EA969" s="159"/>
      <c r="EB969" s="159"/>
      <c r="EC969" s="159"/>
      <c r="ED969" s="159"/>
      <c r="EE969" s="159"/>
      <c r="EF969" s="159"/>
      <c r="EG969" s="159"/>
      <c r="EH969" s="159"/>
      <c r="EI969" s="159"/>
      <c r="EJ969" s="159"/>
      <c r="EK969" s="159"/>
      <c r="EL969" s="159"/>
      <c r="EM969" s="159"/>
      <c r="EN969" s="159"/>
      <c r="EO969" s="159"/>
      <c r="EP969" s="159"/>
      <c r="EQ969" s="159"/>
      <c r="ER969" s="159"/>
      <c r="ES969" s="159"/>
      <c r="ET969" s="159"/>
      <c r="EU969" s="159"/>
      <c r="EV969" s="159"/>
      <c r="EW969" s="159"/>
      <c r="EX969" s="159"/>
      <c r="EY969" s="159"/>
      <c r="EZ969" s="159"/>
      <c r="FA969" s="159"/>
      <c r="FB969" s="159"/>
      <c r="FC969" s="159"/>
      <c r="FD969" s="159"/>
    </row>
    <row r="970" customFormat="false" ht="12.75" hidden="false" customHeight="false" outlineLevel="0" collapsed="false">
      <c r="A970" s="168"/>
      <c r="B970" s="149"/>
      <c r="C970" s="149"/>
      <c r="D970" s="149"/>
      <c r="E970" s="149"/>
      <c r="F970" s="149"/>
      <c r="G970" s="149"/>
      <c r="H970" s="148"/>
      <c r="I970" s="170"/>
      <c r="R970" s="148"/>
      <c r="S970" s="158"/>
      <c r="T970" s="159"/>
      <c r="U970" s="159"/>
      <c r="V970" s="159"/>
      <c r="W970" s="159"/>
      <c r="X970" s="159"/>
      <c r="Y970" s="159"/>
      <c r="Z970" s="159"/>
      <c r="AA970" s="159"/>
      <c r="AB970" s="159"/>
      <c r="AC970" s="159"/>
      <c r="AD970" s="159"/>
      <c r="AE970" s="159"/>
      <c r="AF970" s="159"/>
      <c r="AG970" s="159"/>
      <c r="AH970" s="159"/>
      <c r="AI970" s="159"/>
      <c r="AJ970" s="159"/>
      <c r="AK970" s="159"/>
      <c r="AL970" s="159"/>
      <c r="AM970" s="159"/>
      <c r="AN970" s="159"/>
      <c r="AO970" s="159"/>
      <c r="AP970" s="159"/>
      <c r="AQ970" s="159"/>
      <c r="AR970" s="159"/>
      <c r="AS970" s="159"/>
      <c r="AT970" s="159"/>
      <c r="AU970" s="159"/>
      <c r="AV970" s="159"/>
      <c r="AW970" s="159"/>
      <c r="AX970" s="159"/>
      <c r="AY970" s="159"/>
      <c r="AZ970" s="159"/>
      <c r="BA970" s="159"/>
      <c r="BB970" s="159"/>
      <c r="BC970" s="159"/>
      <c r="BD970" s="159"/>
      <c r="BE970" s="159"/>
      <c r="BF970" s="159"/>
      <c r="BG970" s="159"/>
      <c r="BH970" s="159"/>
      <c r="BI970" s="159"/>
      <c r="BJ970" s="159"/>
      <c r="BK970" s="159"/>
      <c r="BL970" s="159"/>
      <c r="BM970" s="159"/>
      <c r="BN970" s="159"/>
      <c r="BO970" s="159"/>
      <c r="BP970" s="159"/>
      <c r="BQ970" s="159"/>
      <c r="BR970" s="159"/>
      <c r="BS970" s="159"/>
      <c r="BT970" s="159"/>
      <c r="BU970" s="159"/>
      <c r="BV970" s="159"/>
      <c r="BW970" s="159"/>
      <c r="BX970" s="159"/>
      <c r="BY970" s="159"/>
      <c r="BZ970" s="159"/>
      <c r="CA970" s="159"/>
      <c r="CB970" s="159"/>
      <c r="CC970" s="159"/>
      <c r="CD970" s="159"/>
      <c r="CE970" s="159"/>
      <c r="CF970" s="159"/>
      <c r="CG970" s="159"/>
      <c r="CH970" s="159"/>
      <c r="CI970" s="159"/>
      <c r="CJ970" s="159"/>
      <c r="CK970" s="159"/>
      <c r="CL970" s="159"/>
      <c r="CM970" s="159"/>
      <c r="CN970" s="159"/>
      <c r="CO970" s="159"/>
      <c r="CP970" s="159"/>
      <c r="CQ970" s="159"/>
      <c r="CR970" s="159"/>
      <c r="CS970" s="159"/>
      <c r="CT970" s="159"/>
      <c r="CU970" s="159"/>
      <c r="CV970" s="159"/>
      <c r="CW970" s="159"/>
      <c r="CX970" s="159"/>
      <c r="CY970" s="159"/>
      <c r="CZ970" s="159"/>
      <c r="DA970" s="159"/>
      <c r="DB970" s="159"/>
      <c r="DC970" s="159"/>
      <c r="DD970" s="159"/>
      <c r="DE970" s="159"/>
      <c r="DF970" s="159"/>
      <c r="DG970" s="159"/>
      <c r="DH970" s="159"/>
      <c r="DI970" s="159"/>
      <c r="DJ970" s="159"/>
      <c r="DK970" s="159"/>
      <c r="DL970" s="159"/>
      <c r="DM970" s="159"/>
      <c r="DN970" s="159"/>
      <c r="DO970" s="159"/>
      <c r="DP970" s="159"/>
      <c r="DQ970" s="159"/>
      <c r="DR970" s="159"/>
      <c r="DS970" s="159"/>
      <c r="DT970" s="159"/>
      <c r="DU970" s="159"/>
      <c r="DV970" s="159"/>
      <c r="DW970" s="159"/>
      <c r="DX970" s="159"/>
      <c r="DY970" s="159"/>
      <c r="DZ970" s="159"/>
      <c r="EA970" s="159"/>
      <c r="EB970" s="159"/>
      <c r="EC970" s="159"/>
      <c r="ED970" s="159"/>
      <c r="EE970" s="159"/>
      <c r="EF970" s="159"/>
      <c r="EG970" s="159"/>
      <c r="EH970" s="159"/>
      <c r="EI970" s="159"/>
      <c r="EJ970" s="159"/>
      <c r="EK970" s="159"/>
      <c r="EL970" s="159"/>
      <c r="EM970" s="159"/>
      <c r="EN970" s="159"/>
      <c r="EO970" s="159"/>
      <c r="EP970" s="159"/>
      <c r="EQ970" s="159"/>
      <c r="ER970" s="159"/>
      <c r="ES970" s="159"/>
      <c r="ET970" s="159"/>
      <c r="EU970" s="159"/>
      <c r="EV970" s="159"/>
      <c r="EW970" s="159"/>
      <c r="EX970" s="159"/>
      <c r="EY970" s="159"/>
      <c r="EZ970" s="159"/>
      <c r="FA970" s="159"/>
      <c r="FB970" s="159"/>
      <c r="FC970" s="159"/>
      <c r="FD970" s="159"/>
    </row>
    <row r="971" customFormat="false" ht="12.75" hidden="false" customHeight="false" outlineLevel="0" collapsed="false">
      <c r="A971" s="168"/>
      <c r="B971" s="149"/>
      <c r="C971" s="149"/>
      <c r="D971" s="149"/>
      <c r="E971" s="149"/>
      <c r="F971" s="149"/>
      <c r="G971" s="149"/>
      <c r="H971" s="148"/>
      <c r="I971" s="170"/>
      <c r="R971" s="148"/>
      <c r="S971" s="158"/>
      <c r="T971" s="159"/>
      <c r="U971" s="159"/>
      <c r="V971" s="159"/>
      <c r="W971" s="159"/>
      <c r="X971" s="159"/>
      <c r="Y971" s="159"/>
      <c r="Z971" s="159"/>
      <c r="AA971" s="159"/>
      <c r="AB971" s="159"/>
      <c r="AC971" s="159"/>
      <c r="AD971" s="159"/>
      <c r="AE971" s="159"/>
      <c r="AF971" s="159"/>
      <c r="AG971" s="159"/>
      <c r="AH971" s="159"/>
      <c r="AI971" s="159"/>
      <c r="AJ971" s="159"/>
      <c r="AK971" s="159"/>
      <c r="AL971" s="159"/>
      <c r="AM971" s="159"/>
      <c r="AN971" s="159"/>
      <c r="AO971" s="159"/>
      <c r="AP971" s="159"/>
      <c r="AQ971" s="159"/>
      <c r="AR971" s="159"/>
      <c r="AS971" s="159"/>
      <c r="AT971" s="159"/>
      <c r="AU971" s="159"/>
      <c r="AV971" s="159"/>
      <c r="AW971" s="159"/>
      <c r="AX971" s="159"/>
      <c r="AY971" s="159"/>
      <c r="AZ971" s="159"/>
      <c r="BA971" s="159"/>
      <c r="BB971" s="159"/>
      <c r="BC971" s="159"/>
      <c r="BD971" s="159"/>
      <c r="BE971" s="159"/>
      <c r="BF971" s="159"/>
      <c r="BG971" s="159"/>
      <c r="BH971" s="159"/>
      <c r="BI971" s="159"/>
      <c r="BJ971" s="159"/>
      <c r="BK971" s="159"/>
      <c r="BL971" s="159"/>
      <c r="BM971" s="159"/>
      <c r="BN971" s="159"/>
      <c r="BO971" s="159"/>
      <c r="BP971" s="159"/>
      <c r="BQ971" s="159"/>
      <c r="BR971" s="159"/>
      <c r="BS971" s="159"/>
      <c r="BT971" s="159"/>
      <c r="BU971" s="159"/>
      <c r="BV971" s="159"/>
      <c r="BW971" s="159"/>
      <c r="BX971" s="159"/>
      <c r="BY971" s="159"/>
      <c r="BZ971" s="159"/>
      <c r="CA971" s="159"/>
      <c r="CB971" s="159"/>
      <c r="CC971" s="159"/>
      <c r="CD971" s="159"/>
      <c r="CE971" s="159"/>
      <c r="CF971" s="159"/>
      <c r="CG971" s="159"/>
      <c r="CH971" s="159"/>
      <c r="CI971" s="159"/>
      <c r="CJ971" s="159"/>
      <c r="CK971" s="159"/>
      <c r="CL971" s="159"/>
      <c r="CM971" s="159"/>
      <c r="CN971" s="159"/>
      <c r="CO971" s="159"/>
      <c r="CP971" s="159"/>
      <c r="CQ971" s="159"/>
      <c r="CR971" s="159"/>
      <c r="CS971" s="159"/>
      <c r="CT971" s="159"/>
      <c r="CU971" s="159"/>
      <c r="CV971" s="159"/>
      <c r="CW971" s="159"/>
      <c r="CX971" s="159"/>
      <c r="CY971" s="159"/>
      <c r="CZ971" s="159"/>
      <c r="DA971" s="159"/>
      <c r="DB971" s="159"/>
      <c r="DC971" s="159"/>
      <c r="DD971" s="159"/>
      <c r="DE971" s="159"/>
      <c r="DF971" s="159"/>
      <c r="DG971" s="159"/>
      <c r="DH971" s="159"/>
      <c r="DI971" s="159"/>
      <c r="DJ971" s="159"/>
      <c r="DK971" s="159"/>
      <c r="DL971" s="159"/>
      <c r="DM971" s="159"/>
      <c r="DN971" s="159"/>
      <c r="DO971" s="159"/>
      <c r="DP971" s="159"/>
      <c r="DQ971" s="159"/>
      <c r="DR971" s="159"/>
      <c r="DS971" s="159"/>
      <c r="DT971" s="159"/>
      <c r="DU971" s="159"/>
      <c r="DV971" s="159"/>
      <c r="DW971" s="159"/>
      <c r="DX971" s="159"/>
      <c r="DY971" s="159"/>
      <c r="DZ971" s="159"/>
      <c r="EA971" s="159"/>
      <c r="EB971" s="159"/>
      <c r="EC971" s="159"/>
      <c r="ED971" s="159"/>
      <c r="EE971" s="159"/>
      <c r="EF971" s="159"/>
      <c r="EG971" s="159"/>
      <c r="EH971" s="159"/>
      <c r="EI971" s="159"/>
      <c r="EJ971" s="159"/>
      <c r="EK971" s="159"/>
      <c r="EL971" s="159"/>
      <c r="EM971" s="159"/>
      <c r="EN971" s="159"/>
      <c r="EO971" s="159"/>
      <c r="EP971" s="159"/>
      <c r="EQ971" s="159"/>
      <c r="ER971" s="159"/>
      <c r="ES971" s="159"/>
      <c r="ET971" s="159"/>
      <c r="EU971" s="159"/>
      <c r="EV971" s="159"/>
      <c r="EW971" s="159"/>
      <c r="EX971" s="159"/>
      <c r="EY971" s="159"/>
      <c r="EZ971" s="159"/>
      <c r="FA971" s="159"/>
      <c r="FB971" s="159"/>
      <c r="FC971" s="159"/>
      <c r="FD971" s="159"/>
    </row>
    <row r="972" customFormat="false" ht="12.75" hidden="false" customHeight="false" outlineLevel="0" collapsed="false">
      <c r="A972" s="168"/>
      <c r="B972" s="149"/>
      <c r="C972" s="149"/>
      <c r="D972" s="149"/>
      <c r="E972" s="149"/>
      <c r="F972" s="149"/>
      <c r="G972" s="149"/>
      <c r="H972" s="148"/>
      <c r="I972" s="170"/>
      <c r="R972" s="148"/>
      <c r="S972" s="158"/>
      <c r="T972" s="159"/>
      <c r="U972" s="159"/>
      <c r="V972" s="159"/>
      <c r="W972" s="159"/>
      <c r="X972" s="159"/>
      <c r="Y972" s="159"/>
      <c r="Z972" s="159"/>
      <c r="AA972" s="159"/>
      <c r="AB972" s="159"/>
      <c r="AC972" s="159"/>
      <c r="AD972" s="159"/>
      <c r="AE972" s="159"/>
      <c r="AF972" s="159"/>
      <c r="AG972" s="159"/>
      <c r="AH972" s="159"/>
      <c r="AI972" s="159"/>
      <c r="AJ972" s="159"/>
      <c r="AK972" s="159"/>
      <c r="AL972" s="159"/>
      <c r="AM972" s="159"/>
      <c r="AN972" s="159"/>
      <c r="AO972" s="159"/>
      <c r="AP972" s="159"/>
      <c r="AQ972" s="159"/>
      <c r="AR972" s="159"/>
      <c r="AS972" s="159"/>
      <c r="AT972" s="159"/>
      <c r="AU972" s="159"/>
      <c r="AV972" s="159"/>
      <c r="AW972" s="159"/>
      <c r="AX972" s="159"/>
      <c r="AY972" s="159"/>
      <c r="AZ972" s="159"/>
      <c r="BA972" s="159"/>
      <c r="BB972" s="159"/>
      <c r="BC972" s="159"/>
      <c r="BD972" s="159"/>
      <c r="BE972" s="159"/>
      <c r="BF972" s="159"/>
      <c r="BG972" s="159"/>
      <c r="BH972" s="159"/>
      <c r="BI972" s="159"/>
      <c r="BJ972" s="159"/>
      <c r="BK972" s="159"/>
      <c r="BL972" s="159"/>
      <c r="BM972" s="159"/>
      <c r="BN972" s="159"/>
      <c r="BO972" s="159"/>
      <c r="BP972" s="159"/>
      <c r="BQ972" s="159"/>
      <c r="BR972" s="159"/>
      <c r="BS972" s="159"/>
      <c r="BT972" s="159"/>
      <c r="BU972" s="159"/>
      <c r="BV972" s="159"/>
      <c r="BW972" s="159"/>
      <c r="BX972" s="159"/>
      <c r="BY972" s="159"/>
      <c r="BZ972" s="159"/>
      <c r="CA972" s="159"/>
      <c r="CB972" s="159"/>
      <c r="CC972" s="159"/>
      <c r="CD972" s="159"/>
      <c r="CE972" s="159"/>
      <c r="CF972" s="159"/>
      <c r="CG972" s="159"/>
      <c r="CH972" s="159"/>
      <c r="CI972" s="159"/>
      <c r="CJ972" s="159"/>
      <c r="CK972" s="159"/>
      <c r="CL972" s="159"/>
      <c r="CM972" s="159"/>
      <c r="CN972" s="159"/>
      <c r="CO972" s="159"/>
      <c r="CP972" s="159"/>
      <c r="CQ972" s="159"/>
      <c r="CR972" s="159"/>
      <c r="CS972" s="159"/>
      <c r="CT972" s="159"/>
      <c r="CU972" s="159"/>
      <c r="CV972" s="159"/>
      <c r="CW972" s="159"/>
      <c r="CX972" s="159"/>
      <c r="CY972" s="159"/>
      <c r="CZ972" s="159"/>
      <c r="DA972" s="159"/>
      <c r="DB972" s="159"/>
      <c r="DC972" s="159"/>
      <c r="DD972" s="159"/>
      <c r="DE972" s="159"/>
      <c r="DF972" s="159"/>
      <c r="DG972" s="159"/>
      <c r="DH972" s="159"/>
      <c r="DI972" s="159"/>
      <c r="DJ972" s="159"/>
      <c r="DK972" s="159"/>
      <c r="DL972" s="159"/>
      <c r="DM972" s="159"/>
      <c r="DN972" s="159"/>
      <c r="DO972" s="159"/>
      <c r="DP972" s="159"/>
      <c r="DQ972" s="159"/>
      <c r="DR972" s="159"/>
      <c r="DS972" s="159"/>
      <c r="DT972" s="159"/>
      <c r="DU972" s="159"/>
      <c r="DV972" s="159"/>
      <c r="DW972" s="159"/>
      <c r="DX972" s="159"/>
      <c r="DY972" s="159"/>
      <c r="DZ972" s="159"/>
      <c r="EA972" s="159"/>
      <c r="EB972" s="159"/>
      <c r="EC972" s="159"/>
      <c r="ED972" s="159"/>
      <c r="EE972" s="159"/>
      <c r="EF972" s="159"/>
      <c r="EG972" s="159"/>
      <c r="EH972" s="159"/>
      <c r="EI972" s="159"/>
      <c r="EJ972" s="159"/>
      <c r="EK972" s="159"/>
      <c r="EL972" s="159"/>
      <c r="EM972" s="159"/>
      <c r="EN972" s="159"/>
      <c r="EO972" s="159"/>
      <c r="EP972" s="159"/>
      <c r="EQ972" s="159"/>
      <c r="ER972" s="159"/>
      <c r="ES972" s="159"/>
      <c r="ET972" s="159"/>
      <c r="EU972" s="159"/>
      <c r="EV972" s="159"/>
      <c r="EW972" s="159"/>
      <c r="EX972" s="159"/>
      <c r="EY972" s="159"/>
      <c r="EZ972" s="159"/>
      <c r="FA972" s="159"/>
      <c r="FB972" s="159"/>
      <c r="FC972" s="159"/>
      <c r="FD972" s="159"/>
    </row>
    <row r="973" customFormat="false" ht="12.75" hidden="false" customHeight="false" outlineLevel="0" collapsed="false">
      <c r="A973" s="168"/>
      <c r="B973" s="149"/>
      <c r="C973" s="149"/>
      <c r="D973" s="149"/>
      <c r="E973" s="149"/>
      <c r="F973" s="149"/>
      <c r="G973" s="149"/>
      <c r="H973" s="148"/>
      <c r="I973" s="170"/>
      <c r="R973" s="148"/>
      <c r="S973" s="158"/>
      <c r="T973" s="159"/>
      <c r="U973" s="159"/>
      <c r="V973" s="159"/>
      <c r="W973" s="159"/>
      <c r="X973" s="159"/>
      <c r="Y973" s="159"/>
      <c r="Z973" s="159"/>
      <c r="AA973" s="159"/>
      <c r="AB973" s="159"/>
      <c r="AC973" s="159"/>
      <c r="AD973" s="159"/>
      <c r="AE973" s="159"/>
      <c r="AF973" s="159"/>
      <c r="AG973" s="159"/>
      <c r="AH973" s="159"/>
      <c r="AI973" s="159"/>
      <c r="AJ973" s="159"/>
      <c r="AK973" s="159"/>
      <c r="AL973" s="159"/>
      <c r="AM973" s="159"/>
      <c r="AN973" s="159"/>
      <c r="AO973" s="159"/>
      <c r="AP973" s="159"/>
      <c r="AQ973" s="159"/>
      <c r="AR973" s="159"/>
      <c r="AS973" s="159"/>
      <c r="AT973" s="159"/>
      <c r="AU973" s="159"/>
      <c r="AV973" s="159"/>
      <c r="AW973" s="159"/>
      <c r="AX973" s="159"/>
      <c r="AY973" s="159"/>
      <c r="AZ973" s="159"/>
      <c r="BA973" s="159"/>
      <c r="BB973" s="159"/>
      <c r="BC973" s="159"/>
      <c r="BD973" s="159"/>
      <c r="BE973" s="159"/>
      <c r="BF973" s="159"/>
      <c r="BG973" s="159"/>
      <c r="BH973" s="159"/>
      <c r="BI973" s="159"/>
      <c r="BJ973" s="159"/>
      <c r="BK973" s="159"/>
      <c r="BL973" s="159"/>
      <c r="BM973" s="159"/>
      <c r="BN973" s="159"/>
      <c r="BO973" s="159"/>
      <c r="BP973" s="159"/>
      <c r="BQ973" s="159"/>
      <c r="BR973" s="159"/>
      <c r="BS973" s="159"/>
      <c r="BT973" s="159"/>
      <c r="BU973" s="159"/>
      <c r="BV973" s="159"/>
      <c r="BW973" s="159"/>
      <c r="BX973" s="159"/>
      <c r="BY973" s="159"/>
      <c r="BZ973" s="159"/>
      <c r="CA973" s="159"/>
      <c r="CB973" s="159"/>
      <c r="CC973" s="159"/>
      <c r="CD973" s="159"/>
      <c r="CE973" s="159"/>
      <c r="CF973" s="159"/>
      <c r="CG973" s="159"/>
      <c r="CH973" s="159"/>
      <c r="CI973" s="159"/>
      <c r="CJ973" s="159"/>
      <c r="CK973" s="159"/>
      <c r="CL973" s="159"/>
      <c r="CM973" s="159"/>
      <c r="CN973" s="159"/>
      <c r="CO973" s="159"/>
      <c r="CP973" s="159"/>
      <c r="CQ973" s="159"/>
      <c r="CR973" s="159"/>
      <c r="CS973" s="159"/>
      <c r="CT973" s="159"/>
      <c r="CU973" s="159"/>
      <c r="CV973" s="159"/>
      <c r="CW973" s="159"/>
      <c r="CX973" s="159"/>
      <c r="CY973" s="159"/>
      <c r="CZ973" s="159"/>
      <c r="DA973" s="159"/>
      <c r="DB973" s="159"/>
      <c r="DC973" s="159"/>
      <c r="DD973" s="159"/>
      <c r="DE973" s="159"/>
      <c r="DF973" s="159"/>
      <c r="DG973" s="159"/>
      <c r="DH973" s="159"/>
      <c r="DI973" s="159"/>
      <c r="DJ973" s="159"/>
      <c r="DK973" s="159"/>
      <c r="DL973" s="159"/>
      <c r="DM973" s="159"/>
      <c r="DN973" s="159"/>
      <c r="DO973" s="159"/>
      <c r="DP973" s="159"/>
      <c r="DQ973" s="159"/>
      <c r="DR973" s="159"/>
      <c r="DS973" s="159"/>
      <c r="DT973" s="159"/>
      <c r="DU973" s="159"/>
      <c r="DV973" s="159"/>
      <c r="DW973" s="159"/>
      <c r="DX973" s="159"/>
      <c r="DY973" s="159"/>
      <c r="DZ973" s="159"/>
      <c r="EA973" s="159"/>
      <c r="EB973" s="159"/>
      <c r="EC973" s="159"/>
      <c r="ED973" s="159"/>
      <c r="EE973" s="159"/>
      <c r="EF973" s="159"/>
      <c r="EG973" s="159"/>
      <c r="EH973" s="159"/>
      <c r="EI973" s="159"/>
      <c r="EJ973" s="159"/>
      <c r="EK973" s="159"/>
      <c r="EL973" s="159"/>
      <c r="EM973" s="159"/>
      <c r="EN973" s="159"/>
      <c r="EO973" s="159"/>
      <c r="EP973" s="159"/>
      <c r="EQ973" s="159"/>
      <c r="ER973" s="159"/>
      <c r="ES973" s="159"/>
      <c r="ET973" s="159"/>
      <c r="EU973" s="159"/>
      <c r="EV973" s="159"/>
      <c r="EW973" s="159"/>
      <c r="EX973" s="159"/>
      <c r="EY973" s="159"/>
      <c r="EZ973" s="159"/>
      <c r="FA973" s="159"/>
      <c r="FB973" s="159"/>
      <c r="FC973" s="159"/>
      <c r="FD973" s="159"/>
    </row>
    <row r="974" customFormat="false" ht="12.75" hidden="false" customHeight="false" outlineLevel="0" collapsed="false">
      <c r="A974" s="168"/>
      <c r="B974" s="149"/>
      <c r="C974" s="149"/>
      <c r="D974" s="149"/>
      <c r="E974" s="149"/>
      <c r="F974" s="149"/>
      <c r="G974" s="149"/>
      <c r="H974" s="148"/>
      <c r="I974" s="170"/>
      <c r="R974" s="148"/>
      <c r="S974" s="158"/>
      <c r="T974" s="159"/>
      <c r="U974" s="159"/>
      <c r="V974" s="159"/>
      <c r="W974" s="159"/>
      <c r="X974" s="159"/>
      <c r="Y974" s="159"/>
      <c r="Z974" s="159"/>
      <c r="AA974" s="159"/>
      <c r="AB974" s="159"/>
      <c r="AC974" s="159"/>
      <c r="AD974" s="159"/>
      <c r="AE974" s="159"/>
      <c r="AF974" s="159"/>
      <c r="AG974" s="159"/>
      <c r="AH974" s="159"/>
      <c r="AI974" s="159"/>
      <c r="AJ974" s="159"/>
      <c r="AK974" s="159"/>
      <c r="AL974" s="159"/>
      <c r="AM974" s="159"/>
      <c r="AN974" s="159"/>
      <c r="AO974" s="159"/>
      <c r="AP974" s="159"/>
      <c r="AQ974" s="159"/>
      <c r="AR974" s="159"/>
      <c r="AS974" s="159"/>
      <c r="AT974" s="159"/>
      <c r="AU974" s="159"/>
      <c r="AV974" s="159"/>
      <c r="AW974" s="159"/>
      <c r="AX974" s="159"/>
      <c r="AY974" s="159"/>
      <c r="AZ974" s="159"/>
      <c r="BA974" s="159"/>
      <c r="BB974" s="159"/>
      <c r="BC974" s="159"/>
      <c r="BD974" s="159"/>
      <c r="BE974" s="159"/>
      <c r="BF974" s="159"/>
      <c r="BG974" s="159"/>
      <c r="BH974" s="159"/>
      <c r="BI974" s="159"/>
      <c r="BJ974" s="159"/>
      <c r="BK974" s="159"/>
      <c r="BL974" s="159"/>
      <c r="BM974" s="159"/>
      <c r="BN974" s="159"/>
      <c r="BO974" s="159"/>
      <c r="BP974" s="159"/>
      <c r="BQ974" s="159"/>
      <c r="BR974" s="159"/>
      <c r="BS974" s="159"/>
      <c r="BT974" s="159"/>
      <c r="BU974" s="159"/>
      <c r="BV974" s="159"/>
      <c r="BW974" s="159"/>
      <c r="BX974" s="159"/>
      <c r="BY974" s="159"/>
      <c r="BZ974" s="159"/>
      <c r="CA974" s="159"/>
      <c r="CB974" s="159"/>
      <c r="CC974" s="159"/>
      <c r="CD974" s="159"/>
      <c r="CE974" s="159"/>
      <c r="CF974" s="159"/>
      <c r="CG974" s="159"/>
      <c r="CH974" s="159"/>
      <c r="CI974" s="159"/>
      <c r="CJ974" s="159"/>
      <c r="CK974" s="159"/>
      <c r="CL974" s="159"/>
      <c r="CM974" s="159"/>
      <c r="CN974" s="159"/>
      <c r="CO974" s="159"/>
      <c r="CP974" s="159"/>
      <c r="CQ974" s="159"/>
      <c r="CR974" s="159"/>
      <c r="CS974" s="159"/>
      <c r="CT974" s="159"/>
      <c r="CU974" s="159"/>
      <c r="CV974" s="159"/>
      <c r="CW974" s="159"/>
      <c r="CX974" s="159"/>
      <c r="CY974" s="159"/>
      <c r="CZ974" s="159"/>
      <c r="DA974" s="159"/>
      <c r="DB974" s="159"/>
      <c r="DC974" s="159"/>
      <c r="DD974" s="159"/>
      <c r="DE974" s="159"/>
      <c r="DF974" s="159"/>
      <c r="DG974" s="159"/>
      <c r="DH974" s="159"/>
      <c r="DI974" s="159"/>
      <c r="DJ974" s="159"/>
      <c r="DK974" s="159"/>
      <c r="DL974" s="159"/>
      <c r="DM974" s="159"/>
      <c r="DN974" s="159"/>
      <c r="DO974" s="159"/>
      <c r="DP974" s="159"/>
      <c r="DQ974" s="159"/>
      <c r="DR974" s="159"/>
      <c r="DS974" s="159"/>
      <c r="DT974" s="159"/>
      <c r="DU974" s="159"/>
      <c r="DV974" s="159"/>
      <c r="DW974" s="159"/>
      <c r="DX974" s="159"/>
      <c r="DY974" s="159"/>
      <c r="DZ974" s="159"/>
      <c r="EA974" s="159"/>
      <c r="EB974" s="159"/>
      <c r="EC974" s="159"/>
      <c r="ED974" s="159"/>
      <c r="EE974" s="159"/>
      <c r="EF974" s="159"/>
      <c r="EG974" s="159"/>
      <c r="EH974" s="159"/>
      <c r="EI974" s="159"/>
      <c r="EJ974" s="159"/>
      <c r="EK974" s="159"/>
      <c r="EL974" s="159"/>
      <c r="EM974" s="159"/>
      <c r="EN974" s="159"/>
      <c r="EO974" s="159"/>
      <c r="EP974" s="159"/>
      <c r="EQ974" s="159"/>
      <c r="ER974" s="159"/>
      <c r="ES974" s="159"/>
      <c r="ET974" s="159"/>
      <c r="EU974" s="159"/>
      <c r="EV974" s="159"/>
      <c r="EW974" s="159"/>
      <c r="EX974" s="159"/>
      <c r="EY974" s="159"/>
      <c r="EZ974" s="159"/>
      <c r="FA974" s="159"/>
      <c r="FB974" s="159"/>
      <c r="FC974" s="159"/>
      <c r="FD974" s="159"/>
    </row>
    <row r="975" customFormat="false" ht="12.75" hidden="false" customHeight="false" outlineLevel="0" collapsed="false">
      <c r="A975" s="168"/>
      <c r="B975" s="149"/>
      <c r="C975" s="149"/>
      <c r="D975" s="149"/>
      <c r="E975" s="149"/>
      <c r="F975" s="149"/>
      <c r="G975" s="149"/>
      <c r="H975" s="148"/>
      <c r="I975" s="170"/>
      <c r="R975" s="148"/>
      <c r="S975" s="158"/>
      <c r="T975" s="159"/>
      <c r="U975" s="159"/>
      <c r="V975" s="159"/>
      <c r="W975" s="159"/>
      <c r="X975" s="159"/>
      <c r="Y975" s="159"/>
      <c r="Z975" s="159"/>
      <c r="AA975" s="159"/>
      <c r="AB975" s="159"/>
      <c r="AC975" s="159"/>
      <c r="AD975" s="159"/>
      <c r="AE975" s="159"/>
      <c r="AF975" s="159"/>
      <c r="AG975" s="159"/>
      <c r="AH975" s="159"/>
      <c r="AI975" s="159"/>
      <c r="AJ975" s="159"/>
      <c r="AK975" s="159"/>
      <c r="AL975" s="159"/>
      <c r="AM975" s="159"/>
      <c r="AN975" s="159"/>
      <c r="AO975" s="159"/>
      <c r="AP975" s="159"/>
      <c r="AQ975" s="159"/>
      <c r="AR975" s="159"/>
      <c r="AS975" s="159"/>
      <c r="AT975" s="159"/>
      <c r="AU975" s="159"/>
      <c r="AV975" s="159"/>
      <c r="AW975" s="159"/>
      <c r="AX975" s="159"/>
      <c r="AY975" s="159"/>
      <c r="AZ975" s="159"/>
      <c r="BA975" s="159"/>
      <c r="BB975" s="159"/>
      <c r="BC975" s="159"/>
      <c r="BD975" s="159"/>
      <c r="BE975" s="159"/>
      <c r="BF975" s="159"/>
      <c r="BG975" s="159"/>
      <c r="BH975" s="159"/>
      <c r="BI975" s="159"/>
      <c r="BJ975" s="159"/>
      <c r="BK975" s="159"/>
      <c r="BL975" s="159"/>
      <c r="BM975" s="159"/>
      <c r="BN975" s="159"/>
      <c r="BO975" s="159"/>
      <c r="BP975" s="159"/>
      <c r="BQ975" s="159"/>
      <c r="BR975" s="159"/>
      <c r="BS975" s="159"/>
      <c r="BT975" s="159"/>
      <c r="BU975" s="159"/>
      <c r="BV975" s="159"/>
      <c r="BW975" s="159"/>
      <c r="BX975" s="159"/>
      <c r="BY975" s="159"/>
      <c r="BZ975" s="159"/>
      <c r="CA975" s="159"/>
      <c r="CB975" s="159"/>
      <c r="CC975" s="159"/>
      <c r="CD975" s="159"/>
      <c r="CE975" s="159"/>
      <c r="CF975" s="159"/>
      <c r="CG975" s="159"/>
      <c r="CH975" s="159"/>
      <c r="CI975" s="159"/>
      <c r="CJ975" s="159"/>
      <c r="CK975" s="159"/>
      <c r="CL975" s="159"/>
      <c r="CM975" s="159"/>
      <c r="CN975" s="159"/>
      <c r="CO975" s="159"/>
      <c r="CP975" s="159"/>
      <c r="CQ975" s="159"/>
      <c r="CR975" s="159"/>
      <c r="CS975" s="159"/>
      <c r="CT975" s="159"/>
      <c r="CU975" s="159"/>
      <c r="CV975" s="159"/>
      <c r="CW975" s="159"/>
      <c r="CX975" s="159"/>
      <c r="CY975" s="159"/>
      <c r="CZ975" s="159"/>
      <c r="DA975" s="159"/>
      <c r="DB975" s="159"/>
      <c r="DC975" s="159"/>
      <c r="DD975" s="159"/>
      <c r="DE975" s="159"/>
      <c r="DF975" s="159"/>
      <c r="DG975" s="159"/>
      <c r="DH975" s="159"/>
      <c r="DI975" s="159"/>
      <c r="DJ975" s="159"/>
      <c r="DK975" s="159"/>
      <c r="DL975" s="159"/>
      <c r="DM975" s="159"/>
      <c r="DN975" s="159"/>
      <c r="DO975" s="159"/>
      <c r="DP975" s="159"/>
      <c r="DQ975" s="159"/>
      <c r="DR975" s="159"/>
      <c r="DS975" s="159"/>
      <c r="DT975" s="159"/>
      <c r="DU975" s="159"/>
      <c r="DV975" s="159"/>
      <c r="DW975" s="159"/>
      <c r="DX975" s="159"/>
      <c r="DY975" s="159"/>
      <c r="DZ975" s="159"/>
      <c r="EA975" s="159"/>
      <c r="EB975" s="159"/>
      <c r="EC975" s="159"/>
      <c r="ED975" s="159"/>
      <c r="EE975" s="159"/>
      <c r="EF975" s="159"/>
      <c r="EG975" s="159"/>
      <c r="EH975" s="159"/>
      <c r="EI975" s="159"/>
      <c r="EJ975" s="159"/>
      <c r="EK975" s="159"/>
      <c r="EL975" s="159"/>
      <c r="EM975" s="159"/>
      <c r="EN975" s="159"/>
      <c r="EO975" s="159"/>
      <c r="EP975" s="159"/>
      <c r="EQ975" s="159"/>
      <c r="ER975" s="159"/>
      <c r="ES975" s="159"/>
      <c r="ET975" s="159"/>
      <c r="EU975" s="159"/>
      <c r="EV975" s="159"/>
      <c r="EW975" s="159"/>
      <c r="EX975" s="159"/>
      <c r="EY975" s="159"/>
      <c r="EZ975" s="159"/>
      <c r="FA975" s="159"/>
      <c r="FB975" s="159"/>
      <c r="FC975" s="159"/>
      <c r="FD975" s="159"/>
    </row>
    <row r="976" customFormat="false" ht="12.75" hidden="false" customHeight="false" outlineLevel="0" collapsed="false">
      <c r="A976" s="168"/>
      <c r="B976" s="149"/>
      <c r="C976" s="149"/>
      <c r="D976" s="149"/>
      <c r="E976" s="149"/>
      <c r="F976" s="149"/>
      <c r="G976" s="149"/>
      <c r="H976" s="148"/>
      <c r="I976" s="170"/>
      <c r="R976" s="148"/>
      <c r="S976" s="158"/>
      <c r="T976" s="159"/>
      <c r="U976" s="159"/>
      <c r="V976" s="159"/>
      <c r="W976" s="159"/>
      <c r="X976" s="159"/>
      <c r="Y976" s="159"/>
      <c r="Z976" s="159"/>
      <c r="AA976" s="159"/>
      <c r="AB976" s="159"/>
      <c r="AC976" s="159"/>
      <c r="AD976" s="159"/>
      <c r="AE976" s="159"/>
      <c r="AF976" s="159"/>
      <c r="AG976" s="159"/>
      <c r="AH976" s="159"/>
      <c r="AI976" s="159"/>
      <c r="AJ976" s="159"/>
      <c r="AK976" s="159"/>
      <c r="AL976" s="159"/>
      <c r="AM976" s="159"/>
      <c r="AN976" s="159"/>
      <c r="AO976" s="159"/>
      <c r="AP976" s="159"/>
      <c r="AQ976" s="159"/>
      <c r="AR976" s="159"/>
      <c r="AS976" s="159"/>
      <c r="AT976" s="159"/>
      <c r="AU976" s="159"/>
      <c r="AV976" s="159"/>
      <c r="AW976" s="159"/>
      <c r="AX976" s="159"/>
      <c r="AY976" s="159"/>
      <c r="AZ976" s="159"/>
      <c r="BA976" s="159"/>
      <c r="BB976" s="159"/>
      <c r="BC976" s="159"/>
      <c r="BD976" s="159"/>
      <c r="BE976" s="159"/>
      <c r="BF976" s="159"/>
      <c r="BG976" s="159"/>
      <c r="BH976" s="159"/>
      <c r="BI976" s="159"/>
      <c r="BJ976" s="159"/>
      <c r="BK976" s="159"/>
      <c r="BL976" s="159"/>
      <c r="BM976" s="159"/>
      <c r="BN976" s="159"/>
      <c r="BO976" s="159"/>
      <c r="BP976" s="159"/>
      <c r="BQ976" s="159"/>
      <c r="BR976" s="159"/>
      <c r="BS976" s="159"/>
      <c r="BT976" s="159"/>
      <c r="BU976" s="159"/>
      <c r="BV976" s="159"/>
      <c r="BW976" s="159"/>
      <c r="BX976" s="159"/>
      <c r="BY976" s="159"/>
      <c r="BZ976" s="159"/>
      <c r="CA976" s="159"/>
      <c r="CB976" s="159"/>
      <c r="CC976" s="159"/>
      <c r="CD976" s="159"/>
      <c r="CE976" s="159"/>
      <c r="CF976" s="159"/>
      <c r="CG976" s="159"/>
      <c r="CH976" s="159"/>
      <c r="CI976" s="159"/>
      <c r="CJ976" s="159"/>
      <c r="CK976" s="159"/>
      <c r="CL976" s="159"/>
      <c r="CM976" s="159"/>
      <c r="CN976" s="159"/>
      <c r="CO976" s="159"/>
      <c r="CP976" s="159"/>
      <c r="CQ976" s="159"/>
      <c r="CR976" s="159"/>
      <c r="CS976" s="159"/>
      <c r="CT976" s="159"/>
      <c r="CU976" s="159"/>
      <c r="CV976" s="159"/>
      <c r="CW976" s="159"/>
      <c r="CX976" s="159"/>
      <c r="CY976" s="159"/>
      <c r="CZ976" s="159"/>
      <c r="DA976" s="159"/>
      <c r="DB976" s="159"/>
      <c r="DC976" s="159"/>
      <c r="DD976" s="159"/>
      <c r="DE976" s="159"/>
      <c r="DF976" s="159"/>
      <c r="DG976" s="159"/>
      <c r="DH976" s="159"/>
      <c r="DI976" s="159"/>
      <c r="DJ976" s="159"/>
      <c r="DK976" s="159"/>
      <c r="DL976" s="159"/>
      <c r="DM976" s="159"/>
      <c r="DN976" s="159"/>
      <c r="DO976" s="159"/>
      <c r="DP976" s="159"/>
      <c r="DQ976" s="159"/>
      <c r="DR976" s="159"/>
      <c r="DS976" s="159"/>
      <c r="DT976" s="159"/>
      <c r="DU976" s="159"/>
      <c r="DV976" s="159"/>
      <c r="DW976" s="159"/>
      <c r="DX976" s="159"/>
      <c r="DY976" s="159"/>
      <c r="DZ976" s="159"/>
      <c r="EA976" s="159"/>
      <c r="EB976" s="159"/>
      <c r="EC976" s="159"/>
      <c r="ED976" s="159"/>
      <c r="EE976" s="159"/>
      <c r="EF976" s="159"/>
      <c r="EG976" s="159"/>
      <c r="EH976" s="159"/>
      <c r="EI976" s="159"/>
      <c r="EJ976" s="159"/>
      <c r="EK976" s="159"/>
      <c r="EL976" s="159"/>
      <c r="EM976" s="159"/>
      <c r="EN976" s="159"/>
      <c r="EO976" s="159"/>
      <c r="EP976" s="159"/>
      <c r="EQ976" s="159"/>
      <c r="ER976" s="159"/>
      <c r="ES976" s="159"/>
      <c r="ET976" s="159"/>
      <c r="EU976" s="159"/>
      <c r="EV976" s="159"/>
      <c r="EW976" s="159"/>
      <c r="EX976" s="159"/>
      <c r="EY976" s="159"/>
      <c r="EZ976" s="159"/>
      <c r="FA976" s="159"/>
      <c r="FB976" s="159"/>
      <c r="FC976" s="159"/>
      <c r="FD976" s="159"/>
    </row>
    <row r="977" customFormat="false" ht="12.75" hidden="false" customHeight="false" outlineLevel="0" collapsed="false">
      <c r="A977" s="168"/>
      <c r="B977" s="149"/>
      <c r="C977" s="149"/>
      <c r="D977" s="149"/>
      <c r="E977" s="149"/>
      <c r="F977" s="149"/>
      <c r="G977" s="149"/>
      <c r="H977" s="148"/>
      <c r="I977" s="170"/>
      <c r="R977" s="148"/>
      <c r="S977" s="158"/>
      <c r="T977" s="159"/>
      <c r="U977" s="159"/>
      <c r="V977" s="159"/>
      <c r="W977" s="159"/>
      <c r="X977" s="159"/>
      <c r="Y977" s="159"/>
      <c r="Z977" s="159"/>
      <c r="AA977" s="159"/>
      <c r="AB977" s="159"/>
      <c r="AC977" s="159"/>
      <c r="AD977" s="159"/>
      <c r="AE977" s="159"/>
      <c r="AF977" s="159"/>
      <c r="AG977" s="159"/>
      <c r="AH977" s="159"/>
      <c r="AI977" s="159"/>
      <c r="AJ977" s="159"/>
      <c r="AK977" s="159"/>
      <c r="AL977" s="159"/>
      <c r="AM977" s="159"/>
      <c r="AN977" s="159"/>
      <c r="AO977" s="159"/>
      <c r="AP977" s="159"/>
      <c r="AQ977" s="159"/>
      <c r="AR977" s="159"/>
      <c r="AS977" s="159"/>
      <c r="AT977" s="159"/>
      <c r="AU977" s="159"/>
      <c r="AV977" s="159"/>
      <c r="AW977" s="159"/>
      <c r="AX977" s="159"/>
      <c r="AY977" s="159"/>
      <c r="AZ977" s="159"/>
      <c r="BA977" s="159"/>
      <c r="BB977" s="159"/>
      <c r="BC977" s="159"/>
      <c r="BD977" s="159"/>
      <c r="BE977" s="159"/>
      <c r="BF977" s="159"/>
      <c r="BG977" s="159"/>
      <c r="BH977" s="159"/>
      <c r="BI977" s="159"/>
      <c r="BJ977" s="159"/>
      <c r="BK977" s="159"/>
      <c r="BL977" s="159"/>
      <c r="BM977" s="159"/>
      <c r="BN977" s="159"/>
      <c r="BO977" s="159"/>
      <c r="BP977" s="159"/>
      <c r="BQ977" s="159"/>
      <c r="BR977" s="159"/>
      <c r="BS977" s="159"/>
      <c r="BT977" s="159"/>
      <c r="BU977" s="159"/>
      <c r="BV977" s="159"/>
      <c r="BW977" s="159"/>
      <c r="BX977" s="159"/>
      <c r="BY977" s="159"/>
      <c r="BZ977" s="159"/>
      <c r="CA977" s="159"/>
      <c r="CB977" s="159"/>
      <c r="CC977" s="159"/>
      <c r="CD977" s="159"/>
      <c r="CE977" s="159"/>
      <c r="CF977" s="159"/>
      <c r="CG977" s="159"/>
      <c r="CH977" s="159"/>
      <c r="CI977" s="159"/>
      <c r="CJ977" s="159"/>
      <c r="CK977" s="159"/>
      <c r="CL977" s="159"/>
      <c r="CM977" s="159"/>
      <c r="CN977" s="159"/>
      <c r="CO977" s="159"/>
      <c r="CP977" s="159"/>
      <c r="CQ977" s="159"/>
      <c r="CR977" s="159"/>
      <c r="CS977" s="159"/>
      <c r="CT977" s="159"/>
      <c r="CU977" s="159"/>
      <c r="CV977" s="159"/>
      <c r="CW977" s="159"/>
      <c r="CX977" s="159"/>
      <c r="CY977" s="159"/>
      <c r="CZ977" s="159"/>
      <c r="DA977" s="159"/>
      <c r="DB977" s="159"/>
      <c r="DC977" s="159"/>
      <c r="DD977" s="159"/>
      <c r="DE977" s="159"/>
      <c r="DF977" s="159"/>
      <c r="DG977" s="159"/>
      <c r="DH977" s="159"/>
      <c r="DI977" s="159"/>
      <c r="DJ977" s="159"/>
      <c r="DK977" s="159"/>
      <c r="DL977" s="159"/>
      <c r="DM977" s="159"/>
      <c r="DN977" s="159"/>
      <c r="DO977" s="159"/>
      <c r="DP977" s="159"/>
      <c r="DQ977" s="159"/>
      <c r="DR977" s="159"/>
      <c r="DS977" s="159"/>
      <c r="DT977" s="159"/>
      <c r="DU977" s="159"/>
      <c r="DV977" s="159"/>
      <c r="DW977" s="159"/>
      <c r="DX977" s="159"/>
      <c r="DY977" s="159"/>
      <c r="DZ977" s="159"/>
      <c r="EA977" s="159"/>
      <c r="EB977" s="159"/>
      <c r="EC977" s="159"/>
      <c r="ED977" s="159"/>
      <c r="EE977" s="159"/>
      <c r="EF977" s="159"/>
      <c r="EG977" s="159"/>
      <c r="EH977" s="159"/>
      <c r="EI977" s="159"/>
      <c r="EJ977" s="159"/>
      <c r="EK977" s="159"/>
      <c r="EL977" s="159"/>
      <c r="EM977" s="159"/>
      <c r="EN977" s="159"/>
      <c r="EO977" s="159"/>
      <c r="EP977" s="159"/>
      <c r="EQ977" s="159"/>
      <c r="ER977" s="159"/>
      <c r="ES977" s="159"/>
      <c r="ET977" s="159"/>
      <c r="EU977" s="159"/>
      <c r="EV977" s="159"/>
      <c r="EW977" s="159"/>
      <c r="EX977" s="159"/>
      <c r="EY977" s="159"/>
      <c r="EZ977" s="159"/>
      <c r="FA977" s="159"/>
      <c r="FB977" s="159"/>
      <c r="FC977" s="159"/>
      <c r="FD977" s="159"/>
    </row>
    <row r="978" customFormat="false" ht="12.75" hidden="false" customHeight="false" outlineLevel="0" collapsed="false">
      <c r="A978" s="168"/>
      <c r="B978" s="149"/>
      <c r="C978" s="149"/>
      <c r="D978" s="149"/>
      <c r="E978" s="149"/>
      <c r="F978" s="149"/>
      <c r="G978" s="149"/>
      <c r="H978" s="148"/>
      <c r="I978" s="170"/>
      <c r="R978" s="148"/>
      <c r="S978" s="158"/>
      <c r="T978" s="159"/>
      <c r="U978" s="159"/>
      <c r="V978" s="159"/>
      <c r="W978" s="159"/>
      <c r="X978" s="159"/>
      <c r="Y978" s="159"/>
      <c r="Z978" s="159"/>
      <c r="AA978" s="159"/>
      <c r="AB978" s="159"/>
      <c r="AC978" s="159"/>
      <c r="AD978" s="159"/>
      <c r="AE978" s="159"/>
      <c r="AF978" s="159"/>
      <c r="AG978" s="159"/>
      <c r="AH978" s="159"/>
      <c r="AI978" s="159"/>
      <c r="AJ978" s="159"/>
      <c r="AK978" s="159"/>
      <c r="AL978" s="159"/>
      <c r="AM978" s="159"/>
      <c r="AN978" s="159"/>
      <c r="AO978" s="159"/>
      <c r="AP978" s="159"/>
      <c r="AQ978" s="159"/>
      <c r="AR978" s="159"/>
      <c r="AS978" s="159"/>
      <c r="AT978" s="159"/>
      <c r="AU978" s="159"/>
      <c r="AV978" s="159"/>
      <c r="AW978" s="159"/>
      <c r="AX978" s="159"/>
      <c r="AY978" s="159"/>
      <c r="AZ978" s="159"/>
      <c r="BA978" s="159"/>
      <c r="BB978" s="159"/>
      <c r="BC978" s="159"/>
      <c r="BD978" s="159"/>
      <c r="BE978" s="159"/>
      <c r="BF978" s="159"/>
      <c r="BG978" s="159"/>
      <c r="BH978" s="159"/>
      <c r="BI978" s="159"/>
      <c r="BJ978" s="159"/>
      <c r="BK978" s="159"/>
      <c r="BL978" s="159"/>
      <c r="BM978" s="159"/>
      <c r="BN978" s="159"/>
      <c r="BO978" s="159"/>
      <c r="BP978" s="159"/>
      <c r="BQ978" s="159"/>
      <c r="BR978" s="159"/>
      <c r="BS978" s="159"/>
      <c r="BT978" s="159"/>
      <c r="BU978" s="159"/>
      <c r="BV978" s="159"/>
      <c r="BW978" s="159"/>
      <c r="BX978" s="159"/>
      <c r="BY978" s="159"/>
      <c r="BZ978" s="159"/>
      <c r="CA978" s="159"/>
      <c r="CB978" s="159"/>
      <c r="CC978" s="159"/>
      <c r="CD978" s="159"/>
      <c r="CE978" s="159"/>
      <c r="CF978" s="159"/>
      <c r="CG978" s="159"/>
      <c r="CH978" s="159"/>
      <c r="CI978" s="159"/>
      <c r="CJ978" s="159"/>
      <c r="CK978" s="159"/>
      <c r="CL978" s="159"/>
      <c r="CM978" s="159"/>
      <c r="CN978" s="159"/>
      <c r="CO978" s="159"/>
      <c r="CP978" s="159"/>
      <c r="CQ978" s="159"/>
      <c r="CR978" s="159"/>
      <c r="CS978" s="159"/>
      <c r="CT978" s="159"/>
      <c r="CU978" s="159"/>
      <c r="CV978" s="159"/>
      <c r="CW978" s="159"/>
      <c r="CX978" s="159"/>
      <c r="CY978" s="159"/>
      <c r="CZ978" s="159"/>
      <c r="DA978" s="159"/>
      <c r="DB978" s="159"/>
      <c r="DC978" s="159"/>
      <c r="DD978" s="159"/>
      <c r="DE978" s="159"/>
      <c r="DF978" s="159"/>
      <c r="DG978" s="159"/>
      <c r="DH978" s="159"/>
      <c r="DI978" s="159"/>
      <c r="DJ978" s="159"/>
      <c r="DK978" s="159"/>
      <c r="DL978" s="159"/>
      <c r="DM978" s="159"/>
      <c r="DN978" s="159"/>
      <c r="DO978" s="159"/>
      <c r="DP978" s="159"/>
      <c r="DQ978" s="159"/>
      <c r="DR978" s="159"/>
      <c r="DS978" s="159"/>
      <c r="DT978" s="159"/>
      <c r="DU978" s="159"/>
      <c r="DV978" s="159"/>
      <c r="DW978" s="159"/>
      <c r="DX978" s="159"/>
      <c r="DY978" s="159"/>
      <c r="DZ978" s="159"/>
      <c r="EA978" s="159"/>
      <c r="EB978" s="159"/>
      <c r="EC978" s="159"/>
      <c r="ED978" s="159"/>
      <c r="EE978" s="159"/>
      <c r="EF978" s="159"/>
      <c r="EG978" s="159"/>
      <c r="EH978" s="159"/>
      <c r="EI978" s="159"/>
      <c r="EJ978" s="159"/>
      <c r="EK978" s="159"/>
      <c r="EL978" s="159"/>
      <c r="EM978" s="159"/>
      <c r="EN978" s="159"/>
      <c r="EO978" s="159"/>
      <c r="EP978" s="159"/>
      <c r="EQ978" s="159"/>
      <c r="ER978" s="159"/>
      <c r="ES978" s="159"/>
      <c r="ET978" s="159"/>
      <c r="EU978" s="159"/>
      <c r="EV978" s="159"/>
      <c r="EW978" s="159"/>
      <c r="EX978" s="159"/>
      <c r="EY978" s="159"/>
      <c r="EZ978" s="159"/>
      <c r="FA978" s="159"/>
      <c r="FB978" s="159"/>
      <c r="FC978" s="159"/>
      <c r="FD978" s="159"/>
    </row>
    <row r="979" customFormat="false" ht="12.75" hidden="false" customHeight="false" outlineLevel="0" collapsed="false">
      <c r="A979" s="168"/>
      <c r="B979" s="149"/>
      <c r="C979" s="149"/>
      <c r="D979" s="149"/>
      <c r="E979" s="149"/>
      <c r="F979" s="149"/>
      <c r="G979" s="149"/>
      <c r="H979" s="148"/>
      <c r="I979" s="170"/>
      <c r="R979" s="148"/>
      <c r="S979" s="158"/>
      <c r="T979" s="159"/>
      <c r="U979" s="159"/>
      <c r="V979" s="159"/>
      <c r="W979" s="159"/>
      <c r="X979" s="159"/>
      <c r="Y979" s="159"/>
      <c r="Z979" s="159"/>
      <c r="AA979" s="159"/>
      <c r="AB979" s="159"/>
      <c r="AC979" s="159"/>
      <c r="AD979" s="159"/>
      <c r="AE979" s="159"/>
      <c r="AF979" s="159"/>
      <c r="AG979" s="159"/>
      <c r="AH979" s="159"/>
      <c r="AI979" s="159"/>
      <c r="AJ979" s="159"/>
      <c r="AK979" s="159"/>
      <c r="AL979" s="159"/>
      <c r="AM979" s="159"/>
      <c r="AN979" s="159"/>
      <c r="AO979" s="159"/>
      <c r="AP979" s="159"/>
      <c r="AQ979" s="159"/>
      <c r="AR979" s="159"/>
      <c r="AS979" s="159"/>
      <c r="AT979" s="159"/>
      <c r="AU979" s="159"/>
      <c r="AV979" s="159"/>
      <c r="AW979" s="159"/>
      <c r="AX979" s="159"/>
      <c r="AY979" s="159"/>
      <c r="AZ979" s="159"/>
      <c r="BA979" s="159"/>
      <c r="BB979" s="159"/>
      <c r="BC979" s="159"/>
      <c r="BD979" s="159"/>
      <c r="BE979" s="159"/>
      <c r="BF979" s="159"/>
      <c r="BG979" s="159"/>
      <c r="BH979" s="159"/>
      <c r="BI979" s="159"/>
      <c r="BJ979" s="159"/>
      <c r="BK979" s="159"/>
      <c r="BL979" s="159"/>
      <c r="BM979" s="159"/>
      <c r="BN979" s="159"/>
      <c r="BO979" s="159"/>
      <c r="BP979" s="159"/>
      <c r="BQ979" s="159"/>
      <c r="BR979" s="159"/>
      <c r="BS979" s="159"/>
      <c r="BT979" s="159"/>
      <c r="BU979" s="159"/>
      <c r="BV979" s="159"/>
      <c r="BW979" s="159"/>
      <c r="BX979" s="159"/>
      <c r="BY979" s="159"/>
      <c r="BZ979" s="159"/>
      <c r="CA979" s="159"/>
      <c r="CB979" s="159"/>
      <c r="CC979" s="159"/>
      <c r="CD979" s="159"/>
      <c r="CE979" s="159"/>
      <c r="CF979" s="159"/>
      <c r="CG979" s="159"/>
      <c r="CH979" s="159"/>
      <c r="CI979" s="159"/>
      <c r="CJ979" s="159"/>
      <c r="CK979" s="159"/>
      <c r="CL979" s="159"/>
      <c r="CM979" s="159"/>
      <c r="CN979" s="159"/>
      <c r="CO979" s="159"/>
      <c r="CP979" s="159"/>
      <c r="CQ979" s="159"/>
      <c r="CR979" s="159"/>
      <c r="CS979" s="159"/>
      <c r="CT979" s="159"/>
      <c r="CU979" s="159"/>
      <c r="CV979" s="159"/>
      <c r="CW979" s="159"/>
      <c r="CX979" s="159"/>
      <c r="CY979" s="159"/>
      <c r="CZ979" s="159"/>
      <c r="DA979" s="159"/>
      <c r="DB979" s="159"/>
      <c r="DC979" s="159"/>
      <c r="DD979" s="159"/>
      <c r="DE979" s="159"/>
      <c r="DF979" s="159"/>
      <c r="DG979" s="159"/>
      <c r="DH979" s="159"/>
      <c r="DI979" s="159"/>
      <c r="DJ979" s="159"/>
      <c r="DK979" s="159"/>
      <c r="DL979" s="159"/>
      <c r="DM979" s="159"/>
      <c r="DN979" s="159"/>
      <c r="DO979" s="159"/>
      <c r="DP979" s="159"/>
      <c r="DQ979" s="159"/>
      <c r="DR979" s="159"/>
      <c r="DS979" s="159"/>
      <c r="DT979" s="159"/>
      <c r="DU979" s="159"/>
      <c r="DV979" s="159"/>
      <c r="DW979" s="159"/>
      <c r="DX979" s="159"/>
      <c r="DY979" s="159"/>
      <c r="DZ979" s="159"/>
      <c r="EA979" s="159"/>
      <c r="EB979" s="159"/>
      <c r="EC979" s="159"/>
      <c r="ED979" s="159"/>
      <c r="EE979" s="159"/>
      <c r="EF979" s="159"/>
      <c r="EG979" s="159"/>
      <c r="EH979" s="159"/>
      <c r="EI979" s="159"/>
      <c r="EJ979" s="159"/>
      <c r="EK979" s="159"/>
      <c r="EL979" s="159"/>
      <c r="EM979" s="159"/>
      <c r="EN979" s="159"/>
      <c r="EO979" s="159"/>
      <c r="EP979" s="159"/>
      <c r="EQ979" s="159"/>
      <c r="ER979" s="159"/>
      <c r="ES979" s="159"/>
      <c r="ET979" s="159"/>
      <c r="EU979" s="159"/>
      <c r="EV979" s="159"/>
      <c r="EW979" s="159"/>
      <c r="EX979" s="159"/>
      <c r="EY979" s="159"/>
      <c r="EZ979" s="159"/>
      <c r="FA979" s="159"/>
      <c r="FB979" s="159"/>
      <c r="FC979" s="159"/>
      <c r="FD979" s="159"/>
    </row>
    <row r="980" customFormat="false" ht="12.75" hidden="false" customHeight="false" outlineLevel="0" collapsed="false">
      <c r="A980" s="168"/>
      <c r="B980" s="149"/>
      <c r="C980" s="149"/>
      <c r="D980" s="149"/>
      <c r="E980" s="149"/>
      <c r="F980" s="149"/>
      <c r="G980" s="149"/>
      <c r="H980" s="148"/>
      <c r="I980" s="170"/>
      <c r="R980" s="148"/>
      <c r="S980" s="158"/>
      <c r="T980" s="159"/>
      <c r="U980" s="159"/>
      <c r="V980" s="159"/>
      <c r="W980" s="159"/>
      <c r="X980" s="159"/>
      <c r="Y980" s="159"/>
      <c r="Z980" s="159"/>
      <c r="AA980" s="159"/>
      <c r="AB980" s="159"/>
      <c r="AC980" s="159"/>
      <c r="AD980" s="159"/>
      <c r="AE980" s="159"/>
      <c r="AF980" s="159"/>
      <c r="AG980" s="159"/>
      <c r="AH980" s="159"/>
      <c r="AI980" s="159"/>
      <c r="AJ980" s="159"/>
      <c r="AK980" s="159"/>
      <c r="AL980" s="159"/>
      <c r="AM980" s="159"/>
      <c r="AN980" s="159"/>
      <c r="AO980" s="159"/>
      <c r="AP980" s="159"/>
      <c r="AQ980" s="159"/>
      <c r="AR980" s="159"/>
      <c r="AS980" s="159"/>
      <c r="AT980" s="159"/>
      <c r="AU980" s="159"/>
      <c r="AV980" s="159"/>
      <c r="AW980" s="159"/>
      <c r="AX980" s="159"/>
      <c r="AY980" s="159"/>
      <c r="AZ980" s="159"/>
      <c r="BA980" s="159"/>
      <c r="BB980" s="159"/>
      <c r="BC980" s="159"/>
      <c r="BD980" s="159"/>
      <c r="BE980" s="159"/>
      <c r="BF980" s="159"/>
      <c r="BG980" s="159"/>
      <c r="BH980" s="159"/>
      <c r="BI980" s="159"/>
      <c r="BJ980" s="159"/>
      <c r="BK980" s="159"/>
      <c r="BL980" s="159"/>
      <c r="BM980" s="159"/>
      <c r="BN980" s="159"/>
      <c r="BO980" s="159"/>
      <c r="BP980" s="159"/>
      <c r="BQ980" s="159"/>
      <c r="BR980" s="159"/>
      <c r="BS980" s="159"/>
      <c r="BT980" s="159"/>
      <c r="BU980" s="159"/>
      <c r="BV980" s="159"/>
      <c r="BW980" s="159"/>
      <c r="BX980" s="159"/>
      <c r="BY980" s="159"/>
      <c r="BZ980" s="159"/>
      <c r="CA980" s="159"/>
      <c r="CB980" s="159"/>
      <c r="CC980" s="159"/>
      <c r="CD980" s="159"/>
      <c r="CE980" s="159"/>
      <c r="CF980" s="159"/>
      <c r="CG980" s="159"/>
      <c r="CH980" s="159"/>
      <c r="CI980" s="159"/>
      <c r="CJ980" s="159"/>
      <c r="CK980" s="159"/>
      <c r="CL980" s="159"/>
      <c r="CM980" s="159"/>
      <c r="CN980" s="159"/>
      <c r="CO980" s="159"/>
      <c r="CP980" s="159"/>
      <c r="CQ980" s="159"/>
      <c r="CR980" s="159"/>
      <c r="CS980" s="159"/>
      <c r="CT980" s="159"/>
      <c r="CU980" s="159"/>
      <c r="CV980" s="159"/>
      <c r="CW980" s="159"/>
      <c r="CX980" s="159"/>
      <c r="CY980" s="159"/>
      <c r="CZ980" s="159"/>
      <c r="DA980" s="159"/>
      <c r="DB980" s="159"/>
      <c r="DC980" s="159"/>
      <c r="DD980" s="159"/>
      <c r="DE980" s="159"/>
      <c r="DF980" s="159"/>
      <c r="DG980" s="159"/>
      <c r="DH980" s="159"/>
      <c r="DI980" s="159"/>
      <c r="DJ980" s="159"/>
      <c r="DK980" s="159"/>
      <c r="DL980" s="159"/>
      <c r="DM980" s="159"/>
      <c r="DN980" s="159"/>
      <c r="DO980" s="159"/>
      <c r="DP980" s="159"/>
      <c r="DQ980" s="159"/>
      <c r="DR980" s="159"/>
      <c r="DS980" s="159"/>
      <c r="DT980" s="159"/>
      <c r="DU980" s="159"/>
      <c r="DV980" s="159"/>
      <c r="DW980" s="159"/>
      <c r="DX980" s="159"/>
      <c r="DY980" s="159"/>
      <c r="DZ980" s="159"/>
      <c r="EA980" s="159"/>
      <c r="EB980" s="159"/>
      <c r="EC980" s="159"/>
      <c r="ED980" s="159"/>
      <c r="EE980" s="159"/>
      <c r="EF980" s="159"/>
      <c r="EG980" s="159"/>
      <c r="EH980" s="159"/>
      <c r="EI980" s="159"/>
      <c r="EJ980" s="159"/>
      <c r="EK980" s="159"/>
      <c r="EL980" s="159"/>
      <c r="EM980" s="159"/>
      <c r="EN980" s="159"/>
      <c r="EO980" s="159"/>
      <c r="EP980" s="159"/>
      <c r="EQ980" s="159"/>
      <c r="ER980" s="159"/>
      <c r="ES980" s="159"/>
      <c r="ET980" s="159"/>
      <c r="EU980" s="159"/>
      <c r="EV980" s="159"/>
      <c r="EW980" s="159"/>
      <c r="EX980" s="159"/>
      <c r="EY980" s="159"/>
      <c r="EZ980" s="159"/>
      <c r="FA980" s="159"/>
      <c r="FB980" s="159"/>
      <c r="FC980" s="159"/>
      <c r="FD980" s="159"/>
    </row>
    <row r="981" customFormat="false" ht="12.75" hidden="false" customHeight="false" outlineLevel="0" collapsed="false">
      <c r="A981" s="168"/>
      <c r="B981" s="149"/>
      <c r="C981" s="149"/>
      <c r="D981" s="149"/>
      <c r="E981" s="149"/>
      <c r="F981" s="149"/>
      <c r="G981" s="149"/>
      <c r="H981" s="148"/>
      <c r="I981" s="170"/>
      <c r="R981" s="148"/>
      <c r="S981" s="158"/>
      <c r="T981" s="159"/>
      <c r="U981" s="159"/>
      <c r="V981" s="159"/>
      <c r="W981" s="159"/>
      <c r="X981" s="159"/>
      <c r="Y981" s="159"/>
      <c r="Z981" s="159"/>
      <c r="AA981" s="159"/>
      <c r="AB981" s="159"/>
      <c r="AC981" s="159"/>
      <c r="AD981" s="159"/>
      <c r="AE981" s="159"/>
      <c r="AF981" s="159"/>
      <c r="AG981" s="159"/>
      <c r="AH981" s="159"/>
      <c r="AI981" s="159"/>
      <c r="AJ981" s="159"/>
      <c r="AK981" s="159"/>
      <c r="AL981" s="159"/>
      <c r="AM981" s="159"/>
      <c r="AN981" s="159"/>
      <c r="AO981" s="159"/>
      <c r="AP981" s="159"/>
      <c r="AQ981" s="159"/>
      <c r="AR981" s="159"/>
      <c r="AS981" s="159"/>
      <c r="AT981" s="159"/>
      <c r="AU981" s="159"/>
      <c r="AV981" s="159"/>
      <c r="AW981" s="159"/>
      <c r="AX981" s="159"/>
      <c r="AY981" s="159"/>
      <c r="AZ981" s="159"/>
      <c r="BA981" s="159"/>
      <c r="BB981" s="159"/>
      <c r="BC981" s="159"/>
      <c r="BD981" s="159"/>
      <c r="BE981" s="159"/>
      <c r="BF981" s="159"/>
      <c r="BG981" s="159"/>
      <c r="BH981" s="159"/>
      <c r="BI981" s="159"/>
      <c r="BJ981" s="159"/>
      <c r="BK981" s="159"/>
      <c r="BL981" s="159"/>
      <c r="BM981" s="159"/>
      <c r="BN981" s="159"/>
      <c r="BO981" s="159"/>
      <c r="BP981" s="159"/>
      <c r="BQ981" s="159"/>
      <c r="BR981" s="159"/>
      <c r="BS981" s="159"/>
      <c r="BT981" s="159"/>
      <c r="BU981" s="159"/>
      <c r="BV981" s="159"/>
      <c r="BW981" s="159"/>
      <c r="BX981" s="159"/>
      <c r="BY981" s="159"/>
      <c r="BZ981" s="159"/>
      <c r="CA981" s="159"/>
      <c r="CB981" s="159"/>
      <c r="CC981" s="159"/>
      <c r="CD981" s="159"/>
      <c r="CE981" s="159"/>
      <c r="CF981" s="159"/>
      <c r="CG981" s="159"/>
      <c r="CH981" s="159"/>
      <c r="CI981" s="159"/>
      <c r="CJ981" s="159"/>
      <c r="CK981" s="159"/>
      <c r="CL981" s="159"/>
      <c r="CM981" s="159"/>
      <c r="CN981" s="159"/>
      <c r="CO981" s="159"/>
      <c r="CP981" s="159"/>
      <c r="CQ981" s="159"/>
      <c r="CR981" s="159"/>
      <c r="CS981" s="159"/>
      <c r="CT981" s="159"/>
      <c r="CU981" s="159"/>
      <c r="CV981" s="159"/>
      <c r="CW981" s="159"/>
      <c r="CX981" s="159"/>
      <c r="CY981" s="159"/>
      <c r="CZ981" s="159"/>
      <c r="DA981" s="159"/>
      <c r="DB981" s="159"/>
      <c r="DC981" s="159"/>
      <c r="DD981" s="159"/>
      <c r="DE981" s="159"/>
      <c r="DF981" s="159"/>
      <c r="DG981" s="159"/>
      <c r="DH981" s="159"/>
      <c r="DI981" s="159"/>
      <c r="DJ981" s="159"/>
      <c r="DK981" s="159"/>
      <c r="DL981" s="159"/>
      <c r="DM981" s="159"/>
      <c r="DN981" s="159"/>
      <c r="DO981" s="159"/>
      <c r="DP981" s="159"/>
      <c r="DQ981" s="159"/>
      <c r="DR981" s="159"/>
      <c r="DS981" s="159"/>
      <c r="DT981" s="159"/>
      <c r="DU981" s="159"/>
      <c r="DV981" s="159"/>
      <c r="DW981" s="159"/>
      <c r="DX981" s="159"/>
      <c r="DY981" s="159"/>
      <c r="DZ981" s="159"/>
      <c r="EA981" s="159"/>
      <c r="EB981" s="159"/>
      <c r="EC981" s="159"/>
      <c r="ED981" s="159"/>
      <c r="EE981" s="159"/>
      <c r="EF981" s="159"/>
      <c r="EG981" s="159"/>
      <c r="EH981" s="159"/>
      <c r="EI981" s="159"/>
      <c r="EJ981" s="159"/>
      <c r="EK981" s="159"/>
      <c r="EL981" s="159"/>
      <c r="EM981" s="159"/>
      <c r="EN981" s="159"/>
      <c r="EO981" s="159"/>
      <c r="EP981" s="159"/>
      <c r="EQ981" s="159"/>
      <c r="ER981" s="159"/>
      <c r="ES981" s="159"/>
      <c r="ET981" s="159"/>
      <c r="EU981" s="159"/>
      <c r="EV981" s="159"/>
      <c r="EW981" s="159"/>
      <c r="EX981" s="159"/>
      <c r="EY981" s="159"/>
      <c r="EZ981" s="159"/>
      <c r="FA981" s="159"/>
      <c r="FB981" s="159"/>
      <c r="FC981" s="159"/>
      <c r="FD981" s="159"/>
    </row>
    <row r="982" customFormat="false" ht="12.75" hidden="false" customHeight="false" outlineLevel="0" collapsed="false">
      <c r="A982" s="168"/>
      <c r="B982" s="149"/>
      <c r="C982" s="149"/>
      <c r="D982" s="149"/>
      <c r="E982" s="149"/>
      <c r="F982" s="149"/>
      <c r="G982" s="149"/>
      <c r="H982" s="148"/>
      <c r="I982" s="170"/>
      <c r="R982" s="148"/>
      <c r="S982" s="158"/>
      <c r="T982" s="159"/>
      <c r="U982" s="159"/>
      <c r="V982" s="159"/>
      <c r="W982" s="159"/>
      <c r="X982" s="159"/>
      <c r="Y982" s="159"/>
      <c r="Z982" s="159"/>
      <c r="AA982" s="159"/>
      <c r="AB982" s="159"/>
      <c r="AC982" s="159"/>
      <c r="AD982" s="159"/>
      <c r="AE982" s="159"/>
      <c r="AF982" s="159"/>
      <c r="AG982" s="159"/>
      <c r="AH982" s="159"/>
      <c r="AI982" s="159"/>
      <c r="AJ982" s="159"/>
      <c r="AK982" s="159"/>
      <c r="AL982" s="159"/>
      <c r="AM982" s="159"/>
      <c r="AN982" s="159"/>
      <c r="AO982" s="159"/>
      <c r="AP982" s="159"/>
      <c r="AQ982" s="159"/>
      <c r="AR982" s="159"/>
      <c r="AS982" s="159"/>
      <c r="AT982" s="159"/>
      <c r="AU982" s="159"/>
      <c r="AV982" s="159"/>
      <c r="AW982" s="159"/>
      <c r="AX982" s="159"/>
      <c r="AY982" s="159"/>
      <c r="AZ982" s="159"/>
      <c r="BA982" s="159"/>
      <c r="BB982" s="159"/>
      <c r="BC982" s="159"/>
      <c r="BD982" s="159"/>
      <c r="BE982" s="159"/>
      <c r="BF982" s="159"/>
      <c r="BG982" s="159"/>
      <c r="BH982" s="159"/>
      <c r="BI982" s="159"/>
      <c r="BJ982" s="159"/>
      <c r="BK982" s="159"/>
      <c r="BL982" s="159"/>
      <c r="BM982" s="159"/>
      <c r="BN982" s="159"/>
      <c r="BO982" s="159"/>
      <c r="BP982" s="159"/>
      <c r="BQ982" s="159"/>
      <c r="BR982" s="159"/>
      <c r="BS982" s="159"/>
      <c r="BT982" s="159"/>
      <c r="BU982" s="159"/>
      <c r="BV982" s="159"/>
      <c r="BW982" s="159"/>
      <c r="BX982" s="159"/>
      <c r="BY982" s="159"/>
      <c r="BZ982" s="159"/>
      <c r="CA982" s="159"/>
      <c r="CB982" s="159"/>
      <c r="CC982" s="159"/>
      <c r="CD982" s="159"/>
      <c r="CE982" s="159"/>
      <c r="CF982" s="159"/>
      <c r="CG982" s="159"/>
      <c r="CH982" s="159"/>
      <c r="CI982" s="159"/>
      <c r="CJ982" s="159"/>
      <c r="CK982" s="159"/>
      <c r="CL982" s="159"/>
      <c r="CM982" s="159"/>
      <c r="CN982" s="159"/>
      <c r="CO982" s="159"/>
      <c r="CP982" s="159"/>
      <c r="CQ982" s="159"/>
      <c r="CR982" s="159"/>
      <c r="CS982" s="159"/>
      <c r="CT982" s="159"/>
      <c r="CU982" s="159"/>
      <c r="CV982" s="159"/>
      <c r="CW982" s="159"/>
      <c r="CX982" s="159"/>
      <c r="CY982" s="159"/>
      <c r="CZ982" s="159"/>
      <c r="DA982" s="159"/>
      <c r="DB982" s="159"/>
      <c r="DC982" s="159"/>
      <c r="DD982" s="159"/>
      <c r="DE982" s="159"/>
      <c r="DF982" s="159"/>
      <c r="DG982" s="159"/>
      <c r="DH982" s="159"/>
      <c r="DI982" s="159"/>
      <c r="DJ982" s="159"/>
      <c r="DK982" s="159"/>
      <c r="DL982" s="159"/>
      <c r="DM982" s="159"/>
      <c r="DN982" s="159"/>
      <c r="DO982" s="159"/>
      <c r="DP982" s="159"/>
      <c r="DQ982" s="159"/>
      <c r="DR982" s="159"/>
      <c r="DS982" s="159"/>
      <c r="DT982" s="159"/>
      <c r="DU982" s="159"/>
      <c r="DV982" s="159"/>
      <c r="DW982" s="159"/>
      <c r="DX982" s="159"/>
      <c r="DY982" s="159"/>
      <c r="DZ982" s="159"/>
      <c r="EA982" s="159"/>
      <c r="EB982" s="159"/>
      <c r="EC982" s="159"/>
      <c r="ED982" s="159"/>
      <c r="EE982" s="159"/>
      <c r="EF982" s="159"/>
      <c r="EG982" s="159"/>
      <c r="EH982" s="159"/>
      <c r="EI982" s="159"/>
      <c r="EJ982" s="159"/>
      <c r="EK982" s="159"/>
      <c r="EL982" s="159"/>
      <c r="EM982" s="159"/>
      <c r="EN982" s="159"/>
      <c r="EO982" s="159"/>
      <c r="EP982" s="159"/>
      <c r="EQ982" s="159"/>
      <c r="ER982" s="159"/>
      <c r="ES982" s="159"/>
      <c r="ET982" s="159"/>
      <c r="EU982" s="159"/>
      <c r="EV982" s="159"/>
      <c r="EW982" s="159"/>
      <c r="EX982" s="159"/>
      <c r="EY982" s="159"/>
      <c r="EZ982" s="159"/>
      <c r="FA982" s="159"/>
      <c r="FB982" s="159"/>
      <c r="FC982" s="159"/>
      <c r="FD982" s="159"/>
    </row>
    <row r="983" customFormat="false" ht="12.75" hidden="false" customHeight="false" outlineLevel="0" collapsed="false">
      <c r="A983" s="168"/>
      <c r="B983" s="149"/>
      <c r="C983" s="149"/>
      <c r="D983" s="149"/>
      <c r="E983" s="149"/>
      <c r="F983" s="149"/>
      <c r="G983" s="149"/>
      <c r="H983" s="148"/>
      <c r="I983" s="170"/>
      <c r="R983" s="148"/>
      <c r="S983" s="158"/>
      <c r="T983" s="159"/>
      <c r="U983" s="159"/>
      <c r="V983" s="159"/>
      <c r="W983" s="159"/>
      <c r="X983" s="159"/>
      <c r="Y983" s="159"/>
      <c r="Z983" s="159"/>
      <c r="AA983" s="159"/>
      <c r="AB983" s="159"/>
      <c r="AC983" s="159"/>
      <c r="AD983" s="159"/>
      <c r="AE983" s="159"/>
      <c r="AF983" s="159"/>
      <c r="AG983" s="159"/>
      <c r="AH983" s="159"/>
      <c r="AI983" s="159"/>
      <c r="AJ983" s="159"/>
      <c r="AK983" s="159"/>
      <c r="AL983" s="159"/>
      <c r="AM983" s="159"/>
      <c r="AN983" s="159"/>
      <c r="AO983" s="159"/>
      <c r="AP983" s="159"/>
      <c r="AQ983" s="159"/>
      <c r="AR983" s="159"/>
      <c r="AS983" s="159"/>
      <c r="AT983" s="159"/>
      <c r="AU983" s="159"/>
      <c r="AV983" s="159"/>
      <c r="AW983" s="159"/>
      <c r="AX983" s="159"/>
      <c r="AY983" s="159"/>
      <c r="AZ983" s="159"/>
      <c r="BA983" s="159"/>
      <c r="BB983" s="159"/>
      <c r="BC983" s="159"/>
      <c r="BD983" s="159"/>
      <c r="BE983" s="159"/>
      <c r="BF983" s="159"/>
      <c r="BG983" s="159"/>
      <c r="BH983" s="159"/>
      <c r="BI983" s="159"/>
      <c r="BJ983" s="159"/>
      <c r="BK983" s="159"/>
      <c r="BL983" s="159"/>
      <c r="BM983" s="159"/>
      <c r="BN983" s="159"/>
      <c r="BO983" s="159"/>
      <c r="BP983" s="159"/>
      <c r="BQ983" s="159"/>
      <c r="BR983" s="159"/>
      <c r="BS983" s="159"/>
      <c r="BT983" s="159"/>
      <c r="BU983" s="159"/>
      <c r="BV983" s="159"/>
      <c r="BW983" s="159"/>
      <c r="BX983" s="159"/>
      <c r="BY983" s="159"/>
      <c r="BZ983" s="159"/>
      <c r="CA983" s="159"/>
      <c r="CB983" s="159"/>
      <c r="CC983" s="159"/>
      <c r="CD983" s="159"/>
      <c r="CE983" s="159"/>
      <c r="CF983" s="159"/>
      <c r="CG983" s="159"/>
      <c r="CH983" s="159"/>
      <c r="CI983" s="159"/>
      <c r="CJ983" s="159"/>
      <c r="CK983" s="159"/>
      <c r="CL983" s="159"/>
      <c r="CM983" s="159"/>
      <c r="CN983" s="159"/>
      <c r="CO983" s="159"/>
      <c r="CP983" s="159"/>
      <c r="CQ983" s="159"/>
      <c r="CR983" s="159"/>
      <c r="CS983" s="159"/>
      <c r="CT983" s="159"/>
      <c r="CU983" s="159"/>
      <c r="CV983" s="159"/>
      <c r="CW983" s="159"/>
      <c r="CX983" s="159"/>
      <c r="CY983" s="159"/>
      <c r="CZ983" s="159"/>
      <c r="DA983" s="159"/>
      <c r="DB983" s="159"/>
      <c r="DC983" s="159"/>
      <c r="DD983" s="159"/>
      <c r="DE983" s="159"/>
      <c r="DF983" s="159"/>
      <c r="DG983" s="159"/>
      <c r="DH983" s="159"/>
      <c r="DI983" s="159"/>
      <c r="DJ983" s="159"/>
      <c r="DK983" s="159"/>
      <c r="DL983" s="159"/>
      <c r="DM983" s="159"/>
      <c r="DN983" s="159"/>
      <c r="DO983" s="159"/>
      <c r="DP983" s="159"/>
      <c r="DQ983" s="159"/>
      <c r="DR983" s="159"/>
      <c r="DS983" s="159"/>
      <c r="DT983" s="159"/>
      <c r="DU983" s="159"/>
      <c r="DV983" s="159"/>
      <c r="DW983" s="159"/>
      <c r="DX983" s="159"/>
      <c r="DY983" s="159"/>
      <c r="DZ983" s="159"/>
      <c r="EA983" s="159"/>
      <c r="EB983" s="159"/>
      <c r="EC983" s="159"/>
      <c r="ED983" s="159"/>
      <c r="EE983" s="159"/>
      <c r="EF983" s="159"/>
      <c r="EG983" s="159"/>
      <c r="EH983" s="159"/>
      <c r="EI983" s="159"/>
      <c r="EJ983" s="159"/>
      <c r="EK983" s="159"/>
      <c r="EL983" s="159"/>
      <c r="EM983" s="159"/>
      <c r="EN983" s="159"/>
      <c r="EO983" s="159"/>
      <c r="EP983" s="159"/>
      <c r="EQ983" s="159"/>
      <c r="ER983" s="159"/>
      <c r="ES983" s="159"/>
      <c r="ET983" s="159"/>
      <c r="EU983" s="159"/>
      <c r="EV983" s="159"/>
      <c r="EW983" s="159"/>
      <c r="EX983" s="159"/>
      <c r="EY983" s="159"/>
      <c r="EZ983" s="159"/>
      <c r="FA983" s="159"/>
      <c r="FB983" s="159"/>
      <c r="FC983" s="159"/>
      <c r="FD983" s="159"/>
    </row>
    <row r="984" customFormat="false" ht="12.75" hidden="false" customHeight="false" outlineLevel="0" collapsed="false">
      <c r="A984" s="168"/>
      <c r="B984" s="149"/>
      <c r="C984" s="149"/>
      <c r="D984" s="149"/>
      <c r="E984" s="149"/>
      <c r="F984" s="149"/>
      <c r="G984" s="149"/>
      <c r="H984" s="148"/>
      <c r="I984" s="170"/>
      <c r="R984" s="148"/>
      <c r="S984" s="158"/>
      <c r="T984" s="159"/>
      <c r="U984" s="159"/>
      <c r="V984" s="159"/>
      <c r="W984" s="159"/>
      <c r="X984" s="159"/>
      <c r="Y984" s="159"/>
      <c r="Z984" s="159"/>
      <c r="AA984" s="159"/>
      <c r="AB984" s="159"/>
      <c r="AC984" s="159"/>
      <c r="AD984" s="159"/>
      <c r="AE984" s="159"/>
      <c r="AF984" s="159"/>
      <c r="AG984" s="159"/>
      <c r="AH984" s="159"/>
      <c r="AI984" s="159"/>
      <c r="AJ984" s="159"/>
      <c r="AK984" s="159"/>
      <c r="AL984" s="159"/>
      <c r="AM984" s="159"/>
      <c r="AN984" s="159"/>
      <c r="AO984" s="159"/>
      <c r="AP984" s="159"/>
      <c r="AQ984" s="159"/>
      <c r="AR984" s="159"/>
      <c r="AS984" s="159"/>
      <c r="AT984" s="159"/>
      <c r="AU984" s="159"/>
      <c r="AV984" s="159"/>
      <c r="AW984" s="159"/>
      <c r="AX984" s="159"/>
      <c r="AY984" s="159"/>
      <c r="AZ984" s="159"/>
      <c r="BA984" s="159"/>
      <c r="BB984" s="159"/>
      <c r="BC984" s="159"/>
      <c r="BD984" s="159"/>
      <c r="BE984" s="159"/>
      <c r="BF984" s="159"/>
      <c r="BG984" s="159"/>
      <c r="BH984" s="159"/>
      <c r="BI984" s="159"/>
      <c r="BJ984" s="159"/>
      <c r="BK984" s="159"/>
      <c r="BL984" s="159"/>
      <c r="BM984" s="159"/>
      <c r="BN984" s="159"/>
      <c r="BO984" s="159"/>
      <c r="BP984" s="159"/>
      <c r="BQ984" s="159"/>
      <c r="BR984" s="159"/>
      <c r="BS984" s="159"/>
      <c r="BT984" s="159"/>
      <c r="BU984" s="159"/>
      <c r="BV984" s="159"/>
      <c r="BW984" s="159"/>
      <c r="BX984" s="159"/>
      <c r="BY984" s="159"/>
      <c r="BZ984" s="159"/>
      <c r="CA984" s="159"/>
      <c r="CB984" s="159"/>
      <c r="CC984" s="159"/>
      <c r="CD984" s="159"/>
      <c r="CE984" s="159"/>
      <c r="CF984" s="159"/>
      <c r="CG984" s="159"/>
      <c r="CH984" s="159"/>
      <c r="CI984" s="159"/>
      <c r="CJ984" s="159"/>
      <c r="CK984" s="159"/>
      <c r="CL984" s="159"/>
      <c r="CM984" s="159"/>
      <c r="CN984" s="159"/>
      <c r="CO984" s="159"/>
      <c r="CP984" s="159"/>
      <c r="CQ984" s="159"/>
      <c r="CR984" s="159"/>
      <c r="CS984" s="159"/>
      <c r="CT984" s="159"/>
      <c r="CU984" s="159"/>
      <c r="CV984" s="159"/>
      <c r="CW984" s="159"/>
      <c r="CX984" s="159"/>
      <c r="CY984" s="159"/>
      <c r="CZ984" s="159"/>
      <c r="DA984" s="159"/>
      <c r="DB984" s="159"/>
      <c r="DC984" s="159"/>
      <c r="DD984" s="159"/>
      <c r="DE984" s="159"/>
      <c r="DF984" s="159"/>
      <c r="DG984" s="159"/>
      <c r="DH984" s="159"/>
      <c r="DI984" s="159"/>
      <c r="DJ984" s="159"/>
      <c r="DK984" s="159"/>
      <c r="DL984" s="159"/>
      <c r="DM984" s="159"/>
      <c r="DN984" s="159"/>
      <c r="DO984" s="159"/>
      <c r="DP984" s="159"/>
      <c r="DQ984" s="159"/>
      <c r="DR984" s="159"/>
      <c r="DS984" s="159"/>
      <c r="DT984" s="159"/>
      <c r="DU984" s="159"/>
      <c r="DV984" s="159"/>
      <c r="DW984" s="159"/>
      <c r="DX984" s="159"/>
      <c r="DY984" s="159"/>
      <c r="DZ984" s="159"/>
      <c r="EA984" s="159"/>
      <c r="EB984" s="159"/>
      <c r="EC984" s="159"/>
      <c r="ED984" s="159"/>
      <c r="EE984" s="159"/>
      <c r="EF984" s="159"/>
      <c r="EG984" s="159"/>
      <c r="EH984" s="159"/>
      <c r="EI984" s="159"/>
      <c r="EJ984" s="159"/>
      <c r="EK984" s="159"/>
      <c r="EL984" s="159"/>
      <c r="EM984" s="159"/>
      <c r="EN984" s="159"/>
      <c r="EO984" s="159"/>
      <c r="EP984" s="159"/>
      <c r="EQ984" s="159"/>
      <c r="ER984" s="159"/>
      <c r="ES984" s="159"/>
      <c r="ET984" s="159"/>
      <c r="EU984" s="159"/>
      <c r="EV984" s="159"/>
      <c r="EW984" s="159"/>
      <c r="EX984" s="159"/>
      <c r="EY984" s="159"/>
      <c r="EZ984" s="159"/>
      <c r="FA984" s="159"/>
      <c r="FB984" s="159"/>
      <c r="FC984" s="159"/>
      <c r="FD984" s="159"/>
    </row>
    <row r="985" customFormat="false" ht="12.75" hidden="false" customHeight="false" outlineLevel="0" collapsed="false">
      <c r="A985" s="168"/>
      <c r="B985" s="149"/>
      <c r="C985" s="149"/>
      <c r="D985" s="149"/>
      <c r="E985" s="149"/>
      <c r="F985" s="149"/>
      <c r="G985" s="149"/>
      <c r="H985" s="148"/>
      <c r="I985" s="170"/>
      <c r="R985" s="148"/>
      <c r="S985" s="158"/>
      <c r="T985" s="159"/>
      <c r="U985" s="159"/>
      <c r="V985" s="159"/>
      <c r="W985" s="159"/>
      <c r="X985" s="159"/>
      <c r="Y985" s="159"/>
      <c r="Z985" s="159"/>
      <c r="AA985" s="159"/>
      <c r="AB985" s="159"/>
      <c r="AC985" s="159"/>
      <c r="AD985" s="159"/>
      <c r="AE985" s="159"/>
      <c r="AF985" s="159"/>
      <c r="AG985" s="159"/>
      <c r="AH985" s="159"/>
      <c r="AI985" s="159"/>
      <c r="AJ985" s="159"/>
      <c r="AK985" s="159"/>
      <c r="AL985" s="159"/>
      <c r="AM985" s="159"/>
      <c r="AN985" s="159"/>
      <c r="AO985" s="159"/>
      <c r="AP985" s="159"/>
      <c r="AQ985" s="159"/>
      <c r="AR985" s="159"/>
      <c r="AS985" s="159"/>
      <c r="AT985" s="159"/>
      <c r="AU985" s="159"/>
      <c r="AV985" s="159"/>
      <c r="AW985" s="159"/>
      <c r="AX985" s="159"/>
      <c r="AY985" s="159"/>
      <c r="AZ985" s="159"/>
      <c r="BA985" s="159"/>
      <c r="BB985" s="159"/>
      <c r="BC985" s="159"/>
      <c r="BD985" s="159"/>
      <c r="BE985" s="159"/>
      <c r="BF985" s="159"/>
      <c r="BG985" s="159"/>
      <c r="BH985" s="159"/>
      <c r="BI985" s="159"/>
      <c r="BJ985" s="159"/>
      <c r="BK985" s="159"/>
      <c r="BL985" s="159"/>
      <c r="BM985" s="159"/>
      <c r="BN985" s="159"/>
      <c r="BO985" s="159"/>
      <c r="BP985" s="159"/>
      <c r="BQ985" s="159"/>
      <c r="BR985" s="159"/>
      <c r="BS985" s="159"/>
      <c r="BT985" s="159"/>
      <c r="BU985" s="159"/>
      <c r="BV985" s="159"/>
      <c r="BW985" s="159"/>
      <c r="BX985" s="159"/>
      <c r="BY985" s="159"/>
      <c r="BZ985" s="159"/>
      <c r="CA985" s="159"/>
      <c r="CB985" s="159"/>
      <c r="CC985" s="159"/>
      <c r="CD985" s="159"/>
      <c r="CE985" s="159"/>
      <c r="CF985" s="159"/>
      <c r="CG985" s="159"/>
      <c r="CH985" s="159"/>
      <c r="CI985" s="159"/>
      <c r="CJ985" s="159"/>
      <c r="CK985" s="159"/>
      <c r="CL985" s="159"/>
      <c r="CM985" s="159"/>
      <c r="CN985" s="159"/>
      <c r="CO985" s="159"/>
      <c r="CP985" s="159"/>
      <c r="CQ985" s="159"/>
      <c r="CR985" s="159"/>
      <c r="CS985" s="159"/>
      <c r="CT985" s="159"/>
      <c r="CU985" s="159"/>
      <c r="CV985" s="159"/>
      <c r="CW985" s="159"/>
      <c r="CX985" s="159"/>
      <c r="CY985" s="159"/>
      <c r="CZ985" s="159"/>
      <c r="DA985" s="159"/>
      <c r="DB985" s="159"/>
      <c r="DC985" s="159"/>
      <c r="DD985" s="159"/>
      <c r="DE985" s="159"/>
      <c r="DF985" s="159"/>
      <c r="DG985" s="159"/>
      <c r="DH985" s="159"/>
      <c r="DI985" s="159"/>
      <c r="DJ985" s="159"/>
      <c r="DK985" s="159"/>
      <c r="DL985" s="159"/>
      <c r="DM985" s="159"/>
      <c r="DN985" s="159"/>
      <c r="DO985" s="159"/>
      <c r="DP985" s="159"/>
      <c r="DQ985" s="159"/>
      <c r="DR985" s="159"/>
      <c r="DS985" s="159"/>
      <c r="DT985" s="159"/>
      <c r="DU985" s="159"/>
      <c r="DV985" s="159"/>
      <c r="DW985" s="159"/>
      <c r="DX985" s="159"/>
      <c r="DY985" s="159"/>
      <c r="DZ985" s="159"/>
      <c r="EA985" s="159"/>
      <c r="EB985" s="159"/>
      <c r="EC985" s="159"/>
      <c r="ED985" s="159"/>
      <c r="EE985" s="159"/>
      <c r="EF985" s="159"/>
      <c r="EG985" s="159"/>
      <c r="EH985" s="159"/>
      <c r="EI985" s="159"/>
      <c r="EJ985" s="159"/>
      <c r="EK985" s="159"/>
      <c r="EL985" s="159"/>
      <c r="EM985" s="159"/>
      <c r="EN985" s="159"/>
      <c r="EO985" s="159"/>
      <c r="EP985" s="159"/>
      <c r="EQ985" s="159"/>
      <c r="ER985" s="159"/>
      <c r="ES985" s="159"/>
      <c r="ET985" s="159"/>
      <c r="EU985" s="159"/>
      <c r="EV985" s="159"/>
      <c r="EW985" s="159"/>
      <c r="EX985" s="159"/>
      <c r="EY985" s="159"/>
      <c r="EZ985" s="159"/>
      <c r="FA985" s="159"/>
      <c r="FB985" s="159"/>
      <c r="FC985" s="159"/>
      <c r="FD985" s="159"/>
    </row>
    <row r="986" customFormat="false" ht="12.75" hidden="false" customHeight="false" outlineLevel="0" collapsed="false">
      <c r="A986" s="168"/>
      <c r="B986" s="149"/>
      <c r="C986" s="149"/>
      <c r="D986" s="149"/>
      <c r="E986" s="149"/>
      <c r="F986" s="149"/>
      <c r="G986" s="149"/>
      <c r="H986" s="148"/>
      <c r="I986" s="170"/>
      <c r="R986" s="148"/>
      <c r="S986" s="158"/>
      <c r="T986" s="159"/>
      <c r="U986" s="159"/>
      <c r="V986" s="159"/>
      <c r="W986" s="159"/>
      <c r="X986" s="159"/>
      <c r="Y986" s="159"/>
      <c r="Z986" s="159"/>
      <c r="AA986" s="159"/>
      <c r="AB986" s="159"/>
      <c r="AC986" s="159"/>
      <c r="AD986" s="159"/>
      <c r="AE986" s="159"/>
      <c r="AF986" s="159"/>
      <c r="AG986" s="159"/>
      <c r="AH986" s="159"/>
      <c r="AI986" s="159"/>
      <c r="AJ986" s="159"/>
      <c r="AK986" s="159"/>
      <c r="AL986" s="159"/>
      <c r="AM986" s="159"/>
      <c r="AN986" s="159"/>
      <c r="AO986" s="159"/>
      <c r="AP986" s="159"/>
      <c r="AQ986" s="159"/>
      <c r="AR986" s="159"/>
      <c r="AS986" s="159"/>
      <c r="AT986" s="159"/>
      <c r="AU986" s="159"/>
      <c r="AV986" s="159"/>
      <c r="AW986" s="159"/>
      <c r="AX986" s="159"/>
      <c r="AY986" s="159"/>
      <c r="AZ986" s="159"/>
      <c r="BA986" s="159"/>
      <c r="BB986" s="159"/>
      <c r="BC986" s="159"/>
      <c r="BD986" s="159"/>
      <c r="BE986" s="159"/>
      <c r="BF986" s="159"/>
      <c r="BG986" s="159"/>
      <c r="BH986" s="159"/>
      <c r="BI986" s="159"/>
      <c r="BJ986" s="159"/>
      <c r="BK986" s="159"/>
      <c r="BL986" s="159"/>
      <c r="BM986" s="159"/>
      <c r="BN986" s="159"/>
      <c r="BO986" s="159"/>
      <c r="BP986" s="159"/>
      <c r="BQ986" s="159"/>
      <c r="BR986" s="159"/>
      <c r="BS986" s="159"/>
      <c r="BT986" s="159"/>
      <c r="BU986" s="159"/>
      <c r="BV986" s="159"/>
      <c r="BW986" s="159"/>
      <c r="BX986" s="159"/>
      <c r="BY986" s="159"/>
      <c r="BZ986" s="159"/>
      <c r="CA986" s="159"/>
      <c r="CB986" s="159"/>
      <c r="CC986" s="159"/>
      <c r="CD986" s="159"/>
      <c r="CE986" s="159"/>
      <c r="CF986" s="159"/>
      <c r="CG986" s="159"/>
      <c r="CH986" s="159"/>
      <c r="CI986" s="159"/>
      <c r="CJ986" s="159"/>
      <c r="CK986" s="159"/>
      <c r="CL986" s="159"/>
      <c r="CM986" s="159"/>
      <c r="CN986" s="159"/>
      <c r="CO986" s="159"/>
      <c r="CP986" s="159"/>
      <c r="CQ986" s="159"/>
      <c r="CR986" s="159"/>
      <c r="CS986" s="159"/>
      <c r="CT986" s="159"/>
      <c r="CU986" s="159"/>
      <c r="CV986" s="159"/>
      <c r="CW986" s="159"/>
      <c r="CX986" s="159"/>
      <c r="CY986" s="159"/>
      <c r="CZ986" s="159"/>
      <c r="DA986" s="159"/>
      <c r="DB986" s="159"/>
      <c r="DC986" s="159"/>
      <c r="DD986" s="159"/>
      <c r="DE986" s="159"/>
      <c r="DF986" s="159"/>
      <c r="DG986" s="159"/>
      <c r="DH986" s="159"/>
      <c r="DI986" s="159"/>
      <c r="DJ986" s="159"/>
      <c r="DK986" s="159"/>
      <c r="DL986" s="159"/>
      <c r="DM986" s="159"/>
      <c r="DN986" s="159"/>
      <c r="DO986" s="159"/>
      <c r="DP986" s="159"/>
      <c r="DQ986" s="159"/>
      <c r="DR986" s="159"/>
      <c r="DS986" s="159"/>
      <c r="DT986" s="159"/>
      <c r="DU986" s="159"/>
      <c r="DV986" s="159"/>
      <c r="DW986" s="159"/>
      <c r="DX986" s="159"/>
      <c r="DY986" s="159"/>
      <c r="DZ986" s="159"/>
      <c r="EA986" s="159"/>
      <c r="EB986" s="159"/>
      <c r="EC986" s="159"/>
      <c r="ED986" s="159"/>
      <c r="EE986" s="159"/>
      <c r="EF986" s="159"/>
      <c r="EG986" s="159"/>
      <c r="EH986" s="159"/>
      <c r="EI986" s="159"/>
      <c r="EJ986" s="159"/>
      <c r="EK986" s="159"/>
      <c r="EL986" s="159"/>
      <c r="EM986" s="159"/>
      <c r="EN986" s="159"/>
      <c r="EO986" s="159"/>
      <c r="EP986" s="159"/>
      <c r="EQ986" s="159"/>
      <c r="ER986" s="159"/>
      <c r="ES986" s="159"/>
      <c r="ET986" s="159"/>
      <c r="EU986" s="159"/>
      <c r="EV986" s="159"/>
      <c r="EW986" s="159"/>
      <c r="EX986" s="159"/>
      <c r="EY986" s="159"/>
      <c r="EZ986" s="159"/>
      <c r="FA986" s="159"/>
      <c r="FB986" s="159"/>
      <c r="FC986" s="159"/>
      <c r="FD986" s="159"/>
    </row>
    <row r="987" customFormat="false" ht="12.75" hidden="false" customHeight="false" outlineLevel="0" collapsed="false">
      <c r="A987" s="168"/>
      <c r="B987" s="149"/>
      <c r="C987" s="149"/>
      <c r="D987" s="149"/>
      <c r="E987" s="149"/>
      <c r="F987" s="149"/>
      <c r="G987" s="149"/>
      <c r="H987" s="148"/>
      <c r="I987" s="170"/>
      <c r="R987" s="148"/>
      <c r="S987" s="158"/>
      <c r="T987" s="159"/>
      <c r="U987" s="159"/>
      <c r="V987" s="159"/>
      <c r="W987" s="159"/>
      <c r="X987" s="159"/>
      <c r="Y987" s="159"/>
      <c r="Z987" s="159"/>
      <c r="AA987" s="159"/>
      <c r="AB987" s="159"/>
      <c r="AC987" s="159"/>
      <c r="AD987" s="159"/>
      <c r="AE987" s="159"/>
      <c r="AF987" s="159"/>
      <c r="AG987" s="159"/>
      <c r="AH987" s="159"/>
      <c r="AI987" s="159"/>
      <c r="AJ987" s="159"/>
      <c r="AK987" s="159"/>
      <c r="AL987" s="159"/>
      <c r="AM987" s="159"/>
      <c r="AN987" s="159"/>
      <c r="AO987" s="159"/>
      <c r="AP987" s="159"/>
      <c r="AQ987" s="159"/>
      <c r="AR987" s="159"/>
      <c r="AS987" s="159"/>
      <c r="AT987" s="159"/>
      <c r="AU987" s="159"/>
      <c r="AV987" s="159"/>
      <c r="AW987" s="159"/>
      <c r="AX987" s="159"/>
      <c r="AY987" s="159"/>
      <c r="AZ987" s="159"/>
      <c r="BA987" s="159"/>
      <c r="BB987" s="159"/>
      <c r="BC987" s="159"/>
      <c r="BD987" s="159"/>
      <c r="BE987" s="159"/>
      <c r="BF987" s="159"/>
      <c r="BG987" s="159"/>
      <c r="BH987" s="159"/>
      <c r="BI987" s="159"/>
      <c r="BJ987" s="159"/>
      <c r="BK987" s="159"/>
      <c r="BL987" s="159"/>
      <c r="BM987" s="159"/>
      <c r="BN987" s="159"/>
      <c r="BO987" s="159"/>
      <c r="BP987" s="159"/>
      <c r="BQ987" s="159"/>
      <c r="BR987" s="159"/>
      <c r="BS987" s="159"/>
      <c r="BT987" s="159"/>
      <c r="BU987" s="159"/>
      <c r="BV987" s="159"/>
      <c r="BW987" s="159"/>
      <c r="BX987" s="159"/>
      <c r="BY987" s="159"/>
      <c r="BZ987" s="159"/>
      <c r="CA987" s="159"/>
      <c r="CB987" s="159"/>
      <c r="CC987" s="159"/>
      <c r="CD987" s="159"/>
      <c r="CE987" s="159"/>
      <c r="CF987" s="159"/>
      <c r="CG987" s="159"/>
      <c r="CH987" s="159"/>
      <c r="CI987" s="159"/>
      <c r="CJ987" s="159"/>
      <c r="CK987" s="159"/>
      <c r="CL987" s="159"/>
      <c r="CM987" s="159"/>
      <c r="CN987" s="159"/>
      <c r="CO987" s="159"/>
      <c r="CP987" s="159"/>
      <c r="CQ987" s="159"/>
      <c r="CR987" s="159"/>
      <c r="CS987" s="159"/>
      <c r="CT987" s="159"/>
      <c r="CU987" s="159"/>
      <c r="CV987" s="159"/>
      <c r="CW987" s="159"/>
      <c r="CX987" s="159"/>
      <c r="CY987" s="159"/>
      <c r="CZ987" s="159"/>
      <c r="DA987" s="159"/>
      <c r="DB987" s="159"/>
      <c r="DC987" s="159"/>
      <c r="DD987" s="159"/>
      <c r="DE987" s="159"/>
      <c r="DF987" s="159"/>
      <c r="DG987" s="159"/>
      <c r="DH987" s="159"/>
      <c r="DI987" s="159"/>
      <c r="DJ987" s="159"/>
      <c r="DK987" s="159"/>
      <c r="DL987" s="159"/>
      <c r="DM987" s="159"/>
      <c r="DN987" s="159"/>
      <c r="DO987" s="159"/>
      <c r="DP987" s="159"/>
      <c r="DQ987" s="159"/>
      <c r="DR987" s="159"/>
      <c r="DS987" s="159"/>
      <c r="DT987" s="159"/>
      <c r="DU987" s="159"/>
      <c r="DV987" s="159"/>
      <c r="DW987" s="159"/>
      <c r="DX987" s="159"/>
      <c r="DY987" s="159"/>
      <c r="DZ987" s="159"/>
      <c r="EA987" s="159"/>
      <c r="EB987" s="159"/>
      <c r="EC987" s="159"/>
      <c r="ED987" s="159"/>
      <c r="EE987" s="159"/>
      <c r="EF987" s="159"/>
      <c r="EG987" s="159"/>
      <c r="EH987" s="159"/>
      <c r="EI987" s="159"/>
      <c r="EJ987" s="159"/>
      <c r="EK987" s="159"/>
      <c r="EL987" s="159"/>
      <c r="EM987" s="159"/>
      <c r="EN987" s="159"/>
      <c r="EO987" s="159"/>
      <c r="EP987" s="159"/>
      <c r="EQ987" s="159"/>
      <c r="ER987" s="159"/>
      <c r="ES987" s="159"/>
      <c r="ET987" s="159"/>
      <c r="EU987" s="159"/>
      <c r="EV987" s="159"/>
      <c r="EW987" s="159"/>
      <c r="EX987" s="159"/>
      <c r="EY987" s="159"/>
      <c r="EZ987" s="159"/>
      <c r="FA987" s="159"/>
      <c r="FB987" s="159"/>
      <c r="FC987" s="159"/>
      <c r="FD987" s="159"/>
    </row>
    <row r="988" customFormat="false" ht="12.75" hidden="false" customHeight="false" outlineLevel="0" collapsed="false">
      <c r="A988" s="168"/>
      <c r="B988" s="149"/>
      <c r="C988" s="149"/>
      <c r="D988" s="149"/>
      <c r="E988" s="149"/>
      <c r="F988" s="149"/>
      <c r="G988" s="149"/>
      <c r="H988" s="148"/>
      <c r="I988" s="170"/>
      <c r="R988" s="148"/>
      <c r="S988" s="158"/>
      <c r="T988" s="159"/>
      <c r="U988" s="159"/>
      <c r="V988" s="159"/>
      <c r="W988" s="159"/>
      <c r="X988" s="159"/>
      <c r="Y988" s="159"/>
      <c r="Z988" s="159"/>
      <c r="AA988" s="159"/>
      <c r="AB988" s="159"/>
      <c r="AC988" s="159"/>
      <c r="AD988" s="159"/>
      <c r="AE988" s="159"/>
      <c r="AF988" s="159"/>
      <c r="AG988" s="159"/>
      <c r="AH988" s="159"/>
      <c r="AI988" s="159"/>
      <c r="AJ988" s="159"/>
      <c r="AK988" s="159"/>
      <c r="AL988" s="159"/>
      <c r="AM988" s="159"/>
      <c r="AN988" s="159"/>
      <c r="AO988" s="159"/>
      <c r="AP988" s="159"/>
      <c r="AQ988" s="159"/>
      <c r="AR988" s="159"/>
      <c r="AS988" s="159"/>
      <c r="AT988" s="159"/>
      <c r="AU988" s="159"/>
      <c r="AV988" s="159"/>
      <c r="AW988" s="159"/>
      <c r="AX988" s="159"/>
      <c r="AY988" s="159"/>
      <c r="AZ988" s="159"/>
      <c r="BA988" s="159"/>
      <c r="BB988" s="159"/>
      <c r="BC988" s="159"/>
      <c r="BD988" s="159"/>
      <c r="BE988" s="159"/>
      <c r="BF988" s="159"/>
      <c r="BG988" s="159"/>
      <c r="BH988" s="159"/>
      <c r="BI988" s="159"/>
      <c r="BJ988" s="159"/>
      <c r="BK988" s="159"/>
      <c r="BL988" s="159"/>
      <c r="BM988" s="159"/>
      <c r="BN988" s="159"/>
      <c r="BO988" s="159"/>
      <c r="BP988" s="159"/>
      <c r="BQ988" s="159"/>
      <c r="BR988" s="159"/>
      <c r="BS988" s="159"/>
      <c r="BT988" s="159"/>
      <c r="BU988" s="159"/>
      <c r="BV988" s="159"/>
      <c r="BW988" s="159"/>
      <c r="BX988" s="159"/>
      <c r="BY988" s="159"/>
      <c r="BZ988" s="159"/>
      <c r="CA988" s="159"/>
      <c r="CB988" s="159"/>
      <c r="CC988" s="159"/>
      <c r="CD988" s="159"/>
      <c r="CE988" s="159"/>
      <c r="CF988" s="159"/>
      <c r="CG988" s="159"/>
      <c r="CH988" s="159"/>
      <c r="CI988" s="159"/>
      <c r="CJ988" s="159"/>
      <c r="CK988" s="159"/>
      <c r="CL988" s="159"/>
      <c r="CM988" s="159"/>
      <c r="CN988" s="159"/>
      <c r="CO988" s="159"/>
      <c r="CP988" s="159"/>
      <c r="CQ988" s="159"/>
      <c r="CR988" s="159"/>
      <c r="CS988" s="159"/>
      <c r="CT988" s="159"/>
      <c r="CU988" s="159"/>
      <c r="CV988" s="159"/>
      <c r="CW988" s="159"/>
      <c r="CX988" s="159"/>
      <c r="CY988" s="159"/>
      <c r="CZ988" s="159"/>
      <c r="DA988" s="159"/>
      <c r="DB988" s="159"/>
      <c r="DC988" s="159"/>
      <c r="DD988" s="159"/>
      <c r="DE988" s="159"/>
      <c r="DF988" s="159"/>
      <c r="DG988" s="159"/>
      <c r="DH988" s="159"/>
      <c r="DI988" s="159"/>
      <c r="DJ988" s="159"/>
      <c r="DK988" s="159"/>
      <c r="DL988" s="159"/>
      <c r="DM988" s="159"/>
      <c r="DN988" s="159"/>
      <c r="DO988" s="159"/>
      <c r="DP988" s="159"/>
      <c r="DQ988" s="159"/>
      <c r="DR988" s="159"/>
      <c r="DS988" s="159"/>
      <c r="DT988" s="159"/>
      <c r="DU988" s="159"/>
      <c r="DV988" s="159"/>
      <c r="DW988" s="159"/>
      <c r="DX988" s="159"/>
      <c r="DY988" s="159"/>
      <c r="DZ988" s="159"/>
      <c r="EA988" s="159"/>
      <c r="EB988" s="159"/>
      <c r="EC988" s="159"/>
      <c r="ED988" s="159"/>
      <c r="EE988" s="159"/>
      <c r="EF988" s="159"/>
      <c r="EG988" s="159"/>
      <c r="EH988" s="159"/>
      <c r="EI988" s="159"/>
      <c r="EJ988" s="159"/>
      <c r="EK988" s="159"/>
      <c r="EL988" s="159"/>
      <c r="EM988" s="159"/>
      <c r="EN988" s="159"/>
      <c r="EO988" s="159"/>
      <c r="EP988" s="159"/>
      <c r="EQ988" s="159"/>
      <c r="ER988" s="159"/>
      <c r="ES988" s="159"/>
      <c r="ET988" s="159"/>
      <c r="EU988" s="159"/>
      <c r="EV988" s="159"/>
      <c r="EW988" s="159"/>
      <c r="EX988" s="159"/>
      <c r="EY988" s="159"/>
      <c r="EZ988" s="159"/>
      <c r="FA988" s="159"/>
      <c r="FB988" s="159"/>
      <c r="FC988" s="159"/>
      <c r="FD988" s="159"/>
    </row>
    <row r="989" customFormat="false" ht="12.75" hidden="false" customHeight="false" outlineLevel="0" collapsed="false">
      <c r="A989" s="168"/>
      <c r="B989" s="149"/>
      <c r="C989" s="149"/>
      <c r="D989" s="149"/>
      <c r="E989" s="149"/>
      <c r="F989" s="149"/>
      <c r="G989" s="149"/>
      <c r="H989" s="148"/>
      <c r="I989" s="170"/>
      <c r="R989" s="148"/>
      <c r="S989" s="158"/>
      <c r="T989" s="159"/>
      <c r="U989" s="159"/>
      <c r="V989" s="159"/>
      <c r="W989" s="159"/>
      <c r="X989" s="159"/>
      <c r="Y989" s="159"/>
      <c r="Z989" s="159"/>
      <c r="AA989" s="159"/>
      <c r="AB989" s="159"/>
      <c r="AC989" s="159"/>
      <c r="AD989" s="159"/>
      <c r="AE989" s="159"/>
      <c r="AF989" s="159"/>
      <c r="AG989" s="159"/>
      <c r="AH989" s="159"/>
      <c r="AI989" s="159"/>
      <c r="AJ989" s="159"/>
      <c r="AK989" s="159"/>
      <c r="AL989" s="159"/>
      <c r="AM989" s="159"/>
      <c r="AN989" s="159"/>
      <c r="AO989" s="159"/>
      <c r="AP989" s="159"/>
      <c r="AQ989" s="159"/>
      <c r="AR989" s="159"/>
      <c r="AS989" s="159"/>
      <c r="AT989" s="159"/>
      <c r="AU989" s="159"/>
      <c r="AV989" s="159"/>
      <c r="AW989" s="159"/>
      <c r="AX989" s="159"/>
      <c r="AY989" s="159"/>
      <c r="AZ989" s="159"/>
      <c r="BA989" s="159"/>
      <c r="BB989" s="159"/>
      <c r="BC989" s="159"/>
      <c r="BD989" s="159"/>
      <c r="BE989" s="159"/>
      <c r="BF989" s="159"/>
      <c r="BG989" s="159"/>
      <c r="BH989" s="159"/>
      <c r="BI989" s="159"/>
      <c r="BJ989" s="159"/>
      <c r="BK989" s="159"/>
      <c r="BL989" s="159"/>
      <c r="BM989" s="159"/>
      <c r="BN989" s="159"/>
      <c r="BO989" s="159"/>
      <c r="BP989" s="159"/>
      <c r="BQ989" s="159"/>
      <c r="BR989" s="159"/>
      <c r="BS989" s="159"/>
      <c r="BT989" s="159"/>
      <c r="BU989" s="159"/>
      <c r="BV989" s="159"/>
      <c r="BW989" s="159"/>
      <c r="BX989" s="159"/>
      <c r="BY989" s="159"/>
      <c r="BZ989" s="159"/>
      <c r="CA989" s="159"/>
      <c r="CB989" s="159"/>
      <c r="CC989" s="159"/>
      <c r="CD989" s="159"/>
      <c r="CE989" s="159"/>
      <c r="CF989" s="159"/>
      <c r="CG989" s="159"/>
      <c r="CH989" s="159"/>
      <c r="CI989" s="159"/>
      <c r="CJ989" s="159"/>
      <c r="CK989" s="159"/>
      <c r="CL989" s="159"/>
      <c r="CM989" s="159"/>
      <c r="CN989" s="159"/>
      <c r="CO989" s="159"/>
      <c r="CP989" s="159"/>
      <c r="CQ989" s="159"/>
      <c r="CR989" s="159"/>
      <c r="CS989" s="159"/>
      <c r="CT989" s="159"/>
      <c r="CU989" s="159"/>
      <c r="CV989" s="159"/>
      <c r="CW989" s="159"/>
      <c r="CX989" s="159"/>
      <c r="CY989" s="159"/>
      <c r="CZ989" s="159"/>
      <c r="DA989" s="159"/>
      <c r="DB989" s="159"/>
      <c r="DC989" s="159"/>
      <c r="DD989" s="159"/>
      <c r="DE989" s="159"/>
      <c r="DF989" s="159"/>
      <c r="DG989" s="159"/>
      <c r="DH989" s="159"/>
      <c r="DI989" s="159"/>
      <c r="DJ989" s="159"/>
      <c r="DK989" s="159"/>
      <c r="DL989" s="159"/>
      <c r="DM989" s="159"/>
      <c r="DN989" s="159"/>
      <c r="DO989" s="159"/>
      <c r="DP989" s="159"/>
      <c r="DQ989" s="159"/>
      <c r="DR989" s="159"/>
      <c r="DS989" s="159"/>
      <c r="DT989" s="159"/>
      <c r="DU989" s="159"/>
      <c r="DV989" s="159"/>
      <c r="DW989" s="159"/>
      <c r="DX989" s="159"/>
      <c r="DY989" s="159"/>
      <c r="DZ989" s="159"/>
      <c r="EA989" s="159"/>
      <c r="EB989" s="159"/>
      <c r="EC989" s="159"/>
      <c r="ED989" s="159"/>
      <c r="EE989" s="159"/>
      <c r="EF989" s="159"/>
      <c r="EG989" s="159"/>
      <c r="EH989" s="159"/>
      <c r="EI989" s="159"/>
      <c r="EJ989" s="159"/>
      <c r="EK989" s="159"/>
      <c r="EL989" s="159"/>
      <c r="EM989" s="159"/>
      <c r="EN989" s="159"/>
      <c r="EO989" s="159"/>
      <c r="EP989" s="159"/>
      <c r="EQ989" s="159"/>
      <c r="ER989" s="159"/>
      <c r="ES989" s="159"/>
      <c r="ET989" s="159"/>
      <c r="EU989" s="159"/>
      <c r="EV989" s="159"/>
      <c r="EW989" s="159"/>
      <c r="EX989" s="159"/>
      <c r="EY989" s="159"/>
      <c r="EZ989" s="159"/>
      <c r="FA989" s="159"/>
      <c r="FB989" s="159"/>
      <c r="FC989" s="159"/>
      <c r="FD989" s="159"/>
    </row>
    <row r="990" customFormat="false" ht="12.75" hidden="false" customHeight="false" outlineLevel="0" collapsed="false">
      <c r="A990" s="168"/>
      <c r="B990" s="149"/>
      <c r="C990" s="149"/>
      <c r="D990" s="149"/>
      <c r="E990" s="149"/>
      <c r="F990" s="149"/>
      <c r="G990" s="149"/>
      <c r="H990" s="148"/>
      <c r="I990" s="170"/>
      <c r="R990" s="148"/>
      <c r="S990" s="158"/>
      <c r="T990" s="159"/>
      <c r="U990" s="159"/>
      <c r="V990" s="159"/>
      <c r="W990" s="159"/>
      <c r="X990" s="159"/>
      <c r="Y990" s="159"/>
      <c r="Z990" s="159"/>
      <c r="AA990" s="159"/>
      <c r="AB990" s="159"/>
      <c r="AC990" s="159"/>
      <c r="AD990" s="159"/>
      <c r="AE990" s="159"/>
      <c r="AF990" s="159"/>
      <c r="AG990" s="159"/>
      <c r="AH990" s="159"/>
      <c r="AI990" s="159"/>
      <c r="AJ990" s="159"/>
      <c r="AK990" s="159"/>
      <c r="AL990" s="159"/>
      <c r="AM990" s="159"/>
      <c r="AN990" s="159"/>
      <c r="AO990" s="159"/>
      <c r="AP990" s="159"/>
      <c r="AQ990" s="159"/>
      <c r="AR990" s="159"/>
      <c r="AS990" s="159"/>
      <c r="AT990" s="159"/>
      <c r="AU990" s="159"/>
      <c r="AV990" s="159"/>
      <c r="AW990" s="159"/>
      <c r="AX990" s="159"/>
      <c r="AY990" s="159"/>
      <c r="AZ990" s="159"/>
      <c r="BA990" s="159"/>
      <c r="BB990" s="159"/>
      <c r="BC990" s="159"/>
      <c r="BD990" s="159"/>
      <c r="BE990" s="159"/>
      <c r="BF990" s="159"/>
      <c r="BG990" s="159"/>
      <c r="BH990" s="159"/>
      <c r="BI990" s="159"/>
      <c r="BJ990" s="159"/>
      <c r="BK990" s="159"/>
      <c r="BL990" s="159"/>
      <c r="BM990" s="159"/>
      <c r="BN990" s="159"/>
      <c r="BO990" s="159"/>
      <c r="BP990" s="159"/>
      <c r="BQ990" s="159"/>
      <c r="BR990" s="159"/>
      <c r="BS990" s="159"/>
      <c r="BT990" s="159"/>
      <c r="BU990" s="159"/>
      <c r="BV990" s="159"/>
      <c r="BW990" s="159"/>
      <c r="BX990" s="159"/>
      <c r="BY990" s="159"/>
      <c r="BZ990" s="159"/>
      <c r="CA990" s="159"/>
      <c r="CB990" s="159"/>
      <c r="CC990" s="159"/>
      <c r="CD990" s="159"/>
      <c r="CE990" s="159"/>
      <c r="CF990" s="159"/>
      <c r="CG990" s="159"/>
      <c r="CH990" s="159"/>
      <c r="CI990" s="159"/>
      <c r="CJ990" s="159"/>
      <c r="CK990" s="159"/>
      <c r="CL990" s="159"/>
      <c r="CM990" s="159"/>
      <c r="CN990" s="159"/>
      <c r="CO990" s="159"/>
      <c r="CP990" s="159"/>
      <c r="CQ990" s="159"/>
      <c r="CR990" s="159"/>
      <c r="CS990" s="159"/>
      <c r="CT990" s="159"/>
      <c r="CU990" s="159"/>
      <c r="CV990" s="159"/>
      <c r="CW990" s="159"/>
      <c r="CX990" s="159"/>
      <c r="CY990" s="159"/>
      <c r="CZ990" s="159"/>
      <c r="DA990" s="159"/>
      <c r="DB990" s="159"/>
      <c r="DC990" s="159"/>
      <c r="DD990" s="159"/>
      <c r="DE990" s="159"/>
      <c r="DF990" s="159"/>
      <c r="DG990" s="159"/>
      <c r="DH990" s="159"/>
      <c r="DI990" s="159"/>
      <c r="DJ990" s="159"/>
      <c r="DK990" s="159"/>
      <c r="DL990" s="159"/>
      <c r="DM990" s="159"/>
      <c r="DN990" s="159"/>
      <c r="DO990" s="159"/>
      <c r="DP990" s="159"/>
      <c r="DQ990" s="159"/>
      <c r="DR990" s="159"/>
      <c r="DS990" s="159"/>
      <c r="DT990" s="159"/>
      <c r="DU990" s="159"/>
      <c r="DV990" s="159"/>
      <c r="DW990" s="159"/>
      <c r="DX990" s="159"/>
      <c r="DY990" s="159"/>
      <c r="DZ990" s="159"/>
      <c r="EA990" s="159"/>
      <c r="EB990" s="159"/>
      <c r="EC990" s="159"/>
      <c r="ED990" s="159"/>
      <c r="EE990" s="159"/>
      <c r="EF990" s="159"/>
      <c r="EG990" s="159"/>
      <c r="EH990" s="159"/>
      <c r="EI990" s="159"/>
      <c r="EJ990" s="159"/>
      <c r="EK990" s="159"/>
      <c r="EL990" s="159"/>
      <c r="EM990" s="159"/>
      <c r="EN990" s="159"/>
      <c r="EO990" s="159"/>
      <c r="EP990" s="159"/>
      <c r="EQ990" s="159"/>
      <c r="ER990" s="159"/>
      <c r="ES990" s="159"/>
      <c r="ET990" s="159"/>
      <c r="EU990" s="159"/>
      <c r="EV990" s="159"/>
      <c r="EW990" s="159"/>
      <c r="EX990" s="159"/>
      <c r="EY990" s="159"/>
      <c r="EZ990" s="159"/>
      <c r="FA990" s="159"/>
      <c r="FB990" s="159"/>
      <c r="FC990" s="159"/>
      <c r="FD990" s="159"/>
    </row>
    <row r="991" customFormat="false" ht="12.75" hidden="false" customHeight="false" outlineLevel="0" collapsed="false">
      <c r="A991" s="168"/>
      <c r="B991" s="149"/>
      <c r="C991" s="149"/>
      <c r="D991" s="149"/>
      <c r="E991" s="149"/>
      <c r="F991" s="149"/>
      <c r="G991" s="149"/>
      <c r="H991" s="148"/>
      <c r="I991" s="170"/>
      <c r="R991" s="148"/>
      <c r="S991" s="158"/>
      <c r="T991" s="159"/>
      <c r="U991" s="159"/>
      <c r="V991" s="159"/>
      <c r="W991" s="159"/>
      <c r="X991" s="159"/>
      <c r="Y991" s="159"/>
      <c r="Z991" s="159"/>
      <c r="AA991" s="159"/>
      <c r="AB991" s="159"/>
      <c r="AC991" s="159"/>
      <c r="AD991" s="159"/>
      <c r="AE991" s="159"/>
      <c r="AF991" s="159"/>
      <c r="AG991" s="159"/>
      <c r="AH991" s="159"/>
      <c r="AI991" s="159"/>
      <c r="AJ991" s="159"/>
      <c r="AK991" s="159"/>
      <c r="AL991" s="159"/>
      <c r="AM991" s="159"/>
      <c r="AN991" s="159"/>
      <c r="AO991" s="159"/>
      <c r="AP991" s="159"/>
      <c r="AQ991" s="159"/>
      <c r="AR991" s="159"/>
      <c r="AS991" s="159"/>
      <c r="AT991" s="159"/>
      <c r="AU991" s="159"/>
      <c r="AV991" s="159"/>
      <c r="AW991" s="159"/>
      <c r="AX991" s="159"/>
      <c r="AY991" s="159"/>
      <c r="AZ991" s="159"/>
      <c r="BA991" s="159"/>
      <c r="BB991" s="159"/>
      <c r="BC991" s="159"/>
      <c r="BD991" s="159"/>
      <c r="BE991" s="159"/>
      <c r="BF991" s="159"/>
      <c r="BG991" s="159"/>
      <c r="BH991" s="159"/>
      <c r="BI991" s="159"/>
      <c r="BJ991" s="159"/>
      <c r="BK991" s="159"/>
      <c r="BL991" s="159"/>
      <c r="BM991" s="159"/>
      <c r="BN991" s="159"/>
      <c r="BO991" s="159"/>
      <c r="BP991" s="159"/>
      <c r="BQ991" s="159"/>
      <c r="BR991" s="159"/>
      <c r="BS991" s="159"/>
      <c r="BT991" s="159"/>
      <c r="BU991" s="159"/>
      <c r="BV991" s="159"/>
      <c r="BW991" s="159"/>
      <c r="BX991" s="159"/>
      <c r="BY991" s="159"/>
      <c r="BZ991" s="159"/>
      <c r="CA991" s="159"/>
      <c r="CB991" s="159"/>
      <c r="CC991" s="159"/>
      <c r="CD991" s="159"/>
      <c r="CE991" s="159"/>
      <c r="CF991" s="159"/>
      <c r="CG991" s="159"/>
      <c r="CH991" s="159"/>
      <c r="CI991" s="159"/>
      <c r="CJ991" s="159"/>
      <c r="CK991" s="159"/>
      <c r="CL991" s="159"/>
      <c r="CM991" s="159"/>
      <c r="CN991" s="159"/>
      <c r="CO991" s="159"/>
      <c r="CP991" s="159"/>
      <c r="CQ991" s="159"/>
      <c r="CR991" s="159"/>
      <c r="CS991" s="159"/>
      <c r="CT991" s="159"/>
      <c r="CU991" s="159"/>
      <c r="CV991" s="159"/>
      <c r="CW991" s="159"/>
      <c r="CX991" s="159"/>
      <c r="CY991" s="159"/>
      <c r="CZ991" s="159"/>
      <c r="DA991" s="159"/>
      <c r="DB991" s="159"/>
      <c r="DC991" s="159"/>
      <c r="DD991" s="159"/>
      <c r="DE991" s="159"/>
      <c r="DF991" s="159"/>
      <c r="DG991" s="159"/>
      <c r="DH991" s="159"/>
      <c r="DI991" s="159"/>
      <c r="DJ991" s="159"/>
      <c r="DK991" s="159"/>
      <c r="DL991" s="159"/>
      <c r="DM991" s="159"/>
      <c r="DN991" s="159"/>
      <c r="DO991" s="159"/>
      <c r="DP991" s="159"/>
      <c r="DQ991" s="159"/>
      <c r="DR991" s="159"/>
      <c r="DS991" s="159"/>
      <c r="DT991" s="159"/>
      <c r="DU991" s="159"/>
      <c r="DV991" s="159"/>
      <c r="DW991" s="159"/>
      <c r="DX991" s="159"/>
      <c r="DY991" s="159"/>
      <c r="DZ991" s="159"/>
      <c r="EA991" s="159"/>
      <c r="EB991" s="159"/>
      <c r="EC991" s="159"/>
      <c r="ED991" s="159"/>
      <c r="EE991" s="159"/>
      <c r="EF991" s="159"/>
      <c r="EG991" s="159"/>
      <c r="EH991" s="159"/>
      <c r="EI991" s="159"/>
      <c r="EJ991" s="159"/>
      <c r="EK991" s="159"/>
      <c r="EL991" s="159"/>
      <c r="EM991" s="159"/>
      <c r="EN991" s="159"/>
      <c r="EO991" s="159"/>
      <c r="EP991" s="159"/>
      <c r="EQ991" s="159"/>
      <c r="ER991" s="159"/>
      <c r="ES991" s="159"/>
      <c r="ET991" s="159"/>
      <c r="EU991" s="159"/>
      <c r="EV991" s="159"/>
      <c r="EW991" s="159"/>
      <c r="EX991" s="159"/>
      <c r="EY991" s="159"/>
      <c r="EZ991" s="159"/>
      <c r="FA991" s="159"/>
      <c r="FB991" s="159"/>
      <c r="FC991" s="159"/>
      <c r="FD991" s="159"/>
    </row>
    <row r="992" customFormat="false" ht="12.75" hidden="false" customHeight="false" outlineLevel="0" collapsed="false">
      <c r="A992" s="168"/>
      <c r="B992" s="149"/>
      <c r="C992" s="149"/>
      <c r="D992" s="149"/>
      <c r="E992" s="149"/>
      <c r="F992" s="149"/>
      <c r="G992" s="149"/>
      <c r="H992" s="148"/>
      <c r="I992" s="170"/>
      <c r="R992" s="148"/>
      <c r="S992" s="158"/>
      <c r="T992" s="159"/>
      <c r="U992" s="159"/>
      <c r="V992" s="159"/>
      <c r="W992" s="159"/>
      <c r="X992" s="159"/>
      <c r="Y992" s="159"/>
      <c r="Z992" s="159"/>
      <c r="AA992" s="159"/>
      <c r="AB992" s="159"/>
      <c r="AC992" s="159"/>
      <c r="AD992" s="159"/>
      <c r="AE992" s="159"/>
      <c r="AF992" s="159"/>
      <c r="AG992" s="159"/>
      <c r="AH992" s="159"/>
      <c r="AI992" s="159"/>
      <c r="AJ992" s="159"/>
      <c r="AK992" s="159"/>
      <c r="AL992" s="159"/>
      <c r="AM992" s="159"/>
      <c r="AN992" s="159"/>
      <c r="AO992" s="159"/>
      <c r="AP992" s="159"/>
      <c r="AQ992" s="159"/>
      <c r="AR992" s="159"/>
      <c r="AS992" s="159"/>
      <c r="AT992" s="159"/>
      <c r="AU992" s="159"/>
      <c r="AV992" s="159"/>
      <c r="AW992" s="159"/>
      <c r="AX992" s="159"/>
      <c r="AY992" s="159"/>
      <c r="AZ992" s="159"/>
      <c r="BA992" s="159"/>
      <c r="BB992" s="159"/>
      <c r="BC992" s="159"/>
      <c r="BD992" s="159"/>
      <c r="BE992" s="159"/>
      <c r="BF992" s="159"/>
      <c r="BG992" s="159"/>
      <c r="BH992" s="159"/>
      <c r="BI992" s="159"/>
      <c r="BJ992" s="159"/>
      <c r="BK992" s="159"/>
      <c r="BL992" s="159"/>
      <c r="BM992" s="159"/>
      <c r="BN992" s="159"/>
      <c r="BO992" s="159"/>
      <c r="BP992" s="159"/>
      <c r="BQ992" s="159"/>
      <c r="BR992" s="159"/>
      <c r="BS992" s="159"/>
      <c r="BT992" s="159"/>
      <c r="BU992" s="159"/>
      <c r="BV992" s="159"/>
      <c r="BW992" s="159"/>
      <c r="BX992" s="159"/>
      <c r="BY992" s="159"/>
      <c r="BZ992" s="159"/>
      <c r="CA992" s="159"/>
      <c r="CB992" s="159"/>
      <c r="CC992" s="159"/>
      <c r="CD992" s="159"/>
      <c r="CE992" s="159"/>
      <c r="CF992" s="159"/>
      <c r="CG992" s="159"/>
      <c r="CH992" s="159"/>
      <c r="CI992" s="159"/>
      <c r="CJ992" s="159"/>
      <c r="CK992" s="159"/>
      <c r="CL992" s="159"/>
      <c r="CM992" s="159"/>
      <c r="CN992" s="159"/>
      <c r="CO992" s="159"/>
      <c r="CP992" s="159"/>
      <c r="CQ992" s="159"/>
      <c r="CR992" s="159"/>
      <c r="CS992" s="159"/>
      <c r="CT992" s="159"/>
      <c r="CU992" s="159"/>
      <c r="CV992" s="159"/>
      <c r="CW992" s="159"/>
      <c r="CX992" s="159"/>
      <c r="CY992" s="159"/>
      <c r="CZ992" s="159"/>
      <c r="DA992" s="159"/>
      <c r="DB992" s="159"/>
      <c r="DC992" s="159"/>
      <c r="DD992" s="159"/>
      <c r="DE992" s="159"/>
      <c r="DF992" s="159"/>
      <c r="DG992" s="159"/>
      <c r="DH992" s="159"/>
      <c r="DI992" s="159"/>
      <c r="DJ992" s="159"/>
      <c r="DK992" s="159"/>
      <c r="DL992" s="159"/>
      <c r="DM992" s="159"/>
      <c r="DN992" s="159"/>
      <c r="DO992" s="159"/>
      <c r="DP992" s="159"/>
      <c r="DQ992" s="159"/>
      <c r="DR992" s="159"/>
      <c r="DS992" s="159"/>
      <c r="DT992" s="159"/>
      <c r="DU992" s="159"/>
      <c r="DV992" s="159"/>
      <c r="DW992" s="159"/>
      <c r="DX992" s="159"/>
      <c r="DY992" s="159"/>
      <c r="DZ992" s="159"/>
      <c r="EA992" s="159"/>
      <c r="EB992" s="159"/>
      <c r="EC992" s="159"/>
      <c r="ED992" s="159"/>
      <c r="EE992" s="159"/>
      <c r="EF992" s="159"/>
      <c r="EG992" s="159"/>
      <c r="EH992" s="159"/>
      <c r="EI992" s="159"/>
      <c r="EJ992" s="159"/>
      <c r="EK992" s="159"/>
      <c r="EL992" s="159"/>
      <c r="EM992" s="159"/>
      <c r="EN992" s="159"/>
      <c r="EO992" s="159"/>
      <c r="EP992" s="159"/>
      <c r="EQ992" s="159"/>
      <c r="ER992" s="159"/>
      <c r="ES992" s="159"/>
      <c r="ET992" s="159"/>
      <c r="EU992" s="159"/>
      <c r="EV992" s="159"/>
      <c r="EW992" s="159"/>
      <c r="EX992" s="159"/>
      <c r="EY992" s="159"/>
      <c r="EZ992" s="159"/>
      <c r="FA992" s="159"/>
      <c r="FB992" s="159"/>
      <c r="FC992" s="159"/>
      <c r="FD992" s="159"/>
    </row>
    <row r="993" customFormat="false" ht="12.75" hidden="false" customHeight="false" outlineLevel="0" collapsed="false">
      <c r="A993" s="168"/>
      <c r="B993" s="149"/>
      <c r="C993" s="149"/>
      <c r="D993" s="149"/>
      <c r="E993" s="149"/>
      <c r="F993" s="149"/>
      <c r="G993" s="149"/>
      <c r="H993" s="148"/>
      <c r="I993" s="170"/>
      <c r="R993" s="148"/>
      <c r="S993" s="158"/>
      <c r="T993" s="159"/>
      <c r="U993" s="159"/>
      <c r="V993" s="159"/>
      <c r="W993" s="159"/>
      <c r="X993" s="159"/>
      <c r="Y993" s="159"/>
      <c r="Z993" s="159"/>
      <c r="AA993" s="159"/>
      <c r="AB993" s="159"/>
      <c r="AC993" s="159"/>
      <c r="AD993" s="159"/>
      <c r="AE993" s="159"/>
      <c r="AF993" s="159"/>
      <c r="AG993" s="159"/>
      <c r="AH993" s="159"/>
      <c r="AI993" s="159"/>
      <c r="AJ993" s="159"/>
      <c r="AK993" s="159"/>
      <c r="AL993" s="159"/>
      <c r="AM993" s="159"/>
      <c r="AN993" s="159"/>
      <c r="AO993" s="159"/>
      <c r="AP993" s="159"/>
      <c r="AQ993" s="159"/>
      <c r="AR993" s="159"/>
      <c r="AS993" s="159"/>
      <c r="AT993" s="159"/>
      <c r="AU993" s="159"/>
      <c r="AV993" s="159"/>
      <c r="AW993" s="159"/>
      <c r="AX993" s="159"/>
      <c r="AY993" s="159"/>
      <c r="AZ993" s="159"/>
      <c r="BA993" s="159"/>
      <c r="BB993" s="159"/>
      <c r="BC993" s="159"/>
      <c r="BD993" s="159"/>
      <c r="BE993" s="159"/>
      <c r="BF993" s="159"/>
      <c r="BG993" s="159"/>
      <c r="BH993" s="159"/>
      <c r="BI993" s="159"/>
      <c r="BJ993" s="159"/>
      <c r="BK993" s="159"/>
      <c r="BL993" s="159"/>
      <c r="BM993" s="159"/>
      <c r="BN993" s="159"/>
      <c r="BO993" s="159"/>
      <c r="BP993" s="159"/>
      <c r="BQ993" s="159"/>
      <c r="BR993" s="159"/>
      <c r="BS993" s="159"/>
      <c r="BT993" s="159"/>
      <c r="BU993" s="159"/>
      <c r="BV993" s="159"/>
      <c r="BW993" s="159"/>
      <c r="BX993" s="159"/>
      <c r="BY993" s="159"/>
      <c r="BZ993" s="159"/>
      <c r="CA993" s="159"/>
      <c r="CB993" s="159"/>
      <c r="CC993" s="159"/>
      <c r="CD993" s="159"/>
      <c r="CE993" s="159"/>
      <c r="CF993" s="159"/>
      <c r="CG993" s="159"/>
      <c r="CH993" s="159"/>
      <c r="CI993" s="159"/>
      <c r="CJ993" s="159"/>
      <c r="CK993" s="159"/>
      <c r="CL993" s="159"/>
      <c r="CM993" s="159"/>
      <c r="CN993" s="159"/>
      <c r="CO993" s="159"/>
      <c r="CP993" s="159"/>
      <c r="CQ993" s="159"/>
      <c r="CR993" s="159"/>
      <c r="CS993" s="159"/>
      <c r="CT993" s="159"/>
      <c r="CU993" s="159"/>
      <c r="CV993" s="159"/>
      <c r="CW993" s="159"/>
      <c r="CX993" s="159"/>
      <c r="CY993" s="159"/>
      <c r="CZ993" s="159"/>
      <c r="DA993" s="159"/>
      <c r="DB993" s="159"/>
      <c r="DC993" s="159"/>
      <c r="DD993" s="159"/>
      <c r="DE993" s="159"/>
      <c r="DF993" s="159"/>
      <c r="DG993" s="159"/>
      <c r="DH993" s="159"/>
      <c r="DI993" s="159"/>
      <c r="DJ993" s="159"/>
      <c r="DK993" s="159"/>
      <c r="DL993" s="159"/>
      <c r="DM993" s="159"/>
      <c r="DN993" s="159"/>
      <c r="DO993" s="159"/>
      <c r="DP993" s="159"/>
      <c r="DQ993" s="159"/>
      <c r="DR993" s="159"/>
      <c r="DS993" s="159"/>
      <c r="DT993" s="159"/>
      <c r="DU993" s="159"/>
      <c r="DV993" s="159"/>
      <c r="DW993" s="159"/>
      <c r="DX993" s="159"/>
      <c r="DY993" s="159"/>
      <c r="DZ993" s="159"/>
      <c r="EA993" s="159"/>
      <c r="EB993" s="159"/>
      <c r="EC993" s="159"/>
      <c r="ED993" s="159"/>
      <c r="EE993" s="159"/>
      <c r="EF993" s="159"/>
      <c r="EG993" s="159"/>
      <c r="EH993" s="159"/>
      <c r="EI993" s="159"/>
      <c r="EJ993" s="159"/>
      <c r="EK993" s="159"/>
      <c r="EL993" s="159"/>
      <c r="EM993" s="159"/>
      <c r="EN993" s="159"/>
      <c r="EO993" s="159"/>
      <c r="EP993" s="159"/>
      <c r="EQ993" s="159"/>
      <c r="ER993" s="159"/>
      <c r="ES993" s="159"/>
      <c r="ET993" s="159"/>
      <c r="EU993" s="159"/>
      <c r="EV993" s="159"/>
      <c r="EW993" s="159"/>
      <c r="EX993" s="159"/>
      <c r="EY993" s="159"/>
      <c r="EZ993" s="159"/>
      <c r="FA993" s="159"/>
      <c r="FB993" s="159"/>
      <c r="FC993" s="159"/>
      <c r="FD993" s="159"/>
    </row>
    <row r="994" customFormat="false" ht="12.75" hidden="false" customHeight="false" outlineLevel="0" collapsed="false">
      <c r="A994" s="168"/>
      <c r="B994" s="149"/>
      <c r="C994" s="149"/>
      <c r="D994" s="149"/>
      <c r="E994" s="149"/>
      <c r="F994" s="149"/>
      <c r="G994" s="149"/>
      <c r="H994" s="148"/>
      <c r="I994" s="170"/>
      <c r="R994" s="148"/>
      <c r="S994" s="158"/>
      <c r="T994" s="159"/>
      <c r="U994" s="159"/>
      <c r="V994" s="159"/>
      <c r="W994" s="159"/>
      <c r="X994" s="159"/>
      <c r="Y994" s="159"/>
      <c r="Z994" s="159"/>
      <c r="AA994" s="159"/>
      <c r="AB994" s="159"/>
      <c r="AC994" s="159"/>
      <c r="AD994" s="159"/>
      <c r="AE994" s="159"/>
      <c r="AF994" s="159"/>
      <c r="AG994" s="159"/>
      <c r="AH994" s="159"/>
      <c r="AI994" s="159"/>
      <c r="AJ994" s="159"/>
      <c r="AK994" s="159"/>
      <c r="AL994" s="159"/>
      <c r="AM994" s="159"/>
      <c r="AN994" s="159"/>
      <c r="AO994" s="159"/>
      <c r="AP994" s="159"/>
      <c r="AQ994" s="159"/>
      <c r="AR994" s="159"/>
      <c r="AS994" s="159"/>
      <c r="AT994" s="159"/>
      <c r="AU994" s="159"/>
      <c r="AV994" s="159"/>
      <c r="AW994" s="159"/>
      <c r="AX994" s="159"/>
      <c r="AY994" s="159"/>
      <c r="AZ994" s="159"/>
      <c r="BA994" s="159"/>
      <c r="BB994" s="159"/>
      <c r="BC994" s="159"/>
      <c r="BD994" s="159"/>
      <c r="BE994" s="159"/>
      <c r="BF994" s="159"/>
      <c r="BG994" s="159"/>
      <c r="BH994" s="159"/>
      <c r="BI994" s="159"/>
      <c r="BJ994" s="159"/>
      <c r="BK994" s="159"/>
      <c r="BL994" s="159"/>
      <c r="BM994" s="159"/>
      <c r="BN994" s="159"/>
      <c r="BO994" s="159"/>
      <c r="BP994" s="159"/>
      <c r="BQ994" s="159"/>
      <c r="BR994" s="159"/>
      <c r="BS994" s="159"/>
      <c r="BT994" s="159"/>
      <c r="BU994" s="159"/>
      <c r="BV994" s="159"/>
      <c r="BW994" s="159"/>
      <c r="BX994" s="159"/>
      <c r="BY994" s="159"/>
      <c r="BZ994" s="159"/>
      <c r="CA994" s="159"/>
      <c r="CB994" s="159"/>
      <c r="CC994" s="159"/>
      <c r="CD994" s="159"/>
      <c r="CE994" s="159"/>
      <c r="CF994" s="159"/>
      <c r="CG994" s="159"/>
      <c r="CH994" s="159"/>
      <c r="CI994" s="159"/>
      <c r="CJ994" s="159"/>
      <c r="CK994" s="159"/>
      <c r="CL994" s="159"/>
      <c r="CM994" s="159"/>
      <c r="CN994" s="159"/>
      <c r="CO994" s="159"/>
      <c r="CP994" s="159"/>
      <c r="CQ994" s="159"/>
      <c r="CR994" s="159"/>
      <c r="CS994" s="159"/>
      <c r="CT994" s="159"/>
      <c r="CU994" s="159"/>
      <c r="CV994" s="159"/>
      <c r="CW994" s="159"/>
      <c r="CX994" s="159"/>
      <c r="CY994" s="159"/>
      <c r="CZ994" s="159"/>
      <c r="DA994" s="159"/>
      <c r="DB994" s="159"/>
      <c r="DC994" s="159"/>
      <c r="DD994" s="159"/>
      <c r="DE994" s="159"/>
      <c r="DF994" s="159"/>
      <c r="DG994" s="159"/>
      <c r="DH994" s="159"/>
      <c r="DI994" s="159"/>
      <c r="DJ994" s="159"/>
      <c r="DK994" s="159"/>
      <c r="DL994" s="159"/>
      <c r="DM994" s="159"/>
      <c r="DN994" s="159"/>
      <c r="DO994" s="159"/>
      <c r="DP994" s="159"/>
      <c r="DQ994" s="159"/>
      <c r="DR994" s="159"/>
      <c r="DS994" s="159"/>
      <c r="DT994" s="159"/>
      <c r="DU994" s="159"/>
      <c r="DV994" s="159"/>
      <c r="DW994" s="159"/>
      <c r="DX994" s="159"/>
      <c r="DY994" s="159"/>
      <c r="DZ994" s="159"/>
      <c r="EA994" s="159"/>
      <c r="EB994" s="159"/>
      <c r="EC994" s="159"/>
      <c r="ED994" s="159"/>
      <c r="EE994" s="159"/>
      <c r="EF994" s="159"/>
      <c r="EG994" s="159"/>
      <c r="EH994" s="159"/>
      <c r="EI994" s="159"/>
      <c r="EJ994" s="159"/>
      <c r="EK994" s="159"/>
      <c r="EL994" s="159"/>
      <c r="EM994" s="159"/>
      <c r="EN994" s="159"/>
      <c r="EO994" s="159"/>
      <c r="EP994" s="159"/>
      <c r="EQ994" s="159"/>
      <c r="ER994" s="159"/>
      <c r="ES994" s="159"/>
      <c r="ET994" s="159"/>
      <c r="EU994" s="159"/>
      <c r="EV994" s="159"/>
      <c r="EW994" s="159"/>
      <c r="EX994" s="159"/>
      <c r="EY994" s="159"/>
      <c r="EZ994" s="159"/>
      <c r="FA994" s="159"/>
      <c r="FB994" s="159"/>
      <c r="FC994" s="159"/>
      <c r="FD994" s="159"/>
    </row>
    <row r="995" customFormat="false" ht="12.75" hidden="false" customHeight="false" outlineLevel="0" collapsed="false">
      <c r="A995" s="168"/>
      <c r="B995" s="149"/>
      <c r="C995" s="149"/>
      <c r="D995" s="149"/>
      <c r="E995" s="149"/>
      <c r="F995" s="149"/>
      <c r="G995" s="149"/>
      <c r="H995" s="148"/>
      <c r="I995" s="170"/>
      <c r="R995" s="148"/>
      <c r="S995" s="158"/>
      <c r="T995" s="159"/>
      <c r="U995" s="159"/>
      <c r="V995" s="159"/>
      <c r="W995" s="159"/>
      <c r="X995" s="159"/>
      <c r="Y995" s="159"/>
      <c r="Z995" s="159"/>
      <c r="AA995" s="159"/>
      <c r="AB995" s="159"/>
      <c r="AC995" s="159"/>
      <c r="AD995" s="159"/>
      <c r="AE995" s="159"/>
      <c r="AF995" s="159"/>
      <c r="AG995" s="159"/>
      <c r="AH995" s="159"/>
      <c r="AI995" s="159"/>
      <c r="AJ995" s="159"/>
      <c r="AK995" s="159"/>
      <c r="AL995" s="159"/>
      <c r="AM995" s="159"/>
      <c r="AN995" s="159"/>
      <c r="AO995" s="159"/>
      <c r="AP995" s="159"/>
      <c r="AQ995" s="159"/>
      <c r="AR995" s="159"/>
      <c r="AS995" s="159"/>
      <c r="AT995" s="159"/>
      <c r="AU995" s="159"/>
      <c r="AV995" s="159"/>
      <c r="AW995" s="159"/>
      <c r="AX995" s="159"/>
      <c r="AY995" s="159"/>
      <c r="AZ995" s="159"/>
      <c r="BA995" s="159"/>
      <c r="BB995" s="159"/>
      <c r="BC995" s="159"/>
      <c r="BD995" s="159"/>
      <c r="BE995" s="159"/>
      <c r="BF995" s="159"/>
      <c r="BG995" s="159"/>
      <c r="BH995" s="159"/>
      <c r="BI995" s="159"/>
      <c r="BJ995" s="159"/>
      <c r="BK995" s="159"/>
      <c r="BL995" s="159"/>
      <c r="BM995" s="159"/>
      <c r="BN995" s="159"/>
      <c r="BO995" s="159"/>
      <c r="BP995" s="159"/>
      <c r="BQ995" s="159"/>
      <c r="BR995" s="159"/>
      <c r="BS995" s="159"/>
      <c r="BT995" s="159"/>
      <c r="BU995" s="159"/>
      <c r="BV995" s="159"/>
      <c r="BW995" s="159"/>
      <c r="BX995" s="159"/>
      <c r="BY995" s="159"/>
      <c r="BZ995" s="159"/>
      <c r="CA995" s="159"/>
      <c r="CB995" s="159"/>
      <c r="CC995" s="159"/>
      <c r="CD995" s="159"/>
      <c r="CE995" s="159"/>
      <c r="CF995" s="159"/>
      <c r="CG995" s="159"/>
      <c r="CH995" s="159"/>
      <c r="CI995" s="159"/>
      <c r="CJ995" s="159"/>
      <c r="CK995" s="159"/>
      <c r="CL995" s="159"/>
      <c r="CM995" s="159"/>
      <c r="CN995" s="159"/>
      <c r="CO995" s="159"/>
      <c r="CP995" s="159"/>
      <c r="CQ995" s="159"/>
      <c r="CR995" s="159"/>
      <c r="CS995" s="159"/>
      <c r="CT995" s="159"/>
      <c r="CU995" s="159"/>
      <c r="CV995" s="159"/>
      <c r="CW995" s="159"/>
      <c r="CX995" s="159"/>
      <c r="CY995" s="159"/>
      <c r="CZ995" s="159"/>
      <c r="DA995" s="159"/>
      <c r="DB995" s="159"/>
      <c r="DC995" s="159"/>
      <c r="DD995" s="159"/>
      <c r="DE995" s="159"/>
      <c r="DF995" s="159"/>
      <c r="DG995" s="159"/>
      <c r="DH995" s="159"/>
      <c r="DI995" s="159"/>
      <c r="DJ995" s="159"/>
      <c r="DK995" s="159"/>
      <c r="DL995" s="159"/>
      <c r="DM995" s="159"/>
      <c r="DN995" s="159"/>
      <c r="DO995" s="159"/>
      <c r="DP995" s="159"/>
      <c r="DQ995" s="159"/>
      <c r="DR995" s="159"/>
      <c r="DS995" s="159"/>
      <c r="DT995" s="159"/>
      <c r="DU995" s="159"/>
      <c r="DV995" s="159"/>
      <c r="DW995" s="159"/>
      <c r="DX995" s="159"/>
      <c r="DY995" s="159"/>
      <c r="DZ995" s="159"/>
      <c r="EA995" s="159"/>
      <c r="EB995" s="159"/>
      <c r="EC995" s="159"/>
      <c r="ED995" s="159"/>
      <c r="EE995" s="159"/>
      <c r="EF995" s="159"/>
      <c r="EG995" s="159"/>
      <c r="EH995" s="159"/>
      <c r="EI995" s="159"/>
      <c r="EJ995" s="159"/>
      <c r="EK995" s="159"/>
      <c r="EL995" s="159"/>
      <c r="EM995" s="159"/>
      <c r="EN995" s="159"/>
      <c r="EO995" s="159"/>
      <c r="EP995" s="159"/>
      <c r="EQ995" s="159"/>
      <c r="ER995" s="159"/>
      <c r="ES995" s="159"/>
      <c r="ET995" s="159"/>
      <c r="EU995" s="159"/>
      <c r="EV995" s="159"/>
      <c r="EW995" s="159"/>
      <c r="EX995" s="159"/>
      <c r="EY995" s="159"/>
      <c r="EZ995" s="159"/>
      <c r="FA995" s="159"/>
      <c r="FB995" s="159"/>
      <c r="FC995" s="159"/>
      <c r="FD995" s="159"/>
    </row>
    <row r="996" customFormat="false" ht="12.75" hidden="false" customHeight="false" outlineLevel="0" collapsed="false">
      <c r="A996" s="168"/>
      <c r="B996" s="149"/>
      <c r="C996" s="149"/>
      <c r="D996" s="149"/>
      <c r="E996" s="149"/>
      <c r="F996" s="149"/>
      <c r="G996" s="149"/>
      <c r="H996" s="148"/>
      <c r="I996" s="170"/>
      <c r="R996" s="148"/>
      <c r="S996" s="158"/>
      <c r="T996" s="159"/>
      <c r="U996" s="159"/>
      <c r="V996" s="159"/>
      <c r="W996" s="159"/>
      <c r="X996" s="159"/>
      <c r="Y996" s="159"/>
      <c r="Z996" s="159"/>
      <c r="AA996" s="159"/>
      <c r="AB996" s="159"/>
      <c r="AC996" s="159"/>
      <c r="AD996" s="159"/>
      <c r="AE996" s="159"/>
      <c r="AF996" s="159"/>
      <c r="AG996" s="159"/>
      <c r="AH996" s="159"/>
      <c r="AI996" s="159"/>
      <c r="AJ996" s="159"/>
      <c r="AK996" s="159"/>
      <c r="AL996" s="159"/>
      <c r="AM996" s="159"/>
      <c r="AN996" s="159"/>
      <c r="AO996" s="159"/>
      <c r="AP996" s="159"/>
      <c r="AQ996" s="159"/>
      <c r="AR996" s="159"/>
      <c r="AS996" s="159"/>
      <c r="AT996" s="159"/>
      <c r="AU996" s="159"/>
      <c r="AV996" s="159"/>
      <c r="AW996" s="159"/>
      <c r="AX996" s="159"/>
      <c r="AY996" s="159"/>
      <c r="AZ996" s="159"/>
      <c r="BA996" s="159"/>
      <c r="BB996" s="159"/>
      <c r="BC996" s="159"/>
      <c r="BD996" s="159"/>
      <c r="BE996" s="159"/>
      <c r="BF996" s="159"/>
      <c r="BG996" s="159"/>
      <c r="BH996" s="159"/>
      <c r="BI996" s="159"/>
      <c r="BJ996" s="159"/>
      <c r="BK996" s="159"/>
      <c r="BL996" s="159"/>
      <c r="BM996" s="159"/>
      <c r="BN996" s="159"/>
      <c r="BO996" s="159"/>
      <c r="BP996" s="159"/>
      <c r="BQ996" s="159"/>
      <c r="BR996" s="159"/>
      <c r="BS996" s="159"/>
      <c r="BT996" s="159"/>
      <c r="BU996" s="159"/>
      <c r="BV996" s="159"/>
      <c r="BW996" s="159"/>
      <c r="BX996" s="159"/>
      <c r="BY996" s="159"/>
      <c r="BZ996" s="159"/>
      <c r="CA996" s="159"/>
      <c r="CB996" s="159"/>
      <c r="CC996" s="159"/>
      <c r="CD996" s="159"/>
      <c r="CE996" s="159"/>
      <c r="CF996" s="159"/>
      <c r="CG996" s="159"/>
      <c r="CH996" s="159"/>
      <c r="CI996" s="159"/>
      <c r="CJ996" s="159"/>
      <c r="CK996" s="159"/>
      <c r="CL996" s="159"/>
      <c r="CM996" s="159"/>
      <c r="CN996" s="159"/>
      <c r="CO996" s="159"/>
      <c r="CP996" s="159"/>
      <c r="CQ996" s="159"/>
      <c r="CR996" s="159"/>
      <c r="CS996" s="159"/>
      <c r="CT996" s="159"/>
      <c r="CU996" s="159"/>
      <c r="CV996" s="159"/>
      <c r="CW996" s="159"/>
      <c r="CX996" s="159"/>
      <c r="CY996" s="159"/>
      <c r="CZ996" s="159"/>
      <c r="DA996" s="159"/>
      <c r="DB996" s="159"/>
      <c r="DC996" s="159"/>
      <c r="DD996" s="159"/>
      <c r="DE996" s="159"/>
      <c r="DF996" s="159"/>
      <c r="DG996" s="159"/>
      <c r="DH996" s="159"/>
      <c r="DI996" s="159"/>
      <c r="DJ996" s="159"/>
      <c r="DK996" s="159"/>
      <c r="DL996" s="159"/>
      <c r="DM996" s="159"/>
      <c r="DN996" s="159"/>
      <c r="DO996" s="159"/>
      <c r="DP996" s="159"/>
      <c r="DQ996" s="159"/>
      <c r="DR996" s="159"/>
      <c r="DS996" s="159"/>
      <c r="DT996" s="159"/>
      <c r="DU996" s="159"/>
      <c r="DV996" s="159"/>
      <c r="DW996" s="159"/>
      <c r="DX996" s="159"/>
      <c r="DY996" s="159"/>
      <c r="DZ996" s="159"/>
      <c r="EA996" s="159"/>
      <c r="EB996" s="159"/>
      <c r="EC996" s="159"/>
      <c r="ED996" s="159"/>
      <c r="EE996" s="159"/>
      <c r="EF996" s="159"/>
      <c r="EG996" s="159"/>
      <c r="EH996" s="159"/>
      <c r="EI996" s="159"/>
      <c r="EJ996" s="159"/>
      <c r="EK996" s="159"/>
      <c r="EL996" s="159"/>
      <c r="EM996" s="159"/>
      <c r="EN996" s="159"/>
      <c r="EO996" s="159"/>
      <c r="EP996" s="159"/>
      <c r="EQ996" s="159"/>
      <c r="ER996" s="159"/>
      <c r="ES996" s="159"/>
      <c r="ET996" s="159"/>
      <c r="EU996" s="159"/>
      <c r="EV996" s="159"/>
      <c r="EW996" s="159"/>
      <c r="EX996" s="159"/>
      <c r="EY996" s="159"/>
      <c r="EZ996" s="159"/>
      <c r="FA996" s="159"/>
      <c r="FB996" s="159"/>
      <c r="FC996" s="159"/>
      <c r="FD996" s="159"/>
    </row>
    <row r="997" customFormat="false" ht="12.75" hidden="false" customHeight="false" outlineLevel="0" collapsed="false">
      <c r="A997" s="168"/>
      <c r="B997" s="149"/>
      <c r="C997" s="149"/>
      <c r="D997" s="149"/>
      <c r="E997" s="149"/>
      <c r="F997" s="149"/>
      <c r="G997" s="149"/>
      <c r="H997" s="148"/>
      <c r="I997" s="170"/>
      <c r="R997" s="148"/>
      <c r="S997" s="158"/>
      <c r="T997" s="159"/>
      <c r="U997" s="159"/>
      <c r="V997" s="159"/>
      <c r="W997" s="159"/>
      <c r="X997" s="159"/>
      <c r="Y997" s="159"/>
      <c r="Z997" s="159"/>
      <c r="AA997" s="159"/>
      <c r="AB997" s="159"/>
      <c r="AC997" s="159"/>
      <c r="AD997" s="159"/>
      <c r="AE997" s="159"/>
      <c r="AF997" s="159"/>
      <c r="AG997" s="159"/>
      <c r="AH997" s="159"/>
      <c r="AI997" s="159"/>
      <c r="AJ997" s="159"/>
      <c r="AK997" s="159"/>
      <c r="AL997" s="159"/>
      <c r="AM997" s="159"/>
      <c r="AN997" s="159"/>
      <c r="AO997" s="159"/>
      <c r="AP997" s="159"/>
      <c r="AQ997" s="159"/>
      <c r="AR997" s="159"/>
      <c r="AS997" s="159"/>
      <c r="AT997" s="159"/>
      <c r="AU997" s="159"/>
      <c r="AV997" s="159"/>
      <c r="AW997" s="159"/>
      <c r="AX997" s="159"/>
      <c r="AY997" s="159"/>
      <c r="AZ997" s="159"/>
      <c r="BA997" s="159"/>
      <c r="BB997" s="159"/>
      <c r="BC997" s="159"/>
      <c r="BD997" s="159"/>
      <c r="BE997" s="159"/>
      <c r="BF997" s="159"/>
      <c r="BG997" s="159"/>
      <c r="BH997" s="159"/>
      <c r="BI997" s="159"/>
      <c r="BJ997" s="159"/>
      <c r="BK997" s="159"/>
      <c r="BL997" s="159"/>
      <c r="BM997" s="159"/>
      <c r="BN997" s="159"/>
      <c r="BO997" s="159"/>
      <c r="BP997" s="159"/>
      <c r="BQ997" s="159"/>
      <c r="BR997" s="159"/>
      <c r="BS997" s="159"/>
      <c r="BT997" s="159"/>
      <c r="BU997" s="159"/>
      <c r="BV997" s="159"/>
      <c r="BW997" s="159"/>
      <c r="BX997" s="159"/>
      <c r="BY997" s="159"/>
      <c r="BZ997" s="159"/>
      <c r="CA997" s="159"/>
      <c r="CB997" s="159"/>
      <c r="CC997" s="159"/>
      <c r="CD997" s="159"/>
      <c r="CE997" s="159"/>
      <c r="CF997" s="159"/>
      <c r="CG997" s="159"/>
      <c r="CH997" s="159"/>
      <c r="CI997" s="159"/>
      <c r="CJ997" s="159"/>
      <c r="CK997" s="159"/>
      <c r="CL997" s="159"/>
      <c r="CM997" s="159"/>
      <c r="CN997" s="159"/>
      <c r="CO997" s="159"/>
      <c r="CP997" s="159"/>
      <c r="CQ997" s="159"/>
      <c r="CR997" s="159"/>
      <c r="CS997" s="159"/>
      <c r="CT997" s="159"/>
      <c r="CU997" s="159"/>
      <c r="CV997" s="159"/>
      <c r="CW997" s="159"/>
      <c r="CX997" s="159"/>
      <c r="CY997" s="159"/>
      <c r="CZ997" s="159"/>
      <c r="DA997" s="159"/>
      <c r="DB997" s="159"/>
      <c r="DC997" s="159"/>
      <c r="DD997" s="159"/>
      <c r="DE997" s="159"/>
      <c r="DF997" s="159"/>
      <c r="DG997" s="159"/>
      <c r="DH997" s="159"/>
      <c r="DI997" s="159"/>
      <c r="DJ997" s="159"/>
      <c r="DK997" s="159"/>
      <c r="DL997" s="159"/>
      <c r="DM997" s="159"/>
      <c r="DN997" s="159"/>
      <c r="DO997" s="159"/>
      <c r="DP997" s="159"/>
      <c r="DQ997" s="159"/>
      <c r="DR997" s="159"/>
      <c r="DS997" s="159"/>
      <c r="DT997" s="159"/>
      <c r="DU997" s="159"/>
      <c r="DV997" s="159"/>
      <c r="DW997" s="159"/>
      <c r="DX997" s="159"/>
      <c r="DY997" s="159"/>
      <c r="DZ997" s="159"/>
      <c r="EA997" s="159"/>
      <c r="EB997" s="159"/>
      <c r="EC997" s="159"/>
      <c r="ED997" s="159"/>
      <c r="EE997" s="159"/>
      <c r="EF997" s="159"/>
      <c r="EG997" s="159"/>
      <c r="EH997" s="159"/>
      <c r="EI997" s="159"/>
      <c r="EJ997" s="159"/>
      <c r="EK997" s="159"/>
      <c r="EL997" s="159"/>
      <c r="EM997" s="159"/>
      <c r="EN997" s="159"/>
      <c r="EO997" s="159"/>
      <c r="EP997" s="159"/>
      <c r="EQ997" s="159"/>
      <c r="ER997" s="159"/>
      <c r="ES997" s="159"/>
      <c r="ET997" s="159"/>
      <c r="EU997" s="159"/>
      <c r="EV997" s="159"/>
      <c r="EW997" s="159"/>
      <c r="EX997" s="159"/>
      <c r="EY997" s="159"/>
      <c r="EZ997" s="159"/>
      <c r="FA997" s="159"/>
      <c r="FB997" s="159"/>
      <c r="FC997" s="159"/>
      <c r="FD997" s="159"/>
    </row>
    <row r="998" customFormat="false" ht="12.75" hidden="false" customHeight="false" outlineLevel="0" collapsed="false">
      <c r="A998" s="168"/>
      <c r="B998" s="149"/>
      <c r="C998" s="149"/>
      <c r="D998" s="149"/>
      <c r="E998" s="149"/>
      <c r="F998" s="149"/>
      <c r="G998" s="149"/>
      <c r="H998" s="148"/>
      <c r="I998" s="170"/>
      <c r="R998" s="148"/>
      <c r="S998" s="158"/>
      <c r="T998" s="159"/>
      <c r="U998" s="159"/>
      <c r="V998" s="159"/>
      <c r="W998" s="159"/>
      <c r="X998" s="159"/>
      <c r="Y998" s="159"/>
      <c r="Z998" s="159"/>
      <c r="AA998" s="159"/>
      <c r="AB998" s="159"/>
      <c r="AC998" s="159"/>
      <c r="AD998" s="159"/>
      <c r="AE998" s="159"/>
      <c r="AF998" s="159"/>
      <c r="AG998" s="159"/>
      <c r="AH998" s="159"/>
      <c r="AI998" s="159"/>
      <c r="AJ998" s="159"/>
      <c r="AK998" s="159"/>
      <c r="AL998" s="159"/>
      <c r="AM998" s="159"/>
      <c r="AN998" s="159"/>
      <c r="AO998" s="159"/>
      <c r="AP998" s="159"/>
      <c r="AQ998" s="159"/>
      <c r="AR998" s="159"/>
      <c r="AS998" s="159"/>
      <c r="AT998" s="159"/>
      <c r="AU998" s="159"/>
      <c r="AV998" s="159"/>
      <c r="AW998" s="159"/>
      <c r="AX998" s="159"/>
      <c r="AY998" s="159"/>
      <c r="AZ998" s="159"/>
      <c r="BA998" s="159"/>
      <c r="BB998" s="159"/>
      <c r="BC998" s="159"/>
      <c r="BD998" s="159"/>
      <c r="BE998" s="159"/>
      <c r="BF998" s="159"/>
      <c r="BG998" s="159"/>
      <c r="BH998" s="159"/>
      <c r="BI998" s="159"/>
      <c r="BJ998" s="159"/>
      <c r="BK998" s="159"/>
      <c r="BL998" s="159"/>
      <c r="BM998" s="159"/>
      <c r="BN998" s="159"/>
      <c r="BO998" s="159"/>
      <c r="BP998" s="159"/>
      <c r="BQ998" s="159"/>
      <c r="BR998" s="159"/>
      <c r="BS998" s="159"/>
      <c r="BT998" s="159"/>
      <c r="BU998" s="159"/>
      <c r="BV998" s="159"/>
      <c r="BW998" s="159"/>
      <c r="BX998" s="159"/>
      <c r="BY998" s="159"/>
      <c r="BZ998" s="159"/>
      <c r="CA998" s="159"/>
      <c r="CB998" s="159"/>
      <c r="CC998" s="159"/>
      <c r="CD998" s="159"/>
      <c r="CE998" s="159"/>
      <c r="CF998" s="159"/>
      <c r="CG998" s="159"/>
      <c r="CH998" s="159"/>
      <c r="CI998" s="159"/>
      <c r="CJ998" s="159"/>
      <c r="CK998" s="159"/>
      <c r="CL998" s="159"/>
      <c r="CM998" s="159"/>
      <c r="CN998" s="159"/>
      <c r="CO998" s="159"/>
      <c r="CP998" s="159"/>
      <c r="CQ998" s="159"/>
      <c r="CR998" s="159"/>
      <c r="CS998" s="159"/>
      <c r="CT998" s="159"/>
      <c r="CU998" s="159"/>
      <c r="CV998" s="159"/>
      <c r="CW998" s="159"/>
      <c r="CX998" s="159"/>
      <c r="CY998" s="159"/>
      <c r="CZ998" s="159"/>
      <c r="DA998" s="159"/>
      <c r="DB998" s="159"/>
      <c r="DC998" s="159"/>
      <c r="DD998" s="159"/>
      <c r="DE998" s="159"/>
      <c r="DF998" s="159"/>
      <c r="DG998" s="159"/>
      <c r="DH998" s="159"/>
      <c r="DI998" s="159"/>
      <c r="DJ998" s="159"/>
      <c r="DK998" s="159"/>
      <c r="DL998" s="159"/>
      <c r="DM998" s="159"/>
      <c r="DN998" s="159"/>
      <c r="DO998" s="159"/>
      <c r="DP998" s="159"/>
      <c r="DQ998" s="159"/>
      <c r="DR998" s="159"/>
      <c r="DS998" s="159"/>
      <c r="DT998" s="159"/>
      <c r="DU998" s="159"/>
      <c r="DV998" s="159"/>
      <c r="DW998" s="159"/>
      <c r="DX998" s="159"/>
      <c r="DY998" s="159"/>
      <c r="DZ998" s="159"/>
      <c r="EA998" s="159"/>
      <c r="EB998" s="159"/>
      <c r="EC998" s="159"/>
      <c r="ED998" s="159"/>
      <c r="EE998" s="159"/>
      <c r="EF998" s="159"/>
      <c r="EG998" s="159"/>
      <c r="EH998" s="159"/>
      <c r="EI998" s="159"/>
      <c r="EJ998" s="159"/>
      <c r="EK998" s="159"/>
      <c r="EL998" s="159"/>
      <c r="EM998" s="159"/>
      <c r="EN998" s="159"/>
      <c r="EO998" s="159"/>
      <c r="EP998" s="159"/>
      <c r="EQ998" s="159"/>
      <c r="ER998" s="159"/>
      <c r="ES998" s="159"/>
      <c r="ET998" s="159"/>
      <c r="EU998" s="159"/>
      <c r="EV998" s="159"/>
      <c r="EW998" s="159"/>
      <c r="EX998" s="159"/>
      <c r="EY998" s="159"/>
      <c r="EZ998" s="159"/>
      <c r="FA998" s="159"/>
      <c r="FB998" s="159"/>
      <c r="FC998" s="159"/>
      <c r="FD998" s="159"/>
    </row>
    <row r="999" customFormat="false" ht="12.75" hidden="false" customHeight="false" outlineLevel="0" collapsed="false">
      <c r="A999" s="168"/>
      <c r="B999" s="149"/>
      <c r="C999" s="149"/>
      <c r="D999" s="149"/>
      <c r="E999" s="149"/>
      <c r="F999" s="149"/>
      <c r="G999" s="149"/>
      <c r="H999" s="148"/>
      <c r="I999" s="170"/>
      <c r="R999" s="148"/>
      <c r="S999" s="158"/>
      <c r="T999" s="159"/>
      <c r="U999" s="159"/>
      <c r="V999" s="159"/>
      <c r="W999" s="159"/>
      <c r="X999" s="159"/>
      <c r="Y999" s="159"/>
      <c r="Z999" s="159"/>
      <c r="AA999" s="159"/>
      <c r="AB999" s="159"/>
      <c r="AC999" s="159"/>
      <c r="AD999" s="159"/>
      <c r="AE999" s="159"/>
      <c r="AF999" s="159"/>
      <c r="AG999" s="159"/>
      <c r="AH999" s="159"/>
      <c r="AI999" s="159"/>
      <c r="AJ999" s="159"/>
      <c r="AK999" s="159"/>
      <c r="AL999" s="159"/>
      <c r="AM999" s="159"/>
      <c r="AN999" s="159"/>
      <c r="AO999" s="159"/>
      <c r="AP999" s="159"/>
      <c r="AQ999" s="159"/>
      <c r="AR999" s="159"/>
      <c r="AS999" s="159"/>
      <c r="AT999" s="159"/>
      <c r="AU999" s="159"/>
      <c r="AV999" s="159"/>
      <c r="AW999" s="159"/>
      <c r="AX999" s="159"/>
      <c r="AY999" s="159"/>
      <c r="AZ999" s="159"/>
      <c r="BA999" s="159"/>
      <c r="BB999" s="159"/>
      <c r="BC999" s="159"/>
      <c r="BD999" s="159"/>
      <c r="BE999" s="159"/>
      <c r="BF999" s="159"/>
      <c r="BG999" s="159"/>
      <c r="BH999" s="159"/>
      <c r="BI999" s="159"/>
      <c r="BJ999" s="159"/>
      <c r="BK999" s="159"/>
      <c r="BL999" s="159"/>
      <c r="BM999" s="159"/>
      <c r="BN999" s="159"/>
      <c r="BO999" s="159"/>
      <c r="BP999" s="159"/>
      <c r="BQ999" s="159"/>
      <c r="BR999" s="159"/>
      <c r="BS999" s="159"/>
      <c r="BT999" s="159"/>
      <c r="BU999" s="159"/>
      <c r="BV999" s="159"/>
      <c r="BW999" s="159"/>
      <c r="BX999" s="159"/>
      <c r="BY999" s="159"/>
      <c r="BZ999" s="159"/>
      <c r="CA999" s="159"/>
      <c r="CB999" s="159"/>
      <c r="CC999" s="159"/>
      <c r="CD999" s="159"/>
      <c r="CE999" s="159"/>
      <c r="CF999" s="159"/>
      <c r="CG999" s="159"/>
      <c r="CH999" s="159"/>
      <c r="CI999" s="159"/>
      <c r="CJ999" s="159"/>
      <c r="CK999" s="159"/>
      <c r="CL999" s="159"/>
      <c r="CM999" s="159"/>
      <c r="CN999" s="159"/>
      <c r="CO999" s="159"/>
      <c r="CP999" s="159"/>
      <c r="CQ999" s="159"/>
      <c r="CR999" s="159"/>
      <c r="CS999" s="159"/>
      <c r="CT999" s="159"/>
      <c r="CU999" s="159"/>
      <c r="CV999" s="159"/>
      <c r="CW999" s="159"/>
      <c r="CX999" s="159"/>
      <c r="CY999" s="159"/>
      <c r="CZ999" s="159"/>
      <c r="DA999" s="159"/>
      <c r="DB999" s="159"/>
      <c r="DC999" s="159"/>
      <c r="DD999" s="159"/>
      <c r="DE999" s="159"/>
      <c r="DF999" s="159"/>
      <c r="DG999" s="159"/>
      <c r="DH999" s="159"/>
      <c r="DI999" s="159"/>
      <c r="DJ999" s="159"/>
      <c r="DK999" s="159"/>
      <c r="DL999" s="159"/>
      <c r="DM999" s="159"/>
      <c r="DN999" s="159"/>
      <c r="DO999" s="159"/>
      <c r="DP999" s="159"/>
      <c r="DQ999" s="159"/>
      <c r="DR999" s="159"/>
      <c r="DS999" s="159"/>
      <c r="DT999" s="159"/>
      <c r="DU999" s="159"/>
      <c r="DV999" s="159"/>
      <c r="DW999" s="159"/>
      <c r="DX999" s="159"/>
      <c r="DY999" s="159"/>
      <c r="DZ999" s="159"/>
      <c r="EA999" s="159"/>
      <c r="EB999" s="159"/>
      <c r="EC999" s="159"/>
      <c r="ED999" s="159"/>
      <c r="EE999" s="159"/>
      <c r="EF999" s="159"/>
      <c r="EG999" s="159"/>
      <c r="EH999" s="159"/>
      <c r="EI999" s="159"/>
      <c r="EJ999" s="159"/>
      <c r="EK999" s="159"/>
      <c r="EL999" s="159"/>
      <c r="EM999" s="159"/>
      <c r="EN999" s="159"/>
      <c r="EO999" s="159"/>
      <c r="EP999" s="159"/>
      <c r="EQ999" s="159"/>
      <c r="ER999" s="159"/>
      <c r="ES999" s="159"/>
      <c r="ET999" s="159"/>
      <c r="EU999" s="159"/>
      <c r="EV999" s="159"/>
      <c r="EW999" s="159"/>
      <c r="EX999" s="159"/>
      <c r="EY999" s="159"/>
      <c r="EZ999" s="159"/>
      <c r="FA999" s="159"/>
      <c r="FB999" s="159"/>
      <c r="FC999" s="159"/>
      <c r="FD999" s="159"/>
    </row>
  </sheetData>
  <mergeCells count="3">
    <mergeCell ref="A1:H1"/>
    <mergeCell ref="I1:R1"/>
    <mergeCell ref="K2:R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99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B4" activePane="bottomRight" state="frozen"/>
      <selection pane="topLeft" activeCell="A1" activeCellId="0" sqref="A1"/>
      <selection pane="topRight" activeCell="B1" activeCellId="0" sqref="B1"/>
      <selection pane="bottomLeft" activeCell="A4" activeCellId="0" sqref="A4"/>
      <selection pane="bottomRight" activeCell="A4" activeCellId="0" sqref="A4:R100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53" width="9.7"/>
    <col collapsed="false" customWidth="true" hidden="false" outlineLevel="0" max="18" min="2" style="147" width="7.7"/>
  </cols>
  <sheetData>
    <row r="1" customFormat="false" ht="16.5" hidden="false" customHeight="false" outlineLevel="0" collapsed="false">
      <c r="A1" s="156" t="s">
        <v>246</v>
      </c>
      <c r="B1" s="156"/>
      <c r="C1" s="156"/>
      <c r="D1" s="156"/>
      <c r="E1" s="156"/>
      <c r="F1" s="156"/>
      <c r="G1" s="156"/>
      <c r="H1" s="156"/>
      <c r="I1" s="157" t="s">
        <v>247</v>
      </c>
      <c r="J1" s="157"/>
      <c r="K1" s="157"/>
      <c r="L1" s="157"/>
      <c r="M1" s="157"/>
      <c r="N1" s="157"/>
      <c r="O1" s="157"/>
      <c r="P1" s="157"/>
      <c r="Q1" s="157"/>
      <c r="R1" s="157"/>
    </row>
    <row r="2" customFormat="false" ht="12.75" hidden="false" customHeight="false" outlineLevel="0" collapsed="false">
      <c r="A2" s="160" t="s">
        <v>248</v>
      </c>
      <c r="B2" s="160" t="s">
        <v>249</v>
      </c>
      <c r="C2" s="160"/>
      <c r="D2" s="160"/>
      <c r="E2" s="160" t="s">
        <v>250</v>
      </c>
      <c r="F2" s="160" t="s">
        <v>251</v>
      </c>
      <c r="G2" s="160" t="s">
        <v>252</v>
      </c>
      <c r="H2" s="160" t="s">
        <v>252</v>
      </c>
      <c r="I2" s="161" t="s">
        <v>253</v>
      </c>
      <c r="J2" s="162"/>
      <c r="K2" s="143" t="s">
        <v>245</v>
      </c>
      <c r="L2" s="143"/>
      <c r="M2" s="143"/>
      <c r="N2" s="143"/>
      <c r="O2" s="143"/>
      <c r="P2" s="143"/>
      <c r="Q2" s="143"/>
      <c r="R2" s="143"/>
      <c r="S2" s="0" t="n">
        <v>-0.3</v>
      </c>
      <c r="T2" s="0" t="n">
        <v>-0.2</v>
      </c>
      <c r="U2" s="0" t="n">
        <v>-0.1</v>
      </c>
      <c r="V2" s="0" t="n">
        <v>-0.05</v>
      </c>
      <c r="W2" s="0" t="n">
        <v>0.05</v>
      </c>
      <c r="X2" s="0" t="n">
        <v>0.1</v>
      </c>
      <c r="Y2" s="0" t="n">
        <v>0.2</v>
      </c>
      <c r="Z2" s="0" t="n">
        <v>0.3</v>
      </c>
    </row>
    <row r="3" customFormat="false" ht="13.5" hidden="false" customHeight="false" outlineLevel="0" collapsed="false">
      <c r="A3" s="163" t="s">
        <v>2</v>
      </c>
      <c r="B3" s="164" t="s">
        <v>254</v>
      </c>
      <c r="C3" s="164" t="s">
        <v>255</v>
      </c>
      <c r="D3" s="164" t="s">
        <v>256</v>
      </c>
      <c r="E3" s="164" t="s">
        <v>257</v>
      </c>
      <c r="F3" s="164" t="s">
        <v>250</v>
      </c>
      <c r="G3" s="164" t="s">
        <v>258</v>
      </c>
      <c r="H3" s="165" t="s">
        <v>259</v>
      </c>
      <c r="I3" s="166" t="s">
        <v>257</v>
      </c>
      <c r="J3" s="164" t="s">
        <v>260</v>
      </c>
      <c r="K3" s="144" t="n">
        <v>-0.3</v>
      </c>
      <c r="L3" s="145" t="n">
        <v>-0.2</v>
      </c>
      <c r="M3" s="145" t="n">
        <v>-0.1</v>
      </c>
      <c r="N3" s="145" t="n">
        <v>-0.05</v>
      </c>
      <c r="O3" s="145" t="n">
        <v>0.05</v>
      </c>
      <c r="P3" s="145" t="n">
        <v>0.1</v>
      </c>
      <c r="Q3" s="145" t="n">
        <v>0.2</v>
      </c>
      <c r="R3" s="146" t="n">
        <v>0.3</v>
      </c>
    </row>
    <row r="4" customFormat="false" ht="12.75" hidden="false" customHeight="false" outlineLevel="0" collapsed="false">
      <c r="A4" s="168" t="n">
        <v>36739</v>
      </c>
      <c r="B4" s="149" t="n">
        <v>0</v>
      </c>
      <c r="C4" s="149" t="n">
        <v>0</v>
      </c>
      <c r="D4" s="149" t="n">
        <v>0</v>
      </c>
      <c r="E4" s="149" t="n">
        <v>0</v>
      </c>
      <c r="F4" s="149" t="n">
        <v>0</v>
      </c>
      <c r="G4" s="149" t="n">
        <v>0</v>
      </c>
      <c r="H4" s="148" t="n">
        <v>0</v>
      </c>
      <c r="I4" s="170" t="n">
        <v>0</v>
      </c>
      <c r="J4" s="147" t="n">
        <v>0</v>
      </c>
      <c r="K4" s="147" t="n">
        <v>0</v>
      </c>
      <c r="L4" s="147" t="n">
        <v>0</v>
      </c>
      <c r="M4" s="147" t="n">
        <v>0</v>
      </c>
      <c r="N4" s="147" t="n">
        <v>0</v>
      </c>
      <c r="O4" s="147" t="n">
        <v>0</v>
      </c>
      <c r="P4" s="147" t="n">
        <v>0</v>
      </c>
      <c r="Q4" s="147" t="n">
        <v>0</v>
      </c>
      <c r="R4" s="148" t="n">
        <v>0</v>
      </c>
    </row>
    <row r="5" customFormat="false" ht="12.75" hidden="false" customHeight="false" outlineLevel="0" collapsed="false">
      <c r="A5" s="168" t="n">
        <v>36770</v>
      </c>
      <c r="B5" s="149" t="n">
        <v>0</v>
      </c>
      <c r="C5" s="149" t="n">
        <v>0</v>
      </c>
      <c r="D5" s="149" t="n">
        <v>0</v>
      </c>
      <c r="E5" s="149" t="n">
        <v>0</v>
      </c>
      <c r="F5" s="149" t="n">
        <v>0</v>
      </c>
      <c r="G5" s="149" t="n">
        <v>0</v>
      </c>
      <c r="H5" s="148" t="n">
        <v>0</v>
      </c>
      <c r="I5" s="170" t="n">
        <v>0</v>
      </c>
      <c r="J5" s="147" t="n">
        <v>0</v>
      </c>
      <c r="K5" s="147" t="n">
        <v>0</v>
      </c>
      <c r="L5" s="147" t="n">
        <v>0</v>
      </c>
      <c r="M5" s="147" t="n">
        <v>0</v>
      </c>
      <c r="N5" s="147" t="n">
        <v>0</v>
      </c>
      <c r="O5" s="147" t="n">
        <v>0</v>
      </c>
      <c r="P5" s="147" t="n">
        <v>0</v>
      </c>
      <c r="Q5" s="147" t="n">
        <v>0</v>
      </c>
      <c r="R5" s="148" t="n">
        <v>0</v>
      </c>
    </row>
    <row r="6" customFormat="false" ht="12.75" hidden="false" customHeight="false" outlineLevel="0" collapsed="false">
      <c r="A6" s="168" t="n">
        <v>36800</v>
      </c>
      <c r="B6" s="149" t="n">
        <v>-10.10208873</v>
      </c>
      <c r="C6" s="149" t="n">
        <v>0</v>
      </c>
      <c r="D6" s="149" t="n">
        <v>-576.66164747</v>
      </c>
      <c r="E6" s="149" t="n">
        <v>566.55955874</v>
      </c>
      <c r="F6" s="149" t="n">
        <v>566.55955874</v>
      </c>
      <c r="G6" s="149" t="n">
        <v>0</v>
      </c>
      <c r="H6" s="148" t="n">
        <v>0</v>
      </c>
      <c r="I6" s="170" t="n">
        <v>1.6228596281</v>
      </c>
      <c r="J6" s="147" t="n">
        <v>-1.64854497</v>
      </c>
      <c r="K6" s="147" t="n">
        <v>67.90324642</v>
      </c>
      <c r="L6" s="147" t="n">
        <v>39.85685413</v>
      </c>
      <c r="M6" s="147" t="n">
        <v>17.37166018</v>
      </c>
      <c r="N6" s="147" t="n">
        <v>8.08825153</v>
      </c>
      <c r="O6" s="147" t="n">
        <v>-6.99125224</v>
      </c>
      <c r="P6" s="147" t="n">
        <v>-12.989594</v>
      </c>
      <c r="Q6" s="147" t="n">
        <v>-22.42562719</v>
      </c>
      <c r="R6" s="148" t="n">
        <v>-29.11541013</v>
      </c>
    </row>
    <row r="7" customFormat="false" ht="12.75" hidden="false" customHeight="false" outlineLevel="0" collapsed="false">
      <c r="A7" s="168" t="n">
        <v>36831</v>
      </c>
      <c r="B7" s="149" t="n">
        <v>37.47826465</v>
      </c>
      <c r="C7" s="149" t="n">
        <v>0</v>
      </c>
      <c r="D7" s="149" t="n">
        <v>-930.50018648</v>
      </c>
      <c r="E7" s="149" t="n">
        <v>967.97845113</v>
      </c>
      <c r="F7" s="149" t="n">
        <v>967.97845113</v>
      </c>
      <c r="G7" s="149" t="n">
        <v>0</v>
      </c>
      <c r="H7" s="148" t="n">
        <v>0</v>
      </c>
      <c r="I7" s="170" t="n">
        <v>-1.7040529027</v>
      </c>
      <c r="J7" s="147" t="n">
        <v>0.8891227</v>
      </c>
      <c r="K7" s="147" t="n">
        <v>-25.35520127</v>
      </c>
      <c r="L7" s="147" t="n">
        <v>-15.83527584</v>
      </c>
      <c r="M7" s="147" t="n">
        <v>-7.39717716</v>
      </c>
      <c r="N7" s="147" t="n">
        <v>-3.5715812</v>
      </c>
      <c r="O7" s="147" t="n">
        <v>3.32523671</v>
      </c>
      <c r="P7" s="147" t="n">
        <v>6.41155967</v>
      </c>
      <c r="Q7" s="147" t="n">
        <v>11.89965254</v>
      </c>
      <c r="R7" s="148" t="n">
        <v>16.53590538</v>
      </c>
    </row>
    <row r="8" customFormat="false" ht="12.75" hidden="false" customHeight="false" outlineLevel="0" collapsed="false">
      <c r="A8" s="168" t="n">
        <v>36861</v>
      </c>
      <c r="B8" s="149" t="n">
        <v>-20.77392951</v>
      </c>
      <c r="C8" s="149" t="n">
        <v>0</v>
      </c>
      <c r="D8" s="149" t="n">
        <v>-434.10301083</v>
      </c>
      <c r="E8" s="149" t="n">
        <v>413.32908132</v>
      </c>
      <c r="F8" s="149" t="n">
        <v>413.32908132</v>
      </c>
      <c r="G8" s="149" t="n">
        <v>0</v>
      </c>
      <c r="H8" s="148" t="n">
        <v>0</v>
      </c>
      <c r="I8" s="170" t="n">
        <v>0.966147181</v>
      </c>
      <c r="J8" s="147" t="n">
        <v>-0.35624202</v>
      </c>
      <c r="K8" s="147" t="n">
        <v>9.81462952</v>
      </c>
      <c r="L8" s="147" t="n">
        <v>5.94086958</v>
      </c>
      <c r="M8" s="147" t="n">
        <v>2.71174496</v>
      </c>
      <c r="N8" s="147" t="n">
        <v>1.29892041</v>
      </c>
      <c r="O8" s="147" t="n">
        <v>-1.1987666</v>
      </c>
      <c r="P8" s="147" t="n">
        <v>-2.31033826</v>
      </c>
      <c r="Q8" s="147" t="n">
        <v>-4.31916401</v>
      </c>
      <c r="R8" s="148" t="n">
        <v>-6.11246757</v>
      </c>
    </row>
    <row r="9" customFormat="false" ht="12.75" hidden="false" customHeight="false" outlineLevel="0" collapsed="false">
      <c r="A9" s="168" t="n">
        <v>36892</v>
      </c>
      <c r="B9" s="149" t="n">
        <v>-16.14698111</v>
      </c>
      <c r="C9" s="149" t="n">
        <v>0</v>
      </c>
      <c r="D9" s="149" t="n">
        <v>-215.33371807</v>
      </c>
      <c r="E9" s="149" t="n">
        <v>199.18673696</v>
      </c>
      <c r="F9" s="149" t="n">
        <v>199.18673696</v>
      </c>
      <c r="G9" s="149" t="n">
        <v>0</v>
      </c>
      <c r="H9" s="148" t="n">
        <v>0</v>
      </c>
      <c r="I9" s="170" t="n">
        <v>-0.5124401228</v>
      </c>
      <c r="J9" s="147" t="n">
        <v>0.14426258</v>
      </c>
      <c r="K9" s="147" t="n">
        <v>23.11780515</v>
      </c>
      <c r="L9" s="147" t="n">
        <v>15.16716354</v>
      </c>
      <c r="M9" s="147" t="n">
        <v>7.47693098</v>
      </c>
      <c r="N9" s="147" t="n">
        <v>3.71459502</v>
      </c>
      <c r="O9" s="147" t="n">
        <v>-3.67164015</v>
      </c>
      <c r="P9" s="147" t="n">
        <v>-7.30476194</v>
      </c>
      <c r="Q9" s="147" t="n">
        <v>-14.47041056</v>
      </c>
      <c r="R9" s="148" t="n">
        <v>-21.52268607</v>
      </c>
    </row>
    <row r="10" customFormat="false" ht="12.75" hidden="false" customHeight="false" outlineLevel="0" collapsed="false">
      <c r="A10" s="168" t="n">
        <v>36923</v>
      </c>
      <c r="B10" s="149" t="n">
        <v>-16.2927074</v>
      </c>
      <c r="C10" s="149" t="n">
        <v>0</v>
      </c>
      <c r="D10" s="149" t="n">
        <v>-144.69774645</v>
      </c>
      <c r="E10" s="149" t="n">
        <v>128.40503905</v>
      </c>
      <c r="F10" s="149" t="n">
        <v>128.40503905</v>
      </c>
      <c r="G10" s="149" t="n">
        <v>0</v>
      </c>
      <c r="H10" s="148" t="n">
        <v>0</v>
      </c>
      <c r="I10" s="170" t="n">
        <v>-1.2119012942</v>
      </c>
      <c r="J10" s="147" t="n">
        <v>0.24750166</v>
      </c>
      <c r="K10" s="147" t="n">
        <v>39.96163527</v>
      </c>
      <c r="L10" s="147" t="n">
        <v>26.26563007</v>
      </c>
      <c r="M10" s="147" t="n">
        <v>12.95106969</v>
      </c>
      <c r="N10" s="147" t="n">
        <v>6.43131881</v>
      </c>
      <c r="O10" s="147" t="n">
        <v>-6.34540975</v>
      </c>
      <c r="P10" s="147" t="n">
        <v>-12.60721882</v>
      </c>
      <c r="Q10" s="147" t="n">
        <v>-24.88982326</v>
      </c>
      <c r="R10" s="148" t="n">
        <v>-36.86703816</v>
      </c>
    </row>
    <row r="11" customFormat="false" ht="12.75" hidden="false" customHeight="false" outlineLevel="0" collapsed="false">
      <c r="A11" s="168" t="n">
        <v>36951</v>
      </c>
      <c r="B11" s="149" t="n">
        <v>-14.56624442</v>
      </c>
      <c r="C11" s="149" t="n">
        <v>0</v>
      </c>
      <c r="D11" s="149" t="n">
        <v>-247.07537382</v>
      </c>
      <c r="E11" s="149" t="n">
        <v>232.5091294</v>
      </c>
      <c r="F11" s="149" t="n">
        <v>232.5091294</v>
      </c>
      <c r="G11" s="149" t="n">
        <v>0</v>
      </c>
      <c r="H11" s="148" t="n">
        <v>0</v>
      </c>
      <c r="I11" s="170" t="n">
        <v>0.602949128</v>
      </c>
      <c r="J11" s="147" t="n">
        <v>-0.06430983</v>
      </c>
      <c r="K11" s="147" t="n">
        <v>45.37591082</v>
      </c>
      <c r="L11" s="147" t="n">
        <v>29.39485321</v>
      </c>
      <c r="M11" s="147" t="n">
        <v>14.28160288</v>
      </c>
      <c r="N11" s="147" t="n">
        <v>7.03928886</v>
      </c>
      <c r="O11" s="147" t="n">
        <v>-6.84196696</v>
      </c>
      <c r="P11" s="147" t="n">
        <v>-13.49182733</v>
      </c>
      <c r="Q11" s="147" t="n">
        <v>-26.23526879</v>
      </c>
      <c r="R11" s="148" t="n">
        <v>-38.26930449</v>
      </c>
    </row>
    <row r="12" customFormat="false" ht="12.75" hidden="false" customHeight="false" outlineLevel="0" collapsed="false">
      <c r="A12" s="168" t="n">
        <v>36982</v>
      </c>
      <c r="B12" s="149" t="n">
        <v>13.57079618</v>
      </c>
      <c r="C12" s="149" t="n">
        <v>0</v>
      </c>
      <c r="D12" s="149" t="n">
        <v>20.25886387</v>
      </c>
      <c r="E12" s="149" t="n">
        <v>-6.68806769</v>
      </c>
      <c r="F12" s="149" t="n">
        <v>-6.68806769</v>
      </c>
      <c r="G12" s="149" t="n">
        <v>0</v>
      </c>
      <c r="H12" s="148" t="n">
        <v>0</v>
      </c>
      <c r="I12" s="170" t="n">
        <v>-0.717940898</v>
      </c>
      <c r="J12" s="147" t="n">
        <v>0.06549136</v>
      </c>
      <c r="K12" s="147" t="n">
        <v>1.13681663</v>
      </c>
      <c r="L12" s="147" t="n">
        <v>1.03791804</v>
      </c>
      <c r="M12" s="147" t="n">
        <v>0.64651305</v>
      </c>
      <c r="N12" s="147" t="n">
        <v>0.35284131</v>
      </c>
      <c r="O12" s="147" t="n">
        <v>-0.40755245</v>
      </c>
      <c r="P12" s="147" t="n">
        <v>-0.86542301</v>
      </c>
      <c r="Q12" s="147" t="n">
        <v>-1.9152932</v>
      </c>
      <c r="R12" s="148" t="n">
        <v>-3.1168927</v>
      </c>
    </row>
    <row r="13" customFormat="false" ht="12.75" hidden="false" customHeight="false" outlineLevel="0" collapsed="false">
      <c r="A13" s="168" t="n">
        <v>37012</v>
      </c>
      <c r="B13" s="149" t="n">
        <v>20.0422227</v>
      </c>
      <c r="C13" s="149" t="n">
        <v>0</v>
      </c>
      <c r="D13" s="149" t="n">
        <v>19.53366964</v>
      </c>
      <c r="E13" s="149" t="n">
        <v>0.50855306</v>
      </c>
      <c r="F13" s="149" t="n">
        <v>0.50855306</v>
      </c>
      <c r="G13" s="149" t="n">
        <v>0</v>
      </c>
      <c r="H13" s="148" t="n">
        <v>0</v>
      </c>
      <c r="I13" s="170" t="n">
        <v>-0.7724661884</v>
      </c>
      <c r="J13" s="147" t="n">
        <v>0.05703509</v>
      </c>
      <c r="K13" s="147" t="n">
        <v>0.14478013</v>
      </c>
      <c r="L13" s="147" t="n">
        <v>0.43357793</v>
      </c>
      <c r="M13" s="147" t="n">
        <v>0.37224705</v>
      </c>
      <c r="N13" s="147" t="n">
        <v>0.2225288</v>
      </c>
      <c r="O13" s="147" t="n">
        <v>-0.29044332</v>
      </c>
      <c r="P13" s="147" t="n">
        <v>-0.64394073</v>
      </c>
      <c r="Q13" s="147" t="n">
        <v>-1.52114113</v>
      </c>
      <c r="R13" s="148" t="n">
        <v>-2.59485409</v>
      </c>
    </row>
    <row r="14" customFormat="false" ht="12.75" hidden="false" customHeight="false" outlineLevel="0" collapsed="false">
      <c r="A14" s="168" t="n">
        <v>37043</v>
      </c>
      <c r="B14" s="149" t="n">
        <v>-5.06185577</v>
      </c>
      <c r="C14" s="149" t="n">
        <v>0</v>
      </c>
      <c r="D14" s="149" t="n">
        <v>-8.26750954</v>
      </c>
      <c r="E14" s="149" t="n">
        <v>3.20565377</v>
      </c>
      <c r="F14" s="149" t="n">
        <v>3.20565377</v>
      </c>
      <c r="G14" s="149" t="n">
        <v>0</v>
      </c>
      <c r="H14" s="148" t="n">
        <v>0</v>
      </c>
      <c r="I14" s="170" t="n">
        <v>-0.6978050221</v>
      </c>
      <c r="J14" s="147" t="n">
        <v>0.04466893</v>
      </c>
      <c r="K14" s="147" t="n">
        <v>0.7885553</v>
      </c>
      <c r="L14" s="147" t="n">
        <v>0.80001047</v>
      </c>
      <c r="M14" s="147" t="n">
        <v>0.52704006</v>
      </c>
      <c r="N14" s="147" t="n">
        <v>0.29335867</v>
      </c>
      <c r="O14" s="147" t="n">
        <v>-0.34909056</v>
      </c>
      <c r="P14" s="147" t="n">
        <v>-0.74999003</v>
      </c>
      <c r="Q14" s="147" t="n">
        <v>-1.69185009</v>
      </c>
      <c r="R14" s="148" t="n">
        <v>-2.79556411</v>
      </c>
    </row>
    <row r="15" customFormat="false" ht="12.75" hidden="false" customHeight="false" outlineLevel="0" collapsed="false">
      <c r="A15" s="168" t="n">
        <v>37073</v>
      </c>
      <c r="B15" s="149" t="n">
        <v>6.27928708</v>
      </c>
      <c r="C15" s="149" t="n">
        <v>0</v>
      </c>
      <c r="D15" s="149" t="n">
        <v>44.63173695</v>
      </c>
      <c r="E15" s="149" t="n">
        <v>-38.35244987</v>
      </c>
      <c r="F15" s="149" t="n">
        <v>-38.35244987</v>
      </c>
      <c r="G15" s="149" t="n">
        <v>0</v>
      </c>
      <c r="H15" s="148" t="n">
        <v>0</v>
      </c>
      <c r="I15" s="170" t="n">
        <v>-1.1888256449</v>
      </c>
      <c r="J15" s="147" t="n">
        <v>0.06383252</v>
      </c>
      <c r="K15" s="147" t="n">
        <v>2.18829699</v>
      </c>
      <c r="L15" s="147" t="n">
        <v>1.80683213</v>
      </c>
      <c r="M15" s="147" t="n">
        <v>1.0632491</v>
      </c>
      <c r="N15" s="147" t="n">
        <v>0.56891526</v>
      </c>
      <c r="O15" s="147" t="n">
        <v>-0.63819315</v>
      </c>
      <c r="P15" s="147" t="n">
        <v>-1.34046095</v>
      </c>
      <c r="Q15" s="147" t="n">
        <v>-2.91696411</v>
      </c>
      <c r="R15" s="148" t="n">
        <v>-4.69019804</v>
      </c>
    </row>
    <row r="16" customFormat="false" ht="12.75" hidden="false" customHeight="false" outlineLevel="0" collapsed="false">
      <c r="A16" s="168" t="n">
        <v>37104</v>
      </c>
      <c r="B16" s="149" t="n">
        <v>-7.13587809</v>
      </c>
      <c r="C16" s="149" t="n">
        <v>0</v>
      </c>
      <c r="D16" s="149" t="n">
        <v>67.10458288</v>
      </c>
      <c r="E16" s="149" t="n">
        <v>-74.24046097</v>
      </c>
      <c r="F16" s="149" t="n">
        <v>-74.24046097</v>
      </c>
      <c r="G16" s="149" t="n">
        <v>0</v>
      </c>
      <c r="H16" s="148" t="n">
        <v>0</v>
      </c>
      <c r="I16" s="170" t="n">
        <v>-1.3017324059</v>
      </c>
      <c r="J16" s="147" t="n">
        <v>0.06112644</v>
      </c>
      <c r="K16" s="147" t="n">
        <v>2.78532866</v>
      </c>
      <c r="L16" s="147" t="n">
        <v>2.17577063</v>
      </c>
      <c r="M16" s="147" t="n">
        <v>1.23423807</v>
      </c>
      <c r="N16" s="147" t="n">
        <v>0.65124401</v>
      </c>
      <c r="O16" s="147" t="n">
        <v>-0.71465068</v>
      </c>
      <c r="P16" s="147" t="n">
        <v>-1.48797011</v>
      </c>
      <c r="Q16" s="147" t="n">
        <v>-3.19213436</v>
      </c>
      <c r="R16" s="148" t="n">
        <v>-5.07662305</v>
      </c>
    </row>
    <row r="17" customFormat="false" ht="12.75" hidden="false" customHeight="false" outlineLevel="0" collapsed="false">
      <c r="A17" s="168" t="n">
        <v>37135</v>
      </c>
      <c r="B17" s="149" t="n">
        <v>-3.70997452</v>
      </c>
      <c r="C17" s="149" t="n">
        <v>0</v>
      </c>
      <c r="D17" s="149" t="n">
        <v>69.08861931</v>
      </c>
      <c r="E17" s="149" t="n">
        <v>-72.79859383</v>
      </c>
      <c r="F17" s="149" t="n">
        <v>-72.79859383</v>
      </c>
      <c r="G17" s="149" t="n">
        <v>0</v>
      </c>
      <c r="H17" s="148" t="n">
        <v>0</v>
      </c>
      <c r="I17" s="170" t="n">
        <v>-1.3140313493</v>
      </c>
      <c r="J17" s="147" t="n">
        <v>0.05651484</v>
      </c>
      <c r="K17" s="147" t="n">
        <v>6.02865107</v>
      </c>
      <c r="L17" s="147" t="n">
        <v>4.27860485</v>
      </c>
      <c r="M17" s="147" t="n">
        <v>2.25415495</v>
      </c>
      <c r="N17" s="147" t="n">
        <v>1.15305932</v>
      </c>
      <c r="O17" s="147" t="n">
        <v>-1.19977411</v>
      </c>
      <c r="P17" s="147" t="n">
        <v>-2.4411957</v>
      </c>
      <c r="Q17" s="147" t="n">
        <v>-5.02969671</v>
      </c>
      <c r="R17" s="148" t="n">
        <v>-7.72890039</v>
      </c>
    </row>
    <row r="18" customFormat="false" ht="12.75" hidden="false" customHeight="false" outlineLevel="0" collapsed="false">
      <c r="A18" s="168" t="n">
        <v>37165</v>
      </c>
      <c r="B18" s="149" t="n">
        <v>-4.00566113</v>
      </c>
      <c r="C18" s="149" t="n">
        <v>0</v>
      </c>
      <c r="D18" s="149" t="n">
        <v>76.37656374</v>
      </c>
      <c r="E18" s="149" t="n">
        <v>-80.38222487</v>
      </c>
      <c r="F18" s="149" t="n">
        <v>-80.38222487</v>
      </c>
      <c r="G18" s="149" t="n">
        <v>0</v>
      </c>
      <c r="H18" s="148" t="n">
        <v>0</v>
      </c>
      <c r="I18" s="170" t="n">
        <v>-1.105178822</v>
      </c>
      <c r="J18" s="147" t="n">
        <v>0.03945909</v>
      </c>
      <c r="K18" s="147" t="n">
        <v>5.07287052</v>
      </c>
      <c r="L18" s="147" t="n">
        <v>3.59937649</v>
      </c>
      <c r="M18" s="147" t="n">
        <v>1.89559571</v>
      </c>
      <c r="N18" s="147" t="n">
        <v>0.96948725</v>
      </c>
      <c r="O18" s="147" t="n">
        <v>-1.00846697</v>
      </c>
      <c r="P18" s="147" t="n">
        <v>-2.05166825</v>
      </c>
      <c r="Q18" s="147" t="n">
        <v>-4.22634149</v>
      </c>
      <c r="R18" s="148" t="n">
        <v>-6.49420207</v>
      </c>
    </row>
    <row r="19" customFormat="false" ht="12.75" hidden="false" customHeight="false" outlineLevel="0" collapsed="false">
      <c r="A19" s="168" t="n">
        <v>37196</v>
      </c>
      <c r="B19" s="149" t="n">
        <v>4.14139685</v>
      </c>
      <c r="C19" s="149" t="n">
        <v>0</v>
      </c>
      <c r="D19" s="149" t="n">
        <v>76.87124705</v>
      </c>
      <c r="E19" s="149" t="n">
        <v>-72.7298502</v>
      </c>
      <c r="F19" s="149" t="n">
        <v>-72.7298502</v>
      </c>
      <c r="G19" s="149" t="n">
        <v>0</v>
      </c>
      <c r="H19" s="148" t="n">
        <v>0</v>
      </c>
      <c r="I19" s="170" t="n">
        <v>-0.0339636809</v>
      </c>
      <c r="J19" s="147" t="n">
        <v>-0.01138354</v>
      </c>
      <c r="K19" s="147" t="n">
        <v>1.29052111</v>
      </c>
      <c r="L19" s="147" t="n">
        <v>0.85495443</v>
      </c>
      <c r="M19" s="147" t="n">
        <v>0.42188893</v>
      </c>
      <c r="N19" s="147" t="n">
        <v>0.20909374</v>
      </c>
      <c r="O19" s="147" t="n">
        <v>-0.20463967</v>
      </c>
      <c r="P19" s="147" t="n">
        <v>-0.40418426</v>
      </c>
      <c r="Q19" s="147" t="n">
        <v>-0.78592379</v>
      </c>
      <c r="R19" s="148" t="n">
        <v>-1.14196838</v>
      </c>
    </row>
    <row r="20" customFormat="false" ht="12.75" hidden="false" customHeight="false" outlineLevel="0" collapsed="false">
      <c r="A20" s="168" t="n">
        <v>37226</v>
      </c>
      <c r="B20" s="149" t="n">
        <v>1.33509612</v>
      </c>
      <c r="C20" s="149" t="n">
        <v>0</v>
      </c>
      <c r="D20" s="149" t="n">
        <v>77.35601083</v>
      </c>
      <c r="E20" s="149" t="n">
        <v>-76.02091471</v>
      </c>
      <c r="F20" s="149" t="n">
        <v>-76.02091471</v>
      </c>
      <c r="G20" s="149" t="n">
        <v>0</v>
      </c>
      <c r="H20" s="148" t="n">
        <v>0</v>
      </c>
      <c r="I20" s="170" t="n">
        <v>-0.0476881637</v>
      </c>
      <c r="J20" s="147" t="n">
        <v>-0.01144451</v>
      </c>
      <c r="K20" s="147" t="n">
        <v>1.2316624</v>
      </c>
      <c r="L20" s="147" t="n">
        <v>0.81583138</v>
      </c>
      <c r="M20" s="147" t="n">
        <v>0.403002</v>
      </c>
      <c r="N20" s="147" t="n">
        <v>0.19991284</v>
      </c>
      <c r="O20" s="147" t="n">
        <v>-0.19613567</v>
      </c>
      <c r="P20" s="147" t="n">
        <v>-0.38797931</v>
      </c>
      <c r="Q20" s="147" t="n">
        <v>-0.75714116</v>
      </c>
      <c r="R20" s="148" t="n">
        <v>-1.10476975</v>
      </c>
    </row>
    <row r="21" customFormat="false" ht="12.75" hidden="false" customHeight="false" outlineLevel="0" collapsed="false">
      <c r="A21" s="168" t="n">
        <v>37257</v>
      </c>
      <c r="B21" s="149" t="n">
        <v>9.95798165</v>
      </c>
      <c r="C21" s="149" t="n">
        <v>0</v>
      </c>
      <c r="D21" s="149" t="n">
        <v>44.56298195</v>
      </c>
      <c r="E21" s="149" t="n">
        <v>-34.6050003</v>
      </c>
      <c r="F21" s="149" t="n">
        <v>-34.6050003</v>
      </c>
      <c r="G21" s="149" t="n">
        <v>0</v>
      </c>
      <c r="H21" s="148" t="n">
        <v>0</v>
      </c>
      <c r="I21" s="170" t="n">
        <v>-0.1658085567</v>
      </c>
      <c r="J21" s="147" t="n">
        <v>0.0009927</v>
      </c>
      <c r="K21" s="147" t="n">
        <v>-2.34486453</v>
      </c>
      <c r="L21" s="147" t="n">
        <v>-1.49329522</v>
      </c>
      <c r="M21" s="147" t="n">
        <v>-0.71413696</v>
      </c>
      <c r="N21" s="147" t="n">
        <v>-0.34937918</v>
      </c>
      <c r="O21" s="147" t="n">
        <v>0.33478795</v>
      </c>
      <c r="P21" s="147" t="n">
        <v>0.65572555</v>
      </c>
      <c r="Q21" s="147" t="n">
        <v>1.25880277</v>
      </c>
      <c r="R21" s="148" t="n">
        <v>1.81434797</v>
      </c>
    </row>
    <row r="22" customFormat="false" ht="12.75" hidden="false" customHeight="false" outlineLevel="0" collapsed="false">
      <c r="A22" s="168" t="n">
        <v>37288</v>
      </c>
      <c r="B22" s="149" t="n">
        <v>6.36293673</v>
      </c>
      <c r="C22" s="149" t="n">
        <v>0</v>
      </c>
      <c r="D22" s="149" t="n">
        <v>39.83780913</v>
      </c>
      <c r="E22" s="149" t="n">
        <v>-33.4748724</v>
      </c>
      <c r="F22" s="149" t="n">
        <v>-33.4748724</v>
      </c>
      <c r="G22" s="149" t="n">
        <v>0</v>
      </c>
      <c r="H22" s="148" t="n">
        <v>0</v>
      </c>
      <c r="I22" s="170" t="n">
        <v>-0.1360613692</v>
      </c>
      <c r="J22" s="147" t="n">
        <v>-0.00074761</v>
      </c>
      <c r="K22" s="147" t="n">
        <v>-2.19613634</v>
      </c>
      <c r="L22" s="147" t="n">
        <v>-1.39620683</v>
      </c>
      <c r="M22" s="147" t="n">
        <v>-0.66666883</v>
      </c>
      <c r="N22" s="147" t="n">
        <v>-0.32591502</v>
      </c>
      <c r="O22" s="147" t="n">
        <v>0.31188691</v>
      </c>
      <c r="P22" s="147" t="n">
        <v>0.61050497</v>
      </c>
      <c r="Q22" s="147" t="n">
        <v>1.17083268</v>
      </c>
      <c r="R22" s="148" t="n">
        <v>1.68623344</v>
      </c>
    </row>
    <row r="23" customFormat="false" ht="12.75" hidden="false" customHeight="false" outlineLevel="0" collapsed="false">
      <c r="A23" s="168" t="n">
        <v>37316</v>
      </c>
      <c r="B23" s="149" t="n">
        <v>4.89593474</v>
      </c>
      <c r="C23" s="149" t="n">
        <v>0</v>
      </c>
      <c r="D23" s="149" t="n">
        <v>38.91872183</v>
      </c>
      <c r="E23" s="149" t="n">
        <v>-34.02278709</v>
      </c>
      <c r="F23" s="149" t="n">
        <v>-34.02278709</v>
      </c>
      <c r="G23" s="149" t="n">
        <v>0</v>
      </c>
      <c r="H23" s="148" t="n">
        <v>0</v>
      </c>
      <c r="I23" s="170" t="n">
        <v>-0.1542974155</v>
      </c>
      <c r="J23" s="147" t="n">
        <v>-0.00092795</v>
      </c>
      <c r="K23" s="147" t="n">
        <v>-3.41821677</v>
      </c>
      <c r="L23" s="147" t="n">
        <v>-2.17511386</v>
      </c>
      <c r="M23" s="147" t="n">
        <v>-1.03929887</v>
      </c>
      <c r="N23" s="147" t="n">
        <v>-0.50836132</v>
      </c>
      <c r="O23" s="147" t="n">
        <v>0.48695935</v>
      </c>
      <c r="P23" s="147" t="n">
        <v>0.95365945</v>
      </c>
      <c r="Q23" s="147" t="n">
        <v>1.83053366</v>
      </c>
      <c r="R23" s="148" t="n">
        <v>2.63847524</v>
      </c>
    </row>
    <row r="24" customFormat="false" ht="12.75" hidden="false" customHeight="false" outlineLevel="0" collapsed="false">
      <c r="A24" s="168" t="n">
        <v>37347</v>
      </c>
      <c r="B24" s="149" t="n">
        <v>4.09178427</v>
      </c>
      <c r="C24" s="149" t="n">
        <v>0</v>
      </c>
      <c r="D24" s="149" t="n">
        <v>12.1839617</v>
      </c>
      <c r="E24" s="149" t="n">
        <v>-8.09217743</v>
      </c>
      <c r="F24" s="149" t="n">
        <v>-8.09217743</v>
      </c>
      <c r="G24" s="149" t="n">
        <v>0</v>
      </c>
      <c r="H24" s="148" t="n">
        <v>0</v>
      </c>
      <c r="I24" s="170" t="n">
        <v>0.1787918713</v>
      </c>
      <c r="J24" s="147" t="n">
        <v>-0.00573007</v>
      </c>
      <c r="K24" s="147" t="n">
        <v>-6.90485581</v>
      </c>
      <c r="L24" s="147" t="n">
        <v>-4.47574722</v>
      </c>
      <c r="M24" s="147" t="n">
        <v>-2.17324947</v>
      </c>
      <c r="N24" s="147" t="n">
        <v>-1.07041508</v>
      </c>
      <c r="O24" s="147" t="n">
        <v>1.0381189</v>
      </c>
      <c r="P24" s="147" t="n">
        <v>2.04415313</v>
      </c>
      <c r="Q24" s="147" t="n">
        <v>3.96070203</v>
      </c>
      <c r="R24" s="148" t="n">
        <v>5.75230126</v>
      </c>
    </row>
    <row r="25" customFormat="false" ht="12.75" hidden="false" customHeight="false" outlineLevel="0" collapsed="false">
      <c r="A25" s="168" t="n">
        <v>37377</v>
      </c>
      <c r="B25" s="149" t="n">
        <v>1.38579619</v>
      </c>
      <c r="C25" s="149" t="n">
        <v>0</v>
      </c>
      <c r="D25" s="149" t="n">
        <v>13.26956375</v>
      </c>
      <c r="E25" s="149" t="n">
        <v>-11.88376756</v>
      </c>
      <c r="F25" s="149" t="n">
        <v>-11.88376756</v>
      </c>
      <c r="G25" s="149" t="n">
        <v>0</v>
      </c>
      <c r="H25" s="148" t="n">
        <v>0</v>
      </c>
      <c r="I25" s="170" t="n">
        <v>0.2396006012</v>
      </c>
      <c r="J25" s="147" t="n">
        <v>-0.00749345</v>
      </c>
      <c r="K25" s="147" t="n">
        <v>-7.46715476</v>
      </c>
      <c r="L25" s="147" t="n">
        <v>-4.84623084</v>
      </c>
      <c r="M25" s="147" t="n">
        <v>-2.35590663</v>
      </c>
      <c r="N25" s="147" t="n">
        <v>-1.16098807</v>
      </c>
      <c r="O25" s="147" t="n">
        <v>1.12666114</v>
      </c>
      <c r="P25" s="147" t="n">
        <v>2.21905195</v>
      </c>
      <c r="Q25" s="147" t="n">
        <v>4.30181972</v>
      </c>
      <c r="R25" s="148" t="n">
        <v>6.25019154</v>
      </c>
    </row>
    <row r="26" customFormat="false" ht="12.75" hidden="false" customHeight="false" outlineLevel="0" collapsed="false">
      <c r="A26" s="168" t="n">
        <v>37408</v>
      </c>
      <c r="B26" s="149" t="n">
        <v>0.09936099</v>
      </c>
      <c r="C26" s="149" t="n">
        <v>0</v>
      </c>
      <c r="D26" s="149" t="n">
        <v>11.54964895</v>
      </c>
      <c r="E26" s="149" t="n">
        <v>-11.45028796</v>
      </c>
      <c r="F26" s="149" t="n">
        <v>-11.45028796</v>
      </c>
      <c r="G26" s="149" t="n">
        <v>0</v>
      </c>
      <c r="H26" s="148" t="n">
        <v>0</v>
      </c>
      <c r="I26" s="170" t="n">
        <v>0.2691180015</v>
      </c>
      <c r="J26" s="147" t="n">
        <v>-0.00768787</v>
      </c>
      <c r="K26" s="147" t="n">
        <v>-7.11686416</v>
      </c>
      <c r="L26" s="147" t="n">
        <v>-4.62440946</v>
      </c>
      <c r="M26" s="147" t="n">
        <v>-2.25071407</v>
      </c>
      <c r="N26" s="147" t="n">
        <v>-1.10981206</v>
      </c>
      <c r="O26" s="147" t="n">
        <v>1.07825421</v>
      </c>
      <c r="P26" s="147" t="n">
        <v>2.1248829</v>
      </c>
      <c r="Q26" s="147" t="n">
        <v>4.12373303</v>
      </c>
      <c r="R26" s="148" t="n">
        <v>5.99797452</v>
      </c>
    </row>
    <row r="27" customFormat="false" ht="12.75" hidden="false" customHeight="false" outlineLevel="0" collapsed="false">
      <c r="A27" s="168" t="n">
        <v>37438</v>
      </c>
      <c r="B27" s="149" t="n">
        <v>0.21835133</v>
      </c>
      <c r="C27" s="149" t="n">
        <v>0</v>
      </c>
      <c r="D27" s="149" t="n">
        <v>12.80792161</v>
      </c>
      <c r="E27" s="149" t="n">
        <v>-12.58957028</v>
      </c>
      <c r="F27" s="149" t="n">
        <v>-12.58957028</v>
      </c>
      <c r="G27" s="149" t="n">
        <v>0</v>
      </c>
      <c r="H27" s="148" t="n">
        <v>0</v>
      </c>
      <c r="I27" s="170" t="n">
        <v>0.2354354238</v>
      </c>
      <c r="J27" s="147" t="n">
        <v>-0.00693853</v>
      </c>
      <c r="K27" s="147" t="n">
        <v>-7.23650414</v>
      </c>
      <c r="L27" s="147" t="n">
        <v>-4.69250557</v>
      </c>
      <c r="M27" s="147" t="n">
        <v>-2.27955973</v>
      </c>
      <c r="N27" s="147" t="n">
        <v>-1.12303841</v>
      </c>
      <c r="O27" s="147" t="n">
        <v>1.08929023</v>
      </c>
      <c r="P27" s="147" t="n">
        <v>2.14496781</v>
      </c>
      <c r="Q27" s="147" t="n">
        <v>4.15663383</v>
      </c>
      <c r="R27" s="148" t="n">
        <v>6.03760332</v>
      </c>
    </row>
    <row r="28" customFormat="false" ht="12.75" hidden="false" customHeight="false" outlineLevel="0" collapsed="false">
      <c r="A28" s="168" t="n">
        <v>37469</v>
      </c>
      <c r="B28" s="149" t="n">
        <v>0.32969626</v>
      </c>
      <c r="C28" s="149" t="n">
        <v>0</v>
      </c>
      <c r="D28" s="149" t="n">
        <v>12.75338727</v>
      </c>
      <c r="E28" s="149" t="n">
        <v>-12.42369101</v>
      </c>
      <c r="F28" s="149" t="n">
        <v>-12.42369101</v>
      </c>
      <c r="G28" s="149" t="n">
        <v>0</v>
      </c>
      <c r="H28" s="148" t="n">
        <v>0</v>
      </c>
      <c r="I28" s="170" t="n">
        <v>0.2239011035</v>
      </c>
      <c r="J28" s="147" t="n">
        <v>-0.00646418</v>
      </c>
      <c r="K28" s="147" t="n">
        <v>-7.09120838</v>
      </c>
      <c r="L28" s="147" t="n">
        <v>-4.5943814</v>
      </c>
      <c r="M28" s="147" t="n">
        <v>-2.23030471</v>
      </c>
      <c r="N28" s="147" t="n">
        <v>-1.09840286</v>
      </c>
      <c r="O28" s="147" t="n">
        <v>1.0648412</v>
      </c>
      <c r="P28" s="147" t="n">
        <v>2.09641435</v>
      </c>
      <c r="Q28" s="147" t="n">
        <v>4.0612816</v>
      </c>
      <c r="R28" s="148" t="n">
        <v>5.8976123</v>
      </c>
    </row>
    <row r="29" customFormat="false" ht="12.75" hidden="false" customHeight="false" outlineLevel="0" collapsed="false">
      <c r="A29" s="168" t="n">
        <v>37500</v>
      </c>
      <c r="B29" s="149" t="n">
        <v>-0.40335549</v>
      </c>
      <c r="C29" s="149" t="n">
        <v>0</v>
      </c>
      <c r="D29" s="149" t="n">
        <v>10.95329864</v>
      </c>
      <c r="E29" s="149" t="n">
        <v>-11.35665413</v>
      </c>
      <c r="F29" s="149" t="n">
        <v>-11.35665413</v>
      </c>
      <c r="G29" s="149" t="n">
        <v>0</v>
      </c>
      <c r="H29" s="148" t="n">
        <v>0</v>
      </c>
      <c r="I29" s="170" t="n">
        <v>0.2469614975</v>
      </c>
      <c r="J29" s="147" t="n">
        <v>-0.00654362</v>
      </c>
      <c r="K29" s="147" t="n">
        <v>-6.55360157</v>
      </c>
      <c r="L29" s="147" t="n">
        <v>-4.25111426</v>
      </c>
      <c r="M29" s="147" t="n">
        <v>-2.06608527</v>
      </c>
      <c r="N29" s="147" t="n">
        <v>-1.01810029</v>
      </c>
      <c r="O29" s="147" t="n">
        <v>0.98813426</v>
      </c>
      <c r="P29" s="147" t="n">
        <v>1.94651295</v>
      </c>
      <c r="Q29" s="147" t="n">
        <v>3.77516048</v>
      </c>
      <c r="R29" s="148" t="n">
        <v>5.48813968</v>
      </c>
    </row>
    <row r="30" customFormat="false" ht="12.75" hidden="false" customHeight="false" outlineLevel="0" collapsed="false">
      <c r="A30" s="168" t="n">
        <v>37530</v>
      </c>
      <c r="B30" s="149" t="n">
        <v>0.36691156</v>
      </c>
      <c r="C30" s="149" t="n">
        <v>0</v>
      </c>
      <c r="D30" s="149" t="n">
        <v>11.79753964</v>
      </c>
      <c r="E30" s="149" t="n">
        <v>-11.43062808</v>
      </c>
      <c r="F30" s="149" t="n">
        <v>-11.43062808</v>
      </c>
      <c r="G30" s="149" t="n">
        <v>0</v>
      </c>
      <c r="H30" s="148" t="n">
        <v>0</v>
      </c>
      <c r="I30" s="170" t="n">
        <v>0.2054771673</v>
      </c>
      <c r="J30" s="147" t="n">
        <v>-0.0056857</v>
      </c>
      <c r="K30" s="147" t="n">
        <v>-6.58820482</v>
      </c>
      <c r="L30" s="147" t="n">
        <v>-4.26314697</v>
      </c>
      <c r="M30" s="147" t="n">
        <v>-2.06731359</v>
      </c>
      <c r="N30" s="147" t="n">
        <v>-1.01761459</v>
      </c>
      <c r="O30" s="147" t="n">
        <v>0.98588856</v>
      </c>
      <c r="P30" s="147" t="n">
        <v>1.9404892</v>
      </c>
      <c r="Q30" s="147" t="n">
        <v>3.7578213</v>
      </c>
      <c r="R30" s="148" t="n">
        <v>5.45540246</v>
      </c>
    </row>
    <row r="31" customFormat="false" ht="12.75" hidden="false" customHeight="false" outlineLevel="0" collapsed="false">
      <c r="A31" s="168" t="n">
        <v>37561</v>
      </c>
      <c r="B31" s="149" t="n">
        <v>10.30062642</v>
      </c>
      <c r="C31" s="149" t="n">
        <v>0</v>
      </c>
      <c r="D31" s="149" t="n">
        <v>19.94749686</v>
      </c>
      <c r="E31" s="149" t="n">
        <v>-9.64687044</v>
      </c>
      <c r="F31" s="149" t="n">
        <v>-9.64687044</v>
      </c>
      <c r="G31" s="149" t="n">
        <v>0</v>
      </c>
      <c r="H31" s="148" t="n">
        <v>0</v>
      </c>
      <c r="I31" s="170" t="n">
        <v>-0.0755031427</v>
      </c>
      <c r="J31" s="147" t="n">
        <v>-6.03E-005</v>
      </c>
      <c r="K31" s="147" t="n">
        <v>-6.21060172</v>
      </c>
      <c r="L31" s="147" t="n">
        <v>-3.99487518</v>
      </c>
      <c r="M31" s="147" t="n">
        <v>-1.92723695</v>
      </c>
      <c r="N31" s="147" t="n">
        <v>-0.94657835</v>
      </c>
      <c r="O31" s="147" t="n">
        <v>0.91350024</v>
      </c>
      <c r="P31" s="147" t="n">
        <v>1.7948494</v>
      </c>
      <c r="Q31" s="147" t="n">
        <v>3.46443617</v>
      </c>
      <c r="R31" s="148" t="n">
        <v>5.01699037</v>
      </c>
    </row>
    <row r="32" customFormat="false" ht="12.75" hidden="false" customHeight="false" outlineLevel="0" collapsed="false">
      <c r="A32" s="168" t="n">
        <v>37591</v>
      </c>
      <c r="B32" s="149" t="n">
        <v>-32.09664073</v>
      </c>
      <c r="C32" s="149" t="n">
        <v>0</v>
      </c>
      <c r="D32" s="149" t="n">
        <v>21.55755077</v>
      </c>
      <c r="E32" s="149" t="n">
        <v>-53.6541915</v>
      </c>
      <c r="F32" s="149" t="n">
        <v>-53.6541915</v>
      </c>
      <c r="G32" s="149" t="n">
        <v>0</v>
      </c>
      <c r="H32" s="148" t="n">
        <v>0</v>
      </c>
      <c r="I32" s="170" t="n">
        <v>0.2709715175</v>
      </c>
      <c r="J32" s="147" t="n">
        <v>-0.01480029</v>
      </c>
      <c r="K32" s="147" t="n">
        <v>5.7011906</v>
      </c>
      <c r="L32" s="147" t="n">
        <v>3.68946012</v>
      </c>
      <c r="M32" s="147" t="n">
        <v>1.78876206</v>
      </c>
      <c r="N32" s="147" t="n">
        <v>0.88042329</v>
      </c>
      <c r="O32" s="147" t="n">
        <v>-0.8529346</v>
      </c>
      <c r="P32" s="147" t="n">
        <v>-1.67823708</v>
      </c>
      <c r="Q32" s="147" t="n">
        <v>-3.24729096</v>
      </c>
      <c r="R32" s="148" t="n">
        <v>-4.71046016</v>
      </c>
    </row>
    <row r="33" customFormat="false" ht="12.75" hidden="false" customHeight="false" outlineLevel="0" collapsed="false">
      <c r="A33" s="168" t="n">
        <v>37622</v>
      </c>
      <c r="B33" s="149" t="n">
        <v>3.58818281</v>
      </c>
      <c r="C33" s="149" t="n">
        <v>0</v>
      </c>
      <c r="D33" s="149" t="n">
        <v>-3.33095387</v>
      </c>
      <c r="E33" s="149" t="n">
        <v>6.91913668</v>
      </c>
      <c r="F33" s="149" t="n">
        <v>6.91913668</v>
      </c>
      <c r="G33" s="149" t="n">
        <v>0</v>
      </c>
      <c r="H33" s="148" t="n">
        <v>0</v>
      </c>
      <c r="I33" s="170" t="n">
        <v>-0.0637948705</v>
      </c>
      <c r="J33" s="147" t="n">
        <v>0.00273301</v>
      </c>
      <c r="K33" s="147" t="n">
        <v>-0.06272978</v>
      </c>
      <c r="L33" s="147" t="n">
        <v>-0.02259083</v>
      </c>
      <c r="M33" s="147" t="n">
        <v>-0.00264262</v>
      </c>
      <c r="N33" s="147" t="n">
        <v>0.00067704</v>
      </c>
      <c r="O33" s="147" t="n">
        <v>-0.00466769</v>
      </c>
      <c r="P33" s="147" t="n">
        <v>-0.01290003</v>
      </c>
      <c r="Q33" s="147" t="n">
        <v>-0.03869322</v>
      </c>
      <c r="R33" s="148" t="n">
        <v>-0.07564153</v>
      </c>
    </row>
    <row r="34" customFormat="false" ht="12.75" hidden="false" customHeight="false" outlineLevel="0" collapsed="false">
      <c r="A34" s="168" t="n">
        <v>37653</v>
      </c>
      <c r="B34" s="149" t="n">
        <v>1.6828752</v>
      </c>
      <c r="C34" s="149" t="n">
        <v>0</v>
      </c>
      <c r="D34" s="149" t="n">
        <v>-4.78480842</v>
      </c>
      <c r="E34" s="149" t="n">
        <v>6.46768362</v>
      </c>
      <c r="F34" s="149" t="n">
        <v>6.46768362</v>
      </c>
      <c r="G34" s="149" t="n">
        <v>0</v>
      </c>
      <c r="H34" s="148" t="n">
        <v>0</v>
      </c>
      <c r="I34" s="170" t="n">
        <v>-0.0418960592</v>
      </c>
      <c r="J34" s="147" t="n">
        <v>0.00221515</v>
      </c>
      <c r="K34" s="147" t="n">
        <v>-0.13392157</v>
      </c>
      <c r="L34" s="147" t="n">
        <v>-0.07116621</v>
      </c>
      <c r="M34" s="147" t="n">
        <v>-0.02745131</v>
      </c>
      <c r="N34" s="147" t="n">
        <v>-0.01184638</v>
      </c>
      <c r="O34" s="147" t="n">
        <v>0.00836147</v>
      </c>
      <c r="P34" s="147" t="n">
        <v>0.01348822</v>
      </c>
      <c r="Q34" s="147" t="n">
        <v>0.01456361</v>
      </c>
      <c r="R34" s="148" t="n">
        <v>0.00493853</v>
      </c>
    </row>
    <row r="35" customFormat="false" ht="12.75" hidden="false" customHeight="false" outlineLevel="0" collapsed="false">
      <c r="A35" s="168" t="n">
        <v>37681</v>
      </c>
      <c r="B35" s="149" t="n">
        <v>-37.14862636</v>
      </c>
      <c r="C35" s="149" t="n">
        <v>0</v>
      </c>
      <c r="D35" s="149" t="n">
        <v>-5.50213647</v>
      </c>
      <c r="E35" s="149" t="n">
        <v>-31.64648989</v>
      </c>
      <c r="F35" s="149" t="n">
        <v>-31.64648989</v>
      </c>
      <c r="G35" s="149" t="n">
        <v>0</v>
      </c>
      <c r="H35" s="148" t="n">
        <v>0</v>
      </c>
      <c r="I35" s="170" t="n">
        <v>0.3804380919</v>
      </c>
      <c r="J35" s="147" t="n">
        <v>-0.01140217</v>
      </c>
      <c r="K35" s="147" t="n">
        <v>12.46076317</v>
      </c>
      <c r="L35" s="147" t="n">
        <v>8.02989026</v>
      </c>
      <c r="M35" s="147" t="n">
        <v>3.87731288</v>
      </c>
      <c r="N35" s="147" t="n">
        <v>1.90458425</v>
      </c>
      <c r="O35" s="147" t="n">
        <v>-1.83735425</v>
      </c>
      <c r="P35" s="147" t="n">
        <v>-3.60855557</v>
      </c>
      <c r="Q35" s="147" t="n">
        <v>-6.95748113</v>
      </c>
      <c r="R35" s="148" t="n">
        <v>-10.05779373</v>
      </c>
    </row>
    <row r="36" customFormat="false" ht="12.75" hidden="false" customHeight="false" outlineLevel="0" collapsed="false">
      <c r="A36" s="168" t="n">
        <v>37712</v>
      </c>
      <c r="B36" s="149" t="n">
        <v>2.76398397</v>
      </c>
      <c r="C36" s="149" t="n">
        <v>0</v>
      </c>
      <c r="D36" s="149" t="n">
        <v>-5.42798389</v>
      </c>
      <c r="E36" s="149" t="n">
        <v>8.19196786</v>
      </c>
      <c r="F36" s="149" t="n">
        <v>8.19196786</v>
      </c>
      <c r="G36" s="149" t="n">
        <v>0</v>
      </c>
      <c r="H36" s="148" t="n">
        <v>0</v>
      </c>
      <c r="I36" s="170" t="n">
        <v>-0.0107642797</v>
      </c>
      <c r="J36" s="147" t="n">
        <v>0.0020194</v>
      </c>
      <c r="K36" s="147" t="n">
        <v>-0.36540501</v>
      </c>
      <c r="L36" s="147" t="n">
        <v>-0.21800142</v>
      </c>
      <c r="M36" s="147" t="n">
        <v>-0.09806155</v>
      </c>
      <c r="N36" s="147" t="n">
        <v>-0.04661027</v>
      </c>
      <c r="O36" s="147" t="n">
        <v>0.04237084</v>
      </c>
      <c r="P36" s="147" t="n">
        <v>0.0809804</v>
      </c>
      <c r="Q36" s="147" t="n">
        <v>0.14851211</v>
      </c>
      <c r="R36" s="148" t="n">
        <v>0.20525985</v>
      </c>
    </row>
    <row r="37" customFormat="false" ht="12.75" hidden="false" customHeight="false" outlineLevel="0" collapsed="false">
      <c r="A37" s="168" t="n">
        <v>37742</v>
      </c>
      <c r="B37" s="149" t="n">
        <v>2.95227753</v>
      </c>
      <c r="C37" s="149" t="n">
        <v>0</v>
      </c>
      <c r="D37" s="149" t="n">
        <v>-5.60483518</v>
      </c>
      <c r="E37" s="149" t="n">
        <v>8.55711271</v>
      </c>
      <c r="F37" s="149" t="n">
        <v>8.55711271</v>
      </c>
      <c r="G37" s="149" t="n">
        <v>0</v>
      </c>
      <c r="H37" s="148" t="n">
        <v>0</v>
      </c>
      <c r="I37" s="170" t="n">
        <v>-0.0244442405</v>
      </c>
      <c r="J37" s="147" t="n">
        <v>0.00226354</v>
      </c>
      <c r="K37" s="147" t="n">
        <v>-0.35365928</v>
      </c>
      <c r="L37" s="147" t="n">
        <v>-0.20736975</v>
      </c>
      <c r="M37" s="147" t="n">
        <v>-0.09156767</v>
      </c>
      <c r="N37" s="147" t="n">
        <v>-0.04305538</v>
      </c>
      <c r="O37" s="147" t="n">
        <v>0.03835814</v>
      </c>
      <c r="P37" s="147" t="n">
        <v>0.07255469</v>
      </c>
      <c r="Q37" s="147" t="n">
        <v>0.13026325</v>
      </c>
      <c r="R37" s="148" t="n">
        <v>0.17615256</v>
      </c>
    </row>
    <row r="38" customFormat="false" ht="12.75" hidden="false" customHeight="false" outlineLevel="0" collapsed="false">
      <c r="A38" s="168" t="n">
        <v>37773</v>
      </c>
      <c r="B38" s="149" t="n">
        <v>2.7214863</v>
      </c>
      <c r="C38" s="149" t="n">
        <v>0</v>
      </c>
      <c r="D38" s="149" t="n">
        <v>-5.52188723</v>
      </c>
      <c r="E38" s="149" t="n">
        <v>8.24337353</v>
      </c>
      <c r="F38" s="149" t="n">
        <v>8.24337353</v>
      </c>
      <c r="G38" s="149" t="n">
        <v>0</v>
      </c>
      <c r="H38" s="148" t="n">
        <v>0</v>
      </c>
      <c r="I38" s="170" t="n">
        <v>-0.0177138474</v>
      </c>
      <c r="J38" s="147" t="n">
        <v>0.0020763</v>
      </c>
      <c r="K38" s="147" t="n">
        <v>-0.35139173</v>
      </c>
      <c r="L38" s="147" t="n">
        <v>-0.20823661</v>
      </c>
      <c r="M38" s="147" t="n">
        <v>-0.09295174</v>
      </c>
      <c r="N38" s="147" t="n">
        <v>-0.04402644</v>
      </c>
      <c r="O38" s="147" t="n">
        <v>0.039733</v>
      </c>
      <c r="P38" s="147" t="n">
        <v>0.07566016</v>
      </c>
      <c r="Q38" s="147" t="n">
        <v>0.13773222</v>
      </c>
      <c r="R38" s="148" t="n">
        <v>0.18895654</v>
      </c>
    </row>
    <row r="39" customFormat="false" ht="12.75" hidden="false" customHeight="false" outlineLevel="0" collapsed="false">
      <c r="A39" s="168" t="n">
        <v>37803</v>
      </c>
      <c r="B39" s="149" t="n">
        <v>2.59887194</v>
      </c>
      <c r="C39" s="149" t="n">
        <v>0</v>
      </c>
      <c r="D39" s="149" t="n">
        <v>-5.88260481</v>
      </c>
      <c r="E39" s="149" t="n">
        <v>8.48147675</v>
      </c>
      <c r="F39" s="149" t="n">
        <v>8.48147675</v>
      </c>
      <c r="G39" s="149" t="n">
        <v>0</v>
      </c>
      <c r="H39" s="148" t="n">
        <v>0</v>
      </c>
      <c r="I39" s="170" t="n">
        <v>-0.0338435161</v>
      </c>
      <c r="J39" s="147" t="n">
        <v>0.00231315</v>
      </c>
      <c r="K39" s="147" t="n">
        <v>-0.34175925</v>
      </c>
      <c r="L39" s="147" t="n">
        <v>-0.20009199</v>
      </c>
      <c r="M39" s="147" t="n">
        <v>-0.08807737</v>
      </c>
      <c r="N39" s="147" t="n">
        <v>-0.04142384</v>
      </c>
      <c r="O39" s="147" t="n">
        <v>0.0367724</v>
      </c>
      <c r="P39" s="147" t="n">
        <v>0.06940213</v>
      </c>
      <c r="Q39" s="147" t="n">
        <v>0.12396352</v>
      </c>
      <c r="R39" s="148" t="n">
        <v>0.16662841</v>
      </c>
    </row>
    <row r="40" customFormat="false" ht="12.75" hidden="false" customHeight="false" outlineLevel="0" collapsed="false">
      <c r="A40" s="168" t="n">
        <v>37834</v>
      </c>
      <c r="B40" s="149" t="n">
        <v>2.67287143</v>
      </c>
      <c r="C40" s="149" t="n">
        <v>0</v>
      </c>
      <c r="D40" s="149" t="n">
        <v>-5.75497895</v>
      </c>
      <c r="E40" s="149" t="n">
        <v>8.42785038</v>
      </c>
      <c r="F40" s="149" t="n">
        <v>8.42785038</v>
      </c>
      <c r="G40" s="149" t="n">
        <v>0</v>
      </c>
      <c r="H40" s="148" t="n">
        <v>0</v>
      </c>
      <c r="I40" s="170" t="n">
        <v>-0.0380606481</v>
      </c>
      <c r="J40" s="147" t="n">
        <v>0.00232547</v>
      </c>
      <c r="K40" s="147" t="n">
        <v>-0.33533869</v>
      </c>
      <c r="L40" s="147" t="n">
        <v>-0.19650737</v>
      </c>
      <c r="M40" s="147" t="n">
        <v>-0.08660559</v>
      </c>
      <c r="N40" s="147" t="n">
        <v>-0.04073486</v>
      </c>
      <c r="O40" s="147" t="n">
        <v>0.0361456</v>
      </c>
      <c r="P40" s="147" t="n">
        <v>0.068185</v>
      </c>
      <c r="Q40" s="147" t="n">
        <v>0.12160157</v>
      </c>
      <c r="R40" s="148" t="n">
        <v>0.1630905</v>
      </c>
    </row>
    <row r="41" customFormat="false" ht="12.75" hidden="false" customHeight="false" outlineLevel="0" collapsed="false">
      <c r="A41" s="168" t="n">
        <v>37865</v>
      </c>
      <c r="B41" s="149" t="n">
        <v>2.29763668</v>
      </c>
      <c r="C41" s="149" t="n">
        <v>0</v>
      </c>
      <c r="D41" s="149" t="n">
        <v>-5.78253746</v>
      </c>
      <c r="E41" s="149" t="n">
        <v>8.08017414</v>
      </c>
      <c r="F41" s="149" t="n">
        <v>8.08017414</v>
      </c>
      <c r="G41" s="149" t="n">
        <v>0</v>
      </c>
      <c r="H41" s="148" t="n">
        <v>0</v>
      </c>
      <c r="I41" s="170" t="n">
        <v>-0.0319781591</v>
      </c>
      <c r="J41" s="147" t="n">
        <v>0.00215836</v>
      </c>
      <c r="K41" s="147" t="n">
        <v>-0.34780969</v>
      </c>
      <c r="L41" s="147" t="n">
        <v>-0.20629764</v>
      </c>
      <c r="M41" s="147" t="n">
        <v>-0.09209449</v>
      </c>
      <c r="N41" s="147" t="n">
        <v>-0.0436049</v>
      </c>
      <c r="O41" s="147" t="n">
        <v>0.03922978</v>
      </c>
      <c r="P41" s="147" t="n">
        <v>0.07453526</v>
      </c>
      <c r="Q41" s="147" t="n">
        <v>0.13492066</v>
      </c>
      <c r="R41" s="148" t="n">
        <v>0.18381272</v>
      </c>
    </row>
    <row r="42" customFormat="false" ht="12.75" hidden="false" customHeight="false" outlineLevel="0" collapsed="false">
      <c r="A42" s="168" t="n">
        <v>37895</v>
      </c>
      <c r="B42" s="149" t="n">
        <v>2.91948312</v>
      </c>
      <c r="C42" s="149" t="n">
        <v>0</v>
      </c>
      <c r="D42" s="149" t="n">
        <v>-6.60321058</v>
      </c>
      <c r="E42" s="149" t="n">
        <v>9.5226937</v>
      </c>
      <c r="F42" s="149" t="n">
        <v>9.5226937</v>
      </c>
      <c r="G42" s="149" t="n">
        <v>0</v>
      </c>
      <c r="H42" s="148" t="n">
        <v>0</v>
      </c>
      <c r="I42" s="170" t="n">
        <v>-0.0954273753</v>
      </c>
      <c r="J42" s="147" t="n">
        <v>0.00314009</v>
      </c>
      <c r="K42" s="147" t="n">
        <v>-0.08386256</v>
      </c>
      <c r="L42" s="147" t="n">
        <v>-0.02415006</v>
      </c>
      <c r="M42" s="147" t="n">
        <v>0.0013538</v>
      </c>
      <c r="N42" s="147" t="n">
        <v>0.00360401</v>
      </c>
      <c r="O42" s="147" t="n">
        <v>-0.00872629</v>
      </c>
      <c r="P42" s="147" t="n">
        <v>-0.02191549</v>
      </c>
      <c r="Q42" s="147" t="n">
        <v>-0.05937284</v>
      </c>
      <c r="R42" s="148" t="n">
        <v>-0.10833143</v>
      </c>
    </row>
    <row r="43" customFormat="false" ht="12.75" hidden="false" customHeight="false" outlineLevel="0" collapsed="false">
      <c r="A43" s="168" t="n">
        <v>37926</v>
      </c>
      <c r="B43" s="149" t="n">
        <v>0.52944373</v>
      </c>
      <c r="C43" s="149" t="n">
        <v>0</v>
      </c>
      <c r="D43" s="149" t="n">
        <v>-8.07382888</v>
      </c>
      <c r="E43" s="149" t="n">
        <v>8.60327261</v>
      </c>
      <c r="F43" s="149" t="n">
        <v>8.60327261</v>
      </c>
      <c r="G43" s="149" t="n">
        <v>0</v>
      </c>
      <c r="H43" s="148" t="n">
        <v>0</v>
      </c>
      <c r="I43" s="170" t="n">
        <v>-0.0806288624</v>
      </c>
      <c r="J43" s="147" t="n">
        <v>0.00277291</v>
      </c>
      <c r="K43" s="147" t="n">
        <v>-0.27570044</v>
      </c>
      <c r="L43" s="147" t="n">
        <v>-0.15259546</v>
      </c>
      <c r="M43" s="147" t="n">
        <v>-0.06268673</v>
      </c>
      <c r="N43" s="147" t="n">
        <v>-0.02827112</v>
      </c>
      <c r="O43" s="147" t="n">
        <v>0.02271966</v>
      </c>
      <c r="P43" s="147" t="n">
        <v>0.040431</v>
      </c>
      <c r="Q43" s="147" t="n">
        <v>0.0627733</v>
      </c>
      <c r="R43" s="148" t="n">
        <v>0.07050612</v>
      </c>
    </row>
    <row r="44" customFormat="false" ht="12.75" hidden="false" customHeight="false" outlineLevel="0" collapsed="false">
      <c r="A44" s="168" t="n">
        <v>37956</v>
      </c>
      <c r="B44" s="149" t="n">
        <v>-2.46271235</v>
      </c>
      <c r="C44" s="149" t="n">
        <v>0</v>
      </c>
      <c r="D44" s="149" t="n">
        <v>-5.35429559</v>
      </c>
      <c r="E44" s="149" t="n">
        <v>2.89158324</v>
      </c>
      <c r="F44" s="149" t="n">
        <v>2.89158324</v>
      </c>
      <c r="G44" s="149" t="n">
        <v>0</v>
      </c>
      <c r="H44" s="148" t="n">
        <v>0</v>
      </c>
      <c r="I44" s="170" t="n">
        <v>-0.1457562957</v>
      </c>
      <c r="J44" s="147" t="n">
        <v>0.00242943</v>
      </c>
      <c r="K44" s="147" t="n">
        <v>0.1101637</v>
      </c>
      <c r="L44" s="147" t="n">
        <v>0.1014679</v>
      </c>
      <c r="M44" s="147" t="n">
        <v>0.06285881</v>
      </c>
      <c r="N44" s="147" t="n">
        <v>0.03414112</v>
      </c>
      <c r="O44" s="147" t="n">
        <v>-0.03898829</v>
      </c>
      <c r="P44" s="147" t="n">
        <v>-0.08229377</v>
      </c>
      <c r="Q44" s="147" t="n">
        <v>-0.17994861</v>
      </c>
      <c r="R44" s="148" t="n">
        <v>-0.28953249</v>
      </c>
    </row>
    <row r="45" customFormat="false" ht="12.75" hidden="false" customHeight="false" outlineLevel="0" collapsed="false">
      <c r="A45" s="168" t="n">
        <v>37987</v>
      </c>
      <c r="B45" s="149" t="n">
        <v>5.68989368</v>
      </c>
      <c r="C45" s="149" t="n">
        <v>0</v>
      </c>
      <c r="D45" s="149" t="n">
        <v>3.0489827</v>
      </c>
      <c r="E45" s="149" t="n">
        <v>2.64091098</v>
      </c>
      <c r="F45" s="149" t="n">
        <v>2.64091098</v>
      </c>
      <c r="G45" s="149" t="n">
        <v>0</v>
      </c>
      <c r="H45" s="148" t="n">
        <v>0</v>
      </c>
      <c r="I45" s="170" t="n">
        <v>-0.1389827862</v>
      </c>
      <c r="J45" s="147" t="n">
        <v>0.00234967</v>
      </c>
      <c r="K45" s="147" t="n">
        <v>0.073688</v>
      </c>
      <c r="L45" s="147" t="n">
        <v>0.07080503</v>
      </c>
      <c r="M45" s="147" t="n">
        <v>0.04492399</v>
      </c>
      <c r="N45" s="147" t="n">
        <v>0.02461773</v>
      </c>
      <c r="O45" s="147" t="n">
        <v>-0.02852102</v>
      </c>
      <c r="P45" s="147" t="n">
        <v>-0.06056747</v>
      </c>
      <c r="Q45" s="147" t="n">
        <v>-0.13386489</v>
      </c>
      <c r="R45" s="148" t="n">
        <v>-0.21740176</v>
      </c>
    </row>
    <row r="46" customFormat="false" ht="12.75" hidden="false" customHeight="false" outlineLevel="0" collapsed="false">
      <c r="A46" s="168" t="n">
        <v>38018</v>
      </c>
      <c r="B46" s="149" t="n">
        <v>5.23394261</v>
      </c>
      <c r="C46" s="149" t="n">
        <v>0</v>
      </c>
      <c r="D46" s="149" t="n">
        <v>2.24716273</v>
      </c>
      <c r="E46" s="149" t="n">
        <v>2.98677988</v>
      </c>
      <c r="F46" s="149" t="n">
        <v>2.98677988</v>
      </c>
      <c r="G46" s="149" t="n">
        <v>0</v>
      </c>
      <c r="H46" s="148" t="n">
        <v>0</v>
      </c>
      <c r="I46" s="170" t="n">
        <v>-0.1311214375</v>
      </c>
      <c r="J46" s="147" t="n">
        <v>0.00222607</v>
      </c>
      <c r="K46" s="147" t="n">
        <v>0.02804253</v>
      </c>
      <c r="L46" s="147" t="n">
        <v>0.04323529</v>
      </c>
      <c r="M46" s="147" t="n">
        <v>0.03237662</v>
      </c>
      <c r="N46" s="147" t="n">
        <v>0.01862128</v>
      </c>
      <c r="O46" s="147" t="n">
        <v>-0.02302218</v>
      </c>
      <c r="P46" s="147" t="n">
        <v>-0.05001581</v>
      </c>
      <c r="Q46" s="147" t="n">
        <v>-0.11436371</v>
      </c>
      <c r="R46" s="148" t="n">
        <v>-0.1902327</v>
      </c>
    </row>
    <row r="47" customFormat="false" ht="12.75" hidden="false" customHeight="false" outlineLevel="0" collapsed="false">
      <c r="A47" s="168" t="n">
        <v>38047</v>
      </c>
      <c r="B47" s="149" t="n">
        <v>4.41298855</v>
      </c>
      <c r="C47" s="149" t="n">
        <v>0</v>
      </c>
      <c r="D47" s="149" t="n">
        <v>0.63041291</v>
      </c>
      <c r="E47" s="149" t="n">
        <v>3.78257564</v>
      </c>
      <c r="F47" s="149" t="n">
        <v>3.78257564</v>
      </c>
      <c r="G47" s="149" t="n">
        <v>0</v>
      </c>
      <c r="H47" s="148" t="n">
        <v>0</v>
      </c>
      <c r="I47" s="170" t="n">
        <v>-0.1129729389</v>
      </c>
      <c r="J47" s="147" t="n">
        <v>0.00212617</v>
      </c>
      <c r="K47" s="147" t="n">
        <v>-0.38763617</v>
      </c>
      <c r="L47" s="147" t="n">
        <v>-0.22242946</v>
      </c>
      <c r="M47" s="147" t="n">
        <v>-0.09527809</v>
      </c>
      <c r="N47" s="147" t="n">
        <v>-0.04400004</v>
      </c>
      <c r="O47" s="147" t="n">
        <v>0.03734869</v>
      </c>
      <c r="P47" s="147" t="n">
        <v>0.06862536</v>
      </c>
      <c r="Q47" s="147" t="n">
        <v>0.11506155</v>
      </c>
      <c r="R47" s="148" t="n">
        <v>0.14310866</v>
      </c>
    </row>
    <row r="48" customFormat="false" ht="12.75" hidden="false" customHeight="false" outlineLevel="0" collapsed="false">
      <c r="A48" s="168" t="n">
        <v>38078</v>
      </c>
      <c r="B48" s="149" t="n">
        <v>2.55175663</v>
      </c>
      <c r="C48" s="149" t="n">
        <v>0</v>
      </c>
      <c r="D48" s="149" t="n">
        <v>-6.06404724</v>
      </c>
      <c r="E48" s="149" t="n">
        <v>8.61580387</v>
      </c>
      <c r="F48" s="149" t="n">
        <v>8.61580387</v>
      </c>
      <c r="G48" s="149" t="n">
        <v>0</v>
      </c>
      <c r="H48" s="148" t="n">
        <v>0</v>
      </c>
      <c r="I48" s="170" t="n">
        <v>0.0401672652</v>
      </c>
      <c r="J48" s="147" t="n">
        <v>0.00144104</v>
      </c>
      <c r="K48" s="147" t="n">
        <v>1.45876693</v>
      </c>
      <c r="L48" s="147" t="n">
        <v>0.94107156</v>
      </c>
      <c r="M48" s="147" t="n">
        <v>0.45474428</v>
      </c>
      <c r="N48" s="147" t="n">
        <v>0.22345198</v>
      </c>
      <c r="O48" s="147" t="n">
        <v>-0.21573989</v>
      </c>
      <c r="P48" s="147" t="n">
        <v>-0.4239923</v>
      </c>
      <c r="Q48" s="147" t="n">
        <v>-0.81841104</v>
      </c>
      <c r="R48" s="148" t="n">
        <v>-1.18408845</v>
      </c>
    </row>
    <row r="49" customFormat="false" ht="12.75" hidden="false" customHeight="false" outlineLevel="0" collapsed="false">
      <c r="A49" s="168" t="n">
        <v>38108</v>
      </c>
      <c r="B49" s="149" t="n">
        <v>2.98634901</v>
      </c>
      <c r="C49" s="149" t="n">
        <v>0</v>
      </c>
      <c r="D49" s="149" t="n">
        <v>-6.00112836</v>
      </c>
      <c r="E49" s="149" t="n">
        <v>8.98747737</v>
      </c>
      <c r="F49" s="149" t="n">
        <v>8.98747737</v>
      </c>
      <c r="G49" s="149" t="n">
        <v>0</v>
      </c>
      <c r="H49" s="148" t="n">
        <v>0</v>
      </c>
      <c r="I49" s="170" t="n">
        <v>0.0247310634</v>
      </c>
      <c r="J49" s="147" t="n">
        <v>0.00166485</v>
      </c>
      <c r="K49" s="147" t="n">
        <v>1.50222724</v>
      </c>
      <c r="L49" s="147" t="n">
        <v>0.97104075</v>
      </c>
      <c r="M49" s="147" t="n">
        <v>0.47015264</v>
      </c>
      <c r="N49" s="147" t="n">
        <v>0.23124493</v>
      </c>
      <c r="O49" s="147" t="n">
        <v>-0.22368825</v>
      </c>
      <c r="P49" s="147" t="n">
        <v>-0.44005373</v>
      </c>
      <c r="Q49" s="147" t="n">
        <v>-0.85115536</v>
      </c>
      <c r="R49" s="148" t="n">
        <v>-1.23383205</v>
      </c>
    </row>
    <row r="50" customFormat="false" ht="12.75" hidden="false" customHeight="false" outlineLevel="0" collapsed="false">
      <c r="A50" s="168" t="n">
        <v>38139</v>
      </c>
      <c r="B50" s="149" t="n">
        <v>2.72901514</v>
      </c>
      <c r="C50" s="149" t="n">
        <v>0</v>
      </c>
      <c r="D50" s="149" t="n">
        <v>-5.98560935</v>
      </c>
      <c r="E50" s="149" t="n">
        <v>8.71462449</v>
      </c>
      <c r="F50" s="149" t="n">
        <v>8.71462449</v>
      </c>
      <c r="G50" s="149" t="n">
        <v>0</v>
      </c>
      <c r="H50" s="148" t="n">
        <v>0</v>
      </c>
      <c r="I50" s="170" t="n">
        <v>0.0250534838</v>
      </c>
      <c r="J50" s="147" t="n">
        <v>0.00160394</v>
      </c>
      <c r="K50" s="147" t="n">
        <v>1.40775533</v>
      </c>
      <c r="L50" s="147" t="n">
        <v>0.90985638</v>
      </c>
      <c r="M50" s="147" t="n">
        <v>0.44052598</v>
      </c>
      <c r="N50" s="147" t="n">
        <v>0.21669412</v>
      </c>
      <c r="O50" s="147" t="n">
        <v>-0.20968713</v>
      </c>
      <c r="P50" s="147" t="n">
        <v>-0.41258524</v>
      </c>
      <c r="Q50" s="147" t="n">
        <v>-0.79796792</v>
      </c>
      <c r="R50" s="148" t="n">
        <v>-1.15682353</v>
      </c>
    </row>
    <row r="51" customFormat="false" ht="12.75" hidden="false" customHeight="false" outlineLevel="0" collapsed="false">
      <c r="A51" s="168" t="n">
        <v>38169</v>
      </c>
      <c r="B51" s="149" t="n">
        <v>2.50917809</v>
      </c>
      <c r="C51" s="149" t="n">
        <v>0</v>
      </c>
      <c r="D51" s="149" t="n">
        <v>-6.24219975</v>
      </c>
      <c r="E51" s="149" t="n">
        <v>8.75137784</v>
      </c>
      <c r="F51" s="149" t="n">
        <v>8.75137784</v>
      </c>
      <c r="G51" s="149" t="n">
        <v>0</v>
      </c>
      <c r="H51" s="148" t="n">
        <v>0</v>
      </c>
      <c r="I51" s="170" t="n">
        <v>0.0199045262</v>
      </c>
      <c r="J51" s="147" t="n">
        <v>0.0016503</v>
      </c>
      <c r="K51" s="147" t="n">
        <v>1.41250733</v>
      </c>
      <c r="L51" s="147" t="n">
        <v>0.91385403</v>
      </c>
      <c r="M51" s="147" t="n">
        <v>0.44293811</v>
      </c>
      <c r="N51" s="147" t="n">
        <v>0.21799807</v>
      </c>
      <c r="O51" s="147" t="n">
        <v>-0.21125168</v>
      </c>
      <c r="P51" s="147" t="n">
        <v>-0.41584529</v>
      </c>
      <c r="Q51" s="147" t="n">
        <v>-0.80492069</v>
      </c>
      <c r="R51" s="148" t="n">
        <v>-1.16797569</v>
      </c>
    </row>
    <row r="52" customFormat="false" ht="12.75" hidden="false" customHeight="false" outlineLevel="0" collapsed="false">
      <c r="A52" s="168" t="n">
        <v>38200</v>
      </c>
      <c r="B52" s="149" t="n">
        <v>2.50933088</v>
      </c>
      <c r="C52" s="149" t="n">
        <v>0</v>
      </c>
      <c r="D52" s="149" t="n">
        <v>-6.10979939</v>
      </c>
      <c r="E52" s="149" t="n">
        <v>8.61913027</v>
      </c>
      <c r="F52" s="149" t="n">
        <v>8.61913027</v>
      </c>
      <c r="G52" s="149" t="n">
        <v>0</v>
      </c>
      <c r="H52" s="148" t="n">
        <v>0</v>
      </c>
      <c r="I52" s="170" t="n">
        <v>0.0193795047</v>
      </c>
      <c r="J52" s="147" t="n">
        <v>0.00163077</v>
      </c>
      <c r="K52" s="147" t="n">
        <v>1.37269468</v>
      </c>
      <c r="L52" s="147" t="n">
        <v>0.88817317</v>
      </c>
      <c r="M52" s="147" t="n">
        <v>0.43061892</v>
      </c>
      <c r="N52" s="147" t="n">
        <v>0.21198705</v>
      </c>
      <c r="O52" s="147" t="n">
        <v>-0.20552574</v>
      </c>
      <c r="P52" s="147" t="n">
        <v>-0.4045254</v>
      </c>
      <c r="Q52" s="147" t="n">
        <v>-0.78310581</v>
      </c>
      <c r="R52" s="148" t="n">
        <v>-1.13663508</v>
      </c>
    </row>
    <row r="53" customFormat="false" ht="12.75" hidden="false" customHeight="false" outlineLevel="0" collapsed="false">
      <c r="A53" s="168" t="n">
        <v>38231</v>
      </c>
      <c r="B53" s="149" t="n">
        <v>2.55420152</v>
      </c>
      <c r="C53" s="149" t="n">
        <v>0</v>
      </c>
      <c r="D53" s="149" t="n">
        <v>-5.97749092</v>
      </c>
      <c r="E53" s="149" t="n">
        <v>8.53169244</v>
      </c>
      <c r="F53" s="149" t="n">
        <v>8.53169244</v>
      </c>
      <c r="G53" s="149" t="n">
        <v>0</v>
      </c>
      <c r="H53" s="148" t="n">
        <v>0</v>
      </c>
      <c r="I53" s="170" t="n">
        <v>0.0175549863</v>
      </c>
      <c r="J53" s="147" t="n">
        <v>0.00162113</v>
      </c>
      <c r="K53" s="147" t="n">
        <v>1.32901224</v>
      </c>
      <c r="L53" s="147" t="n">
        <v>0.85997726</v>
      </c>
      <c r="M53" s="147" t="n">
        <v>0.41698355</v>
      </c>
      <c r="N53" s="147" t="n">
        <v>0.20528094</v>
      </c>
      <c r="O53" s="147" t="n">
        <v>-0.19904337</v>
      </c>
      <c r="P53" s="147" t="n">
        <v>-0.39179995</v>
      </c>
      <c r="Q53" s="147" t="n">
        <v>-0.75857478</v>
      </c>
      <c r="R53" s="148" t="n">
        <v>-1.10116876</v>
      </c>
    </row>
    <row r="54" customFormat="false" ht="12.75" hidden="false" customHeight="false" outlineLevel="0" collapsed="false">
      <c r="A54" s="168" t="n">
        <v>38261</v>
      </c>
      <c r="B54" s="149" t="n">
        <v>2.61148102</v>
      </c>
      <c r="C54" s="149" t="n">
        <v>0</v>
      </c>
      <c r="D54" s="149" t="n">
        <v>-5.73251845</v>
      </c>
      <c r="E54" s="149" t="n">
        <v>8.34399947</v>
      </c>
      <c r="F54" s="149" t="n">
        <v>8.34399947</v>
      </c>
      <c r="G54" s="149" t="n">
        <v>0</v>
      </c>
      <c r="H54" s="148" t="n">
        <v>0</v>
      </c>
      <c r="I54" s="170" t="n">
        <v>0.0198414964</v>
      </c>
      <c r="J54" s="147" t="n">
        <v>0.00156759</v>
      </c>
      <c r="K54" s="147" t="n">
        <v>1.32322102</v>
      </c>
      <c r="L54" s="147" t="n">
        <v>0.85623864</v>
      </c>
      <c r="M54" s="147" t="n">
        <v>0.41520048</v>
      </c>
      <c r="N54" s="147" t="n">
        <v>0.20441947</v>
      </c>
      <c r="O54" s="147" t="n">
        <v>-0.1981648</v>
      </c>
      <c r="P54" s="147" t="n">
        <v>-0.39002754</v>
      </c>
      <c r="Q54" s="147" t="n">
        <v>-0.75512576</v>
      </c>
      <c r="R54" s="148" t="n">
        <v>-1.09617999</v>
      </c>
    </row>
    <row r="55" customFormat="false" ht="12.75" hidden="false" customHeight="false" outlineLevel="0" collapsed="false">
      <c r="A55" s="168" t="n">
        <v>38292</v>
      </c>
      <c r="B55" s="149" t="n">
        <v>1.78590064</v>
      </c>
      <c r="C55" s="149" t="n">
        <v>0</v>
      </c>
      <c r="D55" s="149" t="n">
        <v>-5.46564216</v>
      </c>
      <c r="E55" s="149" t="n">
        <v>7.2515428</v>
      </c>
      <c r="F55" s="149" t="n">
        <v>7.2515428</v>
      </c>
      <c r="G55" s="149" t="n">
        <v>0</v>
      </c>
      <c r="H55" s="148" t="n">
        <v>0</v>
      </c>
      <c r="I55" s="170" t="n">
        <v>0.0454567543</v>
      </c>
      <c r="J55" s="147" t="n">
        <v>0.00115549</v>
      </c>
      <c r="K55" s="147" t="n">
        <v>1.00980553</v>
      </c>
      <c r="L55" s="147" t="n">
        <v>0.6535235</v>
      </c>
      <c r="M55" s="147" t="n">
        <v>0.31709688</v>
      </c>
      <c r="N55" s="147" t="n">
        <v>0.15613235</v>
      </c>
      <c r="O55" s="147" t="n">
        <v>-0.15129722</v>
      </c>
      <c r="P55" s="147" t="n">
        <v>-0.29783491</v>
      </c>
      <c r="Q55" s="147" t="n">
        <v>-0.57698537</v>
      </c>
      <c r="R55" s="148" t="n">
        <v>-0.83823711</v>
      </c>
    </row>
    <row r="56" customFormat="false" ht="12.75" hidden="false" customHeight="false" outlineLevel="0" collapsed="false">
      <c r="A56" s="168" t="n">
        <v>38322</v>
      </c>
      <c r="B56" s="149" t="n">
        <v>2.45914629</v>
      </c>
      <c r="C56" s="149" t="n">
        <v>0</v>
      </c>
      <c r="D56" s="149" t="n">
        <v>-3.72706708</v>
      </c>
      <c r="E56" s="149" t="n">
        <v>6.18621337</v>
      </c>
      <c r="F56" s="149" t="n">
        <v>6.18621337</v>
      </c>
      <c r="G56" s="149" t="n">
        <v>0</v>
      </c>
      <c r="H56" s="148" t="n">
        <v>0</v>
      </c>
      <c r="I56" s="170" t="n">
        <v>-0.0165027392</v>
      </c>
      <c r="J56" s="147" t="n">
        <v>0.00145489</v>
      </c>
      <c r="K56" s="147" t="n">
        <v>1.20948989</v>
      </c>
      <c r="L56" s="147" t="n">
        <v>0.78867885</v>
      </c>
      <c r="M56" s="147" t="n">
        <v>0.38538404</v>
      </c>
      <c r="N56" s="147" t="n">
        <v>0.1904541</v>
      </c>
      <c r="O56" s="147" t="n">
        <v>-0.18601188</v>
      </c>
      <c r="P56" s="147" t="n">
        <v>-0.36762603</v>
      </c>
      <c r="Q56" s="147" t="n">
        <v>-0.71788389</v>
      </c>
      <c r="R56" s="148" t="n">
        <v>-1.0512897</v>
      </c>
    </row>
    <row r="57" customFormat="false" ht="12.75" hidden="false" customHeight="false" outlineLevel="0" collapsed="false">
      <c r="A57" s="168" t="n">
        <v>38353</v>
      </c>
      <c r="B57" s="149" t="n">
        <v>1.33647867</v>
      </c>
      <c r="C57" s="149" t="n">
        <v>0</v>
      </c>
      <c r="D57" s="149" t="n">
        <v>-2.72740493</v>
      </c>
      <c r="E57" s="149" t="n">
        <v>4.0638836</v>
      </c>
      <c r="F57" s="149" t="n">
        <v>4.0638836</v>
      </c>
      <c r="G57" s="149" t="n">
        <v>0</v>
      </c>
      <c r="H57" s="148" t="n">
        <v>0</v>
      </c>
      <c r="I57" s="170" t="n">
        <v>-0.0434391302</v>
      </c>
      <c r="J57" s="147" t="n">
        <v>0.00127033</v>
      </c>
      <c r="K57" s="147" t="n">
        <v>1.78622044</v>
      </c>
      <c r="L57" s="147" t="n">
        <v>1.16417809</v>
      </c>
      <c r="M57" s="147" t="n">
        <v>0.56889899</v>
      </c>
      <c r="N57" s="147" t="n">
        <v>0.28118363</v>
      </c>
      <c r="O57" s="147" t="n">
        <v>-0.27472776</v>
      </c>
      <c r="P57" s="147" t="n">
        <v>-0.54308407</v>
      </c>
      <c r="Q57" s="147" t="n">
        <v>-1.0610549</v>
      </c>
      <c r="R57" s="148" t="n">
        <v>-1.55471317</v>
      </c>
    </row>
    <row r="58" customFormat="false" ht="12.75" hidden="false" customHeight="false" outlineLevel="0" collapsed="false">
      <c r="A58" s="168" t="n">
        <v>38384</v>
      </c>
      <c r="B58" s="149" t="n">
        <v>2.05449012</v>
      </c>
      <c r="C58" s="149" t="n">
        <v>0</v>
      </c>
      <c r="D58" s="149" t="n">
        <v>-2.78981416</v>
      </c>
      <c r="E58" s="149" t="n">
        <v>4.84430428</v>
      </c>
      <c r="F58" s="149" t="n">
        <v>4.84430428</v>
      </c>
      <c r="G58" s="149" t="n">
        <v>0</v>
      </c>
      <c r="H58" s="148" t="n">
        <v>0</v>
      </c>
      <c r="I58" s="170" t="n">
        <v>-0.046920869</v>
      </c>
      <c r="J58" s="147" t="n">
        <v>0.0014012</v>
      </c>
      <c r="K58" s="147" t="n">
        <v>1.86121721</v>
      </c>
      <c r="L58" s="147" t="n">
        <v>1.21306531</v>
      </c>
      <c r="M58" s="147" t="n">
        <v>0.59265161</v>
      </c>
      <c r="N58" s="147" t="n">
        <v>0.29287539</v>
      </c>
      <c r="O58" s="147" t="n">
        <v>-0.28603288</v>
      </c>
      <c r="P58" s="147" t="n">
        <v>-0.56529441</v>
      </c>
      <c r="Q58" s="147" t="n">
        <v>-1.10384115</v>
      </c>
      <c r="R58" s="148" t="n">
        <v>-1.61640186</v>
      </c>
    </row>
    <row r="59" customFormat="false" ht="12.75" hidden="false" customHeight="false" outlineLevel="0" collapsed="false">
      <c r="A59" s="168" t="n">
        <v>38412</v>
      </c>
      <c r="B59" s="149" t="n">
        <v>1.70355075</v>
      </c>
      <c r="C59" s="149" t="n">
        <v>0</v>
      </c>
      <c r="D59" s="149" t="n">
        <v>-4.96033169</v>
      </c>
      <c r="E59" s="149" t="n">
        <v>6.66388244</v>
      </c>
      <c r="F59" s="149" t="n">
        <v>6.66388244</v>
      </c>
      <c r="G59" s="149" t="n">
        <v>0</v>
      </c>
      <c r="H59" s="148" t="n">
        <v>0</v>
      </c>
      <c r="I59" s="170" t="n">
        <v>-0.0321084392</v>
      </c>
      <c r="J59" s="147" t="n">
        <v>0.00163065</v>
      </c>
      <c r="K59" s="147" t="n">
        <v>1.90180638</v>
      </c>
      <c r="L59" s="147" t="n">
        <v>1.2383684</v>
      </c>
      <c r="M59" s="147" t="n">
        <v>0.60439031</v>
      </c>
      <c r="N59" s="147" t="n">
        <v>0.2984739</v>
      </c>
      <c r="O59" s="147" t="n">
        <v>-0.29096378</v>
      </c>
      <c r="P59" s="147" t="n">
        <v>-0.57445805</v>
      </c>
      <c r="Q59" s="147" t="n">
        <v>-1.1192854</v>
      </c>
      <c r="R59" s="148" t="n">
        <v>-1.63513282</v>
      </c>
    </row>
    <row r="60" customFormat="false" ht="12.75" hidden="false" customHeight="false" outlineLevel="0" collapsed="false">
      <c r="A60" s="168" t="n">
        <v>38443</v>
      </c>
      <c r="B60" s="149" t="n">
        <v>4.26226578</v>
      </c>
      <c r="C60" s="149" t="n">
        <v>0</v>
      </c>
      <c r="D60" s="149" t="n">
        <v>-4.03030648</v>
      </c>
      <c r="E60" s="149" t="n">
        <v>8.29257226</v>
      </c>
      <c r="F60" s="149" t="n">
        <v>8.29257226</v>
      </c>
      <c r="G60" s="149" t="n">
        <v>0</v>
      </c>
      <c r="H60" s="148" t="n">
        <v>0</v>
      </c>
      <c r="I60" s="170" t="n">
        <v>-0.0696342826</v>
      </c>
      <c r="J60" s="147" t="n">
        <v>0.00218843</v>
      </c>
      <c r="K60" s="147" t="n">
        <v>2.34012366</v>
      </c>
      <c r="L60" s="147" t="n">
        <v>1.52342993</v>
      </c>
      <c r="M60" s="147" t="n">
        <v>0.74288631</v>
      </c>
      <c r="N60" s="147" t="n">
        <v>0.36667758</v>
      </c>
      <c r="O60" s="147" t="n">
        <v>-0.35709051</v>
      </c>
      <c r="P60" s="147" t="n">
        <v>-0.70458021</v>
      </c>
      <c r="Q60" s="147" t="n">
        <v>-1.37088344</v>
      </c>
      <c r="R60" s="148" t="n">
        <v>-1.99970738</v>
      </c>
    </row>
    <row r="61" customFormat="false" ht="12.75" hidden="false" customHeight="false" outlineLevel="0" collapsed="false">
      <c r="A61" s="168" t="n">
        <v>38473</v>
      </c>
      <c r="B61" s="149" t="n">
        <v>0.53174567</v>
      </c>
      <c r="C61" s="149" t="n">
        <v>0</v>
      </c>
      <c r="D61" s="149" t="n">
        <v>-2.90984974</v>
      </c>
      <c r="E61" s="149" t="n">
        <v>3.44159541</v>
      </c>
      <c r="F61" s="149" t="n">
        <v>3.44159541</v>
      </c>
      <c r="G61" s="149" t="n">
        <v>0</v>
      </c>
      <c r="H61" s="148" t="n">
        <v>0</v>
      </c>
      <c r="I61" s="170" t="n">
        <v>-0.1113842852</v>
      </c>
      <c r="J61" s="147" t="n">
        <v>0.00154249</v>
      </c>
      <c r="K61" s="147" t="n">
        <v>0.99856571</v>
      </c>
      <c r="L61" s="147" t="n">
        <v>0.66090816</v>
      </c>
      <c r="M61" s="147" t="n">
        <v>0.32717531</v>
      </c>
      <c r="N61" s="147" t="n">
        <v>0.16263112</v>
      </c>
      <c r="O61" s="147" t="n">
        <v>-0.16049272</v>
      </c>
      <c r="P61" s="147" t="n">
        <v>-0.31865597</v>
      </c>
      <c r="Q61" s="147" t="n">
        <v>-0.62738117</v>
      </c>
      <c r="R61" s="148" t="n">
        <v>-0.92548735</v>
      </c>
    </row>
    <row r="62" customFormat="false" ht="12.75" hidden="false" customHeight="false" outlineLevel="0" collapsed="false">
      <c r="A62" s="168" t="n">
        <v>38504</v>
      </c>
      <c r="B62" s="149" t="n">
        <v>0.48947263</v>
      </c>
      <c r="C62" s="149" t="n">
        <v>0</v>
      </c>
      <c r="D62" s="149" t="n">
        <v>-2.6843619</v>
      </c>
      <c r="E62" s="149" t="n">
        <v>3.17383453</v>
      </c>
      <c r="F62" s="149" t="n">
        <v>3.17383453</v>
      </c>
      <c r="G62" s="149" t="n">
        <v>0</v>
      </c>
      <c r="H62" s="148" t="n">
        <v>0</v>
      </c>
      <c r="I62" s="170" t="n">
        <v>-0.1075300054</v>
      </c>
      <c r="J62" s="147" t="n">
        <v>0.00144658</v>
      </c>
      <c r="K62" s="147" t="n">
        <v>0.93049651</v>
      </c>
      <c r="L62" s="147" t="n">
        <v>0.61594902</v>
      </c>
      <c r="M62" s="147" t="n">
        <v>0.30498146</v>
      </c>
      <c r="N62" s="147" t="n">
        <v>0.15161716</v>
      </c>
      <c r="O62" s="147" t="n">
        <v>-0.14966321</v>
      </c>
      <c r="P62" s="147" t="n">
        <v>-0.29719664</v>
      </c>
      <c r="Q62" s="147" t="n">
        <v>-0.58531361</v>
      </c>
      <c r="R62" s="148" t="n">
        <v>-0.86388372</v>
      </c>
    </row>
    <row r="63" customFormat="false" ht="12.75" hidden="false" customHeight="false" outlineLevel="0" collapsed="false">
      <c r="A63" s="168" t="n">
        <v>38534</v>
      </c>
      <c r="B63" s="149" t="n">
        <v>0.10923045</v>
      </c>
      <c r="C63" s="149" t="n">
        <v>0</v>
      </c>
      <c r="D63" s="149" t="n">
        <v>-3.04650315</v>
      </c>
      <c r="E63" s="149" t="n">
        <v>3.1557336</v>
      </c>
      <c r="F63" s="149" t="n">
        <v>3.1557336</v>
      </c>
      <c r="G63" s="149" t="n">
        <v>0</v>
      </c>
      <c r="H63" s="148" t="n">
        <v>0</v>
      </c>
      <c r="I63" s="170" t="n">
        <v>-0.1089910067</v>
      </c>
      <c r="J63" s="147" t="n">
        <v>0.00144041</v>
      </c>
      <c r="K63" s="147" t="n">
        <v>0.93970543</v>
      </c>
      <c r="L63" s="147" t="n">
        <v>0.62161408</v>
      </c>
      <c r="M63" s="147" t="n">
        <v>0.30761916</v>
      </c>
      <c r="N63" s="147" t="n">
        <v>0.15289411</v>
      </c>
      <c r="O63" s="147" t="n">
        <v>-0.15086797</v>
      </c>
      <c r="P63" s="147" t="n">
        <v>-0.2995442</v>
      </c>
      <c r="Q63" s="147" t="n">
        <v>-0.58986086</v>
      </c>
      <c r="R63" s="148" t="n">
        <v>-0.87053852</v>
      </c>
    </row>
    <row r="64" customFormat="false" ht="12.75" hidden="false" customHeight="false" outlineLevel="0" collapsed="false">
      <c r="A64" s="168" t="n">
        <v>38565</v>
      </c>
      <c r="B64" s="149" t="n">
        <v>0.00037376</v>
      </c>
      <c r="C64" s="149" t="n">
        <v>0</v>
      </c>
      <c r="D64" s="149" t="n">
        <v>-3.04627846</v>
      </c>
      <c r="E64" s="149" t="n">
        <v>3.04665222</v>
      </c>
      <c r="F64" s="149" t="n">
        <v>3.04665222</v>
      </c>
      <c r="G64" s="149" t="n">
        <v>0</v>
      </c>
      <c r="H64" s="148" t="n">
        <v>0</v>
      </c>
      <c r="I64" s="170" t="n">
        <v>-0.1068130657</v>
      </c>
      <c r="J64" s="147" t="n">
        <v>0.00139163</v>
      </c>
      <c r="K64" s="147" t="n">
        <v>0.92145052</v>
      </c>
      <c r="L64" s="147" t="n">
        <v>0.60912376</v>
      </c>
      <c r="M64" s="147" t="n">
        <v>0.3012739</v>
      </c>
      <c r="N64" s="147" t="n">
        <v>0.14970607</v>
      </c>
      <c r="O64" s="147" t="n">
        <v>-0.14766536</v>
      </c>
      <c r="P64" s="147" t="n">
        <v>-0.2931386</v>
      </c>
      <c r="Q64" s="147" t="n">
        <v>-0.57721052</v>
      </c>
      <c r="R64" s="148" t="n">
        <v>-0.85170357</v>
      </c>
    </row>
    <row r="65" customFormat="false" ht="12.75" hidden="false" customHeight="false" outlineLevel="0" collapsed="false">
      <c r="A65" s="168" t="n">
        <v>38596</v>
      </c>
      <c r="B65" s="149" t="n">
        <v>-1.59016008</v>
      </c>
      <c r="C65" s="149" t="n">
        <v>0</v>
      </c>
      <c r="D65" s="149" t="n">
        <v>-1.68550573</v>
      </c>
      <c r="E65" s="149" t="n">
        <v>0.09534565</v>
      </c>
      <c r="F65" s="149" t="n">
        <v>0.09534565</v>
      </c>
      <c r="G65" s="149" t="n">
        <v>0</v>
      </c>
      <c r="H65" s="148" t="n">
        <v>0</v>
      </c>
      <c r="I65" s="170" t="n">
        <v>-0.0753308262</v>
      </c>
      <c r="J65" s="147" t="n">
        <v>0.00049609</v>
      </c>
      <c r="K65" s="147" t="n">
        <v>0.19421</v>
      </c>
      <c r="L65" s="147" t="n">
        <v>0.1326898</v>
      </c>
      <c r="M65" s="147" t="n">
        <v>0.06785855</v>
      </c>
      <c r="N65" s="147" t="n">
        <v>0.03428857</v>
      </c>
      <c r="O65" s="147" t="n">
        <v>-0.03496674</v>
      </c>
      <c r="P65" s="147" t="n">
        <v>-0.07056992</v>
      </c>
      <c r="Q65" s="147" t="n">
        <v>-0.14367032</v>
      </c>
      <c r="R65" s="148" t="n">
        <v>-0.21922109</v>
      </c>
    </row>
    <row r="66" customFormat="false" ht="12.75" hidden="false" customHeight="false" outlineLevel="0" collapsed="false">
      <c r="A66" s="168" t="n">
        <v>38626</v>
      </c>
      <c r="B66" s="149" t="n">
        <v>-1.51761014</v>
      </c>
      <c r="C66" s="149" t="n">
        <v>0</v>
      </c>
      <c r="D66" s="149" t="n">
        <v>-1.45972595</v>
      </c>
      <c r="E66" s="149" t="n">
        <v>-0.05788419</v>
      </c>
      <c r="F66" s="149" t="n">
        <v>-0.05788419</v>
      </c>
      <c r="G66" s="149" t="n">
        <v>0</v>
      </c>
      <c r="H66" s="148" t="n">
        <v>0</v>
      </c>
      <c r="I66" s="170" t="n">
        <v>-0.0724807763</v>
      </c>
      <c r="J66" s="147" t="n">
        <v>0.00044099</v>
      </c>
      <c r="K66" s="147" t="n">
        <v>0.20447007</v>
      </c>
      <c r="L66" s="147" t="n">
        <v>0.13895098</v>
      </c>
      <c r="M66" s="147" t="n">
        <v>0.07070842</v>
      </c>
      <c r="N66" s="147" t="n">
        <v>0.03564523</v>
      </c>
      <c r="O66" s="147" t="n">
        <v>-0.03619113</v>
      </c>
      <c r="P66" s="147" t="n">
        <v>-0.07289103</v>
      </c>
      <c r="Q66" s="147" t="n">
        <v>-0.1478256</v>
      </c>
      <c r="R66" s="148" t="n">
        <v>-0.22463674</v>
      </c>
    </row>
    <row r="67" customFormat="false" ht="12.75" hidden="false" customHeight="false" outlineLevel="0" collapsed="false">
      <c r="A67" s="168" t="n">
        <v>38657</v>
      </c>
      <c r="B67" s="149" t="n">
        <v>-1.69987951</v>
      </c>
      <c r="C67" s="149" t="n">
        <v>0</v>
      </c>
      <c r="D67" s="149" t="n">
        <v>-1.58567039</v>
      </c>
      <c r="E67" s="149" t="n">
        <v>-0.11420912</v>
      </c>
      <c r="F67" s="149" t="n">
        <v>-0.11420912</v>
      </c>
      <c r="G67" s="149" t="n">
        <v>0</v>
      </c>
      <c r="H67" s="148" t="n">
        <v>0</v>
      </c>
      <c r="I67" s="170" t="n">
        <v>-0.0707492978</v>
      </c>
      <c r="J67" s="147" t="n">
        <v>0.00041267</v>
      </c>
      <c r="K67" s="147" t="n">
        <v>0.20087522</v>
      </c>
      <c r="L67" s="147" t="n">
        <v>0.13625967</v>
      </c>
      <c r="M67" s="147" t="n">
        <v>0.06921179</v>
      </c>
      <c r="N67" s="147" t="n">
        <v>0.03485883</v>
      </c>
      <c r="O67" s="147" t="n">
        <v>-0.03532618</v>
      </c>
      <c r="P67" s="147" t="n">
        <v>-0.07115119</v>
      </c>
      <c r="Q67" s="147" t="n">
        <v>-0.14422645</v>
      </c>
      <c r="R67" s="148" t="n">
        <v>-0.21865183</v>
      </c>
    </row>
    <row r="68" customFormat="false" ht="12.75" hidden="false" customHeight="false" outlineLevel="0" collapsed="false">
      <c r="A68" s="168" t="n">
        <v>38687</v>
      </c>
      <c r="B68" s="149" t="n">
        <v>-1.85030569</v>
      </c>
      <c r="C68" s="149" t="n">
        <v>0</v>
      </c>
      <c r="D68" s="149" t="n">
        <v>-0.90473041</v>
      </c>
      <c r="E68" s="149" t="n">
        <v>-0.94557528</v>
      </c>
      <c r="F68" s="149" t="n">
        <v>-0.94557528</v>
      </c>
      <c r="G68" s="149" t="n">
        <v>0</v>
      </c>
      <c r="H68" s="148" t="n">
        <v>0</v>
      </c>
      <c r="I68" s="170" t="n">
        <v>-0.1342787984</v>
      </c>
      <c r="J68" s="147" t="n">
        <v>0.00063979</v>
      </c>
      <c r="K68" s="147" t="n">
        <v>0.39558793</v>
      </c>
      <c r="L68" s="147" t="n">
        <v>0.26741387</v>
      </c>
      <c r="M68" s="147" t="n">
        <v>0.13538067</v>
      </c>
      <c r="N68" s="147" t="n">
        <v>0.06809485</v>
      </c>
      <c r="O68" s="147" t="n">
        <v>-0.06889979</v>
      </c>
      <c r="P68" s="147" t="n">
        <v>-0.13844502</v>
      </c>
      <c r="Q68" s="147" t="n">
        <v>-0.27912257</v>
      </c>
      <c r="R68" s="148" t="n">
        <v>-0.42150106</v>
      </c>
    </row>
    <row r="69" customFormat="false" ht="12.75" hidden="false" customHeight="false" outlineLevel="0" collapsed="false">
      <c r="A69" s="168" t="n">
        <v>38718</v>
      </c>
      <c r="B69" s="149" t="n">
        <v>-2.06308243</v>
      </c>
      <c r="C69" s="149" t="n">
        <v>0</v>
      </c>
      <c r="D69" s="149" t="n">
        <v>-1.01770907</v>
      </c>
      <c r="E69" s="149" t="n">
        <v>-1.04537336</v>
      </c>
      <c r="F69" s="149" t="n">
        <v>-1.04537336</v>
      </c>
      <c r="G69" s="149" t="n">
        <v>0</v>
      </c>
      <c r="H69" s="148" t="n">
        <v>0</v>
      </c>
      <c r="I69" s="170" t="n">
        <v>-0.1358340843</v>
      </c>
      <c r="J69" s="147" t="n">
        <v>0.00061752</v>
      </c>
      <c r="K69" s="147" t="n">
        <v>0.37429613</v>
      </c>
      <c r="L69" s="147" t="n">
        <v>0.25255876</v>
      </c>
      <c r="M69" s="147" t="n">
        <v>0.12759553</v>
      </c>
      <c r="N69" s="147" t="n">
        <v>0.06409809</v>
      </c>
      <c r="O69" s="147" t="n">
        <v>-0.06464201</v>
      </c>
      <c r="P69" s="147" t="n">
        <v>-0.12977197</v>
      </c>
      <c r="Q69" s="147" t="n">
        <v>-0.26127681</v>
      </c>
      <c r="R69" s="148" t="n">
        <v>-0.39408794</v>
      </c>
    </row>
    <row r="70" customFormat="false" ht="12.75" hidden="false" customHeight="false" outlineLevel="0" collapsed="false">
      <c r="A70" s="168" t="n">
        <v>38749</v>
      </c>
      <c r="B70" s="149" t="n">
        <v>-1.56409202</v>
      </c>
      <c r="C70" s="149" t="n">
        <v>0</v>
      </c>
      <c r="D70" s="149" t="n">
        <v>-0.78473543</v>
      </c>
      <c r="E70" s="149" t="n">
        <v>-0.77935659</v>
      </c>
      <c r="F70" s="149" t="n">
        <v>-0.77935659</v>
      </c>
      <c r="G70" s="149" t="n">
        <v>0</v>
      </c>
      <c r="H70" s="148" t="n">
        <v>0</v>
      </c>
      <c r="I70" s="170" t="n">
        <v>-0.121556696</v>
      </c>
      <c r="J70" s="147" t="n">
        <v>0.00056247</v>
      </c>
      <c r="K70" s="147" t="n">
        <v>0.32698268</v>
      </c>
      <c r="L70" s="147" t="n">
        <v>0.2213145</v>
      </c>
      <c r="M70" s="147" t="n">
        <v>0.11220492</v>
      </c>
      <c r="N70" s="147" t="n">
        <v>0.05643313</v>
      </c>
      <c r="O70" s="147" t="n">
        <v>-0.05704516</v>
      </c>
      <c r="P70" s="147" t="n">
        <v>-0.11465147</v>
      </c>
      <c r="Q70" s="147" t="n">
        <v>-0.23134625</v>
      </c>
      <c r="R70" s="148" t="n">
        <v>-0.34968774</v>
      </c>
    </row>
    <row r="71" customFormat="false" ht="12.75" hidden="false" customHeight="false" outlineLevel="0" collapsed="false">
      <c r="A71" s="168" t="n">
        <v>38777</v>
      </c>
      <c r="B71" s="149" t="n">
        <v>-1.913661</v>
      </c>
      <c r="C71" s="149" t="n">
        <v>0</v>
      </c>
      <c r="D71" s="149" t="n">
        <v>-1.80896349</v>
      </c>
      <c r="E71" s="149" t="n">
        <v>-0.10469751</v>
      </c>
      <c r="F71" s="149" t="n">
        <v>-0.10469751</v>
      </c>
      <c r="G71" s="149" t="n">
        <v>0</v>
      </c>
      <c r="H71" s="148" t="n">
        <v>0</v>
      </c>
      <c r="I71" s="170" t="n">
        <v>-0.0744548474</v>
      </c>
      <c r="J71" s="147" t="n">
        <v>0.00040569</v>
      </c>
      <c r="K71" s="147" t="n">
        <v>0.16952729</v>
      </c>
      <c r="L71" s="147" t="n">
        <v>0.11590105</v>
      </c>
      <c r="M71" s="147" t="n">
        <v>0.05929143</v>
      </c>
      <c r="N71" s="147" t="n">
        <v>0.02996267</v>
      </c>
      <c r="O71" s="147" t="n">
        <v>-0.03064887</v>
      </c>
      <c r="P71" s="147" t="n">
        <v>-0.06195299</v>
      </c>
      <c r="Q71" s="147" t="n">
        <v>-0.12609446</v>
      </c>
      <c r="R71" s="148" t="n">
        <v>-0.19202852</v>
      </c>
    </row>
    <row r="72" customFormat="false" ht="12.75" hidden="false" customHeight="false" outlineLevel="0" collapsed="false">
      <c r="A72" s="168" t="n">
        <v>38808</v>
      </c>
      <c r="B72" s="149" t="n">
        <v>-1.32640239</v>
      </c>
      <c r="C72" s="149" t="n">
        <v>0</v>
      </c>
      <c r="D72" s="149" t="n">
        <v>-1.3507507</v>
      </c>
      <c r="E72" s="149" t="n">
        <v>0.02434831</v>
      </c>
      <c r="F72" s="149" t="n">
        <v>0.02434831</v>
      </c>
      <c r="G72" s="149" t="n">
        <v>0</v>
      </c>
      <c r="H72" s="148" t="n">
        <v>0</v>
      </c>
      <c r="I72" s="170" t="n">
        <v>-0.0639882392</v>
      </c>
      <c r="J72" s="147" t="n">
        <v>0.00036435</v>
      </c>
      <c r="K72" s="147" t="n">
        <v>0.175852</v>
      </c>
      <c r="L72" s="147" t="n">
        <v>0.11915087</v>
      </c>
      <c r="M72" s="147" t="n">
        <v>0.06049111</v>
      </c>
      <c r="N72" s="147" t="n">
        <v>0.03046538</v>
      </c>
      <c r="O72" s="147" t="n">
        <v>-0.0308849</v>
      </c>
      <c r="P72" s="147" t="n">
        <v>-0.06216794</v>
      </c>
      <c r="Q72" s="147" t="n">
        <v>-0.12583753</v>
      </c>
      <c r="R72" s="148" t="n">
        <v>-0.19081883</v>
      </c>
    </row>
    <row r="73" customFormat="false" ht="12.75" hidden="false" customHeight="false" outlineLevel="0" collapsed="false">
      <c r="A73" s="168" t="n">
        <v>38838</v>
      </c>
      <c r="B73" s="149" t="n">
        <v>-1.27837872</v>
      </c>
      <c r="C73" s="149" t="n">
        <v>0</v>
      </c>
      <c r="D73" s="149" t="n">
        <v>-1.46651013</v>
      </c>
      <c r="E73" s="149" t="n">
        <v>0.18813141</v>
      </c>
      <c r="F73" s="149" t="n">
        <v>0.18813141</v>
      </c>
      <c r="G73" s="149" t="n">
        <v>0</v>
      </c>
      <c r="H73" s="148" t="n">
        <v>0</v>
      </c>
      <c r="I73" s="170" t="n">
        <v>-0.0686219174</v>
      </c>
      <c r="J73" s="147" t="n">
        <v>0.00041664</v>
      </c>
      <c r="K73" s="147" t="n">
        <v>0.19234151</v>
      </c>
      <c r="L73" s="147" t="n">
        <v>0.13006187</v>
      </c>
      <c r="M73" s="147" t="n">
        <v>0.06591343</v>
      </c>
      <c r="N73" s="147" t="n">
        <v>0.03316944</v>
      </c>
      <c r="O73" s="147" t="n">
        <v>-0.03357662</v>
      </c>
      <c r="P73" s="147" t="n">
        <v>-0.06754055</v>
      </c>
      <c r="Q73" s="147" t="n">
        <v>-0.13654375</v>
      </c>
      <c r="R73" s="148" t="n">
        <v>-0.20682531</v>
      </c>
    </row>
    <row r="74" customFormat="false" ht="12.75" hidden="false" customHeight="false" outlineLevel="0" collapsed="false">
      <c r="A74" s="168" t="n">
        <v>38869</v>
      </c>
      <c r="B74" s="149" t="n">
        <v>-1.25187517</v>
      </c>
      <c r="C74" s="149" t="n">
        <v>0</v>
      </c>
      <c r="D74" s="149" t="n">
        <v>-1.35627312</v>
      </c>
      <c r="E74" s="149" t="n">
        <v>0.10439795</v>
      </c>
      <c r="F74" s="149" t="n">
        <v>0.10439795</v>
      </c>
      <c r="G74" s="149" t="n">
        <v>0</v>
      </c>
      <c r="H74" s="148" t="n">
        <v>0</v>
      </c>
      <c r="I74" s="170" t="n">
        <v>-0.0689197596</v>
      </c>
      <c r="J74" s="147" t="n">
        <v>0.00039684</v>
      </c>
      <c r="K74" s="147" t="n">
        <v>0.17004355</v>
      </c>
      <c r="L74" s="147" t="n">
        <v>0.11566003</v>
      </c>
      <c r="M74" s="147" t="n">
        <v>0.05892118</v>
      </c>
      <c r="N74" s="147" t="n">
        <v>0.02972152</v>
      </c>
      <c r="O74" s="147" t="n">
        <v>-0.03021788</v>
      </c>
      <c r="P74" s="147" t="n">
        <v>-0.06090559</v>
      </c>
      <c r="Q74" s="147" t="n">
        <v>-0.12357981</v>
      </c>
      <c r="R74" s="148" t="n">
        <v>-0.18780817</v>
      </c>
    </row>
    <row r="75" customFormat="false" ht="12.75" hidden="false" customHeight="false" outlineLevel="0" collapsed="false">
      <c r="A75" s="168" t="n">
        <v>38899</v>
      </c>
      <c r="B75" s="149" t="n">
        <v>-1.62213174</v>
      </c>
      <c r="C75" s="149" t="n">
        <v>0</v>
      </c>
      <c r="D75" s="149" t="n">
        <v>-1.69484206</v>
      </c>
      <c r="E75" s="149" t="n">
        <v>0.07271032</v>
      </c>
      <c r="F75" s="149" t="n">
        <v>0.07271032</v>
      </c>
      <c r="G75" s="149" t="n">
        <v>0</v>
      </c>
      <c r="H75" s="148" t="n">
        <v>0</v>
      </c>
      <c r="I75" s="170" t="n">
        <v>-0.0720296475</v>
      </c>
      <c r="J75" s="147" t="n">
        <v>0.00040167</v>
      </c>
      <c r="K75" s="147" t="n">
        <v>0.17520561</v>
      </c>
      <c r="L75" s="147" t="n">
        <v>0.11912971</v>
      </c>
      <c r="M75" s="147" t="n">
        <v>0.06066231</v>
      </c>
      <c r="N75" s="147" t="n">
        <v>0.03059233</v>
      </c>
      <c r="O75" s="147" t="n">
        <v>-0.03108692</v>
      </c>
      <c r="P75" s="147" t="n">
        <v>-0.06263968</v>
      </c>
      <c r="Q75" s="147" t="n">
        <v>-0.12702465</v>
      </c>
      <c r="R75" s="148" t="n">
        <v>-0.19299074</v>
      </c>
    </row>
    <row r="76" customFormat="false" ht="12.75" hidden="false" customHeight="false" outlineLevel="0" collapsed="false">
      <c r="A76" s="168" t="n">
        <v>38930</v>
      </c>
      <c r="B76" s="149" t="n">
        <v>-1.65208305</v>
      </c>
      <c r="C76" s="149" t="n">
        <v>0</v>
      </c>
      <c r="D76" s="149" t="n">
        <v>-1.69536931</v>
      </c>
      <c r="E76" s="149" t="n">
        <v>0.04328626</v>
      </c>
      <c r="F76" s="149" t="n">
        <v>0.04328626</v>
      </c>
      <c r="G76" s="149" t="n">
        <v>0</v>
      </c>
      <c r="H76" s="148" t="n">
        <v>0</v>
      </c>
      <c r="I76" s="170" t="n">
        <v>-0.0726224876</v>
      </c>
      <c r="J76" s="147" t="n">
        <v>0.00039399</v>
      </c>
      <c r="K76" s="147" t="n">
        <v>0.17557655</v>
      </c>
      <c r="L76" s="147" t="n">
        <v>0.11929835</v>
      </c>
      <c r="M76" s="147" t="n">
        <v>0.06070356</v>
      </c>
      <c r="N76" s="147" t="n">
        <v>0.03060164</v>
      </c>
      <c r="O76" s="147" t="n">
        <v>-0.03107271</v>
      </c>
      <c r="P76" s="147" t="n">
        <v>-0.06258718</v>
      </c>
      <c r="Q76" s="147" t="n">
        <v>-0.12682173</v>
      </c>
      <c r="R76" s="148" t="n">
        <v>-0.19263679</v>
      </c>
    </row>
    <row r="77" customFormat="false" ht="12.75" hidden="false" customHeight="false" outlineLevel="0" collapsed="false">
      <c r="A77" s="168" t="n">
        <v>38961</v>
      </c>
      <c r="B77" s="149" t="n">
        <v>-1.9693234</v>
      </c>
      <c r="C77" s="149" t="n">
        <v>0</v>
      </c>
      <c r="D77" s="149" t="n">
        <v>-2.02782601</v>
      </c>
      <c r="E77" s="149" t="n">
        <v>0.05850261</v>
      </c>
      <c r="F77" s="149" t="n">
        <v>0.05850261</v>
      </c>
      <c r="G77" s="149" t="n">
        <v>0</v>
      </c>
      <c r="H77" s="148" t="n">
        <v>0</v>
      </c>
      <c r="I77" s="170" t="n">
        <v>-0.0691412536</v>
      </c>
      <c r="J77" s="147" t="n">
        <v>0.00037286</v>
      </c>
      <c r="K77" s="147" t="n">
        <v>0.17605446</v>
      </c>
      <c r="L77" s="147" t="n">
        <v>0.11924936</v>
      </c>
      <c r="M77" s="147" t="n">
        <v>0.06050542</v>
      </c>
      <c r="N77" s="147" t="n">
        <v>0.03046106</v>
      </c>
      <c r="O77" s="147" t="n">
        <v>-0.03085293</v>
      </c>
      <c r="P77" s="147" t="n">
        <v>-0.06207221</v>
      </c>
      <c r="Q77" s="147" t="n">
        <v>-0.12550494</v>
      </c>
      <c r="R77" s="148" t="n">
        <v>-0.1902312</v>
      </c>
    </row>
    <row r="78" customFormat="false" ht="12.75" hidden="false" customHeight="false" outlineLevel="0" collapsed="false">
      <c r="A78" s="168" t="n">
        <v>38991</v>
      </c>
      <c r="B78" s="149" t="n">
        <v>-1.66353011</v>
      </c>
      <c r="C78" s="149" t="n">
        <v>0</v>
      </c>
      <c r="D78" s="149" t="n">
        <v>-1.58423767</v>
      </c>
      <c r="E78" s="149" t="n">
        <v>-0.07929244</v>
      </c>
      <c r="F78" s="149" t="n">
        <v>-0.07929244</v>
      </c>
      <c r="G78" s="149" t="n">
        <v>0</v>
      </c>
      <c r="H78" s="148" t="n">
        <v>0</v>
      </c>
      <c r="I78" s="170" t="n">
        <v>-0.0676396941</v>
      </c>
      <c r="J78" s="147" t="n">
        <v>0.00033387</v>
      </c>
      <c r="K78" s="147" t="n">
        <v>0.1802709</v>
      </c>
      <c r="L78" s="147" t="n">
        <v>0.12182058</v>
      </c>
      <c r="M78" s="147" t="n">
        <v>0.06167203</v>
      </c>
      <c r="N78" s="147" t="n">
        <v>0.03101496</v>
      </c>
      <c r="O78" s="147" t="n">
        <v>-0.03134904</v>
      </c>
      <c r="P78" s="147" t="n">
        <v>-0.06300782</v>
      </c>
      <c r="Q78" s="147" t="n">
        <v>-0.12715578</v>
      </c>
      <c r="R78" s="148" t="n">
        <v>-0.19238886</v>
      </c>
    </row>
    <row r="79" customFormat="false" ht="12.75" hidden="false" customHeight="false" outlineLevel="0" collapsed="false">
      <c r="A79" s="168" t="n">
        <v>39022</v>
      </c>
      <c r="B79" s="149" t="n">
        <v>-1.59805428</v>
      </c>
      <c r="C79" s="149" t="n">
        <v>0</v>
      </c>
      <c r="D79" s="149" t="n">
        <v>-1.46249307</v>
      </c>
      <c r="E79" s="149" t="n">
        <v>-0.13556121</v>
      </c>
      <c r="F79" s="149" t="n">
        <v>-0.13556121</v>
      </c>
      <c r="G79" s="149" t="n">
        <v>0</v>
      </c>
      <c r="H79" s="148" t="n">
        <v>0</v>
      </c>
      <c r="I79" s="170" t="n">
        <v>-0.0656694539</v>
      </c>
      <c r="J79" s="147" t="n">
        <v>0.00031166</v>
      </c>
      <c r="K79" s="147" t="n">
        <v>0.17847913</v>
      </c>
      <c r="L79" s="147" t="n">
        <v>0.12030533</v>
      </c>
      <c r="M79" s="147" t="n">
        <v>0.06075358</v>
      </c>
      <c r="N79" s="147" t="n">
        <v>0.0305157</v>
      </c>
      <c r="O79" s="147" t="n">
        <v>-0.03077045</v>
      </c>
      <c r="P79" s="147" t="n">
        <v>-0.06177238</v>
      </c>
      <c r="Q79" s="147" t="n">
        <v>-0.12446216</v>
      </c>
      <c r="R79" s="148" t="n">
        <v>-0.18802559</v>
      </c>
    </row>
    <row r="80" customFormat="false" ht="12.75" hidden="false" customHeight="false" outlineLevel="0" collapsed="false">
      <c r="A80" s="168" t="n">
        <v>39052</v>
      </c>
      <c r="B80" s="149" t="n">
        <v>-1.31355207</v>
      </c>
      <c r="C80" s="149" t="n">
        <v>0</v>
      </c>
      <c r="D80" s="149" t="n">
        <v>-0.3254525</v>
      </c>
      <c r="E80" s="149" t="n">
        <v>-0.98809957</v>
      </c>
      <c r="F80" s="149" t="n">
        <v>-0.98809957</v>
      </c>
      <c r="G80" s="149" t="n">
        <v>0</v>
      </c>
      <c r="H80" s="148" t="n">
        <v>0</v>
      </c>
      <c r="I80" s="170" t="n">
        <v>-0.12497745</v>
      </c>
      <c r="J80" s="147" t="n">
        <v>0.00047117</v>
      </c>
      <c r="K80" s="147" t="n">
        <v>0.34806095</v>
      </c>
      <c r="L80" s="147" t="n">
        <v>0.23381086</v>
      </c>
      <c r="M80" s="147" t="n">
        <v>0.11766291</v>
      </c>
      <c r="N80" s="147" t="n">
        <v>0.05899676</v>
      </c>
      <c r="O80" s="147" t="n">
        <v>-0.05933677</v>
      </c>
      <c r="P80" s="147" t="n">
        <v>-0.11899932</v>
      </c>
      <c r="Q80" s="147" t="n">
        <v>-0.23891504</v>
      </c>
      <c r="R80" s="148" t="n">
        <v>-0.35932692</v>
      </c>
    </row>
    <row r="81" customFormat="false" ht="12.75" hidden="false" customHeight="false" outlineLevel="0" collapsed="false">
      <c r="A81" s="168" t="n">
        <v>39083</v>
      </c>
      <c r="B81" s="149" t="n">
        <v>-1.27028074</v>
      </c>
      <c r="C81" s="149" t="n">
        <v>0</v>
      </c>
      <c r="D81" s="149" t="n">
        <v>-0.1119088</v>
      </c>
      <c r="E81" s="149" t="n">
        <v>-1.15837194</v>
      </c>
      <c r="F81" s="149" t="n">
        <v>-1.15837194</v>
      </c>
      <c r="G81" s="149" t="n">
        <v>0</v>
      </c>
      <c r="H81" s="148" t="n">
        <v>0</v>
      </c>
      <c r="I81" s="170" t="n">
        <v>-0.1245275572</v>
      </c>
      <c r="J81" s="147" t="n">
        <v>0.00044194</v>
      </c>
      <c r="K81" s="147" t="n">
        <v>0.32642407</v>
      </c>
      <c r="L81" s="147" t="n">
        <v>0.21876969</v>
      </c>
      <c r="M81" s="147" t="n">
        <v>0.10983548</v>
      </c>
      <c r="N81" s="147" t="n">
        <v>0.05501286</v>
      </c>
      <c r="O81" s="147" t="n">
        <v>-0.05516914</v>
      </c>
      <c r="P81" s="147" t="n">
        <v>-0.11046154</v>
      </c>
      <c r="Q81" s="147" t="n">
        <v>-0.22128915</v>
      </c>
      <c r="R81" s="148" t="n">
        <v>-0.33223902</v>
      </c>
    </row>
    <row r="82" customFormat="false" ht="12.75" hidden="false" customHeight="false" outlineLevel="0" collapsed="false">
      <c r="A82" s="168" t="n">
        <v>39114</v>
      </c>
      <c r="B82" s="149" t="n">
        <v>-0.55411671</v>
      </c>
      <c r="C82" s="149" t="n">
        <v>0</v>
      </c>
      <c r="D82" s="149" t="n">
        <v>0.21044658</v>
      </c>
      <c r="E82" s="149" t="n">
        <v>-0.76456329</v>
      </c>
      <c r="F82" s="149" t="n">
        <v>-0.76456329</v>
      </c>
      <c r="G82" s="149" t="n">
        <v>0</v>
      </c>
      <c r="H82" s="148" t="n">
        <v>0</v>
      </c>
      <c r="I82" s="170" t="n">
        <v>-0.1148493375</v>
      </c>
      <c r="J82" s="147" t="n">
        <v>0.00042026</v>
      </c>
      <c r="K82" s="147" t="n">
        <v>0.28418424</v>
      </c>
      <c r="L82" s="147" t="n">
        <v>0.1914821</v>
      </c>
      <c r="M82" s="147" t="n">
        <v>0.09671772</v>
      </c>
      <c r="N82" s="147" t="n">
        <v>0.04858974</v>
      </c>
      <c r="O82" s="147" t="n">
        <v>-0.04895474</v>
      </c>
      <c r="P82" s="147" t="n">
        <v>-0.09823866</v>
      </c>
      <c r="Q82" s="147" t="n">
        <v>-0.19765855</v>
      </c>
      <c r="R82" s="148" t="n">
        <v>-0.29799455</v>
      </c>
    </row>
    <row r="83" customFormat="false" ht="12.75" hidden="false" customHeight="false" outlineLevel="0" collapsed="false">
      <c r="A83" s="168" t="n">
        <v>39142</v>
      </c>
      <c r="B83" s="149" t="n">
        <v>-0.54300572</v>
      </c>
      <c r="C83" s="149" t="n">
        <v>0</v>
      </c>
      <c r="D83" s="149" t="n">
        <v>-0.44942705</v>
      </c>
      <c r="E83" s="149" t="n">
        <v>-0.09357867</v>
      </c>
      <c r="F83" s="149" t="n">
        <v>-0.09357867</v>
      </c>
      <c r="G83" s="149" t="n">
        <v>0</v>
      </c>
      <c r="H83" s="148" t="n">
        <v>0</v>
      </c>
      <c r="I83" s="170" t="n">
        <v>-0.0698744376</v>
      </c>
      <c r="J83" s="147" t="n">
        <v>0.0003077</v>
      </c>
      <c r="K83" s="147" t="n">
        <v>0.14434526</v>
      </c>
      <c r="L83" s="147" t="n">
        <v>0.09841404</v>
      </c>
      <c r="M83" s="147" t="n">
        <v>0.05022837</v>
      </c>
      <c r="N83" s="147" t="n">
        <v>0.02535596</v>
      </c>
      <c r="O83" s="147" t="n">
        <v>-0.02581195</v>
      </c>
      <c r="P83" s="147" t="n">
        <v>-0.05205516</v>
      </c>
      <c r="Q83" s="147" t="n">
        <v>-0.10594708</v>
      </c>
      <c r="R83" s="148" t="n">
        <v>-0.16132024</v>
      </c>
    </row>
    <row r="84" customFormat="false" ht="12.75" hidden="false" customHeight="false" outlineLevel="0" collapsed="false">
      <c r="A84" s="168" t="n">
        <v>39173</v>
      </c>
      <c r="B84" s="149" t="n">
        <v>0.21443442</v>
      </c>
      <c r="C84" s="149" t="n">
        <v>0</v>
      </c>
      <c r="D84" s="149" t="n">
        <v>0.18795288</v>
      </c>
      <c r="E84" s="149" t="n">
        <v>0.02648154</v>
      </c>
      <c r="F84" s="149" t="n">
        <v>0.02648154</v>
      </c>
      <c r="G84" s="149" t="n">
        <v>0</v>
      </c>
      <c r="H84" s="148" t="n">
        <v>0</v>
      </c>
      <c r="I84" s="170" t="n">
        <v>-0.0602027863</v>
      </c>
      <c r="J84" s="147" t="n">
        <v>0.00028201</v>
      </c>
      <c r="K84" s="147" t="n">
        <v>0.1531133</v>
      </c>
      <c r="L84" s="147" t="n">
        <v>0.10342129</v>
      </c>
      <c r="M84" s="147" t="n">
        <v>0.05235695</v>
      </c>
      <c r="N84" s="147" t="n">
        <v>0.02633426</v>
      </c>
      <c r="O84" s="147" t="n">
        <v>-0.02663283</v>
      </c>
      <c r="P84" s="147" t="n">
        <v>-0.05355035</v>
      </c>
      <c r="Q84" s="147" t="n">
        <v>-0.10817975</v>
      </c>
      <c r="R84" s="148" t="n">
        <v>-0.16376261</v>
      </c>
    </row>
    <row r="85" customFormat="false" ht="12.75" hidden="false" customHeight="false" outlineLevel="0" collapsed="false">
      <c r="A85" s="168" t="n">
        <v>39203</v>
      </c>
      <c r="B85" s="149" t="n">
        <v>0.24466514</v>
      </c>
      <c r="C85" s="149" t="n">
        <v>0</v>
      </c>
      <c r="D85" s="149" t="n">
        <v>0.07243278</v>
      </c>
      <c r="E85" s="149" t="n">
        <v>0.17223236</v>
      </c>
      <c r="F85" s="149" t="n">
        <v>0.17223236</v>
      </c>
      <c r="G85" s="149" t="n">
        <v>0</v>
      </c>
      <c r="H85" s="148" t="n">
        <v>0</v>
      </c>
      <c r="I85" s="170" t="n">
        <v>-0.0642220516</v>
      </c>
      <c r="J85" s="147" t="n">
        <v>0.00032501</v>
      </c>
      <c r="K85" s="147" t="n">
        <v>0.16838052</v>
      </c>
      <c r="L85" s="147" t="n">
        <v>0.11346679</v>
      </c>
      <c r="M85" s="147" t="n">
        <v>0.0573214</v>
      </c>
      <c r="N85" s="147" t="n">
        <v>0.0288032</v>
      </c>
      <c r="O85" s="147" t="n">
        <v>-0.02907744</v>
      </c>
      <c r="P85" s="147" t="n">
        <v>-0.05841713</v>
      </c>
      <c r="Q85" s="147" t="n">
        <v>-0.11783001</v>
      </c>
      <c r="R85" s="148" t="n">
        <v>-0.17812338</v>
      </c>
    </row>
    <row r="86" customFormat="false" ht="12.75" hidden="false" customHeight="false" outlineLevel="0" collapsed="false">
      <c r="A86" s="168" t="n">
        <v>39234</v>
      </c>
      <c r="B86" s="149" t="n">
        <v>0.22530093</v>
      </c>
      <c r="C86" s="149" t="n">
        <v>0</v>
      </c>
      <c r="D86" s="149" t="n">
        <v>0.06910768</v>
      </c>
      <c r="E86" s="149" t="n">
        <v>0.15619325</v>
      </c>
      <c r="F86" s="149" t="n">
        <v>0.15619325</v>
      </c>
      <c r="G86" s="149" t="n">
        <v>0</v>
      </c>
      <c r="H86" s="148" t="n">
        <v>0</v>
      </c>
      <c r="I86" s="170" t="n">
        <v>-0.0640910381</v>
      </c>
      <c r="J86" s="147" t="n">
        <v>0.00030448</v>
      </c>
      <c r="K86" s="147" t="n">
        <v>0.13765685</v>
      </c>
      <c r="L86" s="147" t="n">
        <v>0.09377521</v>
      </c>
      <c r="M86" s="147" t="n">
        <v>0.04786215</v>
      </c>
      <c r="N86" s="147" t="n">
        <v>0.02416839</v>
      </c>
      <c r="O86" s="147" t="n">
        <v>-0.02462833</v>
      </c>
      <c r="P86" s="147" t="n">
        <v>-0.0497005</v>
      </c>
      <c r="Q86" s="147" t="n">
        <v>-0.10110586</v>
      </c>
      <c r="R86" s="148" t="n">
        <v>-0.15406521</v>
      </c>
    </row>
    <row r="87" customFormat="false" ht="12.75" hidden="false" customHeight="false" outlineLevel="0" collapsed="false">
      <c r="A87" s="168" t="n">
        <v>39264</v>
      </c>
      <c r="B87" s="149" t="n">
        <v>-0.11407771</v>
      </c>
      <c r="C87" s="149" t="n">
        <v>0</v>
      </c>
      <c r="D87" s="149" t="n">
        <v>-0.24747956</v>
      </c>
      <c r="E87" s="149" t="n">
        <v>0.13340185</v>
      </c>
      <c r="F87" s="149" t="n">
        <v>0.13340185</v>
      </c>
      <c r="G87" s="149" t="n">
        <v>0</v>
      </c>
      <c r="H87" s="148" t="n">
        <v>0</v>
      </c>
      <c r="I87" s="170" t="n">
        <v>-0.0672650324</v>
      </c>
      <c r="J87" s="147" t="n">
        <v>0.00031036</v>
      </c>
      <c r="K87" s="147" t="n">
        <v>0.14164515</v>
      </c>
      <c r="L87" s="147" t="n">
        <v>0.09651069</v>
      </c>
      <c r="M87" s="147" t="n">
        <v>0.04926093</v>
      </c>
      <c r="N87" s="147" t="n">
        <v>0.02487426</v>
      </c>
      <c r="O87" s="147" t="n">
        <v>-0.02534487</v>
      </c>
      <c r="P87" s="147" t="n">
        <v>-0.05114203</v>
      </c>
      <c r="Q87" s="147" t="n">
        <v>-0.10401484</v>
      </c>
      <c r="R87" s="148" t="n">
        <v>-0.15845306</v>
      </c>
    </row>
    <row r="88" customFormat="false" ht="12.75" hidden="false" customHeight="false" outlineLevel="0" collapsed="false">
      <c r="A88" s="168" t="n">
        <v>39295</v>
      </c>
      <c r="B88" s="149" t="n">
        <v>-0.13336493</v>
      </c>
      <c r="C88" s="149" t="n">
        <v>0</v>
      </c>
      <c r="D88" s="149" t="n">
        <v>-0.24894507</v>
      </c>
      <c r="E88" s="149" t="n">
        <v>0.11558014</v>
      </c>
      <c r="F88" s="149" t="n">
        <v>0.11558014</v>
      </c>
      <c r="G88" s="149" t="n">
        <v>0</v>
      </c>
      <c r="H88" s="148" t="n">
        <v>0</v>
      </c>
      <c r="I88" s="170" t="n">
        <v>-0.0678442068</v>
      </c>
      <c r="J88" s="147" t="n">
        <v>0.00030601</v>
      </c>
      <c r="K88" s="147" t="n">
        <v>0.14438308</v>
      </c>
      <c r="L88" s="147" t="n">
        <v>0.09822126</v>
      </c>
      <c r="M88" s="147" t="n">
        <v>0.05005669</v>
      </c>
      <c r="N88" s="147" t="n">
        <v>0.02525696</v>
      </c>
      <c r="O88" s="147" t="n">
        <v>-0.02569675</v>
      </c>
      <c r="P88" s="147" t="n">
        <v>-0.05181482</v>
      </c>
      <c r="Q88" s="147" t="n">
        <v>-0.10523599</v>
      </c>
      <c r="R88" s="148" t="n">
        <v>-0.16009867</v>
      </c>
    </row>
    <row r="89" customFormat="false" ht="12.75" hidden="false" customHeight="false" outlineLevel="0" collapsed="false">
      <c r="A89" s="168" t="n">
        <v>39326</v>
      </c>
      <c r="B89" s="149" t="n">
        <v>-0.09745459</v>
      </c>
      <c r="C89" s="149" t="n">
        <v>0</v>
      </c>
      <c r="D89" s="149" t="n">
        <v>-0.25038404</v>
      </c>
      <c r="E89" s="149" t="n">
        <v>0.15292945</v>
      </c>
      <c r="F89" s="149" t="n">
        <v>0.15292945</v>
      </c>
      <c r="G89" s="149" t="n">
        <v>0</v>
      </c>
      <c r="H89" s="148" t="n">
        <v>0</v>
      </c>
      <c r="I89" s="170" t="n">
        <v>-0.0636430732</v>
      </c>
      <c r="J89" s="147" t="n">
        <v>0.00029212</v>
      </c>
      <c r="K89" s="147" t="n">
        <v>0.15387589</v>
      </c>
      <c r="L89" s="147" t="n">
        <v>0.1039455</v>
      </c>
      <c r="M89" s="147" t="n">
        <v>0.05263323</v>
      </c>
      <c r="N89" s="147" t="n">
        <v>0.0264769</v>
      </c>
      <c r="O89" s="147" t="n">
        <v>-0.02678604</v>
      </c>
      <c r="P89" s="147" t="n">
        <v>-0.05386853</v>
      </c>
      <c r="Q89" s="147" t="n">
        <v>-0.10886693</v>
      </c>
      <c r="R89" s="148" t="n">
        <v>-0.16487451</v>
      </c>
    </row>
    <row r="90" customFormat="false" ht="12.75" hidden="false" customHeight="false" outlineLevel="0" collapsed="false">
      <c r="A90" s="168" t="n">
        <v>39356</v>
      </c>
      <c r="B90" s="149" t="n">
        <v>0.03972294</v>
      </c>
      <c r="C90" s="149" t="n">
        <v>0</v>
      </c>
      <c r="D90" s="149" t="n">
        <v>-0.02800377</v>
      </c>
      <c r="E90" s="149" t="n">
        <v>0.06772671</v>
      </c>
      <c r="F90" s="149" t="n">
        <v>0.06772671</v>
      </c>
      <c r="G90" s="149" t="n">
        <v>0</v>
      </c>
      <c r="H90" s="148" t="n">
        <v>0</v>
      </c>
      <c r="I90" s="170" t="n">
        <v>-0.0630631115</v>
      </c>
      <c r="J90" s="147" t="n">
        <v>0.00025825</v>
      </c>
      <c r="K90" s="147" t="n">
        <v>0.13785361</v>
      </c>
      <c r="L90" s="147" t="n">
        <v>0.09377616</v>
      </c>
      <c r="M90" s="147" t="n">
        <v>0.04780397</v>
      </c>
      <c r="N90" s="147" t="n">
        <v>0.02412581</v>
      </c>
      <c r="O90" s="147" t="n">
        <v>-0.02456108</v>
      </c>
      <c r="P90" s="147" t="n">
        <v>-0.04954355</v>
      </c>
      <c r="Q90" s="147" t="n">
        <v>-0.10071064</v>
      </c>
      <c r="R90" s="148" t="n">
        <v>-0.15336659</v>
      </c>
    </row>
    <row r="91" customFormat="false" ht="12.75" hidden="false" customHeight="false" outlineLevel="0" collapsed="false">
      <c r="A91" s="168" t="n">
        <v>39387</v>
      </c>
      <c r="B91" s="149" t="n">
        <v>-0.19133239</v>
      </c>
      <c r="C91" s="149" t="n">
        <v>0</v>
      </c>
      <c r="D91" s="149" t="n">
        <v>-0.22356724</v>
      </c>
      <c r="E91" s="149" t="n">
        <v>0.03223485</v>
      </c>
      <c r="F91" s="149" t="n">
        <v>0.03223485</v>
      </c>
      <c r="G91" s="149" t="n">
        <v>0</v>
      </c>
      <c r="H91" s="148" t="n">
        <v>0</v>
      </c>
      <c r="I91" s="170" t="n">
        <v>-0.0622546859</v>
      </c>
      <c r="J91" s="147" t="n">
        <v>0.00024528</v>
      </c>
      <c r="K91" s="147" t="n">
        <v>0.13654631</v>
      </c>
      <c r="L91" s="147" t="n">
        <v>0.09275567</v>
      </c>
      <c r="M91" s="147" t="n">
        <v>0.04721395</v>
      </c>
      <c r="N91" s="147" t="n">
        <v>0.02381006</v>
      </c>
      <c r="O91" s="147" t="n">
        <v>-0.02420256</v>
      </c>
      <c r="P91" s="147" t="n">
        <v>-0.04878271</v>
      </c>
      <c r="Q91" s="147" t="n">
        <v>-0.09901127</v>
      </c>
      <c r="R91" s="148" t="n">
        <v>-0.15054802</v>
      </c>
    </row>
    <row r="92" customFormat="false" ht="12.75" hidden="false" customHeight="false" outlineLevel="0" collapsed="false">
      <c r="A92" s="168" t="n">
        <v>39417</v>
      </c>
      <c r="B92" s="149" t="n">
        <v>-0.45621645</v>
      </c>
      <c r="C92" s="149" t="n">
        <v>0</v>
      </c>
      <c r="D92" s="149" t="n">
        <v>0.00060835</v>
      </c>
      <c r="E92" s="149" t="n">
        <v>-0.4568248</v>
      </c>
      <c r="F92" s="149" t="n">
        <v>-0.4568248</v>
      </c>
      <c r="G92" s="149" t="n">
        <v>0</v>
      </c>
      <c r="H92" s="148" t="n">
        <v>0</v>
      </c>
      <c r="I92" s="170" t="n">
        <v>-0.1237059035</v>
      </c>
      <c r="J92" s="147" t="n">
        <v>0.00038165</v>
      </c>
      <c r="K92" s="147" t="n">
        <v>0.2650617</v>
      </c>
      <c r="L92" s="147" t="n">
        <v>0.18016442</v>
      </c>
      <c r="M92" s="147" t="n">
        <v>0.09172105</v>
      </c>
      <c r="N92" s="147" t="n">
        <v>0.04625251</v>
      </c>
      <c r="O92" s="147" t="n">
        <v>-0.04699948</v>
      </c>
      <c r="P92" s="147" t="n">
        <v>-0.09470804</v>
      </c>
      <c r="Q92" s="147" t="n">
        <v>-0.19209721</v>
      </c>
      <c r="R92" s="148" t="n">
        <v>-0.29186978</v>
      </c>
    </row>
    <row r="93" customFormat="false" ht="12.75" hidden="false" customHeight="false" outlineLevel="0" collapsed="false">
      <c r="A93" s="168" t="n">
        <v>39448</v>
      </c>
      <c r="B93" s="149" t="n">
        <v>-0.04384549</v>
      </c>
      <c r="C93" s="149" t="n">
        <v>0</v>
      </c>
      <c r="D93" s="149" t="n">
        <v>-0.44698394</v>
      </c>
      <c r="E93" s="149" t="n">
        <v>0.40313845</v>
      </c>
      <c r="F93" s="149" t="n">
        <v>0.40313845</v>
      </c>
      <c r="G93" s="149" t="n">
        <v>0</v>
      </c>
      <c r="H93" s="148" t="n">
        <v>0</v>
      </c>
      <c r="I93" s="170" t="n">
        <v>-0.0118761809</v>
      </c>
      <c r="J93" s="147" t="n">
        <v>0.00012259</v>
      </c>
      <c r="K93" s="147" t="n">
        <v>0.01729236</v>
      </c>
      <c r="L93" s="147" t="n">
        <v>0.01180423</v>
      </c>
      <c r="M93" s="147" t="n">
        <v>0.00603943</v>
      </c>
      <c r="N93" s="147" t="n">
        <v>0.00305652</v>
      </c>
      <c r="O93" s="147" t="n">
        <v>-0.00319574</v>
      </c>
      <c r="P93" s="147" t="n">
        <v>-0.00651022</v>
      </c>
      <c r="Q93" s="147" t="n">
        <v>-0.0133124</v>
      </c>
      <c r="R93" s="148" t="n">
        <v>-0.02033885</v>
      </c>
    </row>
    <row r="94" customFormat="false" ht="12.75" hidden="false" customHeight="false" outlineLevel="0" collapsed="false">
      <c r="A94" s="168" t="n">
        <v>39479</v>
      </c>
      <c r="B94" s="149" t="n">
        <v>0.04993526</v>
      </c>
      <c r="C94" s="149" t="n">
        <v>0</v>
      </c>
      <c r="D94" s="149" t="n">
        <v>-0.3350499</v>
      </c>
      <c r="E94" s="149" t="n">
        <v>0.38498516</v>
      </c>
      <c r="F94" s="149" t="n">
        <v>0.38498516</v>
      </c>
      <c r="G94" s="149" t="n">
        <v>0</v>
      </c>
      <c r="H94" s="148" t="n">
        <v>0</v>
      </c>
      <c r="I94" s="170" t="n">
        <v>-0.0100415954</v>
      </c>
      <c r="J94" s="147" t="n">
        <v>0.00011157</v>
      </c>
      <c r="K94" s="147" t="n">
        <v>0.01707009</v>
      </c>
      <c r="L94" s="147" t="n">
        <v>0.01156706</v>
      </c>
      <c r="M94" s="147" t="n">
        <v>0.00587913</v>
      </c>
      <c r="N94" s="147" t="n">
        <v>0.00296345</v>
      </c>
      <c r="O94" s="147" t="n">
        <v>-0.00301044</v>
      </c>
      <c r="P94" s="147" t="n">
        <v>-0.0060663</v>
      </c>
      <c r="Q94" s="147" t="n">
        <v>-0.0124909</v>
      </c>
      <c r="R94" s="148" t="n">
        <v>-0.01916944</v>
      </c>
    </row>
    <row r="95" customFormat="false" ht="12.75" hidden="false" customHeight="false" outlineLevel="0" collapsed="false">
      <c r="A95" s="168" t="n">
        <v>39508</v>
      </c>
      <c r="B95" s="149" t="n">
        <v>-0.17478737</v>
      </c>
      <c r="C95" s="149" t="n">
        <v>0</v>
      </c>
      <c r="D95" s="149" t="n">
        <v>-0.55824446</v>
      </c>
      <c r="E95" s="149" t="n">
        <v>0.38345709</v>
      </c>
      <c r="F95" s="149" t="n">
        <v>0.38345709</v>
      </c>
      <c r="G95" s="149" t="n">
        <v>0</v>
      </c>
      <c r="H95" s="148" t="n">
        <v>0</v>
      </c>
      <c r="I95" s="170" t="n">
        <v>-0.0112991984</v>
      </c>
      <c r="J95" s="147" t="n">
        <v>0.00011553</v>
      </c>
      <c r="K95" s="147" t="n">
        <v>0.00569753</v>
      </c>
      <c r="L95" s="147" t="n">
        <v>0.00436439</v>
      </c>
      <c r="M95" s="147" t="n">
        <v>0.00246116</v>
      </c>
      <c r="N95" s="147" t="n">
        <v>0.00129911</v>
      </c>
      <c r="O95" s="147" t="n">
        <v>-0.00143295</v>
      </c>
      <c r="P95" s="147" t="n">
        <v>-0.002996</v>
      </c>
      <c r="Q95" s="147" t="n">
        <v>-0.00649507</v>
      </c>
      <c r="R95" s="148" t="n">
        <v>-0.01051851</v>
      </c>
    </row>
    <row r="96" customFormat="false" ht="12.75" hidden="false" customHeight="false" outlineLevel="0" collapsed="false">
      <c r="A96" s="168" t="n">
        <v>39539</v>
      </c>
      <c r="B96" s="149" t="n">
        <v>-0.02396887</v>
      </c>
      <c r="C96" s="149" t="n">
        <v>0</v>
      </c>
      <c r="D96" s="149" t="n">
        <v>-0.44636171</v>
      </c>
      <c r="E96" s="149" t="n">
        <v>0.42239284</v>
      </c>
      <c r="F96" s="149" t="n">
        <v>0.42239284</v>
      </c>
      <c r="G96" s="149" t="n">
        <v>0</v>
      </c>
      <c r="H96" s="148" t="n">
        <v>0</v>
      </c>
      <c r="I96" s="170" t="n">
        <v>-0.0048927894</v>
      </c>
      <c r="J96" s="147" t="n">
        <v>9.914E-005</v>
      </c>
      <c r="K96" s="147" t="n">
        <v>0.02567702</v>
      </c>
      <c r="L96" s="147" t="n">
        <v>0.01667667</v>
      </c>
      <c r="M96" s="147" t="n">
        <v>0.00815368</v>
      </c>
      <c r="N96" s="147" t="n">
        <v>0.00403667</v>
      </c>
      <c r="O96" s="147" t="n">
        <v>-0.00396693</v>
      </c>
      <c r="P96" s="147" t="n">
        <v>-0.00787355</v>
      </c>
      <c r="Q96" s="147" t="n">
        <v>-0.01553882</v>
      </c>
      <c r="R96" s="148" t="n">
        <v>-0.02305216</v>
      </c>
    </row>
    <row r="97" customFormat="false" ht="12.75" hidden="false" customHeight="false" outlineLevel="0" collapsed="false">
      <c r="A97" s="168" t="n">
        <v>39569</v>
      </c>
      <c r="B97" s="149" t="n">
        <v>-0.1023678</v>
      </c>
      <c r="C97" s="149" t="n">
        <v>0</v>
      </c>
      <c r="D97" s="149" t="n">
        <v>-0.66920444</v>
      </c>
      <c r="E97" s="149" t="n">
        <v>0.56683664</v>
      </c>
      <c r="F97" s="149" t="n">
        <v>0.56683664</v>
      </c>
      <c r="G97" s="149" t="n">
        <v>0</v>
      </c>
      <c r="H97" s="148" t="n">
        <v>0</v>
      </c>
      <c r="I97" s="170" t="n">
        <v>-0.0066078669</v>
      </c>
      <c r="J97" s="147" t="n">
        <v>0.00013292</v>
      </c>
      <c r="K97" s="147" t="n">
        <v>0.03576155</v>
      </c>
      <c r="L97" s="147" t="n">
        <v>0.02321068</v>
      </c>
      <c r="M97" s="147" t="n">
        <v>0.01133825</v>
      </c>
      <c r="N97" s="147" t="n">
        <v>0.00561039</v>
      </c>
      <c r="O97" s="147" t="n">
        <v>-0.00550712</v>
      </c>
      <c r="P97" s="147" t="n">
        <v>-0.01092376</v>
      </c>
      <c r="Q97" s="147" t="n">
        <v>-0.0215302</v>
      </c>
      <c r="R97" s="148" t="n">
        <v>-0.03189629</v>
      </c>
    </row>
    <row r="98" customFormat="false" ht="12.75" hidden="false" customHeight="false" outlineLevel="0" collapsed="false">
      <c r="A98" s="168" t="n">
        <v>39600</v>
      </c>
      <c r="B98" s="149" t="n">
        <v>-0.0622503</v>
      </c>
      <c r="C98" s="149" t="n">
        <v>0</v>
      </c>
      <c r="D98" s="149" t="n">
        <v>-0.55721704</v>
      </c>
      <c r="E98" s="149" t="n">
        <v>0.49496674</v>
      </c>
      <c r="F98" s="149" t="n">
        <v>0.49496674</v>
      </c>
      <c r="G98" s="149" t="n">
        <v>0</v>
      </c>
      <c r="H98" s="148" t="n">
        <v>0</v>
      </c>
      <c r="I98" s="170" t="n">
        <v>-0.0083966777</v>
      </c>
      <c r="J98" s="147" t="n">
        <v>0.00012526</v>
      </c>
      <c r="K98" s="147" t="n">
        <v>0.01836129</v>
      </c>
      <c r="L98" s="147" t="n">
        <v>0.01220064</v>
      </c>
      <c r="M98" s="147" t="n">
        <v>0.00610759</v>
      </c>
      <c r="N98" s="147" t="n">
        <v>0.00305996</v>
      </c>
      <c r="O98" s="147" t="n">
        <v>-0.00307943</v>
      </c>
      <c r="P98" s="147" t="n">
        <v>-0.00618445</v>
      </c>
      <c r="Q98" s="147" t="n">
        <v>-0.01249057</v>
      </c>
      <c r="R98" s="148" t="n">
        <v>-0.01894784</v>
      </c>
    </row>
    <row r="99" customFormat="false" ht="12.75" hidden="false" customHeight="false" outlineLevel="0" collapsed="false">
      <c r="A99" s="168" t="n">
        <v>39630</v>
      </c>
      <c r="B99" s="149" t="n">
        <v>-0.1514547</v>
      </c>
      <c r="C99" s="149" t="n">
        <v>0</v>
      </c>
      <c r="D99" s="149" t="n">
        <v>-0.66845947</v>
      </c>
      <c r="E99" s="149" t="n">
        <v>0.51700477</v>
      </c>
      <c r="F99" s="149" t="n">
        <v>0.51700477</v>
      </c>
      <c r="G99" s="149" t="n">
        <v>0</v>
      </c>
      <c r="H99" s="148" t="n">
        <v>0</v>
      </c>
      <c r="I99" s="170" t="n">
        <v>-0.008424225</v>
      </c>
      <c r="J99" s="147" t="n">
        <v>0.00012646</v>
      </c>
      <c r="K99" s="147" t="n">
        <v>0.00740237</v>
      </c>
      <c r="L99" s="147" t="n">
        <v>0.00507344</v>
      </c>
      <c r="M99" s="147" t="n">
        <v>0.00265269</v>
      </c>
      <c r="N99" s="147" t="n">
        <v>0.00136277</v>
      </c>
      <c r="O99" s="147" t="n">
        <v>-0.00144804</v>
      </c>
      <c r="P99" s="147" t="n">
        <v>-0.00299187</v>
      </c>
      <c r="Q99" s="147" t="n">
        <v>-0.00640035</v>
      </c>
      <c r="R99" s="148" t="n">
        <v>-0.01027659</v>
      </c>
    </row>
    <row r="100" customFormat="false" ht="12.75" hidden="false" customHeight="false" outlineLevel="0" collapsed="false">
      <c r="A100" s="168" t="n">
        <v>39661</v>
      </c>
      <c r="B100" s="149" t="n">
        <v>-0.15352715</v>
      </c>
      <c r="C100" s="149" t="n">
        <v>0</v>
      </c>
      <c r="D100" s="149" t="n">
        <v>-0.66799368</v>
      </c>
      <c r="E100" s="149" t="n">
        <v>0.51446653</v>
      </c>
      <c r="F100" s="149" t="n">
        <v>0.51446653</v>
      </c>
      <c r="G100" s="149" t="n">
        <v>0</v>
      </c>
      <c r="H100" s="148" t="n">
        <v>0</v>
      </c>
      <c r="I100" s="170" t="n">
        <v>-0.0087480822</v>
      </c>
      <c r="J100" s="147" t="n">
        <v>0.0001267</v>
      </c>
      <c r="K100" s="147" t="n">
        <v>0.00897336</v>
      </c>
      <c r="L100" s="147" t="n">
        <v>0.00611234</v>
      </c>
      <c r="M100" s="147" t="n">
        <v>0.00316467</v>
      </c>
      <c r="N100" s="147" t="n">
        <v>0.00161635</v>
      </c>
      <c r="O100" s="147" t="n">
        <v>-0.0016958</v>
      </c>
      <c r="P100" s="147" t="n">
        <v>-0.00348072</v>
      </c>
      <c r="Q100" s="147" t="n">
        <v>-0.00734833</v>
      </c>
      <c r="R100" s="148" t="n">
        <v>-0.01164887</v>
      </c>
    </row>
    <row r="101" customFormat="false" ht="12.75" hidden="false" customHeight="false" outlineLevel="0" collapsed="false">
      <c r="A101" s="168" t="n">
        <v>39692</v>
      </c>
      <c r="B101" s="149" t="n">
        <v>-0.02361746</v>
      </c>
      <c r="C101" s="149" t="n">
        <v>0</v>
      </c>
      <c r="D101" s="149" t="n">
        <v>-0.55616099</v>
      </c>
      <c r="E101" s="149" t="n">
        <v>0.53254353</v>
      </c>
      <c r="F101" s="149" t="n">
        <v>0.53254353</v>
      </c>
      <c r="G101" s="149" t="n">
        <v>0</v>
      </c>
      <c r="H101" s="148" t="n">
        <v>0</v>
      </c>
      <c r="I101" s="170" t="n">
        <v>-0.0063074247</v>
      </c>
      <c r="J101" s="147" t="n">
        <v>0.0001223</v>
      </c>
      <c r="K101" s="147" t="n">
        <v>0.02365512</v>
      </c>
      <c r="L101" s="147" t="n">
        <v>0.01534346</v>
      </c>
      <c r="M101" s="147" t="n">
        <v>0.007517</v>
      </c>
      <c r="N101" s="147" t="n">
        <v>0.0037295</v>
      </c>
      <c r="O101" s="147" t="n">
        <v>-0.00368841</v>
      </c>
      <c r="P101" s="147" t="n">
        <v>-0.00735072</v>
      </c>
      <c r="Q101" s="147" t="n">
        <v>-0.01464825</v>
      </c>
      <c r="R101" s="148" t="n">
        <v>-0.02197867</v>
      </c>
    </row>
    <row r="102" customFormat="false" ht="12.75" hidden="false" customHeight="false" outlineLevel="0" collapsed="false">
      <c r="A102" s="168" t="n">
        <v>39722</v>
      </c>
      <c r="B102" s="149" t="n">
        <v>-0.0327641</v>
      </c>
      <c r="C102" s="149" t="n">
        <v>0</v>
      </c>
      <c r="D102" s="149" t="n">
        <v>-0.44485046</v>
      </c>
      <c r="E102" s="149" t="n">
        <v>0.41208636</v>
      </c>
      <c r="F102" s="149" t="n">
        <v>0.41208636</v>
      </c>
      <c r="G102" s="149" t="n">
        <v>0</v>
      </c>
      <c r="H102" s="148" t="n">
        <v>0</v>
      </c>
      <c r="I102" s="170" t="n">
        <v>-0.0053357401</v>
      </c>
      <c r="J102" s="147" t="n">
        <v>9.589E-005</v>
      </c>
      <c r="K102" s="147" t="n">
        <v>0.01591155</v>
      </c>
      <c r="L102" s="147" t="n">
        <v>0.01038138</v>
      </c>
      <c r="M102" s="147" t="n">
        <v>0.00511954</v>
      </c>
      <c r="N102" s="147" t="n">
        <v>0.00254886</v>
      </c>
      <c r="O102" s="147" t="n">
        <v>-0.00253891</v>
      </c>
      <c r="P102" s="147" t="n">
        <v>-0.00507833</v>
      </c>
      <c r="Q102" s="147" t="n">
        <v>-0.01019382</v>
      </c>
      <c r="R102" s="148" t="n">
        <v>-0.01540456</v>
      </c>
    </row>
    <row r="103" customFormat="false" ht="12.75" hidden="false" customHeight="false" outlineLevel="0" collapsed="false">
      <c r="A103" s="168" t="n">
        <v>39753</v>
      </c>
      <c r="B103" s="149" t="n">
        <v>0.05956887</v>
      </c>
      <c r="C103" s="149" t="n">
        <v>0</v>
      </c>
      <c r="D103" s="149" t="n">
        <v>-0.33330462</v>
      </c>
      <c r="E103" s="149" t="n">
        <v>0.39287349</v>
      </c>
      <c r="F103" s="149" t="n">
        <v>0.39287349</v>
      </c>
      <c r="G103" s="149" t="n">
        <v>0</v>
      </c>
      <c r="H103" s="148" t="n">
        <v>0</v>
      </c>
      <c r="I103" s="170" t="n">
        <v>-0.0054378128</v>
      </c>
      <c r="J103" s="147" t="n">
        <v>9.238E-005</v>
      </c>
      <c r="K103" s="147" t="n">
        <v>0.01535429</v>
      </c>
      <c r="L103" s="147" t="n">
        <v>0.01007319</v>
      </c>
      <c r="M103" s="147" t="n">
        <v>0.00499113</v>
      </c>
      <c r="N103" s="147" t="n">
        <v>0.00249004</v>
      </c>
      <c r="O103" s="147" t="n">
        <v>-0.00248886</v>
      </c>
      <c r="P103" s="147" t="n">
        <v>-0.0049852</v>
      </c>
      <c r="Q103" s="147" t="n">
        <v>-0.01002874</v>
      </c>
      <c r="R103" s="148" t="n">
        <v>-0.01517669</v>
      </c>
    </row>
    <row r="104" customFormat="false" ht="12.75" hidden="false" customHeight="false" outlineLevel="0" collapsed="false">
      <c r="A104" s="168" t="n">
        <v>39783</v>
      </c>
      <c r="B104" s="149" t="n">
        <v>0.06112366</v>
      </c>
      <c r="C104" s="149" t="n">
        <v>0</v>
      </c>
      <c r="D104" s="149" t="n">
        <v>-0.33321108</v>
      </c>
      <c r="E104" s="149" t="n">
        <v>0.39433474</v>
      </c>
      <c r="F104" s="149" t="n">
        <v>0.39433474</v>
      </c>
      <c r="G104" s="149" t="n">
        <v>0</v>
      </c>
      <c r="H104" s="148" t="n">
        <v>0</v>
      </c>
      <c r="I104" s="170" t="n">
        <v>-0.0068677079</v>
      </c>
      <c r="J104" s="147" t="n">
        <v>9.687E-005</v>
      </c>
      <c r="K104" s="147" t="n">
        <v>0.01391097</v>
      </c>
      <c r="L104" s="147" t="n">
        <v>0.0092518</v>
      </c>
      <c r="M104" s="147" t="n">
        <v>0.00464281</v>
      </c>
      <c r="N104" s="147" t="n">
        <v>0.00233004</v>
      </c>
      <c r="O104" s="147" t="n">
        <v>-0.00235455</v>
      </c>
      <c r="P104" s="147" t="n">
        <v>-0.00473971</v>
      </c>
      <c r="Q104" s="147" t="n">
        <v>-0.00962106</v>
      </c>
      <c r="R104" s="148" t="n">
        <v>-0.01467281</v>
      </c>
    </row>
    <row r="105" customFormat="false" ht="12.75" hidden="false" customHeight="false" outlineLevel="0" collapsed="false">
      <c r="A105" s="168" t="n">
        <v>39814</v>
      </c>
      <c r="B105" s="149" t="n">
        <v>0.03525052</v>
      </c>
      <c r="C105" s="149" t="n">
        <v>0</v>
      </c>
      <c r="D105" s="149" t="n">
        <v>-0.33298681</v>
      </c>
      <c r="E105" s="149" t="n">
        <v>0.36823733</v>
      </c>
      <c r="F105" s="149" t="n">
        <v>0.36823733</v>
      </c>
      <c r="G105" s="149" t="n">
        <v>0</v>
      </c>
      <c r="H105" s="148" t="n">
        <v>0</v>
      </c>
      <c r="I105" s="170" t="n">
        <v>-0.0107082655</v>
      </c>
      <c r="J105" s="147" t="n">
        <v>0.0001031</v>
      </c>
      <c r="K105" s="147" t="n">
        <v>0.01145413</v>
      </c>
      <c r="L105" s="147" t="n">
        <v>0.00791185</v>
      </c>
      <c r="M105" s="147" t="n">
        <v>0.00409792</v>
      </c>
      <c r="N105" s="147" t="n">
        <v>0.00208477</v>
      </c>
      <c r="O105" s="147" t="n">
        <v>-0.00215612</v>
      </c>
      <c r="P105" s="147" t="n">
        <v>-0.0043828</v>
      </c>
      <c r="Q105" s="147" t="n">
        <v>-0.00906087</v>
      </c>
      <c r="R105" s="148" t="n">
        <v>-0.01420868</v>
      </c>
    </row>
    <row r="106" customFormat="false" ht="12.75" hidden="false" customHeight="false" outlineLevel="0" collapsed="false">
      <c r="A106" s="168" t="n">
        <v>39845</v>
      </c>
      <c r="B106" s="149" t="n">
        <v>0.00794683</v>
      </c>
      <c r="C106" s="149" t="n">
        <v>0</v>
      </c>
      <c r="D106" s="149" t="n">
        <v>-0.3327528</v>
      </c>
      <c r="E106" s="149" t="n">
        <v>0.34069963</v>
      </c>
      <c r="F106" s="149" t="n">
        <v>0.34069963</v>
      </c>
      <c r="G106" s="149" t="n">
        <v>0</v>
      </c>
      <c r="H106" s="148" t="n">
        <v>0</v>
      </c>
      <c r="I106" s="170" t="n">
        <v>-0.0082019107</v>
      </c>
      <c r="J106" s="147" t="n">
        <v>9.006E-005</v>
      </c>
      <c r="K106" s="147" t="n">
        <v>0.01208208</v>
      </c>
      <c r="L106" s="147" t="n">
        <v>0.00818551</v>
      </c>
      <c r="M106" s="147" t="n">
        <v>0.00416917</v>
      </c>
      <c r="N106" s="147" t="n">
        <v>0.00210523</v>
      </c>
      <c r="O106" s="147" t="n">
        <v>-0.00214866</v>
      </c>
      <c r="P106" s="147" t="n">
        <v>-0.00434219</v>
      </c>
      <c r="Q106" s="147" t="n">
        <v>-0.00886663</v>
      </c>
      <c r="R106" s="148" t="n">
        <v>-0.01357944</v>
      </c>
    </row>
    <row r="107" customFormat="false" ht="12.75" hidden="false" customHeight="false" outlineLevel="0" collapsed="false">
      <c r="A107" s="168" t="n">
        <v>39873</v>
      </c>
      <c r="B107" s="149" t="n">
        <v>0.02528289</v>
      </c>
      <c r="C107" s="149" t="n">
        <v>0</v>
      </c>
      <c r="D107" s="149" t="n">
        <v>-0.33270045</v>
      </c>
      <c r="E107" s="149" t="n">
        <v>0.35798334</v>
      </c>
      <c r="F107" s="149" t="n">
        <v>0.35798334</v>
      </c>
      <c r="G107" s="149" t="n">
        <v>0</v>
      </c>
      <c r="H107" s="148" t="n">
        <v>0</v>
      </c>
      <c r="I107" s="170" t="n">
        <v>-0.009900321</v>
      </c>
      <c r="J107" s="147" t="n">
        <v>9.637E-005</v>
      </c>
      <c r="K107" s="147" t="n">
        <v>-0.00422678</v>
      </c>
      <c r="L107" s="147" t="n">
        <v>-0.00219916</v>
      </c>
      <c r="M107" s="147" t="n">
        <v>-0.00077666</v>
      </c>
      <c r="N107" s="147" t="n">
        <v>-0.0003059</v>
      </c>
      <c r="O107" s="147" t="n">
        <v>0.00013916</v>
      </c>
      <c r="P107" s="147" t="n">
        <v>0.00011077</v>
      </c>
      <c r="Q107" s="147" t="n">
        <v>-0.00044678</v>
      </c>
      <c r="R107" s="148" t="n">
        <v>-0.00166018</v>
      </c>
    </row>
    <row r="108" customFormat="false" ht="12.75" hidden="false" customHeight="false" outlineLevel="0" collapsed="false">
      <c r="A108" s="168" t="n">
        <v>39904</v>
      </c>
      <c r="B108" s="149" t="n">
        <v>-0.06499436</v>
      </c>
      <c r="C108" s="149" t="n">
        <v>0</v>
      </c>
      <c r="D108" s="149" t="n">
        <v>-0.44341079</v>
      </c>
      <c r="E108" s="149" t="n">
        <v>0.37841643</v>
      </c>
      <c r="F108" s="149" t="n">
        <v>0.37841643</v>
      </c>
      <c r="G108" s="149" t="n">
        <v>0</v>
      </c>
      <c r="H108" s="148" t="n">
        <v>0</v>
      </c>
      <c r="I108" s="170" t="n">
        <v>-0.0013287854</v>
      </c>
      <c r="J108" s="147" t="n">
        <v>7.649E-005</v>
      </c>
      <c r="K108" s="147" t="n">
        <v>0.01549221</v>
      </c>
      <c r="L108" s="147" t="n">
        <v>0.00977055</v>
      </c>
      <c r="M108" s="147" t="n">
        <v>0.00466518</v>
      </c>
      <c r="N108" s="147" t="n">
        <v>0.00228751</v>
      </c>
      <c r="O108" s="147" t="n">
        <v>-0.00221522</v>
      </c>
      <c r="P108" s="147" t="n">
        <v>-0.00437443</v>
      </c>
      <c r="Q108" s="147" t="n">
        <v>-0.00858228</v>
      </c>
      <c r="R108" s="148" t="n">
        <v>-0.01272414</v>
      </c>
    </row>
    <row r="109" customFormat="false" ht="12.75" hidden="false" customHeight="false" outlineLevel="0" collapsed="false">
      <c r="A109" s="168" t="n">
        <v>39934</v>
      </c>
      <c r="B109" s="149" t="n">
        <v>0.06488811</v>
      </c>
      <c r="C109" s="149" t="n">
        <v>0</v>
      </c>
      <c r="D109" s="149" t="n">
        <v>-0.44318151</v>
      </c>
      <c r="E109" s="149" t="n">
        <v>0.50806962</v>
      </c>
      <c r="F109" s="149" t="n">
        <v>0.50806962</v>
      </c>
      <c r="G109" s="149" t="n">
        <v>0</v>
      </c>
      <c r="H109" s="148" t="n">
        <v>0</v>
      </c>
      <c r="I109" s="170" t="n">
        <v>-0.0018241294</v>
      </c>
      <c r="J109" s="147" t="n">
        <v>0.00010275</v>
      </c>
      <c r="K109" s="147" t="n">
        <v>0.0222978</v>
      </c>
      <c r="L109" s="147" t="n">
        <v>0.01407871</v>
      </c>
      <c r="M109" s="147" t="n">
        <v>0.00672407</v>
      </c>
      <c r="N109" s="147" t="n">
        <v>0.00329648</v>
      </c>
      <c r="O109" s="147" t="n">
        <v>-0.00318917</v>
      </c>
      <c r="P109" s="147" t="n">
        <v>-0.00629286</v>
      </c>
      <c r="Q109" s="147" t="n">
        <v>-0.01232082</v>
      </c>
      <c r="R109" s="148" t="n">
        <v>-0.01821941</v>
      </c>
    </row>
    <row r="110" customFormat="false" ht="12.75" hidden="false" customHeight="false" outlineLevel="0" collapsed="false">
      <c r="A110" s="168" t="n">
        <v>39965</v>
      </c>
      <c r="B110" s="149" t="n">
        <v>0.00453348</v>
      </c>
      <c r="C110" s="149" t="n">
        <v>0</v>
      </c>
      <c r="D110" s="149" t="n">
        <v>-0.44285439</v>
      </c>
      <c r="E110" s="149" t="n">
        <v>0.44738787</v>
      </c>
      <c r="F110" s="149" t="n">
        <v>0.44738787</v>
      </c>
      <c r="G110" s="149" t="n">
        <v>0</v>
      </c>
      <c r="H110" s="148" t="n">
        <v>0</v>
      </c>
      <c r="I110" s="170" t="n">
        <v>-0.0045089783</v>
      </c>
      <c r="J110" s="147" t="n">
        <v>9.826E-005</v>
      </c>
      <c r="K110" s="147" t="n">
        <v>0.00600313</v>
      </c>
      <c r="L110" s="147" t="n">
        <v>0.00386311</v>
      </c>
      <c r="M110" s="147" t="n">
        <v>0.0019156</v>
      </c>
      <c r="N110" s="147" t="n">
        <v>0.00096267</v>
      </c>
      <c r="O110" s="147" t="n">
        <v>-0.00098789</v>
      </c>
      <c r="P110" s="147" t="n">
        <v>-0.00201473</v>
      </c>
      <c r="Q110" s="147" t="n">
        <v>-0.00423217</v>
      </c>
      <c r="R110" s="148" t="n">
        <v>-0.00673087</v>
      </c>
    </row>
    <row r="111" customFormat="false" ht="12.75" hidden="false" customHeight="false" outlineLevel="0" collapsed="false">
      <c r="A111" s="168" t="n">
        <v>39995</v>
      </c>
      <c r="B111" s="149" t="n">
        <v>0.0101821</v>
      </c>
      <c r="C111" s="149" t="n">
        <v>0</v>
      </c>
      <c r="D111" s="149" t="n">
        <v>-0.44259956</v>
      </c>
      <c r="E111" s="149" t="n">
        <v>0.45278166</v>
      </c>
      <c r="F111" s="149" t="n">
        <v>0.45278166</v>
      </c>
      <c r="G111" s="149" t="n">
        <v>0</v>
      </c>
      <c r="H111" s="148" t="n">
        <v>0</v>
      </c>
      <c r="I111" s="170" t="n">
        <v>-0.005477062</v>
      </c>
      <c r="J111" s="147" t="n">
        <v>0.0001018</v>
      </c>
      <c r="K111" s="147" t="n">
        <v>0.00428081</v>
      </c>
      <c r="L111" s="147" t="n">
        <v>0.00283116</v>
      </c>
      <c r="M111" s="147" t="n">
        <v>0.00145308</v>
      </c>
      <c r="N111" s="147" t="n">
        <v>0.00074392</v>
      </c>
      <c r="O111" s="147" t="n">
        <v>-0.00079251</v>
      </c>
      <c r="P111" s="147" t="n">
        <v>-0.00164575</v>
      </c>
      <c r="Q111" s="147" t="n">
        <v>-0.00357521</v>
      </c>
      <c r="R111" s="148" t="n">
        <v>-0.00585539</v>
      </c>
    </row>
    <row r="112" customFormat="false" ht="12.75" hidden="false" customHeight="false" outlineLevel="0" collapsed="false">
      <c r="A112" s="168" t="n">
        <v>40026</v>
      </c>
      <c r="B112" s="149" t="n">
        <v>0.00878682</v>
      </c>
      <c r="C112" s="149" t="n">
        <v>0</v>
      </c>
      <c r="D112" s="149" t="n">
        <v>-0.44235553</v>
      </c>
      <c r="E112" s="149" t="n">
        <v>0.45114235</v>
      </c>
      <c r="F112" s="149" t="n">
        <v>0.45114235</v>
      </c>
      <c r="G112" s="149" t="n">
        <v>0</v>
      </c>
      <c r="H112" s="148" t="n">
        <v>0</v>
      </c>
      <c r="I112" s="170" t="n">
        <v>-0.0058331507</v>
      </c>
      <c r="J112" s="147" t="n">
        <v>0.00010229</v>
      </c>
      <c r="K112" s="147" t="n">
        <v>0.00556475</v>
      </c>
      <c r="L112" s="147" t="n">
        <v>0.00368951</v>
      </c>
      <c r="M112" s="147" t="n">
        <v>0.0018806</v>
      </c>
      <c r="N112" s="147" t="n">
        <v>0.00095678</v>
      </c>
      <c r="O112" s="147" t="n">
        <v>-0.00100267</v>
      </c>
      <c r="P112" s="147" t="n">
        <v>-0.00206253</v>
      </c>
      <c r="Q112" s="147" t="n">
        <v>-0.00439176</v>
      </c>
      <c r="R112" s="148" t="n">
        <v>-0.00704963</v>
      </c>
    </row>
    <row r="113" customFormat="false" ht="12.75" hidden="false" customHeight="false" outlineLevel="0" collapsed="false">
      <c r="A113" s="168" t="n">
        <v>40057</v>
      </c>
      <c r="B113" s="149" t="n">
        <v>0.02672745</v>
      </c>
      <c r="C113" s="149" t="n">
        <v>0</v>
      </c>
      <c r="D113" s="149" t="n">
        <v>-0.44204405</v>
      </c>
      <c r="E113" s="149" t="n">
        <v>0.4687715</v>
      </c>
      <c r="F113" s="149" t="n">
        <v>0.4687715</v>
      </c>
      <c r="G113" s="149" t="n">
        <v>0</v>
      </c>
      <c r="H113" s="148" t="n">
        <v>0</v>
      </c>
      <c r="I113" s="170" t="n">
        <v>-0.0035160923</v>
      </c>
      <c r="J113" s="147" t="n">
        <v>9.951E-005</v>
      </c>
      <c r="K113" s="147" t="n">
        <v>0.01891192</v>
      </c>
      <c r="L113" s="147" t="n">
        <v>0.01209758</v>
      </c>
      <c r="M113" s="147" t="n">
        <v>0.00585273</v>
      </c>
      <c r="N113" s="147" t="n">
        <v>0.00288729</v>
      </c>
      <c r="O113" s="147" t="n">
        <v>-0.00282676</v>
      </c>
      <c r="P113" s="147" t="n">
        <v>-0.00560894</v>
      </c>
      <c r="Q113" s="147" t="n">
        <v>-0.01109535</v>
      </c>
      <c r="R113" s="148" t="n">
        <v>-0.01655567</v>
      </c>
    </row>
    <row r="114" customFormat="false" ht="12.75" hidden="false" customHeight="false" outlineLevel="0" collapsed="false">
      <c r="A114" s="168" t="n">
        <v>40087</v>
      </c>
      <c r="B114" s="149" t="n">
        <v>0.03126398</v>
      </c>
      <c r="C114" s="149" t="n">
        <v>0</v>
      </c>
      <c r="D114" s="149" t="n">
        <v>-0.33124642</v>
      </c>
      <c r="E114" s="149" t="n">
        <v>0.3625104</v>
      </c>
      <c r="F114" s="149" t="n">
        <v>0.3625104</v>
      </c>
      <c r="G114" s="149" t="n">
        <v>0</v>
      </c>
      <c r="H114" s="148" t="n">
        <v>0</v>
      </c>
      <c r="I114" s="170" t="n">
        <v>-0.003128634</v>
      </c>
      <c r="J114" s="147" t="n">
        <v>7.796E-005</v>
      </c>
      <c r="K114" s="147" t="n">
        <v>0.01243809</v>
      </c>
      <c r="L114" s="147" t="n">
        <v>0.0079884</v>
      </c>
      <c r="M114" s="147" t="n">
        <v>0.00388534</v>
      </c>
      <c r="N114" s="147" t="n">
        <v>0.00192263</v>
      </c>
      <c r="O114" s="147" t="n">
        <v>-0.00189518</v>
      </c>
      <c r="P114" s="147" t="n">
        <v>-0.0037743</v>
      </c>
      <c r="Q114" s="147" t="n">
        <v>-0.00752363</v>
      </c>
      <c r="R114" s="148" t="n">
        <v>-0.0113154</v>
      </c>
    </row>
    <row r="115" customFormat="false" ht="12.75" hidden="false" customHeight="false" outlineLevel="0" collapsed="false">
      <c r="A115" s="168" t="n">
        <v>40118</v>
      </c>
      <c r="B115" s="149" t="n">
        <v>0.01564751</v>
      </c>
      <c r="C115" s="149" t="n">
        <v>0</v>
      </c>
      <c r="D115" s="149" t="n">
        <v>-0.33108736</v>
      </c>
      <c r="E115" s="149" t="n">
        <v>0.34673487</v>
      </c>
      <c r="F115" s="149" t="n">
        <v>0.34673487</v>
      </c>
      <c r="G115" s="149" t="n">
        <v>0</v>
      </c>
      <c r="H115" s="148" t="n">
        <v>0</v>
      </c>
      <c r="I115" s="170" t="n">
        <v>-0.0033000627</v>
      </c>
      <c r="J115" s="147" t="n">
        <v>7.532E-005</v>
      </c>
      <c r="K115" s="147" t="n">
        <v>0.01192521</v>
      </c>
      <c r="L115" s="147" t="n">
        <v>0.00771114</v>
      </c>
      <c r="M115" s="147" t="n">
        <v>0.00377393</v>
      </c>
      <c r="N115" s="147" t="n">
        <v>0.00187281</v>
      </c>
      <c r="O115" s="147" t="n">
        <v>-0.00185543</v>
      </c>
      <c r="P115" s="147" t="n">
        <v>-0.0037032</v>
      </c>
      <c r="Q115" s="147" t="n">
        <v>-0.00740921</v>
      </c>
      <c r="R115" s="148" t="n">
        <v>-0.01117441</v>
      </c>
    </row>
    <row r="116" customFormat="false" ht="12.75" hidden="false" customHeight="false" outlineLevel="0" collapsed="false">
      <c r="A116" s="168" t="n">
        <v>40148</v>
      </c>
      <c r="B116" s="149" t="n">
        <v>0.0175284</v>
      </c>
      <c r="C116" s="149" t="n">
        <v>0</v>
      </c>
      <c r="D116" s="149" t="n">
        <v>-0.33098142</v>
      </c>
      <c r="E116" s="149" t="n">
        <v>0.34850982</v>
      </c>
      <c r="F116" s="149" t="n">
        <v>0.34850982</v>
      </c>
      <c r="G116" s="149" t="n">
        <v>0</v>
      </c>
      <c r="H116" s="148" t="n">
        <v>0</v>
      </c>
      <c r="I116" s="170" t="n">
        <v>-0.0046735588</v>
      </c>
      <c r="J116" s="147" t="n">
        <v>7.911E-005</v>
      </c>
      <c r="K116" s="147" t="n">
        <v>0.01035874</v>
      </c>
      <c r="L116" s="147" t="n">
        <v>0.00680272</v>
      </c>
      <c r="M116" s="147" t="n">
        <v>0.00338075</v>
      </c>
      <c r="N116" s="147" t="n">
        <v>0.00169025</v>
      </c>
      <c r="O116" s="147" t="n">
        <v>-0.00169859</v>
      </c>
      <c r="P116" s="147" t="n">
        <v>-0.00341303</v>
      </c>
      <c r="Q116" s="147" t="n">
        <v>-0.00691449</v>
      </c>
      <c r="R116" s="148" t="n">
        <v>-0.01054529</v>
      </c>
    </row>
    <row r="117" customFormat="false" ht="12.75" hidden="false" customHeight="false" outlineLevel="0" collapsed="false">
      <c r="A117" s="168" t="n">
        <v>40179</v>
      </c>
      <c r="B117" s="149" t="n">
        <v>-0.00183965</v>
      </c>
      <c r="C117" s="149" t="n">
        <v>0</v>
      </c>
      <c r="D117" s="149" t="n">
        <v>-0.32917162</v>
      </c>
      <c r="E117" s="149" t="n">
        <v>0.32733197</v>
      </c>
      <c r="F117" s="149" t="n">
        <v>0.32733197</v>
      </c>
      <c r="G117" s="149" t="n">
        <v>0</v>
      </c>
      <c r="H117" s="148" t="n">
        <v>0</v>
      </c>
      <c r="I117" s="170" t="n">
        <v>-0.0088853977</v>
      </c>
      <c r="J117" s="147" t="n">
        <v>8.553E-005</v>
      </c>
      <c r="K117" s="147" t="n">
        <v>0.0076601</v>
      </c>
      <c r="L117" s="147" t="n">
        <v>0.00532587</v>
      </c>
      <c r="M117" s="147" t="n">
        <v>0.00278083</v>
      </c>
      <c r="N117" s="147" t="n">
        <v>0.00142099</v>
      </c>
      <c r="O117" s="147" t="n">
        <v>-0.0014835</v>
      </c>
      <c r="P117" s="147" t="n">
        <v>-0.0030303</v>
      </c>
      <c r="Q117" s="147" t="n">
        <v>-0.00631413</v>
      </c>
      <c r="R117" s="148" t="n">
        <v>-0.00984767</v>
      </c>
    </row>
    <row r="118" customFormat="false" ht="12.75" hidden="false" customHeight="false" outlineLevel="0" collapsed="false">
      <c r="A118" s="168" t="n">
        <v>40210</v>
      </c>
      <c r="B118" s="149" t="n">
        <v>-0.02822028</v>
      </c>
      <c r="C118" s="149" t="n">
        <v>0</v>
      </c>
      <c r="D118" s="149" t="n">
        <v>-0.33050668</v>
      </c>
      <c r="E118" s="149" t="n">
        <v>0.3022864</v>
      </c>
      <c r="F118" s="149" t="n">
        <v>0.3022864</v>
      </c>
      <c r="G118" s="149" t="n">
        <v>0</v>
      </c>
      <c r="H118" s="148" t="n">
        <v>0</v>
      </c>
      <c r="I118" s="170" t="n">
        <v>-0.0065128036</v>
      </c>
      <c r="J118" s="147" t="n">
        <v>7.46E-005</v>
      </c>
      <c r="K118" s="147" t="n">
        <v>0.00862911</v>
      </c>
      <c r="L118" s="147" t="n">
        <v>0.00583349</v>
      </c>
      <c r="M118" s="147" t="n">
        <v>0.00297124</v>
      </c>
      <c r="N118" s="147" t="n">
        <v>0.0015014</v>
      </c>
      <c r="O118" s="147" t="n">
        <v>-0.00153631</v>
      </c>
      <c r="P118" s="147" t="n">
        <v>-0.00311028</v>
      </c>
      <c r="Q118" s="147" t="n">
        <v>-0.00637893</v>
      </c>
      <c r="R118" s="148" t="n">
        <v>-0.00981617</v>
      </c>
    </row>
    <row r="119" customFormat="false" ht="12.75" hidden="false" customHeight="false" outlineLevel="0" collapsed="false">
      <c r="A119" s="168" t="n">
        <v>40238</v>
      </c>
      <c r="B119" s="149" t="n">
        <v>-0.02668536</v>
      </c>
      <c r="C119" s="149" t="n">
        <v>0</v>
      </c>
      <c r="D119" s="149" t="n">
        <v>-0.33044573</v>
      </c>
      <c r="E119" s="149" t="n">
        <v>0.30376037</v>
      </c>
      <c r="F119" s="149" t="n">
        <v>0.30376037</v>
      </c>
      <c r="G119" s="149" t="n">
        <v>0</v>
      </c>
      <c r="H119" s="148" t="n">
        <v>0</v>
      </c>
      <c r="I119" s="170" t="n">
        <v>-0.0075644921</v>
      </c>
      <c r="J119" s="147" t="n">
        <v>7.627E-005</v>
      </c>
      <c r="K119" s="147" t="n">
        <v>-0.00870792</v>
      </c>
      <c r="L119" s="147" t="n">
        <v>-0.0052993</v>
      </c>
      <c r="M119" s="147" t="n">
        <v>-0.00237754</v>
      </c>
      <c r="N119" s="147" t="n">
        <v>-0.00111797</v>
      </c>
      <c r="O119" s="147" t="n">
        <v>0.00097236</v>
      </c>
      <c r="P119" s="147" t="n">
        <v>0.00179613</v>
      </c>
      <c r="Q119" s="147" t="n">
        <v>0.00299111</v>
      </c>
      <c r="R119" s="148" t="n">
        <v>0.00358016</v>
      </c>
    </row>
    <row r="120" customFormat="false" ht="12.75" hidden="false" customHeight="false" outlineLevel="0" collapsed="false">
      <c r="A120" s="168" t="n">
        <v>40269</v>
      </c>
      <c r="B120" s="149" t="n">
        <v>-0.11086486</v>
      </c>
      <c r="C120" s="149" t="n">
        <v>0</v>
      </c>
      <c r="D120" s="149" t="n">
        <v>-0.44040105</v>
      </c>
      <c r="E120" s="149" t="n">
        <v>0.32953619</v>
      </c>
      <c r="F120" s="149" t="n">
        <v>0.32953619</v>
      </c>
      <c r="G120" s="149" t="n">
        <v>0</v>
      </c>
      <c r="H120" s="148" t="n">
        <v>0</v>
      </c>
      <c r="I120" s="170" t="n">
        <v>0.0008902276</v>
      </c>
      <c r="J120" s="147" t="n">
        <v>6.148E-005</v>
      </c>
      <c r="K120" s="147" t="n">
        <v>0.01268052</v>
      </c>
      <c r="L120" s="147" t="n">
        <v>0.00783387</v>
      </c>
      <c r="M120" s="147" t="n">
        <v>0.00366379</v>
      </c>
      <c r="N120" s="147" t="n">
        <v>0.00177836</v>
      </c>
      <c r="O120" s="147" t="n">
        <v>-0.00168897</v>
      </c>
      <c r="P120" s="147" t="n">
        <v>-0.00330488</v>
      </c>
      <c r="Q120" s="147" t="n">
        <v>-0.00637607</v>
      </c>
      <c r="R120" s="148" t="n">
        <v>-0.009318</v>
      </c>
    </row>
    <row r="121" customFormat="false" ht="12.75" hidden="false" customHeight="false" outlineLevel="0" collapsed="false">
      <c r="A121" s="168" t="n">
        <v>40299</v>
      </c>
      <c r="B121" s="149" t="n">
        <v>0.0025508</v>
      </c>
      <c r="C121" s="149" t="n">
        <v>0</v>
      </c>
      <c r="D121" s="149" t="n">
        <v>-0.44022695</v>
      </c>
      <c r="E121" s="149" t="n">
        <v>0.44277775</v>
      </c>
      <c r="F121" s="149" t="n">
        <v>0.44277775</v>
      </c>
      <c r="G121" s="149" t="n">
        <v>0</v>
      </c>
      <c r="H121" s="148" t="n">
        <v>0</v>
      </c>
      <c r="I121" s="170" t="n">
        <v>0.0011340793</v>
      </c>
      <c r="J121" s="147" t="n">
        <v>8.277E-005</v>
      </c>
      <c r="K121" s="147" t="n">
        <v>0.0183225</v>
      </c>
      <c r="L121" s="147" t="n">
        <v>0.01135221</v>
      </c>
      <c r="M121" s="147" t="n">
        <v>0.00532027</v>
      </c>
      <c r="N121" s="147" t="n">
        <v>0.00258416</v>
      </c>
      <c r="O121" s="147" t="n">
        <v>-0.00245592</v>
      </c>
      <c r="P121" s="147" t="n">
        <v>-0.00480544</v>
      </c>
      <c r="Q121" s="147" t="n">
        <v>-0.00926392</v>
      </c>
      <c r="R121" s="148" t="n">
        <v>-0.01351589</v>
      </c>
    </row>
    <row r="122" customFormat="false" ht="12.75" hidden="false" customHeight="false" outlineLevel="0" collapsed="false">
      <c r="A122" s="168" t="n">
        <v>40330</v>
      </c>
      <c r="B122" s="149" t="n">
        <v>-0.05086021</v>
      </c>
      <c r="C122" s="149" t="n">
        <v>0</v>
      </c>
      <c r="D122" s="149" t="n">
        <v>-0.43990351</v>
      </c>
      <c r="E122" s="149" t="n">
        <v>0.3890433</v>
      </c>
      <c r="F122" s="149" t="n">
        <v>0.3890433</v>
      </c>
      <c r="G122" s="149" t="n">
        <v>0</v>
      </c>
      <c r="H122" s="148" t="n">
        <v>0</v>
      </c>
      <c r="I122" s="170" t="n">
        <v>-0.0016789305</v>
      </c>
      <c r="J122" s="147" t="n">
        <v>7.884E-005</v>
      </c>
      <c r="K122" s="147" t="n">
        <v>0.00361273</v>
      </c>
      <c r="L122" s="147" t="n">
        <v>0.00213666</v>
      </c>
      <c r="M122" s="147" t="n">
        <v>0.00098616</v>
      </c>
      <c r="N122" s="147" t="n">
        <v>0.0004816</v>
      </c>
      <c r="O122" s="147" t="n">
        <v>-0.00047482</v>
      </c>
      <c r="P122" s="147" t="n">
        <v>-0.00095746</v>
      </c>
      <c r="Q122" s="147" t="n">
        <v>-0.00199757</v>
      </c>
      <c r="R122" s="148" t="n">
        <v>-0.00320928</v>
      </c>
    </row>
    <row r="123" customFormat="false" ht="12.75" hidden="false" customHeight="false" outlineLevel="0" collapsed="false">
      <c r="A123" s="168" t="n">
        <v>40360</v>
      </c>
      <c r="B123" s="149" t="n">
        <v>-0.04598753</v>
      </c>
      <c r="C123" s="149" t="n">
        <v>0</v>
      </c>
      <c r="D123" s="149" t="n">
        <v>-0.43965211</v>
      </c>
      <c r="E123" s="149" t="n">
        <v>0.39366458</v>
      </c>
      <c r="F123" s="149" t="n">
        <v>0.39366458</v>
      </c>
      <c r="G123" s="149" t="n">
        <v>0</v>
      </c>
      <c r="H123" s="148" t="n">
        <v>0</v>
      </c>
      <c r="I123" s="170" t="n">
        <v>-0.0025774672</v>
      </c>
      <c r="J123" s="147" t="n">
        <v>8.173E-005</v>
      </c>
      <c r="K123" s="147" t="n">
        <v>0.00191972</v>
      </c>
      <c r="L123" s="147" t="n">
        <v>0.00111479</v>
      </c>
      <c r="M123" s="147" t="n">
        <v>0.00052463</v>
      </c>
      <c r="N123" s="147" t="n">
        <v>0.00026246</v>
      </c>
      <c r="O123" s="147" t="n">
        <v>-0.00027744</v>
      </c>
      <c r="P123" s="147" t="n">
        <v>-0.00058315</v>
      </c>
      <c r="Q123" s="147" t="n">
        <v>-0.0013253</v>
      </c>
      <c r="R123" s="148" t="n">
        <v>-0.00230521</v>
      </c>
    </row>
    <row r="124" customFormat="false" ht="12.75" hidden="false" customHeight="false" outlineLevel="0" collapsed="false">
      <c r="A124" s="168" t="n">
        <v>40391</v>
      </c>
      <c r="B124" s="149" t="n">
        <v>-0.04646441</v>
      </c>
      <c r="C124" s="149" t="n">
        <v>0</v>
      </c>
      <c r="D124" s="149" t="n">
        <v>-0.43940431</v>
      </c>
      <c r="E124" s="149" t="n">
        <v>0.3929399</v>
      </c>
      <c r="F124" s="149" t="n">
        <v>0.3929399</v>
      </c>
      <c r="G124" s="149" t="n">
        <v>0</v>
      </c>
      <c r="H124" s="148" t="n">
        <v>0</v>
      </c>
      <c r="I124" s="170" t="n">
        <v>-0.0029411349</v>
      </c>
      <c r="J124" s="147" t="n">
        <v>8.238E-005</v>
      </c>
      <c r="K124" s="147" t="n">
        <v>0.00291657</v>
      </c>
      <c r="L124" s="147" t="n">
        <v>0.00178895</v>
      </c>
      <c r="M124" s="147" t="n">
        <v>0.00086417</v>
      </c>
      <c r="N124" s="147" t="n">
        <v>0.00043243</v>
      </c>
      <c r="O124" s="147" t="n">
        <v>-0.00044709</v>
      </c>
      <c r="P124" s="147" t="n">
        <v>-0.00092136</v>
      </c>
      <c r="Q124" s="147" t="n">
        <v>-0.00199488</v>
      </c>
      <c r="R124" s="148" t="n">
        <v>-0.00329469</v>
      </c>
    </row>
    <row r="125" customFormat="false" ht="12.75" hidden="false" customHeight="false" outlineLevel="0" collapsed="false">
      <c r="A125" s="168" t="n">
        <v>40422</v>
      </c>
      <c r="B125" s="149" t="n">
        <v>-0.02971041</v>
      </c>
      <c r="C125" s="149" t="n">
        <v>0</v>
      </c>
      <c r="D125" s="149" t="n">
        <v>-0.43909273</v>
      </c>
      <c r="E125" s="149" t="n">
        <v>0.40938232</v>
      </c>
      <c r="F125" s="149" t="n">
        <v>0.40938232</v>
      </c>
      <c r="G125" s="149" t="n">
        <v>0</v>
      </c>
      <c r="H125" s="148" t="n">
        <v>0</v>
      </c>
      <c r="I125" s="170" t="n">
        <v>-0.0007139429</v>
      </c>
      <c r="J125" s="147" t="n">
        <v>8.058E-005</v>
      </c>
      <c r="K125" s="147" t="n">
        <v>0.01501181</v>
      </c>
      <c r="L125" s="147" t="n">
        <v>0.00941849</v>
      </c>
      <c r="M125" s="147" t="n">
        <v>0.00447348</v>
      </c>
      <c r="N125" s="147" t="n">
        <v>0.00218784</v>
      </c>
      <c r="O125" s="147" t="n">
        <v>-0.00210813</v>
      </c>
      <c r="P125" s="147" t="n">
        <v>-0.0041531</v>
      </c>
      <c r="Q125" s="147" t="n">
        <v>-0.00811262</v>
      </c>
      <c r="R125" s="148" t="n">
        <v>-0.01198277</v>
      </c>
    </row>
    <row r="126" customFormat="false" ht="12.75" hidden="false" customHeight="false" outlineLevel="0" collapsed="false">
      <c r="A126" s="168" t="n">
        <v>40452</v>
      </c>
      <c r="B126" s="149" t="n">
        <v>-0.01251768</v>
      </c>
      <c r="C126" s="149" t="n">
        <v>0</v>
      </c>
      <c r="D126" s="149" t="n">
        <v>-0.32909215</v>
      </c>
      <c r="E126" s="149" t="n">
        <v>0.31657447</v>
      </c>
      <c r="F126" s="149" t="n">
        <v>0.31657447</v>
      </c>
      <c r="G126" s="149" t="n">
        <v>0</v>
      </c>
      <c r="H126" s="148" t="n">
        <v>0</v>
      </c>
      <c r="I126" s="170" t="n">
        <v>-0.0009134263</v>
      </c>
      <c r="J126" s="147" t="n">
        <v>6.311E-005</v>
      </c>
      <c r="K126" s="147" t="n">
        <v>0.00960512</v>
      </c>
      <c r="L126" s="147" t="n">
        <v>0.00602713</v>
      </c>
      <c r="M126" s="147" t="n">
        <v>0.00286875</v>
      </c>
      <c r="N126" s="147" t="n">
        <v>0.00140551</v>
      </c>
      <c r="O126" s="147" t="n">
        <v>-0.00136096</v>
      </c>
      <c r="P126" s="147" t="n">
        <v>-0.00268939</v>
      </c>
      <c r="Q126" s="147" t="n">
        <v>-0.00529112</v>
      </c>
      <c r="R126" s="148" t="n">
        <v>-0.0078798</v>
      </c>
    </row>
    <row r="127" customFormat="false" ht="12.75" hidden="false" customHeight="false" outlineLevel="0" collapsed="false">
      <c r="A127" s="168" t="n">
        <v>40483</v>
      </c>
      <c r="B127" s="149" t="n">
        <v>-0.02543812</v>
      </c>
      <c r="C127" s="149" t="n">
        <v>0</v>
      </c>
      <c r="D127" s="149" t="n">
        <v>-0.3289002</v>
      </c>
      <c r="E127" s="149" t="n">
        <v>0.30346208</v>
      </c>
      <c r="F127" s="149" t="n">
        <v>0.30346208</v>
      </c>
      <c r="G127" s="149" t="n">
        <v>0</v>
      </c>
      <c r="H127" s="148" t="n">
        <v>0</v>
      </c>
      <c r="I127" s="170" t="n">
        <v>-0.0011219377</v>
      </c>
      <c r="J127" s="147" t="n">
        <v>6.104E-005</v>
      </c>
      <c r="K127" s="147" t="n">
        <v>0.00909195</v>
      </c>
      <c r="L127" s="147" t="n">
        <v>0.0057493</v>
      </c>
      <c r="M127" s="147" t="n">
        <v>0.00275761</v>
      </c>
      <c r="N127" s="147" t="n">
        <v>0.00135611</v>
      </c>
      <c r="O127" s="147" t="n">
        <v>-0.00132236</v>
      </c>
      <c r="P127" s="147" t="n">
        <v>-0.00262157</v>
      </c>
      <c r="Q127" s="147" t="n">
        <v>-0.0051877</v>
      </c>
      <c r="R127" s="148" t="n">
        <v>-0.00776306</v>
      </c>
    </row>
    <row r="128" customFormat="false" ht="12.75" hidden="false" customHeight="false" outlineLevel="0" collapsed="false">
      <c r="A128" s="168" t="n">
        <v>40513</v>
      </c>
      <c r="B128" s="149" t="n">
        <v>-0.02339575</v>
      </c>
      <c r="C128" s="149" t="n">
        <v>0</v>
      </c>
      <c r="D128" s="149" t="n">
        <v>-0.3288107</v>
      </c>
      <c r="E128" s="149" t="n">
        <v>0.30541495</v>
      </c>
      <c r="F128" s="149" t="n">
        <v>0.30541495</v>
      </c>
      <c r="G128" s="149" t="n">
        <v>0</v>
      </c>
      <c r="H128" s="148" t="n">
        <v>0</v>
      </c>
      <c r="I128" s="170" t="n">
        <v>-0.0024239639</v>
      </c>
      <c r="J128" s="147" t="n">
        <v>6.423E-005</v>
      </c>
      <c r="K128" s="147" t="n">
        <v>0.00744594</v>
      </c>
      <c r="L128" s="147" t="n">
        <v>0.00478133</v>
      </c>
      <c r="M128" s="147" t="n">
        <v>0.0023324</v>
      </c>
      <c r="N128" s="147" t="n">
        <v>0.00115711</v>
      </c>
      <c r="O128" s="147" t="n">
        <v>-0.0011486</v>
      </c>
      <c r="P128" s="147" t="n">
        <v>-0.0022973</v>
      </c>
      <c r="Q128" s="147" t="n">
        <v>-0.00462478</v>
      </c>
      <c r="R128" s="148" t="n">
        <v>-0.00703329</v>
      </c>
    </row>
    <row r="129" customFormat="false" ht="12.75" hidden="false" customHeight="false" outlineLevel="0" collapsed="false">
      <c r="A129" s="168" t="n">
        <v>40544</v>
      </c>
      <c r="B129" s="149" t="n">
        <v>-0.03961199</v>
      </c>
      <c r="C129" s="149" t="n">
        <v>0</v>
      </c>
      <c r="D129" s="149" t="n">
        <v>-0.32869826</v>
      </c>
      <c r="E129" s="149" t="n">
        <v>0.28908627</v>
      </c>
      <c r="F129" s="149" t="n">
        <v>0.28908627</v>
      </c>
      <c r="G129" s="149" t="n">
        <v>0</v>
      </c>
      <c r="H129" s="148" t="n">
        <v>0</v>
      </c>
      <c r="I129" s="170" t="n">
        <v>-0.0069537951</v>
      </c>
      <c r="J129" s="147" t="n">
        <v>7.077E-005</v>
      </c>
      <c r="K129" s="147" t="n">
        <v>0.00447569</v>
      </c>
      <c r="L129" s="147" t="n">
        <v>0.00314243</v>
      </c>
      <c r="M129" s="147" t="n">
        <v>0.00166232</v>
      </c>
      <c r="N129" s="147" t="n">
        <v>0.00085571</v>
      </c>
      <c r="O129" s="147" t="n">
        <v>-0.00090752</v>
      </c>
      <c r="P129" s="147" t="n">
        <v>-0.00186896</v>
      </c>
      <c r="Q129" s="147" t="n">
        <v>-0.00395946</v>
      </c>
      <c r="R129" s="148" t="n">
        <v>-0.00627826</v>
      </c>
    </row>
    <row r="130" customFormat="false" ht="12.75" hidden="false" customHeight="false" outlineLevel="0" collapsed="false">
      <c r="A130" s="168" t="n">
        <v>40575</v>
      </c>
      <c r="B130" s="149" t="n">
        <v>-0.06212775</v>
      </c>
      <c r="C130" s="149" t="n">
        <v>0</v>
      </c>
      <c r="D130" s="149" t="n">
        <v>-0.32842953</v>
      </c>
      <c r="E130" s="149" t="n">
        <v>0.26630178</v>
      </c>
      <c r="F130" s="149" t="n">
        <v>0.26630178</v>
      </c>
      <c r="G130" s="149" t="n">
        <v>0</v>
      </c>
      <c r="H130" s="148" t="n">
        <v>0</v>
      </c>
      <c r="I130" s="170" t="n">
        <v>-0.0047428451</v>
      </c>
      <c r="J130" s="147" t="n">
        <v>6.155E-005</v>
      </c>
      <c r="K130" s="147" t="n">
        <v>0.00574228</v>
      </c>
      <c r="L130" s="147" t="n">
        <v>0.00385617</v>
      </c>
      <c r="M130" s="147" t="n">
        <v>0.00195866</v>
      </c>
      <c r="N130" s="147" t="n">
        <v>0.00098963</v>
      </c>
      <c r="O130" s="147" t="n">
        <v>-0.00101459</v>
      </c>
      <c r="P130" s="147" t="n">
        <v>-0.00205792</v>
      </c>
      <c r="Q130" s="147" t="n">
        <v>-0.0042429</v>
      </c>
      <c r="R130" s="148" t="n">
        <v>-0.00657378</v>
      </c>
    </row>
    <row r="131" customFormat="false" ht="12.75" hidden="false" customHeight="false" outlineLevel="0" collapsed="false">
      <c r="A131" s="168" t="n">
        <v>40603</v>
      </c>
      <c r="B131" s="149" t="n">
        <v>-0.05786725</v>
      </c>
      <c r="C131" s="149" t="n">
        <v>0</v>
      </c>
      <c r="D131" s="149" t="n">
        <v>-0.32843618</v>
      </c>
      <c r="E131" s="149" t="n">
        <v>0.27056893</v>
      </c>
      <c r="F131" s="149" t="n">
        <v>0.27056893</v>
      </c>
      <c r="G131" s="149" t="n">
        <v>0</v>
      </c>
      <c r="H131" s="148" t="n">
        <v>0</v>
      </c>
      <c r="I131" s="170" t="n">
        <v>-0.0054568784</v>
      </c>
      <c r="J131" s="147" t="n">
        <v>6.341E-005</v>
      </c>
      <c r="K131" s="147" t="n">
        <v>-0.00555505</v>
      </c>
      <c r="L131" s="147" t="n">
        <v>-0.00340251</v>
      </c>
      <c r="M131" s="147" t="n">
        <v>-0.00153314</v>
      </c>
      <c r="N131" s="147" t="n">
        <v>-0.00072181</v>
      </c>
      <c r="O131" s="147" t="n">
        <v>0.00062792</v>
      </c>
      <c r="P131" s="147" t="n">
        <v>0.00115838</v>
      </c>
      <c r="Q131" s="147" t="n">
        <v>0.00191649</v>
      </c>
      <c r="R131" s="148" t="n">
        <v>0.00226008</v>
      </c>
    </row>
    <row r="132" customFormat="false" ht="12.75" hidden="false" customHeight="false" outlineLevel="0" collapsed="false">
      <c r="A132" s="168" t="n">
        <v>40634</v>
      </c>
      <c r="B132" s="149" t="n">
        <v>-0.03926523</v>
      </c>
      <c r="C132" s="149" t="n">
        <v>0</v>
      </c>
      <c r="D132" s="149" t="n">
        <v>-0.32824671</v>
      </c>
      <c r="E132" s="149" t="n">
        <v>0.28898148</v>
      </c>
      <c r="F132" s="149" t="n">
        <v>0.28898148</v>
      </c>
      <c r="G132" s="149" t="n">
        <v>0</v>
      </c>
      <c r="H132" s="148" t="n">
        <v>0</v>
      </c>
      <c r="I132" s="170" t="n">
        <v>0.0019020483</v>
      </c>
      <c r="J132" s="147" t="n">
        <v>5.19E-005</v>
      </c>
      <c r="K132" s="147" t="n">
        <v>0.01173893</v>
      </c>
      <c r="L132" s="147" t="n">
        <v>0.00723193</v>
      </c>
      <c r="M132" s="147" t="n">
        <v>0.00336681</v>
      </c>
      <c r="N132" s="147" t="n">
        <v>0.00162938</v>
      </c>
      <c r="O132" s="147" t="n">
        <v>-0.00153646</v>
      </c>
      <c r="P132" s="147" t="n">
        <v>-0.00299401</v>
      </c>
      <c r="Q132" s="147" t="n">
        <v>-0.00572323</v>
      </c>
      <c r="R132" s="148" t="n">
        <v>-0.00827917</v>
      </c>
    </row>
    <row r="133" customFormat="false" ht="12.75" hidden="false" customHeight="false" outlineLevel="0" collapsed="false">
      <c r="A133" s="168" t="n">
        <v>40664</v>
      </c>
      <c r="B133" s="149" t="n">
        <v>-0.0492033</v>
      </c>
      <c r="C133" s="149" t="n">
        <v>0</v>
      </c>
      <c r="D133" s="149" t="n">
        <v>-0.43765608</v>
      </c>
      <c r="E133" s="149" t="n">
        <v>0.38845278</v>
      </c>
      <c r="F133" s="149" t="n">
        <v>0.38845278</v>
      </c>
      <c r="G133" s="149" t="n">
        <v>0</v>
      </c>
      <c r="H133" s="148" t="n">
        <v>0</v>
      </c>
      <c r="I133" s="170" t="n">
        <v>0.0024768026</v>
      </c>
      <c r="J133" s="147" t="n">
        <v>6.996E-005</v>
      </c>
      <c r="K133" s="147" t="n">
        <v>0.016818</v>
      </c>
      <c r="L133" s="147" t="n">
        <v>0.01039073</v>
      </c>
      <c r="M133" s="147" t="n">
        <v>0.00484857</v>
      </c>
      <c r="N133" s="147" t="n">
        <v>0.00234863</v>
      </c>
      <c r="O133" s="147" t="n">
        <v>-0.00221754</v>
      </c>
      <c r="P133" s="147" t="n">
        <v>-0.00432282</v>
      </c>
      <c r="Q133" s="147" t="n">
        <v>-0.00826479</v>
      </c>
      <c r="R133" s="148" t="n">
        <v>-0.01194903</v>
      </c>
    </row>
    <row r="134" customFormat="false" ht="12.75" hidden="false" customHeight="false" outlineLevel="0" collapsed="false">
      <c r="A134" s="168" t="n">
        <v>40695</v>
      </c>
      <c r="B134" s="149" t="n">
        <v>-0.09750216</v>
      </c>
      <c r="C134" s="149" t="n">
        <v>0</v>
      </c>
      <c r="D134" s="149" t="n">
        <v>-0.43737808</v>
      </c>
      <c r="E134" s="149" t="n">
        <v>0.33987592</v>
      </c>
      <c r="F134" s="149" t="n">
        <v>0.33987592</v>
      </c>
      <c r="G134" s="149" t="n">
        <v>0</v>
      </c>
      <c r="H134" s="148" t="n">
        <v>0</v>
      </c>
      <c r="I134" s="170" t="n">
        <v>-0.0002315275</v>
      </c>
      <c r="J134" s="147" t="n">
        <v>6.602E-005</v>
      </c>
      <c r="K134" s="147" t="n">
        <v>0.00377479</v>
      </c>
      <c r="L134" s="147" t="n">
        <v>0.00220409</v>
      </c>
      <c r="M134" s="147" t="n">
        <v>0.00099143</v>
      </c>
      <c r="N134" s="147" t="n">
        <v>0.00047582</v>
      </c>
      <c r="O134" s="147" t="n">
        <v>-0.00045</v>
      </c>
      <c r="P134" s="147" t="n">
        <v>-0.00088694</v>
      </c>
      <c r="Q134" s="147" t="n">
        <v>-0.00176709</v>
      </c>
      <c r="R134" s="148" t="n">
        <v>-0.00272044</v>
      </c>
    </row>
    <row r="135" customFormat="false" ht="12.75" hidden="false" customHeight="false" outlineLevel="0" collapsed="false">
      <c r="A135" s="168" t="n">
        <v>40725</v>
      </c>
      <c r="B135" s="149" t="n">
        <v>-0.09346127</v>
      </c>
      <c r="C135" s="149" t="n">
        <v>0</v>
      </c>
      <c r="D135" s="149" t="n">
        <v>-0.43726578</v>
      </c>
      <c r="E135" s="149" t="n">
        <v>0.34380451</v>
      </c>
      <c r="F135" s="149" t="n">
        <v>0.34380451</v>
      </c>
      <c r="G135" s="149" t="n">
        <v>0</v>
      </c>
      <c r="H135" s="148" t="n">
        <v>0</v>
      </c>
      <c r="I135" s="170" t="n">
        <v>-0.0010142867</v>
      </c>
      <c r="J135" s="147" t="n">
        <v>6.834E-005</v>
      </c>
      <c r="K135" s="147" t="n">
        <v>0.00220712</v>
      </c>
      <c r="L135" s="147" t="n">
        <v>0.00124831</v>
      </c>
      <c r="M135" s="147" t="n">
        <v>0.00055511</v>
      </c>
      <c r="N135" s="147" t="n">
        <v>0.00026748</v>
      </c>
      <c r="O135" s="147" t="n">
        <v>-0.00026017</v>
      </c>
      <c r="P135" s="147" t="n">
        <v>-0.00052474</v>
      </c>
      <c r="Q135" s="147" t="n">
        <v>-0.00110828</v>
      </c>
      <c r="R135" s="148" t="n">
        <v>-0.00182264</v>
      </c>
    </row>
    <row r="136" customFormat="false" ht="12.75" hidden="false" customHeight="false" outlineLevel="0" collapsed="false">
      <c r="A136" s="168" t="n">
        <v>40756</v>
      </c>
      <c r="B136" s="149" t="n">
        <v>-0.09352137</v>
      </c>
      <c r="C136" s="149" t="n">
        <v>0</v>
      </c>
      <c r="D136" s="149" t="n">
        <v>-0.43696347</v>
      </c>
      <c r="E136" s="149" t="n">
        <v>0.3434421</v>
      </c>
      <c r="F136" s="149" t="n">
        <v>0.3434421</v>
      </c>
      <c r="G136" s="149" t="n">
        <v>0</v>
      </c>
      <c r="H136" s="148" t="n">
        <v>0</v>
      </c>
      <c r="I136" s="170" t="n">
        <v>-0.0013338556</v>
      </c>
      <c r="J136" s="147" t="n">
        <v>6.89E-005</v>
      </c>
      <c r="K136" s="147" t="n">
        <v>0.0029803</v>
      </c>
      <c r="L136" s="147" t="n">
        <v>0.00177296</v>
      </c>
      <c r="M136" s="147" t="n">
        <v>0.0008203</v>
      </c>
      <c r="N136" s="147" t="n">
        <v>0.00040049</v>
      </c>
      <c r="O136" s="147" t="n">
        <v>-0.00039345</v>
      </c>
      <c r="P136" s="147" t="n">
        <v>-0.00079101</v>
      </c>
      <c r="Q136" s="147" t="n">
        <v>-0.00163775</v>
      </c>
      <c r="R136" s="148" t="n">
        <v>-0.00260866</v>
      </c>
    </row>
    <row r="137" customFormat="false" ht="12.75" hidden="false" customHeight="false" outlineLevel="0" collapsed="false">
      <c r="A137" s="168" t="n">
        <v>40787</v>
      </c>
      <c r="B137" s="149" t="n">
        <v>0.03169099</v>
      </c>
      <c r="C137" s="149" t="n">
        <v>0</v>
      </c>
      <c r="D137" s="149" t="n">
        <v>-0.32742862</v>
      </c>
      <c r="E137" s="149" t="n">
        <v>0.35911961</v>
      </c>
      <c r="F137" s="149" t="n">
        <v>0.35911961</v>
      </c>
      <c r="G137" s="149" t="n">
        <v>0</v>
      </c>
      <c r="H137" s="148" t="n">
        <v>0</v>
      </c>
      <c r="I137" s="170" t="n">
        <v>0.0007229053</v>
      </c>
      <c r="J137" s="147" t="n">
        <v>6.789E-005</v>
      </c>
      <c r="K137" s="147" t="n">
        <v>0.01363616</v>
      </c>
      <c r="L137" s="147" t="n">
        <v>0.00850873</v>
      </c>
      <c r="M137" s="147" t="n">
        <v>0.0040138</v>
      </c>
      <c r="N137" s="147" t="n">
        <v>0.00195541</v>
      </c>
      <c r="O137" s="147" t="n">
        <v>-0.00186816</v>
      </c>
      <c r="P137" s="147" t="n">
        <v>-0.00366358</v>
      </c>
      <c r="Q137" s="147" t="n">
        <v>-0.00708845</v>
      </c>
      <c r="R137" s="148" t="n">
        <v>-0.01036799</v>
      </c>
    </row>
    <row r="138" customFormat="false" ht="12.75" hidden="false" customHeight="false" outlineLevel="0" collapsed="false">
      <c r="A138" s="168" t="n">
        <v>40817</v>
      </c>
      <c r="B138" s="149" t="n">
        <v>0.05937657</v>
      </c>
      <c r="C138" s="149" t="n">
        <v>0</v>
      </c>
      <c r="D138" s="149" t="n">
        <v>-0.2183198</v>
      </c>
      <c r="E138" s="149" t="n">
        <v>0.27769637</v>
      </c>
      <c r="F138" s="149" t="n">
        <v>0.27769637</v>
      </c>
      <c r="G138" s="149" t="n">
        <v>0</v>
      </c>
      <c r="H138" s="148" t="n">
        <v>0</v>
      </c>
      <c r="I138" s="170" t="n">
        <v>0.0002548012</v>
      </c>
      <c r="J138" s="147" t="n">
        <v>5.309E-005</v>
      </c>
      <c r="K138" s="147" t="n">
        <v>0.00877792</v>
      </c>
      <c r="L138" s="147" t="n">
        <v>0.00546714</v>
      </c>
      <c r="M138" s="147" t="n">
        <v>0.00257847</v>
      </c>
      <c r="N138" s="147" t="n">
        <v>0.00125684</v>
      </c>
      <c r="O138" s="147" t="n">
        <v>-0.00120358</v>
      </c>
      <c r="P138" s="147" t="n">
        <v>-0.00236451</v>
      </c>
      <c r="Q138" s="147" t="n">
        <v>-0.00459641</v>
      </c>
      <c r="R138" s="148" t="n">
        <v>-0.00676333</v>
      </c>
    </row>
    <row r="139" customFormat="false" ht="12.75" hidden="false" customHeight="false" outlineLevel="0" collapsed="false">
      <c r="A139" s="168" t="n">
        <v>40848</v>
      </c>
      <c r="B139" s="149" t="n">
        <v>0.04827831</v>
      </c>
      <c r="C139" s="149" t="n">
        <v>0</v>
      </c>
      <c r="D139" s="149" t="n">
        <v>-0.21824326</v>
      </c>
      <c r="E139" s="149" t="n">
        <v>0.26652157</v>
      </c>
      <c r="F139" s="149" t="n">
        <v>0.26652157</v>
      </c>
      <c r="G139" s="149" t="n">
        <v>0</v>
      </c>
      <c r="H139" s="148" t="n">
        <v>0</v>
      </c>
      <c r="I139" s="170" t="n">
        <v>0.0001052594</v>
      </c>
      <c r="J139" s="147" t="n">
        <v>5.125E-005</v>
      </c>
      <c r="K139" s="147" t="n">
        <v>0.0083092</v>
      </c>
      <c r="L139" s="147" t="n">
        <v>0.0052069</v>
      </c>
      <c r="M139" s="147" t="n">
        <v>0.00247118</v>
      </c>
      <c r="N139" s="147" t="n">
        <v>0.0012083</v>
      </c>
      <c r="O139" s="147" t="n">
        <v>-0.00116412</v>
      </c>
      <c r="P139" s="147" t="n">
        <v>-0.0022936</v>
      </c>
      <c r="Q139" s="147" t="n">
        <v>-0.00448253</v>
      </c>
      <c r="R139" s="148" t="n">
        <v>-0.00662685</v>
      </c>
    </row>
    <row r="140" customFormat="false" ht="12.75" hidden="false" customHeight="false" outlineLevel="0" collapsed="false">
      <c r="A140" s="168" t="n">
        <v>40878</v>
      </c>
      <c r="B140" s="149" t="n">
        <v>-0.05906579</v>
      </c>
      <c r="C140" s="149" t="n">
        <v>0</v>
      </c>
      <c r="D140" s="149" t="n">
        <v>-0.32711806</v>
      </c>
      <c r="E140" s="149" t="n">
        <v>0.26805227</v>
      </c>
      <c r="F140" s="149" t="n">
        <v>0.26805227</v>
      </c>
      <c r="G140" s="149" t="n">
        <v>0</v>
      </c>
      <c r="H140" s="148" t="n">
        <v>0</v>
      </c>
      <c r="I140" s="170" t="n">
        <v>-0.0010192689</v>
      </c>
      <c r="J140" s="147" t="n">
        <v>5.371E-005</v>
      </c>
      <c r="K140" s="147" t="n">
        <v>0.00673365</v>
      </c>
      <c r="L140" s="147" t="n">
        <v>0.00426568</v>
      </c>
      <c r="M140" s="147" t="n">
        <v>0.00205053</v>
      </c>
      <c r="N140" s="147" t="n">
        <v>0.00100963</v>
      </c>
      <c r="O140" s="147" t="n">
        <v>-0.00098716</v>
      </c>
      <c r="P140" s="147" t="n">
        <v>-0.00195985</v>
      </c>
      <c r="Q140" s="147" t="n">
        <v>-0.00388989</v>
      </c>
      <c r="R140" s="148" t="n">
        <v>-0.00583919</v>
      </c>
    </row>
    <row r="141" customFormat="false" ht="12.75" hidden="false" customHeight="false" outlineLevel="0" collapsed="false">
      <c r="A141" s="168" t="n">
        <v>40909</v>
      </c>
      <c r="B141" s="149" t="n">
        <v>-0.07328061</v>
      </c>
      <c r="C141" s="149" t="n">
        <v>0</v>
      </c>
      <c r="D141" s="149" t="n">
        <v>-0.32698438</v>
      </c>
      <c r="E141" s="149" t="n">
        <v>0.25370377</v>
      </c>
      <c r="F141" s="149" t="n">
        <v>0.25370377</v>
      </c>
      <c r="G141" s="149" t="n">
        <v>0</v>
      </c>
      <c r="H141" s="148" t="n">
        <v>0</v>
      </c>
      <c r="I141" s="170" t="n">
        <v>-0.0053022436</v>
      </c>
      <c r="J141" s="147" t="n">
        <v>5.907E-005</v>
      </c>
      <c r="K141" s="147" t="n">
        <v>0.00349634</v>
      </c>
      <c r="L141" s="147" t="n">
        <v>0.0024202</v>
      </c>
      <c r="M141" s="147" t="n">
        <v>0.00126651</v>
      </c>
      <c r="N141" s="147" t="n">
        <v>0.00064919</v>
      </c>
      <c r="O141" s="147" t="n">
        <v>-0.00068407</v>
      </c>
      <c r="P141" s="147" t="n">
        <v>-0.00140553</v>
      </c>
      <c r="Q141" s="147" t="n">
        <v>-0.00296841</v>
      </c>
      <c r="R141" s="148" t="n">
        <v>-0.00470011</v>
      </c>
    </row>
    <row r="142" customFormat="false" ht="12.75" hidden="false" customHeight="false" outlineLevel="0" collapsed="false">
      <c r="A142" s="168" t="n">
        <v>40940</v>
      </c>
      <c r="B142" s="149" t="n">
        <v>-0.08644022</v>
      </c>
      <c r="C142" s="149" t="n">
        <v>0</v>
      </c>
      <c r="D142" s="149" t="n">
        <v>-0.32674996</v>
      </c>
      <c r="E142" s="149" t="n">
        <v>0.24030974</v>
      </c>
      <c r="F142" s="149" t="n">
        <v>0.24030974</v>
      </c>
      <c r="G142" s="149" t="n">
        <v>0</v>
      </c>
      <c r="H142" s="148" t="n">
        <v>0</v>
      </c>
      <c r="I142" s="170" t="n">
        <v>-0.00367945</v>
      </c>
      <c r="J142" s="147" t="n">
        <v>5.335E-005</v>
      </c>
      <c r="K142" s="147" t="n">
        <v>0.00435159</v>
      </c>
      <c r="L142" s="147" t="n">
        <v>0.00290175</v>
      </c>
      <c r="M142" s="147" t="n">
        <v>0.00146645</v>
      </c>
      <c r="N142" s="147" t="n">
        <v>0.00073959</v>
      </c>
      <c r="O142" s="147" t="n">
        <v>-0.00075653</v>
      </c>
      <c r="P142" s="147" t="n">
        <v>-0.00153366</v>
      </c>
      <c r="Q142" s="147" t="n">
        <v>-0.00316198</v>
      </c>
      <c r="R142" s="148" t="n">
        <v>-0.00490489</v>
      </c>
    </row>
    <row r="143" customFormat="false" ht="12.75" hidden="false" customHeight="false" outlineLevel="0" collapsed="false">
      <c r="A143" s="168" t="n">
        <v>40969</v>
      </c>
      <c r="B143" s="149" t="n">
        <v>-0.09091683</v>
      </c>
      <c r="C143" s="149" t="n">
        <v>0</v>
      </c>
      <c r="D143" s="149" t="n">
        <v>-0.32667605</v>
      </c>
      <c r="E143" s="149" t="n">
        <v>0.23575922</v>
      </c>
      <c r="F143" s="149" t="n">
        <v>0.23575922</v>
      </c>
      <c r="G143" s="149" t="n">
        <v>0</v>
      </c>
      <c r="H143" s="148" t="n">
        <v>0</v>
      </c>
      <c r="I143" s="170" t="n">
        <v>-0.0039716499</v>
      </c>
      <c r="J143" s="147" t="n">
        <v>5.27E-005</v>
      </c>
      <c r="K143" s="147" t="n">
        <v>-0.00497248</v>
      </c>
      <c r="L143" s="147" t="n">
        <v>-0.0031135</v>
      </c>
      <c r="M143" s="147" t="n">
        <v>-0.00143985</v>
      </c>
      <c r="N143" s="147" t="n">
        <v>-0.00068813</v>
      </c>
      <c r="O143" s="147" t="n">
        <v>0.00062032</v>
      </c>
      <c r="P143" s="147" t="n">
        <v>0.00116919</v>
      </c>
      <c r="Q143" s="147" t="n">
        <v>0.00204115</v>
      </c>
      <c r="R143" s="148" t="n">
        <v>0.00259846</v>
      </c>
    </row>
    <row r="144" customFormat="false" ht="12.75" hidden="false" customHeight="false" outlineLevel="0" collapsed="false">
      <c r="A144" s="168" t="n">
        <v>41000</v>
      </c>
      <c r="B144" s="149" t="n">
        <v>0.03424011</v>
      </c>
      <c r="C144" s="149" t="n">
        <v>0</v>
      </c>
      <c r="D144" s="149" t="n">
        <v>-0.217751</v>
      </c>
      <c r="E144" s="149" t="n">
        <v>0.25199111</v>
      </c>
      <c r="F144" s="149" t="n">
        <v>0.25199111</v>
      </c>
      <c r="G144" s="149" t="n">
        <v>0</v>
      </c>
      <c r="H144" s="148" t="n">
        <v>0</v>
      </c>
      <c r="I144" s="170" t="n">
        <v>0.0029031065</v>
      </c>
      <c r="J144" s="147" t="n">
        <v>4.341E-005</v>
      </c>
      <c r="K144" s="147" t="n">
        <v>0.010518</v>
      </c>
      <c r="L144" s="147" t="n">
        <v>0.00644778</v>
      </c>
      <c r="M144" s="147" t="n">
        <v>0.00298268</v>
      </c>
      <c r="N144" s="147" t="n">
        <v>0.00143814</v>
      </c>
      <c r="O144" s="147" t="n">
        <v>-0.0013448</v>
      </c>
      <c r="P144" s="147" t="n">
        <v>-0.00260847</v>
      </c>
      <c r="Q144" s="147" t="n">
        <v>-0.00493697</v>
      </c>
      <c r="R144" s="148" t="n">
        <v>-0.0070665</v>
      </c>
    </row>
    <row r="145" customFormat="false" ht="12.75" hidden="false" customHeight="false" outlineLevel="0" collapsed="false">
      <c r="A145" s="168" t="n">
        <v>41030</v>
      </c>
      <c r="B145" s="149" t="n">
        <v>0.01236567</v>
      </c>
      <c r="C145" s="149" t="n">
        <v>0</v>
      </c>
      <c r="D145" s="149" t="n">
        <v>-0.3264046</v>
      </c>
      <c r="E145" s="149" t="n">
        <v>0.33877027</v>
      </c>
      <c r="F145" s="149" t="n">
        <v>0.33877027</v>
      </c>
      <c r="G145" s="149" t="n">
        <v>0</v>
      </c>
      <c r="H145" s="148" t="n">
        <v>0</v>
      </c>
      <c r="I145" s="170" t="n">
        <v>0.0038071537</v>
      </c>
      <c r="J145" s="147" t="n">
        <v>5.858E-005</v>
      </c>
      <c r="K145" s="147" t="n">
        <v>0.01499153</v>
      </c>
      <c r="L145" s="147" t="n">
        <v>0.00921882</v>
      </c>
      <c r="M145" s="147" t="n">
        <v>0.00427624</v>
      </c>
      <c r="N145" s="147" t="n">
        <v>0.00206432</v>
      </c>
      <c r="O145" s="147" t="n">
        <v>-0.00193422</v>
      </c>
      <c r="P145" s="147" t="n">
        <v>-0.00375469</v>
      </c>
      <c r="Q145" s="147" t="n">
        <v>-0.00711419</v>
      </c>
      <c r="R145" s="148" t="n">
        <v>-0.01018731</v>
      </c>
    </row>
    <row r="146" customFormat="false" ht="12.75" hidden="false" customHeight="false" outlineLevel="0" collapsed="false">
      <c r="A146" s="168" t="n">
        <v>41061</v>
      </c>
      <c r="B146" s="149" t="n">
        <v>-0.03106608</v>
      </c>
      <c r="C146" s="149" t="n">
        <v>0</v>
      </c>
      <c r="D146" s="149" t="n">
        <v>-0.32622383</v>
      </c>
      <c r="E146" s="149" t="n">
        <v>0.29515775</v>
      </c>
      <c r="F146" s="149" t="n">
        <v>0.29515775</v>
      </c>
      <c r="G146" s="149" t="n">
        <v>0</v>
      </c>
      <c r="H146" s="148" t="n">
        <v>0</v>
      </c>
      <c r="I146" s="170" t="n">
        <v>0.0011605588</v>
      </c>
      <c r="J146" s="147" t="n">
        <v>5.489E-005</v>
      </c>
      <c r="K146" s="147" t="n">
        <v>0.00352221</v>
      </c>
      <c r="L146" s="147" t="n">
        <v>0.00201218</v>
      </c>
      <c r="M146" s="147" t="n">
        <v>0.00087726</v>
      </c>
      <c r="N146" s="147" t="n">
        <v>0.00041313</v>
      </c>
      <c r="O146" s="147" t="n">
        <v>-0.00037435</v>
      </c>
      <c r="P146" s="147" t="n">
        <v>-0.00072117</v>
      </c>
      <c r="Q146" s="147" t="n">
        <v>-0.00137266</v>
      </c>
      <c r="R146" s="148" t="n">
        <v>-0.00202673</v>
      </c>
    </row>
    <row r="147" customFormat="false" ht="12.75" hidden="false" customHeight="false" outlineLevel="0" collapsed="false">
      <c r="A147" s="168" t="n">
        <v>41091</v>
      </c>
      <c r="B147" s="149" t="n">
        <v>-0.02742535</v>
      </c>
      <c r="C147" s="149" t="n">
        <v>0</v>
      </c>
      <c r="D147" s="149" t="n">
        <v>-0.3261399</v>
      </c>
      <c r="E147" s="149" t="n">
        <v>0.29871455</v>
      </c>
      <c r="F147" s="149" t="n">
        <v>0.29871455</v>
      </c>
      <c r="G147" s="149" t="n">
        <v>0</v>
      </c>
      <c r="H147" s="148" t="n">
        <v>0</v>
      </c>
      <c r="I147" s="170" t="n">
        <v>0.000492839</v>
      </c>
      <c r="J147" s="147" t="n">
        <v>5.676E-005</v>
      </c>
      <c r="K147" s="147" t="n">
        <v>0.00205865</v>
      </c>
      <c r="L147" s="147" t="n">
        <v>0.00111073</v>
      </c>
      <c r="M147" s="147" t="n">
        <v>0.00046134</v>
      </c>
      <c r="N147" s="147" t="n">
        <v>0.00021345</v>
      </c>
      <c r="O147" s="147" t="n">
        <v>-0.00019034</v>
      </c>
      <c r="P147" s="147" t="n">
        <v>-0.00036802</v>
      </c>
      <c r="Q147" s="147" t="n">
        <v>-0.00072269</v>
      </c>
      <c r="R147" s="148" t="n">
        <v>-0.00113015</v>
      </c>
    </row>
    <row r="148" customFormat="false" ht="12.75" hidden="false" customHeight="false" outlineLevel="0" collapsed="false">
      <c r="A148" s="168" t="n">
        <v>41122</v>
      </c>
      <c r="B148" s="149" t="n">
        <v>-0.02744716</v>
      </c>
      <c r="C148" s="149" t="n">
        <v>0</v>
      </c>
      <c r="D148" s="149" t="n">
        <v>-0.32594051</v>
      </c>
      <c r="E148" s="149" t="n">
        <v>0.29849335</v>
      </c>
      <c r="F148" s="149" t="n">
        <v>0.29849335</v>
      </c>
      <c r="G148" s="149" t="n">
        <v>0</v>
      </c>
      <c r="H148" s="148" t="n">
        <v>0</v>
      </c>
      <c r="I148" s="170" t="n">
        <v>0.0002042171</v>
      </c>
      <c r="J148" s="147" t="n">
        <v>5.724E-005</v>
      </c>
      <c r="K148" s="147" t="n">
        <v>0.00267169</v>
      </c>
      <c r="L148" s="147" t="n">
        <v>0.00152864</v>
      </c>
      <c r="M148" s="147" t="n">
        <v>0.00067355</v>
      </c>
      <c r="N148" s="147" t="n">
        <v>0.00032013</v>
      </c>
      <c r="O148" s="147" t="n">
        <v>-0.00029775</v>
      </c>
      <c r="P148" s="147" t="n">
        <v>-0.00058312</v>
      </c>
      <c r="Q148" s="147" t="n">
        <v>-0.0011524</v>
      </c>
      <c r="R148" s="148" t="n">
        <v>-0.00177113</v>
      </c>
    </row>
    <row r="149" customFormat="false" ht="12.75" hidden="false" customHeight="false" outlineLevel="0" collapsed="false">
      <c r="A149" s="168" t="n">
        <v>41153</v>
      </c>
      <c r="B149" s="149" t="n">
        <v>-0.0125373</v>
      </c>
      <c r="C149" s="149" t="n">
        <v>0</v>
      </c>
      <c r="D149" s="149" t="n">
        <v>-0.3257758</v>
      </c>
      <c r="E149" s="149" t="n">
        <v>0.3132385</v>
      </c>
      <c r="F149" s="149" t="n">
        <v>0.3132385</v>
      </c>
      <c r="G149" s="149" t="n">
        <v>0</v>
      </c>
      <c r="H149" s="148" t="n">
        <v>0</v>
      </c>
      <c r="I149" s="170" t="n">
        <v>0.0021248082</v>
      </c>
      <c r="J149" s="147" t="n">
        <v>5.677E-005</v>
      </c>
      <c r="K149" s="147" t="n">
        <v>0.01200671</v>
      </c>
      <c r="L149" s="147" t="n">
        <v>0.00743901</v>
      </c>
      <c r="M149" s="147" t="n">
        <v>0.00348047</v>
      </c>
      <c r="N149" s="147" t="n">
        <v>0.00168802</v>
      </c>
      <c r="O149" s="147" t="n">
        <v>-0.00159742</v>
      </c>
      <c r="P149" s="147" t="n">
        <v>-0.00311706</v>
      </c>
      <c r="Q149" s="147" t="n">
        <v>-0.0059696</v>
      </c>
      <c r="R149" s="148" t="n">
        <v>-0.00864186</v>
      </c>
    </row>
    <row r="150" customFormat="false" ht="12.75" hidden="false" customHeight="false" outlineLevel="0" collapsed="false">
      <c r="A150" s="168" t="n">
        <v>41183</v>
      </c>
      <c r="B150" s="149" t="n">
        <v>0.02499433</v>
      </c>
      <c r="C150" s="149" t="n">
        <v>0</v>
      </c>
      <c r="D150" s="149" t="n">
        <v>-0.2172248</v>
      </c>
      <c r="E150" s="149" t="n">
        <v>0.24221913</v>
      </c>
      <c r="F150" s="149" t="n">
        <v>0.24221913</v>
      </c>
      <c r="G150" s="149" t="n">
        <v>0</v>
      </c>
      <c r="H150" s="148" t="n">
        <v>0</v>
      </c>
      <c r="I150" s="170" t="n">
        <v>0.0013879635</v>
      </c>
      <c r="J150" s="147" t="n">
        <v>4.436E-005</v>
      </c>
      <c r="K150" s="147" t="n">
        <v>0.00773923</v>
      </c>
      <c r="L150" s="147" t="n">
        <v>0.00477568</v>
      </c>
      <c r="M150" s="147" t="n">
        <v>0.00222844</v>
      </c>
      <c r="N150" s="147" t="n">
        <v>0.00107997</v>
      </c>
      <c r="O150" s="147" t="n">
        <v>-0.00102162</v>
      </c>
      <c r="P150" s="147" t="n">
        <v>-0.00199438</v>
      </c>
      <c r="Q150" s="147" t="n">
        <v>-0.00382749</v>
      </c>
      <c r="R150" s="148" t="n">
        <v>-0.00556087</v>
      </c>
    </row>
    <row r="151" customFormat="false" ht="12.75" hidden="false" customHeight="false" outlineLevel="0" collapsed="false">
      <c r="A151" s="168" t="n">
        <v>41214</v>
      </c>
      <c r="B151" s="149" t="n">
        <v>0.01547602</v>
      </c>
      <c r="C151" s="149" t="n">
        <v>0</v>
      </c>
      <c r="D151" s="149" t="n">
        <v>-0.21711623</v>
      </c>
      <c r="E151" s="149" t="n">
        <v>0.23259225</v>
      </c>
      <c r="F151" s="149" t="n">
        <v>0.23259225</v>
      </c>
      <c r="G151" s="149" t="n">
        <v>0</v>
      </c>
      <c r="H151" s="148" t="n">
        <v>0</v>
      </c>
      <c r="I151" s="170" t="n">
        <v>0.0012645886</v>
      </c>
      <c r="J151" s="147" t="n">
        <v>4.274E-005</v>
      </c>
      <c r="K151" s="147" t="n">
        <v>0.00734962</v>
      </c>
      <c r="L151" s="147" t="n">
        <v>0.0045593</v>
      </c>
      <c r="M151" s="147" t="n">
        <v>0.00213932</v>
      </c>
      <c r="N151" s="147" t="n">
        <v>0.00103971</v>
      </c>
      <c r="O151" s="147" t="n">
        <v>-0.00098907</v>
      </c>
      <c r="P151" s="147" t="n">
        <v>-0.00193613</v>
      </c>
      <c r="Q151" s="147" t="n">
        <v>-0.00373509</v>
      </c>
      <c r="R151" s="148" t="n">
        <v>-0.00545242</v>
      </c>
    </row>
    <row r="152" customFormat="false" ht="12.75" hidden="false" customHeight="false" outlineLevel="0" collapsed="false">
      <c r="A152" s="168" t="n">
        <v>41244</v>
      </c>
      <c r="B152" s="149" t="n">
        <v>0.01692256</v>
      </c>
      <c r="C152" s="149" t="n">
        <v>0</v>
      </c>
      <c r="D152" s="149" t="n">
        <v>-0.21708551</v>
      </c>
      <c r="E152" s="149" t="n">
        <v>0.23400807</v>
      </c>
      <c r="F152" s="149" t="n">
        <v>0.23400807</v>
      </c>
      <c r="G152" s="149" t="n">
        <v>0</v>
      </c>
      <c r="H152" s="148" t="n">
        <v>0</v>
      </c>
      <c r="I152" s="170" t="n">
        <v>0.0003004149</v>
      </c>
      <c r="J152" s="147" t="n">
        <v>4.468E-005</v>
      </c>
      <c r="K152" s="147" t="n">
        <v>0.00585672</v>
      </c>
      <c r="L152" s="147" t="n">
        <v>0.00365585</v>
      </c>
      <c r="M152" s="147" t="n">
        <v>0.00172994</v>
      </c>
      <c r="N152" s="147" t="n">
        <v>0.00084494</v>
      </c>
      <c r="O152" s="147" t="n">
        <v>-0.00081298</v>
      </c>
      <c r="P152" s="147" t="n">
        <v>-0.00160137</v>
      </c>
      <c r="Q152" s="147" t="n">
        <v>-0.00313084</v>
      </c>
      <c r="R152" s="148" t="n">
        <v>-0.00463526</v>
      </c>
    </row>
    <row r="153" customFormat="false" ht="12.75" hidden="false" customHeight="false" outlineLevel="0" collapsed="false">
      <c r="A153" s="168" t="n">
        <v>41275</v>
      </c>
      <c r="B153" s="149" t="n">
        <v>0.00470986</v>
      </c>
      <c r="C153" s="149" t="n">
        <v>0</v>
      </c>
      <c r="D153" s="149" t="n">
        <v>-0.21700685</v>
      </c>
      <c r="E153" s="149" t="n">
        <v>0.22171671</v>
      </c>
      <c r="F153" s="149" t="n">
        <v>0.22171671</v>
      </c>
      <c r="G153" s="149" t="n">
        <v>0</v>
      </c>
      <c r="H153" s="148" t="n">
        <v>0</v>
      </c>
      <c r="I153" s="170" t="n">
        <v>-0.0037195921</v>
      </c>
      <c r="J153" s="147" t="n">
        <v>4.911E-005</v>
      </c>
      <c r="K153" s="147" t="n">
        <v>0.00250132</v>
      </c>
      <c r="L153" s="147" t="n">
        <v>0.0017037</v>
      </c>
      <c r="M153" s="147" t="n">
        <v>0.00088158</v>
      </c>
      <c r="N153" s="147" t="n">
        <v>0.00045011</v>
      </c>
      <c r="O153" s="147" t="n">
        <v>-0.00047192</v>
      </c>
      <c r="P153" s="147" t="n">
        <v>-0.00096844</v>
      </c>
      <c r="Q153" s="147" t="n">
        <v>-0.00204449</v>
      </c>
      <c r="R153" s="148" t="n">
        <v>-0.00324296</v>
      </c>
    </row>
    <row r="154" customFormat="false" ht="12.75" hidden="false" customHeight="false" outlineLevel="0" collapsed="false">
      <c r="A154" s="168" t="n">
        <v>41306</v>
      </c>
      <c r="B154" s="149" t="n">
        <v>0.09590697</v>
      </c>
      <c r="C154" s="149" t="n">
        <v>0</v>
      </c>
      <c r="D154" s="149" t="n">
        <v>-0.1083123</v>
      </c>
      <c r="E154" s="149" t="n">
        <v>0.20421927</v>
      </c>
      <c r="F154" s="149" t="n">
        <v>0.20421927</v>
      </c>
      <c r="G154" s="149" t="n">
        <v>0</v>
      </c>
      <c r="H154" s="148" t="n">
        <v>0</v>
      </c>
      <c r="I154" s="170" t="n">
        <v>-0.002091979</v>
      </c>
      <c r="J154" s="147" t="n">
        <v>4.296E-005</v>
      </c>
      <c r="K154" s="147" t="n">
        <v>0.00385088</v>
      </c>
      <c r="L154" s="147" t="n">
        <v>0.00251133</v>
      </c>
      <c r="M154" s="147" t="n">
        <v>0.00124206</v>
      </c>
      <c r="N154" s="147" t="n">
        <v>0.00062</v>
      </c>
      <c r="O154" s="147" t="n">
        <v>-0.00062214</v>
      </c>
      <c r="P154" s="147" t="n">
        <v>-0.00125013</v>
      </c>
      <c r="Q154" s="147" t="n">
        <v>-0.00253653</v>
      </c>
      <c r="R154" s="148" t="n">
        <v>-0.00388116</v>
      </c>
    </row>
    <row r="155" customFormat="false" ht="12.75" hidden="false" customHeight="false" outlineLevel="0" collapsed="false">
      <c r="A155" s="168" t="n">
        <v>41334</v>
      </c>
      <c r="B155" s="149" t="n">
        <v>-0.01367944</v>
      </c>
      <c r="C155" s="149" t="n">
        <v>0</v>
      </c>
      <c r="D155" s="149" t="n">
        <v>-0.21682669</v>
      </c>
      <c r="E155" s="149" t="n">
        <v>0.20314725</v>
      </c>
      <c r="F155" s="149" t="n">
        <v>0.20314725</v>
      </c>
      <c r="G155" s="149" t="n">
        <v>0</v>
      </c>
      <c r="H155" s="148" t="n">
        <v>0</v>
      </c>
      <c r="I155" s="170" t="n">
        <v>-0.0028845785</v>
      </c>
      <c r="J155" s="147" t="n">
        <v>4.401E-005</v>
      </c>
      <c r="K155" s="147" t="n">
        <v>-0.00305359</v>
      </c>
      <c r="L155" s="147" t="n">
        <v>-0.00191799</v>
      </c>
      <c r="M155" s="147" t="n">
        <v>-0.00088797</v>
      </c>
      <c r="N155" s="147" t="n">
        <v>-0.00042426</v>
      </c>
      <c r="O155" s="147" t="n">
        <v>0.00038151</v>
      </c>
      <c r="P155" s="147" t="n">
        <v>0.00071734</v>
      </c>
      <c r="Q155" s="147" t="n">
        <v>0.00124263</v>
      </c>
      <c r="R155" s="148" t="n">
        <v>0.00156074</v>
      </c>
    </row>
    <row r="156" customFormat="false" ht="12.75" hidden="false" customHeight="false" outlineLevel="0" collapsed="false">
      <c r="A156" s="168" t="n">
        <v>41365</v>
      </c>
      <c r="B156" s="149" t="n">
        <v>-0.02638046</v>
      </c>
      <c r="C156" s="149" t="n">
        <v>0</v>
      </c>
      <c r="D156" s="149" t="n">
        <v>-0.10853235</v>
      </c>
      <c r="E156" s="149" t="n">
        <v>0.08215189</v>
      </c>
      <c r="F156" s="149" t="n">
        <v>0.08215189</v>
      </c>
      <c r="G156" s="149" t="n">
        <v>0</v>
      </c>
      <c r="H156" s="148" t="n">
        <v>0</v>
      </c>
      <c r="I156" s="170" t="n">
        <v>0.0051750537</v>
      </c>
      <c r="J156" s="147" t="n">
        <v>7.34E-006</v>
      </c>
      <c r="K156" s="147" t="n">
        <v>0.02716246</v>
      </c>
      <c r="L156" s="147" t="n">
        <v>0.01722827</v>
      </c>
      <c r="M156" s="147" t="n">
        <v>0.00819983</v>
      </c>
      <c r="N156" s="147" t="n">
        <v>0.00400097</v>
      </c>
      <c r="O156" s="147" t="n">
        <v>-0.00381196</v>
      </c>
      <c r="P156" s="147" t="n">
        <v>-0.00744348</v>
      </c>
      <c r="Q156" s="147" t="n">
        <v>-0.01419788</v>
      </c>
      <c r="R156" s="148" t="n">
        <v>-0.02032546</v>
      </c>
    </row>
    <row r="157" customFormat="false" ht="12.75" hidden="false" customHeight="false" outlineLevel="0" collapsed="false">
      <c r="A157" s="168" t="n">
        <v>41395</v>
      </c>
      <c r="B157" s="149" t="n">
        <v>0.00362282</v>
      </c>
      <c r="C157" s="149" t="n">
        <v>0</v>
      </c>
      <c r="D157" s="149" t="n">
        <v>-0.10845826</v>
      </c>
      <c r="E157" s="149" t="n">
        <v>0.11208108</v>
      </c>
      <c r="F157" s="149" t="n">
        <v>0.11208108</v>
      </c>
      <c r="G157" s="149" t="n">
        <v>0</v>
      </c>
      <c r="H157" s="148" t="n">
        <v>0</v>
      </c>
      <c r="I157" s="170" t="n">
        <v>0.0068256724</v>
      </c>
      <c r="J157" s="147" t="n">
        <v>1.047E-005</v>
      </c>
      <c r="K157" s="147" t="n">
        <v>0.03688469</v>
      </c>
      <c r="L157" s="147" t="n">
        <v>0.02340046</v>
      </c>
      <c r="M157" s="147" t="n">
        <v>0.01114005</v>
      </c>
      <c r="N157" s="147" t="n">
        <v>0.0054362</v>
      </c>
      <c r="O157" s="147" t="n">
        <v>-0.00518048</v>
      </c>
      <c r="P157" s="147" t="n">
        <v>-0.01011677</v>
      </c>
      <c r="Q157" s="147" t="n">
        <v>-0.01930073</v>
      </c>
      <c r="R157" s="148" t="n">
        <v>-0.02763571</v>
      </c>
    </row>
    <row r="158" customFormat="false" ht="12.75" hidden="false" customHeight="false" outlineLevel="0" collapsed="false">
      <c r="A158" s="168" t="n">
        <v>41426</v>
      </c>
      <c r="B158" s="149" t="n">
        <v>-0.03086641</v>
      </c>
      <c r="C158" s="149" t="n">
        <v>0</v>
      </c>
      <c r="D158" s="149" t="n">
        <v>-0.10840237</v>
      </c>
      <c r="E158" s="149" t="n">
        <v>0.07753596</v>
      </c>
      <c r="F158" s="149" t="n">
        <v>0.07753596</v>
      </c>
      <c r="G158" s="149" t="n">
        <v>0</v>
      </c>
      <c r="H158" s="148" t="n">
        <v>0</v>
      </c>
      <c r="I158" s="170" t="n">
        <v>0.0048100436</v>
      </c>
      <c r="J158" s="147" t="n">
        <v>7.16E-006</v>
      </c>
      <c r="K158" s="147" t="n">
        <v>0.02538178</v>
      </c>
      <c r="L158" s="147" t="n">
        <v>0.01610439</v>
      </c>
      <c r="M158" s="147" t="n">
        <v>0.00766756</v>
      </c>
      <c r="N158" s="147" t="n">
        <v>0.0037419</v>
      </c>
      <c r="O158" s="147" t="n">
        <v>-0.00356636</v>
      </c>
      <c r="P158" s="147" t="n">
        <v>-0.00696509</v>
      </c>
      <c r="Q158" s="147" t="n">
        <v>-0.01328988</v>
      </c>
      <c r="R158" s="148" t="n">
        <v>-0.01903192</v>
      </c>
    </row>
    <row r="159" customFormat="false" ht="12.75" hidden="false" customHeight="false" outlineLevel="0" collapsed="false">
      <c r="A159" s="168" t="n">
        <v>41456</v>
      </c>
      <c r="B159" s="149" t="n">
        <v>-0.03420648</v>
      </c>
      <c r="C159" s="149" t="n">
        <v>0</v>
      </c>
      <c r="D159" s="149" t="n">
        <v>-0.10836393</v>
      </c>
      <c r="E159" s="149" t="n">
        <v>0.07415745</v>
      </c>
      <c r="F159" s="149" t="n">
        <v>0.07415745</v>
      </c>
      <c r="G159" s="149" t="n">
        <v>0</v>
      </c>
      <c r="H159" s="148" t="n">
        <v>0</v>
      </c>
      <c r="I159" s="170" t="n">
        <v>0.0047016662</v>
      </c>
      <c r="J159" s="147" t="n">
        <v>6.73E-006</v>
      </c>
      <c r="K159" s="147" t="n">
        <v>0.02416514</v>
      </c>
      <c r="L159" s="147" t="n">
        <v>0.01533355</v>
      </c>
      <c r="M159" s="147" t="n">
        <v>0.00730119</v>
      </c>
      <c r="N159" s="147" t="n">
        <v>0.00356328</v>
      </c>
      <c r="O159" s="147" t="n">
        <v>-0.00339647</v>
      </c>
      <c r="P159" s="147" t="n">
        <v>-0.00663368</v>
      </c>
      <c r="Q159" s="147" t="n">
        <v>-0.01265902</v>
      </c>
      <c r="R159" s="148" t="n">
        <v>-0.01813074</v>
      </c>
    </row>
    <row r="160" customFormat="false" ht="12.75" hidden="false" customHeight="false" outlineLevel="0" collapsed="false">
      <c r="A160" s="168" t="n">
        <v>41487</v>
      </c>
      <c r="B160" s="149" t="n">
        <v>-0.03437581</v>
      </c>
      <c r="C160" s="149" t="n">
        <v>0</v>
      </c>
      <c r="D160" s="149" t="n">
        <v>-0.10834283</v>
      </c>
      <c r="E160" s="149" t="n">
        <v>0.07396702</v>
      </c>
      <c r="F160" s="149" t="n">
        <v>0.07396702</v>
      </c>
      <c r="G160" s="149" t="n">
        <v>0</v>
      </c>
      <c r="H160" s="148" t="n">
        <v>0</v>
      </c>
      <c r="I160" s="170" t="n">
        <v>0.0047784058</v>
      </c>
      <c r="J160" s="147" t="n">
        <v>6.62E-006</v>
      </c>
      <c r="K160" s="147" t="n">
        <v>0.02397413</v>
      </c>
      <c r="L160" s="147" t="n">
        <v>0.01521398</v>
      </c>
      <c r="M160" s="147" t="n">
        <v>0.00724514</v>
      </c>
      <c r="N160" s="147" t="n">
        <v>0.00353616</v>
      </c>
      <c r="O160" s="147" t="n">
        <v>-0.00337108</v>
      </c>
      <c r="P160" s="147" t="n">
        <v>-0.00658455</v>
      </c>
      <c r="Q160" s="147" t="n">
        <v>-0.01256712</v>
      </c>
      <c r="R160" s="148" t="n">
        <v>-0.01800184</v>
      </c>
    </row>
    <row r="161" customFormat="false" ht="12.75" hidden="false" customHeight="false" outlineLevel="0" collapsed="false">
      <c r="A161" s="168" t="n">
        <v>41518</v>
      </c>
      <c r="B161" s="149" t="n">
        <v>-0.01129313</v>
      </c>
      <c r="C161" s="149" t="n">
        <v>0</v>
      </c>
      <c r="D161" s="149" t="n">
        <v>-0.10827743</v>
      </c>
      <c r="E161" s="149" t="n">
        <v>0.0969843</v>
      </c>
      <c r="F161" s="149" t="n">
        <v>0.0969843</v>
      </c>
      <c r="G161" s="149" t="n">
        <v>0</v>
      </c>
      <c r="H161" s="148" t="n">
        <v>0</v>
      </c>
      <c r="I161" s="170" t="n">
        <v>0.0061438569</v>
      </c>
      <c r="J161" s="147" t="n">
        <v>8.94E-006</v>
      </c>
      <c r="K161" s="147" t="n">
        <v>0.03129581</v>
      </c>
      <c r="L161" s="147" t="n">
        <v>0.01986404</v>
      </c>
      <c r="M161" s="147" t="n">
        <v>0.00946128</v>
      </c>
      <c r="N161" s="147" t="n">
        <v>0.00461821</v>
      </c>
      <c r="O161" s="147" t="n">
        <v>-0.00440337</v>
      </c>
      <c r="P161" s="147" t="n">
        <v>-0.00860159</v>
      </c>
      <c r="Q161" s="147" t="n">
        <v>-0.01641948</v>
      </c>
      <c r="R161" s="148" t="n">
        <v>-0.02352391</v>
      </c>
    </row>
    <row r="162" customFormat="false" ht="12.75" hidden="false" customHeight="false" outlineLevel="0" collapsed="false">
      <c r="A162" s="168" t="n">
        <v>41548</v>
      </c>
      <c r="B162" s="149" t="n">
        <v>-0.03722581</v>
      </c>
      <c r="C162" s="149" t="n">
        <v>0</v>
      </c>
      <c r="D162" s="149" t="n">
        <v>-0.10827011</v>
      </c>
      <c r="E162" s="149" t="n">
        <v>0.0710443</v>
      </c>
      <c r="F162" s="149" t="n">
        <v>0.0710443</v>
      </c>
      <c r="G162" s="149" t="n">
        <v>0</v>
      </c>
      <c r="H162" s="148" t="n">
        <v>0</v>
      </c>
      <c r="I162" s="170" t="n">
        <v>0.0046178049</v>
      </c>
      <c r="J162" s="147" t="n">
        <v>6.41E-006</v>
      </c>
      <c r="K162" s="147" t="n">
        <v>0.02294392</v>
      </c>
      <c r="L162" s="147" t="n">
        <v>0.0145604</v>
      </c>
      <c r="M162" s="147" t="n">
        <v>0.00693409</v>
      </c>
      <c r="N162" s="147" t="n">
        <v>0.00338441</v>
      </c>
      <c r="O162" s="147" t="n">
        <v>-0.00322657</v>
      </c>
      <c r="P162" s="147" t="n">
        <v>-0.00630245</v>
      </c>
      <c r="Q162" s="147" t="n">
        <v>-0.01202945</v>
      </c>
      <c r="R162" s="148" t="n">
        <v>-0.01723286</v>
      </c>
    </row>
    <row r="163" customFormat="false" ht="12.75" hidden="false" customHeight="false" outlineLevel="0" collapsed="false">
      <c r="A163" s="168" t="n">
        <v>41579</v>
      </c>
      <c r="B163" s="149" t="n">
        <v>-0.03995477</v>
      </c>
      <c r="C163" s="149" t="n">
        <v>0</v>
      </c>
      <c r="D163" s="149" t="n">
        <v>-0.10819851</v>
      </c>
      <c r="E163" s="149" t="n">
        <v>0.06824374</v>
      </c>
      <c r="F163" s="149" t="n">
        <v>0.06824374</v>
      </c>
      <c r="G163" s="149" t="n">
        <v>0</v>
      </c>
      <c r="H163" s="148" t="n">
        <v>0</v>
      </c>
      <c r="I163" s="170" t="n">
        <v>0.0047485156</v>
      </c>
      <c r="J163" s="147" t="n">
        <v>5.72E-006</v>
      </c>
      <c r="K163" s="147" t="n">
        <v>0.02177692</v>
      </c>
      <c r="L163" s="147" t="n">
        <v>0.01382345</v>
      </c>
      <c r="M163" s="147" t="n">
        <v>0.00658506</v>
      </c>
      <c r="N163" s="147" t="n">
        <v>0.00321455</v>
      </c>
      <c r="O163" s="147" t="n">
        <v>-0.00306563</v>
      </c>
      <c r="P163" s="147" t="n">
        <v>-0.00598911</v>
      </c>
      <c r="Q163" s="147" t="n">
        <v>-0.01143536</v>
      </c>
      <c r="R163" s="148" t="n">
        <v>-0.01638763</v>
      </c>
    </row>
    <row r="164" customFormat="false" ht="12.75" hidden="false" customHeight="false" outlineLevel="0" collapsed="false">
      <c r="A164" s="168" t="n">
        <v>41609</v>
      </c>
      <c r="B164" s="149" t="n">
        <v>-0.04507086</v>
      </c>
      <c r="C164" s="149" t="n">
        <v>0</v>
      </c>
      <c r="D164" s="149" t="n">
        <v>-0.10818457</v>
      </c>
      <c r="E164" s="149" t="n">
        <v>0.06311371</v>
      </c>
      <c r="F164" s="149" t="n">
        <v>0.06311371</v>
      </c>
      <c r="G164" s="149" t="n">
        <v>0</v>
      </c>
      <c r="H164" s="148" t="n">
        <v>0</v>
      </c>
      <c r="I164" s="170" t="n">
        <v>0.0046649944</v>
      </c>
      <c r="J164" s="147" t="n">
        <v>4.9E-006</v>
      </c>
      <c r="K164" s="147" t="n">
        <v>0.02002342</v>
      </c>
      <c r="L164" s="147" t="n">
        <v>0.01271075</v>
      </c>
      <c r="M164" s="147" t="n">
        <v>0.00605536</v>
      </c>
      <c r="N164" s="147" t="n">
        <v>0.00295609</v>
      </c>
      <c r="O164" s="147" t="n">
        <v>-0.00281941</v>
      </c>
      <c r="P164" s="147" t="n">
        <v>-0.00550839</v>
      </c>
      <c r="Q164" s="147" t="n">
        <v>-0.01051875</v>
      </c>
      <c r="R164" s="148" t="n">
        <v>-0.01507608</v>
      </c>
    </row>
    <row r="165" customFormat="false" ht="12.75" hidden="false" customHeight="false" outlineLevel="0" collapsed="false">
      <c r="A165" s="168" t="n">
        <v>41640</v>
      </c>
      <c r="B165" s="149" t="n">
        <v>0.04121508</v>
      </c>
      <c r="C165" s="149" t="n">
        <v>0</v>
      </c>
      <c r="D165" s="149" t="n">
        <v>0</v>
      </c>
      <c r="E165" s="149" t="n">
        <v>0.04121508</v>
      </c>
      <c r="F165" s="149" t="n">
        <v>0.04121508</v>
      </c>
      <c r="G165" s="149" t="n">
        <v>0</v>
      </c>
      <c r="H165" s="148" t="n">
        <v>0</v>
      </c>
      <c r="I165" s="170" t="n">
        <v>0.0039712183</v>
      </c>
      <c r="J165" s="147" t="n">
        <v>1.81E-006</v>
      </c>
      <c r="K165" s="147" t="n">
        <v>0.01265312</v>
      </c>
      <c r="L165" s="147" t="n">
        <v>0.00803778</v>
      </c>
      <c r="M165" s="147" t="n">
        <v>0.00383218</v>
      </c>
      <c r="N165" s="147" t="n">
        <v>0.00187157</v>
      </c>
      <c r="O165" s="147" t="n">
        <v>-0.0017866</v>
      </c>
      <c r="P165" s="147" t="n">
        <v>-0.00349214</v>
      </c>
      <c r="Q165" s="147" t="n">
        <v>-0.00667476</v>
      </c>
      <c r="R165" s="148" t="n">
        <v>-0.00957582</v>
      </c>
    </row>
    <row r="166" customFormat="false" ht="12.75" hidden="false" customHeight="false" outlineLevel="0" collapsed="false">
      <c r="A166" s="168" t="n">
        <v>41671</v>
      </c>
      <c r="B166" s="149" t="n">
        <v>0.0448813</v>
      </c>
      <c r="C166" s="149" t="n">
        <v>0</v>
      </c>
      <c r="D166" s="149" t="n">
        <v>-1E-008</v>
      </c>
      <c r="E166" s="149" t="n">
        <v>0.04488131</v>
      </c>
      <c r="F166" s="149" t="n">
        <v>0.04488131</v>
      </c>
      <c r="G166" s="149" t="n">
        <v>0</v>
      </c>
      <c r="H166" s="148" t="n">
        <v>0</v>
      </c>
      <c r="I166" s="170" t="n">
        <v>0.0039416443</v>
      </c>
      <c r="J166" s="147" t="n">
        <v>2.6E-006</v>
      </c>
      <c r="K166" s="147" t="n">
        <v>0.01376288</v>
      </c>
      <c r="L166" s="147" t="n">
        <v>0.00874462</v>
      </c>
      <c r="M166" s="147" t="n">
        <v>0.00416995</v>
      </c>
      <c r="N166" s="147" t="n">
        <v>0.00203669</v>
      </c>
      <c r="O166" s="147" t="n">
        <v>-0.00194451</v>
      </c>
      <c r="P166" s="147" t="n">
        <v>-0.00380103</v>
      </c>
      <c r="Q166" s="147" t="n">
        <v>-0.007266</v>
      </c>
      <c r="R166" s="148" t="n">
        <v>-0.01042503</v>
      </c>
    </row>
    <row r="167" customFormat="false" ht="12.75" hidden="false" customHeight="false" outlineLevel="0" collapsed="false">
      <c r="A167" s="168" t="n">
        <v>41699</v>
      </c>
      <c r="B167" s="149" t="n">
        <v>-0.07424733</v>
      </c>
      <c r="C167" s="149" t="n">
        <v>0</v>
      </c>
      <c r="D167" s="149" t="n">
        <v>-0.10808329</v>
      </c>
      <c r="E167" s="149" t="n">
        <v>0.03383596</v>
      </c>
      <c r="F167" s="149" t="n">
        <v>0.03383596</v>
      </c>
      <c r="G167" s="149" t="n">
        <v>0</v>
      </c>
      <c r="H167" s="148" t="n">
        <v>0</v>
      </c>
      <c r="I167" s="170" t="n">
        <v>0.0025878094</v>
      </c>
      <c r="J167" s="147" t="n">
        <v>2.57E-006</v>
      </c>
      <c r="K167" s="147" t="n">
        <v>0.01038298</v>
      </c>
      <c r="L167" s="147" t="n">
        <v>0.00659886</v>
      </c>
      <c r="M167" s="147" t="n">
        <v>0.0031474</v>
      </c>
      <c r="N167" s="147" t="n">
        <v>0.0015374</v>
      </c>
      <c r="O167" s="147" t="n">
        <v>-0.00146803</v>
      </c>
      <c r="P167" s="147" t="n">
        <v>-0.00286981</v>
      </c>
      <c r="Q167" s="147" t="n">
        <v>-0.00548647</v>
      </c>
      <c r="R167" s="148" t="n">
        <v>-0.00787241</v>
      </c>
    </row>
    <row r="168" customFormat="false" ht="12.75" hidden="false" customHeight="false" outlineLevel="0" collapsed="false">
      <c r="A168" s="168" t="n">
        <v>41730</v>
      </c>
      <c r="B168" s="149" t="n">
        <v>-0.03201712</v>
      </c>
      <c r="C168" s="149" t="n">
        <v>0</v>
      </c>
      <c r="D168" s="149" t="n">
        <v>-0.1080358</v>
      </c>
      <c r="E168" s="149" t="n">
        <v>0.07601868</v>
      </c>
      <c r="F168" s="149" t="n">
        <v>0.07601868</v>
      </c>
      <c r="G168" s="149" t="n">
        <v>0</v>
      </c>
      <c r="H168" s="148" t="n">
        <v>0</v>
      </c>
      <c r="I168" s="170" t="n">
        <v>0.0046628101</v>
      </c>
      <c r="J168" s="147" t="n">
        <v>7.57E-006</v>
      </c>
      <c r="K168" s="147" t="n">
        <v>0.02335164</v>
      </c>
      <c r="L168" s="147" t="n">
        <v>0.01484809</v>
      </c>
      <c r="M168" s="147" t="n">
        <v>0.0070847</v>
      </c>
      <c r="N168" s="147" t="n">
        <v>0.0034612</v>
      </c>
      <c r="O168" s="147" t="n">
        <v>-0.00330596</v>
      </c>
      <c r="P168" s="147" t="n">
        <v>-0.00646348</v>
      </c>
      <c r="Q168" s="147" t="n">
        <v>-0.01235912</v>
      </c>
      <c r="R168" s="148" t="n">
        <v>-0.01773633</v>
      </c>
    </row>
    <row r="169" customFormat="false" ht="12.75" hidden="false" customHeight="false" outlineLevel="0" collapsed="false">
      <c r="A169" s="168" t="n">
        <v>41760</v>
      </c>
      <c r="B169" s="149" t="n">
        <v>-0.00455181</v>
      </c>
      <c r="C169" s="149" t="n">
        <v>0</v>
      </c>
      <c r="D169" s="149" t="n">
        <v>-0.10800561</v>
      </c>
      <c r="E169" s="149" t="n">
        <v>0.1034538</v>
      </c>
      <c r="F169" s="149" t="n">
        <v>0.1034538</v>
      </c>
      <c r="G169" s="149" t="n">
        <v>0</v>
      </c>
      <c r="H169" s="148" t="n">
        <v>0</v>
      </c>
      <c r="I169" s="170" t="n">
        <v>0.0061507522</v>
      </c>
      <c r="J169" s="147" t="n">
        <v>1.065E-005</v>
      </c>
      <c r="K169" s="147" t="n">
        <v>0.03164765</v>
      </c>
      <c r="L169" s="147" t="n">
        <v>0.020127</v>
      </c>
      <c r="M169" s="147" t="n">
        <v>0.00960529</v>
      </c>
      <c r="N169" s="147" t="n">
        <v>0.00469304</v>
      </c>
      <c r="O169" s="147" t="n">
        <v>-0.0044833</v>
      </c>
      <c r="P169" s="147" t="n">
        <v>-0.00876602</v>
      </c>
      <c r="Q169" s="147" t="n">
        <v>-0.01676459</v>
      </c>
      <c r="R169" s="148" t="n">
        <v>-0.02406217</v>
      </c>
    </row>
    <row r="170" customFormat="false" ht="12.75" hidden="false" customHeight="false" outlineLevel="0" collapsed="false">
      <c r="A170" s="168" t="n">
        <v>41791</v>
      </c>
      <c r="B170" s="149" t="n">
        <v>-0.03636223</v>
      </c>
      <c r="C170" s="149" t="n">
        <v>0</v>
      </c>
      <c r="D170" s="149" t="n">
        <v>-0.10795173</v>
      </c>
      <c r="E170" s="149" t="n">
        <v>0.0715895</v>
      </c>
      <c r="F170" s="149" t="n">
        <v>0.0715895</v>
      </c>
      <c r="G170" s="149" t="n">
        <v>0</v>
      </c>
      <c r="H170" s="148" t="n">
        <v>0</v>
      </c>
      <c r="I170" s="170" t="n">
        <v>0.0043405021</v>
      </c>
      <c r="J170" s="147" t="n">
        <v>7.28E-006</v>
      </c>
      <c r="K170" s="147" t="n">
        <v>0.02179652</v>
      </c>
      <c r="L170" s="147" t="n">
        <v>0.01386319</v>
      </c>
      <c r="M170" s="147" t="n">
        <v>0.00661664</v>
      </c>
      <c r="N170" s="147" t="n">
        <v>0.00323299</v>
      </c>
      <c r="O170" s="147" t="n">
        <v>-0.00308887</v>
      </c>
      <c r="P170" s="147" t="n">
        <v>-0.00603989</v>
      </c>
      <c r="Q170" s="147" t="n">
        <v>-0.0115524</v>
      </c>
      <c r="R170" s="148" t="n">
        <v>-0.01658322</v>
      </c>
    </row>
    <row r="171" customFormat="false" ht="12.75" hidden="false" customHeight="false" outlineLevel="0" collapsed="false">
      <c r="A171" s="168" t="n">
        <v>41821</v>
      </c>
      <c r="B171" s="149" t="n">
        <v>-0.03938107</v>
      </c>
      <c r="C171" s="149" t="n">
        <v>0</v>
      </c>
      <c r="D171" s="149" t="n">
        <v>-0.10791522</v>
      </c>
      <c r="E171" s="149" t="n">
        <v>0.06853415</v>
      </c>
      <c r="F171" s="149" t="n">
        <v>0.06853415</v>
      </c>
      <c r="G171" s="149" t="n">
        <v>0</v>
      </c>
      <c r="H171" s="148" t="n">
        <v>0</v>
      </c>
      <c r="I171" s="170" t="n">
        <v>0.0042414881</v>
      </c>
      <c r="J171" s="147" t="n">
        <v>6.88E-006</v>
      </c>
      <c r="K171" s="147" t="n">
        <v>0.02076941</v>
      </c>
      <c r="L171" s="147" t="n">
        <v>0.01321106</v>
      </c>
      <c r="M171" s="147" t="n">
        <v>0.00630601</v>
      </c>
      <c r="N171" s="147" t="n">
        <v>0.00308138</v>
      </c>
      <c r="O171" s="147" t="n">
        <v>-0.00294433</v>
      </c>
      <c r="P171" s="147" t="n">
        <v>-0.0057576</v>
      </c>
      <c r="Q171" s="147" t="n">
        <v>-0.01101379</v>
      </c>
      <c r="R171" s="148" t="n">
        <v>-0.01581201</v>
      </c>
    </row>
    <row r="172" customFormat="false" ht="12.75" hidden="false" customHeight="false" outlineLevel="0" collapsed="false">
      <c r="A172" s="168" t="n">
        <v>41852</v>
      </c>
      <c r="B172" s="149" t="n">
        <v>-0.03943431</v>
      </c>
      <c r="C172" s="149" t="n">
        <v>0</v>
      </c>
      <c r="D172" s="149" t="n">
        <v>-0.10785512</v>
      </c>
      <c r="E172" s="149" t="n">
        <v>0.06842081</v>
      </c>
      <c r="F172" s="149" t="n">
        <v>0.06842081</v>
      </c>
      <c r="G172" s="149" t="n">
        <v>0</v>
      </c>
      <c r="H172" s="148" t="n">
        <v>0</v>
      </c>
      <c r="I172" s="170" t="n">
        <v>0.0043110852</v>
      </c>
      <c r="J172" s="147" t="n">
        <v>6.8E-006</v>
      </c>
      <c r="K172" s="147" t="n">
        <v>0.02062709</v>
      </c>
      <c r="L172" s="147" t="n">
        <v>0.01312199</v>
      </c>
      <c r="M172" s="147" t="n">
        <v>0.00626425</v>
      </c>
      <c r="N172" s="147" t="n">
        <v>0.00306117</v>
      </c>
      <c r="O172" s="147" t="n">
        <v>-0.0029254</v>
      </c>
      <c r="P172" s="147" t="n">
        <v>-0.00572098</v>
      </c>
      <c r="Q172" s="147" t="n">
        <v>-0.01094527</v>
      </c>
      <c r="R172" s="148" t="n">
        <v>-0.01571588</v>
      </c>
    </row>
    <row r="173" customFormat="false" ht="12.75" hidden="false" customHeight="false" outlineLevel="0" collapsed="false">
      <c r="A173" s="168" t="n">
        <v>41883</v>
      </c>
      <c r="B173" s="149" t="n">
        <v>-0.01807099</v>
      </c>
      <c r="C173" s="149" t="n">
        <v>0</v>
      </c>
      <c r="D173" s="149" t="n">
        <v>-0.10779194</v>
      </c>
      <c r="E173" s="149" t="n">
        <v>0.08972095</v>
      </c>
      <c r="F173" s="149" t="n">
        <v>0.08972095</v>
      </c>
      <c r="G173" s="149" t="n">
        <v>0</v>
      </c>
      <c r="H173" s="148" t="n">
        <v>0</v>
      </c>
      <c r="I173" s="170" t="n">
        <v>0.0055431931</v>
      </c>
      <c r="J173" s="147" t="n">
        <v>9.12E-006</v>
      </c>
      <c r="K173" s="147" t="n">
        <v>0.0269476</v>
      </c>
      <c r="L173" s="147" t="n">
        <v>0.01714539</v>
      </c>
      <c r="M173" s="147" t="n">
        <v>0.00818617</v>
      </c>
      <c r="N173" s="147" t="n">
        <v>0.00400064</v>
      </c>
      <c r="O173" s="147" t="n">
        <v>-0.00382373</v>
      </c>
      <c r="P173" s="147" t="n">
        <v>-0.00747828</v>
      </c>
      <c r="Q173" s="147" t="n">
        <v>-0.01430917</v>
      </c>
      <c r="R173" s="148" t="n">
        <v>-0.02054856</v>
      </c>
    </row>
    <row r="174" customFormat="false" ht="12.75" hidden="false" customHeight="false" outlineLevel="0" collapsed="false">
      <c r="A174" s="168" t="n">
        <v>41913</v>
      </c>
      <c r="B174" s="149" t="n">
        <v>-0.04100824</v>
      </c>
      <c r="C174" s="149" t="n">
        <v>0</v>
      </c>
      <c r="D174" s="149" t="n">
        <v>-0.10778403</v>
      </c>
      <c r="E174" s="149" t="n">
        <v>0.06677579</v>
      </c>
      <c r="F174" s="149" t="n">
        <v>0.06677579</v>
      </c>
      <c r="G174" s="149" t="n">
        <v>0</v>
      </c>
      <c r="H174" s="148" t="n">
        <v>0</v>
      </c>
      <c r="I174" s="170" t="n">
        <v>0.0041428707</v>
      </c>
      <c r="J174" s="147" t="n">
        <v>6.8E-006</v>
      </c>
      <c r="K174" s="147" t="n">
        <v>0.0199675</v>
      </c>
      <c r="L174" s="147" t="n">
        <v>0.01270581</v>
      </c>
      <c r="M174" s="147" t="n">
        <v>0.0060672</v>
      </c>
      <c r="N174" s="147" t="n">
        <v>0.00296527</v>
      </c>
      <c r="O174" s="147" t="n">
        <v>-0.0028345</v>
      </c>
      <c r="P174" s="147" t="n">
        <v>-0.00554395</v>
      </c>
      <c r="Q174" s="147" t="n">
        <v>-0.01060932</v>
      </c>
      <c r="R174" s="148" t="n">
        <v>-0.01523739</v>
      </c>
    </row>
    <row r="175" customFormat="false" ht="12.75" hidden="false" customHeight="false" outlineLevel="0" collapsed="false">
      <c r="A175" s="168" t="n">
        <v>41944</v>
      </c>
      <c r="B175" s="149" t="n">
        <v>0.06374375</v>
      </c>
      <c r="C175" s="149" t="n">
        <v>0</v>
      </c>
      <c r="D175" s="149" t="n">
        <v>0</v>
      </c>
      <c r="E175" s="149" t="n">
        <v>0.06374375</v>
      </c>
      <c r="F175" s="149" t="n">
        <v>0.06374375</v>
      </c>
      <c r="G175" s="149" t="n">
        <v>0</v>
      </c>
      <c r="H175" s="148" t="n">
        <v>0</v>
      </c>
      <c r="I175" s="170" t="n">
        <v>0.0042790039</v>
      </c>
      <c r="J175" s="147" t="n">
        <v>6.06E-006</v>
      </c>
      <c r="K175" s="147" t="n">
        <v>0.01892794</v>
      </c>
      <c r="L175" s="147" t="n">
        <v>0.0120448</v>
      </c>
      <c r="M175" s="147" t="n">
        <v>0.00575198</v>
      </c>
      <c r="N175" s="147" t="n">
        <v>0.00281134</v>
      </c>
      <c r="O175" s="147" t="n">
        <v>-0.00268766</v>
      </c>
      <c r="P175" s="147" t="n">
        <v>-0.00525707</v>
      </c>
      <c r="Q175" s="147" t="n">
        <v>-0.01006173</v>
      </c>
      <c r="R175" s="148" t="n">
        <v>-0.01445313</v>
      </c>
    </row>
    <row r="176" customFormat="false" ht="12.75" hidden="false" customHeight="false" outlineLevel="0" collapsed="false">
      <c r="A176" s="168" t="n">
        <v>41974</v>
      </c>
      <c r="B176" s="149" t="n">
        <v>0.05929207</v>
      </c>
      <c r="C176" s="149" t="n">
        <v>0</v>
      </c>
      <c r="D176" s="149" t="n">
        <v>1E-008</v>
      </c>
      <c r="E176" s="149" t="n">
        <v>0.05929206</v>
      </c>
      <c r="F176" s="149" t="n">
        <v>0.05929206</v>
      </c>
      <c r="G176" s="149" t="n">
        <v>0</v>
      </c>
      <c r="H176" s="148" t="n">
        <v>0</v>
      </c>
      <c r="I176" s="170" t="n">
        <v>0.0042068827</v>
      </c>
      <c r="J176" s="147" t="n">
        <v>5.34E-006</v>
      </c>
      <c r="K176" s="147" t="n">
        <v>0.01750363</v>
      </c>
      <c r="L176" s="147" t="n">
        <v>0.01113918</v>
      </c>
      <c r="M176" s="147" t="n">
        <v>0.00531997</v>
      </c>
      <c r="N176" s="147" t="n">
        <v>0.00260032</v>
      </c>
      <c r="O176" s="147" t="n">
        <v>-0.0024862</v>
      </c>
      <c r="P176" s="147" t="n">
        <v>-0.00486331</v>
      </c>
      <c r="Q176" s="147" t="n">
        <v>-0.00930929</v>
      </c>
      <c r="R176" s="148" t="n">
        <v>-0.01337414</v>
      </c>
    </row>
    <row r="177" customFormat="false" ht="12.75" hidden="false" customHeight="false" outlineLevel="0" collapsed="false">
      <c r="A177" s="168" t="n">
        <v>42005</v>
      </c>
      <c r="B177" s="149" t="n">
        <v>0.03930514</v>
      </c>
      <c r="C177" s="149" t="n">
        <v>0</v>
      </c>
      <c r="D177" s="149" t="n">
        <v>0</v>
      </c>
      <c r="E177" s="149" t="n">
        <v>0.03930514</v>
      </c>
      <c r="F177" s="149" t="n">
        <v>0.03930514</v>
      </c>
      <c r="G177" s="149" t="n">
        <v>0</v>
      </c>
      <c r="H177" s="148" t="n">
        <v>0</v>
      </c>
      <c r="I177" s="170" t="n">
        <v>0.0036074275</v>
      </c>
      <c r="J177" s="147" t="n">
        <v>2.39E-006</v>
      </c>
      <c r="K177" s="147" t="n">
        <v>0.01119808</v>
      </c>
      <c r="L177" s="147" t="n">
        <v>0.00713258</v>
      </c>
      <c r="M177" s="147" t="n">
        <v>0.0034096</v>
      </c>
      <c r="N177" s="147" t="n">
        <v>0.00166736</v>
      </c>
      <c r="O177" s="147" t="n">
        <v>-0.00159576</v>
      </c>
      <c r="P177" s="147" t="n">
        <v>-0.00312307</v>
      </c>
      <c r="Q177" s="147" t="n">
        <v>-0.00598423</v>
      </c>
      <c r="R177" s="148" t="n">
        <v>-0.00860605</v>
      </c>
    </row>
    <row r="178" customFormat="false" ht="12.75" hidden="false" customHeight="false" outlineLevel="0" collapsed="false">
      <c r="A178" s="168" t="n">
        <v>42036</v>
      </c>
      <c r="B178" s="149" t="n">
        <v>0.042409</v>
      </c>
      <c r="C178" s="149" t="n">
        <v>0</v>
      </c>
      <c r="D178" s="149" t="n">
        <v>0</v>
      </c>
      <c r="E178" s="149" t="n">
        <v>0.042409</v>
      </c>
      <c r="F178" s="149" t="n">
        <v>0.042409</v>
      </c>
      <c r="G178" s="149" t="n">
        <v>0</v>
      </c>
      <c r="H178" s="148" t="n">
        <v>0</v>
      </c>
      <c r="I178" s="170" t="n">
        <v>0.0035724017</v>
      </c>
      <c r="J178" s="147" t="n">
        <v>3.07E-006</v>
      </c>
      <c r="K178" s="147" t="n">
        <v>0.01208582</v>
      </c>
      <c r="L178" s="147" t="n">
        <v>0.00769891</v>
      </c>
      <c r="M178" s="147" t="n">
        <v>0.00368068</v>
      </c>
      <c r="N178" s="147" t="n">
        <v>0.00179999</v>
      </c>
      <c r="O178" s="147" t="n">
        <v>-0.00172281</v>
      </c>
      <c r="P178" s="147" t="n">
        <v>-0.00337181</v>
      </c>
      <c r="Q178" s="147" t="n">
        <v>-0.00646115</v>
      </c>
      <c r="R178" s="148" t="n">
        <v>-0.00929223</v>
      </c>
    </row>
    <row r="179" customFormat="false" ht="12.75" hidden="false" customHeight="false" outlineLevel="0" collapsed="false">
      <c r="A179" s="168" t="n">
        <v>42064</v>
      </c>
      <c r="B179" s="149" t="n">
        <v>-0.07607269</v>
      </c>
      <c r="C179" s="149" t="n">
        <v>0</v>
      </c>
      <c r="D179" s="149" t="n">
        <v>-0.1077101</v>
      </c>
      <c r="E179" s="149" t="n">
        <v>0.03163741</v>
      </c>
      <c r="F179" s="149" t="n">
        <v>0.03163741</v>
      </c>
      <c r="G179" s="149" t="n">
        <v>0</v>
      </c>
      <c r="H179" s="148" t="n">
        <v>0</v>
      </c>
      <c r="I179" s="170" t="n">
        <v>0.0023388238</v>
      </c>
      <c r="J179" s="147" t="n">
        <v>2.77E-006</v>
      </c>
      <c r="K179" s="147" t="n">
        <v>0.00903525</v>
      </c>
      <c r="L179" s="147" t="n">
        <v>0.00575646</v>
      </c>
      <c r="M179" s="147" t="n">
        <v>0.00275232</v>
      </c>
      <c r="N179" s="147" t="n">
        <v>0.00134605</v>
      </c>
      <c r="O179" s="147" t="n">
        <v>-0.00128842</v>
      </c>
      <c r="P179" s="147" t="n">
        <v>-0.00252168</v>
      </c>
      <c r="Q179" s="147" t="n">
        <v>-0.00483223</v>
      </c>
      <c r="R179" s="148" t="n">
        <v>-0.00694963</v>
      </c>
    </row>
    <row r="180" customFormat="false" ht="12.75" hidden="false" customHeight="false" outlineLevel="0" collapsed="false">
      <c r="A180" s="168" t="n">
        <v>42095</v>
      </c>
      <c r="B180" s="149" t="n">
        <v>-0.03755955</v>
      </c>
      <c r="C180" s="149" t="n">
        <v>0</v>
      </c>
      <c r="D180" s="149" t="n">
        <v>-0.10769803</v>
      </c>
      <c r="E180" s="149" t="n">
        <v>0.07013848</v>
      </c>
      <c r="F180" s="149" t="n">
        <v>0.07013848</v>
      </c>
      <c r="G180" s="149" t="n">
        <v>0</v>
      </c>
      <c r="H180" s="148" t="n">
        <v>0</v>
      </c>
      <c r="I180" s="170" t="n">
        <v>0.0042097671</v>
      </c>
      <c r="J180" s="147" t="n">
        <v>7.56E-006</v>
      </c>
      <c r="K180" s="147" t="n">
        <v>0.02009436</v>
      </c>
      <c r="L180" s="147" t="n">
        <v>0.0128059</v>
      </c>
      <c r="M180" s="147" t="n">
        <v>0.00612417</v>
      </c>
      <c r="N180" s="147" t="n">
        <v>0.00299533</v>
      </c>
      <c r="O180" s="147" t="n">
        <v>-0.00286746</v>
      </c>
      <c r="P180" s="147" t="n">
        <v>-0.00561247</v>
      </c>
      <c r="Q180" s="147" t="n">
        <v>-0.01075579</v>
      </c>
      <c r="R180" s="148" t="n">
        <v>-0.01546934</v>
      </c>
    </row>
    <row r="181" customFormat="false" ht="12.75" hidden="false" customHeight="false" outlineLevel="0" collapsed="false">
      <c r="A181" s="168" t="n">
        <v>42125</v>
      </c>
      <c r="B181" s="149" t="n">
        <v>-0.01245341</v>
      </c>
      <c r="C181" s="149" t="n">
        <v>0</v>
      </c>
      <c r="D181" s="149" t="n">
        <v>-0.10770284</v>
      </c>
      <c r="E181" s="149" t="n">
        <v>0.09524943</v>
      </c>
      <c r="F181" s="149" t="n">
        <v>0.09524943</v>
      </c>
      <c r="G181" s="149" t="n">
        <v>0</v>
      </c>
      <c r="H181" s="148" t="n">
        <v>0</v>
      </c>
      <c r="I181" s="170" t="n">
        <v>0.0055561438</v>
      </c>
      <c r="J181" s="147" t="n">
        <v>1.054E-005</v>
      </c>
      <c r="K181" s="147" t="n">
        <v>0.02719067</v>
      </c>
      <c r="L181" s="147" t="n">
        <v>0.01733095</v>
      </c>
      <c r="M181" s="147" t="n">
        <v>0.00828939</v>
      </c>
      <c r="N181" s="147" t="n">
        <v>0.00405463</v>
      </c>
      <c r="O181" s="147" t="n">
        <v>-0.00388206</v>
      </c>
      <c r="P181" s="147" t="n">
        <v>-0.00759883</v>
      </c>
      <c r="Q181" s="147" t="n">
        <v>-0.01456433</v>
      </c>
      <c r="R181" s="148" t="n">
        <v>-0.02094946</v>
      </c>
    </row>
    <row r="182" customFormat="false" ht="12.75" hidden="false" customHeight="false" outlineLevel="0" collapsed="false">
      <c r="A182" s="168" t="n">
        <v>42156</v>
      </c>
      <c r="B182" s="149" t="n">
        <v>-0.04176038</v>
      </c>
      <c r="C182" s="149" t="n">
        <v>0</v>
      </c>
      <c r="D182" s="149" t="n">
        <v>-0.10768358</v>
      </c>
      <c r="E182" s="149" t="n">
        <v>0.0659232</v>
      </c>
      <c r="F182" s="149" t="n">
        <v>0.0659232</v>
      </c>
      <c r="G182" s="149" t="n">
        <v>0</v>
      </c>
      <c r="H182" s="148" t="n">
        <v>0</v>
      </c>
      <c r="I182" s="170" t="n">
        <v>0.0039233878</v>
      </c>
      <c r="J182" s="147" t="n">
        <v>7.22E-006</v>
      </c>
      <c r="K182" s="147" t="n">
        <v>0.01873337</v>
      </c>
      <c r="L182" s="147" t="n">
        <v>0.01194145</v>
      </c>
      <c r="M182" s="147" t="n">
        <v>0.00571215</v>
      </c>
      <c r="N182" s="147" t="n">
        <v>0.00279415</v>
      </c>
      <c r="O182" s="147" t="n">
        <v>-0.00267552</v>
      </c>
      <c r="P182" s="147" t="n">
        <v>-0.00523742</v>
      </c>
      <c r="Q182" s="147" t="n">
        <v>-0.01003947</v>
      </c>
      <c r="R182" s="148" t="n">
        <v>-0.01444255</v>
      </c>
    </row>
    <row r="183" customFormat="false" ht="12.75" hidden="false" customHeight="false" outlineLevel="0" collapsed="false">
      <c r="A183" s="168" t="n">
        <v>42186</v>
      </c>
      <c r="B183" s="149" t="n">
        <v>-0.04451904</v>
      </c>
      <c r="C183" s="149" t="n">
        <v>0</v>
      </c>
      <c r="D183" s="149" t="n">
        <v>-0.10768126</v>
      </c>
      <c r="E183" s="149" t="n">
        <v>0.06316222</v>
      </c>
      <c r="F183" s="149" t="n">
        <v>0.06316222</v>
      </c>
      <c r="G183" s="149" t="n">
        <v>0</v>
      </c>
      <c r="H183" s="148" t="n">
        <v>0</v>
      </c>
      <c r="I183" s="170" t="n">
        <v>0.0038324849</v>
      </c>
      <c r="J183" s="147" t="n">
        <v>6.84E-006</v>
      </c>
      <c r="K183" s="147" t="n">
        <v>0.01786431</v>
      </c>
      <c r="L183" s="147" t="n">
        <v>0.01138858</v>
      </c>
      <c r="M183" s="147" t="n">
        <v>0.00544826</v>
      </c>
      <c r="N183" s="147" t="n">
        <v>0.00266522</v>
      </c>
      <c r="O183" s="147" t="n">
        <v>-0.00255234</v>
      </c>
      <c r="P183" s="147" t="n">
        <v>-0.00499659</v>
      </c>
      <c r="Q183" s="147" t="n">
        <v>-0.00957897</v>
      </c>
      <c r="R183" s="148" t="n">
        <v>-0.01378178</v>
      </c>
    </row>
    <row r="184" customFormat="false" ht="12.75" hidden="false" customHeight="false" outlineLevel="0" collapsed="false">
      <c r="A184" s="168" t="n">
        <v>42217</v>
      </c>
      <c r="B184" s="149" t="n">
        <v>-0.0445439</v>
      </c>
      <c r="C184" s="149" t="n">
        <v>0</v>
      </c>
      <c r="D184" s="149" t="n">
        <v>-0.10765499</v>
      </c>
      <c r="E184" s="149" t="n">
        <v>0.06311109</v>
      </c>
      <c r="F184" s="149" t="n">
        <v>0.06311109</v>
      </c>
      <c r="G184" s="149" t="n">
        <v>0</v>
      </c>
      <c r="H184" s="148" t="n">
        <v>0</v>
      </c>
      <c r="I184" s="170" t="n">
        <v>0.0038953898</v>
      </c>
      <c r="J184" s="147" t="n">
        <v>6.78E-006</v>
      </c>
      <c r="K184" s="147" t="n">
        <v>0.01775916</v>
      </c>
      <c r="L184" s="147" t="n">
        <v>0.01132282</v>
      </c>
      <c r="M184" s="147" t="n">
        <v>0.00541745</v>
      </c>
      <c r="N184" s="147" t="n">
        <v>0.00265031</v>
      </c>
      <c r="O184" s="147" t="n">
        <v>-0.00253839</v>
      </c>
      <c r="P184" s="147" t="n">
        <v>-0.0049696</v>
      </c>
      <c r="Q184" s="147" t="n">
        <v>-0.0095285</v>
      </c>
      <c r="R184" s="148" t="n">
        <v>-0.01371102</v>
      </c>
    </row>
    <row r="185" customFormat="false" ht="12.75" hidden="false" customHeight="false" outlineLevel="0" collapsed="false">
      <c r="A185" s="168" t="n">
        <v>42248</v>
      </c>
      <c r="B185" s="149" t="n">
        <v>-0.02490167</v>
      </c>
      <c r="C185" s="149" t="n">
        <v>0</v>
      </c>
      <c r="D185" s="149" t="n">
        <v>-0.10766073</v>
      </c>
      <c r="E185" s="149" t="n">
        <v>0.08275906</v>
      </c>
      <c r="F185" s="149" t="n">
        <v>0.08275906</v>
      </c>
      <c r="G185" s="149" t="n">
        <v>0</v>
      </c>
      <c r="H185" s="148" t="n">
        <v>0</v>
      </c>
      <c r="I185" s="170" t="n">
        <v>0.0050075179</v>
      </c>
      <c r="J185" s="147" t="n">
        <v>9.07E-006</v>
      </c>
      <c r="K185" s="147" t="n">
        <v>0.02321214</v>
      </c>
      <c r="L185" s="147" t="n">
        <v>0.01480134</v>
      </c>
      <c r="M185" s="147" t="n">
        <v>0.00708262</v>
      </c>
      <c r="N185" s="147" t="n">
        <v>0.00346514</v>
      </c>
      <c r="O185" s="147" t="n">
        <v>-0.00331919</v>
      </c>
      <c r="P185" s="147" t="n">
        <v>-0.00649859</v>
      </c>
      <c r="Q185" s="147" t="n">
        <v>-0.01246146</v>
      </c>
      <c r="R185" s="148" t="n">
        <v>-0.01793327</v>
      </c>
    </row>
    <row r="186" customFormat="false" ht="12.75" hidden="false" customHeight="false" outlineLevel="0" collapsed="false">
      <c r="A186" s="168" t="n">
        <v>42278</v>
      </c>
      <c r="B186" s="149" t="n">
        <v>-0.0460378</v>
      </c>
      <c r="C186" s="149" t="n">
        <v>0</v>
      </c>
      <c r="D186" s="149" t="n">
        <v>-0.10768315</v>
      </c>
      <c r="E186" s="149" t="n">
        <v>0.06164535</v>
      </c>
      <c r="F186" s="149" t="n">
        <v>0.06164535</v>
      </c>
      <c r="G186" s="149" t="n">
        <v>0</v>
      </c>
      <c r="H186" s="148" t="n">
        <v>0</v>
      </c>
      <c r="I186" s="170" t="n">
        <v>0.0037390315</v>
      </c>
      <c r="J186" s="147" t="n">
        <v>6.77E-006</v>
      </c>
      <c r="K186" s="147" t="n">
        <v>0.01721401</v>
      </c>
      <c r="L186" s="147" t="n">
        <v>0.0109779</v>
      </c>
      <c r="M186" s="147" t="n">
        <v>0.00525369</v>
      </c>
      <c r="N186" s="147" t="n">
        <v>0.0025705</v>
      </c>
      <c r="O186" s="147" t="n">
        <v>-0.00246255</v>
      </c>
      <c r="P186" s="147" t="n">
        <v>-0.00482167</v>
      </c>
      <c r="Q186" s="147" t="n">
        <v>-0.00924701</v>
      </c>
      <c r="R186" s="148" t="n">
        <v>-0.01330898</v>
      </c>
    </row>
    <row r="187" customFormat="false" ht="12.75" hidden="false" customHeight="false" outlineLevel="0" collapsed="false">
      <c r="A187" s="168" t="n">
        <v>42309</v>
      </c>
      <c r="B187" s="149" t="n">
        <v>0.05931651</v>
      </c>
      <c r="C187" s="149" t="n">
        <v>0</v>
      </c>
      <c r="D187" s="149" t="n">
        <v>0</v>
      </c>
      <c r="E187" s="149" t="n">
        <v>0.05931651</v>
      </c>
      <c r="F187" s="149" t="n">
        <v>0.05931651</v>
      </c>
      <c r="G187" s="149" t="n">
        <v>0</v>
      </c>
      <c r="H187" s="148" t="n">
        <v>0</v>
      </c>
      <c r="I187" s="170" t="n">
        <v>0.0038613716</v>
      </c>
      <c r="J187" s="147" t="n">
        <v>6.18E-006</v>
      </c>
      <c r="K187" s="147" t="n">
        <v>0.0164515</v>
      </c>
      <c r="L187" s="147" t="n">
        <v>0.01049245</v>
      </c>
      <c r="M187" s="147" t="n">
        <v>0.00502187</v>
      </c>
      <c r="N187" s="147" t="n">
        <v>0.00245722</v>
      </c>
      <c r="O187" s="147" t="n">
        <v>-0.00235431</v>
      </c>
      <c r="P187" s="147" t="n">
        <v>-0.00461007</v>
      </c>
      <c r="Q187" s="147" t="n">
        <v>-0.00884248</v>
      </c>
      <c r="R187" s="148" t="n">
        <v>-0.01272872</v>
      </c>
    </row>
    <row r="188" customFormat="false" ht="12.75" hidden="false" customHeight="false" outlineLevel="0" collapsed="false">
      <c r="A188" s="168" t="n">
        <v>42339</v>
      </c>
      <c r="B188" s="149" t="n">
        <v>0.05544852</v>
      </c>
      <c r="C188" s="149" t="n">
        <v>0</v>
      </c>
      <c r="D188" s="149" t="n">
        <v>0</v>
      </c>
      <c r="E188" s="149" t="n">
        <v>0.05544852</v>
      </c>
      <c r="F188" s="149" t="n">
        <v>0.05544852</v>
      </c>
      <c r="G188" s="149" t="n">
        <v>0</v>
      </c>
      <c r="H188" s="148" t="n">
        <v>0</v>
      </c>
      <c r="I188" s="170" t="n">
        <v>0.0037952345</v>
      </c>
      <c r="J188" s="147" t="n">
        <v>5.56E-006</v>
      </c>
      <c r="K188" s="147" t="n">
        <v>0.01528602</v>
      </c>
      <c r="L188" s="147" t="n">
        <v>0.00975009</v>
      </c>
      <c r="M188" s="147" t="n">
        <v>0.00466709</v>
      </c>
      <c r="N188" s="147" t="n">
        <v>0.00228376</v>
      </c>
      <c r="O188" s="147" t="n">
        <v>-0.0021884</v>
      </c>
      <c r="P188" s="147" t="n">
        <v>-0.00428548</v>
      </c>
      <c r="Q188" s="147" t="n">
        <v>-0.00822106</v>
      </c>
      <c r="R188" s="148" t="n">
        <v>-0.01183592</v>
      </c>
    </row>
    <row r="189" customFormat="false" ht="12.75" hidden="false" customHeight="false" outlineLevel="0" collapsed="false">
      <c r="A189" s="168" t="n">
        <v>42370</v>
      </c>
      <c r="B189" s="149" t="n">
        <v>0.03720963</v>
      </c>
      <c r="C189" s="149" t="n">
        <v>0</v>
      </c>
      <c r="D189" s="149" t="n">
        <v>0</v>
      </c>
      <c r="E189" s="149" t="n">
        <v>0.03720963</v>
      </c>
      <c r="F189" s="149" t="n">
        <v>0.03720963</v>
      </c>
      <c r="G189" s="149" t="n">
        <v>0</v>
      </c>
      <c r="H189" s="148" t="n">
        <v>0</v>
      </c>
      <c r="I189" s="170" t="n">
        <v>0.0032754107</v>
      </c>
      <c r="J189" s="147" t="n">
        <v>2.77E-006</v>
      </c>
      <c r="K189" s="147" t="n">
        <v>0.00988517</v>
      </c>
      <c r="L189" s="147" t="n">
        <v>0.00631128</v>
      </c>
      <c r="M189" s="147" t="n">
        <v>0.00302406</v>
      </c>
      <c r="N189" s="147" t="n">
        <v>0.00148053</v>
      </c>
      <c r="O189" s="147" t="n">
        <v>-0.00142017</v>
      </c>
      <c r="P189" s="147" t="n">
        <v>-0.00278254</v>
      </c>
      <c r="Q189" s="147" t="n">
        <v>-0.00534351</v>
      </c>
      <c r="R189" s="148" t="n">
        <v>-0.00770121</v>
      </c>
    </row>
    <row r="190" customFormat="false" ht="12.75" hidden="false" customHeight="false" outlineLevel="0" collapsed="false">
      <c r="A190" s="168" t="n">
        <v>42401</v>
      </c>
      <c r="B190" s="149" t="n">
        <v>0.03982188</v>
      </c>
      <c r="C190" s="149" t="n">
        <v>0</v>
      </c>
      <c r="D190" s="149" t="n">
        <v>0</v>
      </c>
      <c r="E190" s="149" t="n">
        <v>0.03982188</v>
      </c>
      <c r="F190" s="149" t="n">
        <v>0.03982188</v>
      </c>
      <c r="G190" s="149" t="n">
        <v>0</v>
      </c>
      <c r="H190" s="148" t="n">
        <v>0</v>
      </c>
      <c r="I190" s="170" t="n">
        <v>0.0032375732</v>
      </c>
      <c r="J190" s="147" t="n">
        <v>3.35E-006</v>
      </c>
      <c r="K190" s="147" t="n">
        <v>0.01059136</v>
      </c>
      <c r="L190" s="147" t="n">
        <v>0.00676249</v>
      </c>
      <c r="M190" s="147" t="n">
        <v>0.00324037</v>
      </c>
      <c r="N190" s="147" t="n">
        <v>0.00158645</v>
      </c>
      <c r="O190" s="147" t="n">
        <v>-0.0015218</v>
      </c>
      <c r="P190" s="147" t="n">
        <v>-0.00298168</v>
      </c>
      <c r="Q190" s="147" t="n">
        <v>-0.00572594</v>
      </c>
      <c r="R190" s="148" t="n">
        <v>-0.00825234</v>
      </c>
    </row>
    <row r="191" customFormat="false" ht="12.75" hidden="false" customHeight="false" outlineLevel="0" collapsed="false">
      <c r="A191" s="168" t="n">
        <v>42430</v>
      </c>
      <c r="B191" s="149" t="n">
        <v>0.02942894</v>
      </c>
      <c r="C191" s="149" t="n">
        <v>0</v>
      </c>
      <c r="D191" s="149" t="n">
        <v>0</v>
      </c>
      <c r="E191" s="149" t="n">
        <v>0.02942894</v>
      </c>
      <c r="F191" s="149" t="n">
        <v>0.02942894</v>
      </c>
      <c r="G191" s="149" t="n">
        <v>0</v>
      </c>
      <c r="H191" s="148" t="n">
        <v>0</v>
      </c>
      <c r="I191" s="170" t="n">
        <v>0.0021152112</v>
      </c>
      <c r="J191" s="147" t="n">
        <v>2.86E-006</v>
      </c>
      <c r="K191" s="147" t="n">
        <v>0.0078518</v>
      </c>
      <c r="L191" s="147" t="n">
        <v>0.00501358</v>
      </c>
      <c r="M191" s="147" t="n">
        <v>0.00240241</v>
      </c>
      <c r="N191" s="147" t="n">
        <v>0.0011762</v>
      </c>
      <c r="O191" s="147" t="n">
        <v>-0.00112827</v>
      </c>
      <c r="P191" s="147" t="n">
        <v>-0.00221061</v>
      </c>
      <c r="Q191" s="147" t="n">
        <v>-0.00424508</v>
      </c>
      <c r="R191" s="148" t="n">
        <v>-0.00611784</v>
      </c>
    </row>
    <row r="192" customFormat="false" ht="12.75" hidden="false" customHeight="false" outlineLevel="0" collapsed="false">
      <c r="A192" s="168" t="n">
        <v>42461</v>
      </c>
      <c r="B192" s="149" t="n">
        <v>0.06445534</v>
      </c>
      <c r="C192" s="149" t="n">
        <v>0</v>
      </c>
      <c r="D192" s="149" t="n">
        <v>0</v>
      </c>
      <c r="E192" s="149" t="n">
        <v>0.06445534</v>
      </c>
      <c r="F192" s="149" t="n">
        <v>0.06445534</v>
      </c>
      <c r="G192" s="149" t="n">
        <v>0</v>
      </c>
      <c r="H192" s="148" t="n">
        <v>0</v>
      </c>
      <c r="I192" s="170" t="n">
        <v>0.0038050162</v>
      </c>
      <c r="J192" s="147" t="n">
        <v>7.39E-006</v>
      </c>
      <c r="K192" s="147" t="n">
        <v>0.01727724</v>
      </c>
      <c r="L192" s="147" t="n">
        <v>0.01103343</v>
      </c>
      <c r="M192" s="147" t="n">
        <v>0.00528747</v>
      </c>
      <c r="N192" s="147" t="n">
        <v>0.00258878</v>
      </c>
      <c r="O192" s="147" t="n">
        <v>-0.00248336</v>
      </c>
      <c r="P192" s="147" t="n">
        <v>-0.00486563</v>
      </c>
      <c r="Q192" s="147" t="n">
        <v>-0.00934343</v>
      </c>
      <c r="R192" s="148" t="n">
        <v>-0.01346485</v>
      </c>
    </row>
    <row r="193" customFormat="false" ht="12.75" hidden="false" customHeight="false" outlineLevel="0" collapsed="false">
      <c r="A193" s="168" t="n">
        <v>42491</v>
      </c>
      <c r="B193" s="149" t="n">
        <v>0.08305813</v>
      </c>
      <c r="C193" s="149" t="n">
        <v>0</v>
      </c>
      <c r="D193" s="149" t="n">
        <v>0</v>
      </c>
      <c r="E193" s="149" t="n">
        <v>0.08305813</v>
      </c>
      <c r="F193" s="149" t="n">
        <v>0.08305813</v>
      </c>
      <c r="G193" s="149" t="n">
        <v>0</v>
      </c>
      <c r="H193" s="148" t="n">
        <v>0</v>
      </c>
      <c r="I193" s="170" t="n">
        <v>0.0051390327</v>
      </c>
      <c r="J193" s="147" t="n">
        <v>9.25E-006</v>
      </c>
      <c r="K193" s="147" t="n">
        <v>0.0221362</v>
      </c>
      <c r="L193" s="147" t="n">
        <v>0.01413769</v>
      </c>
      <c r="M193" s="147" t="n">
        <v>0.00677581</v>
      </c>
      <c r="N193" s="147" t="n">
        <v>0.00331766</v>
      </c>
      <c r="O193" s="147" t="n">
        <v>-0.00318294</v>
      </c>
      <c r="P193" s="147" t="n">
        <v>-0.00623671</v>
      </c>
      <c r="Q193" s="147" t="n">
        <v>-0.01197784</v>
      </c>
      <c r="R193" s="148" t="n">
        <v>-0.01726365</v>
      </c>
    </row>
    <row r="194" customFormat="false" ht="12.75" hidden="false" customHeight="false" outlineLevel="0" collapsed="false">
      <c r="A194" s="168" t="n">
        <v>42522</v>
      </c>
      <c r="B194" s="149" t="n">
        <v>0.03764962</v>
      </c>
      <c r="C194" s="149" t="n">
        <v>0</v>
      </c>
      <c r="D194" s="149" t="n">
        <v>0</v>
      </c>
      <c r="E194" s="149" t="n">
        <v>0.03764962</v>
      </c>
      <c r="F194" s="149" t="n">
        <v>0.03764962</v>
      </c>
      <c r="G194" s="149" t="n">
        <v>0</v>
      </c>
      <c r="H194" s="148" t="n">
        <v>0</v>
      </c>
      <c r="I194" s="170" t="n">
        <v>0.0023983919</v>
      </c>
      <c r="J194" s="147" t="n">
        <v>4.12E-006</v>
      </c>
      <c r="K194" s="147" t="n">
        <v>0.00998281</v>
      </c>
      <c r="L194" s="147" t="n">
        <v>0.00637636</v>
      </c>
      <c r="M194" s="147" t="n">
        <v>0.00305635</v>
      </c>
      <c r="N194" s="147" t="n">
        <v>0.00149657</v>
      </c>
      <c r="O194" s="147" t="n">
        <v>-0.00143598</v>
      </c>
      <c r="P194" s="147" t="n">
        <v>-0.00281385</v>
      </c>
      <c r="Q194" s="147" t="n">
        <v>-0.00540479</v>
      </c>
      <c r="R194" s="148" t="n">
        <v>-0.00779091</v>
      </c>
    </row>
    <row r="195" customFormat="false" ht="12.75" hidden="false" customHeight="false" outlineLevel="0" collapsed="false">
      <c r="A195" s="168" t="n">
        <v>42552</v>
      </c>
      <c r="B195" s="149" t="n">
        <v>0.05310248</v>
      </c>
      <c r="C195" s="149" t="n">
        <v>0</v>
      </c>
      <c r="D195" s="149" t="n">
        <v>0</v>
      </c>
      <c r="E195" s="149" t="n">
        <v>0.05310248</v>
      </c>
      <c r="F195" s="149" t="n">
        <v>0.05310248</v>
      </c>
      <c r="G195" s="149" t="n">
        <v>0</v>
      </c>
      <c r="H195" s="148" t="n">
        <v>0</v>
      </c>
      <c r="I195" s="170" t="n">
        <v>0.0034379029</v>
      </c>
      <c r="J195" s="147" t="n">
        <v>5.76E-006</v>
      </c>
      <c r="K195" s="147" t="n">
        <v>0.01400826</v>
      </c>
      <c r="L195" s="147" t="n">
        <v>0.00894862</v>
      </c>
      <c r="M195" s="147" t="n">
        <v>0.00428984</v>
      </c>
      <c r="N195" s="147" t="n">
        <v>0.0021007</v>
      </c>
      <c r="O195" s="147" t="n">
        <v>-0.0020159</v>
      </c>
      <c r="P195" s="147" t="n">
        <v>-0.00395049</v>
      </c>
      <c r="Q195" s="147" t="n">
        <v>-0.00758903</v>
      </c>
      <c r="R195" s="148" t="n">
        <v>-0.01094091</v>
      </c>
    </row>
    <row r="196" customFormat="false" ht="12.75" hidden="false" customHeight="false" outlineLevel="0" collapsed="false">
      <c r="A196" s="168" t="n">
        <v>42583</v>
      </c>
      <c r="B196" s="149" t="n">
        <v>0.0547474</v>
      </c>
      <c r="C196" s="149" t="n">
        <v>0</v>
      </c>
      <c r="D196" s="149" t="n">
        <v>0</v>
      </c>
      <c r="E196" s="149" t="n">
        <v>0.0547474</v>
      </c>
      <c r="F196" s="149" t="n">
        <v>0.0547474</v>
      </c>
      <c r="G196" s="149" t="n">
        <v>0</v>
      </c>
      <c r="H196" s="148" t="n">
        <v>0</v>
      </c>
      <c r="I196" s="170" t="n">
        <v>0.0036000526</v>
      </c>
      <c r="J196" s="147" t="n">
        <v>5.89E-006</v>
      </c>
      <c r="K196" s="147" t="n">
        <v>0.01437595</v>
      </c>
      <c r="L196" s="147" t="n">
        <v>0.0091845</v>
      </c>
      <c r="M196" s="147" t="n">
        <v>0.00440341</v>
      </c>
      <c r="N196" s="147" t="n">
        <v>0.00215644</v>
      </c>
      <c r="O196" s="147" t="n">
        <v>-0.00206962</v>
      </c>
      <c r="P196" s="147" t="n">
        <v>-0.00405601</v>
      </c>
      <c r="Q196" s="147" t="n">
        <v>-0.00779267</v>
      </c>
      <c r="R196" s="148" t="n">
        <v>-0.01123584</v>
      </c>
    </row>
    <row r="197" customFormat="false" ht="12.75" hidden="false" customHeight="false" outlineLevel="0" collapsed="false">
      <c r="A197" s="168" t="n">
        <v>42614</v>
      </c>
      <c r="B197" s="149" t="n">
        <v>0.07232637</v>
      </c>
      <c r="C197" s="149" t="n">
        <v>0</v>
      </c>
      <c r="D197" s="149" t="n">
        <v>0</v>
      </c>
      <c r="E197" s="149" t="n">
        <v>0.07232637</v>
      </c>
      <c r="F197" s="149" t="n">
        <v>0.07232637</v>
      </c>
      <c r="G197" s="149" t="n">
        <v>0</v>
      </c>
      <c r="H197" s="148" t="n">
        <v>0</v>
      </c>
      <c r="I197" s="170" t="n">
        <v>0.0046153826</v>
      </c>
      <c r="J197" s="147" t="n">
        <v>8E-006</v>
      </c>
      <c r="K197" s="147" t="n">
        <v>0.01893867</v>
      </c>
      <c r="L197" s="147" t="n">
        <v>0.01210088</v>
      </c>
      <c r="M197" s="147" t="n">
        <v>0.00580225</v>
      </c>
      <c r="N197" s="147" t="n">
        <v>0.00284163</v>
      </c>
      <c r="O197" s="147" t="n">
        <v>-0.00272751</v>
      </c>
      <c r="P197" s="147" t="n">
        <v>-0.00534558</v>
      </c>
      <c r="Q197" s="147" t="n">
        <v>-0.0102712</v>
      </c>
      <c r="R197" s="148" t="n">
        <v>-0.0148108</v>
      </c>
    </row>
    <row r="198" customFormat="false" ht="12.75" hidden="false" customHeight="false" outlineLevel="0" collapsed="false">
      <c r="A198" s="168" t="n">
        <v>42644</v>
      </c>
      <c r="B198" s="149" t="n">
        <v>0.0529676</v>
      </c>
      <c r="C198" s="149" t="n">
        <v>0</v>
      </c>
      <c r="D198" s="149" t="n">
        <v>0</v>
      </c>
      <c r="E198" s="149" t="n">
        <v>0.0529676</v>
      </c>
      <c r="F198" s="149" t="n">
        <v>0.0529676</v>
      </c>
      <c r="G198" s="149" t="n">
        <v>0</v>
      </c>
      <c r="H198" s="148" t="n">
        <v>0</v>
      </c>
      <c r="I198" s="170" t="n">
        <v>0.0033321567</v>
      </c>
      <c r="J198" s="147" t="n">
        <v>5.94E-006</v>
      </c>
      <c r="K198" s="147" t="n">
        <v>0.01382549</v>
      </c>
      <c r="L198" s="147" t="n">
        <v>0.00883473</v>
      </c>
      <c r="M198" s="147" t="n">
        <v>0.00423659</v>
      </c>
      <c r="N198" s="147" t="n">
        <v>0.00207496</v>
      </c>
      <c r="O198" s="147" t="n">
        <v>-0.00199183</v>
      </c>
      <c r="P198" s="147" t="n">
        <v>-0.00390391</v>
      </c>
      <c r="Q198" s="147" t="n">
        <v>-0.00750183</v>
      </c>
      <c r="R198" s="148" t="n">
        <v>-0.01081844</v>
      </c>
    </row>
    <row r="199" customFormat="false" ht="12.75" hidden="false" customHeight="false" outlineLevel="0" collapsed="false">
      <c r="A199" s="168" t="n">
        <v>42675</v>
      </c>
      <c r="B199" s="149" t="n">
        <v>0.03591357</v>
      </c>
      <c r="C199" s="149" t="n">
        <v>0</v>
      </c>
      <c r="D199" s="149" t="n">
        <v>0</v>
      </c>
      <c r="E199" s="149" t="n">
        <v>0.03591357</v>
      </c>
      <c r="F199" s="149" t="n">
        <v>0.03591357</v>
      </c>
      <c r="G199" s="149" t="n">
        <v>0</v>
      </c>
      <c r="H199" s="148" t="n">
        <v>0</v>
      </c>
      <c r="I199" s="170" t="n">
        <v>0.0023096219</v>
      </c>
      <c r="J199" s="147" t="n">
        <v>3.98E-006</v>
      </c>
      <c r="K199" s="147" t="n">
        <v>0.00932858</v>
      </c>
      <c r="L199" s="147" t="n">
        <v>0.00596176</v>
      </c>
      <c r="M199" s="147" t="n">
        <v>0.00285922</v>
      </c>
      <c r="N199" s="147" t="n">
        <v>0.00140044</v>
      </c>
      <c r="O199" s="147" t="n">
        <v>-0.00134449</v>
      </c>
      <c r="P199" s="147" t="n">
        <v>-0.00263532</v>
      </c>
      <c r="Q199" s="147" t="n">
        <v>-0.0050647</v>
      </c>
      <c r="R199" s="148" t="n">
        <v>-0.00730474</v>
      </c>
    </row>
    <row r="200" customFormat="false" ht="12.75" hidden="false" customHeight="false" outlineLevel="0" collapsed="false">
      <c r="A200" s="168" t="n">
        <v>42705</v>
      </c>
      <c r="B200" s="149" t="n">
        <v>0.03738829</v>
      </c>
      <c r="C200" s="149" t="n">
        <v>0</v>
      </c>
      <c r="D200" s="149" t="n">
        <v>0</v>
      </c>
      <c r="E200" s="149" t="n">
        <v>0.03738829</v>
      </c>
      <c r="F200" s="149" t="n">
        <v>0.03738829</v>
      </c>
      <c r="G200" s="149" t="n">
        <v>0</v>
      </c>
      <c r="H200" s="148" t="n">
        <v>0</v>
      </c>
      <c r="I200" s="170" t="n">
        <v>0.0024941769</v>
      </c>
      <c r="J200" s="147" t="n">
        <v>4.05E-006</v>
      </c>
      <c r="K200" s="147" t="n">
        <v>0.00965233</v>
      </c>
      <c r="L200" s="147" t="n">
        <v>0.00616946</v>
      </c>
      <c r="M200" s="147" t="n">
        <v>0.00295924</v>
      </c>
      <c r="N200" s="147" t="n">
        <v>0.00144953</v>
      </c>
      <c r="O200" s="147" t="n">
        <v>-0.00139182</v>
      </c>
      <c r="P200" s="147" t="n">
        <v>-0.00272829</v>
      </c>
      <c r="Q200" s="147" t="n">
        <v>-0.00524416</v>
      </c>
      <c r="R200" s="148" t="n">
        <v>-0.00756473</v>
      </c>
    </row>
    <row r="201" customFormat="false" ht="12.75" hidden="false" customHeight="false" outlineLevel="0" collapsed="false">
      <c r="A201" s="168" t="n">
        <v>42736</v>
      </c>
      <c r="B201" s="149" t="n">
        <v>0.03533403</v>
      </c>
      <c r="C201" s="149" t="n">
        <v>0</v>
      </c>
      <c r="D201" s="149" t="n">
        <v>0</v>
      </c>
      <c r="E201" s="149" t="n">
        <v>0.03533403</v>
      </c>
      <c r="F201" s="149" t="n">
        <v>0.03533403</v>
      </c>
      <c r="G201" s="149" t="n">
        <v>0</v>
      </c>
      <c r="H201" s="148" t="n">
        <v>0</v>
      </c>
      <c r="I201" s="170" t="n">
        <v>0.0029712931</v>
      </c>
      <c r="J201" s="147" t="n">
        <v>3.07E-006</v>
      </c>
      <c r="K201" s="147" t="n">
        <v>0.00879275</v>
      </c>
      <c r="L201" s="147" t="n">
        <v>0.00562569</v>
      </c>
      <c r="M201" s="147" t="n">
        <v>0.00270117</v>
      </c>
      <c r="N201" s="147" t="n">
        <v>0.0013238</v>
      </c>
      <c r="O201" s="147" t="n">
        <v>-0.00127243</v>
      </c>
      <c r="P201" s="147" t="n">
        <v>-0.00249555</v>
      </c>
      <c r="Q201" s="147" t="n">
        <v>-0.00480178</v>
      </c>
      <c r="R201" s="148" t="n">
        <v>-0.00693375</v>
      </c>
    </row>
    <row r="202" customFormat="false" ht="12.75" hidden="false" customHeight="false" outlineLevel="0" collapsed="false">
      <c r="A202" s="168" t="n">
        <v>42767</v>
      </c>
      <c r="B202" s="149" t="n">
        <v>0.03753627</v>
      </c>
      <c r="C202" s="149" t="n">
        <v>0</v>
      </c>
      <c r="D202" s="149" t="n">
        <v>0</v>
      </c>
      <c r="E202" s="149" t="n">
        <v>0.03753627</v>
      </c>
      <c r="F202" s="149" t="n">
        <v>0.03753627</v>
      </c>
      <c r="G202" s="149" t="n">
        <v>0</v>
      </c>
      <c r="H202" s="148" t="n">
        <v>0</v>
      </c>
      <c r="I202" s="170" t="n">
        <v>0.0029301059</v>
      </c>
      <c r="J202" s="147" t="n">
        <v>3.56E-006</v>
      </c>
      <c r="K202" s="147" t="n">
        <v>0.00935534</v>
      </c>
      <c r="L202" s="147" t="n">
        <v>0.00598571</v>
      </c>
      <c r="M202" s="147" t="n">
        <v>0.00287404</v>
      </c>
      <c r="N202" s="147" t="n">
        <v>0.00140853</v>
      </c>
      <c r="O202" s="147" t="n">
        <v>-0.00135383</v>
      </c>
      <c r="P202" s="147" t="n">
        <v>-0.00265518</v>
      </c>
      <c r="Q202" s="147" t="n">
        <v>-0.00510885</v>
      </c>
      <c r="R202" s="148" t="n">
        <v>-0.00737696</v>
      </c>
    </row>
    <row r="203" customFormat="false" ht="12.75" hidden="false" customHeight="false" outlineLevel="0" collapsed="false">
      <c r="A203" s="168" t="n">
        <v>42795</v>
      </c>
      <c r="B203" s="149" t="n">
        <v>0.02751308</v>
      </c>
      <c r="C203" s="149" t="n">
        <v>0</v>
      </c>
      <c r="D203" s="149" t="n">
        <v>0</v>
      </c>
      <c r="E203" s="149" t="n">
        <v>0.02751308</v>
      </c>
      <c r="F203" s="149" t="n">
        <v>0.02751308</v>
      </c>
      <c r="G203" s="149" t="n">
        <v>0</v>
      </c>
      <c r="H203" s="148" t="n">
        <v>0</v>
      </c>
      <c r="I203" s="170" t="n">
        <v>0.0019108409</v>
      </c>
      <c r="J203" s="147" t="n">
        <v>2.92E-006</v>
      </c>
      <c r="K203" s="147" t="n">
        <v>0.00688575</v>
      </c>
      <c r="L203" s="147" t="n">
        <v>0.00440555</v>
      </c>
      <c r="M203" s="147" t="n">
        <v>0.00211525</v>
      </c>
      <c r="N203" s="147" t="n">
        <v>0.00103663</v>
      </c>
      <c r="O203" s="147" t="n">
        <v>-0.00099632</v>
      </c>
      <c r="P203" s="147" t="n">
        <v>-0.00195396</v>
      </c>
      <c r="Q203" s="147" t="n">
        <v>-0.00375934</v>
      </c>
      <c r="R203" s="148" t="n">
        <v>-0.00542789</v>
      </c>
    </row>
    <row r="204" customFormat="false" ht="12.75" hidden="false" customHeight="false" outlineLevel="0" collapsed="false">
      <c r="A204" s="168" t="n">
        <v>42826</v>
      </c>
      <c r="B204" s="149" t="n">
        <v>0.05766828</v>
      </c>
      <c r="C204" s="149" t="n">
        <v>0</v>
      </c>
      <c r="D204" s="149" t="n">
        <v>0</v>
      </c>
      <c r="E204" s="149" t="n">
        <v>0.05766828</v>
      </c>
      <c r="F204" s="149" t="n">
        <v>0.05766828</v>
      </c>
      <c r="G204" s="149" t="n">
        <v>0</v>
      </c>
      <c r="H204" s="148" t="n">
        <v>0</v>
      </c>
      <c r="I204" s="170" t="n">
        <v>0.0034845034</v>
      </c>
      <c r="J204" s="147" t="n">
        <v>6.79E-006</v>
      </c>
      <c r="K204" s="147" t="n">
        <v>0.01448649</v>
      </c>
      <c r="L204" s="147" t="n">
        <v>0.00926886</v>
      </c>
      <c r="M204" s="147" t="n">
        <v>0.00445033</v>
      </c>
      <c r="N204" s="147" t="n">
        <v>0.00218098</v>
      </c>
      <c r="O204" s="147" t="n">
        <v>-0.00209614</v>
      </c>
      <c r="P204" s="147" t="n">
        <v>-0.00411081</v>
      </c>
      <c r="Q204" s="147" t="n">
        <v>-0.0079087</v>
      </c>
      <c r="R204" s="148" t="n">
        <v>-0.01141827</v>
      </c>
    </row>
    <row r="205" customFormat="false" ht="12.75" hidden="false" customHeight="false" outlineLevel="0" collapsed="false">
      <c r="A205" s="168" t="n">
        <v>42856</v>
      </c>
      <c r="B205" s="149" t="n">
        <v>0.07721876</v>
      </c>
      <c r="C205" s="149" t="n">
        <v>0</v>
      </c>
      <c r="D205" s="149" t="n">
        <v>0</v>
      </c>
      <c r="E205" s="149" t="n">
        <v>0.07721876</v>
      </c>
      <c r="F205" s="149" t="n">
        <v>0.07721876</v>
      </c>
      <c r="G205" s="149" t="n">
        <v>0</v>
      </c>
      <c r="H205" s="148" t="n">
        <v>0</v>
      </c>
      <c r="I205" s="170" t="n">
        <v>0.0046353249</v>
      </c>
      <c r="J205" s="147" t="n">
        <v>9.15E-006</v>
      </c>
      <c r="K205" s="147" t="n">
        <v>0.01933675</v>
      </c>
      <c r="L205" s="147" t="n">
        <v>0.0123733</v>
      </c>
      <c r="M205" s="147" t="n">
        <v>0.00594141</v>
      </c>
      <c r="N205" s="147" t="n">
        <v>0.00291185</v>
      </c>
      <c r="O205" s="147" t="n">
        <v>-0.00279882</v>
      </c>
      <c r="P205" s="147" t="n">
        <v>-0.0054891</v>
      </c>
      <c r="Q205" s="147" t="n">
        <v>-0.01056126</v>
      </c>
      <c r="R205" s="148" t="n">
        <v>-0.01524922</v>
      </c>
    </row>
    <row r="206" customFormat="false" ht="12.75" hidden="false" customHeight="false" outlineLevel="0" collapsed="false">
      <c r="A206" s="168" t="n">
        <v>42887</v>
      </c>
      <c r="B206" s="149" t="n">
        <v>0.03501497</v>
      </c>
      <c r="C206" s="149" t="n">
        <v>0</v>
      </c>
      <c r="D206" s="149" t="n">
        <v>0</v>
      </c>
      <c r="E206" s="149" t="n">
        <v>0.03501497</v>
      </c>
      <c r="F206" s="149" t="n">
        <v>0.03501497</v>
      </c>
      <c r="G206" s="149" t="n">
        <v>0</v>
      </c>
      <c r="H206" s="148" t="n">
        <v>0</v>
      </c>
      <c r="I206" s="170" t="n">
        <v>0.0021638576</v>
      </c>
      <c r="J206" s="147" t="n">
        <v>4.09E-006</v>
      </c>
      <c r="K206" s="147" t="n">
        <v>0.00872207</v>
      </c>
      <c r="L206" s="147" t="n">
        <v>0.00558175</v>
      </c>
      <c r="M206" s="147" t="n">
        <v>0.00268056</v>
      </c>
      <c r="N206" s="147" t="n">
        <v>0.00131381</v>
      </c>
      <c r="O206" s="147" t="n">
        <v>-0.00126296</v>
      </c>
      <c r="P206" s="147" t="n">
        <v>-0.0024771</v>
      </c>
      <c r="Q206" s="147" t="n">
        <v>-0.00476665</v>
      </c>
      <c r="R206" s="148" t="n">
        <v>-0.00688337</v>
      </c>
    </row>
    <row r="207" customFormat="false" ht="12.75" hidden="false" customHeight="false" outlineLevel="0" collapsed="false">
      <c r="A207" s="168" t="n">
        <v>42917</v>
      </c>
      <c r="B207" s="149" t="n">
        <v>0.05599081</v>
      </c>
      <c r="C207" s="149" t="n">
        <v>0</v>
      </c>
      <c r="D207" s="149" t="n">
        <v>0</v>
      </c>
      <c r="E207" s="149" t="n">
        <v>0.05599081</v>
      </c>
      <c r="F207" s="149" t="n">
        <v>0.05599081</v>
      </c>
      <c r="G207" s="149" t="n">
        <v>0</v>
      </c>
      <c r="H207" s="148" t="n">
        <v>0</v>
      </c>
      <c r="I207" s="170" t="n">
        <v>0.0035147528</v>
      </c>
      <c r="J207" s="147" t="n">
        <v>6.49E-006</v>
      </c>
      <c r="K207" s="147" t="n">
        <v>0.01387768</v>
      </c>
      <c r="L207" s="147" t="n">
        <v>0.00888215</v>
      </c>
      <c r="M207" s="147" t="n">
        <v>0.00426605</v>
      </c>
      <c r="N207" s="147" t="n">
        <v>0.00209102</v>
      </c>
      <c r="O207" s="147" t="n">
        <v>-0.00201034</v>
      </c>
      <c r="P207" s="147" t="n">
        <v>-0.00394323</v>
      </c>
      <c r="Q207" s="147" t="n">
        <v>-0.00758886</v>
      </c>
      <c r="R207" s="148" t="n">
        <v>-0.0109602</v>
      </c>
    </row>
    <row r="208" customFormat="false" ht="12.75" hidden="false" customHeight="false" outlineLevel="0" collapsed="false">
      <c r="A208" s="168" t="n">
        <v>42948</v>
      </c>
      <c r="B208" s="149" t="n">
        <v>0.05098606</v>
      </c>
      <c r="C208" s="149" t="n">
        <v>0</v>
      </c>
      <c r="D208" s="149" t="n">
        <v>0</v>
      </c>
      <c r="E208" s="149" t="n">
        <v>0.05098606</v>
      </c>
      <c r="F208" s="149" t="n">
        <v>0.05098606</v>
      </c>
      <c r="G208" s="149" t="n">
        <v>0</v>
      </c>
      <c r="H208" s="148" t="n">
        <v>0</v>
      </c>
      <c r="I208" s="170" t="n">
        <v>0.0032493083</v>
      </c>
      <c r="J208" s="147" t="n">
        <v>5.87E-006</v>
      </c>
      <c r="K208" s="147" t="n">
        <v>0.01258063</v>
      </c>
      <c r="L208" s="147" t="n">
        <v>0.00805285</v>
      </c>
      <c r="M208" s="147" t="n">
        <v>0.00386816</v>
      </c>
      <c r="N208" s="147" t="n">
        <v>0.00189609</v>
      </c>
      <c r="O208" s="147" t="n">
        <v>-0.00182315</v>
      </c>
      <c r="P208" s="147" t="n">
        <v>-0.00357625</v>
      </c>
      <c r="Q208" s="147" t="n">
        <v>-0.00688336</v>
      </c>
      <c r="R208" s="148" t="n">
        <v>-0.00994242</v>
      </c>
    </row>
    <row r="209" customFormat="false" ht="12.75" hidden="false" customHeight="false" outlineLevel="0" collapsed="false">
      <c r="A209" s="168" t="n">
        <v>42979</v>
      </c>
      <c r="B209" s="149" t="n">
        <v>0.06732433</v>
      </c>
      <c r="C209" s="149" t="n">
        <v>0</v>
      </c>
      <c r="D209" s="149" t="n">
        <v>0</v>
      </c>
      <c r="E209" s="149" t="n">
        <v>0.06732433</v>
      </c>
      <c r="F209" s="149" t="n">
        <v>0.06732433</v>
      </c>
      <c r="G209" s="149" t="n">
        <v>0</v>
      </c>
      <c r="H209" s="148" t="n">
        <v>0</v>
      </c>
      <c r="I209" s="170" t="n">
        <v>0.0041636179</v>
      </c>
      <c r="J209" s="147" t="n">
        <v>7.94E-006</v>
      </c>
      <c r="K209" s="147" t="n">
        <v>0.01657356</v>
      </c>
      <c r="L209" s="147" t="n">
        <v>0.01060964</v>
      </c>
      <c r="M209" s="147" t="n">
        <v>0.00509672</v>
      </c>
      <c r="N209" s="147" t="n">
        <v>0.00249841</v>
      </c>
      <c r="O209" s="147" t="n">
        <v>-0.00240247</v>
      </c>
      <c r="P209" s="147" t="n">
        <v>-0.00471281</v>
      </c>
      <c r="Q209" s="147" t="n">
        <v>-0.00907161</v>
      </c>
      <c r="R209" s="148" t="n">
        <v>-0.01310405</v>
      </c>
    </row>
    <row r="210" customFormat="false" ht="12.75" hidden="false" customHeight="false" outlineLevel="0" collapsed="false">
      <c r="A210" s="168" t="n">
        <v>43009</v>
      </c>
      <c r="B210" s="149" t="n">
        <v>0.04931885</v>
      </c>
      <c r="C210" s="149" t="n">
        <v>0</v>
      </c>
      <c r="D210" s="149" t="n">
        <v>0</v>
      </c>
      <c r="E210" s="149" t="n">
        <v>0.04931885</v>
      </c>
      <c r="F210" s="149" t="n">
        <v>0.04931885</v>
      </c>
      <c r="G210" s="149" t="n">
        <v>0</v>
      </c>
      <c r="H210" s="148" t="n">
        <v>0</v>
      </c>
      <c r="I210" s="170" t="n">
        <v>0.0030058353</v>
      </c>
      <c r="J210" s="147" t="n">
        <v>5.88E-006</v>
      </c>
      <c r="K210" s="147" t="n">
        <v>0.0121082</v>
      </c>
      <c r="L210" s="147" t="n">
        <v>0.00775177</v>
      </c>
      <c r="M210" s="147" t="n">
        <v>0.00372414</v>
      </c>
      <c r="N210" s="147" t="n">
        <v>0.00182565</v>
      </c>
      <c r="O210" s="147" t="n">
        <v>-0.00175568</v>
      </c>
      <c r="P210" s="147" t="n">
        <v>-0.00344417</v>
      </c>
      <c r="Q210" s="147" t="n">
        <v>-0.00663012</v>
      </c>
      <c r="R210" s="148" t="n">
        <v>-0.00957799</v>
      </c>
    </row>
    <row r="211" customFormat="false" ht="12.75" hidden="false" customHeight="false" outlineLevel="0" collapsed="false">
      <c r="A211" s="168" t="n">
        <v>43040</v>
      </c>
      <c r="B211" s="149" t="n">
        <v>0.0335266</v>
      </c>
      <c r="C211" s="149" t="n">
        <v>0</v>
      </c>
      <c r="D211" s="149" t="n">
        <v>0</v>
      </c>
      <c r="E211" s="149" t="n">
        <v>0.0335266</v>
      </c>
      <c r="F211" s="149" t="n">
        <v>0.0335266</v>
      </c>
      <c r="G211" s="149" t="n">
        <v>0</v>
      </c>
      <c r="H211" s="148" t="n">
        <v>0</v>
      </c>
      <c r="I211" s="170" t="n">
        <v>0.0020819782</v>
      </c>
      <c r="J211" s="147" t="n">
        <v>3.97E-006</v>
      </c>
      <c r="K211" s="147" t="n">
        <v>0.00819195</v>
      </c>
      <c r="L211" s="147" t="n">
        <v>0.00524513</v>
      </c>
      <c r="M211" s="147" t="n">
        <v>0.00252017</v>
      </c>
      <c r="N211" s="147" t="n">
        <v>0.00123551</v>
      </c>
      <c r="O211" s="147" t="n">
        <v>-0.0011883</v>
      </c>
      <c r="P211" s="147" t="n">
        <v>-0.00233125</v>
      </c>
      <c r="Q211" s="147" t="n">
        <v>-0.00448826</v>
      </c>
      <c r="R211" s="148" t="n">
        <v>-0.00648459</v>
      </c>
    </row>
    <row r="212" customFormat="false" ht="12.75" hidden="false" customHeight="false" outlineLevel="0" collapsed="false">
      <c r="A212" s="168" t="n">
        <v>43070</v>
      </c>
      <c r="B212" s="149" t="n">
        <v>0.03484377</v>
      </c>
      <c r="C212" s="149" t="n">
        <v>0</v>
      </c>
      <c r="D212" s="149" t="n">
        <v>0</v>
      </c>
      <c r="E212" s="149" t="n">
        <v>0.03484377</v>
      </c>
      <c r="F212" s="149" t="n">
        <v>0.03484377</v>
      </c>
      <c r="G212" s="149" t="n">
        <v>0</v>
      </c>
      <c r="H212" s="148" t="n">
        <v>0</v>
      </c>
      <c r="I212" s="170" t="n">
        <v>0.0022519791</v>
      </c>
      <c r="J212" s="147" t="n">
        <v>4.03E-006</v>
      </c>
      <c r="K212" s="147" t="n">
        <v>0.0084595</v>
      </c>
      <c r="L212" s="147" t="n">
        <v>0.00541719</v>
      </c>
      <c r="M212" s="147" t="n">
        <v>0.00260322</v>
      </c>
      <c r="N212" s="147" t="n">
        <v>0.00127632</v>
      </c>
      <c r="O212" s="147" t="n">
        <v>-0.00122772</v>
      </c>
      <c r="P212" s="147" t="n">
        <v>-0.00240879</v>
      </c>
      <c r="Q212" s="147" t="n">
        <v>-0.00463826</v>
      </c>
      <c r="R212" s="148" t="n">
        <v>-0.00670236</v>
      </c>
    </row>
    <row r="213" customFormat="false" ht="12.75" hidden="false" customHeight="false" outlineLevel="0" collapsed="false">
      <c r="A213" s="168"/>
      <c r="B213" s="149"/>
      <c r="C213" s="149"/>
      <c r="D213" s="149"/>
      <c r="E213" s="149"/>
      <c r="F213" s="149"/>
      <c r="G213" s="149"/>
      <c r="H213" s="148"/>
      <c r="I213" s="170"/>
      <c r="R213" s="148"/>
    </row>
    <row r="214" customFormat="false" ht="12.75" hidden="false" customHeight="false" outlineLevel="0" collapsed="false">
      <c r="A214" s="168"/>
      <c r="B214" s="149"/>
      <c r="C214" s="149"/>
      <c r="D214" s="149"/>
      <c r="E214" s="149"/>
      <c r="F214" s="149"/>
      <c r="G214" s="149"/>
      <c r="H214" s="148"/>
      <c r="I214" s="170"/>
      <c r="R214" s="148"/>
    </row>
    <row r="215" customFormat="false" ht="12.75" hidden="false" customHeight="false" outlineLevel="0" collapsed="false">
      <c r="A215" s="168"/>
      <c r="B215" s="149"/>
      <c r="C215" s="149"/>
      <c r="D215" s="149"/>
      <c r="E215" s="149"/>
      <c r="F215" s="149"/>
      <c r="G215" s="149"/>
      <c r="H215" s="148"/>
      <c r="I215" s="170"/>
      <c r="R215" s="148"/>
    </row>
    <row r="216" customFormat="false" ht="12.75" hidden="false" customHeight="false" outlineLevel="0" collapsed="false">
      <c r="A216" s="168"/>
      <c r="B216" s="149"/>
      <c r="C216" s="149"/>
      <c r="D216" s="149"/>
      <c r="E216" s="149"/>
      <c r="F216" s="149"/>
      <c r="G216" s="149"/>
      <c r="H216" s="148"/>
      <c r="I216" s="170"/>
      <c r="R216" s="148"/>
    </row>
    <row r="217" customFormat="false" ht="12.75" hidden="false" customHeight="false" outlineLevel="0" collapsed="false">
      <c r="A217" s="168"/>
      <c r="B217" s="149"/>
      <c r="C217" s="149"/>
      <c r="D217" s="149"/>
      <c r="E217" s="149"/>
      <c r="F217" s="149"/>
      <c r="G217" s="149"/>
      <c r="H217" s="148"/>
      <c r="I217" s="170"/>
      <c r="R217" s="148"/>
    </row>
    <row r="218" customFormat="false" ht="12.75" hidden="false" customHeight="false" outlineLevel="0" collapsed="false">
      <c r="A218" s="168"/>
      <c r="B218" s="149"/>
      <c r="C218" s="149"/>
      <c r="D218" s="149"/>
      <c r="E218" s="149"/>
      <c r="F218" s="149"/>
      <c r="G218" s="149"/>
      <c r="H218" s="148"/>
      <c r="I218" s="170"/>
      <c r="R218" s="148"/>
    </row>
    <row r="219" customFormat="false" ht="12.75" hidden="false" customHeight="false" outlineLevel="0" collapsed="false">
      <c r="A219" s="168"/>
      <c r="B219" s="149"/>
      <c r="C219" s="149"/>
      <c r="D219" s="149"/>
      <c r="E219" s="149"/>
      <c r="F219" s="149"/>
      <c r="G219" s="149"/>
      <c r="H219" s="148"/>
      <c r="I219" s="170"/>
      <c r="R219" s="148"/>
    </row>
    <row r="220" customFormat="false" ht="12.75" hidden="false" customHeight="false" outlineLevel="0" collapsed="false">
      <c r="A220" s="168"/>
      <c r="B220" s="149"/>
      <c r="C220" s="149"/>
      <c r="D220" s="149"/>
      <c r="E220" s="149"/>
      <c r="F220" s="149"/>
      <c r="G220" s="149"/>
      <c r="H220" s="148"/>
      <c r="I220" s="170"/>
      <c r="R220" s="148"/>
    </row>
    <row r="221" customFormat="false" ht="12.75" hidden="false" customHeight="false" outlineLevel="0" collapsed="false">
      <c r="A221" s="168"/>
      <c r="B221" s="149"/>
      <c r="C221" s="149"/>
      <c r="D221" s="149"/>
      <c r="E221" s="149"/>
      <c r="F221" s="149"/>
      <c r="G221" s="149"/>
      <c r="H221" s="148"/>
      <c r="I221" s="170"/>
      <c r="R221" s="148"/>
    </row>
    <row r="222" customFormat="false" ht="12.75" hidden="false" customHeight="false" outlineLevel="0" collapsed="false">
      <c r="A222" s="168"/>
      <c r="B222" s="149"/>
      <c r="C222" s="149"/>
      <c r="D222" s="149"/>
      <c r="E222" s="149"/>
      <c r="F222" s="149"/>
      <c r="G222" s="149"/>
      <c r="H222" s="148"/>
      <c r="I222" s="170"/>
      <c r="R222" s="148"/>
    </row>
    <row r="223" customFormat="false" ht="12.75" hidden="false" customHeight="false" outlineLevel="0" collapsed="false">
      <c r="A223" s="168"/>
      <c r="B223" s="149"/>
      <c r="C223" s="149"/>
      <c r="D223" s="149"/>
      <c r="E223" s="149"/>
      <c r="F223" s="149"/>
      <c r="G223" s="149"/>
      <c r="H223" s="148"/>
      <c r="I223" s="170"/>
      <c r="R223" s="148"/>
    </row>
    <row r="224" customFormat="false" ht="12.75" hidden="false" customHeight="false" outlineLevel="0" collapsed="false">
      <c r="A224" s="168"/>
      <c r="B224" s="149"/>
      <c r="C224" s="149"/>
      <c r="D224" s="149"/>
      <c r="E224" s="149"/>
      <c r="F224" s="149"/>
      <c r="G224" s="149"/>
      <c r="H224" s="148"/>
      <c r="I224" s="170"/>
      <c r="R224" s="148"/>
    </row>
    <row r="225" customFormat="false" ht="12.75" hidden="false" customHeight="false" outlineLevel="0" collapsed="false">
      <c r="A225" s="168"/>
      <c r="B225" s="149"/>
      <c r="C225" s="149"/>
      <c r="D225" s="149"/>
      <c r="E225" s="149"/>
      <c r="F225" s="149"/>
      <c r="G225" s="149"/>
      <c r="H225" s="148"/>
      <c r="I225" s="170"/>
      <c r="R225" s="148"/>
    </row>
    <row r="226" customFormat="false" ht="12.75" hidden="false" customHeight="false" outlineLevel="0" collapsed="false">
      <c r="A226" s="168"/>
      <c r="B226" s="149"/>
      <c r="C226" s="149"/>
      <c r="D226" s="149"/>
      <c r="E226" s="149"/>
      <c r="F226" s="149"/>
      <c r="G226" s="149"/>
      <c r="H226" s="148"/>
      <c r="I226" s="170"/>
      <c r="R226" s="148"/>
    </row>
    <row r="227" customFormat="false" ht="12.75" hidden="false" customHeight="false" outlineLevel="0" collapsed="false">
      <c r="A227" s="168"/>
      <c r="B227" s="149"/>
      <c r="C227" s="149"/>
      <c r="D227" s="149"/>
      <c r="E227" s="149"/>
      <c r="F227" s="149"/>
      <c r="G227" s="149"/>
      <c r="H227" s="148"/>
      <c r="I227" s="170"/>
      <c r="R227" s="148"/>
    </row>
    <row r="228" customFormat="false" ht="12.75" hidden="false" customHeight="false" outlineLevel="0" collapsed="false">
      <c r="A228" s="168"/>
      <c r="B228" s="149"/>
      <c r="C228" s="149"/>
      <c r="D228" s="149"/>
      <c r="E228" s="149"/>
      <c r="F228" s="149"/>
      <c r="G228" s="149"/>
      <c r="H228" s="148"/>
      <c r="I228" s="170"/>
      <c r="R228" s="148"/>
    </row>
    <row r="229" customFormat="false" ht="12.75" hidden="false" customHeight="false" outlineLevel="0" collapsed="false">
      <c r="A229" s="168"/>
      <c r="B229" s="149"/>
      <c r="C229" s="149"/>
      <c r="D229" s="149"/>
      <c r="E229" s="149"/>
      <c r="F229" s="149"/>
      <c r="G229" s="149"/>
      <c r="H229" s="148"/>
      <c r="I229" s="170"/>
      <c r="R229" s="148"/>
    </row>
    <row r="230" customFormat="false" ht="12.75" hidden="false" customHeight="false" outlineLevel="0" collapsed="false">
      <c r="A230" s="168"/>
      <c r="B230" s="149"/>
      <c r="C230" s="149"/>
      <c r="D230" s="149"/>
      <c r="E230" s="149"/>
      <c r="F230" s="149"/>
      <c r="G230" s="149"/>
      <c r="H230" s="148"/>
      <c r="I230" s="170"/>
      <c r="R230" s="148"/>
    </row>
    <row r="231" customFormat="false" ht="12.75" hidden="false" customHeight="false" outlineLevel="0" collapsed="false">
      <c r="A231" s="168"/>
      <c r="B231" s="149"/>
      <c r="C231" s="149"/>
      <c r="D231" s="149"/>
      <c r="E231" s="149"/>
      <c r="F231" s="149"/>
      <c r="G231" s="149"/>
      <c r="H231" s="148"/>
      <c r="I231" s="170"/>
      <c r="R231" s="148"/>
    </row>
    <row r="232" customFormat="false" ht="12.75" hidden="false" customHeight="false" outlineLevel="0" collapsed="false">
      <c r="A232" s="168"/>
      <c r="B232" s="149"/>
      <c r="C232" s="149"/>
      <c r="D232" s="149"/>
      <c r="E232" s="149"/>
      <c r="F232" s="149"/>
      <c r="G232" s="149"/>
      <c r="H232" s="148"/>
      <c r="I232" s="170"/>
      <c r="R232" s="148"/>
    </row>
    <row r="233" customFormat="false" ht="12.75" hidden="false" customHeight="false" outlineLevel="0" collapsed="false">
      <c r="A233" s="168"/>
      <c r="B233" s="149"/>
      <c r="C233" s="149"/>
      <c r="D233" s="149"/>
      <c r="E233" s="149"/>
      <c r="F233" s="149"/>
      <c r="G233" s="149"/>
      <c r="H233" s="148"/>
      <c r="I233" s="170"/>
      <c r="R233" s="148"/>
    </row>
    <row r="234" customFormat="false" ht="12.75" hidden="false" customHeight="false" outlineLevel="0" collapsed="false">
      <c r="A234" s="168"/>
      <c r="B234" s="149"/>
      <c r="C234" s="149"/>
      <c r="D234" s="149"/>
      <c r="E234" s="149"/>
      <c r="F234" s="149"/>
      <c r="G234" s="149"/>
      <c r="H234" s="148"/>
      <c r="I234" s="170"/>
      <c r="R234" s="148"/>
    </row>
    <row r="235" customFormat="false" ht="12.75" hidden="false" customHeight="false" outlineLevel="0" collapsed="false">
      <c r="A235" s="168"/>
      <c r="B235" s="149"/>
      <c r="C235" s="149"/>
      <c r="D235" s="149"/>
      <c r="E235" s="149"/>
      <c r="F235" s="149"/>
      <c r="G235" s="149"/>
      <c r="H235" s="148"/>
      <c r="I235" s="170"/>
      <c r="R235" s="148"/>
    </row>
    <row r="236" customFormat="false" ht="12.75" hidden="false" customHeight="false" outlineLevel="0" collapsed="false">
      <c r="A236" s="168"/>
      <c r="B236" s="149"/>
      <c r="C236" s="149"/>
      <c r="D236" s="149"/>
      <c r="E236" s="149"/>
      <c r="F236" s="149"/>
      <c r="G236" s="149"/>
      <c r="H236" s="148"/>
      <c r="I236" s="170"/>
      <c r="R236" s="148"/>
    </row>
    <row r="237" customFormat="false" ht="12.75" hidden="false" customHeight="false" outlineLevel="0" collapsed="false">
      <c r="A237" s="168"/>
      <c r="B237" s="149"/>
      <c r="C237" s="149"/>
      <c r="D237" s="149"/>
      <c r="E237" s="149"/>
      <c r="F237" s="149"/>
      <c r="G237" s="149"/>
      <c r="H237" s="148"/>
      <c r="I237" s="170"/>
      <c r="R237" s="148"/>
    </row>
    <row r="238" customFormat="false" ht="12.75" hidden="false" customHeight="false" outlineLevel="0" collapsed="false">
      <c r="A238" s="168"/>
      <c r="B238" s="149"/>
      <c r="C238" s="149"/>
      <c r="D238" s="149"/>
      <c r="E238" s="149"/>
      <c r="F238" s="149"/>
      <c r="G238" s="149"/>
      <c r="H238" s="148"/>
      <c r="I238" s="170"/>
      <c r="R238" s="148"/>
    </row>
    <row r="239" customFormat="false" ht="12.75" hidden="false" customHeight="false" outlineLevel="0" collapsed="false">
      <c r="A239" s="168"/>
      <c r="B239" s="149"/>
      <c r="C239" s="149"/>
      <c r="D239" s="149"/>
      <c r="E239" s="149"/>
      <c r="F239" s="149"/>
      <c r="G239" s="149"/>
      <c r="H239" s="148"/>
      <c r="I239" s="170"/>
      <c r="R239" s="148"/>
    </row>
    <row r="240" customFormat="false" ht="12.75" hidden="false" customHeight="false" outlineLevel="0" collapsed="false">
      <c r="A240" s="168"/>
      <c r="B240" s="149"/>
      <c r="C240" s="149"/>
      <c r="D240" s="149"/>
      <c r="E240" s="149"/>
      <c r="F240" s="149"/>
      <c r="G240" s="149"/>
      <c r="H240" s="148"/>
      <c r="I240" s="170"/>
      <c r="R240" s="148"/>
    </row>
    <row r="241" customFormat="false" ht="12.75" hidden="false" customHeight="false" outlineLevel="0" collapsed="false">
      <c r="A241" s="168"/>
      <c r="B241" s="149"/>
      <c r="C241" s="149"/>
      <c r="D241" s="149"/>
      <c r="E241" s="149"/>
      <c r="F241" s="149"/>
      <c r="G241" s="149"/>
      <c r="H241" s="148"/>
      <c r="I241" s="170"/>
      <c r="R241" s="148"/>
    </row>
    <row r="242" customFormat="false" ht="12.75" hidden="false" customHeight="false" outlineLevel="0" collapsed="false">
      <c r="A242" s="168"/>
      <c r="B242" s="149"/>
      <c r="C242" s="149"/>
      <c r="D242" s="149"/>
      <c r="E242" s="149"/>
      <c r="F242" s="149"/>
      <c r="G242" s="149"/>
      <c r="H242" s="148"/>
      <c r="I242" s="170"/>
      <c r="R242" s="148"/>
    </row>
    <row r="243" customFormat="false" ht="12.75" hidden="false" customHeight="false" outlineLevel="0" collapsed="false">
      <c r="A243" s="168"/>
      <c r="B243" s="149"/>
      <c r="C243" s="149"/>
      <c r="D243" s="149"/>
      <c r="E243" s="149"/>
      <c r="F243" s="149"/>
      <c r="G243" s="149"/>
      <c r="H243" s="148"/>
      <c r="I243" s="170"/>
      <c r="R243" s="148"/>
    </row>
    <row r="244" customFormat="false" ht="12.75" hidden="false" customHeight="false" outlineLevel="0" collapsed="false">
      <c r="A244" s="168"/>
      <c r="B244" s="149"/>
      <c r="C244" s="149"/>
      <c r="D244" s="149"/>
      <c r="E244" s="149"/>
      <c r="F244" s="149"/>
      <c r="G244" s="149"/>
      <c r="H244" s="148"/>
      <c r="I244" s="170"/>
      <c r="R244" s="148"/>
    </row>
    <row r="245" customFormat="false" ht="12.75" hidden="false" customHeight="false" outlineLevel="0" collapsed="false">
      <c r="A245" s="168"/>
      <c r="B245" s="149"/>
      <c r="C245" s="149"/>
      <c r="D245" s="149"/>
      <c r="E245" s="149"/>
      <c r="F245" s="149"/>
      <c r="G245" s="149"/>
      <c r="H245" s="148"/>
      <c r="I245" s="170"/>
      <c r="R245" s="148"/>
    </row>
    <row r="246" customFormat="false" ht="12.75" hidden="false" customHeight="false" outlineLevel="0" collapsed="false">
      <c r="A246" s="168"/>
      <c r="B246" s="149"/>
      <c r="C246" s="149"/>
      <c r="D246" s="149"/>
      <c r="E246" s="149"/>
      <c r="F246" s="149"/>
      <c r="G246" s="149"/>
      <c r="H246" s="148"/>
      <c r="I246" s="170"/>
      <c r="R246" s="148"/>
    </row>
    <row r="247" customFormat="false" ht="12.75" hidden="false" customHeight="false" outlineLevel="0" collapsed="false">
      <c r="A247" s="168"/>
      <c r="B247" s="149"/>
      <c r="C247" s="149"/>
      <c r="D247" s="149"/>
      <c r="E247" s="149"/>
      <c r="F247" s="149"/>
      <c r="G247" s="149"/>
      <c r="H247" s="148"/>
      <c r="I247" s="170"/>
      <c r="R247" s="148"/>
    </row>
    <row r="248" customFormat="false" ht="12.75" hidden="false" customHeight="false" outlineLevel="0" collapsed="false">
      <c r="A248" s="168"/>
      <c r="B248" s="149"/>
      <c r="C248" s="149"/>
      <c r="D248" s="149"/>
      <c r="E248" s="149"/>
      <c r="F248" s="149"/>
      <c r="G248" s="149"/>
      <c r="H248" s="148"/>
      <c r="I248" s="170"/>
      <c r="R248" s="148"/>
    </row>
    <row r="249" customFormat="false" ht="12.75" hidden="false" customHeight="false" outlineLevel="0" collapsed="false">
      <c r="A249" s="168"/>
      <c r="B249" s="149"/>
      <c r="C249" s="149"/>
      <c r="D249" s="149"/>
      <c r="E249" s="149"/>
      <c r="F249" s="149"/>
      <c r="G249" s="149"/>
      <c r="H249" s="148"/>
      <c r="I249" s="170"/>
      <c r="R249" s="148"/>
    </row>
    <row r="250" customFormat="false" ht="12.75" hidden="false" customHeight="false" outlineLevel="0" collapsed="false">
      <c r="A250" s="168"/>
      <c r="B250" s="149"/>
      <c r="C250" s="149"/>
      <c r="D250" s="149"/>
      <c r="E250" s="149"/>
      <c r="F250" s="149"/>
      <c r="G250" s="149"/>
      <c r="H250" s="148"/>
      <c r="I250" s="170"/>
      <c r="R250" s="148"/>
    </row>
    <row r="251" customFormat="false" ht="12.75" hidden="false" customHeight="false" outlineLevel="0" collapsed="false">
      <c r="A251" s="168"/>
      <c r="B251" s="149"/>
      <c r="C251" s="149"/>
      <c r="D251" s="149"/>
      <c r="E251" s="149"/>
      <c r="F251" s="149"/>
      <c r="G251" s="149"/>
      <c r="H251" s="148"/>
      <c r="I251" s="170"/>
      <c r="R251" s="148"/>
    </row>
    <row r="252" customFormat="false" ht="12.75" hidden="false" customHeight="false" outlineLevel="0" collapsed="false">
      <c r="A252" s="168"/>
      <c r="B252" s="149"/>
      <c r="C252" s="149"/>
      <c r="D252" s="149"/>
      <c r="E252" s="149"/>
      <c r="F252" s="149"/>
      <c r="G252" s="149"/>
      <c r="H252" s="148"/>
      <c r="I252" s="170"/>
      <c r="R252" s="148"/>
    </row>
    <row r="253" customFormat="false" ht="12.75" hidden="false" customHeight="false" outlineLevel="0" collapsed="false">
      <c r="A253" s="168"/>
      <c r="B253" s="149"/>
      <c r="C253" s="149"/>
      <c r="D253" s="149"/>
      <c r="E253" s="149"/>
      <c r="F253" s="149"/>
      <c r="G253" s="149"/>
      <c r="H253" s="148"/>
      <c r="I253" s="170"/>
      <c r="R253" s="148"/>
    </row>
    <row r="254" customFormat="false" ht="12.75" hidden="false" customHeight="false" outlineLevel="0" collapsed="false">
      <c r="A254" s="168"/>
      <c r="B254" s="149"/>
      <c r="C254" s="149"/>
      <c r="D254" s="149"/>
      <c r="E254" s="149"/>
      <c r="F254" s="149"/>
      <c r="G254" s="149"/>
      <c r="H254" s="148"/>
      <c r="I254" s="170"/>
      <c r="R254" s="148"/>
    </row>
    <row r="255" customFormat="false" ht="12.75" hidden="false" customHeight="false" outlineLevel="0" collapsed="false">
      <c r="A255" s="168"/>
      <c r="B255" s="149"/>
      <c r="C255" s="149"/>
      <c r="D255" s="149"/>
      <c r="E255" s="149"/>
      <c r="F255" s="149"/>
      <c r="G255" s="149"/>
      <c r="H255" s="148"/>
      <c r="I255" s="170"/>
      <c r="R255" s="148"/>
    </row>
    <row r="256" customFormat="false" ht="12.75" hidden="false" customHeight="false" outlineLevel="0" collapsed="false">
      <c r="A256" s="168"/>
      <c r="B256" s="149"/>
      <c r="C256" s="149"/>
      <c r="D256" s="149"/>
      <c r="E256" s="149"/>
      <c r="F256" s="149"/>
      <c r="G256" s="149"/>
      <c r="H256" s="148"/>
      <c r="I256" s="170"/>
      <c r="R256" s="148"/>
    </row>
    <row r="257" customFormat="false" ht="12.75" hidden="false" customHeight="false" outlineLevel="0" collapsed="false">
      <c r="A257" s="168"/>
      <c r="B257" s="149"/>
      <c r="C257" s="149"/>
      <c r="D257" s="149"/>
      <c r="E257" s="149"/>
      <c r="F257" s="149"/>
      <c r="G257" s="149"/>
      <c r="H257" s="148"/>
      <c r="I257" s="170"/>
      <c r="R257" s="148"/>
    </row>
    <row r="258" customFormat="false" ht="12.75" hidden="false" customHeight="false" outlineLevel="0" collapsed="false">
      <c r="A258" s="168"/>
      <c r="B258" s="149"/>
      <c r="C258" s="149"/>
      <c r="D258" s="149"/>
      <c r="E258" s="149"/>
      <c r="F258" s="149"/>
      <c r="G258" s="149"/>
      <c r="H258" s="148"/>
      <c r="I258" s="170"/>
      <c r="R258" s="148"/>
    </row>
    <row r="259" customFormat="false" ht="12.75" hidden="false" customHeight="false" outlineLevel="0" collapsed="false">
      <c r="A259" s="168"/>
      <c r="B259" s="149"/>
      <c r="C259" s="149"/>
      <c r="D259" s="149"/>
      <c r="E259" s="149"/>
      <c r="F259" s="149"/>
      <c r="G259" s="149"/>
      <c r="H259" s="148"/>
      <c r="I259" s="170"/>
      <c r="R259" s="148"/>
    </row>
    <row r="260" customFormat="false" ht="12.75" hidden="false" customHeight="false" outlineLevel="0" collapsed="false">
      <c r="A260" s="168"/>
      <c r="B260" s="149"/>
      <c r="C260" s="149"/>
      <c r="D260" s="149"/>
      <c r="E260" s="149"/>
      <c r="F260" s="149"/>
      <c r="G260" s="149"/>
      <c r="H260" s="148"/>
      <c r="I260" s="170"/>
      <c r="R260" s="148"/>
    </row>
    <row r="261" customFormat="false" ht="12.75" hidden="false" customHeight="false" outlineLevel="0" collapsed="false">
      <c r="A261" s="168"/>
      <c r="B261" s="149"/>
      <c r="C261" s="149"/>
      <c r="D261" s="149"/>
      <c r="E261" s="149"/>
      <c r="F261" s="149"/>
      <c r="G261" s="149"/>
      <c r="H261" s="148"/>
      <c r="I261" s="170"/>
      <c r="R261" s="148"/>
    </row>
    <row r="262" customFormat="false" ht="12.75" hidden="false" customHeight="false" outlineLevel="0" collapsed="false">
      <c r="A262" s="168"/>
      <c r="B262" s="149"/>
      <c r="C262" s="149"/>
      <c r="D262" s="149"/>
      <c r="E262" s="149"/>
      <c r="F262" s="149"/>
      <c r="G262" s="149"/>
      <c r="H262" s="148"/>
      <c r="I262" s="170"/>
      <c r="R262" s="148"/>
    </row>
    <row r="263" customFormat="false" ht="12.75" hidden="false" customHeight="false" outlineLevel="0" collapsed="false">
      <c r="A263" s="168"/>
      <c r="B263" s="149"/>
      <c r="C263" s="149"/>
      <c r="D263" s="149"/>
      <c r="E263" s="149"/>
      <c r="F263" s="149"/>
      <c r="G263" s="149"/>
      <c r="H263" s="148"/>
      <c r="I263" s="170"/>
      <c r="R263" s="148"/>
    </row>
    <row r="264" customFormat="false" ht="12.75" hidden="false" customHeight="false" outlineLevel="0" collapsed="false">
      <c r="A264" s="168"/>
      <c r="B264" s="149"/>
      <c r="C264" s="149"/>
      <c r="D264" s="149"/>
      <c r="E264" s="149"/>
      <c r="F264" s="149"/>
      <c r="G264" s="149"/>
      <c r="H264" s="148"/>
      <c r="I264" s="170"/>
      <c r="R264" s="148"/>
    </row>
    <row r="265" customFormat="false" ht="12.75" hidden="false" customHeight="false" outlineLevel="0" collapsed="false">
      <c r="A265" s="168"/>
      <c r="B265" s="149"/>
      <c r="C265" s="149"/>
      <c r="D265" s="149"/>
      <c r="E265" s="149"/>
      <c r="F265" s="149"/>
      <c r="G265" s="149"/>
      <c r="H265" s="148"/>
      <c r="I265" s="170"/>
      <c r="R265" s="148"/>
    </row>
    <row r="266" customFormat="false" ht="12.75" hidden="false" customHeight="false" outlineLevel="0" collapsed="false">
      <c r="A266" s="168"/>
      <c r="B266" s="149"/>
      <c r="C266" s="149"/>
      <c r="D266" s="149"/>
      <c r="E266" s="149"/>
      <c r="F266" s="149"/>
      <c r="G266" s="149"/>
      <c r="H266" s="148"/>
      <c r="I266" s="170"/>
      <c r="R266" s="148"/>
    </row>
    <row r="267" customFormat="false" ht="12.75" hidden="false" customHeight="false" outlineLevel="0" collapsed="false">
      <c r="A267" s="168"/>
      <c r="B267" s="149"/>
      <c r="C267" s="149"/>
      <c r="D267" s="149"/>
      <c r="E267" s="149"/>
      <c r="F267" s="149"/>
      <c r="G267" s="149"/>
      <c r="H267" s="148"/>
      <c r="I267" s="170"/>
      <c r="R267" s="148"/>
    </row>
    <row r="268" customFormat="false" ht="12.75" hidden="false" customHeight="false" outlineLevel="0" collapsed="false">
      <c r="A268" s="168"/>
      <c r="B268" s="149"/>
      <c r="C268" s="149"/>
      <c r="D268" s="149"/>
      <c r="E268" s="149"/>
      <c r="F268" s="149"/>
      <c r="G268" s="149"/>
      <c r="H268" s="148"/>
      <c r="I268" s="170"/>
      <c r="R268" s="148"/>
    </row>
    <row r="269" customFormat="false" ht="12.75" hidden="false" customHeight="false" outlineLevel="0" collapsed="false">
      <c r="A269" s="168"/>
      <c r="B269" s="149"/>
      <c r="C269" s="149"/>
      <c r="D269" s="149"/>
      <c r="E269" s="149"/>
      <c r="F269" s="149"/>
      <c r="G269" s="149"/>
      <c r="H269" s="148"/>
      <c r="I269" s="170"/>
      <c r="R269" s="148"/>
    </row>
    <row r="270" customFormat="false" ht="12.75" hidden="false" customHeight="false" outlineLevel="0" collapsed="false">
      <c r="A270" s="168"/>
      <c r="B270" s="149"/>
      <c r="C270" s="149"/>
      <c r="D270" s="149"/>
      <c r="E270" s="149"/>
      <c r="F270" s="149"/>
      <c r="G270" s="149"/>
      <c r="H270" s="148"/>
      <c r="I270" s="170"/>
      <c r="R270" s="148"/>
    </row>
    <row r="271" customFormat="false" ht="12.75" hidden="false" customHeight="false" outlineLevel="0" collapsed="false">
      <c r="A271" s="168"/>
      <c r="B271" s="149"/>
      <c r="C271" s="149"/>
      <c r="D271" s="149"/>
      <c r="E271" s="149"/>
      <c r="F271" s="149"/>
      <c r="G271" s="149"/>
      <c r="H271" s="148"/>
      <c r="I271" s="170"/>
      <c r="R271" s="148"/>
    </row>
    <row r="272" customFormat="false" ht="12.75" hidden="false" customHeight="false" outlineLevel="0" collapsed="false">
      <c r="A272" s="168"/>
      <c r="B272" s="149"/>
      <c r="C272" s="149"/>
      <c r="D272" s="149"/>
      <c r="E272" s="149"/>
      <c r="F272" s="149"/>
      <c r="G272" s="149"/>
      <c r="H272" s="148"/>
      <c r="I272" s="170"/>
      <c r="R272" s="148"/>
    </row>
    <row r="273" customFormat="false" ht="12.75" hidden="false" customHeight="false" outlineLevel="0" collapsed="false">
      <c r="A273" s="168"/>
      <c r="B273" s="149"/>
      <c r="C273" s="149"/>
      <c r="D273" s="149"/>
      <c r="E273" s="149"/>
      <c r="F273" s="149"/>
      <c r="G273" s="149"/>
      <c r="H273" s="148"/>
      <c r="I273" s="170"/>
      <c r="R273" s="148"/>
    </row>
    <row r="274" customFormat="false" ht="12.75" hidden="false" customHeight="false" outlineLevel="0" collapsed="false">
      <c r="A274" s="168"/>
      <c r="B274" s="149"/>
      <c r="C274" s="149"/>
      <c r="D274" s="149"/>
      <c r="E274" s="149"/>
      <c r="F274" s="149"/>
      <c r="G274" s="149"/>
      <c r="H274" s="148"/>
      <c r="I274" s="170"/>
      <c r="R274" s="148"/>
    </row>
    <row r="275" customFormat="false" ht="12.75" hidden="false" customHeight="false" outlineLevel="0" collapsed="false">
      <c r="A275" s="168"/>
      <c r="B275" s="149"/>
      <c r="C275" s="149"/>
      <c r="D275" s="149"/>
      <c r="E275" s="149"/>
      <c r="F275" s="149"/>
      <c r="G275" s="149"/>
      <c r="H275" s="148"/>
      <c r="I275" s="170"/>
      <c r="R275" s="148"/>
    </row>
    <row r="276" customFormat="false" ht="12.75" hidden="false" customHeight="false" outlineLevel="0" collapsed="false">
      <c r="A276" s="168"/>
      <c r="B276" s="149"/>
      <c r="C276" s="149"/>
      <c r="D276" s="149"/>
      <c r="E276" s="149"/>
      <c r="F276" s="149"/>
      <c r="G276" s="149"/>
      <c r="H276" s="148"/>
      <c r="I276" s="170"/>
      <c r="R276" s="148"/>
    </row>
    <row r="277" customFormat="false" ht="12.75" hidden="false" customHeight="false" outlineLevel="0" collapsed="false">
      <c r="A277" s="168"/>
      <c r="B277" s="149"/>
      <c r="C277" s="149"/>
      <c r="D277" s="149"/>
      <c r="E277" s="149"/>
      <c r="F277" s="149"/>
      <c r="G277" s="149"/>
      <c r="H277" s="148"/>
      <c r="I277" s="170"/>
      <c r="R277" s="148"/>
    </row>
    <row r="278" customFormat="false" ht="12.75" hidden="false" customHeight="false" outlineLevel="0" collapsed="false">
      <c r="A278" s="168"/>
      <c r="B278" s="149"/>
      <c r="C278" s="149"/>
      <c r="D278" s="149"/>
      <c r="E278" s="149"/>
      <c r="F278" s="149"/>
      <c r="G278" s="149"/>
      <c r="H278" s="148"/>
      <c r="I278" s="170"/>
      <c r="R278" s="148"/>
    </row>
    <row r="279" customFormat="false" ht="12.75" hidden="false" customHeight="false" outlineLevel="0" collapsed="false">
      <c r="A279" s="168"/>
      <c r="B279" s="149"/>
      <c r="C279" s="149"/>
      <c r="D279" s="149"/>
      <c r="E279" s="149"/>
      <c r="F279" s="149"/>
      <c r="G279" s="149"/>
      <c r="H279" s="148"/>
      <c r="I279" s="170"/>
      <c r="R279" s="148"/>
    </row>
    <row r="280" customFormat="false" ht="12.75" hidden="false" customHeight="false" outlineLevel="0" collapsed="false">
      <c r="A280" s="168"/>
      <c r="B280" s="149"/>
      <c r="C280" s="149"/>
      <c r="D280" s="149"/>
      <c r="E280" s="149"/>
      <c r="F280" s="149"/>
      <c r="G280" s="149"/>
      <c r="H280" s="148"/>
      <c r="I280" s="170"/>
      <c r="R280" s="148"/>
    </row>
    <row r="281" customFormat="false" ht="12.75" hidden="false" customHeight="false" outlineLevel="0" collapsed="false">
      <c r="A281" s="168"/>
      <c r="B281" s="149"/>
      <c r="C281" s="149"/>
      <c r="D281" s="149"/>
      <c r="E281" s="149"/>
      <c r="F281" s="149"/>
      <c r="G281" s="149"/>
      <c r="H281" s="148"/>
      <c r="I281" s="170"/>
      <c r="R281" s="148"/>
    </row>
    <row r="282" customFormat="false" ht="12.75" hidden="false" customHeight="false" outlineLevel="0" collapsed="false">
      <c r="A282" s="168"/>
      <c r="B282" s="149"/>
      <c r="C282" s="149"/>
      <c r="D282" s="149"/>
      <c r="E282" s="149"/>
      <c r="F282" s="149"/>
      <c r="G282" s="149"/>
      <c r="H282" s="148"/>
      <c r="I282" s="170"/>
      <c r="R282" s="148"/>
    </row>
    <row r="283" customFormat="false" ht="12.75" hidden="false" customHeight="false" outlineLevel="0" collapsed="false">
      <c r="A283" s="168"/>
      <c r="B283" s="149"/>
      <c r="C283" s="149"/>
      <c r="D283" s="149"/>
      <c r="E283" s="149"/>
      <c r="F283" s="149"/>
      <c r="G283" s="149"/>
      <c r="H283" s="148"/>
      <c r="I283" s="170"/>
      <c r="R283" s="148"/>
    </row>
    <row r="284" customFormat="false" ht="12.75" hidden="false" customHeight="false" outlineLevel="0" collapsed="false">
      <c r="A284" s="168"/>
      <c r="B284" s="149"/>
      <c r="C284" s="149"/>
      <c r="D284" s="149"/>
      <c r="E284" s="149"/>
      <c r="F284" s="149"/>
      <c r="G284" s="149"/>
      <c r="H284" s="148"/>
      <c r="I284" s="170"/>
      <c r="R284" s="148"/>
    </row>
    <row r="285" customFormat="false" ht="12.75" hidden="false" customHeight="false" outlineLevel="0" collapsed="false">
      <c r="A285" s="168"/>
      <c r="B285" s="149"/>
      <c r="C285" s="149"/>
      <c r="D285" s="149"/>
      <c r="E285" s="149"/>
      <c r="F285" s="149"/>
      <c r="G285" s="149"/>
      <c r="H285" s="148"/>
      <c r="I285" s="170"/>
      <c r="R285" s="148"/>
    </row>
    <row r="286" customFormat="false" ht="12.75" hidden="false" customHeight="false" outlineLevel="0" collapsed="false">
      <c r="A286" s="168"/>
      <c r="B286" s="149"/>
      <c r="C286" s="149"/>
      <c r="D286" s="149"/>
      <c r="E286" s="149"/>
      <c r="F286" s="149"/>
      <c r="G286" s="149"/>
      <c r="H286" s="148"/>
      <c r="I286" s="170"/>
      <c r="R286" s="148"/>
    </row>
    <row r="287" customFormat="false" ht="12.75" hidden="false" customHeight="false" outlineLevel="0" collapsed="false">
      <c r="A287" s="168"/>
      <c r="B287" s="149"/>
      <c r="C287" s="149"/>
      <c r="D287" s="149"/>
      <c r="E287" s="149"/>
      <c r="F287" s="149"/>
      <c r="G287" s="149"/>
      <c r="H287" s="148"/>
      <c r="I287" s="170"/>
      <c r="R287" s="148"/>
    </row>
    <row r="288" customFormat="false" ht="12.75" hidden="false" customHeight="false" outlineLevel="0" collapsed="false">
      <c r="A288" s="168"/>
      <c r="B288" s="149"/>
      <c r="C288" s="149"/>
      <c r="D288" s="149"/>
      <c r="E288" s="149"/>
      <c r="F288" s="149"/>
      <c r="G288" s="149"/>
      <c r="H288" s="148"/>
      <c r="I288" s="170"/>
      <c r="R288" s="148"/>
    </row>
    <row r="289" customFormat="false" ht="12.75" hidden="false" customHeight="false" outlineLevel="0" collapsed="false">
      <c r="A289" s="168"/>
      <c r="B289" s="149"/>
      <c r="C289" s="149"/>
      <c r="D289" s="149"/>
      <c r="E289" s="149"/>
      <c r="F289" s="149"/>
      <c r="G289" s="149"/>
      <c r="H289" s="148"/>
      <c r="I289" s="170"/>
      <c r="R289" s="148"/>
    </row>
    <row r="290" customFormat="false" ht="12.75" hidden="false" customHeight="false" outlineLevel="0" collapsed="false">
      <c r="A290" s="168"/>
      <c r="B290" s="149"/>
      <c r="C290" s="149"/>
      <c r="D290" s="149"/>
      <c r="E290" s="149"/>
      <c r="F290" s="149"/>
      <c r="G290" s="149"/>
      <c r="H290" s="148"/>
      <c r="I290" s="170"/>
      <c r="R290" s="148"/>
    </row>
    <row r="291" customFormat="false" ht="12.75" hidden="false" customHeight="false" outlineLevel="0" collapsed="false">
      <c r="A291" s="168"/>
      <c r="B291" s="149"/>
      <c r="C291" s="149"/>
      <c r="D291" s="149"/>
      <c r="E291" s="149"/>
      <c r="F291" s="149"/>
      <c r="G291" s="149"/>
      <c r="H291" s="148"/>
      <c r="I291" s="170"/>
      <c r="R291" s="148"/>
    </row>
    <row r="292" customFormat="false" ht="12.75" hidden="false" customHeight="false" outlineLevel="0" collapsed="false">
      <c r="A292" s="168"/>
      <c r="B292" s="149"/>
      <c r="C292" s="149"/>
      <c r="D292" s="149"/>
      <c r="E292" s="149"/>
      <c r="F292" s="149"/>
      <c r="G292" s="149"/>
      <c r="H292" s="148"/>
      <c r="I292" s="170"/>
      <c r="R292" s="148"/>
    </row>
    <row r="293" customFormat="false" ht="12.75" hidden="false" customHeight="false" outlineLevel="0" collapsed="false">
      <c r="A293" s="168"/>
      <c r="B293" s="149"/>
      <c r="C293" s="149"/>
      <c r="D293" s="149"/>
      <c r="E293" s="149"/>
      <c r="F293" s="149"/>
      <c r="G293" s="149"/>
      <c r="H293" s="148"/>
      <c r="I293" s="170"/>
      <c r="R293" s="148"/>
    </row>
    <row r="294" customFormat="false" ht="12.75" hidden="false" customHeight="false" outlineLevel="0" collapsed="false">
      <c r="A294" s="168"/>
      <c r="B294" s="149"/>
      <c r="C294" s="149"/>
      <c r="D294" s="149"/>
      <c r="E294" s="149"/>
      <c r="F294" s="149"/>
      <c r="G294" s="149"/>
      <c r="H294" s="148"/>
      <c r="I294" s="170"/>
      <c r="R294" s="148"/>
    </row>
    <row r="295" customFormat="false" ht="12.75" hidden="false" customHeight="false" outlineLevel="0" collapsed="false">
      <c r="A295" s="168"/>
      <c r="B295" s="149"/>
      <c r="C295" s="149"/>
      <c r="D295" s="149"/>
      <c r="E295" s="149"/>
      <c r="F295" s="149"/>
      <c r="G295" s="149"/>
      <c r="H295" s="148"/>
      <c r="I295" s="170"/>
      <c r="R295" s="148"/>
    </row>
    <row r="296" customFormat="false" ht="12.75" hidden="false" customHeight="false" outlineLevel="0" collapsed="false">
      <c r="A296" s="168"/>
      <c r="B296" s="149"/>
      <c r="C296" s="149"/>
      <c r="D296" s="149"/>
      <c r="E296" s="149"/>
      <c r="F296" s="149"/>
      <c r="G296" s="149"/>
      <c r="H296" s="148"/>
      <c r="I296" s="170"/>
      <c r="R296" s="148"/>
    </row>
    <row r="297" customFormat="false" ht="12.75" hidden="false" customHeight="false" outlineLevel="0" collapsed="false">
      <c r="A297" s="168"/>
      <c r="B297" s="149"/>
      <c r="C297" s="149"/>
      <c r="D297" s="149"/>
      <c r="E297" s="149"/>
      <c r="F297" s="149"/>
      <c r="G297" s="149"/>
      <c r="H297" s="148"/>
      <c r="I297" s="170"/>
      <c r="R297" s="148"/>
    </row>
    <row r="298" customFormat="false" ht="12.75" hidden="false" customHeight="false" outlineLevel="0" collapsed="false">
      <c r="A298" s="168"/>
      <c r="B298" s="149"/>
      <c r="C298" s="149"/>
      <c r="D298" s="149"/>
      <c r="E298" s="149"/>
      <c r="F298" s="149"/>
      <c r="G298" s="149"/>
      <c r="H298" s="148"/>
      <c r="I298" s="170"/>
      <c r="R298" s="148"/>
    </row>
    <row r="299" customFormat="false" ht="12.75" hidden="false" customHeight="false" outlineLevel="0" collapsed="false">
      <c r="A299" s="168"/>
      <c r="B299" s="149"/>
      <c r="C299" s="149"/>
      <c r="D299" s="149"/>
      <c r="E299" s="149"/>
      <c r="F299" s="149"/>
      <c r="G299" s="149"/>
      <c r="H299" s="148"/>
      <c r="I299" s="170"/>
      <c r="R299" s="148"/>
    </row>
    <row r="300" customFormat="false" ht="12.75" hidden="false" customHeight="false" outlineLevel="0" collapsed="false">
      <c r="A300" s="168"/>
      <c r="B300" s="149"/>
      <c r="C300" s="149"/>
      <c r="D300" s="149"/>
      <c r="E300" s="149"/>
      <c r="F300" s="149"/>
      <c r="G300" s="149"/>
      <c r="H300" s="148"/>
      <c r="I300" s="170"/>
      <c r="R300" s="148"/>
    </row>
    <row r="301" customFormat="false" ht="12.75" hidden="false" customHeight="false" outlineLevel="0" collapsed="false">
      <c r="A301" s="168"/>
      <c r="B301" s="149"/>
      <c r="C301" s="149"/>
      <c r="D301" s="149"/>
      <c r="E301" s="149"/>
      <c r="F301" s="149"/>
      <c r="G301" s="149"/>
      <c r="H301" s="148"/>
      <c r="I301" s="170"/>
      <c r="R301" s="148"/>
    </row>
    <row r="302" customFormat="false" ht="12.75" hidden="false" customHeight="false" outlineLevel="0" collapsed="false">
      <c r="A302" s="168"/>
      <c r="B302" s="149"/>
      <c r="C302" s="149"/>
      <c r="D302" s="149"/>
      <c r="E302" s="149"/>
      <c r="F302" s="149"/>
      <c r="G302" s="149"/>
      <c r="H302" s="148"/>
      <c r="I302" s="170"/>
      <c r="R302" s="148"/>
    </row>
    <row r="303" customFormat="false" ht="12.75" hidden="false" customHeight="false" outlineLevel="0" collapsed="false">
      <c r="A303" s="168"/>
      <c r="B303" s="149"/>
      <c r="C303" s="149"/>
      <c r="D303" s="149"/>
      <c r="E303" s="149"/>
      <c r="F303" s="149"/>
      <c r="G303" s="149"/>
      <c r="H303" s="148"/>
      <c r="I303" s="170"/>
      <c r="R303" s="148"/>
    </row>
    <row r="304" customFormat="false" ht="12.75" hidden="false" customHeight="false" outlineLevel="0" collapsed="false">
      <c r="A304" s="168"/>
      <c r="B304" s="149"/>
      <c r="C304" s="149"/>
      <c r="D304" s="149"/>
      <c r="E304" s="149"/>
      <c r="F304" s="149"/>
      <c r="G304" s="149"/>
      <c r="H304" s="148"/>
      <c r="I304" s="170"/>
      <c r="R304" s="148"/>
    </row>
    <row r="305" customFormat="false" ht="12.75" hidden="false" customHeight="false" outlineLevel="0" collapsed="false">
      <c r="A305" s="168"/>
      <c r="B305" s="149"/>
      <c r="C305" s="149"/>
      <c r="D305" s="149"/>
      <c r="E305" s="149"/>
      <c r="F305" s="149"/>
      <c r="G305" s="149"/>
      <c r="H305" s="148"/>
      <c r="I305" s="170"/>
      <c r="R305" s="148"/>
    </row>
    <row r="306" customFormat="false" ht="12.75" hidden="false" customHeight="false" outlineLevel="0" collapsed="false">
      <c r="A306" s="168"/>
      <c r="B306" s="149"/>
      <c r="C306" s="149"/>
      <c r="D306" s="149"/>
      <c r="E306" s="149"/>
      <c r="F306" s="149"/>
      <c r="G306" s="149"/>
      <c r="H306" s="148"/>
      <c r="I306" s="170"/>
      <c r="R306" s="148"/>
    </row>
    <row r="307" customFormat="false" ht="12.75" hidden="false" customHeight="false" outlineLevel="0" collapsed="false">
      <c r="A307" s="168"/>
      <c r="B307" s="149"/>
      <c r="C307" s="149"/>
      <c r="D307" s="149"/>
      <c r="E307" s="149"/>
      <c r="F307" s="149"/>
      <c r="G307" s="149"/>
      <c r="H307" s="148"/>
      <c r="I307" s="170"/>
      <c r="R307" s="148"/>
    </row>
    <row r="308" customFormat="false" ht="12.75" hidden="false" customHeight="false" outlineLevel="0" collapsed="false">
      <c r="A308" s="168"/>
      <c r="B308" s="149"/>
      <c r="C308" s="149"/>
      <c r="D308" s="149"/>
      <c r="E308" s="149"/>
      <c r="F308" s="149"/>
      <c r="G308" s="149"/>
      <c r="H308" s="148"/>
      <c r="I308" s="170"/>
      <c r="R308" s="148"/>
    </row>
    <row r="309" customFormat="false" ht="12.75" hidden="false" customHeight="false" outlineLevel="0" collapsed="false">
      <c r="A309" s="168"/>
      <c r="B309" s="149"/>
      <c r="C309" s="149"/>
      <c r="D309" s="149"/>
      <c r="E309" s="149"/>
      <c r="F309" s="149"/>
      <c r="G309" s="149"/>
      <c r="H309" s="148"/>
      <c r="I309" s="170"/>
      <c r="R309" s="148"/>
    </row>
    <row r="310" customFormat="false" ht="12.75" hidden="false" customHeight="false" outlineLevel="0" collapsed="false">
      <c r="A310" s="168"/>
      <c r="B310" s="149"/>
      <c r="C310" s="149"/>
      <c r="D310" s="149"/>
      <c r="E310" s="149"/>
      <c r="F310" s="149"/>
      <c r="G310" s="149"/>
      <c r="H310" s="148"/>
      <c r="I310" s="170"/>
      <c r="R310" s="148"/>
    </row>
    <row r="311" customFormat="false" ht="12.75" hidden="false" customHeight="false" outlineLevel="0" collapsed="false">
      <c r="A311" s="168"/>
      <c r="B311" s="149"/>
      <c r="C311" s="149"/>
      <c r="D311" s="149"/>
      <c r="E311" s="149"/>
      <c r="F311" s="149"/>
      <c r="G311" s="149"/>
      <c r="H311" s="148"/>
      <c r="I311" s="170"/>
      <c r="R311" s="148"/>
    </row>
    <row r="312" customFormat="false" ht="12.75" hidden="false" customHeight="false" outlineLevel="0" collapsed="false">
      <c r="A312" s="168"/>
      <c r="B312" s="149"/>
      <c r="C312" s="149"/>
      <c r="D312" s="149"/>
      <c r="E312" s="149"/>
      <c r="F312" s="149"/>
      <c r="G312" s="149"/>
      <c r="H312" s="148"/>
      <c r="I312" s="170"/>
      <c r="R312" s="148"/>
    </row>
    <row r="313" customFormat="false" ht="12.75" hidden="false" customHeight="false" outlineLevel="0" collapsed="false">
      <c r="A313" s="168"/>
      <c r="B313" s="149"/>
      <c r="C313" s="149"/>
      <c r="D313" s="149"/>
      <c r="E313" s="149"/>
      <c r="F313" s="149"/>
      <c r="G313" s="149"/>
      <c r="H313" s="148"/>
      <c r="I313" s="170"/>
      <c r="R313" s="148"/>
    </row>
    <row r="314" customFormat="false" ht="12.75" hidden="false" customHeight="false" outlineLevel="0" collapsed="false">
      <c r="A314" s="168"/>
      <c r="B314" s="149"/>
      <c r="C314" s="149"/>
      <c r="D314" s="149"/>
      <c r="E314" s="149"/>
      <c r="F314" s="149"/>
      <c r="G314" s="149"/>
      <c r="H314" s="148"/>
      <c r="I314" s="170"/>
      <c r="R314" s="148"/>
    </row>
    <row r="315" customFormat="false" ht="12.75" hidden="false" customHeight="false" outlineLevel="0" collapsed="false">
      <c r="A315" s="168"/>
      <c r="B315" s="149"/>
      <c r="C315" s="149"/>
      <c r="D315" s="149"/>
      <c r="E315" s="149"/>
      <c r="F315" s="149"/>
      <c r="G315" s="149"/>
      <c r="H315" s="148"/>
      <c r="I315" s="170"/>
      <c r="R315" s="148"/>
    </row>
    <row r="316" customFormat="false" ht="12.75" hidden="false" customHeight="false" outlineLevel="0" collapsed="false">
      <c r="A316" s="168"/>
      <c r="B316" s="149"/>
      <c r="C316" s="149"/>
      <c r="D316" s="149"/>
      <c r="E316" s="149"/>
      <c r="F316" s="149"/>
      <c r="G316" s="149"/>
      <c r="H316" s="148"/>
      <c r="I316" s="170"/>
      <c r="R316" s="148"/>
    </row>
    <row r="317" customFormat="false" ht="12.75" hidden="false" customHeight="false" outlineLevel="0" collapsed="false">
      <c r="A317" s="168"/>
      <c r="B317" s="149"/>
      <c r="C317" s="149"/>
      <c r="D317" s="149"/>
      <c r="E317" s="149"/>
      <c r="F317" s="149"/>
      <c r="G317" s="149"/>
      <c r="H317" s="148"/>
      <c r="I317" s="170"/>
      <c r="R317" s="148"/>
    </row>
    <row r="318" customFormat="false" ht="12.75" hidden="false" customHeight="false" outlineLevel="0" collapsed="false">
      <c r="A318" s="168"/>
      <c r="B318" s="149"/>
      <c r="C318" s="149"/>
      <c r="D318" s="149"/>
      <c r="E318" s="149"/>
      <c r="F318" s="149"/>
      <c r="G318" s="149"/>
      <c r="H318" s="148"/>
      <c r="I318" s="170"/>
      <c r="R318" s="148"/>
    </row>
    <row r="319" customFormat="false" ht="12.75" hidden="false" customHeight="false" outlineLevel="0" collapsed="false">
      <c r="A319" s="168"/>
      <c r="B319" s="149"/>
      <c r="C319" s="149"/>
      <c r="D319" s="149"/>
      <c r="E319" s="149"/>
      <c r="F319" s="149"/>
      <c r="G319" s="149"/>
      <c r="H319" s="148"/>
      <c r="I319" s="170"/>
      <c r="R319" s="148"/>
    </row>
    <row r="320" customFormat="false" ht="12.75" hidden="false" customHeight="false" outlineLevel="0" collapsed="false">
      <c r="A320" s="168"/>
      <c r="B320" s="149"/>
      <c r="C320" s="149"/>
      <c r="D320" s="149"/>
      <c r="E320" s="149"/>
      <c r="F320" s="149"/>
      <c r="G320" s="149"/>
      <c r="H320" s="148"/>
      <c r="I320" s="170"/>
      <c r="R320" s="148"/>
    </row>
    <row r="321" customFormat="false" ht="12.75" hidden="false" customHeight="false" outlineLevel="0" collapsed="false">
      <c r="A321" s="168"/>
      <c r="B321" s="149"/>
      <c r="C321" s="149"/>
      <c r="D321" s="149"/>
      <c r="E321" s="149"/>
      <c r="F321" s="149"/>
      <c r="G321" s="149"/>
      <c r="H321" s="148"/>
      <c r="I321" s="170"/>
      <c r="R321" s="148"/>
    </row>
    <row r="322" customFormat="false" ht="12.75" hidden="false" customHeight="false" outlineLevel="0" collapsed="false">
      <c r="A322" s="168"/>
      <c r="B322" s="149"/>
      <c r="C322" s="149"/>
      <c r="D322" s="149"/>
      <c r="E322" s="149"/>
      <c r="F322" s="149"/>
      <c r="G322" s="149"/>
      <c r="H322" s="148"/>
      <c r="I322" s="170"/>
      <c r="R322" s="148"/>
    </row>
    <row r="323" customFormat="false" ht="12.75" hidden="false" customHeight="false" outlineLevel="0" collapsed="false">
      <c r="A323" s="168"/>
      <c r="B323" s="149"/>
      <c r="C323" s="149"/>
      <c r="D323" s="149"/>
      <c r="E323" s="149"/>
      <c r="F323" s="149"/>
      <c r="G323" s="149"/>
      <c r="H323" s="148"/>
      <c r="I323" s="170"/>
      <c r="R323" s="148"/>
    </row>
    <row r="324" customFormat="false" ht="12.75" hidden="false" customHeight="false" outlineLevel="0" collapsed="false">
      <c r="A324" s="168"/>
      <c r="B324" s="149"/>
      <c r="C324" s="149"/>
      <c r="D324" s="149"/>
      <c r="E324" s="149"/>
      <c r="F324" s="149"/>
      <c r="G324" s="149"/>
      <c r="H324" s="148"/>
      <c r="I324" s="170"/>
      <c r="R324" s="148"/>
    </row>
    <row r="325" customFormat="false" ht="12.75" hidden="false" customHeight="false" outlineLevel="0" collapsed="false">
      <c r="A325" s="168"/>
      <c r="B325" s="149"/>
      <c r="C325" s="149"/>
      <c r="D325" s="149"/>
      <c r="E325" s="149"/>
      <c r="F325" s="149"/>
      <c r="G325" s="149"/>
      <c r="H325" s="148"/>
      <c r="I325" s="170"/>
      <c r="R325" s="148"/>
    </row>
    <row r="326" customFormat="false" ht="12.75" hidden="false" customHeight="false" outlineLevel="0" collapsed="false">
      <c r="A326" s="168"/>
      <c r="B326" s="149"/>
      <c r="C326" s="149"/>
      <c r="D326" s="149"/>
      <c r="E326" s="149"/>
      <c r="F326" s="149"/>
      <c r="G326" s="149"/>
      <c r="H326" s="148"/>
      <c r="I326" s="170"/>
      <c r="R326" s="148"/>
    </row>
    <row r="327" customFormat="false" ht="12.75" hidden="false" customHeight="false" outlineLevel="0" collapsed="false">
      <c r="A327" s="168"/>
      <c r="B327" s="149"/>
      <c r="C327" s="149"/>
      <c r="D327" s="149"/>
      <c r="E327" s="149"/>
      <c r="F327" s="149"/>
      <c r="G327" s="149"/>
      <c r="H327" s="148"/>
      <c r="I327" s="170"/>
      <c r="R327" s="148"/>
    </row>
    <row r="328" customFormat="false" ht="12.75" hidden="false" customHeight="false" outlineLevel="0" collapsed="false">
      <c r="A328" s="168"/>
      <c r="B328" s="149"/>
      <c r="C328" s="149"/>
      <c r="D328" s="149"/>
      <c r="E328" s="149"/>
      <c r="F328" s="149"/>
      <c r="G328" s="149"/>
      <c r="H328" s="148"/>
      <c r="I328" s="170"/>
      <c r="R328" s="148"/>
    </row>
    <row r="329" customFormat="false" ht="12.75" hidden="false" customHeight="false" outlineLevel="0" collapsed="false">
      <c r="A329" s="168"/>
      <c r="B329" s="149"/>
      <c r="C329" s="149"/>
      <c r="D329" s="149"/>
      <c r="E329" s="149"/>
      <c r="F329" s="149"/>
      <c r="G329" s="149"/>
      <c r="H329" s="148"/>
      <c r="I329" s="170"/>
      <c r="R329" s="148"/>
    </row>
    <row r="330" customFormat="false" ht="12.75" hidden="false" customHeight="false" outlineLevel="0" collapsed="false">
      <c r="A330" s="168"/>
      <c r="B330" s="149"/>
      <c r="C330" s="149"/>
      <c r="D330" s="149"/>
      <c r="E330" s="149"/>
      <c r="F330" s="149"/>
      <c r="G330" s="149"/>
      <c r="H330" s="148"/>
      <c r="I330" s="170"/>
      <c r="R330" s="148"/>
    </row>
    <row r="331" customFormat="false" ht="12.75" hidden="false" customHeight="false" outlineLevel="0" collapsed="false">
      <c r="A331" s="168"/>
      <c r="B331" s="149"/>
      <c r="C331" s="149"/>
      <c r="D331" s="149"/>
      <c r="E331" s="149"/>
      <c r="F331" s="149"/>
      <c r="G331" s="149"/>
      <c r="H331" s="148"/>
      <c r="I331" s="170"/>
      <c r="R331" s="148"/>
    </row>
    <row r="332" customFormat="false" ht="12.75" hidden="false" customHeight="false" outlineLevel="0" collapsed="false">
      <c r="A332" s="168"/>
      <c r="B332" s="149"/>
      <c r="C332" s="149"/>
      <c r="D332" s="149"/>
      <c r="E332" s="149"/>
      <c r="F332" s="149"/>
      <c r="G332" s="149"/>
      <c r="H332" s="148"/>
      <c r="I332" s="170"/>
      <c r="R332" s="148"/>
    </row>
    <row r="333" customFormat="false" ht="12.75" hidden="false" customHeight="false" outlineLevel="0" collapsed="false">
      <c r="A333" s="168"/>
      <c r="B333" s="149"/>
      <c r="C333" s="149"/>
      <c r="D333" s="149"/>
      <c r="E333" s="149"/>
      <c r="F333" s="149"/>
      <c r="G333" s="149"/>
      <c r="H333" s="148"/>
      <c r="I333" s="170"/>
      <c r="R333" s="148"/>
    </row>
    <row r="334" customFormat="false" ht="12.75" hidden="false" customHeight="false" outlineLevel="0" collapsed="false">
      <c r="A334" s="168"/>
      <c r="B334" s="149"/>
      <c r="C334" s="149"/>
      <c r="D334" s="149"/>
      <c r="E334" s="149"/>
      <c r="F334" s="149"/>
      <c r="G334" s="149"/>
      <c r="H334" s="148"/>
      <c r="I334" s="170"/>
      <c r="R334" s="148"/>
    </row>
    <row r="335" customFormat="false" ht="12.75" hidden="false" customHeight="false" outlineLevel="0" collapsed="false">
      <c r="A335" s="168"/>
      <c r="B335" s="149"/>
      <c r="C335" s="149"/>
      <c r="D335" s="149"/>
      <c r="E335" s="149"/>
      <c r="F335" s="149"/>
      <c r="G335" s="149"/>
      <c r="H335" s="148"/>
      <c r="I335" s="170"/>
      <c r="R335" s="148"/>
    </row>
    <row r="336" customFormat="false" ht="12.75" hidden="false" customHeight="false" outlineLevel="0" collapsed="false">
      <c r="A336" s="168"/>
      <c r="B336" s="149"/>
      <c r="C336" s="149"/>
      <c r="D336" s="149"/>
      <c r="E336" s="149"/>
      <c r="F336" s="149"/>
      <c r="G336" s="149"/>
      <c r="H336" s="148"/>
      <c r="I336" s="170"/>
      <c r="R336" s="148"/>
    </row>
    <row r="337" customFormat="false" ht="12.75" hidden="false" customHeight="false" outlineLevel="0" collapsed="false">
      <c r="A337" s="168"/>
      <c r="B337" s="149"/>
      <c r="C337" s="149"/>
      <c r="D337" s="149"/>
      <c r="E337" s="149"/>
      <c r="F337" s="149"/>
      <c r="G337" s="149"/>
      <c r="H337" s="148"/>
      <c r="I337" s="170"/>
      <c r="R337" s="148"/>
    </row>
    <row r="338" customFormat="false" ht="12.75" hidden="false" customHeight="false" outlineLevel="0" collapsed="false">
      <c r="A338" s="168"/>
      <c r="B338" s="149"/>
      <c r="C338" s="149"/>
      <c r="D338" s="149"/>
      <c r="E338" s="149"/>
      <c r="F338" s="149"/>
      <c r="G338" s="149"/>
      <c r="H338" s="148"/>
      <c r="I338" s="170"/>
      <c r="R338" s="148"/>
    </row>
    <row r="339" customFormat="false" ht="12.75" hidden="false" customHeight="false" outlineLevel="0" collapsed="false">
      <c r="A339" s="168"/>
      <c r="B339" s="149"/>
      <c r="C339" s="149"/>
      <c r="D339" s="149"/>
      <c r="E339" s="149"/>
      <c r="F339" s="149"/>
      <c r="G339" s="149"/>
      <c r="H339" s="148"/>
      <c r="I339" s="170"/>
      <c r="R339" s="148"/>
    </row>
    <row r="340" customFormat="false" ht="12.75" hidden="false" customHeight="false" outlineLevel="0" collapsed="false">
      <c r="A340" s="168"/>
      <c r="B340" s="149"/>
      <c r="C340" s="149"/>
      <c r="D340" s="149"/>
      <c r="E340" s="149"/>
      <c r="F340" s="149"/>
      <c r="G340" s="149"/>
      <c r="H340" s="148"/>
      <c r="I340" s="170"/>
      <c r="R340" s="148"/>
    </row>
    <row r="341" customFormat="false" ht="12.75" hidden="false" customHeight="false" outlineLevel="0" collapsed="false">
      <c r="A341" s="168"/>
      <c r="B341" s="149"/>
      <c r="C341" s="149"/>
      <c r="D341" s="149"/>
      <c r="E341" s="149"/>
      <c r="F341" s="149"/>
      <c r="G341" s="149"/>
      <c r="H341" s="148"/>
      <c r="I341" s="170"/>
      <c r="R341" s="148"/>
    </row>
    <row r="342" customFormat="false" ht="12.75" hidden="false" customHeight="false" outlineLevel="0" collapsed="false">
      <c r="A342" s="168"/>
      <c r="B342" s="149"/>
      <c r="C342" s="149"/>
      <c r="D342" s="149"/>
      <c r="E342" s="149"/>
      <c r="F342" s="149"/>
      <c r="G342" s="149"/>
      <c r="H342" s="148"/>
      <c r="I342" s="170"/>
      <c r="R342" s="148"/>
    </row>
    <row r="343" customFormat="false" ht="12.75" hidden="false" customHeight="false" outlineLevel="0" collapsed="false">
      <c r="A343" s="168"/>
      <c r="B343" s="149"/>
      <c r="C343" s="149"/>
      <c r="D343" s="149"/>
      <c r="E343" s="149"/>
      <c r="F343" s="149"/>
      <c r="G343" s="149"/>
      <c r="H343" s="148"/>
      <c r="I343" s="170"/>
      <c r="R343" s="148"/>
    </row>
    <row r="344" customFormat="false" ht="12.75" hidden="false" customHeight="false" outlineLevel="0" collapsed="false">
      <c r="A344" s="168"/>
      <c r="B344" s="149"/>
      <c r="C344" s="149"/>
      <c r="D344" s="149"/>
      <c r="E344" s="149"/>
      <c r="F344" s="149"/>
      <c r="G344" s="149"/>
      <c r="H344" s="148"/>
      <c r="I344" s="170"/>
      <c r="R344" s="148"/>
    </row>
    <row r="345" customFormat="false" ht="12.75" hidden="false" customHeight="false" outlineLevel="0" collapsed="false">
      <c r="A345" s="168"/>
      <c r="B345" s="149"/>
      <c r="C345" s="149"/>
      <c r="D345" s="149"/>
      <c r="E345" s="149"/>
      <c r="F345" s="149"/>
      <c r="G345" s="149"/>
      <c r="H345" s="148"/>
      <c r="I345" s="170"/>
      <c r="R345" s="148"/>
    </row>
    <row r="346" customFormat="false" ht="12.75" hidden="false" customHeight="false" outlineLevel="0" collapsed="false">
      <c r="A346" s="168"/>
      <c r="B346" s="149"/>
      <c r="C346" s="149"/>
      <c r="D346" s="149"/>
      <c r="E346" s="149"/>
      <c r="F346" s="149"/>
      <c r="G346" s="149"/>
      <c r="H346" s="148"/>
      <c r="I346" s="170"/>
      <c r="R346" s="148"/>
    </row>
    <row r="347" customFormat="false" ht="12.75" hidden="false" customHeight="false" outlineLevel="0" collapsed="false">
      <c r="A347" s="168"/>
      <c r="B347" s="149"/>
      <c r="C347" s="149"/>
      <c r="D347" s="149"/>
      <c r="E347" s="149"/>
      <c r="F347" s="149"/>
      <c r="G347" s="149"/>
      <c r="H347" s="148"/>
      <c r="I347" s="170"/>
      <c r="R347" s="148"/>
    </row>
    <row r="348" customFormat="false" ht="12.75" hidden="false" customHeight="false" outlineLevel="0" collapsed="false">
      <c r="A348" s="168"/>
      <c r="B348" s="149"/>
      <c r="C348" s="149"/>
      <c r="D348" s="149"/>
      <c r="E348" s="149"/>
      <c r="F348" s="149"/>
      <c r="G348" s="149"/>
      <c r="H348" s="148"/>
      <c r="I348" s="170"/>
      <c r="R348" s="148"/>
    </row>
    <row r="349" customFormat="false" ht="12.75" hidden="false" customHeight="false" outlineLevel="0" collapsed="false">
      <c r="A349" s="168"/>
      <c r="B349" s="149"/>
      <c r="C349" s="149"/>
      <c r="D349" s="149"/>
      <c r="E349" s="149"/>
      <c r="F349" s="149"/>
      <c r="G349" s="149"/>
      <c r="H349" s="148"/>
      <c r="I349" s="170"/>
      <c r="R349" s="148"/>
    </row>
    <row r="350" customFormat="false" ht="12.75" hidden="false" customHeight="false" outlineLevel="0" collapsed="false">
      <c r="A350" s="168"/>
      <c r="B350" s="149"/>
      <c r="C350" s="149"/>
      <c r="D350" s="149"/>
      <c r="E350" s="149"/>
      <c r="F350" s="149"/>
      <c r="G350" s="149"/>
      <c r="H350" s="148"/>
      <c r="I350" s="170"/>
      <c r="R350" s="148"/>
    </row>
    <row r="351" customFormat="false" ht="12.75" hidden="false" customHeight="false" outlineLevel="0" collapsed="false">
      <c r="A351" s="168"/>
      <c r="B351" s="149"/>
      <c r="C351" s="149"/>
      <c r="D351" s="149"/>
      <c r="E351" s="149"/>
      <c r="F351" s="149"/>
      <c r="G351" s="149"/>
      <c r="H351" s="148"/>
      <c r="I351" s="170"/>
      <c r="R351" s="148"/>
    </row>
    <row r="352" customFormat="false" ht="12.75" hidden="false" customHeight="false" outlineLevel="0" collapsed="false">
      <c r="A352" s="168"/>
      <c r="B352" s="149"/>
      <c r="C352" s="149"/>
      <c r="D352" s="149"/>
      <c r="E352" s="149"/>
      <c r="F352" s="149"/>
      <c r="G352" s="149"/>
      <c r="H352" s="148"/>
      <c r="I352" s="170"/>
      <c r="R352" s="148"/>
    </row>
    <row r="353" customFormat="false" ht="12.75" hidden="false" customHeight="false" outlineLevel="0" collapsed="false">
      <c r="A353" s="168"/>
      <c r="B353" s="149"/>
      <c r="C353" s="149"/>
      <c r="D353" s="149"/>
      <c r="E353" s="149"/>
      <c r="F353" s="149"/>
      <c r="G353" s="149"/>
      <c r="H353" s="148"/>
      <c r="I353" s="170"/>
      <c r="R353" s="148"/>
    </row>
    <row r="354" customFormat="false" ht="12.75" hidden="false" customHeight="false" outlineLevel="0" collapsed="false">
      <c r="A354" s="168"/>
      <c r="B354" s="149"/>
      <c r="C354" s="149"/>
      <c r="D354" s="149"/>
      <c r="E354" s="149"/>
      <c r="F354" s="149"/>
      <c r="G354" s="149"/>
      <c r="H354" s="148"/>
      <c r="I354" s="170"/>
      <c r="R354" s="148"/>
    </row>
    <row r="355" customFormat="false" ht="12.75" hidden="false" customHeight="false" outlineLevel="0" collapsed="false">
      <c r="A355" s="168"/>
      <c r="B355" s="149"/>
      <c r="C355" s="149"/>
      <c r="D355" s="149"/>
      <c r="E355" s="149"/>
      <c r="F355" s="149"/>
      <c r="G355" s="149"/>
      <c r="H355" s="148"/>
      <c r="I355" s="170"/>
      <c r="R355" s="148"/>
    </row>
    <row r="356" customFormat="false" ht="12.75" hidden="false" customHeight="false" outlineLevel="0" collapsed="false">
      <c r="A356" s="168"/>
      <c r="B356" s="149"/>
      <c r="C356" s="149"/>
      <c r="D356" s="149"/>
      <c r="E356" s="149"/>
      <c r="F356" s="149"/>
      <c r="G356" s="149"/>
      <c r="H356" s="148"/>
      <c r="I356" s="170"/>
      <c r="R356" s="148"/>
    </row>
    <row r="357" customFormat="false" ht="12.75" hidden="false" customHeight="false" outlineLevel="0" collapsed="false">
      <c r="A357" s="168"/>
      <c r="B357" s="149"/>
      <c r="C357" s="149"/>
      <c r="D357" s="149"/>
      <c r="E357" s="149"/>
      <c r="F357" s="149"/>
      <c r="G357" s="149"/>
      <c r="H357" s="148"/>
      <c r="I357" s="170"/>
      <c r="R357" s="148"/>
    </row>
    <row r="358" customFormat="false" ht="12.75" hidden="false" customHeight="false" outlineLevel="0" collapsed="false">
      <c r="A358" s="168"/>
      <c r="B358" s="149"/>
      <c r="C358" s="149"/>
      <c r="D358" s="149"/>
      <c r="E358" s="149"/>
      <c r="F358" s="149"/>
      <c r="G358" s="149"/>
      <c r="H358" s="148"/>
      <c r="I358" s="170"/>
      <c r="R358" s="148"/>
    </row>
    <row r="359" customFormat="false" ht="12.75" hidden="false" customHeight="false" outlineLevel="0" collapsed="false">
      <c r="A359" s="168"/>
      <c r="B359" s="149"/>
      <c r="C359" s="149"/>
      <c r="D359" s="149"/>
      <c r="E359" s="149"/>
      <c r="F359" s="149"/>
      <c r="G359" s="149"/>
      <c r="H359" s="148"/>
      <c r="I359" s="170"/>
      <c r="R359" s="148"/>
    </row>
    <row r="360" customFormat="false" ht="12.75" hidden="false" customHeight="false" outlineLevel="0" collapsed="false">
      <c r="A360" s="168"/>
      <c r="B360" s="149"/>
      <c r="C360" s="149"/>
      <c r="D360" s="149"/>
      <c r="E360" s="149"/>
      <c r="F360" s="149"/>
      <c r="G360" s="149"/>
      <c r="H360" s="148"/>
      <c r="I360" s="170"/>
      <c r="R360" s="148"/>
    </row>
    <row r="361" customFormat="false" ht="12.75" hidden="false" customHeight="false" outlineLevel="0" collapsed="false">
      <c r="A361" s="168"/>
      <c r="B361" s="149"/>
      <c r="C361" s="149"/>
      <c r="D361" s="149"/>
      <c r="E361" s="149"/>
      <c r="F361" s="149"/>
      <c r="G361" s="149"/>
      <c r="H361" s="148"/>
      <c r="I361" s="170"/>
      <c r="R361" s="148"/>
    </row>
    <row r="362" customFormat="false" ht="12.75" hidden="false" customHeight="false" outlineLevel="0" collapsed="false">
      <c r="A362" s="168"/>
      <c r="B362" s="149"/>
      <c r="C362" s="149"/>
      <c r="D362" s="149"/>
      <c r="E362" s="149"/>
      <c r="F362" s="149"/>
      <c r="G362" s="149"/>
      <c r="H362" s="148"/>
      <c r="I362" s="170"/>
      <c r="R362" s="148"/>
    </row>
    <row r="363" customFormat="false" ht="12.75" hidden="false" customHeight="false" outlineLevel="0" collapsed="false">
      <c r="A363" s="168"/>
      <c r="B363" s="149"/>
      <c r="C363" s="149"/>
      <c r="D363" s="149"/>
      <c r="E363" s="149"/>
      <c r="F363" s="149"/>
      <c r="G363" s="149"/>
      <c r="H363" s="148"/>
      <c r="I363" s="170"/>
      <c r="R363" s="148"/>
    </row>
    <row r="364" customFormat="false" ht="12.75" hidden="false" customHeight="false" outlineLevel="0" collapsed="false">
      <c r="A364" s="168"/>
      <c r="B364" s="149"/>
      <c r="C364" s="149"/>
      <c r="D364" s="149"/>
      <c r="E364" s="149"/>
      <c r="F364" s="149"/>
      <c r="G364" s="149"/>
      <c r="H364" s="148"/>
      <c r="I364" s="170"/>
      <c r="R364" s="148"/>
    </row>
    <row r="365" customFormat="false" ht="12.75" hidden="false" customHeight="false" outlineLevel="0" collapsed="false">
      <c r="A365" s="168"/>
      <c r="B365" s="149"/>
      <c r="C365" s="149"/>
      <c r="D365" s="149"/>
      <c r="E365" s="149"/>
      <c r="F365" s="149"/>
      <c r="G365" s="149"/>
      <c r="H365" s="148"/>
      <c r="I365" s="170"/>
      <c r="R365" s="148"/>
    </row>
    <row r="366" customFormat="false" ht="12.75" hidden="false" customHeight="false" outlineLevel="0" collapsed="false">
      <c r="A366" s="168"/>
      <c r="B366" s="149"/>
      <c r="C366" s="149"/>
      <c r="D366" s="149"/>
      <c r="E366" s="149"/>
      <c r="F366" s="149"/>
      <c r="G366" s="149"/>
      <c r="H366" s="148"/>
      <c r="I366" s="170"/>
      <c r="R366" s="148"/>
    </row>
    <row r="367" customFormat="false" ht="12.75" hidden="false" customHeight="false" outlineLevel="0" collapsed="false">
      <c r="A367" s="168"/>
      <c r="B367" s="149"/>
      <c r="C367" s="149"/>
      <c r="D367" s="149"/>
      <c r="E367" s="149"/>
      <c r="F367" s="149"/>
      <c r="G367" s="149"/>
      <c r="H367" s="148"/>
      <c r="I367" s="170"/>
      <c r="R367" s="148"/>
    </row>
    <row r="368" customFormat="false" ht="12.75" hidden="false" customHeight="false" outlineLevel="0" collapsed="false">
      <c r="A368" s="168"/>
      <c r="B368" s="149"/>
      <c r="C368" s="149"/>
      <c r="D368" s="149"/>
      <c r="E368" s="149"/>
      <c r="F368" s="149"/>
      <c r="G368" s="149"/>
      <c r="H368" s="148"/>
      <c r="I368" s="170"/>
      <c r="R368" s="148"/>
    </row>
    <row r="369" customFormat="false" ht="12.75" hidden="false" customHeight="false" outlineLevel="0" collapsed="false">
      <c r="A369" s="168"/>
      <c r="B369" s="149"/>
      <c r="C369" s="149"/>
      <c r="D369" s="149"/>
      <c r="E369" s="149"/>
      <c r="F369" s="149"/>
      <c r="G369" s="149"/>
      <c r="H369" s="148"/>
      <c r="I369" s="170"/>
      <c r="R369" s="148"/>
    </row>
    <row r="370" customFormat="false" ht="12.75" hidden="false" customHeight="false" outlineLevel="0" collapsed="false">
      <c r="A370" s="168"/>
      <c r="B370" s="149"/>
      <c r="C370" s="149"/>
      <c r="D370" s="149"/>
      <c r="E370" s="149"/>
      <c r="F370" s="149"/>
      <c r="G370" s="149"/>
      <c r="H370" s="148"/>
      <c r="I370" s="170"/>
      <c r="R370" s="148"/>
    </row>
    <row r="371" customFormat="false" ht="12.75" hidden="false" customHeight="false" outlineLevel="0" collapsed="false">
      <c r="A371" s="168"/>
      <c r="B371" s="149"/>
      <c r="C371" s="149"/>
      <c r="D371" s="149"/>
      <c r="E371" s="149"/>
      <c r="F371" s="149"/>
      <c r="G371" s="149"/>
      <c r="H371" s="148"/>
      <c r="I371" s="170"/>
      <c r="R371" s="148"/>
    </row>
    <row r="372" customFormat="false" ht="12.75" hidden="false" customHeight="false" outlineLevel="0" collapsed="false">
      <c r="A372" s="168"/>
      <c r="B372" s="149"/>
      <c r="C372" s="149"/>
      <c r="D372" s="149"/>
      <c r="E372" s="149"/>
      <c r="F372" s="149"/>
      <c r="G372" s="149"/>
      <c r="H372" s="148"/>
      <c r="I372" s="170"/>
      <c r="R372" s="148"/>
    </row>
    <row r="373" customFormat="false" ht="12.75" hidden="false" customHeight="false" outlineLevel="0" collapsed="false">
      <c r="A373" s="168"/>
      <c r="B373" s="149"/>
      <c r="C373" s="149"/>
      <c r="D373" s="149"/>
      <c r="E373" s="149"/>
      <c r="F373" s="149"/>
      <c r="G373" s="149"/>
      <c r="H373" s="148"/>
      <c r="I373" s="170"/>
      <c r="R373" s="148"/>
    </row>
    <row r="374" customFormat="false" ht="12.75" hidden="false" customHeight="false" outlineLevel="0" collapsed="false">
      <c r="A374" s="168"/>
      <c r="B374" s="149"/>
      <c r="C374" s="149"/>
      <c r="D374" s="149"/>
      <c r="E374" s="149"/>
      <c r="F374" s="149"/>
      <c r="G374" s="149"/>
      <c r="H374" s="148"/>
      <c r="I374" s="170"/>
      <c r="R374" s="148"/>
    </row>
    <row r="375" customFormat="false" ht="12.75" hidden="false" customHeight="false" outlineLevel="0" collapsed="false">
      <c r="A375" s="168"/>
      <c r="B375" s="149"/>
      <c r="C375" s="149"/>
      <c r="D375" s="149"/>
      <c r="E375" s="149"/>
      <c r="F375" s="149"/>
      <c r="G375" s="149"/>
      <c r="H375" s="148"/>
      <c r="I375" s="170"/>
      <c r="R375" s="148"/>
    </row>
    <row r="376" customFormat="false" ht="12.75" hidden="false" customHeight="false" outlineLevel="0" collapsed="false">
      <c r="A376" s="168"/>
      <c r="B376" s="149"/>
      <c r="C376" s="149"/>
      <c r="D376" s="149"/>
      <c r="E376" s="149"/>
      <c r="F376" s="149"/>
      <c r="G376" s="149"/>
      <c r="H376" s="148"/>
      <c r="I376" s="170"/>
      <c r="R376" s="148"/>
    </row>
    <row r="377" customFormat="false" ht="12.75" hidden="false" customHeight="false" outlineLevel="0" collapsed="false">
      <c r="A377" s="168"/>
      <c r="B377" s="149"/>
      <c r="C377" s="149"/>
      <c r="D377" s="149"/>
      <c r="E377" s="149"/>
      <c r="F377" s="149"/>
      <c r="G377" s="149"/>
      <c r="H377" s="148"/>
      <c r="I377" s="170"/>
      <c r="R377" s="148"/>
    </row>
    <row r="378" customFormat="false" ht="12.75" hidden="false" customHeight="false" outlineLevel="0" collapsed="false">
      <c r="A378" s="168"/>
      <c r="B378" s="149"/>
      <c r="C378" s="149"/>
      <c r="D378" s="149"/>
      <c r="E378" s="149"/>
      <c r="F378" s="149"/>
      <c r="G378" s="149"/>
      <c r="H378" s="148"/>
      <c r="I378" s="170"/>
      <c r="R378" s="148"/>
    </row>
    <row r="379" customFormat="false" ht="12.75" hidden="false" customHeight="false" outlineLevel="0" collapsed="false">
      <c r="A379" s="168"/>
      <c r="B379" s="149"/>
      <c r="C379" s="149"/>
      <c r="D379" s="149"/>
      <c r="E379" s="149"/>
      <c r="F379" s="149"/>
      <c r="G379" s="149"/>
      <c r="H379" s="148"/>
      <c r="I379" s="170"/>
      <c r="R379" s="148"/>
    </row>
    <row r="380" customFormat="false" ht="12.75" hidden="false" customHeight="false" outlineLevel="0" collapsed="false">
      <c r="A380" s="168"/>
      <c r="B380" s="149"/>
      <c r="C380" s="149"/>
      <c r="D380" s="149"/>
      <c r="E380" s="149"/>
      <c r="F380" s="149"/>
      <c r="G380" s="149"/>
      <c r="H380" s="148"/>
      <c r="I380" s="170"/>
      <c r="R380" s="148"/>
    </row>
    <row r="381" customFormat="false" ht="12.75" hidden="false" customHeight="false" outlineLevel="0" collapsed="false">
      <c r="A381" s="168"/>
      <c r="B381" s="149"/>
      <c r="C381" s="149"/>
      <c r="D381" s="149"/>
      <c r="E381" s="149"/>
      <c r="F381" s="149"/>
      <c r="G381" s="149"/>
      <c r="H381" s="148"/>
      <c r="I381" s="170"/>
      <c r="R381" s="148"/>
    </row>
    <row r="382" customFormat="false" ht="12.75" hidden="false" customHeight="false" outlineLevel="0" collapsed="false">
      <c r="A382" s="168"/>
      <c r="B382" s="149"/>
      <c r="C382" s="149"/>
      <c r="D382" s="149"/>
      <c r="E382" s="149"/>
      <c r="F382" s="149"/>
      <c r="G382" s="149"/>
      <c r="H382" s="148"/>
      <c r="I382" s="170"/>
      <c r="R382" s="148"/>
    </row>
    <row r="383" customFormat="false" ht="12.75" hidden="false" customHeight="false" outlineLevel="0" collapsed="false">
      <c r="A383" s="168"/>
      <c r="B383" s="149"/>
      <c r="C383" s="149"/>
      <c r="D383" s="149"/>
      <c r="E383" s="149"/>
      <c r="F383" s="149"/>
      <c r="G383" s="149"/>
      <c r="H383" s="148"/>
      <c r="I383" s="170"/>
      <c r="R383" s="148"/>
    </row>
    <row r="384" customFormat="false" ht="12.75" hidden="false" customHeight="false" outlineLevel="0" collapsed="false">
      <c r="A384" s="168"/>
      <c r="B384" s="149"/>
      <c r="C384" s="149"/>
      <c r="D384" s="149"/>
      <c r="E384" s="149"/>
      <c r="F384" s="149"/>
      <c r="G384" s="149"/>
      <c r="H384" s="148"/>
      <c r="I384" s="170"/>
      <c r="R384" s="148"/>
    </row>
    <row r="385" customFormat="false" ht="12.75" hidden="false" customHeight="false" outlineLevel="0" collapsed="false">
      <c r="A385" s="168"/>
      <c r="B385" s="149"/>
      <c r="C385" s="149"/>
      <c r="D385" s="149"/>
      <c r="E385" s="149"/>
      <c r="F385" s="149"/>
      <c r="G385" s="149"/>
      <c r="H385" s="148"/>
      <c r="I385" s="170"/>
      <c r="R385" s="148"/>
    </row>
    <row r="386" customFormat="false" ht="12.75" hidden="false" customHeight="false" outlineLevel="0" collapsed="false">
      <c r="A386" s="168"/>
      <c r="B386" s="149"/>
      <c r="C386" s="149"/>
      <c r="D386" s="149"/>
      <c r="E386" s="149"/>
      <c r="F386" s="149"/>
      <c r="G386" s="149"/>
      <c r="H386" s="148"/>
      <c r="I386" s="170"/>
      <c r="R386" s="148"/>
    </row>
    <row r="387" customFormat="false" ht="12.75" hidden="false" customHeight="false" outlineLevel="0" collapsed="false">
      <c r="A387" s="168"/>
      <c r="B387" s="149"/>
      <c r="C387" s="149"/>
      <c r="D387" s="149"/>
      <c r="E387" s="149"/>
      <c r="F387" s="149"/>
      <c r="G387" s="149"/>
      <c r="H387" s="148"/>
      <c r="I387" s="170"/>
      <c r="R387" s="148"/>
    </row>
    <row r="388" customFormat="false" ht="12.75" hidden="false" customHeight="false" outlineLevel="0" collapsed="false">
      <c r="A388" s="168"/>
      <c r="B388" s="149"/>
      <c r="C388" s="149"/>
      <c r="D388" s="149"/>
      <c r="E388" s="149"/>
      <c r="F388" s="149"/>
      <c r="G388" s="149"/>
      <c r="H388" s="148"/>
      <c r="I388" s="170"/>
      <c r="R388" s="148"/>
    </row>
    <row r="389" customFormat="false" ht="12.75" hidden="false" customHeight="false" outlineLevel="0" collapsed="false">
      <c r="A389" s="168"/>
      <c r="B389" s="149"/>
      <c r="C389" s="149"/>
      <c r="D389" s="149"/>
      <c r="E389" s="149"/>
      <c r="F389" s="149"/>
      <c r="G389" s="149"/>
      <c r="H389" s="148"/>
      <c r="I389" s="170"/>
      <c r="R389" s="148"/>
    </row>
    <row r="390" customFormat="false" ht="12.75" hidden="false" customHeight="false" outlineLevel="0" collapsed="false">
      <c r="A390" s="168"/>
      <c r="B390" s="149"/>
      <c r="C390" s="149"/>
      <c r="D390" s="149"/>
      <c r="E390" s="149"/>
      <c r="F390" s="149"/>
      <c r="G390" s="149"/>
      <c r="H390" s="148"/>
      <c r="I390" s="170"/>
      <c r="R390" s="148"/>
    </row>
    <row r="391" customFormat="false" ht="12.75" hidden="false" customHeight="false" outlineLevel="0" collapsed="false">
      <c r="A391" s="168"/>
      <c r="B391" s="149"/>
      <c r="C391" s="149"/>
      <c r="D391" s="149"/>
      <c r="E391" s="149"/>
      <c r="F391" s="149"/>
      <c r="G391" s="149"/>
      <c r="H391" s="148"/>
      <c r="I391" s="170"/>
      <c r="R391" s="148"/>
    </row>
    <row r="392" customFormat="false" ht="12.75" hidden="false" customHeight="false" outlineLevel="0" collapsed="false">
      <c r="A392" s="168"/>
      <c r="B392" s="149"/>
      <c r="C392" s="149"/>
      <c r="D392" s="149"/>
      <c r="E392" s="149"/>
      <c r="F392" s="149"/>
      <c r="G392" s="149"/>
      <c r="H392" s="148"/>
      <c r="I392" s="170"/>
      <c r="R392" s="148"/>
    </row>
    <row r="393" customFormat="false" ht="12.75" hidden="false" customHeight="false" outlineLevel="0" collapsed="false">
      <c r="A393" s="168"/>
      <c r="B393" s="149"/>
      <c r="C393" s="149"/>
      <c r="D393" s="149"/>
      <c r="E393" s="149"/>
      <c r="F393" s="149"/>
      <c r="G393" s="149"/>
      <c r="H393" s="148"/>
      <c r="I393" s="170"/>
      <c r="R393" s="148"/>
    </row>
    <row r="394" customFormat="false" ht="12.75" hidden="false" customHeight="false" outlineLevel="0" collapsed="false">
      <c r="A394" s="168"/>
      <c r="B394" s="149"/>
      <c r="C394" s="149"/>
      <c r="D394" s="149"/>
      <c r="E394" s="149"/>
      <c r="F394" s="149"/>
      <c r="G394" s="149"/>
      <c r="H394" s="148"/>
      <c r="I394" s="170"/>
      <c r="R394" s="148"/>
    </row>
    <row r="395" customFormat="false" ht="12.75" hidden="false" customHeight="false" outlineLevel="0" collapsed="false">
      <c r="A395" s="168"/>
      <c r="B395" s="149"/>
      <c r="C395" s="149"/>
      <c r="D395" s="149"/>
      <c r="E395" s="149"/>
      <c r="F395" s="149"/>
      <c r="G395" s="149"/>
      <c r="H395" s="148"/>
      <c r="I395" s="170"/>
      <c r="R395" s="148"/>
    </row>
    <row r="396" customFormat="false" ht="12.75" hidden="false" customHeight="false" outlineLevel="0" collapsed="false">
      <c r="A396" s="168"/>
      <c r="B396" s="149"/>
      <c r="C396" s="149"/>
      <c r="D396" s="149"/>
      <c r="E396" s="149"/>
      <c r="F396" s="149"/>
      <c r="G396" s="149"/>
      <c r="H396" s="148"/>
      <c r="I396" s="170"/>
      <c r="R396" s="148"/>
    </row>
    <row r="397" customFormat="false" ht="12.75" hidden="false" customHeight="false" outlineLevel="0" collapsed="false">
      <c r="A397" s="168"/>
      <c r="B397" s="149"/>
      <c r="C397" s="149"/>
      <c r="D397" s="149"/>
      <c r="E397" s="149"/>
      <c r="F397" s="149"/>
      <c r="G397" s="149"/>
      <c r="H397" s="148"/>
      <c r="I397" s="170"/>
      <c r="R397" s="148"/>
    </row>
    <row r="398" customFormat="false" ht="12.75" hidden="false" customHeight="false" outlineLevel="0" collapsed="false">
      <c r="A398" s="168"/>
      <c r="B398" s="149"/>
      <c r="C398" s="149"/>
      <c r="D398" s="149"/>
      <c r="E398" s="149"/>
      <c r="F398" s="149"/>
      <c r="G398" s="149"/>
      <c r="H398" s="148"/>
      <c r="I398" s="170"/>
      <c r="R398" s="148"/>
    </row>
    <row r="399" customFormat="false" ht="12.75" hidden="false" customHeight="false" outlineLevel="0" collapsed="false">
      <c r="A399" s="168"/>
      <c r="B399" s="149"/>
      <c r="C399" s="149"/>
      <c r="D399" s="149"/>
      <c r="E399" s="149"/>
      <c r="F399" s="149"/>
      <c r="G399" s="149"/>
      <c r="H399" s="148"/>
      <c r="I399" s="170"/>
      <c r="R399" s="148"/>
    </row>
    <row r="400" customFormat="false" ht="12.75" hidden="false" customHeight="false" outlineLevel="0" collapsed="false">
      <c r="A400" s="168"/>
      <c r="B400" s="149"/>
      <c r="C400" s="149"/>
      <c r="D400" s="149"/>
      <c r="E400" s="149"/>
      <c r="F400" s="149"/>
      <c r="G400" s="149"/>
      <c r="H400" s="148"/>
      <c r="I400" s="170"/>
      <c r="R400" s="148"/>
    </row>
    <row r="401" customFormat="false" ht="12.75" hidden="false" customHeight="false" outlineLevel="0" collapsed="false">
      <c r="A401" s="168"/>
      <c r="B401" s="149"/>
      <c r="C401" s="149"/>
      <c r="D401" s="149"/>
      <c r="E401" s="149"/>
      <c r="F401" s="149"/>
      <c r="G401" s="149"/>
      <c r="H401" s="148"/>
      <c r="I401" s="170"/>
      <c r="R401" s="148"/>
    </row>
    <row r="402" customFormat="false" ht="12.75" hidden="false" customHeight="false" outlineLevel="0" collapsed="false">
      <c r="A402" s="168"/>
      <c r="B402" s="149"/>
      <c r="C402" s="149"/>
      <c r="D402" s="149"/>
      <c r="E402" s="149"/>
      <c r="F402" s="149"/>
      <c r="G402" s="149"/>
      <c r="H402" s="148"/>
      <c r="I402" s="170"/>
      <c r="R402" s="148"/>
    </row>
    <row r="403" customFormat="false" ht="12.75" hidden="false" customHeight="false" outlineLevel="0" collapsed="false">
      <c r="A403" s="168"/>
      <c r="B403" s="149"/>
      <c r="C403" s="149"/>
      <c r="D403" s="149"/>
      <c r="E403" s="149"/>
      <c r="F403" s="149"/>
      <c r="G403" s="149"/>
      <c r="H403" s="148"/>
      <c r="I403" s="170"/>
      <c r="R403" s="148"/>
    </row>
    <row r="404" customFormat="false" ht="12.75" hidden="false" customHeight="false" outlineLevel="0" collapsed="false">
      <c r="A404" s="168"/>
      <c r="B404" s="149"/>
      <c r="C404" s="149"/>
      <c r="D404" s="149"/>
      <c r="E404" s="149"/>
      <c r="F404" s="149"/>
      <c r="G404" s="149"/>
      <c r="H404" s="148"/>
      <c r="I404" s="170"/>
      <c r="R404" s="148"/>
    </row>
    <row r="405" customFormat="false" ht="12.75" hidden="false" customHeight="false" outlineLevel="0" collapsed="false">
      <c r="A405" s="168"/>
      <c r="B405" s="149"/>
      <c r="C405" s="149"/>
      <c r="D405" s="149"/>
      <c r="E405" s="149"/>
      <c r="F405" s="149"/>
      <c r="G405" s="149"/>
      <c r="H405" s="148"/>
      <c r="I405" s="170"/>
      <c r="R405" s="148"/>
    </row>
    <row r="406" customFormat="false" ht="12.75" hidden="false" customHeight="false" outlineLevel="0" collapsed="false">
      <c r="A406" s="168"/>
      <c r="B406" s="149"/>
      <c r="C406" s="149"/>
      <c r="D406" s="149"/>
      <c r="E406" s="149"/>
      <c r="F406" s="149"/>
      <c r="G406" s="149"/>
      <c r="H406" s="148"/>
      <c r="I406" s="170"/>
      <c r="R406" s="148"/>
    </row>
    <row r="407" customFormat="false" ht="12.75" hidden="false" customHeight="false" outlineLevel="0" collapsed="false">
      <c r="A407" s="168"/>
      <c r="B407" s="149"/>
      <c r="C407" s="149"/>
      <c r="D407" s="149"/>
      <c r="E407" s="149"/>
      <c r="F407" s="149"/>
      <c r="G407" s="149"/>
      <c r="H407" s="148"/>
      <c r="I407" s="170"/>
      <c r="R407" s="148"/>
    </row>
    <row r="408" customFormat="false" ht="12.75" hidden="false" customHeight="false" outlineLevel="0" collapsed="false">
      <c r="A408" s="168"/>
      <c r="B408" s="149"/>
      <c r="C408" s="149"/>
      <c r="D408" s="149"/>
      <c r="E408" s="149"/>
      <c r="F408" s="149"/>
      <c r="G408" s="149"/>
      <c r="H408" s="148"/>
      <c r="I408" s="170"/>
      <c r="R408" s="148"/>
    </row>
    <row r="409" customFormat="false" ht="12.75" hidden="false" customHeight="false" outlineLevel="0" collapsed="false">
      <c r="A409" s="168"/>
      <c r="B409" s="149"/>
      <c r="C409" s="149"/>
      <c r="D409" s="149"/>
      <c r="E409" s="149"/>
      <c r="F409" s="149"/>
      <c r="G409" s="149"/>
      <c r="H409" s="148"/>
      <c r="I409" s="170"/>
      <c r="R409" s="148"/>
    </row>
    <row r="410" customFormat="false" ht="12.75" hidden="false" customHeight="false" outlineLevel="0" collapsed="false">
      <c r="A410" s="168"/>
      <c r="B410" s="149"/>
      <c r="C410" s="149"/>
      <c r="D410" s="149"/>
      <c r="E410" s="149"/>
      <c r="F410" s="149"/>
      <c r="G410" s="149"/>
      <c r="H410" s="148"/>
      <c r="I410" s="170"/>
      <c r="R410" s="148"/>
    </row>
    <row r="411" customFormat="false" ht="12.75" hidden="false" customHeight="false" outlineLevel="0" collapsed="false">
      <c r="A411" s="168"/>
      <c r="B411" s="149"/>
      <c r="C411" s="149"/>
      <c r="D411" s="149"/>
      <c r="E411" s="149"/>
      <c r="F411" s="149"/>
      <c r="G411" s="149"/>
      <c r="H411" s="148"/>
      <c r="I411" s="170"/>
      <c r="R411" s="148"/>
    </row>
    <row r="412" customFormat="false" ht="12.75" hidden="false" customHeight="false" outlineLevel="0" collapsed="false">
      <c r="A412" s="168"/>
      <c r="B412" s="149"/>
      <c r="C412" s="149"/>
      <c r="D412" s="149"/>
      <c r="E412" s="149"/>
      <c r="F412" s="149"/>
      <c r="G412" s="149"/>
      <c r="H412" s="148"/>
      <c r="I412" s="170"/>
      <c r="R412" s="148"/>
    </row>
    <row r="413" customFormat="false" ht="12.75" hidden="false" customHeight="false" outlineLevel="0" collapsed="false">
      <c r="A413" s="168"/>
      <c r="B413" s="149"/>
      <c r="C413" s="149"/>
      <c r="D413" s="149"/>
      <c r="E413" s="149"/>
      <c r="F413" s="149"/>
      <c r="G413" s="149"/>
      <c r="H413" s="148"/>
      <c r="I413" s="170"/>
      <c r="R413" s="148"/>
    </row>
    <row r="414" customFormat="false" ht="12.75" hidden="false" customHeight="false" outlineLevel="0" collapsed="false">
      <c r="A414" s="168"/>
      <c r="B414" s="149"/>
      <c r="C414" s="149"/>
      <c r="D414" s="149"/>
      <c r="E414" s="149"/>
      <c r="F414" s="149"/>
      <c r="G414" s="149"/>
      <c r="H414" s="148"/>
      <c r="I414" s="170"/>
      <c r="R414" s="148"/>
    </row>
    <row r="415" customFormat="false" ht="12.75" hidden="false" customHeight="false" outlineLevel="0" collapsed="false">
      <c r="A415" s="168"/>
      <c r="B415" s="149"/>
      <c r="C415" s="149"/>
      <c r="D415" s="149"/>
      <c r="E415" s="149"/>
      <c r="F415" s="149"/>
      <c r="G415" s="149"/>
      <c r="H415" s="148"/>
      <c r="I415" s="170"/>
      <c r="R415" s="148"/>
    </row>
    <row r="416" customFormat="false" ht="12.75" hidden="false" customHeight="false" outlineLevel="0" collapsed="false">
      <c r="A416" s="168"/>
      <c r="B416" s="149"/>
      <c r="C416" s="149"/>
      <c r="D416" s="149"/>
      <c r="E416" s="149"/>
      <c r="F416" s="149"/>
      <c r="G416" s="149"/>
      <c r="H416" s="148"/>
      <c r="I416" s="170"/>
      <c r="R416" s="148"/>
    </row>
    <row r="417" customFormat="false" ht="12.75" hidden="false" customHeight="false" outlineLevel="0" collapsed="false">
      <c r="A417" s="168"/>
      <c r="B417" s="149"/>
      <c r="C417" s="149"/>
      <c r="D417" s="149"/>
      <c r="E417" s="149"/>
      <c r="F417" s="149"/>
      <c r="G417" s="149"/>
      <c r="H417" s="148"/>
      <c r="I417" s="170"/>
      <c r="R417" s="148"/>
    </row>
    <row r="418" customFormat="false" ht="12.75" hidden="false" customHeight="false" outlineLevel="0" collapsed="false">
      <c r="A418" s="168"/>
      <c r="B418" s="149"/>
      <c r="C418" s="149"/>
      <c r="D418" s="149"/>
      <c r="E418" s="149"/>
      <c r="F418" s="149"/>
      <c r="G418" s="149"/>
      <c r="H418" s="148"/>
      <c r="I418" s="170"/>
      <c r="R418" s="148"/>
    </row>
    <row r="419" customFormat="false" ht="12.75" hidden="false" customHeight="false" outlineLevel="0" collapsed="false">
      <c r="A419" s="168"/>
      <c r="B419" s="149"/>
      <c r="C419" s="149"/>
      <c r="D419" s="149"/>
      <c r="E419" s="149"/>
      <c r="F419" s="149"/>
      <c r="G419" s="149"/>
      <c r="H419" s="148"/>
      <c r="I419" s="170"/>
      <c r="R419" s="148"/>
    </row>
    <row r="420" customFormat="false" ht="12.75" hidden="false" customHeight="false" outlineLevel="0" collapsed="false">
      <c r="A420" s="168"/>
      <c r="B420" s="149"/>
      <c r="C420" s="149"/>
      <c r="D420" s="149"/>
      <c r="E420" s="149"/>
      <c r="F420" s="149"/>
      <c r="G420" s="149"/>
      <c r="H420" s="148"/>
      <c r="I420" s="170"/>
      <c r="R420" s="148"/>
    </row>
    <row r="421" customFormat="false" ht="12.75" hidden="false" customHeight="false" outlineLevel="0" collapsed="false">
      <c r="A421" s="168"/>
      <c r="B421" s="149"/>
      <c r="C421" s="149"/>
      <c r="D421" s="149"/>
      <c r="E421" s="149"/>
      <c r="F421" s="149"/>
      <c r="G421" s="149"/>
      <c r="H421" s="148"/>
      <c r="I421" s="170"/>
      <c r="R421" s="148"/>
    </row>
    <row r="422" customFormat="false" ht="12.75" hidden="false" customHeight="false" outlineLevel="0" collapsed="false">
      <c r="A422" s="168"/>
      <c r="B422" s="149"/>
      <c r="C422" s="149"/>
      <c r="D422" s="149"/>
      <c r="E422" s="149"/>
      <c r="F422" s="149"/>
      <c r="G422" s="149"/>
      <c r="H422" s="148"/>
      <c r="I422" s="170"/>
      <c r="R422" s="148"/>
    </row>
    <row r="423" customFormat="false" ht="12.75" hidden="false" customHeight="false" outlineLevel="0" collapsed="false">
      <c r="A423" s="168"/>
      <c r="B423" s="149"/>
      <c r="C423" s="149"/>
      <c r="D423" s="149"/>
      <c r="E423" s="149"/>
      <c r="F423" s="149"/>
      <c r="G423" s="149"/>
      <c r="H423" s="148"/>
      <c r="I423" s="170"/>
      <c r="R423" s="148"/>
    </row>
    <row r="424" customFormat="false" ht="12.75" hidden="false" customHeight="false" outlineLevel="0" collapsed="false">
      <c r="A424" s="168"/>
      <c r="B424" s="149"/>
      <c r="C424" s="149"/>
      <c r="D424" s="149"/>
      <c r="E424" s="149"/>
      <c r="F424" s="149"/>
      <c r="G424" s="149"/>
      <c r="H424" s="148"/>
      <c r="I424" s="170"/>
      <c r="R424" s="148"/>
    </row>
    <row r="425" customFormat="false" ht="12.75" hidden="false" customHeight="false" outlineLevel="0" collapsed="false">
      <c r="A425" s="168"/>
      <c r="B425" s="149"/>
      <c r="C425" s="149"/>
      <c r="D425" s="149"/>
      <c r="E425" s="149"/>
      <c r="F425" s="149"/>
      <c r="G425" s="149"/>
      <c r="H425" s="148"/>
      <c r="I425" s="170"/>
      <c r="R425" s="148"/>
    </row>
    <row r="426" customFormat="false" ht="12.75" hidden="false" customHeight="false" outlineLevel="0" collapsed="false">
      <c r="A426" s="168"/>
      <c r="B426" s="149"/>
      <c r="C426" s="149"/>
      <c r="D426" s="149"/>
      <c r="E426" s="149"/>
      <c r="F426" s="149"/>
      <c r="G426" s="149"/>
      <c r="H426" s="148"/>
      <c r="I426" s="170"/>
      <c r="R426" s="148"/>
    </row>
    <row r="427" customFormat="false" ht="12.75" hidden="false" customHeight="false" outlineLevel="0" collapsed="false">
      <c r="A427" s="168"/>
      <c r="B427" s="149"/>
      <c r="C427" s="149"/>
      <c r="D427" s="149"/>
      <c r="E427" s="149"/>
      <c r="F427" s="149"/>
      <c r="G427" s="149"/>
      <c r="H427" s="148"/>
      <c r="I427" s="170"/>
      <c r="R427" s="148"/>
    </row>
    <row r="428" customFormat="false" ht="12.75" hidden="false" customHeight="false" outlineLevel="0" collapsed="false">
      <c r="A428" s="168"/>
      <c r="B428" s="149"/>
      <c r="C428" s="149"/>
      <c r="D428" s="149"/>
      <c r="E428" s="149"/>
      <c r="F428" s="149"/>
      <c r="G428" s="149"/>
      <c r="H428" s="148"/>
      <c r="I428" s="170"/>
      <c r="R428" s="148"/>
    </row>
    <row r="429" customFormat="false" ht="12.75" hidden="false" customHeight="false" outlineLevel="0" collapsed="false">
      <c r="A429" s="168"/>
      <c r="B429" s="149"/>
      <c r="C429" s="149"/>
      <c r="D429" s="149"/>
      <c r="E429" s="149"/>
      <c r="F429" s="149"/>
      <c r="G429" s="149"/>
      <c r="H429" s="148"/>
      <c r="I429" s="170"/>
      <c r="R429" s="148"/>
    </row>
    <row r="430" customFormat="false" ht="12.75" hidden="false" customHeight="false" outlineLevel="0" collapsed="false">
      <c r="A430" s="168"/>
      <c r="B430" s="149"/>
      <c r="C430" s="149"/>
      <c r="D430" s="149"/>
      <c r="E430" s="149"/>
      <c r="F430" s="149"/>
      <c r="G430" s="149"/>
      <c r="H430" s="148"/>
      <c r="I430" s="170"/>
      <c r="R430" s="148"/>
    </row>
    <row r="431" customFormat="false" ht="12.75" hidden="false" customHeight="false" outlineLevel="0" collapsed="false">
      <c r="A431" s="168"/>
      <c r="B431" s="149"/>
      <c r="C431" s="149"/>
      <c r="D431" s="149"/>
      <c r="E431" s="149"/>
      <c r="F431" s="149"/>
      <c r="G431" s="149"/>
      <c r="H431" s="148"/>
      <c r="I431" s="170"/>
      <c r="R431" s="148"/>
    </row>
    <row r="432" customFormat="false" ht="12.75" hidden="false" customHeight="false" outlineLevel="0" collapsed="false">
      <c r="A432" s="168"/>
      <c r="B432" s="149"/>
      <c r="C432" s="149"/>
      <c r="D432" s="149"/>
      <c r="E432" s="149"/>
      <c r="F432" s="149"/>
      <c r="G432" s="149"/>
      <c r="H432" s="148"/>
      <c r="I432" s="170"/>
      <c r="R432" s="148"/>
    </row>
    <row r="433" customFormat="false" ht="12.75" hidden="false" customHeight="false" outlineLevel="0" collapsed="false">
      <c r="A433" s="168"/>
      <c r="B433" s="149"/>
      <c r="C433" s="149"/>
      <c r="D433" s="149"/>
      <c r="E433" s="149"/>
      <c r="F433" s="149"/>
      <c r="G433" s="149"/>
      <c r="H433" s="148"/>
      <c r="I433" s="170"/>
      <c r="R433" s="148"/>
    </row>
    <row r="434" customFormat="false" ht="12.75" hidden="false" customHeight="false" outlineLevel="0" collapsed="false">
      <c r="A434" s="168"/>
      <c r="B434" s="149"/>
      <c r="C434" s="149"/>
      <c r="D434" s="149"/>
      <c r="E434" s="149"/>
      <c r="F434" s="149"/>
      <c r="G434" s="149"/>
      <c r="H434" s="148"/>
      <c r="I434" s="170"/>
      <c r="R434" s="148"/>
    </row>
    <row r="435" customFormat="false" ht="12.75" hidden="false" customHeight="false" outlineLevel="0" collapsed="false">
      <c r="A435" s="168"/>
      <c r="B435" s="149"/>
      <c r="C435" s="149"/>
      <c r="D435" s="149"/>
      <c r="E435" s="149"/>
      <c r="F435" s="149"/>
      <c r="G435" s="149"/>
      <c r="H435" s="148"/>
      <c r="I435" s="170"/>
      <c r="R435" s="148"/>
    </row>
    <row r="436" customFormat="false" ht="12.75" hidden="false" customHeight="false" outlineLevel="0" collapsed="false">
      <c r="A436" s="168"/>
      <c r="B436" s="149"/>
      <c r="C436" s="149"/>
      <c r="D436" s="149"/>
      <c r="E436" s="149"/>
      <c r="F436" s="149"/>
      <c r="G436" s="149"/>
      <c r="H436" s="148"/>
      <c r="I436" s="170"/>
      <c r="R436" s="148"/>
    </row>
    <row r="437" customFormat="false" ht="12.75" hidden="false" customHeight="false" outlineLevel="0" collapsed="false">
      <c r="A437" s="168"/>
      <c r="B437" s="149"/>
      <c r="C437" s="149"/>
      <c r="D437" s="149"/>
      <c r="E437" s="149"/>
      <c r="F437" s="149"/>
      <c r="G437" s="149"/>
      <c r="H437" s="148"/>
      <c r="I437" s="170"/>
      <c r="R437" s="148"/>
    </row>
    <row r="438" customFormat="false" ht="12.75" hidden="false" customHeight="false" outlineLevel="0" collapsed="false">
      <c r="A438" s="168"/>
      <c r="B438" s="149"/>
      <c r="C438" s="149"/>
      <c r="D438" s="149"/>
      <c r="E438" s="149"/>
      <c r="F438" s="149"/>
      <c r="G438" s="149"/>
      <c r="H438" s="148"/>
      <c r="I438" s="170"/>
      <c r="R438" s="148"/>
    </row>
    <row r="439" customFormat="false" ht="12.75" hidden="false" customHeight="false" outlineLevel="0" collapsed="false">
      <c r="A439" s="168"/>
      <c r="B439" s="149"/>
      <c r="C439" s="149"/>
      <c r="D439" s="149"/>
      <c r="E439" s="149"/>
      <c r="F439" s="149"/>
      <c r="G439" s="149"/>
      <c r="H439" s="148"/>
      <c r="I439" s="170"/>
      <c r="R439" s="148"/>
    </row>
    <row r="440" customFormat="false" ht="12.75" hidden="false" customHeight="false" outlineLevel="0" collapsed="false">
      <c r="A440" s="168"/>
      <c r="B440" s="149"/>
      <c r="C440" s="149"/>
      <c r="D440" s="149"/>
      <c r="E440" s="149"/>
      <c r="F440" s="149"/>
      <c r="G440" s="149"/>
      <c r="H440" s="148"/>
      <c r="I440" s="170"/>
      <c r="R440" s="148"/>
    </row>
    <row r="441" customFormat="false" ht="12.75" hidden="false" customHeight="false" outlineLevel="0" collapsed="false">
      <c r="A441" s="168"/>
      <c r="B441" s="149"/>
      <c r="C441" s="149"/>
      <c r="D441" s="149"/>
      <c r="E441" s="149"/>
      <c r="F441" s="149"/>
      <c r="G441" s="149"/>
      <c r="H441" s="148"/>
      <c r="I441" s="170"/>
      <c r="R441" s="148"/>
    </row>
    <row r="442" customFormat="false" ht="12.75" hidden="false" customHeight="false" outlineLevel="0" collapsed="false">
      <c r="A442" s="168"/>
      <c r="B442" s="149"/>
      <c r="C442" s="149"/>
      <c r="D442" s="149"/>
      <c r="E442" s="149"/>
      <c r="F442" s="149"/>
      <c r="G442" s="149"/>
      <c r="H442" s="148"/>
      <c r="I442" s="170"/>
      <c r="R442" s="148"/>
    </row>
    <row r="443" customFormat="false" ht="12.75" hidden="false" customHeight="false" outlineLevel="0" collapsed="false">
      <c r="A443" s="168"/>
      <c r="B443" s="149"/>
      <c r="C443" s="149"/>
      <c r="D443" s="149"/>
      <c r="E443" s="149"/>
      <c r="F443" s="149"/>
      <c r="G443" s="149"/>
      <c r="H443" s="148"/>
      <c r="I443" s="170"/>
      <c r="R443" s="148"/>
    </row>
    <row r="444" customFormat="false" ht="12.75" hidden="false" customHeight="false" outlineLevel="0" collapsed="false">
      <c r="A444" s="168"/>
      <c r="B444" s="149"/>
      <c r="C444" s="149"/>
      <c r="D444" s="149"/>
      <c r="E444" s="149"/>
      <c r="F444" s="149"/>
      <c r="G444" s="149"/>
      <c r="H444" s="148"/>
      <c r="I444" s="170"/>
      <c r="R444" s="148"/>
    </row>
    <row r="445" customFormat="false" ht="12.75" hidden="false" customHeight="false" outlineLevel="0" collapsed="false">
      <c r="A445" s="168"/>
      <c r="B445" s="149"/>
      <c r="C445" s="149"/>
      <c r="D445" s="149"/>
      <c r="E445" s="149"/>
      <c r="F445" s="149"/>
      <c r="G445" s="149"/>
      <c r="H445" s="148"/>
      <c r="I445" s="170"/>
      <c r="R445" s="148"/>
    </row>
    <row r="446" customFormat="false" ht="12.75" hidden="false" customHeight="false" outlineLevel="0" collapsed="false">
      <c r="A446" s="168"/>
      <c r="B446" s="149"/>
      <c r="C446" s="149"/>
      <c r="D446" s="149"/>
      <c r="E446" s="149"/>
      <c r="F446" s="149"/>
      <c r="G446" s="149"/>
      <c r="H446" s="148"/>
      <c r="I446" s="170"/>
      <c r="R446" s="148"/>
    </row>
    <row r="447" customFormat="false" ht="12.75" hidden="false" customHeight="false" outlineLevel="0" collapsed="false">
      <c r="A447" s="168"/>
      <c r="B447" s="149"/>
      <c r="C447" s="149"/>
      <c r="D447" s="149"/>
      <c r="E447" s="149"/>
      <c r="F447" s="149"/>
      <c r="G447" s="149"/>
      <c r="H447" s="148"/>
      <c r="I447" s="170"/>
      <c r="R447" s="148"/>
    </row>
    <row r="448" customFormat="false" ht="12.75" hidden="false" customHeight="false" outlineLevel="0" collapsed="false">
      <c r="A448" s="168"/>
      <c r="B448" s="149"/>
      <c r="C448" s="149"/>
      <c r="D448" s="149"/>
      <c r="E448" s="149"/>
      <c r="F448" s="149"/>
      <c r="G448" s="149"/>
      <c r="H448" s="148"/>
      <c r="I448" s="170"/>
      <c r="R448" s="148"/>
    </row>
    <row r="449" customFormat="false" ht="12.75" hidden="false" customHeight="false" outlineLevel="0" collapsed="false">
      <c r="A449" s="168"/>
      <c r="B449" s="149"/>
      <c r="C449" s="149"/>
      <c r="D449" s="149"/>
      <c r="E449" s="149"/>
      <c r="F449" s="149"/>
      <c r="G449" s="149"/>
      <c r="H449" s="148"/>
      <c r="I449" s="170"/>
      <c r="R449" s="148"/>
    </row>
    <row r="450" customFormat="false" ht="12.75" hidden="false" customHeight="false" outlineLevel="0" collapsed="false">
      <c r="A450" s="168"/>
      <c r="B450" s="149"/>
      <c r="C450" s="149"/>
      <c r="D450" s="149"/>
      <c r="E450" s="149"/>
      <c r="F450" s="149"/>
      <c r="G450" s="149"/>
      <c r="H450" s="148"/>
      <c r="I450" s="170"/>
      <c r="R450" s="148"/>
    </row>
    <row r="451" customFormat="false" ht="12.75" hidden="false" customHeight="false" outlineLevel="0" collapsed="false">
      <c r="A451" s="168"/>
      <c r="B451" s="149"/>
      <c r="C451" s="149"/>
      <c r="D451" s="149"/>
      <c r="E451" s="149"/>
      <c r="F451" s="149"/>
      <c r="G451" s="149"/>
      <c r="H451" s="148"/>
      <c r="I451" s="170"/>
      <c r="R451" s="148"/>
    </row>
    <row r="452" customFormat="false" ht="12.75" hidden="false" customHeight="false" outlineLevel="0" collapsed="false">
      <c r="A452" s="168"/>
      <c r="B452" s="149"/>
      <c r="C452" s="149"/>
      <c r="D452" s="149"/>
      <c r="E452" s="149"/>
      <c r="F452" s="149"/>
      <c r="G452" s="149"/>
      <c r="H452" s="148"/>
      <c r="I452" s="170"/>
      <c r="R452" s="148"/>
    </row>
    <row r="453" customFormat="false" ht="12.75" hidden="false" customHeight="false" outlineLevel="0" collapsed="false">
      <c r="A453" s="168"/>
      <c r="B453" s="149"/>
      <c r="C453" s="149"/>
      <c r="D453" s="149"/>
      <c r="E453" s="149"/>
      <c r="F453" s="149"/>
      <c r="G453" s="149"/>
      <c r="H453" s="148"/>
      <c r="I453" s="170"/>
      <c r="R453" s="148"/>
    </row>
    <row r="454" customFormat="false" ht="12.75" hidden="false" customHeight="false" outlineLevel="0" collapsed="false">
      <c r="A454" s="168"/>
      <c r="B454" s="149"/>
      <c r="C454" s="149"/>
      <c r="D454" s="149"/>
      <c r="E454" s="149"/>
      <c r="F454" s="149"/>
      <c r="G454" s="149"/>
      <c r="H454" s="148"/>
      <c r="I454" s="170"/>
      <c r="R454" s="148"/>
    </row>
    <row r="455" customFormat="false" ht="12.75" hidden="false" customHeight="false" outlineLevel="0" collapsed="false">
      <c r="A455" s="168"/>
      <c r="B455" s="149"/>
      <c r="C455" s="149"/>
      <c r="D455" s="149"/>
      <c r="E455" s="149"/>
      <c r="F455" s="149"/>
      <c r="G455" s="149"/>
      <c r="H455" s="148"/>
      <c r="I455" s="170"/>
      <c r="R455" s="148"/>
    </row>
    <row r="456" customFormat="false" ht="12.75" hidden="false" customHeight="false" outlineLevel="0" collapsed="false">
      <c r="A456" s="168"/>
      <c r="B456" s="149"/>
      <c r="C456" s="149"/>
      <c r="D456" s="149"/>
      <c r="E456" s="149"/>
      <c r="F456" s="149"/>
      <c r="G456" s="149"/>
      <c r="H456" s="148"/>
      <c r="I456" s="170"/>
      <c r="R456" s="148"/>
    </row>
    <row r="457" customFormat="false" ht="12.75" hidden="false" customHeight="false" outlineLevel="0" collapsed="false">
      <c r="A457" s="168"/>
      <c r="B457" s="149"/>
      <c r="C457" s="149"/>
      <c r="D457" s="149"/>
      <c r="E457" s="149"/>
      <c r="F457" s="149"/>
      <c r="G457" s="149"/>
      <c r="H457" s="148"/>
      <c r="I457" s="170"/>
      <c r="R457" s="148"/>
    </row>
    <row r="458" customFormat="false" ht="12.75" hidden="false" customHeight="false" outlineLevel="0" collapsed="false">
      <c r="A458" s="168"/>
      <c r="B458" s="149"/>
      <c r="C458" s="149"/>
      <c r="D458" s="149"/>
      <c r="E458" s="149"/>
      <c r="F458" s="149"/>
      <c r="G458" s="149"/>
      <c r="H458" s="148"/>
      <c r="I458" s="170"/>
      <c r="R458" s="148"/>
    </row>
    <row r="459" customFormat="false" ht="12.75" hidden="false" customHeight="false" outlineLevel="0" collapsed="false">
      <c r="A459" s="168"/>
      <c r="B459" s="149"/>
      <c r="C459" s="149"/>
      <c r="D459" s="149"/>
      <c r="E459" s="149"/>
      <c r="F459" s="149"/>
      <c r="G459" s="149"/>
      <c r="H459" s="148"/>
      <c r="I459" s="170"/>
      <c r="R459" s="148"/>
    </row>
    <row r="460" customFormat="false" ht="12.75" hidden="false" customHeight="false" outlineLevel="0" collapsed="false">
      <c r="A460" s="168"/>
      <c r="B460" s="149"/>
      <c r="C460" s="149"/>
      <c r="D460" s="149"/>
      <c r="E460" s="149"/>
      <c r="F460" s="149"/>
      <c r="G460" s="149"/>
      <c r="H460" s="148"/>
      <c r="I460" s="170"/>
      <c r="R460" s="148"/>
    </row>
    <row r="461" customFormat="false" ht="12.75" hidden="false" customHeight="false" outlineLevel="0" collapsed="false">
      <c r="A461" s="168"/>
      <c r="B461" s="149"/>
      <c r="C461" s="149"/>
      <c r="D461" s="149"/>
      <c r="E461" s="149"/>
      <c r="F461" s="149"/>
      <c r="G461" s="149"/>
      <c r="H461" s="148"/>
      <c r="I461" s="170"/>
      <c r="R461" s="148"/>
    </row>
    <row r="462" customFormat="false" ht="12.75" hidden="false" customHeight="false" outlineLevel="0" collapsed="false">
      <c r="A462" s="168"/>
      <c r="B462" s="149"/>
      <c r="C462" s="149"/>
      <c r="D462" s="149"/>
      <c r="E462" s="149"/>
      <c r="F462" s="149"/>
      <c r="G462" s="149"/>
      <c r="H462" s="148"/>
      <c r="I462" s="170"/>
      <c r="R462" s="148"/>
    </row>
    <row r="463" customFormat="false" ht="12.75" hidden="false" customHeight="false" outlineLevel="0" collapsed="false">
      <c r="A463" s="168"/>
      <c r="B463" s="149"/>
      <c r="C463" s="149"/>
      <c r="D463" s="149"/>
      <c r="E463" s="149"/>
      <c r="F463" s="149"/>
      <c r="G463" s="149"/>
      <c r="H463" s="148"/>
      <c r="I463" s="170"/>
      <c r="R463" s="148"/>
    </row>
    <row r="464" customFormat="false" ht="12.75" hidden="false" customHeight="false" outlineLevel="0" collapsed="false">
      <c r="A464" s="168"/>
      <c r="B464" s="149"/>
      <c r="C464" s="149"/>
      <c r="D464" s="149"/>
      <c r="E464" s="149"/>
      <c r="F464" s="149"/>
      <c r="G464" s="149"/>
      <c r="H464" s="148"/>
      <c r="I464" s="170"/>
      <c r="R464" s="148"/>
    </row>
    <row r="465" customFormat="false" ht="12.75" hidden="false" customHeight="false" outlineLevel="0" collapsed="false">
      <c r="A465" s="168"/>
      <c r="B465" s="149"/>
      <c r="C465" s="149"/>
      <c r="D465" s="149"/>
      <c r="E465" s="149"/>
      <c r="F465" s="149"/>
      <c r="G465" s="149"/>
      <c r="H465" s="148"/>
      <c r="I465" s="170"/>
      <c r="R465" s="148"/>
    </row>
    <row r="466" customFormat="false" ht="12.75" hidden="false" customHeight="false" outlineLevel="0" collapsed="false">
      <c r="A466" s="168"/>
      <c r="B466" s="149"/>
      <c r="C466" s="149"/>
      <c r="D466" s="149"/>
      <c r="E466" s="149"/>
      <c r="F466" s="149"/>
      <c r="G466" s="149"/>
      <c r="H466" s="148"/>
      <c r="I466" s="170"/>
      <c r="R466" s="148"/>
    </row>
    <row r="467" customFormat="false" ht="12.75" hidden="false" customHeight="false" outlineLevel="0" collapsed="false">
      <c r="A467" s="168"/>
      <c r="B467" s="149"/>
      <c r="C467" s="149"/>
      <c r="D467" s="149"/>
      <c r="E467" s="149"/>
      <c r="F467" s="149"/>
      <c r="G467" s="149"/>
      <c r="H467" s="148"/>
      <c r="I467" s="170"/>
      <c r="R467" s="148"/>
    </row>
    <row r="468" customFormat="false" ht="12.75" hidden="false" customHeight="false" outlineLevel="0" collapsed="false">
      <c r="A468" s="168"/>
      <c r="B468" s="149"/>
      <c r="C468" s="149"/>
      <c r="D468" s="149"/>
      <c r="E468" s="149"/>
      <c r="F468" s="149"/>
      <c r="G468" s="149"/>
      <c r="H468" s="148"/>
      <c r="I468" s="170"/>
      <c r="R468" s="148"/>
    </row>
    <row r="469" customFormat="false" ht="12.75" hidden="false" customHeight="false" outlineLevel="0" collapsed="false">
      <c r="A469" s="168"/>
      <c r="B469" s="149"/>
      <c r="C469" s="149"/>
      <c r="D469" s="149"/>
      <c r="E469" s="149"/>
      <c r="F469" s="149"/>
      <c r="G469" s="149"/>
      <c r="H469" s="148"/>
      <c r="I469" s="170"/>
      <c r="R469" s="148"/>
    </row>
    <row r="470" customFormat="false" ht="12.75" hidden="false" customHeight="false" outlineLevel="0" collapsed="false">
      <c r="A470" s="168"/>
      <c r="B470" s="149"/>
      <c r="C470" s="149"/>
      <c r="D470" s="149"/>
      <c r="E470" s="149"/>
      <c r="F470" s="149"/>
      <c r="G470" s="149"/>
      <c r="H470" s="148"/>
      <c r="I470" s="170"/>
      <c r="R470" s="148"/>
    </row>
    <row r="471" customFormat="false" ht="12.75" hidden="false" customHeight="false" outlineLevel="0" collapsed="false">
      <c r="A471" s="168"/>
      <c r="B471" s="149"/>
      <c r="C471" s="149"/>
      <c r="D471" s="149"/>
      <c r="E471" s="149"/>
      <c r="F471" s="149"/>
      <c r="G471" s="149"/>
      <c r="H471" s="148"/>
      <c r="I471" s="170"/>
      <c r="R471" s="148"/>
    </row>
    <row r="472" customFormat="false" ht="12.75" hidden="false" customHeight="false" outlineLevel="0" collapsed="false">
      <c r="A472" s="168"/>
      <c r="B472" s="149"/>
      <c r="C472" s="149"/>
      <c r="D472" s="149"/>
      <c r="E472" s="149"/>
      <c r="F472" s="149"/>
      <c r="G472" s="149"/>
      <c r="H472" s="148"/>
      <c r="I472" s="170"/>
      <c r="R472" s="148"/>
    </row>
    <row r="473" customFormat="false" ht="12.75" hidden="false" customHeight="false" outlineLevel="0" collapsed="false">
      <c r="A473" s="168"/>
      <c r="B473" s="149"/>
      <c r="C473" s="149"/>
      <c r="D473" s="149"/>
      <c r="E473" s="149"/>
      <c r="F473" s="149"/>
      <c r="G473" s="149"/>
      <c r="H473" s="148"/>
      <c r="I473" s="170"/>
      <c r="R473" s="148"/>
    </row>
    <row r="474" customFormat="false" ht="12.75" hidden="false" customHeight="false" outlineLevel="0" collapsed="false">
      <c r="A474" s="168"/>
      <c r="B474" s="149"/>
      <c r="C474" s="149"/>
      <c r="D474" s="149"/>
      <c r="E474" s="149"/>
      <c r="F474" s="149"/>
      <c r="G474" s="149"/>
      <c r="H474" s="148"/>
      <c r="I474" s="170"/>
      <c r="R474" s="148"/>
    </row>
    <row r="475" customFormat="false" ht="12.75" hidden="false" customHeight="false" outlineLevel="0" collapsed="false">
      <c r="A475" s="168"/>
      <c r="B475" s="149"/>
      <c r="C475" s="149"/>
      <c r="D475" s="149"/>
      <c r="E475" s="149"/>
      <c r="F475" s="149"/>
      <c r="G475" s="149"/>
      <c r="H475" s="148"/>
      <c r="I475" s="170"/>
      <c r="R475" s="148"/>
    </row>
    <row r="476" customFormat="false" ht="12.75" hidden="false" customHeight="false" outlineLevel="0" collapsed="false">
      <c r="A476" s="168"/>
      <c r="B476" s="149"/>
      <c r="C476" s="149"/>
      <c r="D476" s="149"/>
      <c r="E476" s="149"/>
      <c r="F476" s="149"/>
      <c r="G476" s="149"/>
      <c r="H476" s="148"/>
      <c r="I476" s="170"/>
      <c r="R476" s="148"/>
    </row>
    <row r="477" customFormat="false" ht="12.75" hidden="false" customHeight="false" outlineLevel="0" collapsed="false">
      <c r="A477" s="168"/>
      <c r="B477" s="149"/>
      <c r="C477" s="149"/>
      <c r="D477" s="149"/>
      <c r="E477" s="149"/>
      <c r="F477" s="149"/>
      <c r="G477" s="149"/>
      <c r="H477" s="148"/>
      <c r="I477" s="170"/>
      <c r="R477" s="148"/>
    </row>
    <row r="478" customFormat="false" ht="12.75" hidden="false" customHeight="false" outlineLevel="0" collapsed="false">
      <c r="A478" s="168"/>
      <c r="B478" s="149"/>
      <c r="C478" s="149"/>
      <c r="D478" s="149"/>
      <c r="E478" s="149"/>
      <c r="F478" s="149"/>
      <c r="G478" s="149"/>
      <c r="H478" s="148"/>
      <c r="I478" s="170"/>
      <c r="R478" s="148"/>
    </row>
    <row r="479" customFormat="false" ht="12.75" hidden="false" customHeight="false" outlineLevel="0" collapsed="false">
      <c r="A479" s="168"/>
      <c r="B479" s="149"/>
      <c r="C479" s="149"/>
      <c r="D479" s="149"/>
      <c r="E479" s="149"/>
      <c r="F479" s="149"/>
      <c r="G479" s="149"/>
      <c r="H479" s="148"/>
      <c r="I479" s="170"/>
      <c r="R479" s="148"/>
    </row>
    <row r="480" customFormat="false" ht="12.75" hidden="false" customHeight="false" outlineLevel="0" collapsed="false">
      <c r="A480" s="168"/>
      <c r="B480" s="149"/>
      <c r="C480" s="149"/>
      <c r="D480" s="149"/>
      <c r="E480" s="149"/>
      <c r="F480" s="149"/>
      <c r="G480" s="149"/>
      <c r="H480" s="148"/>
      <c r="I480" s="170"/>
      <c r="R480" s="148"/>
    </row>
    <row r="481" customFormat="false" ht="12.75" hidden="false" customHeight="false" outlineLevel="0" collapsed="false">
      <c r="A481" s="168"/>
      <c r="B481" s="149"/>
      <c r="C481" s="149"/>
      <c r="D481" s="149"/>
      <c r="E481" s="149"/>
      <c r="F481" s="149"/>
      <c r="G481" s="149"/>
      <c r="H481" s="148"/>
      <c r="I481" s="170"/>
      <c r="R481" s="148"/>
    </row>
    <row r="482" customFormat="false" ht="12.75" hidden="false" customHeight="false" outlineLevel="0" collapsed="false">
      <c r="A482" s="168"/>
      <c r="B482" s="149"/>
      <c r="C482" s="149"/>
      <c r="D482" s="149"/>
      <c r="E482" s="149"/>
      <c r="F482" s="149"/>
      <c r="G482" s="149"/>
      <c r="H482" s="148"/>
      <c r="I482" s="170"/>
      <c r="R482" s="148"/>
    </row>
    <row r="483" customFormat="false" ht="12.75" hidden="false" customHeight="false" outlineLevel="0" collapsed="false">
      <c r="A483" s="168"/>
      <c r="B483" s="149"/>
      <c r="C483" s="149"/>
      <c r="D483" s="149"/>
      <c r="E483" s="149"/>
      <c r="F483" s="149"/>
      <c r="G483" s="149"/>
      <c r="H483" s="148"/>
      <c r="I483" s="170"/>
      <c r="R483" s="148"/>
    </row>
    <row r="484" customFormat="false" ht="12.75" hidden="false" customHeight="false" outlineLevel="0" collapsed="false">
      <c r="A484" s="168"/>
      <c r="B484" s="149"/>
      <c r="C484" s="149"/>
      <c r="D484" s="149"/>
      <c r="E484" s="149"/>
      <c r="F484" s="149"/>
      <c r="G484" s="149"/>
      <c r="H484" s="148"/>
      <c r="I484" s="170"/>
      <c r="R484" s="148"/>
    </row>
    <row r="485" customFormat="false" ht="12.75" hidden="false" customHeight="false" outlineLevel="0" collapsed="false">
      <c r="A485" s="168"/>
      <c r="B485" s="149"/>
      <c r="C485" s="149"/>
      <c r="D485" s="149"/>
      <c r="E485" s="149"/>
      <c r="F485" s="149"/>
      <c r="G485" s="149"/>
      <c r="H485" s="148"/>
      <c r="I485" s="170"/>
      <c r="R485" s="148"/>
    </row>
    <row r="486" customFormat="false" ht="12.75" hidden="false" customHeight="false" outlineLevel="0" collapsed="false">
      <c r="A486" s="168"/>
      <c r="B486" s="149"/>
      <c r="C486" s="149"/>
      <c r="D486" s="149"/>
      <c r="E486" s="149"/>
      <c r="F486" s="149"/>
      <c r="G486" s="149"/>
      <c r="H486" s="148"/>
      <c r="I486" s="170"/>
      <c r="R486" s="148"/>
    </row>
    <row r="487" customFormat="false" ht="12.75" hidden="false" customHeight="false" outlineLevel="0" collapsed="false">
      <c r="A487" s="168"/>
      <c r="B487" s="149"/>
      <c r="C487" s="149"/>
      <c r="D487" s="149"/>
      <c r="E487" s="149"/>
      <c r="F487" s="149"/>
      <c r="G487" s="149"/>
      <c r="H487" s="148"/>
      <c r="I487" s="170"/>
      <c r="R487" s="148"/>
    </row>
    <row r="488" customFormat="false" ht="12.75" hidden="false" customHeight="false" outlineLevel="0" collapsed="false">
      <c r="A488" s="168"/>
      <c r="B488" s="149"/>
      <c r="C488" s="149"/>
      <c r="D488" s="149"/>
      <c r="E488" s="149"/>
      <c r="F488" s="149"/>
      <c r="G488" s="149"/>
      <c r="H488" s="148"/>
      <c r="I488" s="170"/>
      <c r="R488" s="148"/>
    </row>
    <row r="489" customFormat="false" ht="12.75" hidden="false" customHeight="false" outlineLevel="0" collapsed="false">
      <c r="A489" s="168"/>
      <c r="B489" s="149"/>
      <c r="C489" s="149"/>
      <c r="D489" s="149"/>
      <c r="E489" s="149"/>
      <c r="F489" s="149"/>
      <c r="G489" s="149"/>
      <c r="H489" s="148"/>
      <c r="I489" s="170"/>
      <c r="R489" s="148"/>
    </row>
    <row r="490" customFormat="false" ht="12.75" hidden="false" customHeight="false" outlineLevel="0" collapsed="false">
      <c r="A490" s="168"/>
      <c r="B490" s="149"/>
      <c r="C490" s="149"/>
      <c r="D490" s="149"/>
      <c r="E490" s="149"/>
      <c r="F490" s="149"/>
      <c r="G490" s="149"/>
      <c r="H490" s="148"/>
      <c r="I490" s="170"/>
      <c r="R490" s="148"/>
    </row>
    <row r="491" customFormat="false" ht="12.75" hidden="false" customHeight="false" outlineLevel="0" collapsed="false">
      <c r="A491" s="168"/>
      <c r="B491" s="149"/>
      <c r="C491" s="149"/>
      <c r="D491" s="149"/>
      <c r="E491" s="149"/>
      <c r="F491" s="149"/>
      <c r="G491" s="149"/>
      <c r="H491" s="148"/>
      <c r="I491" s="170"/>
      <c r="R491" s="148"/>
    </row>
    <row r="492" customFormat="false" ht="12.75" hidden="false" customHeight="false" outlineLevel="0" collapsed="false">
      <c r="A492" s="168"/>
      <c r="B492" s="149"/>
      <c r="C492" s="149"/>
      <c r="D492" s="149"/>
      <c r="E492" s="149"/>
      <c r="F492" s="149"/>
      <c r="G492" s="149"/>
      <c r="H492" s="148"/>
      <c r="I492" s="170"/>
      <c r="R492" s="148"/>
    </row>
    <row r="493" customFormat="false" ht="12.75" hidden="false" customHeight="false" outlineLevel="0" collapsed="false">
      <c r="A493" s="168"/>
      <c r="B493" s="149"/>
      <c r="C493" s="149"/>
      <c r="D493" s="149"/>
      <c r="E493" s="149"/>
      <c r="F493" s="149"/>
      <c r="G493" s="149"/>
      <c r="H493" s="148"/>
      <c r="I493" s="170"/>
      <c r="R493" s="148"/>
    </row>
    <row r="494" customFormat="false" ht="12.75" hidden="false" customHeight="false" outlineLevel="0" collapsed="false">
      <c r="A494" s="168"/>
      <c r="B494" s="149"/>
      <c r="C494" s="149"/>
      <c r="D494" s="149"/>
      <c r="E494" s="149"/>
      <c r="F494" s="149"/>
      <c r="G494" s="149"/>
      <c r="H494" s="148"/>
      <c r="I494" s="170"/>
      <c r="R494" s="148"/>
    </row>
    <row r="495" customFormat="false" ht="12.75" hidden="false" customHeight="false" outlineLevel="0" collapsed="false">
      <c r="A495" s="168"/>
      <c r="B495" s="149"/>
      <c r="C495" s="149"/>
      <c r="D495" s="149"/>
      <c r="E495" s="149"/>
      <c r="F495" s="149"/>
      <c r="G495" s="149"/>
      <c r="H495" s="148"/>
      <c r="I495" s="170"/>
      <c r="R495" s="148"/>
    </row>
    <row r="496" customFormat="false" ht="12.75" hidden="false" customHeight="false" outlineLevel="0" collapsed="false">
      <c r="A496" s="168"/>
      <c r="B496" s="149"/>
      <c r="C496" s="149"/>
      <c r="D496" s="149"/>
      <c r="E496" s="149"/>
      <c r="F496" s="149"/>
      <c r="G496" s="149"/>
      <c r="H496" s="148"/>
      <c r="I496" s="170"/>
      <c r="R496" s="148"/>
    </row>
    <row r="497" customFormat="false" ht="12.75" hidden="false" customHeight="false" outlineLevel="0" collapsed="false">
      <c r="A497" s="168"/>
      <c r="B497" s="149"/>
      <c r="C497" s="149"/>
      <c r="D497" s="149"/>
      <c r="E497" s="149"/>
      <c r="F497" s="149"/>
      <c r="G497" s="149"/>
      <c r="H497" s="148"/>
      <c r="I497" s="170"/>
      <c r="R497" s="148"/>
    </row>
    <row r="498" customFormat="false" ht="12.75" hidden="false" customHeight="false" outlineLevel="0" collapsed="false">
      <c r="A498" s="168"/>
      <c r="B498" s="149"/>
      <c r="C498" s="149"/>
      <c r="D498" s="149"/>
      <c r="E498" s="149"/>
      <c r="F498" s="149"/>
      <c r="G498" s="149"/>
      <c r="H498" s="148"/>
      <c r="I498" s="170"/>
      <c r="R498" s="148"/>
    </row>
    <row r="499" customFormat="false" ht="12.75" hidden="false" customHeight="false" outlineLevel="0" collapsed="false">
      <c r="A499" s="168"/>
      <c r="B499" s="149"/>
      <c r="C499" s="149"/>
      <c r="D499" s="149"/>
      <c r="E499" s="149"/>
      <c r="F499" s="149"/>
      <c r="G499" s="149"/>
      <c r="H499" s="148"/>
      <c r="I499" s="170"/>
      <c r="R499" s="148"/>
    </row>
    <row r="500" customFormat="false" ht="12.75" hidden="false" customHeight="false" outlineLevel="0" collapsed="false">
      <c r="A500" s="168"/>
      <c r="B500" s="149"/>
      <c r="C500" s="149"/>
      <c r="D500" s="149"/>
      <c r="E500" s="149"/>
      <c r="F500" s="149"/>
      <c r="G500" s="149"/>
      <c r="H500" s="148"/>
      <c r="I500" s="170"/>
      <c r="R500" s="148"/>
    </row>
    <row r="501" customFormat="false" ht="12.75" hidden="false" customHeight="false" outlineLevel="0" collapsed="false">
      <c r="A501" s="168"/>
      <c r="B501" s="149"/>
      <c r="C501" s="149"/>
      <c r="D501" s="149"/>
      <c r="E501" s="149"/>
      <c r="F501" s="149"/>
      <c r="G501" s="149"/>
      <c r="H501" s="148"/>
      <c r="I501" s="170"/>
      <c r="R501" s="148"/>
    </row>
    <row r="502" customFormat="false" ht="12.75" hidden="false" customHeight="false" outlineLevel="0" collapsed="false">
      <c r="A502" s="168"/>
      <c r="B502" s="149"/>
      <c r="C502" s="149"/>
      <c r="D502" s="149"/>
      <c r="E502" s="149"/>
      <c r="F502" s="149"/>
      <c r="G502" s="149"/>
      <c r="H502" s="148"/>
      <c r="I502" s="170"/>
      <c r="R502" s="148"/>
    </row>
    <row r="503" customFormat="false" ht="12.75" hidden="false" customHeight="false" outlineLevel="0" collapsed="false">
      <c r="A503" s="168"/>
      <c r="B503" s="149"/>
      <c r="C503" s="149"/>
      <c r="D503" s="149"/>
      <c r="E503" s="149"/>
      <c r="F503" s="149"/>
      <c r="G503" s="149"/>
      <c r="H503" s="148"/>
      <c r="I503" s="170"/>
      <c r="R503" s="148"/>
    </row>
    <row r="504" customFormat="false" ht="12.75" hidden="false" customHeight="false" outlineLevel="0" collapsed="false">
      <c r="A504" s="168"/>
      <c r="B504" s="149"/>
      <c r="C504" s="149"/>
      <c r="D504" s="149"/>
      <c r="E504" s="149"/>
      <c r="F504" s="149"/>
      <c r="G504" s="149"/>
      <c r="H504" s="148"/>
      <c r="I504" s="170"/>
      <c r="R504" s="148"/>
    </row>
    <row r="505" customFormat="false" ht="12.75" hidden="false" customHeight="false" outlineLevel="0" collapsed="false">
      <c r="A505" s="168"/>
      <c r="B505" s="149"/>
      <c r="C505" s="149"/>
      <c r="D505" s="149"/>
      <c r="E505" s="149"/>
      <c r="F505" s="149"/>
      <c r="G505" s="149"/>
      <c r="H505" s="148"/>
      <c r="I505" s="170"/>
      <c r="R505" s="148"/>
    </row>
    <row r="506" customFormat="false" ht="12.75" hidden="false" customHeight="false" outlineLevel="0" collapsed="false">
      <c r="A506" s="168"/>
      <c r="B506" s="149"/>
      <c r="C506" s="149"/>
      <c r="D506" s="149"/>
      <c r="E506" s="149"/>
      <c r="F506" s="149"/>
      <c r="G506" s="149"/>
      <c r="H506" s="148"/>
      <c r="I506" s="170"/>
      <c r="R506" s="148"/>
    </row>
    <row r="507" customFormat="false" ht="12.75" hidden="false" customHeight="false" outlineLevel="0" collapsed="false">
      <c r="A507" s="168"/>
      <c r="B507" s="149"/>
      <c r="C507" s="149"/>
      <c r="D507" s="149"/>
      <c r="E507" s="149"/>
      <c r="F507" s="149"/>
      <c r="G507" s="149"/>
      <c r="H507" s="148"/>
      <c r="I507" s="170"/>
      <c r="R507" s="148"/>
    </row>
    <row r="508" customFormat="false" ht="12.75" hidden="false" customHeight="false" outlineLevel="0" collapsed="false">
      <c r="A508" s="168"/>
      <c r="B508" s="149"/>
      <c r="C508" s="149"/>
      <c r="D508" s="149"/>
      <c r="E508" s="149"/>
      <c r="F508" s="149"/>
      <c r="G508" s="149"/>
      <c r="H508" s="148"/>
      <c r="I508" s="170"/>
      <c r="R508" s="148"/>
    </row>
    <row r="509" customFormat="false" ht="12.75" hidden="false" customHeight="false" outlineLevel="0" collapsed="false">
      <c r="A509" s="168"/>
      <c r="B509" s="149"/>
      <c r="C509" s="149"/>
      <c r="D509" s="149"/>
      <c r="E509" s="149"/>
      <c r="F509" s="149"/>
      <c r="G509" s="149"/>
      <c r="H509" s="148"/>
      <c r="I509" s="170"/>
      <c r="R509" s="148"/>
    </row>
    <row r="510" customFormat="false" ht="12.75" hidden="false" customHeight="false" outlineLevel="0" collapsed="false">
      <c r="A510" s="168"/>
      <c r="B510" s="149"/>
      <c r="C510" s="149"/>
      <c r="D510" s="149"/>
      <c r="E510" s="149"/>
      <c r="F510" s="149"/>
      <c r="G510" s="149"/>
      <c r="H510" s="148"/>
      <c r="I510" s="170"/>
      <c r="R510" s="148"/>
    </row>
    <row r="511" customFormat="false" ht="12.75" hidden="false" customHeight="false" outlineLevel="0" collapsed="false">
      <c r="A511" s="168"/>
      <c r="B511" s="149"/>
      <c r="C511" s="149"/>
      <c r="D511" s="149"/>
      <c r="E511" s="149"/>
      <c r="F511" s="149"/>
      <c r="G511" s="149"/>
      <c r="H511" s="148"/>
      <c r="I511" s="170"/>
      <c r="R511" s="148"/>
    </row>
    <row r="512" customFormat="false" ht="12.75" hidden="false" customHeight="false" outlineLevel="0" collapsed="false">
      <c r="A512" s="168"/>
      <c r="B512" s="149"/>
      <c r="C512" s="149"/>
      <c r="D512" s="149"/>
      <c r="E512" s="149"/>
      <c r="F512" s="149"/>
      <c r="G512" s="149"/>
      <c r="H512" s="148"/>
      <c r="I512" s="170"/>
      <c r="R512" s="148"/>
    </row>
    <row r="513" customFormat="false" ht="12.75" hidden="false" customHeight="false" outlineLevel="0" collapsed="false">
      <c r="A513" s="168"/>
      <c r="B513" s="149"/>
      <c r="C513" s="149"/>
      <c r="D513" s="149"/>
      <c r="E513" s="149"/>
      <c r="F513" s="149"/>
      <c r="G513" s="149"/>
      <c r="H513" s="148"/>
      <c r="I513" s="170"/>
      <c r="R513" s="148"/>
    </row>
    <row r="514" customFormat="false" ht="12.75" hidden="false" customHeight="false" outlineLevel="0" collapsed="false">
      <c r="A514" s="168"/>
      <c r="B514" s="149"/>
      <c r="C514" s="149"/>
      <c r="D514" s="149"/>
      <c r="E514" s="149"/>
      <c r="F514" s="149"/>
      <c r="G514" s="149"/>
      <c r="H514" s="148"/>
      <c r="I514" s="170"/>
      <c r="R514" s="148"/>
    </row>
    <row r="515" customFormat="false" ht="12.75" hidden="false" customHeight="false" outlineLevel="0" collapsed="false">
      <c r="A515" s="168"/>
      <c r="B515" s="149"/>
      <c r="C515" s="149"/>
      <c r="D515" s="149"/>
      <c r="E515" s="149"/>
      <c r="F515" s="149"/>
      <c r="G515" s="149"/>
      <c r="H515" s="148"/>
      <c r="I515" s="170"/>
      <c r="R515" s="148"/>
    </row>
    <row r="516" customFormat="false" ht="12.75" hidden="false" customHeight="false" outlineLevel="0" collapsed="false">
      <c r="A516" s="168"/>
      <c r="B516" s="149"/>
      <c r="C516" s="149"/>
      <c r="D516" s="149"/>
      <c r="E516" s="149"/>
      <c r="F516" s="149"/>
      <c r="G516" s="149"/>
      <c r="H516" s="148"/>
      <c r="I516" s="170"/>
      <c r="R516" s="148"/>
    </row>
    <row r="517" customFormat="false" ht="12.75" hidden="false" customHeight="false" outlineLevel="0" collapsed="false">
      <c r="A517" s="168"/>
      <c r="B517" s="149"/>
      <c r="C517" s="149"/>
      <c r="D517" s="149"/>
      <c r="E517" s="149"/>
      <c r="F517" s="149"/>
      <c r="G517" s="149"/>
      <c r="H517" s="148"/>
      <c r="I517" s="170"/>
      <c r="R517" s="148"/>
    </row>
    <row r="518" customFormat="false" ht="12.75" hidden="false" customHeight="false" outlineLevel="0" collapsed="false">
      <c r="A518" s="168"/>
      <c r="B518" s="149"/>
      <c r="C518" s="149"/>
      <c r="D518" s="149"/>
      <c r="E518" s="149"/>
      <c r="F518" s="149"/>
      <c r="G518" s="149"/>
      <c r="H518" s="148"/>
      <c r="I518" s="170"/>
      <c r="R518" s="148"/>
    </row>
    <row r="519" customFormat="false" ht="12.75" hidden="false" customHeight="false" outlineLevel="0" collapsed="false">
      <c r="A519" s="168"/>
      <c r="B519" s="149"/>
      <c r="C519" s="149"/>
      <c r="D519" s="149"/>
      <c r="E519" s="149"/>
      <c r="F519" s="149"/>
      <c r="G519" s="149"/>
      <c r="H519" s="148"/>
      <c r="I519" s="170"/>
      <c r="R519" s="148"/>
    </row>
    <row r="520" customFormat="false" ht="12.75" hidden="false" customHeight="false" outlineLevel="0" collapsed="false">
      <c r="A520" s="168"/>
      <c r="B520" s="149"/>
      <c r="C520" s="149"/>
      <c r="D520" s="149"/>
      <c r="E520" s="149"/>
      <c r="F520" s="149"/>
      <c r="G520" s="149"/>
      <c r="H520" s="148"/>
      <c r="I520" s="170"/>
      <c r="R520" s="148"/>
    </row>
    <row r="521" customFormat="false" ht="12.75" hidden="false" customHeight="false" outlineLevel="0" collapsed="false">
      <c r="A521" s="168"/>
      <c r="B521" s="149"/>
      <c r="C521" s="149"/>
      <c r="D521" s="149"/>
      <c r="E521" s="149"/>
      <c r="F521" s="149"/>
      <c r="G521" s="149"/>
      <c r="H521" s="148"/>
      <c r="I521" s="170"/>
      <c r="R521" s="148"/>
    </row>
    <row r="522" customFormat="false" ht="12.75" hidden="false" customHeight="false" outlineLevel="0" collapsed="false">
      <c r="A522" s="168"/>
      <c r="B522" s="149"/>
      <c r="C522" s="149"/>
      <c r="D522" s="149"/>
      <c r="E522" s="149"/>
      <c r="F522" s="149"/>
      <c r="G522" s="149"/>
      <c r="H522" s="148"/>
      <c r="I522" s="170"/>
      <c r="R522" s="148"/>
    </row>
    <row r="523" customFormat="false" ht="12.75" hidden="false" customHeight="false" outlineLevel="0" collapsed="false">
      <c r="A523" s="168"/>
      <c r="B523" s="149"/>
      <c r="C523" s="149"/>
      <c r="D523" s="149"/>
      <c r="E523" s="149"/>
      <c r="F523" s="149"/>
      <c r="G523" s="149"/>
      <c r="H523" s="148"/>
      <c r="I523" s="170"/>
      <c r="R523" s="148"/>
    </row>
    <row r="524" customFormat="false" ht="12.75" hidden="false" customHeight="false" outlineLevel="0" collapsed="false">
      <c r="A524" s="168"/>
      <c r="B524" s="149"/>
      <c r="C524" s="149"/>
      <c r="D524" s="149"/>
      <c r="E524" s="149"/>
      <c r="F524" s="149"/>
      <c r="G524" s="149"/>
      <c r="H524" s="148"/>
      <c r="I524" s="170"/>
      <c r="R524" s="148"/>
    </row>
    <row r="525" customFormat="false" ht="12.75" hidden="false" customHeight="false" outlineLevel="0" collapsed="false">
      <c r="A525" s="168"/>
      <c r="B525" s="149"/>
      <c r="C525" s="149"/>
      <c r="D525" s="149"/>
      <c r="E525" s="149"/>
      <c r="F525" s="149"/>
      <c r="G525" s="149"/>
      <c r="H525" s="148"/>
      <c r="I525" s="170"/>
      <c r="R525" s="148"/>
    </row>
    <row r="526" customFormat="false" ht="12.75" hidden="false" customHeight="false" outlineLevel="0" collapsed="false">
      <c r="A526" s="168"/>
      <c r="B526" s="149"/>
      <c r="C526" s="149"/>
      <c r="D526" s="149"/>
      <c r="E526" s="149"/>
      <c r="F526" s="149"/>
      <c r="G526" s="149"/>
      <c r="H526" s="148"/>
      <c r="I526" s="170"/>
      <c r="R526" s="148"/>
    </row>
    <row r="527" customFormat="false" ht="12.75" hidden="false" customHeight="false" outlineLevel="0" collapsed="false">
      <c r="A527" s="168"/>
      <c r="B527" s="149"/>
      <c r="C527" s="149"/>
      <c r="D527" s="149"/>
      <c r="E527" s="149"/>
      <c r="F527" s="149"/>
      <c r="G527" s="149"/>
      <c r="H527" s="148"/>
      <c r="I527" s="170"/>
      <c r="R527" s="148"/>
    </row>
    <row r="528" customFormat="false" ht="12.75" hidden="false" customHeight="false" outlineLevel="0" collapsed="false">
      <c r="A528" s="168"/>
      <c r="B528" s="149"/>
      <c r="C528" s="149"/>
      <c r="D528" s="149"/>
      <c r="E528" s="149"/>
      <c r="F528" s="149"/>
      <c r="G528" s="149"/>
      <c r="H528" s="148"/>
      <c r="I528" s="170"/>
      <c r="R528" s="148"/>
    </row>
    <row r="529" customFormat="false" ht="12.75" hidden="false" customHeight="false" outlineLevel="0" collapsed="false">
      <c r="A529" s="168"/>
      <c r="B529" s="149"/>
      <c r="C529" s="149"/>
      <c r="D529" s="149"/>
      <c r="E529" s="149"/>
      <c r="F529" s="149"/>
      <c r="G529" s="149"/>
      <c r="H529" s="148"/>
      <c r="I529" s="170"/>
      <c r="R529" s="148"/>
    </row>
    <row r="530" customFormat="false" ht="12.75" hidden="false" customHeight="false" outlineLevel="0" collapsed="false">
      <c r="A530" s="168"/>
      <c r="B530" s="149"/>
      <c r="C530" s="149"/>
      <c r="D530" s="149"/>
      <c r="E530" s="149"/>
      <c r="F530" s="149"/>
      <c r="G530" s="149"/>
      <c r="H530" s="148"/>
      <c r="I530" s="170"/>
      <c r="R530" s="148"/>
    </row>
    <row r="531" customFormat="false" ht="12.75" hidden="false" customHeight="false" outlineLevel="0" collapsed="false">
      <c r="A531" s="168"/>
      <c r="B531" s="149"/>
      <c r="C531" s="149"/>
      <c r="D531" s="149"/>
      <c r="E531" s="149"/>
      <c r="F531" s="149"/>
      <c r="G531" s="149"/>
      <c r="H531" s="148"/>
      <c r="I531" s="170"/>
      <c r="R531" s="148"/>
    </row>
    <row r="532" customFormat="false" ht="12.75" hidden="false" customHeight="false" outlineLevel="0" collapsed="false">
      <c r="A532" s="168"/>
      <c r="B532" s="149"/>
      <c r="C532" s="149"/>
      <c r="D532" s="149"/>
      <c r="E532" s="149"/>
      <c r="F532" s="149"/>
      <c r="G532" s="149"/>
      <c r="H532" s="148"/>
      <c r="I532" s="170"/>
      <c r="R532" s="148"/>
    </row>
    <row r="533" customFormat="false" ht="12.75" hidden="false" customHeight="false" outlineLevel="0" collapsed="false">
      <c r="A533" s="168"/>
      <c r="B533" s="149"/>
      <c r="C533" s="149"/>
      <c r="D533" s="149"/>
      <c r="E533" s="149"/>
      <c r="F533" s="149"/>
      <c r="G533" s="149"/>
      <c r="H533" s="148"/>
      <c r="I533" s="170"/>
      <c r="R533" s="148"/>
    </row>
    <row r="534" customFormat="false" ht="12.75" hidden="false" customHeight="false" outlineLevel="0" collapsed="false">
      <c r="A534" s="168"/>
      <c r="B534" s="149"/>
      <c r="C534" s="149"/>
      <c r="D534" s="149"/>
      <c r="E534" s="149"/>
      <c r="F534" s="149"/>
      <c r="G534" s="149"/>
      <c r="H534" s="148"/>
      <c r="I534" s="170"/>
      <c r="R534" s="148"/>
    </row>
    <row r="535" customFormat="false" ht="12.75" hidden="false" customHeight="false" outlineLevel="0" collapsed="false">
      <c r="A535" s="168"/>
      <c r="B535" s="149"/>
      <c r="C535" s="149"/>
      <c r="D535" s="149"/>
      <c r="E535" s="149"/>
      <c r="F535" s="149"/>
      <c r="G535" s="149"/>
      <c r="H535" s="148"/>
      <c r="I535" s="170"/>
      <c r="R535" s="148"/>
    </row>
    <row r="536" customFormat="false" ht="12.75" hidden="false" customHeight="false" outlineLevel="0" collapsed="false">
      <c r="A536" s="168"/>
      <c r="B536" s="149"/>
      <c r="C536" s="149"/>
      <c r="D536" s="149"/>
      <c r="E536" s="149"/>
      <c r="F536" s="149"/>
      <c r="G536" s="149"/>
      <c r="H536" s="148"/>
      <c r="I536" s="170"/>
      <c r="R536" s="148"/>
    </row>
    <row r="537" customFormat="false" ht="12.75" hidden="false" customHeight="false" outlineLevel="0" collapsed="false">
      <c r="A537" s="168"/>
      <c r="B537" s="149"/>
      <c r="C537" s="149"/>
      <c r="D537" s="149"/>
      <c r="E537" s="149"/>
      <c r="F537" s="149"/>
      <c r="G537" s="149"/>
      <c r="H537" s="148"/>
      <c r="I537" s="170"/>
      <c r="R537" s="148"/>
    </row>
    <row r="538" customFormat="false" ht="12.75" hidden="false" customHeight="false" outlineLevel="0" collapsed="false">
      <c r="A538" s="168"/>
      <c r="B538" s="149"/>
      <c r="C538" s="149"/>
      <c r="D538" s="149"/>
      <c r="E538" s="149"/>
      <c r="F538" s="149"/>
      <c r="G538" s="149"/>
      <c r="H538" s="148"/>
      <c r="I538" s="170"/>
      <c r="R538" s="148"/>
    </row>
    <row r="539" customFormat="false" ht="12.75" hidden="false" customHeight="false" outlineLevel="0" collapsed="false">
      <c r="A539" s="168"/>
      <c r="B539" s="149"/>
      <c r="C539" s="149"/>
      <c r="D539" s="149"/>
      <c r="E539" s="149"/>
      <c r="F539" s="149"/>
      <c r="G539" s="149"/>
      <c r="H539" s="148"/>
      <c r="I539" s="170"/>
      <c r="R539" s="148"/>
    </row>
    <row r="540" customFormat="false" ht="12.75" hidden="false" customHeight="false" outlineLevel="0" collapsed="false">
      <c r="A540" s="168"/>
      <c r="B540" s="149"/>
      <c r="C540" s="149"/>
      <c r="D540" s="149"/>
      <c r="E540" s="149"/>
      <c r="F540" s="149"/>
      <c r="G540" s="149"/>
      <c r="H540" s="148"/>
      <c r="I540" s="170"/>
      <c r="R540" s="148"/>
    </row>
    <row r="541" customFormat="false" ht="12.75" hidden="false" customHeight="false" outlineLevel="0" collapsed="false">
      <c r="A541" s="168"/>
      <c r="B541" s="149"/>
      <c r="C541" s="149"/>
      <c r="D541" s="149"/>
      <c r="E541" s="149"/>
      <c r="F541" s="149"/>
      <c r="G541" s="149"/>
      <c r="H541" s="148"/>
      <c r="I541" s="170"/>
      <c r="R541" s="148"/>
    </row>
    <row r="542" customFormat="false" ht="12.75" hidden="false" customHeight="false" outlineLevel="0" collapsed="false">
      <c r="A542" s="168"/>
      <c r="B542" s="149"/>
      <c r="C542" s="149"/>
      <c r="D542" s="149"/>
      <c r="E542" s="149"/>
      <c r="F542" s="149"/>
      <c r="G542" s="149"/>
      <c r="H542" s="148"/>
      <c r="I542" s="170"/>
      <c r="R542" s="148"/>
    </row>
    <row r="543" customFormat="false" ht="12.75" hidden="false" customHeight="false" outlineLevel="0" collapsed="false">
      <c r="A543" s="168"/>
      <c r="B543" s="149"/>
      <c r="C543" s="149"/>
      <c r="D543" s="149"/>
      <c r="E543" s="149"/>
      <c r="F543" s="149"/>
      <c r="G543" s="149"/>
      <c r="H543" s="148"/>
      <c r="I543" s="170"/>
      <c r="R543" s="148"/>
    </row>
    <row r="544" customFormat="false" ht="12.75" hidden="false" customHeight="false" outlineLevel="0" collapsed="false">
      <c r="A544" s="168"/>
      <c r="B544" s="149"/>
      <c r="C544" s="149"/>
      <c r="D544" s="149"/>
      <c r="E544" s="149"/>
      <c r="F544" s="149"/>
      <c r="G544" s="149"/>
      <c r="H544" s="148"/>
      <c r="I544" s="170"/>
      <c r="R544" s="148"/>
    </row>
    <row r="545" customFormat="false" ht="12.75" hidden="false" customHeight="false" outlineLevel="0" collapsed="false">
      <c r="A545" s="168"/>
      <c r="B545" s="149"/>
      <c r="C545" s="149"/>
      <c r="D545" s="149"/>
      <c r="E545" s="149"/>
      <c r="F545" s="149"/>
      <c r="G545" s="149"/>
      <c r="H545" s="148"/>
      <c r="I545" s="170"/>
      <c r="R545" s="148"/>
    </row>
    <row r="546" customFormat="false" ht="12.75" hidden="false" customHeight="false" outlineLevel="0" collapsed="false">
      <c r="A546" s="168"/>
      <c r="B546" s="149"/>
      <c r="C546" s="149"/>
      <c r="D546" s="149"/>
      <c r="E546" s="149"/>
      <c r="F546" s="149"/>
      <c r="G546" s="149"/>
      <c r="H546" s="148"/>
      <c r="I546" s="170"/>
      <c r="R546" s="148"/>
    </row>
    <row r="547" customFormat="false" ht="12.75" hidden="false" customHeight="false" outlineLevel="0" collapsed="false">
      <c r="A547" s="168"/>
      <c r="B547" s="149"/>
      <c r="C547" s="149"/>
      <c r="D547" s="149"/>
      <c r="E547" s="149"/>
      <c r="F547" s="149"/>
      <c r="G547" s="149"/>
      <c r="H547" s="148"/>
      <c r="I547" s="170"/>
      <c r="R547" s="148"/>
    </row>
    <row r="548" customFormat="false" ht="12.75" hidden="false" customHeight="false" outlineLevel="0" collapsed="false">
      <c r="A548" s="168"/>
      <c r="B548" s="149"/>
      <c r="C548" s="149"/>
      <c r="D548" s="149"/>
      <c r="E548" s="149"/>
      <c r="F548" s="149"/>
      <c r="G548" s="149"/>
      <c r="H548" s="148"/>
      <c r="I548" s="170"/>
      <c r="R548" s="148"/>
    </row>
    <row r="549" customFormat="false" ht="12.75" hidden="false" customHeight="false" outlineLevel="0" collapsed="false">
      <c r="A549" s="168"/>
      <c r="B549" s="149"/>
      <c r="C549" s="149"/>
      <c r="D549" s="149"/>
      <c r="E549" s="149"/>
      <c r="F549" s="149"/>
      <c r="G549" s="149"/>
      <c r="H549" s="148"/>
      <c r="I549" s="170"/>
      <c r="R549" s="148"/>
    </row>
    <row r="550" customFormat="false" ht="12.75" hidden="false" customHeight="false" outlineLevel="0" collapsed="false">
      <c r="A550" s="168"/>
      <c r="B550" s="149"/>
      <c r="C550" s="149"/>
      <c r="D550" s="149"/>
      <c r="E550" s="149"/>
      <c r="F550" s="149"/>
      <c r="G550" s="149"/>
      <c r="H550" s="148"/>
      <c r="I550" s="170"/>
      <c r="R550" s="148"/>
    </row>
    <row r="551" customFormat="false" ht="12.75" hidden="false" customHeight="false" outlineLevel="0" collapsed="false">
      <c r="A551" s="168"/>
      <c r="B551" s="149"/>
      <c r="C551" s="149"/>
      <c r="D551" s="149"/>
      <c r="E551" s="149"/>
      <c r="F551" s="149"/>
      <c r="G551" s="149"/>
      <c r="H551" s="148"/>
      <c r="I551" s="170"/>
      <c r="R551" s="148"/>
    </row>
    <row r="552" customFormat="false" ht="12.75" hidden="false" customHeight="false" outlineLevel="0" collapsed="false">
      <c r="A552" s="168"/>
      <c r="B552" s="149"/>
      <c r="C552" s="149"/>
      <c r="D552" s="149"/>
      <c r="E552" s="149"/>
      <c r="F552" s="149"/>
      <c r="G552" s="149"/>
      <c r="H552" s="148"/>
      <c r="I552" s="170"/>
      <c r="R552" s="148"/>
    </row>
    <row r="553" customFormat="false" ht="12.75" hidden="false" customHeight="false" outlineLevel="0" collapsed="false">
      <c r="A553" s="168"/>
      <c r="B553" s="149"/>
      <c r="C553" s="149"/>
      <c r="D553" s="149"/>
      <c r="E553" s="149"/>
      <c r="F553" s="149"/>
      <c r="G553" s="149"/>
      <c r="H553" s="148"/>
      <c r="I553" s="170"/>
      <c r="R553" s="148"/>
    </row>
    <row r="554" customFormat="false" ht="12.75" hidden="false" customHeight="false" outlineLevel="0" collapsed="false">
      <c r="A554" s="168"/>
      <c r="B554" s="149"/>
      <c r="C554" s="149"/>
      <c r="D554" s="149"/>
      <c r="E554" s="149"/>
      <c r="F554" s="149"/>
      <c r="G554" s="149"/>
      <c r="H554" s="148"/>
      <c r="I554" s="170"/>
      <c r="R554" s="148"/>
    </row>
    <row r="555" customFormat="false" ht="12.75" hidden="false" customHeight="false" outlineLevel="0" collapsed="false">
      <c r="A555" s="168"/>
      <c r="B555" s="149"/>
      <c r="C555" s="149"/>
      <c r="D555" s="149"/>
      <c r="E555" s="149"/>
      <c r="F555" s="149"/>
      <c r="G555" s="149"/>
      <c r="H555" s="148"/>
      <c r="I555" s="170"/>
      <c r="R555" s="148"/>
    </row>
    <row r="556" customFormat="false" ht="12.75" hidden="false" customHeight="false" outlineLevel="0" collapsed="false">
      <c r="A556" s="168"/>
      <c r="B556" s="149"/>
      <c r="C556" s="149"/>
      <c r="D556" s="149"/>
      <c r="E556" s="149"/>
      <c r="F556" s="149"/>
      <c r="G556" s="149"/>
      <c r="H556" s="148"/>
      <c r="I556" s="170"/>
      <c r="R556" s="148"/>
    </row>
    <row r="557" customFormat="false" ht="12.75" hidden="false" customHeight="false" outlineLevel="0" collapsed="false">
      <c r="A557" s="168"/>
      <c r="B557" s="149"/>
      <c r="C557" s="149"/>
      <c r="D557" s="149"/>
      <c r="E557" s="149"/>
      <c r="F557" s="149"/>
      <c r="G557" s="149"/>
      <c r="H557" s="148"/>
      <c r="I557" s="170"/>
      <c r="R557" s="148"/>
    </row>
    <row r="558" customFormat="false" ht="12.75" hidden="false" customHeight="false" outlineLevel="0" collapsed="false">
      <c r="A558" s="168"/>
      <c r="B558" s="149"/>
      <c r="C558" s="149"/>
      <c r="D558" s="149"/>
      <c r="E558" s="149"/>
      <c r="F558" s="149"/>
      <c r="G558" s="149"/>
      <c r="H558" s="148"/>
      <c r="I558" s="170"/>
      <c r="R558" s="148"/>
    </row>
    <row r="559" customFormat="false" ht="12.75" hidden="false" customHeight="false" outlineLevel="0" collapsed="false">
      <c r="A559" s="168"/>
      <c r="B559" s="149"/>
      <c r="C559" s="149"/>
      <c r="D559" s="149"/>
      <c r="E559" s="149"/>
      <c r="F559" s="149"/>
      <c r="G559" s="149"/>
      <c r="H559" s="148"/>
      <c r="I559" s="170"/>
      <c r="R559" s="148"/>
    </row>
    <row r="560" customFormat="false" ht="12.75" hidden="false" customHeight="false" outlineLevel="0" collapsed="false">
      <c r="A560" s="168"/>
      <c r="B560" s="149"/>
      <c r="C560" s="149"/>
      <c r="D560" s="149"/>
      <c r="E560" s="149"/>
      <c r="F560" s="149"/>
      <c r="G560" s="149"/>
      <c r="H560" s="148"/>
      <c r="I560" s="170"/>
      <c r="R560" s="148"/>
    </row>
    <row r="561" customFormat="false" ht="12.75" hidden="false" customHeight="false" outlineLevel="0" collapsed="false">
      <c r="A561" s="168"/>
      <c r="B561" s="149"/>
      <c r="C561" s="149"/>
      <c r="D561" s="149"/>
      <c r="E561" s="149"/>
      <c r="F561" s="149"/>
      <c r="G561" s="149"/>
      <c r="H561" s="148"/>
      <c r="I561" s="170"/>
      <c r="R561" s="148"/>
    </row>
    <row r="562" customFormat="false" ht="12.75" hidden="false" customHeight="false" outlineLevel="0" collapsed="false">
      <c r="A562" s="168"/>
      <c r="B562" s="149"/>
      <c r="C562" s="149"/>
      <c r="D562" s="149"/>
      <c r="E562" s="149"/>
      <c r="F562" s="149"/>
      <c r="G562" s="149"/>
      <c r="H562" s="148"/>
      <c r="I562" s="170"/>
      <c r="R562" s="148"/>
    </row>
    <row r="563" customFormat="false" ht="12.75" hidden="false" customHeight="false" outlineLevel="0" collapsed="false">
      <c r="A563" s="168"/>
      <c r="B563" s="149"/>
      <c r="C563" s="149"/>
      <c r="D563" s="149"/>
      <c r="E563" s="149"/>
      <c r="F563" s="149"/>
      <c r="G563" s="149"/>
      <c r="H563" s="148"/>
      <c r="I563" s="170"/>
      <c r="R563" s="148"/>
    </row>
    <row r="564" customFormat="false" ht="12.75" hidden="false" customHeight="false" outlineLevel="0" collapsed="false">
      <c r="A564" s="168"/>
      <c r="B564" s="149"/>
      <c r="C564" s="149"/>
      <c r="D564" s="149"/>
      <c r="E564" s="149"/>
      <c r="F564" s="149"/>
      <c r="G564" s="149"/>
      <c r="H564" s="148"/>
      <c r="I564" s="170"/>
      <c r="R564" s="148"/>
    </row>
    <row r="565" customFormat="false" ht="12.75" hidden="false" customHeight="false" outlineLevel="0" collapsed="false">
      <c r="A565" s="168"/>
      <c r="B565" s="149"/>
      <c r="C565" s="149"/>
      <c r="D565" s="149"/>
      <c r="E565" s="149"/>
      <c r="F565" s="149"/>
      <c r="G565" s="149"/>
      <c r="H565" s="148"/>
      <c r="I565" s="170"/>
      <c r="R565" s="148"/>
    </row>
    <row r="566" customFormat="false" ht="12.75" hidden="false" customHeight="false" outlineLevel="0" collapsed="false">
      <c r="A566" s="168"/>
      <c r="B566" s="149"/>
      <c r="C566" s="149"/>
      <c r="D566" s="149"/>
      <c r="E566" s="149"/>
      <c r="F566" s="149"/>
      <c r="G566" s="149"/>
      <c r="H566" s="148"/>
      <c r="I566" s="170"/>
      <c r="R566" s="148"/>
    </row>
    <row r="567" customFormat="false" ht="12.75" hidden="false" customHeight="false" outlineLevel="0" collapsed="false">
      <c r="A567" s="168"/>
      <c r="B567" s="149"/>
      <c r="C567" s="149"/>
      <c r="D567" s="149"/>
      <c r="E567" s="149"/>
      <c r="F567" s="149"/>
      <c r="G567" s="149"/>
      <c r="H567" s="148"/>
      <c r="I567" s="170"/>
      <c r="R567" s="148"/>
    </row>
    <row r="568" customFormat="false" ht="12.75" hidden="false" customHeight="false" outlineLevel="0" collapsed="false">
      <c r="A568" s="168"/>
      <c r="B568" s="149"/>
      <c r="C568" s="149"/>
      <c r="D568" s="149"/>
      <c r="E568" s="149"/>
      <c r="F568" s="149"/>
      <c r="G568" s="149"/>
      <c r="H568" s="148"/>
      <c r="I568" s="170"/>
      <c r="R568" s="148"/>
    </row>
    <row r="569" customFormat="false" ht="12.75" hidden="false" customHeight="false" outlineLevel="0" collapsed="false">
      <c r="A569" s="168"/>
      <c r="B569" s="149"/>
      <c r="C569" s="149"/>
      <c r="D569" s="149"/>
      <c r="E569" s="149"/>
      <c r="F569" s="149"/>
      <c r="G569" s="149"/>
      <c r="H569" s="148"/>
      <c r="I569" s="170"/>
      <c r="R569" s="148"/>
    </row>
    <row r="570" customFormat="false" ht="12.75" hidden="false" customHeight="false" outlineLevel="0" collapsed="false">
      <c r="A570" s="168"/>
      <c r="B570" s="149"/>
      <c r="C570" s="149"/>
      <c r="D570" s="149"/>
      <c r="E570" s="149"/>
      <c r="F570" s="149"/>
      <c r="G570" s="149"/>
      <c r="H570" s="148"/>
      <c r="I570" s="170"/>
      <c r="R570" s="148"/>
    </row>
    <row r="571" customFormat="false" ht="12.75" hidden="false" customHeight="false" outlineLevel="0" collapsed="false">
      <c r="A571" s="168"/>
      <c r="B571" s="149"/>
      <c r="C571" s="149"/>
      <c r="D571" s="149"/>
      <c r="E571" s="149"/>
      <c r="F571" s="149"/>
      <c r="G571" s="149"/>
      <c r="H571" s="148"/>
      <c r="I571" s="170"/>
      <c r="R571" s="148"/>
    </row>
    <row r="572" customFormat="false" ht="12.75" hidden="false" customHeight="false" outlineLevel="0" collapsed="false">
      <c r="A572" s="168"/>
      <c r="B572" s="149"/>
      <c r="C572" s="149"/>
      <c r="D572" s="149"/>
      <c r="E572" s="149"/>
      <c r="F572" s="149"/>
      <c r="G572" s="149"/>
      <c r="H572" s="148"/>
      <c r="I572" s="170"/>
      <c r="R572" s="148"/>
    </row>
    <row r="573" customFormat="false" ht="12.75" hidden="false" customHeight="false" outlineLevel="0" collapsed="false">
      <c r="A573" s="168"/>
      <c r="B573" s="149"/>
      <c r="C573" s="149"/>
      <c r="D573" s="149"/>
      <c r="E573" s="149"/>
      <c r="F573" s="149"/>
      <c r="G573" s="149"/>
      <c r="H573" s="148"/>
      <c r="I573" s="170"/>
      <c r="R573" s="148"/>
    </row>
    <row r="574" customFormat="false" ht="12.75" hidden="false" customHeight="false" outlineLevel="0" collapsed="false">
      <c r="A574" s="168"/>
      <c r="B574" s="149"/>
      <c r="C574" s="149"/>
      <c r="D574" s="149"/>
      <c r="E574" s="149"/>
      <c r="F574" s="149"/>
      <c r="G574" s="149"/>
      <c r="H574" s="148"/>
      <c r="I574" s="170"/>
      <c r="R574" s="148"/>
    </row>
    <row r="575" customFormat="false" ht="12.75" hidden="false" customHeight="false" outlineLevel="0" collapsed="false">
      <c r="A575" s="168"/>
      <c r="B575" s="149"/>
      <c r="C575" s="149"/>
      <c r="D575" s="149"/>
      <c r="E575" s="149"/>
      <c r="F575" s="149"/>
      <c r="G575" s="149"/>
      <c r="H575" s="148"/>
      <c r="I575" s="170"/>
      <c r="R575" s="148"/>
    </row>
    <row r="576" customFormat="false" ht="12.75" hidden="false" customHeight="false" outlineLevel="0" collapsed="false">
      <c r="A576" s="168"/>
      <c r="B576" s="149"/>
      <c r="C576" s="149"/>
      <c r="D576" s="149"/>
      <c r="E576" s="149"/>
      <c r="F576" s="149"/>
      <c r="G576" s="149"/>
      <c r="H576" s="148"/>
      <c r="I576" s="170"/>
      <c r="R576" s="148"/>
    </row>
    <row r="577" customFormat="false" ht="12.75" hidden="false" customHeight="false" outlineLevel="0" collapsed="false">
      <c r="A577" s="168"/>
      <c r="B577" s="149"/>
      <c r="C577" s="149"/>
      <c r="D577" s="149"/>
      <c r="E577" s="149"/>
      <c r="F577" s="149"/>
      <c r="G577" s="149"/>
      <c r="H577" s="148"/>
      <c r="I577" s="170"/>
      <c r="R577" s="148"/>
    </row>
    <row r="578" customFormat="false" ht="12.75" hidden="false" customHeight="false" outlineLevel="0" collapsed="false">
      <c r="A578" s="168"/>
      <c r="B578" s="149"/>
      <c r="C578" s="149"/>
      <c r="D578" s="149"/>
      <c r="E578" s="149"/>
      <c r="F578" s="149"/>
      <c r="G578" s="149"/>
      <c r="H578" s="148"/>
      <c r="I578" s="170"/>
      <c r="R578" s="148"/>
    </row>
    <row r="579" customFormat="false" ht="12.75" hidden="false" customHeight="false" outlineLevel="0" collapsed="false">
      <c r="A579" s="168"/>
      <c r="B579" s="149"/>
      <c r="C579" s="149"/>
      <c r="D579" s="149"/>
      <c r="E579" s="149"/>
      <c r="F579" s="149"/>
      <c r="G579" s="149"/>
      <c r="H579" s="148"/>
      <c r="I579" s="170"/>
      <c r="R579" s="148"/>
    </row>
    <row r="580" customFormat="false" ht="12.75" hidden="false" customHeight="false" outlineLevel="0" collapsed="false">
      <c r="A580" s="168"/>
      <c r="B580" s="149"/>
      <c r="C580" s="149"/>
      <c r="D580" s="149"/>
      <c r="E580" s="149"/>
      <c r="F580" s="149"/>
      <c r="G580" s="149"/>
      <c r="H580" s="148"/>
      <c r="I580" s="170"/>
      <c r="R580" s="148"/>
    </row>
    <row r="581" customFormat="false" ht="12.75" hidden="false" customHeight="false" outlineLevel="0" collapsed="false">
      <c r="A581" s="168"/>
      <c r="B581" s="149"/>
      <c r="C581" s="149"/>
      <c r="D581" s="149"/>
      <c r="E581" s="149"/>
      <c r="F581" s="149"/>
      <c r="G581" s="149"/>
      <c r="H581" s="148"/>
      <c r="I581" s="170"/>
      <c r="R581" s="148"/>
    </row>
    <row r="582" customFormat="false" ht="12.75" hidden="false" customHeight="false" outlineLevel="0" collapsed="false">
      <c r="A582" s="168"/>
      <c r="B582" s="149"/>
      <c r="C582" s="149"/>
      <c r="D582" s="149"/>
      <c r="E582" s="149"/>
      <c r="F582" s="149"/>
      <c r="G582" s="149"/>
      <c r="H582" s="148"/>
      <c r="I582" s="170"/>
      <c r="R582" s="148"/>
    </row>
    <row r="583" customFormat="false" ht="12.75" hidden="false" customHeight="false" outlineLevel="0" collapsed="false">
      <c r="A583" s="168"/>
      <c r="B583" s="149"/>
      <c r="C583" s="149"/>
      <c r="D583" s="149"/>
      <c r="E583" s="149"/>
      <c r="F583" s="149"/>
      <c r="G583" s="149"/>
      <c r="H583" s="148"/>
      <c r="I583" s="170"/>
      <c r="R583" s="148"/>
    </row>
    <row r="584" customFormat="false" ht="12.75" hidden="false" customHeight="false" outlineLevel="0" collapsed="false">
      <c r="A584" s="168"/>
      <c r="B584" s="149"/>
      <c r="C584" s="149"/>
      <c r="D584" s="149"/>
      <c r="E584" s="149"/>
      <c r="F584" s="149"/>
      <c r="G584" s="149"/>
      <c r="H584" s="148"/>
      <c r="I584" s="170"/>
      <c r="R584" s="148"/>
    </row>
    <row r="585" customFormat="false" ht="12.75" hidden="false" customHeight="false" outlineLevel="0" collapsed="false">
      <c r="A585" s="168"/>
      <c r="B585" s="149"/>
      <c r="C585" s="149"/>
      <c r="D585" s="149"/>
      <c r="E585" s="149"/>
      <c r="F585" s="149"/>
      <c r="G585" s="149"/>
      <c r="H585" s="148"/>
      <c r="I585" s="170"/>
      <c r="R585" s="148"/>
    </row>
    <row r="586" customFormat="false" ht="12.75" hidden="false" customHeight="false" outlineLevel="0" collapsed="false">
      <c r="A586" s="168"/>
      <c r="B586" s="149"/>
      <c r="C586" s="149"/>
      <c r="D586" s="149"/>
      <c r="E586" s="149"/>
      <c r="F586" s="149"/>
      <c r="G586" s="149"/>
      <c r="H586" s="148"/>
      <c r="I586" s="170"/>
      <c r="R586" s="148"/>
    </row>
    <row r="587" customFormat="false" ht="12.75" hidden="false" customHeight="false" outlineLevel="0" collapsed="false">
      <c r="A587" s="168"/>
      <c r="B587" s="149"/>
      <c r="C587" s="149"/>
      <c r="D587" s="149"/>
      <c r="E587" s="149"/>
      <c r="F587" s="149"/>
      <c r="G587" s="149"/>
      <c r="H587" s="148"/>
      <c r="I587" s="170"/>
      <c r="R587" s="148"/>
    </row>
    <row r="588" customFormat="false" ht="12.75" hidden="false" customHeight="false" outlineLevel="0" collapsed="false">
      <c r="A588" s="168"/>
      <c r="B588" s="149"/>
      <c r="C588" s="149"/>
      <c r="D588" s="149"/>
      <c r="E588" s="149"/>
      <c r="F588" s="149"/>
      <c r="G588" s="149"/>
      <c r="H588" s="148"/>
      <c r="I588" s="170"/>
      <c r="R588" s="148"/>
    </row>
    <row r="589" customFormat="false" ht="12.75" hidden="false" customHeight="false" outlineLevel="0" collapsed="false">
      <c r="A589" s="168"/>
      <c r="B589" s="149"/>
      <c r="C589" s="149"/>
      <c r="D589" s="149"/>
      <c r="E589" s="149"/>
      <c r="F589" s="149"/>
      <c r="G589" s="149"/>
      <c r="H589" s="148"/>
      <c r="I589" s="170"/>
      <c r="R589" s="148"/>
    </row>
    <row r="590" customFormat="false" ht="12.75" hidden="false" customHeight="false" outlineLevel="0" collapsed="false">
      <c r="A590" s="168"/>
      <c r="B590" s="149"/>
      <c r="C590" s="149"/>
      <c r="D590" s="149"/>
      <c r="E590" s="149"/>
      <c r="F590" s="149"/>
      <c r="G590" s="149"/>
      <c r="H590" s="148"/>
      <c r="I590" s="170"/>
      <c r="R590" s="148"/>
    </row>
    <row r="591" customFormat="false" ht="12.75" hidden="false" customHeight="false" outlineLevel="0" collapsed="false">
      <c r="A591" s="168"/>
      <c r="B591" s="149"/>
      <c r="C591" s="149"/>
      <c r="D591" s="149"/>
      <c r="E591" s="149"/>
      <c r="F591" s="149"/>
      <c r="G591" s="149"/>
      <c r="H591" s="148"/>
      <c r="I591" s="170"/>
      <c r="R591" s="148"/>
    </row>
    <row r="592" customFormat="false" ht="12.75" hidden="false" customHeight="false" outlineLevel="0" collapsed="false">
      <c r="A592" s="168"/>
      <c r="B592" s="149"/>
      <c r="C592" s="149"/>
      <c r="D592" s="149"/>
      <c r="E592" s="149"/>
      <c r="F592" s="149"/>
      <c r="G592" s="149"/>
      <c r="H592" s="148"/>
      <c r="I592" s="170"/>
      <c r="R592" s="148"/>
    </row>
    <row r="593" customFormat="false" ht="12.75" hidden="false" customHeight="false" outlineLevel="0" collapsed="false">
      <c r="A593" s="168"/>
      <c r="B593" s="149"/>
      <c r="C593" s="149"/>
      <c r="D593" s="149"/>
      <c r="E593" s="149"/>
      <c r="F593" s="149"/>
      <c r="G593" s="149"/>
      <c r="H593" s="148"/>
      <c r="I593" s="170"/>
      <c r="R593" s="148"/>
    </row>
    <row r="594" customFormat="false" ht="12.75" hidden="false" customHeight="false" outlineLevel="0" collapsed="false">
      <c r="A594" s="168"/>
      <c r="B594" s="149"/>
      <c r="C594" s="149"/>
      <c r="D594" s="149"/>
      <c r="E594" s="149"/>
      <c r="F594" s="149"/>
      <c r="G594" s="149"/>
      <c r="H594" s="148"/>
      <c r="I594" s="170"/>
      <c r="R594" s="148"/>
    </row>
    <row r="595" customFormat="false" ht="12.75" hidden="false" customHeight="false" outlineLevel="0" collapsed="false">
      <c r="A595" s="168"/>
      <c r="B595" s="149"/>
      <c r="C595" s="149"/>
      <c r="D595" s="149"/>
      <c r="E595" s="149"/>
      <c r="F595" s="149"/>
      <c r="G595" s="149"/>
      <c r="H595" s="148"/>
      <c r="I595" s="170"/>
      <c r="R595" s="148"/>
    </row>
    <row r="596" customFormat="false" ht="12.75" hidden="false" customHeight="false" outlineLevel="0" collapsed="false">
      <c r="A596" s="168"/>
      <c r="B596" s="149"/>
      <c r="C596" s="149"/>
      <c r="D596" s="149"/>
      <c r="E596" s="149"/>
      <c r="F596" s="149"/>
      <c r="G596" s="149"/>
      <c r="H596" s="148"/>
      <c r="I596" s="170"/>
      <c r="R596" s="148"/>
    </row>
    <row r="597" customFormat="false" ht="12.75" hidden="false" customHeight="false" outlineLevel="0" collapsed="false">
      <c r="A597" s="168"/>
      <c r="B597" s="149"/>
      <c r="C597" s="149"/>
      <c r="D597" s="149"/>
      <c r="E597" s="149"/>
      <c r="F597" s="149"/>
      <c r="G597" s="149"/>
      <c r="H597" s="148"/>
      <c r="I597" s="170"/>
      <c r="R597" s="148"/>
    </row>
    <row r="598" customFormat="false" ht="12.75" hidden="false" customHeight="false" outlineLevel="0" collapsed="false">
      <c r="A598" s="168"/>
      <c r="B598" s="149"/>
      <c r="C598" s="149"/>
      <c r="D598" s="149"/>
      <c r="E598" s="149"/>
      <c r="F598" s="149"/>
      <c r="G598" s="149"/>
      <c r="H598" s="148"/>
      <c r="I598" s="170"/>
      <c r="R598" s="148"/>
    </row>
    <row r="599" customFormat="false" ht="12.75" hidden="false" customHeight="false" outlineLevel="0" collapsed="false">
      <c r="A599" s="168"/>
      <c r="B599" s="149"/>
      <c r="C599" s="149"/>
      <c r="D599" s="149"/>
      <c r="E599" s="149"/>
      <c r="F599" s="149"/>
      <c r="G599" s="149"/>
      <c r="H599" s="148"/>
      <c r="I599" s="170"/>
      <c r="R599" s="148"/>
    </row>
    <row r="600" customFormat="false" ht="12.75" hidden="false" customHeight="false" outlineLevel="0" collapsed="false">
      <c r="A600" s="168"/>
      <c r="B600" s="149"/>
      <c r="C600" s="149"/>
      <c r="D600" s="149"/>
      <c r="E600" s="149"/>
      <c r="F600" s="149"/>
      <c r="G600" s="149"/>
      <c r="H600" s="148"/>
      <c r="I600" s="170"/>
      <c r="R600" s="148"/>
    </row>
    <row r="601" customFormat="false" ht="12.75" hidden="false" customHeight="false" outlineLevel="0" collapsed="false">
      <c r="A601" s="168"/>
      <c r="B601" s="149"/>
      <c r="C601" s="149"/>
      <c r="D601" s="149"/>
      <c r="E601" s="149"/>
      <c r="F601" s="149"/>
      <c r="G601" s="149"/>
      <c r="H601" s="148"/>
      <c r="I601" s="170"/>
      <c r="R601" s="148"/>
    </row>
    <row r="602" customFormat="false" ht="12.75" hidden="false" customHeight="false" outlineLevel="0" collapsed="false">
      <c r="A602" s="168"/>
      <c r="B602" s="149"/>
      <c r="C602" s="149"/>
      <c r="D602" s="149"/>
      <c r="E602" s="149"/>
      <c r="F602" s="149"/>
      <c r="G602" s="149"/>
      <c r="H602" s="148"/>
      <c r="I602" s="170"/>
      <c r="R602" s="148"/>
    </row>
    <row r="603" customFormat="false" ht="12.75" hidden="false" customHeight="false" outlineLevel="0" collapsed="false">
      <c r="A603" s="168"/>
      <c r="B603" s="149"/>
      <c r="C603" s="149"/>
      <c r="D603" s="149"/>
      <c r="E603" s="149"/>
      <c r="F603" s="149"/>
      <c r="G603" s="149"/>
      <c r="H603" s="148"/>
      <c r="I603" s="170"/>
      <c r="R603" s="148"/>
    </row>
    <row r="604" customFormat="false" ht="12.75" hidden="false" customHeight="false" outlineLevel="0" collapsed="false">
      <c r="A604" s="168"/>
      <c r="B604" s="149"/>
      <c r="C604" s="149"/>
      <c r="D604" s="149"/>
      <c r="E604" s="149"/>
      <c r="F604" s="149"/>
      <c r="G604" s="149"/>
      <c r="H604" s="148"/>
      <c r="I604" s="170"/>
      <c r="R604" s="148"/>
    </row>
    <row r="605" customFormat="false" ht="12.75" hidden="false" customHeight="false" outlineLevel="0" collapsed="false">
      <c r="A605" s="168"/>
      <c r="B605" s="149"/>
      <c r="C605" s="149"/>
      <c r="D605" s="149"/>
      <c r="E605" s="149"/>
      <c r="F605" s="149"/>
      <c r="G605" s="149"/>
      <c r="H605" s="148"/>
      <c r="I605" s="170"/>
      <c r="R605" s="148"/>
    </row>
    <row r="606" customFormat="false" ht="12.75" hidden="false" customHeight="false" outlineLevel="0" collapsed="false">
      <c r="A606" s="168"/>
      <c r="B606" s="149"/>
      <c r="C606" s="149"/>
      <c r="D606" s="149"/>
      <c r="E606" s="149"/>
      <c r="F606" s="149"/>
      <c r="G606" s="149"/>
      <c r="H606" s="148"/>
      <c r="I606" s="170"/>
      <c r="R606" s="148"/>
    </row>
    <row r="607" customFormat="false" ht="12.75" hidden="false" customHeight="false" outlineLevel="0" collapsed="false">
      <c r="A607" s="168"/>
      <c r="B607" s="149"/>
      <c r="C607" s="149"/>
      <c r="D607" s="149"/>
      <c r="E607" s="149"/>
      <c r="F607" s="149"/>
      <c r="G607" s="149"/>
      <c r="H607" s="148"/>
      <c r="I607" s="170"/>
      <c r="R607" s="148"/>
    </row>
    <row r="608" customFormat="false" ht="12.75" hidden="false" customHeight="false" outlineLevel="0" collapsed="false">
      <c r="A608" s="168"/>
      <c r="B608" s="149"/>
      <c r="C608" s="149"/>
      <c r="D608" s="149"/>
      <c r="E608" s="149"/>
      <c r="F608" s="149"/>
      <c r="G608" s="149"/>
      <c r="H608" s="148"/>
      <c r="I608" s="170"/>
      <c r="R608" s="148"/>
    </row>
    <row r="609" customFormat="false" ht="12.75" hidden="false" customHeight="false" outlineLevel="0" collapsed="false">
      <c r="A609" s="168"/>
      <c r="B609" s="149"/>
      <c r="C609" s="149"/>
      <c r="D609" s="149"/>
      <c r="E609" s="149"/>
      <c r="F609" s="149"/>
      <c r="G609" s="149"/>
      <c r="H609" s="148"/>
      <c r="I609" s="170"/>
      <c r="R609" s="148"/>
    </row>
    <row r="610" customFormat="false" ht="12.75" hidden="false" customHeight="false" outlineLevel="0" collapsed="false">
      <c r="A610" s="168"/>
      <c r="B610" s="149"/>
      <c r="C610" s="149"/>
      <c r="D610" s="149"/>
      <c r="E610" s="149"/>
      <c r="F610" s="149"/>
      <c r="G610" s="149"/>
      <c r="H610" s="148"/>
      <c r="I610" s="170"/>
      <c r="R610" s="148"/>
    </row>
    <row r="611" customFormat="false" ht="12.75" hidden="false" customHeight="false" outlineLevel="0" collapsed="false">
      <c r="A611" s="168"/>
      <c r="B611" s="149"/>
      <c r="C611" s="149"/>
      <c r="D611" s="149"/>
      <c r="E611" s="149"/>
      <c r="F611" s="149"/>
      <c r="G611" s="149"/>
      <c r="H611" s="148"/>
      <c r="I611" s="170"/>
      <c r="R611" s="148"/>
    </row>
    <row r="612" customFormat="false" ht="12.75" hidden="false" customHeight="false" outlineLevel="0" collapsed="false">
      <c r="A612" s="168"/>
      <c r="B612" s="149"/>
      <c r="C612" s="149"/>
      <c r="D612" s="149"/>
      <c r="E612" s="149"/>
      <c r="F612" s="149"/>
      <c r="G612" s="149"/>
      <c r="H612" s="148"/>
      <c r="I612" s="170"/>
      <c r="R612" s="148"/>
    </row>
    <row r="613" customFormat="false" ht="12.75" hidden="false" customHeight="false" outlineLevel="0" collapsed="false">
      <c r="A613" s="168"/>
      <c r="B613" s="149"/>
      <c r="C613" s="149"/>
      <c r="D613" s="149"/>
      <c r="E613" s="149"/>
      <c r="F613" s="149"/>
      <c r="G613" s="149"/>
      <c r="H613" s="148"/>
      <c r="I613" s="170"/>
      <c r="R613" s="148"/>
    </row>
    <row r="614" customFormat="false" ht="12.75" hidden="false" customHeight="false" outlineLevel="0" collapsed="false">
      <c r="A614" s="168"/>
      <c r="B614" s="149"/>
      <c r="C614" s="149"/>
      <c r="D614" s="149"/>
      <c r="E614" s="149"/>
      <c r="F614" s="149"/>
      <c r="G614" s="149"/>
      <c r="H614" s="148"/>
      <c r="I614" s="170"/>
      <c r="R614" s="148"/>
    </row>
    <row r="615" customFormat="false" ht="12.75" hidden="false" customHeight="false" outlineLevel="0" collapsed="false">
      <c r="A615" s="168"/>
      <c r="B615" s="149"/>
      <c r="C615" s="149"/>
      <c r="D615" s="149"/>
      <c r="E615" s="149"/>
      <c r="F615" s="149"/>
      <c r="G615" s="149"/>
      <c r="H615" s="148"/>
      <c r="I615" s="170"/>
      <c r="R615" s="148"/>
    </row>
    <row r="616" customFormat="false" ht="12.75" hidden="false" customHeight="false" outlineLevel="0" collapsed="false">
      <c r="A616" s="168"/>
      <c r="B616" s="149"/>
      <c r="C616" s="149"/>
      <c r="D616" s="149"/>
      <c r="E616" s="149"/>
      <c r="F616" s="149"/>
      <c r="G616" s="149"/>
      <c r="H616" s="148"/>
      <c r="I616" s="170"/>
      <c r="R616" s="148"/>
    </row>
    <row r="617" customFormat="false" ht="12.75" hidden="false" customHeight="false" outlineLevel="0" collapsed="false">
      <c r="A617" s="168"/>
      <c r="B617" s="149"/>
      <c r="C617" s="149"/>
      <c r="D617" s="149"/>
      <c r="E617" s="149"/>
      <c r="F617" s="149"/>
      <c r="G617" s="149"/>
      <c r="H617" s="148"/>
      <c r="I617" s="170"/>
      <c r="R617" s="148"/>
    </row>
    <row r="618" customFormat="false" ht="12.75" hidden="false" customHeight="false" outlineLevel="0" collapsed="false">
      <c r="A618" s="168"/>
      <c r="B618" s="149"/>
      <c r="C618" s="149"/>
      <c r="D618" s="149"/>
      <c r="E618" s="149"/>
      <c r="F618" s="149"/>
      <c r="G618" s="149"/>
      <c r="H618" s="148"/>
      <c r="I618" s="170"/>
      <c r="R618" s="148"/>
    </row>
    <row r="619" customFormat="false" ht="12.75" hidden="false" customHeight="false" outlineLevel="0" collapsed="false">
      <c r="A619" s="168"/>
      <c r="B619" s="149"/>
      <c r="C619" s="149"/>
      <c r="D619" s="149"/>
      <c r="E619" s="149"/>
      <c r="F619" s="149"/>
      <c r="G619" s="149"/>
      <c r="H619" s="148"/>
      <c r="I619" s="170"/>
      <c r="R619" s="148"/>
    </row>
    <row r="620" customFormat="false" ht="12.75" hidden="false" customHeight="false" outlineLevel="0" collapsed="false">
      <c r="A620" s="168"/>
      <c r="B620" s="149"/>
      <c r="C620" s="149"/>
      <c r="D620" s="149"/>
      <c r="E620" s="149"/>
      <c r="F620" s="149"/>
      <c r="G620" s="149"/>
      <c r="H620" s="148"/>
      <c r="I620" s="170"/>
      <c r="R620" s="148"/>
    </row>
    <row r="621" customFormat="false" ht="12.75" hidden="false" customHeight="false" outlineLevel="0" collapsed="false">
      <c r="A621" s="168"/>
      <c r="B621" s="149"/>
      <c r="C621" s="149"/>
      <c r="D621" s="149"/>
      <c r="E621" s="149"/>
      <c r="F621" s="149"/>
      <c r="G621" s="149"/>
      <c r="H621" s="148"/>
      <c r="I621" s="170"/>
      <c r="R621" s="148"/>
    </row>
    <row r="622" customFormat="false" ht="12.75" hidden="false" customHeight="false" outlineLevel="0" collapsed="false">
      <c r="A622" s="168"/>
      <c r="B622" s="149"/>
      <c r="C622" s="149"/>
      <c r="D622" s="149"/>
      <c r="E622" s="149"/>
      <c r="F622" s="149"/>
      <c r="G622" s="149"/>
      <c r="H622" s="148"/>
      <c r="I622" s="170"/>
      <c r="R622" s="148"/>
    </row>
    <row r="623" customFormat="false" ht="12.75" hidden="false" customHeight="false" outlineLevel="0" collapsed="false">
      <c r="A623" s="168"/>
      <c r="B623" s="149"/>
      <c r="C623" s="149"/>
      <c r="D623" s="149"/>
      <c r="E623" s="149"/>
      <c r="F623" s="149"/>
      <c r="G623" s="149"/>
      <c r="H623" s="148"/>
      <c r="I623" s="170"/>
      <c r="R623" s="148"/>
    </row>
    <row r="624" customFormat="false" ht="12.75" hidden="false" customHeight="false" outlineLevel="0" collapsed="false">
      <c r="A624" s="168"/>
      <c r="B624" s="149"/>
      <c r="C624" s="149"/>
      <c r="D624" s="149"/>
      <c r="E624" s="149"/>
      <c r="F624" s="149"/>
      <c r="G624" s="149"/>
      <c r="H624" s="148"/>
      <c r="I624" s="170"/>
      <c r="R624" s="148"/>
    </row>
    <row r="625" customFormat="false" ht="12.75" hidden="false" customHeight="false" outlineLevel="0" collapsed="false">
      <c r="A625" s="168"/>
      <c r="B625" s="149"/>
      <c r="C625" s="149"/>
      <c r="D625" s="149"/>
      <c r="E625" s="149"/>
      <c r="F625" s="149"/>
      <c r="G625" s="149"/>
      <c r="H625" s="148"/>
      <c r="I625" s="170"/>
      <c r="R625" s="148"/>
    </row>
    <row r="626" customFormat="false" ht="12.75" hidden="false" customHeight="false" outlineLevel="0" collapsed="false">
      <c r="A626" s="168"/>
      <c r="B626" s="149"/>
      <c r="C626" s="149"/>
      <c r="D626" s="149"/>
      <c r="E626" s="149"/>
      <c r="F626" s="149"/>
      <c r="G626" s="149"/>
      <c r="H626" s="148"/>
      <c r="I626" s="170"/>
      <c r="R626" s="148"/>
    </row>
    <row r="627" customFormat="false" ht="12.75" hidden="false" customHeight="false" outlineLevel="0" collapsed="false">
      <c r="A627" s="168"/>
      <c r="B627" s="149"/>
      <c r="C627" s="149"/>
      <c r="D627" s="149"/>
      <c r="E627" s="149"/>
      <c r="F627" s="149"/>
      <c r="G627" s="149"/>
      <c r="H627" s="148"/>
      <c r="I627" s="170"/>
      <c r="R627" s="148"/>
    </row>
    <row r="628" customFormat="false" ht="12.75" hidden="false" customHeight="false" outlineLevel="0" collapsed="false">
      <c r="A628" s="168"/>
      <c r="B628" s="149"/>
      <c r="C628" s="149"/>
      <c r="D628" s="149"/>
      <c r="E628" s="149"/>
      <c r="F628" s="149"/>
      <c r="G628" s="149"/>
      <c r="H628" s="148"/>
      <c r="I628" s="170"/>
      <c r="R628" s="148"/>
    </row>
    <row r="629" customFormat="false" ht="12.75" hidden="false" customHeight="false" outlineLevel="0" collapsed="false">
      <c r="A629" s="168"/>
      <c r="B629" s="149"/>
      <c r="C629" s="149"/>
      <c r="D629" s="149"/>
      <c r="E629" s="149"/>
      <c r="F629" s="149"/>
      <c r="G629" s="149"/>
      <c r="H629" s="148"/>
      <c r="I629" s="170"/>
      <c r="R629" s="148"/>
    </row>
    <row r="630" customFormat="false" ht="12.75" hidden="false" customHeight="false" outlineLevel="0" collapsed="false">
      <c r="A630" s="168"/>
      <c r="B630" s="149"/>
      <c r="C630" s="149"/>
      <c r="D630" s="149"/>
      <c r="E630" s="149"/>
      <c r="F630" s="149"/>
      <c r="G630" s="149"/>
      <c r="H630" s="148"/>
      <c r="I630" s="170"/>
      <c r="R630" s="148"/>
    </row>
    <row r="631" customFormat="false" ht="12.75" hidden="false" customHeight="false" outlineLevel="0" collapsed="false">
      <c r="A631" s="168"/>
      <c r="B631" s="149"/>
      <c r="C631" s="149"/>
      <c r="D631" s="149"/>
      <c r="E631" s="149"/>
      <c r="F631" s="149"/>
      <c r="G631" s="149"/>
      <c r="H631" s="148"/>
      <c r="I631" s="170"/>
      <c r="R631" s="148"/>
    </row>
    <row r="632" customFormat="false" ht="12.75" hidden="false" customHeight="false" outlineLevel="0" collapsed="false">
      <c r="A632" s="168"/>
      <c r="B632" s="149"/>
      <c r="C632" s="149"/>
      <c r="D632" s="149"/>
      <c r="E632" s="149"/>
      <c r="F632" s="149"/>
      <c r="G632" s="149"/>
      <c r="H632" s="148"/>
      <c r="I632" s="170"/>
      <c r="R632" s="148"/>
    </row>
    <row r="633" customFormat="false" ht="12.75" hidden="false" customHeight="false" outlineLevel="0" collapsed="false">
      <c r="A633" s="168"/>
      <c r="B633" s="149"/>
      <c r="C633" s="149"/>
      <c r="D633" s="149"/>
      <c r="E633" s="149"/>
      <c r="F633" s="149"/>
      <c r="G633" s="149"/>
      <c r="H633" s="148"/>
      <c r="I633" s="170"/>
      <c r="R633" s="148"/>
    </row>
    <row r="634" customFormat="false" ht="12.75" hidden="false" customHeight="false" outlineLevel="0" collapsed="false">
      <c r="A634" s="168"/>
      <c r="B634" s="149"/>
      <c r="C634" s="149"/>
      <c r="D634" s="149"/>
      <c r="E634" s="149"/>
      <c r="F634" s="149"/>
      <c r="G634" s="149"/>
      <c r="H634" s="148"/>
      <c r="I634" s="170"/>
      <c r="R634" s="148"/>
    </row>
    <row r="635" customFormat="false" ht="12.75" hidden="false" customHeight="false" outlineLevel="0" collapsed="false">
      <c r="A635" s="168"/>
      <c r="B635" s="149"/>
      <c r="C635" s="149"/>
      <c r="D635" s="149"/>
      <c r="E635" s="149"/>
      <c r="F635" s="149"/>
      <c r="G635" s="149"/>
      <c r="H635" s="148"/>
      <c r="I635" s="170"/>
      <c r="R635" s="148"/>
    </row>
    <row r="636" customFormat="false" ht="12.75" hidden="false" customHeight="false" outlineLevel="0" collapsed="false">
      <c r="A636" s="168"/>
      <c r="B636" s="149"/>
      <c r="C636" s="149"/>
      <c r="D636" s="149"/>
      <c r="E636" s="149"/>
      <c r="F636" s="149"/>
      <c r="G636" s="149"/>
      <c r="H636" s="148"/>
      <c r="I636" s="170"/>
      <c r="R636" s="148"/>
    </row>
    <row r="637" customFormat="false" ht="12.75" hidden="false" customHeight="false" outlineLevel="0" collapsed="false">
      <c r="A637" s="168"/>
      <c r="B637" s="149"/>
      <c r="C637" s="149"/>
      <c r="D637" s="149"/>
      <c r="E637" s="149"/>
      <c r="F637" s="149"/>
      <c r="G637" s="149"/>
      <c r="H637" s="148"/>
      <c r="I637" s="170"/>
      <c r="R637" s="148"/>
    </row>
    <row r="638" customFormat="false" ht="12.75" hidden="false" customHeight="false" outlineLevel="0" collapsed="false">
      <c r="A638" s="168"/>
      <c r="B638" s="149"/>
      <c r="C638" s="149"/>
      <c r="D638" s="149"/>
      <c r="E638" s="149"/>
      <c r="F638" s="149"/>
      <c r="G638" s="149"/>
      <c r="H638" s="148"/>
      <c r="I638" s="170"/>
      <c r="R638" s="148"/>
    </row>
    <row r="639" customFormat="false" ht="12.75" hidden="false" customHeight="false" outlineLevel="0" collapsed="false">
      <c r="A639" s="168"/>
      <c r="B639" s="149"/>
      <c r="C639" s="149"/>
      <c r="D639" s="149"/>
      <c r="E639" s="149"/>
      <c r="F639" s="149"/>
      <c r="G639" s="149"/>
      <c r="H639" s="148"/>
      <c r="I639" s="170"/>
      <c r="R639" s="148"/>
    </row>
    <row r="640" customFormat="false" ht="12.75" hidden="false" customHeight="false" outlineLevel="0" collapsed="false">
      <c r="A640" s="168"/>
      <c r="B640" s="149"/>
      <c r="C640" s="149"/>
      <c r="D640" s="149"/>
      <c r="E640" s="149"/>
      <c r="F640" s="149"/>
      <c r="G640" s="149"/>
      <c r="H640" s="148"/>
      <c r="I640" s="170"/>
      <c r="R640" s="148"/>
    </row>
    <row r="641" customFormat="false" ht="12.75" hidden="false" customHeight="false" outlineLevel="0" collapsed="false">
      <c r="A641" s="168"/>
      <c r="B641" s="149"/>
      <c r="C641" s="149"/>
      <c r="D641" s="149"/>
      <c r="E641" s="149"/>
      <c r="F641" s="149"/>
      <c r="G641" s="149"/>
      <c r="H641" s="148"/>
      <c r="I641" s="170"/>
      <c r="R641" s="148"/>
    </row>
    <row r="642" customFormat="false" ht="12.75" hidden="false" customHeight="false" outlineLevel="0" collapsed="false">
      <c r="A642" s="168"/>
      <c r="B642" s="149"/>
      <c r="C642" s="149"/>
      <c r="D642" s="149"/>
      <c r="E642" s="149"/>
      <c r="F642" s="149"/>
      <c r="G642" s="149"/>
      <c r="H642" s="148"/>
      <c r="I642" s="170"/>
      <c r="R642" s="148"/>
    </row>
    <row r="643" customFormat="false" ht="12.75" hidden="false" customHeight="false" outlineLevel="0" collapsed="false">
      <c r="A643" s="168"/>
      <c r="B643" s="149"/>
      <c r="C643" s="149"/>
      <c r="D643" s="149"/>
      <c r="E643" s="149"/>
      <c r="F643" s="149"/>
      <c r="G643" s="149"/>
      <c r="H643" s="148"/>
      <c r="I643" s="170"/>
      <c r="R643" s="148"/>
    </row>
    <row r="644" customFormat="false" ht="12.75" hidden="false" customHeight="false" outlineLevel="0" collapsed="false">
      <c r="A644" s="168"/>
      <c r="B644" s="149"/>
      <c r="C644" s="149"/>
      <c r="D644" s="149"/>
      <c r="E644" s="149"/>
      <c r="F644" s="149"/>
      <c r="G644" s="149"/>
      <c r="H644" s="148"/>
      <c r="I644" s="170"/>
      <c r="R644" s="148"/>
    </row>
    <row r="645" customFormat="false" ht="12.75" hidden="false" customHeight="false" outlineLevel="0" collapsed="false">
      <c r="A645" s="168"/>
      <c r="B645" s="149"/>
      <c r="C645" s="149"/>
      <c r="D645" s="149"/>
      <c r="E645" s="149"/>
      <c r="F645" s="149"/>
      <c r="G645" s="149"/>
      <c r="H645" s="148"/>
      <c r="I645" s="170"/>
      <c r="R645" s="148"/>
    </row>
    <row r="646" customFormat="false" ht="12.75" hidden="false" customHeight="false" outlineLevel="0" collapsed="false">
      <c r="A646" s="168"/>
      <c r="B646" s="149"/>
      <c r="C646" s="149"/>
      <c r="D646" s="149"/>
      <c r="E646" s="149"/>
      <c r="F646" s="149"/>
      <c r="G646" s="149"/>
      <c r="H646" s="148"/>
      <c r="I646" s="170"/>
      <c r="R646" s="148"/>
    </row>
    <row r="647" customFormat="false" ht="12.75" hidden="false" customHeight="false" outlineLevel="0" collapsed="false">
      <c r="A647" s="168"/>
      <c r="B647" s="149"/>
      <c r="C647" s="149"/>
      <c r="D647" s="149"/>
      <c r="E647" s="149"/>
      <c r="F647" s="149"/>
      <c r="G647" s="149"/>
      <c r="H647" s="148"/>
      <c r="I647" s="170"/>
      <c r="R647" s="148"/>
    </row>
    <row r="648" customFormat="false" ht="12.75" hidden="false" customHeight="false" outlineLevel="0" collapsed="false">
      <c r="A648" s="168"/>
      <c r="B648" s="149"/>
      <c r="C648" s="149"/>
      <c r="D648" s="149"/>
      <c r="E648" s="149"/>
      <c r="F648" s="149"/>
      <c r="G648" s="149"/>
      <c r="H648" s="148"/>
      <c r="I648" s="170"/>
      <c r="R648" s="148"/>
    </row>
    <row r="649" customFormat="false" ht="12.75" hidden="false" customHeight="false" outlineLevel="0" collapsed="false">
      <c r="A649" s="168"/>
      <c r="B649" s="149"/>
      <c r="C649" s="149"/>
      <c r="D649" s="149"/>
      <c r="E649" s="149"/>
      <c r="F649" s="149"/>
      <c r="G649" s="149"/>
      <c r="H649" s="148"/>
      <c r="I649" s="170"/>
      <c r="R649" s="148"/>
    </row>
    <row r="650" customFormat="false" ht="12.75" hidden="false" customHeight="false" outlineLevel="0" collapsed="false">
      <c r="A650" s="168"/>
      <c r="B650" s="149"/>
      <c r="C650" s="149"/>
      <c r="D650" s="149"/>
      <c r="E650" s="149"/>
      <c r="F650" s="149"/>
      <c r="G650" s="149"/>
      <c r="H650" s="148"/>
      <c r="I650" s="170"/>
      <c r="R650" s="148"/>
    </row>
    <row r="651" customFormat="false" ht="12.75" hidden="false" customHeight="false" outlineLevel="0" collapsed="false">
      <c r="A651" s="168"/>
      <c r="B651" s="149"/>
      <c r="C651" s="149"/>
      <c r="D651" s="149"/>
      <c r="E651" s="149"/>
      <c r="F651" s="149"/>
      <c r="G651" s="149"/>
      <c r="H651" s="148"/>
      <c r="I651" s="170"/>
      <c r="R651" s="148"/>
    </row>
    <row r="652" customFormat="false" ht="12.75" hidden="false" customHeight="false" outlineLevel="0" collapsed="false">
      <c r="A652" s="168"/>
      <c r="B652" s="149"/>
      <c r="C652" s="149"/>
      <c r="D652" s="149"/>
      <c r="E652" s="149"/>
      <c r="F652" s="149"/>
      <c r="G652" s="149"/>
      <c r="H652" s="148"/>
      <c r="I652" s="170"/>
      <c r="R652" s="148"/>
    </row>
    <row r="653" customFormat="false" ht="12.75" hidden="false" customHeight="false" outlineLevel="0" collapsed="false">
      <c r="A653" s="168"/>
      <c r="B653" s="149"/>
      <c r="C653" s="149"/>
      <c r="D653" s="149"/>
      <c r="E653" s="149"/>
      <c r="F653" s="149"/>
      <c r="G653" s="149"/>
      <c r="H653" s="148"/>
      <c r="I653" s="170"/>
      <c r="R653" s="148"/>
    </row>
    <row r="654" customFormat="false" ht="12.75" hidden="false" customHeight="false" outlineLevel="0" collapsed="false">
      <c r="A654" s="168"/>
      <c r="B654" s="149"/>
      <c r="C654" s="149"/>
      <c r="D654" s="149"/>
      <c r="E654" s="149"/>
      <c r="F654" s="149"/>
      <c r="G654" s="149"/>
      <c r="H654" s="148"/>
      <c r="I654" s="170"/>
      <c r="R654" s="148"/>
    </row>
    <row r="655" customFormat="false" ht="12.75" hidden="false" customHeight="false" outlineLevel="0" collapsed="false">
      <c r="A655" s="168"/>
      <c r="B655" s="149"/>
      <c r="C655" s="149"/>
      <c r="D655" s="149"/>
      <c r="E655" s="149"/>
      <c r="F655" s="149"/>
      <c r="G655" s="149"/>
      <c r="H655" s="148"/>
      <c r="I655" s="170"/>
      <c r="R655" s="148"/>
    </row>
    <row r="656" customFormat="false" ht="12.75" hidden="false" customHeight="false" outlineLevel="0" collapsed="false">
      <c r="A656" s="168"/>
      <c r="B656" s="149"/>
      <c r="C656" s="149"/>
      <c r="D656" s="149"/>
      <c r="E656" s="149"/>
      <c r="F656" s="149"/>
      <c r="G656" s="149"/>
      <c r="H656" s="148"/>
      <c r="I656" s="170"/>
      <c r="R656" s="148"/>
    </row>
    <row r="657" customFormat="false" ht="12.75" hidden="false" customHeight="false" outlineLevel="0" collapsed="false">
      <c r="A657" s="168"/>
      <c r="B657" s="149"/>
      <c r="C657" s="149"/>
      <c r="D657" s="149"/>
      <c r="E657" s="149"/>
      <c r="F657" s="149"/>
      <c r="G657" s="149"/>
      <c r="H657" s="148"/>
      <c r="I657" s="170"/>
      <c r="R657" s="148"/>
    </row>
    <row r="658" customFormat="false" ht="12.75" hidden="false" customHeight="false" outlineLevel="0" collapsed="false">
      <c r="A658" s="168"/>
      <c r="B658" s="149"/>
      <c r="C658" s="149"/>
      <c r="D658" s="149"/>
      <c r="E658" s="149"/>
      <c r="F658" s="149"/>
      <c r="G658" s="149"/>
      <c r="H658" s="148"/>
      <c r="I658" s="170"/>
      <c r="R658" s="148"/>
    </row>
    <row r="659" customFormat="false" ht="12.75" hidden="false" customHeight="false" outlineLevel="0" collapsed="false">
      <c r="A659" s="168"/>
      <c r="B659" s="149"/>
      <c r="C659" s="149"/>
      <c r="D659" s="149"/>
      <c r="E659" s="149"/>
      <c r="F659" s="149"/>
      <c r="G659" s="149"/>
      <c r="H659" s="148"/>
      <c r="I659" s="170"/>
      <c r="R659" s="148"/>
    </row>
    <row r="660" customFormat="false" ht="12.75" hidden="false" customHeight="false" outlineLevel="0" collapsed="false">
      <c r="A660" s="168"/>
      <c r="B660" s="149"/>
      <c r="C660" s="149"/>
      <c r="D660" s="149"/>
      <c r="E660" s="149"/>
      <c r="F660" s="149"/>
      <c r="G660" s="149"/>
      <c r="H660" s="148"/>
      <c r="I660" s="170"/>
      <c r="R660" s="148"/>
    </row>
    <row r="661" customFormat="false" ht="12.75" hidden="false" customHeight="false" outlineLevel="0" collapsed="false">
      <c r="A661" s="168"/>
      <c r="B661" s="149"/>
      <c r="C661" s="149"/>
      <c r="D661" s="149"/>
      <c r="E661" s="149"/>
      <c r="F661" s="149"/>
      <c r="G661" s="149"/>
      <c r="H661" s="148"/>
      <c r="I661" s="170"/>
      <c r="R661" s="148"/>
    </row>
    <row r="662" customFormat="false" ht="12.75" hidden="false" customHeight="false" outlineLevel="0" collapsed="false">
      <c r="A662" s="168"/>
      <c r="B662" s="149"/>
      <c r="C662" s="149"/>
      <c r="D662" s="149"/>
      <c r="E662" s="149"/>
      <c r="F662" s="149"/>
      <c r="G662" s="149"/>
      <c r="H662" s="148"/>
      <c r="I662" s="170"/>
      <c r="R662" s="148"/>
    </row>
    <row r="663" customFormat="false" ht="12.75" hidden="false" customHeight="false" outlineLevel="0" collapsed="false">
      <c r="A663" s="168"/>
      <c r="B663" s="149"/>
      <c r="C663" s="149"/>
      <c r="D663" s="149"/>
      <c r="E663" s="149"/>
      <c r="F663" s="149"/>
      <c r="G663" s="149"/>
      <c r="H663" s="148"/>
      <c r="I663" s="170"/>
      <c r="R663" s="148"/>
    </row>
    <row r="664" customFormat="false" ht="12.75" hidden="false" customHeight="false" outlineLevel="0" collapsed="false">
      <c r="A664" s="168"/>
      <c r="B664" s="149"/>
      <c r="C664" s="149"/>
      <c r="D664" s="149"/>
      <c r="E664" s="149"/>
      <c r="F664" s="149"/>
      <c r="G664" s="149"/>
      <c r="H664" s="148"/>
      <c r="I664" s="170"/>
      <c r="R664" s="148"/>
    </row>
    <row r="665" customFormat="false" ht="12.75" hidden="false" customHeight="false" outlineLevel="0" collapsed="false">
      <c r="A665" s="168"/>
      <c r="B665" s="149"/>
      <c r="C665" s="149"/>
      <c r="D665" s="149"/>
      <c r="E665" s="149"/>
      <c r="F665" s="149"/>
      <c r="G665" s="149"/>
      <c r="H665" s="148"/>
      <c r="I665" s="170"/>
      <c r="R665" s="148"/>
    </row>
    <row r="666" customFormat="false" ht="12.75" hidden="false" customHeight="false" outlineLevel="0" collapsed="false">
      <c r="A666" s="168"/>
      <c r="B666" s="149"/>
      <c r="C666" s="149"/>
      <c r="D666" s="149"/>
      <c r="E666" s="149"/>
      <c r="F666" s="149"/>
      <c r="G666" s="149"/>
      <c r="H666" s="148"/>
      <c r="I666" s="170"/>
      <c r="R666" s="148"/>
    </row>
    <row r="667" customFormat="false" ht="12.75" hidden="false" customHeight="false" outlineLevel="0" collapsed="false">
      <c r="A667" s="168"/>
      <c r="B667" s="149"/>
      <c r="C667" s="149"/>
      <c r="D667" s="149"/>
      <c r="E667" s="149"/>
      <c r="F667" s="149"/>
      <c r="G667" s="149"/>
      <c r="H667" s="148"/>
      <c r="I667" s="170"/>
      <c r="R667" s="148"/>
    </row>
    <row r="668" customFormat="false" ht="12.75" hidden="false" customHeight="false" outlineLevel="0" collapsed="false">
      <c r="A668" s="168"/>
      <c r="B668" s="149"/>
      <c r="C668" s="149"/>
      <c r="D668" s="149"/>
      <c r="E668" s="149"/>
      <c r="F668" s="149"/>
      <c r="G668" s="149"/>
      <c r="H668" s="148"/>
      <c r="I668" s="170"/>
      <c r="R668" s="148"/>
    </row>
    <row r="669" customFormat="false" ht="12.75" hidden="false" customHeight="false" outlineLevel="0" collapsed="false">
      <c r="A669" s="168"/>
      <c r="B669" s="149"/>
      <c r="C669" s="149"/>
      <c r="D669" s="149"/>
      <c r="E669" s="149"/>
      <c r="F669" s="149"/>
      <c r="G669" s="149"/>
      <c r="H669" s="148"/>
      <c r="I669" s="170"/>
      <c r="R669" s="148"/>
    </row>
    <row r="670" customFormat="false" ht="12.75" hidden="false" customHeight="false" outlineLevel="0" collapsed="false">
      <c r="A670" s="168"/>
      <c r="B670" s="149"/>
      <c r="C670" s="149"/>
      <c r="D670" s="149"/>
      <c r="E670" s="149"/>
      <c r="F670" s="149"/>
      <c r="G670" s="149"/>
      <c r="H670" s="148"/>
      <c r="I670" s="170"/>
      <c r="R670" s="148"/>
    </row>
    <row r="671" customFormat="false" ht="12.75" hidden="false" customHeight="false" outlineLevel="0" collapsed="false">
      <c r="A671" s="168"/>
      <c r="B671" s="149"/>
      <c r="C671" s="149"/>
      <c r="D671" s="149"/>
      <c r="E671" s="149"/>
      <c r="F671" s="149"/>
      <c r="G671" s="149"/>
      <c r="H671" s="148"/>
      <c r="I671" s="170"/>
      <c r="R671" s="148"/>
    </row>
    <row r="672" customFormat="false" ht="12.75" hidden="false" customHeight="false" outlineLevel="0" collapsed="false">
      <c r="A672" s="168"/>
      <c r="B672" s="149"/>
      <c r="C672" s="149"/>
      <c r="D672" s="149"/>
      <c r="E672" s="149"/>
      <c r="F672" s="149"/>
      <c r="G672" s="149"/>
      <c r="H672" s="148"/>
      <c r="I672" s="170"/>
      <c r="R672" s="148"/>
    </row>
    <row r="673" customFormat="false" ht="12.75" hidden="false" customHeight="false" outlineLevel="0" collapsed="false">
      <c r="A673" s="168"/>
      <c r="B673" s="149"/>
      <c r="C673" s="149"/>
      <c r="D673" s="149"/>
      <c r="E673" s="149"/>
      <c r="F673" s="149"/>
      <c r="G673" s="149"/>
      <c r="H673" s="148"/>
      <c r="I673" s="170"/>
      <c r="R673" s="148"/>
    </row>
    <row r="674" customFormat="false" ht="12.75" hidden="false" customHeight="false" outlineLevel="0" collapsed="false">
      <c r="A674" s="168"/>
      <c r="B674" s="149"/>
      <c r="C674" s="149"/>
      <c r="D674" s="149"/>
      <c r="E674" s="149"/>
      <c r="F674" s="149"/>
      <c r="G674" s="149"/>
      <c r="H674" s="148"/>
      <c r="I674" s="170"/>
      <c r="R674" s="148"/>
    </row>
    <row r="675" customFormat="false" ht="12.75" hidden="false" customHeight="false" outlineLevel="0" collapsed="false">
      <c r="A675" s="168"/>
      <c r="B675" s="149"/>
      <c r="C675" s="149"/>
      <c r="D675" s="149"/>
      <c r="E675" s="149"/>
      <c r="F675" s="149"/>
      <c r="G675" s="149"/>
      <c r="H675" s="148"/>
      <c r="I675" s="170"/>
      <c r="R675" s="148"/>
    </row>
    <row r="676" customFormat="false" ht="12.75" hidden="false" customHeight="false" outlineLevel="0" collapsed="false">
      <c r="A676" s="168"/>
      <c r="B676" s="149"/>
      <c r="C676" s="149"/>
      <c r="D676" s="149"/>
      <c r="E676" s="149"/>
      <c r="F676" s="149"/>
      <c r="G676" s="149"/>
      <c r="H676" s="148"/>
      <c r="I676" s="170"/>
      <c r="R676" s="148"/>
    </row>
    <row r="677" customFormat="false" ht="12.75" hidden="false" customHeight="false" outlineLevel="0" collapsed="false">
      <c r="A677" s="168"/>
      <c r="B677" s="149"/>
      <c r="C677" s="149"/>
      <c r="D677" s="149"/>
      <c r="E677" s="149"/>
      <c r="F677" s="149"/>
      <c r="G677" s="149"/>
      <c r="H677" s="148"/>
      <c r="I677" s="170"/>
      <c r="R677" s="148"/>
    </row>
    <row r="678" customFormat="false" ht="12.75" hidden="false" customHeight="false" outlineLevel="0" collapsed="false">
      <c r="A678" s="168"/>
      <c r="B678" s="149"/>
      <c r="C678" s="149"/>
      <c r="D678" s="149"/>
      <c r="E678" s="149"/>
      <c r="F678" s="149"/>
      <c r="G678" s="149"/>
      <c r="H678" s="148"/>
      <c r="I678" s="170"/>
      <c r="R678" s="148"/>
    </row>
    <row r="679" customFormat="false" ht="12.75" hidden="false" customHeight="false" outlineLevel="0" collapsed="false">
      <c r="A679" s="168"/>
      <c r="B679" s="149"/>
      <c r="C679" s="149"/>
      <c r="D679" s="149"/>
      <c r="E679" s="149"/>
      <c r="F679" s="149"/>
      <c r="G679" s="149"/>
      <c r="H679" s="148"/>
      <c r="I679" s="170"/>
      <c r="R679" s="148"/>
    </row>
    <row r="680" customFormat="false" ht="12.75" hidden="false" customHeight="false" outlineLevel="0" collapsed="false">
      <c r="A680" s="168"/>
      <c r="B680" s="149"/>
      <c r="C680" s="149"/>
      <c r="D680" s="149"/>
      <c r="E680" s="149"/>
      <c r="F680" s="149"/>
      <c r="G680" s="149"/>
      <c r="H680" s="148"/>
      <c r="I680" s="170"/>
      <c r="R680" s="148"/>
    </row>
    <row r="681" customFormat="false" ht="12.75" hidden="false" customHeight="false" outlineLevel="0" collapsed="false">
      <c r="A681" s="168"/>
      <c r="B681" s="149"/>
      <c r="C681" s="149"/>
      <c r="D681" s="149"/>
      <c r="E681" s="149"/>
      <c r="F681" s="149"/>
      <c r="G681" s="149"/>
      <c r="H681" s="148"/>
      <c r="I681" s="170"/>
      <c r="R681" s="148"/>
    </row>
    <row r="682" customFormat="false" ht="12.75" hidden="false" customHeight="false" outlineLevel="0" collapsed="false">
      <c r="A682" s="168"/>
      <c r="B682" s="149"/>
      <c r="C682" s="149"/>
      <c r="D682" s="149"/>
      <c r="E682" s="149"/>
      <c r="F682" s="149"/>
      <c r="G682" s="149"/>
      <c r="H682" s="148"/>
      <c r="I682" s="170"/>
      <c r="R682" s="148"/>
    </row>
    <row r="683" customFormat="false" ht="12.75" hidden="false" customHeight="false" outlineLevel="0" collapsed="false">
      <c r="A683" s="168"/>
      <c r="B683" s="149"/>
      <c r="C683" s="149"/>
      <c r="D683" s="149"/>
      <c r="E683" s="149"/>
      <c r="F683" s="149"/>
      <c r="G683" s="149"/>
      <c r="H683" s="148"/>
      <c r="I683" s="170"/>
      <c r="R683" s="148"/>
    </row>
    <row r="684" customFormat="false" ht="12.75" hidden="false" customHeight="false" outlineLevel="0" collapsed="false">
      <c r="A684" s="168"/>
      <c r="B684" s="149"/>
      <c r="C684" s="149"/>
      <c r="D684" s="149"/>
      <c r="E684" s="149"/>
      <c r="F684" s="149"/>
      <c r="G684" s="149"/>
      <c r="H684" s="148"/>
      <c r="I684" s="170"/>
      <c r="R684" s="148"/>
    </row>
    <row r="685" customFormat="false" ht="12.75" hidden="false" customHeight="false" outlineLevel="0" collapsed="false">
      <c r="A685" s="168"/>
      <c r="B685" s="149"/>
      <c r="C685" s="149"/>
      <c r="D685" s="149"/>
      <c r="E685" s="149"/>
      <c r="F685" s="149"/>
      <c r="G685" s="149"/>
      <c r="H685" s="148"/>
      <c r="I685" s="170"/>
      <c r="R685" s="148"/>
    </row>
    <row r="686" customFormat="false" ht="12.75" hidden="false" customHeight="false" outlineLevel="0" collapsed="false">
      <c r="A686" s="168"/>
      <c r="B686" s="149"/>
      <c r="C686" s="149"/>
      <c r="D686" s="149"/>
      <c r="E686" s="149"/>
      <c r="F686" s="149"/>
      <c r="G686" s="149"/>
      <c r="H686" s="148"/>
      <c r="I686" s="170"/>
      <c r="R686" s="148"/>
    </row>
    <row r="687" customFormat="false" ht="12.75" hidden="false" customHeight="false" outlineLevel="0" collapsed="false">
      <c r="A687" s="168"/>
      <c r="B687" s="149"/>
      <c r="C687" s="149"/>
      <c r="D687" s="149"/>
      <c r="E687" s="149"/>
      <c r="F687" s="149"/>
      <c r="G687" s="149"/>
      <c r="H687" s="148"/>
      <c r="I687" s="170"/>
      <c r="R687" s="148"/>
    </row>
    <row r="688" customFormat="false" ht="12.75" hidden="false" customHeight="false" outlineLevel="0" collapsed="false">
      <c r="A688" s="168"/>
      <c r="B688" s="149"/>
      <c r="C688" s="149"/>
      <c r="D688" s="149"/>
      <c r="E688" s="149"/>
      <c r="F688" s="149"/>
      <c r="G688" s="149"/>
      <c r="H688" s="148"/>
      <c r="I688" s="170"/>
      <c r="R688" s="148"/>
    </row>
    <row r="689" customFormat="false" ht="12.75" hidden="false" customHeight="false" outlineLevel="0" collapsed="false">
      <c r="A689" s="168"/>
      <c r="B689" s="149"/>
      <c r="C689" s="149"/>
      <c r="D689" s="149"/>
      <c r="E689" s="149"/>
      <c r="F689" s="149"/>
      <c r="G689" s="149"/>
      <c r="H689" s="148"/>
      <c r="I689" s="170"/>
      <c r="R689" s="148"/>
    </row>
    <row r="690" customFormat="false" ht="12.75" hidden="false" customHeight="false" outlineLevel="0" collapsed="false">
      <c r="A690" s="168"/>
      <c r="B690" s="149"/>
      <c r="C690" s="149"/>
      <c r="D690" s="149"/>
      <c r="E690" s="149"/>
      <c r="F690" s="149"/>
      <c r="G690" s="149"/>
      <c r="H690" s="148"/>
      <c r="I690" s="170"/>
      <c r="R690" s="148"/>
    </row>
    <row r="691" customFormat="false" ht="12.75" hidden="false" customHeight="false" outlineLevel="0" collapsed="false">
      <c r="A691" s="168"/>
      <c r="B691" s="149"/>
      <c r="C691" s="149"/>
      <c r="D691" s="149"/>
      <c r="E691" s="149"/>
      <c r="F691" s="149"/>
      <c r="G691" s="149"/>
      <c r="H691" s="148"/>
      <c r="I691" s="170"/>
      <c r="R691" s="148"/>
    </row>
    <row r="692" customFormat="false" ht="12.75" hidden="false" customHeight="false" outlineLevel="0" collapsed="false">
      <c r="A692" s="168"/>
      <c r="B692" s="149"/>
      <c r="C692" s="149"/>
      <c r="D692" s="149"/>
      <c r="E692" s="149"/>
      <c r="F692" s="149"/>
      <c r="G692" s="149"/>
      <c r="H692" s="148"/>
      <c r="I692" s="170"/>
      <c r="R692" s="148"/>
    </row>
    <row r="693" customFormat="false" ht="12.75" hidden="false" customHeight="false" outlineLevel="0" collapsed="false">
      <c r="A693" s="168"/>
      <c r="B693" s="149"/>
      <c r="C693" s="149"/>
      <c r="D693" s="149"/>
      <c r="E693" s="149"/>
      <c r="F693" s="149"/>
      <c r="G693" s="149"/>
      <c r="H693" s="148"/>
      <c r="I693" s="170"/>
      <c r="R693" s="148"/>
    </row>
    <row r="694" customFormat="false" ht="12.75" hidden="false" customHeight="false" outlineLevel="0" collapsed="false">
      <c r="A694" s="168"/>
      <c r="B694" s="149"/>
      <c r="C694" s="149"/>
      <c r="D694" s="149"/>
      <c r="E694" s="149"/>
      <c r="F694" s="149"/>
      <c r="G694" s="149"/>
      <c r="H694" s="148"/>
      <c r="I694" s="170"/>
      <c r="R694" s="148"/>
    </row>
    <row r="695" customFormat="false" ht="12.75" hidden="false" customHeight="false" outlineLevel="0" collapsed="false">
      <c r="A695" s="168"/>
      <c r="B695" s="149"/>
      <c r="C695" s="149"/>
      <c r="D695" s="149"/>
      <c r="E695" s="149"/>
      <c r="F695" s="149"/>
      <c r="G695" s="149"/>
      <c r="H695" s="148"/>
      <c r="I695" s="170"/>
      <c r="R695" s="148"/>
    </row>
    <row r="696" customFormat="false" ht="12.75" hidden="false" customHeight="false" outlineLevel="0" collapsed="false">
      <c r="A696" s="168"/>
      <c r="B696" s="149"/>
      <c r="C696" s="149"/>
      <c r="D696" s="149"/>
      <c r="E696" s="149"/>
      <c r="F696" s="149"/>
      <c r="G696" s="149"/>
      <c r="H696" s="148"/>
      <c r="I696" s="170"/>
      <c r="R696" s="148"/>
    </row>
    <row r="697" customFormat="false" ht="12.75" hidden="false" customHeight="false" outlineLevel="0" collapsed="false">
      <c r="A697" s="168"/>
      <c r="B697" s="149"/>
      <c r="C697" s="149"/>
      <c r="D697" s="149"/>
      <c r="E697" s="149"/>
      <c r="F697" s="149"/>
      <c r="G697" s="149"/>
      <c r="H697" s="148"/>
      <c r="I697" s="170"/>
      <c r="R697" s="148"/>
    </row>
    <row r="698" customFormat="false" ht="12.75" hidden="false" customHeight="false" outlineLevel="0" collapsed="false">
      <c r="A698" s="168"/>
      <c r="B698" s="149"/>
      <c r="C698" s="149"/>
      <c r="D698" s="149"/>
      <c r="E698" s="149"/>
      <c r="F698" s="149"/>
      <c r="G698" s="149"/>
      <c r="H698" s="148"/>
      <c r="I698" s="170"/>
      <c r="R698" s="148"/>
    </row>
    <row r="699" customFormat="false" ht="12.75" hidden="false" customHeight="false" outlineLevel="0" collapsed="false">
      <c r="A699" s="168"/>
      <c r="B699" s="149"/>
      <c r="C699" s="149"/>
      <c r="D699" s="149"/>
      <c r="E699" s="149"/>
      <c r="F699" s="149"/>
      <c r="G699" s="149"/>
      <c r="H699" s="148"/>
      <c r="I699" s="170"/>
      <c r="R699" s="148"/>
    </row>
    <row r="700" customFormat="false" ht="12.75" hidden="false" customHeight="false" outlineLevel="0" collapsed="false">
      <c r="A700" s="168"/>
      <c r="B700" s="149"/>
      <c r="C700" s="149"/>
      <c r="D700" s="149"/>
      <c r="E700" s="149"/>
      <c r="F700" s="149"/>
      <c r="G700" s="149"/>
      <c r="H700" s="148"/>
      <c r="I700" s="170"/>
      <c r="R700" s="148"/>
    </row>
    <row r="701" customFormat="false" ht="12.75" hidden="false" customHeight="false" outlineLevel="0" collapsed="false">
      <c r="A701" s="168"/>
      <c r="B701" s="149"/>
      <c r="C701" s="149"/>
      <c r="D701" s="149"/>
      <c r="E701" s="149"/>
      <c r="F701" s="149"/>
      <c r="G701" s="149"/>
      <c r="H701" s="148"/>
      <c r="I701" s="170"/>
      <c r="R701" s="148"/>
    </row>
    <row r="702" customFormat="false" ht="12.75" hidden="false" customHeight="false" outlineLevel="0" collapsed="false">
      <c r="A702" s="168"/>
      <c r="B702" s="149"/>
      <c r="C702" s="149"/>
      <c r="D702" s="149"/>
      <c r="E702" s="149"/>
      <c r="F702" s="149"/>
      <c r="G702" s="149"/>
      <c r="H702" s="148"/>
      <c r="I702" s="170"/>
      <c r="R702" s="148"/>
    </row>
    <row r="703" customFormat="false" ht="12.75" hidden="false" customHeight="false" outlineLevel="0" collapsed="false">
      <c r="A703" s="168"/>
      <c r="B703" s="149"/>
      <c r="C703" s="149"/>
      <c r="D703" s="149"/>
      <c r="E703" s="149"/>
      <c r="F703" s="149"/>
      <c r="G703" s="149"/>
      <c r="H703" s="148"/>
      <c r="I703" s="170"/>
      <c r="R703" s="148"/>
    </row>
    <row r="704" customFormat="false" ht="12.75" hidden="false" customHeight="false" outlineLevel="0" collapsed="false">
      <c r="A704" s="168"/>
      <c r="B704" s="149"/>
      <c r="C704" s="149"/>
      <c r="D704" s="149"/>
      <c r="E704" s="149"/>
      <c r="F704" s="149"/>
      <c r="G704" s="149"/>
      <c r="H704" s="148"/>
      <c r="I704" s="170"/>
      <c r="R704" s="148"/>
    </row>
    <row r="705" customFormat="false" ht="12.75" hidden="false" customHeight="false" outlineLevel="0" collapsed="false">
      <c r="A705" s="168"/>
      <c r="B705" s="149"/>
      <c r="C705" s="149"/>
      <c r="D705" s="149"/>
      <c r="E705" s="149"/>
      <c r="F705" s="149"/>
      <c r="G705" s="149"/>
      <c r="H705" s="148"/>
      <c r="I705" s="170"/>
      <c r="R705" s="148"/>
    </row>
    <row r="706" customFormat="false" ht="12.75" hidden="false" customHeight="false" outlineLevel="0" collapsed="false">
      <c r="A706" s="168"/>
      <c r="B706" s="149"/>
      <c r="C706" s="149"/>
      <c r="D706" s="149"/>
      <c r="E706" s="149"/>
      <c r="F706" s="149"/>
      <c r="G706" s="149"/>
      <c r="H706" s="148"/>
      <c r="I706" s="170"/>
      <c r="R706" s="148"/>
    </row>
    <row r="707" customFormat="false" ht="12.75" hidden="false" customHeight="false" outlineLevel="0" collapsed="false">
      <c r="A707" s="168"/>
      <c r="B707" s="149"/>
      <c r="C707" s="149"/>
      <c r="D707" s="149"/>
      <c r="E707" s="149"/>
      <c r="F707" s="149"/>
      <c r="G707" s="149"/>
      <c r="H707" s="148"/>
      <c r="I707" s="170"/>
      <c r="R707" s="148"/>
    </row>
    <row r="708" customFormat="false" ht="12.75" hidden="false" customHeight="false" outlineLevel="0" collapsed="false">
      <c r="A708" s="168"/>
      <c r="B708" s="149"/>
      <c r="C708" s="149"/>
      <c r="D708" s="149"/>
      <c r="E708" s="149"/>
      <c r="F708" s="149"/>
      <c r="G708" s="149"/>
      <c r="H708" s="148"/>
      <c r="I708" s="170"/>
      <c r="R708" s="148"/>
    </row>
    <row r="709" customFormat="false" ht="12.75" hidden="false" customHeight="false" outlineLevel="0" collapsed="false">
      <c r="A709" s="168"/>
      <c r="B709" s="149"/>
      <c r="C709" s="149"/>
      <c r="D709" s="149"/>
      <c r="E709" s="149"/>
      <c r="F709" s="149"/>
      <c r="G709" s="149"/>
      <c r="H709" s="148"/>
      <c r="I709" s="170"/>
      <c r="R709" s="148"/>
    </row>
    <row r="710" customFormat="false" ht="12.75" hidden="false" customHeight="false" outlineLevel="0" collapsed="false">
      <c r="A710" s="168"/>
      <c r="B710" s="149"/>
      <c r="C710" s="149"/>
      <c r="D710" s="149"/>
      <c r="E710" s="149"/>
      <c r="F710" s="149"/>
      <c r="G710" s="149"/>
      <c r="H710" s="148"/>
      <c r="I710" s="170"/>
      <c r="R710" s="148"/>
    </row>
    <row r="711" customFormat="false" ht="12.75" hidden="false" customHeight="false" outlineLevel="0" collapsed="false">
      <c r="A711" s="168"/>
      <c r="B711" s="149"/>
      <c r="C711" s="149"/>
      <c r="D711" s="149"/>
      <c r="E711" s="149"/>
      <c r="F711" s="149"/>
      <c r="G711" s="149"/>
      <c r="H711" s="148"/>
      <c r="I711" s="170"/>
      <c r="R711" s="148"/>
    </row>
    <row r="712" customFormat="false" ht="12.75" hidden="false" customHeight="false" outlineLevel="0" collapsed="false">
      <c r="A712" s="168"/>
      <c r="B712" s="149"/>
      <c r="C712" s="149"/>
      <c r="D712" s="149"/>
      <c r="E712" s="149"/>
      <c r="F712" s="149"/>
      <c r="G712" s="149"/>
      <c r="H712" s="148"/>
      <c r="I712" s="170"/>
      <c r="R712" s="148"/>
    </row>
    <row r="713" customFormat="false" ht="12.75" hidden="false" customHeight="false" outlineLevel="0" collapsed="false">
      <c r="A713" s="168"/>
      <c r="B713" s="149"/>
      <c r="C713" s="149"/>
      <c r="D713" s="149"/>
      <c r="E713" s="149"/>
      <c r="F713" s="149"/>
      <c r="G713" s="149"/>
      <c r="H713" s="148"/>
      <c r="I713" s="170"/>
      <c r="R713" s="148"/>
    </row>
    <row r="714" customFormat="false" ht="12.75" hidden="false" customHeight="false" outlineLevel="0" collapsed="false">
      <c r="A714" s="168"/>
      <c r="B714" s="149"/>
      <c r="C714" s="149"/>
      <c r="D714" s="149"/>
      <c r="E714" s="149"/>
      <c r="F714" s="149"/>
      <c r="G714" s="149"/>
      <c r="H714" s="148"/>
      <c r="I714" s="170"/>
      <c r="R714" s="148"/>
    </row>
    <row r="715" customFormat="false" ht="12.75" hidden="false" customHeight="false" outlineLevel="0" collapsed="false">
      <c r="A715" s="168"/>
      <c r="B715" s="149"/>
      <c r="C715" s="149"/>
      <c r="D715" s="149"/>
      <c r="E715" s="149"/>
      <c r="F715" s="149"/>
      <c r="G715" s="149"/>
      <c r="H715" s="148"/>
      <c r="I715" s="170"/>
      <c r="R715" s="148"/>
    </row>
    <row r="716" customFormat="false" ht="12.75" hidden="false" customHeight="false" outlineLevel="0" collapsed="false">
      <c r="A716" s="168"/>
      <c r="B716" s="149"/>
      <c r="C716" s="149"/>
      <c r="D716" s="149"/>
      <c r="E716" s="149"/>
      <c r="F716" s="149"/>
      <c r="G716" s="149"/>
      <c r="H716" s="148"/>
      <c r="I716" s="170"/>
      <c r="R716" s="148"/>
    </row>
    <row r="717" customFormat="false" ht="12.75" hidden="false" customHeight="false" outlineLevel="0" collapsed="false">
      <c r="A717" s="168"/>
      <c r="B717" s="149"/>
      <c r="C717" s="149"/>
      <c r="D717" s="149"/>
      <c r="E717" s="149"/>
      <c r="F717" s="149"/>
      <c r="G717" s="149"/>
      <c r="H717" s="148"/>
      <c r="I717" s="170"/>
      <c r="R717" s="148"/>
    </row>
    <row r="718" customFormat="false" ht="12.75" hidden="false" customHeight="false" outlineLevel="0" collapsed="false">
      <c r="A718" s="168"/>
      <c r="B718" s="149"/>
      <c r="C718" s="149"/>
      <c r="D718" s="149"/>
      <c r="E718" s="149"/>
      <c r="F718" s="149"/>
      <c r="G718" s="149"/>
      <c r="H718" s="148"/>
      <c r="I718" s="170"/>
      <c r="R718" s="148"/>
    </row>
    <row r="719" customFormat="false" ht="12.75" hidden="false" customHeight="false" outlineLevel="0" collapsed="false">
      <c r="A719" s="168"/>
      <c r="B719" s="149"/>
      <c r="C719" s="149"/>
      <c r="D719" s="149"/>
      <c r="E719" s="149"/>
      <c r="F719" s="149"/>
      <c r="G719" s="149"/>
      <c r="H719" s="148"/>
      <c r="I719" s="170"/>
      <c r="R719" s="148"/>
    </row>
    <row r="720" customFormat="false" ht="12.75" hidden="false" customHeight="false" outlineLevel="0" collapsed="false">
      <c r="A720" s="168"/>
      <c r="B720" s="149"/>
      <c r="C720" s="149"/>
      <c r="D720" s="149"/>
      <c r="E720" s="149"/>
      <c r="F720" s="149"/>
      <c r="G720" s="149"/>
      <c r="H720" s="148"/>
      <c r="I720" s="170"/>
      <c r="R720" s="148"/>
    </row>
    <row r="721" customFormat="false" ht="12.75" hidden="false" customHeight="false" outlineLevel="0" collapsed="false">
      <c r="A721" s="168"/>
      <c r="B721" s="149"/>
      <c r="C721" s="149"/>
      <c r="D721" s="149"/>
      <c r="E721" s="149"/>
      <c r="F721" s="149"/>
      <c r="G721" s="149"/>
      <c r="H721" s="148"/>
      <c r="I721" s="170"/>
      <c r="R721" s="148"/>
    </row>
    <row r="722" customFormat="false" ht="12.75" hidden="false" customHeight="false" outlineLevel="0" collapsed="false">
      <c r="A722" s="168"/>
      <c r="B722" s="149"/>
      <c r="C722" s="149"/>
      <c r="D722" s="149"/>
      <c r="E722" s="149"/>
      <c r="F722" s="149"/>
      <c r="G722" s="149"/>
      <c r="H722" s="148"/>
      <c r="I722" s="170"/>
      <c r="R722" s="148"/>
    </row>
    <row r="723" customFormat="false" ht="12.75" hidden="false" customHeight="false" outlineLevel="0" collapsed="false">
      <c r="A723" s="168"/>
      <c r="B723" s="149"/>
      <c r="C723" s="149"/>
      <c r="D723" s="149"/>
      <c r="E723" s="149"/>
      <c r="F723" s="149"/>
      <c r="G723" s="149"/>
      <c r="H723" s="148"/>
      <c r="I723" s="170"/>
      <c r="R723" s="148"/>
    </row>
    <row r="724" customFormat="false" ht="12.75" hidden="false" customHeight="false" outlineLevel="0" collapsed="false">
      <c r="A724" s="168"/>
      <c r="B724" s="149"/>
      <c r="C724" s="149"/>
      <c r="D724" s="149"/>
      <c r="E724" s="149"/>
      <c r="F724" s="149"/>
      <c r="G724" s="149"/>
      <c r="H724" s="148"/>
      <c r="I724" s="170"/>
      <c r="R724" s="148"/>
    </row>
    <row r="725" customFormat="false" ht="12.75" hidden="false" customHeight="false" outlineLevel="0" collapsed="false">
      <c r="A725" s="168"/>
      <c r="B725" s="149"/>
      <c r="C725" s="149"/>
      <c r="D725" s="149"/>
      <c r="E725" s="149"/>
      <c r="F725" s="149"/>
      <c r="G725" s="149"/>
      <c r="H725" s="148"/>
      <c r="I725" s="170"/>
      <c r="R725" s="148"/>
    </row>
    <row r="726" customFormat="false" ht="12.75" hidden="false" customHeight="false" outlineLevel="0" collapsed="false">
      <c r="A726" s="168"/>
      <c r="B726" s="149"/>
      <c r="C726" s="149"/>
      <c r="D726" s="149"/>
      <c r="E726" s="149"/>
      <c r="F726" s="149"/>
      <c r="G726" s="149"/>
      <c r="H726" s="148"/>
      <c r="I726" s="170"/>
      <c r="R726" s="148"/>
    </row>
    <row r="727" customFormat="false" ht="12.75" hidden="false" customHeight="false" outlineLevel="0" collapsed="false">
      <c r="A727" s="168"/>
      <c r="B727" s="149"/>
      <c r="C727" s="149"/>
      <c r="D727" s="149"/>
      <c r="E727" s="149"/>
      <c r="F727" s="149"/>
      <c r="G727" s="149"/>
      <c r="H727" s="148"/>
      <c r="I727" s="170"/>
      <c r="R727" s="148"/>
    </row>
    <row r="728" customFormat="false" ht="12.75" hidden="false" customHeight="false" outlineLevel="0" collapsed="false">
      <c r="A728" s="168"/>
      <c r="B728" s="149"/>
      <c r="C728" s="149"/>
      <c r="D728" s="149"/>
      <c r="E728" s="149"/>
      <c r="F728" s="149"/>
      <c r="G728" s="149"/>
      <c r="H728" s="148"/>
      <c r="I728" s="170"/>
      <c r="R728" s="148"/>
    </row>
    <row r="729" customFormat="false" ht="12.75" hidden="false" customHeight="false" outlineLevel="0" collapsed="false">
      <c r="A729" s="168"/>
      <c r="B729" s="149"/>
      <c r="C729" s="149"/>
      <c r="D729" s="149"/>
      <c r="E729" s="149"/>
      <c r="F729" s="149"/>
      <c r="G729" s="149"/>
      <c r="H729" s="148"/>
      <c r="I729" s="170"/>
      <c r="R729" s="148"/>
    </row>
    <row r="730" customFormat="false" ht="12.75" hidden="false" customHeight="false" outlineLevel="0" collapsed="false">
      <c r="A730" s="168"/>
      <c r="B730" s="149"/>
      <c r="C730" s="149"/>
      <c r="D730" s="149"/>
      <c r="E730" s="149"/>
      <c r="F730" s="149"/>
      <c r="G730" s="149"/>
      <c r="H730" s="148"/>
      <c r="I730" s="170"/>
      <c r="R730" s="148"/>
    </row>
    <row r="731" customFormat="false" ht="12.75" hidden="false" customHeight="false" outlineLevel="0" collapsed="false">
      <c r="A731" s="168"/>
      <c r="B731" s="149"/>
      <c r="C731" s="149"/>
      <c r="D731" s="149"/>
      <c r="E731" s="149"/>
      <c r="F731" s="149"/>
      <c r="G731" s="149"/>
      <c r="H731" s="148"/>
      <c r="I731" s="170"/>
      <c r="R731" s="148"/>
    </row>
    <row r="732" customFormat="false" ht="12.75" hidden="false" customHeight="false" outlineLevel="0" collapsed="false">
      <c r="A732" s="168"/>
      <c r="B732" s="149"/>
      <c r="C732" s="149"/>
      <c r="D732" s="149"/>
      <c r="E732" s="149"/>
      <c r="F732" s="149"/>
      <c r="G732" s="149"/>
      <c r="H732" s="148"/>
      <c r="I732" s="170"/>
      <c r="R732" s="148"/>
    </row>
    <row r="733" customFormat="false" ht="12.75" hidden="false" customHeight="false" outlineLevel="0" collapsed="false">
      <c r="A733" s="168"/>
      <c r="B733" s="149"/>
      <c r="C733" s="149"/>
      <c r="D733" s="149"/>
      <c r="E733" s="149"/>
      <c r="F733" s="149"/>
      <c r="G733" s="149"/>
      <c r="H733" s="148"/>
      <c r="I733" s="170"/>
      <c r="R733" s="148"/>
    </row>
    <row r="734" customFormat="false" ht="12.75" hidden="false" customHeight="false" outlineLevel="0" collapsed="false">
      <c r="A734" s="168"/>
      <c r="B734" s="149"/>
      <c r="C734" s="149"/>
      <c r="D734" s="149"/>
      <c r="E734" s="149"/>
      <c r="F734" s="149"/>
      <c r="G734" s="149"/>
      <c r="H734" s="148"/>
      <c r="I734" s="170"/>
      <c r="R734" s="148"/>
    </row>
    <row r="735" customFormat="false" ht="12.75" hidden="false" customHeight="false" outlineLevel="0" collapsed="false">
      <c r="A735" s="168"/>
      <c r="B735" s="149"/>
      <c r="C735" s="149"/>
      <c r="D735" s="149"/>
      <c r="E735" s="149"/>
      <c r="F735" s="149"/>
      <c r="G735" s="149"/>
      <c r="H735" s="148"/>
      <c r="I735" s="170"/>
      <c r="R735" s="148"/>
    </row>
    <row r="736" customFormat="false" ht="12.75" hidden="false" customHeight="false" outlineLevel="0" collapsed="false">
      <c r="A736" s="168"/>
      <c r="B736" s="149"/>
      <c r="C736" s="149"/>
      <c r="D736" s="149"/>
      <c r="E736" s="149"/>
      <c r="F736" s="149"/>
      <c r="G736" s="149"/>
      <c r="H736" s="148"/>
      <c r="I736" s="170"/>
      <c r="R736" s="148"/>
    </row>
    <row r="737" customFormat="false" ht="12.75" hidden="false" customHeight="false" outlineLevel="0" collapsed="false">
      <c r="A737" s="168"/>
      <c r="B737" s="149"/>
      <c r="C737" s="149"/>
      <c r="D737" s="149"/>
      <c r="E737" s="149"/>
      <c r="F737" s="149"/>
      <c r="G737" s="149"/>
      <c r="H737" s="148"/>
      <c r="I737" s="170"/>
      <c r="R737" s="148"/>
    </row>
    <row r="738" customFormat="false" ht="12.75" hidden="false" customHeight="false" outlineLevel="0" collapsed="false">
      <c r="A738" s="168"/>
      <c r="B738" s="149"/>
      <c r="C738" s="149"/>
      <c r="D738" s="149"/>
      <c r="E738" s="149"/>
      <c r="F738" s="149"/>
      <c r="G738" s="149"/>
      <c r="H738" s="148"/>
      <c r="I738" s="170"/>
      <c r="R738" s="148"/>
    </row>
    <row r="739" customFormat="false" ht="12.75" hidden="false" customHeight="false" outlineLevel="0" collapsed="false">
      <c r="A739" s="168"/>
      <c r="B739" s="149"/>
      <c r="C739" s="149"/>
      <c r="D739" s="149"/>
      <c r="E739" s="149"/>
      <c r="F739" s="149"/>
      <c r="G739" s="149"/>
      <c r="H739" s="148"/>
      <c r="I739" s="170"/>
      <c r="R739" s="148"/>
    </row>
    <row r="740" customFormat="false" ht="12.75" hidden="false" customHeight="false" outlineLevel="0" collapsed="false">
      <c r="A740" s="168"/>
      <c r="B740" s="149"/>
      <c r="C740" s="149"/>
      <c r="D740" s="149"/>
      <c r="E740" s="149"/>
      <c r="F740" s="149"/>
      <c r="G740" s="149"/>
      <c r="H740" s="148"/>
      <c r="I740" s="170"/>
      <c r="R740" s="148"/>
    </row>
    <row r="741" customFormat="false" ht="12.75" hidden="false" customHeight="false" outlineLevel="0" collapsed="false">
      <c r="A741" s="168"/>
      <c r="B741" s="149"/>
      <c r="C741" s="149"/>
      <c r="D741" s="149"/>
      <c r="E741" s="149"/>
      <c r="F741" s="149"/>
      <c r="G741" s="149"/>
      <c r="H741" s="148"/>
      <c r="I741" s="170"/>
      <c r="R741" s="148"/>
    </row>
    <row r="742" customFormat="false" ht="12.75" hidden="false" customHeight="false" outlineLevel="0" collapsed="false">
      <c r="A742" s="168"/>
      <c r="B742" s="149"/>
      <c r="C742" s="149"/>
      <c r="D742" s="149"/>
      <c r="E742" s="149"/>
      <c r="F742" s="149"/>
      <c r="G742" s="149"/>
      <c r="H742" s="148"/>
      <c r="I742" s="170"/>
      <c r="R742" s="148"/>
    </row>
    <row r="743" customFormat="false" ht="12.75" hidden="false" customHeight="false" outlineLevel="0" collapsed="false">
      <c r="A743" s="168"/>
      <c r="B743" s="149"/>
      <c r="C743" s="149"/>
      <c r="D743" s="149"/>
      <c r="E743" s="149"/>
      <c r="F743" s="149"/>
      <c r="G743" s="149"/>
      <c r="H743" s="148"/>
      <c r="I743" s="170"/>
      <c r="R743" s="148"/>
    </row>
    <row r="744" customFormat="false" ht="12.75" hidden="false" customHeight="false" outlineLevel="0" collapsed="false">
      <c r="A744" s="168"/>
      <c r="B744" s="149"/>
      <c r="C744" s="149"/>
      <c r="D744" s="149"/>
      <c r="E744" s="149"/>
      <c r="F744" s="149"/>
      <c r="G744" s="149"/>
      <c r="H744" s="148"/>
      <c r="I744" s="170"/>
      <c r="R744" s="148"/>
    </row>
    <row r="745" customFormat="false" ht="12.75" hidden="false" customHeight="false" outlineLevel="0" collapsed="false">
      <c r="A745" s="168"/>
      <c r="B745" s="149"/>
      <c r="C745" s="149"/>
      <c r="D745" s="149"/>
      <c r="E745" s="149"/>
      <c r="F745" s="149"/>
      <c r="G745" s="149"/>
      <c r="H745" s="148"/>
      <c r="I745" s="170"/>
      <c r="R745" s="148"/>
    </row>
    <row r="746" customFormat="false" ht="12.75" hidden="false" customHeight="false" outlineLevel="0" collapsed="false">
      <c r="A746" s="168"/>
      <c r="B746" s="149"/>
      <c r="C746" s="149"/>
      <c r="D746" s="149"/>
      <c r="E746" s="149"/>
      <c r="F746" s="149"/>
      <c r="G746" s="149"/>
      <c r="H746" s="148"/>
      <c r="I746" s="170"/>
      <c r="R746" s="148"/>
    </row>
    <row r="747" customFormat="false" ht="12.75" hidden="false" customHeight="false" outlineLevel="0" collapsed="false">
      <c r="A747" s="168"/>
      <c r="B747" s="149"/>
      <c r="C747" s="149"/>
      <c r="D747" s="149"/>
      <c r="E747" s="149"/>
      <c r="F747" s="149"/>
      <c r="G747" s="149"/>
      <c r="H747" s="148"/>
      <c r="I747" s="170"/>
      <c r="R747" s="148"/>
    </row>
    <row r="748" customFormat="false" ht="12.75" hidden="false" customHeight="false" outlineLevel="0" collapsed="false">
      <c r="A748" s="168"/>
      <c r="B748" s="149"/>
      <c r="C748" s="149"/>
      <c r="D748" s="149"/>
      <c r="E748" s="149"/>
      <c r="F748" s="149"/>
      <c r="G748" s="149"/>
      <c r="H748" s="148"/>
      <c r="I748" s="170"/>
      <c r="R748" s="148"/>
    </row>
    <row r="749" customFormat="false" ht="12.75" hidden="false" customHeight="false" outlineLevel="0" collapsed="false">
      <c r="A749" s="168"/>
      <c r="B749" s="149"/>
      <c r="C749" s="149"/>
      <c r="D749" s="149"/>
      <c r="E749" s="149"/>
      <c r="F749" s="149"/>
      <c r="G749" s="149"/>
      <c r="H749" s="148"/>
      <c r="I749" s="170"/>
      <c r="R749" s="148"/>
    </row>
    <row r="750" customFormat="false" ht="12.75" hidden="false" customHeight="false" outlineLevel="0" collapsed="false">
      <c r="A750" s="168"/>
      <c r="B750" s="149"/>
      <c r="C750" s="149"/>
      <c r="D750" s="149"/>
      <c r="E750" s="149"/>
      <c r="F750" s="149"/>
      <c r="G750" s="149"/>
      <c r="H750" s="148"/>
      <c r="I750" s="170"/>
      <c r="R750" s="148"/>
    </row>
    <row r="751" customFormat="false" ht="12.75" hidden="false" customHeight="false" outlineLevel="0" collapsed="false">
      <c r="A751" s="168"/>
      <c r="B751" s="149"/>
      <c r="C751" s="149"/>
      <c r="D751" s="149"/>
      <c r="E751" s="149"/>
      <c r="F751" s="149"/>
      <c r="G751" s="149"/>
      <c r="H751" s="148"/>
      <c r="I751" s="170"/>
      <c r="R751" s="148"/>
    </row>
    <row r="752" customFormat="false" ht="12.75" hidden="false" customHeight="false" outlineLevel="0" collapsed="false">
      <c r="A752" s="168"/>
      <c r="B752" s="149"/>
      <c r="C752" s="149"/>
      <c r="D752" s="149"/>
      <c r="E752" s="149"/>
      <c r="F752" s="149"/>
      <c r="G752" s="149"/>
      <c r="H752" s="148"/>
      <c r="I752" s="170"/>
      <c r="R752" s="148"/>
    </row>
    <row r="753" customFormat="false" ht="12.75" hidden="false" customHeight="false" outlineLevel="0" collapsed="false">
      <c r="A753" s="168"/>
      <c r="B753" s="149"/>
      <c r="C753" s="149"/>
      <c r="D753" s="149"/>
      <c r="E753" s="149"/>
      <c r="F753" s="149"/>
      <c r="G753" s="149"/>
      <c r="H753" s="148"/>
      <c r="I753" s="170"/>
      <c r="R753" s="148"/>
    </row>
    <row r="754" customFormat="false" ht="12.75" hidden="false" customHeight="false" outlineLevel="0" collapsed="false">
      <c r="A754" s="168"/>
      <c r="B754" s="149"/>
      <c r="C754" s="149"/>
      <c r="D754" s="149"/>
      <c r="E754" s="149"/>
      <c r="F754" s="149"/>
      <c r="G754" s="149"/>
      <c r="H754" s="148"/>
      <c r="I754" s="170"/>
      <c r="R754" s="148"/>
    </row>
    <row r="755" customFormat="false" ht="12.75" hidden="false" customHeight="false" outlineLevel="0" collapsed="false">
      <c r="A755" s="168"/>
      <c r="B755" s="149"/>
      <c r="C755" s="149"/>
      <c r="D755" s="149"/>
      <c r="E755" s="149"/>
      <c r="F755" s="149"/>
      <c r="G755" s="149"/>
      <c r="H755" s="148"/>
      <c r="I755" s="170"/>
      <c r="R755" s="148"/>
    </row>
    <row r="756" customFormat="false" ht="12.75" hidden="false" customHeight="false" outlineLevel="0" collapsed="false">
      <c r="A756" s="168"/>
      <c r="B756" s="149"/>
      <c r="C756" s="149"/>
      <c r="D756" s="149"/>
      <c r="E756" s="149"/>
      <c r="F756" s="149"/>
      <c r="G756" s="149"/>
      <c r="H756" s="148"/>
      <c r="I756" s="170"/>
      <c r="R756" s="148"/>
    </row>
    <row r="757" customFormat="false" ht="12.75" hidden="false" customHeight="false" outlineLevel="0" collapsed="false">
      <c r="A757" s="168"/>
      <c r="B757" s="149"/>
      <c r="C757" s="149"/>
      <c r="D757" s="149"/>
      <c r="E757" s="149"/>
      <c r="F757" s="149"/>
      <c r="G757" s="149"/>
      <c r="H757" s="148"/>
      <c r="I757" s="170"/>
      <c r="R757" s="148"/>
    </row>
    <row r="758" customFormat="false" ht="12.75" hidden="false" customHeight="false" outlineLevel="0" collapsed="false">
      <c r="A758" s="168"/>
      <c r="B758" s="149"/>
      <c r="C758" s="149"/>
      <c r="D758" s="149"/>
      <c r="E758" s="149"/>
      <c r="F758" s="149"/>
      <c r="G758" s="149"/>
      <c r="H758" s="148"/>
      <c r="I758" s="170"/>
      <c r="R758" s="148"/>
    </row>
    <row r="759" customFormat="false" ht="12.75" hidden="false" customHeight="false" outlineLevel="0" collapsed="false">
      <c r="A759" s="168"/>
      <c r="B759" s="149"/>
      <c r="C759" s="149"/>
      <c r="D759" s="149"/>
      <c r="E759" s="149"/>
      <c r="F759" s="149"/>
      <c r="G759" s="149"/>
      <c r="H759" s="148"/>
      <c r="I759" s="170"/>
      <c r="R759" s="148"/>
    </row>
    <row r="760" customFormat="false" ht="12.75" hidden="false" customHeight="false" outlineLevel="0" collapsed="false">
      <c r="A760" s="168"/>
      <c r="B760" s="149"/>
      <c r="C760" s="149"/>
      <c r="D760" s="149"/>
      <c r="E760" s="149"/>
      <c r="F760" s="149"/>
      <c r="G760" s="149"/>
      <c r="H760" s="148"/>
      <c r="I760" s="170"/>
      <c r="R760" s="148"/>
    </row>
    <row r="761" customFormat="false" ht="12.75" hidden="false" customHeight="false" outlineLevel="0" collapsed="false">
      <c r="A761" s="168"/>
      <c r="B761" s="149"/>
      <c r="C761" s="149"/>
      <c r="D761" s="149"/>
      <c r="E761" s="149"/>
      <c r="F761" s="149"/>
      <c r="G761" s="149"/>
      <c r="H761" s="148"/>
      <c r="I761" s="170"/>
      <c r="R761" s="148"/>
    </row>
    <row r="762" customFormat="false" ht="12.75" hidden="false" customHeight="false" outlineLevel="0" collapsed="false">
      <c r="A762" s="168"/>
      <c r="B762" s="149"/>
      <c r="C762" s="149"/>
      <c r="D762" s="149"/>
      <c r="E762" s="149"/>
      <c r="F762" s="149"/>
      <c r="G762" s="149"/>
      <c r="H762" s="148"/>
      <c r="I762" s="170"/>
      <c r="R762" s="148"/>
    </row>
    <row r="763" customFormat="false" ht="12.75" hidden="false" customHeight="false" outlineLevel="0" collapsed="false">
      <c r="A763" s="168"/>
      <c r="B763" s="149"/>
      <c r="C763" s="149"/>
      <c r="D763" s="149"/>
      <c r="E763" s="149"/>
      <c r="F763" s="149"/>
      <c r="G763" s="149"/>
      <c r="H763" s="148"/>
      <c r="I763" s="170"/>
      <c r="R763" s="148"/>
    </row>
    <row r="764" customFormat="false" ht="12.75" hidden="false" customHeight="false" outlineLevel="0" collapsed="false">
      <c r="A764" s="168"/>
      <c r="B764" s="149"/>
      <c r="C764" s="149"/>
      <c r="D764" s="149"/>
      <c r="E764" s="149"/>
      <c r="F764" s="149"/>
      <c r="G764" s="149"/>
      <c r="H764" s="148"/>
      <c r="I764" s="170"/>
      <c r="R764" s="148"/>
    </row>
    <row r="765" customFormat="false" ht="12.75" hidden="false" customHeight="false" outlineLevel="0" collapsed="false">
      <c r="A765" s="168"/>
      <c r="B765" s="149"/>
      <c r="C765" s="149"/>
      <c r="D765" s="149"/>
      <c r="E765" s="149"/>
      <c r="F765" s="149"/>
      <c r="G765" s="149"/>
      <c r="H765" s="148"/>
      <c r="I765" s="170"/>
      <c r="R765" s="148"/>
    </row>
    <row r="766" customFormat="false" ht="12.75" hidden="false" customHeight="false" outlineLevel="0" collapsed="false">
      <c r="A766" s="168"/>
      <c r="B766" s="149"/>
      <c r="C766" s="149"/>
      <c r="D766" s="149"/>
      <c r="E766" s="149"/>
      <c r="F766" s="149"/>
      <c r="G766" s="149"/>
      <c r="H766" s="148"/>
      <c r="I766" s="170"/>
      <c r="R766" s="148"/>
    </row>
    <row r="767" customFormat="false" ht="12.75" hidden="false" customHeight="false" outlineLevel="0" collapsed="false">
      <c r="A767" s="168"/>
      <c r="B767" s="149"/>
      <c r="C767" s="149"/>
      <c r="D767" s="149"/>
      <c r="E767" s="149"/>
      <c r="F767" s="149"/>
      <c r="G767" s="149"/>
      <c r="H767" s="148"/>
      <c r="I767" s="170"/>
      <c r="R767" s="148"/>
    </row>
    <row r="768" customFormat="false" ht="12.75" hidden="false" customHeight="false" outlineLevel="0" collapsed="false">
      <c r="A768" s="168"/>
      <c r="B768" s="149"/>
      <c r="C768" s="149"/>
      <c r="D768" s="149"/>
      <c r="E768" s="149"/>
      <c r="F768" s="149"/>
      <c r="G768" s="149"/>
      <c r="H768" s="148"/>
      <c r="I768" s="170"/>
      <c r="R768" s="148"/>
    </row>
    <row r="769" customFormat="false" ht="12.75" hidden="false" customHeight="false" outlineLevel="0" collapsed="false">
      <c r="A769" s="168"/>
      <c r="B769" s="149"/>
      <c r="C769" s="149"/>
      <c r="D769" s="149"/>
      <c r="E769" s="149"/>
      <c r="F769" s="149"/>
      <c r="G769" s="149"/>
      <c r="H769" s="148"/>
      <c r="I769" s="170"/>
      <c r="R769" s="148"/>
    </row>
    <row r="770" customFormat="false" ht="12.75" hidden="false" customHeight="false" outlineLevel="0" collapsed="false">
      <c r="A770" s="168"/>
      <c r="B770" s="149"/>
      <c r="C770" s="149"/>
      <c r="D770" s="149"/>
      <c r="E770" s="149"/>
      <c r="F770" s="149"/>
      <c r="G770" s="149"/>
      <c r="H770" s="148"/>
      <c r="I770" s="170"/>
      <c r="R770" s="148"/>
    </row>
    <row r="771" customFormat="false" ht="12.75" hidden="false" customHeight="false" outlineLevel="0" collapsed="false">
      <c r="A771" s="168"/>
      <c r="B771" s="149"/>
      <c r="C771" s="149"/>
      <c r="D771" s="149"/>
      <c r="E771" s="149"/>
      <c r="F771" s="149"/>
      <c r="G771" s="149"/>
      <c r="H771" s="148"/>
      <c r="I771" s="170"/>
      <c r="R771" s="148"/>
    </row>
    <row r="772" customFormat="false" ht="12.75" hidden="false" customHeight="false" outlineLevel="0" collapsed="false">
      <c r="A772" s="168"/>
      <c r="B772" s="149"/>
      <c r="C772" s="149"/>
      <c r="D772" s="149"/>
      <c r="E772" s="149"/>
      <c r="F772" s="149"/>
      <c r="G772" s="149"/>
      <c r="H772" s="148"/>
      <c r="I772" s="170"/>
      <c r="R772" s="148"/>
    </row>
    <row r="773" customFormat="false" ht="12.75" hidden="false" customHeight="false" outlineLevel="0" collapsed="false">
      <c r="A773" s="168"/>
      <c r="B773" s="149"/>
      <c r="C773" s="149"/>
      <c r="D773" s="149"/>
      <c r="E773" s="149"/>
      <c r="F773" s="149"/>
      <c r="G773" s="149"/>
      <c r="H773" s="148"/>
      <c r="I773" s="170"/>
      <c r="R773" s="148"/>
    </row>
    <row r="774" customFormat="false" ht="12.75" hidden="false" customHeight="false" outlineLevel="0" collapsed="false">
      <c r="A774" s="168"/>
      <c r="B774" s="149"/>
      <c r="C774" s="149"/>
      <c r="D774" s="149"/>
      <c r="E774" s="149"/>
      <c r="F774" s="149"/>
      <c r="G774" s="149"/>
      <c r="H774" s="148"/>
      <c r="I774" s="170"/>
      <c r="R774" s="148"/>
    </row>
    <row r="775" customFormat="false" ht="12.75" hidden="false" customHeight="false" outlineLevel="0" collapsed="false">
      <c r="A775" s="168"/>
      <c r="B775" s="149"/>
      <c r="C775" s="149"/>
      <c r="D775" s="149"/>
      <c r="E775" s="149"/>
      <c r="F775" s="149"/>
      <c r="G775" s="149"/>
      <c r="H775" s="148"/>
      <c r="I775" s="170"/>
      <c r="R775" s="148"/>
    </row>
    <row r="776" customFormat="false" ht="12.75" hidden="false" customHeight="false" outlineLevel="0" collapsed="false">
      <c r="A776" s="168"/>
      <c r="B776" s="149"/>
      <c r="C776" s="149"/>
      <c r="D776" s="149"/>
      <c r="E776" s="149"/>
      <c r="F776" s="149"/>
      <c r="G776" s="149"/>
      <c r="H776" s="148"/>
      <c r="I776" s="170"/>
      <c r="R776" s="148"/>
    </row>
    <row r="777" customFormat="false" ht="12.75" hidden="false" customHeight="false" outlineLevel="0" collapsed="false">
      <c r="A777" s="168"/>
      <c r="B777" s="149"/>
      <c r="C777" s="149"/>
      <c r="D777" s="149"/>
      <c r="E777" s="149"/>
      <c r="F777" s="149"/>
      <c r="G777" s="149"/>
      <c r="H777" s="148"/>
      <c r="I777" s="170"/>
      <c r="R777" s="148"/>
    </row>
    <row r="778" customFormat="false" ht="12.75" hidden="false" customHeight="false" outlineLevel="0" collapsed="false">
      <c r="A778" s="168"/>
      <c r="B778" s="149"/>
      <c r="C778" s="149"/>
      <c r="D778" s="149"/>
      <c r="E778" s="149"/>
      <c r="F778" s="149"/>
      <c r="G778" s="149"/>
      <c r="H778" s="148"/>
      <c r="I778" s="170"/>
      <c r="R778" s="148"/>
    </row>
    <row r="779" customFormat="false" ht="12.75" hidden="false" customHeight="false" outlineLevel="0" collapsed="false">
      <c r="A779" s="168"/>
      <c r="B779" s="149"/>
      <c r="C779" s="149"/>
      <c r="D779" s="149"/>
      <c r="E779" s="149"/>
      <c r="F779" s="149"/>
      <c r="G779" s="149"/>
      <c r="H779" s="148"/>
      <c r="I779" s="170"/>
      <c r="R779" s="148"/>
    </row>
    <row r="780" customFormat="false" ht="12.75" hidden="false" customHeight="false" outlineLevel="0" collapsed="false">
      <c r="A780" s="168"/>
      <c r="B780" s="149"/>
      <c r="C780" s="149"/>
      <c r="D780" s="149"/>
      <c r="E780" s="149"/>
      <c r="F780" s="149"/>
      <c r="G780" s="149"/>
      <c r="H780" s="148"/>
      <c r="I780" s="170"/>
      <c r="R780" s="148"/>
    </row>
    <row r="781" customFormat="false" ht="12.75" hidden="false" customHeight="false" outlineLevel="0" collapsed="false">
      <c r="A781" s="168"/>
      <c r="B781" s="149"/>
      <c r="C781" s="149"/>
      <c r="D781" s="149"/>
      <c r="E781" s="149"/>
      <c r="F781" s="149"/>
      <c r="G781" s="149"/>
      <c r="H781" s="148"/>
      <c r="I781" s="170"/>
      <c r="R781" s="148"/>
    </row>
    <row r="782" customFormat="false" ht="12.75" hidden="false" customHeight="false" outlineLevel="0" collapsed="false">
      <c r="A782" s="168"/>
      <c r="B782" s="149"/>
      <c r="C782" s="149"/>
      <c r="D782" s="149"/>
      <c r="E782" s="149"/>
      <c r="F782" s="149"/>
      <c r="G782" s="149"/>
      <c r="H782" s="148"/>
      <c r="I782" s="170"/>
      <c r="R782" s="148"/>
    </row>
    <row r="783" customFormat="false" ht="12.75" hidden="false" customHeight="false" outlineLevel="0" collapsed="false">
      <c r="A783" s="168"/>
      <c r="B783" s="149"/>
      <c r="C783" s="149"/>
      <c r="D783" s="149"/>
      <c r="E783" s="149"/>
      <c r="F783" s="149"/>
      <c r="G783" s="149"/>
      <c r="H783" s="148"/>
      <c r="I783" s="170"/>
      <c r="R783" s="148"/>
    </row>
    <row r="784" customFormat="false" ht="12.75" hidden="false" customHeight="false" outlineLevel="0" collapsed="false">
      <c r="A784" s="168"/>
      <c r="B784" s="149"/>
      <c r="C784" s="149"/>
      <c r="D784" s="149"/>
      <c r="E784" s="149"/>
      <c r="F784" s="149"/>
      <c r="G784" s="149"/>
      <c r="H784" s="148"/>
      <c r="I784" s="170"/>
      <c r="R784" s="148"/>
    </row>
    <row r="785" customFormat="false" ht="12.75" hidden="false" customHeight="false" outlineLevel="0" collapsed="false">
      <c r="A785" s="168"/>
      <c r="B785" s="149"/>
      <c r="C785" s="149"/>
      <c r="D785" s="149"/>
      <c r="E785" s="149"/>
      <c r="F785" s="149"/>
      <c r="G785" s="149"/>
      <c r="H785" s="148"/>
      <c r="I785" s="170"/>
      <c r="R785" s="148"/>
    </row>
    <row r="786" customFormat="false" ht="12.75" hidden="false" customHeight="false" outlineLevel="0" collapsed="false">
      <c r="A786" s="168"/>
      <c r="B786" s="149"/>
      <c r="C786" s="149"/>
      <c r="D786" s="149"/>
      <c r="E786" s="149"/>
      <c r="F786" s="149"/>
      <c r="G786" s="149"/>
      <c r="H786" s="148"/>
      <c r="I786" s="170"/>
      <c r="R786" s="148"/>
    </row>
    <row r="787" customFormat="false" ht="12.75" hidden="false" customHeight="false" outlineLevel="0" collapsed="false">
      <c r="A787" s="168"/>
      <c r="B787" s="149"/>
      <c r="C787" s="149"/>
      <c r="D787" s="149"/>
      <c r="E787" s="149"/>
      <c r="F787" s="149"/>
      <c r="G787" s="149"/>
      <c r="H787" s="148"/>
      <c r="I787" s="170"/>
      <c r="R787" s="148"/>
    </row>
    <row r="788" customFormat="false" ht="12.75" hidden="false" customHeight="false" outlineLevel="0" collapsed="false">
      <c r="A788" s="168"/>
      <c r="B788" s="149"/>
      <c r="C788" s="149"/>
      <c r="D788" s="149"/>
      <c r="E788" s="149"/>
      <c r="F788" s="149"/>
      <c r="G788" s="149"/>
      <c r="H788" s="148"/>
      <c r="I788" s="170"/>
      <c r="R788" s="148"/>
    </row>
    <row r="789" customFormat="false" ht="12.75" hidden="false" customHeight="false" outlineLevel="0" collapsed="false">
      <c r="A789" s="168"/>
      <c r="B789" s="149"/>
      <c r="C789" s="149"/>
      <c r="D789" s="149"/>
      <c r="E789" s="149"/>
      <c r="F789" s="149"/>
      <c r="G789" s="149"/>
      <c r="H789" s="148"/>
      <c r="I789" s="170"/>
      <c r="R789" s="148"/>
    </row>
    <row r="790" customFormat="false" ht="12.75" hidden="false" customHeight="false" outlineLevel="0" collapsed="false">
      <c r="A790" s="168"/>
      <c r="B790" s="149"/>
      <c r="C790" s="149"/>
      <c r="D790" s="149"/>
      <c r="E790" s="149"/>
      <c r="F790" s="149"/>
      <c r="G790" s="149"/>
      <c r="H790" s="148"/>
      <c r="I790" s="170"/>
      <c r="R790" s="148"/>
    </row>
    <row r="791" customFormat="false" ht="12.75" hidden="false" customHeight="false" outlineLevel="0" collapsed="false">
      <c r="A791" s="168"/>
      <c r="B791" s="149"/>
      <c r="C791" s="149"/>
      <c r="D791" s="149"/>
      <c r="E791" s="149"/>
      <c r="F791" s="149"/>
      <c r="G791" s="149"/>
      <c r="H791" s="148"/>
      <c r="I791" s="170"/>
      <c r="R791" s="148"/>
    </row>
    <row r="792" customFormat="false" ht="12.75" hidden="false" customHeight="false" outlineLevel="0" collapsed="false">
      <c r="A792" s="168"/>
      <c r="B792" s="149"/>
      <c r="C792" s="149"/>
      <c r="D792" s="149"/>
      <c r="E792" s="149"/>
      <c r="F792" s="149"/>
      <c r="G792" s="149"/>
      <c r="H792" s="148"/>
      <c r="I792" s="170"/>
      <c r="R792" s="148"/>
    </row>
    <row r="793" customFormat="false" ht="12.75" hidden="false" customHeight="false" outlineLevel="0" collapsed="false">
      <c r="A793" s="168"/>
      <c r="B793" s="149"/>
      <c r="C793" s="149"/>
      <c r="D793" s="149"/>
      <c r="E793" s="149"/>
      <c r="F793" s="149"/>
      <c r="G793" s="149"/>
      <c r="H793" s="148"/>
      <c r="I793" s="170"/>
      <c r="R793" s="148"/>
    </row>
    <row r="794" customFormat="false" ht="12.75" hidden="false" customHeight="false" outlineLevel="0" collapsed="false">
      <c r="A794" s="168"/>
      <c r="B794" s="149"/>
      <c r="C794" s="149"/>
      <c r="D794" s="149"/>
      <c r="E794" s="149"/>
      <c r="F794" s="149"/>
      <c r="G794" s="149"/>
      <c r="H794" s="148"/>
      <c r="I794" s="170"/>
      <c r="R794" s="148"/>
    </row>
    <row r="795" customFormat="false" ht="12.75" hidden="false" customHeight="false" outlineLevel="0" collapsed="false">
      <c r="A795" s="168"/>
      <c r="B795" s="149"/>
      <c r="C795" s="149"/>
      <c r="D795" s="149"/>
      <c r="E795" s="149"/>
      <c r="F795" s="149"/>
      <c r="G795" s="149"/>
      <c r="H795" s="148"/>
      <c r="I795" s="170"/>
      <c r="R795" s="148"/>
    </row>
    <row r="796" customFormat="false" ht="12.75" hidden="false" customHeight="false" outlineLevel="0" collapsed="false">
      <c r="A796" s="168"/>
      <c r="B796" s="149"/>
      <c r="C796" s="149"/>
      <c r="D796" s="149"/>
      <c r="E796" s="149"/>
      <c r="F796" s="149"/>
      <c r="G796" s="149"/>
      <c r="H796" s="148"/>
      <c r="I796" s="170"/>
      <c r="R796" s="148"/>
    </row>
    <row r="797" customFormat="false" ht="12.75" hidden="false" customHeight="false" outlineLevel="0" collapsed="false">
      <c r="A797" s="168"/>
      <c r="B797" s="149"/>
      <c r="C797" s="149"/>
      <c r="D797" s="149"/>
      <c r="E797" s="149"/>
      <c r="F797" s="149"/>
      <c r="G797" s="149"/>
      <c r="H797" s="148"/>
      <c r="I797" s="170"/>
      <c r="R797" s="148"/>
    </row>
    <row r="798" customFormat="false" ht="12.75" hidden="false" customHeight="false" outlineLevel="0" collapsed="false">
      <c r="A798" s="168"/>
      <c r="B798" s="149"/>
      <c r="C798" s="149"/>
      <c r="D798" s="149"/>
      <c r="E798" s="149"/>
      <c r="F798" s="149"/>
      <c r="G798" s="149"/>
      <c r="H798" s="148"/>
      <c r="I798" s="170"/>
      <c r="R798" s="148"/>
    </row>
    <row r="799" customFormat="false" ht="12.75" hidden="false" customHeight="false" outlineLevel="0" collapsed="false">
      <c r="A799" s="168"/>
      <c r="B799" s="149"/>
      <c r="C799" s="149"/>
      <c r="D799" s="149"/>
      <c r="E799" s="149"/>
      <c r="F799" s="149"/>
      <c r="G799" s="149"/>
      <c r="H799" s="148"/>
      <c r="I799" s="170"/>
      <c r="R799" s="148"/>
    </row>
    <row r="800" customFormat="false" ht="12.75" hidden="false" customHeight="false" outlineLevel="0" collapsed="false">
      <c r="A800" s="168"/>
      <c r="B800" s="149"/>
      <c r="C800" s="149"/>
      <c r="D800" s="149"/>
      <c r="E800" s="149"/>
      <c r="F800" s="149"/>
      <c r="G800" s="149"/>
      <c r="H800" s="148"/>
      <c r="I800" s="170"/>
      <c r="R800" s="148"/>
    </row>
    <row r="801" customFormat="false" ht="12.75" hidden="false" customHeight="false" outlineLevel="0" collapsed="false">
      <c r="A801" s="168"/>
      <c r="B801" s="149"/>
      <c r="C801" s="149"/>
      <c r="D801" s="149"/>
      <c r="E801" s="149"/>
      <c r="F801" s="149"/>
      <c r="G801" s="149"/>
      <c r="H801" s="148"/>
      <c r="I801" s="170"/>
      <c r="R801" s="148"/>
    </row>
    <row r="802" customFormat="false" ht="12.75" hidden="false" customHeight="false" outlineLevel="0" collapsed="false">
      <c r="A802" s="168"/>
      <c r="B802" s="149"/>
      <c r="C802" s="149"/>
      <c r="D802" s="149"/>
      <c r="E802" s="149"/>
      <c r="F802" s="149"/>
      <c r="G802" s="149"/>
      <c r="H802" s="148"/>
      <c r="I802" s="170"/>
      <c r="R802" s="148"/>
    </row>
    <row r="803" customFormat="false" ht="12.75" hidden="false" customHeight="false" outlineLevel="0" collapsed="false">
      <c r="A803" s="168"/>
      <c r="B803" s="149"/>
      <c r="C803" s="149"/>
      <c r="D803" s="149"/>
      <c r="E803" s="149"/>
      <c r="F803" s="149"/>
      <c r="G803" s="149"/>
      <c r="H803" s="148"/>
      <c r="I803" s="170"/>
      <c r="R803" s="148"/>
    </row>
    <row r="804" customFormat="false" ht="12.75" hidden="false" customHeight="false" outlineLevel="0" collapsed="false">
      <c r="A804" s="168"/>
      <c r="B804" s="149"/>
      <c r="C804" s="149"/>
      <c r="D804" s="149"/>
      <c r="E804" s="149"/>
      <c r="F804" s="149"/>
      <c r="G804" s="149"/>
      <c r="H804" s="148"/>
      <c r="I804" s="170"/>
      <c r="R804" s="148"/>
    </row>
    <row r="805" customFormat="false" ht="12.75" hidden="false" customHeight="false" outlineLevel="0" collapsed="false">
      <c r="A805" s="168"/>
      <c r="B805" s="149"/>
      <c r="C805" s="149"/>
      <c r="D805" s="149"/>
      <c r="E805" s="149"/>
      <c r="F805" s="149"/>
      <c r="G805" s="149"/>
      <c r="H805" s="148"/>
      <c r="I805" s="170"/>
      <c r="R805" s="148"/>
    </row>
    <row r="806" customFormat="false" ht="12.75" hidden="false" customHeight="false" outlineLevel="0" collapsed="false">
      <c r="A806" s="168"/>
      <c r="B806" s="149"/>
      <c r="C806" s="149"/>
      <c r="D806" s="149"/>
      <c r="E806" s="149"/>
      <c r="F806" s="149"/>
      <c r="G806" s="149"/>
      <c r="H806" s="148"/>
      <c r="I806" s="170"/>
      <c r="R806" s="148"/>
    </row>
    <row r="807" customFormat="false" ht="12.75" hidden="false" customHeight="false" outlineLevel="0" collapsed="false">
      <c r="A807" s="168"/>
      <c r="B807" s="149"/>
      <c r="C807" s="149"/>
      <c r="D807" s="149"/>
      <c r="E807" s="149"/>
      <c r="F807" s="149"/>
      <c r="G807" s="149"/>
      <c r="H807" s="148"/>
      <c r="I807" s="170"/>
      <c r="R807" s="148"/>
    </row>
    <row r="808" customFormat="false" ht="12.75" hidden="false" customHeight="false" outlineLevel="0" collapsed="false">
      <c r="A808" s="168"/>
      <c r="B808" s="149"/>
      <c r="C808" s="149"/>
      <c r="D808" s="149"/>
      <c r="E808" s="149"/>
      <c r="F808" s="149"/>
      <c r="G808" s="149"/>
      <c r="H808" s="148"/>
      <c r="I808" s="170"/>
      <c r="R808" s="148"/>
    </row>
    <row r="809" customFormat="false" ht="12.75" hidden="false" customHeight="false" outlineLevel="0" collapsed="false">
      <c r="A809" s="168"/>
      <c r="B809" s="149"/>
      <c r="C809" s="149"/>
      <c r="D809" s="149"/>
      <c r="E809" s="149"/>
      <c r="F809" s="149"/>
      <c r="G809" s="149"/>
      <c r="H809" s="148"/>
      <c r="I809" s="170"/>
      <c r="R809" s="148"/>
    </row>
    <row r="810" customFormat="false" ht="12.75" hidden="false" customHeight="false" outlineLevel="0" collapsed="false">
      <c r="A810" s="168"/>
      <c r="B810" s="149"/>
      <c r="C810" s="149"/>
      <c r="D810" s="149"/>
      <c r="E810" s="149"/>
      <c r="F810" s="149"/>
      <c r="G810" s="149"/>
      <c r="H810" s="148"/>
      <c r="I810" s="170"/>
      <c r="R810" s="148"/>
    </row>
    <row r="811" customFormat="false" ht="12.75" hidden="false" customHeight="false" outlineLevel="0" collapsed="false">
      <c r="A811" s="168"/>
      <c r="B811" s="149"/>
      <c r="C811" s="149"/>
      <c r="D811" s="149"/>
      <c r="E811" s="149"/>
      <c r="F811" s="149"/>
      <c r="G811" s="149"/>
      <c r="H811" s="148"/>
      <c r="I811" s="170"/>
      <c r="R811" s="148"/>
    </row>
    <row r="812" customFormat="false" ht="12.75" hidden="false" customHeight="false" outlineLevel="0" collapsed="false">
      <c r="A812" s="168"/>
      <c r="B812" s="149"/>
      <c r="C812" s="149"/>
      <c r="D812" s="149"/>
      <c r="E812" s="149"/>
      <c r="F812" s="149"/>
      <c r="G812" s="149"/>
      <c r="H812" s="148"/>
      <c r="I812" s="170"/>
      <c r="R812" s="148"/>
    </row>
    <row r="813" customFormat="false" ht="12.75" hidden="false" customHeight="false" outlineLevel="0" collapsed="false">
      <c r="A813" s="168"/>
      <c r="B813" s="149"/>
      <c r="C813" s="149"/>
      <c r="D813" s="149"/>
      <c r="E813" s="149"/>
      <c r="F813" s="149"/>
      <c r="G813" s="149"/>
      <c r="H813" s="148"/>
      <c r="I813" s="170"/>
      <c r="R813" s="148"/>
    </row>
    <row r="814" customFormat="false" ht="12.75" hidden="false" customHeight="false" outlineLevel="0" collapsed="false">
      <c r="A814" s="168"/>
      <c r="B814" s="149"/>
      <c r="C814" s="149"/>
      <c r="D814" s="149"/>
      <c r="E814" s="149"/>
      <c r="F814" s="149"/>
      <c r="G814" s="149"/>
      <c r="H814" s="148"/>
      <c r="I814" s="170"/>
      <c r="R814" s="148"/>
    </row>
    <row r="815" customFormat="false" ht="12.75" hidden="false" customHeight="false" outlineLevel="0" collapsed="false">
      <c r="A815" s="168"/>
      <c r="B815" s="149"/>
      <c r="C815" s="149"/>
      <c r="D815" s="149"/>
      <c r="E815" s="149"/>
      <c r="F815" s="149"/>
      <c r="G815" s="149"/>
      <c r="H815" s="148"/>
      <c r="I815" s="170"/>
      <c r="R815" s="148"/>
    </row>
    <row r="816" customFormat="false" ht="12.75" hidden="false" customHeight="false" outlineLevel="0" collapsed="false">
      <c r="A816" s="168"/>
      <c r="B816" s="149"/>
      <c r="C816" s="149"/>
      <c r="D816" s="149"/>
      <c r="E816" s="149"/>
      <c r="F816" s="149"/>
      <c r="G816" s="149"/>
      <c r="H816" s="148"/>
      <c r="I816" s="170"/>
      <c r="R816" s="148"/>
    </row>
    <row r="817" customFormat="false" ht="12.75" hidden="false" customHeight="false" outlineLevel="0" collapsed="false">
      <c r="A817" s="168"/>
      <c r="B817" s="149"/>
      <c r="C817" s="149"/>
      <c r="D817" s="149"/>
      <c r="E817" s="149"/>
      <c r="F817" s="149"/>
      <c r="G817" s="149"/>
      <c r="H817" s="148"/>
      <c r="I817" s="170"/>
      <c r="R817" s="148"/>
    </row>
    <row r="818" customFormat="false" ht="12.75" hidden="false" customHeight="false" outlineLevel="0" collapsed="false">
      <c r="A818" s="168"/>
      <c r="B818" s="149"/>
      <c r="C818" s="149"/>
      <c r="D818" s="149"/>
      <c r="E818" s="149"/>
      <c r="F818" s="149"/>
      <c r="G818" s="149"/>
      <c r="H818" s="148"/>
      <c r="I818" s="170"/>
      <c r="R818" s="148"/>
    </row>
    <row r="819" customFormat="false" ht="12.75" hidden="false" customHeight="false" outlineLevel="0" collapsed="false">
      <c r="A819" s="168"/>
      <c r="B819" s="149"/>
      <c r="C819" s="149"/>
      <c r="D819" s="149"/>
      <c r="E819" s="149"/>
      <c r="F819" s="149"/>
      <c r="G819" s="149"/>
      <c r="H819" s="148"/>
      <c r="I819" s="170"/>
      <c r="R819" s="148"/>
    </row>
    <row r="820" customFormat="false" ht="12.75" hidden="false" customHeight="false" outlineLevel="0" collapsed="false">
      <c r="A820" s="168"/>
      <c r="B820" s="149"/>
      <c r="C820" s="149"/>
      <c r="D820" s="149"/>
      <c r="E820" s="149"/>
      <c r="F820" s="149"/>
      <c r="G820" s="149"/>
      <c r="H820" s="148"/>
      <c r="I820" s="170"/>
      <c r="R820" s="148"/>
    </row>
    <row r="821" customFormat="false" ht="12.75" hidden="false" customHeight="false" outlineLevel="0" collapsed="false">
      <c r="A821" s="168"/>
      <c r="B821" s="149"/>
      <c r="C821" s="149"/>
      <c r="D821" s="149"/>
      <c r="E821" s="149"/>
      <c r="F821" s="149"/>
      <c r="G821" s="149"/>
      <c r="H821" s="148"/>
      <c r="I821" s="170"/>
      <c r="R821" s="148"/>
    </row>
    <row r="822" customFormat="false" ht="12.75" hidden="false" customHeight="false" outlineLevel="0" collapsed="false">
      <c r="A822" s="168"/>
      <c r="B822" s="149"/>
      <c r="C822" s="149"/>
      <c r="D822" s="149"/>
      <c r="E822" s="149"/>
      <c r="F822" s="149"/>
      <c r="G822" s="149"/>
      <c r="H822" s="148"/>
      <c r="I822" s="170"/>
      <c r="R822" s="148"/>
    </row>
    <row r="823" customFormat="false" ht="12.75" hidden="false" customHeight="false" outlineLevel="0" collapsed="false">
      <c r="A823" s="168"/>
      <c r="B823" s="149"/>
      <c r="C823" s="149"/>
      <c r="D823" s="149"/>
      <c r="E823" s="149"/>
      <c r="F823" s="149"/>
      <c r="G823" s="149"/>
      <c r="H823" s="148"/>
      <c r="I823" s="170"/>
      <c r="R823" s="148"/>
    </row>
    <row r="824" customFormat="false" ht="12.75" hidden="false" customHeight="false" outlineLevel="0" collapsed="false">
      <c r="A824" s="168"/>
      <c r="B824" s="149"/>
      <c r="C824" s="149"/>
      <c r="D824" s="149"/>
      <c r="E824" s="149"/>
      <c r="F824" s="149"/>
      <c r="G824" s="149"/>
      <c r="H824" s="148"/>
      <c r="I824" s="170"/>
      <c r="R824" s="148"/>
    </row>
    <row r="825" customFormat="false" ht="12.75" hidden="false" customHeight="false" outlineLevel="0" collapsed="false">
      <c r="A825" s="168"/>
      <c r="B825" s="149"/>
      <c r="C825" s="149"/>
      <c r="D825" s="149"/>
      <c r="E825" s="149"/>
      <c r="F825" s="149"/>
      <c r="G825" s="149"/>
      <c r="H825" s="148"/>
      <c r="I825" s="170"/>
      <c r="R825" s="148"/>
    </row>
    <row r="826" customFormat="false" ht="12.75" hidden="false" customHeight="false" outlineLevel="0" collapsed="false">
      <c r="A826" s="168"/>
      <c r="B826" s="149"/>
      <c r="C826" s="149"/>
      <c r="D826" s="149"/>
      <c r="E826" s="149"/>
      <c r="F826" s="149"/>
      <c r="G826" s="149"/>
      <c r="H826" s="148"/>
      <c r="I826" s="170"/>
      <c r="R826" s="148"/>
    </row>
    <row r="827" customFormat="false" ht="12.75" hidden="false" customHeight="false" outlineLevel="0" collapsed="false">
      <c r="A827" s="168"/>
      <c r="B827" s="149"/>
      <c r="C827" s="149"/>
      <c r="D827" s="149"/>
      <c r="E827" s="149"/>
      <c r="F827" s="149"/>
      <c r="G827" s="149"/>
      <c r="H827" s="148"/>
      <c r="I827" s="170"/>
      <c r="R827" s="148"/>
    </row>
    <row r="828" customFormat="false" ht="12.75" hidden="false" customHeight="false" outlineLevel="0" collapsed="false">
      <c r="A828" s="168"/>
      <c r="B828" s="149"/>
      <c r="C828" s="149"/>
      <c r="D828" s="149"/>
      <c r="E828" s="149"/>
      <c r="F828" s="149"/>
      <c r="G828" s="149"/>
      <c r="H828" s="148"/>
      <c r="I828" s="170"/>
      <c r="R828" s="148"/>
    </row>
    <row r="829" customFormat="false" ht="12.75" hidden="false" customHeight="false" outlineLevel="0" collapsed="false">
      <c r="A829" s="168"/>
      <c r="B829" s="149"/>
      <c r="C829" s="149"/>
      <c r="D829" s="149"/>
      <c r="E829" s="149"/>
      <c r="F829" s="149"/>
      <c r="G829" s="149"/>
      <c r="H829" s="148"/>
      <c r="I829" s="170"/>
      <c r="R829" s="148"/>
    </row>
    <row r="830" customFormat="false" ht="12.75" hidden="false" customHeight="false" outlineLevel="0" collapsed="false">
      <c r="A830" s="168"/>
      <c r="B830" s="149"/>
      <c r="C830" s="149"/>
      <c r="D830" s="149"/>
      <c r="E830" s="149"/>
      <c r="F830" s="149"/>
      <c r="G830" s="149"/>
      <c r="H830" s="148"/>
      <c r="I830" s="170"/>
      <c r="R830" s="148"/>
    </row>
    <row r="831" customFormat="false" ht="12.75" hidden="false" customHeight="false" outlineLevel="0" collapsed="false">
      <c r="A831" s="168"/>
      <c r="B831" s="149"/>
      <c r="C831" s="149"/>
      <c r="D831" s="149"/>
      <c r="E831" s="149"/>
      <c r="F831" s="149"/>
      <c r="G831" s="149"/>
      <c r="H831" s="148"/>
      <c r="I831" s="170"/>
      <c r="R831" s="148"/>
    </row>
    <row r="832" customFormat="false" ht="12.75" hidden="false" customHeight="false" outlineLevel="0" collapsed="false">
      <c r="A832" s="168"/>
      <c r="B832" s="149"/>
      <c r="C832" s="149"/>
      <c r="D832" s="149"/>
      <c r="E832" s="149"/>
      <c r="F832" s="149"/>
      <c r="G832" s="149"/>
      <c r="H832" s="148"/>
      <c r="I832" s="170"/>
      <c r="R832" s="148"/>
    </row>
    <row r="833" customFormat="false" ht="12.75" hidden="false" customHeight="false" outlineLevel="0" collapsed="false">
      <c r="A833" s="168"/>
      <c r="B833" s="149"/>
      <c r="C833" s="149"/>
      <c r="D833" s="149"/>
      <c r="E833" s="149"/>
      <c r="F833" s="149"/>
      <c r="G833" s="149"/>
      <c r="H833" s="148"/>
      <c r="I833" s="170"/>
      <c r="R833" s="148"/>
    </row>
    <row r="834" customFormat="false" ht="12.75" hidden="false" customHeight="false" outlineLevel="0" collapsed="false">
      <c r="A834" s="168"/>
      <c r="B834" s="149"/>
      <c r="C834" s="149"/>
      <c r="D834" s="149"/>
      <c r="E834" s="149"/>
      <c r="F834" s="149"/>
      <c r="G834" s="149"/>
      <c r="H834" s="148"/>
      <c r="I834" s="170"/>
      <c r="R834" s="148"/>
    </row>
    <row r="835" customFormat="false" ht="12.75" hidden="false" customHeight="false" outlineLevel="0" collapsed="false">
      <c r="A835" s="168"/>
      <c r="B835" s="149"/>
      <c r="C835" s="149"/>
      <c r="D835" s="149"/>
      <c r="E835" s="149"/>
      <c r="F835" s="149"/>
      <c r="G835" s="149"/>
      <c r="H835" s="148"/>
      <c r="I835" s="170"/>
      <c r="R835" s="148"/>
    </row>
    <row r="836" customFormat="false" ht="12.75" hidden="false" customHeight="false" outlineLevel="0" collapsed="false">
      <c r="A836" s="168"/>
      <c r="B836" s="149"/>
      <c r="C836" s="149"/>
      <c r="D836" s="149"/>
      <c r="E836" s="149"/>
      <c r="F836" s="149"/>
      <c r="G836" s="149"/>
      <c r="H836" s="148"/>
      <c r="I836" s="170"/>
      <c r="R836" s="148"/>
    </row>
    <row r="837" customFormat="false" ht="12.75" hidden="false" customHeight="false" outlineLevel="0" collapsed="false">
      <c r="A837" s="168"/>
      <c r="B837" s="149"/>
      <c r="C837" s="149"/>
      <c r="D837" s="149"/>
      <c r="E837" s="149"/>
      <c r="F837" s="149"/>
      <c r="G837" s="149"/>
      <c r="H837" s="148"/>
      <c r="I837" s="170"/>
      <c r="R837" s="148"/>
    </row>
    <row r="838" customFormat="false" ht="12.75" hidden="false" customHeight="false" outlineLevel="0" collapsed="false">
      <c r="A838" s="168"/>
      <c r="B838" s="149"/>
      <c r="C838" s="149"/>
      <c r="D838" s="149"/>
      <c r="E838" s="149"/>
      <c r="F838" s="149"/>
      <c r="G838" s="149"/>
      <c r="H838" s="148"/>
      <c r="I838" s="170"/>
      <c r="R838" s="148"/>
    </row>
    <row r="839" customFormat="false" ht="12.75" hidden="false" customHeight="false" outlineLevel="0" collapsed="false">
      <c r="A839" s="168"/>
      <c r="B839" s="149"/>
      <c r="C839" s="149"/>
      <c r="D839" s="149"/>
      <c r="E839" s="149"/>
      <c r="F839" s="149"/>
      <c r="G839" s="149"/>
      <c r="H839" s="148"/>
      <c r="I839" s="170"/>
      <c r="R839" s="148"/>
    </row>
    <row r="840" customFormat="false" ht="12.75" hidden="false" customHeight="false" outlineLevel="0" collapsed="false">
      <c r="A840" s="168"/>
      <c r="B840" s="149"/>
      <c r="C840" s="149"/>
      <c r="D840" s="149"/>
      <c r="E840" s="149"/>
      <c r="F840" s="149"/>
      <c r="G840" s="149"/>
      <c r="H840" s="148"/>
      <c r="I840" s="170"/>
      <c r="R840" s="148"/>
    </row>
    <row r="841" customFormat="false" ht="12.75" hidden="false" customHeight="false" outlineLevel="0" collapsed="false">
      <c r="A841" s="168"/>
      <c r="B841" s="149"/>
      <c r="C841" s="149"/>
      <c r="D841" s="149"/>
      <c r="E841" s="149"/>
      <c r="F841" s="149"/>
      <c r="G841" s="149"/>
      <c r="H841" s="148"/>
      <c r="I841" s="170"/>
      <c r="R841" s="148"/>
    </row>
    <row r="842" customFormat="false" ht="12.75" hidden="false" customHeight="false" outlineLevel="0" collapsed="false">
      <c r="A842" s="168"/>
      <c r="B842" s="149"/>
      <c r="C842" s="149"/>
      <c r="D842" s="149"/>
      <c r="E842" s="149"/>
      <c r="F842" s="149"/>
      <c r="G842" s="149"/>
      <c r="H842" s="148"/>
      <c r="I842" s="170"/>
      <c r="R842" s="148"/>
    </row>
    <row r="843" customFormat="false" ht="12.75" hidden="false" customHeight="false" outlineLevel="0" collapsed="false">
      <c r="A843" s="168"/>
      <c r="B843" s="149"/>
      <c r="C843" s="149"/>
      <c r="D843" s="149"/>
      <c r="E843" s="149"/>
      <c r="F843" s="149"/>
      <c r="G843" s="149"/>
      <c r="H843" s="148"/>
      <c r="I843" s="170"/>
      <c r="R843" s="148"/>
    </row>
    <row r="844" customFormat="false" ht="12.75" hidden="false" customHeight="false" outlineLevel="0" collapsed="false">
      <c r="A844" s="168"/>
      <c r="B844" s="149"/>
      <c r="C844" s="149"/>
      <c r="D844" s="149"/>
      <c r="E844" s="149"/>
      <c r="F844" s="149"/>
      <c r="G844" s="149"/>
      <c r="H844" s="148"/>
      <c r="I844" s="170"/>
      <c r="R844" s="148"/>
    </row>
    <row r="845" customFormat="false" ht="12.75" hidden="false" customHeight="false" outlineLevel="0" collapsed="false">
      <c r="A845" s="168"/>
      <c r="B845" s="149"/>
      <c r="C845" s="149"/>
      <c r="D845" s="149"/>
      <c r="E845" s="149"/>
      <c r="F845" s="149"/>
      <c r="G845" s="149"/>
      <c r="H845" s="148"/>
      <c r="I845" s="170"/>
      <c r="R845" s="148"/>
    </row>
    <row r="846" customFormat="false" ht="12.75" hidden="false" customHeight="false" outlineLevel="0" collapsed="false">
      <c r="A846" s="168"/>
      <c r="B846" s="149"/>
      <c r="C846" s="149"/>
      <c r="D846" s="149"/>
      <c r="E846" s="149"/>
      <c r="F846" s="149"/>
      <c r="G846" s="149"/>
      <c r="H846" s="148"/>
      <c r="I846" s="170"/>
      <c r="R846" s="148"/>
    </row>
    <row r="847" customFormat="false" ht="12.75" hidden="false" customHeight="false" outlineLevel="0" collapsed="false">
      <c r="A847" s="168"/>
      <c r="B847" s="149"/>
      <c r="C847" s="149"/>
      <c r="D847" s="149"/>
      <c r="E847" s="149"/>
      <c r="F847" s="149"/>
      <c r="G847" s="149"/>
      <c r="H847" s="148"/>
      <c r="I847" s="170"/>
      <c r="R847" s="148"/>
    </row>
    <row r="848" customFormat="false" ht="12.75" hidden="false" customHeight="false" outlineLevel="0" collapsed="false">
      <c r="A848" s="168"/>
      <c r="B848" s="149"/>
      <c r="C848" s="149"/>
      <c r="D848" s="149"/>
      <c r="E848" s="149"/>
      <c r="F848" s="149"/>
      <c r="G848" s="149"/>
      <c r="H848" s="148"/>
      <c r="I848" s="170"/>
      <c r="R848" s="148"/>
    </row>
    <row r="849" customFormat="false" ht="12.75" hidden="false" customHeight="false" outlineLevel="0" collapsed="false">
      <c r="A849" s="168"/>
      <c r="B849" s="149"/>
      <c r="C849" s="149"/>
      <c r="D849" s="149"/>
      <c r="E849" s="149"/>
      <c r="F849" s="149"/>
      <c r="G849" s="149"/>
      <c r="H849" s="148"/>
      <c r="I849" s="170"/>
      <c r="R849" s="148"/>
    </row>
    <row r="850" customFormat="false" ht="12.75" hidden="false" customHeight="false" outlineLevel="0" collapsed="false">
      <c r="A850" s="168"/>
      <c r="B850" s="149"/>
      <c r="C850" s="149"/>
      <c r="D850" s="149"/>
      <c r="E850" s="149"/>
      <c r="F850" s="149"/>
      <c r="G850" s="149"/>
      <c r="H850" s="148"/>
      <c r="I850" s="170"/>
      <c r="R850" s="148"/>
    </row>
    <row r="851" customFormat="false" ht="12.75" hidden="false" customHeight="false" outlineLevel="0" collapsed="false">
      <c r="A851" s="168"/>
      <c r="B851" s="149"/>
      <c r="C851" s="149"/>
      <c r="D851" s="149"/>
      <c r="E851" s="149"/>
      <c r="F851" s="149"/>
      <c r="G851" s="149"/>
      <c r="H851" s="148"/>
      <c r="I851" s="170"/>
      <c r="R851" s="148"/>
    </row>
    <row r="852" customFormat="false" ht="12.75" hidden="false" customHeight="false" outlineLevel="0" collapsed="false">
      <c r="A852" s="168"/>
      <c r="B852" s="149"/>
      <c r="C852" s="149"/>
      <c r="D852" s="149"/>
      <c r="E852" s="149"/>
      <c r="F852" s="149"/>
      <c r="G852" s="149"/>
      <c r="H852" s="148"/>
      <c r="I852" s="170"/>
      <c r="R852" s="148"/>
    </row>
    <row r="853" customFormat="false" ht="12.75" hidden="false" customHeight="false" outlineLevel="0" collapsed="false">
      <c r="A853" s="168"/>
      <c r="B853" s="149"/>
      <c r="C853" s="149"/>
      <c r="D853" s="149"/>
      <c r="E853" s="149"/>
      <c r="F853" s="149"/>
      <c r="G853" s="149"/>
      <c r="H853" s="148"/>
      <c r="I853" s="170"/>
      <c r="R853" s="148"/>
    </row>
    <row r="854" customFormat="false" ht="12.75" hidden="false" customHeight="false" outlineLevel="0" collapsed="false">
      <c r="A854" s="168"/>
      <c r="B854" s="149"/>
      <c r="C854" s="149"/>
      <c r="D854" s="149"/>
      <c r="E854" s="149"/>
      <c r="F854" s="149"/>
      <c r="G854" s="149"/>
      <c r="H854" s="148"/>
      <c r="I854" s="170"/>
      <c r="R854" s="148"/>
    </row>
    <row r="855" customFormat="false" ht="12.75" hidden="false" customHeight="false" outlineLevel="0" collapsed="false">
      <c r="A855" s="168"/>
      <c r="B855" s="149"/>
      <c r="C855" s="149"/>
      <c r="D855" s="149"/>
      <c r="E855" s="149"/>
      <c r="F855" s="149"/>
      <c r="G855" s="149"/>
      <c r="H855" s="148"/>
      <c r="I855" s="170"/>
      <c r="R855" s="148"/>
    </row>
    <row r="856" customFormat="false" ht="12.75" hidden="false" customHeight="false" outlineLevel="0" collapsed="false">
      <c r="A856" s="168"/>
      <c r="B856" s="149"/>
      <c r="C856" s="149"/>
      <c r="D856" s="149"/>
      <c r="E856" s="149"/>
      <c r="F856" s="149"/>
      <c r="G856" s="149"/>
      <c r="H856" s="148"/>
      <c r="I856" s="170"/>
      <c r="R856" s="148"/>
    </row>
    <row r="857" customFormat="false" ht="12.75" hidden="false" customHeight="false" outlineLevel="0" collapsed="false">
      <c r="A857" s="168"/>
      <c r="B857" s="149"/>
      <c r="C857" s="149"/>
      <c r="D857" s="149"/>
      <c r="E857" s="149"/>
      <c r="F857" s="149"/>
      <c r="G857" s="149"/>
      <c r="H857" s="148"/>
      <c r="I857" s="170"/>
      <c r="R857" s="148"/>
    </row>
    <row r="858" customFormat="false" ht="12.75" hidden="false" customHeight="false" outlineLevel="0" collapsed="false">
      <c r="A858" s="168"/>
      <c r="B858" s="149"/>
      <c r="C858" s="149"/>
      <c r="D858" s="149"/>
      <c r="E858" s="149"/>
      <c r="F858" s="149"/>
      <c r="G858" s="149"/>
      <c r="H858" s="148"/>
      <c r="I858" s="170"/>
      <c r="R858" s="148"/>
    </row>
    <row r="859" customFormat="false" ht="12.75" hidden="false" customHeight="false" outlineLevel="0" collapsed="false">
      <c r="A859" s="168"/>
      <c r="B859" s="149"/>
      <c r="C859" s="149"/>
      <c r="D859" s="149"/>
      <c r="E859" s="149"/>
      <c r="F859" s="149"/>
      <c r="G859" s="149"/>
      <c r="H859" s="148"/>
      <c r="I859" s="170"/>
      <c r="R859" s="148"/>
    </row>
    <row r="860" customFormat="false" ht="12.75" hidden="false" customHeight="false" outlineLevel="0" collapsed="false">
      <c r="A860" s="168"/>
      <c r="B860" s="149"/>
      <c r="C860" s="149"/>
      <c r="D860" s="149"/>
      <c r="E860" s="149"/>
      <c r="F860" s="149"/>
      <c r="G860" s="149"/>
      <c r="H860" s="148"/>
      <c r="I860" s="170"/>
      <c r="R860" s="148"/>
    </row>
    <row r="861" customFormat="false" ht="12.75" hidden="false" customHeight="false" outlineLevel="0" collapsed="false">
      <c r="A861" s="168"/>
      <c r="B861" s="149"/>
      <c r="C861" s="149"/>
      <c r="D861" s="149"/>
      <c r="E861" s="149"/>
      <c r="F861" s="149"/>
      <c r="G861" s="149"/>
      <c r="H861" s="148"/>
      <c r="I861" s="170"/>
      <c r="R861" s="148"/>
    </row>
    <row r="862" customFormat="false" ht="12.75" hidden="false" customHeight="false" outlineLevel="0" collapsed="false">
      <c r="A862" s="168"/>
      <c r="B862" s="149"/>
      <c r="C862" s="149"/>
      <c r="D862" s="149"/>
      <c r="E862" s="149"/>
      <c r="F862" s="149"/>
      <c r="G862" s="149"/>
      <c r="H862" s="148"/>
      <c r="I862" s="170"/>
      <c r="R862" s="148"/>
    </row>
    <row r="863" customFormat="false" ht="12.75" hidden="false" customHeight="false" outlineLevel="0" collapsed="false">
      <c r="A863" s="168"/>
      <c r="B863" s="149"/>
      <c r="C863" s="149"/>
      <c r="D863" s="149"/>
      <c r="E863" s="149"/>
      <c r="F863" s="149"/>
      <c r="G863" s="149"/>
      <c r="H863" s="148"/>
      <c r="I863" s="170"/>
      <c r="R863" s="148"/>
    </row>
    <row r="864" customFormat="false" ht="12.75" hidden="false" customHeight="false" outlineLevel="0" collapsed="false">
      <c r="A864" s="168"/>
      <c r="B864" s="149"/>
      <c r="C864" s="149"/>
      <c r="D864" s="149"/>
      <c r="E864" s="149"/>
      <c r="F864" s="149"/>
      <c r="G864" s="149"/>
      <c r="H864" s="148"/>
      <c r="I864" s="170"/>
      <c r="R864" s="148"/>
    </row>
    <row r="865" customFormat="false" ht="12.75" hidden="false" customHeight="false" outlineLevel="0" collapsed="false">
      <c r="A865" s="168"/>
      <c r="B865" s="149"/>
      <c r="C865" s="149"/>
      <c r="D865" s="149"/>
      <c r="E865" s="149"/>
      <c r="F865" s="149"/>
      <c r="G865" s="149"/>
      <c r="H865" s="148"/>
      <c r="I865" s="170"/>
      <c r="R865" s="148"/>
    </row>
    <row r="866" customFormat="false" ht="12.75" hidden="false" customHeight="false" outlineLevel="0" collapsed="false">
      <c r="A866" s="168"/>
      <c r="B866" s="149"/>
      <c r="C866" s="149"/>
      <c r="D866" s="149"/>
      <c r="E866" s="149"/>
      <c r="F866" s="149"/>
      <c r="G866" s="149"/>
      <c r="H866" s="148"/>
      <c r="I866" s="170"/>
      <c r="R866" s="148"/>
    </row>
    <row r="867" customFormat="false" ht="12.75" hidden="false" customHeight="false" outlineLevel="0" collapsed="false">
      <c r="A867" s="168"/>
      <c r="B867" s="149"/>
      <c r="C867" s="149"/>
      <c r="D867" s="149"/>
      <c r="E867" s="149"/>
      <c r="F867" s="149"/>
      <c r="G867" s="149"/>
      <c r="H867" s="148"/>
      <c r="I867" s="170"/>
      <c r="R867" s="148"/>
    </row>
    <row r="868" customFormat="false" ht="12.75" hidden="false" customHeight="false" outlineLevel="0" collapsed="false">
      <c r="A868" s="168"/>
      <c r="B868" s="149"/>
      <c r="C868" s="149"/>
      <c r="D868" s="149"/>
      <c r="E868" s="149"/>
      <c r="F868" s="149"/>
      <c r="G868" s="149"/>
      <c r="H868" s="148"/>
      <c r="I868" s="170"/>
      <c r="R868" s="148"/>
    </row>
    <row r="869" customFormat="false" ht="12.75" hidden="false" customHeight="false" outlineLevel="0" collapsed="false">
      <c r="A869" s="168"/>
      <c r="B869" s="149"/>
      <c r="C869" s="149"/>
      <c r="D869" s="149"/>
      <c r="E869" s="149"/>
      <c r="F869" s="149"/>
      <c r="G869" s="149"/>
      <c r="H869" s="148"/>
      <c r="I869" s="170"/>
      <c r="R869" s="148"/>
    </row>
    <row r="870" customFormat="false" ht="12.75" hidden="false" customHeight="false" outlineLevel="0" collapsed="false">
      <c r="A870" s="168"/>
      <c r="B870" s="149"/>
      <c r="C870" s="149"/>
      <c r="D870" s="149"/>
      <c r="E870" s="149"/>
      <c r="F870" s="149"/>
      <c r="G870" s="149"/>
      <c r="H870" s="148"/>
      <c r="I870" s="170"/>
      <c r="R870" s="148"/>
    </row>
    <row r="871" customFormat="false" ht="12.75" hidden="false" customHeight="false" outlineLevel="0" collapsed="false">
      <c r="A871" s="168"/>
      <c r="B871" s="149"/>
      <c r="C871" s="149"/>
      <c r="D871" s="149"/>
      <c r="E871" s="149"/>
      <c r="F871" s="149"/>
      <c r="G871" s="149"/>
      <c r="H871" s="148"/>
      <c r="I871" s="170"/>
      <c r="R871" s="148"/>
    </row>
    <row r="872" customFormat="false" ht="12.75" hidden="false" customHeight="false" outlineLevel="0" collapsed="false">
      <c r="A872" s="168"/>
      <c r="B872" s="149"/>
      <c r="C872" s="149"/>
      <c r="D872" s="149"/>
      <c r="E872" s="149"/>
      <c r="F872" s="149"/>
      <c r="G872" s="149"/>
      <c r="H872" s="148"/>
      <c r="I872" s="170"/>
      <c r="R872" s="148"/>
    </row>
    <row r="873" customFormat="false" ht="12.75" hidden="false" customHeight="false" outlineLevel="0" collapsed="false">
      <c r="A873" s="168"/>
      <c r="B873" s="149"/>
      <c r="C873" s="149"/>
      <c r="D873" s="149"/>
      <c r="E873" s="149"/>
      <c r="F873" s="149"/>
      <c r="G873" s="149"/>
      <c r="H873" s="148"/>
      <c r="I873" s="170"/>
      <c r="R873" s="148"/>
    </row>
    <row r="874" customFormat="false" ht="12.75" hidden="false" customHeight="false" outlineLevel="0" collapsed="false">
      <c r="A874" s="168"/>
      <c r="B874" s="149"/>
      <c r="C874" s="149"/>
      <c r="D874" s="149"/>
      <c r="E874" s="149"/>
      <c r="F874" s="149"/>
      <c r="G874" s="149"/>
      <c r="H874" s="148"/>
      <c r="I874" s="170"/>
      <c r="R874" s="148"/>
    </row>
    <row r="875" customFormat="false" ht="12.75" hidden="false" customHeight="false" outlineLevel="0" collapsed="false">
      <c r="A875" s="168"/>
      <c r="B875" s="149"/>
      <c r="C875" s="149"/>
      <c r="D875" s="149"/>
      <c r="E875" s="149"/>
      <c r="F875" s="149"/>
      <c r="G875" s="149"/>
      <c r="H875" s="148"/>
      <c r="I875" s="170"/>
      <c r="R875" s="148"/>
    </row>
    <row r="876" customFormat="false" ht="12.75" hidden="false" customHeight="false" outlineLevel="0" collapsed="false">
      <c r="A876" s="168"/>
      <c r="B876" s="149"/>
      <c r="C876" s="149"/>
      <c r="D876" s="149"/>
      <c r="E876" s="149"/>
      <c r="F876" s="149"/>
      <c r="G876" s="149"/>
      <c r="H876" s="148"/>
      <c r="I876" s="170"/>
      <c r="R876" s="148"/>
    </row>
    <row r="877" customFormat="false" ht="12.75" hidden="false" customHeight="false" outlineLevel="0" collapsed="false">
      <c r="A877" s="168"/>
      <c r="B877" s="149"/>
      <c r="C877" s="149"/>
      <c r="D877" s="149"/>
      <c r="E877" s="149"/>
      <c r="F877" s="149"/>
      <c r="G877" s="149"/>
      <c r="H877" s="148"/>
      <c r="I877" s="170"/>
      <c r="R877" s="148"/>
    </row>
    <row r="878" customFormat="false" ht="12.75" hidden="false" customHeight="false" outlineLevel="0" collapsed="false">
      <c r="A878" s="168"/>
      <c r="B878" s="149"/>
      <c r="C878" s="149"/>
      <c r="D878" s="149"/>
      <c r="E878" s="149"/>
      <c r="F878" s="149"/>
      <c r="G878" s="149"/>
      <c r="H878" s="148"/>
      <c r="I878" s="170"/>
      <c r="R878" s="148"/>
    </row>
    <row r="879" customFormat="false" ht="12.75" hidden="false" customHeight="false" outlineLevel="0" collapsed="false">
      <c r="A879" s="168"/>
      <c r="B879" s="149"/>
      <c r="C879" s="149"/>
      <c r="D879" s="149"/>
      <c r="E879" s="149"/>
      <c r="F879" s="149"/>
      <c r="G879" s="149"/>
      <c r="H879" s="148"/>
      <c r="I879" s="170"/>
      <c r="R879" s="148"/>
    </row>
    <row r="880" customFormat="false" ht="12.75" hidden="false" customHeight="false" outlineLevel="0" collapsed="false">
      <c r="A880" s="168"/>
      <c r="B880" s="149"/>
      <c r="C880" s="149"/>
      <c r="D880" s="149"/>
      <c r="E880" s="149"/>
      <c r="F880" s="149"/>
      <c r="G880" s="149"/>
      <c r="H880" s="148"/>
      <c r="I880" s="170"/>
      <c r="R880" s="148"/>
    </row>
    <row r="881" customFormat="false" ht="12.75" hidden="false" customHeight="false" outlineLevel="0" collapsed="false">
      <c r="A881" s="168"/>
      <c r="B881" s="149"/>
      <c r="C881" s="149"/>
      <c r="D881" s="149"/>
      <c r="E881" s="149"/>
      <c r="F881" s="149"/>
      <c r="G881" s="149"/>
      <c r="H881" s="148"/>
      <c r="I881" s="170"/>
      <c r="R881" s="148"/>
    </row>
    <row r="882" customFormat="false" ht="12.75" hidden="false" customHeight="false" outlineLevel="0" collapsed="false">
      <c r="A882" s="168"/>
      <c r="B882" s="149"/>
      <c r="C882" s="149"/>
      <c r="D882" s="149"/>
      <c r="E882" s="149"/>
      <c r="F882" s="149"/>
      <c r="G882" s="149"/>
      <c r="H882" s="148"/>
      <c r="I882" s="170"/>
      <c r="R882" s="148"/>
    </row>
    <row r="883" customFormat="false" ht="12.75" hidden="false" customHeight="false" outlineLevel="0" collapsed="false">
      <c r="A883" s="168"/>
      <c r="B883" s="149"/>
      <c r="C883" s="149"/>
      <c r="D883" s="149"/>
      <c r="E883" s="149"/>
      <c r="F883" s="149"/>
      <c r="G883" s="149"/>
      <c r="H883" s="148"/>
      <c r="I883" s="170"/>
      <c r="R883" s="148"/>
    </row>
    <row r="884" customFormat="false" ht="12.75" hidden="false" customHeight="false" outlineLevel="0" collapsed="false">
      <c r="A884" s="168"/>
      <c r="B884" s="149"/>
      <c r="C884" s="149"/>
      <c r="D884" s="149"/>
      <c r="E884" s="149"/>
      <c r="F884" s="149"/>
      <c r="G884" s="149"/>
      <c r="H884" s="148"/>
      <c r="I884" s="170"/>
      <c r="R884" s="148"/>
    </row>
    <row r="885" customFormat="false" ht="12.75" hidden="false" customHeight="false" outlineLevel="0" collapsed="false">
      <c r="A885" s="168"/>
      <c r="B885" s="149"/>
      <c r="C885" s="149"/>
      <c r="D885" s="149"/>
      <c r="E885" s="149"/>
      <c r="F885" s="149"/>
      <c r="G885" s="149"/>
      <c r="H885" s="148"/>
      <c r="I885" s="170"/>
      <c r="R885" s="148"/>
    </row>
    <row r="886" customFormat="false" ht="12.75" hidden="false" customHeight="false" outlineLevel="0" collapsed="false">
      <c r="A886" s="168"/>
      <c r="B886" s="149"/>
      <c r="C886" s="149"/>
      <c r="D886" s="149"/>
      <c r="E886" s="149"/>
      <c r="F886" s="149"/>
      <c r="G886" s="149"/>
      <c r="H886" s="148"/>
      <c r="I886" s="170"/>
      <c r="R886" s="148"/>
    </row>
    <row r="887" customFormat="false" ht="12.75" hidden="false" customHeight="false" outlineLevel="0" collapsed="false">
      <c r="A887" s="168"/>
      <c r="B887" s="149"/>
      <c r="C887" s="149"/>
      <c r="D887" s="149"/>
      <c r="E887" s="149"/>
      <c r="F887" s="149"/>
      <c r="G887" s="149"/>
      <c r="H887" s="148"/>
      <c r="I887" s="170"/>
      <c r="R887" s="148"/>
    </row>
    <row r="888" customFormat="false" ht="12.75" hidden="false" customHeight="false" outlineLevel="0" collapsed="false">
      <c r="A888" s="168"/>
      <c r="B888" s="149"/>
      <c r="C888" s="149"/>
      <c r="D888" s="149"/>
      <c r="E888" s="149"/>
      <c r="F888" s="149"/>
      <c r="G888" s="149"/>
      <c r="H888" s="148"/>
      <c r="I888" s="170"/>
      <c r="R888" s="148"/>
    </row>
    <row r="889" customFormat="false" ht="12.75" hidden="false" customHeight="false" outlineLevel="0" collapsed="false">
      <c r="A889" s="168"/>
      <c r="B889" s="149"/>
      <c r="C889" s="149"/>
      <c r="D889" s="149"/>
      <c r="E889" s="149"/>
      <c r="F889" s="149"/>
      <c r="G889" s="149"/>
      <c r="H889" s="148"/>
      <c r="I889" s="170"/>
      <c r="R889" s="148"/>
    </row>
    <row r="890" customFormat="false" ht="12.75" hidden="false" customHeight="false" outlineLevel="0" collapsed="false">
      <c r="A890" s="168"/>
      <c r="B890" s="149"/>
      <c r="C890" s="149"/>
      <c r="D890" s="149"/>
      <c r="E890" s="149"/>
      <c r="F890" s="149"/>
      <c r="G890" s="149"/>
      <c r="H890" s="148"/>
      <c r="I890" s="170"/>
      <c r="R890" s="148"/>
    </row>
    <row r="891" customFormat="false" ht="12.75" hidden="false" customHeight="false" outlineLevel="0" collapsed="false">
      <c r="A891" s="168"/>
      <c r="B891" s="149"/>
      <c r="C891" s="149"/>
      <c r="D891" s="149"/>
      <c r="E891" s="149"/>
      <c r="F891" s="149"/>
      <c r="G891" s="149"/>
      <c r="H891" s="148"/>
      <c r="I891" s="170"/>
      <c r="R891" s="148"/>
    </row>
    <row r="892" customFormat="false" ht="12.75" hidden="false" customHeight="false" outlineLevel="0" collapsed="false">
      <c r="A892" s="168"/>
      <c r="B892" s="149"/>
      <c r="C892" s="149"/>
      <c r="D892" s="149"/>
      <c r="E892" s="149"/>
      <c r="F892" s="149"/>
      <c r="G892" s="149"/>
      <c r="H892" s="148"/>
      <c r="I892" s="170"/>
      <c r="R892" s="148"/>
    </row>
    <row r="893" customFormat="false" ht="12.75" hidden="false" customHeight="false" outlineLevel="0" collapsed="false">
      <c r="A893" s="168"/>
      <c r="B893" s="149"/>
      <c r="C893" s="149"/>
      <c r="D893" s="149"/>
      <c r="E893" s="149"/>
      <c r="F893" s="149"/>
      <c r="G893" s="149"/>
      <c r="H893" s="148"/>
      <c r="I893" s="170"/>
      <c r="R893" s="148"/>
    </row>
    <row r="894" customFormat="false" ht="12.75" hidden="false" customHeight="false" outlineLevel="0" collapsed="false">
      <c r="A894" s="168"/>
      <c r="B894" s="149"/>
      <c r="C894" s="149"/>
      <c r="D894" s="149"/>
      <c r="E894" s="149"/>
      <c r="F894" s="149"/>
      <c r="G894" s="149"/>
      <c r="H894" s="148"/>
      <c r="I894" s="170"/>
      <c r="R894" s="148"/>
    </row>
    <row r="895" customFormat="false" ht="12.75" hidden="false" customHeight="false" outlineLevel="0" collapsed="false">
      <c r="A895" s="168"/>
      <c r="B895" s="149"/>
      <c r="C895" s="149"/>
      <c r="D895" s="149"/>
      <c r="E895" s="149"/>
      <c r="F895" s="149"/>
      <c r="G895" s="149"/>
      <c r="H895" s="148"/>
      <c r="I895" s="170"/>
      <c r="R895" s="148"/>
    </row>
    <row r="896" customFormat="false" ht="12.75" hidden="false" customHeight="false" outlineLevel="0" collapsed="false">
      <c r="A896" s="168"/>
      <c r="B896" s="149"/>
      <c r="C896" s="149"/>
      <c r="D896" s="149"/>
      <c r="E896" s="149"/>
      <c r="F896" s="149"/>
      <c r="G896" s="149"/>
      <c r="H896" s="148"/>
      <c r="I896" s="170"/>
      <c r="R896" s="148"/>
    </row>
    <row r="897" customFormat="false" ht="12.75" hidden="false" customHeight="false" outlineLevel="0" collapsed="false">
      <c r="A897" s="168"/>
      <c r="B897" s="149"/>
      <c r="C897" s="149"/>
      <c r="D897" s="149"/>
      <c r="E897" s="149"/>
      <c r="F897" s="149"/>
      <c r="G897" s="149"/>
      <c r="H897" s="148"/>
      <c r="I897" s="170"/>
      <c r="R897" s="148"/>
    </row>
    <row r="898" customFormat="false" ht="12.75" hidden="false" customHeight="false" outlineLevel="0" collapsed="false">
      <c r="A898" s="168"/>
      <c r="B898" s="149"/>
      <c r="C898" s="149"/>
      <c r="D898" s="149"/>
      <c r="E898" s="149"/>
      <c r="F898" s="149"/>
      <c r="G898" s="149"/>
      <c r="H898" s="148"/>
      <c r="I898" s="170"/>
      <c r="R898" s="148"/>
    </row>
    <row r="899" customFormat="false" ht="12.75" hidden="false" customHeight="false" outlineLevel="0" collapsed="false">
      <c r="A899" s="168"/>
      <c r="B899" s="149"/>
      <c r="C899" s="149"/>
      <c r="D899" s="149"/>
      <c r="E899" s="149"/>
      <c r="F899" s="149"/>
      <c r="G899" s="149"/>
      <c r="H899" s="148"/>
      <c r="I899" s="170"/>
      <c r="R899" s="148"/>
    </row>
    <row r="900" customFormat="false" ht="12.75" hidden="false" customHeight="false" outlineLevel="0" collapsed="false">
      <c r="A900" s="168"/>
      <c r="B900" s="149"/>
      <c r="C900" s="149"/>
      <c r="D900" s="149"/>
      <c r="E900" s="149"/>
      <c r="F900" s="149"/>
      <c r="G900" s="149"/>
      <c r="H900" s="148"/>
      <c r="I900" s="170"/>
      <c r="R900" s="148"/>
    </row>
    <row r="901" customFormat="false" ht="12.75" hidden="false" customHeight="false" outlineLevel="0" collapsed="false">
      <c r="A901" s="168"/>
      <c r="B901" s="149"/>
      <c r="C901" s="149"/>
      <c r="D901" s="149"/>
      <c r="E901" s="149"/>
      <c r="F901" s="149"/>
      <c r="G901" s="149"/>
      <c r="H901" s="148"/>
      <c r="I901" s="170"/>
      <c r="R901" s="148"/>
    </row>
    <row r="902" customFormat="false" ht="12.75" hidden="false" customHeight="false" outlineLevel="0" collapsed="false">
      <c r="A902" s="168"/>
      <c r="B902" s="149"/>
      <c r="C902" s="149"/>
      <c r="D902" s="149"/>
      <c r="E902" s="149"/>
      <c r="F902" s="149"/>
      <c r="G902" s="149"/>
      <c r="H902" s="148"/>
      <c r="I902" s="170"/>
      <c r="R902" s="148"/>
    </row>
    <row r="903" customFormat="false" ht="12.75" hidden="false" customHeight="false" outlineLevel="0" collapsed="false">
      <c r="A903" s="168"/>
      <c r="B903" s="149"/>
      <c r="C903" s="149"/>
      <c r="D903" s="149"/>
      <c r="E903" s="149"/>
      <c r="F903" s="149"/>
      <c r="G903" s="149"/>
      <c r="H903" s="148"/>
      <c r="I903" s="170"/>
      <c r="R903" s="148"/>
    </row>
    <row r="904" customFormat="false" ht="12.75" hidden="false" customHeight="false" outlineLevel="0" collapsed="false">
      <c r="A904" s="168"/>
      <c r="B904" s="149"/>
      <c r="C904" s="149"/>
      <c r="D904" s="149"/>
      <c r="E904" s="149"/>
      <c r="F904" s="149"/>
      <c r="G904" s="149"/>
      <c r="H904" s="148"/>
      <c r="I904" s="170"/>
      <c r="R904" s="148"/>
    </row>
    <row r="905" customFormat="false" ht="12.75" hidden="false" customHeight="false" outlineLevel="0" collapsed="false">
      <c r="A905" s="168"/>
      <c r="B905" s="149"/>
      <c r="C905" s="149"/>
      <c r="D905" s="149"/>
      <c r="E905" s="149"/>
      <c r="F905" s="149"/>
      <c r="G905" s="149"/>
      <c r="H905" s="148"/>
      <c r="I905" s="170"/>
      <c r="R905" s="148"/>
    </row>
    <row r="906" customFormat="false" ht="12.75" hidden="false" customHeight="false" outlineLevel="0" collapsed="false">
      <c r="A906" s="168"/>
      <c r="B906" s="149"/>
      <c r="C906" s="149"/>
      <c r="D906" s="149"/>
      <c r="E906" s="149"/>
      <c r="F906" s="149"/>
      <c r="G906" s="149"/>
      <c r="H906" s="148"/>
      <c r="I906" s="170"/>
      <c r="R906" s="148"/>
    </row>
    <row r="907" customFormat="false" ht="12.75" hidden="false" customHeight="false" outlineLevel="0" collapsed="false">
      <c r="A907" s="168"/>
      <c r="B907" s="149"/>
      <c r="C907" s="149"/>
      <c r="D907" s="149"/>
      <c r="E907" s="149"/>
      <c r="F907" s="149"/>
      <c r="G907" s="149"/>
      <c r="H907" s="148"/>
      <c r="I907" s="170"/>
      <c r="R907" s="148"/>
    </row>
    <row r="908" customFormat="false" ht="12.75" hidden="false" customHeight="false" outlineLevel="0" collapsed="false">
      <c r="A908" s="168"/>
      <c r="B908" s="149"/>
      <c r="C908" s="149"/>
      <c r="D908" s="149"/>
      <c r="E908" s="149"/>
      <c r="F908" s="149"/>
      <c r="G908" s="149"/>
      <c r="H908" s="148"/>
      <c r="I908" s="170"/>
      <c r="R908" s="148"/>
    </row>
    <row r="909" customFormat="false" ht="12.75" hidden="false" customHeight="false" outlineLevel="0" collapsed="false">
      <c r="A909" s="168"/>
      <c r="B909" s="149"/>
      <c r="C909" s="149"/>
      <c r="D909" s="149"/>
      <c r="E909" s="149"/>
      <c r="F909" s="149"/>
      <c r="G909" s="149"/>
      <c r="H909" s="148"/>
      <c r="I909" s="170"/>
      <c r="R909" s="148"/>
    </row>
    <row r="910" customFormat="false" ht="12.75" hidden="false" customHeight="false" outlineLevel="0" collapsed="false">
      <c r="A910" s="168"/>
      <c r="B910" s="149"/>
      <c r="C910" s="149"/>
      <c r="D910" s="149"/>
      <c r="E910" s="149"/>
      <c r="F910" s="149"/>
      <c r="G910" s="149"/>
      <c r="H910" s="148"/>
      <c r="I910" s="170"/>
      <c r="R910" s="148"/>
    </row>
    <row r="911" customFormat="false" ht="12.75" hidden="false" customHeight="false" outlineLevel="0" collapsed="false">
      <c r="A911" s="168"/>
      <c r="B911" s="149"/>
      <c r="C911" s="149"/>
      <c r="D911" s="149"/>
      <c r="E911" s="149"/>
      <c r="F911" s="149"/>
      <c r="G911" s="149"/>
      <c r="H911" s="148"/>
      <c r="I911" s="170"/>
      <c r="R911" s="148"/>
    </row>
    <row r="912" customFormat="false" ht="12.75" hidden="false" customHeight="false" outlineLevel="0" collapsed="false">
      <c r="A912" s="168"/>
      <c r="B912" s="149"/>
      <c r="C912" s="149"/>
      <c r="D912" s="149"/>
      <c r="E912" s="149"/>
      <c r="F912" s="149"/>
      <c r="G912" s="149"/>
      <c r="H912" s="148"/>
      <c r="I912" s="170"/>
      <c r="R912" s="148"/>
    </row>
    <row r="913" customFormat="false" ht="12.75" hidden="false" customHeight="false" outlineLevel="0" collapsed="false">
      <c r="A913" s="168"/>
      <c r="B913" s="149"/>
      <c r="C913" s="149"/>
      <c r="D913" s="149"/>
      <c r="E913" s="149"/>
      <c r="F913" s="149"/>
      <c r="G913" s="149"/>
      <c r="H913" s="148"/>
      <c r="I913" s="170"/>
      <c r="R913" s="148"/>
    </row>
    <row r="914" customFormat="false" ht="12.75" hidden="false" customHeight="false" outlineLevel="0" collapsed="false">
      <c r="A914" s="168"/>
      <c r="B914" s="149"/>
      <c r="C914" s="149"/>
      <c r="D914" s="149"/>
      <c r="E914" s="149"/>
      <c r="F914" s="149"/>
      <c r="G914" s="149"/>
      <c r="H914" s="148"/>
      <c r="I914" s="170"/>
      <c r="R914" s="148"/>
    </row>
    <row r="915" customFormat="false" ht="12.75" hidden="false" customHeight="false" outlineLevel="0" collapsed="false">
      <c r="A915" s="168"/>
      <c r="B915" s="149"/>
      <c r="C915" s="149"/>
      <c r="D915" s="149"/>
      <c r="E915" s="149"/>
      <c r="F915" s="149"/>
      <c r="G915" s="149"/>
      <c r="H915" s="148"/>
      <c r="I915" s="170"/>
      <c r="R915" s="148"/>
    </row>
    <row r="916" customFormat="false" ht="12.75" hidden="false" customHeight="false" outlineLevel="0" collapsed="false">
      <c r="A916" s="168"/>
      <c r="B916" s="149"/>
      <c r="C916" s="149"/>
      <c r="D916" s="149"/>
      <c r="E916" s="149"/>
      <c r="F916" s="149"/>
      <c r="G916" s="149"/>
      <c r="H916" s="148"/>
      <c r="I916" s="170"/>
      <c r="R916" s="148"/>
    </row>
    <row r="917" customFormat="false" ht="12.75" hidden="false" customHeight="false" outlineLevel="0" collapsed="false">
      <c r="A917" s="168"/>
      <c r="B917" s="149"/>
      <c r="C917" s="149"/>
      <c r="D917" s="149"/>
      <c r="E917" s="149"/>
      <c r="F917" s="149"/>
      <c r="G917" s="149"/>
      <c r="H917" s="148"/>
      <c r="I917" s="170"/>
      <c r="R917" s="148"/>
    </row>
    <row r="918" customFormat="false" ht="12.75" hidden="false" customHeight="false" outlineLevel="0" collapsed="false">
      <c r="A918" s="168"/>
      <c r="B918" s="149"/>
      <c r="C918" s="149"/>
      <c r="D918" s="149"/>
      <c r="E918" s="149"/>
      <c r="F918" s="149"/>
      <c r="G918" s="149"/>
      <c r="H918" s="148"/>
      <c r="I918" s="170"/>
      <c r="R918" s="148"/>
    </row>
    <row r="919" customFormat="false" ht="12.75" hidden="false" customHeight="false" outlineLevel="0" collapsed="false">
      <c r="A919" s="168"/>
      <c r="B919" s="149"/>
      <c r="C919" s="149"/>
      <c r="D919" s="149"/>
      <c r="E919" s="149"/>
      <c r="F919" s="149"/>
      <c r="G919" s="149"/>
      <c r="H919" s="148"/>
      <c r="I919" s="170"/>
      <c r="R919" s="148"/>
    </row>
    <row r="920" customFormat="false" ht="12.75" hidden="false" customHeight="false" outlineLevel="0" collapsed="false">
      <c r="A920" s="168"/>
      <c r="B920" s="149"/>
      <c r="C920" s="149"/>
      <c r="D920" s="149"/>
      <c r="E920" s="149"/>
      <c r="F920" s="149"/>
      <c r="G920" s="149"/>
      <c r="H920" s="148"/>
      <c r="I920" s="170"/>
      <c r="R920" s="148"/>
    </row>
    <row r="921" customFormat="false" ht="12.75" hidden="false" customHeight="false" outlineLevel="0" collapsed="false">
      <c r="A921" s="168"/>
      <c r="B921" s="149"/>
      <c r="C921" s="149"/>
      <c r="D921" s="149"/>
      <c r="E921" s="149"/>
      <c r="F921" s="149"/>
      <c r="G921" s="149"/>
      <c r="H921" s="148"/>
      <c r="I921" s="170"/>
      <c r="R921" s="148"/>
    </row>
    <row r="922" customFormat="false" ht="12.75" hidden="false" customHeight="false" outlineLevel="0" collapsed="false">
      <c r="A922" s="168"/>
      <c r="B922" s="149"/>
      <c r="C922" s="149"/>
      <c r="D922" s="149"/>
      <c r="E922" s="149"/>
      <c r="F922" s="149"/>
      <c r="G922" s="149"/>
      <c r="H922" s="148"/>
      <c r="I922" s="170"/>
      <c r="R922" s="148"/>
    </row>
    <row r="923" customFormat="false" ht="12.75" hidden="false" customHeight="false" outlineLevel="0" collapsed="false">
      <c r="A923" s="168"/>
      <c r="B923" s="149"/>
      <c r="C923" s="149"/>
      <c r="D923" s="149"/>
      <c r="E923" s="149"/>
      <c r="F923" s="149"/>
      <c r="G923" s="149"/>
      <c r="H923" s="148"/>
      <c r="I923" s="170"/>
      <c r="R923" s="148"/>
    </row>
    <row r="924" customFormat="false" ht="12.75" hidden="false" customHeight="false" outlineLevel="0" collapsed="false">
      <c r="A924" s="168"/>
      <c r="B924" s="149"/>
      <c r="C924" s="149"/>
      <c r="D924" s="149"/>
      <c r="E924" s="149"/>
      <c r="F924" s="149"/>
      <c r="G924" s="149"/>
      <c r="H924" s="148"/>
      <c r="I924" s="170"/>
      <c r="R924" s="148"/>
    </row>
    <row r="925" customFormat="false" ht="12.75" hidden="false" customHeight="false" outlineLevel="0" collapsed="false">
      <c r="A925" s="168"/>
      <c r="B925" s="149"/>
      <c r="C925" s="149"/>
      <c r="D925" s="149"/>
      <c r="E925" s="149"/>
      <c r="F925" s="149"/>
      <c r="G925" s="149"/>
      <c r="H925" s="148"/>
      <c r="I925" s="170"/>
      <c r="R925" s="148"/>
    </row>
    <row r="926" customFormat="false" ht="12.75" hidden="false" customHeight="false" outlineLevel="0" collapsed="false">
      <c r="A926" s="168"/>
      <c r="B926" s="149"/>
      <c r="C926" s="149"/>
      <c r="D926" s="149"/>
      <c r="E926" s="149"/>
      <c r="F926" s="149"/>
      <c r="G926" s="149"/>
      <c r="H926" s="148"/>
      <c r="I926" s="170"/>
      <c r="R926" s="148"/>
    </row>
    <row r="927" customFormat="false" ht="12.75" hidden="false" customHeight="false" outlineLevel="0" collapsed="false">
      <c r="A927" s="168"/>
      <c r="B927" s="149"/>
      <c r="C927" s="149"/>
      <c r="D927" s="149"/>
      <c r="E927" s="149"/>
      <c r="F927" s="149"/>
      <c r="G927" s="149"/>
      <c r="H927" s="148"/>
      <c r="I927" s="170"/>
      <c r="R927" s="148"/>
    </row>
    <row r="928" customFormat="false" ht="12.75" hidden="false" customHeight="false" outlineLevel="0" collapsed="false">
      <c r="A928" s="168"/>
      <c r="B928" s="149"/>
      <c r="C928" s="149"/>
      <c r="D928" s="149"/>
      <c r="E928" s="149"/>
      <c r="F928" s="149"/>
      <c r="G928" s="149"/>
      <c r="H928" s="148"/>
      <c r="I928" s="170"/>
      <c r="R928" s="148"/>
    </row>
    <row r="929" customFormat="false" ht="12.75" hidden="false" customHeight="false" outlineLevel="0" collapsed="false">
      <c r="A929" s="168"/>
      <c r="B929" s="149"/>
      <c r="C929" s="149"/>
      <c r="D929" s="149"/>
      <c r="E929" s="149"/>
      <c r="F929" s="149"/>
      <c r="G929" s="149"/>
      <c r="H929" s="148"/>
      <c r="I929" s="170"/>
      <c r="R929" s="148"/>
    </row>
    <row r="930" customFormat="false" ht="12.75" hidden="false" customHeight="false" outlineLevel="0" collapsed="false">
      <c r="A930" s="168"/>
      <c r="B930" s="149"/>
      <c r="C930" s="149"/>
      <c r="D930" s="149"/>
      <c r="E930" s="149"/>
      <c r="F930" s="149"/>
      <c r="G930" s="149"/>
      <c r="H930" s="148"/>
      <c r="I930" s="170"/>
      <c r="R930" s="148"/>
    </row>
    <row r="931" customFormat="false" ht="12.75" hidden="false" customHeight="false" outlineLevel="0" collapsed="false">
      <c r="A931" s="168"/>
      <c r="B931" s="149"/>
      <c r="C931" s="149"/>
      <c r="D931" s="149"/>
      <c r="E931" s="149"/>
      <c r="F931" s="149"/>
      <c r="G931" s="149"/>
      <c r="H931" s="148"/>
      <c r="I931" s="170"/>
      <c r="R931" s="148"/>
    </row>
    <row r="932" customFormat="false" ht="12.75" hidden="false" customHeight="false" outlineLevel="0" collapsed="false">
      <c r="A932" s="168"/>
      <c r="B932" s="149"/>
      <c r="C932" s="149"/>
      <c r="D932" s="149"/>
      <c r="E932" s="149"/>
      <c r="F932" s="149"/>
      <c r="G932" s="149"/>
      <c r="H932" s="148"/>
      <c r="I932" s="170"/>
      <c r="R932" s="148"/>
    </row>
    <row r="933" customFormat="false" ht="12.75" hidden="false" customHeight="false" outlineLevel="0" collapsed="false">
      <c r="A933" s="168"/>
      <c r="B933" s="149"/>
      <c r="C933" s="149"/>
      <c r="D933" s="149"/>
      <c r="E933" s="149"/>
      <c r="F933" s="149"/>
      <c r="G933" s="149"/>
      <c r="H933" s="148"/>
      <c r="I933" s="170"/>
      <c r="R933" s="148"/>
    </row>
    <row r="934" customFormat="false" ht="12.75" hidden="false" customHeight="false" outlineLevel="0" collapsed="false">
      <c r="A934" s="168"/>
      <c r="B934" s="149"/>
      <c r="C934" s="149"/>
      <c r="D934" s="149"/>
      <c r="E934" s="149"/>
      <c r="F934" s="149"/>
      <c r="G934" s="149"/>
      <c r="H934" s="148"/>
      <c r="I934" s="170"/>
      <c r="R934" s="148"/>
    </row>
    <row r="935" customFormat="false" ht="12.75" hidden="false" customHeight="false" outlineLevel="0" collapsed="false">
      <c r="A935" s="168"/>
      <c r="B935" s="149"/>
      <c r="C935" s="149"/>
      <c r="D935" s="149"/>
      <c r="E935" s="149"/>
      <c r="F935" s="149"/>
      <c r="G935" s="149"/>
      <c r="H935" s="148"/>
      <c r="I935" s="170"/>
      <c r="R935" s="148"/>
    </row>
    <row r="936" customFormat="false" ht="12.75" hidden="false" customHeight="false" outlineLevel="0" collapsed="false">
      <c r="A936" s="168"/>
      <c r="B936" s="149"/>
      <c r="C936" s="149"/>
      <c r="D936" s="149"/>
      <c r="E936" s="149"/>
      <c r="F936" s="149"/>
      <c r="G936" s="149"/>
      <c r="H936" s="148"/>
      <c r="I936" s="170"/>
      <c r="R936" s="148"/>
    </row>
    <row r="937" customFormat="false" ht="12.75" hidden="false" customHeight="false" outlineLevel="0" collapsed="false">
      <c r="A937" s="168"/>
      <c r="B937" s="149"/>
      <c r="C937" s="149"/>
      <c r="D937" s="149"/>
      <c r="E937" s="149"/>
      <c r="F937" s="149"/>
      <c r="G937" s="149"/>
      <c r="H937" s="148"/>
      <c r="I937" s="170"/>
      <c r="R937" s="148"/>
    </row>
    <row r="938" customFormat="false" ht="12.75" hidden="false" customHeight="false" outlineLevel="0" collapsed="false">
      <c r="A938" s="168"/>
      <c r="B938" s="149"/>
      <c r="C938" s="149"/>
      <c r="D938" s="149"/>
      <c r="E938" s="149"/>
      <c r="F938" s="149"/>
      <c r="G938" s="149"/>
      <c r="H938" s="148"/>
      <c r="I938" s="170"/>
      <c r="R938" s="148"/>
    </row>
    <row r="939" customFormat="false" ht="12.75" hidden="false" customHeight="false" outlineLevel="0" collapsed="false">
      <c r="A939" s="168"/>
      <c r="B939" s="149"/>
      <c r="C939" s="149"/>
      <c r="D939" s="149"/>
      <c r="E939" s="149"/>
      <c r="F939" s="149"/>
      <c r="G939" s="149"/>
      <c r="H939" s="148"/>
      <c r="I939" s="170"/>
      <c r="R939" s="148"/>
    </row>
    <row r="940" customFormat="false" ht="12.75" hidden="false" customHeight="false" outlineLevel="0" collapsed="false">
      <c r="A940" s="168"/>
      <c r="B940" s="149"/>
      <c r="C940" s="149"/>
      <c r="D940" s="149"/>
      <c r="E940" s="149"/>
      <c r="F940" s="149"/>
      <c r="G940" s="149"/>
      <c r="H940" s="148"/>
      <c r="I940" s="170"/>
      <c r="R940" s="148"/>
    </row>
    <row r="941" customFormat="false" ht="12.75" hidden="false" customHeight="false" outlineLevel="0" collapsed="false">
      <c r="A941" s="168"/>
      <c r="B941" s="149"/>
      <c r="C941" s="149"/>
      <c r="D941" s="149"/>
      <c r="E941" s="149"/>
      <c r="F941" s="149"/>
      <c r="G941" s="149"/>
      <c r="H941" s="148"/>
      <c r="I941" s="170"/>
      <c r="R941" s="148"/>
    </row>
    <row r="942" customFormat="false" ht="12.75" hidden="false" customHeight="false" outlineLevel="0" collapsed="false">
      <c r="A942" s="168"/>
      <c r="B942" s="149"/>
      <c r="C942" s="149"/>
      <c r="D942" s="149"/>
      <c r="E942" s="149"/>
      <c r="F942" s="149"/>
      <c r="G942" s="149"/>
      <c r="H942" s="148"/>
      <c r="I942" s="170"/>
      <c r="R942" s="148"/>
    </row>
    <row r="943" customFormat="false" ht="12.75" hidden="false" customHeight="false" outlineLevel="0" collapsed="false">
      <c r="A943" s="168"/>
      <c r="B943" s="149"/>
      <c r="C943" s="149"/>
      <c r="D943" s="149"/>
      <c r="E943" s="149"/>
      <c r="F943" s="149"/>
      <c r="G943" s="149"/>
      <c r="H943" s="148"/>
      <c r="I943" s="170"/>
      <c r="R943" s="148"/>
    </row>
    <row r="944" customFormat="false" ht="12.75" hidden="false" customHeight="false" outlineLevel="0" collapsed="false">
      <c r="A944" s="168"/>
      <c r="B944" s="149"/>
      <c r="C944" s="149"/>
      <c r="D944" s="149"/>
      <c r="E944" s="149"/>
      <c r="F944" s="149"/>
      <c r="G944" s="149"/>
      <c r="H944" s="148"/>
      <c r="I944" s="170"/>
      <c r="R944" s="148"/>
    </row>
    <row r="945" customFormat="false" ht="12.75" hidden="false" customHeight="false" outlineLevel="0" collapsed="false">
      <c r="A945" s="168"/>
      <c r="B945" s="149"/>
      <c r="C945" s="149"/>
      <c r="D945" s="149"/>
      <c r="E945" s="149"/>
      <c r="F945" s="149"/>
      <c r="G945" s="149"/>
      <c r="H945" s="148"/>
      <c r="I945" s="170"/>
      <c r="R945" s="148"/>
    </row>
    <row r="946" customFormat="false" ht="12.75" hidden="false" customHeight="false" outlineLevel="0" collapsed="false">
      <c r="A946" s="168"/>
      <c r="B946" s="149"/>
      <c r="C946" s="149"/>
      <c r="D946" s="149"/>
      <c r="E946" s="149"/>
      <c r="F946" s="149"/>
      <c r="G946" s="149"/>
      <c r="H946" s="148"/>
      <c r="I946" s="170"/>
      <c r="R946" s="148"/>
    </row>
    <row r="947" customFormat="false" ht="12.75" hidden="false" customHeight="false" outlineLevel="0" collapsed="false">
      <c r="A947" s="168"/>
      <c r="B947" s="149"/>
      <c r="C947" s="149"/>
      <c r="D947" s="149"/>
      <c r="E947" s="149"/>
      <c r="F947" s="149"/>
      <c r="G947" s="149"/>
      <c r="H947" s="148"/>
      <c r="I947" s="170"/>
      <c r="R947" s="148"/>
    </row>
    <row r="948" customFormat="false" ht="12.75" hidden="false" customHeight="false" outlineLevel="0" collapsed="false">
      <c r="A948" s="168"/>
      <c r="B948" s="149"/>
      <c r="C948" s="149"/>
      <c r="D948" s="149"/>
      <c r="E948" s="149"/>
      <c r="F948" s="149"/>
      <c r="G948" s="149"/>
      <c r="H948" s="148"/>
      <c r="I948" s="170"/>
      <c r="R948" s="148"/>
    </row>
    <row r="949" customFormat="false" ht="12.75" hidden="false" customHeight="false" outlineLevel="0" collapsed="false">
      <c r="A949" s="168"/>
      <c r="B949" s="149"/>
      <c r="C949" s="149"/>
      <c r="D949" s="149"/>
      <c r="E949" s="149"/>
      <c r="F949" s="149"/>
      <c r="G949" s="149"/>
      <c r="H949" s="148"/>
      <c r="I949" s="170"/>
      <c r="R949" s="148"/>
    </row>
    <row r="950" customFormat="false" ht="12.75" hidden="false" customHeight="false" outlineLevel="0" collapsed="false">
      <c r="A950" s="168"/>
      <c r="B950" s="149"/>
      <c r="C950" s="149"/>
      <c r="D950" s="149"/>
      <c r="E950" s="149"/>
      <c r="F950" s="149"/>
      <c r="G950" s="149"/>
      <c r="H950" s="148"/>
      <c r="I950" s="170"/>
      <c r="R950" s="148"/>
    </row>
    <row r="951" customFormat="false" ht="12.75" hidden="false" customHeight="false" outlineLevel="0" collapsed="false">
      <c r="A951" s="168"/>
      <c r="B951" s="149"/>
      <c r="C951" s="149"/>
      <c r="D951" s="149"/>
      <c r="E951" s="149"/>
      <c r="F951" s="149"/>
      <c r="G951" s="149"/>
      <c r="H951" s="148"/>
      <c r="I951" s="170"/>
      <c r="R951" s="148"/>
    </row>
    <row r="952" customFormat="false" ht="12.75" hidden="false" customHeight="false" outlineLevel="0" collapsed="false">
      <c r="A952" s="168"/>
      <c r="B952" s="149"/>
      <c r="C952" s="149"/>
      <c r="D952" s="149"/>
      <c r="E952" s="149"/>
      <c r="F952" s="149"/>
      <c r="G952" s="149"/>
      <c r="H952" s="148"/>
      <c r="I952" s="170"/>
      <c r="R952" s="148"/>
    </row>
    <row r="953" customFormat="false" ht="12.75" hidden="false" customHeight="false" outlineLevel="0" collapsed="false">
      <c r="A953" s="168"/>
      <c r="B953" s="149"/>
      <c r="C953" s="149"/>
      <c r="D953" s="149"/>
      <c r="E953" s="149"/>
      <c r="F953" s="149"/>
      <c r="G953" s="149"/>
      <c r="H953" s="148"/>
      <c r="I953" s="170"/>
      <c r="R953" s="148"/>
    </row>
    <row r="954" customFormat="false" ht="12.75" hidden="false" customHeight="false" outlineLevel="0" collapsed="false">
      <c r="A954" s="168"/>
      <c r="B954" s="149"/>
      <c r="C954" s="149"/>
      <c r="D954" s="149"/>
      <c r="E954" s="149"/>
      <c r="F954" s="149"/>
      <c r="G954" s="149"/>
      <c r="H954" s="148"/>
      <c r="I954" s="170"/>
      <c r="R954" s="148"/>
    </row>
    <row r="955" customFormat="false" ht="12.75" hidden="false" customHeight="false" outlineLevel="0" collapsed="false">
      <c r="A955" s="168"/>
      <c r="B955" s="149"/>
      <c r="C955" s="149"/>
      <c r="D955" s="149"/>
      <c r="E955" s="149"/>
      <c r="F955" s="149"/>
      <c r="G955" s="149"/>
      <c r="H955" s="148"/>
      <c r="I955" s="170"/>
      <c r="R955" s="148"/>
    </row>
    <row r="956" customFormat="false" ht="12.75" hidden="false" customHeight="false" outlineLevel="0" collapsed="false">
      <c r="A956" s="168"/>
      <c r="B956" s="149"/>
      <c r="C956" s="149"/>
      <c r="D956" s="149"/>
      <c r="E956" s="149"/>
      <c r="F956" s="149"/>
      <c r="G956" s="149"/>
      <c r="H956" s="148"/>
      <c r="I956" s="170"/>
      <c r="R956" s="148"/>
    </row>
    <row r="957" customFormat="false" ht="12.75" hidden="false" customHeight="false" outlineLevel="0" collapsed="false">
      <c r="A957" s="168"/>
      <c r="B957" s="149"/>
      <c r="C957" s="149"/>
      <c r="D957" s="149"/>
      <c r="E957" s="149"/>
      <c r="F957" s="149"/>
      <c r="G957" s="149"/>
      <c r="H957" s="148"/>
      <c r="I957" s="170"/>
      <c r="R957" s="148"/>
    </row>
    <row r="958" customFormat="false" ht="12.75" hidden="false" customHeight="false" outlineLevel="0" collapsed="false">
      <c r="A958" s="168"/>
      <c r="B958" s="149"/>
      <c r="C958" s="149"/>
      <c r="D958" s="149"/>
      <c r="E958" s="149"/>
      <c r="F958" s="149"/>
      <c r="G958" s="149"/>
      <c r="H958" s="148"/>
      <c r="I958" s="170"/>
      <c r="R958" s="148"/>
    </row>
    <row r="959" customFormat="false" ht="12.75" hidden="false" customHeight="false" outlineLevel="0" collapsed="false">
      <c r="A959" s="168"/>
      <c r="B959" s="149"/>
      <c r="C959" s="149"/>
      <c r="D959" s="149"/>
      <c r="E959" s="149"/>
      <c r="F959" s="149"/>
      <c r="G959" s="149"/>
      <c r="H959" s="148"/>
      <c r="I959" s="170"/>
      <c r="R959" s="148"/>
    </row>
    <row r="960" customFormat="false" ht="12.75" hidden="false" customHeight="false" outlineLevel="0" collapsed="false">
      <c r="A960" s="168"/>
      <c r="B960" s="149"/>
      <c r="C960" s="149"/>
      <c r="D960" s="149"/>
      <c r="E960" s="149"/>
      <c r="F960" s="149"/>
      <c r="G960" s="149"/>
      <c r="H960" s="148"/>
      <c r="I960" s="170"/>
      <c r="R960" s="148"/>
    </row>
    <row r="961" customFormat="false" ht="12.75" hidden="false" customHeight="false" outlineLevel="0" collapsed="false">
      <c r="A961" s="168"/>
      <c r="B961" s="149"/>
      <c r="C961" s="149"/>
      <c r="D961" s="149"/>
      <c r="E961" s="149"/>
      <c r="F961" s="149"/>
      <c r="G961" s="149"/>
      <c r="H961" s="148"/>
      <c r="I961" s="170"/>
      <c r="R961" s="148"/>
    </row>
    <row r="962" customFormat="false" ht="12.75" hidden="false" customHeight="false" outlineLevel="0" collapsed="false">
      <c r="A962" s="168"/>
      <c r="B962" s="149"/>
      <c r="C962" s="149"/>
      <c r="D962" s="149"/>
      <c r="E962" s="149"/>
      <c r="F962" s="149"/>
      <c r="G962" s="149"/>
      <c r="H962" s="148"/>
      <c r="I962" s="170"/>
      <c r="R962" s="148"/>
    </row>
    <row r="963" customFormat="false" ht="12.75" hidden="false" customHeight="false" outlineLevel="0" collapsed="false">
      <c r="A963" s="168"/>
      <c r="B963" s="149"/>
      <c r="C963" s="149"/>
      <c r="D963" s="149"/>
      <c r="E963" s="149"/>
      <c r="F963" s="149"/>
      <c r="G963" s="149"/>
      <c r="H963" s="148"/>
      <c r="I963" s="170"/>
      <c r="R963" s="148"/>
    </row>
    <row r="964" customFormat="false" ht="12.75" hidden="false" customHeight="false" outlineLevel="0" collapsed="false">
      <c r="A964" s="168"/>
      <c r="B964" s="149"/>
      <c r="C964" s="149"/>
      <c r="D964" s="149"/>
      <c r="E964" s="149"/>
      <c r="F964" s="149"/>
      <c r="G964" s="149"/>
      <c r="H964" s="148"/>
      <c r="I964" s="170"/>
      <c r="R964" s="148"/>
    </row>
    <row r="965" customFormat="false" ht="12.75" hidden="false" customHeight="false" outlineLevel="0" collapsed="false">
      <c r="A965" s="168"/>
      <c r="B965" s="149"/>
      <c r="C965" s="149"/>
      <c r="D965" s="149"/>
      <c r="E965" s="149"/>
      <c r="F965" s="149"/>
      <c r="G965" s="149"/>
      <c r="H965" s="148"/>
      <c r="I965" s="170"/>
      <c r="R965" s="148"/>
    </row>
    <row r="966" customFormat="false" ht="12.75" hidden="false" customHeight="false" outlineLevel="0" collapsed="false">
      <c r="A966" s="168"/>
      <c r="B966" s="149"/>
      <c r="C966" s="149"/>
      <c r="D966" s="149"/>
      <c r="E966" s="149"/>
      <c r="F966" s="149"/>
      <c r="G966" s="149"/>
      <c r="H966" s="148"/>
      <c r="I966" s="170"/>
      <c r="R966" s="148"/>
    </row>
    <row r="967" customFormat="false" ht="12.75" hidden="false" customHeight="false" outlineLevel="0" collapsed="false">
      <c r="A967" s="168"/>
      <c r="B967" s="149"/>
      <c r="C967" s="149"/>
      <c r="D967" s="149"/>
      <c r="E967" s="149"/>
      <c r="F967" s="149"/>
      <c r="G967" s="149"/>
      <c r="H967" s="148"/>
      <c r="I967" s="170"/>
      <c r="R967" s="148"/>
    </row>
    <row r="968" customFormat="false" ht="12.75" hidden="false" customHeight="false" outlineLevel="0" collapsed="false">
      <c r="A968" s="168"/>
      <c r="B968" s="149"/>
      <c r="C968" s="149"/>
      <c r="D968" s="149"/>
      <c r="E968" s="149"/>
      <c r="F968" s="149"/>
      <c r="G968" s="149"/>
      <c r="H968" s="148"/>
      <c r="I968" s="170"/>
      <c r="R968" s="148"/>
    </row>
    <row r="969" customFormat="false" ht="12.75" hidden="false" customHeight="false" outlineLevel="0" collapsed="false">
      <c r="A969" s="168"/>
      <c r="B969" s="149"/>
      <c r="C969" s="149"/>
      <c r="D969" s="149"/>
      <c r="E969" s="149"/>
      <c r="F969" s="149"/>
      <c r="G969" s="149"/>
      <c r="H969" s="148"/>
      <c r="I969" s="170"/>
      <c r="R969" s="148"/>
    </row>
    <row r="970" customFormat="false" ht="12.75" hidden="false" customHeight="false" outlineLevel="0" collapsed="false">
      <c r="A970" s="168"/>
      <c r="B970" s="149"/>
      <c r="C970" s="149"/>
      <c r="D970" s="149"/>
      <c r="E970" s="149"/>
      <c r="F970" s="149"/>
      <c r="G970" s="149"/>
      <c r="H970" s="148"/>
      <c r="I970" s="170"/>
      <c r="R970" s="148"/>
    </row>
    <row r="971" customFormat="false" ht="12.75" hidden="false" customHeight="false" outlineLevel="0" collapsed="false">
      <c r="A971" s="168"/>
      <c r="B971" s="149"/>
      <c r="C971" s="149"/>
      <c r="D971" s="149"/>
      <c r="E971" s="149"/>
      <c r="F971" s="149"/>
      <c r="G971" s="149"/>
      <c r="H971" s="148"/>
      <c r="I971" s="170"/>
      <c r="R971" s="148"/>
    </row>
    <row r="972" customFormat="false" ht="12.75" hidden="false" customHeight="false" outlineLevel="0" collapsed="false">
      <c r="A972" s="168"/>
      <c r="B972" s="149"/>
      <c r="C972" s="149"/>
      <c r="D972" s="149"/>
      <c r="E972" s="149"/>
      <c r="F972" s="149"/>
      <c r="G972" s="149"/>
      <c r="H972" s="148"/>
      <c r="I972" s="170"/>
      <c r="R972" s="148"/>
    </row>
    <row r="973" customFormat="false" ht="12.75" hidden="false" customHeight="false" outlineLevel="0" collapsed="false">
      <c r="A973" s="168"/>
      <c r="B973" s="149"/>
      <c r="C973" s="149"/>
      <c r="D973" s="149"/>
      <c r="E973" s="149"/>
      <c r="F973" s="149"/>
      <c r="G973" s="149"/>
      <c r="H973" s="148"/>
      <c r="I973" s="170"/>
      <c r="R973" s="148"/>
    </row>
    <row r="974" customFormat="false" ht="12.75" hidden="false" customHeight="false" outlineLevel="0" collapsed="false">
      <c r="A974" s="168"/>
      <c r="B974" s="149"/>
      <c r="C974" s="149"/>
      <c r="D974" s="149"/>
      <c r="E974" s="149"/>
      <c r="F974" s="149"/>
      <c r="G974" s="149"/>
      <c r="H974" s="148"/>
      <c r="I974" s="170"/>
      <c r="R974" s="148"/>
    </row>
    <row r="975" customFormat="false" ht="12.75" hidden="false" customHeight="false" outlineLevel="0" collapsed="false">
      <c r="A975" s="168"/>
      <c r="B975" s="149"/>
      <c r="C975" s="149"/>
      <c r="D975" s="149"/>
      <c r="E975" s="149"/>
      <c r="F975" s="149"/>
      <c r="G975" s="149"/>
      <c r="H975" s="148"/>
      <c r="I975" s="170"/>
      <c r="R975" s="148"/>
    </row>
    <row r="976" customFormat="false" ht="12.75" hidden="false" customHeight="false" outlineLevel="0" collapsed="false">
      <c r="A976" s="168"/>
      <c r="B976" s="149"/>
      <c r="C976" s="149"/>
      <c r="D976" s="149"/>
      <c r="E976" s="149"/>
      <c r="F976" s="149"/>
      <c r="G976" s="149"/>
      <c r="H976" s="148"/>
      <c r="I976" s="170"/>
      <c r="R976" s="148"/>
    </row>
    <row r="977" customFormat="false" ht="12.75" hidden="false" customHeight="false" outlineLevel="0" collapsed="false">
      <c r="A977" s="168"/>
      <c r="B977" s="149"/>
      <c r="C977" s="149"/>
      <c r="D977" s="149"/>
      <c r="E977" s="149"/>
      <c r="F977" s="149"/>
      <c r="G977" s="149"/>
      <c r="H977" s="148"/>
      <c r="I977" s="170"/>
      <c r="R977" s="148"/>
    </row>
    <row r="978" customFormat="false" ht="12.75" hidden="false" customHeight="false" outlineLevel="0" collapsed="false">
      <c r="A978" s="168"/>
      <c r="B978" s="149"/>
      <c r="C978" s="149"/>
      <c r="D978" s="149"/>
      <c r="E978" s="149"/>
      <c r="F978" s="149"/>
      <c r="G978" s="149"/>
      <c r="H978" s="148"/>
      <c r="I978" s="170"/>
      <c r="R978" s="148"/>
    </row>
    <row r="979" customFormat="false" ht="12.75" hidden="false" customHeight="false" outlineLevel="0" collapsed="false">
      <c r="A979" s="168"/>
      <c r="B979" s="149"/>
      <c r="C979" s="149"/>
      <c r="D979" s="149"/>
      <c r="E979" s="149"/>
      <c r="F979" s="149"/>
      <c r="G979" s="149"/>
      <c r="H979" s="148"/>
      <c r="I979" s="170"/>
      <c r="R979" s="148"/>
    </row>
    <row r="980" customFormat="false" ht="12.75" hidden="false" customHeight="false" outlineLevel="0" collapsed="false">
      <c r="A980" s="168"/>
      <c r="B980" s="149"/>
      <c r="C980" s="149"/>
      <c r="D980" s="149"/>
      <c r="E980" s="149"/>
      <c r="F980" s="149"/>
      <c r="G980" s="149"/>
      <c r="H980" s="148"/>
      <c r="I980" s="170"/>
      <c r="R980" s="148"/>
    </row>
    <row r="981" customFormat="false" ht="12.75" hidden="false" customHeight="false" outlineLevel="0" collapsed="false">
      <c r="A981" s="168"/>
      <c r="B981" s="149"/>
      <c r="C981" s="149"/>
      <c r="D981" s="149"/>
      <c r="E981" s="149"/>
      <c r="F981" s="149"/>
      <c r="G981" s="149"/>
      <c r="H981" s="148"/>
      <c r="I981" s="170"/>
      <c r="R981" s="148"/>
    </row>
    <row r="982" customFormat="false" ht="12.75" hidden="false" customHeight="false" outlineLevel="0" collapsed="false">
      <c r="A982" s="168"/>
      <c r="B982" s="149"/>
      <c r="C982" s="149"/>
      <c r="D982" s="149"/>
      <c r="E982" s="149"/>
      <c r="F982" s="149"/>
      <c r="G982" s="149"/>
      <c r="H982" s="148"/>
      <c r="I982" s="170"/>
      <c r="R982" s="148"/>
    </row>
    <row r="983" customFormat="false" ht="12.75" hidden="false" customHeight="false" outlineLevel="0" collapsed="false">
      <c r="A983" s="168"/>
      <c r="B983" s="149"/>
      <c r="C983" s="149"/>
      <c r="D983" s="149"/>
      <c r="E983" s="149"/>
      <c r="F983" s="149"/>
      <c r="G983" s="149"/>
      <c r="H983" s="148"/>
      <c r="I983" s="170"/>
      <c r="R983" s="148"/>
    </row>
    <row r="984" customFormat="false" ht="12.75" hidden="false" customHeight="false" outlineLevel="0" collapsed="false">
      <c r="A984" s="168"/>
      <c r="B984" s="149"/>
      <c r="C984" s="149"/>
      <c r="D984" s="149"/>
      <c r="E984" s="149"/>
      <c r="F984" s="149"/>
      <c r="G984" s="149"/>
      <c r="H984" s="148"/>
      <c r="I984" s="170"/>
      <c r="R984" s="148"/>
    </row>
    <row r="985" customFormat="false" ht="12.75" hidden="false" customHeight="false" outlineLevel="0" collapsed="false">
      <c r="A985" s="168"/>
      <c r="B985" s="149"/>
      <c r="C985" s="149"/>
      <c r="D985" s="149"/>
      <c r="E985" s="149"/>
      <c r="F985" s="149"/>
      <c r="G985" s="149"/>
      <c r="H985" s="148"/>
      <c r="I985" s="170"/>
      <c r="R985" s="148"/>
    </row>
    <row r="986" customFormat="false" ht="12.75" hidden="false" customHeight="false" outlineLevel="0" collapsed="false">
      <c r="A986" s="168"/>
      <c r="B986" s="149"/>
      <c r="C986" s="149"/>
      <c r="D986" s="149"/>
      <c r="E986" s="149"/>
      <c r="F986" s="149"/>
      <c r="G986" s="149"/>
      <c r="H986" s="148"/>
      <c r="I986" s="170"/>
      <c r="R986" s="148"/>
    </row>
    <row r="987" customFormat="false" ht="12.75" hidden="false" customHeight="false" outlineLevel="0" collapsed="false">
      <c r="A987" s="168"/>
      <c r="B987" s="149"/>
      <c r="C987" s="149"/>
      <c r="D987" s="149"/>
      <c r="E987" s="149"/>
      <c r="F987" s="149"/>
      <c r="G987" s="149"/>
      <c r="H987" s="148"/>
      <c r="I987" s="170"/>
      <c r="R987" s="148"/>
    </row>
    <row r="988" customFormat="false" ht="12.75" hidden="false" customHeight="false" outlineLevel="0" collapsed="false">
      <c r="A988" s="168"/>
      <c r="B988" s="149"/>
      <c r="C988" s="149"/>
      <c r="D988" s="149"/>
      <c r="E988" s="149"/>
      <c r="F988" s="149"/>
      <c r="G988" s="149"/>
      <c r="H988" s="148"/>
      <c r="I988" s="170"/>
      <c r="R988" s="148"/>
    </row>
    <row r="989" customFormat="false" ht="12.75" hidden="false" customHeight="false" outlineLevel="0" collapsed="false">
      <c r="A989" s="168"/>
      <c r="B989" s="149"/>
      <c r="C989" s="149"/>
      <c r="D989" s="149"/>
      <c r="E989" s="149"/>
      <c r="F989" s="149"/>
      <c r="G989" s="149"/>
      <c r="H989" s="148"/>
      <c r="I989" s="170"/>
      <c r="R989" s="148"/>
    </row>
    <row r="990" customFormat="false" ht="12.75" hidden="false" customHeight="false" outlineLevel="0" collapsed="false">
      <c r="A990" s="168"/>
      <c r="B990" s="149"/>
      <c r="C990" s="149"/>
      <c r="D990" s="149"/>
      <c r="E990" s="149"/>
      <c r="F990" s="149"/>
      <c r="G990" s="149"/>
      <c r="H990" s="148"/>
      <c r="I990" s="170"/>
      <c r="R990" s="148"/>
    </row>
    <row r="991" customFormat="false" ht="12.75" hidden="false" customHeight="false" outlineLevel="0" collapsed="false">
      <c r="A991" s="168"/>
      <c r="B991" s="149"/>
      <c r="C991" s="149"/>
      <c r="D991" s="149"/>
      <c r="E991" s="149"/>
      <c r="F991" s="149"/>
      <c r="G991" s="149"/>
      <c r="H991" s="148"/>
      <c r="I991" s="170"/>
      <c r="R991" s="148"/>
    </row>
    <row r="992" customFormat="false" ht="12.75" hidden="false" customHeight="false" outlineLevel="0" collapsed="false">
      <c r="A992" s="168"/>
      <c r="B992" s="149"/>
      <c r="C992" s="149"/>
      <c r="D992" s="149"/>
      <c r="E992" s="149"/>
      <c r="F992" s="149"/>
      <c r="G992" s="149"/>
      <c r="H992" s="148"/>
      <c r="I992" s="170"/>
      <c r="R992" s="148"/>
    </row>
    <row r="993" customFormat="false" ht="12.75" hidden="false" customHeight="false" outlineLevel="0" collapsed="false">
      <c r="A993" s="168"/>
      <c r="B993" s="149"/>
      <c r="C993" s="149"/>
      <c r="D993" s="149"/>
      <c r="E993" s="149"/>
      <c r="F993" s="149"/>
      <c r="G993" s="149"/>
      <c r="H993" s="148"/>
      <c r="I993" s="170"/>
      <c r="R993" s="148"/>
    </row>
    <row r="994" customFormat="false" ht="12.75" hidden="false" customHeight="false" outlineLevel="0" collapsed="false">
      <c r="A994" s="168"/>
      <c r="B994" s="149"/>
      <c r="C994" s="149"/>
      <c r="D994" s="149"/>
      <c r="E994" s="149"/>
      <c r="F994" s="149"/>
      <c r="G994" s="149"/>
      <c r="H994" s="148"/>
      <c r="I994" s="170"/>
      <c r="R994" s="148"/>
    </row>
    <row r="995" customFormat="false" ht="12.75" hidden="false" customHeight="false" outlineLevel="0" collapsed="false">
      <c r="A995" s="168"/>
      <c r="B995" s="149"/>
      <c r="C995" s="149"/>
      <c r="D995" s="149"/>
      <c r="E995" s="149"/>
      <c r="F995" s="149"/>
      <c r="G995" s="149"/>
      <c r="H995" s="148"/>
      <c r="I995" s="170"/>
      <c r="R995" s="148"/>
    </row>
    <row r="996" customFormat="false" ht="12.75" hidden="false" customHeight="false" outlineLevel="0" collapsed="false">
      <c r="A996" s="168"/>
      <c r="B996" s="149"/>
      <c r="C996" s="149"/>
      <c r="D996" s="149"/>
      <c r="E996" s="149"/>
      <c r="F996" s="149"/>
      <c r="G996" s="149"/>
      <c r="H996" s="148"/>
      <c r="I996" s="170"/>
      <c r="R996" s="148"/>
    </row>
    <row r="997" customFormat="false" ht="12.75" hidden="false" customHeight="false" outlineLevel="0" collapsed="false">
      <c r="A997" s="168"/>
      <c r="B997" s="149"/>
      <c r="C997" s="149"/>
      <c r="D997" s="149"/>
      <c r="E997" s="149"/>
      <c r="F997" s="149"/>
      <c r="G997" s="149"/>
      <c r="H997" s="148"/>
      <c r="I997" s="170"/>
      <c r="R997" s="148"/>
    </row>
    <row r="998" customFormat="false" ht="12.75" hidden="false" customHeight="false" outlineLevel="0" collapsed="false">
      <c r="A998" s="168"/>
      <c r="B998" s="149"/>
      <c r="C998" s="149"/>
      <c r="D998" s="149"/>
      <c r="E998" s="149"/>
      <c r="F998" s="149"/>
      <c r="G998" s="149"/>
      <c r="H998" s="148"/>
      <c r="I998" s="170"/>
      <c r="R998" s="148"/>
    </row>
  </sheetData>
  <mergeCells count="3">
    <mergeCell ref="A1:H1"/>
    <mergeCell ref="I1:R1"/>
    <mergeCell ref="K2:R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35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4" activeCellId="0" sqref="A4:K100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168" width="10.71"/>
    <col collapsed="false" customWidth="true" hidden="false" outlineLevel="0" max="2" min="2" style="171" width="12.7"/>
    <col collapsed="false" customWidth="true" hidden="false" outlineLevel="0" max="3" min="3" style="172" width="12.7"/>
    <col collapsed="false" customWidth="true" hidden="false" outlineLevel="0" max="4" min="4" style="173" width="10.71"/>
    <col collapsed="false" customWidth="true" hidden="false" outlineLevel="0" max="6" min="5" style="174" width="10.71"/>
    <col collapsed="false" customWidth="true" hidden="false" outlineLevel="0" max="11" min="7" style="175" width="10.71"/>
  </cols>
  <sheetData>
    <row r="1" customFormat="false" ht="12.75" hidden="false" customHeight="false" outlineLevel="0" collapsed="false">
      <c r="A1" s="176"/>
      <c r="B1" s="177"/>
      <c r="C1" s="178"/>
      <c r="D1" s="179" t="s">
        <v>261</v>
      </c>
      <c r="E1" s="179"/>
      <c r="F1" s="179"/>
      <c r="G1" s="180" t="s">
        <v>262</v>
      </c>
      <c r="H1" s="180"/>
      <c r="I1" s="180"/>
      <c r="J1" s="180"/>
      <c r="K1" s="180"/>
    </row>
    <row r="2" customFormat="false" ht="12.75" hidden="false" customHeight="false" outlineLevel="0" collapsed="false">
      <c r="A2" s="181" t="s">
        <v>263</v>
      </c>
      <c r="B2" s="182" t="s">
        <v>264</v>
      </c>
      <c r="C2" s="183" t="s">
        <v>265</v>
      </c>
      <c r="D2" s="184"/>
      <c r="E2" s="185"/>
      <c r="F2" s="186" t="s">
        <v>253</v>
      </c>
      <c r="G2" s="182" t="s">
        <v>257</v>
      </c>
      <c r="H2" s="187" t="s">
        <v>266</v>
      </c>
      <c r="I2" s="187" t="s">
        <v>267</v>
      </c>
      <c r="J2" s="187" t="s">
        <v>268</v>
      </c>
      <c r="K2" s="188" t="s">
        <v>269</v>
      </c>
    </row>
    <row r="3" customFormat="false" ht="13.5" hidden="false" customHeight="false" outlineLevel="0" collapsed="false">
      <c r="A3" s="189" t="s">
        <v>2</v>
      </c>
      <c r="B3" s="190" t="s">
        <v>270</v>
      </c>
      <c r="C3" s="191" t="s">
        <v>271</v>
      </c>
      <c r="D3" s="192" t="s">
        <v>257</v>
      </c>
      <c r="E3" s="193" t="s">
        <v>266</v>
      </c>
      <c r="F3" s="194" t="s">
        <v>257</v>
      </c>
      <c r="G3" s="195" t="n">
        <v>0.01</v>
      </c>
      <c r="H3" s="196" t="n">
        <v>0.01</v>
      </c>
      <c r="I3" s="197" t="n">
        <v>0.01</v>
      </c>
      <c r="J3" s="198" t="n">
        <v>1</v>
      </c>
      <c r="K3" s="199" t="n">
        <v>10</v>
      </c>
    </row>
    <row r="4" customFormat="false" ht="12.75" hidden="false" customHeight="false" outlineLevel="0" collapsed="false">
      <c r="A4" s="200" t="n">
        <v>36739</v>
      </c>
      <c r="B4" s="201" t="n">
        <v>0</v>
      </c>
      <c r="C4" s="202" t="n">
        <v>0</v>
      </c>
      <c r="D4" s="203" t="n">
        <v>0</v>
      </c>
      <c r="E4" s="204" t="n">
        <v>0</v>
      </c>
      <c r="F4" s="205" t="n">
        <v>0</v>
      </c>
      <c r="G4" s="201" t="n">
        <v>0</v>
      </c>
      <c r="H4" s="206" t="n">
        <v>0</v>
      </c>
      <c r="I4" s="206" t="n">
        <v>0</v>
      </c>
      <c r="J4" s="206" t="n">
        <v>0</v>
      </c>
      <c r="K4" s="207" t="n">
        <v>0</v>
      </c>
    </row>
    <row r="5" customFormat="false" ht="12.75" hidden="false" customHeight="false" outlineLevel="0" collapsed="false">
      <c r="A5" s="200" t="n">
        <v>36770</v>
      </c>
      <c r="B5" s="201" t="n">
        <v>0</v>
      </c>
      <c r="C5" s="202" t="n">
        <v>10092652.2518</v>
      </c>
      <c r="D5" s="203" t="n">
        <v>0</v>
      </c>
      <c r="E5" s="204" t="n">
        <v>0</v>
      </c>
      <c r="F5" s="205" t="n">
        <v>0</v>
      </c>
      <c r="G5" s="201" t="n">
        <v>0</v>
      </c>
      <c r="H5" s="206" t="n">
        <v>0</v>
      </c>
      <c r="I5" s="206" t="n">
        <v>0</v>
      </c>
      <c r="J5" s="206" t="n">
        <v>0</v>
      </c>
      <c r="K5" s="207" t="n">
        <v>0</v>
      </c>
    </row>
    <row r="6" customFormat="false" ht="12.75" hidden="false" customHeight="false" outlineLevel="0" collapsed="false">
      <c r="A6" s="200" t="n">
        <v>36800</v>
      </c>
      <c r="B6" s="201" t="n">
        <v>-10906239</v>
      </c>
      <c r="C6" s="202" t="n">
        <v>11360339.7773</v>
      </c>
      <c r="D6" s="203" t="n">
        <v>566.55955874</v>
      </c>
      <c r="E6" s="204" t="n">
        <v>-1.5044741996</v>
      </c>
      <c r="F6" s="205" t="n">
        <v>1.6228596281</v>
      </c>
      <c r="G6" s="201" t="n">
        <v>56655.955874</v>
      </c>
      <c r="H6" s="206" t="n">
        <v>-75.22370998</v>
      </c>
      <c r="I6" s="206" t="n">
        <v>-3235.677809</v>
      </c>
      <c r="J6" s="206" t="n">
        <v>5121.14000410678</v>
      </c>
      <c r="K6" s="207" t="n">
        <v>-8251.452874</v>
      </c>
    </row>
    <row r="7" customFormat="false" ht="12.75" hidden="false" customHeight="false" outlineLevel="0" collapsed="false">
      <c r="A7" s="200" t="n">
        <v>36831</v>
      </c>
      <c r="B7" s="201" t="n">
        <v>5714585</v>
      </c>
      <c r="C7" s="202" t="n">
        <v>10264469.6542</v>
      </c>
      <c r="D7" s="203" t="n">
        <v>967.97845113</v>
      </c>
      <c r="E7" s="204" t="n">
        <v>0.6894853453</v>
      </c>
      <c r="F7" s="205" t="n">
        <v>-1.7040529027</v>
      </c>
      <c r="G7" s="201" t="n">
        <v>96797.845113</v>
      </c>
      <c r="H7" s="206" t="n">
        <v>34.474267265</v>
      </c>
      <c r="I7" s="206" t="n">
        <v>17554.102175</v>
      </c>
      <c r="J7" s="206" t="n">
        <v>-8802.661970705</v>
      </c>
      <c r="K7" s="207" t="n">
        <v>-15747.32933</v>
      </c>
    </row>
    <row r="8" customFormat="false" ht="12.75" hidden="false" customHeight="false" outlineLevel="0" collapsed="false">
      <c r="A8" s="200" t="n">
        <v>36861</v>
      </c>
      <c r="B8" s="201" t="n">
        <v>-7512136</v>
      </c>
      <c r="C8" s="202" t="n">
        <v>3656139.2021</v>
      </c>
      <c r="D8" s="203" t="n">
        <v>413.32908132</v>
      </c>
      <c r="E8" s="204" t="n">
        <v>-0.249535234</v>
      </c>
      <c r="F8" s="205" t="n">
        <v>0.966147181</v>
      </c>
      <c r="G8" s="201" t="n">
        <v>41332.908132</v>
      </c>
      <c r="H8" s="206" t="n">
        <v>-12.4767617</v>
      </c>
      <c r="I8" s="206" t="n">
        <v>-4454.018407</v>
      </c>
      <c r="J8" s="206" t="n">
        <v>1169.93258042437</v>
      </c>
      <c r="K8" s="207" t="n">
        <v>-8711.545201</v>
      </c>
    </row>
    <row r="9" customFormat="false" ht="12.75" hidden="false" customHeight="false" outlineLevel="0" collapsed="false">
      <c r="A9" s="200" t="n">
        <v>36892</v>
      </c>
      <c r="B9" s="201" t="n">
        <v>-8173868</v>
      </c>
      <c r="C9" s="202" t="n">
        <v>2395888.6824</v>
      </c>
      <c r="D9" s="203" t="n">
        <v>199.18673696</v>
      </c>
      <c r="E9" s="204" t="n">
        <v>-0.7385736224</v>
      </c>
      <c r="F9" s="205" t="n">
        <v>-0.5124401228</v>
      </c>
      <c r="G9" s="201" t="n">
        <v>19918.673696</v>
      </c>
      <c r="H9" s="206" t="n">
        <v>-36.92868112</v>
      </c>
      <c r="I9" s="206" t="n">
        <v>-23828.475518</v>
      </c>
      <c r="J9" s="206" t="n">
        <v>5298.83330787132</v>
      </c>
      <c r="K9" s="207" t="n">
        <v>-7347.724797</v>
      </c>
    </row>
    <row r="10" customFormat="false" ht="12.75" hidden="false" customHeight="false" outlineLevel="0" collapsed="false">
      <c r="A10" s="200" t="n">
        <v>36923</v>
      </c>
      <c r="B10" s="201" t="n">
        <v>-11099346</v>
      </c>
      <c r="C10" s="202" t="n">
        <v>716885.2474</v>
      </c>
      <c r="D10" s="203" t="n">
        <v>128.40503905</v>
      </c>
      <c r="E10" s="204" t="n">
        <v>-1.2775210179</v>
      </c>
      <c r="F10" s="205" t="n">
        <v>-1.2119012942</v>
      </c>
      <c r="G10" s="201" t="n">
        <v>12840.503905</v>
      </c>
      <c r="H10" s="206" t="n">
        <v>-63.876050895</v>
      </c>
      <c r="I10" s="206" t="n">
        <v>-54811.595971</v>
      </c>
      <c r="J10" s="206" t="n">
        <v>10339.8279211499</v>
      </c>
      <c r="K10" s="207" t="n">
        <v>-2720.206945</v>
      </c>
    </row>
    <row r="11" customFormat="false" ht="12.75" hidden="false" customHeight="false" outlineLevel="0" collapsed="false">
      <c r="A11" s="200" t="n">
        <v>36951</v>
      </c>
      <c r="B11" s="201" t="n">
        <v>-7506322</v>
      </c>
      <c r="C11" s="202" t="n">
        <v>653872.9673</v>
      </c>
      <c r="D11" s="203" t="n">
        <v>232.5091294</v>
      </c>
      <c r="E11" s="204" t="n">
        <v>-1.3879280787</v>
      </c>
      <c r="F11" s="205" t="n">
        <v>0.602949128</v>
      </c>
      <c r="G11" s="201" t="n">
        <v>23250.91294</v>
      </c>
      <c r="H11" s="206" t="n">
        <v>-69.396403935</v>
      </c>
      <c r="I11" s="206" t="n">
        <v>-38244.016328</v>
      </c>
      <c r="J11" s="206" t="n">
        <v>6092.23422669405</v>
      </c>
      <c r="K11" s="207" t="n">
        <v>-4220.871158</v>
      </c>
    </row>
    <row r="12" customFormat="false" ht="12.75" hidden="false" customHeight="false" outlineLevel="0" collapsed="false">
      <c r="A12" s="200" t="n">
        <v>36982</v>
      </c>
      <c r="B12" s="201" t="n">
        <v>615335</v>
      </c>
      <c r="C12" s="202" t="n">
        <v>1312330.4818</v>
      </c>
      <c r="D12" s="203" t="n">
        <v>-6.68806769</v>
      </c>
      <c r="E12" s="204" t="n">
        <v>-0.0761624139</v>
      </c>
      <c r="F12" s="205" t="n">
        <v>-0.717940898</v>
      </c>
      <c r="G12" s="201" t="n">
        <v>-668.806769</v>
      </c>
      <c r="H12" s="206" t="n">
        <v>-3.808120695</v>
      </c>
      <c r="I12" s="206" t="n">
        <v>-458.385647</v>
      </c>
      <c r="J12" s="206" t="n">
        <v>218.85878275154</v>
      </c>
      <c r="K12" s="207" t="n">
        <v>-7468.476668</v>
      </c>
    </row>
    <row r="13" customFormat="false" ht="12.75" hidden="false" customHeight="false" outlineLevel="0" collapsed="false">
      <c r="A13" s="200" t="n">
        <v>37012</v>
      </c>
      <c r="B13" s="201" t="n">
        <v>642406</v>
      </c>
      <c r="C13" s="202" t="n">
        <v>1351740.6962</v>
      </c>
      <c r="D13" s="203" t="n">
        <v>0.50855306</v>
      </c>
      <c r="E13" s="204" t="n">
        <v>-0.0514658159</v>
      </c>
      <c r="F13" s="205" t="n">
        <v>-0.7724661884</v>
      </c>
      <c r="G13" s="201" t="n">
        <v>50.855306</v>
      </c>
      <c r="H13" s="206" t="n">
        <v>-2.573290795</v>
      </c>
      <c r="I13" s="206" t="n">
        <v>720.437517</v>
      </c>
      <c r="J13" s="206" t="n">
        <v>129.162073374401</v>
      </c>
      <c r="K13" s="207" t="n">
        <v>-8756.221817</v>
      </c>
    </row>
    <row r="14" customFormat="false" ht="12.75" hidden="false" customHeight="false" outlineLevel="0" collapsed="false">
      <c r="A14" s="200" t="n">
        <v>37043</v>
      </c>
      <c r="B14" s="201" t="n">
        <v>322095</v>
      </c>
      <c r="C14" s="202" t="n">
        <v>1299065.4286</v>
      </c>
      <c r="D14" s="203" t="n">
        <v>3.20565377</v>
      </c>
      <c r="E14" s="204" t="n">
        <v>-0.0643831453</v>
      </c>
      <c r="F14" s="205" t="n">
        <v>-0.6978050221</v>
      </c>
      <c r="G14" s="201" t="n">
        <v>320.565377</v>
      </c>
      <c r="H14" s="206" t="n">
        <v>-3.219157265</v>
      </c>
      <c r="I14" s="206" t="n">
        <v>15.105266</v>
      </c>
      <c r="J14" s="206" t="n">
        <v>192.160982340862</v>
      </c>
      <c r="K14" s="207" t="n">
        <v>-9581.329139</v>
      </c>
    </row>
    <row r="15" customFormat="false" ht="12.75" hidden="false" customHeight="false" outlineLevel="0" collapsed="false">
      <c r="A15" s="200" t="n">
        <v>37073</v>
      </c>
      <c r="B15" s="201" t="n">
        <v>352177</v>
      </c>
      <c r="C15" s="202" t="n">
        <v>866707.3191</v>
      </c>
      <c r="D15" s="203" t="n">
        <v>-38.35244987</v>
      </c>
      <c r="E15" s="204" t="n">
        <v>-0.1209054368</v>
      </c>
      <c r="F15" s="205" t="n">
        <v>-1.1888256449</v>
      </c>
      <c r="G15" s="201" t="n">
        <v>-3835.244987</v>
      </c>
      <c r="H15" s="206" t="n">
        <v>-6.04527184</v>
      </c>
      <c r="I15" s="206" t="n">
        <v>-409.049312</v>
      </c>
      <c r="J15" s="206" t="n">
        <v>142.176822724162</v>
      </c>
      <c r="K15" s="207" t="n">
        <v>-7072.703111</v>
      </c>
    </row>
    <row r="16" customFormat="false" ht="12.75" hidden="false" customHeight="false" outlineLevel="0" collapsed="false">
      <c r="A16" s="200" t="n">
        <v>37104</v>
      </c>
      <c r="B16" s="201" t="n">
        <v>344102</v>
      </c>
      <c r="C16" s="202" t="n">
        <v>463108.8672</v>
      </c>
      <c r="D16" s="203" t="n">
        <v>-74.24046097</v>
      </c>
      <c r="E16" s="204" t="n">
        <v>-0.1367655736</v>
      </c>
      <c r="F16" s="205" t="n">
        <v>-1.3017324059</v>
      </c>
      <c r="G16" s="201" t="n">
        <v>-7424.046097</v>
      </c>
      <c r="H16" s="206" t="n">
        <v>-6.83827868</v>
      </c>
      <c r="I16" s="206" t="n">
        <v>-1680.508103</v>
      </c>
      <c r="J16" s="206" t="n">
        <v>138.103359342916</v>
      </c>
      <c r="K16" s="207" t="n">
        <v>-4121.852372</v>
      </c>
    </row>
    <row r="17" customFormat="false" ht="12.75" hidden="false" customHeight="false" outlineLevel="0" collapsed="false">
      <c r="A17" s="200" t="n">
        <v>37135</v>
      </c>
      <c r="B17" s="201" t="n">
        <v>46745</v>
      </c>
      <c r="C17" s="202" t="n">
        <v>406745.8272</v>
      </c>
      <c r="D17" s="203" t="n">
        <v>-72.79859383</v>
      </c>
      <c r="E17" s="204" t="n">
        <v>-0.2354679132</v>
      </c>
      <c r="F17" s="205" t="n">
        <v>-1.3140313493</v>
      </c>
      <c r="G17" s="201" t="n">
        <v>-7279.859383</v>
      </c>
      <c r="H17" s="206" t="n">
        <v>-11.77339566</v>
      </c>
      <c r="I17" s="206" t="n">
        <v>-2765.680073</v>
      </c>
      <c r="J17" s="206" t="n">
        <v>187.503066392882</v>
      </c>
      <c r="K17" s="207" t="n">
        <v>-4006.310633</v>
      </c>
    </row>
    <row r="18" customFormat="false" ht="12.75" hidden="false" customHeight="false" outlineLevel="0" collapsed="false">
      <c r="A18" s="200" t="n">
        <v>37165</v>
      </c>
      <c r="B18" s="201" t="n">
        <v>66171</v>
      </c>
      <c r="C18" s="202" t="n">
        <v>434335.7089</v>
      </c>
      <c r="D18" s="203" t="n">
        <v>-80.38222487</v>
      </c>
      <c r="E18" s="204" t="n">
        <v>-0.1979808639</v>
      </c>
      <c r="F18" s="205" t="n">
        <v>-1.105178822</v>
      </c>
      <c r="G18" s="201" t="n">
        <v>-8038.222487</v>
      </c>
      <c r="H18" s="206" t="n">
        <v>-9.899043195</v>
      </c>
      <c r="I18" s="206" t="n">
        <v>-3332.580716</v>
      </c>
      <c r="J18" s="206" t="n">
        <v>209.85596495551</v>
      </c>
      <c r="K18" s="207" t="n">
        <v>-4611.728668</v>
      </c>
    </row>
    <row r="19" customFormat="false" ht="12.75" hidden="false" customHeight="false" outlineLevel="0" collapsed="false">
      <c r="A19" s="200" t="n">
        <v>37196</v>
      </c>
      <c r="B19" s="201" t="n">
        <v>-328585</v>
      </c>
      <c r="C19" s="202" t="n">
        <v>-428715.7976</v>
      </c>
      <c r="D19" s="203" t="n">
        <v>-72.7298502</v>
      </c>
      <c r="E19" s="204" t="n">
        <v>-0.0413365688</v>
      </c>
      <c r="F19" s="205" t="n">
        <v>-0.0339636809</v>
      </c>
      <c r="G19" s="201" t="n">
        <v>-7272.98502</v>
      </c>
      <c r="H19" s="206" t="n">
        <v>-2.06682844</v>
      </c>
      <c r="I19" s="206" t="n">
        <v>-955.93026</v>
      </c>
      <c r="J19" s="206" t="n">
        <v>-62.0753631759069</v>
      </c>
      <c r="K19" s="207" t="n">
        <v>4984.148989</v>
      </c>
    </row>
    <row r="20" customFormat="false" ht="12.75" hidden="false" customHeight="false" outlineLevel="0" collapsed="false">
      <c r="A20" s="200" t="n">
        <v>37226</v>
      </c>
      <c r="B20" s="201" t="n">
        <v>-341498</v>
      </c>
      <c r="C20" s="202" t="n">
        <v>-528492.2683</v>
      </c>
      <c r="D20" s="203" t="n">
        <v>-76.02091471</v>
      </c>
      <c r="E20" s="204" t="n">
        <v>-0.0395728565</v>
      </c>
      <c r="F20" s="205" t="n">
        <v>-0.0476881637</v>
      </c>
      <c r="G20" s="201" t="n">
        <v>-7602.091471</v>
      </c>
      <c r="H20" s="206" t="n">
        <v>-1.978642825</v>
      </c>
      <c r="I20" s="206" t="n">
        <v>-1323.829352</v>
      </c>
      <c r="J20" s="206" t="n">
        <v>-66.3802422997947</v>
      </c>
      <c r="K20" s="207" t="n">
        <v>6583.703131</v>
      </c>
    </row>
    <row r="21" customFormat="false" ht="12.75" hidden="false" customHeight="false" outlineLevel="0" collapsed="false">
      <c r="A21" s="200" t="n">
        <v>37257</v>
      </c>
      <c r="B21" s="201" t="n">
        <v>87656</v>
      </c>
      <c r="C21" s="202" t="n">
        <v>143874.3861</v>
      </c>
      <c r="D21" s="203" t="n">
        <v>-34.6050003</v>
      </c>
      <c r="E21" s="204" t="n">
        <v>0.0684243929</v>
      </c>
      <c r="F21" s="205" t="n">
        <v>-0.1658085567</v>
      </c>
      <c r="G21" s="201" t="n">
        <v>-3460.50003</v>
      </c>
      <c r="H21" s="206" t="n">
        <v>3.421219645</v>
      </c>
      <c r="I21" s="206" t="n">
        <v>6120.862604</v>
      </c>
      <c r="J21" s="206" t="n">
        <v>-250.04565119781</v>
      </c>
      <c r="K21" s="207" t="n">
        <v>-1902.059508</v>
      </c>
    </row>
    <row r="22" customFormat="false" ht="12.75" hidden="false" customHeight="false" outlineLevel="0" collapsed="false">
      <c r="A22" s="200" t="n">
        <v>37288</v>
      </c>
      <c r="B22" s="201" t="n">
        <v>-76810</v>
      </c>
      <c r="C22" s="202" t="n">
        <v>163765.2794</v>
      </c>
      <c r="D22" s="203" t="n">
        <v>-33.4748724</v>
      </c>
      <c r="E22" s="204" t="n">
        <v>0.0637929359</v>
      </c>
      <c r="F22" s="205" t="n">
        <v>-0.1360613692</v>
      </c>
      <c r="G22" s="201" t="n">
        <v>-3347.48724</v>
      </c>
      <c r="H22" s="206" t="n">
        <v>3.189646795</v>
      </c>
      <c r="I22" s="206" t="n">
        <v>5374.325895</v>
      </c>
      <c r="J22" s="206" t="n">
        <v>-188.109843394935</v>
      </c>
      <c r="K22" s="207" t="n">
        <v>-2311.547415</v>
      </c>
    </row>
    <row r="23" customFormat="false" ht="12.75" hidden="false" customHeight="false" outlineLevel="0" collapsed="false">
      <c r="A23" s="200" t="n">
        <v>37316</v>
      </c>
      <c r="B23" s="201" t="n">
        <v>144262</v>
      </c>
      <c r="C23" s="202" t="n">
        <v>261387.8021</v>
      </c>
      <c r="D23" s="203" t="n">
        <v>-34.02278709</v>
      </c>
      <c r="E23" s="204" t="n">
        <v>0.0995410405</v>
      </c>
      <c r="F23" s="205" t="n">
        <v>-0.1542974155</v>
      </c>
      <c r="G23" s="201" t="n">
        <v>-3402.278709</v>
      </c>
      <c r="H23" s="206" t="n">
        <v>4.977052025</v>
      </c>
      <c r="I23" s="206" t="n">
        <v>7369.053119</v>
      </c>
      <c r="J23" s="206" t="n">
        <v>-210.836740314853</v>
      </c>
      <c r="K23" s="207" t="n">
        <v>-3891.534919</v>
      </c>
    </row>
    <row r="24" customFormat="false" ht="12.75" hidden="false" customHeight="false" outlineLevel="0" collapsed="false">
      <c r="A24" s="200" t="n">
        <v>37347</v>
      </c>
      <c r="B24" s="201" t="n">
        <v>780625</v>
      </c>
      <c r="C24" s="202" t="n">
        <v>513986.0341</v>
      </c>
      <c r="D24" s="203" t="n">
        <v>-8.09217743</v>
      </c>
      <c r="E24" s="204" t="n">
        <v>0.2108087815</v>
      </c>
      <c r="F24" s="205" t="n">
        <v>0.1787918713</v>
      </c>
      <c r="G24" s="201" t="n">
        <v>-809.217743</v>
      </c>
      <c r="H24" s="206" t="n">
        <v>10.540439075</v>
      </c>
      <c r="I24" s="206" t="n">
        <v>9973.104473</v>
      </c>
      <c r="J24" s="206" t="n">
        <v>-173.416601779603</v>
      </c>
      <c r="K24" s="207" t="n">
        <v>-8051.122353</v>
      </c>
    </row>
    <row r="25" customFormat="false" ht="12.75" hidden="false" customHeight="false" outlineLevel="0" collapsed="false">
      <c r="A25" s="200" t="n">
        <v>37377</v>
      </c>
      <c r="B25" s="201" t="n">
        <v>822001</v>
      </c>
      <c r="C25" s="202" t="n">
        <v>509354.1936</v>
      </c>
      <c r="D25" s="203" t="n">
        <v>-11.88376756</v>
      </c>
      <c r="E25" s="204" t="n">
        <v>0.2286941722</v>
      </c>
      <c r="F25" s="205" t="n">
        <v>0.2396006012</v>
      </c>
      <c r="G25" s="201" t="n">
        <v>-1188.376756</v>
      </c>
      <c r="H25" s="206" t="n">
        <v>11.43470861</v>
      </c>
      <c r="I25" s="206" t="n">
        <v>10144.52371</v>
      </c>
      <c r="J25" s="206" t="n">
        <v>-151.628951403149</v>
      </c>
      <c r="K25" s="207" t="n">
        <v>-8410.686219</v>
      </c>
    </row>
    <row r="26" customFormat="false" ht="12.75" hidden="false" customHeight="false" outlineLevel="0" collapsed="false">
      <c r="A26" s="200" t="n">
        <v>37408</v>
      </c>
      <c r="B26" s="201" t="n">
        <v>781385</v>
      </c>
      <c r="C26" s="202" t="n">
        <v>501503.1784</v>
      </c>
      <c r="D26" s="203" t="n">
        <v>-11.45028796</v>
      </c>
      <c r="E26" s="204" t="n">
        <v>0.2187427539</v>
      </c>
      <c r="F26" s="205" t="n">
        <v>0.2691180015</v>
      </c>
      <c r="G26" s="201" t="n">
        <v>-1145.028796</v>
      </c>
      <c r="H26" s="206" t="n">
        <v>10.937137695</v>
      </c>
      <c r="I26" s="206" t="n">
        <v>9896.050754</v>
      </c>
      <c r="J26" s="206" t="n">
        <v>-132.529912936345</v>
      </c>
      <c r="K26" s="207" t="n">
        <v>-8732.163388</v>
      </c>
    </row>
    <row r="27" customFormat="false" ht="12.75" hidden="false" customHeight="false" outlineLevel="0" collapsed="false">
      <c r="A27" s="200" t="n">
        <v>37438</v>
      </c>
      <c r="B27" s="201" t="n">
        <v>828171</v>
      </c>
      <c r="C27" s="202" t="n">
        <v>517959.5636</v>
      </c>
      <c r="D27" s="203" t="n">
        <v>-12.58957028</v>
      </c>
      <c r="E27" s="204" t="n">
        <v>0.221163967</v>
      </c>
      <c r="F27" s="205" t="n">
        <v>0.2354354238</v>
      </c>
      <c r="G27" s="201" t="n">
        <v>-1258.957028</v>
      </c>
      <c r="H27" s="206" t="n">
        <v>11.05819835</v>
      </c>
      <c r="I27" s="206" t="n">
        <v>10367.259877</v>
      </c>
      <c r="J27" s="206" t="n">
        <v>-130.233934291581</v>
      </c>
      <c r="K27" s="207" t="n">
        <v>-9418.383162</v>
      </c>
    </row>
    <row r="28" customFormat="false" ht="12.75" hidden="false" customHeight="false" outlineLevel="0" collapsed="false">
      <c r="A28" s="200" t="n">
        <v>37469</v>
      </c>
      <c r="B28" s="201" t="n">
        <v>828621</v>
      </c>
      <c r="C28" s="202" t="n">
        <v>523400.7902</v>
      </c>
      <c r="D28" s="203" t="n">
        <v>-12.42369101</v>
      </c>
      <c r="E28" s="204" t="n">
        <v>0.2162591979</v>
      </c>
      <c r="F28" s="205" t="n">
        <v>0.2239011035</v>
      </c>
      <c r="G28" s="201" t="n">
        <v>-1242.369101</v>
      </c>
      <c r="H28" s="206" t="n">
        <v>10.812959895</v>
      </c>
      <c r="I28" s="206" t="n">
        <v>10637.807083</v>
      </c>
      <c r="J28" s="206" t="n">
        <v>-124.310903764545</v>
      </c>
      <c r="K28" s="207" t="n">
        <v>-9983.141433</v>
      </c>
    </row>
    <row r="29" customFormat="false" ht="12.75" hidden="false" customHeight="false" outlineLevel="0" collapsed="false">
      <c r="A29" s="200" t="n">
        <v>37500</v>
      </c>
      <c r="B29" s="201" t="n">
        <v>781655</v>
      </c>
      <c r="C29" s="202" t="n">
        <v>513383.3592</v>
      </c>
      <c r="D29" s="203" t="n">
        <v>-11.35665413</v>
      </c>
      <c r="E29" s="204" t="n">
        <v>0.2005674131</v>
      </c>
      <c r="F29" s="205" t="n">
        <v>0.2469614975</v>
      </c>
      <c r="G29" s="201" t="n">
        <v>-1135.665413</v>
      </c>
      <c r="H29" s="206" t="n">
        <v>10.028370655</v>
      </c>
      <c r="I29" s="206" t="n">
        <v>10158.54262</v>
      </c>
      <c r="J29" s="206" t="n">
        <v>-107.843125530459</v>
      </c>
      <c r="K29" s="207" t="n">
        <v>-10219.687443</v>
      </c>
    </row>
    <row r="30" customFormat="false" ht="12.75" hidden="false" customHeight="false" outlineLevel="0" collapsed="false">
      <c r="A30" s="200" t="n">
        <v>37530</v>
      </c>
      <c r="B30" s="201" t="n">
        <v>828224</v>
      </c>
      <c r="C30" s="202" t="n">
        <v>525289.9549</v>
      </c>
      <c r="D30" s="203" t="n">
        <v>-11.43062808</v>
      </c>
      <c r="E30" s="204" t="n">
        <v>0.2002921766</v>
      </c>
      <c r="F30" s="205" t="n">
        <v>0.2054771673</v>
      </c>
      <c r="G30" s="201" t="n">
        <v>-1143.062808</v>
      </c>
      <c r="H30" s="206" t="n">
        <v>10.01460883</v>
      </c>
      <c r="I30" s="206" t="n">
        <v>10719.589252</v>
      </c>
      <c r="J30" s="206" t="n">
        <v>-110.937692265572</v>
      </c>
      <c r="K30" s="207" t="n">
        <v>-10875.44791</v>
      </c>
    </row>
    <row r="31" customFormat="false" ht="12.75" hidden="false" customHeight="false" outlineLevel="0" collapsed="false">
      <c r="A31" s="200" t="n">
        <v>37561</v>
      </c>
      <c r="B31" s="201" t="n">
        <v>1281385</v>
      </c>
      <c r="C31" s="202" t="n">
        <v>515805.3027</v>
      </c>
      <c r="D31" s="203" t="n">
        <v>-9.64687044</v>
      </c>
      <c r="E31" s="204" t="n">
        <v>0.1859698758</v>
      </c>
      <c r="F31" s="205" t="n">
        <v>-0.0755031427</v>
      </c>
      <c r="G31" s="201" t="n">
        <v>-964.687044</v>
      </c>
      <c r="H31" s="206" t="n">
        <v>9.29849379</v>
      </c>
      <c r="I31" s="206" t="n">
        <v>13043.010235</v>
      </c>
      <c r="J31" s="206" t="n">
        <v>-151.488705817933</v>
      </c>
      <c r="K31" s="207" t="n">
        <v>-11141.101926</v>
      </c>
    </row>
    <row r="32" customFormat="false" ht="12.75" hidden="false" customHeight="false" outlineLevel="0" collapsed="false">
      <c r="A32" s="200" t="n">
        <v>37591</v>
      </c>
      <c r="B32" s="201" t="n">
        <v>-724476</v>
      </c>
      <c r="C32" s="202" t="n">
        <v>-577536.52</v>
      </c>
      <c r="D32" s="203" t="n">
        <v>-53.6541915</v>
      </c>
      <c r="E32" s="204" t="n">
        <v>-0.1732541065</v>
      </c>
      <c r="F32" s="205" t="n">
        <v>0.2709715175</v>
      </c>
      <c r="G32" s="201" t="n">
        <v>-5365.41915</v>
      </c>
      <c r="H32" s="206" t="n">
        <v>-8.662705325</v>
      </c>
      <c r="I32" s="206" t="n">
        <v>-16635.06798</v>
      </c>
      <c r="J32" s="206" t="n">
        <v>188.652092539357</v>
      </c>
      <c r="K32" s="207" t="n">
        <v>12888.344919</v>
      </c>
    </row>
    <row r="33" customFormat="false" ht="12.75" hidden="false" customHeight="false" outlineLevel="0" collapsed="false">
      <c r="A33" s="200" t="n">
        <v>37622</v>
      </c>
      <c r="B33" s="201" t="n">
        <v>216842</v>
      </c>
      <c r="C33" s="202" t="n">
        <v>113065.2136</v>
      </c>
      <c r="D33" s="203" t="n">
        <v>6.91913668</v>
      </c>
      <c r="E33" s="204" t="n">
        <v>-0.00054038</v>
      </c>
      <c r="F33" s="205" t="n">
        <v>-0.0637948705</v>
      </c>
      <c r="G33" s="201" t="n">
        <v>691.913668</v>
      </c>
      <c r="H33" s="206" t="n">
        <v>-0.027019</v>
      </c>
      <c r="I33" s="206" t="n">
        <v>-896.364272</v>
      </c>
      <c r="J33" s="206" t="n">
        <v>31.2279208761123</v>
      </c>
      <c r="K33" s="207" t="n">
        <v>-2619.025461</v>
      </c>
    </row>
    <row r="34" customFormat="false" ht="12.75" hidden="false" customHeight="false" outlineLevel="0" collapsed="false">
      <c r="A34" s="200" t="n">
        <v>37653</v>
      </c>
      <c r="B34" s="201" t="n">
        <v>185020</v>
      </c>
      <c r="C34" s="202" t="n">
        <v>99557.7789</v>
      </c>
      <c r="D34" s="203" t="n">
        <v>6.46768362</v>
      </c>
      <c r="E34" s="204" t="n">
        <v>0.0020220775</v>
      </c>
      <c r="F34" s="205" t="n">
        <v>-0.0418960592</v>
      </c>
      <c r="G34" s="201" t="n">
        <v>646.768362</v>
      </c>
      <c r="H34" s="206" t="n">
        <v>0.101103875</v>
      </c>
      <c r="I34" s="206" t="n">
        <v>-712.169892</v>
      </c>
      <c r="J34" s="206" t="n">
        <v>25.2593177275839</v>
      </c>
      <c r="K34" s="207" t="n">
        <v>-2397.212574</v>
      </c>
    </row>
    <row r="35" customFormat="false" ht="12.75" hidden="false" customHeight="false" outlineLevel="0" collapsed="false">
      <c r="A35" s="200" t="n">
        <v>37681</v>
      </c>
      <c r="B35" s="201" t="n">
        <v>-1726583</v>
      </c>
      <c r="C35" s="202" t="n">
        <v>-850049.3701</v>
      </c>
      <c r="D35" s="203" t="n">
        <v>-31.64648989</v>
      </c>
      <c r="E35" s="204" t="n">
        <v>-0.3740864473</v>
      </c>
      <c r="F35" s="205" t="n">
        <v>0.3804380919</v>
      </c>
      <c r="G35" s="201" t="n">
        <v>-3164.648989</v>
      </c>
      <c r="H35" s="206" t="n">
        <v>-18.704322365</v>
      </c>
      <c r="I35" s="206" t="n">
        <v>-28671.998022</v>
      </c>
      <c r="J35" s="206" t="n">
        <v>267.3478275154</v>
      </c>
      <c r="K35" s="207" t="n">
        <v>21133.18703</v>
      </c>
    </row>
    <row r="36" customFormat="false" ht="12.75" hidden="false" customHeight="false" outlineLevel="0" collapsed="false">
      <c r="A36" s="200" t="n">
        <v>37712</v>
      </c>
      <c r="B36" s="201" t="n">
        <v>254010</v>
      </c>
      <c r="C36" s="202" t="n">
        <v>74729.8229</v>
      </c>
      <c r="D36" s="203" t="n">
        <v>8.19196786</v>
      </c>
      <c r="E36" s="204" t="n">
        <v>0.0089400838</v>
      </c>
      <c r="F36" s="205" t="n">
        <v>-0.0107642797</v>
      </c>
      <c r="G36" s="201" t="n">
        <v>819.196786</v>
      </c>
      <c r="H36" s="206" t="n">
        <v>0.44700419</v>
      </c>
      <c r="I36" s="206" t="n">
        <v>-260.150668</v>
      </c>
      <c r="J36" s="206" t="n">
        <v>11.6962546201232</v>
      </c>
      <c r="K36" s="207" t="n">
        <v>-1910.829196</v>
      </c>
    </row>
    <row r="37" customFormat="false" ht="12.75" hidden="false" customHeight="false" outlineLevel="0" collapsed="false">
      <c r="A37" s="200" t="n">
        <v>37742</v>
      </c>
      <c r="B37" s="201" t="n">
        <v>261156</v>
      </c>
      <c r="C37" s="202" t="n">
        <v>70608.6571</v>
      </c>
      <c r="D37" s="203" t="n">
        <v>8.55711271</v>
      </c>
      <c r="E37" s="204" t="n">
        <v>0.0081867176</v>
      </c>
      <c r="F37" s="205" t="n">
        <v>-0.0244442405</v>
      </c>
      <c r="G37" s="201" t="n">
        <v>855.711271</v>
      </c>
      <c r="H37" s="206" t="n">
        <v>0.40933588</v>
      </c>
      <c r="I37" s="206" t="n">
        <v>-287.912571</v>
      </c>
      <c r="J37" s="206" t="n">
        <v>11.0435600273785</v>
      </c>
      <c r="K37" s="207" t="n">
        <v>-1863.509933</v>
      </c>
    </row>
    <row r="38" customFormat="false" ht="12.75" hidden="false" customHeight="false" outlineLevel="0" collapsed="false">
      <c r="A38" s="200" t="n">
        <v>37773</v>
      </c>
      <c r="B38" s="201" t="n">
        <v>254770</v>
      </c>
      <c r="C38" s="202" t="n">
        <v>70272.3657</v>
      </c>
      <c r="D38" s="203" t="n">
        <v>8.24337353</v>
      </c>
      <c r="E38" s="204" t="n">
        <v>0.0084204844</v>
      </c>
      <c r="F38" s="205" t="n">
        <v>-0.0177138474</v>
      </c>
      <c r="G38" s="201" t="n">
        <v>824.337353</v>
      </c>
      <c r="H38" s="206" t="n">
        <v>0.42102422</v>
      </c>
      <c r="I38" s="206" t="n">
        <v>-310.382129</v>
      </c>
      <c r="J38" s="206" t="n">
        <v>12.3090970568104</v>
      </c>
      <c r="K38" s="207" t="n">
        <v>-1916.994243</v>
      </c>
    </row>
    <row r="39" customFormat="false" ht="12.75" hidden="false" customHeight="false" outlineLevel="0" collapsed="false">
      <c r="A39" s="200" t="n">
        <v>37803</v>
      </c>
      <c r="B39" s="201" t="n">
        <v>267357</v>
      </c>
      <c r="C39" s="202" t="n">
        <v>71360.4089</v>
      </c>
      <c r="D39" s="203" t="n">
        <v>8.48147675</v>
      </c>
      <c r="E39" s="204" t="n">
        <v>0.0078621438</v>
      </c>
      <c r="F39" s="205" t="n">
        <v>-0.0338435161</v>
      </c>
      <c r="G39" s="201" t="n">
        <v>848.147675</v>
      </c>
      <c r="H39" s="206" t="n">
        <v>0.39310719</v>
      </c>
      <c r="I39" s="206" t="n">
        <v>-311.670965</v>
      </c>
      <c r="J39" s="206" t="n">
        <v>12.3172405201917</v>
      </c>
      <c r="K39" s="207" t="n">
        <v>-2001.985855</v>
      </c>
    </row>
    <row r="40" customFormat="false" ht="12.75" hidden="false" customHeight="false" outlineLevel="0" collapsed="false">
      <c r="A40" s="200" t="n">
        <v>37834</v>
      </c>
      <c r="B40" s="201" t="n">
        <v>267838</v>
      </c>
      <c r="C40" s="202" t="n">
        <v>73037.9467</v>
      </c>
      <c r="D40" s="203" t="n">
        <v>8.42785038</v>
      </c>
      <c r="E40" s="204" t="n">
        <v>0.0077283736</v>
      </c>
      <c r="F40" s="205" t="n">
        <v>-0.0380606481</v>
      </c>
      <c r="G40" s="201" t="n">
        <v>842.785038</v>
      </c>
      <c r="H40" s="206" t="n">
        <v>0.38641868</v>
      </c>
      <c r="I40" s="206" t="n">
        <v>-285.27053</v>
      </c>
      <c r="J40" s="206" t="n">
        <v>12.3778924024641</v>
      </c>
      <c r="K40" s="207" t="n">
        <v>-2117.861818</v>
      </c>
    </row>
    <row r="41" customFormat="false" ht="12.75" hidden="false" customHeight="false" outlineLevel="0" collapsed="false">
      <c r="A41" s="200" t="n">
        <v>37865</v>
      </c>
      <c r="B41" s="201" t="n">
        <v>255070</v>
      </c>
      <c r="C41" s="202" t="n">
        <v>71190.9244</v>
      </c>
      <c r="D41" s="203" t="n">
        <v>8.08017414</v>
      </c>
      <c r="E41" s="204" t="n">
        <v>0.0083221511</v>
      </c>
      <c r="F41" s="205" t="n">
        <v>-0.0319781591</v>
      </c>
      <c r="G41" s="201" t="n">
        <v>808.017414</v>
      </c>
      <c r="H41" s="206" t="n">
        <v>0.416107555</v>
      </c>
      <c r="I41" s="206" t="n">
        <v>-268.403608</v>
      </c>
      <c r="J41" s="206" t="n">
        <v>11.8218751540041</v>
      </c>
      <c r="K41" s="207" t="n">
        <v>-2117.853387</v>
      </c>
    </row>
    <row r="42" customFormat="false" ht="12.75" hidden="false" customHeight="false" outlineLevel="0" collapsed="false">
      <c r="A42" s="200" t="n">
        <v>37895</v>
      </c>
      <c r="B42" s="201" t="n">
        <v>267350</v>
      </c>
      <c r="C42" s="202" t="n">
        <v>40036.121</v>
      </c>
      <c r="D42" s="203" t="n">
        <v>9.5226937</v>
      </c>
      <c r="E42" s="204" t="n">
        <v>-0.0012172819</v>
      </c>
      <c r="F42" s="205" t="n">
        <v>-0.0954273753</v>
      </c>
      <c r="G42" s="201" t="n">
        <v>952.26937</v>
      </c>
      <c r="H42" s="206" t="n">
        <v>-0.060864095</v>
      </c>
      <c r="I42" s="206" t="n">
        <v>-749.535126</v>
      </c>
      <c r="J42" s="206" t="n">
        <v>11.215394661191</v>
      </c>
      <c r="K42" s="207" t="n">
        <v>-1220.089522</v>
      </c>
    </row>
    <row r="43" customFormat="false" ht="12.75" hidden="false" customHeight="false" outlineLevel="0" collapsed="false">
      <c r="A43" s="200" t="n">
        <v>37926</v>
      </c>
      <c r="B43" s="201" t="n">
        <v>254750</v>
      </c>
      <c r="C43" s="202" t="n">
        <v>52956.9197</v>
      </c>
      <c r="D43" s="203" t="n">
        <v>8.60327261</v>
      </c>
      <c r="E43" s="204" t="n">
        <v>0.0051123508</v>
      </c>
      <c r="F43" s="205" t="n">
        <v>-0.0806288624</v>
      </c>
      <c r="G43" s="201" t="n">
        <v>860.327261</v>
      </c>
      <c r="H43" s="206" t="n">
        <v>0.25561754</v>
      </c>
      <c r="I43" s="206" t="n">
        <v>-489.981546</v>
      </c>
      <c r="J43" s="206" t="n">
        <v>11.0382412046544</v>
      </c>
      <c r="K43" s="207" t="n">
        <v>-1667.168761</v>
      </c>
    </row>
    <row r="44" customFormat="false" ht="12.75" hidden="false" customHeight="false" outlineLevel="0" collapsed="false">
      <c r="A44" s="200" t="n">
        <v>37956</v>
      </c>
      <c r="B44" s="201" t="n">
        <v>214650</v>
      </c>
      <c r="C44" s="202" t="n">
        <v>4005.8169</v>
      </c>
      <c r="D44" s="203" t="n">
        <v>2.89158324</v>
      </c>
      <c r="E44" s="204" t="n">
        <v>-0.0073007543</v>
      </c>
      <c r="F44" s="205" t="n">
        <v>-0.1457562957</v>
      </c>
      <c r="G44" s="201" t="n">
        <v>289.158324</v>
      </c>
      <c r="H44" s="206" t="n">
        <v>-0.365037715</v>
      </c>
      <c r="I44" s="206" t="n">
        <v>-1563.352635</v>
      </c>
      <c r="J44" s="206" t="n">
        <v>13.9240413415469</v>
      </c>
      <c r="K44" s="207" t="n">
        <v>-120.877094</v>
      </c>
    </row>
    <row r="45" customFormat="false" ht="12.75" hidden="false" customHeight="false" outlineLevel="0" collapsed="false">
      <c r="A45" s="200" t="n">
        <v>37987</v>
      </c>
      <c r="B45" s="201" t="n">
        <v>216804</v>
      </c>
      <c r="C45" s="202" t="n">
        <v>10924.5208</v>
      </c>
      <c r="D45" s="203" t="n">
        <v>2.64091098</v>
      </c>
      <c r="E45" s="204" t="n">
        <v>-0.0053053272</v>
      </c>
      <c r="F45" s="205" t="n">
        <v>-0.1389827862</v>
      </c>
      <c r="G45" s="201" t="n">
        <v>264.091098</v>
      </c>
      <c r="H45" s="206" t="n">
        <v>-0.26526636</v>
      </c>
      <c r="I45" s="206" t="n">
        <v>-1469.688039</v>
      </c>
      <c r="J45" s="206" t="n">
        <v>14.4457045859001</v>
      </c>
      <c r="K45" s="207" t="n">
        <v>-353.44308</v>
      </c>
    </row>
    <row r="46" customFormat="false" ht="12.75" hidden="false" customHeight="false" outlineLevel="0" collapsed="false">
      <c r="A46" s="200" t="n">
        <v>38018</v>
      </c>
      <c r="B46" s="201" t="n">
        <v>195604</v>
      </c>
      <c r="C46" s="202" t="n">
        <v>10304.0761</v>
      </c>
      <c r="D46" s="203" t="n">
        <v>2.98677988</v>
      </c>
      <c r="E46" s="208" t="n">
        <v>-0.004152076</v>
      </c>
      <c r="F46" s="205" t="n">
        <v>-0.1311214375</v>
      </c>
      <c r="G46" s="201" t="n">
        <v>298.677988</v>
      </c>
      <c r="H46" s="206" t="n">
        <v>-0.2076038</v>
      </c>
      <c r="I46" s="206" t="n">
        <v>-1271.72405</v>
      </c>
      <c r="J46" s="206" t="n">
        <v>10.8042590006845</v>
      </c>
      <c r="K46" s="207" t="n">
        <v>-344.819348</v>
      </c>
    </row>
    <row r="47" customFormat="false" ht="12.75" hidden="false" customHeight="false" outlineLevel="0" collapsed="false">
      <c r="A47" s="200" t="n">
        <v>38047</v>
      </c>
      <c r="B47" s="201" t="n">
        <v>273410</v>
      </c>
      <c r="C47" s="202" t="n">
        <v>9630.8361</v>
      </c>
      <c r="D47" s="203" t="n">
        <v>3.78257564</v>
      </c>
      <c r="E47" s="208" t="n">
        <v>0.0081437666</v>
      </c>
      <c r="F47" s="205" t="n">
        <v>-0.1129729389</v>
      </c>
      <c r="G47" s="201" t="n">
        <v>378.257564</v>
      </c>
      <c r="H47" s="206" t="n">
        <v>0.40718833</v>
      </c>
      <c r="I47" s="206" t="n">
        <v>-332.867065</v>
      </c>
      <c r="J47" s="206" t="n">
        <v>0.0369757700205339</v>
      </c>
      <c r="K47" s="207" t="n">
        <v>-327.168442</v>
      </c>
    </row>
    <row r="48" customFormat="false" ht="12.75" hidden="false" customHeight="false" outlineLevel="0" collapsed="false">
      <c r="A48" s="200" t="n">
        <v>38078</v>
      </c>
      <c r="B48" s="201" t="n">
        <v>-166010</v>
      </c>
      <c r="C48" s="202" t="n">
        <v>-43142.1486</v>
      </c>
      <c r="D48" s="203" t="n">
        <v>8.61580387</v>
      </c>
      <c r="E48" s="208" t="n">
        <v>-0.0439285728</v>
      </c>
      <c r="F48" s="205" t="n">
        <v>0.0401672652</v>
      </c>
      <c r="G48" s="201" t="n">
        <v>861.580387</v>
      </c>
      <c r="H48" s="206" t="n">
        <v>-2.19642864</v>
      </c>
      <c r="I48" s="206" t="n">
        <v>-3830.935849</v>
      </c>
      <c r="J48" s="206" t="n">
        <v>23.7635537303217</v>
      </c>
      <c r="K48" s="207" t="n">
        <v>1552.245233</v>
      </c>
    </row>
    <row r="49" customFormat="false" ht="12.75" hidden="false" customHeight="false" outlineLevel="0" collapsed="false">
      <c r="A49" s="200" t="n">
        <v>38108</v>
      </c>
      <c r="B49" s="201" t="n">
        <v>-172851</v>
      </c>
      <c r="C49" s="202" t="n">
        <v>-52837.8751</v>
      </c>
      <c r="D49" s="203" t="n">
        <v>8.98747737</v>
      </c>
      <c r="E49" s="208" t="n">
        <v>-0.0455114916</v>
      </c>
      <c r="F49" s="205" t="n">
        <v>0.0247310634</v>
      </c>
      <c r="G49" s="201" t="n">
        <v>898.747737</v>
      </c>
      <c r="H49" s="206" t="n">
        <v>-2.27557458</v>
      </c>
      <c r="I49" s="206" t="n">
        <v>-3981.80495</v>
      </c>
      <c r="J49" s="206" t="n">
        <v>22.4251822039699</v>
      </c>
      <c r="K49" s="207" t="n">
        <v>1938.305863</v>
      </c>
    </row>
    <row r="50" customFormat="false" ht="12.75" hidden="false" customHeight="false" outlineLevel="0" collapsed="false">
      <c r="A50" s="200" t="n">
        <v>38139</v>
      </c>
      <c r="B50" s="201" t="n">
        <v>-165250</v>
      </c>
      <c r="C50" s="202" t="n">
        <v>-49532.5026</v>
      </c>
      <c r="D50" s="203" t="n">
        <v>8.71462449</v>
      </c>
      <c r="E50" s="208" t="n">
        <v>-0.0426482184</v>
      </c>
      <c r="F50" s="205" t="n">
        <v>0.0250534838</v>
      </c>
      <c r="G50" s="201" t="n">
        <v>871.462449</v>
      </c>
      <c r="H50" s="206" t="n">
        <v>-2.13241092</v>
      </c>
      <c r="I50" s="206" t="n">
        <v>-3870.515247</v>
      </c>
      <c r="J50" s="206" t="n">
        <v>21.4260648870637</v>
      </c>
      <c r="K50" s="207" t="n">
        <v>1860.679482</v>
      </c>
    </row>
    <row r="51" customFormat="false" ht="12.75" hidden="false" customHeight="false" outlineLevel="0" collapsed="false">
      <c r="A51" s="200" t="n">
        <v>38169</v>
      </c>
      <c r="B51" s="201" t="n">
        <v>-166650</v>
      </c>
      <c r="C51" s="202" t="n">
        <v>-50827.4901</v>
      </c>
      <c r="D51" s="203" t="n">
        <v>8.75137784</v>
      </c>
      <c r="E51" s="208" t="n">
        <v>-0.0429252702</v>
      </c>
      <c r="F51" s="205" t="n">
        <v>0.0199045262</v>
      </c>
      <c r="G51" s="201" t="n">
        <v>875.137784</v>
      </c>
      <c r="H51" s="206" t="n">
        <v>-2.14626351</v>
      </c>
      <c r="I51" s="206" t="n">
        <v>-4000.022517</v>
      </c>
      <c r="J51" s="206" t="n">
        <v>21.5310685831622</v>
      </c>
      <c r="K51" s="207" t="n">
        <v>1953.765564</v>
      </c>
    </row>
    <row r="52" customFormat="false" ht="12.75" hidden="false" customHeight="false" outlineLevel="0" collapsed="false">
      <c r="A52" s="200" t="n">
        <v>38200</v>
      </c>
      <c r="B52" s="201" t="n">
        <v>-166200</v>
      </c>
      <c r="C52" s="202" t="n">
        <v>-49749.0646</v>
      </c>
      <c r="D52" s="203" t="n">
        <v>8.61913027</v>
      </c>
      <c r="E52" s="208" t="n">
        <v>-0.0417328732</v>
      </c>
      <c r="F52" s="205" t="n">
        <v>0.0193795047</v>
      </c>
      <c r="G52" s="201" t="n">
        <v>861.913027</v>
      </c>
      <c r="H52" s="206" t="n">
        <v>-2.08664366</v>
      </c>
      <c r="I52" s="206" t="n">
        <v>-4014.633588</v>
      </c>
      <c r="J52" s="206" t="n">
        <v>21.2048542094456</v>
      </c>
      <c r="K52" s="207" t="n">
        <v>1950.939392</v>
      </c>
    </row>
    <row r="53" customFormat="false" ht="12.75" hidden="false" customHeight="false" outlineLevel="0" collapsed="false">
      <c r="A53" s="200" t="n">
        <v>38231</v>
      </c>
      <c r="B53" s="201" t="n">
        <v>-164950</v>
      </c>
      <c r="C53" s="202" t="n">
        <v>-49430.3002</v>
      </c>
      <c r="D53" s="203" t="n">
        <v>8.53169244</v>
      </c>
      <c r="E53" s="208" t="n">
        <v>-0.040417458</v>
      </c>
      <c r="F53" s="205" t="n">
        <v>0.0175549863</v>
      </c>
      <c r="G53" s="201" t="n">
        <v>853.169244</v>
      </c>
      <c r="H53" s="206" t="n">
        <v>-2.0208729</v>
      </c>
      <c r="I53" s="206" t="n">
        <v>-3948.163652</v>
      </c>
      <c r="J53" s="206" t="n">
        <v>20.1174012320329</v>
      </c>
      <c r="K53" s="207" t="n">
        <v>1980.974893</v>
      </c>
    </row>
    <row r="54" customFormat="false" ht="12.75" hidden="false" customHeight="false" outlineLevel="0" collapsed="false">
      <c r="A54" s="200" t="n">
        <v>38261</v>
      </c>
      <c r="B54" s="201" t="n">
        <v>-166650</v>
      </c>
      <c r="C54" s="202" t="n">
        <v>-46021.7768</v>
      </c>
      <c r="D54" s="203" t="n">
        <v>8.34399947</v>
      </c>
      <c r="E54" s="208" t="n">
        <v>-0.0402358896</v>
      </c>
      <c r="F54" s="205" t="n">
        <v>0.0198414964</v>
      </c>
      <c r="G54" s="201" t="n">
        <v>834.399947</v>
      </c>
      <c r="H54" s="206" t="n">
        <v>-2.01179448</v>
      </c>
      <c r="I54" s="206" t="n">
        <v>-4046.442556</v>
      </c>
      <c r="J54" s="206" t="n">
        <v>20.8183099247091</v>
      </c>
      <c r="K54" s="207" t="n">
        <v>1881.78447</v>
      </c>
    </row>
    <row r="55" customFormat="false" ht="12.75" hidden="false" customHeight="false" outlineLevel="0" collapsed="false">
      <c r="A55" s="200" t="n">
        <v>38292</v>
      </c>
      <c r="B55" s="201" t="n">
        <v>-165250</v>
      </c>
      <c r="C55" s="202" t="n">
        <v>-31146.421</v>
      </c>
      <c r="D55" s="203" t="n">
        <v>7.2515428</v>
      </c>
      <c r="E55" s="208" t="n">
        <v>-0.0307045912</v>
      </c>
      <c r="F55" s="205" t="n">
        <v>0.0454567543</v>
      </c>
      <c r="G55" s="201" t="n">
        <v>725.15428</v>
      </c>
      <c r="H55" s="206" t="n">
        <v>-1.53522956</v>
      </c>
      <c r="I55" s="206" t="n">
        <v>-3743.802842</v>
      </c>
      <c r="J55" s="206" t="n">
        <v>20.6804917180014</v>
      </c>
      <c r="K55" s="207" t="n">
        <v>1303.152698</v>
      </c>
    </row>
    <row r="56" customFormat="false" ht="12.75" hidden="false" customHeight="false" outlineLevel="0" collapsed="false">
      <c r="A56" s="200" t="n">
        <v>38322</v>
      </c>
      <c r="B56" s="201" t="n">
        <v>-219350</v>
      </c>
      <c r="C56" s="202" t="n">
        <v>-37062.0818</v>
      </c>
      <c r="D56" s="203" t="n">
        <v>6.18621337</v>
      </c>
      <c r="E56" s="208" t="n">
        <v>-0.0376129</v>
      </c>
      <c r="F56" s="205" t="n">
        <v>-0.0165027392</v>
      </c>
      <c r="G56" s="201" t="n">
        <v>618.621337</v>
      </c>
      <c r="H56" s="206" t="n">
        <v>-1.880645</v>
      </c>
      <c r="I56" s="206" t="n">
        <v>-4687.37674</v>
      </c>
      <c r="J56" s="206" t="n">
        <v>27.3590893908282</v>
      </c>
      <c r="K56" s="207" t="n">
        <v>1581.301722</v>
      </c>
    </row>
    <row r="57" customFormat="false" ht="12.75" hidden="false" customHeight="false" outlineLevel="0" collapsed="false">
      <c r="A57" s="200" t="n">
        <v>38353</v>
      </c>
      <c r="B57" s="201" t="n">
        <v>-377196</v>
      </c>
      <c r="C57" s="202" t="n">
        <v>-108159.8475</v>
      </c>
      <c r="D57" s="203" t="n">
        <v>4.0638836</v>
      </c>
      <c r="E57" s="208" t="n">
        <v>-0.0555735295</v>
      </c>
      <c r="F57" s="205" t="n">
        <v>-0.0434391302</v>
      </c>
      <c r="G57" s="201" t="n">
        <v>406.38836</v>
      </c>
      <c r="H57" s="206" t="n">
        <v>-2.778676475</v>
      </c>
      <c r="I57" s="206" t="n">
        <v>-7791.457635</v>
      </c>
      <c r="J57" s="206" t="n">
        <v>39.735506091718</v>
      </c>
      <c r="K57" s="207" t="n">
        <v>4682.834741</v>
      </c>
    </row>
    <row r="58" customFormat="false" ht="12.75" hidden="false" customHeight="false" outlineLevel="0" collapsed="false">
      <c r="A58" s="200" t="n">
        <v>38384</v>
      </c>
      <c r="B58" s="201" t="n">
        <v>-366996</v>
      </c>
      <c r="C58" s="202" t="n">
        <v>-102540.7717</v>
      </c>
      <c r="D58" s="203" t="n">
        <v>4.84430428</v>
      </c>
      <c r="E58" s="208" t="n">
        <v>-0.0578672751</v>
      </c>
      <c r="F58" s="205" t="n">
        <v>-0.046920869</v>
      </c>
      <c r="G58" s="201" t="n">
        <v>484.430428</v>
      </c>
      <c r="H58" s="206" t="n">
        <v>-2.893363755</v>
      </c>
      <c r="I58" s="206" t="n">
        <v>-7368.896934</v>
      </c>
      <c r="J58" s="206" t="n">
        <v>34.103005065024</v>
      </c>
      <c r="K58" s="207" t="n">
        <v>4525.503836</v>
      </c>
    </row>
    <row r="59" customFormat="false" ht="12.75" hidden="false" customHeight="false" outlineLevel="0" collapsed="false">
      <c r="A59" s="200" t="n">
        <v>38412</v>
      </c>
      <c r="B59" s="201" t="n">
        <v>-320590</v>
      </c>
      <c r="C59" s="202" t="n">
        <v>-108938.0986</v>
      </c>
      <c r="D59" s="203" t="n">
        <v>6.66388244</v>
      </c>
      <c r="E59" s="208" t="n">
        <v>-0.0589082246</v>
      </c>
      <c r="F59" s="205" t="n">
        <v>-0.0321084392</v>
      </c>
      <c r="G59" s="201" t="n">
        <v>666.388244</v>
      </c>
      <c r="H59" s="206" t="n">
        <v>-2.94541123</v>
      </c>
      <c r="I59" s="206" t="n">
        <v>-6913.286148</v>
      </c>
      <c r="J59" s="206" t="n">
        <v>26.9380325804244</v>
      </c>
      <c r="K59" s="207" t="n">
        <v>4891.565191</v>
      </c>
    </row>
    <row r="60" customFormat="false" ht="12.75" hidden="false" customHeight="false" outlineLevel="0" collapsed="false">
      <c r="A60" s="200" t="n">
        <v>38443</v>
      </c>
      <c r="B60" s="201" t="n">
        <v>-326010</v>
      </c>
      <c r="C60" s="202" t="n">
        <v>-118968.7905</v>
      </c>
      <c r="D60" s="203" t="n">
        <v>8.29257226</v>
      </c>
      <c r="E60" s="208" t="n">
        <v>-0.072367936</v>
      </c>
      <c r="F60" s="205" t="n">
        <v>-0.0696342826</v>
      </c>
      <c r="G60" s="201" t="n">
        <v>829.257226</v>
      </c>
      <c r="H60" s="206" t="n">
        <v>-3.6183968</v>
      </c>
      <c r="I60" s="206" t="n">
        <v>-6888.901062</v>
      </c>
      <c r="J60" s="206" t="n">
        <v>20.8837609856263</v>
      </c>
      <c r="K60" s="207" t="n">
        <v>5446.24364</v>
      </c>
    </row>
    <row r="61" customFormat="false" ht="12.75" hidden="false" customHeight="false" outlineLevel="0" collapsed="false">
      <c r="A61" s="200" t="n">
        <v>38473</v>
      </c>
      <c r="B61" s="201" t="n">
        <v>-72851</v>
      </c>
      <c r="C61" s="202" t="n">
        <v>-63118.1797</v>
      </c>
      <c r="D61" s="203" t="n">
        <v>3.44159541</v>
      </c>
      <c r="E61" s="208" t="n">
        <v>-0.0323141698</v>
      </c>
      <c r="F61" s="205" t="n">
        <v>-0.1113842852</v>
      </c>
      <c r="G61" s="201" t="n">
        <v>344.159541</v>
      </c>
      <c r="H61" s="206" t="n">
        <v>-1.61570849</v>
      </c>
      <c r="I61" s="206" t="n">
        <v>-2821.447975</v>
      </c>
      <c r="J61" s="206" t="n">
        <v>3.06585845311431</v>
      </c>
      <c r="K61" s="207" t="n">
        <v>2937.738691</v>
      </c>
    </row>
    <row r="62" customFormat="false" ht="12.75" hidden="false" customHeight="false" outlineLevel="0" collapsed="false">
      <c r="A62" s="200" t="n">
        <v>38504</v>
      </c>
      <c r="B62" s="201" t="n">
        <v>-65250</v>
      </c>
      <c r="C62" s="202" t="n">
        <v>-60063.0615</v>
      </c>
      <c r="D62" s="203" t="n">
        <v>3.17383453</v>
      </c>
      <c r="E62" s="208" t="n">
        <v>-0.0301311606</v>
      </c>
      <c r="F62" s="205" t="n">
        <v>-0.1075300054</v>
      </c>
      <c r="G62" s="201" t="n">
        <v>317.383453</v>
      </c>
      <c r="H62" s="206" t="n">
        <v>-1.50655803</v>
      </c>
      <c r="I62" s="206" t="n">
        <v>-2714.619359</v>
      </c>
      <c r="J62" s="206" t="n">
        <v>2.8099780971937</v>
      </c>
      <c r="K62" s="207" t="n">
        <v>2843.231579</v>
      </c>
    </row>
    <row r="63" customFormat="false" ht="12.75" hidden="false" customHeight="false" outlineLevel="0" collapsed="false">
      <c r="A63" s="200" t="n">
        <v>38534</v>
      </c>
      <c r="B63" s="201" t="n">
        <v>-66650</v>
      </c>
      <c r="C63" s="202" t="n">
        <v>-61395.1166</v>
      </c>
      <c r="D63" s="203" t="n">
        <v>3.1557336</v>
      </c>
      <c r="E63" s="208" t="n">
        <v>-0.0303809213</v>
      </c>
      <c r="F63" s="205" t="n">
        <v>-0.1089910067</v>
      </c>
      <c r="G63" s="201" t="n">
        <v>315.57336</v>
      </c>
      <c r="H63" s="206" t="n">
        <v>-1.519046065</v>
      </c>
      <c r="I63" s="206" t="n">
        <v>-2829.280342</v>
      </c>
      <c r="J63" s="206" t="n">
        <v>2.9094173853525</v>
      </c>
      <c r="K63" s="207" t="n">
        <v>2961.757577</v>
      </c>
    </row>
    <row r="64" customFormat="false" ht="12.75" hidden="false" customHeight="false" outlineLevel="0" collapsed="false">
      <c r="A64" s="200" t="n">
        <v>38565</v>
      </c>
      <c r="B64" s="201" t="n">
        <v>-66200</v>
      </c>
      <c r="C64" s="202" t="n">
        <v>-60796.2153</v>
      </c>
      <c r="D64" s="203" t="n">
        <v>3.04665222</v>
      </c>
      <c r="E64" s="208" t="n">
        <v>-0.0297433965</v>
      </c>
      <c r="F64" s="205" t="n">
        <v>-0.1068130657</v>
      </c>
      <c r="G64" s="201" t="n">
        <v>304.665222</v>
      </c>
      <c r="H64" s="206" t="n">
        <v>-1.487169825</v>
      </c>
      <c r="I64" s="206" t="n">
        <v>-2853.782984</v>
      </c>
      <c r="J64" s="206" t="n">
        <v>2.94309349760438</v>
      </c>
      <c r="K64" s="207" t="n">
        <v>2981.136796</v>
      </c>
    </row>
    <row r="65" customFormat="false" ht="12.75" hidden="false" customHeight="false" outlineLevel="0" collapsed="false">
      <c r="A65" s="200" t="n">
        <v>38596</v>
      </c>
      <c r="B65" s="201" t="n">
        <v>-64950</v>
      </c>
      <c r="C65" s="202" t="n">
        <v>-25318.6789</v>
      </c>
      <c r="D65" s="203" t="n">
        <v>0.09534565</v>
      </c>
      <c r="E65" s="208" t="n">
        <v>-0.0069381252</v>
      </c>
      <c r="F65" s="205" t="n">
        <v>-0.0753308262</v>
      </c>
      <c r="G65" s="201" t="n">
        <v>9.534565</v>
      </c>
      <c r="H65" s="206" t="n">
        <v>-0.34690626</v>
      </c>
      <c r="I65" s="206" t="n">
        <v>-674.901517</v>
      </c>
      <c r="J65" s="206" t="n">
        <v>-0.555728952772074</v>
      </c>
      <c r="K65" s="207" t="n">
        <v>1264.374277</v>
      </c>
    </row>
    <row r="66" customFormat="false" ht="12.75" hidden="false" customHeight="false" outlineLevel="0" collapsed="false">
      <c r="A66" s="200" t="n">
        <v>38626</v>
      </c>
      <c r="B66" s="201" t="n">
        <v>-66650</v>
      </c>
      <c r="C66" s="202" t="n">
        <v>-21239.0821</v>
      </c>
      <c r="D66" s="203" t="n">
        <v>-0.05788419</v>
      </c>
      <c r="E66" s="208" t="n">
        <v>-0.0071940256</v>
      </c>
      <c r="F66" s="205" t="n">
        <v>-0.0724807763</v>
      </c>
      <c r="G66" s="201" t="n">
        <v>-5.788419</v>
      </c>
      <c r="H66" s="206" t="n">
        <v>-0.35970128</v>
      </c>
      <c r="I66" s="206" t="n">
        <v>-712.828005</v>
      </c>
      <c r="J66" s="206" t="n">
        <v>0.385541957563313</v>
      </c>
      <c r="K66" s="207" t="n">
        <v>1078.090578</v>
      </c>
    </row>
    <row r="67" customFormat="false" ht="12.75" hidden="false" customHeight="false" outlineLevel="0" collapsed="false">
      <c r="A67" s="200" t="n">
        <v>38657</v>
      </c>
      <c r="B67" s="201" t="n">
        <v>-65250</v>
      </c>
      <c r="C67" s="202" t="n">
        <v>-20553.402</v>
      </c>
      <c r="D67" s="203" t="n">
        <v>-0.11420912</v>
      </c>
      <c r="E67" s="208" t="n">
        <v>-0.0070332813</v>
      </c>
      <c r="F67" s="205" t="n">
        <v>-0.0707492978</v>
      </c>
      <c r="G67" s="201" t="n">
        <v>-11.420912</v>
      </c>
      <c r="H67" s="206" t="n">
        <v>-0.351664065</v>
      </c>
      <c r="I67" s="206" t="n">
        <v>-744.864635</v>
      </c>
      <c r="J67" s="206" t="n">
        <v>0.644271868583162</v>
      </c>
      <c r="K67" s="207" t="n">
        <v>1059.604544</v>
      </c>
    </row>
    <row r="68" customFormat="false" ht="12.75" hidden="false" customHeight="false" outlineLevel="0" collapsed="false">
      <c r="A68" s="200" t="n">
        <v>38687</v>
      </c>
      <c r="B68" s="201" t="n">
        <v>-119350</v>
      </c>
      <c r="C68" s="202" t="n">
        <v>-26788.2923</v>
      </c>
      <c r="D68" s="203" t="n">
        <v>-0.94557528</v>
      </c>
      <c r="E68" s="208" t="n">
        <v>-0.0136976077</v>
      </c>
      <c r="F68" s="205" t="n">
        <v>-0.1342787984</v>
      </c>
      <c r="G68" s="201" t="n">
        <v>-94.557528</v>
      </c>
      <c r="H68" s="206" t="n">
        <v>-0.684880385</v>
      </c>
      <c r="I68" s="206" t="n">
        <v>-1557.407699</v>
      </c>
      <c r="J68" s="206" t="n">
        <v>4.38710499657769</v>
      </c>
      <c r="K68" s="207" t="n">
        <v>1404.505949</v>
      </c>
    </row>
    <row r="69" customFormat="false" ht="12.75" hidden="false" customHeight="false" outlineLevel="0" collapsed="false">
      <c r="A69" s="200" t="n">
        <v>38718</v>
      </c>
      <c r="B69" s="201" t="n">
        <v>-117196</v>
      </c>
      <c r="C69" s="202" t="n">
        <v>-26876.1936</v>
      </c>
      <c r="D69" s="203" t="n">
        <v>-1.04537336</v>
      </c>
      <c r="E69" s="208" t="n">
        <v>-0.0128693167</v>
      </c>
      <c r="F69" s="205" t="n">
        <v>-0.1358340843</v>
      </c>
      <c r="G69" s="201" t="n">
        <v>-104.537336</v>
      </c>
      <c r="H69" s="206" t="n">
        <v>-0.643465835</v>
      </c>
      <c r="I69" s="206" t="n">
        <v>-1746.391257</v>
      </c>
      <c r="J69" s="206" t="n">
        <v>5.36014182067078</v>
      </c>
      <c r="K69" s="207" t="n">
        <v>1431.189501</v>
      </c>
    </row>
    <row r="70" customFormat="false" ht="12.75" hidden="false" customHeight="false" outlineLevel="0" collapsed="false">
      <c r="A70" s="200" t="n">
        <v>38749</v>
      </c>
      <c r="B70" s="201" t="n">
        <v>-106996</v>
      </c>
      <c r="C70" s="202" t="n">
        <v>-23015.9754</v>
      </c>
      <c r="D70" s="203" t="n">
        <v>-0.77935659</v>
      </c>
      <c r="E70" s="208" t="n">
        <v>-0.0113382483</v>
      </c>
      <c r="F70" s="205" t="n">
        <v>-0.121556696</v>
      </c>
      <c r="G70" s="201" t="n">
        <v>-77.935659</v>
      </c>
      <c r="H70" s="206" t="n">
        <v>-0.566912415</v>
      </c>
      <c r="I70" s="206" t="n">
        <v>-1430.966517</v>
      </c>
      <c r="J70" s="206" t="n">
        <v>3.961975633128</v>
      </c>
      <c r="K70" s="207" t="n">
        <v>1244.532547</v>
      </c>
    </row>
    <row r="71" customFormat="false" ht="12.75" hidden="false" customHeight="false" outlineLevel="0" collapsed="false">
      <c r="A71" s="200" t="n">
        <v>38777</v>
      </c>
      <c r="B71" s="201" t="n">
        <v>-60590</v>
      </c>
      <c r="C71" s="202" t="n">
        <v>-19708.2574</v>
      </c>
      <c r="D71" s="203" t="n">
        <v>-0.10469751</v>
      </c>
      <c r="E71" s="208" t="n">
        <v>-0.006070346</v>
      </c>
      <c r="F71" s="205" t="n">
        <v>-0.0744548474</v>
      </c>
      <c r="G71" s="201" t="n">
        <v>-10.469751</v>
      </c>
      <c r="H71" s="206" t="n">
        <v>-0.3035173</v>
      </c>
      <c r="I71" s="206" t="n">
        <v>-697.319444</v>
      </c>
      <c r="J71" s="206" t="n">
        <v>0.222750171115674</v>
      </c>
      <c r="K71" s="207" t="n">
        <v>1080.784111</v>
      </c>
    </row>
    <row r="72" customFormat="false" ht="12.75" hidden="false" customHeight="false" outlineLevel="0" collapsed="false">
      <c r="A72" s="200" t="n">
        <v>38808</v>
      </c>
      <c r="B72" s="201" t="n">
        <v>-66010</v>
      </c>
      <c r="C72" s="202" t="n">
        <v>-20447.4159</v>
      </c>
      <c r="D72" s="203" t="n">
        <v>0.02434831</v>
      </c>
      <c r="E72" s="208" t="n">
        <v>-0.0061370034</v>
      </c>
      <c r="F72" s="205" t="n">
        <v>-0.0639882392</v>
      </c>
      <c r="G72" s="201" t="n">
        <v>2.434831</v>
      </c>
      <c r="H72" s="206" t="n">
        <v>-0.30685017</v>
      </c>
      <c r="I72" s="206" t="n">
        <v>-636.100401</v>
      </c>
      <c r="J72" s="206" t="n">
        <v>-0.330488980150582</v>
      </c>
      <c r="K72" s="207" t="n">
        <v>1139.792991</v>
      </c>
    </row>
    <row r="73" customFormat="false" ht="12.75" hidden="false" customHeight="false" outlineLevel="0" collapsed="false">
      <c r="A73" s="200" t="n">
        <v>38838</v>
      </c>
      <c r="B73" s="201" t="n">
        <v>-72851</v>
      </c>
      <c r="C73" s="202" t="n">
        <v>-26484.147</v>
      </c>
      <c r="D73" s="203" t="n">
        <v>0.18813141</v>
      </c>
      <c r="E73" s="208" t="n">
        <v>-0.0066769142</v>
      </c>
      <c r="F73" s="205" t="n">
        <v>-0.0686219174</v>
      </c>
      <c r="G73" s="201" t="n">
        <v>18.813141</v>
      </c>
      <c r="H73" s="206" t="n">
        <v>-0.33384571</v>
      </c>
      <c r="I73" s="206" t="n">
        <v>-690.881099</v>
      </c>
      <c r="J73" s="206" t="n">
        <v>-1.22663901437372</v>
      </c>
      <c r="K73" s="207" t="n">
        <v>1496.599024</v>
      </c>
    </row>
    <row r="74" customFormat="false" ht="12.75" hidden="false" customHeight="false" outlineLevel="0" collapsed="false">
      <c r="A74" s="200" t="n">
        <v>38869</v>
      </c>
      <c r="B74" s="201" t="n">
        <v>-65250</v>
      </c>
      <c r="C74" s="202" t="n">
        <v>-25057.3795</v>
      </c>
      <c r="D74" s="203" t="n">
        <v>0.10439795</v>
      </c>
      <c r="E74" s="208" t="n">
        <v>-0.0059975365</v>
      </c>
      <c r="F74" s="205" t="n">
        <v>-0.0689197596</v>
      </c>
      <c r="G74" s="201" t="n">
        <v>10.439795</v>
      </c>
      <c r="H74" s="206" t="n">
        <v>-0.299876825</v>
      </c>
      <c r="I74" s="206" t="n">
        <v>-642.435298</v>
      </c>
      <c r="J74" s="206" t="n">
        <v>-1.27396577686516</v>
      </c>
      <c r="K74" s="207" t="n">
        <v>1436.554487</v>
      </c>
    </row>
    <row r="75" customFormat="false" ht="12.75" hidden="false" customHeight="false" outlineLevel="0" collapsed="false">
      <c r="A75" s="200" t="n">
        <v>38899</v>
      </c>
      <c r="B75" s="201" t="n">
        <v>-66650</v>
      </c>
      <c r="C75" s="202" t="n">
        <v>-25757.1137</v>
      </c>
      <c r="D75" s="203" t="n">
        <v>0.07271032</v>
      </c>
      <c r="E75" s="208" t="n">
        <v>-0.0061728553</v>
      </c>
      <c r="F75" s="205" t="n">
        <v>-0.0720296475</v>
      </c>
      <c r="G75" s="201" t="n">
        <v>7.271032</v>
      </c>
      <c r="H75" s="206" t="n">
        <v>-0.308642765</v>
      </c>
      <c r="I75" s="206" t="n">
        <v>-683.672683</v>
      </c>
      <c r="J75" s="206" t="n">
        <v>-1.24088788501027</v>
      </c>
      <c r="K75" s="207" t="n">
        <v>1499.941976</v>
      </c>
    </row>
    <row r="76" customFormat="false" ht="12.75" hidden="false" customHeight="false" outlineLevel="0" collapsed="false">
      <c r="A76" s="200" t="n">
        <v>38930</v>
      </c>
      <c r="B76" s="201" t="n">
        <v>-66200</v>
      </c>
      <c r="C76" s="202" t="n">
        <v>-25669.6747</v>
      </c>
      <c r="D76" s="203" t="n">
        <v>0.04328626</v>
      </c>
      <c r="E76" s="208" t="n">
        <v>-0.0061735463</v>
      </c>
      <c r="F76" s="205" t="n">
        <v>-0.0726224876</v>
      </c>
      <c r="G76" s="201" t="n">
        <v>4.328626</v>
      </c>
      <c r="H76" s="206" t="n">
        <v>-0.308677315</v>
      </c>
      <c r="I76" s="206" t="n">
        <v>-704.624602</v>
      </c>
      <c r="J76" s="206" t="n">
        <v>-1.16326954140999</v>
      </c>
      <c r="K76" s="207" t="n">
        <v>1515.231176</v>
      </c>
    </row>
    <row r="77" customFormat="false" ht="12.75" hidden="false" customHeight="false" outlineLevel="0" collapsed="false">
      <c r="A77" s="200" t="n">
        <v>38961</v>
      </c>
      <c r="B77" s="201" t="n">
        <v>-66258</v>
      </c>
      <c r="C77" s="202" t="n">
        <v>-24993.3533</v>
      </c>
      <c r="D77" s="203" t="n">
        <v>0.05850261</v>
      </c>
      <c r="E77" s="208" t="n">
        <v>-0.006136922</v>
      </c>
      <c r="F77" s="205" t="n">
        <v>-0.0691412536</v>
      </c>
      <c r="G77" s="201" t="n">
        <v>5.850261</v>
      </c>
      <c r="H77" s="206" t="n">
        <v>-0.3068461</v>
      </c>
      <c r="I77" s="206" t="n">
        <v>-703.261555</v>
      </c>
      <c r="J77" s="206" t="n">
        <v>-1.09875564681725</v>
      </c>
      <c r="K77" s="207" t="n">
        <v>1497.890495</v>
      </c>
    </row>
    <row r="78" customFormat="false" ht="12.75" hidden="false" customHeight="false" outlineLevel="0" collapsed="false">
      <c r="A78" s="200" t="n">
        <v>38991</v>
      </c>
      <c r="B78" s="201" t="n">
        <v>-66650</v>
      </c>
      <c r="C78" s="202" t="n">
        <v>-20902.7812</v>
      </c>
      <c r="D78" s="203" t="n">
        <v>-0.07929244</v>
      </c>
      <c r="E78" s="208" t="n">
        <v>-0.0062409786</v>
      </c>
      <c r="F78" s="205" t="n">
        <v>-0.0676396941</v>
      </c>
      <c r="G78" s="201" t="n">
        <v>-7.929244</v>
      </c>
      <c r="H78" s="206" t="n">
        <v>-0.31204893</v>
      </c>
      <c r="I78" s="206" t="n">
        <v>-726.793792</v>
      </c>
      <c r="J78" s="206" t="n">
        <v>-0.246933059548255</v>
      </c>
      <c r="K78" s="207" t="n">
        <v>1269.332476</v>
      </c>
    </row>
    <row r="79" customFormat="false" ht="12.75" hidden="false" customHeight="false" outlineLevel="0" collapsed="false">
      <c r="A79" s="200" t="n">
        <v>39022</v>
      </c>
      <c r="B79" s="201" t="n">
        <v>-65250</v>
      </c>
      <c r="C79" s="202" t="n">
        <v>-20409.9462</v>
      </c>
      <c r="D79" s="203" t="n">
        <v>-0.13556121</v>
      </c>
      <c r="E79" s="208" t="n">
        <v>-0.0061358722</v>
      </c>
      <c r="F79" s="205" t="n">
        <v>-0.0656694539</v>
      </c>
      <c r="G79" s="201" t="n">
        <v>-13.556121</v>
      </c>
      <c r="H79" s="206" t="n">
        <v>-0.30679361</v>
      </c>
      <c r="I79" s="206" t="n">
        <v>-766.126902</v>
      </c>
      <c r="J79" s="206" t="n">
        <v>0.0304021902806297</v>
      </c>
      <c r="K79" s="207" t="n">
        <v>1256.168627</v>
      </c>
    </row>
    <row r="80" customFormat="false" ht="12.75" hidden="false" customHeight="false" outlineLevel="0" collapsed="false">
      <c r="A80" s="200" t="n">
        <v>39052</v>
      </c>
      <c r="B80" s="201" t="n">
        <v>-119350</v>
      </c>
      <c r="C80" s="202" t="n">
        <v>-27651.3326</v>
      </c>
      <c r="D80" s="203" t="n">
        <v>-0.98809957</v>
      </c>
      <c r="E80" s="208" t="n">
        <v>-0.0118409482</v>
      </c>
      <c r="F80" s="205" t="n">
        <v>-0.12497745</v>
      </c>
      <c r="G80" s="201" t="n">
        <v>-98.809957</v>
      </c>
      <c r="H80" s="206" t="n">
        <v>-0.59204741</v>
      </c>
      <c r="I80" s="206" t="n">
        <v>-1634.921929</v>
      </c>
      <c r="J80" s="206" t="n">
        <v>3.33829103353867</v>
      </c>
      <c r="K80" s="207" t="n">
        <v>1726.079078</v>
      </c>
    </row>
    <row r="81" customFormat="false" ht="12.75" hidden="false" customHeight="false" outlineLevel="0" collapsed="false">
      <c r="A81" s="200" t="n">
        <v>39083</v>
      </c>
      <c r="B81" s="201" t="n">
        <v>-117196</v>
      </c>
      <c r="C81" s="202" t="n">
        <v>-29003.4487</v>
      </c>
      <c r="D81" s="203" t="n">
        <v>-1.15837194</v>
      </c>
      <c r="E81" s="208" t="n">
        <v>-0.0110137714</v>
      </c>
      <c r="F81" s="205" t="n">
        <v>-0.1245275572</v>
      </c>
      <c r="G81" s="201" t="n">
        <v>-115.837194</v>
      </c>
      <c r="H81" s="206" t="n">
        <v>-0.55068857</v>
      </c>
      <c r="I81" s="206" t="n">
        <v>-1870.555943</v>
      </c>
      <c r="J81" s="206" t="n">
        <v>4.40315044490075</v>
      </c>
      <c r="K81" s="207" t="n">
        <v>1833.510283</v>
      </c>
    </row>
    <row r="82" customFormat="false" ht="12.75" hidden="false" customHeight="false" outlineLevel="0" collapsed="false">
      <c r="A82" s="200" t="n">
        <v>39114</v>
      </c>
      <c r="B82" s="201" t="n">
        <v>-106996</v>
      </c>
      <c r="C82" s="202" t="n">
        <v>-23000.6657</v>
      </c>
      <c r="D82" s="203" t="n">
        <v>-0.76456329</v>
      </c>
      <c r="E82" s="208" t="n">
        <v>-0.0097442741</v>
      </c>
      <c r="F82" s="205" t="n">
        <v>-0.1148493375</v>
      </c>
      <c r="G82" s="201" t="n">
        <v>-76.456329</v>
      </c>
      <c r="H82" s="206" t="n">
        <v>-0.487213705</v>
      </c>
      <c r="I82" s="206" t="n">
        <v>-1464.890388</v>
      </c>
      <c r="J82" s="206" t="n">
        <v>2.81188610540726</v>
      </c>
      <c r="K82" s="207" t="n">
        <v>1474.813393</v>
      </c>
    </row>
    <row r="83" customFormat="false" ht="12.75" hidden="false" customHeight="false" outlineLevel="0" collapsed="false">
      <c r="A83" s="200" t="n">
        <v>39142</v>
      </c>
      <c r="B83" s="201" t="n">
        <v>-60590</v>
      </c>
      <c r="C83" s="202" t="n">
        <v>-18909.2567</v>
      </c>
      <c r="D83" s="203" t="n">
        <v>-0.09357867</v>
      </c>
      <c r="E83" s="208" t="n">
        <v>-0.0051268131</v>
      </c>
      <c r="F83" s="205" t="n">
        <v>-0.0698744376</v>
      </c>
      <c r="G83" s="201" t="n">
        <v>-9.357867</v>
      </c>
      <c r="H83" s="206" t="n">
        <v>-0.256340655</v>
      </c>
      <c r="I83" s="206" t="n">
        <v>-675.536597</v>
      </c>
      <c r="J83" s="206" t="n">
        <v>-0.469850787132102</v>
      </c>
      <c r="K83" s="207" t="n">
        <v>1226.966148</v>
      </c>
    </row>
    <row r="84" customFormat="false" ht="12.75" hidden="false" customHeight="false" outlineLevel="0" collapsed="false">
      <c r="A84" s="200" t="n">
        <v>39173</v>
      </c>
      <c r="B84" s="201" t="n">
        <v>-66010</v>
      </c>
      <c r="C84" s="202" t="n">
        <v>-19587.7454</v>
      </c>
      <c r="D84" s="203" t="n">
        <v>0.02648154</v>
      </c>
      <c r="E84" s="208" t="n">
        <v>-0.0052969087</v>
      </c>
      <c r="F84" s="205" t="n">
        <v>-0.0602027863</v>
      </c>
      <c r="G84" s="201" t="n">
        <v>2.648154</v>
      </c>
      <c r="H84" s="206" t="n">
        <v>-0.264845435</v>
      </c>
      <c r="I84" s="206" t="n">
        <v>-629.142788</v>
      </c>
      <c r="J84" s="206" t="n">
        <v>-0.855062559890487</v>
      </c>
      <c r="K84" s="207" t="n">
        <v>1287.079777</v>
      </c>
    </row>
    <row r="85" customFormat="false" ht="12.75" hidden="false" customHeight="false" outlineLevel="0" collapsed="false">
      <c r="A85" s="200" t="n">
        <v>39203</v>
      </c>
      <c r="B85" s="201" t="n">
        <v>-72851</v>
      </c>
      <c r="C85" s="202" t="n">
        <v>-25403.6699</v>
      </c>
      <c r="D85" s="203" t="n">
        <v>0.17223236</v>
      </c>
      <c r="E85" s="208" t="n">
        <v>-0.0057881294</v>
      </c>
      <c r="F85" s="205" t="n">
        <v>-0.0642220516</v>
      </c>
      <c r="G85" s="201" t="n">
        <v>17.223236</v>
      </c>
      <c r="H85" s="206" t="n">
        <v>-0.28940647</v>
      </c>
      <c r="I85" s="206" t="n">
        <v>-684.718114</v>
      </c>
      <c r="J85" s="206" t="n">
        <v>-1.74909787816564</v>
      </c>
      <c r="K85" s="207" t="n">
        <v>1689.404906</v>
      </c>
    </row>
    <row r="86" customFormat="false" ht="12.75" hidden="false" customHeight="false" outlineLevel="0" collapsed="false">
      <c r="A86" s="200" t="n">
        <v>39234</v>
      </c>
      <c r="B86" s="201" t="n">
        <v>-65250</v>
      </c>
      <c r="C86" s="202" t="n">
        <v>-23341.7766</v>
      </c>
      <c r="D86" s="203" t="n">
        <v>0.15619325</v>
      </c>
      <c r="E86" s="208" t="n">
        <v>-0.0048795467</v>
      </c>
      <c r="F86" s="205" t="n">
        <v>-0.0640910381</v>
      </c>
      <c r="G86" s="201" t="n">
        <v>15.619325</v>
      </c>
      <c r="H86" s="206" t="n">
        <v>-0.243977335</v>
      </c>
      <c r="I86" s="206" t="n">
        <v>-568.887161</v>
      </c>
      <c r="J86" s="206" t="n">
        <v>-2.03207775496236</v>
      </c>
      <c r="K86" s="207" t="n">
        <v>1573.373147</v>
      </c>
    </row>
    <row r="87" customFormat="false" ht="12.75" hidden="false" customHeight="false" outlineLevel="0" collapsed="false">
      <c r="A87" s="200" t="n">
        <v>39264</v>
      </c>
      <c r="B87" s="201" t="n">
        <v>-66650</v>
      </c>
      <c r="C87" s="202" t="n">
        <v>-23953.9626</v>
      </c>
      <c r="D87" s="203" t="n">
        <v>0.13340185</v>
      </c>
      <c r="E87" s="208" t="n">
        <v>-0.0050224271</v>
      </c>
      <c r="F87" s="205" t="n">
        <v>-0.0672650324</v>
      </c>
      <c r="G87" s="201" t="n">
        <v>13.340185</v>
      </c>
      <c r="H87" s="206" t="n">
        <v>-0.251121355</v>
      </c>
      <c r="I87" s="206" t="n">
        <v>-603.357359</v>
      </c>
      <c r="J87" s="206" t="n">
        <v>-2.03250431211499</v>
      </c>
      <c r="K87" s="207" t="n">
        <v>1633.656966</v>
      </c>
    </row>
    <row r="88" customFormat="false" ht="12.75" hidden="false" customHeight="false" outlineLevel="0" collapsed="false">
      <c r="A88" s="200" t="n">
        <v>39295</v>
      </c>
      <c r="B88" s="201" t="n">
        <v>-66933</v>
      </c>
      <c r="C88" s="202" t="n">
        <v>-23898.6525</v>
      </c>
      <c r="D88" s="203" t="n">
        <v>0.11558014</v>
      </c>
      <c r="E88" s="208" t="n">
        <v>-0.005096507</v>
      </c>
      <c r="F88" s="205" t="n">
        <v>-0.0678442068</v>
      </c>
      <c r="G88" s="201" t="n">
        <v>11.558014</v>
      </c>
      <c r="H88" s="206" t="n">
        <v>-0.25482535</v>
      </c>
      <c r="I88" s="206" t="n">
        <v>-629.791384</v>
      </c>
      <c r="J88" s="206" t="n">
        <v>-1.94267323750856</v>
      </c>
      <c r="K88" s="207" t="n">
        <v>1649.514112</v>
      </c>
    </row>
    <row r="89" customFormat="false" ht="12.75" hidden="false" customHeight="false" outlineLevel="0" collapsed="false">
      <c r="A89" s="200" t="n">
        <v>39326</v>
      </c>
      <c r="B89" s="201" t="n">
        <v>-69540</v>
      </c>
      <c r="C89" s="202" t="n">
        <v>-23516.3327</v>
      </c>
      <c r="D89" s="203" t="n">
        <v>0.15292945</v>
      </c>
      <c r="E89" s="208" t="n">
        <v>-0.0053270206</v>
      </c>
      <c r="F89" s="205" t="n">
        <v>-0.0636430732</v>
      </c>
      <c r="G89" s="201" t="n">
        <v>15.292945</v>
      </c>
      <c r="H89" s="206" t="n">
        <v>-0.26635103</v>
      </c>
      <c r="I89" s="206" t="n">
        <v>-657.650277</v>
      </c>
      <c r="J89" s="206" t="n">
        <v>-1.78987433264887</v>
      </c>
      <c r="K89" s="207" t="n">
        <v>1644.372727</v>
      </c>
    </row>
    <row r="90" customFormat="false" ht="12.75" hidden="false" customHeight="false" outlineLevel="0" collapsed="false">
      <c r="A90" s="200" t="n">
        <v>39356</v>
      </c>
      <c r="B90" s="201" t="n">
        <v>-66650</v>
      </c>
      <c r="C90" s="202" t="n">
        <v>-18607.3339</v>
      </c>
      <c r="D90" s="203" t="n">
        <v>0.06772671</v>
      </c>
      <c r="E90" s="208" t="n">
        <v>-0.0048686413</v>
      </c>
      <c r="F90" s="205" t="n">
        <v>-0.0630631115</v>
      </c>
      <c r="G90" s="201" t="n">
        <v>6.772671</v>
      </c>
      <c r="H90" s="206" t="n">
        <v>-0.243432065</v>
      </c>
      <c r="I90" s="206" t="n">
        <v>-580.901752</v>
      </c>
      <c r="J90" s="206" t="n">
        <v>-1.3072501026694</v>
      </c>
      <c r="K90" s="207" t="n">
        <v>1315.376757</v>
      </c>
    </row>
    <row r="91" customFormat="false" ht="12.75" hidden="false" customHeight="false" outlineLevel="0" collapsed="false">
      <c r="A91" s="200" t="n">
        <v>39387</v>
      </c>
      <c r="B91" s="201" t="n">
        <v>-65250</v>
      </c>
      <c r="C91" s="202" t="n">
        <v>-17920.8268</v>
      </c>
      <c r="D91" s="203" t="n">
        <v>0.03223485</v>
      </c>
      <c r="E91" s="208" t="n">
        <v>-0.004802331</v>
      </c>
      <c r="F91" s="205" t="n">
        <v>-0.0622546859</v>
      </c>
      <c r="G91" s="201" t="n">
        <v>3.223485</v>
      </c>
      <c r="H91" s="206" t="n">
        <v>-0.24011655</v>
      </c>
      <c r="I91" s="206" t="n">
        <v>-607.918885</v>
      </c>
      <c r="J91" s="206" t="n">
        <v>-1.1010006844627</v>
      </c>
      <c r="K91" s="207" t="n">
        <v>1283.037975</v>
      </c>
    </row>
    <row r="92" customFormat="false" ht="12.75" hidden="false" customHeight="false" outlineLevel="0" collapsed="false">
      <c r="A92" s="200" t="n">
        <v>39417</v>
      </c>
      <c r="B92" s="201" t="n">
        <v>-119350</v>
      </c>
      <c r="C92" s="202" t="n">
        <v>-21335.8392</v>
      </c>
      <c r="D92" s="203" t="n">
        <v>-0.4568248</v>
      </c>
      <c r="E92" s="208" t="n">
        <v>-0.0093284712</v>
      </c>
      <c r="F92" s="205" t="n">
        <v>-0.1237059035</v>
      </c>
      <c r="G92" s="201" t="n">
        <v>-45.68248</v>
      </c>
      <c r="H92" s="206" t="n">
        <v>-0.46642356</v>
      </c>
      <c r="I92" s="206" t="n">
        <v>-1249.258908</v>
      </c>
      <c r="J92" s="206" t="n">
        <v>0.645501163586585</v>
      </c>
      <c r="K92" s="207" t="n">
        <v>1545.059404</v>
      </c>
    </row>
    <row r="93" customFormat="false" ht="12.75" hidden="false" customHeight="false" outlineLevel="0" collapsed="false">
      <c r="A93" s="200" t="n">
        <v>39448</v>
      </c>
      <c r="B93" s="201" t="n">
        <v>-11796</v>
      </c>
      <c r="C93" s="202" t="n">
        <v>-13950.9067</v>
      </c>
      <c r="D93" s="203" t="n">
        <v>0.40313845</v>
      </c>
      <c r="E93" s="208" t="n">
        <v>-0.0006295885</v>
      </c>
      <c r="F93" s="205" t="n">
        <v>-0.0118761809</v>
      </c>
      <c r="G93" s="201" t="n">
        <v>40.313845</v>
      </c>
      <c r="H93" s="206" t="n">
        <v>-0.031479425</v>
      </c>
      <c r="I93" s="206" t="n">
        <v>-102.813162</v>
      </c>
      <c r="J93" s="206" t="n">
        <v>-2.28003696098563</v>
      </c>
      <c r="K93" s="207" t="n">
        <v>1021.347697</v>
      </c>
    </row>
    <row r="94" customFormat="false" ht="12.75" hidden="false" customHeight="false" outlineLevel="0" collapsed="false">
      <c r="A94" s="200" t="n">
        <v>39479</v>
      </c>
      <c r="B94" s="201" t="n">
        <v>-11796</v>
      </c>
      <c r="C94" s="202" t="n">
        <v>-13494.6751</v>
      </c>
      <c r="D94" s="203" t="n">
        <v>0.38498516</v>
      </c>
      <c r="E94" s="208" t="n">
        <v>-0.000605442</v>
      </c>
      <c r="F94" s="205" t="n">
        <v>-0.0100415954</v>
      </c>
      <c r="G94" s="201" t="n">
        <v>38.498516</v>
      </c>
      <c r="H94" s="206" t="n">
        <v>-0.0302721</v>
      </c>
      <c r="I94" s="206" t="n">
        <v>-91.983941</v>
      </c>
      <c r="J94" s="206" t="n">
        <v>-2.23933908281999</v>
      </c>
      <c r="K94" s="207" t="n">
        <v>1000.139231</v>
      </c>
    </row>
    <row r="95" customFormat="false" ht="12.75" hidden="false" customHeight="false" outlineLevel="0" collapsed="false">
      <c r="A95" s="200" t="n">
        <v>39508</v>
      </c>
      <c r="B95" s="201" t="n">
        <v>-7890</v>
      </c>
      <c r="C95" s="202" t="n">
        <v>-14628.795</v>
      </c>
      <c r="D95" s="203" t="n">
        <v>0.38345709</v>
      </c>
      <c r="E95" s="208" t="n">
        <v>-0.0002768734</v>
      </c>
      <c r="F95" s="205" t="n">
        <v>-0.0112991984</v>
      </c>
      <c r="G95" s="201" t="n">
        <v>38.345709</v>
      </c>
      <c r="H95" s="206" t="n">
        <v>-0.01384367</v>
      </c>
      <c r="I95" s="206" t="n">
        <v>-36.57755</v>
      </c>
      <c r="J95" s="206" t="n">
        <v>-2.66426338124572</v>
      </c>
      <c r="K95" s="207" t="n">
        <v>1095.807886</v>
      </c>
    </row>
    <row r="96" customFormat="false" ht="12.75" hidden="false" customHeight="false" outlineLevel="0" collapsed="false">
      <c r="A96" s="200" t="n">
        <v>39539</v>
      </c>
      <c r="B96" s="201" t="n">
        <v>-15010</v>
      </c>
      <c r="C96" s="202" t="n">
        <v>-15895.5488</v>
      </c>
      <c r="D96" s="203" t="n">
        <v>0.42239284</v>
      </c>
      <c r="E96" s="208" t="n">
        <v>-0.0007985581</v>
      </c>
      <c r="F96" s="205" t="n">
        <v>-0.0048927894</v>
      </c>
      <c r="G96" s="201" t="n">
        <v>42.239284</v>
      </c>
      <c r="H96" s="206" t="n">
        <v>-0.039927905</v>
      </c>
      <c r="I96" s="206" t="n">
        <v>-87.540053</v>
      </c>
      <c r="J96" s="206" t="n">
        <v>-2.72637371663244</v>
      </c>
      <c r="K96" s="207" t="n">
        <v>1203.318066</v>
      </c>
    </row>
    <row r="97" customFormat="false" ht="12.75" hidden="false" customHeight="false" outlineLevel="0" collapsed="false">
      <c r="A97" s="200" t="n">
        <v>39569</v>
      </c>
      <c r="B97" s="201" t="n">
        <v>-20151</v>
      </c>
      <c r="C97" s="202" t="n">
        <v>-21318.4966</v>
      </c>
      <c r="D97" s="203" t="n">
        <v>0.56683664</v>
      </c>
      <c r="E97" s="208" t="n">
        <v>-0.0011093193</v>
      </c>
      <c r="F97" s="205" t="n">
        <v>-0.0066078669</v>
      </c>
      <c r="G97" s="201" t="n">
        <v>56.683664</v>
      </c>
      <c r="H97" s="206" t="n">
        <v>-0.055465965</v>
      </c>
      <c r="I97" s="206" t="n">
        <v>-120.261569</v>
      </c>
      <c r="J97" s="206" t="n">
        <v>-3.65176947296373</v>
      </c>
      <c r="K97" s="207" t="n">
        <v>1632.521147</v>
      </c>
    </row>
    <row r="98" customFormat="false" ht="12.75" hidden="false" customHeight="false" outlineLevel="0" collapsed="false">
      <c r="A98" s="200" t="n">
        <v>39600</v>
      </c>
      <c r="B98" s="201" t="n">
        <v>-14250</v>
      </c>
      <c r="C98" s="202" t="n">
        <v>-19874.8872</v>
      </c>
      <c r="D98" s="203" t="n">
        <v>0.49496674</v>
      </c>
      <c r="E98" s="208" t="n">
        <v>-0.0006122057</v>
      </c>
      <c r="F98" s="205" t="n">
        <v>-0.0083966777</v>
      </c>
      <c r="G98" s="201" t="n">
        <v>49.496674</v>
      </c>
      <c r="H98" s="206" t="n">
        <v>-0.030610285</v>
      </c>
      <c r="I98" s="206" t="n">
        <v>-62.796312</v>
      </c>
      <c r="J98" s="206" t="n">
        <v>-3.58375167693361</v>
      </c>
      <c r="K98" s="207" t="n">
        <v>1538.297223</v>
      </c>
    </row>
    <row r="99" customFormat="false" ht="12.75" hidden="false" customHeight="false" outlineLevel="0" collapsed="false">
      <c r="A99" s="200" t="n">
        <v>39630</v>
      </c>
      <c r="B99" s="201" t="n">
        <v>-13950</v>
      </c>
      <c r="C99" s="202" t="n">
        <v>-20162.5051</v>
      </c>
      <c r="D99" s="203" t="n">
        <v>0.51700477</v>
      </c>
      <c r="E99" s="208" t="n">
        <v>-0.0002779535</v>
      </c>
      <c r="F99" s="205" t="n">
        <v>-0.008424225</v>
      </c>
      <c r="G99" s="201" t="n">
        <v>51.700477</v>
      </c>
      <c r="H99" s="206" t="n">
        <v>-0.013897675</v>
      </c>
      <c r="I99" s="206" t="n">
        <v>-14.514248</v>
      </c>
      <c r="J99" s="206" t="n">
        <v>-3.81828281998631</v>
      </c>
      <c r="K99" s="207" t="n">
        <v>1576.567133</v>
      </c>
    </row>
    <row r="100" customFormat="false" ht="12.75" hidden="false" customHeight="false" outlineLevel="0" collapsed="false">
      <c r="A100" s="200" t="n">
        <v>39661</v>
      </c>
      <c r="B100" s="201" t="n">
        <v>-14233</v>
      </c>
      <c r="C100" s="202" t="n">
        <v>-19949.3544</v>
      </c>
      <c r="D100" s="203" t="n">
        <v>0.51446653</v>
      </c>
      <c r="E100" s="208" t="n">
        <v>-0.0003283409</v>
      </c>
      <c r="F100" s="205" t="n">
        <v>-0.0087480822</v>
      </c>
      <c r="G100" s="201" t="n">
        <v>51.446653</v>
      </c>
      <c r="H100" s="206" t="n">
        <v>-0.016417045</v>
      </c>
      <c r="I100" s="206" t="n">
        <v>-21.975404</v>
      </c>
      <c r="J100" s="206" t="n">
        <v>-3.7550546201232</v>
      </c>
      <c r="K100" s="207" t="n">
        <v>1577.924301</v>
      </c>
    </row>
    <row r="101" customFormat="false" ht="12.75" hidden="false" customHeight="false" outlineLevel="0" collapsed="false">
      <c r="A101" s="200" t="n">
        <v>39692</v>
      </c>
      <c r="B101" s="201" t="n">
        <v>-18540</v>
      </c>
      <c r="C101" s="202" t="n">
        <v>-19632.6939</v>
      </c>
      <c r="D101" s="203" t="n">
        <v>0.53254353</v>
      </c>
      <c r="E101" s="208" t="n">
        <v>-0.0007387493</v>
      </c>
      <c r="F101" s="205" t="n">
        <v>-0.0063074247</v>
      </c>
      <c r="G101" s="201" t="n">
        <v>53.254353</v>
      </c>
      <c r="H101" s="206" t="n">
        <v>-0.036937465</v>
      </c>
      <c r="I101" s="206" t="n">
        <v>-71.346382</v>
      </c>
      <c r="J101" s="206" t="n">
        <v>-3.54325886379192</v>
      </c>
      <c r="K101" s="207" t="n">
        <v>1568.465452</v>
      </c>
    </row>
    <row r="102" customFormat="false" ht="12.75" hidden="false" customHeight="false" outlineLevel="0" collapsed="false">
      <c r="A102" s="200" t="n">
        <v>39722</v>
      </c>
      <c r="B102" s="201" t="n">
        <v>-13950</v>
      </c>
      <c r="C102" s="202" t="n">
        <v>-15441.0915</v>
      </c>
      <c r="D102" s="203" t="n">
        <v>0.41208636</v>
      </c>
      <c r="E102" s="208" t="n">
        <v>-0.0005064849</v>
      </c>
      <c r="F102" s="205" t="n">
        <v>-0.0053357401</v>
      </c>
      <c r="G102" s="201" t="n">
        <v>41.208636</v>
      </c>
      <c r="H102" s="206" t="n">
        <v>-0.025324245</v>
      </c>
      <c r="I102" s="206" t="n">
        <v>-49.594824</v>
      </c>
      <c r="J102" s="206" t="n">
        <v>-2.80886543463381</v>
      </c>
      <c r="K102" s="207" t="n">
        <v>1246.278934</v>
      </c>
    </row>
    <row r="103" customFormat="false" ht="12.75" hidden="false" customHeight="false" outlineLevel="0" collapsed="false">
      <c r="A103" s="200" t="n">
        <v>39753</v>
      </c>
      <c r="B103" s="201" t="n">
        <v>-14250</v>
      </c>
      <c r="C103" s="202" t="n">
        <v>-14646.559</v>
      </c>
      <c r="D103" s="203" t="n">
        <v>0.39287349</v>
      </c>
      <c r="E103" s="208" t="n">
        <v>-0.0004961694</v>
      </c>
      <c r="F103" s="205" t="n">
        <v>-0.0054378128</v>
      </c>
      <c r="G103" s="201" t="n">
        <v>39.287349</v>
      </c>
      <c r="H103" s="206" t="n">
        <v>-0.02480847</v>
      </c>
      <c r="I103" s="206" t="n">
        <v>-57.502007</v>
      </c>
      <c r="J103" s="206" t="n">
        <v>-2.63443449691992</v>
      </c>
      <c r="K103" s="207" t="n">
        <v>1195.383775</v>
      </c>
    </row>
    <row r="104" customFormat="false" ht="12.75" hidden="false" customHeight="false" outlineLevel="0" collapsed="false">
      <c r="A104" s="200" t="n">
        <v>39783</v>
      </c>
      <c r="B104" s="201" t="n">
        <v>-13950</v>
      </c>
      <c r="C104" s="202" t="n">
        <v>-14710.6899</v>
      </c>
      <c r="D104" s="203" t="n">
        <v>0.39433474</v>
      </c>
      <c r="E104" s="208" t="n">
        <v>-0.0004676025</v>
      </c>
      <c r="F104" s="205" t="n">
        <v>-0.0068677079</v>
      </c>
      <c r="G104" s="201" t="n">
        <v>39.433474</v>
      </c>
      <c r="H104" s="206" t="n">
        <v>-0.023380125</v>
      </c>
      <c r="I104" s="206" t="n">
        <v>-58.165941</v>
      </c>
      <c r="J104" s="206" t="n">
        <v>-2.64623436002738</v>
      </c>
      <c r="K104" s="207" t="n">
        <v>1211.492268</v>
      </c>
    </row>
    <row r="105" customFormat="false" ht="12.75" hidden="false" customHeight="false" outlineLevel="0" collapsed="false">
      <c r="A105" s="200" t="n">
        <v>39814</v>
      </c>
      <c r="B105" s="201" t="n">
        <v>-11796</v>
      </c>
      <c r="C105" s="202" t="n">
        <v>-13410.6834</v>
      </c>
      <c r="D105" s="203" t="n">
        <v>0.36823733</v>
      </c>
      <c r="E105" s="208" t="n">
        <v>-0.0004296526</v>
      </c>
      <c r="F105" s="205" t="n">
        <v>-0.0107082655</v>
      </c>
      <c r="G105" s="201" t="n">
        <v>36.823733</v>
      </c>
      <c r="H105" s="206" t="n">
        <v>-0.02148263</v>
      </c>
      <c r="I105" s="206" t="n">
        <v>-70.258015</v>
      </c>
      <c r="J105" s="206" t="n">
        <v>-2.36118959616701</v>
      </c>
      <c r="K105" s="207" t="n">
        <v>1116.914409</v>
      </c>
    </row>
    <row r="106" customFormat="false" ht="12.75" hidden="false" customHeight="false" outlineLevel="0" collapsed="false">
      <c r="A106" s="200" t="n">
        <v>39845</v>
      </c>
      <c r="B106" s="201" t="n">
        <v>-11796</v>
      </c>
      <c r="C106" s="202" t="n">
        <v>-12507.8802</v>
      </c>
      <c r="D106" s="203" t="n">
        <v>0.34069963</v>
      </c>
      <c r="E106" s="208" t="n">
        <v>-0.0004276466</v>
      </c>
      <c r="F106" s="205" t="n">
        <v>-0.0082019107</v>
      </c>
      <c r="G106" s="201" t="n">
        <v>34.069963</v>
      </c>
      <c r="H106" s="206" t="n">
        <v>-0.02138233</v>
      </c>
      <c r="I106" s="206" t="n">
        <v>-64.762847</v>
      </c>
      <c r="J106" s="206" t="n">
        <v>-2.20770814510609</v>
      </c>
      <c r="K106" s="207" t="n">
        <v>1051.997482</v>
      </c>
    </row>
    <row r="107" customFormat="false" ht="12.75" hidden="false" customHeight="false" outlineLevel="0" collapsed="false">
      <c r="A107" s="200" t="n">
        <v>39873</v>
      </c>
      <c r="B107" s="201" t="n">
        <v>-7890</v>
      </c>
      <c r="C107" s="202" t="n">
        <v>-14010.4281</v>
      </c>
      <c r="D107" s="203" t="n">
        <v>0.35798334</v>
      </c>
      <c r="E107" s="208" t="n">
        <v>4.56083E-005</v>
      </c>
      <c r="F107" s="205" t="n">
        <v>-0.009900321</v>
      </c>
      <c r="G107" s="201" t="n">
        <v>35.798334</v>
      </c>
      <c r="H107" s="206" t="n">
        <v>0.002280415</v>
      </c>
      <c r="I107" s="206" t="n">
        <v>11.911226</v>
      </c>
      <c r="J107" s="206" t="n">
        <v>-2.71946721423683</v>
      </c>
      <c r="K107" s="207" t="n">
        <v>1189.11231</v>
      </c>
    </row>
    <row r="108" customFormat="false" ht="12.75" hidden="false" customHeight="false" outlineLevel="0" collapsed="false">
      <c r="A108" s="200" t="n">
        <v>39904</v>
      </c>
      <c r="B108" s="201" t="n">
        <v>-15010</v>
      </c>
      <c r="C108" s="202" t="n">
        <v>-14972.4745</v>
      </c>
      <c r="D108" s="203" t="n">
        <v>0.37841643</v>
      </c>
      <c r="E108" s="208" t="n">
        <v>-0.000447739</v>
      </c>
      <c r="F108" s="205" t="n">
        <v>-0.0013287854</v>
      </c>
      <c r="G108" s="201" t="n">
        <v>37.841643</v>
      </c>
      <c r="H108" s="206" t="n">
        <v>-0.02238695</v>
      </c>
      <c r="I108" s="206" t="n">
        <v>-42.612696</v>
      </c>
      <c r="J108" s="206" t="n">
        <v>-2.75708145106092</v>
      </c>
      <c r="K108" s="207" t="n">
        <v>1283.062157</v>
      </c>
    </row>
    <row r="109" customFormat="false" ht="12.75" hidden="false" customHeight="false" outlineLevel="0" collapsed="false">
      <c r="A109" s="200" t="n">
        <v>39934</v>
      </c>
      <c r="B109" s="201" t="n">
        <v>-20151</v>
      </c>
      <c r="C109" s="202" t="n">
        <v>-20062.2039</v>
      </c>
      <c r="D109" s="203" t="n">
        <v>0.50806962</v>
      </c>
      <c r="E109" s="208" t="n">
        <v>-0.0006451767</v>
      </c>
      <c r="F109" s="205" t="n">
        <v>-0.0018241294</v>
      </c>
      <c r="G109" s="201" t="n">
        <v>50.806962</v>
      </c>
      <c r="H109" s="206" t="n">
        <v>-0.032258835</v>
      </c>
      <c r="I109" s="206" t="n">
        <v>-60.692258</v>
      </c>
      <c r="J109" s="206" t="n">
        <v>-3.68681560574949</v>
      </c>
      <c r="K109" s="207" t="n">
        <v>1736.801885</v>
      </c>
    </row>
    <row r="110" customFormat="false" ht="12.75" hidden="false" customHeight="false" outlineLevel="0" collapsed="false">
      <c r="A110" s="200" t="n">
        <v>39965</v>
      </c>
      <c r="B110" s="201" t="n">
        <v>-14250</v>
      </c>
      <c r="C110" s="202" t="n">
        <v>-18806.3279</v>
      </c>
      <c r="D110" s="203" t="n">
        <v>0.44738787</v>
      </c>
      <c r="E110" s="208" t="n">
        <v>-0.0001920697</v>
      </c>
      <c r="F110" s="205" t="n">
        <v>-0.0045089783</v>
      </c>
      <c r="G110" s="201" t="n">
        <v>44.738787</v>
      </c>
      <c r="H110" s="206" t="n">
        <v>-0.009603485</v>
      </c>
      <c r="I110" s="206" t="n">
        <v>-7.068085</v>
      </c>
      <c r="J110" s="206" t="n">
        <v>-3.59075783709788</v>
      </c>
      <c r="K110" s="207" t="n">
        <v>1643.011423</v>
      </c>
    </row>
    <row r="111" customFormat="false" ht="12.75" hidden="false" customHeight="false" outlineLevel="0" collapsed="false">
      <c r="A111" s="200" t="n">
        <v>39995</v>
      </c>
      <c r="B111" s="201" t="n">
        <v>-13950</v>
      </c>
      <c r="C111" s="202" t="n">
        <v>-19162.5899</v>
      </c>
      <c r="D111" s="203" t="n">
        <v>0.45278166</v>
      </c>
      <c r="E111" s="208" t="n">
        <v>-0.0001506649</v>
      </c>
      <c r="F111" s="205" t="n">
        <v>-0.005477062</v>
      </c>
      <c r="G111" s="201" t="n">
        <v>45.278166</v>
      </c>
      <c r="H111" s="206" t="n">
        <v>-0.007533245</v>
      </c>
      <c r="I111" s="206" t="n">
        <v>-2.511535</v>
      </c>
      <c r="J111" s="206" t="n">
        <v>-3.67183271731691</v>
      </c>
      <c r="K111" s="207" t="n">
        <v>1689.875481</v>
      </c>
    </row>
    <row r="112" customFormat="false" ht="12.75" hidden="false" customHeight="false" outlineLevel="0" collapsed="false">
      <c r="A112" s="200" t="n">
        <v>40026</v>
      </c>
      <c r="B112" s="201" t="n">
        <v>-14233</v>
      </c>
      <c r="C112" s="202" t="n">
        <v>-18966.0513</v>
      </c>
      <c r="D112" s="203" t="n">
        <v>0.45114235</v>
      </c>
      <c r="E112" s="208" t="n">
        <v>-0.0001930512</v>
      </c>
      <c r="F112" s="205" t="n">
        <v>-0.0058331507</v>
      </c>
      <c r="G112" s="201" t="n">
        <v>45.114235</v>
      </c>
      <c r="H112" s="206" t="n">
        <v>-0.00965256</v>
      </c>
      <c r="I112" s="206" t="n">
        <v>-9.042244</v>
      </c>
      <c r="J112" s="206" t="n">
        <v>-3.61758740588638</v>
      </c>
      <c r="K112" s="207" t="n">
        <v>1689.679149</v>
      </c>
    </row>
    <row r="113" customFormat="false" ht="12.75" hidden="false" customHeight="false" outlineLevel="0" collapsed="false">
      <c r="A113" s="200" t="n">
        <v>40057</v>
      </c>
      <c r="B113" s="201" t="n">
        <v>-18540</v>
      </c>
      <c r="C113" s="202" t="n">
        <v>-18657.8478</v>
      </c>
      <c r="D113" s="203" t="n">
        <v>0.4687715</v>
      </c>
      <c r="E113" s="208" t="n">
        <v>-0.0005684135</v>
      </c>
      <c r="F113" s="205" t="n">
        <v>-0.0035160923</v>
      </c>
      <c r="G113" s="201" t="n">
        <v>46.87715</v>
      </c>
      <c r="H113" s="206" t="n">
        <v>-0.028420675</v>
      </c>
      <c r="I113" s="206" t="n">
        <v>-58.931086</v>
      </c>
      <c r="J113" s="206" t="n">
        <v>-3.42997125256674</v>
      </c>
      <c r="K113" s="207" t="n">
        <v>1677.035305</v>
      </c>
    </row>
    <row r="114" customFormat="false" ht="12.75" hidden="false" customHeight="false" outlineLevel="0" collapsed="false">
      <c r="A114" s="200" t="n">
        <v>40087</v>
      </c>
      <c r="B114" s="201" t="n">
        <v>-13950</v>
      </c>
      <c r="C114" s="202" t="n">
        <v>-14672.2492</v>
      </c>
      <c r="D114" s="203" t="n">
        <v>0.3625104</v>
      </c>
      <c r="E114" s="208" t="n">
        <v>-0.0003794905</v>
      </c>
      <c r="F114" s="205" t="n">
        <v>-0.003128634</v>
      </c>
      <c r="G114" s="201" t="n">
        <v>36.25104</v>
      </c>
      <c r="H114" s="206" t="n">
        <v>-0.018974525</v>
      </c>
      <c r="I114" s="206" t="n">
        <v>-39.57843</v>
      </c>
      <c r="J114" s="206" t="n">
        <v>-2.71622888432581</v>
      </c>
      <c r="K114" s="207" t="n">
        <v>1331.649717</v>
      </c>
    </row>
    <row r="115" customFormat="false" ht="12.75" hidden="false" customHeight="false" outlineLevel="0" collapsed="false">
      <c r="A115" s="200" t="n">
        <v>40118</v>
      </c>
      <c r="B115" s="201" t="n">
        <v>-14250</v>
      </c>
      <c r="C115" s="202" t="n">
        <v>-13952.0839</v>
      </c>
      <c r="D115" s="203" t="n">
        <v>0.34673487</v>
      </c>
      <c r="E115" s="208" t="n">
        <v>-0.0003707959</v>
      </c>
      <c r="F115" s="205" t="n">
        <v>-0.0033000627</v>
      </c>
      <c r="G115" s="201" t="n">
        <v>34.673487</v>
      </c>
      <c r="H115" s="206" t="n">
        <v>-0.018539795</v>
      </c>
      <c r="I115" s="206" t="n">
        <v>-46.290281</v>
      </c>
      <c r="J115" s="206" t="n">
        <v>-2.56206762491444</v>
      </c>
      <c r="K115" s="207" t="n">
        <v>1277.747311</v>
      </c>
    </row>
    <row r="116" customFormat="false" ht="12.75" hidden="false" customHeight="false" outlineLevel="0" collapsed="false">
      <c r="A116" s="200" t="n">
        <v>40148</v>
      </c>
      <c r="B116" s="201" t="n">
        <v>-13950</v>
      </c>
      <c r="C116" s="202" t="n">
        <v>-14040.7428</v>
      </c>
      <c r="D116" s="203" t="n">
        <v>0.34850982</v>
      </c>
      <c r="E116" s="208" t="n">
        <v>-0.0003371923</v>
      </c>
      <c r="F116" s="205" t="n">
        <v>-0.0046735588</v>
      </c>
      <c r="G116" s="201" t="n">
        <v>34.850982</v>
      </c>
      <c r="H116" s="206" t="n">
        <v>-0.016859615</v>
      </c>
      <c r="I116" s="206" t="n">
        <v>-44.675243</v>
      </c>
      <c r="J116" s="206" t="n">
        <v>-2.58433757700205</v>
      </c>
      <c r="K116" s="207" t="n">
        <v>1296.6304</v>
      </c>
    </row>
    <row r="117" customFormat="false" ht="12.75" hidden="false" customHeight="false" outlineLevel="0" collapsed="false">
      <c r="A117" s="200" t="n">
        <v>40179</v>
      </c>
      <c r="B117" s="201" t="n">
        <v>-11796</v>
      </c>
      <c r="C117" s="202" t="n">
        <v>-12849.9208</v>
      </c>
      <c r="D117" s="203" t="n">
        <v>0.32733197</v>
      </c>
      <c r="E117" s="208" t="n">
        <v>-0.0002923464</v>
      </c>
      <c r="F117" s="205" t="n">
        <v>-0.0088853977</v>
      </c>
      <c r="G117" s="201" t="n">
        <v>32.733197</v>
      </c>
      <c r="H117" s="206" t="n">
        <v>-0.01461732</v>
      </c>
      <c r="I117" s="206" t="n">
        <v>-51.141284</v>
      </c>
      <c r="J117" s="206" t="n">
        <v>-2.3396772073922</v>
      </c>
      <c r="K117" s="207" t="n">
        <v>1198.622321</v>
      </c>
    </row>
    <row r="118" customFormat="false" ht="12.75" hidden="false" customHeight="false" outlineLevel="0" collapsed="false">
      <c r="A118" s="200" t="n">
        <v>40210</v>
      </c>
      <c r="B118" s="201" t="n">
        <v>-11796</v>
      </c>
      <c r="C118" s="202" t="n">
        <v>-11942.7129</v>
      </c>
      <c r="D118" s="203" t="n">
        <v>0.3022864</v>
      </c>
      <c r="E118" s="208" t="n">
        <v>-0.0003039491</v>
      </c>
      <c r="F118" s="205" t="n">
        <v>-0.0065128036</v>
      </c>
      <c r="G118" s="201" t="n">
        <v>30.22864</v>
      </c>
      <c r="H118" s="206" t="n">
        <v>-0.015197455</v>
      </c>
      <c r="I118" s="206" t="n">
        <v>-49.578871</v>
      </c>
      <c r="J118" s="206" t="n">
        <v>-2.1713234770705</v>
      </c>
      <c r="K118" s="207" t="n">
        <v>1123.481503</v>
      </c>
    </row>
    <row r="119" customFormat="false" ht="12.75" hidden="false" customHeight="false" outlineLevel="0" collapsed="false">
      <c r="A119" s="200" t="n">
        <v>40238</v>
      </c>
      <c r="B119" s="201" t="n">
        <v>-7890</v>
      </c>
      <c r="C119" s="202" t="n">
        <v>-13231.2887</v>
      </c>
      <c r="D119" s="203" t="n">
        <v>0.30376037</v>
      </c>
      <c r="E119" s="208" t="n">
        <v>0.000210698</v>
      </c>
      <c r="F119" s="205" t="n">
        <v>-0.0075644921</v>
      </c>
      <c r="G119" s="201" t="n">
        <v>30.376037</v>
      </c>
      <c r="H119" s="206" t="n">
        <v>0.0105349</v>
      </c>
      <c r="I119" s="206" t="n">
        <v>37.378703</v>
      </c>
      <c r="J119" s="206" t="n">
        <v>-2.62965694729637</v>
      </c>
      <c r="K119" s="207" t="n">
        <v>1254.844195</v>
      </c>
    </row>
    <row r="120" customFormat="false" ht="12.75" hidden="false" customHeight="false" outlineLevel="0" collapsed="false">
      <c r="A120" s="200" t="n">
        <v>40269</v>
      </c>
      <c r="B120" s="201" t="n">
        <v>-15010</v>
      </c>
      <c r="C120" s="202" t="n">
        <v>-14157.8019</v>
      </c>
      <c r="D120" s="203" t="n">
        <v>0.32953619</v>
      </c>
      <c r="E120" s="208" t="n">
        <v>-0.0003447336</v>
      </c>
      <c r="F120" s="205" t="n">
        <v>0.0008902276</v>
      </c>
      <c r="G120" s="201" t="n">
        <v>32.953619</v>
      </c>
      <c r="H120" s="206" t="n">
        <v>-0.01723668</v>
      </c>
      <c r="I120" s="206" t="n">
        <v>-34.849212</v>
      </c>
      <c r="J120" s="206" t="n">
        <v>-2.64273401779603</v>
      </c>
      <c r="K120" s="207" t="n">
        <v>1355.505355</v>
      </c>
    </row>
    <row r="121" customFormat="false" ht="12.75" hidden="false" customHeight="false" outlineLevel="0" collapsed="false">
      <c r="A121" s="200" t="n">
        <v>40299</v>
      </c>
      <c r="B121" s="201" t="n">
        <v>-20151</v>
      </c>
      <c r="C121" s="202" t="n">
        <v>-18967.0342</v>
      </c>
      <c r="D121" s="203" t="n">
        <v>0.44277775</v>
      </c>
      <c r="E121" s="208" t="n">
        <v>-0.0005013327</v>
      </c>
      <c r="F121" s="205" t="n">
        <v>0.0011340793</v>
      </c>
      <c r="G121" s="201" t="n">
        <v>44.277775</v>
      </c>
      <c r="H121" s="206" t="n">
        <v>-0.025066635</v>
      </c>
      <c r="I121" s="206" t="n">
        <v>-50.053269</v>
      </c>
      <c r="J121" s="206" t="n">
        <v>-3.53427926078029</v>
      </c>
      <c r="K121" s="207" t="n">
        <v>1831.532644</v>
      </c>
    </row>
    <row r="122" customFormat="false" ht="12.75" hidden="false" customHeight="false" outlineLevel="0" collapsed="false">
      <c r="A122" s="200" t="n">
        <v>40330</v>
      </c>
      <c r="B122" s="201" t="n">
        <v>-14250</v>
      </c>
      <c r="C122" s="202" t="n">
        <v>-17800.614</v>
      </c>
      <c r="D122" s="203" t="n">
        <v>0.3890433</v>
      </c>
      <c r="E122" s="208" t="n">
        <v>-9.32339E-005</v>
      </c>
      <c r="F122" s="205" t="n">
        <v>-0.0016789305</v>
      </c>
      <c r="G122" s="201" t="n">
        <v>38.90433</v>
      </c>
      <c r="H122" s="206" t="n">
        <v>-0.004661695</v>
      </c>
      <c r="I122" s="206" t="n">
        <v>3.507049</v>
      </c>
      <c r="J122" s="206" t="n">
        <v>-3.43200876112252</v>
      </c>
      <c r="K122" s="207" t="n">
        <v>1732.54436</v>
      </c>
    </row>
    <row r="123" customFormat="false" ht="12.75" hidden="false" customHeight="false" outlineLevel="0" collapsed="false">
      <c r="A123" s="200" t="n">
        <v>40360</v>
      </c>
      <c r="B123" s="201" t="n">
        <v>-13950</v>
      </c>
      <c r="C123" s="202" t="n">
        <v>-18135.9593</v>
      </c>
      <c r="D123" s="203" t="n">
        <v>0.39366458</v>
      </c>
      <c r="E123" s="208" t="n">
        <v>-5.15249E-005</v>
      </c>
      <c r="F123" s="205" t="n">
        <v>-0.0025774672</v>
      </c>
      <c r="G123" s="201" t="n">
        <v>39.366458</v>
      </c>
      <c r="H123" s="206" t="n">
        <v>-0.002576245</v>
      </c>
      <c r="I123" s="206" t="n">
        <v>8.996174</v>
      </c>
      <c r="J123" s="206" t="n">
        <v>-3.50918877481177</v>
      </c>
      <c r="K123" s="207" t="n">
        <v>1781.569388</v>
      </c>
    </row>
    <row r="124" customFormat="false" ht="12.75" hidden="false" customHeight="false" outlineLevel="0" collapsed="false">
      <c r="A124" s="200" t="n">
        <v>40391</v>
      </c>
      <c r="B124" s="201" t="n">
        <v>-14233</v>
      </c>
      <c r="C124" s="202" t="n">
        <v>-17965.3416</v>
      </c>
      <c r="D124" s="203" t="n">
        <v>0.3929399</v>
      </c>
      <c r="E124" s="208" t="n">
        <v>-8.54802E-005</v>
      </c>
      <c r="F124" s="205" t="n">
        <v>-0.0029411349</v>
      </c>
      <c r="G124" s="201" t="n">
        <v>39.29399</v>
      </c>
      <c r="H124" s="206" t="n">
        <v>-0.00427401</v>
      </c>
      <c r="I124" s="206" t="n">
        <v>3.582554</v>
      </c>
      <c r="J124" s="206" t="n">
        <v>-3.46473210130048</v>
      </c>
      <c r="K124" s="207" t="n">
        <v>1779.564838</v>
      </c>
    </row>
    <row r="125" customFormat="false" ht="12.75" hidden="false" customHeight="false" outlineLevel="0" collapsed="false">
      <c r="A125" s="200" t="n">
        <v>40422</v>
      </c>
      <c r="B125" s="201" t="n">
        <v>-18540</v>
      </c>
      <c r="C125" s="202" t="n">
        <v>-17653.5195</v>
      </c>
      <c r="D125" s="203" t="n">
        <v>0.40938232</v>
      </c>
      <c r="E125" s="208" t="n">
        <v>-0.0004270613</v>
      </c>
      <c r="F125" s="205" t="n">
        <v>-0.0007139429</v>
      </c>
      <c r="G125" s="201" t="n">
        <v>40.938232</v>
      </c>
      <c r="H125" s="206" t="n">
        <v>-0.021353065</v>
      </c>
      <c r="I125" s="206" t="n">
        <v>-46.143082</v>
      </c>
      <c r="J125" s="206" t="n">
        <v>-3.29610130047912</v>
      </c>
      <c r="K125" s="207" t="n">
        <v>1763.176976</v>
      </c>
    </row>
    <row r="126" customFormat="false" ht="12.75" hidden="false" customHeight="false" outlineLevel="0" collapsed="false">
      <c r="A126" s="200" t="n">
        <v>40452</v>
      </c>
      <c r="B126" s="201" t="n">
        <v>-13950</v>
      </c>
      <c r="C126" s="202" t="n">
        <v>-13888.1023</v>
      </c>
      <c r="D126" s="203" t="n">
        <v>0.31657447</v>
      </c>
      <c r="E126" s="208" t="n">
        <v>-0.0002746934</v>
      </c>
      <c r="F126" s="205" t="n">
        <v>-0.0009134263</v>
      </c>
      <c r="G126" s="201" t="n">
        <v>31.657447</v>
      </c>
      <c r="H126" s="206" t="n">
        <v>-0.01373467</v>
      </c>
      <c r="I126" s="206" t="n">
        <v>-29.347356</v>
      </c>
      <c r="J126" s="206" t="n">
        <v>-2.60898124572211</v>
      </c>
      <c r="K126" s="207" t="n">
        <v>1399.266712</v>
      </c>
    </row>
    <row r="127" customFormat="false" ht="12.75" hidden="false" customHeight="false" outlineLevel="0" collapsed="false">
      <c r="A127" s="200" t="n">
        <v>40483</v>
      </c>
      <c r="B127" s="201" t="n">
        <v>-14250</v>
      </c>
      <c r="C127" s="202" t="n">
        <v>-13236.5256</v>
      </c>
      <c r="D127" s="203" t="n">
        <v>0.30346208</v>
      </c>
      <c r="E127" s="208" t="n">
        <v>-0.0002659931</v>
      </c>
      <c r="F127" s="205" t="n">
        <v>-0.0011219377</v>
      </c>
      <c r="G127" s="201" t="n">
        <v>30.346208</v>
      </c>
      <c r="H127" s="206" t="n">
        <v>-0.013299655</v>
      </c>
      <c r="I127" s="206" t="n">
        <v>-34.910886</v>
      </c>
      <c r="J127" s="206" t="n">
        <v>-2.47202765229295</v>
      </c>
      <c r="K127" s="207" t="n">
        <v>1344.127954</v>
      </c>
    </row>
    <row r="128" customFormat="false" ht="12.75" hidden="false" customHeight="false" outlineLevel="0" collapsed="false">
      <c r="A128" s="200" t="n">
        <v>40513</v>
      </c>
      <c r="B128" s="201" t="n">
        <v>-13950</v>
      </c>
      <c r="C128" s="202" t="n">
        <v>-13345.1721</v>
      </c>
      <c r="D128" s="203" t="n">
        <v>0.30541495</v>
      </c>
      <c r="E128" s="208" t="n">
        <v>-0.0002287791</v>
      </c>
      <c r="F128" s="205" t="n">
        <v>-0.0024239639</v>
      </c>
      <c r="G128" s="201" t="n">
        <v>30.541495</v>
      </c>
      <c r="H128" s="206" t="n">
        <v>-0.011438955</v>
      </c>
      <c r="I128" s="206" t="n">
        <v>-31.314237</v>
      </c>
      <c r="J128" s="206" t="n">
        <v>-2.50112114989733</v>
      </c>
      <c r="K128" s="207" t="n">
        <v>1366.121803</v>
      </c>
    </row>
    <row r="129" customFormat="false" ht="12.75" hidden="false" customHeight="false" outlineLevel="0" collapsed="false">
      <c r="A129" s="200" t="n">
        <v>40544</v>
      </c>
      <c r="B129" s="201" t="n">
        <v>-11796</v>
      </c>
      <c r="C129" s="202" t="n">
        <v>-12272.2533</v>
      </c>
      <c r="D129" s="203" t="n">
        <v>0.28908627</v>
      </c>
      <c r="E129" s="208" t="n">
        <v>-0.0001762803</v>
      </c>
      <c r="F129" s="205" t="n">
        <v>-0.0069537951</v>
      </c>
      <c r="G129" s="201" t="n">
        <v>28.908627</v>
      </c>
      <c r="H129" s="206" t="n">
        <v>-0.008814015</v>
      </c>
      <c r="I129" s="206" t="n">
        <v>-32.006925</v>
      </c>
      <c r="J129" s="206" t="n">
        <v>-2.29282272416153</v>
      </c>
      <c r="K129" s="207" t="n">
        <v>1267.04085</v>
      </c>
    </row>
    <row r="130" customFormat="false" ht="12.75" hidden="false" customHeight="false" outlineLevel="0" collapsed="false">
      <c r="A130" s="200" t="n">
        <v>40575</v>
      </c>
      <c r="B130" s="201" t="n">
        <v>-11796</v>
      </c>
      <c r="C130" s="202" t="n">
        <v>-11364.5284</v>
      </c>
      <c r="D130" s="203" t="n">
        <v>0.26630178</v>
      </c>
      <c r="E130" s="208" t="n">
        <v>-0.0001996097</v>
      </c>
      <c r="F130" s="205" t="n">
        <v>-0.0047428451</v>
      </c>
      <c r="G130" s="201" t="n">
        <v>26.630178</v>
      </c>
      <c r="H130" s="206" t="n">
        <v>-0.009980485</v>
      </c>
      <c r="I130" s="206" t="n">
        <v>-34.267725</v>
      </c>
      <c r="J130" s="206" t="n">
        <v>-2.11436605065024</v>
      </c>
      <c r="K130" s="207" t="n">
        <v>1182.657702</v>
      </c>
    </row>
    <row r="131" customFormat="false" ht="12.75" hidden="false" customHeight="false" outlineLevel="0" collapsed="false">
      <c r="A131" s="200" t="n">
        <v>40603</v>
      </c>
      <c r="B131" s="201" t="n">
        <v>-7890</v>
      </c>
      <c r="C131" s="202" t="n">
        <v>-12663.282</v>
      </c>
      <c r="D131" s="203" t="n">
        <v>0.27056893</v>
      </c>
      <c r="E131" s="208" t="n">
        <v>0.0001365731</v>
      </c>
      <c r="F131" s="205" t="n">
        <v>-0.0054568784</v>
      </c>
      <c r="G131" s="201" t="n">
        <v>27.056893</v>
      </c>
      <c r="H131" s="206" t="n">
        <v>0.006828655</v>
      </c>
      <c r="I131" s="206" t="n">
        <v>28.05566</v>
      </c>
      <c r="J131" s="206" t="n">
        <v>-2.49402792607803</v>
      </c>
      <c r="K131" s="207" t="n">
        <v>1327.521054</v>
      </c>
    </row>
    <row r="132" customFormat="false" ht="12.75" hidden="false" customHeight="false" outlineLevel="0" collapsed="false">
      <c r="A132" s="200" t="n">
        <v>40634</v>
      </c>
      <c r="B132" s="201" t="n">
        <v>-15010</v>
      </c>
      <c r="C132" s="202" t="n">
        <v>-13341.9094</v>
      </c>
      <c r="D132" s="203" t="n">
        <v>0.28898148</v>
      </c>
      <c r="E132" s="208" t="n">
        <v>-0.0003150321</v>
      </c>
      <c r="F132" s="205" t="n">
        <v>0.0019020483</v>
      </c>
      <c r="G132" s="201" t="n">
        <v>28.898148</v>
      </c>
      <c r="H132" s="206" t="n">
        <v>-0.015751605</v>
      </c>
      <c r="I132" s="206" t="n">
        <v>-37.588831</v>
      </c>
      <c r="J132" s="206" t="n">
        <v>-2.4927923340178</v>
      </c>
      <c r="K132" s="207" t="n">
        <v>1410.717429</v>
      </c>
    </row>
    <row r="133" customFormat="false" ht="12.75" hidden="false" customHeight="false" outlineLevel="0" collapsed="false">
      <c r="A133" s="200" t="n">
        <v>40664</v>
      </c>
      <c r="B133" s="201" t="n">
        <v>-20151</v>
      </c>
      <c r="C133" s="202" t="n">
        <v>-17872.2086</v>
      </c>
      <c r="D133" s="203" t="n">
        <v>0.38845278</v>
      </c>
      <c r="E133" s="208" t="n">
        <v>-0.0004545345</v>
      </c>
      <c r="F133" s="205" t="n">
        <v>0.0024768026</v>
      </c>
      <c r="G133" s="201" t="n">
        <v>38.845278</v>
      </c>
      <c r="H133" s="206" t="n">
        <v>-0.022726725</v>
      </c>
      <c r="I133" s="206" t="n">
        <v>-53.392574</v>
      </c>
      <c r="J133" s="206" t="n">
        <v>-3.33395646817249</v>
      </c>
      <c r="K133" s="207" t="n">
        <v>1903.922342</v>
      </c>
    </row>
    <row r="134" customFormat="false" ht="12.75" hidden="false" customHeight="false" outlineLevel="0" collapsed="false">
      <c r="A134" s="200" t="n">
        <v>40695</v>
      </c>
      <c r="B134" s="201" t="n">
        <v>-14250</v>
      </c>
      <c r="C134" s="202" t="n">
        <v>-16770.2807</v>
      </c>
      <c r="D134" s="203" t="n">
        <v>0.33987592</v>
      </c>
      <c r="E134" s="208" t="n">
        <v>-9.07012E-005</v>
      </c>
      <c r="F134" s="205" t="n">
        <v>-0.0002315275</v>
      </c>
      <c r="G134" s="201" t="n">
        <v>33.987592</v>
      </c>
      <c r="H134" s="206" t="n">
        <v>-0.00453506</v>
      </c>
      <c r="I134" s="206" t="n">
        <v>0.49775</v>
      </c>
      <c r="J134" s="206" t="n">
        <v>-3.22928706365503</v>
      </c>
      <c r="K134" s="207" t="n">
        <v>1799.849429</v>
      </c>
    </row>
    <row r="135" customFormat="false" ht="12.75" hidden="false" customHeight="false" outlineLevel="0" collapsed="false">
      <c r="A135" s="200" t="n">
        <v>40725</v>
      </c>
      <c r="B135" s="201" t="n">
        <v>-13950</v>
      </c>
      <c r="C135" s="202" t="n">
        <v>-17093.3722</v>
      </c>
      <c r="D135" s="203" t="n">
        <v>0.34380451</v>
      </c>
      <c r="E135" s="208" t="n">
        <v>-5.08224E-005</v>
      </c>
      <c r="F135" s="205" t="n">
        <v>-0.0010142867</v>
      </c>
      <c r="G135" s="201" t="n">
        <v>34.380451</v>
      </c>
      <c r="H135" s="206" t="n">
        <v>-0.00254112</v>
      </c>
      <c r="I135" s="206" t="n">
        <v>6.457364</v>
      </c>
      <c r="J135" s="206" t="n">
        <v>-3.30316796714579</v>
      </c>
      <c r="K135" s="207" t="n">
        <v>1849.968526</v>
      </c>
    </row>
    <row r="136" customFormat="false" ht="12.75" hidden="false" customHeight="false" outlineLevel="0" collapsed="false">
      <c r="A136" s="200" t="n">
        <v>40756</v>
      </c>
      <c r="B136" s="201" t="n">
        <v>-14233</v>
      </c>
      <c r="C136" s="202" t="n">
        <v>-16943.6242</v>
      </c>
      <c r="D136" s="203" t="n">
        <v>0.3434421</v>
      </c>
      <c r="E136" s="208" t="n">
        <v>-7.74251E-005</v>
      </c>
      <c r="F136" s="205" t="n">
        <v>-0.0013338556</v>
      </c>
      <c r="G136" s="201" t="n">
        <v>34.34421</v>
      </c>
      <c r="H136" s="206" t="n">
        <v>-0.003871255</v>
      </c>
      <c r="I136" s="206" t="n">
        <v>1.717414</v>
      </c>
      <c r="J136" s="206" t="n">
        <v>-3.26502149212868</v>
      </c>
      <c r="K136" s="207" t="n">
        <v>1847.214554</v>
      </c>
    </row>
    <row r="137" customFormat="false" ht="12.75" hidden="false" customHeight="false" outlineLevel="0" collapsed="false">
      <c r="A137" s="200" t="n">
        <v>40787</v>
      </c>
      <c r="B137" s="201" t="n">
        <v>-18540</v>
      </c>
      <c r="C137" s="202" t="n">
        <v>-16645.0059</v>
      </c>
      <c r="D137" s="203" t="n">
        <v>0.35911961</v>
      </c>
      <c r="E137" s="208" t="n">
        <v>-0.0003803384</v>
      </c>
      <c r="F137" s="205" t="n">
        <v>0.0007229053</v>
      </c>
      <c r="G137" s="201" t="n">
        <v>35.911961</v>
      </c>
      <c r="H137" s="206" t="n">
        <v>-0.01901692</v>
      </c>
      <c r="I137" s="206" t="n">
        <v>-47.734001</v>
      </c>
      <c r="J137" s="206" t="n">
        <v>-3.11201013004791</v>
      </c>
      <c r="K137" s="207" t="n">
        <v>1829.697434</v>
      </c>
    </row>
    <row r="138" customFormat="false" ht="12.75" hidden="false" customHeight="false" outlineLevel="0" collapsed="false">
      <c r="A138" s="200" t="n">
        <v>40817</v>
      </c>
      <c r="B138" s="201" t="n">
        <v>-13950</v>
      </c>
      <c r="C138" s="202" t="n">
        <v>-13101.8593</v>
      </c>
      <c r="D138" s="203" t="n">
        <v>0.27769637</v>
      </c>
      <c r="E138" s="208" t="n">
        <v>-0.0002444837</v>
      </c>
      <c r="F138" s="205" t="n">
        <v>0.0002548012</v>
      </c>
      <c r="G138" s="201" t="n">
        <v>27.769637</v>
      </c>
      <c r="H138" s="206" t="n">
        <v>-0.012224185</v>
      </c>
      <c r="I138" s="206" t="n">
        <v>-30.429639</v>
      </c>
      <c r="J138" s="206" t="n">
        <v>-2.46384065708419</v>
      </c>
      <c r="K138" s="207" t="n">
        <v>1450.979342</v>
      </c>
    </row>
    <row r="139" customFormat="false" ht="12.75" hidden="false" customHeight="false" outlineLevel="0" collapsed="false">
      <c r="A139" s="200" t="n">
        <v>40848</v>
      </c>
      <c r="B139" s="201" t="n">
        <v>-14250</v>
      </c>
      <c r="C139" s="202" t="n">
        <v>-12510.8057</v>
      </c>
      <c r="D139" s="203" t="n">
        <v>0.26652157</v>
      </c>
      <c r="E139" s="208" t="n">
        <v>-0.0002357387</v>
      </c>
      <c r="F139" s="205" t="n">
        <v>0.0001052594</v>
      </c>
      <c r="G139" s="201" t="n">
        <v>26.652157</v>
      </c>
      <c r="H139" s="206" t="n">
        <v>-0.011786935</v>
      </c>
      <c r="I139" s="206" t="n">
        <v>-35.330855</v>
      </c>
      <c r="J139" s="206" t="n">
        <v>-2.34113648186174</v>
      </c>
      <c r="K139" s="207" t="n">
        <v>1395.45578</v>
      </c>
    </row>
    <row r="140" customFormat="false" ht="12.75" hidden="false" customHeight="false" outlineLevel="0" collapsed="false">
      <c r="A140" s="200" t="n">
        <v>40878</v>
      </c>
      <c r="B140" s="201" t="n">
        <v>-13950</v>
      </c>
      <c r="C140" s="202" t="n">
        <v>-12629.8913</v>
      </c>
      <c r="D140" s="203" t="n">
        <v>0.26805227</v>
      </c>
      <c r="E140" s="208" t="n">
        <v>-0.000198163</v>
      </c>
      <c r="F140" s="205" t="n">
        <v>-0.0010192689</v>
      </c>
      <c r="G140" s="201" t="n">
        <v>26.805227</v>
      </c>
      <c r="H140" s="206" t="n">
        <v>-0.00990815</v>
      </c>
      <c r="I140" s="206" t="n">
        <v>-30.724879</v>
      </c>
      <c r="J140" s="206" t="n">
        <v>-2.3732205338809</v>
      </c>
      <c r="K140" s="207" t="n">
        <v>1419.803796</v>
      </c>
    </row>
    <row r="141" customFormat="false" ht="12.75" hidden="false" customHeight="false" outlineLevel="0" collapsed="false">
      <c r="A141" s="200" t="n">
        <v>40909</v>
      </c>
      <c r="B141" s="201" t="n">
        <v>-11796</v>
      </c>
      <c r="C141" s="202" t="n">
        <v>-11659.2383</v>
      </c>
      <c r="D141" s="203" t="n">
        <v>0.25370377</v>
      </c>
      <c r="E141" s="208" t="n">
        <v>-0.0001327673</v>
      </c>
      <c r="F141" s="205" t="n">
        <v>-0.0053022436</v>
      </c>
      <c r="G141" s="201" t="n">
        <v>25.370377</v>
      </c>
      <c r="H141" s="206" t="n">
        <v>-0.006638365</v>
      </c>
      <c r="I141" s="206" t="n">
        <v>-26.529116</v>
      </c>
      <c r="J141" s="206" t="n">
        <v>-2.19398986995209</v>
      </c>
      <c r="K141" s="207" t="n">
        <v>1320.263101</v>
      </c>
    </row>
    <row r="142" customFormat="false" ht="12.75" hidden="false" customHeight="false" outlineLevel="0" collapsed="false">
      <c r="A142" s="200" t="n">
        <v>40940</v>
      </c>
      <c r="B142" s="201" t="n">
        <v>-11796</v>
      </c>
      <c r="C142" s="202" t="n">
        <v>-11131.6046</v>
      </c>
      <c r="D142" s="203" t="n">
        <v>0.24030974</v>
      </c>
      <c r="E142" s="208" t="n">
        <v>-0.0001486461</v>
      </c>
      <c r="F142" s="205" t="n">
        <v>-0.00367945</v>
      </c>
      <c r="G142" s="201" t="n">
        <v>24.030974</v>
      </c>
      <c r="H142" s="206" t="n">
        <v>-0.007432305</v>
      </c>
      <c r="I142" s="206" t="n">
        <v>-28.160065</v>
      </c>
      <c r="J142" s="206" t="n">
        <v>-2.09006680355921</v>
      </c>
      <c r="K142" s="207" t="n">
        <v>1269.658179</v>
      </c>
    </row>
    <row r="143" customFormat="false" ht="12.75" hidden="false" customHeight="false" outlineLevel="0" collapsed="false">
      <c r="A143" s="200" t="n">
        <v>40969</v>
      </c>
      <c r="B143" s="201" t="n">
        <v>-7890</v>
      </c>
      <c r="C143" s="202" t="n">
        <v>-11951.8607</v>
      </c>
      <c r="D143" s="203" t="n">
        <v>0.23575922</v>
      </c>
      <c r="E143" s="208" t="n">
        <v>0.0001322232</v>
      </c>
      <c r="F143" s="205" t="n">
        <v>-0.0039716499</v>
      </c>
      <c r="G143" s="201" t="n">
        <v>23.575922</v>
      </c>
      <c r="H143" s="206" t="n">
        <v>0.00661116</v>
      </c>
      <c r="I143" s="206" t="n">
        <v>29.130453</v>
      </c>
      <c r="J143" s="206" t="n">
        <v>-2.35308993839836</v>
      </c>
      <c r="K143" s="207" t="n">
        <v>1373.359603</v>
      </c>
    </row>
    <row r="144" customFormat="false" ht="12.75" hidden="false" customHeight="false" outlineLevel="0" collapsed="false">
      <c r="A144" s="200" t="n">
        <v>41000</v>
      </c>
      <c r="B144" s="201" t="n">
        <v>-15010</v>
      </c>
      <c r="C144" s="202" t="n">
        <v>-12564.4442</v>
      </c>
      <c r="D144" s="203" t="n">
        <v>0.25199111</v>
      </c>
      <c r="E144" s="208" t="n">
        <v>-0.0002771315</v>
      </c>
      <c r="F144" s="205" t="n">
        <v>0.0029031065</v>
      </c>
      <c r="G144" s="201" t="n">
        <v>25.199111</v>
      </c>
      <c r="H144" s="206" t="n">
        <v>-0.013856575</v>
      </c>
      <c r="I144" s="206" t="n">
        <v>-38.200535</v>
      </c>
      <c r="J144" s="206" t="n">
        <v>-2.35142751540041</v>
      </c>
      <c r="K144" s="207" t="n">
        <v>1454.069967</v>
      </c>
    </row>
    <row r="145" customFormat="false" ht="12.75" hidden="false" customHeight="false" outlineLevel="0" collapsed="false">
      <c r="A145" s="200" t="n">
        <v>41030</v>
      </c>
      <c r="B145" s="201" t="n">
        <v>-20151</v>
      </c>
      <c r="C145" s="202" t="n">
        <v>-16824.5152</v>
      </c>
      <c r="D145" s="203" t="n">
        <v>0.33877027</v>
      </c>
      <c r="E145" s="208" t="n">
        <v>-0.0003982889</v>
      </c>
      <c r="F145" s="205" t="n">
        <v>0.0038071537</v>
      </c>
      <c r="G145" s="201" t="n">
        <v>33.877027</v>
      </c>
      <c r="H145" s="206" t="n">
        <v>-0.019914445</v>
      </c>
      <c r="I145" s="206" t="n">
        <v>-53.982757</v>
      </c>
      <c r="J145" s="206" t="n">
        <v>-3.14436386036961</v>
      </c>
      <c r="K145" s="207" t="n">
        <v>1960.441795</v>
      </c>
    </row>
    <row r="146" customFormat="false" ht="12.75" hidden="false" customHeight="false" outlineLevel="0" collapsed="false">
      <c r="A146" s="200" t="n">
        <v>41061</v>
      </c>
      <c r="B146" s="201" t="n">
        <v>-14250</v>
      </c>
      <c r="C146" s="202" t="n">
        <v>-15780.2631</v>
      </c>
      <c r="D146" s="203" t="n">
        <v>0.29515775</v>
      </c>
      <c r="E146" s="208" t="n">
        <v>-7.73342E-005</v>
      </c>
      <c r="F146" s="205" t="n">
        <v>0.0011605588</v>
      </c>
      <c r="G146" s="201" t="n">
        <v>29.515775</v>
      </c>
      <c r="H146" s="206" t="n">
        <v>-0.00386671</v>
      </c>
      <c r="I146" s="206" t="n">
        <v>-0.576276</v>
      </c>
      <c r="J146" s="206" t="n">
        <v>-3.03753730321698</v>
      </c>
      <c r="K146" s="207" t="n">
        <v>1853.019807</v>
      </c>
    </row>
    <row r="147" customFormat="false" ht="12.75" hidden="false" customHeight="false" outlineLevel="0" collapsed="false">
      <c r="A147" s="200" t="n">
        <v>41091</v>
      </c>
      <c r="B147" s="201" t="n">
        <v>-13950</v>
      </c>
      <c r="C147" s="202" t="n">
        <v>-16102.4733</v>
      </c>
      <c r="D147" s="203" t="n">
        <v>0.29871455</v>
      </c>
      <c r="E147" s="208" t="n">
        <v>-3.89038E-005</v>
      </c>
      <c r="F147" s="205" t="n">
        <v>0.000492839</v>
      </c>
      <c r="G147" s="201" t="n">
        <v>29.871455</v>
      </c>
      <c r="H147" s="206" t="n">
        <v>-0.00194519</v>
      </c>
      <c r="I147" s="206" t="n">
        <v>5.965051</v>
      </c>
      <c r="J147" s="206" t="n">
        <v>-3.11098726899384</v>
      </c>
      <c r="K147" s="207" t="n">
        <v>1903.640786</v>
      </c>
    </row>
    <row r="148" customFormat="false" ht="12.75" hidden="false" customHeight="false" outlineLevel="0" collapsed="false">
      <c r="A148" s="200" t="n">
        <v>41122</v>
      </c>
      <c r="B148" s="201" t="n">
        <v>-14233</v>
      </c>
      <c r="C148" s="202" t="n">
        <v>-15963.404</v>
      </c>
      <c r="D148" s="203" t="n">
        <v>0.29849335</v>
      </c>
      <c r="E148" s="208" t="n">
        <v>-6.02782E-005</v>
      </c>
      <c r="F148" s="205" t="n">
        <v>0.0002042171</v>
      </c>
      <c r="G148" s="201" t="n">
        <v>29.849335</v>
      </c>
      <c r="H148" s="206" t="n">
        <v>-0.00301391</v>
      </c>
      <c r="I148" s="206" t="n">
        <v>1.758211</v>
      </c>
      <c r="J148" s="206" t="n">
        <v>-3.07689828884326</v>
      </c>
      <c r="K148" s="207" t="n">
        <v>1900.311588</v>
      </c>
    </row>
    <row r="149" customFormat="false" ht="12.75" hidden="false" customHeight="false" outlineLevel="0" collapsed="false">
      <c r="A149" s="200" t="n">
        <v>41153</v>
      </c>
      <c r="B149" s="201" t="n">
        <v>-18540</v>
      </c>
      <c r="C149" s="202" t="n">
        <v>-15678.9283</v>
      </c>
      <c r="D149" s="203" t="n">
        <v>0.3132385</v>
      </c>
      <c r="E149" s="208" t="n">
        <v>-0.0003269926</v>
      </c>
      <c r="F149" s="205" t="n">
        <v>0.0021248082</v>
      </c>
      <c r="G149" s="201" t="n">
        <v>31.32385</v>
      </c>
      <c r="H149" s="206" t="n">
        <v>-0.01634963</v>
      </c>
      <c r="I149" s="206" t="n">
        <v>-46.841009</v>
      </c>
      <c r="J149" s="206" t="n">
        <v>-2.93886297056811</v>
      </c>
      <c r="K149" s="207" t="n">
        <v>1880.612856</v>
      </c>
    </row>
    <row r="150" customFormat="false" ht="12.75" hidden="false" customHeight="false" outlineLevel="0" collapsed="false">
      <c r="A150" s="200" t="n">
        <v>41183</v>
      </c>
      <c r="B150" s="201" t="n">
        <v>-13950</v>
      </c>
      <c r="C150" s="202" t="n">
        <v>-12348.5255</v>
      </c>
      <c r="D150" s="203" t="n">
        <v>0.24221913</v>
      </c>
      <c r="E150" s="208" t="n">
        <v>-0.0002089609</v>
      </c>
      <c r="F150" s="205" t="n">
        <v>0.0013879635</v>
      </c>
      <c r="G150" s="201" t="n">
        <v>24.221913</v>
      </c>
      <c r="H150" s="206" t="n">
        <v>-0.010448045</v>
      </c>
      <c r="I150" s="206" t="n">
        <v>-29.700458</v>
      </c>
      <c r="J150" s="206" t="n">
        <v>-2.32729637234771</v>
      </c>
      <c r="K150" s="207" t="n">
        <v>1490.613247</v>
      </c>
    </row>
    <row r="151" customFormat="false" ht="12.75" hidden="false" customHeight="false" outlineLevel="0" collapsed="false">
      <c r="A151" s="200" t="n">
        <v>41214</v>
      </c>
      <c r="B151" s="201" t="n">
        <v>-14250</v>
      </c>
      <c r="C151" s="202" t="n">
        <v>-11802.4435</v>
      </c>
      <c r="D151" s="203" t="n">
        <v>0.23259225</v>
      </c>
      <c r="E151" s="208" t="n">
        <v>-0.0002017081</v>
      </c>
      <c r="F151" s="205" t="n">
        <v>0.0012645886</v>
      </c>
      <c r="G151" s="201" t="n">
        <v>23.259225</v>
      </c>
      <c r="H151" s="206" t="n">
        <v>-0.010085405</v>
      </c>
      <c r="I151" s="206" t="n">
        <v>-34.201338</v>
      </c>
      <c r="J151" s="206" t="n">
        <v>-2.21492429842574</v>
      </c>
      <c r="K151" s="207" t="n">
        <v>1435.358078</v>
      </c>
    </row>
    <row r="152" customFormat="false" ht="12.75" hidden="false" customHeight="false" outlineLevel="0" collapsed="false">
      <c r="A152" s="200" t="n">
        <v>41244</v>
      </c>
      <c r="B152" s="201" t="n">
        <v>-13950</v>
      </c>
      <c r="C152" s="202" t="n">
        <v>-11938.5511</v>
      </c>
      <c r="D152" s="203" t="n">
        <v>0.23400807</v>
      </c>
      <c r="E152" s="208" t="n">
        <v>-0.0001645741</v>
      </c>
      <c r="F152" s="205" t="n">
        <v>0.0003004149</v>
      </c>
      <c r="G152" s="201" t="n">
        <v>23.400807</v>
      </c>
      <c r="H152" s="206" t="n">
        <v>-0.008228705</v>
      </c>
      <c r="I152" s="206" t="n">
        <v>-28.613102</v>
      </c>
      <c r="J152" s="206" t="n">
        <v>-2.25088131416838</v>
      </c>
      <c r="K152" s="207" t="n">
        <v>1461.716651</v>
      </c>
    </row>
    <row r="153" customFormat="false" ht="12.75" hidden="false" customHeight="false" outlineLevel="0" collapsed="false">
      <c r="A153" s="200" t="n">
        <v>41275</v>
      </c>
      <c r="B153" s="201" t="n">
        <v>-11796</v>
      </c>
      <c r="C153" s="202" t="n">
        <v>-11075.0315</v>
      </c>
      <c r="D153" s="203" t="n">
        <v>0.22171671</v>
      </c>
      <c r="E153" s="208" t="n">
        <v>-9.13897E-005</v>
      </c>
      <c r="F153" s="205" t="n">
        <v>-0.0037195921</v>
      </c>
      <c r="G153" s="201" t="n">
        <v>22.171671</v>
      </c>
      <c r="H153" s="206" t="n">
        <v>-0.004569485</v>
      </c>
      <c r="I153" s="206" t="n">
        <v>-19.770696</v>
      </c>
      <c r="J153" s="206" t="n">
        <v>-2.09920054757016</v>
      </c>
      <c r="K153" s="207" t="n">
        <v>1364.783486</v>
      </c>
    </row>
    <row r="154" customFormat="false" ht="12.75" hidden="false" customHeight="false" outlineLevel="0" collapsed="false">
      <c r="A154" s="200" t="n">
        <v>41306</v>
      </c>
      <c r="B154" s="201" t="n">
        <v>-11796</v>
      </c>
      <c r="C154" s="202" t="n">
        <v>-10194.4523</v>
      </c>
      <c r="D154" s="203" t="n">
        <v>0.20421927</v>
      </c>
      <c r="E154" s="208" t="n">
        <v>-0.0001232736</v>
      </c>
      <c r="F154" s="205" t="n">
        <v>-0.002091979</v>
      </c>
      <c r="G154" s="201" t="n">
        <v>20.421927</v>
      </c>
      <c r="H154" s="206" t="n">
        <v>-0.00616368</v>
      </c>
      <c r="I154" s="206" t="n">
        <v>-26.138218</v>
      </c>
      <c r="J154" s="206" t="n">
        <v>-1.91957371663244</v>
      </c>
      <c r="K154" s="207" t="n">
        <v>1265.479714</v>
      </c>
    </row>
    <row r="155" customFormat="false" ht="12.75" hidden="false" customHeight="false" outlineLevel="0" collapsed="false">
      <c r="A155" s="200" t="n">
        <v>41334</v>
      </c>
      <c r="B155" s="201" t="n">
        <v>-7890</v>
      </c>
      <c r="C155" s="202" t="n">
        <v>-11280.2071</v>
      </c>
      <c r="D155" s="203" t="n">
        <v>0.20314725</v>
      </c>
      <c r="E155" s="208" t="n">
        <v>8.16666E-005</v>
      </c>
      <c r="F155" s="205" t="n">
        <v>-0.0028845785</v>
      </c>
      <c r="G155" s="201" t="n">
        <v>20.314725</v>
      </c>
      <c r="H155" s="206" t="n">
        <v>0.00408333</v>
      </c>
      <c r="I155" s="206" t="n">
        <v>20.763952</v>
      </c>
      <c r="J155" s="206" t="n">
        <v>-2.20630362765229</v>
      </c>
      <c r="K155" s="207" t="n">
        <v>1408.90636</v>
      </c>
    </row>
    <row r="156" customFormat="false" ht="12.75" hidden="false" customHeight="false" outlineLevel="0" collapsed="false">
      <c r="A156" s="200" t="n">
        <v>41365</v>
      </c>
      <c r="B156" s="201" t="n">
        <v>-15010</v>
      </c>
      <c r="C156" s="202" t="n">
        <v>-908.9694</v>
      </c>
      <c r="D156" s="203" t="n">
        <v>0.08215189</v>
      </c>
      <c r="E156" s="208" t="n">
        <v>-0.0007809439</v>
      </c>
      <c r="F156" s="205" t="n">
        <v>0.0051750537</v>
      </c>
      <c r="G156" s="201" t="n">
        <v>8.215189</v>
      </c>
      <c r="H156" s="206" t="n">
        <v>-0.039047195</v>
      </c>
      <c r="I156" s="206" t="n">
        <v>-150.930221</v>
      </c>
      <c r="J156" s="206" t="n">
        <v>0.0718283367556468</v>
      </c>
      <c r="K156" s="207" t="n">
        <v>114.227781</v>
      </c>
    </row>
    <row r="157" customFormat="false" ht="12.75" hidden="false" customHeight="false" outlineLevel="0" collapsed="false">
      <c r="A157" s="200" t="n">
        <v>41395</v>
      </c>
      <c r="B157" s="201" t="n">
        <v>-20151</v>
      </c>
      <c r="C157" s="202" t="n">
        <v>-1245.4109</v>
      </c>
      <c r="D157" s="203" t="n">
        <v>0.11208108</v>
      </c>
      <c r="E157" s="208" t="n">
        <v>-0.0010611883</v>
      </c>
      <c r="F157" s="205" t="n">
        <v>0.0068256724</v>
      </c>
      <c r="G157" s="201" t="n">
        <v>11.208108</v>
      </c>
      <c r="H157" s="206" t="n">
        <v>-0.053059415</v>
      </c>
      <c r="I157" s="206" t="n">
        <v>-203.905897</v>
      </c>
      <c r="J157" s="206" t="n">
        <v>0.0914518822724162</v>
      </c>
      <c r="K157" s="207" t="n">
        <v>157.564516</v>
      </c>
    </row>
    <row r="158" customFormat="false" ht="12.75" hidden="false" customHeight="false" outlineLevel="0" collapsed="false">
      <c r="A158" s="200" t="n">
        <v>41426</v>
      </c>
      <c r="B158" s="201" t="n">
        <v>-14250</v>
      </c>
      <c r="C158" s="202" t="n">
        <v>-867.127</v>
      </c>
      <c r="D158" s="203" t="n">
        <v>0.07753596</v>
      </c>
      <c r="E158" s="208" t="n">
        <v>-0.0007305006</v>
      </c>
      <c r="F158" s="205" t="n">
        <v>0.0048100436</v>
      </c>
      <c r="G158" s="201" t="n">
        <v>7.753596</v>
      </c>
      <c r="H158" s="206" t="n">
        <v>-0.03652503</v>
      </c>
      <c r="I158" s="206" t="n">
        <v>-143.149764</v>
      </c>
      <c r="J158" s="206" t="n">
        <v>0.0639345653661876</v>
      </c>
      <c r="K158" s="207" t="n">
        <v>110.488949</v>
      </c>
    </row>
    <row r="159" customFormat="false" ht="12.75" hidden="false" customHeight="false" outlineLevel="0" collapsed="false">
      <c r="A159" s="200" t="n">
        <v>41456</v>
      </c>
      <c r="B159" s="201" t="n">
        <v>-13950</v>
      </c>
      <c r="C159" s="202" t="n">
        <v>-834.0932</v>
      </c>
      <c r="D159" s="203" t="n">
        <v>0.07415745</v>
      </c>
      <c r="E159" s="208" t="n">
        <v>-0.0006956713</v>
      </c>
      <c r="F159" s="205" t="n">
        <v>0.0047016662</v>
      </c>
      <c r="G159" s="201" t="n">
        <v>7.415745</v>
      </c>
      <c r="H159" s="206" t="n">
        <v>-0.034783565</v>
      </c>
      <c r="I159" s="206" t="n">
        <v>-139.035787</v>
      </c>
      <c r="J159" s="206" t="n">
        <v>0.0623126625598905</v>
      </c>
      <c r="K159" s="207" t="n">
        <v>106.919221</v>
      </c>
    </row>
    <row r="160" customFormat="false" ht="12.75" hidden="false" customHeight="false" outlineLevel="0" collapsed="false">
      <c r="A160" s="200" t="n">
        <v>41487</v>
      </c>
      <c r="B160" s="201" t="n">
        <v>-14233</v>
      </c>
      <c r="C160" s="202" t="n">
        <v>-837.3679</v>
      </c>
      <c r="D160" s="203" t="n">
        <v>0.07396702</v>
      </c>
      <c r="E160" s="208" t="n">
        <v>-0.0006904265</v>
      </c>
      <c r="F160" s="205" t="n">
        <v>0.0047784058</v>
      </c>
      <c r="G160" s="201" t="n">
        <v>7.396702</v>
      </c>
      <c r="H160" s="206" t="n">
        <v>-0.034521325</v>
      </c>
      <c r="I160" s="206" t="n">
        <v>-140.776316</v>
      </c>
      <c r="J160" s="206" t="n">
        <v>0.0628876112251883</v>
      </c>
      <c r="K160" s="207" t="n">
        <v>108.095547</v>
      </c>
    </row>
    <row r="161" customFormat="false" ht="12.75" hidden="false" customHeight="false" outlineLevel="0" collapsed="false">
      <c r="A161" s="200" t="n">
        <v>41518</v>
      </c>
      <c r="B161" s="201" t="n">
        <v>-18540</v>
      </c>
      <c r="C161" s="202" t="n">
        <v>-1102.8049</v>
      </c>
      <c r="D161" s="203" t="n">
        <v>0.0969843</v>
      </c>
      <c r="E161" s="208" t="n">
        <v>-0.0009017675</v>
      </c>
      <c r="F161" s="205" t="n">
        <v>0.0061438569</v>
      </c>
      <c r="G161" s="201" t="n">
        <v>9.69843</v>
      </c>
      <c r="H161" s="206" t="n">
        <v>-0.045088375</v>
      </c>
      <c r="I161" s="206" t="n">
        <v>-183.899429</v>
      </c>
      <c r="J161" s="206" t="n">
        <v>0.0785779603011636</v>
      </c>
      <c r="K161" s="207" t="n">
        <v>143.266504</v>
      </c>
    </row>
    <row r="162" customFormat="false" ht="12.75" hidden="false" customHeight="false" outlineLevel="0" collapsed="false">
      <c r="A162" s="200" t="n">
        <v>41548</v>
      </c>
      <c r="B162" s="201" t="n">
        <v>-13950</v>
      </c>
      <c r="C162" s="202" t="n">
        <v>-808.7627</v>
      </c>
      <c r="D162" s="203" t="n">
        <v>0.0710443</v>
      </c>
      <c r="E162" s="208" t="n">
        <v>-0.0006608149</v>
      </c>
      <c r="F162" s="205" t="n">
        <v>0.0046178049</v>
      </c>
      <c r="G162" s="201" t="n">
        <v>7.10443</v>
      </c>
      <c r="H162" s="206" t="n">
        <v>-0.033040745</v>
      </c>
      <c r="I162" s="206" t="n">
        <v>-136.424603</v>
      </c>
      <c r="J162" s="206" t="n">
        <v>0.0587756331279945</v>
      </c>
      <c r="K162" s="207" t="n">
        <v>105.70932</v>
      </c>
    </row>
    <row r="163" customFormat="false" ht="12.75" hidden="false" customHeight="false" outlineLevel="0" collapsed="false">
      <c r="A163" s="200" t="n">
        <v>41579</v>
      </c>
      <c r="B163" s="201" t="n">
        <v>-14250</v>
      </c>
      <c r="C163" s="202" t="n">
        <v>-787.5341</v>
      </c>
      <c r="D163" s="203" t="n">
        <v>0.06824374</v>
      </c>
      <c r="E163" s="208" t="n">
        <v>-0.0006277666</v>
      </c>
      <c r="F163" s="205" t="n">
        <v>0.0047485156</v>
      </c>
      <c r="G163" s="201" t="n">
        <v>6.824374</v>
      </c>
      <c r="H163" s="206" t="n">
        <v>-0.03138833</v>
      </c>
      <c r="I163" s="206" t="n">
        <v>-136.970182</v>
      </c>
      <c r="J163" s="206" t="n">
        <v>0.0622335386721424</v>
      </c>
      <c r="K163" s="207" t="n">
        <v>103.646171</v>
      </c>
    </row>
    <row r="164" customFormat="false" ht="12.75" hidden="false" customHeight="false" outlineLevel="0" collapsed="false">
      <c r="A164" s="200" t="n">
        <v>41609</v>
      </c>
      <c r="B164" s="201" t="n">
        <v>-13950</v>
      </c>
      <c r="C164" s="202" t="n">
        <v>-734.0138</v>
      </c>
      <c r="D164" s="203" t="n">
        <v>0.06311371</v>
      </c>
      <c r="E164" s="208" t="n">
        <v>-0.0005773322</v>
      </c>
      <c r="F164" s="205" t="n">
        <v>0.0046649944</v>
      </c>
      <c r="G164" s="201" t="n">
        <v>6.311371</v>
      </c>
      <c r="H164" s="206" t="n">
        <v>-0.02886661</v>
      </c>
      <c r="I164" s="206" t="n">
        <v>-131.275607</v>
      </c>
      <c r="J164" s="206" t="n">
        <v>0.0624522929500343</v>
      </c>
      <c r="K164" s="207" t="n">
        <v>97.165143</v>
      </c>
    </row>
    <row r="165" customFormat="false" ht="12.75" hidden="false" customHeight="false" outlineLevel="0" collapsed="false">
      <c r="A165" s="200" t="n">
        <v>41640</v>
      </c>
      <c r="B165" s="201" t="n">
        <v>-11796</v>
      </c>
      <c r="C165" s="202" t="n">
        <v>-497.2506</v>
      </c>
      <c r="D165" s="203" t="n">
        <v>0.04121508</v>
      </c>
      <c r="E165" s="208" t="n">
        <v>-0.000365724</v>
      </c>
      <c r="F165" s="205" t="n">
        <v>0.0039712183</v>
      </c>
      <c r="G165" s="201" t="n">
        <v>4.121508</v>
      </c>
      <c r="H165" s="206" t="n">
        <v>-0.0182862</v>
      </c>
      <c r="I165" s="206" t="n">
        <v>-101.355171</v>
      </c>
      <c r="J165" s="206" t="n">
        <v>0.0605746748802191</v>
      </c>
      <c r="K165" s="207" t="n">
        <v>66.245619</v>
      </c>
    </row>
    <row r="166" customFormat="false" ht="12.75" hidden="false" customHeight="false" outlineLevel="0" collapsed="false">
      <c r="A166" s="200" t="n">
        <v>41671</v>
      </c>
      <c r="B166" s="201" t="n">
        <v>-11796</v>
      </c>
      <c r="C166" s="202" t="n">
        <v>-541.3799</v>
      </c>
      <c r="D166" s="203" t="n">
        <v>0.04488131</v>
      </c>
      <c r="E166" s="208" t="n">
        <v>-0.0003980039</v>
      </c>
      <c r="F166" s="205" t="n">
        <v>0.0039416443</v>
      </c>
      <c r="G166" s="201" t="n">
        <v>4.488131</v>
      </c>
      <c r="H166" s="206" t="n">
        <v>-0.019900195</v>
      </c>
      <c r="I166" s="206" t="n">
        <v>-105.281344</v>
      </c>
      <c r="J166" s="206" t="n">
        <v>0.0570417522245038</v>
      </c>
      <c r="K166" s="207" t="n">
        <v>72.613829</v>
      </c>
    </row>
    <row r="167" customFormat="false" ht="12.75" hidden="false" customHeight="false" outlineLevel="0" collapsed="false">
      <c r="A167" s="200" t="n">
        <v>41699</v>
      </c>
      <c r="B167" s="201" t="n">
        <v>-7890</v>
      </c>
      <c r="C167" s="202" t="n">
        <v>-406.8376</v>
      </c>
      <c r="D167" s="203" t="n">
        <v>0.03383596</v>
      </c>
      <c r="E167" s="208" t="n">
        <v>-0.0003004388</v>
      </c>
      <c r="F167" s="205" t="n">
        <v>0.0025878094</v>
      </c>
      <c r="G167" s="201" t="n">
        <v>3.383596</v>
      </c>
      <c r="H167" s="206" t="n">
        <v>-0.01502194</v>
      </c>
      <c r="I167" s="206" t="n">
        <v>-74.001686</v>
      </c>
      <c r="J167" s="206" t="n">
        <v>0.0343885010266941</v>
      </c>
      <c r="K167" s="207" t="n">
        <v>54.879918</v>
      </c>
    </row>
    <row r="168" customFormat="false" ht="12.75" hidden="false" customHeight="false" outlineLevel="0" collapsed="false">
      <c r="A168" s="200" t="n">
        <v>41730</v>
      </c>
      <c r="B168" s="201" t="n">
        <v>-15010</v>
      </c>
      <c r="C168" s="202" t="n">
        <v>-908.7479</v>
      </c>
      <c r="D168" s="203" t="n">
        <v>0.07601868</v>
      </c>
      <c r="E168" s="208" t="n">
        <v>-0.0006764369</v>
      </c>
      <c r="F168" s="205" t="n">
        <v>0.0046628101</v>
      </c>
      <c r="G168" s="201" t="n">
        <v>7.601868</v>
      </c>
      <c r="H168" s="206" t="n">
        <v>-0.033821845</v>
      </c>
      <c r="I168" s="206" t="n">
        <v>-149.838798</v>
      </c>
      <c r="J168" s="206" t="n">
        <v>0.0519430527036277</v>
      </c>
      <c r="K168" s="207" t="n">
        <v>123.306086</v>
      </c>
    </row>
    <row r="169" customFormat="false" ht="12.75" hidden="false" customHeight="false" outlineLevel="0" collapsed="false">
      <c r="A169" s="200" t="n">
        <v>41760</v>
      </c>
      <c r="B169" s="201" t="n">
        <v>-20151</v>
      </c>
      <c r="C169" s="202" t="n">
        <v>-1241.6419</v>
      </c>
      <c r="D169" s="203" t="n">
        <v>0.1034538</v>
      </c>
      <c r="E169" s="208" t="n">
        <v>-0.0009172507</v>
      </c>
      <c r="F169" s="205" t="n">
        <v>0.0061507522</v>
      </c>
      <c r="G169" s="201" t="n">
        <v>10.34538</v>
      </c>
      <c r="H169" s="206" t="n">
        <v>-0.045862535</v>
      </c>
      <c r="I169" s="206" t="n">
        <v>-202.145107</v>
      </c>
      <c r="J169" s="206" t="n">
        <v>0.0650926762491444</v>
      </c>
      <c r="K169" s="207" t="n">
        <v>169.563577</v>
      </c>
    </row>
    <row r="170" customFormat="false" ht="12.75" hidden="false" customHeight="false" outlineLevel="0" collapsed="false">
      <c r="A170" s="200" t="n">
        <v>41791</v>
      </c>
      <c r="B170" s="201" t="n">
        <v>-14250</v>
      </c>
      <c r="C170" s="202" t="n">
        <v>-864.197</v>
      </c>
      <c r="D170" s="203" t="n">
        <v>0.0715895</v>
      </c>
      <c r="E170" s="208" t="n">
        <v>-0.0006319263</v>
      </c>
      <c r="F170" s="205" t="n">
        <v>0.0043405021</v>
      </c>
      <c r="G170" s="201" t="n">
        <v>7.15895</v>
      </c>
      <c r="H170" s="206" t="n">
        <v>-0.031596315</v>
      </c>
      <c r="I170" s="206" t="n">
        <v>-141.902218</v>
      </c>
      <c r="J170" s="206" t="n">
        <v>0.0458392881587954</v>
      </c>
      <c r="K170" s="207" t="n">
        <v>118.728014</v>
      </c>
    </row>
    <row r="171" customFormat="false" ht="12.75" hidden="false" customHeight="false" outlineLevel="0" collapsed="false">
      <c r="A171" s="200" t="n">
        <v>41821</v>
      </c>
      <c r="B171" s="201" t="n">
        <v>-13950</v>
      </c>
      <c r="C171" s="202" t="n">
        <v>-832.0338</v>
      </c>
      <c r="D171" s="203" t="n">
        <v>0.06853415</v>
      </c>
      <c r="E171" s="208" t="n">
        <v>-0.0006023277</v>
      </c>
      <c r="F171" s="205" t="n">
        <v>0.0042414881</v>
      </c>
      <c r="G171" s="201" t="n">
        <v>6.853415</v>
      </c>
      <c r="H171" s="206" t="n">
        <v>-0.030116385</v>
      </c>
      <c r="I171" s="206" t="n">
        <v>-137.8567</v>
      </c>
      <c r="J171" s="206" t="n">
        <v>0.0447915126625599</v>
      </c>
      <c r="K171" s="207" t="n">
        <v>114.969873</v>
      </c>
    </row>
    <row r="172" customFormat="false" ht="12.75" hidden="false" customHeight="false" outlineLevel="0" collapsed="false">
      <c r="A172" s="200" t="n">
        <v>41852</v>
      </c>
      <c r="B172" s="201" t="n">
        <v>-14233</v>
      </c>
      <c r="C172" s="202" t="n">
        <v>-835.8647</v>
      </c>
      <c r="D172" s="203" t="n">
        <v>0.06842081</v>
      </c>
      <c r="E172" s="208" t="n">
        <v>-0.0005984202</v>
      </c>
      <c r="F172" s="205" t="n">
        <v>0.0043110852</v>
      </c>
      <c r="G172" s="201" t="n">
        <v>6.842081</v>
      </c>
      <c r="H172" s="206" t="n">
        <v>-0.02992101</v>
      </c>
      <c r="I172" s="206" t="n">
        <v>-139.605811</v>
      </c>
      <c r="J172" s="206" t="n">
        <v>0.0453010266940452</v>
      </c>
      <c r="K172" s="207" t="n">
        <v>116.254418</v>
      </c>
    </row>
    <row r="173" customFormat="false" ht="12.75" hidden="false" customHeight="false" outlineLevel="0" collapsed="false">
      <c r="A173" s="200" t="n">
        <v>41883</v>
      </c>
      <c r="B173" s="201" t="n">
        <v>-18540</v>
      </c>
      <c r="C173" s="202" t="n">
        <v>-1100.2728</v>
      </c>
      <c r="D173" s="203" t="n">
        <v>0.08972095</v>
      </c>
      <c r="E173" s="208" t="n">
        <v>-0.0007821246</v>
      </c>
      <c r="F173" s="205" t="n">
        <v>0.0055431931</v>
      </c>
      <c r="G173" s="201" t="n">
        <v>8.972095</v>
      </c>
      <c r="H173" s="206" t="n">
        <v>-0.03910623</v>
      </c>
      <c r="I173" s="206" t="n">
        <v>-182.298664</v>
      </c>
      <c r="J173" s="206" t="n">
        <v>0.0559288158795346</v>
      </c>
      <c r="K173" s="207" t="n">
        <v>153.902639</v>
      </c>
    </row>
    <row r="174" customFormat="false" ht="12.75" hidden="false" customHeight="false" outlineLevel="0" collapsed="false">
      <c r="A174" s="200" t="n">
        <v>41913</v>
      </c>
      <c r="B174" s="201" t="n">
        <v>-13950</v>
      </c>
      <c r="C174" s="202" t="n">
        <v>-823.0562</v>
      </c>
      <c r="D174" s="203" t="n">
        <v>0.06677579</v>
      </c>
      <c r="E174" s="208" t="n">
        <v>-0.000579748</v>
      </c>
      <c r="F174" s="205" t="n">
        <v>0.0041428707</v>
      </c>
      <c r="G174" s="201" t="n">
        <v>6.677579</v>
      </c>
      <c r="H174" s="206" t="n">
        <v>-0.0289874</v>
      </c>
      <c r="I174" s="206" t="n">
        <v>-136.656985</v>
      </c>
      <c r="J174" s="206" t="n">
        <v>0.0410858316221766</v>
      </c>
      <c r="K174" s="207" t="n">
        <v>115.802485</v>
      </c>
    </row>
    <row r="175" customFormat="false" ht="12.75" hidden="false" customHeight="false" outlineLevel="0" collapsed="false">
      <c r="A175" s="200" t="n">
        <v>41944</v>
      </c>
      <c r="B175" s="201" t="n">
        <v>-14250</v>
      </c>
      <c r="C175" s="202" t="n">
        <v>-793.0358</v>
      </c>
      <c r="D175" s="203" t="n">
        <v>0.06374375</v>
      </c>
      <c r="E175" s="208" t="n">
        <v>-0.0005496971</v>
      </c>
      <c r="F175" s="205" t="n">
        <v>0.0042790039</v>
      </c>
      <c r="G175" s="201" t="n">
        <v>6.374375</v>
      </c>
      <c r="H175" s="206" t="n">
        <v>-0.027484855</v>
      </c>
      <c r="I175" s="206" t="n">
        <v>-136.284303</v>
      </c>
      <c r="J175" s="206" t="n">
        <v>0.0450439425051335</v>
      </c>
      <c r="K175" s="207" t="n">
        <v>112.295173</v>
      </c>
    </row>
    <row r="176" customFormat="false" ht="12.75" hidden="false" customHeight="false" outlineLevel="0" collapsed="false">
      <c r="A176" s="200" t="n">
        <v>41974</v>
      </c>
      <c r="B176" s="201" t="n">
        <v>-13950</v>
      </c>
      <c r="C176" s="202" t="n">
        <v>-743.1583</v>
      </c>
      <c r="D176" s="203" t="n">
        <v>0.05929206</v>
      </c>
      <c r="E176" s="208" t="n">
        <v>-0.0005084746</v>
      </c>
      <c r="F176" s="205" t="n">
        <v>0.0042068827</v>
      </c>
      <c r="G176" s="201" t="n">
        <v>5.929206</v>
      </c>
      <c r="H176" s="206" t="n">
        <v>-0.02542373</v>
      </c>
      <c r="I176" s="206" t="n">
        <v>-130.948243</v>
      </c>
      <c r="J176" s="206" t="n">
        <v>0.0459123887748118</v>
      </c>
      <c r="K176" s="207" t="n">
        <v>105.781788</v>
      </c>
    </row>
    <row r="177" customFormat="false" ht="12.75" hidden="false" customHeight="false" outlineLevel="0" collapsed="false">
      <c r="A177" s="200" t="n">
        <v>42005</v>
      </c>
      <c r="B177" s="201" t="n">
        <v>-11796</v>
      </c>
      <c r="C177" s="202" t="n">
        <v>-511.8945</v>
      </c>
      <c r="D177" s="203" t="n">
        <v>0.03930514</v>
      </c>
      <c r="E177" s="208" t="n">
        <v>-0.0003262373</v>
      </c>
      <c r="F177" s="205" t="n">
        <v>0.0036074275</v>
      </c>
      <c r="G177" s="201" t="n">
        <v>3.930514</v>
      </c>
      <c r="H177" s="206" t="n">
        <v>-0.016311865</v>
      </c>
      <c r="I177" s="206" t="n">
        <v>-102.094459</v>
      </c>
      <c r="J177" s="206" t="n">
        <v>0.0478258726899384</v>
      </c>
      <c r="K177" s="207" t="n">
        <v>73.34001</v>
      </c>
    </row>
    <row r="178" customFormat="false" ht="12.75" hidden="false" customHeight="false" outlineLevel="0" collapsed="false">
      <c r="A178" s="200" t="n">
        <v>42036</v>
      </c>
      <c r="B178" s="201" t="n">
        <v>-11796</v>
      </c>
      <c r="C178" s="202" t="n">
        <v>-551.6775</v>
      </c>
      <c r="D178" s="203" t="n">
        <v>0.042409</v>
      </c>
      <c r="E178" s="208" t="n">
        <v>-0.000352187</v>
      </c>
      <c r="F178" s="205" t="n">
        <v>0.0035724017</v>
      </c>
      <c r="G178" s="201" t="n">
        <v>4.2409</v>
      </c>
      <c r="H178" s="206" t="n">
        <v>-0.01760935</v>
      </c>
      <c r="I178" s="206" t="n">
        <v>-105.45336</v>
      </c>
      <c r="J178" s="206" t="n">
        <v>0.0441201916495551</v>
      </c>
      <c r="K178" s="207" t="n">
        <v>79.492912</v>
      </c>
    </row>
    <row r="179" customFormat="false" ht="12.75" hidden="false" customHeight="false" outlineLevel="0" collapsed="false">
      <c r="A179" s="200" t="n">
        <v>42064</v>
      </c>
      <c r="B179" s="201" t="n">
        <v>-7890</v>
      </c>
      <c r="C179" s="202" t="n">
        <v>-409.9468</v>
      </c>
      <c r="D179" s="203" t="n">
        <v>0.03163741</v>
      </c>
      <c r="E179" s="208" t="n">
        <v>-0.000263363</v>
      </c>
      <c r="F179" s="205" t="n">
        <v>0.0023388238</v>
      </c>
      <c r="G179" s="201" t="n">
        <v>3.163741</v>
      </c>
      <c r="H179" s="206" t="n">
        <v>-0.01316815</v>
      </c>
      <c r="I179" s="206" t="n">
        <v>-73.671318</v>
      </c>
      <c r="J179" s="206" t="n">
        <v>0.0255438740588638</v>
      </c>
      <c r="K179" s="207" t="n">
        <v>59.384762</v>
      </c>
    </row>
    <row r="180" customFormat="false" ht="12.75" hidden="false" customHeight="false" outlineLevel="0" collapsed="false">
      <c r="A180" s="200" t="n">
        <v>42095</v>
      </c>
      <c r="B180" s="201" t="n">
        <v>-15010</v>
      </c>
      <c r="C180" s="202" t="n">
        <v>-902.757</v>
      </c>
      <c r="D180" s="203" t="n">
        <v>0.07013848</v>
      </c>
      <c r="E180" s="208" t="n">
        <v>-0.000586056</v>
      </c>
      <c r="F180" s="205" t="n">
        <v>0.0042097671</v>
      </c>
      <c r="G180" s="201" t="n">
        <v>7.013848</v>
      </c>
      <c r="H180" s="206" t="n">
        <v>-0.0293028</v>
      </c>
      <c r="I180" s="206" t="n">
        <v>-148.13124</v>
      </c>
      <c r="J180" s="206" t="n">
        <v>0.0350713210130048</v>
      </c>
      <c r="K180" s="207" t="n">
        <v>131.514585</v>
      </c>
    </row>
    <row r="181" customFormat="false" ht="12.75" hidden="false" customHeight="false" outlineLevel="0" collapsed="false">
      <c r="A181" s="200" t="n">
        <v>42125</v>
      </c>
      <c r="B181" s="201" t="n">
        <v>-20151</v>
      </c>
      <c r="C181" s="202" t="n">
        <v>-1230.4024</v>
      </c>
      <c r="D181" s="203" t="n">
        <v>0.09524943</v>
      </c>
      <c r="E181" s="208" t="n">
        <v>-0.0007933622</v>
      </c>
      <c r="F181" s="205" t="n">
        <v>0.0055561438</v>
      </c>
      <c r="G181" s="201" t="n">
        <v>9.524943</v>
      </c>
      <c r="H181" s="206" t="n">
        <v>-0.03966811</v>
      </c>
      <c r="I181" s="206" t="n">
        <v>-199.606079</v>
      </c>
      <c r="J181" s="206" t="n">
        <v>0.0428865160848734</v>
      </c>
      <c r="K181" s="207" t="n">
        <v>180.324278</v>
      </c>
    </row>
    <row r="182" customFormat="false" ht="12.75" hidden="false" customHeight="false" outlineLevel="0" collapsed="false">
      <c r="A182" s="200" t="n">
        <v>42156</v>
      </c>
      <c r="B182" s="201" t="n">
        <v>-14250</v>
      </c>
      <c r="C182" s="202" t="n">
        <v>-856.2885</v>
      </c>
      <c r="D182" s="203" t="n">
        <v>0.0659232</v>
      </c>
      <c r="E182" s="208" t="n">
        <v>-0.0005467605</v>
      </c>
      <c r="F182" s="205" t="n">
        <v>0.0039233878</v>
      </c>
      <c r="G182" s="201" t="n">
        <v>6.59232</v>
      </c>
      <c r="H182" s="206" t="n">
        <v>-0.027338025</v>
      </c>
      <c r="I182" s="206" t="n">
        <v>-140.112239</v>
      </c>
      <c r="J182" s="206" t="n">
        <v>0.0304621492128679</v>
      </c>
      <c r="K182" s="207" t="n">
        <v>126.175081</v>
      </c>
    </row>
    <row r="183" customFormat="false" ht="12.75" hidden="false" customHeight="false" outlineLevel="0" collapsed="false">
      <c r="A183" s="200" t="n">
        <v>42186</v>
      </c>
      <c r="B183" s="201" t="n">
        <v>-13950</v>
      </c>
      <c r="C183" s="202" t="n">
        <v>-825.0866</v>
      </c>
      <c r="D183" s="203" t="n">
        <v>0.06316222</v>
      </c>
      <c r="E183" s="208" t="n">
        <v>-0.0005215621</v>
      </c>
      <c r="F183" s="205" t="n">
        <v>0.0038324849</v>
      </c>
      <c r="G183" s="201" t="n">
        <v>6.316222</v>
      </c>
      <c r="H183" s="206" t="n">
        <v>-0.026078105</v>
      </c>
      <c r="I183" s="206" t="n">
        <v>-136.1423</v>
      </c>
      <c r="J183" s="206" t="n">
        <v>0.0298781656399726</v>
      </c>
      <c r="K183" s="207" t="n">
        <v>122.255132</v>
      </c>
    </row>
    <row r="184" customFormat="false" ht="12.75" hidden="false" customHeight="false" outlineLevel="0" collapsed="false">
      <c r="A184" s="200" t="n">
        <v>42217</v>
      </c>
      <c r="B184" s="201" t="n">
        <v>-14233</v>
      </c>
      <c r="C184" s="202" t="n">
        <v>-829.4095</v>
      </c>
      <c r="D184" s="203" t="n">
        <v>0.06311109</v>
      </c>
      <c r="E184" s="208" t="n">
        <v>-0.0005186813</v>
      </c>
      <c r="F184" s="205" t="n">
        <v>0.0038953898</v>
      </c>
      <c r="G184" s="201" t="n">
        <v>6.311109</v>
      </c>
      <c r="H184" s="206" t="n">
        <v>-0.025934065</v>
      </c>
      <c r="I184" s="206" t="n">
        <v>-137.890387</v>
      </c>
      <c r="J184" s="206" t="n">
        <v>0.0303058179329227</v>
      </c>
      <c r="K184" s="207" t="n">
        <v>123.645025</v>
      </c>
    </row>
    <row r="185" customFormat="false" ht="12.75" hidden="false" customHeight="false" outlineLevel="0" collapsed="false">
      <c r="A185" s="200" t="n">
        <v>42248</v>
      </c>
      <c r="B185" s="201" t="n">
        <v>-18540</v>
      </c>
      <c r="C185" s="202" t="n">
        <v>-1091.3593</v>
      </c>
      <c r="D185" s="203" t="n">
        <v>0.08275906</v>
      </c>
      <c r="E185" s="208" t="n">
        <v>-0.0006781835</v>
      </c>
      <c r="F185" s="205" t="n">
        <v>0.0050075179</v>
      </c>
      <c r="G185" s="201" t="n">
        <v>8.275906</v>
      </c>
      <c r="H185" s="206" t="n">
        <v>-0.033909175</v>
      </c>
      <c r="I185" s="206" t="n">
        <v>-179.994546</v>
      </c>
      <c r="J185" s="206" t="n">
        <v>0.0365664613278577</v>
      </c>
      <c r="K185" s="207" t="n">
        <v>163.561964</v>
      </c>
    </row>
    <row r="186" customFormat="false" ht="12.75" hidden="false" customHeight="false" outlineLevel="0" collapsed="false">
      <c r="A186" s="200" t="n">
        <v>42278</v>
      </c>
      <c r="B186" s="201" t="n">
        <v>-13950</v>
      </c>
      <c r="C186" s="202" t="n">
        <v>-817.0514</v>
      </c>
      <c r="D186" s="203" t="n">
        <v>0.06164535</v>
      </c>
      <c r="E186" s="208" t="n">
        <v>-0.0005031207</v>
      </c>
      <c r="F186" s="205" t="n">
        <v>0.0037390315</v>
      </c>
      <c r="G186" s="201" t="n">
        <v>6.164535</v>
      </c>
      <c r="H186" s="206" t="n">
        <v>-0.025156035</v>
      </c>
      <c r="I186" s="206" t="n">
        <v>-134.938459</v>
      </c>
      <c r="J186" s="206" t="n">
        <v>0.0265494866529774</v>
      </c>
      <c r="K186" s="207" t="n">
        <v>123.167286</v>
      </c>
    </row>
    <row r="187" customFormat="false" ht="12.75" hidden="false" customHeight="false" outlineLevel="0" collapsed="false">
      <c r="A187" s="200" t="n">
        <v>42309</v>
      </c>
      <c r="B187" s="201" t="n">
        <v>-14250</v>
      </c>
      <c r="C187" s="202" t="n">
        <v>-792.9778</v>
      </c>
      <c r="D187" s="203" t="n">
        <v>0.05931651</v>
      </c>
      <c r="E187" s="208" t="n">
        <v>-0.000480989</v>
      </c>
      <c r="F187" s="205" t="n">
        <v>0.0038613716</v>
      </c>
      <c r="G187" s="201" t="n">
        <v>5.931651</v>
      </c>
      <c r="H187" s="206" t="n">
        <v>-0.02404945</v>
      </c>
      <c r="I187" s="206" t="n">
        <v>-134.993286</v>
      </c>
      <c r="J187" s="206" t="n">
        <v>0.0302565366187543</v>
      </c>
      <c r="K187" s="207" t="n">
        <v>120.189595</v>
      </c>
    </row>
    <row r="188" customFormat="false" ht="12.75" hidden="false" customHeight="false" outlineLevel="0" collapsed="false">
      <c r="A188" s="200" t="n">
        <v>42339</v>
      </c>
      <c r="B188" s="201" t="n">
        <v>-13950</v>
      </c>
      <c r="C188" s="202" t="n">
        <v>-746.7526</v>
      </c>
      <c r="D188" s="203" t="n">
        <v>0.05544852</v>
      </c>
      <c r="E188" s="208" t="n">
        <v>-0.0004470723</v>
      </c>
      <c r="F188" s="205" t="n">
        <v>0.0037952345</v>
      </c>
      <c r="G188" s="201" t="n">
        <v>5.544852</v>
      </c>
      <c r="H188" s="206" t="n">
        <v>-0.022353615</v>
      </c>
      <c r="I188" s="206" t="n">
        <v>-129.978672</v>
      </c>
      <c r="J188" s="206" t="n">
        <v>0.0314694045174538</v>
      </c>
      <c r="K188" s="207" t="n">
        <v>113.755818</v>
      </c>
    </row>
    <row r="189" customFormat="false" ht="12.75" hidden="false" customHeight="false" outlineLevel="0" collapsed="false">
      <c r="A189" s="200" t="n">
        <v>42370</v>
      </c>
      <c r="B189" s="201" t="n">
        <v>-11796</v>
      </c>
      <c r="C189" s="202" t="n">
        <v>-521.0172</v>
      </c>
      <c r="D189" s="203" t="n">
        <v>0.03720963</v>
      </c>
      <c r="E189" s="208" t="n">
        <v>-0.00029001</v>
      </c>
      <c r="F189" s="205" t="n">
        <v>0.0032754107</v>
      </c>
      <c r="G189" s="201" t="n">
        <v>3.720963</v>
      </c>
      <c r="H189" s="206" t="n">
        <v>-0.0145005</v>
      </c>
      <c r="I189" s="206" t="n">
        <v>-102.086106</v>
      </c>
      <c r="J189" s="206" t="n">
        <v>0.0364824093086927</v>
      </c>
      <c r="K189" s="207" t="n">
        <v>79.853647</v>
      </c>
    </row>
    <row r="190" customFormat="false" ht="12.75" hidden="false" customHeight="false" outlineLevel="0" collapsed="false">
      <c r="A190" s="200" t="n">
        <v>42401</v>
      </c>
      <c r="B190" s="201" t="n">
        <v>-11796</v>
      </c>
      <c r="C190" s="202" t="n">
        <v>-556.6804</v>
      </c>
      <c r="D190" s="203" t="n">
        <v>0.03982188</v>
      </c>
      <c r="E190" s="208" t="n">
        <v>-0.0003107509</v>
      </c>
      <c r="F190" s="205" t="n">
        <v>0.0032375732</v>
      </c>
      <c r="G190" s="201" t="n">
        <v>3.982188</v>
      </c>
      <c r="H190" s="206" t="n">
        <v>-0.015537545</v>
      </c>
      <c r="I190" s="206" t="n">
        <v>-104.953974</v>
      </c>
      <c r="J190" s="206" t="n">
        <v>0.0327321013004791</v>
      </c>
      <c r="K190" s="207" t="n">
        <v>85.761547</v>
      </c>
    </row>
    <row r="191" customFormat="false" ht="12.75" hidden="false" customHeight="false" outlineLevel="0" collapsed="false">
      <c r="A191" s="200" t="n">
        <v>42430</v>
      </c>
      <c r="B191" s="201" t="n">
        <v>-7890</v>
      </c>
      <c r="C191" s="202" t="n">
        <v>-409.6224</v>
      </c>
      <c r="D191" s="203" t="n">
        <v>0.02942894</v>
      </c>
      <c r="E191" s="208" t="n">
        <v>-0.000230381</v>
      </c>
      <c r="F191" s="205" t="n">
        <v>0.0021152112</v>
      </c>
      <c r="G191" s="201" t="n">
        <v>2.942894</v>
      </c>
      <c r="H191" s="206" t="n">
        <v>-0.01151905</v>
      </c>
      <c r="I191" s="206" t="n">
        <v>-72.942461</v>
      </c>
      <c r="J191" s="206" t="n">
        <v>0.0178721423682409</v>
      </c>
      <c r="K191" s="207" t="n">
        <v>63.431197</v>
      </c>
    </row>
    <row r="192" customFormat="false" ht="12.75" hidden="false" customHeight="false" outlineLevel="0" collapsed="false">
      <c r="A192" s="200" t="n">
        <v>42461</v>
      </c>
      <c r="B192" s="201" t="n">
        <v>-15010</v>
      </c>
      <c r="C192" s="202" t="n">
        <v>-890.7849</v>
      </c>
      <c r="D192" s="203" t="n">
        <v>0.06445534</v>
      </c>
      <c r="E192" s="208" t="n">
        <v>-0.0005070355</v>
      </c>
      <c r="F192" s="205" t="n">
        <v>0.0038050162</v>
      </c>
      <c r="G192" s="201" t="n">
        <v>6.445534</v>
      </c>
      <c r="H192" s="206" t="n">
        <v>-0.025351775</v>
      </c>
      <c r="I192" s="206" t="n">
        <v>-145.778851</v>
      </c>
      <c r="J192" s="206" t="n">
        <v>0.0207055441478439</v>
      </c>
      <c r="K192" s="207" t="n">
        <v>138.745387</v>
      </c>
    </row>
    <row r="193" customFormat="false" ht="12.75" hidden="false" customHeight="false" outlineLevel="0" collapsed="false">
      <c r="A193" s="200" t="n">
        <v>42491</v>
      </c>
      <c r="B193" s="201" t="n">
        <v>-20151</v>
      </c>
      <c r="C193" s="202" t="n">
        <v>-1155.9999</v>
      </c>
      <c r="D193" s="203" t="n">
        <v>0.08305813</v>
      </c>
      <c r="E193" s="208" t="n">
        <v>-0.0006498422</v>
      </c>
      <c r="F193" s="205" t="n">
        <v>0.0051390327</v>
      </c>
      <c r="G193" s="201" t="n">
        <v>8.305813</v>
      </c>
      <c r="H193" s="206" t="n">
        <v>-0.03249211</v>
      </c>
      <c r="I193" s="206" t="n">
        <v>-192.964126</v>
      </c>
      <c r="J193" s="206" t="n">
        <v>0.0305598904859685</v>
      </c>
      <c r="K193" s="207" t="n">
        <v>180.97214</v>
      </c>
    </row>
    <row r="194" customFormat="false" ht="12.75" hidden="false" customHeight="false" outlineLevel="0" collapsed="false">
      <c r="A194" s="200" t="n">
        <v>42522</v>
      </c>
      <c r="B194" s="201" t="n">
        <v>-9403</v>
      </c>
      <c r="C194" s="202" t="n">
        <v>-527.2183</v>
      </c>
      <c r="D194" s="203" t="n">
        <v>0.03764962</v>
      </c>
      <c r="E194" s="208" t="n">
        <v>-0.0002931604</v>
      </c>
      <c r="F194" s="205" t="n">
        <v>0.0023983919</v>
      </c>
      <c r="G194" s="201" t="n">
        <v>3.764962</v>
      </c>
      <c r="H194" s="206" t="n">
        <v>-0.01465802</v>
      </c>
      <c r="I194" s="206" t="n">
        <v>-89.123964</v>
      </c>
      <c r="J194" s="206" t="n">
        <v>0.014811498973306</v>
      </c>
      <c r="K194" s="207" t="n">
        <v>82.954792</v>
      </c>
    </row>
    <row r="195" customFormat="false" ht="12.75" hidden="false" customHeight="false" outlineLevel="0" collapsed="false">
      <c r="A195" s="200" t="n">
        <v>42552</v>
      </c>
      <c r="B195" s="201" t="n">
        <v>-13540</v>
      </c>
      <c r="C195" s="202" t="n">
        <v>-748.0498</v>
      </c>
      <c r="D195" s="203" t="n">
        <v>0.05310248</v>
      </c>
      <c r="E195" s="208" t="n">
        <v>-0.00041153</v>
      </c>
      <c r="F195" s="205" t="n">
        <v>0.0034379029</v>
      </c>
      <c r="G195" s="201" t="n">
        <v>5.310248</v>
      </c>
      <c r="H195" s="206" t="n">
        <v>-0.0205765</v>
      </c>
      <c r="I195" s="206" t="n">
        <v>-127.375345</v>
      </c>
      <c r="J195" s="206" t="n">
        <v>0.0212637919233402</v>
      </c>
      <c r="K195" s="207" t="n">
        <v>118.377221</v>
      </c>
    </row>
    <row r="196" customFormat="false" ht="12.75" hidden="false" customHeight="false" outlineLevel="0" collapsed="false">
      <c r="A196" s="200" t="n">
        <v>42583</v>
      </c>
      <c r="B196" s="201" t="n">
        <v>-14233</v>
      </c>
      <c r="C196" s="202" t="n">
        <v>-775.3484</v>
      </c>
      <c r="D196" s="203" t="n">
        <v>0.0547474</v>
      </c>
      <c r="E196" s="208" t="n">
        <v>-0.0004224762</v>
      </c>
      <c r="F196" s="205" t="n">
        <v>0.0036000526</v>
      </c>
      <c r="G196" s="201" t="n">
        <v>5.47474</v>
      </c>
      <c r="H196" s="206" t="n">
        <v>-0.02112381</v>
      </c>
      <c r="I196" s="206" t="n">
        <v>-132.952438</v>
      </c>
      <c r="J196" s="206" t="n">
        <v>0.0223791923340178</v>
      </c>
      <c r="K196" s="207" t="n">
        <v>123.312764</v>
      </c>
    </row>
    <row r="197" customFormat="false" ht="12.75" hidden="false" customHeight="false" outlineLevel="0" collapsed="false">
      <c r="A197" s="200" t="n">
        <v>42614</v>
      </c>
      <c r="B197" s="201" t="n">
        <v>-18540</v>
      </c>
      <c r="C197" s="202" t="n">
        <v>-1027.3619</v>
      </c>
      <c r="D197" s="203" t="n">
        <v>0.07232637</v>
      </c>
      <c r="E197" s="208" t="n">
        <v>-0.0005567375</v>
      </c>
      <c r="F197" s="205" t="n">
        <v>0.0046153826</v>
      </c>
      <c r="G197" s="201" t="n">
        <v>7.232637</v>
      </c>
      <c r="H197" s="206" t="n">
        <v>-0.027836875</v>
      </c>
      <c r="I197" s="206" t="n">
        <v>-173.975002</v>
      </c>
      <c r="J197" s="206" t="n">
        <v>0.0255490759753594</v>
      </c>
      <c r="K197" s="207" t="n">
        <v>164.321647</v>
      </c>
    </row>
    <row r="198" customFormat="false" ht="12.75" hidden="false" customHeight="false" outlineLevel="0" collapsed="false">
      <c r="A198" s="200" t="n">
        <v>42644</v>
      </c>
      <c r="B198" s="201" t="n">
        <v>-13540</v>
      </c>
      <c r="C198" s="202" t="n">
        <v>-755.0371</v>
      </c>
      <c r="D198" s="203" t="n">
        <v>0.0529676</v>
      </c>
      <c r="E198" s="208" t="n">
        <v>-0.0004065481</v>
      </c>
      <c r="F198" s="205" t="n">
        <v>0.0033321567</v>
      </c>
      <c r="G198" s="201" t="n">
        <v>5.29676</v>
      </c>
      <c r="H198" s="206" t="n">
        <v>-0.020327405</v>
      </c>
      <c r="I198" s="206" t="n">
        <v>-127.129181</v>
      </c>
      <c r="J198" s="206" t="n">
        <v>0.0170015058179329</v>
      </c>
      <c r="K198" s="207" t="n">
        <v>121.384751</v>
      </c>
    </row>
    <row r="199" customFormat="false" ht="12.75" hidden="false" customHeight="false" outlineLevel="0" collapsed="false">
      <c r="A199" s="200" t="n">
        <v>42675</v>
      </c>
      <c r="B199" s="201" t="n">
        <v>-9403</v>
      </c>
      <c r="C199" s="202" t="n">
        <v>-514.8588</v>
      </c>
      <c r="D199" s="203" t="n">
        <v>0.03591357</v>
      </c>
      <c r="E199" s="208" t="n">
        <v>-0.0002744081</v>
      </c>
      <c r="F199" s="205" t="n">
        <v>0.0023096219</v>
      </c>
      <c r="G199" s="201" t="n">
        <v>3.591357</v>
      </c>
      <c r="H199" s="206" t="n">
        <v>-0.013720405</v>
      </c>
      <c r="I199" s="206" t="n">
        <v>-87.530239</v>
      </c>
      <c r="J199" s="206" t="n">
        <v>0.0121149897330596</v>
      </c>
      <c r="K199" s="207" t="n">
        <v>83.18088</v>
      </c>
    </row>
    <row r="200" customFormat="false" ht="12.75" hidden="false" customHeight="false" outlineLevel="0" collapsed="false">
      <c r="A200" s="200" t="n">
        <v>42705</v>
      </c>
      <c r="B200" s="201" t="n">
        <v>-10151</v>
      </c>
      <c r="C200" s="202" t="n">
        <v>-539.8562</v>
      </c>
      <c r="D200" s="203" t="n">
        <v>0.03738829</v>
      </c>
      <c r="E200" s="208" t="n">
        <v>-0.000284051</v>
      </c>
      <c r="F200" s="205" t="n">
        <v>0.0024941769</v>
      </c>
      <c r="G200" s="201" t="n">
        <v>3.738829</v>
      </c>
      <c r="H200" s="206" t="n">
        <v>-0.01420255</v>
      </c>
      <c r="I200" s="206" t="n">
        <v>-93.269679</v>
      </c>
      <c r="J200" s="206" t="n">
        <v>0.0139540041067762</v>
      </c>
      <c r="K200" s="207" t="n">
        <v>87.692454</v>
      </c>
    </row>
    <row r="201" customFormat="false" ht="12.75" hidden="false" customHeight="false" outlineLevel="0" collapsed="false">
      <c r="A201" s="200" t="n">
        <v>42736</v>
      </c>
      <c r="B201" s="201" t="n">
        <v>-11796</v>
      </c>
      <c r="C201" s="202" t="n">
        <v>-529.8034</v>
      </c>
      <c r="D201" s="203" t="n">
        <v>0.03533403</v>
      </c>
      <c r="E201" s="208" t="n">
        <v>-0.0002595737</v>
      </c>
      <c r="F201" s="205" t="n">
        <v>0.0029712931</v>
      </c>
      <c r="G201" s="201" t="n">
        <v>3.533403</v>
      </c>
      <c r="H201" s="206" t="n">
        <v>-0.012978685</v>
      </c>
      <c r="I201" s="206" t="n">
        <v>-101.833147</v>
      </c>
      <c r="J201" s="206" t="n">
        <v>0.0260640657084189</v>
      </c>
      <c r="K201" s="207" t="n">
        <v>86.494672</v>
      </c>
    </row>
    <row r="202" customFormat="false" ht="12.75" hidden="false" customHeight="false" outlineLevel="0" collapsed="false">
      <c r="A202" s="200" t="n">
        <v>42767</v>
      </c>
      <c r="B202" s="201" t="n">
        <v>-11796</v>
      </c>
      <c r="C202" s="202" t="n">
        <v>-561.8551</v>
      </c>
      <c r="D202" s="203" t="n">
        <v>0.03753627</v>
      </c>
      <c r="E202" s="208" t="n">
        <v>-0.0002761747</v>
      </c>
      <c r="F202" s="205" t="n">
        <v>0.0029301059</v>
      </c>
      <c r="G202" s="201" t="n">
        <v>3.753627</v>
      </c>
      <c r="H202" s="206" t="n">
        <v>-0.013808735</v>
      </c>
      <c r="I202" s="206" t="n">
        <v>-104.261846</v>
      </c>
      <c r="J202" s="206" t="n">
        <v>0.0222874743326489</v>
      </c>
      <c r="K202" s="207" t="n">
        <v>92.188842</v>
      </c>
    </row>
    <row r="203" customFormat="false" ht="12.75" hidden="false" customHeight="false" outlineLevel="0" collapsed="false">
      <c r="A203" s="200" t="n">
        <v>42795</v>
      </c>
      <c r="B203" s="201" t="n">
        <v>-7890</v>
      </c>
      <c r="C203" s="202" t="n">
        <v>-409.8251</v>
      </c>
      <c r="D203" s="203" t="n">
        <v>0.02751308</v>
      </c>
      <c r="E203" s="208" t="n">
        <v>-0.000203241</v>
      </c>
      <c r="F203" s="205" t="n">
        <v>0.0019108409</v>
      </c>
      <c r="G203" s="201" t="n">
        <v>2.751308</v>
      </c>
      <c r="H203" s="206" t="n">
        <v>-0.01016205</v>
      </c>
      <c r="I203" s="206" t="n">
        <v>-72.129925</v>
      </c>
      <c r="J203" s="206" t="n">
        <v>0.0109289527720739</v>
      </c>
      <c r="K203" s="207" t="n">
        <v>67.558032</v>
      </c>
    </row>
    <row r="204" customFormat="false" ht="12.75" hidden="false" customHeight="false" outlineLevel="0" collapsed="false">
      <c r="A204" s="200" t="n">
        <v>42826</v>
      </c>
      <c r="B204" s="201" t="n">
        <v>-15010</v>
      </c>
      <c r="C204" s="202" t="n">
        <v>-854.9105</v>
      </c>
      <c r="D204" s="203" t="n">
        <v>0.05766828</v>
      </c>
      <c r="E204" s="208" t="n">
        <v>-0.0004275781</v>
      </c>
      <c r="F204" s="205" t="n">
        <v>0.0034845034</v>
      </c>
      <c r="G204" s="201" t="n">
        <v>5.766828</v>
      </c>
      <c r="H204" s="206" t="n">
        <v>-0.021378905</v>
      </c>
      <c r="I204" s="206" t="n">
        <v>-141.820615</v>
      </c>
      <c r="J204" s="206" t="n">
        <v>0.0110611909650924</v>
      </c>
      <c r="K204" s="207" t="n">
        <v>141.70098</v>
      </c>
    </row>
    <row r="205" customFormat="false" ht="12.75" hidden="false" customHeight="false" outlineLevel="0" collapsed="false">
      <c r="A205" s="200" t="n">
        <v>42856</v>
      </c>
      <c r="B205" s="201" t="n">
        <v>-20151</v>
      </c>
      <c r="C205" s="202" t="n">
        <v>-1148.8476</v>
      </c>
      <c r="D205" s="203" t="n">
        <v>0.07721876</v>
      </c>
      <c r="E205" s="208" t="n">
        <v>-0.0005708876</v>
      </c>
      <c r="F205" s="205" t="n">
        <v>0.0046353249</v>
      </c>
      <c r="G205" s="201" t="n">
        <v>7.721876</v>
      </c>
      <c r="H205" s="206" t="n">
        <v>-0.02854438</v>
      </c>
      <c r="I205" s="206" t="n">
        <v>-190.12564</v>
      </c>
      <c r="J205" s="206" t="n">
        <v>0.0132084873374401</v>
      </c>
      <c r="K205" s="207" t="n">
        <v>191.301605</v>
      </c>
    </row>
    <row r="206" customFormat="false" ht="12.75" hidden="false" customHeight="false" outlineLevel="0" collapsed="false">
      <c r="A206" s="200" t="n">
        <v>42887</v>
      </c>
      <c r="B206" s="201" t="n">
        <v>-9403</v>
      </c>
      <c r="C206" s="202" t="n">
        <v>-524.1825</v>
      </c>
      <c r="D206" s="203" t="n">
        <v>0.03501497</v>
      </c>
      <c r="E206" s="208" t="n">
        <v>-0.0002575983</v>
      </c>
      <c r="F206" s="205" t="n">
        <v>0.0021638576</v>
      </c>
      <c r="G206" s="201" t="n">
        <v>3.501497</v>
      </c>
      <c r="H206" s="206" t="n">
        <v>-0.012879915</v>
      </c>
      <c r="I206" s="206" t="n">
        <v>-87.825422</v>
      </c>
      <c r="J206" s="206" t="n">
        <v>0.00682026009582478</v>
      </c>
      <c r="K206" s="207" t="n">
        <v>87.715354</v>
      </c>
    </row>
    <row r="207" customFormat="false" ht="12.75" hidden="false" customHeight="false" outlineLevel="0" collapsed="false">
      <c r="A207" s="200" t="n">
        <v>42917</v>
      </c>
      <c r="B207" s="201" t="n">
        <v>-15340</v>
      </c>
      <c r="C207" s="202" t="n">
        <v>-843.0454</v>
      </c>
      <c r="D207" s="203" t="n">
        <v>0.05599081</v>
      </c>
      <c r="E207" s="208" t="n">
        <v>-0.0004100153</v>
      </c>
      <c r="F207" s="205" t="n">
        <v>0.0035147528</v>
      </c>
      <c r="G207" s="201" t="n">
        <v>5.599081</v>
      </c>
      <c r="H207" s="206" t="n">
        <v>-0.020500765</v>
      </c>
      <c r="I207" s="206" t="n">
        <v>-142.228078</v>
      </c>
      <c r="J207" s="206" t="n">
        <v>0.0112271047227926</v>
      </c>
      <c r="K207" s="207" t="n">
        <v>141.834743</v>
      </c>
    </row>
    <row r="208" customFormat="false" ht="12.75" hidden="false" customHeight="false" outlineLevel="0" collapsed="false">
      <c r="A208" s="200" t="n">
        <v>42948</v>
      </c>
      <c r="B208" s="201" t="n">
        <v>-14233</v>
      </c>
      <c r="C208" s="202" t="n">
        <v>-771.6757</v>
      </c>
      <c r="D208" s="203" t="n">
        <v>0.05098606</v>
      </c>
      <c r="E208" s="208" t="n">
        <v>-0.0003718172</v>
      </c>
      <c r="F208" s="205" t="n">
        <v>0.0032493083</v>
      </c>
      <c r="G208" s="201" t="n">
        <v>5.098606</v>
      </c>
      <c r="H208" s="206" t="n">
        <v>-0.01859086</v>
      </c>
      <c r="I208" s="206" t="n">
        <v>-131.058557</v>
      </c>
      <c r="J208" s="206" t="n">
        <v>0.0105837097878166</v>
      </c>
      <c r="K208" s="207" t="n">
        <v>130.440134</v>
      </c>
    </row>
    <row r="209" customFormat="false" ht="12.75" hidden="false" customHeight="false" outlineLevel="0" collapsed="false">
      <c r="A209" s="200" t="n">
        <v>42979</v>
      </c>
      <c r="B209" s="201" t="n">
        <v>-18540</v>
      </c>
      <c r="C209" s="202" t="n">
        <v>-1021.6002</v>
      </c>
      <c r="D209" s="203" t="n">
        <v>0.06732433</v>
      </c>
      <c r="E209" s="208" t="n">
        <v>-0.0004899436</v>
      </c>
      <c r="F209" s="205" t="n">
        <v>0.0041636179</v>
      </c>
      <c r="G209" s="201" t="n">
        <v>6.732433</v>
      </c>
      <c r="H209" s="206" t="n">
        <v>-0.02449718</v>
      </c>
      <c r="I209" s="206" t="n">
        <v>-171.391037</v>
      </c>
      <c r="J209" s="206" t="n">
        <v>0.0103310061601643</v>
      </c>
      <c r="K209" s="207" t="n">
        <v>173.609098</v>
      </c>
    </row>
    <row r="210" customFormat="false" ht="12.75" hidden="false" customHeight="false" outlineLevel="0" collapsed="false">
      <c r="A210" s="200" t="n">
        <v>43009</v>
      </c>
      <c r="B210" s="201" t="n">
        <v>-13540</v>
      </c>
      <c r="C210" s="202" t="n">
        <v>-750.6895</v>
      </c>
      <c r="D210" s="203" t="n">
        <v>0.04931885</v>
      </c>
      <c r="E210" s="208" t="n">
        <v>-0.000358026</v>
      </c>
      <c r="F210" s="205" t="n">
        <v>0.0030058353</v>
      </c>
      <c r="G210" s="201" t="n">
        <v>4.931885</v>
      </c>
      <c r="H210" s="206" t="n">
        <v>-0.0179013</v>
      </c>
      <c r="I210" s="206" t="n">
        <v>-125.218401</v>
      </c>
      <c r="J210" s="206" t="n">
        <v>0.00601013004791239</v>
      </c>
      <c r="K210" s="207" t="n">
        <v>128.167001</v>
      </c>
    </row>
    <row r="211" customFormat="false" ht="12.75" hidden="false" customHeight="false" outlineLevel="0" collapsed="false">
      <c r="A211" s="200" t="n">
        <v>43040</v>
      </c>
      <c r="B211" s="201" t="n">
        <v>-9403</v>
      </c>
      <c r="C211" s="202" t="n">
        <v>-513.1326</v>
      </c>
      <c r="D211" s="203" t="n">
        <v>0.0335266</v>
      </c>
      <c r="E211" s="208" t="n">
        <v>-0.0002423104</v>
      </c>
      <c r="F211" s="205" t="n">
        <v>0.0020819782</v>
      </c>
      <c r="G211" s="201" t="n">
        <v>3.35266</v>
      </c>
      <c r="H211" s="206" t="n">
        <v>-0.01211552</v>
      </c>
      <c r="I211" s="206" t="n">
        <v>-86.287788</v>
      </c>
      <c r="J211" s="206" t="n">
        <v>0.00444407939767283</v>
      </c>
      <c r="K211" s="207" t="n">
        <v>88.029804</v>
      </c>
    </row>
    <row r="212" customFormat="false" ht="12.75" hidden="false" customHeight="false" outlineLevel="0" collapsed="false">
      <c r="A212" s="200" t="n">
        <v>43070</v>
      </c>
      <c r="B212" s="201" t="n">
        <v>-10151</v>
      </c>
      <c r="C212" s="202" t="n">
        <v>-537.235</v>
      </c>
      <c r="D212" s="203" t="n">
        <v>0.03484377</v>
      </c>
      <c r="E212" s="208" t="n">
        <v>-0.0002503358</v>
      </c>
      <c r="F212" s="205" t="n">
        <v>0.0022519791</v>
      </c>
      <c r="G212" s="201" t="n">
        <v>3.484377</v>
      </c>
      <c r="H212" s="206" t="n">
        <v>-0.01251679</v>
      </c>
      <c r="I212" s="206" t="n">
        <v>-91.903754</v>
      </c>
      <c r="J212" s="206" t="n">
        <v>0.00596167008898015</v>
      </c>
      <c r="K212" s="207" t="n">
        <v>92.635338</v>
      </c>
    </row>
    <row r="213" customFormat="false" ht="12.75" hidden="false" customHeight="false" outlineLevel="0" collapsed="false">
      <c r="A213" s="200"/>
      <c r="B213" s="201"/>
      <c r="C213" s="202"/>
      <c r="D213" s="203"/>
      <c r="E213" s="208"/>
      <c r="F213" s="205"/>
      <c r="G213" s="201"/>
      <c r="H213" s="206"/>
      <c r="I213" s="206"/>
      <c r="J213" s="206"/>
      <c r="K213" s="207"/>
    </row>
    <row r="214" customFormat="false" ht="12.75" hidden="false" customHeight="false" outlineLevel="0" collapsed="false">
      <c r="A214" s="200"/>
      <c r="B214" s="201"/>
      <c r="C214" s="202"/>
      <c r="D214" s="203"/>
      <c r="E214" s="208"/>
      <c r="F214" s="205"/>
      <c r="G214" s="201"/>
      <c r="H214" s="206"/>
      <c r="I214" s="206"/>
      <c r="J214" s="206"/>
      <c r="K214" s="207"/>
    </row>
    <row r="215" customFormat="false" ht="12.75" hidden="false" customHeight="false" outlineLevel="0" collapsed="false">
      <c r="A215" s="200"/>
      <c r="B215" s="201"/>
      <c r="C215" s="202"/>
      <c r="D215" s="203"/>
      <c r="E215" s="208"/>
      <c r="F215" s="205"/>
      <c r="G215" s="201"/>
      <c r="H215" s="206"/>
      <c r="I215" s="206"/>
      <c r="J215" s="206"/>
      <c r="K215" s="207"/>
    </row>
    <row r="216" customFormat="false" ht="12.75" hidden="false" customHeight="false" outlineLevel="0" collapsed="false">
      <c r="A216" s="200"/>
      <c r="B216" s="201"/>
      <c r="C216" s="202"/>
      <c r="D216" s="203"/>
      <c r="E216" s="208"/>
      <c r="F216" s="205"/>
      <c r="G216" s="201"/>
      <c r="H216" s="206"/>
      <c r="I216" s="206"/>
      <c r="J216" s="206"/>
      <c r="K216" s="207"/>
    </row>
    <row r="217" customFormat="false" ht="12.75" hidden="false" customHeight="false" outlineLevel="0" collapsed="false">
      <c r="A217" s="200"/>
      <c r="B217" s="201"/>
      <c r="C217" s="202"/>
      <c r="D217" s="203"/>
      <c r="E217" s="208"/>
      <c r="F217" s="205"/>
      <c r="G217" s="201"/>
      <c r="H217" s="206"/>
      <c r="I217" s="206"/>
      <c r="J217" s="206"/>
      <c r="K217" s="207"/>
    </row>
    <row r="218" customFormat="false" ht="12.75" hidden="false" customHeight="false" outlineLevel="0" collapsed="false">
      <c r="A218" s="200"/>
      <c r="B218" s="201"/>
      <c r="C218" s="202"/>
      <c r="D218" s="203"/>
      <c r="E218" s="208"/>
      <c r="F218" s="205"/>
      <c r="G218" s="201"/>
      <c r="H218" s="206"/>
      <c r="I218" s="206"/>
      <c r="J218" s="206"/>
      <c r="K218" s="207"/>
    </row>
    <row r="219" customFormat="false" ht="12.75" hidden="false" customHeight="false" outlineLevel="0" collapsed="false">
      <c r="A219" s="200"/>
      <c r="B219" s="201"/>
      <c r="C219" s="202"/>
      <c r="D219" s="203"/>
      <c r="E219" s="208"/>
      <c r="F219" s="205"/>
      <c r="G219" s="201"/>
      <c r="H219" s="206"/>
      <c r="I219" s="206"/>
      <c r="J219" s="206"/>
      <c r="K219" s="207"/>
    </row>
    <row r="220" customFormat="false" ht="12.75" hidden="false" customHeight="false" outlineLevel="0" collapsed="false">
      <c r="A220" s="200"/>
      <c r="B220" s="201"/>
      <c r="C220" s="202"/>
      <c r="D220" s="203"/>
      <c r="E220" s="208"/>
      <c r="F220" s="205"/>
      <c r="G220" s="201"/>
      <c r="H220" s="206"/>
      <c r="I220" s="206"/>
      <c r="J220" s="206"/>
      <c r="K220" s="207"/>
    </row>
    <row r="221" customFormat="false" ht="12.75" hidden="false" customHeight="false" outlineLevel="0" collapsed="false">
      <c r="A221" s="200"/>
      <c r="B221" s="201"/>
      <c r="C221" s="202"/>
      <c r="D221" s="203"/>
      <c r="E221" s="208"/>
      <c r="F221" s="205"/>
      <c r="G221" s="201"/>
      <c r="H221" s="206"/>
      <c r="I221" s="206"/>
      <c r="J221" s="206"/>
      <c r="K221" s="207"/>
    </row>
    <row r="222" customFormat="false" ht="12.75" hidden="false" customHeight="false" outlineLevel="0" collapsed="false">
      <c r="A222" s="200"/>
      <c r="B222" s="201"/>
      <c r="C222" s="202"/>
      <c r="D222" s="203"/>
      <c r="E222" s="208"/>
      <c r="F222" s="205"/>
      <c r="G222" s="201"/>
      <c r="H222" s="206"/>
      <c r="I222" s="206"/>
      <c r="J222" s="206"/>
      <c r="K222" s="207"/>
    </row>
    <row r="223" customFormat="false" ht="12.75" hidden="false" customHeight="false" outlineLevel="0" collapsed="false">
      <c r="A223" s="200"/>
      <c r="B223" s="201"/>
      <c r="C223" s="202"/>
      <c r="D223" s="203"/>
      <c r="E223" s="208"/>
      <c r="F223" s="205"/>
      <c r="G223" s="201"/>
      <c r="H223" s="206"/>
      <c r="I223" s="206"/>
      <c r="J223" s="206"/>
      <c r="K223" s="207"/>
    </row>
    <row r="224" customFormat="false" ht="12.75" hidden="false" customHeight="false" outlineLevel="0" collapsed="false">
      <c r="A224" s="200"/>
      <c r="B224" s="201"/>
      <c r="C224" s="202"/>
      <c r="D224" s="203"/>
      <c r="E224" s="208"/>
      <c r="F224" s="205"/>
      <c r="G224" s="201"/>
      <c r="H224" s="206"/>
      <c r="I224" s="206"/>
      <c r="J224" s="206"/>
      <c r="K224" s="207"/>
    </row>
    <row r="225" customFormat="false" ht="12.75" hidden="false" customHeight="false" outlineLevel="0" collapsed="false">
      <c r="A225" s="200"/>
      <c r="B225" s="201"/>
      <c r="C225" s="202"/>
      <c r="D225" s="203"/>
      <c r="E225" s="208"/>
      <c r="F225" s="205"/>
      <c r="G225" s="201"/>
      <c r="H225" s="206"/>
      <c r="I225" s="206"/>
      <c r="J225" s="206"/>
      <c r="K225" s="207"/>
    </row>
    <row r="226" customFormat="false" ht="12.75" hidden="false" customHeight="false" outlineLevel="0" collapsed="false">
      <c r="A226" s="200"/>
      <c r="B226" s="201"/>
      <c r="C226" s="202"/>
      <c r="D226" s="203"/>
      <c r="E226" s="208"/>
      <c r="F226" s="205"/>
      <c r="G226" s="201"/>
      <c r="H226" s="206"/>
      <c r="I226" s="206"/>
      <c r="J226" s="206"/>
      <c r="K226" s="207"/>
    </row>
    <row r="227" customFormat="false" ht="12.75" hidden="false" customHeight="false" outlineLevel="0" collapsed="false">
      <c r="A227" s="200"/>
      <c r="B227" s="201"/>
      <c r="C227" s="202"/>
      <c r="D227" s="203"/>
      <c r="E227" s="208"/>
      <c r="F227" s="205"/>
      <c r="G227" s="201"/>
      <c r="H227" s="206"/>
      <c r="I227" s="206"/>
      <c r="J227" s="206"/>
      <c r="K227" s="207"/>
    </row>
    <row r="228" customFormat="false" ht="12.75" hidden="false" customHeight="false" outlineLevel="0" collapsed="false">
      <c r="A228" s="200"/>
      <c r="B228" s="201"/>
      <c r="C228" s="202"/>
      <c r="D228" s="203"/>
      <c r="E228" s="208"/>
      <c r="F228" s="205"/>
      <c r="G228" s="201"/>
      <c r="H228" s="206"/>
      <c r="I228" s="206"/>
      <c r="J228" s="206"/>
      <c r="K228" s="207"/>
    </row>
    <row r="229" customFormat="false" ht="12.75" hidden="false" customHeight="false" outlineLevel="0" collapsed="false">
      <c r="A229" s="200"/>
      <c r="B229" s="201"/>
      <c r="C229" s="202"/>
      <c r="D229" s="203"/>
      <c r="E229" s="208"/>
      <c r="F229" s="205"/>
      <c r="G229" s="201"/>
      <c r="H229" s="206"/>
      <c r="I229" s="206"/>
      <c r="J229" s="206"/>
      <c r="K229" s="207"/>
    </row>
    <row r="230" customFormat="false" ht="12.75" hidden="false" customHeight="false" outlineLevel="0" collapsed="false">
      <c r="A230" s="200"/>
      <c r="B230" s="201"/>
      <c r="C230" s="202"/>
      <c r="D230" s="203"/>
      <c r="E230" s="208"/>
      <c r="F230" s="205"/>
      <c r="G230" s="201"/>
      <c r="H230" s="206"/>
      <c r="I230" s="206"/>
      <c r="J230" s="206"/>
      <c r="K230" s="207"/>
    </row>
    <row r="231" customFormat="false" ht="12.75" hidden="false" customHeight="false" outlineLevel="0" collapsed="false">
      <c r="A231" s="200"/>
      <c r="B231" s="201"/>
      <c r="C231" s="202"/>
      <c r="D231" s="203"/>
      <c r="E231" s="208"/>
      <c r="F231" s="205"/>
      <c r="G231" s="201"/>
      <c r="H231" s="206"/>
      <c r="I231" s="206"/>
      <c r="J231" s="206"/>
      <c r="K231" s="207"/>
    </row>
    <row r="232" customFormat="false" ht="12.75" hidden="false" customHeight="false" outlineLevel="0" collapsed="false">
      <c r="A232" s="200"/>
      <c r="B232" s="201"/>
      <c r="C232" s="202"/>
      <c r="D232" s="203"/>
      <c r="E232" s="208"/>
      <c r="F232" s="205"/>
      <c r="G232" s="201"/>
      <c r="H232" s="206"/>
      <c r="I232" s="206"/>
      <c r="J232" s="206"/>
      <c r="K232" s="207"/>
    </row>
    <row r="233" customFormat="false" ht="12.75" hidden="false" customHeight="false" outlineLevel="0" collapsed="false">
      <c r="A233" s="200"/>
      <c r="B233" s="201"/>
      <c r="C233" s="202"/>
      <c r="D233" s="203"/>
      <c r="E233" s="208"/>
      <c r="F233" s="205"/>
      <c r="G233" s="201"/>
      <c r="H233" s="206"/>
      <c r="I233" s="206"/>
      <c r="J233" s="206"/>
      <c r="K233" s="207"/>
    </row>
    <row r="234" customFormat="false" ht="12.75" hidden="false" customHeight="false" outlineLevel="0" collapsed="false">
      <c r="A234" s="200"/>
      <c r="B234" s="209"/>
      <c r="C234" s="210"/>
      <c r="D234" s="211"/>
      <c r="E234" s="208"/>
      <c r="F234" s="205"/>
      <c r="G234" s="201"/>
      <c r="H234" s="206"/>
      <c r="I234" s="206"/>
      <c r="J234" s="206"/>
      <c r="K234" s="207"/>
    </row>
    <row r="235" customFormat="false" ht="12.75" hidden="false" customHeight="false" outlineLevel="0" collapsed="false">
      <c r="A235" s="200"/>
      <c r="B235" s="209"/>
      <c r="C235" s="210"/>
      <c r="D235" s="211"/>
      <c r="E235" s="208"/>
      <c r="F235" s="205"/>
      <c r="G235" s="201"/>
      <c r="H235" s="206"/>
      <c r="I235" s="206"/>
      <c r="J235" s="206"/>
      <c r="K235" s="207"/>
    </row>
    <row r="236" customFormat="false" ht="12.75" hidden="false" customHeight="false" outlineLevel="0" collapsed="false">
      <c r="A236" s="200"/>
      <c r="B236" s="209"/>
      <c r="C236" s="210"/>
      <c r="D236" s="211"/>
      <c r="E236" s="208"/>
      <c r="F236" s="205"/>
      <c r="G236" s="201"/>
      <c r="H236" s="206"/>
      <c r="I236" s="206"/>
      <c r="J236" s="206"/>
      <c r="K236" s="207"/>
    </row>
    <row r="237" customFormat="false" ht="12.75" hidden="false" customHeight="false" outlineLevel="0" collapsed="false">
      <c r="A237" s="200"/>
      <c r="B237" s="209"/>
      <c r="C237" s="210"/>
      <c r="D237" s="211"/>
      <c r="E237" s="208"/>
      <c r="F237" s="205"/>
      <c r="G237" s="201"/>
      <c r="H237" s="206"/>
      <c r="I237" s="206"/>
      <c r="J237" s="206"/>
      <c r="K237" s="207"/>
    </row>
    <row r="238" customFormat="false" ht="12.75" hidden="false" customHeight="false" outlineLevel="0" collapsed="false">
      <c r="A238" s="200"/>
      <c r="B238" s="209"/>
      <c r="C238" s="210"/>
      <c r="D238" s="211"/>
      <c r="E238" s="208"/>
      <c r="F238" s="205"/>
      <c r="G238" s="201"/>
      <c r="H238" s="206"/>
      <c r="I238" s="206"/>
      <c r="J238" s="206"/>
      <c r="K238" s="207"/>
    </row>
    <row r="239" customFormat="false" ht="12.75" hidden="false" customHeight="false" outlineLevel="0" collapsed="false">
      <c r="A239" s="200"/>
      <c r="B239" s="209"/>
      <c r="C239" s="210"/>
      <c r="D239" s="211"/>
      <c r="E239" s="208"/>
      <c r="F239" s="205"/>
      <c r="G239" s="201"/>
      <c r="H239" s="206"/>
      <c r="I239" s="206"/>
      <c r="J239" s="206"/>
      <c r="K239" s="207"/>
    </row>
    <row r="240" customFormat="false" ht="12.75" hidden="false" customHeight="false" outlineLevel="0" collapsed="false">
      <c r="A240" s="200"/>
      <c r="B240" s="209"/>
      <c r="C240" s="210"/>
      <c r="D240" s="211"/>
      <c r="E240" s="208"/>
      <c r="F240" s="205"/>
      <c r="G240" s="201"/>
      <c r="H240" s="206"/>
      <c r="I240" s="206"/>
      <c r="J240" s="206"/>
      <c r="K240" s="207"/>
    </row>
    <row r="241" customFormat="false" ht="12.75" hidden="false" customHeight="false" outlineLevel="0" collapsed="false">
      <c r="A241" s="200"/>
      <c r="B241" s="209"/>
      <c r="C241" s="210"/>
      <c r="D241" s="211"/>
      <c r="E241" s="208"/>
      <c r="F241" s="205"/>
      <c r="G241" s="201"/>
      <c r="H241" s="206"/>
      <c r="I241" s="206"/>
      <c r="J241" s="206"/>
      <c r="K241" s="207"/>
    </row>
    <row r="242" customFormat="false" ht="12.75" hidden="false" customHeight="false" outlineLevel="0" collapsed="false">
      <c r="A242" s="200"/>
      <c r="B242" s="209"/>
      <c r="C242" s="210"/>
      <c r="D242" s="211"/>
      <c r="E242" s="208"/>
      <c r="F242" s="205"/>
      <c r="G242" s="201"/>
      <c r="H242" s="206"/>
      <c r="I242" s="206"/>
      <c r="J242" s="206"/>
      <c r="K242" s="207"/>
    </row>
    <row r="243" customFormat="false" ht="12.75" hidden="false" customHeight="false" outlineLevel="0" collapsed="false">
      <c r="A243" s="200"/>
      <c r="B243" s="209"/>
      <c r="C243" s="210"/>
      <c r="D243" s="211"/>
      <c r="E243" s="208"/>
      <c r="F243" s="205"/>
      <c r="G243" s="201"/>
      <c r="H243" s="206"/>
      <c r="I243" s="206"/>
      <c r="J243" s="206"/>
      <c r="K243" s="207"/>
    </row>
    <row r="244" customFormat="false" ht="12.75" hidden="false" customHeight="false" outlineLevel="0" collapsed="false">
      <c r="A244" s="200"/>
      <c r="B244" s="209"/>
      <c r="C244" s="210"/>
      <c r="D244" s="211"/>
      <c r="E244" s="208"/>
      <c r="F244" s="205"/>
      <c r="G244" s="201"/>
      <c r="H244" s="206"/>
      <c r="I244" s="206"/>
      <c r="J244" s="206"/>
      <c r="K244" s="207"/>
    </row>
    <row r="245" customFormat="false" ht="12.75" hidden="false" customHeight="false" outlineLevel="0" collapsed="false">
      <c r="A245" s="200"/>
      <c r="B245" s="209"/>
      <c r="C245" s="210"/>
      <c r="D245" s="211"/>
      <c r="E245" s="208"/>
      <c r="F245" s="205"/>
      <c r="G245" s="201"/>
      <c r="H245" s="206"/>
      <c r="I245" s="206"/>
      <c r="J245" s="206"/>
      <c r="K245" s="207"/>
    </row>
    <row r="246" customFormat="false" ht="12.75" hidden="false" customHeight="false" outlineLevel="0" collapsed="false">
      <c r="A246" s="200"/>
      <c r="B246" s="209"/>
      <c r="C246" s="210"/>
      <c r="D246" s="211"/>
      <c r="E246" s="208"/>
      <c r="F246" s="205"/>
      <c r="G246" s="201"/>
      <c r="H246" s="206"/>
      <c r="I246" s="206"/>
      <c r="J246" s="206"/>
      <c r="K246" s="207"/>
    </row>
    <row r="247" customFormat="false" ht="12.75" hidden="false" customHeight="false" outlineLevel="0" collapsed="false">
      <c r="A247" s="200"/>
      <c r="B247" s="209"/>
      <c r="C247" s="210"/>
      <c r="D247" s="211"/>
      <c r="E247" s="208"/>
      <c r="F247" s="205"/>
      <c r="G247" s="201"/>
      <c r="H247" s="206"/>
      <c r="I247" s="206"/>
      <c r="J247" s="206"/>
      <c r="K247" s="207"/>
    </row>
    <row r="248" customFormat="false" ht="12.75" hidden="false" customHeight="false" outlineLevel="0" collapsed="false">
      <c r="A248" s="200"/>
      <c r="B248" s="209"/>
      <c r="C248" s="210"/>
      <c r="D248" s="211"/>
      <c r="E248" s="208"/>
      <c r="F248" s="205"/>
      <c r="G248" s="201"/>
      <c r="H248" s="206"/>
      <c r="I248" s="206"/>
      <c r="J248" s="206"/>
      <c r="K248" s="207"/>
    </row>
    <row r="249" customFormat="false" ht="12.75" hidden="false" customHeight="false" outlineLevel="0" collapsed="false">
      <c r="A249" s="200"/>
      <c r="B249" s="209"/>
      <c r="C249" s="210"/>
      <c r="D249" s="211"/>
      <c r="E249" s="208"/>
      <c r="F249" s="205"/>
      <c r="G249" s="201"/>
      <c r="H249" s="206"/>
      <c r="I249" s="206"/>
      <c r="J249" s="206"/>
      <c r="K249" s="207"/>
    </row>
    <row r="250" customFormat="false" ht="12.75" hidden="false" customHeight="false" outlineLevel="0" collapsed="false">
      <c r="A250" s="200"/>
      <c r="B250" s="209"/>
      <c r="C250" s="210"/>
      <c r="D250" s="211"/>
      <c r="E250" s="208"/>
      <c r="F250" s="205"/>
      <c r="G250" s="201"/>
      <c r="H250" s="206"/>
      <c r="I250" s="206"/>
      <c r="J250" s="206"/>
      <c r="K250" s="207"/>
    </row>
    <row r="251" customFormat="false" ht="12.75" hidden="false" customHeight="false" outlineLevel="0" collapsed="false">
      <c r="A251" s="200"/>
      <c r="B251" s="209"/>
      <c r="C251" s="210"/>
      <c r="D251" s="211"/>
      <c r="E251" s="208"/>
      <c r="F251" s="205"/>
      <c r="G251" s="201"/>
      <c r="H251" s="206"/>
      <c r="I251" s="206"/>
      <c r="J251" s="206"/>
      <c r="K251" s="207"/>
    </row>
    <row r="252" customFormat="false" ht="12.75" hidden="false" customHeight="false" outlineLevel="0" collapsed="false">
      <c r="A252" s="200"/>
      <c r="B252" s="209"/>
      <c r="C252" s="210"/>
      <c r="D252" s="211"/>
      <c r="E252" s="208"/>
      <c r="F252" s="205"/>
      <c r="G252" s="201"/>
      <c r="H252" s="206"/>
      <c r="I252" s="206"/>
      <c r="J252" s="206"/>
      <c r="K252" s="207"/>
    </row>
    <row r="253" customFormat="false" ht="12.75" hidden="false" customHeight="false" outlineLevel="0" collapsed="false">
      <c r="A253" s="200"/>
      <c r="B253" s="209"/>
      <c r="C253" s="210"/>
      <c r="D253" s="211"/>
      <c r="E253" s="208"/>
      <c r="F253" s="205"/>
      <c r="G253" s="201"/>
      <c r="H253" s="206"/>
      <c r="I253" s="206"/>
      <c r="J253" s="206"/>
      <c r="K253" s="207"/>
    </row>
    <row r="254" customFormat="false" ht="12.75" hidden="false" customHeight="false" outlineLevel="0" collapsed="false">
      <c r="A254" s="200"/>
      <c r="B254" s="209"/>
      <c r="C254" s="210"/>
      <c r="D254" s="211"/>
      <c r="E254" s="208"/>
      <c r="F254" s="205"/>
      <c r="G254" s="201"/>
      <c r="H254" s="206"/>
      <c r="I254" s="206"/>
      <c r="J254" s="206"/>
      <c r="K254" s="207"/>
    </row>
    <row r="255" customFormat="false" ht="12.75" hidden="false" customHeight="false" outlineLevel="0" collapsed="false">
      <c r="A255" s="200"/>
      <c r="B255" s="209"/>
      <c r="C255" s="210"/>
      <c r="D255" s="211"/>
      <c r="E255" s="208"/>
      <c r="F255" s="205"/>
      <c r="G255" s="201"/>
      <c r="H255" s="206"/>
      <c r="I255" s="206"/>
      <c r="J255" s="206"/>
      <c r="K255" s="207"/>
    </row>
    <row r="256" customFormat="false" ht="12.75" hidden="false" customHeight="false" outlineLevel="0" collapsed="false">
      <c r="A256" s="200"/>
      <c r="B256" s="209"/>
      <c r="C256" s="210"/>
      <c r="D256" s="211"/>
      <c r="E256" s="208"/>
      <c r="F256" s="205"/>
      <c r="G256" s="201"/>
      <c r="H256" s="206"/>
      <c r="I256" s="206"/>
      <c r="J256" s="206"/>
      <c r="K256" s="207"/>
    </row>
    <row r="257" customFormat="false" ht="12.75" hidden="false" customHeight="false" outlineLevel="0" collapsed="false">
      <c r="A257" s="200"/>
      <c r="B257" s="209"/>
      <c r="C257" s="210"/>
      <c r="D257" s="211"/>
      <c r="E257" s="208"/>
      <c r="F257" s="205"/>
      <c r="G257" s="201"/>
      <c r="H257" s="206"/>
      <c r="I257" s="206"/>
      <c r="J257" s="206"/>
      <c r="K257" s="207"/>
    </row>
    <row r="258" customFormat="false" ht="12.75" hidden="false" customHeight="false" outlineLevel="0" collapsed="false">
      <c r="A258" s="200"/>
      <c r="B258" s="209"/>
      <c r="C258" s="210"/>
      <c r="D258" s="211"/>
      <c r="E258" s="208"/>
      <c r="F258" s="205"/>
      <c r="G258" s="201"/>
      <c r="H258" s="206"/>
      <c r="I258" s="206"/>
      <c r="J258" s="206"/>
      <c r="K258" s="207"/>
    </row>
    <row r="259" customFormat="false" ht="12.75" hidden="false" customHeight="false" outlineLevel="0" collapsed="false">
      <c r="A259" s="200"/>
      <c r="B259" s="209"/>
      <c r="C259" s="210"/>
      <c r="D259" s="211"/>
      <c r="E259" s="208"/>
      <c r="F259" s="205"/>
      <c r="G259" s="201"/>
      <c r="H259" s="206"/>
      <c r="I259" s="206"/>
      <c r="J259" s="206"/>
      <c r="K259" s="207"/>
    </row>
    <row r="260" customFormat="false" ht="12.75" hidden="false" customHeight="false" outlineLevel="0" collapsed="false">
      <c r="A260" s="200"/>
      <c r="B260" s="209"/>
      <c r="C260" s="210"/>
      <c r="D260" s="211"/>
      <c r="E260" s="208"/>
      <c r="F260" s="205"/>
      <c r="G260" s="201"/>
      <c r="H260" s="206"/>
      <c r="I260" s="206"/>
      <c r="J260" s="206"/>
      <c r="K260" s="207"/>
    </row>
    <row r="261" customFormat="false" ht="12.75" hidden="false" customHeight="false" outlineLevel="0" collapsed="false">
      <c r="A261" s="200"/>
      <c r="B261" s="209"/>
      <c r="C261" s="210"/>
      <c r="D261" s="211"/>
      <c r="E261" s="208"/>
      <c r="F261" s="205"/>
      <c r="G261" s="201"/>
      <c r="H261" s="206"/>
      <c r="I261" s="206"/>
      <c r="J261" s="206"/>
      <c r="K261" s="207"/>
    </row>
    <row r="262" customFormat="false" ht="12.75" hidden="false" customHeight="false" outlineLevel="0" collapsed="false">
      <c r="A262" s="200"/>
      <c r="B262" s="209"/>
      <c r="C262" s="210"/>
      <c r="D262" s="211"/>
      <c r="E262" s="208"/>
      <c r="F262" s="205"/>
      <c r="G262" s="201"/>
      <c r="H262" s="206"/>
      <c r="I262" s="206"/>
      <c r="J262" s="206"/>
      <c r="K262" s="207"/>
    </row>
    <row r="263" customFormat="false" ht="12.75" hidden="false" customHeight="false" outlineLevel="0" collapsed="false">
      <c r="A263" s="200"/>
      <c r="B263" s="209"/>
      <c r="C263" s="210"/>
      <c r="D263" s="211"/>
      <c r="E263" s="208"/>
      <c r="F263" s="205"/>
      <c r="G263" s="201"/>
      <c r="H263" s="206"/>
      <c r="I263" s="206"/>
      <c r="J263" s="206"/>
      <c r="K263" s="207"/>
    </row>
    <row r="264" customFormat="false" ht="12.75" hidden="false" customHeight="false" outlineLevel="0" collapsed="false">
      <c r="A264" s="200"/>
      <c r="B264" s="209"/>
      <c r="C264" s="210"/>
      <c r="D264" s="211"/>
      <c r="E264" s="208"/>
      <c r="F264" s="205"/>
      <c r="G264" s="201"/>
      <c r="H264" s="206"/>
      <c r="I264" s="206"/>
      <c r="J264" s="206"/>
      <c r="K264" s="207"/>
    </row>
    <row r="265" customFormat="false" ht="12.75" hidden="false" customHeight="false" outlineLevel="0" collapsed="false">
      <c r="A265" s="200"/>
      <c r="B265" s="209"/>
      <c r="C265" s="210"/>
      <c r="D265" s="211"/>
      <c r="E265" s="208"/>
      <c r="F265" s="205"/>
      <c r="G265" s="201"/>
      <c r="H265" s="206"/>
      <c r="I265" s="206"/>
      <c r="J265" s="206"/>
      <c r="K265" s="207"/>
    </row>
    <row r="266" customFormat="false" ht="12.75" hidden="false" customHeight="false" outlineLevel="0" collapsed="false">
      <c r="A266" s="200"/>
      <c r="B266" s="209"/>
      <c r="C266" s="210"/>
      <c r="D266" s="211"/>
      <c r="E266" s="208"/>
      <c r="F266" s="205"/>
      <c r="G266" s="201"/>
      <c r="H266" s="206"/>
      <c r="I266" s="206"/>
      <c r="J266" s="206"/>
      <c r="K266" s="207"/>
    </row>
    <row r="267" customFormat="false" ht="12.75" hidden="false" customHeight="false" outlineLevel="0" collapsed="false">
      <c r="A267" s="200"/>
      <c r="B267" s="209"/>
      <c r="C267" s="210"/>
      <c r="D267" s="211"/>
      <c r="E267" s="208"/>
      <c r="F267" s="205"/>
      <c r="G267" s="201"/>
      <c r="H267" s="206"/>
      <c r="I267" s="206"/>
      <c r="J267" s="206"/>
      <c r="K267" s="207"/>
    </row>
    <row r="268" customFormat="false" ht="12.75" hidden="false" customHeight="false" outlineLevel="0" collapsed="false">
      <c r="A268" s="200"/>
      <c r="B268" s="209"/>
      <c r="C268" s="210"/>
      <c r="D268" s="211"/>
      <c r="E268" s="208"/>
      <c r="F268" s="205"/>
      <c r="G268" s="201"/>
      <c r="H268" s="206"/>
      <c r="I268" s="206"/>
      <c r="J268" s="206"/>
      <c r="K268" s="207"/>
    </row>
    <row r="269" customFormat="false" ht="12.75" hidden="false" customHeight="false" outlineLevel="0" collapsed="false">
      <c r="A269" s="200"/>
      <c r="B269" s="209"/>
      <c r="C269" s="210"/>
      <c r="D269" s="211"/>
      <c r="E269" s="208"/>
      <c r="F269" s="205"/>
      <c r="G269" s="201"/>
      <c r="H269" s="206"/>
      <c r="I269" s="206"/>
      <c r="J269" s="206"/>
      <c r="K269" s="207"/>
    </row>
    <row r="270" customFormat="false" ht="12.75" hidden="false" customHeight="false" outlineLevel="0" collapsed="false">
      <c r="A270" s="200"/>
      <c r="B270" s="209"/>
      <c r="C270" s="210"/>
      <c r="D270" s="211"/>
      <c r="E270" s="208"/>
      <c r="F270" s="205"/>
      <c r="G270" s="201"/>
      <c r="H270" s="206"/>
      <c r="I270" s="206"/>
      <c r="J270" s="206"/>
      <c r="K270" s="207"/>
    </row>
    <row r="271" customFormat="false" ht="12.75" hidden="false" customHeight="false" outlineLevel="0" collapsed="false">
      <c r="A271" s="200"/>
      <c r="B271" s="209"/>
      <c r="C271" s="210"/>
      <c r="D271" s="211"/>
      <c r="E271" s="208"/>
      <c r="F271" s="205"/>
      <c r="G271" s="201"/>
      <c r="H271" s="206"/>
      <c r="I271" s="206"/>
      <c r="J271" s="206"/>
      <c r="K271" s="207"/>
    </row>
    <row r="272" customFormat="false" ht="12.75" hidden="false" customHeight="false" outlineLevel="0" collapsed="false">
      <c r="A272" s="200"/>
      <c r="B272" s="209"/>
      <c r="C272" s="210"/>
      <c r="D272" s="211"/>
      <c r="E272" s="208"/>
      <c r="F272" s="205"/>
      <c r="G272" s="201"/>
      <c r="H272" s="206"/>
      <c r="I272" s="206"/>
      <c r="J272" s="206"/>
      <c r="K272" s="207"/>
    </row>
    <row r="273" customFormat="false" ht="12.75" hidden="false" customHeight="false" outlineLevel="0" collapsed="false">
      <c r="A273" s="200"/>
      <c r="B273" s="209"/>
      <c r="C273" s="210"/>
      <c r="D273" s="211"/>
      <c r="E273" s="208"/>
      <c r="F273" s="205"/>
      <c r="G273" s="201"/>
      <c r="H273" s="206"/>
      <c r="I273" s="206"/>
      <c r="J273" s="206"/>
      <c r="K273" s="207"/>
    </row>
    <row r="274" customFormat="false" ht="12.75" hidden="false" customHeight="false" outlineLevel="0" collapsed="false">
      <c r="A274" s="200"/>
      <c r="B274" s="209"/>
      <c r="C274" s="210"/>
      <c r="D274" s="211"/>
      <c r="E274" s="208"/>
      <c r="F274" s="205"/>
      <c r="G274" s="201"/>
      <c r="H274" s="206"/>
      <c r="I274" s="206"/>
      <c r="J274" s="206"/>
      <c r="K274" s="207"/>
    </row>
    <row r="275" customFormat="false" ht="12.75" hidden="false" customHeight="false" outlineLevel="0" collapsed="false">
      <c r="A275" s="200"/>
      <c r="B275" s="209"/>
      <c r="C275" s="210"/>
      <c r="D275" s="211"/>
      <c r="E275" s="208"/>
      <c r="F275" s="205"/>
      <c r="G275" s="201"/>
      <c r="H275" s="206"/>
      <c r="I275" s="206"/>
      <c r="J275" s="206"/>
      <c r="K275" s="207"/>
    </row>
    <row r="276" customFormat="false" ht="12.75" hidden="false" customHeight="false" outlineLevel="0" collapsed="false">
      <c r="A276" s="200"/>
      <c r="B276" s="209"/>
      <c r="C276" s="210"/>
      <c r="D276" s="211"/>
      <c r="E276" s="208"/>
      <c r="F276" s="205"/>
      <c r="G276" s="201"/>
      <c r="H276" s="206"/>
      <c r="I276" s="206"/>
      <c r="J276" s="206"/>
      <c r="K276" s="207"/>
    </row>
    <row r="277" customFormat="false" ht="12.75" hidden="false" customHeight="false" outlineLevel="0" collapsed="false">
      <c r="A277" s="200"/>
      <c r="B277" s="209"/>
      <c r="C277" s="210"/>
      <c r="D277" s="211"/>
      <c r="E277" s="208"/>
      <c r="F277" s="205"/>
      <c r="G277" s="201"/>
      <c r="H277" s="206"/>
      <c r="I277" s="206"/>
      <c r="J277" s="206"/>
      <c r="K277" s="207"/>
    </row>
    <row r="278" customFormat="false" ht="12.75" hidden="false" customHeight="false" outlineLevel="0" collapsed="false">
      <c r="A278" s="200"/>
      <c r="B278" s="209"/>
      <c r="C278" s="210"/>
      <c r="D278" s="211"/>
      <c r="E278" s="208"/>
      <c r="F278" s="205"/>
      <c r="G278" s="201"/>
      <c r="H278" s="206"/>
      <c r="I278" s="206"/>
      <c r="J278" s="206"/>
      <c r="K278" s="207"/>
    </row>
    <row r="279" customFormat="false" ht="12.75" hidden="false" customHeight="false" outlineLevel="0" collapsed="false">
      <c r="A279" s="200"/>
      <c r="B279" s="209"/>
      <c r="C279" s="210"/>
      <c r="D279" s="211"/>
      <c r="E279" s="208"/>
      <c r="F279" s="205"/>
      <c r="G279" s="201"/>
      <c r="H279" s="206"/>
      <c r="I279" s="206"/>
      <c r="J279" s="206"/>
      <c r="K279" s="207"/>
    </row>
    <row r="280" customFormat="false" ht="12.75" hidden="false" customHeight="false" outlineLevel="0" collapsed="false">
      <c r="A280" s="200"/>
      <c r="B280" s="209"/>
      <c r="C280" s="210"/>
      <c r="D280" s="211"/>
      <c r="E280" s="208"/>
      <c r="F280" s="205"/>
      <c r="G280" s="201"/>
      <c r="H280" s="206"/>
      <c r="I280" s="206"/>
      <c r="J280" s="206"/>
      <c r="K280" s="207"/>
    </row>
    <row r="281" customFormat="false" ht="12.75" hidden="false" customHeight="false" outlineLevel="0" collapsed="false">
      <c r="A281" s="200"/>
      <c r="B281" s="209"/>
      <c r="C281" s="210"/>
      <c r="D281" s="211"/>
      <c r="E281" s="208"/>
      <c r="F281" s="205"/>
      <c r="G281" s="201"/>
      <c r="H281" s="206"/>
      <c r="I281" s="206"/>
      <c r="J281" s="206"/>
      <c r="K281" s="207"/>
    </row>
    <row r="282" customFormat="false" ht="12.75" hidden="false" customHeight="false" outlineLevel="0" collapsed="false">
      <c r="A282" s="200"/>
      <c r="B282" s="209"/>
      <c r="C282" s="210"/>
      <c r="D282" s="211"/>
      <c r="E282" s="208"/>
      <c r="F282" s="205"/>
      <c r="G282" s="201"/>
      <c r="H282" s="206"/>
      <c r="I282" s="206"/>
      <c r="J282" s="206"/>
      <c r="K282" s="207"/>
    </row>
    <row r="283" customFormat="false" ht="12.75" hidden="false" customHeight="false" outlineLevel="0" collapsed="false">
      <c r="A283" s="200"/>
      <c r="B283" s="209"/>
      <c r="C283" s="210"/>
      <c r="D283" s="211"/>
      <c r="E283" s="208"/>
      <c r="F283" s="205"/>
      <c r="G283" s="201"/>
      <c r="H283" s="206"/>
      <c r="I283" s="206"/>
      <c r="J283" s="206"/>
      <c r="K283" s="207"/>
    </row>
    <row r="284" customFormat="false" ht="12.75" hidden="false" customHeight="false" outlineLevel="0" collapsed="false">
      <c r="A284" s="200"/>
      <c r="B284" s="209"/>
      <c r="C284" s="210"/>
      <c r="D284" s="211"/>
      <c r="E284" s="208"/>
      <c r="F284" s="205"/>
      <c r="G284" s="201"/>
      <c r="H284" s="206"/>
      <c r="I284" s="206"/>
      <c r="J284" s="206"/>
      <c r="K284" s="207"/>
    </row>
    <row r="285" customFormat="false" ht="12.75" hidden="false" customHeight="false" outlineLevel="0" collapsed="false">
      <c r="A285" s="200"/>
      <c r="B285" s="209"/>
      <c r="C285" s="210"/>
      <c r="D285" s="211"/>
      <c r="E285" s="208"/>
      <c r="F285" s="205"/>
      <c r="G285" s="201"/>
      <c r="H285" s="206"/>
      <c r="I285" s="206"/>
      <c r="J285" s="206"/>
      <c r="K285" s="207"/>
    </row>
    <row r="286" customFormat="false" ht="12.75" hidden="false" customHeight="false" outlineLevel="0" collapsed="false">
      <c r="A286" s="200"/>
      <c r="B286" s="209"/>
      <c r="C286" s="210"/>
      <c r="D286" s="211"/>
      <c r="E286" s="208"/>
      <c r="F286" s="205"/>
      <c r="G286" s="201"/>
      <c r="H286" s="206"/>
      <c r="I286" s="206"/>
      <c r="J286" s="206"/>
      <c r="K286" s="207"/>
    </row>
    <row r="287" customFormat="false" ht="12.75" hidden="false" customHeight="false" outlineLevel="0" collapsed="false">
      <c r="A287" s="200"/>
      <c r="B287" s="209"/>
      <c r="C287" s="210"/>
      <c r="D287" s="211"/>
      <c r="E287" s="208"/>
      <c r="F287" s="205"/>
      <c r="G287" s="201"/>
      <c r="H287" s="206"/>
      <c r="I287" s="206"/>
      <c r="J287" s="206"/>
      <c r="K287" s="207"/>
    </row>
    <row r="288" customFormat="false" ht="12.75" hidden="false" customHeight="false" outlineLevel="0" collapsed="false">
      <c r="A288" s="200"/>
      <c r="B288" s="209"/>
      <c r="C288" s="210"/>
      <c r="D288" s="211"/>
      <c r="E288" s="208"/>
      <c r="F288" s="205"/>
      <c r="G288" s="201"/>
      <c r="H288" s="206"/>
      <c r="I288" s="206"/>
      <c r="J288" s="206"/>
      <c r="K288" s="207"/>
    </row>
    <row r="289" customFormat="false" ht="12.75" hidden="false" customHeight="false" outlineLevel="0" collapsed="false">
      <c r="A289" s="200"/>
      <c r="B289" s="209"/>
      <c r="C289" s="210"/>
      <c r="D289" s="211"/>
      <c r="E289" s="208"/>
      <c r="F289" s="205"/>
      <c r="G289" s="201"/>
      <c r="H289" s="206"/>
      <c r="I289" s="206"/>
      <c r="J289" s="206"/>
      <c r="K289" s="207"/>
    </row>
    <row r="290" customFormat="false" ht="12.75" hidden="false" customHeight="false" outlineLevel="0" collapsed="false">
      <c r="A290" s="200"/>
      <c r="B290" s="209"/>
      <c r="C290" s="210"/>
      <c r="D290" s="211"/>
      <c r="E290" s="208"/>
      <c r="F290" s="205"/>
      <c r="G290" s="201"/>
      <c r="H290" s="206"/>
      <c r="I290" s="206"/>
      <c r="J290" s="206"/>
      <c r="K290" s="207"/>
    </row>
    <row r="291" customFormat="false" ht="12.75" hidden="false" customHeight="false" outlineLevel="0" collapsed="false">
      <c r="A291" s="200"/>
      <c r="B291" s="209"/>
      <c r="C291" s="210"/>
      <c r="D291" s="211"/>
      <c r="E291" s="208"/>
      <c r="F291" s="205"/>
      <c r="G291" s="201"/>
      <c r="H291" s="206"/>
      <c r="I291" s="206"/>
      <c r="J291" s="206"/>
      <c r="K291" s="207"/>
    </row>
    <row r="292" customFormat="false" ht="12.75" hidden="false" customHeight="false" outlineLevel="0" collapsed="false">
      <c r="A292" s="200"/>
      <c r="B292" s="209"/>
      <c r="C292" s="210"/>
      <c r="D292" s="211"/>
      <c r="E292" s="208"/>
      <c r="F292" s="205"/>
      <c r="G292" s="201"/>
      <c r="H292" s="206"/>
      <c r="I292" s="206"/>
      <c r="J292" s="206"/>
      <c r="K292" s="207"/>
    </row>
    <row r="293" customFormat="false" ht="12.75" hidden="false" customHeight="false" outlineLevel="0" collapsed="false">
      <c r="A293" s="200"/>
      <c r="B293" s="209"/>
      <c r="C293" s="210"/>
      <c r="D293" s="211"/>
      <c r="E293" s="208"/>
      <c r="F293" s="205"/>
      <c r="G293" s="201"/>
      <c r="H293" s="206"/>
      <c r="I293" s="206"/>
      <c r="J293" s="206"/>
      <c r="K293" s="207"/>
    </row>
    <row r="294" customFormat="false" ht="12.75" hidden="false" customHeight="false" outlineLevel="0" collapsed="false">
      <c r="A294" s="200"/>
      <c r="B294" s="209"/>
      <c r="C294" s="210"/>
      <c r="D294" s="211"/>
      <c r="E294" s="208"/>
      <c r="F294" s="205"/>
      <c r="G294" s="201"/>
      <c r="H294" s="206"/>
      <c r="I294" s="206"/>
      <c r="J294" s="206"/>
      <c r="K294" s="207"/>
    </row>
    <row r="295" customFormat="false" ht="12.75" hidden="false" customHeight="false" outlineLevel="0" collapsed="false">
      <c r="A295" s="200"/>
      <c r="B295" s="209"/>
      <c r="C295" s="210"/>
      <c r="D295" s="211"/>
      <c r="E295" s="208"/>
      <c r="F295" s="205"/>
      <c r="G295" s="201"/>
      <c r="H295" s="206"/>
      <c r="I295" s="206"/>
      <c r="J295" s="206"/>
      <c r="K295" s="207"/>
    </row>
    <row r="296" customFormat="false" ht="12.75" hidden="false" customHeight="false" outlineLevel="0" collapsed="false">
      <c r="A296" s="200"/>
      <c r="B296" s="209"/>
      <c r="C296" s="210"/>
      <c r="D296" s="211"/>
      <c r="E296" s="208"/>
      <c r="F296" s="205"/>
      <c r="G296" s="201"/>
      <c r="H296" s="206"/>
      <c r="I296" s="206"/>
      <c r="J296" s="206"/>
      <c r="K296" s="207"/>
    </row>
    <row r="297" customFormat="false" ht="12.75" hidden="false" customHeight="false" outlineLevel="0" collapsed="false">
      <c r="A297" s="200"/>
      <c r="B297" s="209"/>
      <c r="C297" s="210"/>
      <c r="D297" s="211"/>
      <c r="E297" s="208"/>
      <c r="F297" s="205"/>
      <c r="G297" s="201"/>
      <c r="H297" s="206"/>
      <c r="I297" s="206"/>
      <c r="J297" s="206"/>
      <c r="K297" s="207"/>
    </row>
    <row r="298" customFormat="false" ht="12.75" hidden="false" customHeight="false" outlineLevel="0" collapsed="false">
      <c r="A298" s="200"/>
      <c r="B298" s="209"/>
      <c r="C298" s="210"/>
      <c r="D298" s="211"/>
      <c r="E298" s="208"/>
      <c r="F298" s="205"/>
      <c r="G298" s="201"/>
      <c r="H298" s="206"/>
      <c r="I298" s="206"/>
      <c r="J298" s="206"/>
      <c r="K298" s="207"/>
    </row>
    <row r="299" customFormat="false" ht="12.75" hidden="false" customHeight="false" outlineLevel="0" collapsed="false">
      <c r="A299" s="200"/>
      <c r="B299" s="209"/>
      <c r="C299" s="210"/>
      <c r="D299" s="211"/>
      <c r="E299" s="208"/>
      <c r="F299" s="205"/>
      <c r="G299" s="201"/>
      <c r="H299" s="206"/>
      <c r="I299" s="206"/>
      <c r="J299" s="206"/>
      <c r="K299" s="207"/>
    </row>
    <row r="300" customFormat="false" ht="12.75" hidden="false" customHeight="false" outlineLevel="0" collapsed="false">
      <c r="A300" s="153"/>
    </row>
    <row r="301" customFormat="false" ht="12.75" hidden="false" customHeight="false" outlineLevel="0" collapsed="false">
      <c r="A301" s="153"/>
    </row>
    <row r="302" customFormat="false" ht="12.75" hidden="false" customHeight="false" outlineLevel="0" collapsed="false">
      <c r="A302" s="153"/>
    </row>
    <row r="303" customFormat="false" ht="12.75" hidden="false" customHeight="false" outlineLevel="0" collapsed="false">
      <c r="A303" s="153"/>
    </row>
    <row r="304" customFormat="false" ht="12.75" hidden="false" customHeight="false" outlineLevel="0" collapsed="false">
      <c r="A304" s="153"/>
    </row>
    <row r="305" customFormat="false" ht="12.75" hidden="false" customHeight="false" outlineLevel="0" collapsed="false">
      <c r="A305" s="153"/>
    </row>
    <row r="306" customFormat="false" ht="12.75" hidden="false" customHeight="false" outlineLevel="0" collapsed="false">
      <c r="A306" s="153"/>
    </row>
    <row r="307" customFormat="false" ht="12.75" hidden="false" customHeight="false" outlineLevel="0" collapsed="false">
      <c r="A307" s="153"/>
    </row>
    <row r="308" customFormat="false" ht="12.75" hidden="false" customHeight="false" outlineLevel="0" collapsed="false">
      <c r="A308" s="153"/>
    </row>
    <row r="309" customFormat="false" ht="12.75" hidden="false" customHeight="false" outlineLevel="0" collapsed="false">
      <c r="A309" s="153"/>
    </row>
    <row r="310" customFormat="false" ht="12.75" hidden="false" customHeight="false" outlineLevel="0" collapsed="false">
      <c r="A310" s="153"/>
    </row>
    <row r="311" customFormat="false" ht="12.75" hidden="false" customHeight="false" outlineLevel="0" collapsed="false">
      <c r="A311" s="153"/>
    </row>
    <row r="312" customFormat="false" ht="12.75" hidden="false" customHeight="false" outlineLevel="0" collapsed="false">
      <c r="A312" s="153"/>
    </row>
    <row r="313" customFormat="false" ht="12.75" hidden="false" customHeight="false" outlineLevel="0" collapsed="false">
      <c r="A313" s="153"/>
    </row>
    <row r="314" customFormat="false" ht="12.75" hidden="false" customHeight="false" outlineLevel="0" collapsed="false">
      <c r="A314" s="153"/>
    </row>
    <row r="315" customFormat="false" ht="12.75" hidden="false" customHeight="false" outlineLevel="0" collapsed="false">
      <c r="A315" s="153"/>
    </row>
    <row r="316" customFormat="false" ht="12.75" hidden="false" customHeight="false" outlineLevel="0" collapsed="false">
      <c r="A316" s="153"/>
    </row>
    <row r="317" customFormat="false" ht="12.75" hidden="false" customHeight="false" outlineLevel="0" collapsed="false">
      <c r="A317" s="153"/>
    </row>
    <row r="318" customFormat="false" ht="12.75" hidden="false" customHeight="false" outlineLevel="0" collapsed="false">
      <c r="A318" s="153"/>
    </row>
    <row r="319" customFormat="false" ht="12.75" hidden="false" customHeight="false" outlineLevel="0" collapsed="false">
      <c r="A319" s="153"/>
    </row>
    <row r="320" customFormat="false" ht="12.75" hidden="false" customHeight="false" outlineLevel="0" collapsed="false">
      <c r="A320" s="153"/>
    </row>
    <row r="321" customFormat="false" ht="12.75" hidden="false" customHeight="false" outlineLevel="0" collapsed="false">
      <c r="A321" s="153"/>
    </row>
    <row r="322" customFormat="false" ht="12.75" hidden="false" customHeight="false" outlineLevel="0" collapsed="false">
      <c r="A322" s="153"/>
    </row>
    <row r="323" customFormat="false" ht="12.75" hidden="false" customHeight="false" outlineLevel="0" collapsed="false">
      <c r="A323" s="153"/>
    </row>
    <row r="324" customFormat="false" ht="12.75" hidden="false" customHeight="false" outlineLevel="0" collapsed="false">
      <c r="A324" s="153"/>
    </row>
    <row r="325" customFormat="false" ht="12.75" hidden="false" customHeight="false" outlineLevel="0" collapsed="false">
      <c r="A325" s="153"/>
    </row>
    <row r="326" customFormat="false" ht="12.75" hidden="false" customHeight="false" outlineLevel="0" collapsed="false">
      <c r="A326" s="153"/>
    </row>
    <row r="327" customFormat="false" ht="12.75" hidden="false" customHeight="false" outlineLevel="0" collapsed="false">
      <c r="A327" s="153"/>
    </row>
    <row r="328" customFormat="false" ht="12.75" hidden="false" customHeight="false" outlineLevel="0" collapsed="false">
      <c r="A328" s="153"/>
    </row>
    <row r="329" customFormat="false" ht="12.75" hidden="false" customHeight="false" outlineLevel="0" collapsed="false">
      <c r="A329" s="153"/>
    </row>
    <row r="330" customFormat="false" ht="12.75" hidden="false" customHeight="false" outlineLevel="0" collapsed="false">
      <c r="A330" s="153"/>
    </row>
    <row r="331" customFormat="false" ht="12.75" hidden="false" customHeight="false" outlineLevel="0" collapsed="false">
      <c r="A331" s="153"/>
    </row>
    <row r="332" customFormat="false" ht="12.75" hidden="false" customHeight="false" outlineLevel="0" collapsed="false">
      <c r="A332" s="153"/>
    </row>
    <row r="333" customFormat="false" ht="12.75" hidden="false" customHeight="false" outlineLevel="0" collapsed="false">
      <c r="A333" s="153"/>
    </row>
    <row r="334" customFormat="false" ht="12.75" hidden="false" customHeight="false" outlineLevel="0" collapsed="false">
      <c r="A334" s="153"/>
    </row>
    <row r="335" customFormat="false" ht="12.75" hidden="false" customHeight="false" outlineLevel="0" collapsed="false">
      <c r="A335" s="153"/>
    </row>
    <row r="336" customFormat="false" ht="12.75" hidden="false" customHeight="false" outlineLevel="0" collapsed="false">
      <c r="A336" s="153"/>
    </row>
    <row r="337" customFormat="false" ht="12.75" hidden="false" customHeight="false" outlineLevel="0" collapsed="false">
      <c r="A337" s="153"/>
    </row>
    <row r="338" customFormat="false" ht="12.75" hidden="false" customHeight="false" outlineLevel="0" collapsed="false">
      <c r="A338" s="153"/>
    </row>
    <row r="339" customFormat="false" ht="12.75" hidden="false" customHeight="false" outlineLevel="0" collapsed="false">
      <c r="A339" s="153"/>
    </row>
    <row r="340" customFormat="false" ht="12.75" hidden="false" customHeight="false" outlineLevel="0" collapsed="false">
      <c r="A340" s="153"/>
    </row>
    <row r="341" customFormat="false" ht="12.75" hidden="false" customHeight="false" outlineLevel="0" collapsed="false">
      <c r="A341" s="153"/>
    </row>
    <row r="342" customFormat="false" ht="12.75" hidden="false" customHeight="false" outlineLevel="0" collapsed="false">
      <c r="A342" s="153"/>
    </row>
    <row r="343" customFormat="false" ht="12.75" hidden="false" customHeight="false" outlineLevel="0" collapsed="false">
      <c r="A343" s="153"/>
    </row>
    <row r="344" customFormat="false" ht="12.75" hidden="false" customHeight="false" outlineLevel="0" collapsed="false">
      <c r="A344" s="153"/>
    </row>
    <row r="345" customFormat="false" ht="12.75" hidden="false" customHeight="false" outlineLevel="0" collapsed="false">
      <c r="A345" s="153"/>
    </row>
    <row r="346" customFormat="false" ht="12.75" hidden="false" customHeight="false" outlineLevel="0" collapsed="false">
      <c r="A346" s="153"/>
    </row>
    <row r="347" customFormat="false" ht="12.75" hidden="false" customHeight="false" outlineLevel="0" collapsed="false">
      <c r="A347" s="153"/>
    </row>
    <row r="348" customFormat="false" ht="12.75" hidden="false" customHeight="false" outlineLevel="0" collapsed="false">
      <c r="A348" s="153"/>
    </row>
    <row r="349" customFormat="false" ht="12.75" hidden="false" customHeight="false" outlineLevel="0" collapsed="false">
      <c r="A349" s="153"/>
    </row>
    <row r="350" customFormat="false" ht="12.75" hidden="false" customHeight="false" outlineLevel="0" collapsed="false">
      <c r="A350" s="153"/>
    </row>
    <row r="351" customFormat="false" ht="12.75" hidden="false" customHeight="false" outlineLevel="0" collapsed="false">
      <c r="A351" s="153"/>
    </row>
    <row r="352" customFormat="false" ht="12.75" hidden="false" customHeight="false" outlineLevel="0" collapsed="false">
      <c r="A352" s="153"/>
    </row>
    <row r="353" customFormat="false" ht="12.75" hidden="false" customHeight="false" outlineLevel="0" collapsed="false">
      <c r="A353" s="153"/>
    </row>
    <row r="354" customFormat="false" ht="12.75" hidden="false" customHeight="false" outlineLevel="0" collapsed="false">
      <c r="A354" s="153"/>
    </row>
    <row r="355" customFormat="false" ht="12.75" hidden="false" customHeight="false" outlineLevel="0" collapsed="false">
      <c r="A355" s="153"/>
    </row>
  </sheetData>
  <mergeCells count="2">
    <mergeCell ref="D1:F1"/>
    <mergeCell ref="G1:K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369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B6" activeCellId="0" sqref="B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12" width="9.14"/>
    <col collapsed="false" customWidth="true" hidden="false" outlineLevel="0" max="2" min="2" style="213" width="11.56"/>
    <col collapsed="false" customWidth="true" hidden="false" outlineLevel="0" max="5" min="5" style="214" width="10.56"/>
    <col collapsed="false" customWidth="true" hidden="false" outlineLevel="0" max="11" min="9" style="215" width="9.14"/>
  </cols>
  <sheetData>
    <row r="1" customFormat="false" ht="12.75" hidden="false" customHeight="false" outlineLevel="0" collapsed="false">
      <c r="B1" s="216"/>
      <c r="J1" s="217"/>
    </row>
    <row r="2" customFormat="false" ht="12.75" hidden="false" customHeight="false" outlineLevel="0" collapsed="false">
      <c r="B2" s="216"/>
      <c r="J2" s="217"/>
    </row>
    <row r="3" customFormat="false" ht="12.75" hidden="false" customHeight="false" outlineLevel="0" collapsed="false">
      <c r="B3" s="216"/>
      <c r="C3" s="217"/>
      <c r="D3" s="218"/>
      <c r="E3" s="219" t="s">
        <v>272</v>
      </c>
      <c r="F3" s="218"/>
      <c r="G3" s="217"/>
      <c r="H3" s="218"/>
      <c r="I3" s="215" t="s">
        <v>273</v>
      </c>
      <c r="J3" s="217"/>
      <c r="K3" s="218"/>
    </row>
    <row r="4" customFormat="false" ht="12.75" hidden="false" customHeight="false" outlineLevel="0" collapsed="false">
      <c r="B4" s="216" t="n">
        <v>36800</v>
      </c>
      <c r="C4" s="217" t="n">
        <f aca="false">IF(SETTLE="options",J4,G4)</f>
        <v>4.782</v>
      </c>
      <c r="D4" s="218" t="n">
        <f aca="false">IF(SETTLE="options",K4,F4)</f>
        <v>0.54</v>
      </c>
      <c r="E4" s="219" t="n">
        <v>36795</v>
      </c>
      <c r="F4" s="218" t="n">
        <f aca="false">curves!I7</f>
        <v>0.54</v>
      </c>
      <c r="G4" s="217" t="n">
        <f aca="false">curves!H7</f>
        <v>4.782</v>
      </c>
      <c r="H4" s="218" t="n">
        <f aca="false">curves!J7</f>
        <v>0.067998663678555</v>
      </c>
      <c r="I4" s="219" t="n">
        <v>36796</v>
      </c>
      <c r="J4" s="217" t="n">
        <f aca="false">[2]STRADDLES!$F18</f>
        <v>4.782</v>
      </c>
      <c r="K4" s="218" t="n">
        <f aca="false">[2]STRADDLES!$I18</f>
        <v>0.54</v>
      </c>
    </row>
    <row r="5" customFormat="false" ht="12.75" hidden="false" customHeight="false" outlineLevel="0" collapsed="false">
      <c r="B5" s="216" t="n">
        <v>36831</v>
      </c>
      <c r="C5" s="217" t="n">
        <f aca="false">IF(SETTLE="options",J5,G5)</f>
        <v>4.84</v>
      </c>
      <c r="D5" s="218" t="n">
        <f aca="false">IF(SETTLE="options",K5,F5)</f>
        <v>0.56</v>
      </c>
      <c r="E5" s="219" t="n">
        <v>36825</v>
      </c>
      <c r="F5" s="218" t="n">
        <f aca="false">curves!I8</f>
        <v>0.57</v>
      </c>
      <c r="G5" s="217" t="n">
        <f aca="false">curves!H8</f>
        <v>4.84</v>
      </c>
      <c r="H5" s="218" t="n">
        <f aca="false">curves!J8</f>
        <v>0.068040372818879</v>
      </c>
      <c r="I5" s="219" t="n">
        <v>36826</v>
      </c>
      <c r="J5" s="217" t="n">
        <f aca="false">[2]STRADDLES!$F19</f>
        <v>4.84</v>
      </c>
      <c r="K5" s="218" t="n">
        <f aca="false">[2]STRADDLES!$I19</f>
        <v>0.56</v>
      </c>
    </row>
    <row r="6" customFormat="false" ht="12.75" hidden="false" customHeight="false" outlineLevel="0" collapsed="false">
      <c r="B6" s="216" t="n">
        <v>36861</v>
      </c>
      <c r="C6" s="217" t="n">
        <f aca="false">IF(SETTLE="options",J6,G6)</f>
        <v>4.91</v>
      </c>
      <c r="D6" s="218" t="n">
        <f aca="false">IF(SETTLE="options",K6,F6)</f>
        <v>0.59</v>
      </c>
      <c r="E6" s="219" t="n">
        <v>36857</v>
      </c>
      <c r="F6" s="218" t="n">
        <f aca="false">curves!I9</f>
        <v>0.59</v>
      </c>
      <c r="G6" s="217" t="n">
        <f aca="false">curves!H9</f>
        <v>4.91</v>
      </c>
      <c r="H6" s="218" t="n">
        <f aca="false">curves!J9</f>
        <v>0.068247886953399</v>
      </c>
      <c r="I6" s="219" t="n">
        <v>36858</v>
      </c>
      <c r="J6" s="217" t="n">
        <f aca="false">[2]STRADDLES!$F20</f>
        <v>4.91</v>
      </c>
      <c r="K6" s="218" t="n">
        <f aca="false">[2]STRADDLES!$I20</f>
        <v>0.59</v>
      </c>
    </row>
    <row r="7" customFormat="false" ht="12.75" hidden="false" customHeight="false" outlineLevel="0" collapsed="false">
      <c r="B7" s="216" t="n">
        <v>36892</v>
      </c>
      <c r="C7" s="217" t="n">
        <f aca="false">IF(SETTLE="options",J7,G7)</f>
        <v>4.85</v>
      </c>
      <c r="D7" s="218" t="n">
        <f aca="false">IF(SETTLE="options",K7,F7)</f>
        <v>0.6</v>
      </c>
      <c r="E7" s="219" t="n">
        <v>36886</v>
      </c>
      <c r="F7" s="218" t="n">
        <f aca="false">curves!I10</f>
        <v>0.6</v>
      </c>
      <c r="G7" s="217" t="n">
        <f aca="false">curves!H10</f>
        <v>4.85</v>
      </c>
      <c r="H7" s="218" t="n">
        <f aca="false">curves!J10</f>
        <v>0.068245902043498</v>
      </c>
      <c r="I7" s="219" t="n">
        <v>36887</v>
      </c>
      <c r="J7" s="217" t="n">
        <f aca="false">[2]STRADDLES!$F21</f>
        <v>4.85</v>
      </c>
      <c r="K7" s="218" t="n">
        <f aca="false">[2]STRADDLES!$I21</f>
        <v>0.6</v>
      </c>
    </row>
    <row r="8" customFormat="false" ht="12.75" hidden="false" customHeight="false" outlineLevel="0" collapsed="false">
      <c r="B8" s="216" t="n">
        <v>36923</v>
      </c>
      <c r="C8" s="217" t="n">
        <f aca="false">IF(SETTLE="options",J8,G8)</f>
        <v>4.58</v>
      </c>
      <c r="D8" s="218" t="n">
        <f aca="false">IF(SETTLE="options",K8,F8)</f>
        <v>0.5925</v>
      </c>
      <c r="E8" s="219" t="n">
        <v>36917</v>
      </c>
      <c r="F8" s="218" t="n">
        <f aca="false">curves!I11</f>
        <v>0.5925</v>
      </c>
      <c r="G8" s="217" t="n">
        <f aca="false">curves!H11</f>
        <v>4.58</v>
      </c>
      <c r="H8" s="218" t="n">
        <f aca="false">curves!J11</f>
        <v>0.068477342037279</v>
      </c>
      <c r="I8" s="219" t="n">
        <v>36920</v>
      </c>
      <c r="J8" s="217" t="n">
        <f aca="false">[2]STRADDLES!$F22</f>
        <v>4.58</v>
      </c>
      <c r="K8" s="218" t="n">
        <f aca="false">[2]STRADDLES!$I22</f>
        <v>0.5925</v>
      </c>
    </row>
    <row r="9" customFormat="false" ht="12.75" hidden="false" customHeight="false" outlineLevel="0" collapsed="false">
      <c r="B9" s="216" t="n">
        <v>36951</v>
      </c>
      <c r="C9" s="217" t="n">
        <f aca="false">IF(SETTLE="options",J9,G9)</f>
        <v>4.315</v>
      </c>
      <c r="D9" s="218" t="n">
        <f aca="false">IF(SETTLE="options",K9,F9)</f>
        <v>0.53</v>
      </c>
      <c r="E9" s="219" t="n">
        <v>36945</v>
      </c>
      <c r="F9" s="218" t="n">
        <f aca="false">curves!I12</f>
        <v>0.53</v>
      </c>
      <c r="G9" s="217" t="n">
        <f aca="false">curves!H12</f>
        <v>4.315</v>
      </c>
      <c r="H9" s="218" t="n">
        <f aca="false">curves!J12</f>
        <v>0.068686384627542</v>
      </c>
      <c r="I9" s="219" t="n">
        <v>36948</v>
      </c>
      <c r="J9" s="217" t="n">
        <f aca="false">[2]STRADDLES!$F23</f>
        <v>4.315</v>
      </c>
      <c r="K9" s="218" t="n">
        <f aca="false">[2]STRADDLES!$I23</f>
        <v>0.53</v>
      </c>
    </row>
    <row r="10" customFormat="false" ht="12.75" hidden="false" customHeight="false" outlineLevel="0" collapsed="false">
      <c r="B10" s="216" t="n">
        <v>36982</v>
      </c>
      <c r="C10" s="217" t="n">
        <f aca="false">IF(SETTLE="options",J10,G10)</f>
        <v>4.055</v>
      </c>
      <c r="D10" s="218" t="n">
        <f aca="false">IF(SETTLE="options",K10,F10)</f>
        <v>0.435</v>
      </c>
      <c r="E10" s="219" t="n">
        <v>36977</v>
      </c>
      <c r="F10" s="218" t="n">
        <f aca="false">curves!I13</f>
        <v>0.435</v>
      </c>
      <c r="G10" s="217" t="n">
        <f aca="false">curves!H13</f>
        <v>4.055</v>
      </c>
      <c r="H10" s="218" t="n">
        <f aca="false">curves!J13</f>
        <v>0.068834971958648</v>
      </c>
      <c r="I10" s="219" t="n">
        <v>36978</v>
      </c>
      <c r="J10" s="217" t="n">
        <f aca="false">[2]STRADDLES!$F24</f>
        <v>4.055</v>
      </c>
      <c r="K10" s="218" t="n">
        <f aca="false">[2]STRADDLES!$I24</f>
        <v>0.435</v>
      </c>
    </row>
    <row r="11" customFormat="false" ht="12.75" hidden="false" customHeight="false" outlineLevel="0" collapsed="false">
      <c r="B11" s="216" t="n">
        <v>37012</v>
      </c>
      <c r="C11" s="217" t="n">
        <f aca="false">IF(SETTLE="options",J11,G11)</f>
        <v>3.95</v>
      </c>
      <c r="D11" s="218" t="n">
        <f aca="false">IF(SETTLE="options",K11,F11)</f>
        <v>0.4</v>
      </c>
      <c r="E11" s="219" t="n">
        <v>37006</v>
      </c>
      <c r="F11" s="218" t="n">
        <f aca="false">curves!I14</f>
        <v>0.4</v>
      </c>
      <c r="G11" s="217" t="n">
        <f aca="false">curves!H14</f>
        <v>3.95</v>
      </c>
      <c r="H11" s="218" t="n">
        <f aca="false">curves!J14</f>
        <v>0.068844146311537</v>
      </c>
      <c r="I11" s="219" t="n">
        <v>37007</v>
      </c>
      <c r="J11" s="217" t="n">
        <f aca="false">[2]STRADDLES!$F25</f>
        <v>3.95</v>
      </c>
      <c r="K11" s="218" t="n">
        <f aca="false">[2]STRADDLES!$I25</f>
        <v>0.4</v>
      </c>
    </row>
    <row r="12" customFormat="false" ht="12.75" hidden="false" customHeight="false" outlineLevel="0" collapsed="false">
      <c r="B12" s="216" t="n">
        <v>37043</v>
      </c>
      <c r="C12" s="217" t="n">
        <f aca="false">IF(SETTLE="options",J12,G12)</f>
        <v>3.935</v>
      </c>
      <c r="D12" s="218" t="n">
        <f aca="false">IF(SETTLE="options",K12,F12)</f>
        <v>0.395</v>
      </c>
      <c r="E12" s="219" t="n">
        <v>37036</v>
      </c>
      <c r="F12" s="218" t="n">
        <f aca="false">curves!I15</f>
        <v>0.395</v>
      </c>
      <c r="G12" s="217" t="n">
        <f aca="false">curves!H15</f>
        <v>3.935</v>
      </c>
      <c r="H12" s="218" t="n">
        <f aca="false">curves!J15</f>
        <v>0.068853626476217</v>
      </c>
      <c r="I12" s="219" t="n">
        <v>37040</v>
      </c>
      <c r="J12" s="217" t="n">
        <f aca="false">[2]STRADDLES!$F26</f>
        <v>3.935</v>
      </c>
      <c r="K12" s="218" t="n">
        <f aca="false">[2]STRADDLES!$I26</f>
        <v>0.395</v>
      </c>
    </row>
    <row r="13" customFormat="false" ht="12.75" hidden="false" customHeight="false" outlineLevel="0" collapsed="false">
      <c r="B13" s="216" t="n">
        <v>37073</v>
      </c>
      <c r="C13" s="217" t="n">
        <f aca="false">IF(SETTLE="options",J13,G13)</f>
        <v>3.92</v>
      </c>
      <c r="D13" s="218" t="n">
        <f aca="false">IF(SETTLE="options",K13,F13)</f>
        <v>0.395</v>
      </c>
      <c r="E13" s="219" t="n">
        <v>37068</v>
      </c>
      <c r="F13" s="218" t="n">
        <f aca="false">curves!I16</f>
        <v>0.395</v>
      </c>
      <c r="G13" s="217" t="n">
        <f aca="false">curves!H16</f>
        <v>3.92</v>
      </c>
      <c r="H13" s="218" t="n">
        <f aca="false">curves!J16</f>
        <v>0.068863830234299</v>
      </c>
      <c r="I13" s="219" t="n">
        <v>37069</v>
      </c>
      <c r="J13" s="217" t="n">
        <f aca="false">[2]STRADDLES!$F27</f>
        <v>3.92</v>
      </c>
      <c r="K13" s="218" t="n">
        <f aca="false">[2]STRADDLES!$I27</f>
        <v>0.395</v>
      </c>
    </row>
    <row r="14" customFormat="false" ht="12.75" hidden="false" customHeight="false" outlineLevel="0" collapsed="false">
      <c r="B14" s="216" t="n">
        <v>37104</v>
      </c>
      <c r="C14" s="217" t="n">
        <f aca="false">IF(SETTLE="options",J14,G14)</f>
        <v>3.92</v>
      </c>
      <c r="D14" s="218" t="n">
        <f aca="false">IF(SETTLE="options",K14,F14)</f>
        <v>0.395</v>
      </c>
      <c r="E14" s="219" t="n">
        <v>37098</v>
      </c>
      <c r="F14" s="218" t="n">
        <f aca="false">curves!I17</f>
        <v>0.395</v>
      </c>
      <c r="G14" s="217" t="n">
        <f aca="false">curves!H17</f>
        <v>3.92</v>
      </c>
      <c r="H14" s="218" t="n">
        <f aca="false">curves!J17</f>
        <v>0.068876303277673</v>
      </c>
      <c r="I14" s="219" t="n">
        <v>37099</v>
      </c>
      <c r="J14" s="217" t="n">
        <f aca="false">[2]STRADDLES!$F28</f>
        <v>3.92</v>
      </c>
      <c r="K14" s="218" t="n">
        <f aca="false">[2]STRADDLES!$I28</f>
        <v>0.395</v>
      </c>
    </row>
    <row r="15" customFormat="false" ht="12.75" hidden="false" customHeight="false" outlineLevel="0" collapsed="false">
      <c r="B15" s="216" t="n">
        <v>37135</v>
      </c>
      <c r="C15" s="217" t="n">
        <f aca="false">IF(SETTLE="options",J15,G15)</f>
        <v>3.9</v>
      </c>
      <c r="D15" s="218" t="n">
        <f aca="false">IF(SETTLE="options",K15,F15)</f>
        <v>0.395</v>
      </c>
      <c r="E15" s="219" t="n">
        <v>37131</v>
      </c>
      <c r="F15" s="218" t="n">
        <f aca="false">curves!I18</f>
        <v>0.395</v>
      </c>
      <c r="G15" s="217" t="n">
        <f aca="false">curves!H18</f>
        <v>3.9</v>
      </c>
      <c r="H15" s="218" t="n">
        <f aca="false">curves!J18</f>
        <v>0.068888776321097</v>
      </c>
      <c r="I15" s="219" t="n">
        <v>37132</v>
      </c>
      <c r="J15" s="217" t="n">
        <f aca="false">[2]STRADDLES!$F29</f>
        <v>3.9</v>
      </c>
      <c r="K15" s="218" t="n">
        <f aca="false">[2]STRADDLES!$I29</f>
        <v>0.395</v>
      </c>
    </row>
    <row r="16" customFormat="false" ht="12.75" hidden="false" customHeight="false" outlineLevel="0" collapsed="false">
      <c r="A16" s="213"/>
      <c r="B16" s="216" t="n">
        <v>37165</v>
      </c>
      <c r="C16" s="217" t="n">
        <f aca="false">IF(SETTLE="options",J16,G16)</f>
        <v>3.885</v>
      </c>
      <c r="D16" s="218" t="n">
        <f aca="false">IF(SETTLE="options",K16,F16)</f>
        <v>0.3975</v>
      </c>
      <c r="E16" s="219" t="n">
        <v>37159</v>
      </c>
      <c r="F16" s="218" t="n">
        <f aca="false">curves!I19</f>
        <v>0.3975</v>
      </c>
      <c r="G16" s="217" t="n">
        <f aca="false">curves!H19</f>
        <v>3.885</v>
      </c>
      <c r="H16" s="218" t="n">
        <f aca="false">curves!J19</f>
        <v>0.068902519123611</v>
      </c>
      <c r="I16" s="219" t="n">
        <v>37160</v>
      </c>
      <c r="J16" s="217" t="n">
        <f aca="false">[2]STRADDLES!$F30</f>
        <v>3.885</v>
      </c>
      <c r="K16" s="218" t="n">
        <f aca="false">[2]STRADDLES!$I30</f>
        <v>0.3975</v>
      </c>
    </row>
    <row r="17" customFormat="false" ht="12.75" hidden="false" customHeight="false" outlineLevel="0" collapsed="false">
      <c r="A17" s="213"/>
      <c r="B17" s="216" t="n">
        <v>37196</v>
      </c>
      <c r="C17" s="217" t="n">
        <f aca="false">IF(SETTLE="options",J17,G17)</f>
        <v>3.99</v>
      </c>
      <c r="D17" s="218" t="n">
        <f aca="false">IF(SETTLE="options",K17,F17)</f>
        <v>0.4075</v>
      </c>
      <c r="E17" s="219" t="n">
        <v>37190</v>
      </c>
      <c r="F17" s="218" t="n">
        <f aca="false">curves!I20</f>
        <v>0.4075</v>
      </c>
      <c r="G17" s="217" t="n">
        <f aca="false">curves!H20</f>
        <v>3.99</v>
      </c>
      <c r="H17" s="218" t="n">
        <f aca="false">curves!J20</f>
        <v>0.068919453955852</v>
      </c>
      <c r="I17" s="219" t="n">
        <v>37193</v>
      </c>
      <c r="J17" s="217" t="n">
        <f aca="false">[2]STRADDLES!$F31</f>
        <v>3.99</v>
      </c>
      <c r="K17" s="218" t="n">
        <f aca="false">[2]STRADDLES!$I31</f>
        <v>0.4075</v>
      </c>
    </row>
    <row r="18" customFormat="false" ht="12.75" hidden="false" customHeight="false" outlineLevel="0" collapsed="false">
      <c r="B18" s="216" t="n">
        <v>37226</v>
      </c>
      <c r="C18" s="217" t="n">
        <f aca="false">IF(SETTLE="options",J18,G18)</f>
        <v>4.075</v>
      </c>
      <c r="D18" s="218" t="n">
        <f aca="false">IF(SETTLE="options",K18,F18)</f>
        <v>0.4125</v>
      </c>
      <c r="E18" s="219" t="n">
        <v>37222</v>
      </c>
      <c r="F18" s="218" t="n">
        <f aca="false">curves!I21</f>
        <v>0.4125</v>
      </c>
      <c r="G18" s="217" t="n">
        <f aca="false">curves!H21</f>
        <v>4.075</v>
      </c>
      <c r="H18" s="218" t="n">
        <f aca="false">curves!J21</f>
        <v>0.068935842503271</v>
      </c>
      <c r="I18" s="219" t="n">
        <v>37223</v>
      </c>
      <c r="J18" s="217" t="n">
        <f aca="false">[2]STRADDLES!$F32</f>
        <v>4.075</v>
      </c>
      <c r="K18" s="218" t="n">
        <f aca="false">[2]STRADDLES!$I32</f>
        <v>0.4125</v>
      </c>
    </row>
    <row r="19" customFormat="false" ht="12.75" hidden="false" customHeight="false" outlineLevel="0" collapsed="false">
      <c r="B19" s="216" t="n">
        <v>37257</v>
      </c>
      <c r="C19" s="217" t="n">
        <f aca="false">IF(SETTLE="options",J19,G19)</f>
        <v>4.045</v>
      </c>
      <c r="D19" s="218" t="n">
        <f aca="false">IF(SETTLE="options",K19,F19)</f>
        <v>0.4175</v>
      </c>
      <c r="E19" s="219" t="n">
        <v>37251</v>
      </c>
      <c r="F19" s="218" t="n">
        <f aca="false">curves!I22</f>
        <v>0.4175</v>
      </c>
      <c r="G19" s="217" t="n">
        <f aca="false">curves!H22</f>
        <v>4.045</v>
      </c>
      <c r="H19" s="218" t="n">
        <f aca="false">curves!J22</f>
        <v>0.068966557294407</v>
      </c>
      <c r="I19" s="219" t="n">
        <v>37252</v>
      </c>
      <c r="J19" s="217" t="n">
        <f aca="false">[2]STRADDLES!$F33</f>
        <v>4.045</v>
      </c>
      <c r="K19" s="218" t="n">
        <f aca="false">[2]STRADDLES!$I33</f>
        <v>0.4175</v>
      </c>
    </row>
    <row r="20" customFormat="false" ht="12.75" hidden="false" customHeight="false" outlineLevel="0" collapsed="false">
      <c r="B20" s="216" t="n">
        <v>37288</v>
      </c>
      <c r="C20" s="217" t="n">
        <f aca="false">IF(SETTLE="options",J20,G20)</f>
        <v>3.874</v>
      </c>
      <c r="D20" s="218" t="n">
        <f aca="false">IF(SETTLE="options",K20,F20)</f>
        <v>0.4</v>
      </c>
      <c r="E20" s="219" t="n">
        <v>37284</v>
      </c>
      <c r="F20" s="218" t="n">
        <f aca="false">curves!I23</f>
        <v>0.4</v>
      </c>
      <c r="G20" s="217" t="n">
        <f aca="false">curves!H23</f>
        <v>3.874</v>
      </c>
      <c r="H20" s="218" t="n">
        <f aca="false">curves!J23</f>
        <v>0.069016352028977</v>
      </c>
      <c r="I20" s="219" t="n">
        <v>37285</v>
      </c>
      <c r="J20" s="217" t="n">
        <f aca="false">[2]STRADDLES!$F34</f>
        <v>3.874</v>
      </c>
      <c r="K20" s="218" t="n">
        <f aca="false">[2]STRADDLES!$I34</f>
        <v>0.4</v>
      </c>
    </row>
    <row r="21" customFormat="false" ht="12.75" hidden="false" customHeight="false" outlineLevel="0" collapsed="false">
      <c r="B21" s="216" t="n">
        <v>37316</v>
      </c>
      <c r="C21" s="217" t="n">
        <f aca="false">IF(SETTLE="options",J21,G21)</f>
        <v>3.709</v>
      </c>
      <c r="D21" s="218" t="n">
        <f aca="false">IF(SETTLE="options",K21,F21)</f>
        <v>0.3675</v>
      </c>
      <c r="E21" s="219" t="n">
        <v>37312</v>
      </c>
      <c r="F21" s="218" t="n">
        <f aca="false">curves!I24</f>
        <v>0.3675</v>
      </c>
      <c r="G21" s="217" t="n">
        <f aca="false">curves!H24</f>
        <v>3.709</v>
      </c>
      <c r="H21" s="218" t="n">
        <f aca="false">curves!J24</f>
        <v>0.069061327918971</v>
      </c>
      <c r="I21" s="219" t="n">
        <v>37313</v>
      </c>
      <c r="J21" s="217" t="n">
        <f aca="false">[2]STRADDLES!$F35</f>
        <v>3.709</v>
      </c>
      <c r="K21" s="218" t="n">
        <f aca="false">[2]STRADDLES!$I35</f>
        <v>0.3675</v>
      </c>
    </row>
    <row r="22" customFormat="false" ht="12.75" hidden="false" customHeight="false" outlineLevel="0" collapsed="false">
      <c r="B22" s="216" t="n">
        <v>37347</v>
      </c>
      <c r="C22" s="217" t="n">
        <f aca="false">IF(SETTLE="options",J22,G22)</f>
        <v>3.532</v>
      </c>
      <c r="D22" s="218" t="n">
        <f aca="false">IF(SETTLE="options",K22,F22)</f>
        <v>0.3025</v>
      </c>
      <c r="E22" s="219" t="n">
        <v>37340</v>
      </c>
      <c r="F22" s="218" t="n">
        <f aca="false">curves!I25</f>
        <v>0.3025</v>
      </c>
      <c r="G22" s="217" t="n">
        <f aca="false">curves!H25</f>
        <v>3.532</v>
      </c>
      <c r="H22" s="218" t="n">
        <f aca="false">curves!J25</f>
        <v>0.069092023437083</v>
      </c>
      <c r="I22" s="219" t="n">
        <v>37341</v>
      </c>
      <c r="J22" s="217" t="n">
        <f aca="false">[2]STRADDLES!$F36</f>
        <v>3.532</v>
      </c>
      <c r="K22" s="218" t="n">
        <f aca="false">[2]STRADDLES!$I36</f>
        <v>0.3025</v>
      </c>
    </row>
    <row r="23" customFormat="false" ht="12.75" hidden="false" customHeight="false" outlineLevel="0" collapsed="false">
      <c r="B23" s="216" t="n">
        <v>37377</v>
      </c>
      <c r="C23" s="217" t="n">
        <f aca="false">IF(SETTLE="options",J23,G23)</f>
        <v>3.447</v>
      </c>
      <c r="D23" s="218" t="n">
        <f aca="false">IF(SETTLE="options",K23,F23)</f>
        <v>0.2875</v>
      </c>
      <c r="E23" s="219" t="n">
        <v>37371</v>
      </c>
      <c r="F23" s="218" t="n">
        <f aca="false">curves!I26</f>
        <v>0.2875</v>
      </c>
      <c r="G23" s="217" t="n">
        <f aca="false">curves!H26</f>
        <v>3.447</v>
      </c>
      <c r="H23" s="218" t="n">
        <f aca="false">curves!J26</f>
        <v>0.069093698051045</v>
      </c>
      <c r="I23" s="219" t="n">
        <v>37372</v>
      </c>
      <c r="J23" s="217" t="n">
        <f aca="false">[2]STRADDLES!$F37</f>
        <v>3.447</v>
      </c>
      <c r="K23" s="218" t="n">
        <f aca="false">[2]STRADDLES!$I37</f>
        <v>0.2875</v>
      </c>
    </row>
    <row r="24" customFormat="false" ht="12.75" hidden="false" customHeight="false" outlineLevel="0" collapsed="false">
      <c r="B24" s="216" t="n">
        <v>37408</v>
      </c>
      <c r="C24" s="217" t="n">
        <f aca="false">IF(SETTLE="options",J24,G24)</f>
        <v>3.427</v>
      </c>
      <c r="D24" s="218" t="n">
        <f aca="false">IF(SETTLE="options",K24,F24)</f>
        <v>0.285</v>
      </c>
      <c r="E24" s="219" t="n">
        <v>37404</v>
      </c>
      <c r="F24" s="218" t="n">
        <f aca="false">curves!I27</f>
        <v>0.285</v>
      </c>
      <c r="G24" s="217" t="n">
        <f aca="false">curves!H27</f>
        <v>3.427</v>
      </c>
      <c r="H24" s="218" t="n">
        <f aca="false">curves!J27</f>
        <v>0.069095428485474</v>
      </c>
      <c r="I24" s="219" t="n">
        <v>37405</v>
      </c>
      <c r="J24" s="217" t="n">
        <f aca="false">[2]STRADDLES!$F38</f>
        <v>3.427</v>
      </c>
      <c r="K24" s="218" t="n">
        <f aca="false">[2]STRADDLES!$I38</f>
        <v>0.285</v>
      </c>
    </row>
    <row r="25" customFormat="false" ht="12.75" hidden="false" customHeight="false" outlineLevel="0" collapsed="false">
      <c r="B25" s="216" t="n">
        <v>37438</v>
      </c>
      <c r="C25" s="217" t="n">
        <f aca="false">IF(SETTLE="options",J25,G25)</f>
        <v>3.42</v>
      </c>
      <c r="D25" s="218" t="n">
        <f aca="false">IF(SETTLE="options",K25,F25)</f>
        <v>0.285</v>
      </c>
      <c r="E25" s="219" t="n">
        <v>37432</v>
      </c>
      <c r="F25" s="218" t="n">
        <f aca="false">curves!I28</f>
        <v>0.285</v>
      </c>
      <c r="G25" s="217" t="n">
        <f aca="false">curves!H28</f>
        <v>3.42</v>
      </c>
      <c r="H25" s="218" t="n">
        <f aca="false">curves!J28</f>
        <v>0.069097118524442</v>
      </c>
      <c r="I25" s="219" t="n">
        <v>37433</v>
      </c>
      <c r="J25" s="217" t="n">
        <f aca="false">[2]STRADDLES!$F39</f>
        <v>3.42</v>
      </c>
      <c r="K25" s="218" t="n">
        <f aca="false">[2]STRADDLES!$I39</f>
        <v>0.285</v>
      </c>
    </row>
    <row r="26" customFormat="false" ht="12.75" hidden="false" customHeight="false" outlineLevel="0" collapsed="false">
      <c r="B26" s="216" t="n">
        <v>37469</v>
      </c>
      <c r="C26" s="217" t="n">
        <f aca="false">IF(SETTLE="options",J26,G26)</f>
        <v>3.425</v>
      </c>
      <c r="D26" s="218" t="n">
        <f aca="false">IF(SETTLE="options",K26,F26)</f>
        <v>0.285</v>
      </c>
      <c r="E26" s="219" t="n">
        <v>37463</v>
      </c>
      <c r="F26" s="218" t="n">
        <f aca="false">curves!I29</f>
        <v>0.285</v>
      </c>
      <c r="G26" s="217" t="n">
        <f aca="false">curves!H29</f>
        <v>3.425</v>
      </c>
      <c r="H26" s="218" t="n">
        <f aca="false">curves!J29</f>
        <v>0.06909889208522</v>
      </c>
      <c r="I26" s="219" t="n">
        <v>37466</v>
      </c>
      <c r="J26" s="217" t="n">
        <f aca="false">[2]STRADDLES!$F40</f>
        <v>3.425</v>
      </c>
      <c r="K26" s="218" t="n">
        <f aca="false">[2]STRADDLES!$I40</f>
        <v>0.285</v>
      </c>
    </row>
    <row r="27" customFormat="false" ht="12.75" hidden="false" customHeight="false" outlineLevel="0" collapsed="false">
      <c r="B27" s="216" t="n">
        <v>37500</v>
      </c>
      <c r="C27" s="217" t="n">
        <f aca="false">IF(SETTLE="options",J27,G27)</f>
        <v>3.42</v>
      </c>
      <c r="D27" s="218" t="n">
        <f aca="false">IF(SETTLE="options",K27,F27)</f>
        <v>0.285</v>
      </c>
      <c r="E27" s="219" t="n">
        <v>37495</v>
      </c>
      <c r="F27" s="218" t="n">
        <f aca="false">curves!I30</f>
        <v>0.285</v>
      </c>
      <c r="G27" s="217" t="n">
        <f aca="false">curves!H30</f>
        <v>3.42</v>
      </c>
      <c r="H27" s="218" t="n">
        <f aca="false">curves!J30</f>
        <v>0.069100665646</v>
      </c>
      <c r="I27" s="219" t="n">
        <v>37496</v>
      </c>
      <c r="J27" s="217" t="n">
        <f aca="false">[2]STRADDLES!$F41</f>
        <v>3.42</v>
      </c>
      <c r="K27" s="218" t="n">
        <f aca="false">[2]STRADDLES!$I41</f>
        <v>0.285</v>
      </c>
    </row>
    <row r="28" customFormat="false" ht="12.75" hidden="false" customHeight="false" outlineLevel="0" collapsed="false">
      <c r="B28" s="216" t="n">
        <v>37530</v>
      </c>
      <c r="C28" s="217" t="n">
        <f aca="false">IF(SETTLE="options",J28,G28)</f>
        <v>3.435</v>
      </c>
      <c r="D28" s="218" t="n">
        <f aca="false">IF(SETTLE="options",K28,F28)</f>
        <v>0.2875</v>
      </c>
      <c r="E28" s="219" t="n">
        <v>37524</v>
      </c>
      <c r="F28" s="218" t="n">
        <f aca="false">curves!I31</f>
        <v>0.2875</v>
      </c>
      <c r="G28" s="217" t="n">
        <f aca="false">curves!H31</f>
        <v>3.435</v>
      </c>
      <c r="H28" s="218" t="n">
        <f aca="false">curves!J31</f>
        <v>0.069099982062237</v>
      </c>
      <c r="I28" s="219" t="n">
        <v>37525</v>
      </c>
      <c r="J28" s="217" t="n">
        <f aca="false">[2]STRADDLES!$F42</f>
        <v>3.435</v>
      </c>
      <c r="K28" s="218" t="n">
        <f aca="false">[2]STRADDLES!$I42</f>
        <v>0.2875</v>
      </c>
    </row>
    <row r="29" customFormat="false" ht="12.75" hidden="false" customHeight="false" outlineLevel="0" collapsed="false">
      <c r="B29" s="216" t="n">
        <v>37561</v>
      </c>
      <c r="C29" s="217" t="n">
        <f aca="false">IF(SETTLE="options",J29,G29)</f>
        <v>3.527</v>
      </c>
      <c r="D29" s="218" t="n">
        <f aca="false">IF(SETTLE="options",K29,F29)</f>
        <v>0.295</v>
      </c>
      <c r="E29" s="219" t="n">
        <v>37557</v>
      </c>
      <c r="F29" s="218" t="n">
        <f aca="false">curves!I32</f>
        <v>0.295</v>
      </c>
      <c r="G29" s="217" t="n">
        <f aca="false">curves!H32</f>
        <v>3.527</v>
      </c>
      <c r="H29" s="218" t="n">
        <f aca="false">curves!J32</f>
        <v>0.069095832436425</v>
      </c>
      <c r="I29" s="219" t="n">
        <v>37558</v>
      </c>
      <c r="J29" s="217" t="n">
        <f aca="false">[2]STRADDLES!$F43</f>
        <v>3.527</v>
      </c>
      <c r="K29" s="218" t="n">
        <f aca="false">[2]STRADDLES!$I43</f>
        <v>0.295</v>
      </c>
    </row>
    <row r="30" customFormat="false" ht="12.75" hidden="false" customHeight="false" outlineLevel="0" collapsed="false">
      <c r="B30" s="216" t="n">
        <v>37591</v>
      </c>
      <c r="C30" s="217" t="n">
        <f aca="false">IF(SETTLE="options",J30,G30)</f>
        <v>3.609</v>
      </c>
      <c r="D30" s="218" t="n">
        <f aca="false">IF(SETTLE="options",K30,F30)</f>
        <v>0.2975</v>
      </c>
      <c r="E30" s="219" t="n">
        <v>37585</v>
      </c>
      <c r="F30" s="218" t="n">
        <f aca="false">curves!I33</f>
        <v>0.2975</v>
      </c>
      <c r="G30" s="217" t="n">
        <f aca="false">curves!H33</f>
        <v>3.609</v>
      </c>
      <c r="H30" s="218" t="n">
        <f aca="false">curves!J33</f>
        <v>0.069091816669514</v>
      </c>
      <c r="I30" s="219" t="n">
        <v>37586</v>
      </c>
      <c r="J30" s="217" t="n">
        <f aca="false">[2]STRADDLES!$F44</f>
        <v>3.609</v>
      </c>
      <c r="K30" s="218" t="n">
        <f aca="false">[2]STRADDLES!$I44</f>
        <v>0.2975</v>
      </c>
    </row>
    <row r="31" customFormat="false" ht="12.75" hidden="false" customHeight="false" outlineLevel="0" collapsed="false">
      <c r="B31" s="216" t="n">
        <v>37622</v>
      </c>
      <c r="C31" s="217" t="n">
        <f aca="false">IF(SETTLE="options",J31,G31)</f>
        <v>3.602</v>
      </c>
      <c r="D31" s="218" t="n">
        <f aca="false">IF(SETTLE="options",K31,F31)</f>
        <v>0.285</v>
      </c>
      <c r="E31" s="219" t="n">
        <v>37616</v>
      </c>
      <c r="F31" s="218" t="n">
        <f aca="false">curves!I34</f>
        <v>0.285</v>
      </c>
      <c r="G31" s="217" t="n">
        <f aca="false">curves!H34</f>
        <v>3.602</v>
      </c>
      <c r="H31" s="218" t="n">
        <f aca="false">curves!J34</f>
        <v>0.069095762126818</v>
      </c>
      <c r="I31" s="219" t="n">
        <v>37617</v>
      </c>
      <c r="J31" s="217" t="n">
        <f aca="false">[2]STRADDLES!$F45</f>
        <v>3.602</v>
      </c>
      <c r="K31" s="218" t="n">
        <f aca="false">[2]STRADDLES!$I45</f>
        <v>0.285</v>
      </c>
    </row>
    <row r="32" customFormat="false" ht="12.75" hidden="false" customHeight="false" outlineLevel="0" collapsed="false">
      <c r="B32" s="216" t="n">
        <v>37653</v>
      </c>
      <c r="C32" s="217" t="n">
        <f aca="false">IF(SETTLE="options",J32,G32)</f>
        <v>3.46</v>
      </c>
      <c r="D32" s="218" t="n">
        <f aca="false">IF(SETTLE="options",K32,F32)</f>
        <v>0.285</v>
      </c>
      <c r="E32" s="219" t="n">
        <v>37649</v>
      </c>
      <c r="F32" s="218" t="n">
        <f aca="false">curves!I35</f>
        <v>0.285</v>
      </c>
      <c r="G32" s="217" t="n">
        <f aca="false">curves!H35</f>
        <v>3.46</v>
      </c>
      <c r="H32" s="218" t="n">
        <f aca="false">curves!J35</f>
        <v>0.069109537327938</v>
      </c>
      <c r="I32" s="219" t="n">
        <v>37650</v>
      </c>
      <c r="J32" s="217" t="n">
        <f aca="false">[2]STRADDLES!$F46</f>
        <v>3.46</v>
      </c>
      <c r="K32" s="218" t="n">
        <f aca="false">[2]STRADDLES!$I46</f>
        <v>0.285</v>
      </c>
    </row>
    <row r="33" customFormat="false" ht="12.75" hidden="false" customHeight="false" outlineLevel="0" collapsed="false">
      <c r="B33" s="216" t="n">
        <v>37681</v>
      </c>
      <c r="C33" s="217" t="n">
        <f aca="false">IF(SETTLE="options",J33,G33)</f>
        <v>3.29</v>
      </c>
      <c r="D33" s="218" t="n">
        <f aca="false">IF(SETTLE="options",K33,F33)</f>
        <v>0.275</v>
      </c>
      <c r="E33" s="219" t="n">
        <v>37677</v>
      </c>
      <c r="F33" s="218" t="n">
        <f aca="false">curves!I36</f>
        <v>0.275</v>
      </c>
      <c r="G33" s="217" t="n">
        <f aca="false">curves!H36</f>
        <v>3.29</v>
      </c>
      <c r="H33" s="218" t="n">
        <f aca="false">curves!J36</f>
        <v>0.069121979445132</v>
      </c>
      <c r="I33" s="219" t="n">
        <v>37678</v>
      </c>
      <c r="J33" s="217" t="n">
        <f aca="false">[2]STRADDLES!$F47</f>
        <v>3.29</v>
      </c>
      <c r="K33" s="218" t="n">
        <f aca="false">[2]STRADDLES!$I47</f>
        <v>0.275</v>
      </c>
    </row>
    <row r="34" customFormat="false" ht="12.75" hidden="false" customHeight="false" outlineLevel="0" collapsed="false">
      <c r="B34" s="216" t="n">
        <v>37712</v>
      </c>
      <c r="C34" s="217" t="n">
        <f aca="false">IF(SETTLE="options",J34,G34)</f>
        <v>3.112</v>
      </c>
      <c r="D34" s="218" t="n">
        <f aca="false">IF(SETTLE="options",K34,F34)</f>
        <v>0.2625</v>
      </c>
      <c r="E34" s="219" t="n">
        <v>37706</v>
      </c>
      <c r="F34" s="218" t="n">
        <f aca="false">curves!I37</f>
        <v>0.2625</v>
      </c>
      <c r="G34" s="217" t="n">
        <f aca="false">curves!H37</f>
        <v>3.112</v>
      </c>
      <c r="H34" s="218" t="n">
        <f aca="false">curves!J37</f>
        <v>0.069125864762811</v>
      </c>
      <c r="I34" s="219" t="n">
        <v>37707</v>
      </c>
      <c r="J34" s="217" t="n">
        <f aca="false">[2]STRADDLES!$F48</f>
        <v>3.112</v>
      </c>
      <c r="K34" s="218" t="n">
        <f aca="false">[2]STRADDLES!$I48</f>
        <v>0.2625</v>
      </c>
    </row>
    <row r="35" customFormat="false" ht="12.75" hidden="false" customHeight="false" outlineLevel="0" collapsed="false">
      <c r="B35" s="216" t="n">
        <v>37742</v>
      </c>
      <c r="C35" s="217" t="n">
        <f aca="false">IF(SETTLE="options",J35,G35)</f>
        <v>3.097</v>
      </c>
      <c r="D35" s="218" t="n">
        <f aca="false">IF(SETTLE="options",K35,F35)</f>
        <v>0.2575</v>
      </c>
      <c r="E35" s="219" t="n">
        <v>37736</v>
      </c>
      <c r="F35" s="218" t="n">
        <f aca="false">curves!I38</f>
        <v>0.2575</v>
      </c>
      <c r="G35" s="217" t="n">
        <f aca="false">curves!H38</f>
        <v>3.097</v>
      </c>
      <c r="H35" s="218" t="n">
        <f aca="false">curves!J38</f>
        <v>0.069116714336692</v>
      </c>
      <c r="I35" s="219" t="n">
        <v>37739</v>
      </c>
      <c r="J35" s="217" t="n">
        <f aca="false">[2]STRADDLES!$F49</f>
        <v>3.097</v>
      </c>
      <c r="K35" s="218" t="n">
        <f aca="false">[2]STRADDLES!$I49</f>
        <v>0.2575</v>
      </c>
    </row>
    <row r="36" customFormat="false" ht="12.75" hidden="false" customHeight="false" outlineLevel="0" collapsed="false">
      <c r="B36" s="220" t="n">
        <v>37773</v>
      </c>
      <c r="C36" s="217" t="n">
        <f aca="false">IF(SETTLE="options",J36,G36)</f>
        <v>3.117</v>
      </c>
      <c r="D36" s="218" t="n">
        <f aca="false">IF(SETTLE="options",K36,F36)</f>
        <v>0.255</v>
      </c>
      <c r="E36" s="214" t="n">
        <v>37768</v>
      </c>
      <c r="F36" s="218" t="n">
        <f aca="false">curves!I39</f>
        <v>0.255</v>
      </c>
      <c r="G36" s="217" t="n">
        <f aca="false">curves!H39</f>
        <v>3.117</v>
      </c>
      <c r="H36" s="218" t="n">
        <f aca="false">curves!J39</f>
        <v>0.069107258896399</v>
      </c>
      <c r="I36" s="215" t="n">
        <v>37769</v>
      </c>
      <c r="J36" s="217" t="n">
        <f aca="false">[2]STRADDLES!$F50</f>
        <v>3.117</v>
      </c>
      <c r="K36" s="218" t="n">
        <f aca="false">[2]STRADDLES!$I50</f>
        <v>0.255</v>
      </c>
    </row>
    <row r="37" customFormat="false" ht="12.75" hidden="false" customHeight="false" outlineLevel="0" collapsed="false">
      <c r="B37" s="220" t="n">
        <v>37803</v>
      </c>
      <c r="C37" s="217" t="n">
        <f aca="false">IF(SETTLE="options",J37,G37)</f>
        <v>3.139</v>
      </c>
      <c r="D37" s="218" t="n">
        <f aca="false">IF(SETTLE="options",K37,F37)</f>
        <v>0.255</v>
      </c>
      <c r="E37" s="214" t="n">
        <v>37797</v>
      </c>
      <c r="F37" s="218" t="n">
        <f aca="false">curves!I40</f>
        <v>0.255</v>
      </c>
      <c r="G37" s="217" t="n">
        <f aca="false">curves!H40</f>
        <v>3.139</v>
      </c>
      <c r="H37" s="218" t="n">
        <f aca="false">curves!J40</f>
        <v>0.069098977225039</v>
      </c>
      <c r="I37" s="215" t="n">
        <v>37798</v>
      </c>
      <c r="J37" s="217" t="n">
        <f aca="false">[2]STRADDLES!$F51</f>
        <v>3.139</v>
      </c>
      <c r="K37" s="218" t="n">
        <f aca="false">[2]STRADDLES!$I51</f>
        <v>0.255</v>
      </c>
    </row>
    <row r="38" customFormat="false" ht="12.75" hidden="false" customHeight="false" outlineLevel="0" collapsed="false">
      <c r="B38" s="220" t="n">
        <v>37834</v>
      </c>
      <c r="C38" s="217" t="n">
        <f aca="false">IF(SETTLE="options",J38,G38)</f>
        <v>3.16</v>
      </c>
      <c r="D38" s="218" t="n">
        <f aca="false">IF(SETTLE="options",K38,F38)</f>
        <v>0.255</v>
      </c>
      <c r="E38" s="214" t="n">
        <v>37797</v>
      </c>
      <c r="F38" s="218" t="n">
        <f aca="false">curves!I41</f>
        <v>0.255</v>
      </c>
      <c r="G38" s="217" t="n">
        <f aca="false">curves!H41</f>
        <v>3.16</v>
      </c>
      <c r="H38" s="218" t="n">
        <f aca="false">curves!J41</f>
        <v>0.069091668761529</v>
      </c>
      <c r="I38" s="215" t="n">
        <v>37798</v>
      </c>
      <c r="J38" s="217" t="n">
        <f aca="false">[2]STRADDLES!$F52</f>
        <v>3.16</v>
      </c>
      <c r="K38" s="218" t="n">
        <f aca="false">[2]STRADDLES!$I52</f>
        <v>0.255</v>
      </c>
    </row>
    <row r="39" customFormat="false" ht="12.75" hidden="false" customHeight="false" outlineLevel="0" collapsed="false">
      <c r="B39" s="220" t="n">
        <v>37865</v>
      </c>
      <c r="C39" s="217" t="n">
        <f aca="false">IF(SETTLE="options",J39,G39)</f>
        <v>3.15</v>
      </c>
      <c r="D39" s="218" t="n">
        <f aca="false">IF(SETTLE="options",K39,F39)</f>
        <v>0.255</v>
      </c>
      <c r="E39" s="214" t="n">
        <v>37797</v>
      </c>
      <c r="F39" s="218" t="n">
        <f aca="false">curves!I42</f>
        <v>0.255</v>
      </c>
      <c r="G39" s="217" t="n">
        <f aca="false">curves!H42</f>
        <v>3.15</v>
      </c>
      <c r="H39" s="218" t="n">
        <f aca="false">curves!J42</f>
        <v>0.069084360298035</v>
      </c>
      <c r="I39" s="215" t="n">
        <v>37798</v>
      </c>
      <c r="J39" s="217" t="n">
        <f aca="false">[2]STRADDLES!$F53</f>
        <v>3.15</v>
      </c>
      <c r="K39" s="218" t="n">
        <f aca="false">[2]STRADDLES!$I53</f>
        <v>0.255</v>
      </c>
    </row>
    <row r="40" customFormat="false" ht="12.75" hidden="false" customHeight="false" outlineLevel="0" collapsed="false">
      <c r="B40" s="220" t="n">
        <v>37895</v>
      </c>
      <c r="C40" s="217" t="n">
        <f aca="false">IF(SETTLE="options",J40,G40)</f>
        <v>3.155</v>
      </c>
      <c r="D40" s="218" t="n">
        <f aca="false">IF(SETTLE="options",K40,F40)</f>
        <v>0.255</v>
      </c>
      <c r="E40" s="214" t="n">
        <v>37797</v>
      </c>
      <c r="F40" s="218" t="n">
        <f aca="false">curves!I43</f>
        <v>0.255</v>
      </c>
      <c r="G40" s="217" t="n">
        <f aca="false">curves!H43</f>
        <v>3.155</v>
      </c>
      <c r="H40" s="218" t="n">
        <f aca="false">curves!J43</f>
        <v>0.069077020617554</v>
      </c>
      <c r="I40" s="215" t="n">
        <v>37798</v>
      </c>
      <c r="J40" s="217" t="n">
        <f aca="false">[2]STRADDLES!$F54</f>
        <v>3.155</v>
      </c>
      <c r="K40" s="218" t="n">
        <f aca="false">[2]STRADDLES!$I54</f>
        <v>0.255</v>
      </c>
    </row>
    <row r="41" customFormat="false" ht="12.75" hidden="false" customHeight="false" outlineLevel="0" collapsed="false">
      <c r="B41" s="220" t="n">
        <v>37926</v>
      </c>
      <c r="C41" s="217" t="n">
        <f aca="false">IF(SETTLE="options",J41,G41)</f>
        <v>3.247</v>
      </c>
      <c r="D41" s="218" t="n">
        <f aca="false">IF(SETTLE="options",K41,F41)</f>
        <v>0.265</v>
      </c>
      <c r="E41" s="214" t="n">
        <v>37797</v>
      </c>
      <c r="F41" s="218" t="n">
        <f aca="false">curves!I44</f>
        <v>0.265</v>
      </c>
      <c r="G41" s="217" t="n">
        <f aca="false">curves!H44</f>
        <v>3.247</v>
      </c>
      <c r="H41" s="218" t="n">
        <f aca="false">curves!J44</f>
        <v>0.069069100944941</v>
      </c>
      <c r="I41" s="215" t="n">
        <v>37798</v>
      </c>
      <c r="J41" s="217" t="n">
        <f aca="false">[2]STRADDLES!$F55</f>
        <v>3.247</v>
      </c>
      <c r="K41" s="218" t="n">
        <f aca="false">[2]STRADDLES!$I55</f>
        <v>0.265</v>
      </c>
    </row>
    <row r="42" customFormat="false" ht="12.75" hidden="false" customHeight="false" outlineLevel="0" collapsed="false">
      <c r="B42" s="220" t="n">
        <v>37956</v>
      </c>
      <c r="C42" s="217" t="n">
        <f aca="false">IF(SETTLE="options",J42,G42)</f>
        <v>3.329</v>
      </c>
      <c r="D42" s="218" t="n">
        <f aca="false">IF(SETTLE="options",K42,F42)</f>
        <v>0.27</v>
      </c>
      <c r="E42" s="214" t="n">
        <v>37797</v>
      </c>
      <c r="F42" s="218" t="n">
        <f aca="false">curves!I45</f>
        <v>0.27</v>
      </c>
      <c r="G42" s="217" t="n">
        <f aca="false">curves!H45</f>
        <v>3.329</v>
      </c>
      <c r="H42" s="218" t="n">
        <f aca="false">curves!J45</f>
        <v>0.069061436745657</v>
      </c>
      <c r="I42" s="215" t="n">
        <v>37798</v>
      </c>
      <c r="J42" s="217" t="n">
        <f aca="false">[2]STRADDLES!$F56</f>
        <v>3.329</v>
      </c>
      <c r="K42" s="218" t="n">
        <f aca="false">[2]STRADDLES!$I56</f>
        <v>0.27</v>
      </c>
    </row>
    <row r="43" customFormat="false" ht="12.75" hidden="false" customHeight="false" outlineLevel="0" collapsed="false">
      <c r="B43" s="220" t="n">
        <v>37987</v>
      </c>
      <c r="C43" s="217" t="n">
        <f aca="false">IF(SETTLE="options",J43,G43)</f>
        <v>3.474</v>
      </c>
      <c r="D43" s="218" t="n">
        <f aca="false">IF(SETTLE="options",K43,F43)</f>
        <v>0.2875</v>
      </c>
      <c r="E43" s="214" t="n">
        <v>37797</v>
      </c>
      <c r="F43" s="218" t="n">
        <f aca="false">curves!I46</f>
        <v>0.2875</v>
      </c>
      <c r="G43" s="217" t="n">
        <f aca="false">curves!H46</f>
        <v>3.474</v>
      </c>
      <c r="H43" s="218" t="n">
        <f aca="false">curves!J46</f>
        <v>0.069060876284693</v>
      </c>
      <c r="I43" s="215" t="n">
        <v>37798</v>
      </c>
      <c r="J43" s="217" t="n">
        <f aca="false">[2]STRADDLES!$F57</f>
        <v>3.474</v>
      </c>
      <c r="K43" s="218" t="n">
        <f aca="false">[2]STRADDLES!$I57</f>
        <v>0.2875</v>
      </c>
    </row>
    <row r="44" customFormat="false" ht="12.75" hidden="false" customHeight="false" outlineLevel="0" collapsed="false">
      <c r="B44" s="220" t="n">
        <v>38018</v>
      </c>
      <c r="C44" s="217" t="n">
        <f aca="false">IF(SETTLE="options",J44,G44)</f>
        <v>3.336</v>
      </c>
      <c r="D44" s="218" t="n">
        <f aca="false">IF(SETTLE="options",K44,F44)</f>
        <v>0.275</v>
      </c>
      <c r="E44" s="214" t="n">
        <v>37797</v>
      </c>
      <c r="F44" s="218" t="n">
        <f aca="false">curves!I47</f>
        <v>0.275</v>
      </c>
      <c r="G44" s="217" t="n">
        <f aca="false">curves!H47</f>
        <v>3.336</v>
      </c>
      <c r="H44" s="218" t="n">
        <f aca="false">curves!J47</f>
        <v>0.069068165649462</v>
      </c>
      <c r="I44" s="215" t="n">
        <v>37798</v>
      </c>
      <c r="J44" s="217" t="n">
        <f aca="false">[2]STRADDLES!$F58</f>
        <v>3.336</v>
      </c>
      <c r="K44" s="218" t="n">
        <f aca="false">[2]STRADDLES!$I58</f>
        <v>0.275</v>
      </c>
    </row>
    <row r="45" customFormat="false" ht="12.75" hidden="false" customHeight="false" outlineLevel="0" collapsed="false">
      <c r="B45" s="220" t="n">
        <v>38047</v>
      </c>
      <c r="C45" s="217" t="n">
        <f aca="false">IF(SETTLE="options",J45,G45)</f>
        <v>3.169</v>
      </c>
      <c r="D45" s="218" t="n">
        <f aca="false">IF(SETTLE="options",K45,F45)</f>
        <v>0.2725</v>
      </c>
      <c r="E45" s="214" t="n">
        <v>37797</v>
      </c>
      <c r="F45" s="218" t="n">
        <f aca="false">curves!I48</f>
        <v>0.2725</v>
      </c>
      <c r="G45" s="217" t="n">
        <f aca="false">curves!H48</f>
        <v>3.169</v>
      </c>
      <c r="H45" s="218" t="n">
        <f aca="false">curves!J48</f>
        <v>0.069074984732649</v>
      </c>
      <c r="I45" s="215" t="n">
        <v>37798</v>
      </c>
      <c r="J45" s="217" t="n">
        <f aca="false">[2]STRADDLES!$F59</f>
        <v>3.169</v>
      </c>
      <c r="K45" s="218" t="n">
        <f aca="false">[2]STRADDLES!$I59</f>
        <v>0.2725</v>
      </c>
    </row>
    <row r="46" customFormat="false" ht="12.75" hidden="false" customHeight="false" outlineLevel="0" collapsed="false">
      <c r="B46" s="220" t="n">
        <v>38078</v>
      </c>
      <c r="C46" s="217" t="n">
        <f aca="false">IF(SETTLE="options",J46,G46)</f>
        <v>2.994</v>
      </c>
      <c r="D46" s="218" t="n">
        <f aca="false">IF(SETTLE="options",K46,F46)</f>
        <v>0.2525</v>
      </c>
      <c r="E46" s="214" t="n">
        <v>37797</v>
      </c>
      <c r="F46" s="218" t="n">
        <f aca="false">curves!I49</f>
        <v>0.2525</v>
      </c>
      <c r="G46" s="217" t="n">
        <f aca="false">curves!H49</f>
        <v>2.994</v>
      </c>
      <c r="H46" s="218" t="n">
        <f aca="false">curves!J49</f>
        <v>0.069075819107612</v>
      </c>
      <c r="I46" s="215" t="n">
        <v>37798</v>
      </c>
      <c r="J46" s="217" t="n">
        <f aca="false">[2]STRADDLES!$F60</f>
        <v>2.994</v>
      </c>
      <c r="K46" s="218" t="n">
        <f aca="false">[2]STRADDLES!$I60</f>
        <v>0.2525</v>
      </c>
    </row>
    <row r="47" customFormat="false" ht="12.75" hidden="false" customHeight="false" outlineLevel="0" collapsed="false">
      <c r="B47" s="220" t="n">
        <v>38108</v>
      </c>
      <c r="C47" s="217" t="n">
        <f aca="false">IF(SETTLE="options",J47,G47)</f>
        <v>2.98</v>
      </c>
      <c r="D47" s="218" t="n">
        <f aca="false">IF(SETTLE="options",K47,F47)</f>
        <v>0.2525</v>
      </c>
      <c r="E47" s="214" t="n">
        <v>37797</v>
      </c>
      <c r="F47" s="218" t="n">
        <f aca="false">curves!I50</f>
        <v>0.2525</v>
      </c>
      <c r="G47" s="217" t="n">
        <f aca="false">curves!H50</f>
        <v>2.98</v>
      </c>
      <c r="H47" s="218" t="n">
        <f aca="false">curves!J50</f>
        <v>0.069069963351949</v>
      </c>
      <c r="I47" s="215" t="n">
        <v>37798</v>
      </c>
      <c r="J47" s="217" t="n">
        <f aca="false">[2]STRADDLES!$F61</f>
        <v>2.98</v>
      </c>
      <c r="K47" s="218" t="n">
        <f aca="false">[2]STRADDLES!$I61</f>
        <v>0.2525</v>
      </c>
    </row>
    <row r="48" customFormat="false" ht="12.75" hidden="false" customHeight="false" outlineLevel="0" collapsed="false">
      <c r="B48" s="220" t="n">
        <v>38139</v>
      </c>
      <c r="C48" s="217" t="n">
        <f aca="false">IF(SETTLE="options",J48,G48)</f>
        <v>3.001</v>
      </c>
      <c r="D48" s="218" t="n">
        <f aca="false">IF(SETTLE="options",K48,F48)</f>
        <v>0.2525</v>
      </c>
      <c r="E48" s="214" t="n">
        <v>37797</v>
      </c>
      <c r="F48" s="218" t="n">
        <f aca="false">curves!I51</f>
        <v>0.2525</v>
      </c>
      <c r="G48" s="217" t="n">
        <f aca="false">curves!H51</f>
        <v>3.001</v>
      </c>
      <c r="H48" s="218" t="n">
        <f aca="false">curves!J51</f>
        <v>0.069063912404441</v>
      </c>
      <c r="I48" s="215" t="n">
        <v>37798</v>
      </c>
      <c r="J48" s="217" t="n">
        <f aca="false">[2]STRADDLES!$F62</f>
        <v>3.001</v>
      </c>
      <c r="K48" s="218" t="n">
        <f aca="false">[2]STRADDLES!$I62</f>
        <v>0.2525</v>
      </c>
    </row>
    <row r="49" customFormat="false" ht="12.75" hidden="false" customHeight="false" outlineLevel="0" collapsed="false">
      <c r="B49" s="220" t="n">
        <v>38169</v>
      </c>
      <c r="C49" s="217" t="n">
        <f aca="false">IF(SETTLE="options",J49,G49)</f>
        <v>3.023</v>
      </c>
      <c r="D49" s="218" t="n">
        <f aca="false">IF(SETTLE="options",K49,F49)</f>
        <v>0.25</v>
      </c>
      <c r="E49" s="214" t="n">
        <v>37797</v>
      </c>
      <c r="F49" s="218" t="n">
        <f aca="false">curves!I52</f>
        <v>0.25</v>
      </c>
      <c r="G49" s="217" t="n">
        <f aca="false">curves!H52</f>
        <v>3.023</v>
      </c>
      <c r="H49" s="218" t="n">
        <f aca="false">curves!J52</f>
        <v>0.069069004174273</v>
      </c>
      <c r="I49" s="215" t="n">
        <v>37798</v>
      </c>
      <c r="J49" s="217" t="n">
        <f aca="false">[2]STRADDLES!$F63</f>
        <v>3.023</v>
      </c>
      <c r="K49" s="218" t="n">
        <f aca="false">[2]STRADDLES!$I63</f>
        <v>0.25</v>
      </c>
    </row>
    <row r="50" customFormat="false" ht="12.75" hidden="false" customHeight="false" outlineLevel="0" collapsed="false">
      <c r="B50" s="220" t="n">
        <v>38200</v>
      </c>
      <c r="C50" s="217" t="n">
        <f aca="false">IF(SETTLE="options",J50,G50)</f>
        <v>3.044</v>
      </c>
      <c r="D50" s="218" t="n">
        <f aca="false">IF(SETTLE="options",K50,F50)</f>
        <v>0.25</v>
      </c>
      <c r="E50" s="214" t="n">
        <v>37797</v>
      </c>
      <c r="F50" s="218" t="n">
        <f aca="false">curves!I53</f>
        <v>0.25</v>
      </c>
      <c r="G50" s="217" t="n">
        <f aca="false">curves!H53</f>
        <v>3.044</v>
      </c>
      <c r="H50" s="218" t="n">
        <f aca="false">curves!J53</f>
        <v>0.069087194176122</v>
      </c>
      <c r="I50" s="215" t="n">
        <v>37798</v>
      </c>
      <c r="J50" s="217" t="n">
        <f aca="false">[2]STRADDLES!$F64</f>
        <v>3.044</v>
      </c>
      <c r="K50" s="218" t="n">
        <f aca="false">[2]STRADDLES!$I64</f>
        <v>0.25</v>
      </c>
    </row>
    <row r="51" customFormat="false" ht="12.75" hidden="false" customHeight="false" outlineLevel="0" collapsed="false">
      <c r="B51" s="220" t="n">
        <v>38231</v>
      </c>
      <c r="C51" s="217" t="n">
        <f aca="false">IF(SETTLE="options",J51,G51)</f>
        <v>3.033</v>
      </c>
      <c r="D51" s="218" t="n">
        <f aca="false">IF(SETTLE="options",K51,F51)</f>
        <v>0.25</v>
      </c>
      <c r="E51" s="214" t="n">
        <v>37797</v>
      </c>
      <c r="F51" s="218" t="n">
        <f aca="false">curves!I54</f>
        <v>0.25</v>
      </c>
      <c r="G51" s="217" t="n">
        <f aca="false">curves!H54</f>
        <v>3.033</v>
      </c>
      <c r="H51" s="218" t="n">
        <f aca="false">curves!J54</f>
        <v>0.06910538417808</v>
      </c>
      <c r="I51" s="215" t="n">
        <v>37798</v>
      </c>
      <c r="J51" s="217" t="n">
        <f aca="false">[2]STRADDLES!$F65</f>
        <v>3.033</v>
      </c>
      <c r="K51" s="218" t="n">
        <f aca="false">[2]STRADDLES!$I65</f>
        <v>0.25</v>
      </c>
    </row>
    <row r="52" customFormat="false" ht="12.75" hidden="false" customHeight="false" outlineLevel="0" collapsed="false">
      <c r="B52" s="220" t="n">
        <v>38261</v>
      </c>
      <c r="C52" s="217" t="n">
        <f aca="false">IF(SETTLE="options",J52,G52)</f>
        <v>3.037</v>
      </c>
      <c r="D52" s="218" t="n">
        <f aca="false">IF(SETTLE="options",K52,F52)</f>
        <v>0.25</v>
      </c>
      <c r="E52" s="214" t="n">
        <v>37797</v>
      </c>
      <c r="F52" s="218" t="n">
        <f aca="false">curves!I55</f>
        <v>0.25</v>
      </c>
      <c r="G52" s="217" t="n">
        <f aca="false">curves!H55</f>
        <v>3.037</v>
      </c>
      <c r="H52" s="218" t="n">
        <f aca="false">curves!J55</f>
        <v>0.069122987405887</v>
      </c>
      <c r="I52" s="215" t="n">
        <v>37798</v>
      </c>
      <c r="J52" s="217" t="n">
        <f aca="false">[2]STRADDLES!$F66</f>
        <v>3.037</v>
      </c>
      <c r="K52" s="218" t="n">
        <f aca="false">[2]STRADDLES!$I66</f>
        <v>0.25</v>
      </c>
    </row>
    <row r="53" customFormat="false" ht="12.75" hidden="false" customHeight="false" outlineLevel="0" collapsed="false">
      <c r="B53" s="220" t="n">
        <v>38292</v>
      </c>
      <c r="C53" s="217" t="n">
        <f aca="false">IF(SETTLE="options",J53,G53)</f>
        <v>3.124</v>
      </c>
      <c r="D53" s="218" t="n">
        <f aca="false">IF(SETTLE="options",K53,F53)</f>
        <v>0.2525</v>
      </c>
      <c r="E53" s="214" t="n">
        <v>37797</v>
      </c>
      <c r="F53" s="218" t="n">
        <f aca="false">curves!I56</f>
        <v>0.2525</v>
      </c>
      <c r="G53" s="217" t="n">
        <f aca="false">curves!H56</f>
        <v>3.124</v>
      </c>
      <c r="H53" s="218" t="n">
        <f aca="false">curves!J56</f>
        <v>0.06914117740806</v>
      </c>
      <c r="I53" s="215" t="n">
        <v>37798</v>
      </c>
      <c r="J53" s="217" t="n">
        <f aca="false">[2]STRADDLES!$F67</f>
        <v>3.124</v>
      </c>
      <c r="K53" s="218" t="n">
        <f aca="false">[2]STRADDLES!$I67</f>
        <v>0.2525</v>
      </c>
    </row>
    <row r="54" customFormat="false" ht="12.75" hidden="false" customHeight="false" outlineLevel="0" collapsed="false">
      <c r="B54" s="220" t="n">
        <v>38322</v>
      </c>
      <c r="C54" s="217" t="n">
        <f aca="false">IF(SETTLE="options",J54,G54)</f>
        <v>3.203</v>
      </c>
      <c r="D54" s="218" t="n">
        <f aca="false">IF(SETTLE="options",K54,F54)</f>
        <v>0.255</v>
      </c>
      <c r="E54" s="214" t="n">
        <v>37797</v>
      </c>
      <c r="F54" s="218" t="n">
        <f aca="false">curves!I57</f>
        <v>0.255</v>
      </c>
      <c r="G54" s="217" t="n">
        <f aca="false">curves!H57</f>
        <v>3.203</v>
      </c>
      <c r="H54" s="218" t="n">
        <f aca="false">curves!J57</f>
        <v>0.069158780636075</v>
      </c>
      <c r="I54" s="215" t="n">
        <v>37798</v>
      </c>
      <c r="J54" s="217" t="n">
        <f aca="false">[2]STRADDLES!$F68</f>
        <v>3.203</v>
      </c>
      <c r="K54" s="218" t="n">
        <f aca="false">[2]STRADDLES!$I68</f>
        <v>0.255</v>
      </c>
    </row>
    <row r="55" customFormat="false" ht="12.75" hidden="false" customHeight="false" outlineLevel="0" collapsed="false">
      <c r="B55" s="220" t="n">
        <v>38353</v>
      </c>
      <c r="C55" s="217" t="n">
        <f aca="false">IF(SETTLE="options",J55,G55)</f>
        <v>3.416</v>
      </c>
      <c r="D55" s="218" t="n">
        <f aca="false">IF(SETTLE="options",K55,F55)</f>
        <v>0.26</v>
      </c>
      <c r="E55" s="214" t="n">
        <v>37797</v>
      </c>
      <c r="F55" s="218" t="n">
        <f aca="false">curves!I58</f>
        <v>0.26</v>
      </c>
      <c r="G55" s="217" t="n">
        <f aca="false">curves!H58</f>
        <v>3.416</v>
      </c>
      <c r="H55" s="218" t="n">
        <f aca="false">curves!J58</f>
        <v>0.069176970638464</v>
      </c>
      <c r="I55" s="215" t="n">
        <v>37798</v>
      </c>
      <c r="J55" s="217" t="n">
        <f aca="false">[2]STRADDLES!$F69</f>
        <v>3.416</v>
      </c>
      <c r="K55" s="218" t="n">
        <f aca="false">[2]STRADDLES!$I69</f>
        <v>0.26</v>
      </c>
    </row>
    <row r="56" customFormat="false" ht="12.75" hidden="false" customHeight="false" outlineLevel="0" collapsed="false">
      <c r="B56" s="220" t="n">
        <v>38384</v>
      </c>
      <c r="C56" s="217" t="n">
        <f aca="false">IF(SETTLE="options",J56,G56)</f>
        <v>3.282</v>
      </c>
      <c r="D56" s="218" t="n">
        <f aca="false">IF(SETTLE="options",K56,F56)</f>
        <v>0.2475</v>
      </c>
      <c r="E56" s="214" t="n">
        <v>37797</v>
      </c>
      <c r="F56" s="218" t="n">
        <f aca="false">curves!I59</f>
        <v>0.2475</v>
      </c>
      <c r="G56" s="217" t="n">
        <f aca="false">curves!H59</f>
        <v>3.282</v>
      </c>
      <c r="H56" s="218" t="n">
        <f aca="false">curves!J59</f>
        <v>0.069195160640962</v>
      </c>
      <c r="I56" s="215" t="n">
        <v>37798</v>
      </c>
      <c r="J56" s="217" t="n">
        <f aca="false">[2]STRADDLES!$F70</f>
        <v>3.282</v>
      </c>
      <c r="K56" s="218" t="n">
        <f aca="false">[2]STRADDLES!$I70</f>
        <v>0.2475</v>
      </c>
    </row>
    <row r="57" customFormat="false" ht="12.75" hidden="false" customHeight="false" outlineLevel="0" collapsed="false">
      <c r="B57" s="220" t="n">
        <v>38412</v>
      </c>
      <c r="C57" s="217" t="n">
        <f aca="false">IF(SETTLE="options",J57,G57)</f>
        <v>3.118</v>
      </c>
      <c r="D57" s="218" t="n">
        <f aca="false">IF(SETTLE="options",K57,F57)</f>
        <v>0.2425</v>
      </c>
      <c r="E57" s="214" t="n">
        <v>37797</v>
      </c>
      <c r="F57" s="218" t="n">
        <f aca="false">curves!I60</f>
        <v>0.2425</v>
      </c>
      <c r="G57" s="217" t="n">
        <f aca="false">curves!H60</f>
        <v>3.118</v>
      </c>
      <c r="H57" s="218" t="n">
        <f aca="false">curves!J60</f>
        <v>0.069211590320733</v>
      </c>
      <c r="I57" s="215" t="n">
        <v>37798</v>
      </c>
      <c r="J57" s="217" t="n">
        <f aca="false">[2]STRADDLES!$F71</f>
        <v>3.118</v>
      </c>
      <c r="K57" s="218" t="n">
        <f aca="false">[2]STRADDLES!$I71</f>
        <v>0.2425</v>
      </c>
    </row>
    <row r="58" customFormat="false" ht="12.75" hidden="false" customHeight="false" outlineLevel="0" collapsed="false">
      <c r="B58" s="220" t="n">
        <v>38443</v>
      </c>
      <c r="C58" s="217" t="n">
        <f aca="false">IF(SETTLE="options",J58,G58)</f>
        <v>2.946</v>
      </c>
      <c r="D58" s="218" t="n">
        <f aca="false">IF(SETTLE="options",K58,F58)</f>
        <v>0.23</v>
      </c>
      <c r="E58" s="214" t="n">
        <v>37797</v>
      </c>
      <c r="F58" s="218" t="n">
        <f aca="false">curves!I61</f>
        <v>0.23</v>
      </c>
      <c r="G58" s="217" t="n">
        <f aca="false">curves!H61</f>
        <v>2.946</v>
      </c>
      <c r="H58" s="218" t="n">
        <f aca="false">curves!J61</f>
        <v>0.06922978032344</v>
      </c>
      <c r="I58" s="215" t="n">
        <v>37798</v>
      </c>
      <c r="J58" s="217" t="n">
        <f aca="false">[2]STRADDLES!$F72</f>
        <v>2.946</v>
      </c>
      <c r="K58" s="218" t="n">
        <f aca="false">[2]STRADDLES!$I72</f>
        <v>0.23</v>
      </c>
    </row>
    <row r="59" customFormat="false" ht="12.75" hidden="false" customHeight="false" outlineLevel="0" collapsed="false">
      <c r="B59" s="220" t="n">
        <v>38473</v>
      </c>
      <c r="C59" s="217" t="n">
        <f aca="false">IF(SETTLE="options",J59,G59)</f>
        <v>2.933</v>
      </c>
      <c r="D59" s="218" t="n">
        <f aca="false">IF(SETTLE="options",K59,F59)</f>
        <v>0.23</v>
      </c>
      <c r="E59" s="214" t="n">
        <v>37797</v>
      </c>
      <c r="F59" s="218" t="n">
        <f aca="false">curves!I62</f>
        <v>0.23</v>
      </c>
      <c r="G59" s="217" t="n">
        <f aca="false">curves!H62</f>
        <v>2.933</v>
      </c>
      <c r="H59" s="218" t="n">
        <f aca="false">curves!J62</f>
        <v>0.06924738355197</v>
      </c>
      <c r="I59" s="215" t="n">
        <v>37798</v>
      </c>
      <c r="J59" s="217" t="n">
        <f aca="false">[2]STRADDLES!$F73</f>
        <v>2.933</v>
      </c>
      <c r="K59" s="218" t="n">
        <f aca="false">[2]STRADDLES!$I73</f>
        <v>0.23</v>
      </c>
    </row>
    <row r="60" customFormat="false" ht="12.75" hidden="false" customHeight="false" outlineLevel="0" collapsed="false">
      <c r="B60" s="220" t="n">
        <v>38504</v>
      </c>
      <c r="C60" s="217" t="n">
        <f aca="false">IF(SETTLE="options",J60,G60)</f>
        <v>2.955</v>
      </c>
      <c r="D60" s="218" t="n">
        <f aca="false">IF(SETTLE="options",K60,F60)</f>
        <v>0.23</v>
      </c>
      <c r="E60" s="214" t="n">
        <v>37797</v>
      </c>
      <c r="F60" s="218" t="n">
        <f aca="false">curves!I63</f>
        <v>0.23</v>
      </c>
      <c r="G60" s="217" t="n">
        <f aca="false">curves!H63</f>
        <v>2.955</v>
      </c>
      <c r="H60" s="218" t="n">
        <f aca="false">curves!J63</f>
        <v>0.069265573554892</v>
      </c>
      <c r="I60" s="215" t="n">
        <v>37798</v>
      </c>
      <c r="J60" s="217" t="n">
        <f aca="false">[2]STRADDLES!$F74</f>
        <v>2.955</v>
      </c>
      <c r="K60" s="218" t="n">
        <f aca="false">[2]STRADDLES!$I74</f>
        <v>0.23</v>
      </c>
    </row>
    <row r="61" customFormat="false" ht="12.75" hidden="false" customHeight="false" outlineLevel="0" collapsed="false">
      <c r="B61" s="213" t="n">
        <v>38534</v>
      </c>
      <c r="C61" s="217" t="n">
        <f aca="false">IF(SETTLE="options",J61,G61)</f>
        <v>2.977</v>
      </c>
      <c r="D61" s="218" t="n">
        <f aca="false">IF(SETTLE="options",K61,F61)</f>
        <v>0.23</v>
      </c>
      <c r="E61" s="214" t="n">
        <v>37797</v>
      </c>
      <c r="F61" s="218" t="n">
        <f aca="false">curves!I64</f>
        <v>0.23</v>
      </c>
      <c r="G61" s="217" t="n">
        <f aca="false">curves!H64</f>
        <v>2.977</v>
      </c>
      <c r="H61" s="218" t="n">
        <f aca="false">curves!J64</f>
        <v>0.069283176783631</v>
      </c>
      <c r="I61" s="215" t="n">
        <v>37798</v>
      </c>
      <c r="J61" s="217" t="n">
        <f aca="false">[2]STRADDLES!$F75</f>
        <v>2.977</v>
      </c>
      <c r="K61" s="218" t="n">
        <f aca="false">[2]STRADDLES!$I75</f>
        <v>0.23</v>
      </c>
    </row>
    <row r="62" customFormat="false" ht="12.75" hidden="false" customHeight="false" outlineLevel="0" collapsed="false">
      <c r="B62" s="213" t="n">
        <v>38565</v>
      </c>
      <c r="C62" s="217" t="n">
        <f aca="false">IF(SETTLE="options",J62,G62)</f>
        <v>2.998</v>
      </c>
      <c r="D62" s="218" t="n">
        <f aca="false">IF(SETTLE="options",K62,F62)</f>
        <v>0.23</v>
      </c>
      <c r="E62" s="214" t="n">
        <v>37797</v>
      </c>
      <c r="F62" s="218" t="n">
        <f aca="false">curves!I65</f>
        <v>0.23</v>
      </c>
      <c r="G62" s="217" t="n">
        <f aca="false">curves!H65</f>
        <v>2.998</v>
      </c>
      <c r="H62" s="218" t="n">
        <f aca="false">curves!J65</f>
        <v>0.069301366786768</v>
      </c>
      <c r="I62" s="215" t="n">
        <v>37798</v>
      </c>
      <c r="J62" s="217" t="n">
        <f aca="false">[2]STRADDLES!$F76</f>
        <v>2.998</v>
      </c>
      <c r="K62" s="218" t="n">
        <f aca="false">[2]STRADDLES!$I76</f>
        <v>0.23</v>
      </c>
    </row>
    <row r="63" customFormat="false" ht="12.75" hidden="false" customHeight="false" outlineLevel="0" collapsed="false">
      <c r="B63" s="213" t="n">
        <v>38596</v>
      </c>
      <c r="C63" s="217" t="n">
        <f aca="false">IF(SETTLE="options",J63,G63)</f>
        <v>2.986</v>
      </c>
      <c r="D63" s="218" t="n">
        <f aca="false">IF(SETTLE="options",K63,F63)</f>
        <v>0.23</v>
      </c>
      <c r="E63" s="214" t="n">
        <v>37797</v>
      </c>
      <c r="F63" s="218" t="n">
        <f aca="false">curves!I66</f>
        <v>0.23</v>
      </c>
      <c r="G63" s="217" t="n">
        <f aca="false">curves!H66</f>
        <v>2.986</v>
      </c>
      <c r="H63" s="218" t="n">
        <f aca="false">curves!J66</f>
        <v>0.069319556790016</v>
      </c>
      <c r="I63" s="215" t="n">
        <v>37798</v>
      </c>
      <c r="J63" s="217" t="n">
        <f aca="false">[2]STRADDLES!$F77</f>
        <v>2.986</v>
      </c>
      <c r="K63" s="218" t="n">
        <f aca="false">[2]STRADDLES!$I77</f>
        <v>0.23</v>
      </c>
    </row>
    <row r="64" customFormat="false" ht="12.75" hidden="false" customHeight="false" outlineLevel="0" collapsed="false">
      <c r="B64" s="213" t="n">
        <v>38626</v>
      </c>
      <c r="C64" s="217" t="n">
        <f aca="false">IF(SETTLE="options",J64,G64)</f>
        <v>2.989</v>
      </c>
      <c r="D64" s="218" t="n">
        <f aca="false">IF(SETTLE="options",K64,F64)</f>
        <v>0.23</v>
      </c>
      <c r="E64" s="214" t="n">
        <v>37797</v>
      </c>
      <c r="F64" s="218" t="n">
        <f aca="false">curves!I67</f>
        <v>0.23</v>
      </c>
      <c r="G64" s="217" t="n">
        <f aca="false">curves!H67</f>
        <v>2.989</v>
      </c>
      <c r="H64" s="218" t="n">
        <f aca="false">curves!J67</f>
        <v>0.069335600640494</v>
      </c>
      <c r="I64" s="215" t="n">
        <v>37798</v>
      </c>
      <c r="J64" s="217" t="n">
        <f aca="false">[2]STRADDLES!$F78</f>
        <v>2.989</v>
      </c>
      <c r="K64" s="218" t="n">
        <f aca="false">[2]STRADDLES!$I78</f>
        <v>0.23</v>
      </c>
    </row>
    <row r="65" customFormat="false" ht="12.75" hidden="false" customHeight="false" outlineLevel="0" collapsed="false">
      <c r="B65" s="213" t="n">
        <v>38657</v>
      </c>
      <c r="C65" s="217" t="n">
        <f aca="false">IF(SETTLE="options",J65,G65)</f>
        <v>3.071</v>
      </c>
      <c r="D65" s="218" t="n">
        <f aca="false">IF(SETTLE="options",K65,F65)</f>
        <v>0.23</v>
      </c>
      <c r="E65" s="214" t="n">
        <v>37797</v>
      </c>
      <c r="F65" s="218" t="n">
        <f aca="false">curves!I68</f>
        <v>0.23</v>
      </c>
      <c r="G65" s="217" t="n">
        <f aca="false">curves!H68</f>
        <v>3.071</v>
      </c>
      <c r="H65" s="218" t="n">
        <f aca="false">curves!J68</f>
        <v>0.069351857014504</v>
      </c>
      <c r="I65" s="215" t="n">
        <v>37798</v>
      </c>
      <c r="J65" s="217" t="n">
        <f aca="false">[2]STRADDLES!$F79</f>
        <v>3.071</v>
      </c>
      <c r="K65" s="218" t="n">
        <f aca="false">[2]STRADDLES!$I79</f>
        <v>0.23</v>
      </c>
    </row>
    <row r="66" customFormat="false" ht="12.75" hidden="false" customHeight="false" outlineLevel="0" collapsed="false">
      <c r="B66" s="213" t="n">
        <v>38687</v>
      </c>
      <c r="C66" s="217" t="n">
        <f aca="false">IF(SETTLE="options",J66,G66)</f>
        <v>3.147</v>
      </c>
      <c r="D66" s="218" t="n">
        <f aca="false">IF(SETTLE="options",K66,F66)</f>
        <v>0.2325</v>
      </c>
      <c r="E66" s="214" t="n">
        <v>37797</v>
      </c>
      <c r="F66" s="218" t="n">
        <f aca="false">curves!I69</f>
        <v>0.2325</v>
      </c>
      <c r="G66" s="217" t="n">
        <f aca="false">curves!H69</f>
        <v>3.147</v>
      </c>
      <c r="H66" s="218" t="n">
        <f aca="false">curves!J69</f>
        <v>0.069367588989436</v>
      </c>
      <c r="I66" s="215" t="n">
        <v>37798</v>
      </c>
      <c r="J66" s="217" t="n">
        <f aca="false">[2]STRADDLES!$F80</f>
        <v>3.147</v>
      </c>
      <c r="K66" s="218" t="n">
        <f aca="false">[2]STRADDLES!$I80</f>
        <v>0.2325</v>
      </c>
    </row>
    <row r="67" customFormat="false" ht="12.75" hidden="false" customHeight="false" outlineLevel="0" collapsed="false">
      <c r="B67" s="213" t="n">
        <v>38718</v>
      </c>
      <c r="C67" s="217" t="n">
        <f aca="false">IF(SETTLE="options",J67,G67)</f>
        <v>3.403</v>
      </c>
      <c r="D67" s="218" t="n">
        <f aca="false">IF(SETTLE="options",K67,F67)</f>
        <v>0.2325</v>
      </c>
      <c r="E67" s="214" t="n">
        <v>37797</v>
      </c>
      <c r="F67" s="218" t="n">
        <f aca="false">curves!I70</f>
        <v>0.2325</v>
      </c>
      <c r="G67" s="217" t="n">
        <f aca="false">curves!H70</f>
        <v>3.403</v>
      </c>
      <c r="H67" s="218" t="n">
        <f aca="false">curves!J70</f>
        <v>0.069383845363618</v>
      </c>
      <c r="I67" s="215" t="n">
        <v>37798</v>
      </c>
      <c r="J67" s="217" t="n">
        <f aca="false">[2]STRADDLES!$F81</f>
        <v>3.403</v>
      </c>
      <c r="K67" s="218" t="n">
        <f aca="false">[2]STRADDLES!$I81</f>
        <v>0.2325</v>
      </c>
    </row>
    <row r="68" customFormat="false" ht="12.75" hidden="false" customHeight="false" outlineLevel="0" collapsed="false">
      <c r="B68" s="213" t="n">
        <v>38749</v>
      </c>
      <c r="C68" s="217" t="n">
        <f aca="false">IF(SETTLE="options",J68,G68)</f>
        <v>3.273</v>
      </c>
      <c r="D68" s="218" t="n">
        <f aca="false">IF(SETTLE="options",K68,F68)</f>
        <v>0.23</v>
      </c>
      <c r="E68" s="214" t="n">
        <v>37797</v>
      </c>
      <c r="F68" s="218" t="n">
        <f aca="false">curves!I71</f>
        <v>0.23</v>
      </c>
      <c r="G68" s="217" t="n">
        <f aca="false">curves!H71</f>
        <v>3.273</v>
      </c>
      <c r="H68" s="218" t="n">
        <f aca="false">curves!J71</f>
        <v>0.069400101737888</v>
      </c>
      <c r="I68" s="215" t="n">
        <v>37798</v>
      </c>
      <c r="J68" s="217" t="n">
        <f aca="false">[2]STRADDLES!$F82</f>
        <v>3.273</v>
      </c>
      <c r="K68" s="218" t="n">
        <f aca="false">[2]STRADDLES!$I82</f>
        <v>0.23</v>
      </c>
    </row>
    <row r="69" customFormat="false" ht="12.75" hidden="false" customHeight="false" outlineLevel="0" collapsed="false">
      <c r="B69" s="213" t="n">
        <v>38777</v>
      </c>
      <c r="C69" s="217" t="n">
        <f aca="false">IF(SETTLE="options",J69,G69)</f>
        <v>3.112</v>
      </c>
      <c r="D69" s="218" t="n">
        <f aca="false">IF(SETTLE="options",K69,F69)</f>
        <v>0.2275</v>
      </c>
      <c r="E69" s="214" t="n">
        <v>37797</v>
      </c>
      <c r="F69" s="218" t="n">
        <f aca="false">curves!I72</f>
        <v>0.2275</v>
      </c>
      <c r="G69" s="217" t="n">
        <f aca="false">curves!H72</f>
        <v>3.112</v>
      </c>
      <c r="H69" s="218" t="n">
        <f aca="false">curves!J72</f>
        <v>0.069414784914723</v>
      </c>
      <c r="I69" s="215" t="n">
        <v>37798</v>
      </c>
      <c r="J69" s="217" t="n">
        <f aca="false">[2]STRADDLES!$F83</f>
        <v>3.112</v>
      </c>
      <c r="K69" s="218" t="n">
        <f aca="false">[2]STRADDLES!$I83</f>
        <v>0.2275</v>
      </c>
    </row>
    <row r="70" customFormat="false" ht="12.75" hidden="false" customHeight="false" outlineLevel="0" collapsed="false">
      <c r="B70" s="213" t="n">
        <v>38808</v>
      </c>
      <c r="C70" s="217" t="n">
        <f aca="false">IF(SETTLE="options",J70,G70)</f>
        <v>2.943</v>
      </c>
      <c r="D70" s="218" t="n">
        <f aca="false">IF(SETTLE="options",K70,F70)</f>
        <v>0.2275</v>
      </c>
      <c r="E70" s="214" t="n">
        <v>37797</v>
      </c>
      <c r="F70" s="218" t="n">
        <f aca="false">curves!I73</f>
        <v>0.2275</v>
      </c>
      <c r="G70" s="217" t="n">
        <f aca="false">curves!H73</f>
        <v>2.943</v>
      </c>
      <c r="H70" s="218" t="n">
        <f aca="false">curves!J73</f>
        <v>0.069431041289159</v>
      </c>
      <c r="I70" s="215" t="n">
        <v>37798</v>
      </c>
      <c r="J70" s="217" t="n">
        <f aca="false">[2]STRADDLES!$F84</f>
        <v>2.943</v>
      </c>
      <c r="K70" s="218" t="n">
        <f aca="false">[2]STRADDLES!$I84</f>
        <v>0.2275</v>
      </c>
    </row>
    <row r="71" customFormat="false" ht="12.75" hidden="false" customHeight="false" outlineLevel="0" collapsed="false">
      <c r="B71" s="213" t="n">
        <v>38838</v>
      </c>
      <c r="C71" s="217" t="n">
        <f aca="false">IF(SETTLE="options",J71,G71)</f>
        <v>2.931</v>
      </c>
      <c r="D71" s="218" t="n">
        <f aca="false">IF(SETTLE="options",K71,F71)</f>
        <v>0.2275</v>
      </c>
      <c r="E71" s="214" t="n">
        <v>37797</v>
      </c>
      <c r="F71" s="218" t="n">
        <f aca="false">curves!I74</f>
        <v>0.2275</v>
      </c>
      <c r="G71" s="217" t="n">
        <f aca="false">curves!H74</f>
        <v>2.931</v>
      </c>
      <c r="H71" s="218" t="n">
        <f aca="false">curves!J74</f>
        <v>0.069446773264503</v>
      </c>
      <c r="I71" s="215" t="n">
        <v>37798</v>
      </c>
      <c r="J71" s="217" t="n">
        <f aca="false">[2]STRADDLES!$F85</f>
        <v>2.931</v>
      </c>
      <c r="K71" s="218" t="n">
        <f aca="false">[2]STRADDLES!$I85</f>
        <v>0.2275</v>
      </c>
    </row>
    <row r="72" customFormat="false" ht="12.75" hidden="false" customHeight="false" outlineLevel="0" collapsed="false">
      <c r="B72" s="213" t="n">
        <v>38869</v>
      </c>
      <c r="C72" s="217" t="n">
        <f aca="false">IF(SETTLE="options",J72,G72)</f>
        <v>2.954</v>
      </c>
      <c r="D72" s="218" t="n">
        <f aca="false">IF(SETTLE="options",K72,F72)</f>
        <v>0.2275</v>
      </c>
      <c r="E72" s="214" t="n">
        <v>37797</v>
      </c>
      <c r="F72" s="218" t="n">
        <f aca="false">curves!I75</f>
        <v>0.2275</v>
      </c>
      <c r="G72" s="217" t="n">
        <f aca="false">curves!H75</f>
        <v>2.954</v>
      </c>
      <c r="H72" s="218" t="n">
        <f aca="false">curves!J75</f>
        <v>0.06946302963911</v>
      </c>
      <c r="I72" s="215" t="n">
        <v>37798</v>
      </c>
      <c r="J72" s="217" t="n">
        <f aca="false">[2]STRADDLES!$F86</f>
        <v>2.954</v>
      </c>
      <c r="K72" s="218" t="n">
        <f aca="false">[2]STRADDLES!$I86</f>
        <v>0.2275</v>
      </c>
    </row>
    <row r="73" customFormat="false" ht="12.75" hidden="false" customHeight="false" outlineLevel="0" collapsed="false">
      <c r="B73" s="213" t="n">
        <v>38899</v>
      </c>
      <c r="C73" s="217" t="n">
        <f aca="false">IF(SETTLE="options",J73,G73)</f>
        <v>2.976</v>
      </c>
      <c r="D73" s="218" t="n">
        <f aca="false">IF(SETTLE="options",K73,F73)</f>
        <v>0.2275</v>
      </c>
      <c r="E73" s="214" t="n">
        <v>37797</v>
      </c>
      <c r="F73" s="218" t="n">
        <f aca="false">curves!I76</f>
        <v>0.2275</v>
      </c>
      <c r="G73" s="217" t="n">
        <f aca="false">curves!H76</f>
        <v>2.976</v>
      </c>
      <c r="H73" s="218" t="n">
        <f aca="false">curves!J76</f>
        <v>0.069478761614621</v>
      </c>
      <c r="I73" s="215" t="n">
        <v>37798</v>
      </c>
      <c r="J73" s="217" t="n">
        <f aca="false">[2]STRADDLES!$F87</f>
        <v>2.976</v>
      </c>
      <c r="K73" s="218" t="n">
        <f aca="false">[2]STRADDLES!$I87</f>
        <v>0.2275</v>
      </c>
    </row>
    <row r="74" customFormat="false" ht="12.75" hidden="false" customHeight="false" outlineLevel="0" collapsed="false">
      <c r="B74" s="213" t="n">
        <v>38930</v>
      </c>
      <c r="C74" s="217" t="n">
        <f aca="false">IF(SETTLE="options",J74,G74)</f>
        <v>2.997</v>
      </c>
      <c r="D74" s="218" t="n">
        <f aca="false">IF(SETTLE="options",K74,F74)</f>
        <v>0.2275</v>
      </c>
      <c r="E74" s="214" t="n">
        <v>37797</v>
      </c>
      <c r="F74" s="218" t="n">
        <f aca="false">curves!I77</f>
        <v>0.2275</v>
      </c>
      <c r="G74" s="217" t="n">
        <f aca="false">curves!H77</f>
        <v>2.997</v>
      </c>
      <c r="H74" s="218" t="n">
        <f aca="false">curves!J77</f>
        <v>0.069495017989401</v>
      </c>
      <c r="I74" s="215" t="n">
        <v>37798</v>
      </c>
      <c r="J74" s="217" t="n">
        <f aca="false">[2]STRADDLES!$F88</f>
        <v>2.997</v>
      </c>
      <c r="K74" s="218" t="n">
        <f aca="false">[2]STRADDLES!$I88</f>
        <v>0.2275</v>
      </c>
    </row>
    <row r="75" customFormat="false" ht="12.75" hidden="false" customHeight="false" outlineLevel="0" collapsed="false">
      <c r="B75" s="213" t="n">
        <v>38961</v>
      </c>
      <c r="C75" s="217" t="n">
        <f aca="false">IF(SETTLE="options",J75,G75)</f>
        <v>2.984</v>
      </c>
      <c r="D75" s="218" t="n">
        <f aca="false">IF(SETTLE="options",K75,F75)</f>
        <v>0.2275</v>
      </c>
      <c r="E75" s="214" t="n">
        <v>37797</v>
      </c>
      <c r="F75" s="218" t="n">
        <f aca="false">curves!I78</f>
        <v>0.2275</v>
      </c>
      <c r="G75" s="217" t="n">
        <f aca="false">curves!H78</f>
        <v>2.984</v>
      </c>
      <c r="H75" s="218" t="n">
        <f aca="false">curves!J78</f>
        <v>0.069511274364269</v>
      </c>
      <c r="I75" s="215" t="n">
        <v>37798</v>
      </c>
      <c r="J75" s="217" t="n">
        <f aca="false">[2]STRADDLES!$F89</f>
        <v>2.984</v>
      </c>
      <c r="K75" s="218" t="n">
        <f aca="false">[2]STRADDLES!$I89</f>
        <v>0.2275</v>
      </c>
    </row>
    <row r="76" customFormat="false" ht="12.75" hidden="false" customHeight="false" outlineLevel="0" collapsed="false">
      <c r="B76" s="213" t="n">
        <v>38991</v>
      </c>
      <c r="C76" s="217" t="n">
        <f aca="false">IF(SETTLE="options",J76,G76)</f>
        <v>2.986</v>
      </c>
      <c r="D76" s="218" t="n">
        <f aca="false">IF(SETTLE="options",K76,F76)</f>
        <v>0.2275</v>
      </c>
      <c r="E76" s="214" t="n">
        <v>37797</v>
      </c>
      <c r="F76" s="218" t="n">
        <f aca="false">curves!I79</f>
        <v>0.2275</v>
      </c>
      <c r="G76" s="217" t="n">
        <f aca="false">curves!H79</f>
        <v>2.986</v>
      </c>
      <c r="H76" s="218" t="n">
        <f aca="false">curves!J79</f>
        <v>0.06952700634003</v>
      </c>
      <c r="I76" s="215" t="n">
        <v>37798</v>
      </c>
      <c r="J76" s="217" t="n">
        <f aca="false">[2]STRADDLES!$F90</f>
        <v>2.986</v>
      </c>
      <c r="K76" s="218" t="n">
        <f aca="false">[2]STRADDLES!$I90</f>
        <v>0.2275</v>
      </c>
    </row>
    <row r="77" customFormat="false" ht="12.75" hidden="false" customHeight="false" outlineLevel="0" collapsed="false">
      <c r="B77" s="213" t="n">
        <v>39022</v>
      </c>
      <c r="C77" s="217" t="n">
        <f aca="false">IF(SETTLE="options",J77,G77)</f>
        <v>3.063</v>
      </c>
      <c r="D77" s="218" t="n">
        <f aca="false">IF(SETTLE="options",K77,F77)</f>
        <v>0.23</v>
      </c>
      <c r="E77" s="214" t="n">
        <v>37797</v>
      </c>
      <c r="F77" s="218" t="n">
        <f aca="false">curves!I80</f>
        <v>0.23</v>
      </c>
      <c r="G77" s="217" t="n">
        <f aca="false">curves!H80</f>
        <v>3.063</v>
      </c>
      <c r="H77" s="218" t="n">
        <f aca="false">curves!J80</f>
        <v>0.06954326271507</v>
      </c>
      <c r="I77" s="215" t="n">
        <v>37798</v>
      </c>
      <c r="J77" s="217" t="n">
        <f aca="false">[2]STRADDLES!$F91</f>
        <v>3.063</v>
      </c>
      <c r="K77" s="218" t="n">
        <f aca="false">[2]STRADDLES!$I91</f>
        <v>0.23</v>
      </c>
    </row>
    <row r="78" customFormat="false" ht="12.75" hidden="false" customHeight="false" outlineLevel="0" collapsed="false">
      <c r="B78" s="213" t="n">
        <v>39052</v>
      </c>
      <c r="C78" s="217" t="n">
        <f aca="false">IF(SETTLE="options",J78,G78)</f>
        <v>3.136</v>
      </c>
      <c r="D78" s="218" t="n">
        <f aca="false">IF(SETTLE="options",K78,F78)</f>
        <v>0.24</v>
      </c>
      <c r="E78" s="214" t="n">
        <v>37797</v>
      </c>
      <c r="F78" s="218" t="n">
        <f aca="false">curves!I81</f>
        <v>0.24</v>
      </c>
      <c r="G78" s="217" t="n">
        <f aca="false">curves!H81</f>
        <v>3.136</v>
      </c>
      <c r="H78" s="218" t="n">
        <f aca="false">curves!J81</f>
        <v>0.069558994691</v>
      </c>
      <c r="I78" s="215" t="n">
        <v>37798</v>
      </c>
      <c r="J78" s="217" t="n">
        <f aca="false">[2]STRADDLES!$F92</f>
        <v>3.136</v>
      </c>
      <c r="K78" s="218" t="n">
        <f aca="false">[2]STRADDLES!$I92</f>
        <v>0.24</v>
      </c>
    </row>
    <row r="79" customFormat="false" ht="12.75" hidden="false" customHeight="false" outlineLevel="0" collapsed="false">
      <c r="B79" s="213" t="n">
        <v>39083</v>
      </c>
      <c r="C79" s="217" t="n">
        <f aca="false">IF(SETTLE="options",J79,G79)</f>
        <v>3.41</v>
      </c>
      <c r="D79" s="218" t="n">
        <f aca="false">IF(SETTLE="options",K79,F79)</f>
        <v>0.245</v>
      </c>
      <c r="E79" s="214" t="n">
        <v>37797</v>
      </c>
      <c r="F79" s="218" t="n">
        <f aca="false">curves!I82</f>
        <v>0.245</v>
      </c>
      <c r="G79" s="217" t="n">
        <f aca="false">curves!H82</f>
        <v>3.41</v>
      </c>
      <c r="H79" s="218" t="n">
        <f aca="false">curves!J82</f>
        <v>0.069575251066209</v>
      </c>
      <c r="I79" s="215" t="n">
        <v>37798</v>
      </c>
      <c r="J79" s="217" t="n">
        <f aca="false">[2]STRADDLES!$F93</f>
        <v>3.41</v>
      </c>
      <c r="K79" s="218" t="n">
        <f aca="false">[2]STRADDLES!$I93</f>
        <v>0.245</v>
      </c>
    </row>
    <row r="80" customFormat="false" ht="12.75" hidden="false" customHeight="false" outlineLevel="0" collapsed="false">
      <c r="B80" s="213" t="n">
        <v>39114</v>
      </c>
      <c r="C80" s="217" t="n">
        <f aca="false">IF(SETTLE="options",J80,G80)</f>
        <v>3.284</v>
      </c>
      <c r="D80" s="218" t="n">
        <f aca="false">IF(SETTLE="options",K80,F80)</f>
        <v>0.23</v>
      </c>
      <c r="E80" s="214" t="n">
        <v>37797</v>
      </c>
      <c r="F80" s="218" t="n">
        <f aca="false">curves!I83</f>
        <v>0.23</v>
      </c>
      <c r="G80" s="217" t="n">
        <f aca="false">curves!H83</f>
        <v>3.284</v>
      </c>
      <c r="H80" s="218" t="n">
        <f aca="false">curves!J83</f>
        <v>0.069591507441507</v>
      </c>
      <c r="I80" s="215" t="n">
        <v>37798</v>
      </c>
      <c r="J80" s="217" t="n">
        <f aca="false">[2]STRADDLES!$F94</f>
        <v>3.284</v>
      </c>
      <c r="K80" s="218" t="n">
        <f aca="false">[2]STRADDLES!$I94</f>
        <v>0.23</v>
      </c>
    </row>
    <row r="81" customFormat="false" ht="12.75" hidden="false" customHeight="false" outlineLevel="0" collapsed="false">
      <c r="B81" s="213" t="n">
        <v>39142</v>
      </c>
      <c r="C81" s="217" t="n">
        <f aca="false">IF(SETTLE="options",J81,G81)</f>
        <v>3.126</v>
      </c>
      <c r="D81" s="218" t="n">
        <f aca="false">IF(SETTLE="options",K81,F81)</f>
        <v>0.22</v>
      </c>
      <c r="E81" s="214" t="n">
        <v>37797</v>
      </c>
      <c r="F81" s="218" t="n">
        <f aca="false">curves!I84</f>
        <v>0.22</v>
      </c>
      <c r="G81" s="217" t="n">
        <f aca="false">curves!H84</f>
        <v>3.126</v>
      </c>
      <c r="H81" s="218" t="n">
        <f aca="false">curves!J84</f>
        <v>0.069606190619271</v>
      </c>
      <c r="I81" s="215" t="n">
        <v>37798</v>
      </c>
      <c r="J81" s="217" t="n">
        <f aca="false">[2]STRADDLES!$F95</f>
        <v>3.126</v>
      </c>
      <c r="K81" s="218" t="n">
        <f aca="false">[2]STRADDLES!$I95</f>
        <v>0.22</v>
      </c>
    </row>
    <row r="82" customFormat="false" ht="12.75" hidden="false" customHeight="false" outlineLevel="0" collapsed="false">
      <c r="B82" s="213" t="n">
        <v>39173</v>
      </c>
      <c r="C82" s="217" t="n">
        <f aca="false">IF(SETTLE="options",J82,G82)</f>
        <v>2.96</v>
      </c>
      <c r="D82" s="218" t="n">
        <f aca="false">IF(SETTLE="options",K82,F82)</f>
        <v>0.22</v>
      </c>
      <c r="E82" s="214" t="n">
        <v>37797</v>
      </c>
      <c r="F82" s="218" t="n">
        <f aca="false">curves!I85</f>
        <v>0.22</v>
      </c>
      <c r="G82" s="217" t="n">
        <f aca="false">curves!H85</f>
        <v>2.96</v>
      </c>
      <c r="H82" s="218" t="n">
        <f aca="false">curves!J85</f>
        <v>0.069622446994737</v>
      </c>
      <c r="I82" s="215" t="n">
        <v>37798</v>
      </c>
      <c r="J82" s="217" t="n">
        <f aca="false">[2]STRADDLES!$F96</f>
        <v>2.96</v>
      </c>
      <c r="K82" s="218" t="n">
        <f aca="false">[2]STRADDLES!$I96</f>
        <v>0.22</v>
      </c>
    </row>
    <row r="83" customFormat="false" ht="12.75" hidden="false" customHeight="false" outlineLevel="0" collapsed="false">
      <c r="B83" s="213" t="n">
        <v>39203</v>
      </c>
      <c r="C83" s="217" t="n">
        <f aca="false">IF(SETTLE="options",J83,G83)</f>
        <v>2.949</v>
      </c>
      <c r="D83" s="218" t="n">
        <f aca="false">IF(SETTLE="options",K83,F83)</f>
        <v>0.22</v>
      </c>
      <c r="E83" s="214" t="n">
        <v>37797</v>
      </c>
      <c r="F83" s="218" t="n">
        <f aca="false">curves!I86</f>
        <v>0.22</v>
      </c>
      <c r="G83" s="217" t="n">
        <f aca="false">curves!H86</f>
        <v>2.949</v>
      </c>
      <c r="H83" s="218" t="n">
        <f aca="false">curves!J86</f>
        <v>0.069638178971076</v>
      </c>
      <c r="I83" s="215" t="n">
        <v>37798</v>
      </c>
      <c r="J83" s="217" t="n">
        <f aca="false">[2]STRADDLES!$F97</f>
        <v>2.949</v>
      </c>
      <c r="K83" s="218" t="n">
        <f aca="false">[2]STRADDLES!$I97</f>
        <v>0.22</v>
      </c>
    </row>
    <row r="84" customFormat="false" ht="12.75" hidden="false" customHeight="false" outlineLevel="0" collapsed="false">
      <c r="B84" s="213" t="n">
        <v>39234</v>
      </c>
      <c r="C84" s="217" t="n">
        <f aca="false">IF(SETTLE="options",J84,G84)</f>
        <v>2.973</v>
      </c>
      <c r="D84" s="218" t="n">
        <f aca="false">IF(SETTLE="options",K84,F84)</f>
        <v>0.21</v>
      </c>
      <c r="E84" s="214" t="n">
        <v>39227</v>
      </c>
      <c r="F84" s="218" t="n">
        <f aca="false">curves!I87</f>
        <v>0.21</v>
      </c>
      <c r="G84" s="217" t="n">
        <f aca="false">curves!H87</f>
        <v>2.973</v>
      </c>
      <c r="H84" s="218" t="n">
        <f aca="false">curves!J87</f>
        <v>0.069654435346714</v>
      </c>
      <c r="I84" s="215" t="n">
        <v>39231</v>
      </c>
      <c r="J84" s="217" t="n">
        <f aca="false">[2]STRADDLES!$F98</f>
        <v>2.973</v>
      </c>
      <c r="K84" s="218" t="n">
        <f aca="false">[2]STRADDLES!$I98</f>
        <v>0.21</v>
      </c>
    </row>
    <row r="85" customFormat="false" ht="12.75" hidden="false" customHeight="false" outlineLevel="0" collapsed="false">
      <c r="B85" s="213" t="n">
        <v>39264</v>
      </c>
      <c r="E85" s="214" t="n">
        <v>39259</v>
      </c>
      <c r="F85" s="218" t="n">
        <f aca="false">curves!I88</f>
        <v>0.21</v>
      </c>
      <c r="G85" s="217" t="n">
        <f aca="false">curves!H88</f>
        <v>2.995</v>
      </c>
      <c r="H85" s="218" t="n">
        <f aca="false">curves!J88</f>
        <v>0.06967016732322</v>
      </c>
      <c r="I85" s="215" t="n">
        <v>39260</v>
      </c>
      <c r="J85" s="217" t="n">
        <f aca="false">[2]STRADDLES!$F99</f>
        <v>2.995</v>
      </c>
      <c r="K85" s="218" t="n">
        <f aca="false">[2]STRADDLES!$I99</f>
        <v>0.21</v>
      </c>
    </row>
    <row r="86" customFormat="false" ht="12.75" hidden="false" customHeight="false" outlineLevel="0" collapsed="false">
      <c r="B86" s="213" t="n">
        <v>39295</v>
      </c>
      <c r="E86" s="214" t="n">
        <v>39289</v>
      </c>
      <c r="F86" s="218" t="n">
        <f aca="false">curves!I89</f>
        <v>0.21</v>
      </c>
      <c r="G86" s="217" t="n">
        <f aca="false">curves!H89</f>
        <v>3.016</v>
      </c>
      <c r="H86" s="218" t="n">
        <f aca="false">curves!J89</f>
        <v>0.069686423699029</v>
      </c>
      <c r="I86" s="215" t="n">
        <v>39290</v>
      </c>
      <c r="J86" s="217" t="n">
        <f aca="false">[2]STRADDLES!$F100</f>
        <v>3.016</v>
      </c>
      <c r="K86" s="218" t="n">
        <f aca="false">[2]STRADDLES!$I100</f>
        <v>0.21</v>
      </c>
    </row>
    <row r="87" customFormat="false" ht="12.75" hidden="false" customHeight="false" outlineLevel="0" collapsed="false">
      <c r="B87" s="213" t="n">
        <v>39326</v>
      </c>
      <c r="E87" s="214" t="n">
        <v>39322</v>
      </c>
      <c r="F87" s="218" t="n">
        <f aca="false">curves!I90</f>
        <v>0.21</v>
      </c>
      <c r="G87" s="217" t="n">
        <f aca="false">curves!H90</f>
        <v>3.002</v>
      </c>
      <c r="H87" s="218" t="n">
        <f aca="false">curves!J90</f>
        <v>0.069702680074925</v>
      </c>
      <c r="I87" s="215" t="n">
        <v>39323</v>
      </c>
      <c r="J87" s="217" t="n">
        <f aca="false">[2]STRADDLES!$F101</f>
        <v>3.002</v>
      </c>
      <c r="K87" s="218" t="n">
        <f aca="false">[2]STRADDLES!$I101</f>
        <v>0.21</v>
      </c>
    </row>
    <row r="88" customFormat="false" ht="12.75" hidden="false" customHeight="false" outlineLevel="0" collapsed="false">
      <c r="B88" s="213" t="n">
        <v>39356</v>
      </c>
      <c r="E88" s="214" t="n">
        <v>39350</v>
      </c>
      <c r="F88" s="218" t="n">
        <f aca="false">curves!I91</f>
        <v>0.2</v>
      </c>
      <c r="G88" s="217" t="n">
        <f aca="false">curves!H91</f>
        <v>3.003</v>
      </c>
      <c r="H88" s="218" t="n">
        <f aca="false">curves!J91</f>
        <v>0.069715796261551</v>
      </c>
      <c r="I88" s="215" t="n">
        <v>39351</v>
      </c>
      <c r="J88" s="217" t="n">
        <f aca="false">[2]STRADDLES!$F102</f>
        <v>3.003</v>
      </c>
      <c r="K88" s="218" t="n">
        <f aca="false">[2]STRADDLES!$I102</f>
        <v>0.2</v>
      </c>
    </row>
    <row r="89" customFormat="false" ht="12.75" hidden="false" customHeight="false" outlineLevel="0" collapsed="false">
      <c r="B89" s="213" t="n">
        <v>39387</v>
      </c>
      <c r="E89" s="214" t="n">
        <v>39381</v>
      </c>
      <c r="F89" s="218" t="n">
        <f aca="false">curves!I92</f>
        <v>0.2</v>
      </c>
      <c r="G89" s="217" t="n">
        <f aca="false">curves!H92</f>
        <v>3.075</v>
      </c>
      <c r="H89" s="218" t="n">
        <f aca="false">curves!J92</f>
        <v>0.069728933810896</v>
      </c>
      <c r="I89" s="215" t="n">
        <v>39384</v>
      </c>
      <c r="J89" s="217" t="n">
        <f aca="false">[2]STRADDLES!$F103</f>
        <v>3.075</v>
      </c>
      <c r="K89" s="218" t="n">
        <f aca="false">[2]STRADDLES!$I103</f>
        <v>0.2</v>
      </c>
    </row>
    <row r="90" customFormat="false" ht="12.75" hidden="false" customHeight="false" outlineLevel="0" collapsed="false">
      <c r="B90" s="213" t="n">
        <v>39417</v>
      </c>
      <c r="E90" s="214" t="n">
        <v>39413</v>
      </c>
      <c r="F90" s="218" t="n">
        <f aca="false">curves!I93</f>
        <v>0.2</v>
      </c>
      <c r="G90" s="217" t="n">
        <f aca="false">curves!H93</f>
        <v>3.145</v>
      </c>
      <c r="H90" s="218" t="n">
        <f aca="false">curves!J93</f>
        <v>0.069741647568382</v>
      </c>
      <c r="I90" s="215" t="n">
        <v>39414</v>
      </c>
      <c r="J90" s="217" t="n">
        <f aca="false">[2]STRADDLES!$F104</f>
        <v>3.145</v>
      </c>
      <c r="K90" s="218" t="n">
        <f aca="false">[2]STRADDLES!$I104</f>
        <v>0.2</v>
      </c>
    </row>
    <row r="91" customFormat="false" ht="12.75" hidden="false" customHeight="false" outlineLevel="0" collapsed="false">
      <c r="B91" s="213" t="n">
        <v>39448</v>
      </c>
      <c r="E91" s="214" t="n">
        <v>39442</v>
      </c>
      <c r="F91" s="218" t="n">
        <f aca="false">curves!I94</f>
        <v>0.2</v>
      </c>
      <c r="G91" s="217" t="n">
        <f aca="false">curves!H94</f>
        <v>3.432</v>
      </c>
      <c r="H91" s="218" t="n">
        <f aca="false">curves!J94</f>
        <v>0.069754785117839</v>
      </c>
      <c r="I91" s="215" t="n">
        <v>39443</v>
      </c>
      <c r="J91" s="217" t="n">
        <f aca="false">[2]STRADDLES!$F105</f>
        <v>3.432</v>
      </c>
      <c r="K91" s="218" t="n">
        <f aca="false">[2]STRADDLES!$I105</f>
        <v>0.2</v>
      </c>
    </row>
    <row r="92" customFormat="false" ht="12.75" hidden="false" customHeight="false" outlineLevel="0" collapsed="false">
      <c r="B92" s="213" t="n">
        <v>39479</v>
      </c>
      <c r="E92" s="214" t="n">
        <v>39475</v>
      </c>
      <c r="F92" s="218" t="n">
        <f aca="false">curves!I95</f>
        <v>0.2</v>
      </c>
      <c r="G92" s="217" t="n">
        <f aca="false">curves!H95</f>
        <v>3.31</v>
      </c>
      <c r="H92" s="218" t="n">
        <f aca="false">curves!J95</f>
        <v>0.069767922667354</v>
      </c>
      <c r="I92" s="215" t="n">
        <v>39476</v>
      </c>
      <c r="J92" s="217" t="n">
        <f aca="false">[2]STRADDLES!$F106</f>
        <v>3.31</v>
      </c>
      <c r="K92" s="218" t="n">
        <f aca="false">[2]STRADDLES!$I106</f>
        <v>0.2</v>
      </c>
    </row>
    <row r="93" customFormat="false" ht="12.75" hidden="false" customHeight="false" outlineLevel="0" collapsed="false">
      <c r="B93" s="213" t="n">
        <v>39508</v>
      </c>
      <c r="E93" s="214" t="n">
        <v>39504</v>
      </c>
      <c r="F93" s="218" t="n">
        <f aca="false">curves!I96</f>
        <v>0.2</v>
      </c>
      <c r="G93" s="217" t="n">
        <f aca="false">curves!H96</f>
        <v>3.155</v>
      </c>
      <c r="H93" s="218" t="n">
        <f aca="false">curves!J96</f>
        <v>0.069780212633081</v>
      </c>
      <c r="I93" s="215" t="n">
        <v>39505</v>
      </c>
      <c r="J93" s="217" t="n">
        <f aca="false">[2]STRADDLES!$F107</f>
        <v>3.155</v>
      </c>
      <c r="K93" s="218" t="n">
        <f aca="false">[2]STRADDLES!$I107</f>
        <v>0.2</v>
      </c>
    </row>
    <row r="94" customFormat="false" ht="12.75" hidden="false" customHeight="false" outlineLevel="0" collapsed="false">
      <c r="B94" s="213" t="n">
        <v>39539</v>
      </c>
      <c r="E94" s="214" t="n">
        <v>39533</v>
      </c>
      <c r="F94" s="218" t="n">
        <f aca="false">curves!I97</f>
        <v>0.2</v>
      </c>
      <c r="G94" s="217" t="n">
        <f aca="false">curves!H97</f>
        <v>2.992</v>
      </c>
      <c r="H94" s="218" t="n">
        <f aca="false">curves!J97</f>
        <v>0.069793350182706</v>
      </c>
      <c r="I94" s="215" t="n">
        <v>39534</v>
      </c>
      <c r="J94" s="217" t="n">
        <f aca="false">[2]STRADDLES!$F108</f>
        <v>2.992</v>
      </c>
      <c r="K94" s="218" t="n">
        <f aca="false">[2]STRADDLES!$I108</f>
        <v>0.2</v>
      </c>
    </row>
    <row r="95" customFormat="false" ht="12.75" hidden="false" customHeight="false" outlineLevel="0" collapsed="false">
      <c r="B95" s="213" t="n">
        <v>39569</v>
      </c>
      <c r="E95" s="214" t="n">
        <v>39563</v>
      </c>
      <c r="F95" s="218" t="n">
        <f aca="false">curves!I98</f>
        <v>0.2</v>
      </c>
      <c r="G95" s="217" t="n">
        <f aca="false">curves!H98</f>
        <v>2.982</v>
      </c>
      <c r="H95" s="218" t="n">
        <f aca="false">curves!J98</f>
        <v>0.069806063940461</v>
      </c>
      <c r="I95" s="215" t="n">
        <v>39566</v>
      </c>
      <c r="J95" s="217" t="n">
        <f aca="false">[2]STRADDLES!$F109</f>
        <v>2.982</v>
      </c>
      <c r="K95" s="218" t="n">
        <f aca="false">[2]STRADDLES!$I109</f>
        <v>0.2</v>
      </c>
    </row>
    <row r="96" customFormat="false" ht="12.75" hidden="false" customHeight="false" outlineLevel="0" collapsed="false">
      <c r="B96" s="213" t="n">
        <v>39600</v>
      </c>
      <c r="E96" s="214" t="n">
        <v>39595</v>
      </c>
      <c r="F96" s="218" t="n">
        <f aca="false">curves!I99</f>
        <v>0.2</v>
      </c>
      <c r="G96" s="217" t="n">
        <f aca="false">curves!H99</f>
        <v>3.007</v>
      </c>
      <c r="H96" s="218" t="n">
        <f aca="false">curves!J99</f>
        <v>0.069819201490199</v>
      </c>
      <c r="I96" s="215" t="n">
        <v>39596</v>
      </c>
      <c r="J96" s="217" t="n">
        <f aca="false">[2]STRADDLES!$F110</f>
        <v>3.007</v>
      </c>
      <c r="K96" s="218" t="n">
        <f aca="false">[2]STRADDLES!$I110</f>
        <v>0.2</v>
      </c>
    </row>
    <row r="97" customFormat="false" ht="12.75" hidden="false" customHeight="false" outlineLevel="0" collapsed="false">
      <c r="B97" s="213" t="n">
        <v>39630</v>
      </c>
      <c r="E97" s="214" t="n">
        <v>39624</v>
      </c>
      <c r="F97" s="218" t="n">
        <f aca="false">curves!I100</f>
        <v>0.18</v>
      </c>
      <c r="G97" s="217" t="n">
        <f aca="false">curves!H100</f>
        <v>3.029</v>
      </c>
      <c r="H97" s="218" t="n">
        <f aca="false">curves!J100</f>
        <v>0.069831915248064</v>
      </c>
      <c r="I97" s="215" t="n">
        <v>39625</v>
      </c>
      <c r="J97" s="217" t="n">
        <f aca="false">[2]STRADDLES!$F111</f>
        <v>3.029</v>
      </c>
      <c r="K97" s="218" t="n">
        <f aca="false">[2]STRADDLES!$I111</f>
        <v>0.18</v>
      </c>
    </row>
    <row r="98" customFormat="false" ht="12.75" hidden="false" customHeight="false" outlineLevel="0" collapsed="false">
      <c r="B98" s="213" t="n">
        <v>39661</v>
      </c>
      <c r="E98" s="214" t="n">
        <v>39657</v>
      </c>
      <c r="F98" s="218" t="n">
        <f aca="false">curves!I101</f>
        <v>0.18</v>
      </c>
      <c r="G98" s="217" t="n">
        <f aca="false">curves!H101</f>
        <v>3.05</v>
      </c>
      <c r="H98" s="218" t="n">
        <f aca="false">curves!J101</f>
        <v>0.069845052797913</v>
      </c>
      <c r="I98" s="215" t="n">
        <v>39658</v>
      </c>
      <c r="J98" s="217" t="n">
        <f aca="false">[2]STRADDLES!$F112</f>
        <v>3.05</v>
      </c>
      <c r="K98" s="218" t="n">
        <f aca="false">[2]STRADDLES!$I112</f>
        <v>0.18</v>
      </c>
    </row>
    <row r="99" customFormat="false" ht="12.75" hidden="false" customHeight="false" outlineLevel="0" collapsed="false">
      <c r="B99" s="213" t="n">
        <v>39692</v>
      </c>
      <c r="E99" s="214" t="n">
        <v>39686</v>
      </c>
      <c r="F99" s="218" t="n">
        <f aca="false">curves!I102</f>
        <v>0.18</v>
      </c>
      <c r="G99" s="217" t="n">
        <f aca="false">curves!H102</f>
        <v>3.035</v>
      </c>
      <c r="H99" s="218" t="n">
        <f aca="false">curves!J102</f>
        <v>0.06985819034782</v>
      </c>
      <c r="I99" s="215" t="n">
        <v>39687</v>
      </c>
      <c r="J99" s="217" t="n">
        <f aca="false">[2]STRADDLES!$F113</f>
        <v>3.035</v>
      </c>
      <c r="K99" s="218" t="n">
        <f aca="false">[2]STRADDLES!$I113</f>
        <v>0.18</v>
      </c>
    </row>
    <row r="100" customFormat="false" ht="12.75" hidden="false" customHeight="false" outlineLevel="0" collapsed="false">
      <c r="B100" s="213" t="n">
        <v>39722</v>
      </c>
      <c r="E100" s="214" t="n">
        <v>39716</v>
      </c>
      <c r="F100" s="218" t="n">
        <f aca="false">curves!I103</f>
        <v>0.18</v>
      </c>
      <c r="G100" s="217" t="n">
        <f aca="false">curves!H103</f>
        <v>3.035</v>
      </c>
      <c r="H100" s="218" t="n">
        <f aca="false">curves!J103</f>
        <v>0.069870904105849</v>
      </c>
      <c r="I100" s="215" t="n">
        <v>39717</v>
      </c>
      <c r="J100" s="217" t="n">
        <f aca="false">[2]STRADDLES!$F114</f>
        <v>3.035</v>
      </c>
      <c r="K100" s="218" t="n">
        <f aca="false">[2]STRADDLES!$I114</f>
        <v>0.18</v>
      </c>
    </row>
    <row r="101" customFormat="false" ht="12.75" hidden="false" customHeight="false" outlineLevel="0" collapsed="false">
      <c r="B101" s="213" t="n">
        <v>39753</v>
      </c>
      <c r="E101" s="214" t="n">
        <v>39749</v>
      </c>
      <c r="F101" s="218" t="n">
        <f aca="false">curves!I104</f>
        <v>0.18</v>
      </c>
      <c r="G101" s="217" t="n">
        <f aca="false">curves!H104</f>
        <v>3.102</v>
      </c>
      <c r="H101" s="218" t="n">
        <f aca="false">curves!J104</f>
        <v>0.069884041655868</v>
      </c>
      <c r="I101" s="215" t="n">
        <v>39750</v>
      </c>
      <c r="J101" s="217" t="n">
        <f aca="false">[2]STRADDLES!$F115</f>
        <v>3.102</v>
      </c>
      <c r="K101" s="218" t="n">
        <f aca="false">[2]STRADDLES!$I115</f>
        <v>0.18</v>
      </c>
    </row>
    <row r="102" customFormat="false" ht="12.75" hidden="false" customHeight="false" outlineLevel="0" collapsed="false">
      <c r="B102" s="213" t="n">
        <v>39783</v>
      </c>
      <c r="E102" s="214" t="n">
        <v>39776</v>
      </c>
      <c r="F102" s="218" t="n">
        <f aca="false">curves!I105</f>
        <v>0.18</v>
      </c>
      <c r="G102" s="217" t="n">
        <f aca="false">curves!H105</f>
        <v>3.169</v>
      </c>
      <c r="H102" s="218" t="n">
        <f aca="false">curves!J105</f>
        <v>0.069896755414006</v>
      </c>
      <c r="I102" s="215" t="n">
        <v>39777</v>
      </c>
      <c r="J102" s="217" t="n">
        <f aca="false">[2]STRADDLES!$F116</f>
        <v>3.169</v>
      </c>
      <c r="K102" s="218" t="n">
        <f aca="false">[2]STRADDLES!$I116</f>
        <v>0.18</v>
      </c>
    </row>
    <row r="103" customFormat="false" ht="12.75" hidden="false" customHeight="false" outlineLevel="0" collapsed="false">
      <c r="B103" s="213" t="n">
        <v>39814</v>
      </c>
      <c r="E103" s="214" t="n">
        <v>39808</v>
      </c>
      <c r="F103" s="218" t="n">
        <f aca="false">curves!I106</f>
        <v>0.18</v>
      </c>
      <c r="G103" s="217" t="n">
        <f aca="false">curves!H106</f>
        <v>3.464</v>
      </c>
      <c r="H103" s="218" t="n">
        <f aca="false">curves!J106</f>
        <v>0.069909892964137</v>
      </c>
      <c r="I103" s="215" t="n">
        <v>39811</v>
      </c>
      <c r="J103" s="217" t="n">
        <f aca="false">[2]STRADDLES!$F117</f>
        <v>3.464</v>
      </c>
      <c r="K103" s="218" t="n">
        <f aca="false">[2]STRADDLES!$I117</f>
        <v>0.18</v>
      </c>
    </row>
    <row r="104" customFormat="false" ht="12.75" hidden="false" customHeight="false" outlineLevel="0" collapsed="false">
      <c r="B104" s="213" t="n">
        <v>39845</v>
      </c>
      <c r="E104" s="214" t="n">
        <v>39840</v>
      </c>
      <c r="F104" s="218" t="n">
        <f aca="false">curves!I107</f>
        <v>0.18</v>
      </c>
      <c r="G104" s="217" t="n">
        <f aca="false">curves!H107</f>
        <v>3.346</v>
      </c>
      <c r="H104" s="218" t="n">
        <f aca="false">curves!J107</f>
        <v>0.069923030514325</v>
      </c>
      <c r="I104" s="215" t="n">
        <v>39841</v>
      </c>
      <c r="J104" s="217" t="n">
        <f aca="false">[2]STRADDLES!$F118</f>
        <v>3.346</v>
      </c>
      <c r="K104" s="218" t="n">
        <f aca="false">[2]STRADDLES!$I118</f>
        <v>0.18</v>
      </c>
    </row>
    <row r="105" customFormat="false" ht="12.75" hidden="false" customHeight="false" outlineLevel="0" collapsed="false">
      <c r="B105" s="213" t="n">
        <v>39873</v>
      </c>
      <c r="E105" s="214" t="n">
        <v>39868</v>
      </c>
      <c r="F105" s="218" t="n">
        <f aca="false">curves!I108</f>
        <v>0.17</v>
      </c>
      <c r="G105" s="217" t="n">
        <f aca="false">curves!H108</f>
        <v>3.194</v>
      </c>
      <c r="H105" s="218" t="n">
        <f aca="false">curves!J108</f>
        <v>0.069934896688738</v>
      </c>
      <c r="I105" s="215" t="n">
        <v>39869</v>
      </c>
      <c r="J105" s="217" t="n">
        <f aca="false">[2]STRADDLES!$F119</f>
        <v>3.194</v>
      </c>
      <c r="K105" s="218" t="n">
        <f aca="false">[2]STRADDLES!$I119</f>
        <v>0.17</v>
      </c>
    </row>
    <row r="106" customFormat="false" ht="12.75" hidden="false" customHeight="false" outlineLevel="0" collapsed="false">
      <c r="B106" s="213" t="n">
        <v>39904</v>
      </c>
      <c r="E106" s="214" t="n">
        <v>39898</v>
      </c>
      <c r="F106" s="218" t="n">
        <f aca="false">curves!I109</f>
        <v>0.17</v>
      </c>
      <c r="G106" s="217" t="n">
        <f aca="false">curves!H109</f>
        <v>3.034</v>
      </c>
      <c r="H106" s="218" t="n">
        <f aca="false">curves!J109</f>
        <v>0.069948034239035</v>
      </c>
      <c r="I106" s="215" t="n">
        <v>39899</v>
      </c>
      <c r="J106" s="217" t="n">
        <f aca="false">[2]STRADDLES!$F120</f>
        <v>3.034</v>
      </c>
      <c r="K106" s="218" t="n">
        <f aca="false">[2]STRADDLES!$I120</f>
        <v>0.17</v>
      </c>
    </row>
    <row r="107" customFormat="false" ht="12.75" hidden="false" customHeight="false" outlineLevel="0" collapsed="false">
      <c r="B107" s="213" t="n">
        <v>39934</v>
      </c>
      <c r="E107" s="214" t="n">
        <v>39930</v>
      </c>
      <c r="F107" s="218" t="n">
        <f aca="false">curves!I110</f>
        <v>0.17</v>
      </c>
      <c r="G107" s="217" t="n">
        <f aca="false">curves!H110</f>
        <v>3.025</v>
      </c>
      <c r="H107" s="218" t="n">
        <f aca="false">curves!J110</f>
        <v>0.069960747997441</v>
      </c>
      <c r="I107" s="215" t="n">
        <v>39931</v>
      </c>
      <c r="J107" s="217" t="n">
        <f aca="false">[2]STRADDLES!$F121</f>
        <v>3.025</v>
      </c>
      <c r="K107" s="218" t="n">
        <f aca="false">[2]STRADDLES!$I121</f>
        <v>0.17</v>
      </c>
    </row>
    <row r="108" customFormat="false" ht="12.75" hidden="false" customHeight="false" outlineLevel="0" collapsed="false">
      <c r="B108" s="213" t="n">
        <v>39965</v>
      </c>
      <c r="E108" s="214" t="n">
        <v>39959</v>
      </c>
      <c r="F108" s="218" t="n">
        <f aca="false">curves!I111</f>
        <v>0.17</v>
      </c>
      <c r="G108" s="217" t="n">
        <f aca="false">curves!H111</f>
        <v>3.051</v>
      </c>
      <c r="H108" s="218" t="n">
        <f aca="false">curves!J111</f>
        <v>0.069973885547851</v>
      </c>
      <c r="I108" s="215" t="n">
        <v>39960</v>
      </c>
      <c r="J108" s="217" t="n">
        <f aca="false">[2]STRADDLES!$F122</f>
        <v>3.051</v>
      </c>
      <c r="K108" s="218" t="n">
        <f aca="false">[2]STRADDLES!$I122</f>
        <v>0.17</v>
      </c>
    </row>
    <row r="109" customFormat="false" ht="12.75" hidden="false" customHeight="false" outlineLevel="0" collapsed="false">
      <c r="B109" s="213" t="n">
        <v>39995</v>
      </c>
      <c r="E109" s="214" t="n">
        <v>39989</v>
      </c>
      <c r="F109" s="218" t="n">
        <f aca="false">curves!I112</f>
        <v>0.17</v>
      </c>
      <c r="G109" s="217" t="n">
        <f aca="false">curves!H112</f>
        <v>3.073</v>
      </c>
      <c r="H109" s="218" t="n">
        <f aca="false">curves!J112</f>
        <v>0.069986599306366</v>
      </c>
      <c r="I109" s="215" t="n">
        <v>39990</v>
      </c>
      <c r="J109" s="217" t="n">
        <f aca="false">[2]STRADDLES!$F123</f>
        <v>3.073</v>
      </c>
      <c r="K109" s="218" t="n">
        <f aca="false">[2]STRADDLES!$I123</f>
        <v>0.17</v>
      </c>
    </row>
    <row r="110" customFormat="false" ht="12.75" hidden="false" customHeight="false" outlineLevel="0" collapsed="false">
      <c r="B110" s="213" t="n">
        <v>40026</v>
      </c>
      <c r="E110" s="214" t="n">
        <v>40022</v>
      </c>
      <c r="F110" s="218" t="n">
        <f aca="false">curves!I113</f>
        <v>0.17</v>
      </c>
      <c r="G110" s="217" t="n">
        <f aca="false">curves!H113</f>
        <v>3.094</v>
      </c>
      <c r="H110" s="218" t="n">
        <f aca="false">curves!J113</f>
        <v>0.069999736856888</v>
      </c>
      <c r="I110" s="215" t="n">
        <v>40023</v>
      </c>
      <c r="J110" s="217" t="n">
        <f aca="false">[2]STRADDLES!$F124</f>
        <v>3.094</v>
      </c>
      <c r="K110" s="218" t="n">
        <f aca="false">[2]STRADDLES!$I124</f>
        <v>0.17</v>
      </c>
    </row>
    <row r="111" customFormat="false" ht="12.75" hidden="false" customHeight="false" outlineLevel="0" collapsed="false">
      <c r="B111" s="213" t="n">
        <v>40057</v>
      </c>
      <c r="E111" s="214" t="n">
        <v>40051</v>
      </c>
      <c r="F111" s="218" t="n">
        <f aca="false">curves!I114</f>
        <v>0.17</v>
      </c>
      <c r="G111" s="217" t="n">
        <f aca="false">curves!H114</f>
        <v>3.078</v>
      </c>
      <c r="H111" s="218" t="n">
        <f aca="false">curves!J114</f>
        <v>0.070012874407467</v>
      </c>
      <c r="I111" s="215" t="n">
        <v>40052</v>
      </c>
      <c r="J111" s="217" t="n">
        <f aca="false">[2]STRADDLES!$F125</f>
        <v>3.078</v>
      </c>
      <c r="K111" s="218" t="n">
        <f aca="false">[2]STRADDLES!$I125</f>
        <v>0.17</v>
      </c>
    </row>
    <row r="112" customFormat="false" ht="12.75" hidden="false" customHeight="false" outlineLevel="0" collapsed="false">
      <c r="B112" s="213" t="n">
        <v>40087</v>
      </c>
      <c r="E112" s="214" t="n">
        <v>40081</v>
      </c>
      <c r="F112" s="218" t="n">
        <f aca="false">curves!I115</f>
        <v>0.17</v>
      </c>
      <c r="G112" s="217" t="n">
        <f aca="false">curves!H115</f>
        <v>3.077</v>
      </c>
      <c r="H112" s="218" t="n">
        <f aca="false">curves!J115</f>
        <v>0.070025588166146</v>
      </c>
      <c r="I112" s="215" t="n">
        <v>40084</v>
      </c>
      <c r="J112" s="217" t="n">
        <f aca="false">[2]STRADDLES!$F126</f>
        <v>3.077</v>
      </c>
      <c r="K112" s="218" t="n">
        <f aca="false">[2]STRADDLES!$I126</f>
        <v>0.17</v>
      </c>
    </row>
    <row r="113" customFormat="false" ht="12.75" hidden="false" customHeight="false" outlineLevel="0" collapsed="false">
      <c r="B113" s="213" t="n">
        <v>40118</v>
      </c>
      <c r="E113" s="214" t="n">
        <v>40113</v>
      </c>
      <c r="F113" s="218" t="n">
        <f aca="false">curves!I116</f>
        <v>0.17</v>
      </c>
      <c r="G113" s="217" t="n">
        <f aca="false">curves!H116</f>
        <v>3.139</v>
      </c>
      <c r="H113" s="218" t="n">
        <f aca="false">curves!J116</f>
        <v>0.070038725716837</v>
      </c>
      <c r="I113" s="215" t="n">
        <v>40114</v>
      </c>
      <c r="J113" s="217" t="n">
        <f aca="false">[2]STRADDLES!$F127</f>
        <v>3.139</v>
      </c>
      <c r="K113" s="218" t="n">
        <f aca="false">[2]STRADDLES!$I127</f>
        <v>0.17</v>
      </c>
    </row>
    <row r="114" customFormat="false" ht="12.75" hidden="false" customHeight="false" outlineLevel="0" collapsed="false">
      <c r="B114" s="213" t="n">
        <v>40148</v>
      </c>
      <c r="E114" s="214" t="n">
        <v>40141</v>
      </c>
      <c r="F114" s="218" t="n">
        <f aca="false">curves!I117</f>
        <v>0.17</v>
      </c>
      <c r="G114" s="217" t="n">
        <f aca="false">curves!H117</f>
        <v>3.203</v>
      </c>
      <c r="H114" s="218" t="n">
        <f aca="false">curves!J117</f>
        <v>0.070051439475624</v>
      </c>
      <c r="I114" s="215" t="n">
        <v>40142</v>
      </c>
      <c r="J114" s="217" t="n">
        <f aca="false">[2]STRADDLES!$F128</f>
        <v>3.203</v>
      </c>
      <c r="K114" s="218" t="n">
        <f aca="false">[2]STRADDLES!$I128</f>
        <v>0.17</v>
      </c>
    </row>
    <row r="115" customFormat="false" ht="12.75" hidden="false" customHeight="false" outlineLevel="0" collapsed="false">
      <c r="B115" s="213" t="n">
        <v>40179</v>
      </c>
      <c r="E115" s="214" t="n">
        <v>40175</v>
      </c>
      <c r="F115" s="218" t="n">
        <f aca="false">curves!I118</f>
        <v>0.17</v>
      </c>
      <c r="G115" s="217" t="n">
        <f aca="false">curves!H118</f>
        <v>3.506</v>
      </c>
      <c r="H115" s="218" t="n">
        <f aca="false">curves!J118</f>
        <v>0.070064577026428</v>
      </c>
      <c r="I115" s="215" t="n">
        <v>40176</v>
      </c>
      <c r="J115" s="217" t="n">
        <f aca="false">[2]STRADDLES!$F129</f>
        <v>3.506</v>
      </c>
      <c r="K115" s="218" t="n">
        <f aca="false">[2]STRADDLES!$I129</f>
        <v>0.17</v>
      </c>
    </row>
    <row r="116" customFormat="false" ht="12.75" hidden="false" customHeight="false" outlineLevel="0" collapsed="false">
      <c r="B116" s="213" t="n">
        <v>40210</v>
      </c>
      <c r="E116" s="214" t="n">
        <v>40204</v>
      </c>
      <c r="F116" s="218" t="n">
        <f aca="false">curves!I119</f>
        <v>0.17</v>
      </c>
      <c r="G116" s="217" t="n">
        <f aca="false">curves!H119</f>
        <v>3.392</v>
      </c>
      <c r="H116" s="218" t="n">
        <f aca="false">curves!J119</f>
        <v>0.070077714577288</v>
      </c>
      <c r="I116" s="215" t="n">
        <v>40205</v>
      </c>
      <c r="J116" s="217" t="n">
        <f aca="false">[2]STRADDLES!$F130</f>
        <v>3.392</v>
      </c>
      <c r="K116" s="218" t="n">
        <f aca="false">[2]STRADDLES!$I130</f>
        <v>0.17</v>
      </c>
    </row>
    <row r="117" customFormat="false" ht="12.75" hidden="false" customHeight="false" outlineLevel="0" collapsed="false">
      <c r="B117" s="213" t="n">
        <v>40238</v>
      </c>
      <c r="E117" s="214" t="n">
        <v>40232</v>
      </c>
      <c r="F117" s="218" t="n">
        <f aca="false">curves!I120</f>
        <v>0.16</v>
      </c>
      <c r="G117" s="217" t="n">
        <f aca="false">curves!H120</f>
        <v>3.243</v>
      </c>
      <c r="H117" s="218" t="n">
        <f aca="false">curves!J120</f>
        <v>0.070089580752308</v>
      </c>
      <c r="I117" s="215" t="n">
        <v>40233</v>
      </c>
      <c r="J117" s="217" t="n">
        <f aca="false">[2]STRADDLES!$F131</f>
        <v>3.243</v>
      </c>
      <c r="K117" s="218" t="n">
        <f aca="false">[2]STRADDLES!$I131</f>
        <v>0.16</v>
      </c>
    </row>
    <row r="118" customFormat="false" ht="12.75" hidden="false" customHeight="false" outlineLevel="0" collapsed="false">
      <c r="B118" s="213" t="n">
        <v>40269</v>
      </c>
      <c r="E118" s="214" t="n">
        <v>40263</v>
      </c>
      <c r="F118" s="218" t="n">
        <f aca="false">curves!I121</f>
        <v>0.16</v>
      </c>
      <c r="G118" s="217" t="n">
        <f aca="false">curves!H121</f>
        <v>3.086</v>
      </c>
      <c r="H118" s="218" t="n">
        <f aca="false">curves!J121</f>
        <v>0.070102718303277</v>
      </c>
      <c r="I118" s="215" t="n">
        <v>40266</v>
      </c>
      <c r="J118" s="217" t="n">
        <f aca="false">[2]STRADDLES!$F132</f>
        <v>3.086</v>
      </c>
      <c r="K118" s="218" t="n">
        <f aca="false">[2]STRADDLES!$I132</f>
        <v>0.16</v>
      </c>
    </row>
    <row r="119" customFormat="false" ht="12.75" hidden="false" customHeight="false" outlineLevel="0" collapsed="false">
      <c r="B119" s="213" t="n">
        <v>40299</v>
      </c>
      <c r="E119" s="214" t="n">
        <v>40295</v>
      </c>
      <c r="F119" s="218" t="n">
        <f aca="false">curves!I122</f>
        <v>0.16</v>
      </c>
      <c r="G119" s="217" t="n">
        <f aca="false">curves!H122</f>
        <v>3.078</v>
      </c>
      <c r="H119" s="218" t="n">
        <f aca="false">curves!J122</f>
        <v>0.070115432062333</v>
      </c>
      <c r="I119" s="215" t="n">
        <v>40296</v>
      </c>
      <c r="J119" s="217" t="n">
        <f aca="false">[2]STRADDLES!$F133</f>
        <v>3.078</v>
      </c>
      <c r="K119" s="218" t="n">
        <f aca="false">[2]STRADDLES!$I133</f>
        <v>0.16</v>
      </c>
    </row>
    <row r="120" customFormat="false" ht="12.75" hidden="false" customHeight="false" outlineLevel="0" collapsed="false">
      <c r="B120" s="213" t="n">
        <v>40330</v>
      </c>
      <c r="E120" s="214" t="n">
        <v>40323</v>
      </c>
      <c r="F120" s="218" t="n">
        <f aca="false">curves!I123</f>
        <v>0.16</v>
      </c>
      <c r="G120" s="217" t="n">
        <f aca="false">curves!H123</f>
        <v>3.105</v>
      </c>
      <c r="H120" s="218" t="n">
        <f aca="false">curves!J123</f>
        <v>0.070128569613415</v>
      </c>
      <c r="I120" s="215" t="n">
        <v>40324</v>
      </c>
      <c r="J120" s="217" t="n">
        <f aca="false">[2]STRADDLES!$F134</f>
        <v>3.105</v>
      </c>
      <c r="K120" s="218" t="n">
        <f aca="false">[2]STRADDLES!$I134</f>
        <v>0.16</v>
      </c>
    </row>
    <row r="121" customFormat="false" ht="12.75" hidden="false" customHeight="false" outlineLevel="0" collapsed="false">
      <c r="B121" s="213" t="n">
        <v>40360</v>
      </c>
      <c r="E121" s="214" t="n">
        <v>40354</v>
      </c>
      <c r="F121" s="218" t="n">
        <f aca="false">curves!I124</f>
        <v>0.16</v>
      </c>
      <c r="G121" s="217" t="n">
        <f aca="false">curves!H124</f>
        <v>3.127</v>
      </c>
      <c r="H121" s="218" t="n">
        <f aca="false">curves!J124</f>
        <v>0.070141283372581</v>
      </c>
      <c r="I121" s="215" t="n">
        <v>40357</v>
      </c>
      <c r="J121" s="217" t="n">
        <f aca="false">[2]STRADDLES!$F135</f>
        <v>3.127</v>
      </c>
      <c r="K121" s="218" t="n">
        <f aca="false">[2]STRADDLES!$I135</f>
        <v>0.16</v>
      </c>
    </row>
    <row r="122" customFormat="false" ht="12.75" hidden="false" customHeight="false" outlineLevel="0" collapsed="false">
      <c r="B122" s="213" t="n">
        <v>40391</v>
      </c>
      <c r="E122" s="214" t="n">
        <v>40386</v>
      </c>
      <c r="F122" s="218" t="n">
        <f aca="false">curves!I125</f>
        <v>0.16</v>
      </c>
      <c r="G122" s="217" t="n">
        <f aca="false">curves!H125</f>
        <v>3.148</v>
      </c>
      <c r="H122" s="218" t="n">
        <f aca="false">curves!J125</f>
        <v>0.070154420923774</v>
      </c>
      <c r="I122" s="215" t="n">
        <v>40387</v>
      </c>
      <c r="J122" s="217" t="n">
        <f aca="false">[2]STRADDLES!$F136</f>
        <v>3.148</v>
      </c>
      <c r="K122" s="218" t="n">
        <f aca="false">[2]STRADDLES!$I136</f>
        <v>0.16</v>
      </c>
    </row>
    <row r="123" customFormat="false" ht="12.75" hidden="false" customHeight="false" outlineLevel="0" collapsed="false">
      <c r="B123" s="213" t="n">
        <v>40422</v>
      </c>
      <c r="E123" s="214" t="n">
        <v>40416</v>
      </c>
      <c r="F123" s="218" t="n">
        <f aca="false">curves!I126</f>
        <v>0.16</v>
      </c>
      <c r="G123" s="217" t="n">
        <f aca="false">curves!H126</f>
        <v>3.131</v>
      </c>
      <c r="H123" s="218" t="n">
        <f aca="false">curves!J126</f>
        <v>0.070167558475025</v>
      </c>
      <c r="I123" s="215" t="n">
        <v>40417</v>
      </c>
      <c r="J123" s="217" t="n">
        <f aca="false">[2]STRADDLES!$F137</f>
        <v>3.131</v>
      </c>
      <c r="K123" s="218" t="n">
        <f aca="false">[2]STRADDLES!$I137</f>
        <v>0.16</v>
      </c>
    </row>
    <row r="124" customFormat="false" ht="12.75" hidden="false" customHeight="false" outlineLevel="0" collapsed="false">
      <c r="B124" s="213" t="n">
        <v>40452</v>
      </c>
      <c r="E124" s="214" t="n">
        <v>40448</v>
      </c>
      <c r="F124" s="218" t="n">
        <f aca="false">curves!I127</f>
        <v>0.16</v>
      </c>
      <c r="G124" s="217" t="n">
        <f aca="false">curves!H127</f>
        <v>3.129</v>
      </c>
      <c r="H124" s="218" t="n">
        <f aca="false">curves!J127</f>
        <v>0.070171776899091</v>
      </c>
      <c r="I124" s="215" t="n">
        <v>40449</v>
      </c>
      <c r="J124" s="217" t="n">
        <f aca="false">[2]STRADDLES!$F138</f>
        <v>0</v>
      </c>
      <c r="K124" s="218" t="n">
        <f aca="false">[2]STRADDLES!$K138</f>
        <v>0</v>
      </c>
    </row>
    <row r="125" customFormat="false" ht="12.75" hidden="false" customHeight="false" outlineLevel="0" collapsed="false">
      <c r="B125" s="213" t="n">
        <v>40483</v>
      </c>
      <c r="E125" s="214" t="n">
        <v>40477</v>
      </c>
      <c r="F125" s="218" t="n">
        <f aca="false">curves!I128</f>
        <v>0.16</v>
      </c>
      <c r="G125" s="217" t="n">
        <f aca="false">curves!H128</f>
        <v>3.186</v>
      </c>
      <c r="H125" s="218" t="n">
        <f aca="false">curves!J128</f>
        <v>0.070173941309025</v>
      </c>
      <c r="I125" s="215" t="n">
        <v>40478</v>
      </c>
      <c r="J125" s="217" t="n">
        <f aca="false">[2]STRADDLES!$F139</f>
        <v>0</v>
      </c>
      <c r="K125" s="218" t="n">
        <f aca="false">[2]STRADDLES!$K139</f>
        <v>0</v>
      </c>
    </row>
    <row r="126" customFormat="false" ht="12.75" hidden="false" customHeight="false" outlineLevel="0" collapsed="false">
      <c r="B126" s="213" t="n">
        <v>40513</v>
      </c>
      <c r="E126" s="214" t="n">
        <v>40506</v>
      </c>
      <c r="F126" s="218" t="n">
        <f aca="false">curves!I129</f>
        <v>0.16</v>
      </c>
      <c r="G126" s="217" t="n">
        <f aca="false">curves!H129</f>
        <v>3.247</v>
      </c>
      <c r="H126" s="218" t="n">
        <f aca="false">curves!J129</f>
        <v>0.070176035899284</v>
      </c>
      <c r="I126" s="215" t="n">
        <v>40508</v>
      </c>
      <c r="J126" s="217" t="n">
        <f aca="false">[2]STRADDLES!$F140</f>
        <v>0</v>
      </c>
      <c r="K126" s="218" t="n">
        <f aca="false">[2]STRADDLES!$K140</f>
        <v>0</v>
      </c>
    </row>
    <row r="127" customFormat="false" ht="12.75" hidden="false" customHeight="false" outlineLevel="0" collapsed="false">
      <c r="B127" s="213" t="n">
        <v>40544</v>
      </c>
      <c r="E127" s="214" t="n">
        <v>40539</v>
      </c>
      <c r="F127" s="218" t="n">
        <f aca="false">curves!I130</f>
        <v>0.16</v>
      </c>
      <c r="G127" s="217" t="n">
        <f aca="false">curves!H130</f>
        <v>3.558</v>
      </c>
      <c r="H127" s="218" t="n">
        <f aca="false">curves!J130</f>
        <v>0.070178200309221</v>
      </c>
      <c r="I127" s="215" t="n">
        <v>40540</v>
      </c>
      <c r="J127" s="217" t="n">
        <f aca="false">[2]STRADDLES!$F141</f>
        <v>0</v>
      </c>
      <c r="K127" s="218" t="n">
        <f aca="false">[2]STRADDLES!$K141</f>
        <v>0</v>
      </c>
    </row>
    <row r="128" customFormat="false" ht="12.75" hidden="false" customHeight="false" outlineLevel="0" collapsed="false">
      <c r="B128" s="213" t="n">
        <v>40575</v>
      </c>
      <c r="E128" s="214" t="n">
        <v>40569</v>
      </c>
      <c r="F128" s="218" t="n">
        <f aca="false">curves!I131</f>
        <v>0.16</v>
      </c>
      <c r="G128" s="217" t="n">
        <f aca="false">curves!H131</f>
        <v>3.448</v>
      </c>
      <c r="H128" s="218" t="n">
        <f aca="false">curves!J131</f>
        <v>0.070180364719159</v>
      </c>
      <c r="I128" s="215" t="n">
        <v>40570</v>
      </c>
      <c r="J128" s="217" t="n">
        <f aca="false">[2]STRADDLES!$F142</f>
        <v>0</v>
      </c>
      <c r="K128" s="218" t="n">
        <f aca="false">[2]STRADDLES!$K142</f>
        <v>0</v>
      </c>
    </row>
    <row r="129" customFormat="false" ht="12.75" hidden="false" customHeight="false" outlineLevel="0" collapsed="false">
      <c r="B129" s="213" t="n">
        <v>40603</v>
      </c>
      <c r="E129" s="214" t="n">
        <v>40597</v>
      </c>
      <c r="F129" s="218" t="n">
        <f aca="false">curves!I132</f>
        <v>0.155</v>
      </c>
      <c r="G129" s="217" t="n">
        <f aca="false">curves!H132</f>
        <v>3.302</v>
      </c>
      <c r="H129" s="218" t="n">
        <f aca="false">curves!J132</f>
        <v>0.070182319670072</v>
      </c>
      <c r="I129" s="215" t="n">
        <v>40598</v>
      </c>
      <c r="J129" s="217" t="n">
        <f aca="false">[2]STRADDLES!$F143</f>
        <v>0</v>
      </c>
      <c r="K129" s="218" t="n">
        <f aca="false">[2]STRADDLES!$K143</f>
        <v>0</v>
      </c>
    </row>
    <row r="130" customFormat="false" ht="12.75" hidden="false" customHeight="false" outlineLevel="0" collapsed="false">
      <c r="B130" s="213" t="n">
        <v>40634</v>
      </c>
      <c r="E130" s="214" t="n">
        <v>40630</v>
      </c>
      <c r="F130" s="218" t="n">
        <f aca="false">curves!I133</f>
        <v>0.155</v>
      </c>
      <c r="G130" s="217" t="n">
        <f aca="false">curves!H133</f>
        <v>3.148</v>
      </c>
      <c r="H130" s="218" t="n">
        <f aca="false">curves!J133</f>
        <v>0.070184484080013</v>
      </c>
      <c r="I130" s="215" t="n">
        <v>40631</v>
      </c>
    </row>
    <row r="131" customFormat="false" ht="12.75" hidden="false" customHeight="false" outlineLevel="0" collapsed="false">
      <c r="B131" s="213" t="n">
        <v>40664</v>
      </c>
      <c r="E131" s="214" t="n">
        <v>40659</v>
      </c>
      <c r="F131" s="218" t="n">
        <f aca="false">curves!I134</f>
        <v>0.155</v>
      </c>
      <c r="G131" s="217" t="n">
        <f aca="false">curves!H134</f>
        <v>3.141</v>
      </c>
      <c r="H131" s="218" t="n">
        <f aca="false">curves!J134</f>
        <v>0.07018657867028</v>
      </c>
      <c r="I131" s="215" t="n">
        <v>40660</v>
      </c>
    </row>
    <row r="132" customFormat="false" ht="12.75" hidden="false" customHeight="false" outlineLevel="0" collapsed="false">
      <c r="B132" s="213" t="n">
        <v>40695</v>
      </c>
      <c r="E132" s="214" t="n">
        <v>40688</v>
      </c>
      <c r="F132" s="218" t="n">
        <f aca="false">curves!I135</f>
        <v>0.155</v>
      </c>
      <c r="G132" s="217" t="n">
        <f aca="false">curves!H135</f>
        <v>3.169</v>
      </c>
      <c r="H132" s="218" t="n">
        <f aca="false">curves!J135</f>
        <v>0.070188743080224</v>
      </c>
      <c r="I132" s="215" t="n">
        <v>40689</v>
      </c>
    </row>
    <row r="133" customFormat="false" ht="12.75" hidden="false" customHeight="false" outlineLevel="0" collapsed="false">
      <c r="B133" s="213" t="n">
        <v>40725</v>
      </c>
      <c r="E133" s="214" t="n">
        <v>40721</v>
      </c>
      <c r="F133" s="218" t="n">
        <f aca="false">curves!I136</f>
        <v>0.155</v>
      </c>
      <c r="G133" s="217" t="n">
        <f aca="false">curves!H136</f>
        <v>3.191</v>
      </c>
      <c r="H133" s="218" t="n">
        <f aca="false">curves!J136</f>
        <v>0.070190837670494</v>
      </c>
      <c r="I133" s="215" t="n">
        <v>40722</v>
      </c>
    </row>
    <row r="134" customFormat="false" ht="12.75" hidden="false" customHeight="false" outlineLevel="0" collapsed="false">
      <c r="B134" s="213" t="n">
        <v>40756</v>
      </c>
      <c r="E134" s="214" t="n">
        <v>40750</v>
      </c>
      <c r="F134" s="218" t="n">
        <f aca="false">curves!I137</f>
        <v>0.155</v>
      </c>
      <c r="G134" s="217" t="n">
        <f aca="false">curves!H137</f>
        <v>3.212</v>
      </c>
      <c r="H134" s="218" t="n">
        <f aca="false">curves!J137</f>
        <v>0.070193002080441</v>
      </c>
      <c r="I134" s="215" t="n">
        <v>40751</v>
      </c>
    </row>
    <row r="135" customFormat="false" ht="12.75" hidden="false" customHeight="false" outlineLevel="0" collapsed="false">
      <c r="B135" s="213" t="n">
        <v>40787</v>
      </c>
      <c r="E135" s="214" t="n">
        <v>40781</v>
      </c>
      <c r="F135" s="218" t="n">
        <f aca="false">curves!I138</f>
        <v>0.155</v>
      </c>
      <c r="G135" s="217" t="n">
        <f aca="false">curves!H138</f>
        <v>3.194</v>
      </c>
      <c r="H135" s="218" t="n">
        <f aca="false">curves!J138</f>
        <v>0.070195166490389</v>
      </c>
      <c r="I135" s="215" t="n">
        <v>40784</v>
      </c>
    </row>
    <row r="136" customFormat="false" ht="12.75" hidden="false" customHeight="false" outlineLevel="0" collapsed="false">
      <c r="B136" s="213" t="n">
        <v>40817</v>
      </c>
      <c r="E136" s="214" t="n">
        <v>40813</v>
      </c>
      <c r="F136" s="218" t="n">
        <f aca="false">curves!I139</f>
        <v>0.155</v>
      </c>
      <c r="G136" s="217" t="n">
        <f aca="false">curves!H139</f>
        <v>3.191</v>
      </c>
      <c r="H136" s="218" t="n">
        <f aca="false">curves!J139</f>
        <v>0.070197261080664</v>
      </c>
      <c r="I136" s="215" t="n">
        <v>40814</v>
      </c>
    </row>
    <row r="137" customFormat="false" ht="12.75" hidden="false" customHeight="false" outlineLevel="0" collapsed="false">
      <c r="B137" s="213" t="n">
        <v>40848</v>
      </c>
      <c r="E137" s="214" t="n">
        <v>40842</v>
      </c>
      <c r="F137" s="218" t="n">
        <f aca="false">curves!I140</f>
        <v>0.155</v>
      </c>
      <c r="G137" s="217" t="n">
        <f aca="false">curves!H140</f>
        <v>3.243</v>
      </c>
      <c r="H137" s="218" t="n">
        <f aca="false">curves!J140</f>
        <v>0.070199425490615</v>
      </c>
      <c r="I137" s="215" t="n">
        <v>40843</v>
      </c>
    </row>
    <row r="138" customFormat="false" ht="12.75" hidden="false" customHeight="false" outlineLevel="0" collapsed="false">
      <c r="B138" s="213" t="n">
        <v>40878</v>
      </c>
      <c r="E138" s="214" t="n">
        <v>40872</v>
      </c>
      <c r="F138" s="218" t="n">
        <f aca="false">curves!I141</f>
        <v>0.155</v>
      </c>
      <c r="G138" s="217" t="n">
        <f aca="false">curves!H141</f>
        <v>3.301</v>
      </c>
      <c r="H138" s="218" t="n">
        <f aca="false">curves!J141</f>
        <v>0.070201520080893</v>
      </c>
      <c r="I138" s="215" t="n">
        <v>40875</v>
      </c>
    </row>
    <row r="139" customFormat="false" ht="12.75" hidden="false" customHeight="false" outlineLevel="0" collapsed="false">
      <c r="B139" s="213" t="n">
        <v>40909</v>
      </c>
      <c r="E139" s="214" t="n">
        <v>40904</v>
      </c>
      <c r="F139" s="218" t="n">
        <f aca="false">curves!I142</f>
        <v>0.155</v>
      </c>
      <c r="G139" s="217" t="n">
        <f aca="false">curves!H142</f>
        <v>3.62</v>
      </c>
      <c r="H139" s="218" t="n">
        <f aca="false">curves!J142</f>
        <v>0.070203684490848</v>
      </c>
      <c r="I139" s="215" t="n">
        <v>40905</v>
      </c>
    </row>
    <row r="140" customFormat="false" ht="12.75" hidden="false" customHeight="false" outlineLevel="0" collapsed="false">
      <c r="B140" s="213" t="n">
        <v>40940</v>
      </c>
      <c r="E140" s="214" t="n">
        <v>40934</v>
      </c>
      <c r="F140" s="218" t="n">
        <f aca="false">curves!I143</f>
        <v>0.155</v>
      </c>
      <c r="G140" s="217" t="n">
        <f aca="false">curves!H143</f>
        <v>3.514</v>
      </c>
      <c r="H140" s="218" t="n">
        <f aca="false">curves!J143</f>
        <v>0.070205848900804</v>
      </c>
      <c r="I140" s="215" t="n">
        <v>40935</v>
      </c>
    </row>
    <row r="141" customFormat="false" ht="12.75" hidden="false" customHeight="false" outlineLevel="0" collapsed="false">
      <c r="B141" s="213" t="n">
        <v>40969</v>
      </c>
      <c r="E141" s="214" t="n">
        <v>40963</v>
      </c>
      <c r="F141" s="218" t="n">
        <f aca="false">curves!I144</f>
        <v>0.15</v>
      </c>
      <c r="G141" s="217" t="n">
        <f aca="false">curves!H144</f>
        <v>3.371</v>
      </c>
      <c r="H141" s="218" t="n">
        <f aca="false">curves!J144</f>
        <v>0.07020787367141</v>
      </c>
      <c r="I141" s="215" t="n">
        <v>40966</v>
      </c>
    </row>
    <row r="142" customFormat="false" ht="12.75" hidden="false" customHeight="false" outlineLevel="0" collapsed="false">
      <c r="B142" s="213" t="n">
        <v>41000</v>
      </c>
      <c r="E142" s="214" t="n">
        <v>40995</v>
      </c>
      <c r="F142" s="218" t="n">
        <f aca="false">curves!I145</f>
        <v>0.15</v>
      </c>
      <c r="G142" s="217" t="n">
        <f aca="false">curves!H145</f>
        <v>3.22</v>
      </c>
      <c r="H142" s="218" t="n">
        <f aca="false">curves!J145</f>
        <v>0.070210038081369</v>
      </c>
      <c r="I142" s="215" t="n">
        <v>40996</v>
      </c>
    </row>
    <row r="143" customFormat="false" ht="12.75" hidden="false" customHeight="false" outlineLevel="0" collapsed="false">
      <c r="B143" s="213" t="n">
        <v>41030</v>
      </c>
      <c r="E143" s="214" t="n">
        <v>41024</v>
      </c>
      <c r="F143" s="218" t="n">
        <f aca="false">curves!I146</f>
        <v>0.15</v>
      </c>
      <c r="G143" s="217" t="n">
        <f aca="false">curves!H146</f>
        <v>3.214</v>
      </c>
      <c r="H143" s="218" t="n">
        <f aca="false">curves!J146</f>
        <v>0.070212132671654</v>
      </c>
      <c r="I143" s="215" t="n">
        <v>41025</v>
      </c>
    </row>
    <row r="144" customFormat="false" ht="12.75" hidden="false" customHeight="false" outlineLevel="0" collapsed="false">
      <c r="B144" s="213" t="n">
        <v>41061</v>
      </c>
      <c r="E144" s="214" t="n">
        <v>41054</v>
      </c>
      <c r="F144" s="218" t="n">
        <f aca="false">curves!I147</f>
        <v>0.15</v>
      </c>
      <c r="G144" s="217" t="n">
        <f aca="false">curves!H147</f>
        <v>3.243</v>
      </c>
      <c r="H144" s="218" t="n">
        <f aca="false">curves!J147</f>
        <v>0.070214297081616</v>
      </c>
      <c r="I144" s="215" t="n">
        <v>41058</v>
      </c>
    </row>
    <row r="145" customFormat="false" ht="12.75" hidden="false" customHeight="false" outlineLevel="0" collapsed="false">
      <c r="B145" s="213" t="n">
        <v>41091</v>
      </c>
      <c r="E145" s="214" t="n">
        <v>41086</v>
      </c>
      <c r="F145" s="218" t="n">
        <f aca="false">curves!I148</f>
        <v>0.15</v>
      </c>
      <c r="G145" s="217" t="n">
        <f aca="false">curves!H148</f>
        <v>3.265</v>
      </c>
      <c r="H145" s="218" t="n">
        <f aca="false">curves!J148</f>
        <v>0.070216391671903</v>
      </c>
      <c r="I145" s="215" t="n">
        <v>41087</v>
      </c>
    </row>
    <row r="146" customFormat="false" ht="12.75" hidden="false" customHeight="false" outlineLevel="0" collapsed="false">
      <c r="B146" s="213" t="n">
        <v>41122</v>
      </c>
      <c r="E146" s="214" t="n">
        <v>41116</v>
      </c>
      <c r="F146" s="218" t="n">
        <f aca="false">curves!I149</f>
        <v>0.15</v>
      </c>
      <c r="G146" s="217" t="n">
        <f aca="false">curves!H149</f>
        <v>3.286</v>
      </c>
      <c r="H146" s="218" t="n">
        <f aca="false">curves!J149</f>
        <v>0.070218556081869</v>
      </c>
      <c r="I146" s="215" t="n">
        <v>41117</v>
      </c>
    </row>
    <row r="147" customFormat="false" ht="12.75" hidden="false" customHeight="false" outlineLevel="0" collapsed="false">
      <c r="B147" s="213" t="n">
        <v>41153</v>
      </c>
      <c r="E147" s="214" t="n">
        <v>41149</v>
      </c>
      <c r="F147" s="218" t="n">
        <f aca="false">curves!I150</f>
        <v>0.15</v>
      </c>
      <c r="G147" s="217" t="n">
        <f aca="false">curves!H150</f>
        <v>3.267</v>
      </c>
      <c r="H147" s="218" t="n">
        <f aca="false">curves!J150</f>
        <v>0.070220720491835</v>
      </c>
      <c r="I147" s="215" t="n">
        <v>41150</v>
      </c>
    </row>
    <row r="148" customFormat="false" ht="12.75" hidden="false" customHeight="false" outlineLevel="0" collapsed="false">
      <c r="B148" s="213" t="n">
        <v>41183</v>
      </c>
      <c r="E148" s="214" t="n">
        <v>41177</v>
      </c>
      <c r="F148" s="218" t="n">
        <f aca="false">curves!I151</f>
        <v>0.15</v>
      </c>
      <c r="G148" s="217" t="n">
        <f aca="false">curves!H151</f>
        <v>3.263</v>
      </c>
      <c r="H148" s="218" t="n">
        <f aca="false">curves!J151</f>
        <v>0.070222815082128</v>
      </c>
      <c r="I148" s="215" t="n">
        <v>41178</v>
      </c>
    </row>
    <row r="149" customFormat="false" ht="12.75" hidden="false" customHeight="false" outlineLevel="0" collapsed="false">
      <c r="B149" s="213" t="n">
        <v>41214</v>
      </c>
      <c r="E149" s="214" t="n">
        <v>41208</v>
      </c>
      <c r="F149" s="218" t="n">
        <f aca="false">curves!I152</f>
        <v>0.15</v>
      </c>
      <c r="G149" s="217" t="n">
        <f aca="false">curves!H152</f>
        <v>3.31</v>
      </c>
      <c r="H149" s="218" t="n">
        <f aca="false">curves!J152</f>
        <v>0.070224979492097</v>
      </c>
      <c r="I149" s="215" t="n">
        <v>41211</v>
      </c>
    </row>
    <row r="150" customFormat="false" ht="12.75" hidden="false" customHeight="false" outlineLevel="0" collapsed="false">
      <c r="B150" s="213" t="n">
        <v>41244</v>
      </c>
      <c r="E150" s="214" t="n">
        <v>41240</v>
      </c>
      <c r="F150" s="218" t="n">
        <f aca="false">curves!I153</f>
        <v>0.15</v>
      </c>
      <c r="G150" s="217" t="n">
        <f aca="false">curves!H153</f>
        <v>3.365</v>
      </c>
      <c r="H150" s="218" t="n">
        <f aca="false">curves!J153</f>
        <v>0.070227074082393</v>
      </c>
      <c r="I150" s="215" t="n">
        <v>41241</v>
      </c>
    </row>
    <row r="151" customFormat="false" ht="12.75" hidden="false" customHeight="false" outlineLevel="0" collapsed="false">
      <c r="B151" s="213" t="n">
        <v>41275</v>
      </c>
      <c r="E151" s="214" t="n">
        <v>41269</v>
      </c>
      <c r="F151" s="218" t="n">
        <f aca="false">curves!I154</f>
        <v>0.15</v>
      </c>
      <c r="G151" s="217" t="n">
        <f aca="false">curves!H154</f>
        <v>3.687</v>
      </c>
      <c r="H151" s="218" t="n">
        <f aca="false">curves!J154</f>
        <v>0.070229238492366</v>
      </c>
      <c r="I151" s="215" t="n">
        <v>41270</v>
      </c>
    </row>
    <row r="152" customFormat="false" ht="12.75" hidden="false" customHeight="false" outlineLevel="0" collapsed="false">
      <c r="B152" s="213" t="n">
        <v>41306</v>
      </c>
      <c r="E152" s="214" t="n">
        <v>41302</v>
      </c>
      <c r="F152" s="218" t="n">
        <f aca="false">curves!I155</f>
        <v>0.15</v>
      </c>
      <c r="G152" s="217" t="n">
        <f aca="false">curves!H155</f>
        <v>3.585</v>
      </c>
      <c r="H152" s="218" t="n">
        <f aca="false">curves!J155</f>
        <v>0.07023140290234</v>
      </c>
      <c r="I152" s="215" t="n">
        <v>41303</v>
      </c>
    </row>
    <row r="153" customFormat="false" ht="12.75" hidden="false" customHeight="false" outlineLevel="0" collapsed="false">
      <c r="B153" s="213" t="n">
        <v>41334</v>
      </c>
      <c r="E153" s="214" t="n">
        <v>41330</v>
      </c>
      <c r="F153" s="218" t="n">
        <f aca="false">curves!I156</f>
        <v>0.15</v>
      </c>
      <c r="G153" s="217" t="n">
        <f aca="false">curves!H156</f>
        <v>3.445</v>
      </c>
      <c r="H153" s="218" t="n">
        <f aca="false">curves!J156</f>
        <v>0.070233357853286</v>
      </c>
      <c r="I153" s="215" t="n">
        <v>41331</v>
      </c>
    </row>
    <row r="154" customFormat="false" ht="12.75" hidden="false" customHeight="false" outlineLevel="0" collapsed="false">
      <c r="B154" s="213" t="n">
        <v>41365</v>
      </c>
      <c r="E154" s="214" t="n">
        <v>41358</v>
      </c>
      <c r="F154" s="218" t="n">
        <f aca="false">curves!I157</f>
        <v>0.15</v>
      </c>
      <c r="G154" s="217" t="n">
        <f aca="false">curves!H157</f>
        <v>3.297</v>
      </c>
      <c r="H154" s="218" t="n">
        <f aca="false">curves!J157</f>
        <v>0.070235522263263</v>
      </c>
      <c r="I154" s="215" t="n">
        <v>41359</v>
      </c>
    </row>
    <row r="155" customFormat="false" ht="12.75" hidden="false" customHeight="false" outlineLevel="0" collapsed="false">
      <c r="B155" s="213" t="n">
        <v>41395</v>
      </c>
      <c r="E155" s="214" t="n">
        <v>41389</v>
      </c>
      <c r="F155" s="218" t="n">
        <f aca="false">curves!I158</f>
        <v>0.15</v>
      </c>
      <c r="G155" s="217" t="n">
        <f aca="false">curves!H158</f>
        <v>3.292</v>
      </c>
      <c r="H155" s="218" t="n">
        <f aca="false">curves!J158</f>
        <v>0.070237616853566</v>
      </c>
      <c r="I155" s="215" t="n">
        <v>41390</v>
      </c>
    </row>
    <row r="156" customFormat="false" ht="12.75" hidden="false" customHeight="false" outlineLevel="0" collapsed="false">
      <c r="B156" s="213" t="n">
        <v>41426</v>
      </c>
      <c r="E156" s="214" t="n">
        <v>41422</v>
      </c>
      <c r="F156" s="218" t="n">
        <f aca="false">curves!I159</f>
        <v>0.15</v>
      </c>
      <c r="G156" s="217" t="n">
        <f aca="false">curves!H159</f>
        <v>3.322</v>
      </c>
      <c r="H156" s="218" t="n">
        <f aca="false">curves!J159</f>
        <v>0.070239781263547</v>
      </c>
      <c r="I156" s="215" t="n">
        <v>41423</v>
      </c>
    </row>
    <row r="157" customFormat="false" ht="12.75" hidden="false" customHeight="false" outlineLevel="0" collapsed="false">
      <c r="B157" s="213" t="n">
        <v>41456</v>
      </c>
      <c r="E157" s="214" t="n">
        <v>41450</v>
      </c>
      <c r="F157" s="218" t="n">
        <f aca="false">curves!I160</f>
        <v>0.15</v>
      </c>
      <c r="G157" s="217" t="n">
        <f aca="false">curves!H160</f>
        <v>3.344</v>
      </c>
      <c r="H157" s="218" t="n">
        <f aca="false">curves!J160</f>
        <v>0.070241875853852</v>
      </c>
      <c r="I157" s="215" t="n">
        <v>41451</v>
      </c>
    </row>
    <row r="158" customFormat="false" ht="12.75" hidden="false" customHeight="false" outlineLevel="0" collapsed="false">
      <c r="B158" s="213" t="n">
        <v>41487</v>
      </c>
      <c r="E158" s="214" t="n">
        <v>41481</v>
      </c>
      <c r="F158" s="218" t="n">
        <f aca="false">curves!I161</f>
        <v>0.15</v>
      </c>
      <c r="G158" s="217" t="n">
        <f aca="false">curves!H161</f>
        <v>3.365</v>
      </c>
      <c r="H158" s="218" t="n">
        <f aca="false">curves!J161</f>
        <v>0.070244040263835</v>
      </c>
      <c r="I158" s="215" t="n">
        <v>41484</v>
      </c>
    </row>
    <row r="159" customFormat="false" ht="12.75" hidden="false" customHeight="false" outlineLevel="0" collapsed="false">
      <c r="B159" s="213" t="n">
        <v>41518</v>
      </c>
      <c r="E159" s="214" t="n">
        <v>41513</v>
      </c>
      <c r="F159" s="218" t="n">
        <f aca="false">curves!I162</f>
        <v>0.15</v>
      </c>
      <c r="G159" s="217" t="n">
        <f aca="false">curves!H162</f>
        <v>3.345</v>
      </c>
      <c r="H159" s="218" t="n">
        <f aca="false">curves!J162</f>
        <v>0.070246204673821</v>
      </c>
      <c r="I159" s="215" t="n">
        <v>41514</v>
      </c>
    </row>
    <row r="160" customFormat="false" ht="12.75" hidden="false" customHeight="false" outlineLevel="0" collapsed="false">
      <c r="B160" s="213" t="n">
        <v>41548</v>
      </c>
      <c r="E160" s="214" t="n">
        <v>41542</v>
      </c>
      <c r="F160" s="218" t="n">
        <f aca="false">curves!I163</f>
        <v>0.15</v>
      </c>
      <c r="G160" s="217" t="n">
        <f aca="false">curves!H163</f>
        <v>3.34</v>
      </c>
      <c r="H160" s="218" t="n">
        <f aca="false">curves!J163</f>
        <v>0.07024829926413</v>
      </c>
      <c r="I160" s="215" t="n">
        <v>41543</v>
      </c>
    </row>
    <row r="161" customFormat="false" ht="12.75" hidden="false" customHeight="false" outlineLevel="0" collapsed="false">
      <c r="B161" s="213" t="n">
        <v>41579</v>
      </c>
      <c r="E161" s="214" t="n">
        <v>41575</v>
      </c>
      <c r="F161" s="218" t="n">
        <f aca="false">curves!I164</f>
        <v>0.15</v>
      </c>
      <c r="G161" s="217" t="n">
        <f aca="false">curves!H164</f>
        <v>3.382</v>
      </c>
      <c r="H161" s="218" t="n">
        <f aca="false">curves!J164</f>
        <v>0.070250463674118</v>
      </c>
      <c r="I161" s="215" t="n">
        <v>41576</v>
      </c>
    </row>
    <row r="162" customFormat="false" ht="12.75" hidden="false" customHeight="false" outlineLevel="0" collapsed="false">
      <c r="B162" s="213" t="n">
        <v>41609</v>
      </c>
      <c r="E162" s="214" t="n">
        <v>41603</v>
      </c>
      <c r="F162" s="218" t="n">
        <f aca="false">curves!I165</f>
        <v>0.15</v>
      </c>
      <c r="G162" s="217" t="n">
        <f aca="false">curves!H165</f>
        <v>3.434</v>
      </c>
      <c r="H162" s="218" t="n">
        <f aca="false">curves!J165</f>
        <v>0.070252558264431</v>
      </c>
      <c r="I162" s="215" t="n">
        <v>41604</v>
      </c>
    </row>
    <row r="163" customFormat="false" ht="12.75" hidden="false" customHeight="false" outlineLevel="0" collapsed="false">
      <c r="B163" s="213" t="n">
        <v>41640</v>
      </c>
      <c r="E163" s="214" t="n">
        <v>41634</v>
      </c>
      <c r="F163" s="218" t="n">
        <f aca="false">curves!I166</f>
        <v>0.15</v>
      </c>
      <c r="G163" s="217" t="n">
        <f aca="false">curves!H166</f>
        <v>3.759</v>
      </c>
      <c r="H163" s="218" t="n">
        <f aca="false">curves!J166</f>
        <v>0.070254722674422</v>
      </c>
      <c r="I163" s="215" t="n">
        <v>41635</v>
      </c>
    </row>
    <row r="164" customFormat="false" ht="12.75" hidden="false" customHeight="false" outlineLevel="0" collapsed="false">
      <c r="B164" s="213" t="n">
        <v>41671</v>
      </c>
      <c r="E164" s="214" t="n">
        <v>41667</v>
      </c>
      <c r="F164" s="218" t="n">
        <f aca="false">curves!I167</f>
        <v>0.15</v>
      </c>
      <c r="G164" s="217" t="n">
        <f aca="false">curves!H167</f>
        <v>3.661</v>
      </c>
      <c r="H164" s="218" t="n">
        <f aca="false">curves!J167</f>
        <v>0.070256887084415</v>
      </c>
      <c r="I164" s="215" t="n">
        <v>41668</v>
      </c>
    </row>
    <row r="165" customFormat="false" ht="12.75" hidden="false" customHeight="false" outlineLevel="0" collapsed="false">
      <c r="B165" s="213" t="n">
        <v>41699</v>
      </c>
      <c r="E165" s="214" t="n">
        <v>41695</v>
      </c>
      <c r="F165" s="218" t="n">
        <f aca="false">curves!I168</f>
        <v>0.15</v>
      </c>
      <c r="G165" s="217" t="n">
        <f aca="false">curves!H168</f>
        <v>3.524</v>
      </c>
      <c r="H165" s="218" t="n">
        <f aca="false">curves!J168</f>
        <v>0.070258842035377</v>
      </c>
      <c r="I165" s="215" t="n">
        <v>41696</v>
      </c>
    </row>
    <row r="166" customFormat="false" ht="12.75" hidden="false" customHeight="false" outlineLevel="0" collapsed="false">
      <c r="B166" s="213" t="n">
        <v>41730</v>
      </c>
      <c r="E166" s="214" t="n">
        <v>41724</v>
      </c>
      <c r="F166" s="218" t="n">
        <f aca="false">curves!I169</f>
        <v>0.15</v>
      </c>
      <c r="G166" s="217" t="n">
        <f aca="false">curves!H169</f>
        <v>3.379</v>
      </c>
      <c r="H166" s="218" t="n">
        <f aca="false">curves!J169</f>
        <v>0.070261006445373</v>
      </c>
      <c r="I166" s="215" t="n">
        <v>41725</v>
      </c>
    </row>
    <row r="167" customFormat="false" ht="12.75" hidden="false" customHeight="false" outlineLevel="0" collapsed="false">
      <c r="B167" s="213" t="n">
        <v>41760</v>
      </c>
      <c r="E167" s="214" t="n">
        <v>41754</v>
      </c>
      <c r="F167" s="218" t="n">
        <f aca="false">curves!I170</f>
        <v>0.15</v>
      </c>
      <c r="G167" s="217" t="n">
        <f aca="false">curves!H170</f>
        <v>3.375</v>
      </c>
      <c r="H167" s="218" t="n">
        <f aca="false">curves!J170</f>
        <v>0.070263101035693</v>
      </c>
      <c r="I167" s="215" t="n">
        <v>41757</v>
      </c>
    </row>
    <row r="168" customFormat="false" ht="12.75" hidden="false" customHeight="false" outlineLevel="0" collapsed="false">
      <c r="B168" s="213" t="n">
        <v>41791</v>
      </c>
      <c r="E168" s="214" t="n">
        <v>41786</v>
      </c>
      <c r="F168" s="218" t="n">
        <f aca="false">curves!I171</f>
        <v>0.15</v>
      </c>
      <c r="G168" s="217" t="n">
        <f aca="false">curves!H171</f>
        <v>3.406</v>
      </c>
      <c r="H168" s="218" t="n">
        <f aca="false">curves!J171</f>
        <v>0.070265265445692</v>
      </c>
      <c r="I168" s="215" t="n">
        <v>41787</v>
      </c>
    </row>
    <row r="169" customFormat="false" ht="12.75" hidden="false" customHeight="false" outlineLevel="0" collapsed="false">
      <c r="B169" s="213" t="n">
        <v>41821</v>
      </c>
      <c r="E169" s="214" t="n">
        <v>41815</v>
      </c>
      <c r="F169" s="218" t="n">
        <f aca="false">curves!I172</f>
        <v>0.15</v>
      </c>
      <c r="G169" s="217" t="n">
        <f aca="false">curves!H172</f>
        <v>3.428</v>
      </c>
      <c r="H169" s="218" t="n">
        <f aca="false">curves!J172</f>
        <v>0.070267360036015</v>
      </c>
      <c r="I169" s="215" t="n">
        <v>41816</v>
      </c>
    </row>
    <row r="170" customFormat="false" ht="12.75" hidden="false" customHeight="false" outlineLevel="0" collapsed="false">
      <c r="B170" s="213" t="n">
        <v>41852</v>
      </c>
      <c r="E170" s="214" t="n">
        <v>41848</v>
      </c>
      <c r="F170" s="218" t="n">
        <f aca="false">curves!I173</f>
        <v>0.15</v>
      </c>
      <c r="G170" s="217" t="n">
        <f aca="false">curves!H173</f>
        <v>3.449</v>
      </c>
      <c r="H170" s="218" t="n">
        <f aca="false">curves!J173</f>
        <v>0.070269524446016</v>
      </c>
      <c r="I170" s="215" t="n">
        <v>41849</v>
      </c>
    </row>
    <row r="171" customFormat="false" ht="12.75" hidden="false" customHeight="false" outlineLevel="0" collapsed="false">
      <c r="B171" s="213" t="n">
        <v>41883</v>
      </c>
      <c r="E171" s="214" t="n">
        <v>41877</v>
      </c>
      <c r="F171" s="218" t="n">
        <f aca="false">curves!I174</f>
        <v>0.15</v>
      </c>
      <c r="G171" s="217" t="n">
        <f aca="false">curves!H174</f>
        <v>3.428</v>
      </c>
      <c r="H171" s="218" t="n">
        <f aca="false">curves!J174</f>
        <v>0.07027168885602</v>
      </c>
      <c r="I171" s="215" t="n">
        <v>41878</v>
      </c>
    </row>
    <row r="172" customFormat="false" ht="12.75" hidden="false" customHeight="false" outlineLevel="0" collapsed="false">
      <c r="B172" s="213" t="n">
        <v>41913</v>
      </c>
      <c r="E172" s="214" t="n">
        <v>41907</v>
      </c>
      <c r="F172" s="218" t="n">
        <f aca="false">curves!I175</f>
        <v>0.15</v>
      </c>
      <c r="G172" s="217" t="n">
        <f aca="false">curves!H175</f>
        <v>3.422</v>
      </c>
      <c r="H172" s="218" t="n">
        <f aca="false">curves!J175</f>
        <v>0.070273783446347</v>
      </c>
      <c r="I172" s="215" t="n">
        <v>41908</v>
      </c>
    </row>
    <row r="173" customFormat="false" ht="12.75" hidden="false" customHeight="false" outlineLevel="0" collapsed="false">
      <c r="B173" s="213" t="n">
        <v>41944</v>
      </c>
      <c r="E173" s="214" t="n">
        <v>41940</v>
      </c>
      <c r="F173" s="218" t="n">
        <f aca="false">curves!I176</f>
        <v>0.15</v>
      </c>
      <c r="G173" s="217" t="n">
        <f aca="false">curves!H176</f>
        <v>3.459</v>
      </c>
      <c r="H173" s="218" t="n">
        <f aca="false">curves!J176</f>
        <v>0.070275947856354</v>
      </c>
      <c r="I173" s="215" t="n">
        <v>41941</v>
      </c>
    </row>
    <row r="174" customFormat="false" ht="12.75" hidden="false" customHeight="false" outlineLevel="0" collapsed="false">
      <c r="B174" s="213" t="n">
        <v>41974</v>
      </c>
      <c r="E174" s="214" t="n">
        <v>41967</v>
      </c>
      <c r="F174" s="218" t="n">
        <f aca="false">curves!I177</f>
        <v>0.15</v>
      </c>
      <c r="G174" s="217" t="n">
        <f aca="false">curves!H177</f>
        <v>3.508</v>
      </c>
      <c r="H174" s="218" t="n">
        <f aca="false">curves!J177</f>
        <v>0.070278042446684</v>
      </c>
      <c r="I174" s="215" t="n">
        <v>41968</v>
      </c>
    </row>
    <row r="175" customFormat="false" ht="12.75" hidden="false" customHeight="false" outlineLevel="0" collapsed="false">
      <c r="B175" s="213" t="n">
        <v>42005</v>
      </c>
      <c r="E175" s="214" t="n">
        <v>41999</v>
      </c>
      <c r="F175" s="218" t="n">
        <f aca="false">curves!I178</f>
        <v>0.15</v>
      </c>
      <c r="G175" s="217" t="n">
        <f aca="false">curves!H178</f>
        <v>3.836</v>
      </c>
      <c r="H175" s="218" t="n">
        <f aca="false">curves!J178</f>
        <v>0.070280206856693</v>
      </c>
      <c r="I175" s="215" t="n">
        <v>42002</v>
      </c>
    </row>
    <row r="176" customFormat="false" ht="12.75" hidden="false" customHeight="false" outlineLevel="0" collapsed="false">
      <c r="B176" s="213" t="n">
        <v>42036</v>
      </c>
      <c r="E176" s="214" t="n">
        <v>42031</v>
      </c>
      <c r="F176" s="218" t="n">
        <f aca="false">curves!I179</f>
        <v>0.15</v>
      </c>
      <c r="G176" s="217" t="n">
        <f aca="false">curves!H179</f>
        <v>3.742</v>
      </c>
      <c r="H176" s="218" t="n">
        <f aca="false">curves!J179</f>
        <v>0.070282371266705</v>
      </c>
      <c r="I176" s="215" t="n">
        <v>42032</v>
      </c>
    </row>
    <row r="177" customFormat="false" ht="12.75" hidden="false" customHeight="false" outlineLevel="0" collapsed="false">
      <c r="B177" s="213" t="n">
        <v>42064</v>
      </c>
      <c r="E177" s="214" t="n">
        <v>42059</v>
      </c>
      <c r="F177" s="218" t="n">
        <f aca="false">curves!I180</f>
        <v>0.15</v>
      </c>
      <c r="G177" s="217" t="n">
        <f aca="false">curves!H180</f>
        <v>3.608</v>
      </c>
      <c r="H177" s="218" t="n">
        <f aca="false">curves!J180</f>
        <v>0.070284326217684</v>
      </c>
      <c r="I177" s="215" t="n">
        <v>42060</v>
      </c>
    </row>
    <row r="178" customFormat="false" ht="12.75" hidden="false" customHeight="false" outlineLevel="0" collapsed="false">
      <c r="B178" s="213" t="n">
        <v>42095</v>
      </c>
      <c r="E178" s="214" t="n">
        <v>42089</v>
      </c>
      <c r="F178" s="218" t="n">
        <f aca="false">curves!I181</f>
        <v>0.15</v>
      </c>
      <c r="G178" s="217" t="n">
        <f aca="false">curves!H181</f>
        <v>3.466</v>
      </c>
      <c r="H178" s="218" t="n">
        <f aca="false">curves!J181</f>
        <v>0.070286490627697</v>
      </c>
      <c r="I178" s="215" t="n">
        <v>42090</v>
      </c>
    </row>
    <row r="179" customFormat="false" ht="12.75" hidden="false" customHeight="false" outlineLevel="0" collapsed="false">
      <c r="B179" s="213" t="n">
        <v>42125</v>
      </c>
      <c r="E179" s="214" t="n">
        <v>42121</v>
      </c>
      <c r="F179" s="218" t="n">
        <f aca="false">curves!I182</f>
        <v>0.15</v>
      </c>
      <c r="G179" s="217" t="n">
        <f aca="false">curves!H182</f>
        <v>3.463</v>
      </c>
      <c r="H179" s="218" t="n">
        <f aca="false">curves!J182</f>
        <v>0.070288585218035</v>
      </c>
      <c r="I179" s="215" t="n">
        <v>42122</v>
      </c>
    </row>
    <row r="180" customFormat="false" ht="12.75" hidden="false" customHeight="false" outlineLevel="0" collapsed="false">
      <c r="B180" s="213" t="n">
        <v>42156</v>
      </c>
      <c r="E180" s="214" t="n">
        <v>42150</v>
      </c>
      <c r="F180" s="218" t="n">
        <f aca="false">curves!I183</f>
        <v>0.15</v>
      </c>
      <c r="G180" s="217" t="n">
        <f aca="false">curves!H183</f>
        <v>3.495</v>
      </c>
      <c r="H180" s="218" t="n">
        <f aca="false">curves!J183</f>
        <v>0.070290749628052</v>
      </c>
      <c r="I180" s="215" t="n">
        <v>42151</v>
      </c>
    </row>
    <row r="181" customFormat="false" ht="12.75" hidden="false" customHeight="false" outlineLevel="0" collapsed="false">
      <c r="B181" s="213" t="n">
        <v>42186</v>
      </c>
      <c r="E181" s="214" t="n">
        <v>42180</v>
      </c>
      <c r="F181" s="218" t="n">
        <f aca="false">curves!I184</f>
        <v>0.15</v>
      </c>
      <c r="G181" s="217" t="n">
        <f aca="false">curves!H184</f>
        <v>3.517</v>
      </c>
      <c r="H181" s="218" t="n">
        <f aca="false">curves!J184</f>
        <v>0.070292844218393</v>
      </c>
      <c r="I181" s="215" t="n">
        <v>42181</v>
      </c>
    </row>
    <row r="182" customFormat="false" ht="12.75" hidden="false" customHeight="false" outlineLevel="0" collapsed="false">
      <c r="B182" s="213" t="n">
        <v>42217</v>
      </c>
      <c r="E182" s="214" t="n">
        <v>42213</v>
      </c>
      <c r="F182" s="218" t="n">
        <f aca="false">curves!I185</f>
        <v>0.15</v>
      </c>
      <c r="G182" s="217" t="n">
        <f aca="false">curves!H185</f>
        <v>3.538</v>
      </c>
      <c r="H182" s="218" t="n">
        <f aca="false">curves!J185</f>
        <v>0.070295008628413</v>
      </c>
      <c r="I182" s="215" t="n">
        <v>42214</v>
      </c>
    </row>
    <row r="183" customFormat="false" ht="12.75" hidden="false" customHeight="false" outlineLevel="0" collapsed="false">
      <c r="B183" s="213" t="n">
        <v>42248</v>
      </c>
      <c r="E183" s="214" t="n">
        <v>42242</v>
      </c>
      <c r="F183" s="218" t="n">
        <f aca="false">curves!I186</f>
        <v>0.15</v>
      </c>
      <c r="G183" s="217" t="n">
        <f aca="false">curves!H186</f>
        <v>3.516</v>
      </c>
      <c r="H183" s="218" t="n">
        <f aca="false">curves!J186</f>
        <v>0.070297173038435</v>
      </c>
      <c r="I183" s="215" t="n">
        <v>42243</v>
      </c>
    </row>
    <row r="184" customFormat="false" ht="12.75" hidden="false" customHeight="false" outlineLevel="0" collapsed="false">
      <c r="B184" s="213" t="n">
        <v>42278</v>
      </c>
      <c r="E184" s="214" t="n">
        <v>42272</v>
      </c>
      <c r="F184" s="218" t="n">
        <f aca="false">curves!I187</f>
        <v>0.15</v>
      </c>
      <c r="G184" s="217" t="n">
        <f aca="false">curves!H187</f>
        <v>3.509</v>
      </c>
      <c r="H184" s="218" t="n">
        <f aca="false">curves!J187</f>
        <v>0.070299267628779</v>
      </c>
      <c r="I184" s="215" t="n">
        <v>42275</v>
      </c>
    </row>
    <row r="185" customFormat="false" ht="12.75" hidden="false" customHeight="false" outlineLevel="0" collapsed="false">
      <c r="B185" s="213" t="n">
        <v>42309</v>
      </c>
      <c r="E185" s="214" t="n">
        <v>42304</v>
      </c>
      <c r="F185" s="218" t="n">
        <f aca="false">curves!I188</f>
        <v>0.15</v>
      </c>
      <c r="G185" s="217" t="n">
        <f aca="false">curves!H188</f>
        <v>3.541</v>
      </c>
      <c r="H185" s="218" t="n">
        <f aca="false">curves!J188</f>
        <v>0.070301432038804</v>
      </c>
      <c r="I185" s="215" t="n">
        <v>42305</v>
      </c>
    </row>
    <row r="186" customFormat="false" ht="12.75" hidden="false" customHeight="false" outlineLevel="0" collapsed="false">
      <c r="B186" s="213" t="n">
        <v>42339</v>
      </c>
      <c r="E186" s="214" t="n">
        <v>42332</v>
      </c>
      <c r="F186" s="218" t="n">
        <f aca="false">curves!I189</f>
        <v>0.15</v>
      </c>
      <c r="G186" s="217" t="n">
        <f aca="false">curves!H189</f>
        <v>3.587</v>
      </c>
      <c r="H186" s="218" t="n">
        <f aca="false">curves!J189</f>
        <v>0.070303526629152</v>
      </c>
      <c r="I186" s="215" t="n">
        <v>42333</v>
      </c>
    </row>
    <row r="187" customFormat="false" ht="12.75" hidden="false" customHeight="false" outlineLevel="0" collapsed="false">
      <c r="B187" s="213" t="n">
        <v>42370</v>
      </c>
      <c r="E187" s="214" t="n">
        <v>42366</v>
      </c>
      <c r="F187" s="218" t="n">
        <f aca="false">curves!I190</f>
        <v>0.15</v>
      </c>
      <c r="G187" s="217" t="n">
        <f aca="false">curves!H190</f>
        <v>3.918</v>
      </c>
      <c r="H187" s="218" t="n">
        <f aca="false">curves!J190</f>
        <v>0.070305691039179</v>
      </c>
      <c r="I187" s="215" t="n">
        <v>42367</v>
      </c>
    </row>
    <row r="188" customFormat="false" ht="12.75" hidden="false" customHeight="false" outlineLevel="0" collapsed="false">
      <c r="B188" s="213" t="n">
        <v>42401</v>
      </c>
      <c r="E188" s="214" t="n">
        <v>42395</v>
      </c>
      <c r="F188" s="218" t="n">
        <f aca="false">curves!I191</f>
        <v>0.15</v>
      </c>
      <c r="G188" s="217" t="n">
        <f aca="false">curves!H191</f>
        <v>3.828</v>
      </c>
      <c r="H188" s="218" t="n">
        <f aca="false">curves!J191</f>
        <v>0.070307855449209</v>
      </c>
      <c r="I188" s="215" t="n">
        <v>42396</v>
      </c>
    </row>
    <row r="189" customFormat="false" ht="12.75" hidden="false" customHeight="false" outlineLevel="0" collapsed="false">
      <c r="B189" s="213" t="n">
        <v>42430</v>
      </c>
      <c r="E189" s="214" t="n">
        <v>42424</v>
      </c>
      <c r="F189" s="218" t="n">
        <f aca="false">curves!I192</f>
        <v>0.15</v>
      </c>
      <c r="G189" s="217" t="n">
        <f aca="false">curves!H192</f>
        <v>3.697</v>
      </c>
      <c r="H189" s="218" t="n">
        <f aca="false">curves!J192</f>
        <v>0.070309880219883</v>
      </c>
      <c r="I189" s="215" t="n">
        <v>42425</v>
      </c>
    </row>
    <row r="190" customFormat="false" ht="12.75" hidden="false" customHeight="false" outlineLevel="0" collapsed="false">
      <c r="B190" s="213" t="n">
        <v>42461</v>
      </c>
      <c r="E190" s="214" t="n">
        <v>42457</v>
      </c>
      <c r="F190" s="218" t="n">
        <f aca="false">curves!I193</f>
        <v>0.15</v>
      </c>
      <c r="G190" s="217" t="n">
        <f aca="false">curves!H193</f>
        <v>3.558</v>
      </c>
      <c r="H190" s="218" t="n">
        <f aca="false">curves!J193</f>
        <v>0.070312044629915</v>
      </c>
      <c r="I190" s="215" t="n">
        <v>42458</v>
      </c>
    </row>
    <row r="191" customFormat="false" ht="12.75" hidden="false" customHeight="false" outlineLevel="0" collapsed="false">
      <c r="B191" s="213" t="n">
        <v>42491</v>
      </c>
      <c r="E191" s="214" t="n">
        <v>42486</v>
      </c>
      <c r="F191" s="218" t="n">
        <f aca="false">curves!I194</f>
        <v>0.15</v>
      </c>
      <c r="G191" s="217" t="n">
        <f aca="false">curves!H194</f>
        <v>3.556</v>
      </c>
      <c r="H191" s="218" t="n">
        <f aca="false">curves!J194</f>
        <v>0.070314139220271</v>
      </c>
      <c r="I191" s="215" t="n">
        <v>42487</v>
      </c>
    </row>
    <row r="192" customFormat="false" ht="12.75" hidden="false" customHeight="false" outlineLevel="0" collapsed="false">
      <c r="B192" s="213" t="n">
        <v>42522</v>
      </c>
      <c r="E192" s="214" t="n">
        <v>42515</v>
      </c>
      <c r="F192" s="218" t="n">
        <f aca="false">curves!I195</f>
        <v>0.15</v>
      </c>
      <c r="G192" s="217" t="n">
        <f aca="false">curves!H195</f>
        <v>3.589</v>
      </c>
      <c r="H192" s="218" t="n">
        <f aca="false">curves!J195</f>
        <v>0.070316303630305</v>
      </c>
      <c r="I192" s="215" t="n">
        <v>42516</v>
      </c>
    </row>
    <row r="193" customFormat="false" ht="12.75" hidden="false" customHeight="false" outlineLevel="0" collapsed="false">
      <c r="B193" s="213" t="n">
        <v>42552</v>
      </c>
      <c r="E193" s="214" t="n">
        <v>42548</v>
      </c>
      <c r="F193" s="218" t="n">
        <f aca="false">curves!I196</f>
        <v>0.15</v>
      </c>
      <c r="G193" s="217" t="n">
        <f aca="false">curves!H196</f>
        <v>3.611</v>
      </c>
      <c r="H193" s="218" t="n">
        <f aca="false">curves!J196</f>
        <v>0.070318398220664</v>
      </c>
      <c r="I193" s="215" t="n">
        <v>42549</v>
      </c>
    </row>
    <row r="194" customFormat="false" ht="12.75" hidden="false" customHeight="false" outlineLevel="0" collapsed="false">
      <c r="B194" s="213" t="n">
        <v>42583</v>
      </c>
      <c r="E194" s="214" t="n">
        <v>42577</v>
      </c>
      <c r="F194" s="218" t="n">
        <f aca="false">curves!I197</f>
        <v>0.15</v>
      </c>
      <c r="G194" s="217" t="n">
        <f aca="false">curves!H197</f>
        <v>3.632</v>
      </c>
      <c r="H194" s="218" t="n">
        <f aca="false">curves!J197</f>
        <v>0.070320562630702</v>
      </c>
      <c r="I194" s="215" t="n">
        <v>42578</v>
      </c>
    </row>
    <row r="195" customFormat="false" ht="12.75" hidden="false" customHeight="false" outlineLevel="0" collapsed="false">
      <c r="B195" s="213" t="n">
        <v>42614</v>
      </c>
      <c r="E195" s="214" t="n">
        <v>42608</v>
      </c>
      <c r="F195" s="218" t="n">
        <f aca="false">curves!I198</f>
        <v>0.15</v>
      </c>
      <c r="G195" s="217" t="n">
        <f aca="false">curves!H198</f>
        <v>3.609</v>
      </c>
      <c r="H195" s="218" t="n">
        <f aca="false">curves!J198</f>
        <v>0.070322727040742</v>
      </c>
      <c r="I195" s="215" t="n">
        <v>42611</v>
      </c>
    </row>
    <row r="196" customFormat="false" ht="12.75" hidden="false" customHeight="false" outlineLevel="0" collapsed="false">
      <c r="B196" s="213" t="n">
        <v>42644</v>
      </c>
      <c r="E196" s="214" t="n">
        <v>42640</v>
      </c>
      <c r="F196" s="218" t="n">
        <f aca="false">curves!I199</f>
        <v>0.15</v>
      </c>
      <c r="G196" s="217" t="n">
        <f aca="false">curves!H199</f>
        <v>3.601</v>
      </c>
      <c r="H196" s="218" t="n">
        <f aca="false">curves!J199</f>
        <v>0.070324821631105</v>
      </c>
      <c r="I196" s="215" t="n">
        <v>42641</v>
      </c>
    </row>
    <row r="197" customFormat="false" ht="12.75" hidden="false" customHeight="false" outlineLevel="0" collapsed="false">
      <c r="B197" s="213" t="n">
        <v>42675</v>
      </c>
      <c r="E197" s="214" t="n">
        <v>42669</v>
      </c>
      <c r="F197" s="218" t="n">
        <f aca="false">curves!I200</f>
        <v>0.15</v>
      </c>
      <c r="G197" s="217" t="n">
        <f aca="false">curves!H200</f>
        <v>3.628</v>
      </c>
      <c r="H197" s="218" t="n">
        <f aca="false">curves!J200</f>
        <v>0.070326986041147</v>
      </c>
      <c r="I197" s="215" t="n">
        <v>42670</v>
      </c>
    </row>
    <row r="198" customFormat="false" ht="12.75" hidden="false" customHeight="false" outlineLevel="0" collapsed="false">
      <c r="B198" s="213" t="n">
        <v>42705</v>
      </c>
      <c r="E198" s="214" t="n">
        <v>42699</v>
      </c>
      <c r="F198" s="218" t="n">
        <f aca="false">curves!I201</f>
        <v>0.15</v>
      </c>
      <c r="G198" s="217" t="n">
        <f aca="false">curves!H201</f>
        <v>3.671</v>
      </c>
      <c r="H198" s="218" t="n">
        <f aca="false">curves!J201</f>
        <v>0.070329080631513</v>
      </c>
      <c r="I198" s="215" t="n">
        <v>42702</v>
      </c>
    </row>
    <row r="199" customFormat="false" ht="12.75" hidden="false" customHeight="false" outlineLevel="0" collapsed="false">
      <c r="B199" s="213" t="n">
        <v>42736</v>
      </c>
      <c r="E199" s="214" t="n">
        <v>42731</v>
      </c>
      <c r="F199" s="218" t="n">
        <f aca="false">curves!I202</f>
        <v>0.15</v>
      </c>
      <c r="G199" s="217" t="n">
        <f aca="false">curves!H202</f>
        <v>4.0025</v>
      </c>
      <c r="H199" s="218" t="n">
        <f aca="false">curves!J202</f>
        <v>0.070331245041559</v>
      </c>
      <c r="I199" s="215" t="n">
        <v>42732</v>
      </c>
    </row>
    <row r="200" customFormat="false" ht="12.75" hidden="false" customHeight="false" outlineLevel="0" collapsed="false">
      <c r="B200" s="213" t="n">
        <v>42767</v>
      </c>
      <c r="E200" s="214" t="n">
        <v>42761</v>
      </c>
      <c r="F200" s="218" t="n">
        <f aca="false">curves!I203</f>
        <v>0.15</v>
      </c>
      <c r="G200" s="217" t="n">
        <f aca="false">curves!H203</f>
        <v>3.9165</v>
      </c>
      <c r="H200" s="218" t="n">
        <f aca="false">curves!J203</f>
        <v>0.070333409451607</v>
      </c>
      <c r="I200" s="215" t="n">
        <v>42762</v>
      </c>
    </row>
    <row r="201" customFormat="false" ht="12.75" hidden="false" customHeight="false" outlineLevel="0" collapsed="false">
      <c r="B201" s="213" t="n">
        <v>42795</v>
      </c>
      <c r="E201" s="214" t="n">
        <v>42789</v>
      </c>
      <c r="F201" s="218" t="n">
        <f aca="false">curves!I204</f>
        <v>0.15</v>
      </c>
      <c r="G201" s="217" t="n">
        <f aca="false">curves!H204</f>
        <v>3.7885</v>
      </c>
      <c r="H201" s="218" t="n">
        <f aca="false">curves!J204</f>
        <v>0.070335364402619</v>
      </c>
      <c r="I201" s="215" t="n">
        <v>42790</v>
      </c>
    </row>
    <row r="202" customFormat="false" ht="12.75" hidden="false" customHeight="false" outlineLevel="0" collapsed="false">
      <c r="B202" s="213" t="n">
        <v>42826</v>
      </c>
      <c r="E202" s="214" t="n">
        <v>42822</v>
      </c>
      <c r="F202" s="218" t="n">
        <f aca="false">curves!I205</f>
        <v>0.15</v>
      </c>
      <c r="G202" s="217" t="n">
        <f aca="false">curves!H205</f>
        <v>3.6525</v>
      </c>
      <c r="H202" s="218" t="n">
        <f aca="false">curves!J205</f>
        <v>0.070337528812669</v>
      </c>
      <c r="I202" s="215" t="n">
        <v>42823</v>
      </c>
    </row>
    <row r="203" customFormat="false" ht="12.75" hidden="false" customHeight="false" outlineLevel="0" collapsed="false">
      <c r="B203" s="213" t="n">
        <v>42856</v>
      </c>
      <c r="E203" s="214" t="n">
        <v>42850</v>
      </c>
      <c r="F203" s="218" t="n">
        <f aca="false">curves!I206</f>
        <v>0.15</v>
      </c>
      <c r="G203" s="217" t="n">
        <f aca="false">curves!H206</f>
        <v>3.6515</v>
      </c>
      <c r="H203" s="218" t="n">
        <f aca="false">curves!J206</f>
        <v>0.070339623403042</v>
      </c>
      <c r="I203" s="215" t="n">
        <v>42851</v>
      </c>
    </row>
    <row r="204" customFormat="false" ht="12.75" hidden="false" customHeight="false" outlineLevel="0" collapsed="false">
      <c r="B204" s="213" t="n">
        <v>42887</v>
      </c>
      <c r="E204" s="214" t="n">
        <v>42880</v>
      </c>
      <c r="F204" s="218" t="n">
        <f aca="false">curves!I207</f>
        <v>0.15</v>
      </c>
      <c r="G204" s="217" t="n">
        <f aca="false">curves!H207</f>
        <v>3.6855</v>
      </c>
      <c r="H204" s="218" t="n">
        <f aca="false">curves!J207</f>
        <v>0.070341787813096</v>
      </c>
      <c r="I204" s="215" t="n">
        <v>42881</v>
      </c>
    </row>
    <row r="205" customFormat="false" ht="12.75" hidden="false" customHeight="false" outlineLevel="0" collapsed="false">
      <c r="B205" s="213" t="n">
        <v>42917</v>
      </c>
      <c r="E205" s="214" t="n">
        <v>42913</v>
      </c>
      <c r="F205" s="218" t="n">
        <f aca="false">curves!I208</f>
        <v>0.15</v>
      </c>
      <c r="G205" s="217" t="n">
        <f aca="false">curves!H208</f>
        <v>3.7075</v>
      </c>
      <c r="H205" s="218" t="n">
        <f aca="false">curves!J208</f>
        <v>0.070343882403471</v>
      </c>
      <c r="I205" s="215" t="n">
        <v>42914</v>
      </c>
    </row>
    <row r="206" customFormat="false" ht="12.75" hidden="false" customHeight="false" outlineLevel="0" collapsed="false">
      <c r="B206" s="213" t="n">
        <v>42948</v>
      </c>
      <c r="E206" s="214" t="n">
        <v>42942</v>
      </c>
      <c r="F206" s="218" t="n">
        <f aca="false">curves!I209</f>
        <v>0.15</v>
      </c>
      <c r="G206" s="217" t="n">
        <f aca="false">curves!H209</f>
        <v>3.7285</v>
      </c>
      <c r="H206" s="218" t="n">
        <f aca="false">curves!J209</f>
        <v>0.070346046813528</v>
      </c>
      <c r="I206" s="215" t="n">
        <v>42943</v>
      </c>
    </row>
    <row r="207" customFormat="false" ht="12.75" hidden="false" customHeight="false" outlineLevel="0" collapsed="false">
      <c r="B207" s="213" t="n">
        <v>42979</v>
      </c>
      <c r="E207" s="214" t="n">
        <v>42975</v>
      </c>
      <c r="F207" s="218" t="n">
        <f aca="false">curves!I210</f>
        <v>0.15</v>
      </c>
      <c r="G207" s="217" t="n">
        <f aca="false">curves!H210</f>
        <v>3.7045</v>
      </c>
      <c r="H207" s="218" t="n">
        <f aca="false">curves!J210</f>
        <v>0.070348211223586</v>
      </c>
      <c r="I207" s="215" t="n">
        <v>42976</v>
      </c>
    </row>
    <row r="208" customFormat="false" ht="12.75" hidden="false" customHeight="false" outlineLevel="0" collapsed="false">
      <c r="B208" s="213" t="n">
        <v>43009</v>
      </c>
      <c r="E208" s="214" t="n">
        <v>43004</v>
      </c>
      <c r="F208" s="218" t="n">
        <f aca="false">curves!I211</f>
        <v>0.15</v>
      </c>
      <c r="G208" s="217" t="n">
        <f aca="false">curves!H211</f>
        <v>3.6955</v>
      </c>
      <c r="H208" s="218" t="n">
        <f aca="false">curves!J211</f>
        <v>0.070350305813967</v>
      </c>
      <c r="I208" s="215" t="n">
        <v>43005</v>
      </c>
    </row>
    <row r="209" customFormat="false" ht="12.75" hidden="false" customHeight="false" outlineLevel="0" collapsed="false">
      <c r="B209" s="213" t="n">
        <v>43040</v>
      </c>
      <c r="E209" s="214" t="n">
        <v>43034</v>
      </c>
      <c r="F209" s="218" t="n">
        <f aca="false">curves!I212</f>
        <v>0.15</v>
      </c>
      <c r="G209" s="217" t="n">
        <f aca="false">curves!H212</f>
        <v>3.7175</v>
      </c>
      <c r="H209" s="218" t="n">
        <f aca="false">curves!J212</f>
        <v>0.070352470224028</v>
      </c>
      <c r="I209" s="215" t="n">
        <v>43035</v>
      </c>
    </row>
    <row r="210" customFormat="false" ht="12.75" hidden="false" customHeight="false" outlineLevel="0" collapsed="false">
      <c r="B210" s="213" t="n">
        <v>43070</v>
      </c>
      <c r="E210" s="214" t="n">
        <v>43066</v>
      </c>
      <c r="F210" s="218" t="n">
        <f aca="false">curves!I213</f>
        <v>0.15</v>
      </c>
      <c r="G210" s="217" t="n">
        <f aca="false">curves!H213</f>
        <v>3.7575</v>
      </c>
      <c r="H210" s="218" t="n">
        <f aca="false">curves!J213</f>
        <v>0.070354564814411</v>
      </c>
      <c r="I210" s="215" t="n">
        <v>43067</v>
      </c>
    </row>
    <row r="211" customFormat="false" ht="12.75" hidden="false" customHeight="false" outlineLevel="0" collapsed="false">
      <c r="B211" s="213" t="n">
        <v>43101</v>
      </c>
      <c r="E211" s="214" t="n">
        <v>43095</v>
      </c>
      <c r="F211" s="218" t="n">
        <f aca="false">curves!I214</f>
        <v>0.15</v>
      </c>
      <c r="G211" s="217" t="n">
        <f aca="false">curves!H214</f>
        <v>4.0895</v>
      </c>
      <c r="H211" s="218" t="n">
        <f aca="false">curves!J214</f>
        <v>0.070356729224475</v>
      </c>
      <c r="I211" s="215" t="n">
        <v>43096</v>
      </c>
    </row>
    <row r="212" customFormat="false" ht="12.75" hidden="false" customHeight="false" outlineLevel="0" collapsed="false">
      <c r="B212" s="213" t="n">
        <v>43132</v>
      </c>
      <c r="E212" s="214" t="n">
        <v>43126</v>
      </c>
      <c r="F212" s="218" t="n">
        <f aca="false">curves!I215</f>
        <v>0.15</v>
      </c>
      <c r="G212" s="217" t="n">
        <f aca="false">curves!H215</f>
        <v>4.0075</v>
      </c>
      <c r="H212" s="218" t="n">
        <f aca="false">curves!J215</f>
        <v>0.070358893634541</v>
      </c>
      <c r="I212" s="215" t="n">
        <v>43129</v>
      </c>
    </row>
    <row r="213" customFormat="false" ht="12.75" hidden="false" customHeight="false" outlineLevel="0" collapsed="false">
      <c r="B213" s="213" t="n">
        <v>43160</v>
      </c>
      <c r="E213" s="214" t="n">
        <v>43154</v>
      </c>
      <c r="F213" s="218" t="n">
        <f aca="false">curves!I216</f>
        <v>0.15</v>
      </c>
      <c r="G213" s="217" t="n">
        <f aca="false">curves!H216</f>
        <v>3.8825</v>
      </c>
      <c r="H213" s="218" t="n">
        <f aca="false">curves!J216</f>
        <v>0.07036084858557</v>
      </c>
      <c r="I213" s="215" t="n">
        <v>43157</v>
      </c>
    </row>
    <row r="214" customFormat="false" ht="12.75" hidden="false" customHeight="false" outlineLevel="0" collapsed="false">
      <c r="B214" s="213" t="n">
        <v>43191</v>
      </c>
      <c r="E214" s="214" t="n">
        <v>43185</v>
      </c>
      <c r="F214" s="218" t="n">
        <f aca="false">curves!I217</f>
        <v>0.15</v>
      </c>
      <c r="G214" s="217" t="n">
        <f aca="false">curves!H217</f>
        <v>3.7495</v>
      </c>
      <c r="H214" s="218" t="n">
        <f aca="false">curves!J217</f>
        <v>0.070363012995639</v>
      </c>
      <c r="I214" s="215" t="n">
        <v>43186</v>
      </c>
    </row>
    <row r="215" customFormat="false" ht="12.75" hidden="false" customHeight="false" outlineLevel="0" collapsed="false">
      <c r="B215" s="213" t="n">
        <v>43221</v>
      </c>
      <c r="E215" s="214" t="n">
        <v>43215</v>
      </c>
      <c r="F215" s="218" t="n">
        <f aca="false">curves!I218</f>
        <v>0.15</v>
      </c>
      <c r="G215" s="217" t="n">
        <f aca="false">curves!H218</f>
        <v>3.7495</v>
      </c>
      <c r="H215" s="218" t="n">
        <f aca="false">curves!J218</f>
        <v>0.070365107586029</v>
      </c>
      <c r="I215" s="215" t="n">
        <v>43216</v>
      </c>
    </row>
    <row r="216" customFormat="false" ht="12.75" hidden="false" customHeight="false" outlineLevel="0" collapsed="false">
      <c r="B216" s="213" t="n">
        <v>43252</v>
      </c>
      <c r="E216" s="214" t="n">
        <v>43245</v>
      </c>
      <c r="F216" s="218" t="n">
        <f aca="false">curves!I219</f>
        <v>0.15</v>
      </c>
      <c r="G216" s="217" t="n">
        <f aca="false">curves!H219</f>
        <v>3.7845</v>
      </c>
      <c r="H216" s="218" t="n">
        <f aca="false">curves!J219</f>
        <v>0.070367271996101</v>
      </c>
      <c r="I216" s="215" t="n">
        <v>43249</v>
      </c>
    </row>
    <row r="217" customFormat="false" ht="12.75" hidden="false" customHeight="false" outlineLevel="0" collapsed="false">
      <c r="B217" s="213" t="n">
        <v>43282</v>
      </c>
      <c r="E217" s="214" t="n">
        <v>43277</v>
      </c>
      <c r="F217" s="218" t="n">
        <f aca="false">curves!I220</f>
        <v>0.15</v>
      </c>
      <c r="G217" s="217" t="n">
        <f aca="false">curves!H220</f>
        <v>3.8065</v>
      </c>
      <c r="H217" s="218" t="n">
        <f aca="false">curves!J220</f>
        <v>0.070369366586494</v>
      </c>
      <c r="I217" s="215" t="n">
        <v>43278</v>
      </c>
    </row>
    <row r="218" customFormat="false" ht="12.75" hidden="false" customHeight="false" outlineLevel="0" collapsed="false">
      <c r="B218" s="213" t="n">
        <v>43313</v>
      </c>
      <c r="E218" s="214" t="n">
        <v>43307</v>
      </c>
      <c r="F218" s="218" t="n">
        <f aca="false">curves!I221</f>
        <v>0.15</v>
      </c>
      <c r="G218" s="217" t="n">
        <f aca="false">curves!H221</f>
        <v>3.8275</v>
      </c>
      <c r="H218" s="218" t="n">
        <f aca="false">curves!J221</f>
        <v>0.070371530996569</v>
      </c>
      <c r="I218" s="215" t="n">
        <v>43308</v>
      </c>
    </row>
    <row r="219" customFormat="false" ht="12.75" hidden="false" customHeight="false" outlineLevel="0" collapsed="false">
      <c r="B219" s="213" t="n">
        <v>43344</v>
      </c>
      <c r="E219" s="214" t="n">
        <v>43340</v>
      </c>
      <c r="F219" s="218" t="n">
        <f aca="false">curves!I222</f>
        <v>0.15</v>
      </c>
      <c r="G219" s="217" t="n">
        <f aca="false">curves!H222</f>
        <v>3.8025</v>
      </c>
      <c r="H219" s="218" t="n">
        <f aca="false">curves!J222</f>
        <v>0.070373695406646</v>
      </c>
      <c r="I219" s="215" t="n">
        <v>43341</v>
      </c>
    </row>
    <row r="220" customFormat="false" ht="12.75" hidden="false" customHeight="false" outlineLevel="0" collapsed="false">
      <c r="B220" s="213" t="n">
        <v>43374</v>
      </c>
      <c r="E220" s="214" t="n">
        <v>43368</v>
      </c>
      <c r="F220" s="218" t="n">
        <f aca="false">curves!I223</f>
        <v>0.15</v>
      </c>
      <c r="G220" s="217" t="n">
        <f aca="false">curves!H223</f>
        <v>3.7925</v>
      </c>
      <c r="H220" s="218" t="n">
        <f aca="false">curves!J223</f>
        <v>0.070375789997043</v>
      </c>
      <c r="I220" s="215" t="n">
        <v>43369</v>
      </c>
    </row>
    <row r="221" customFormat="false" ht="12.75" hidden="false" customHeight="false" outlineLevel="0" collapsed="false">
      <c r="B221" s="213" t="n">
        <v>43405</v>
      </c>
      <c r="E221" s="214" t="n">
        <v>43399</v>
      </c>
      <c r="F221" s="218" t="n">
        <f aca="false">curves!I224</f>
        <v>0.15</v>
      </c>
      <c r="G221" s="217" t="n">
        <f aca="false">curves!H224</f>
        <v>3.8095</v>
      </c>
      <c r="H221" s="218" t="n">
        <f aca="false">curves!J224</f>
        <v>0.070377954407123</v>
      </c>
      <c r="I221" s="215" t="n">
        <v>43402</v>
      </c>
    </row>
    <row r="222" customFormat="false" ht="12.75" hidden="false" customHeight="false" outlineLevel="0" collapsed="false">
      <c r="B222" s="213" t="n">
        <v>43435</v>
      </c>
      <c r="E222" s="214" t="n">
        <v>43431</v>
      </c>
      <c r="F222" s="218" t="n">
        <f aca="false">curves!I225</f>
        <v>0.15</v>
      </c>
      <c r="G222" s="217" t="n">
        <f aca="false">curves!H225</f>
        <v>3.8465</v>
      </c>
      <c r="H222" s="218" t="n">
        <f aca="false">curves!J225</f>
        <v>0.070380048997524</v>
      </c>
      <c r="I222" s="215" t="n">
        <v>43432</v>
      </c>
    </row>
    <row r="223" customFormat="false" ht="12.75" hidden="false" customHeight="false" outlineLevel="0" collapsed="false">
      <c r="B223" s="213" t="n">
        <v>43466</v>
      </c>
      <c r="E223" s="214" t="n">
        <v>43460</v>
      </c>
      <c r="F223" s="218" t="n">
        <f aca="false">curves!I226</f>
        <v>0.15</v>
      </c>
      <c r="G223" s="217" t="n">
        <f aca="false">curves!H226</f>
        <v>4.179</v>
      </c>
      <c r="H223" s="218" t="n">
        <f aca="false">curves!J226</f>
        <v>0.070382213407607</v>
      </c>
      <c r="I223" s="215" t="n">
        <v>43461</v>
      </c>
    </row>
    <row r="224" customFormat="false" ht="12.75" hidden="false" customHeight="false" outlineLevel="0" collapsed="false">
      <c r="B224" s="213" t="n">
        <v>43497</v>
      </c>
      <c r="E224" s="214" t="n">
        <v>43493</v>
      </c>
      <c r="F224" s="218" t="n">
        <f aca="false">curves!I227</f>
        <v>0.15</v>
      </c>
      <c r="G224" s="217" t="n">
        <f aca="false">curves!H227</f>
        <v>4.101</v>
      </c>
      <c r="H224" s="218" t="n">
        <f aca="false">curves!J227</f>
        <v>0.07038437781769</v>
      </c>
      <c r="I224" s="215" t="n">
        <v>43494</v>
      </c>
    </row>
    <row r="225" customFormat="false" ht="12.75" hidden="false" customHeight="false" outlineLevel="0" collapsed="false">
      <c r="B225" s="213" t="n">
        <v>43525</v>
      </c>
      <c r="E225" s="214" t="n">
        <v>43521</v>
      </c>
      <c r="F225" s="218" t="n">
        <f aca="false">curves!I228</f>
        <v>0.15</v>
      </c>
      <c r="G225" s="217" t="n">
        <f aca="false">curves!H228</f>
        <v>3.979</v>
      </c>
      <c r="H225" s="218" t="n">
        <f aca="false">curves!J228</f>
        <v>0.070386332768735</v>
      </c>
      <c r="I225" s="215" t="n">
        <v>43522</v>
      </c>
    </row>
    <row r="226" customFormat="false" ht="12.75" hidden="false" customHeight="false" outlineLevel="0" collapsed="false">
      <c r="B226" s="213" t="n">
        <v>43556</v>
      </c>
      <c r="E226" s="214" t="n">
        <v>43550</v>
      </c>
      <c r="F226" s="218" t="n">
        <f aca="false">curves!I229</f>
        <v>0.15</v>
      </c>
      <c r="G226" s="217" t="n">
        <f aca="false">curves!H229</f>
        <v>3.849</v>
      </c>
      <c r="H226" s="218" t="n">
        <f aca="false">curves!J229</f>
        <v>0.070388497178822</v>
      </c>
      <c r="I226" s="215" t="n">
        <v>43551</v>
      </c>
    </row>
    <row r="227" customFormat="false" ht="12.75" hidden="false" customHeight="false" outlineLevel="0" collapsed="false">
      <c r="B227" s="213" t="n">
        <v>43586</v>
      </c>
      <c r="E227" s="214" t="n">
        <v>43580</v>
      </c>
      <c r="F227" s="218" t="n">
        <f aca="false">curves!I230</f>
        <v>0.15</v>
      </c>
      <c r="G227" s="217" t="n">
        <f aca="false">curves!H230</f>
        <v>3.85</v>
      </c>
      <c r="H227" s="218" t="n">
        <f aca="false">curves!J230</f>
        <v>0.070390591769231</v>
      </c>
      <c r="I227" s="215" t="n">
        <v>43581</v>
      </c>
    </row>
    <row r="228" customFormat="false" ht="12.75" hidden="false" customHeight="false" outlineLevel="0" collapsed="false">
      <c r="B228" s="213" t="n">
        <v>43617</v>
      </c>
      <c r="E228" s="214" t="n">
        <v>43613</v>
      </c>
      <c r="F228" s="218" t="n">
        <f aca="false">curves!I231</f>
        <v>0.15</v>
      </c>
      <c r="G228" s="217" t="n">
        <f aca="false">curves!H231</f>
        <v>3.886</v>
      </c>
      <c r="H228" s="218" t="n">
        <f aca="false">curves!J231</f>
        <v>0.070392756179321</v>
      </c>
      <c r="I228" s="215" t="n">
        <v>43614</v>
      </c>
    </row>
    <row r="229" customFormat="false" ht="12.75" hidden="false" customHeight="false" outlineLevel="0" collapsed="false">
      <c r="B229" s="213" t="n">
        <v>43647</v>
      </c>
      <c r="E229" s="214" t="n">
        <v>43641</v>
      </c>
      <c r="F229" s="218" t="n">
        <f aca="false">curves!I232</f>
        <v>0.15</v>
      </c>
      <c r="G229" s="217" t="n">
        <f aca="false">curves!H232</f>
        <v>3.908</v>
      </c>
      <c r="H229" s="218" t="n">
        <f aca="false">curves!J232</f>
        <v>0.070394850769732</v>
      </c>
      <c r="I229" s="215" t="n">
        <v>43642</v>
      </c>
    </row>
    <row r="230" customFormat="false" ht="12.75" hidden="false" customHeight="false" outlineLevel="0" collapsed="false">
      <c r="B230" s="213" t="n">
        <v>43678</v>
      </c>
      <c r="E230" s="214" t="n">
        <v>43672</v>
      </c>
      <c r="F230" s="218" t="n">
        <f aca="false">curves!I233</f>
        <v>0.15</v>
      </c>
      <c r="G230" s="217" t="n">
        <f aca="false">curves!H233</f>
        <v>3.929</v>
      </c>
      <c r="H230" s="218" t="n">
        <f aca="false">curves!J233</f>
        <v>0.070397015179825</v>
      </c>
      <c r="I230" s="215" t="n">
        <v>43675</v>
      </c>
    </row>
    <row r="231" customFormat="false" ht="12.75" hidden="false" customHeight="false" outlineLevel="0" collapsed="false">
      <c r="B231" s="213" t="n">
        <v>43709</v>
      </c>
      <c r="E231" s="214" t="n">
        <v>43704</v>
      </c>
      <c r="F231" s="218" t="n">
        <f aca="false">curves!I234</f>
        <v>0.15</v>
      </c>
      <c r="G231" s="217" t="n">
        <f aca="false">curves!H234</f>
        <v>3.903</v>
      </c>
      <c r="H231" s="218" t="n">
        <f aca="false">curves!J234</f>
        <v>0.070399179589919</v>
      </c>
      <c r="I231" s="215" t="n">
        <v>43705</v>
      </c>
    </row>
    <row r="232" customFormat="false" ht="12.75" hidden="false" customHeight="false" outlineLevel="0" collapsed="false">
      <c r="B232" s="213" t="n">
        <v>43739</v>
      </c>
      <c r="E232" s="214" t="n">
        <v>43733</v>
      </c>
      <c r="F232" s="218" t="n">
        <f aca="false">curves!I235</f>
        <v>0.15</v>
      </c>
      <c r="G232" s="217" t="n">
        <f aca="false">curves!H235</f>
        <v>3.892</v>
      </c>
      <c r="H232" s="218" t="n">
        <f aca="false">curves!J235</f>
        <v>0.070401274180335</v>
      </c>
      <c r="I232" s="215" t="n">
        <v>43734</v>
      </c>
    </row>
    <row r="233" customFormat="false" ht="12.75" hidden="false" customHeight="false" outlineLevel="0" collapsed="false">
      <c r="B233" s="213" t="n">
        <v>43770</v>
      </c>
      <c r="E233" s="214" t="n">
        <v>43766</v>
      </c>
      <c r="F233" s="218" t="n">
        <f aca="false">curves!I236</f>
        <v>0.15</v>
      </c>
      <c r="G233" s="217" t="n">
        <f aca="false">curves!H236</f>
        <v>3.904</v>
      </c>
      <c r="H233" s="218" t="n">
        <f aca="false">curves!J236</f>
        <v>0.070403438590432</v>
      </c>
      <c r="I233" s="215" t="n">
        <v>43767</v>
      </c>
    </row>
    <row r="234" customFormat="false" ht="12.75" hidden="false" customHeight="false" outlineLevel="0" collapsed="false">
      <c r="B234" s="213" t="n">
        <v>43800</v>
      </c>
      <c r="E234" s="214" t="n">
        <v>43794</v>
      </c>
      <c r="F234" s="218" t="n">
        <f aca="false">curves!I237</f>
        <v>0.15</v>
      </c>
      <c r="G234" s="217" t="n">
        <f aca="false">curves!H237</f>
        <v>3.938</v>
      </c>
      <c r="H234" s="218" t="n">
        <f aca="false">curves!J237</f>
        <v>0.070405533180851</v>
      </c>
      <c r="I234" s="215" t="n">
        <v>43795</v>
      </c>
    </row>
    <row r="235" customFormat="false" ht="12.75" hidden="false" customHeight="false" outlineLevel="0" collapsed="false">
      <c r="B235" s="213" t="n">
        <v>43831</v>
      </c>
      <c r="E235" s="214" t="n">
        <v>43825</v>
      </c>
      <c r="F235" s="218" t="n">
        <f aca="false">curves!I238</f>
        <v>0.15</v>
      </c>
      <c r="G235" s="217" t="n">
        <f aca="false">curves!H238</f>
        <v>4.271</v>
      </c>
      <c r="H235" s="218" t="n">
        <f aca="false">curves!J238</f>
        <v>0.070407697590952</v>
      </c>
      <c r="I235" s="215" t="n">
        <v>43826</v>
      </c>
    </row>
    <row r="236" customFormat="false" ht="12.75" hidden="false" customHeight="false" outlineLevel="0" collapsed="false">
      <c r="B236" s="213" t="n">
        <v>43862</v>
      </c>
      <c r="E236" s="214" t="n">
        <v>43858</v>
      </c>
      <c r="F236" s="218" t="n">
        <f aca="false">curves!I239</f>
        <v>0.15</v>
      </c>
      <c r="G236" s="217" t="n">
        <f aca="false">curves!H239</f>
        <v>4.197</v>
      </c>
      <c r="H236" s="218" t="n">
        <f aca="false">curves!J239</f>
        <v>0.070409862001054</v>
      </c>
      <c r="I236" s="215" t="n">
        <v>43859</v>
      </c>
    </row>
    <row r="237" customFormat="false" ht="12.75" hidden="false" customHeight="false" outlineLevel="0" collapsed="false">
      <c r="B237" s="213" t="n">
        <v>43891</v>
      </c>
      <c r="E237" s="214" t="n">
        <v>43886</v>
      </c>
      <c r="F237" s="218" t="n">
        <f aca="false">curves!I240</f>
        <v>0.15</v>
      </c>
      <c r="G237" s="217" t="n">
        <f aca="false">curves!H240</f>
        <v>4.078</v>
      </c>
      <c r="H237" s="218" t="n">
        <f aca="false">curves!J240</f>
        <v>0.070411886771796</v>
      </c>
      <c r="I237" s="215" t="n">
        <v>43887</v>
      </c>
    </row>
    <row r="238" customFormat="false" ht="12.75" hidden="false" customHeight="false" outlineLevel="0" collapsed="false">
      <c r="B238" s="213" t="n">
        <v>43922</v>
      </c>
      <c r="E238" s="214" t="n">
        <v>43916</v>
      </c>
      <c r="F238" s="218" t="n">
        <f aca="false">curves!I241</f>
        <v>0.15</v>
      </c>
      <c r="G238" s="217" t="n">
        <f aca="false">curves!H241</f>
        <v>3.951</v>
      </c>
      <c r="H238" s="218" t="n">
        <f aca="false">curves!J241</f>
        <v>0.070414051181901</v>
      </c>
      <c r="I238" s="215" t="n">
        <v>43917</v>
      </c>
    </row>
    <row r="239" customFormat="false" ht="12.75" hidden="false" customHeight="false" outlineLevel="0" collapsed="false">
      <c r="B239" s="213" t="n">
        <v>43952</v>
      </c>
      <c r="E239" s="214" t="n">
        <v>43948</v>
      </c>
      <c r="F239" s="218" t="n">
        <f aca="false">curves!I242</f>
        <v>0.15</v>
      </c>
      <c r="G239" s="217" t="n">
        <f aca="false">curves!H242</f>
        <v>3.953</v>
      </c>
      <c r="H239" s="218" t="n">
        <f aca="false">curves!J242</f>
        <v>0.070416145772327</v>
      </c>
      <c r="I239" s="215" t="n">
        <v>43949</v>
      </c>
    </row>
    <row r="240" customFormat="false" ht="12.75" hidden="false" customHeight="false" outlineLevel="0" collapsed="false">
      <c r="B240" s="213" t="n">
        <v>43983</v>
      </c>
      <c r="E240" s="214" t="n">
        <v>43977</v>
      </c>
      <c r="F240" s="218" t="n">
        <f aca="false">curves!I243</f>
        <v>0.15</v>
      </c>
      <c r="G240" s="217" t="n">
        <f aca="false">curves!H243</f>
        <v>3.99</v>
      </c>
      <c r="H240" s="218" t="n">
        <f aca="false">curves!J243</f>
        <v>0.070418310182435</v>
      </c>
      <c r="I240" s="215" t="n">
        <v>43978</v>
      </c>
    </row>
    <row r="241" customFormat="false" ht="12.75" hidden="false" customHeight="false" outlineLevel="0" collapsed="false">
      <c r="B241" s="213" t="n">
        <v>44013</v>
      </c>
      <c r="E241" s="214" t="n">
        <v>44007</v>
      </c>
      <c r="F241" s="218" t="n">
        <f aca="false">curves!I244</f>
        <v>0.15</v>
      </c>
      <c r="G241" s="217" t="n">
        <f aca="false">curves!H244</f>
        <v>4.012</v>
      </c>
      <c r="H241" s="218" t="n">
        <f aca="false">curves!J244</f>
        <v>0.070420404772865</v>
      </c>
      <c r="I241" s="215" t="n">
        <v>44008</v>
      </c>
    </row>
    <row r="242" customFormat="false" ht="12.75" hidden="false" customHeight="false" outlineLevel="0" collapsed="false">
      <c r="B242" s="213" t="n">
        <v>44044</v>
      </c>
      <c r="E242" s="214" t="n">
        <v>44040</v>
      </c>
      <c r="F242" s="218" t="n">
        <f aca="false">curves!I245</f>
        <v>0.15</v>
      </c>
      <c r="G242" s="217" t="n">
        <f aca="false">curves!H245</f>
        <v>4.033</v>
      </c>
      <c r="H242" s="218" t="n">
        <f aca="false">curves!J245</f>
        <v>0.070422569182976</v>
      </c>
      <c r="I242" s="215" t="n">
        <v>44041</v>
      </c>
    </row>
    <row r="243" customFormat="false" ht="12.75" hidden="false" customHeight="false" outlineLevel="0" collapsed="false">
      <c r="B243" s="213" t="n">
        <v>44075</v>
      </c>
      <c r="E243" s="214" t="n">
        <v>44069</v>
      </c>
      <c r="F243" s="218" t="n">
        <f aca="false">curves!I246</f>
        <v>0.15</v>
      </c>
      <c r="G243" s="217" t="n">
        <f aca="false">curves!H246</f>
        <v>4.006</v>
      </c>
      <c r="H243" s="218" t="n">
        <f aca="false">curves!J246</f>
        <v>0.070424733593089</v>
      </c>
      <c r="I243" s="215" t="n">
        <v>44070</v>
      </c>
    </row>
    <row r="244" customFormat="false" ht="12.75" hidden="false" customHeight="false" outlineLevel="0" collapsed="false">
      <c r="B244" s="213" t="n">
        <v>44105</v>
      </c>
      <c r="E244" s="214" t="n">
        <v>44099</v>
      </c>
      <c r="F244" s="218" t="n">
        <f aca="false">curves!I247</f>
        <v>0.15</v>
      </c>
      <c r="G244" s="217" t="n">
        <f aca="false">curves!H247</f>
        <v>3.994</v>
      </c>
      <c r="H244" s="218" t="n">
        <f aca="false">curves!J247</f>
        <v>0.070420604199615</v>
      </c>
      <c r="I244" s="215" t="n">
        <v>44102</v>
      </c>
    </row>
    <row r="245" customFormat="false" ht="12.75" hidden="false" customHeight="false" outlineLevel="0" collapsed="false">
      <c r="B245" s="213" t="n">
        <v>44136</v>
      </c>
      <c r="E245" s="214" t="n">
        <v>44131</v>
      </c>
      <c r="F245" s="218" t="n">
        <f aca="false">curves!I248</f>
        <v>0.15</v>
      </c>
      <c r="G245" s="217" t="n">
        <f aca="false">curves!H248</f>
        <v>4.001</v>
      </c>
      <c r="H245" s="218" t="n">
        <f aca="false">curves!J248</f>
        <v>0.070414379761864</v>
      </c>
      <c r="I245" s="215" t="n">
        <v>44132</v>
      </c>
    </row>
    <row r="246" customFormat="false" ht="12.75" hidden="false" customHeight="false" outlineLevel="0" collapsed="false">
      <c r="B246" s="213" t="n">
        <v>44166</v>
      </c>
      <c r="E246" s="214" t="n">
        <v>44159</v>
      </c>
      <c r="F246" s="218" t="n">
        <f aca="false">curves!I249</f>
        <v>0.15</v>
      </c>
      <c r="G246" s="217" t="n">
        <f aca="false">curves!H249</f>
        <v>4.032</v>
      </c>
      <c r="H246" s="218" t="n">
        <f aca="false">curves!J249</f>
        <v>0.070408356112442</v>
      </c>
      <c r="I246" s="215" t="n">
        <v>44160</v>
      </c>
    </row>
    <row r="247" customFormat="false" ht="12.75" hidden="false" customHeight="false" outlineLevel="0" collapsed="false">
      <c r="B247" s="213" t="n">
        <v>44197</v>
      </c>
      <c r="E247" s="214" t="n">
        <v>44193</v>
      </c>
      <c r="F247" s="218" t="n">
        <f aca="false">curves!I250</f>
        <v>0.15</v>
      </c>
      <c r="G247" s="217" t="n">
        <f aca="false">curves!H250</f>
        <v>4.3655</v>
      </c>
      <c r="H247" s="218" t="n">
        <f aca="false">curves!J250</f>
        <v>0.070402131674718</v>
      </c>
      <c r="I247" s="215" t="n">
        <v>44194</v>
      </c>
    </row>
    <row r="248" customFormat="false" ht="12.75" hidden="false" customHeight="false" outlineLevel="0" collapsed="false">
      <c r="B248" s="213" t="n">
        <v>44228</v>
      </c>
      <c r="E248" s="214" t="n">
        <v>44222</v>
      </c>
      <c r="F248" s="218" t="n">
        <f aca="false">curves!I251</f>
        <v>0.15</v>
      </c>
      <c r="G248" s="217" t="n">
        <f aca="false">curves!H251</f>
        <v>4.2955</v>
      </c>
      <c r="H248" s="218" t="n">
        <f aca="false">curves!J251</f>
        <v>0.070395907237006</v>
      </c>
      <c r="I248" s="215" t="n">
        <v>44223</v>
      </c>
    </row>
    <row r="249" customFormat="false" ht="12.75" hidden="false" customHeight="false" outlineLevel="0" collapsed="false">
      <c r="B249" s="213" t="n">
        <v>44256</v>
      </c>
      <c r="E249" s="214" t="n">
        <v>44250</v>
      </c>
      <c r="F249" s="218" t="n">
        <f aca="false">curves!I252</f>
        <v>0.15</v>
      </c>
      <c r="G249" s="217" t="n">
        <f aca="false">curves!H252</f>
        <v>4.1795</v>
      </c>
      <c r="H249" s="218" t="n">
        <f aca="false">curves!J252</f>
        <v>0.070390285164245</v>
      </c>
      <c r="I249" s="215" t="n">
        <v>44251</v>
      </c>
    </row>
    <row r="250" customFormat="false" ht="12.75" hidden="false" customHeight="false" outlineLevel="0" collapsed="false">
      <c r="B250" s="213" t="n">
        <v>44287</v>
      </c>
      <c r="E250" s="214" t="n">
        <v>44281</v>
      </c>
      <c r="F250" s="218" t="n">
        <f aca="false">curves!I253</f>
        <v>0.15</v>
      </c>
      <c r="G250" s="217" t="n">
        <f aca="false">curves!H253</f>
        <v>4.0555</v>
      </c>
      <c r="H250" s="218" t="n">
        <f aca="false">curves!J253</f>
        <v>0.070384060726558</v>
      </c>
      <c r="I250" s="215" t="n">
        <v>44284</v>
      </c>
    </row>
    <row r="251" customFormat="false" ht="12.75" hidden="false" customHeight="false" outlineLevel="0" collapsed="false">
      <c r="B251" s="213" t="n">
        <v>44317</v>
      </c>
      <c r="E251" s="214" t="n">
        <v>44313</v>
      </c>
      <c r="F251" s="218" t="n">
        <f aca="false">curves!I254</f>
        <v>0.15</v>
      </c>
      <c r="G251" s="217" t="n">
        <f aca="false">curves!H254</f>
        <v>4.0585</v>
      </c>
      <c r="H251" s="218" t="n">
        <f aca="false">curves!J254</f>
        <v>0.070378037077196</v>
      </c>
      <c r="I251" s="215" t="n">
        <v>44314</v>
      </c>
    </row>
    <row r="252" customFormat="false" ht="12.75" hidden="false" customHeight="false" outlineLevel="0" collapsed="false">
      <c r="B252" s="213" t="n">
        <v>44348</v>
      </c>
      <c r="E252" s="214" t="n">
        <v>44341</v>
      </c>
      <c r="F252" s="218" t="n">
        <f aca="false">curves!I255</f>
        <v>0.15</v>
      </c>
      <c r="G252" s="217" t="n">
        <f aca="false">curves!H255</f>
        <v>4.0965</v>
      </c>
      <c r="H252" s="218" t="n">
        <f aca="false">curves!J255</f>
        <v>0.070371812639534</v>
      </c>
      <c r="I252" s="215" t="n">
        <v>44342</v>
      </c>
    </row>
    <row r="253" customFormat="false" ht="12.75" hidden="false" customHeight="false" outlineLevel="0" collapsed="false">
      <c r="B253" s="213" t="n">
        <v>44378</v>
      </c>
      <c r="E253" s="214" t="n">
        <v>44372</v>
      </c>
      <c r="F253" s="218" t="n">
        <f aca="false">curves!I256</f>
        <v>0.15</v>
      </c>
      <c r="G253" s="217" t="n">
        <f aca="false">curves!H256</f>
        <v>4.1185</v>
      </c>
      <c r="H253" s="218" t="n">
        <f aca="false">curves!J256</f>
        <v>0.070365788990196</v>
      </c>
      <c r="I253" s="215" t="n">
        <v>44375</v>
      </c>
    </row>
    <row r="254" customFormat="false" ht="12.75" hidden="false" customHeight="false" outlineLevel="0" collapsed="false">
      <c r="B254" s="213" t="n">
        <v>44409</v>
      </c>
      <c r="E254" s="214" t="n">
        <v>44404</v>
      </c>
      <c r="F254" s="218" t="n">
        <f aca="false">curves!I257</f>
        <v>0.15</v>
      </c>
      <c r="G254" s="217" t="n">
        <f aca="false">curves!H257</f>
        <v>4.1395</v>
      </c>
      <c r="H254" s="218" t="n">
        <f aca="false">curves!J257</f>
        <v>0.070359564552559</v>
      </c>
      <c r="I254" s="215" t="n">
        <v>44405</v>
      </c>
    </row>
    <row r="255" customFormat="false" ht="12.75" hidden="false" customHeight="false" outlineLevel="0" collapsed="false">
      <c r="B255" s="213" t="n">
        <v>44440</v>
      </c>
      <c r="E255" s="214" t="n">
        <v>44434</v>
      </c>
      <c r="F255" s="218" t="n">
        <f aca="false">curves!I258</f>
        <v>0.15</v>
      </c>
      <c r="G255" s="217" t="n">
        <f aca="false">curves!H258</f>
        <v>4.1115</v>
      </c>
      <c r="H255" s="218" t="n">
        <f aca="false">curves!J258</f>
        <v>0.070353340114935</v>
      </c>
      <c r="I255" s="215" t="n">
        <v>44435</v>
      </c>
    </row>
    <row r="256" customFormat="false" ht="12.75" hidden="false" customHeight="false" outlineLevel="0" collapsed="false">
      <c r="B256" s="213" t="n">
        <v>44470</v>
      </c>
      <c r="E256" s="214" t="n">
        <v>44466</v>
      </c>
      <c r="F256" s="218" t="n">
        <f aca="false">curves!I259</f>
        <v>0.15</v>
      </c>
      <c r="G256" s="217" t="n">
        <f aca="false">curves!H259</f>
        <v>4.0985</v>
      </c>
      <c r="H256" s="218" t="n">
        <f aca="false">curves!J259</f>
        <v>0.070347316465634</v>
      </c>
      <c r="I256" s="215" t="n">
        <v>44467</v>
      </c>
    </row>
    <row r="257" customFormat="false" ht="12.75" hidden="false" customHeight="false" outlineLevel="0" collapsed="false">
      <c r="B257" s="213" t="n">
        <v>44501</v>
      </c>
      <c r="E257" s="214" t="n">
        <v>44495</v>
      </c>
      <c r="F257" s="218" t="n">
        <f aca="false">curves!I260</f>
        <v>0.15</v>
      </c>
      <c r="G257" s="217" t="n">
        <f aca="false">curves!H260</f>
        <v>4.1005</v>
      </c>
      <c r="H257" s="218" t="n">
        <f aca="false">curves!J260</f>
        <v>0.070341092028035</v>
      </c>
      <c r="I257" s="215" t="n">
        <v>44496</v>
      </c>
    </row>
    <row r="258" customFormat="false" ht="12.75" hidden="false" customHeight="false" outlineLevel="0" collapsed="false">
      <c r="B258" s="213" t="n">
        <v>44531</v>
      </c>
      <c r="E258" s="214" t="n">
        <v>44524</v>
      </c>
      <c r="F258" s="218" t="n">
        <f aca="false">curves!I261</f>
        <v>0.15</v>
      </c>
      <c r="G258" s="217" t="n">
        <f aca="false">curves!H261</f>
        <v>4.1285</v>
      </c>
      <c r="H258" s="218" t="n">
        <f aca="false">curves!J261</f>
        <v>0.070335068378758</v>
      </c>
      <c r="I258" s="215" t="n">
        <v>44526</v>
      </c>
    </row>
    <row r="259" customFormat="false" ht="12.75" hidden="false" customHeight="false" outlineLevel="0" collapsed="false">
      <c r="B259" s="213" t="n">
        <v>44562</v>
      </c>
      <c r="E259" s="214" t="n">
        <v>44557</v>
      </c>
      <c r="F259" s="218" t="n">
        <f aca="false">curves!I262</f>
        <v>0.15</v>
      </c>
      <c r="G259" s="217" t="n">
        <f aca="false">curves!H262</f>
        <v>4.4625</v>
      </c>
      <c r="H259" s="218" t="n">
        <f aca="false">curves!J262</f>
        <v>0.070328843941184</v>
      </c>
      <c r="I259" s="215" t="n">
        <v>44558</v>
      </c>
    </row>
    <row r="260" customFormat="false" ht="12.75" hidden="false" customHeight="false" outlineLevel="0" collapsed="false">
      <c r="B260" s="213" t="n">
        <v>44593</v>
      </c>
      <c r="E260" s="214" t="n">
        <v>44587</v>
      </c>
      <c r="F260" s="218" t="n">
        <f aca="false">curves!I263</f>
        <v>0.15</v>
      </c>
      <c r="G260" s="217" t="n">
        <f aca="false">curves!H263</f>
        <v>4.3965</v>
      </c>
      <c r="H260" s="218" t="n">
        <f aca="false">curves!J263</f>
        <v>0.070322619503623</v>
      </c>
      <c r="I260" s="215" t="n">
        <v>44588</v>
      </c>
    </row>
    <row r="261" customFormat="false" ht="12.75" hidden="false" customHeight="false" outlineLevel="0" collapsed="false">
      <c r="B261" s="213" t="n">
        <v>44621</v>
      </c>
      <c r="E261" s="214" t="n">
        <v>44615</v>
      </c>
      <c r="F261" s="218" t="n">
        <f aca="false">curves!I264</f>
        <v>0.15</v>
      </c>
      <c r="G261" s="217" t="n">
        <f aca="false">curves!H264</f>
        <v>4.2835</v>
      </c>
      <c r="H261" s="218" t="n">
        <f aca="false">curves!J264</f>
        <v>0.070316997431</v>
      </c>
      <c r="I261" s="215" t="n">
        <v>44616</v>
      </c>
    </row>
    <row r="262" customFormat="false" ht="12.75" hidden="false" customHeight="false" outlineLevel="0" collapsed="false">
      <c r="B262" s="213" t="n">
        <v>44652</v>
      </c>
      <c r="E262" s="214" t="n">
        <v>44648</v>
      </c>
      <c r="F262" s="218" t="n">
        <f aca="false">curves!I265</f>
        <v>0.15</v>
      </c>
      <c r="G262" s="217" t="n">
        <f aca="false">curves!H265</f>
        <v>4.1625</v>
      </c>
      <c r="H262" s="218" t="n">
        <f aca="false">curves!J265</f>
        <v>0.070310772993463</v>
      </c>
      <c r="I262" s="215" t="n">
        <v>44649</v>
      </c>
    </row>
    <row r="263" customFormat="false" ht="12.75" hidden="false" customHeight="false" outlineLevel="0" collapsed="false">
      <c r="B263" s="213" t="n">
        <v>44682</v>
      </c>
      <c r="E263" s="214" t="n">
        <v>44677</v>
      </c>
      <c r="F263" s="218" t="n">
        <f aca="false">curves!I266</f>
        <v>0.15</v>
      </c>
      <c r="G263" s="217" t="n">
        <f aca="false">curves!H266</f>
        <v>4.1665</v>
      </c>
      <c r="H263" s="218" t="n">
        <f aca="false">curves!J266</f>
        <v>0.070304749344246</v>
      </c>
      <c r="I263" s="215" t="n">
        <v>44678</v>
      </c>
    </row>
    <row r="264" customFormat="false" ht="12.75" hidden="false" customHeight="false" outlineLevel="0" collapsed="false">
      <c r="B264" s="213" t="n">
        <v>44713</v>
      </c>
      <c r="E264" s="214" t="n">
        <v>44706</v>
      </c>
      <c r="F264" s="218" t="n">
        <f aca="false">curves!I267</f>
        <v>0.15</v>
      </c>
      <c r="G264" s="217" t="n">
        <f aca="false">curves!H267</f>
        <v>4.2055</v>
      </c>
      <c r="H264" s="218" t="n">
        <f aca="false">curves!J267</f>
        <v>0.070298524906735</v>
      </c>
      <c r="I264" s="215" t="n">
        <v>44707</v>
      </c>
    </row>
    <row r="265" customFormat="false" ht="12.75" hidden="false" customHeight="false" outlineLevel="0" collapsed="false">
      <c r="B265" s="213" t="n">
        <v>44743</v>
      </c>
      <c r="E265" s="214" t="n">
        <v>44739</v>
      </c>
      <c r="F265" s="218" t="n">
        <f aca="false">curves!I268</f>
        <v>0.15</v>
      </c>
      <c r="G265" s="217" t="n">
        <f aca="false">curves!H268</f>
        <v>4.2275</v>
      </c>
      <c r="H265" s="218" t="n">
        <f aca="false">curves!J268</f>
        <v>0.070292501257543</v>
      </c>
      <c r="I265" s="215" t="n">
        <v>44740</v>
      </c>
    </row>
    <row r="266" customFormat="false" ht="12.75" hidden="false" customHeight="false" outlineLevel="0" collapsed="false">
      <c r="B266" s="213" t="n">
        <v>44774</v>
      </c>
      <c r="E266" s="214" t="n">
        <v>44768</v>
      </c>
      <c r="F266" s="218" t="n">
        <f aca="false">curves!I269</f>
        <v>0.15</v>
      </c>
      <c r="G266" s="217" t="n">
        <f aca="false">curves!H269</f>
        <v>4.2485</v>
      </c>
      <c r="H266" s="218" t="n">
        <f aca="false">curves!J269</f>
        <v>0.070286276820057</v>
      </c>
      <c r="I266" s="215" t="n">
        <v>44769</v>
      </c>
    </row>
    <row r="267" customFormat="false" ht="12.75" hidden="false" customHeight="false" outlineLevel="0" collapsed="false">
      <c r="B267" s="213" t="n">
        <v>44805</v>
      </c>
      <c r="E267" s="214" t="n">
        <v>44799</v>
      </c>
      <c r="F267" s="218" t="n">
        <f aca="false">curves!I270</f>
        <v>0.15</v>
      </c>
      <c r="G267" s="217" t="n">
        <f aca="false">curves!H270</f>
        <v>4.2195</v>
      </c>
      <c r="H267" s="218" t="n">
        <f aca="false">curves!J270</f>
        <v>0.070280052382583</v>
      </c>
      <c r="I267" s="215" t="n">
        <v>44802</v>
      </c>
    </row>
    <row r="268" customFormat="false" ht="12.75" hidden="false" customHeight="false" outlineLevel="0" collapsed="false">
      <c r="B268" s="213" t="n">
        <v>44835</v>
      </c>
      <c r="E268" s="214" t="n">
        <v>44831</v>
      </c>
      <c r="F268" s="218" t="n">
        <f aca="false">curves!I271</f>
        <v>0.15</v>
      </c>
      <c r="G268" s="217" t="n">
        <f aca="false">curves!H271</f>
        <v>4.2055</v>
      </c>
      <c r="H268" s="218" t="n">
        <f aca="false">curves!J271</f>
        <v>0.070274028733428</v>
      </c>
      <c r="I268" s="215" t="n">
        <v>44832</v>
      </c>
    </row>
    <row r="269" customFormat="false" ht="12.75" hidden="false" customHeight="false" outlineLevel="0" collapsed="false">
      <c r="B269" s="213" t="n">
        <v>44866</v>
      </c>
      <c r="E269" s="214" t="n">
        <v>44860</v>
      </c>
      <c r="F269" s="218" t="n">
        <f aca="false">curves!I272</f>
        <v>0.15</v>
      </c>
      <c r="G269" s="217" t="n">
        <f aca="false">curves!H272</f>
        <v>4.2025</v>
      </c>
      <c r="H269" s="218" t="n">
        <f aca="false">curves!J272</f>
        <v>0.07026780429598</v>
      </c>
      <c r="I269" s="215" t="n">
        <v>44861</v>
      </c>
    </row>
    <row r="270" customFormat="false" ht="12.75" hidden="false" customHeight="false" outlineLevel="0" collapsed="false">
      <c r="B270" s="213" t="n">
        <v>44896</v>
      </c>
      <c r="E270" s="214" t="n">
        <v>44890</v>
      </c>
      <c r="F270" s="218" t="n">
        <f aca="false">curves!I273</f>
        <v>0.15</v>
      </c>
      <c r="G270" s="217" t="n">
        <f aca="false">curves!H273</f>
        <v>4.2275</v>
      </c>
      <c r="H270" s="218" t="n">
        <f aca="false">curves!J273</f>
        <v>0.070261780646849</v>
      </c>
      <c r="I270" s="215" t="n">
        <v>44893</v>
      </c>
    </row>
    <row r="271" customFormat="false" ht="12.75" hidden="false" customHeight="false" outlineLevel="0" collapsed="false">
      <c r="B271" s="213" t="n">
        <v>44927</v>
      </c>
      <c r="E271" s="214" t="n">
        <v>44922</v>
      </c>
      <c r="F271" s="218" t="n">
        <f aca="false">curves!I274</f>
        <v>0.15</v>
      </c>
      <c r="G271" s="217" t="n">
        <f aca="false">curves!H274</f>
        <v>4.562</v>
      </c>
      <c r="H271" s="218" t="n">
        <f aca="false">curves!J274</f>
        <v>0.070255556209426</v>
      </c>
      <c r="I271" s="215" t="n">
        <v>44923</v>
      </c>
    </row>
    <row r="272" customFormat="false" ht="12.75" hidden="false" customHeight="false" outlineLevel="0" collapsed="false">
      <c r="B272" s="213" t="n">
        <v>44958</v>
      </c>
      <c r="E272" s="214" t="n">
        <v>44952</v>
      </c>
      <c r="F272" s="218" t="n">
        <f aca="false">curves!I275</f>
        <v>0.15</v>
      </c>
      <c r="G272" s="217" t="n">
        <f aca="false">curves!H275</f>
        <v>4.5</v>
      </c>
      <c r="H272" s="218" t="n">
        <f aca="false">curves!J275</f>
        <v>0.070249331772017</v>
      </c>
      <c r="I272" s="215" t="n">
        <v>44953</v>
      </c>
    </row>
    <row r="273" customFormat="false" ht="12.75" hidden="false" customHeight="false" outlineLevel="0" collapsed="false">
      <c r="B273" s="213" t="n">
        <v>44986</v>
      </c>
      <c r="E273" s="214" t="n">
        <v>44980</v>
      </c>
      <c r="F273" s="218" t="n">
        <f aca="false">curves!I276</f>
        <v>0.15</v>
      </c>
      <c r="G273" s="217" t="n">
        <f aca="false">curves!H276</f>
        <v>4.39</v>
      </c>
      <c r="H273" s="218" t="n">
        <f aca="false">curves!J276</f>
        <v>0.070243709699528</v>
      </c>
      <c r="I273" s="215" t="n">
        <v>44981</v>
      </c>
    </row>
    <row r="274" customFormat="false" ht="12.75" hidden="false" customHeight="false" outlineLevel="0" collapsed="false">
      <c r="B274" s="213" t="n">
        <v>45017</v>
      </c>
      <c r="E274" s="214" t="n">
        <v>45013</v>
      </c>
      <c r="F274" s="218" t="n">
        <f aca="false">curves!I277</f>
        <v>0.15</v>
      </c>
      <c r="G274" s="217" t="n">
        <f aca="false">curves!H277</f>
        <v>4.272</v>
      </c>
      <c r="H274" s="218" t="n">
        <f aca="false">curves!J277</f>
        <v>0.070237485262143</v>
      </c>
      <c r="I274" s="215" t="n">
        <v>45014</v>
      </c>
    </row>
    <row r="275" customFormat="false" ht="12.75" hidden="false" customHeight="false" outlineLevel="0" collapsed="false">
      <c r="B275" s="213" t="n">
        <v>45047</v>
      </c>
      <c r="E275" s="214" t="n">
        <v>45041</v>
      </c>
      <c r="F275" s="218" t="n">
        <f aca="false">curves!I278</f>
        <v>0.15</v>
      </c>
      <c r="G275" s="217" t="n">
        <f aca="false">curves!H278</f>
        <v>4.277</v>
      </c>
      <c r="H275" s="218" t="n">
        <f aca="false">curves!J278</f>
        <v>0.070231461613072</v>
      </c>
      <c r="I275" s="215" t="n">
        <v>45042</v>
      </c>
    </row>
    <row r="276" customFormat="false" ht="12.75" hidden="false" customHeight="false" outlineLevel="0" collapsed="false">
      <c r="B276" s="213" t="n">
        <v>45078</v>
      </c>
      <c r="E276" s="214" t="n">
        <v>45071</v>
      </c>
      <c r="F276" s="218" t="n">
        <f aca="false">curves!I279</f>
        <v>0.15</v>
      </c>
      <c r="G276" s="217" t="n">
        <f aca="false">curves!H279</f>
        <v>4.317</v>
      </c>
      <c r="H276" s="218" t="n">
        <f aca="false">curves!J279</f>
        <v>0.070225237175712</v>
      </c>
      <c r="I276" s="215" t="n">
        <v>45072</v>
      </c>
    </row>
    <row r="277" customFormat="false" ht="12.75" hidden="false" customHeight="false" outlineLevel="0" collapsed="false">
      <c r="B277" s="213" t="n">
        <v>45108</v>
      </c>
      <c r="E277" s="214" t="n">
        <v>45104</v>
      </c>
      <c r="F277" s="218" t="n">
        <f aca="false">curves!I280</f>
        <v>0.15</v>
      </c>
      <c r="G277" s="217" t="n">
        <f aca="false">curves!H280</f>
        <v>4.339</v>
      </c>
      <c r="H277" s="218" t="n">
        <f aca="false">curves!J280</f>
        <v>0.070219213526665</v>
      </c>
      <c r="I277" s="215" t="n">
        <v>45105</v>
      </c>
    </row>
    <row r="278" customFormat="false" ht="12.75" hidden="false" customHeight="false" outlineLevel="0" collapsed="false">
      <c r="B278" s="213" t="n">
        <v>45139</v>
      </c>
      <c r="E278" s="214" t="n">
        <v>45133</v>
      </c>
      <c r="F278" s="218" t="n">
        <f aca="false">curves!I281</f>
        <v>0.15</v>
      </c>
      <c r="G278" s="217" t="n">
        <f aca="false">curves!H281</f>
        <v>4.36</v>
      </c>
      <c r="H278" s="218" t="n">
        <f aca="false">curves!J281</f>
        <v>0.070212989089331</v>
      </c>
      <c r="I278" s="215" t="n">
        <v>45134</v>
      </c>
    </row>
    <row r="279" customFormat="false" ht="12.75" hidden="false" customHeight="false" outlineLevel="0" collapsed="false">
      <c r="B279" s="213" t="n">
        <v>45170</v>
      </c>
      <c r="E279" s="214" t="n">
        <v>45166</v>
      </c>
      <c r="F279" s="218" t="n">
        <f aca="false">curves!I282</f>
        <v>0</v>
      </c>
      <c r="G279" s="217" t="n">
        <f aca="false">curves!H282</f>
        <v>4.33</v>
      </c>
      <c r="H279" s="218" t="n">
        <f aca="false">curves!J282</f>
        <v>0.070206764652008</v>
      </c>
      <c r="I279" s="215" t="n">
        <v>45167</v>
      </c>
    </row>
    <row r="280" customFormat="false" ht="12.75" hidden="false" customHeight="false" outlineLevel="0" collapsed="false">
      <c r="B280" s="213" t="n">
        <v>45200</v>
      </c>
      <c r="E280" s="214" t="n">
        <v>45195</v>
      </c>
      <c r="F280" s="218" t="n">
        <f aca="false">curves!I283</f>
        <v>0</v>
      </c>
      <c r="G280" s="217" t="n">
        <f aca="false">curves!H283</f>
        <v>4.315</v>
      </c>
      <c r="H280" s="218" t="n">
        <f aca="false">curves!J283</f>
        <v>0.070200741003</v>
      </c>
      <c r="I280" s="215" t="n">
        <v>45196</v>
      </c>
    </row>
    <row r="281" customFormat="false" ht="12.75" hidden="false" customHeight="false" outlineLevel="0" collapsed="false">
      <c r="B281" s="213" t="n">
        <v>45231</v>
      </c>
      <c r="E281" s="214" t="n">
        <v>45225</v>
      </c>
      <c r="F281" s="218" t="n">
        <f aca="false">curves!I284</f>
        <v>0</v>
      </c>
      <c r="G281" s="217" t="n">
        <f aca="false">curves!H284</f>
        <v>4.307</v>
      </c>
      <c r="H281" s="218" t="n">
        <f aca="false">curves!J284</f>
        <v>0.070194516565702</v>
      </c>
      <c r="I281" s="215" t="n">
        <v>45226</v>
      </c>
    </row>
    <row r="282" customFormat="false" ht="12.75" hidden="false" customHeight="false" outlineLevel="0" collapsed="false">
      <c r="B282" s="213" t="n">
        <v>45261</v>
      </c>
      <c r="E282" s="214" t="n">
        <v>45257</v>
      </c>
      <c r="F282" s="218" t="n">
        <f aca="false">curves!I285</f>
        <v>0</v>
      </c>
      <c r="G282" s="217" t="n">
        <f aca="false">curves!H285</f>
        <v>4.329</v>
      </c>
      <c r="H282" s="218" t="n">
        <f aca="false">curves!J285</f>
        <v>0.070188492916717</v>
      </c>
      <c r="I282" s="215" t="n">
        <v>45258</v>
      </c>
    </row>
    <row r="283" customFormat="false" ht="12.75" hidden="false" customHeight="false" outlineLevel="0" collapsed="false">
      <c r="B283" s="213" t="n">
        <v>45292</v>
      </c>
      <c r="E283" s="214" t="n">
        <v>45286</v>
      </c>
      <c r="F283" s="218" t="n">
        <f aca="false">curves!I286</f>
        <v>0</v>
      </c>
      <c r="G283" s="217" t="n">
        <f aca="false">curves!H286</f>
        <v>0</v>
      </c>
      <c r="H283" s="218" t="n">
        <f aca="false">curves!J286</f>
        <v>0.070182268479444</v>
      </c>
      <c r="I283" s="215" t="n">
        <v>45287</v>
      </c>
    </row>
    <row r="284" customFormat="false" ht="12.75" hidden="false" customHeight="false" outlineLevel="0" collapsed="false">
      <c r="B284" s="213" t="n">
        <v>45323</v>
      </c>
      <c r="E284" s="214" t="n">
        <v>45317</v>
      </c>
      <c r="F284" s="218" t="n">
        <f aca="false">curves!I287</f>
        <v>0</v>
      </c>
      <c r="G284" s="217" t="n">
        <f aca="false">curves!H287</f>
        <v>0</v>
      </c>
      <c r="H284" s="218" t="n">
        <f aca="false">curves!J287</f>
        <v>0.070176044042185</v>
      </c>
      <c r="I284" s="215" t="n">
        <v>45320</v>
      </c>
    </row>
    <row r="285" customFormat="false" ht="12.75" hidden="false" customHeight="false" outlineLevel="0" collapsed="false">
      <c r="B285" s="213" t="n">
        <v>45352</v>
      </c>
      <c r="E285" s="214" t="n">
        <v>45348</v>
      </c>
      <c r="F285" s="218" t="n">
        <f aca="false">curves!I288</f>
        <v>0</v>
      </c>
      <c r="G285" s="217" t="n">
        <f aca="false">curves!H288</f>
        <v>0</v>
      </c>
      <c r="H285" s="218" t="n">
        <f aca="false">curves!J288</f>
        <v>0.070170221181535</v>
      </c>
      <c r="I285" s="215" t="n">
        <v>45349</v>
      </c>
    </row>
    <row r="286" customFormat="false" ht="12.75" hidden="false" customHeight="false" outlineLevel="0" collapsed="false">
      <c r="B286" s="213" t="n">
        <v>45383</v>
      </c>
      <c r="E286" s="214" t="n">
        <v>45376</v>
      </c>
      <c r="F286" s="218" t="n">
        <f aca="false">curves!I289</f>
        <v>0</v>
      </c>
      <c r="G286" s="217" t="n">
        <f aca="false">curves!H289</f>
        <v>0</v>
      </c>
      <c r="H286" s="218" t="n">
        <f aca="false">curves!J289</f>
        <v>0.070163996744301</v>
      </c>
      <c r="I286" s="215" t="n">
        <v>45377</v>
      </c>
    </row>
    <row r="287" customFormat="false" ht="12.75" hidden="false" customHeight="false" outlineLevel="0" collapsed="false">
      <c r="B287" s="213" t="n">
        <v>45413</v>
      </c>
      <c r="E287" s="214" t="n">
        <v>45407</v>
      </c>
      <c r="F287" s="218" t="n">
        <f aca="false">curves!I290</f>
        <v>0</v>
      </c>
      <c r="G287" s="217" t="n">
        <f aca="false">curves!H290</f>
        <v>0</v>
      </c>
      <c r="H287" s="218" t="n">
        <f aca="false">curves!J290</f>
        <v>0.070157973095377</v>
      </c>
      <c r="I287" s="215" t="n">
        <v>45408</v>
      </c>
    </row>
    <row r="288" customFormat="false" ht="12.75" hidden="false" customHeight="false" outlineLevel="0" collapsed="false">
      <c r="B288" s="213" t="n">
        <v>45444</v>
      </c>
      <c r="E288" s="214" t="n">
        <v>45440</v>
      </c>
      <c r="F288" s="218" t="n">
        <f aca="false">curves!I291</f>
        <v>0</v>
      </c>
      <c r="G288" s="217" t="n">
        <f aca="false">curves!H291</f>
        <v>0</v>
      </c>
      <c r="H288" s="218" t="n">
        <f aca="false">curves!J291</f>
        <v>0.070151748658168</v>
      </c>
      <c r="I288" s="215" t="n">
        <v>45441</v>
      </c>
    </row>
    <row r="289" customFormat="false" ht="12.75" hidden="false" customHeight="false" outlineLevel="0" collapsed="false">
      <c r="B289" s="213" t="n">
        <v>45474</v>
      </c>
      <c r="E289" s="214" t="n">
        <v>45468</v>
      </c>
      <c r="F289" s="218" t="n">
        <f aca="false">curves!I292</f>
        <v>0</v>
      </c>
      <c r="G289" s="217" t="n">
        <f aca="false">curves!H292</f>
        <v>0</v>
      </c>
      <c r="H289" s="218" t="n">
        <f aca="false">curves!J292</f>
        <v>0.070145725009268</v>
      </c>
      <c r="I289" s="215" t="n">
        <v>45469</v>
      </c>
    </row>
    <row r="290" customFormat="false" ht="12.75" hidden="false" customHeight="false" outlineLevel="0" collapsed="false">
      <c r="B290" s="213" t="n">
        <v>45505</v>
      </c>
      <c r="E290" s="214" t="n">
        <v>45499</v>
      </c>
      <c r="F290" s="218" t="n">
        <f aca="false">curves!I293</f>
        <v>0</v>
      </c>
      <c r="G290" s="217" t="n">
        <f aca="false">curves!H293</f>
        <v>0</v>
      </c>
      <c r="H290" s="218" t="n">
        <f aca="false">curves!J293</f>
        <v>0.070139500572084</v>
      </c>
      <c r="I290" s="215" t="n">
        <v>45502</v>
      </c>
    </row>
    <row r="291" customFormat="false" ht="12.75" hidden="false" customHeight="false" outlineLevel="0" collapsed="false">
      <c r="B291" s="213" t="n">
        <v>45536</v>
      </c>
      <c r="E291" s="214" t="n">
        <v>45531</v>
      </c>
      <c r="F291" s="218" t="n">
        <f aca="false">curves!I294</f>
        <v>0</v>
      </c>
      <c r="G291" s="217" t="n">
        <f aca="false">curves!H294</f>
        <v>0</v>
      </c>
      <c r="H291" s="218" t="n">
        <f aca="false">curves!J294</f>
        <v>0.070133276134913</v>
      </c>
      <c r="I291" s="215" t="n">
        <v>45532</v>
      </c>
    </row>
    <row r="292" customFormat="false" ht="12.75" hidden="false" customHeight="false" outlineLevel="0" collapsed="false">
      <c r="B292" s="213" t="n">
        <v>45566</v>
      </c>
      <c r="E292" s="214" t="n">
        <v>45560</v>
      </c>
      <c r="F292" s="218" t="n">
        <f aca="false">curves!I295</f>
        <v>0</v>
      </c>
      <c r="G292" s="217" t="n">
        <f aca="false">curves!H295</f>
        <v>0</v>
      </c>
      <c r="H292" s="218" t="n">
        <f aca="false">curves!J295</f>
        <v>0.07012725248605</v>
      </c>
      <c r="I292" s="215" t="n">
        <v>45561</v>
      </c>
    </row>
    <row r="293" customFormat="false" ht="12.75" hidden="false" customHeight="false" outlineLevel="0" collapsed="false">
      <c r="B293" s="213" t="n">
        <v>45597</v>
      </c>
      <c r="E293" s="214" t="n">
        <v>45593</v>
      </c>
      <c r="F293" s="218" t="n">
        <f aca="false">curves!I296</f>
        <v>0</v>
      </c>
      <c r="G293" s="217" t="n">
        <f aca="false">curves!H296</f>
        <v>0</v>
      </c>
      <c r="H293" s="218" t="n">
        <f aca="false">curves!J296</f>
        <v>0.070121028048903</v>
      </c>
      <c r="I293" s="215" t="n">
        <v>45594</v>
      </c>
    </row>
    <row r="294" customFormat="false" ht="12.75" hidden="false" customHeight="false" outlineLevel="0" collapsed="false">
      <c r="B294" s="213" t="n">
        <v>45627</v>
      </c>
      <c r="E294" s="214" t="n">
        <v>45621</v>
      </c>
      <c r="F294" s="218" t="n">
        <f aca="false">curves!I297</f>
        <v>0</v>
      </c>
      <c r="G294" s="217" t="n">
        <f aca="false">curves!H297</f>
        <v>0</v>
      </c>
      <c r="H294" s="218" t="n">
        <f aca="false">curves!J297</f>
        <v>0.070115004400065</v>
      </c>
      <c r="I294" s="215" t="n">
        <v>45622</v>
      </c>
    </row>
    <row r="295" customFormat="false" ht="12.75" hidden="false" customHeight="false" outlineLevel="0" collapsed="false">
      <c r="B295" s="213" t="n">
        <v>45658</v>
      </c>
      <c r="E295" s="214" t="n">
        <v>45652</v>
      </c>
      <c r="F295" s="218" t="n">
        <f aca="false">curves!I298</f>
        <v>0</v>
      </c>
      <c r="G295" s="217" t="n">
        <f aca="false">curves!H298</f>
        <v>0</v>
      </c>
      <c r="H295" s="218" t="n">
        <f aca="false">curves!J298</f>
        <v>0.070108779962945</v>
      </c>
      <c r="I295" s="215" t="n">
        <v>45653</v>
      </c>
    </row>
    <row r="296" customFormat="false" ht="12.75" hidden="false" customHeight="false" outlineLevel="0" collapsed="false">
      <c r="B296" s="213" t="n">
        <v>45689</v>
      </c>
      <c r="E296" s="214" t="n">
        <v>45685</v>
      </c>
      <c r="F296" s="218" t="n">
        <f aca="false">curves!I299</f>
        <v>0</v>
      </c>
      <c r="G296" s="217" t="n">
        <f aca="false">curves!H299</f>
        <v>0</v>
      </c>
      <c r="H296" s="218" t="n">
        <f aca="false">curves!J299</f>
        <v>0.070102555525836</v>
      </c>
      <c r="I296" s="215" t="n">
        <v>45686</v>
      </c>
    </row>
    <row r="297" customFormat="false" ht="12.75" hidden="false" customHeight="false" outlineLevel="0" collapsed="false">
      <c r="B297" s="213" t="n">
        <v>45717</v>
      </c>
      <c r="E297" s="214" t="n">
        <v>45713</v>
      </c>
      <c r="F297" s="218" t="n">
        <f aca="false">curves!I300</f>
        <v>0</v>
      </c>
      <c r="G297" s="217" t="n">
        <f aca="false">curves!H300</f>
        <v>0</v>
      </c>
      <c r="H297" s="218" t="n">
        <f aca="false">curves!J300</f>
        <v>0.070096933453621</v>
      </c>
      <c r="I297" s="215" t="n">
        <v>45714</v>
      </c>
    </row>
    <row r="298" customFormat="false" ht="12.75" hidden="false" customHeight="false" outlineLevel="0" collapsed="false">
      <c r="B298" s="213" t="n">
        <v>45748</v>
      </c>
      <c r="E298" s="214" t="n">
        <v>45742</v>
      </c>
      <c r="F298" s="218" t="n">
        <f aca="false">curves!I301</f>
        <v>0</v>
      </c>
      <c r="G298" s="217" t="n">
        <f aca="false">curves!H301</f>
        <v>0</v>
      </c>
      <c r="H298" s="218" t="n">
        <f aca="false">curves!J301</f>
        <v>0.070090709016538</v>
      </c>
      <c r="I298" s="215" t="n">
        <v>45743</v>
      </c>
    </row>
    <row r="299" customFormat="false" ht="12.75" hidden="false" customHeight="false" outlineLevel="0" collapsed="false">
      <c r="B299" s="213" t="n">
        <v>45778</v>
      </c>
      <c r="E299" s="214" t="n">
        <v>45772</v>
      </c>
      <c r="F299" s="218" t="n">
        <f aca="false">curves!I302</f>
        <v>0</v>
      </c>
      <c r="G299" s="217" t="n">
        <f aca="false">curves!H302</f>
        <v>0</v>
      </c>
      <c r="H299" s="218" t="n">
        <f aca="false">curves!J302</f>
        <v>0.070084685367759</v>
      </c>
      <c r="I299" s="215" t="n">
        <v>45775</v>
      </c>
    </row>
    <row r="300" customFormat="false" ht="12.75" hidden="false" customHeight="false" outlineLevel="0" collapsed="false">
      <c r="B300" s="213" t="n">
        <v>45809</v>
      </c>
      <c r="E300" s="214" t="n">
        <v>45804</v>
      </c>
      <c r="F300" s="218" t="n">
        <f aca="false">curves!I303</f>
        <v>0</v>
      </c>
      <c r="G300" s="217" t="n">
        <f aca="false">curves!H303</f>
        <v>0</v>
      </c>
      <c r="H300" s="218" t="n">
        <f aca="false">curves!J303</f>
        <v>0.070078460930701</v>
      </c>
      <c r="I300" s="215" t="n">
        <v>45805</v>
      </c>
    </row>
    <row r="301" customFormat="false" ht="12.75" hidden="false" customHeight="false" outlineLevel="0" collapsed="false">
      <c r="B301" s="213" t="n">
        <v>45839</v>
      </c>
      <c r="E301" s="214" t="n">
        <v>45833</v>
      </c>
      <c r="F301" s="218" t="n">
        <f aca="false">curves!I304</f>
        <v>0</v>
      </c>
      <c r="G301" s="217" t="n">
        <f aca="false">curves!H304</f>
        <v>0</v>
      </c>
      <c r="H301" s="218" t="n">
        <f aca="false">curves!J304</f>
        <v>0.070072437281947</v>
      </c>
      <c r="I301" s="215" t="n">
        <v>45834</v>
      </c>
    </row>
    <row r="302" customFormat="false" ht="12.75" hidden="false" customHeight="false" outlineLevel="0" collapsed="false">
      <c r="B302" s="213" t="n">
        <v>45870</v>
      </c>
      <c r="E302" s="214" t="n">
        <v>45866</v>
      </c>
      <c r="F302" s="218" t="n">
        <f aca="false">curves!I305</f>
        <v>0</v>
      </c>
      <c r="G302" s="217" t="n">
        <f aca="false">curves!H305</f>
        <v>0</v>
      </c>
      <c r="H302" s="218" t="n">
        <f aca="false">curves!J305</f>
        <v>0.070066212844914</v>
      </c>
      <c r="I302" s="215" t="n">
        <v>45867</v>
      </c>
    </row>
    <row r="303" customFormat="false" ht="12.75" hidden="false" customHeight="false" outlineLevel="0" collapsed="false">
      <c r="B303" s="213" t="n">
        <v>45901</v>
      </c>
      <c r="E303" s="214" t="n">
        <v>45895</v>
      </c>
      <c r="F303" s="218" t="n">
        <f aca="false">curves!I306</f>
        <v>0</v>
      </c>
      <c r="G303" s="217" t="n">
        <f aca="false">curves!H306</f>
        <v>0</v>
      </c>
      <c r="H303" s="218" t="n">
        <f aca="false">curves!J306</f>
        <v>0.070059988407894</v>
      </c>
      <c r="I303" s="215" t="n">
        <v>45896</v>
      </c>
    </row>
    <row r="304" customFormat="false" ht="12.75" hidden="false" customHeight="false" outlineLevel="0" collapsed="false">
      <c r="B304" s="213" t="n">
        <v>45931</v>
      </c>
      <c r="E304" s="214" t="n">
        <v>45925</v>
      </c>
      <c r="F304" s="218" t="n">
        <f aca="false">curves!I307</f>
        <v>0</v>
      </c>
      <c r="G304" s="217" t="n">
        <f aca="false">curves!H307</f>
        <v>0</v>
      </c>
      <c r="H304" s="218" t="n">
        <f aca="false">curves!J307</f>
        <v>0.070053964759177</v>
      </c>
      <c r="I304" s="215" t="n">
        <v>45926</v>
      </c>
    </row>
    <row r="305" customFormat="false" ht="12.75" hidden="false" customHeight="false" outlineLevel="0" collapsed="false">
      <c r="B305" s="213" t="n">
        <v>45962</v>
      </c>
      <c r="E305" s="214" t="n">
        <v>45958</v>
      </c>
      <c r="F305" s="218" t="n">
        <f aca="false">curves!I308</f>
        <v>0</v>
      </c>
      <c r="G305" s="217" t="n">
        <f aca="false">curves!H308</f>
        <v>0</v>
      </c>
      <c r="H305" s="218" t="n">
        <f aca="false">curves!J308</f>
        <v>0.070047740322181</v>
      </c>
      <c r="I305" s="215" t="n">
        <v>45959</v>
      </c>
    </row>
    <row r="306" customFormat="false" ht="12.75" hidden="false" customHeight="false" outlineLevel="0" collapsed="false">
      <c r="B306" s="213" t="n">
        <v>45992</v>
      </c>
      <c r="E306" s="214" t="n">
        <v>45985</v>
      </c>
      <c r="F306" s="218" t="n">
        <f aca="false">curves!I309</f>
        <v>0</v>
      </c>
      <c r="G306" s="217" t="n">
        <f aca="false">curves!H309</f>
        <v>0</v>
      </c>
      <c r="H306" s="218" t="n">
        <f aca="false">curves!J309</f>
        <v>0.070041716673489</v>
      </c>
      <c r="I306" s="215" t="n">
        <v>45986</v>
      </c>
    </row>
    <row r="307" customFormat="false" ht="12.75" hidden="false" customHeight="false" outlineLevel="0" collapsed="false">
      <c r="B307" s="213" t="n">
        <v>46023</v>
      </c>
      <c r="E307" s="214" t="n">
        <v>46017</v>
      </c>
      <c r="F307" s="218" t="n">
        <f aca="false">curves!I310</f>
        <v>0</v>
      </c>
      <c r="G307" s="217" t="n">
        <f aca="false">curves!H310</f>
        <v>0</v>
      </c>
      <c r="H307" s="218" t="n">
        <f aca="false">curves!J310</f>
        <v>0.070035492236519</v>
      </c>
      <c r="I307" s="215" t="n">
        <v>46020</v>
      </c>
    </row>
    <row r="308" customFormat="false" ht="12.75" hidden="false" customHeight="false" outlineLevel="0" collapsed="false">
      <c r="B308" s="213" t="n">
        <v>46054</v>
      </c>
      <c r="E308" s="214" t="n">
        <v>46049</v>
      </c>
      <c r="F308" s="218" t="n">
        <f aca="false">curves!I311</f>
        <v>0</v>
      </c>
      <c r="G308" s="217" t="n">
        <f aca="false">curves!H311</f>
        <v>0</v>
      </c>
      <c r="H308" s="218" t="n">
        <f aca="false">curves!J311</f>
        <v>0.070029267799562</v>
      </c>
      <c r="I308" s="215" t="n">
        <v>46050</v>
      </c>
    </row>
    <row r="309" customFormat="false" ht="12.75" hidden="false" customHeight="false" outlineLevel="0" collapsed="false">
      <c r="B309" s="213" t="n">
        <v>46082</v>
      </c>
      <c r="E309" s="214" t="n">
        <v>46077</v>
      </c>
      <c r="F309" s="218" t="n">
        <f aca="false">curves!I312</f>
        <v>0</v>
      </c>
      <c r="G309" s="217" t="n">
        <f aca="false">curves!H312</f>
        <v>0</v>
      </c>
      <c r="H309" s="218" t="n">
        <f aca="false">curves!J312</f>
        <v>0.070023645727483</v>
      </c>
      <c r="I309" s="215" t="n">
        <v>46078</v>
      </c>
    </row>
    <row r="310" customFormat="false" ht="12.75" hidden="false" customHeight="false" outlineLevel="0" collapsed="false">
      <c r="B310" s="213" t="n">
        <v>46113</v>
      </c>
      <c r="E310" s="214" t="n">
        <v>46107</v>
      </c>
      <c r="F310" s="218" t="n">
        <f aca="false">curves!I313</f>
        <v>0</v>
      </c>
      <c r="G310" s="217" t="n">
        <f aca="false">curves!H313</f>
        <v>0</v>
      </c>
      <c r="H310" s="218" t="n">
        <f aca="false">curves!J313</f>
        <v>0.07001742129055</v>
      </c>
      <c r="I310" s="215" t="n">
        <v>46108</v>
      </c>
    </row>
    <row r="311" customFormat="false" ht="12.75" hidden="false" customHeight="false" outlineLevel="0" collapsed="false">
      <c r="B311" s="213" t="n">
        <v>46143</v>
      </c>
      <c r="E311" s="214" t="n">
        <v>46139</v>
      </c>
      <c r="F311" s="218" t="n">
        <f aca="false">curves!I314</f>
        <v>0</v>
      </c>
      <c r="G311" s="217" t="n">
        <f aca="false">curves!H314</f>
        <v>0</v>
      </c>
      <c r="H311" s="218" t="n">
        <f aca="false">curves!J314</f>
        <v>0.070011397641918</v>
      </c>
      <c r="I311" s="215" t="n">
        <v>46140</v>
      </c>
    </row>
    <row r="312" customFormat="false" ht="12.75" hidden="false" customHeight="false" outlineLevel="0" collapsed="false">
      <c r="B312" s="213" t="n">
        <v>46174</v>
      </c>
      <c r="E312" s="214" t="n">
        <v>46168</v>
      </c>
      <c r="F312" s="218" t="n">
        <f aca="false">curves!I315</f>
        <v>0</v>
      </c>
      <c r="G312" s="217" t="n">
        <f aca="false">curves!H315</f>
        <v>0</v>
      </c>
      <c r="H312" s="218" t="n">
        <f aca="false">curves!J315</f>
        <v>0.07000517320501</v>
      </c>
      <c r="I312" s="215" t="n">
        <v>46169</v>
      </c>
    </row>
    <row r="313" customFormat="false" ht="12.75" hidden="false" customHeight="false" outlineLevel="0" collapsed="false">
      <c r="B313" s="213" t="n">
        <v>46204</v>
      </c>
      <c r="E313" s="214" t="n">
        <v>46198</v>
      </c>
      <c r="F313" s="218" t="n">
        <f aca="false">curves!I316</f>
        <v>0</v>
      </c>
      <c r="G313" s="217" t="n">
        <f aca="false">curves!H316</f>
        <v>0</v>
      </c>
      <c r="H313" s="218" t="n">
        <f aca="false">curves!J316</f>
        <v>0.069999149556403</v>
      </c>
      <c r="I313" s="215" t="n">
        <v>46199</v>
      </c>
    </row>
    <row r="314" customFormat="false" ht="12.75" hidden="false" customHeight="false" outlineLevel="0" collapsed="false">
      <c r="B314" s="213" t="n">
        <v>46235</v>
      </c>
      <c r="E314" s="214" t="n">
        <v>46231</v>
      </c>
      <c r="F314" s="218" t="n">
        <f aca="false">curves!I317</f>
        <v>0</v>
      </c>
      <c r="G314" s="217" t="n">
        <f aca="false">curves!H317</f>
        <v>0</v>
      </c>
      <c r="H314" s="218" t="n">
        <f aca="false">curves!J317</f>
        <v>0.06999292511952</v>
      </c>
      <c r="I314" s="215" t="n">
        <v>46232</v>
      </c>
    </row>
    <row r="315" customFormat="false" ht="12.75" hidden="false" customHeight="false" outlineLevel="0" collapsed="false">
      <c r="B315" s="213" t="n">
        <v>46266</v>
      </c>
      <c r="E315" s="214" t="n">
        <v>46260</v>
      </c>
      <c r="F315" s="218" t="n">
        <f aca="false">curves!I318</f>
        <v>0</v>
      </c>
      <c r="G315" s="217" t="n">
        <f aca="false">curves!H318</f>
        <v>0</v>
      </c>
      <c r="H315" s="218" t="n">
        <f aca="false">curves!J318</f>
        <v>0.069986700682651</v>
      </c>
      <c r="I315" s="215" t="n">
        <v>46261</v>
      </c>
    </row>
    <row r="316" customFormat="false" ht="12.75" hidden="false" customHeight="false" outlineLevel="0" collapsed="false">
      <c r="B316" s="213" t="n">
        <v>46296</v>
      </c>
      <c r="E316" s="214" t="n">
        <v>46290</v>
      </c>
      <c r="F316" s="218" t="n">
        <f aca="false">curves!I319</f>
        <v>0</v>
      </c>
      <c r="G316" s="217" t="n">
        <f aca="false">curves!H319</f>
        <v>0</v>
      </c>
      <c r="H316" s="218" t="n">
        <f aca="false">curves!J319</f>
        <v>0.06998067703408</v>
      </c>
      <c r="I316" s="215" t="n">
        <v>46293</v>
      </c>
    </row>
    <row r="317" customFormat="false" ht="12.75" hidden="false" customHeight="false" outlineLevel="0" collapsed="false">
      <c r="B317" s="213" t="n">
        <v>46327</v>
      </c>
      <c r="E317" s="214" t="n">
        <v>46322</v>
      </c>
      <c r="F317" s="218" t="n">
        <f aca="false">curves!I320</f>
        <v>0</v>
      </c>
      <c r="G317" s="217" t="n">
        <f aca="false">curves!H320</f>
        <v>0</v>
      </c>
      <c r="H317" s="218" t="n">
        <f aca="false">curves!J320</f>
        <v>0.069974452597235</v>
      </c>
      <c r="I317" s="215" t="n">
        <v>46323</v>
      </c>
    </row>
    <row r="318" customFormat="false" ht="12.75" hidden="false" customHeight="false" outlineLevel="0" collapsed="false">
      <c r="B318" s="213" t="n">
        <v>46357</v>
      </c>
      <c r="E318" s="214" t="n">
        <v>46350</v>
      </c>
      <c r="F318" s="218" t="n">
        <f aca="false">curves!I321</f>
        <v>0</v>
      </c>
      <c r="G318" s="217" t="n">
        <f aca="false">curves!H321</f>
        <v>0</v>
      </c>
      <c r="H318" s="218" t="n">
        <f aca="false">curves!J321</f>
        <v>0.069968428948688</v>
      </c>
      <c r="I318" s="215" t="n">
        <v>46351</v>
      </c>
    </row>
    <row r="319" customFormat="false" ht="12.75" hidden="false" customHeight="false" outlineLevel="0" collapsed="false">
      <c r="B319" s="213" t="n">
        <v>46388</v>
      </c>
      <c r="E319" s="214" t="n">
        <v>46384</v>
      </c>
      <c r="F319" s="218" t="n">
        <f aca="false">curves!I322</f>
        <v>0</v>
      </c>
      <c r="G319" s="217" t="n">
        <f aca="false">curves!H322</f>
        <v>0</v>
      </c>
      <c r="H319" s="218" t="n">
        <f aca="false">curves!J322</f>
        <v>0.06996220451187</v>
      </c>
      <c r="I319" s="215" t="n">
        <v>46385</v>
      </c>
    </row>
    <row r="320" customFormat="false" ht="12.75" hidden="false" customHeight="false" outlineLevel="0" collapsed="false">
      <c r="B320" s="213" t="n">
        <v>46419</v>
      </c>
      <c r="E320" s="214" t="n">
        <v>46413</v>
      </c>
      <c r="F320" s="218" t="n">
        <f aca="false">curves!I323</f>
        <v>0</v>
      </c>
      <c r="G320" s="217" t="n">
        <f aca="false">curves!H323</f>
        <v>0</v>
      </c>
      <c r="H320" s="218" t="n">
        <f aca="false">curves!J323</f>
        <v>0.069955980075064</v>
      </c>
      <c r="I320" s="215" t="n">
        <v>46414</v>
      </c>
    </row>
    <row r="321" customFormat="false" ht="12.75" hidden="false" customHeight="false" outlineLevel="0" collapsed="false">
      <c r="B321" s="213" t="n">
        <v>46447</v>
      </c>
      <c r="E321" s="214" t="n">
        <v>46441</v>
      </c>
      <c r="F321" s="218" t="n">
        <f aca="false">curves!I324</f>
        <v>0</v>
      </c>
      <c r="G321" s="217" t="n">
        <f aca="false">curves!H324</f>
        <v>0</v>
      </c>
      <c r="H321" s="218" t="n">
        <f aca="false">curves!J324</f>
        <v>0.06995035800312</v>
      </c>
      <c r="I321" s="215" t="n">
        <v>46442</v>
      </c>
    </row>
    <row r="322" customFormat="false" ht="12.75" hidden="false" customHeight="false" outlineLevel="0" collapsed="false">
      <c r="B322" s="213" t="n">
        <v>46478</v>
      </c>
      <c r="E322" s="214" t="n">
        <v>46471</v>
      </c>
      <c r="F322" s="218" t="n">
        <f aca="false">curves!I325</f>
        <v>0</v>
      </c>
      <c r="G322" s="217" t="n">
        <f aca="false">curves!H325</f>
        <v>0</v>
      </c>
      <c r="H322" s="218" t="n">
        <f aca="false">curves!J325</f>
        <v>0.069944133566339</v>
      </c>
      <c r="I322" s="215" t="n">
        <v>46475</v>
      </c>
    </row>
    <row r="323" customFormat="false" ht="12.75" hidden="false" customHeight="false" outlineLevel="0" collapsed="false">
      <c r="B323" s="213" t="n">
        <v>46508</v>
      </c>
      <c r="E323" s="214" t="n">
        <v>46504</v>
      </c>
      <c r="F323" s="218" t="n">
        <f aca="false">curves!I326</f>
        <v>0</v>
      </c>
      <c r="G323" s="217" t="n">
        <f aca="false">curves!H326</f>
        <v>0</v>
      </c>
      <c r="H323" s="218" t="n">
        <f aca="false">curves!J326</f>
        <v>0.069938109917853</v>
      </c>
      <c r="I323" s="215" t="n">
        <v>46505</v>
      </c>
    </row>
    <row r="324" customFormat="false" ht="12.75" hidden="false" customHeight="false" outlineLevel="0" collapsed="false">
      <c r="B324" s="213" t="n">
        <v>46539</v>
      </c>
      <c r="E324" s="214" t="n">
        <v>46532</v>
      </c>
      <c r="F324" s="218" t="n">
        <f aca="false">curves!I327</f>
        <v>0</v>
      </c>
      <c r="G324" s="217" t="n">
        <f aca="false">curves!H327</f>
        <v>0</v>
      </c>
      <c r="H324" s="218" t="n">
        <f aca="false">curves!J327</f>
        <v>0.069931885481095</v>
      </c>
      <c r="I324" s="215" t="n">
        <v>46533</v>
      </c>
    </row>
    <row r="325" customFormat="false" ht="12.75" hidden="false" customHeight="false" outlineLevel="0" collapsed="false">
      <c r="B325" s="213" t="n">
        <v>46569</v>
      </c>
      <c r="E325" s="214" t="n">
        <v>46563</v>
      </c>
      <c r="F325" s="218" t="n">
        <f aca="false">curves!I328</f>
        <v>0</v>
      </c>
      <c r="G325" s="217" t="n">
        <f aca="false">curves!H328</f>
        <v>0</v>
      </c>
      <c r="H325" s="218" t="n">
        <f aca="false">curves!J328</f>
        <v>0.069925861832634</v>
      </c>
      <c r="I325" s="215" t="n">
        <v>46566</v>
      </c>
    </row>
    <row r="326" customFormat="false" ht="12.75" hidden="false" customHeight="false" outlineLevel="0" collapsed="false">
      <c r="B326" s="213" t="n">
        <v>46600</v>
      </c>
      <c r="E326" s="214" t="n">
        <v>46595</v>
      </c>
      <c r="F326" s="218" t="n">
        <f aca="false">curves!I329</f>
        <v>0</v>
      </c>
      <c r="G326" s="217" t="n">
        <f aca="false">curves!H329</f>
        <v>0</v>
      </c>
      <c r="H326" s="218" t="n">
        <f aca="false">curves!J329</f>
        <v>0.069919637395903</v>
      </c>
      <c r="I326" s="215" t="n">
        <v>46596</v>
      </c>
    </row>
    <row r="327" customFormat="false" ht="12.75" hidden="false" customHeight="false" outlineLevel="0" collapsed="false">
      <c r="B327" s="213" t="n">
        <v>46631</v>
      </c>
      <c r="E327" s="214" t="n">
        <v>46625</v>
      </c>
      <c r="F327" s="218" t="n">
        <f aca="false">curves!I330</f>
        <v>0</v>
      </c>
      <c r="G327" s="217" t="n">
        <f aca="false">curves!H330</f>
        <v>0</v>
      </c>
      <c r="H327" s="218" t="n">
        <f aca="false">curves!J330</f>
        <v>0.069913412959184</v>
      </c>
      <c r="I327" s="215" t="n">
        <v>46626</v>
      </c>
    </row>
    <row r="328" customFormat="false" ht="12.75" hidden="false" customHeight="false" outlineLevel="0" collapsed="false">
      <c r="B328" s="213" t="n">
        <v>46661</v>
      </c>
      <c r="E328" s="214" t="n">
        <v>46657</v>
      </c>
      <c r="F328" s="218" t="n">
        <f aca="false">curves!I331</f>
        <v>0</v>
      </c>
      <c r="G328" s="217" t="n">
        <f aca="false">curves!H331</f>
        <v>0</v>
      </c>
      <c r="H328" s="218" t="n">
        <f aca="false">curves!J331</f>
        <v>0.069907389310758</v>
      </c>
      <c r="I328" s="215" t="n">
        <v>46658</v>
      </c>
    </row>
    <row r="329" customFormat="false" ht="12.75" hidden="false" customHeight="false" outlineLevel="0" collapsed="false">
      <c r="B329" s="213" t="n">
        <v>46692</v>
      </c>
      <c r="E329" s="214" t="n">
        <v>46686</v>
      </c>
      <c r="F329" s="218" t="n">
        <f aca="false">curves!I332</f>
        <v>0</v>
      </c>
      <c r="G329" s="217" t="n">
        <f aca="false">curves!H332</f>
        <v>0</v>
      </c>
      <c r="H329" s="218" t="n">
        <f aca="false">curves!J332</f>
        <v>0.069901164874065</v>
      </c>
      <c r="I329" s="215" t="n">
        <v>46687</v>
      </c>
    </row>
    <row r="330" customFormat="false" ht="12.75" hidden="false" customHeight="false" outlineLevel="0" collapsed="false">
      <c r="B330" s="213" t="n">
        <v>46722</v>
      </c>
      <c r="E330" s="214" t="n">
        <v>46715</v>
      </c>
      <c r="F330" s="218" t="n">
        <f aca="false">curves!I333</f>
        <v>0</v>
      </c>
      <c r="G330" s="217" t="n">
        <f aca="false">curves!H333</f>
        <v>0</v>
      </c>
      <c r="H330" s="218" t="n">
        <f aca="false">curves!J333</f>
        <v>0.069895141225664</v>
      </c>
      <c r="I330" s="215" t="n">
        <v>46717</v>
      </c>
    </row>
    <row r="331" customFormat="false" ht="12.75" hidden="false" customHeight="false" outlineLevel="0" collapsed="false">
      <c r="B331" s="213" t="n">
        <v>46753</v>
      </c>
      <c r="E331" s="214" t="n">
        <v>46748</v>
      </c>
      <c r="F331" s="218" t="n">
        <f aca="false">curves!I334</f>
        <v>0</v>
      </c>
      <c r="G331" s="217" t="n">
        <f aca="false">curves!H334</f>
        <v>0</v>
      </c>
      <c r="H331" s="218" t="n">
        <f aca="false">curves!J334</f>
        <v>0.069888916789</v>
      </c>
      <c r="I331" s="215" t="n">
        <v>46749</v>
      </c>
    </row>
    <row r="332" customFormat="false" ht="12.75" hidden="false" customHeight="false" outlineLevel="0" collapsed="false">
      <c r="B332" s="213" t="n">
        <v>46784</v>
      </c>
      <c r="E332" s="214" t="n">
        <v>46778</v>
      </c>
      <c r="F332" s="218" t="n">
        <f aca="false">curves!I335</f>
        <v>0</v>
      </c>
      <c r="G332" s="217" t="n">
        <f aca="false">curves!H335</f>
        <v>0</v>
      </c>
      <c r="H332" s="218" t="n">
        <f aca="false">curves!J335</f>
        <v>0.06988269235234</v>
      </c>
      <c r="I332" s="215" t="n">
        <v>46779</v>
      </c>
    </row>
    <row r="333" customFormat="false" ht="12.75" hidden="false" customHeight="false" outlineLevel="0" collapsed="false">
      <c r="B333" s="213" t="n">
        <v>46813</v>
      </c>
      <c r="E333" s="214" t="n">
        <v>46807</v>
      </c>
      <c r="F333" s="218" t="n">
        <f aca="false">curves!I336</f>
        <v>0</v>
      </c>
      <c r="G333" s="217" t="n">
        <f aca="false">curves!H336</f>
        <v>0</v>
      </c>
      <c r="H333" s="218" t="n">
        <f aca="false">curves!J336</f>
        <v>0.069876869492256</v>
      </c>
      <c r="I333" s="215" t="n">
        <v>46808</v>
      </c>
    </row>
    <row r="334" customFormat="false" ht="12.75" hidden="false" customHeight="false" outlineLevel="0" collapsed="false">
      <c r="B334" s="213" t="n">
        <v>46844</v>
      </c>
      <c r="E334" s="214" t="n">
        <v>46840</v>
      </c>
      <c r="F334" s="218" t="n">
        <f aca="false">curves!I337</f>
        <v>0</v>
      </c>
      <c r="G334" s="217" t="n">
        <f aca="false">curves!H337</f>
        <v>0</v>
      </c>
      <c r="H334" s="218" t="n">
        <f aca="false">curves!J337</f>
        <v>0.069870645055625</v>
      </c>
      <c r="I334" s="215" t="n">
        <v>46841</v>
      </c>
    </row>
    <row r="335" customFormat="false" ht="12.75" hidden="false" customHeight="false" outlineLevel="0" collapsed="false">
      <c r="B335" s="213" t="n">
        <v>46874</v>
      </c>
      <c r="E335" s="214" t="n">
        <v>46868</v>
      </c>
      <c r="F335" s="218" t="n">
        <f aca="false">curves!I338</f>
        <v>0</v>
      </c>
      <c r="G335" s="217" t="n">
        <f aca="false">curves!H338</f>
        <v>0</v>
      </c>
      <c r="H335" s="218" t="n">
        <f aca="false">curves!J338</f>
        <v>0.069864621407285</v>
      </c>
      <c r="I335" s="215" t="n">
        <v>46869</v>
      </c>
    </row>
    <row r="336" customFormat="false" ht="12.75" hidden="false" customHeight="false" outlineLevel="0" collapsed="false">
      <c r="B336" s="213" t="n">
        <v>46905</v>
      </c>
      <c r="E336" s="214" t="n">
        <v>46898</v>
      </c>
      <c r="F336" s="218" t="n">
        <f aca="false">curves!I339</f>
        <v>0</v>
      </c>
      <c r="G336" s="217" t="n">
        <f aca="false">curves!H339</f>
        <v>0</v>
      </c>
      <c r="H336" s="218" t="n">
        <f aca="false">curves!J339</f>
        <v>0.06985839697068</v>
      </c>
      <c r="I336" s="215" t="n">
        <v>46899</v>
      </c>
    </row>
    <row r="337" customFormat="false" ht="12.75" hidden="false" customHeight="false" outlineLevel="0" collapsed="false">
      <c r="B337" s="213" t="n">
        <v>46935</v>
      </c>
      <c r="E337" s="214" t="n">
        <v>46931</v>
      </c>
      <c r="F337" s="218" t="n">
        <f aca="false">curves!I340</f>
        <v>0</v>
      </c>
      <c r="G337" s="217" t="n">
        <f aca="false">curves!H340</f>
        <v>0</v>
      </c>
      <c r="H337" s="218" t="n">
        <f aca="false">curves!J340</f>
        <v>0.069852373322364</v>
      </c>
      <c r="I337" s="215" t="n">
        <v>46932</v>
      </c>
    </row>
    <row r="338" customFormat="false" ht="12.75" hidden="false" customHeight="false" outlineLevel="0" collapsed="false">
      <c r="B338" s="213" t="n">
        <v>46966</v>
      </c>
      <c r="E338" s="214" t="n">
        <v>46960</v>
      </c>
      <c r="F338" s="218" t="n">
        <f aca="false">curves!I341</f>
        <v>0</v>
      </c>
      <c r="G338" s="217" t="n">
        <f aca="false">curves!H341</f>
        <v>0</v>
      </c>
      <c r="H338" s="218" t="n">
        <f aca="false">curves!J341</f>
        <v>0.069846148885784</v>
      </c>
      <c r="I338" s="215" t="n">
        <v>46961</v>
      </c>
    </row>
    <row r="339" customFormat="false" ht="12.75" hidden="false" customHeight="false" outlineLevel="0" collapsed="false">
      <c r="B339" s="213" t="n">
        <v>46997</v>
      </c>
      <c r="E339" s="214" t="n">
        <v>46993</v>
      </c>
      <c r="F339" s="218" t="n">
        <f aca="false">curves!I342</f>
        <v>0</v>
      </c>
      <c r="G339" s="217" t="n">
        <f aca="false">curves!H342</f>
        <v>0</v>
      </c>
      <c r="H339" s="218" t="n">
        <f aca="false">curves!J342</f>
        <v>0.069839924449217</v>
      </c>
      <c r="I339" s="215" t="n">
        <v>46994</v>
      </c>
    </row>
    <row r="340" customFormat="false" ht="12.75" hidden="false" customHeight="false" outlineLevel="0" collapsed="false">
      <c r="B340" s="213" t="n">
        <v>47027</v>
      </c>
      <c r="E340" s="214" t="n">
        <v>47022</v>
      </c>
      <c r="F340" s="218" t="n">
        <f aca="false">curves!I343</f>
        <v>0</v>
      </c>
      <c r="G340" s="217" t="n">
        <f aca="false">curves!H343</f>
        <v>0</v>
      </c>
      <c r="H340" s="218" t="n">
        <f aca="false">curves!J343</f>
        <v>0.069833900800938</v>
      </c>
      <c r="I340" s="215" t="n">
        <v>47023</v>
      </c>
    </row>
    <row r="341" customFormat="false" ht="12.75" hidden="false" customHeight="false" outlineLevel="0" collapsed="false">
      <c r="B341" s="213" t="n">
        <v>47058</v>
      </c>
      <c r="E341" s="214" t="n">
        <v>47052</v>
      </c>
      <c r="F341" s="218" t="n">
        <f aca="false">curves!I344</f>
        <v>0</v>
      </c>
      <c r="G341" s="217" t="n">
        <f aca="false">curves!H344</f>
        <v>0</v>
      </c>
      <c r="H341" s="218" t="n">
        <f aca="false">curves!J344</f>
        <v>0.069827676364396</v>
      </c>
      <c r="I341" s="215" t="n">
        <v>47053</v>
      </c>
    </row>
    <row r="342" customFormat="false" ht="12.75" hidden="false" customHeight="false" outlineLevel="0" collapsed="false">
      <c r="B342" s="213" t="n">
        <v>47088</v>
      </c>
      <c r="E342" s="214" t="n">
        <v>47084</v>
      </c>
      <c r="F342" s="218" t="n">
        <f aca="false">curves!I345</f>
        <v>0</v>
      </c>
      <c r="G342" s="217" t="n">
        <f aca="false">curves!H345</f>
        <v>0</v>
      </c>
      <c r="H342" s="218" t="n">
        <f aca="false">curves!J345</f>
        <v>0.069821652716141</v>
      </c>
      <c r="I342" s="215" t="n">
        <v>47085</v>
      </c>
    </row>
    <row r="343" customFormat="false" ht="12.75" hidden="false" customHeight="false" outlineLevel="0" collapsed="false">
      <c r="B343" s="213" t="n">
        <v>47119</v>
      </c>
      <c r="E343" s="214" t="n">
        <v>47113</v>
      </c>
      <c r="F343" s="218" t="n">
        <f aca="false">curves!I346</f>
        <v>0</v>
      </c>
      <c r="G343" s="217" t="n">
        <f aca="false">curves!H346</f>
        <v>0</v>
      </c>
      <c r="H343" s="218" t="n">
        <f aca="false">curves!J346</f>
        <v>0.069815428279625</v>
      </c>
      <c r="I343" s="215" t="n">
        <v>47114</v>
      </c>
    </row>
    <row r="344" customFormat="false" ht="12.75" hidden="false" customHeight="false" outlineLevel="0" collapsed="false">
      <c r="B344" s="213" t="n">
        <v>47150</v>
      </c>
      <c r="E344" s="214" t="n">
        <v>47144</v>
      </c>
      <c r="F344" s="218" t="n">
        <f aca="false">curves!I347</f>
        <v>0</v>
      </c>
      <c r="G344" s="217" t="n">
        <f aca="false">curves!H347</f>
        <v>0</v>
      </c>
      <c r="H344" s="218" t="n">
        <f aca="false">curves!J347</f>
        <v>0.06980920384312</v>
      </c>
      <c r="I344" s="215" t="n">
        <v>47147</v>
      </c>
    </row>
    <row r="345" customFormat="false" ht="12.75" hidden="false" customHeight="false" outlineLevel="0" collapsed="false">
      <c r="B345" s="213" t="n">
        <v>47178</v>
      </c>
      <c r="E345" s="214" t="n">
        <v>47172</v>
      </c>
      <c r="F345" s="218" t="n">
        <f aca="false">curves!I348</f>
        <v>0</v>
      </c>
      <c r="G345" s="217" t="n">
        <f aca="false">curves!H348</f>
        <v>0</v>
      </c>
      <c r="H345" s="218" t="n">
        <f aca="false">curves!J348</f>
        <v>0.06980358177145</v>
      </c>
      <c r="I345" s="215" t="n">
        <v>47175</v>
      </c>
    </row>
    <row r="346" customFormat="false" ht="12.75" hidden="false" customHeight="false" outlineLevel="0" collapsed="false">
      <c r="B346" s="213" t="n">
        <v>47178</v>
      </c>
      <c r="E346" s="214" t="n">
        <v>47203</v>
      </c>
      <c r="F346" s="218" t="n">
        <f aca="false">curves!I349</f>
        <v>0</v>
      </c>
      <c r="G346" s="217" t="n">
        <f aca="false">curves!H349</f>
        <v>0</v>
      </c>
      <c r="H346" s="218" t="n">
        <f aca="false">curves!J349</f>
        <v>0.06979735733497</v>
      </c>
      <c r="I346" s="215" t="n">
        <v>47204</v>
      </c>
    </row>
    <row r="347" customFormat="false" ht="12.75" hidden="false" customHeight="false" outlineLevel="0" collapsed="false">
      <c r="B347" s="213" t="n">
        <v>47178</v>
      </c>
      <c r="E347" s="214" t="n">
        <v>47233</v>
      </c>
      <c r="F347" s="218" t="n">
        <f aca="false">curves!I350</f>
        <v>0</v>
      </c>
      <c r="G347" s="217" t="n">
        <f aca="false">curves!H350</f>
        <v>0</v>
      </c>
      <c r="H347" s="218" t="n">
        <f aca="false">curves!J350</f>
        <v>0.069791333686776</v>
      </c>
      <c r="I347" s="215" t="n">
        <v>47234</v>
      </c>
    </row>
    <row r="348" customFormat="false" ht="12.75" hidden="false" customHeight="false" outlineLevel="0" collapsed="false">
      <c r="B348" s="213" t="n">
        <v>47178</v>
      </c>
      <c r="E348" s="214" t="n">
        <v>47263</v>
      </c>
      <c r="F348" s="218" t="n">
        <f aca="false">curves!I351</f>
        <v>0</v>
      </c>
      <c r="G348" s="217" t="n">
        <f aca="false">curves!H351</f>
        <v>0</v>
      </c>
      <c r="H348" s="218" t="n">
        <f aca="false">curves!J351</f>
        <v>0.069785109250322</v>
      </c>
      <c r="I348" s="215" t="n">
        <v>47267</v>
      </c>
    </row>
    <row r="349" customFormat="false" ht="12.75" hidden="false" customHeight="false" outlineLevel="0" collapsed="false">
      <c r="E349" s="214" t="n">
        <v>47295</v>
      </c>
      <c r="I349" s="215" t="n">
        <v>47296</v>
      </c>
    </row>
    <row r="350" customFormat="false" ht="12.75" hidden="false" customHeight="false" outlineLevel="0" collapsed="false">
      <c r="E350" s="214" t="n">
        <v>47325</v>
      </c>
      <c r="I350" s="215" t="n">
        <v>47326</v>
      </c>
    </row>
    <row r="351" customFormat="false" ht="12.75" hidden="false" customHeight="false" outlineLevel="0" collapsed="false">
      <c r="E351" s="214" t="n">
        <v>47358</v>
      </c>
      <c r="I351" s="215" t="n">
        <v>47359</v>
      </c>
    </row>
    <row r="352" customFormat="false" ht="12.75" hidden="false" customHeight="false" outlineLevel="0" collapsed="false">
      <c r="E352" s="214" t="n">
        <v>47386</v>
      </c>
      <c r="I352" s="215" t="n">
        <v>47387</v>
      </c>
    </row>
    <row r="353" customFormat="false" ht="12.75" hidden="false" customHeight="false" outlineLevel="0" collapsed="false">
      <c r="E353" s="214" t="n">
        <v>47417</v>
      </c>
      <c r="I353" s="215" t="n">
        <v>47420</v>
      </c>
    </row>
    <row r="354" customFormat="false" ht="12.75" hidden="false" customHeight="false" outlineLevel="0" collapsed="false">
      <c r="E354" s="214" t="n">
        <v>47449</v>
      </c>
      <c r="I354" s="215" t="n">
        <v>47450</v>
      </c>
    </row>
    <row r="355" customFormat="false" ht="12.75" hidden="false" customHeight="false" outlineLevel="0" collapsed="false">
      <c r="E355" s="214" t="n">
        <v>47478</v>
      </c>
      <c r="I355" s="215" t="n">
        <v>47479</v>
      </c>
    </row>
    <row r="356" customFormat="false" ht="12.75" hidden="false" customHeight="false" outlineLevel="0" collapsed="false">
      <c r="E356" s="214" t="n">
        <v>47511</v>
      </c>
      <c r="I356" s="215" t="n">
        <v>47512</v>
      </c>
    </row>
    <row r="357" customFormat="false" ht="12.75" hidden="false" customHeight="false" outlineLevel="0" collapsed="false">
      <c r="E357" s="214" t="n">
        <v>47539</v>
      </c>
      <c r="I357" s="215" t="n">
        <v>47540</v>
      </c>
    </row>
    <row r="358" customFormat="false" ht="12.75" hidden="false" customHeight="false" outlineLevel="0" collapsed="false">
      <c r="E358" s="214" t="n">
        <v>47568</v>
      </c>
      <c r="I358" s="215" t="n">
        <v>47569</v>
      </c>
    </row>
    <row r="359" customFormat="false" ht="12.75" hidden="false" customHeight="false" outlineLevel="0" collapsed="false">
      <c r="E359" s="214" t="n">
        <v>47598</v>
      </c>
      <c r="I359" s="215" t="n">
        <v>47599</v>
      </c>
    </row>
    <row r="360" customFormat="false" ht="12.75" hidden="false" customHeight="false" outlineLevel="0" collapsed="false">
      <c r="E360" s="214" t="n">
        <v>47631</v>
      </c>
      <c r="I360" s="215" t="n">
        <v>47632</v>
      </c>
    </row>
    <row r="361" customFormat="false" ht="12.75" hidden="false" customHeight="false" outlineLevel="0" collapsed="false">
      <c r="E361" s="214" t="n">
        <v>47659</v>
      </c>
      <c r="I361" s="215" t="n">
        <v>47660</v>
      </c>
    </row>
    <row r="362" customFormat="false" ht="12.75" hidden="false" customHeight="false" outlineLevel="0" collapsed="false">
      <c r="E362" s="214" t="n">
        <v>47690</v>
      </c>
      <c r="I362" s="215" t="n">
        <v>47693</v>
      </c>
    </row>
    <row r="363" customFormat="false" ht="12.75" hidden="false" customHeight="false" outlineLevel="0" collapsed="false">
      <c r="E363" s="214" t="n">
        <v>47722</v>
      </c>
      <c r="I363" s="215" t="n">
        <v>47723</v>
      </c>
    </row>
    <row r="364" customFormat="false" ht="12.75" hidden="false" customHeight="false" outlineLevel="0" collapsed="false">
      <c r="E364" s="214" t="n">
        <v>47751</v>
      </c>
      <c r="I364" s="215" t="n">
        <v>47752</v>
      </c>
    </row>
    <row r="365" customFormat="false" ht="12.75" hidden="false" customHeight="false" outlineLevel="0" collapsed="false">
      <c r="E365" s="214" t="n">
        <v>47784</v>
      </c>
      <c r="I365" s="215" t="n">
        <v>47785</v>
      </c>
    </row>
    <row r="366" customFormat="false" ht="12.75" hidden="false" customHeight="false" outlineLevel="0" collapsed="false">
      <c r="E366" s="214" t="n">
        <v>47812</v>
      </c>
      <c r="I366" s="215" t="n">
        <v>47813</v>
      </c>
    </row>
    <row r="367" customFormat="false" ht="12.75" hidden="false" customHeight="false" outlineLevel="0" collapsed="false">
      <c r="E367" s="214" t="n">
        <v>47812</v>
      </c>
      <c r="I367" s="215" t="n">
        <v>47813</v>
      </c>
    </row>
    <row r="368" customFormat="false" ht="12.75" hidden="false" customHeight="false" outlineLevel="0" collapsed="false">
      <c r="E368" s="214" t="n">
        <v>47812</v>
      </c>
      <c r="I368" s="215" t="n">
        <v>47813</v>
      </c>
    </row>
    <row r="369" customFormat="false" ht="12.75" hidden="false" customHeight="false" outlineLevel="0" collapsed="false">
      <c r="E369" s="214" t="n">
        <v>47812</v>
      </c>
      <c r="I369" s="215" t="n">
        <v>47813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312"/>
  <sheetViews>
    <sheetView showFormulas="false" showGridLines="true" showRowColHeaders="true" showZeros="true" rightToLeft="false" tabSelected="false" showOutlineSymbols="true" defaultGridColor="true" view="normal" topLeftCell="D3" colorId="64" zoomScale="100" zoomScaleNormal="100" zoomScalePageLayoutView="100" workbookViewId="0">
      <selection pane="topLeft" activeCell="J18" activeCellId="0" sqref="J18"/>
    </sheetView>
  </sheetViews>
  <sheetFormatPr defaultColWidth="9.13671875" defaultRowHeight="12" customHeight="true" zeroHeight="false" outlineLevelRow="0" outlineLevelCol="0"/>
  <cols>
    <col collapsed="false" customWidth="false" hidden="false" outlineLevel="0" max="7" min="1" style="66" width="9.14"/>
    <col collapsed="false" customWidth="true" hidden="false" outlineLevel="0" max="8" min="8" style="66" width="12.56"/>
    <col collapsed="false" customWidth="false" hidden="false" outlineLevel="0" max="11" min="9" style="66" width="9.14"/>
    <col collapsed="false" customWidth="true" hidden="false" outlineLevel="0" max="12" min="12" style="66" width="12.99"/>
    <col collapsed="false" customWidth="false" hidden="false" outlineLevel="0" max="15" min="13" style="66" width="9.14"/>
    <col collapsed="false" customWidth="true" hidden="false" outlineLevel="0" max="16" min="16" style="66" width="9.56"/>
    <col collapsed="false" customWidth="true" hidden="false" outlineLevel="0" max="17" min="17" style="66" width="9.99"/>
    <col collapsed="false" customWidth="false" hidden="false" outlineLevel="0" max="257" min="18" style="66" width="9.14"/>
  </cols>
  <sheetData>
    <row r="1" customFormat="false" ht="12" hidden="false" customHeight="false" outlineLevel="0" collapsed="false">
      <c r="B1" s="66" t="n">
        <f aca="false">AVERAGE(B18:B29)</f>
        <v>3.67991666666667</v>
      </c>
    </row>
    <row r="2" customFormat="false" ht="12" hidden="false" customHeight="false" outlineLevel="0" collapsed="false">
      <c r="B2" s="66" t="n">
        <f aca="false">AVERAGE(B19:B30)</f>
        <v>3.65225</v>
      </c>
    </row>
    <row r="3" customFormat="false" ht="12" hidden="false" customHeight="false" outlineLevel="0" collapsed="false">
      <c r="B3" s="66" t="n">
        <f aca="false">AVERAGE(B20:B31)</f>
        <v>3.62666666666667</v>
      </c>
    </row>
    <row r="4" customFormat="false" ht="12" hidden="false" customHeight="false" outlineLevel="0" collapsed="false">
      <c r="B4" s="66" t="n">
        <f aca="false">AVERAGE(B21:B32)</f>
        <v>3.60316666666667</v>
      </c>
    </row>
    <row r="5" customFormat="false" ht="12" hidden="false" customHeight="false" outlineLevel="0" collapsed="false">
      <c r="B5" s="66" t="n">
        <f aca="false">AVERAGE(B22:B33)</f>
        <v>3.57983333333333</v>
      </c>
    </row>
    <row r="6" customFormat="false" ht="12" hidden="false" customHeight="false" outlineLevel="0" collapsed="false">
      <c r="B6" s="66" t="n">
        <f aca="false">AVERAGE(B23:B34)</f>
        <v>3.55775</v>
      </c>
    </row>
    <row r="7" customFormat="false" ht="13.5" hidden="false" customHeight="true" outlineLevel="0" collapsed="false"/>
    <row r="8" customFormat="false" ht="12" hidden="false" customHeight="false" outlineLevel="0" collapsed="false">
      <c r="F8" s="66" t="n">
        <f aca="false">SUM(F12:F46)</f>
        <v>237.702653436743</v>
      </c>
      <c r="H8" s="221" t="n">
        <f aca="false">SUM(H12:H221)</f>
        <v>376991.342385728</v>
      </c>
      <c r="L8" s="221" t="n">
        <f aca="false">SUM(L12:L45)</f>
        <v>95292.3981542</v>
      </c>
      <c r="Q8" s="221" t="n">
        <f aca="false">SUM(Q12:Q146)</f>
        <v>110714.342069649</v>
      </c>
    </row>
    <row r="10" customFormat="false" ht="12" hidden="false" customHeight="false" outlineLevel="0" collapsed="false">
      <c r="F10" s="66" t="s">
        <v>274</v>
      </c>
    </row>
    <row r="11" customFormat="false" ht="12" hidden="false" customHeight="false" outlineLevel="0" collapsed="false">
      <c r="A11" s="66" t="s">
        <v>275</v>
      </c>
      <c r="B11" s="66" t="s">
        <v>276</v>
      </c>
      <c r="F11" s="66" t="s">
        <v>277</v>
      </c>
      <c r="H11" s="66" t="s">
        <v>278</v>
      </c>
      <c r="J11" s="66" t="s">
        <v>3</v>
      </c>
      <c r="L11" s="66" t="s">
        <v>279</v>
      </c>
    </row>
    <row r="12" customFormat="false" ht="12" hidden="false" customHeight="false" outlineLevel="0" collapsed="false">
      <c r="A12" s="66" t="n">
        <v>3.774</v>
      </c>
      <c r="B12" s="66" t="n">
        <v>3.987</v>
      </c>
      <c r="D12" s="66" t="n">
        <f aca="false">B12-A12</f>
        <v>0.213</v>
      </c>
      <c r="E12" s="34" t="n">
        <v>36708</v>
      </c>
      <c r="F12" s="66" t="n">
        <v>74.9676165693522</v>
      </c>
      <c r="H12" s="221" t="n">
        <f aca="false">F12*$D12*10000</f>
        <v>159681.02329272</v>
      </c>
      <c r="J12" s="66" t="n">
        <v>44.945468224</v>
      </c>
      <c r="L12" s="221" t="n">
        <f aca="false">J12*D12*10000*0.5</f>
        <v>47866.9236585599</v>
      </c>
      <c r="O12" s="221"/>
      <c r="P12" s="221" t="n">
        <f aca="false">O12+'basis opt greeks'!D6</f>
        <v>0</v>
      </c>
      <c r="Q12" s="221" t="n">
        <f aca="false">O12*N12*100</f>
        <v>0</v>
      </c>
      <c r="V12" s="66" t="n">
        <v>2.29437948030964</v>
      </c>
      <c r="X12" s="221" t="n">
        <f aca="false">V12*$D12*10000</f>
        <v>4887.02829305953</v>
      </c>
    </row>
    <row r="13" customFormat="false" ht="12.75" hidden="false" customHeight="false" outlineLevel="0" collapsed="false">
      <c r="A13" s="66" t="n">
        <v>3.798</v>
      </c>
      <c r="B13" s="66" t="n">
        <v>3.986</v>
      </c>
      <c r="D13" s="66" t="n">
        <f aca="false">B13-A13</f>
        <v>0.188000000000001</v>
      </c>
      <c r="E13" s="34" t="n">
        <v>36739</v>
      </c>
      <c r="F13" s="66" t="n">
        <v>3.11710313165954</v>
      </c>
      <c r="H13" s="221" t="n">
        <f aca="false">F13*D13*10000</f>
        <v>5860.15388751995</v>
      </c>
      <c r="J13" s="66" t="n">
        <v>33.006329574</v>
      </c>
      <c r="L13" s="221" t="n">
        <f aca="false">J13*D13*10000*0.5</f>
        <v>31025.9497995601</v>
      </c>
      <c r="O13" s="206"/>
      <c r="P13" s="221" t="n">
        <f aca="false">O13+'basis opt greeks'!D7</f>
        <v>0</v>
      </c>
      <c r="Q13" s="221" t="n">
        <f aca="false">O13*N13*100</f>
        <v>0</v>
      </c>
      <c r="V13" s="66" t="n">
        <v>0.271089514889881</v>
      </c>
      <c r="X13" s="221" t="n">
        <f aca="false">V13*$D13*10000</f>
        <v>509.648287992978</v>
      </c>
    </row>
    <row r="14" customFormat="false" ht="12.75" hidden="false" customHeight="false" outlineLevel="0" collapsed="false">
      <c r="A14" s="66" t="n">
        <v>3.906</v>
      </c>
      <c r="B14" s="66" t="n">
        <v>4.08</v>
      </c>
      <c r="D14" s="66" t="n">
        <f aca="false">B14-A14</f>
        <v>0.174</v>
      </c>
      <c r="E14" s="34" t="n">
        <v>36770</v>
      </c>
      <c r="F14" s="66" t="n">
        <v>45.9990452317495</v>
      </c>
      <c r="H14" s="221" t="n">
        <f aca="false">F14*D14*10000</f>
        <v>80038.3387032442</v>
      </c>
      <c r="J14" s="66" t="n">
        <v>38.010685203</v>
      </c>
      <c r="L14" s="221" t="n">
        <f aca="false">J14*D14*10000*0.5</f>
        <v>33069.29612661</v>
      </c>
      <c r="N14" s="66" t="n">
        <v>0.02</v>
      </c>
      <c r="O14" s="206" t="n">
        <v>7724.85766110127</v>
      </c>
      <c r="P14" s="221" t="n">
        <f aca="false">O14+'basis opt greeks'!D8</f>
        <v>23184.8064294991</v>
      </c>
      <c r="Q14" s="221" t="n">
        <f aca="false">O14*N14*100</f>
        <v>15449.7153222025</v>
      </c>
      <c r="V14" s="66" t="n">
        <v>-8.96463832225831</v>
      </c>
      <c r="X14" s="221" t="n">
        <f aca="false">V14*$D14*10000</f>
        <v>-15598.4706807295</v>
      </c>
    </row>
    <row r="15" customFormat="false" ht="12.75" hidden="false" customHeight="false" outlineLevel="0" collapsed="false">
      <c r="A15" s="66" t="n">
        <v>4.02</v>
      </c>
      <c r="B15" s="66" t="n">
        <v>4.18</v>
      </c>
      <c r="D15" s="66" t="n">
        <f aca="false">B15-A15</f>
        <v>0.16</v>
      </c>
      <c r="E15" s="34" t="n">
        <v>36800</v>
      </c>
      <c r="F15" s="66" t="n">
        <v>6.06027796910131</v>
      </c>
      <c r="H15" s="221" t="n">
        <f aca="false">F15*D15*10000</f>
        <v>9696.4447505621</v>
      </c>
      <c r="J15" s="66" t="n">
        <v>-1.013956016</v>
      </c>
      <c r="L15" s="221" t="n">
        <f aca="false">J15*D15*10000*0.5</f>
        <v>-811.164812800001</v>
      </c>
      <c r="N15" s="66" t="n">
        <v>0.0175000000000001</v>
      </c>
      <c r="O15" s="206" t="n">
        <v>8947.15840525006</v>
      </c>
      <c r="P15" s="221" t="n">
        <f aca="false">O15+'basis opt greeks'!D9</f>
        <v>87636.5680118533</v>
      </c>
      <c r="Q15" s="221" t="n">
        <f aca="false">O15*N15*100</f>
        <v>15657.5272091877</v>
      </c>
      <c r="V15" s="66" t="n">
        <v>34.3146724008488</v>
      </c>
      <c r="X15" s="221" t="n">
        <f aca="false">V15*$D15*10000</f>
        <v>54903.475841358</v>
      </c>
    </row>
    <row r="16" customFormat="false" ht="12.75" hidden="false" customHeight="false" outlineLevel="0" collapsed="false">
      <c r="A16" s="66" t="n">
        <v>4.019</v>
      </c>
      <c r="B16" s="66" t="n">
        <v>4.175</v>
      </c>
      <c r="D16" s="66" t="n">
        <f aca="false">B16-A16</f>
        <v>0.156</v>
      </c>
      <c r="E16" s="34" t="n">
        <v>36831</v>
      </c>
      <c r="F16" s="66" t="n">
        <v>12.6761500083797</v>
      </c>
      <c r="H16" s="221" t="n">
        <f aca="false">F16*D16*10000</f>
        <v>19774.7940130724</v>
      </c>
      <c r="J16" s="66" t="n">
        <v>-5.39337534</v>
      </c>
      <c r="L16" s="221" t="n">
        <f aca="false">J16*D16*10000*0.5</f>
        <v>-4206.83276519999</v>
      </c>
      <c r="N16" s="66" t="n">
        <v>0.01</v>
      </c>
      <c r="O16" s="206" t="n">
        <v>90121.7349803728</v>
      </c>
      <c r="P16" s="221" t="n">
        <f aca="false">O16+'basis opt greeks'!D10</f>
        <v>113515.759305859</v>
      </c>
      <c r="Q16" s="221" t="n">
        <f aca="false">O16*N16*100</f>
        <v>90121.7349803728</v>
      </c>
      <c r="V16" s="66" t="n">
        <v>20.348599263147</v>
      </c>
      <c r="X16" s="221" t="n">
        <f aca="false">V16*$D16*10000</f>
        <v>31743.8148505093</v>
      </c>
    </row>
    <row r="17" customFormat="false" ht="12.75" hidden="false" customHeight="false" outlineLevel="0" collapsed="false">
      <c r="A17" s="66" t="n">
        <v>3.869</v>
      </c>
      <c r="B17" s="66" t="n">
        <v>4.005</v>
      </c>
      <c r="D17" s="66" t="n">
        <f aca="false">B17-A17</f>
        <v>0.136</v>
      </c>
      <c r="E17" s="34" t="n">
        <v>36861</v>
      </c>
      <c r="F17" s="66" t="n">
        <v>22.9184945529321</v>
      </c>
      <c r="H17" s="221" t="n">
        <f aca="false">F17*D17*10000</f>
        <v>31169.1525919876</v>
      </c>
      <c r="J17" s="66" t="n">
        <v>-12.012683918</v>
      </c>
      <c r="L17" s="221" t="n">
        <f aca="false">J17*D17*10000*0.5</f>
        <v>-8168.62506423998</v>
      </c>
      <c r="N17" s="66" t="n">
        <v>0.00750000000000006</v>
      </c>
      <c r="O17" s="206" t="n">
        <v>9342.14385660031</v>
      </c>
      <c r="P17" s="221" t="n">
        <f aca="false">O17+'basis opt greeks'!D11</f>
        <v>18280.7597781879</v>
      </c>
      <c r="Q17" s="221" t="n">
        <f aca="false">O17*N17*100</f>
        <v>7006.60789245029</v>
      </c>
      <c r="V17" s="66" t="n">
        <v>9.91075530222872</v>
      </c>
      <c r="X17" s="221" t="n">
        <f aca="false">V17*$D17*10000</f>
        <v>13478.627211031</v>
      </c>
    </row>
    <row r="18" customFormat="false" ht="12.75" hidden="false" customHeight="false" outlineLevel="0" collapsed="false">
      <c r="A18" s="66" t="n">
        <v>3.719</v>
      </c>
      <c r="B18" s="66" t="n">
        <v>3.84</v>
      </c>
      <c r="D18" s="66" t="n">
        <f aca="false">B18-A18</f>
        <v>0.121</v>
      </c>
      <c r="E18" s="34" t="n">
        <v>36892</v>
      </c>
      <c r="F18" s="66" t="n">
        <v>28.0297480099961</v>
      </c>
      <c r="H18" s="221" t="n">
        <f aca="false">F18*D18*10000</f>
        <v>33915.9950920951</v>
      </c>
      <c r="J18" s="66" t="n">
        <v>-6.618855522</v>
      </c>
      <c r="L18" s="221" t="n">
        <f aca="false">J18*D18*10000*0.5</f>
        <v>-4004.40759080999</v>
      </c>
      <c r="N18" s="66" t="n">
        <v>0.01</v>
      </c>
      <c r="O18" s="206" t="n">
        <v>-22499.98551204</v>
      </c>
      <c r="P18" s="221" t="n">
        <f aca="false">O18+'basis opt greeks'!D12</f>
        <v>-13048.2127702404</v>
      </c>
      <c r="Q18" s="221" t="n">
        <f aca="false">O18*N18*100</f>
        <v>-22499.98551204</v>
      </c>
      <c r="V18" s="66" t="n">
        <v>9.25833647026236</v>
      </c>
      <c r="X18" s="221" t="n">
        <f aca="false">V18*$D18*10000</f>
        <v>11202.5871290174</v>
      </c>
    </row>
    <row r="19" customFormat="false" ht="12.75" hidden="false" customHeight="false" outlineLevel="0" collapsed="false">
      <c r="A19" s="66" t="n">
        <v>3.579</v>
      </c>
      <c r="B19" s="66" t="n">
        <v>3.685</v>
      </c>
      <c r="D19" s="66" t="n">
        <f aca="false">B19-A19</f>
        <v>0.105999999999999</v>
      </c>
      <c r="E19" s="34" t="n">
        <v>36923</v>
      </c>
      <c r="F19" s="66" t="n">
        <v>8.47669338926115</v>
      </c>
      <c r="H19" s="221" t="n">
        <f aca="false">F19*D19*10000</f>
        <v>8985.29499261677</v>
      </c>
      <c r="J19" s="66" t="n">
        <v>0.824643224</v>
      </c>
      <c r="L19" s="221" t="n">
        <f aca="false">J19*D19*10000*0.5</f>
        <v>437.060908719998</v>
      </c>
      <c r="N19" s="66" t="n">
        <v>0.01</v>
      </c>
      <c r="O19" s="206" t="n">
        <v>-43185.9938455247</v>
      </c>
      <c r="P19" s="221" t="n">
        <f aca="false">O19+'basis opt greeks'!D13</f>
        <v>52155.1008103199</v>
      </c>
      <c r="Q19" s="221" t="n">
        <f aca="false">O19*N19*100</f>
        <v>-43185.9938455247</v>
      </c>
      <c r="V19" s="66" t="n">
        <v>59.400735002617</v>
      </c>
      <c r="X19" s="221" t="n">
        <f aca="false">V19*$D19*10000</f>
        <v>62964.7791027737</v>
      </c>
    </row>
    <row r="20" customFormat="false" ht="12.75" hidden="false" customHeight="false" outlineLevel="0" collapsed="false">
      <c r="A20" s="66" t="n">
        <v>3.549</v>
      </c>
      <c r="B20" s="66" t="n">
        <v>3.64</v>
      </c>
      <c r="D20" s="66" t="n">
        <f aca="false">B20-A20</f>
        <v>0.0909999999999998</v>
      </c>
      <c r="E20" s="34" t="n">
        <v>36951</v>
      </c>
      <c r="F20" s="66" t="n">
        <v>19.9752678547575</v>
      </c>
      <c r="H20" s="221" t="n">
        <f aca="false">F20*D20*10000</f>
        <v>18177.4937478293</v>
      </c>
      <c r="J20" s="66" t="n">
        <v>0.947020334</v>
      </c>
      <c r="L20" s="221" t="n">
        <f aca="false">J20*D20*10000*0.5</f>
        <v>430.894251969999</v>
      </c>
      <c r="N20" s="66" t="n">
        <v>0.01</v>
      </c>
      <c r="O20" s="206" t="n">
        <v>21808.7999753668</v>
      </c>
      <c r="P20" s="221" t="n">
        <f aca="false">O20+'basis opt greeks'!D14</f>
        <v>15391.2282570847</v>
      </c>
      <c r="Q20" s="221" t="n">
        <f aca="false">O20*N20*100</f>
        <v>21808.7999753668</v>
      </c>
      <c r="V20" s="66" t="n">
        <v>-12.1589580432447</v>
      </c>
      <c r="X20" s="221" t="n">
        <f aca="false">V20*$D20*10000</f>
        <v>-11064.6518193526</v>
      </c>
    </row>
    <row r="21" customFormat="false" ht="12.75" hidden="false" customHeight="false" outlineLevel="0" collapsed="false">
      <c r="A21" s="66" t="n">
        <v>3.549</v>
      </c>
      <c r="B21" s="66" t="n">
        <v>3.633</v>
      </c>
      <c r="D21" s="66" t="n">
        <f aca="false">B21-A21</f>
        <v>0.0839999999999996</v>
      </c>
      <c r="E21" s="34" t="n">
        <v>36982</v>
      </c>
      <c r="F21" s="66" t="n">
        <v>-4.93885186140527</v>
      </c>
      <c r="H21" s="221" t="n">
        <f aca="false">F21*D21*10000</f>
        <v>-4148.63556358041</v>
      </c>
      <c r="J21" s="66" t="n">
        <v>0.668521186</v>
      </c>
      <c r="L21" s="221" t="n">
        <f aca="false">J21*D21*10000*0.5</f>
        <v>280.778898119999</v>
      </c>
      <c r="N21" s="66" t="n">
        <v>0.01</v>
      </c>
      <c r="O21" s="206" t="n">
        <v>-5908.08864924956</v>
      </c>
      <c r="P21" s="221" t="n">
        <f aca="false">O21+'basis opt greeks'!D15</f>
        <v>6232.61957020847</v>
      </c>
      <c r="Q21" s="221" t="n">
        <f aca="false">O21*N21*100</f>
        <v>-5908.08864924956</v>
      </c>
      <c r="V21" s="66" t="n">
        <v>1.33915522894444</v>
      </c>
      <c r="X21" s="221" t="n">
        <f aca="false">V21*$D21*10000</f>
        <v>1124.89039231333</v>
      </c>
    </row>
    <row r="22" customFormat="false" ht="12.75" hidden="false" customHeight="false" outlineLevel="0" collapsed="false">
      <c r="A22" s="66" t="n">
        <v>3.539</v>
      </c>
      <c r="B22" s="66" t="n">
        <v>3.618</v>
      </c>
      <c r="D22" s="66" t="n">
        <f aca="false">B22-A22</f>
        <v>0.0789999999999993</v>
      </c>
      <c r="E22" s="34" t="n">
        <v>37012</v>
      </c>
      <c r="F22" s="66" t="n">
        <v>7.31478160742712</v>
      </c>
      <c r="H22" s="221" t="n">
        <f aca="false">F22*D22*10000</f>
        <v>5778.67746986737</v>
      </c>
      <c r="J22" s="66" t="n">
        <v>0.067273446</v>
      </c>
      <c r="L22" s="221" t="n">
        <f aca="false">J22*D22*10000*0.5</f>
        <v>26.5730111699998</v>
      </c>
      <c r="N22" s="66" t="n">
        <v>0.00999999999999995</v>
      </c>
      <c r="O22" s="206" t="n">
        <v>9346.4680122644</v>
      </c>
      <c r="P22" s="221" t="n">
        <f aca="false">O22+'basis opt greeks'!D16</f>
        <v>21857.7618567206</v>
      </c>
      <c r="Q22" s="221" t="n">
        <f aca="false">O22*N22*100</f>
        <v>9346.46801226435</v>
      </c>
      <c r="V22" s="66" t="n">
        <v>1.36984159123437</v>
      </c>
      <c r="X22" s="221" t="n">
        <f aca="false">V22*$D22*10000</f>
        <v>1082.17485707514</v>
      </c>
    </row>
    <row r="23" customFormat="false" ht="12.75" hidden="false" customHeight="false" outlineLevel="0" collapsed="false">
      <c r="A23" s="66" t="n">
        <v>3.553</v>
      </c>
      <c r="B23" s="66" t="n">
        <v>3.628</v>
      </c>
      <c r="D23" s="66" t="n">
        <f aca="false">B23-A23</f>
        <v>0.0750000000000002</v>
      </c>
      <c r="E23" s="34" t="n">
        <v>37043</v>
      </c>
      <c r="F23" s="66" t="n">
        <v>-4.7110951817765</v>
      </c>
      <c r="H23" s="221" t="n">
        <f aca="false">F23*D23*10000</f>
        <v>-3533.32138633238</v>
      </c>
      <c r="J23" s="66" t="n">
        <v>-0.030426174</v>
      </c>
      <c r="L23" s="221" t="n">
        <f aca="false">J23*D23*10000*0.5</f>
        <v>-11.40981525</v>
      </c>
      <c r="N23" s="66" t="n">
        <v>0.00999999999999995</v>
      </c>
      <c r="O23" s="206" t="n">
        <v>8922.92423859207</v>
      </c>
      <c r="P23" s="221" t="n">
        <f aca="false">O23+'basis opt greeks'!D17</f>
        <v>17298.275053011</v>
      </c>
      <c r="Q23" s="221" t="n">
        <f aca="false">O23*N23*100</f>
        <v>8922.92423859203</v>
      </c>
      <c r="V23" s="66" t="n">
        <v>1.23712315807592</v>
      </c>
      <c r="X23" s="221" t="n">
        <f aca="false">V23*$D23*10000</f>
        <v>927.842368556944</v>
      </c>
    </row>
    <row r="24" customFormat="false" ht="12.75" hidden="false" customHeight="false" outlineLevel="0" collapsed="false">
      <c r="A24" s="66" t="n">
        <v>3.533</v>
      </c>
      <c r="B24" s="66" t="n">
        <v>3.608</v>
      </c>
      <c r="D24" s="66" t="n">
        <f aca="false">B24-A24</f>
        <v>0.0749999999999997</v>
      </c>
      <c r="E24" s="34" t="n">
        <v>37073</v>
      </c>
      <c r="F24" s="66" t="n">
        <v>-5.90539040596422</v>
      </c>
      <c r="H24" s="221" t="n">
        <f aca="false">F24*D24*10000</f>
        <v>-4429.04280447315</v>
      </c>
      <c r="J24" s="66" t="n">
        <v>-0.169264528</v>
      </c>
      <c r="L24" s="221" t="n">
        <f aca="false">J24*D24*10000*0.5</f>
        <v>-63.4741979999998</v>
      </c>
      <c r="N24" s="66" t="n">
        <v>0.01</v>
      </c>
      <c r="O24" s="206" t="n">
        <v>6373.25976864139</v>
      </c>
      <c r="P24" s="221" t="n">
        <f aca="false">O24+'basis opt greeks'!D18</f>
        <v>14499.9787241847</v>
      </c>
      <c r="Q24" s="221" t="n">
        <f aca="false">O24*N24*100</f>
        <v>6373.25976864139</v>
      </c>
      <c r="V24" s="66" t="n">
        <v>1.29924566763777</v>
      </c>
      <c r="X24" s="221" t="n">
        <f aca="false">V24*$D24*10000</f>
        <v>974.434250728323</v>
      </c>
    </row>
    <row r="25" customFormat="false" ht="12.75" hidden="false" customHeight="false" outlineLevel="0" collapsed="false">
      <c r="A25" s="66" t="n">
        <v>3.539</v>
      </c>
      <c r="B25" s="66" t="n">
        <v>3.598</v>
      </c>
      <c r="D25" s="66" t="n">
        <f aca="false">B25-A25</f>
        <v>0.0589999999999997</v>
      </c>
      <c r="E25" s="34" t="n">
        <v>37104</v>
      </c>
      <c r="F25" s="66" t="n">
        <v>-1.45613893258988</v>
      </c>
      <c r="H25" s="221" t="n">
        <f aca="false">F25*D25*10000</f>
        <v>-859.121970228027</v>
      </c>
      <c r="J25" s="66" t="n">
        <v>0.00361031799999995</v>
      </c>
      <c r="L25" s="221" t="n">
        <f aca="false">J25*D25*10000*0.5</f>
        <v>1.06504380999998</v>
      </c>
      <c r="N25" s="66" t="n">
        <v>0.01</v>
      </c>
      <c r="O25" s="206" t="n">
        <v>6292.03480888248</v>
      </c>
      <c r="P25" s="221" t="n">
        <f aca="false">O25+'basis opt greeks'!D19</f>
        <v>14846.0935100641</v>
      </c>
      <c r="Q25" s="221" t="n">
        <f aca="false">O25*N25*100</f>
        <v>6292.03480888248</v>
      </c>
      <c r="V25" s="66" t="n">
        <v>1.48672749837272</v>
      </c>
      <c r="X25" s="221" t="n">
        <f aca="false">V25*$D25*10000</f>
        <v>877.169224039901</v>
      </c>
    </row>
    <row r="26" customFormat="false" ht="12.75" hidden="false" customHeight="false" outlineLevel="0" collapsed="false">
      <c r="A26" s="66" t="n">
        <v>3.639</v>
      </c>
      <c r="B26" s="66" t="n">
        <v>3.695</v>
      </c>
      <c r="D26" s="66" t="n">
        <f aca="false">B26-A26</f>
        <v>0.0559999999999996</v>
      </c>
      <c r="E26" s="34" t="n">
        <v>37135</v>
      </c>
      <c r="F26" s="66" t="n">
        <v>-6.15091917553889</v>
      </c>
      <c r="H26" s="221" t="n">
        <f aca="false">F26*D26*10000</f>
        <v>-3444.51473830175</v>
      </c>
      <c r="J26" s="66" t="n">
        <v>-0.61179464</v>
      </c>
      <c r="L26" s="221" t="n">
        <f aca="false">J26*D26*10000*0.5</f>
        <v>-171.302499199999</v>
      </c>
      <c r="N26" s="66" t="n">
        <v>0.01</v>
      </c>
      <c r="O26" s="206" t="n">
        <v>6022.29857504955</v>
      </c>
      <c r="P26" s="221" t="n">
        <f aca="false">O26+'basis opt greeks'!D20</f>
        <v>18823.3059786754</v>
      </c>
      <c r="Q26" s="221" t="n">
        <f aca="false">O26*N26*100</f>
        <v>6022.29857504955</v>
      </c>
      <c r="V26" s="66" t="n">
        <v>1.39782308841447</v>
      </c>
      <c r="X26" s="221" t="n">
        <f aca="false">V26*$D26*10000</f>
        <v>782.780929512096</v>
      </c>
    </row>
    <row r="27" customFormat="false" ht="12.75" hidden="false" customHeight="false" outlineLevel="0" collapsed="false">
      <c r="A27" s="66" t="n">
        <v>3.729</v>
      </c>
      <c r="B27" s="66" t="n">
        <v>3.778</v>
      </c>
      <c r="D27" s="66" t="n">
        <f aca="false">B27-A27</f>
        <v>0.0489999999999995</v>
      </c>
      <c r="E27" s="34" t="n">
        <v>37165</v>
      </c>
      <c r="F27" s="66" t="n">
        <v>-7.98141251134844</v>
      </c>
      <c r="H27" s="221" t="n">
        <f aca="false">F27*D27*10000</f>
        <v>-3910.8921305607</v>
      </c>
      <c r="J27" s="66" t="n">
        <v>-0.63794321</v>
      </c>
      <c r="L27" s="221" t="n">
        <f aca="false">J27*D27*10000*0.5</f>
        <v>-156.296086449998</v>
      </c>
      <c r="N27" s="66" t="n">
        <v>0.00999999999999995</v>
      </c>
      <c r="O27" s="206" t="n">
        <v>7327.66138707506</v>
      </c>
      <c r="P27" s="221" t="n">
        <f aca="false">O27+'basis opt greeks'!D21</f>
        <v>-710.669300670847</v>
      </c>
      <c r="Q27" s="221" t="n">
        <f aca="false">O27*N27*100</f>
        <v>7327.66138707503</v>
      </c>
      <c r="V27" s="66" t="n">
        <v>-0.511337032966584</v>
      </c>
      <c r="X27" s="221" t="n">
        <f aca="false">V27*$D27*10000</f>
        <v>-250.555146153623</v>
      </c>
    </row>
    <row r="28" customFormat="false" ht="12.75" hidden="false" customHeight="false" outlineLevel="0" collapsed="false">
      <c r="A28" s="66" t="n">
        <v>3.744</v>
      </c>
      <c r="B28" s="66" t="n">
        <v>3.793</v>
      </c>
      <c r="D28" s="66" t="n">
        <f aca="false">B28-A28</f>
        <v>0.0489999999999999</v>
      </c>
      <c r="E28" s="34" t="n">
        <v>37196</v>
      </c>
      <c r="F28" s="66" t="n">
        <v>8.30578861394303</v>
      </c>
      <c r="H28" s="221" t="n">
        <f aca="false">F28*D28*10000</f>
        <v>4069.83642083208</v>
      </c>
      <c r="J28" s="66" t="n">
        <v>-0.37596095</v>
      </c>
      <c r="L28" s="221" t="n">
        <f aca="false">J28*D28*10000*0.5</f>
        <v>-92.1104327499999</v>
      </c>
      <c r="N28" s="66" t="n">
        <v>0.0025</v>
      </c>
      <c r="O28" s="206" t="n">
        <v>-7941.18040140632</v>
      </c>
      <c r="P28" s="221" t="n">
        <f aca="false">O28+'basis opt greeks'!D22</f>
        <v>-14714.5440705784</v>
      </c>
      <c r="Q28" s="221" t="n">
        <f aca="false">O28*N28*100</f>
        <v>-1985.29510035158</v>
      </c>
      <c r="V28" s="66" t="n">
        <v>0.450181466945756</v>
      </c>
      <c r="X28" s="221" t="n">
        <f aca="false">V28*$D28*10000</f>
        <v>220.58891880342</v>
      </c>
    </row>
    <row r="29" customFormat="false" ht="12.75" hidden="false" customHeight="false" outlineLevel="0" collapsed="false">
      <c r="A29" s="66" t="n">
        <v>3.598</v>
      </c>
      <c r="B29" s="66" t="n">
        <v>3.643</v>
      </c>
      <c r="D29" s="66" t="n">
        <f aca="false">B29-A29</f>
        <v>0.0449999999999999</v>
      </c>
      <c r="E29" s="34" t="n">
        <v>37226</v>
      </c>
      <c r="F29" s="66" t="n">
        <v>5.60865746907741</v>
      </c>
      <c r="H29" s="221" t="n">
        <f aca="false">F29*D29*10000</f>
        <v>2523.89586108483</v>
      </c>
      <c r="J29" s="66" t="n">
        <v>-0.292043792</v>
      </c>
      <c r="L29" s="221" t="n">
        <f aca="false">J29*D29*10000*0.5</f>
        <v>-65.7098531999999</v>
      </c>
      <c r="N29" s="66" t="n">
        <v>0.0025</v>
      </c>
      <c r="O29" s="206" t="n">
        <v>-7648.63639855938</v>
      </c>
      <c r="P29" s="221" t="n">
        <f aca="false">O29+'basis opt greeks'!D23</f>
        <v>-13327.5298391701</v>
      </c>
      <c r="Q29" s="221" t="n">
        <f aca="false">O29*N29*100</f>
        <v>-1912.15909963984</v>
      </c>
      <c r="V29" s="66" t="n">
        <v>0.848779537794506</v>
      </c>
      <c r="X29" s="221" t="n">
        <f aca="false">V29*$D29*10000</f>
        <v>381.950792007527</v>
      </c>
    </row>
    <row r="30" customFormat="false" ht="12.75" hidden="false" customHeight="false" outlineLevel="0" collapsed="false">
      <c r="A30" s="66" t="n">
        <v>3.473</v>
      </c>
      <c r="B30" s="66" t="n">
        <v>3.508</v>
      </c>
      <c r="D30" s="66" t="n">
        <f aca="false">B30-A30</f>
        <v>0.0349999999999997</v>
      </c>
      <c r="E30" s="34" t="n">
        <v>37257</v>
      </c>
      <c r="F30" s="66" t="n">
        <v>2.78733717253748</v>
      </c>
      <c r="H30" s="221" t="n">
        <f aca="false">F30*D30*10000</f>
        <v>975.568010388111</v>
      </c>
      <c r="J30" s="66" t="n">
        <v>-0.182708832</v>
      </c>
      <c r="L30" s="221" t="n">
        <f aca="false">J30*D30*10000*0.5</f>
        <v>-31.9740455999997</v>
      </c>
      <c r="N30" s="66" t="n">
        <v>0.0025</v>
      </c>
      <c r="O30" s="206" t="n">
        <v>-7024.00977818425</v>
      </c>
      <c r="P30" s="221" t="n">
        <f aca="false">O30+'basis opt greeks'!D24</f>
        <v>-12543.4818152549</v>
      </c>
      <c r="Q30" s="221" t="n">
        <f aca="false">O30*N30*100</f>
        <v>-1756.00244454606</v>
      </c>
      <c r="V30" s="66" t="n">
        <v>0.766968403575555</v>
      </c>
      <c r="X30" s="221" t="n">
        <f aca="false">V30*$D30*10000</f>
        <v>268.438941251442</v>
      </c>
    </row>
    <row r="31" customFormat="false" ht="12.75" hidden="false" customHeight="false" outlineLevel="0" collapsed="false">
      <c r="A31" s="66" t="n">
        <v>3.343</v>
      </c>
      <c r="B31" s="66" t="n">
        <v>3.378</v>
      </c>
      <c r="D31" s="66" t="n">
        <f aca="false">B31-A31</f>
        <v>0.0350000000000001</v>
      </c>
      <c r="E31" s="34" t="n">
        <v>37288</v>
      </c>
      <c r="F31" s="66" t="n">
        <v>10.81887001</v>
      </c>
      <c r="H31" s="221" t="n">
        <f aca="false">F31*D31*10000</f>
        <v>3786.60450350002</v>
      </c>
      <c r="J31" s="66" t="n">
        <v>-0.035561792</v>
      </c>
      <c r="L31" s="221" t="n">
        <f aca="false">J31*D31*10000*0.5</f>
        <v>-6.22331360000003</v>
      </c>
      <c r="N31" s="66" t="n">
        <v>0.0025</v>
      </c>
      <c r="O31" s="206" t="n">
        <v>-4424.95715641905</v>
      </c>
      <c r="P31" s="221" t="n">
        <f aca="false">O31+'basis opt greeks'!D25</f>
        <v>-12675.5582229283</v>
      </c>
      <c r="Q31" s="221" t="n">
        <f aca="false">O31*N31*100</f>
        <v>-1106.23928910476</v>
      </c>
      <c r="V31" s="66" t="n">
        <v>-0.164463946357675</v>
      </c>
      <c r="X31" s="221" t="n">
        <f aca="false">V31*$D31*10000</f>
        <v>-57.5623812251865</v>
      </c>
    </row>
    <row r="32" customFormat="false" ht="12.75" hidden="false" customHeight="false" outlineLevel="0" collapsed="false">
      <c r="A32" s="66" t="n">
        <v>3.323</v>
      </c>
      <c r="B32" s="66" t="n">
        <v>3.358</v>
      </c>
      <c r="D32" s="66" t="n">
        <f aca="false">B32-A32</f>
        <v>0.0349999999999997</v>
      </c>
      <c r="E32" s="34" t="n">
        <v>37316</v>
      </c>
      <c r="F32" s="66" t="n">
        <v>9.68663501</v>
      </c>
      <c r="H32" s="221" t="n">
        <f aca="false">F32*D32*10000</f>
        <v>3390.32225349997</v>
      </c>
      <c r="J32" s="66" t="n">
        <v>-0.034242396</v>
      </c>
      <c r="L32" s="221" t="n">
        <f aca="false">J32*D32*10000*0.5</f>
        <v>-5.99241929999995</v>
      </c>
      <c r="N32" s="66" t="n">
        <v>0.0025</v>
      </c>
      <c r="O32" s="206" t="n">
        <v>-4969.5476184472</v>
      </c>
      <c r="P32" s="221" t="n">
        <f aca="false">O32+'basis opt greeks'!D26</f>
        <v>-4969.5476184472</v>
      </c>
      <c r="Q32" s="221" t="n">
        <f aca="false">O32*N32*100</f>
        <v>-1242.3869046118</v>
      </c>
    </row>
    <row r="33" customFormat="false" ht="12.75" hidden="false" customHeight="false" outlineLevel="0" collapsed="false">
      <c r="A33" s="66" t="n">
        <v>3.318</v>
      </c>
      <c r="B33" s="66" t="n">
        <v>3.353</v>
      </c>
      <c r="D33" s="66" t="n">
        <f aca="false">B33-A33</f>
        <v>0.0349999999999997</v>
      </c>
      <c r="E33" s="34" t="n">
        <v>37347</v>
      </c>
      <c r="F33" s="66" t="n">
        <v>8.76717857</v>
      </c>
      <c r="H33" s="221" t="n">
        <f aca="false">F33*D33*10000</f>
        <v>3068.51249949997</v>
      </c>
      <c r="J33" s="66" t="n">
        <v>-0.041484792</v>
      </c>
      <c r="L33" s="221" t="n">
        <f aca="false">J33*D33*10000*0.5</f>
        <v>-7.25983859999994</v>
      </c>
      <c r="N33" s="66" t="n">
        <v>0.0025</v>
      </c>
      <c r="O33" s="206" t="n">
        <v>-4057.3843674472</v>
      </c>
      <c r="P33" s="221"/>
      <c r="Q33" s="221" t="n">
        <f aca="false">O33*N33*100</f>
        <v>-1014.3460918618</v>
      </c>
    </row>
    <row r="34" customFormat="false" ht="12.75" hidden="false" customHeight="false" outlineLevel="0" collapsed="false">
      <c r="A34" s="66" t="n">
        <v>3.318</v>
      </c>
      <c r="B34" s="66" t="n">
        <v>3.353</v>
      </c>
      <c r="D34" s="66" t="n">
        <f aca="false">B34-A34</f>
        <v>0.0349999999999997</v>
      </c>
      <c r="E34" s="34" t="n">
        <v>37377</v>
      </c>
      <c r="F34" s="66" t="n">
        <v>8.98965319</v>
      </c>
      <c r="H34" s="221" t="n">
        <f aca="false">F34*D34*10000</f>
        <v>3146.37861649997</v>
      </c>
      <c r="J34" s="66" t="n">
        <v>-0.040638216</v>
      </c>
      <c r="L34" s="221" t="n">
        <f aca="false">J34*D34*10000*0.5</f>
        <v>-7.11168779999994</v>
      </c>
      <c r="N34" s="66" t="n">
        <v>0.0025</v>
      </c>
      <c r="O34" s="206" t="n">
        <v>4195.34886</v>
      </c>
      <c r="Q34" s="221" t="n">
        <f aca="false">O34*N34*100</f>
        <v>1048.837215</v>
      </c>
    </row>
    <row r="35" customFormat="false" ht="12.75" hidden="false" customHeight="false" outlineLevel="0" collapsed="false">
      <c r="A35" s="66" t="n">
        <v>3.318</v>
      </c>
      <c r="B35" s="66" t="n">
        <v>3.35</v>
      </c>
      <c r="D35" s="66" t="n">
        <f aca="false">B35-A35</f>
        <v>0.032</v>
      </c>
      <c r="E35" s="34" t="n">
        <v>37408</v>
      </c>
      <c r="F35" s="66" t="n">
        <v>8.94254314</v>
      </c>
      <c r="H35" s="221" t="n">
        <f aca="false">F35*D35*10000</f>
        <v>2861.6138048</v>
      </c>
      <c r="J35" s="66" t="n">
        <v>-0.03943086</v>
      </c>
      <c r="L35" s="221" t="n">
        <f aca="false">J35*D35*10000*0.5</f>
        <v>-6.3089376</v>
      </c>
      <c r="N35" s="66" t="n">
        <v>0.0025</v>
      </c>
      <c r="O35" s="206" t="n">
        <v>4076.368019</v>
      </c>
      <c r="Q35" s="221" t="n">
        <f aca="false">O35*N35*100</f>
        <v>1019.09200475</v>
      </c>
    </row>
    <row r="36" customFormat="false" ht="12.75" hidden="false" customHeight="false" outlineLevel="0" collapsed="false">
      <c r="A36" s="66" t="n">
        <v>3.308</v>
      </c>
      <c r="B36" s="66" t="n">
        <v>3.337</v>
      </c>
      <c r="D36" s="66" t="n">
        <f aca="false">B36-A36</f>
        <v>0.0289999999999995</v>
      </c>
      <c r="E36" s="34" t="n">
        <v>37438</v>
      </c>
      <c r="F36" s="66" t="n">
        <v>8.13334895</v>
      </c>
      <c r="H36" s="221" t="n">
        <f aca="false">F36*D36*10000</f>
        <v>2358.67119549996</v>
      </c>
      <c r="J36" s="66" t="n">
        <v>-0.051836274</v>
      </c>
      <c r="L36" s="221" t="n">
        <f aca="false">J36*D36*10000*0.5</f>
        <v>-7.51625972999986</v>
      </c>
      <c r="N36" s="66" t="n">
        <v>0.0025</v>
      </c>
      <c r="O36" s="206" t="n">
        <v>4288.222585</v>
      </c>
      <c r="Q36" s="221" t="n">
        <f aca="false">O36*N36*100</f>
        <v>1072.05564625</v>
      </c>
    </row>
    <row r="37" customFormat="false" ht="12.75" hidden="false" customHeight="false" outlineLevel="0" collapsed="false">
      <c r="A37" s="66" t="n">
        <v>3.328</v>
      </c>
      <c r="B37" s="66" t="n">
        <v>3.354</v>
      </c>
      <c r="D37" s="66" t="n">
        <f aca="false">B37-A37</f>
        <v>0.0259999999999994</v>
      </c>
      <c r="E37" s="34" t="n">
        <v>37469</v>
      </c>
      <c r="F37" s="66" t="n">
        <v>8.84851448</v>
      </c>
      <c r="H37" s="221" t="n">
        <f aca="false">F37*D37*10000</f>
        <v>2300.61376479994</v>
      </c>
      <c r="J37" s="66" t="n">
        <v>-0.05402679</v>
      </c>
      <c r="L37" s="221" t="n">
        <f aca="false">J37*D37*10000*0.5</f>
        <v>-7.02348269999983</v>
      </c>
      <c r="N37" s="66" t="n">
        <v>0.0025</v>
      </c>
      <c r="O37" s="206" t="n">
        <v>4430.931763</v>
      </c>
      <c r="Q37" s="221" t="n">
        <f aca="false">O37*N37*100</f>
        <v>1107.73294075</v>
      </c>
    </row>
    <row r="38" customFormat="false" ht="12.75" hidden="false" customHeight="false" outlineLevel="0" collapsed="false">
      <c r="A38" s="66" t="n">
        <v>3.437</v>
      </c>
      <c r="B38" s="66" t="n">
        <v>3.455</v>
      </c>
      <c r="D38" s="66" t="n">
        <f aca="false">B38-A38</f>
        <v>0.0180000000000002</v>
      </c>
      <c r="E38" s="34" t="n">
        <v>37500</v>
      </c>
      <c r="F38" s="66" t="n">
        <v>15.7901540427301</v>
      </c>
      <c r="H38" s="221" t="n">
        <f aca="false">F38*D38*10000</f>
        <v>2842.22772769145</v>
      </c>
      <c r="J38" s="66" t="n">
        <v>0.02874396</v>
      </c>
      <c r="L38" s="221" t="n">
        <f aca="false">J38*D38*10000*0.5</f>
        <v>2.58695640000003</v>
      </c>
      <c r="N38" s="66" t="n">
        <v>0.0025</v>
      </c>
      <c r="O38" s="206" t="n">
        <v>4048.303419</v>
      </c>
      <c r="Q38" s="221" t="n">
        <f aca="false">O38*N38*100</f>
        <v>1012.07585475</v>
      </c>
    </row>
    <row r="39" customFormat="false" ht="12.75" hidden="false" customHeight="false" outlineLevel="0" collapsed="false">
      <c r="A39" s="66" t="n">
        <v>3.542</v>
      </c>
      <c r="B39" s="66" t="n">
        <v>3.553</v>
      </c>
      <c r="D39" s="66" t="n">
        <f aca="false">B39-A39</f>
        <v>0.0110000000000001</v>
      </c>
      <c r="E39" s="34" t="n">
        <v>37530</v>
      </c>
      <c r="F39" s="66" t="n">
        <v>-23.3206844421667</v>
      </c>
      <c r="H39" s="221" t="n">
        <f aca="false">F39*D39*10000</f>
        <v>-2565.27528863837</v>
      </c>
      <c r="J39" s="66" t="n">
        <v>-0.327043598</v>
      </c>
      <c r="L39" s="221" t="n">
        <f aca="false">J39*D39*10000*0.5</f>
        <v>-17.9873978900002</v>
      </c>
      <c r="N39" s="66" t="n">
        <v>0.0025</v>
      </c>
      <c r="O39" s="206" t="n">
        <v>4368.221343</v>
      </c>
      <c r="Q39" s="221" t="n">
        <f aca="false">O39*N39*100</f>
        <v>1092.05533575</v>
      </c>
    </row>
    <row r="40" customFormat="false" ht="12.75" hidden="false" customHeight="false" outlineLevel="0" collapsed="false">
      <c r="A40" s="66" t="n">
        <v>3.563</v>
      </c>
      <c r="B40" s="66" t="n">
        <v>3.568</v>
      </c>
      <c r="D40" s="66" t="n">
        <f aca="false">B40-A40</f>
        <v>0.00499999999999945</v>
      </c>
      <c r="E40" s="34" t="n">
        <v>37561</v>
      </c>
      <c r="F40" s="66" t="n">
        <v>2.17366531184541</v>
      </c>
      <c r="H40" s="221" t="n">
        <f aca="false">F40*D40*10000</f>
        <v>108.683265592258</v>
      </c>
      <c r="J40" s="66" t="n">
        <v>0</v>
      </c>
      <c r="L40" s="221" t="n">
        <f aca="false">J40*D40*10000*0.5</f>
        <v>0</v>
      </c>
      <c r="N40" s="66" t="n">
        <v>0.0025</v>
      </c>
      <c r="O40" s="206" t="n">
        <v>8119.226136</v>
      </c>
      <c r="Q40" s="221" t="n">
        <f aca="false">O40*N40*100</f>
        <v>2029.806534</v>
      </c>
    </row>
    <row r="41" customFormat="false" ht="12.75" hidden="false" customHeight="false" outlineLevel="0" collapsed="false">
      <c r="A41" s="66" t="n">
        <v>3.433</v>
      </c>
      <c r="B41" s="66" t="n">
        <v>3.438</v>
      </c>
      <c r="D41" s="66" t="n">
        <f aca="false">B41-A41</f>
        <v>0.00499999999999945</v>
      </c>
      <c r="E41" s="34" t="n">
        <v>37591</v>
      </c>
      <c r="F41" s="66" t="n">
        <v>0.149815121665428</v>
      </c>
      <c r="H41" s="221" t="n">
        <f aca="false">F41*D41*10000</f>
        <v>7.49075608327059</v>
      </c>
      <c r="J41" s="66" t="n">
        <v>0</v>
      </c>
      <c r="L41" s="221" t="n">
        <f aca="false">J41*D41*10000*0.5</f>
        <v>0</v>
      </c>
      <c r="N41" s="66" t="n">
        <v>0.0025</v>
      </c>
      <c r="O41" s="206" t="n">
        <v>-21580.4634454992</v>
      </c>
      <c r="Q41" s="221" t="n">
        <f aca="false">O41*N41*100</f>
        <v>-5395.1158613748</v>
      </c>
    </row>
    <row r="42" customFormat="false" ht="12.75" hidden="false" customHeight="false" outlineLevel="0" collapsed="false">
      <c r="A42" s="66" t="n">
        <v>3.293</v>
      </c>
      <c r="B42" s="66" t="n">
        <v>3.298</v>
      </c>
      <c r="D42" s="66" t="n">
        <f aca="false">B42-A42</f>
        <v>0.00499999999999945</v>
      </c>
      <c r="E42" s="34" t="n">
        <v>37622</v>
      </c>
      <c r="F42" s="66" t="n">
        <v>-37.2518089988824</v>
      </c>
      <c r="H42" s="221" t="n">
        <f aca="false">F42*D42*10000</f>
        <v>-1862.59044994391</v>
      </c>
      <c r="J42" s="66" t="n">
        <v>0</v>
      </c>
      <c r="L42" s="221" t="n">
        <f aca="false">J42*D42*10000*0.5</f>
        <v>0</v>
      </c>
      <c r="N42" s="66" t="n">
        <v>0.0025</v>
      </c>
      <c r="O42" s="206" t="n">
        <v>453.705339522305</v>
      </c>
      <c r="Q42" s="221" t="n">
        <f aca="false">O42*N42*100</f>
        <v>113.426334880576</v>
      </c>
    </row>
    <row r="43" customFormat="false" ht="12.75" hidden="false" customHeight="false" outlineLevel="0" collapsed="false">
      <c r="A43" s="66" t="n">
        <v>3.153</v>
      </c>
      <c r="B43" s="66" t="n">
        <v>3.158</v>
      </c>
      <c r="D43" s="66" t="n">
        <f aca="false">B43-A43</f>
        <v>0.00499999999999945</v>
      </c>
      <c r="E43" s="34" t="n">
        <v>37653</v>
      </c>
      <c r="F43" s="66" t="n">
        <v>0.28400767</v>
      </c>
      <c r="H43" s="221" t="n">
        <f aca="false">F43*D43*10000</f>
        <v>14.2003834999984</v>
      </c>
      <c r="J43" s="66" t="n">
        <v>0</v>
      </c>
      <c r="L43" s="221" t="n">
        <f aca="false">J43*D43*10000*0.5</f>
        <v>0</v>
      </c>
      <c r="N43" s="66" t="n">
        <v>0.0025</v>
      </c>
      <c r="O43" s="206" t="n">
        <v>891.006804025225</v>
      </c>
      <c r="Q43" s="221" t="n">
        <f aca="false">O43*N43*100</f>
        <v>222.751701006306</v>
      </c>
    </row>
    <row r="44" customFormat="false" ht="12.75" hidden="false" customHeight="false" outlineLevel="0" collapsed="false">
      <c r="A44" s="66" t="n">
        <v>3.138</v>
      </c>
      <c r="B44" s="66" t="n">
        <v>3.143</v>
      </c>
      <c r="D44" s="66" t="n">
        <f aca="false">B44-A44</f>
        <v>0.00499999999999945</v>
      </c>
      <c r="E44" s="34" t="n">
        <v>37681</v>
      </c>
      <c r="F44" s="66" t="n">
        <v>0.39015739</v>
      </c>
      <c r="H44" s="221" t="n">
        <f aca="false">F44*D44*10000</f>
        <v>19.5078694999979</v>
      </c>
      <c r="J44" s="66" t="n">
        <v>0</v>
      </c>
      <c r="L44" s="221" t="n">
        <f aca="false">J44*D44*10000*0.5</f>
        <v>0</v>
      </c>
      <c r="N44" s="66" t="n">
        <v>0.0025</v>
      </c>
      <c r="O44" s="206" t="n">
        <v>-27483.7319820701</v>
      </c>
      <c r="Q44" s="221" t="n">
        <f aca="false">O44*N44*100</f>
        <v>-6870.93299551752</v>
      </c>
    </row>
    <row r="45" customFormat="false" ht="12.75" hidden="false" customHeight="false" outlineLevel="0" collapsed="false">
      <c r="A45" s="66" t="n">
        <v>3.17</v>
      </c>
      <c r="B45" s="66" t="n">
        <v>3.175</v>
      </c>
      <c r="D45" s="66" t="n">
        <f aca="false">B45-A45</f>
        <v>0.00499999999999989</v>
      </c>
      <c r="E45" s="34" t="n">
        <v>37712</v>
      </c>
      <c r="F45" s="66" t="n">
        <v>0.21684148</v>
      </c>
      <c r="H45" s="221" t="n">
        <f aca="false">F45*D45*10000</f>
        <v>10.8420739999998</v>
      </c>
      <c r="J45" s="66" t="n">
        <v>0</v>
      </c>
      <c r="L45" s="221" t="n">
        <f aca="false">J45*D45*10000*0.5</f>
        <v>0</v>
      </c>
      <c r="N45" s="66" t="n">
        <v>0.0025</v>
      </c>
      <c r="O45" s="206" t="n">
        <v>725.010429</v>
      </c>
      <c r="Q45" s="221" t="n">
        <f aca="false">O45*N45*100</f>
        <v>181.25260725</v>
      </c>
    </row>
    <row r="46" customFormat="false" ht="12.75" hidden="false" customHeight="false" outlineLevel="0" collapsed="false">
      <c r="A46" s="66" t="n">
        <v>3.182</v>
      </c>
      <c r="B46" s="66" t="n">
        <v>3.187</v>
      </c>
      <c r="D46" s="66" t="n">
        <f aca="false">B46-A46</f>
        <v>0.00499999999999989</v>
      </c>
      <c r="E46" s="34" t="n">
        <v>37742</v>
      </c>
      <c r="F46" s="66" t="n">
        <v>-0.009391</v>
      </c>
      <c r="H46" s="221" t="n">
        <f aca="false">F46*D46*10000</f>
        <v>-0.46954999999999</v>
      </c>
      <c r="J46" s="66" t="n">
        <v>0</v>
      </c>
      <c r="N46" s="66" t="n">
        <v>0.0025</v>
      </c>
      <c r="O46" s="206" t="n">
        <v>736.794605</v>
      </c>
      <c r="Q46" s="221" t="n">
        <f aca="false">O46*N46*100</f>
        <v>184.19865125</v>
      </c>
    </row>
    <row r="47" customFormat="false" ht="12.75" hidden="false" customHeight="false" outlineLevel="0" collapsed="false">
      <c r="A47" s="66" t="n">
        <v>3.203</v>
      </c>
      <c r="B47" s="66" t="n">
        <v>3.208</v>
      </c>
      <c r="D47" s="66" t="n">
        <f aca="false">B47-A47</f>
        <v>0.00499999999999989</v>
      </c>
      <c r="E47" s="34" t="n">
        <v>37773</v>
      </c>
      <c r="F47" s="66" t="n">
        <v>0.00603999</v>
      </c>
      <c r="H47" s="221" t="n">
        <f aca="false">F47*D47*10000</f>
        <v>0.301999499999994</v>
      </c>
      <c r="J47" s="66" t="n">
        <v>0</v>
      </c>
      <c r="N47" s="66" t="n">
        <v>0.0025</v>
      </c>
      <c r="O47" s="206" t="n">
        <v>714.283471</v>
      </c>
      <c r="Q47" s="221" t="n">
        <f aca="false">O47*N47*100</f>
        <v>178.57086775</v>
      </c>
    </row>
    <row r="48" customFormat="false" ht="12.75" hidden="false" customHeight="false" outlineLevel="0" collapsed="false">
      <c r="A48" s="66" t="n">
        <v>3.208</v>
      </c>
      <c r="B48" s="66" t="n">
        <v>3.237</v>
      </c>
      <c r="D48" s="66" t="n">
        <f aca="false">B48-A48</f>
        <v>0.0289999999999995</v>
      </c>
      <c r="E48" s="34" t="n">
        <v>37803</v>
      </c>
      <c r="F48" s="66" t="n">
        <v>-0.48065519</v>
      </c>
      <c r="H48" s="221" t="n">
        <f aca="false">F48*D48*10000</f>
        <v>-139.390005099997</v>
      </c>
      <c r="J48" s="66" t="n">
        <v>0</v>
      </c>
      <c r="N48" s="66" t="n">
        <v>0.0025</v>
      </c>
      <c r="O48" s="206" t="n">
        <v>0</v>
      </c>
      <c r="Q48" s="221" t="n">
        <f aca="false">O48*N48*100</f>
        <v>0</v>
      </c>
    </row>
    <row r="49" customFormat="false" ht="12.75" hidden="false" customHeight="false" outlineLevel="0" collapsed="false">
      <c r="A49" s="66" t="n">
        <v>3.228</v>
      </c>
      <c r="B49" s="66" t="n">
        <v>3.254</v>
      </c>
      <c r="D49" s="66" t="n">
        <f aca="false">B49-A49</f>
        <v>0.0259999999999994</v>
      </c>
      <c r="E49" s="34" t="n">
        <v>37834</v>
      </c>
      <c r="F49" s="66" t="n">
        <v>-0.03582384</v>
      </c>
      <c r="H49" s="221" t="n">
        <f aca="false">F49*D49*10000</f>
        <v>-9.31419839999977</v>
      </c>
      <c r="J49" s="66" t="n">
        <v>0</v>
      </c>
      <c r="N49" s="66" t="n">
        <v>0.0025</v>
      </c>
      <c r="O49" s="206" t="n">
        <v>0</v>
      </c>
      <c r="Q49" s="221" t="n">
        <f aca="false">O49*N49*100</f>
        <v>0</v>
      </c>
    </row>
    <row r="50" customFormat="false" ht="12.75" hidden="false" customHeight="false" outlineLevel="0" collapsed="false">
      <c r="A50" s="66" t="n">
        <v>3.337</v>
      </c>
      <c r="B50" s="66" t="n">
        <v>3.355</v>
      </c>
      <c r="D50" s="66" t="n">
        <f aca="false">B50-A50</f>
        <v>0.0180000000000002</v>
      </c>
      <c r="E50" s="34" t="n">
        <v>37865</v>
      </c>
      <c r="F50" s="66" t="n">
        <v>-2.07201464</v>
      </c>
      <c r="H50" s="221" t="n">
        <f aca="false">F50*D50*10000</f>
        <v>-372.962635200005</v>
      </c>
      <c r="J50" s="66" t="n">
        <v>0</v>
      </c>
      <c r="N50" s="66" t="n">
        <v>0.0025</v>
      </c>
      <c r="O50" s="206" t="n">
        <v>0</v>
      </c>
      <c r="Q50" s="221" t="n">
        <f aca="false">O50*N50*100</f>
        <v>0</v>
      </c>
    </row>
    <row r="51" customFormat="false" ht="12.75" hidden="false" customHeight="false" outlineLevel="0" collapsed="false">
      <c r="A51" s="66" t="n">
        <v>3.442</v>
      </c>
      <c r="B51" s="66" t="n">
        <v>3.453</v>
      </c>
      <c r="D51" s="66" t="n">
        <f aca="false">B51-A51</f>
        <v>0.0109999999999997</v>
      </c>
      <c r="E51" s="34" t="n">
        <v>37895</v>
      </c>
      <c r="F51" s="66" t="n">
        <v>-5.2391668</v>
      </c>
      <c r="H51" s="221" t="n">
        <f aca="false">F51*D51*10000</f>
        <v>-576.308347999983</v>
      </c>
      <c r="J51" s="66" t="n">
        <v>0</v>
      </c>
      <c r="N51" s="66" t="n">
        <v>0.0025</v>
      </c>
      <c r="O51" s="206" t="n">
        <v>0</v>
      </c>
      <c r="Q51" s="221" t="n">
        <f aca="false">O51*N51*100</f>
        <v>0</v>
      </c>
    </row>
    <row r="52" customFormat="false" ht="12.75" hidden="false" customHeight="false" outlineLevel="0" collapsed="false">
      <c r="A52" s="66" t="n">
        <v>3.54</v>
      </c>
      <c r="B52" s="66" t="n">
        <v>3.54</v>
      </c>
      <c r="D52" s="66" t="n">
        <f aca="false">B52-A52</f>
        <v>0</v>
      </c>
      <c r="E52" s="34" t="n">
        <v>37926</v>
      </c>
      <c r="F52" s="66" t="n">
        <v>1.21113339</v>
      </c>
      <c r="H52" s="221" t="n">
        <f aca="false">F52*D52*10000</f>
        <v>0</v>
      </c>
      <c r="J52" s="66" t="n">
        <v>0</v>
      </c>
      <c r="N52" s="66" t="n">
        <v>0.0025</v>
      </c>
      <c r="O52" s="206" t="n">
        <v>0</v>
      </c>
      <c r="Q52" s="221" t="n">
        <f aca="false">O52*N52*100</f>
        <v>0</v>
      </c>
    </row>
    <row r="53" customFormat="false" ht="12.75" hidden="false" customHeight="false" outlineLevel="0" collapsed="false">
      <c r="A53" s="66" t="n">
        <v>3.414</v>
      </c>
      <c r="B53" s="66" t="n">
        <v>3.414</v>
      </c>
      <c r="D53" s="66" t="n">
        <f aca="false">B53-A53</f>
        <v>0</v>
      </c>
      <c r="E53" s="34" t="n">
        <v>37956</v>
      </c>
      <c r="F53" s="66" t="n">
        <v>0.78195408</v>
      </c>
      <c r="H53" s="221" t="n">
        <f aca="false">F53*D53*10000</f>
        <v>0</v>
      </c>
      <c r="J53" s="66" t="n">
        <v>0</v>
      </c>
      <c r="N53" s="66" t="n">
        <v>0.0025</v>
      </c>
      <c r="O53" s="206" t="n">
        <v>0</v>
      </c>
      <c r="Q53" s="221" t="n">
        <f aca="false">O53*N53*100</f>
        <v>0</v>
      </c>
    </row>
    <row r="54" customFormat="false" ht="12.75" hidden="false" customHeight="false" outlineLevel="0" collapsed="false">
      <c r="A54" s="66" t="n">
        <v>3.277</v>
      </c>
      <c r="B54" s="66" t="n">
        <v>3.277</v>
      </c>
      <c r="D54" s="66" t="n">
        <f aca="false">B54-A54</f>
        <v>0</v>
      </c>
      <c r="E54" s="34" t="n">
        <v>37987</v>
      </c>
      <c r="F54" s="66" t="n">
        <v>0.14731187</v>
      </c>
      <c r="H54" s="221" t="n">
        <f aca="false">F54*D54*10000</f>
        <v>0</v>
      </c>
      <c r="J54" s="66" t="n">
        <v>0</v>
      </c>
      <c r="N54" s="66" t="n">
        <v>0.0025</v>
      </c>
      <c r="O54" s="206" t="n">
        <v>0</v>
      </c>
      <c r="Q54" s="221" t="n">
        <f aca="false">O54*N54*100</f>
        <v>0</v>
      </c>
    </row>
    <row r="55" customFormat="false" ht="12.75" hidden="false" customHeight="false" outlineLevel="0" collapsed="false">
      <c r="A55" s="66" t="n">
        <v>3.14</v>
      </c>
      <c r="B55" s="66" t="n">
        <v>3.14</v>
      </c>
      <c r="D55" s="66" t="n">
        <f aca="false">B55-A55</f>
        <v>0</v>
      </c>
      <c r="E55" s="34" t="n">
        <v>38018</v>
      </c>
      <c r="F55" s="66" t="n">
        <v>-2.05777957</v>
      </c>
      <c r="H55" s="221" t="n">
        <f aca="false">F55*D55*10000</f>
        <v>-0</v>
      </c>
      <c r="J55" s="66" t="n">
        <v>0</v>
      </c>
      <c r="N55" s="66" t="n">
        <v>0.0025</v>
      </c>
      <c r="O55" s="206" t="n">
        <v>0</v>
      </c>
      <c r="Q55" s="221" t="n">
        <f aca="false">O55*N55*100</f>
        <v>0</v>
      </c>
    </row>
    <row r="56" customFormat="false" ht="12.75" hidden="false" customHeight="false" outlineLevel="0" collapsed="false">
      <c r="A56" s="66" t="n">
        <v>3.126</v>
      </c>
      <c r="B56" s="66" t="n">
        <v>3.126</v>
      </c>
      <c r="D56" s="66" t="n">
        <f aca="false">B56-A56</f>
        <v>0</v>
      </c>
      <c r="E56" s="34" t="n">
        <v>38047</v>
      </c>
      <c r="F56" s="66" t="n">
        <v>-1.74529789</v>
      </c>
      <c r="H56" s="221" t="n">
        <f aca="false">F56*D56*10000</f>
        <v>-0</v>
      </c>
      <c r="J56" s="66" t="n">
        <v>0</v>
      </c>
      <c r="N56" s="66" t="n">
        <v>0.0025</v>
      </c>
      <c r="O56" s="206" t="n">
        <v>0</v>
      </c>
      <c r="Q56" s="221" t="n">
        <f aca="false">O56*N56*100</f>
        <v>0</v>
      </c>
    </row>
    <row r="57" customFormat="false" ht="12.75" hidden="false" customHeight="false" outlineLevel="0" collapsed="false">
      <c r="A57" s="66" t="n">
        <v>3.159</v>
      </c>
      <c r="B57" s="66" t="n">
        <v>3.159</v>
      </c>
      <c r="D57" s="66" t="n">
        <f aca="false">B57-A57</f>
        <v>0</v>
      </c>
      <c r="E57" s="34" t="n">
        <v>38078</v>
      </c>
      <c r="F57" s="66" t="n">
        <v>-2.001826</v>
      </c>
      <c r="H57" s="221" t="n">
        <f aca="false">F57*D57*10000</f>
        <v>-0</v>
      </c>
      <c r="J57" s="66" t="n">
        <v>0</v>
      </c>
      <c r="N57" s="66" t="n">
        <v>0.0025</v>
      </c>
      <c r="O57" s="206" t="n">
        <v>0</v>
      </c>
      <c r="Q57" s="221" t="n">
        <f aca="false">O57*N57*100</f>
        <v>0</v>
      </c>
    </row>
    <row r="58" customFormat="false" ht="12.75" hidden="false" customHeight="false" outlineLevel="0" collapsed="false">
      <c r="A58" s="66" t="n">
        <v>3.171</v>
      </c>
      <c r="B58" s="66" t="n">
        <v>3.171</v>
      </c>
      <c r="D58" s="66" t="n">
        <f aca="false">B58-A58</f>
        <v>0</v>
      </c>
      <c r="E58" s="34" t="n">
        <v>38108</v>
      </c>
      <c r="F58" s="66" t="n">
        <v>-2.21555896</v>
      </c>
      <c r="H58" s="221" t="n">
        <f aca="false">F58*D58*10000</f>
        <v>-0</v>
      </c>
      <c r="J58" s="66" t="n">
        <v>0</v>
      </c>
      <c r="N58" s="66" t="n">
        <v>0.0025</v>
      </c>
      <c r="O58" s="206" t="n">
        <v>0</v>
      </c>
      <c r="Q58" s="221" t="n">
        <f aca="false">O58*N58*100</f>
        <v>0</v>
      </c>
    </row>
    <row r="59" customFormat="false" ht="12.75" hidden="false" customHeight="false" outlineLevel="0" collapsed="false">
      <c r="A59" s="66" t="n">
        <v>3.192</v>
      </c>
      <c r="B59" s="66" t="n">
        <v>3.192</v>
      </c>
      <c r="D59" s="66" t="n">
        <f aca="false">B59-A59</f>
        <v>0</v>
      </c>
      <c r="E59" s="34" t="n">
        <v>38139</v>
      </c>
      <c r="F59" s="66" t="n">
        <v>-2.20024712</v>
      </c>
      <c r="H59" s="221" t="n">
        <f aca="false">F59*D59*10000</f>
        <v>-0</v>
      </c>
      <c r="J59" s="66" t="n">
        <v>0</v>
      </c>
      <c r="N59" s="66" t="n">
        <v>0.0025</v>
      </c>
      <c r="O59" s="206" t="n">
        <v>0</v>
      </c>
      <c r="Q59" s="221" t="n">
        <f aca="false">O59*N59*100</f>
        <v>0</v>
      </c>
    </row>
    <row r="60" customFormat="false" ht="12.75" hidden="false" customHeight="false" outlineLevel="0" collapsed="false">
      <c r="A60" s="66" t="n">
        <v>3.196</v>
      </c>
      <c r="B60" s="66" t="n">
        <v>3.22</v>
      </c>
      <c r="D60" s="66" t="n">
        <f aca="false">B60-A60</f>
        <v>0.024</v>
      </c>
      <c r="E60" s="34" t="n">
        <v>38169</v>
      </c>
      <c r="F60" s="66" t="n">
        <v>-2.30448374</v>
      </c>
      <c r="H60" s="221" t="n">
        <f aca="false">F60*D60*10000</f>
        <v>-553.076097600001</v>
      </c>
      <c r="J60" s="66" t="n">
        <v>0</v>
      </c>
      <c r="N60" s="66" t="n">
        <v>0.0025</v>
      </c>
      <c r="O60" s="206" t="n">
        <v>0</v>
      </c>
      <c r="Q60" s="221" t="n">
        <f aca="false">O60*N60*100</f>
        <v>0</v>
      </c>
    </row>
    <row r="61" customFormat="false" ht="12.75" hidden="false" customHeight="false" outlineLevel="0" collapsed="false">
      <c r="A61" s="66" t="n">
        <v>3.215</v>
      </c>
      <c r="B61" s="66" t="n">
        <v>3.236</v>
      </c>
      <c r="D61" s="66" t="n">
        <f aca="false">B61-A61</f>
        <v>0.0209999999999995</v>
      </c>
      <c r="E61" s="34" t="n">
        <v>38200</v>
      </c>
      <c r="F61" s="66" t="n">
        <v>-2.23184428</v>
      </c>
      <c r="H61" s="221" t="n">
        <f aca="false">F61*D61*10000</f>
        <v>-468.687298799988</v>
      </c>
      <c r="J61" s="66" t="n">
        <v>0</v>
      </c>
      <c r="N61" s="66" t="n">
        <v>0.0025</v>
      </c>
      <c r="O61" s="206" t="n">
        <v>0</v>
      </c>
      <c r="Q61" s="221" t="n">
        <f aca="false">O61*N61*100</f>
        <v>0</v>
      </c>
    </row>
    <row r="62" customFormat="false" ht="12.75" hidden="false" customHeight="false" outlineLevel="0" collapsed="false">
      <c r="A62" s="66" t="n">
        <v>3.319</v>
      </c>
      <c r="B62" s="66" t="n">
        <v>3.332</v>
      </c>
      <c r="D62" s="66" t="n">
        <f aca="false">B62-A62</f>
        <v>0.012999999999999</v>
      </c>
      <c r="E62" s="34" t="n">
        <v>38231</v>
      </c>
      <c r="F62" s="66" t="n">
        <v>-2.59819127</v>
      </c>
      <c r="H62" s="221" t="n">
        <f aca="false">F62*D62*10000</f>
        <v>-337.764865099974</v>
      </c>
      <c r="J62" s="66" t="n">
        <v>0</v>
      </c>
      <c r="N62" s="66" t="n">
        <v>0.0025</v>
      </c>
      <c r="O62" s="206" t="n">
        <v>0</v>
      </c>
      <c r="Q62" s="221" t="n">
        <f aca="false">O62*N62*100</f>
        <v>0</v>
      </c>
    </row>
    <row r="63" customFormat="false" ht="12.75" hidden="false" customHeight="false" outlineLevel="0" collapsed="false">
      <c r="A63" s="66" t="n">
        <v>3.421</v>
      </c>
      <c r="B63" s="66" t="n">
        <v>3.427</v>
      </c>
      <c r="D63" s="66" t="n">
        <f aca="false">B63-A63</f>
        <v>0.00599999999999978</v>
      </c>
      <c r="E63" s="34" t="n">
        <v>38261</v>
      </c>
      <c r="F63" s="66" t="n">
        <v>-2.21297343</v>
      </c>
      <c r="H63" s="221" t="n">
        <f aca="false">F63*D63*10000</f>
        <v>-132.778405799995</v>
      </c>
      <c r="J63" s="66" t="n">
        <v>0</v>
      </c>
      <c r="N63" s="66" t="n">
        <v>0.0025</v>
      </c>
      <c r="O63" s="206" t="n">
        <v>0</v>
      </c>
      <c r="Q63" s="221" t="n">
        <f aca="false">O63*N63*100</f>
        <v>0</v>
      </c>
    </row>
    <row r="64" customFormat="false" ht="12.75" hidden="false" customHeight="false" outlineLevel="0" collapsed="false">
      <c r="A64" s="66" t="n">
        <v>3.542</v>
      </c>
      <c r="B64" s="66" t="n">
        <v>3.537</v>
      </c>
      <c r="D64" s="66" t="n">
        <f aca="false">B64-A64</f>
        <v>-0.00500000000000034</v>
      </c>
      <c r="E64" s="34" t="n">
        <v>38292</v>
      </c>
      <c r="F64" s="66" t="n">
        <v>-1.35020373</v>
      </c>
      <c r="H64" s="221" t="n">
        <f aca="false">F64*D64*10000</f>
        <v>67.5101865000046</v>
      </c>
      <c r="J64" s="66" t="n">
        <v>0</v>
      </c>
      <c r="N64" s="66" t="n">
        <v>0.0025</v>
      </c>
      <c r="O64" s="206" t="n">
        <v>0</v>
      </c>
      <c r="Q64" s="221" t="n">
        <f aca="false">O64*N64*100</f>
        <v>0</v>
      </c>
    </row>
    <row r="65" customFormat="false" ht="12.75" hidden="false" customHeight="false" outlineLevel="0" collapsed="false">
      <c r="A65" s="66" t="n">
        <v>3.42</v>
      </c>
      <c r="B65" s="66" t="n">
        <v>3.415</v>
      </c>
      <c r="D65" s="66" t="n">
        <f aca="false">B65-A65</f>
        <v>-0.00499999999999989</v>
      </c>
      <c r="E65" s="34" t="n">
        <v>38322</v>
      </c>
      <c r="F65" s="66" t="n">
        <v>-0.99143098</v>
      </c>
      <c r="H65" s="221" t="n">
        <f aca="false">F65*D65*10000</f>
        <v>49.5715489999989</v>
      </c>
      <c r="J65" s="66" t="n">
        <v>0</v>
      </c>
      <c r="N65" s="66" t="n">
        <v>0.0025</v>
      </c>
      <c r="O65" s="206" t="n">
        <v>0</v>
      </c>
      <c r="Q65" s="221" t="n">
        <f aca="false">O65*N65*100</f>
        <v>0</v>
      </c>
    </row>
    <row r="66" customFormat="false" ht="12.75" hidden="false" customHeight="false" outlineLevel="0" collapsed="false">
      <c r="A66" s="66" t="n">
        <v>3.286</v>
      </c>
      <c r="B66" s="66" t="n">
        <v>3.281</v>
      </c>
      <c r="D66" s="66" t="n">
        <f aca="false">B66-A66</f>
        <v>-0.00500000000000078</v>
      </c>
      <c r="E66" s="34" t="n">
        <v>38353</v>
      </c>
      <c r="F66" s="66" t="n">
        <v>-1.75699848</v>
      </c>
      <c r="H66" s="221" t="n">
        <f aca="false">F66*D66*10000</f>
        <v>87.8499240000137</v>
      </c>
      <c r="J66" s="66" t="n">
        <v>0</v>
      </c>
      <c r="N66" s="66" t="n">
        <v>0.0025</v>
      </c>
      <c r="O66" s="206" t="n">
        <v>0</v>
      </c>
      <c r="Q66" s="221" t="n">
        <f aca="false">O66*N66*100</f>
        <v>0</v>
      </c>
    </row>
    <row r="67" customFormat="false" ht="12.75" hidden="false" customHeight="false" outlineLevel="0" collapsed="false">
      <c r="A67" s="66" t="n">
        <v>3.152</v>
      </c>
      <c r="B67" s="66" t="n">
        <v>3.147</v>
      </c>
      <c r="D67" s="66" t="n">
        <f aca="false">B67-A67</f>
        <v>-0.00500000000000123</v>
      </c>
      <c r="E67" s="34" t="n">
        <v>38384</v>
      </c>
      <c r="F67" s="66" t="n">
        <v>-0.15098696</v>
      </c>
      <c r="H67" s="221" t="n">
        <f aca="false">F67*D67*10000</f>
        <v>7.54934800000185</v>
      </c>
      <c r="J67" s="66" t="n">
        <v>0</v>
      </c>
      <c r="N67" s="66" t="n">
        <v>0.0025</v>
      </c>
      <c r="O67" s="206" t="n">
        <v>0</v>
      </c>
      <c r="Q67" s="221" t="n">
        <f aca="false">O67*N67*100</f>
        <v>0</v>
      </c>
    </row>
    <row r="68" customFormat="false" ht="12.75" hidden="false" customHeight="false" outlineLevel="0" collapsed="false">
      <c r="A68" s="66" t="n">
        <v>3.139</v>
      </c>
      <c r="B68" s="66" t="n">
        <v>3.134</v>
      </c>
      <c r="D68" s="66" t="n">
        <f aca="false">B68-A68</f>
        <v>-0.00500000000000034</v>
      </c>
      <c r="E68" s="34" t="n">
        <v>38412</v>
      </c>
      <c r="F68" s="66" t="n">
        <v>-0.24492089</v>
      </c>
      <c r="H68" s="221" t="n">
        <f aca="false">F68*D68*10000</f>
        <v>12.2460445000008</v>
      </c>
      <c r="J68" s="66" t="n">
        <v>0</v>
      </c>
      <c r="N68" s="66" t="n">
        <v>0.0025</v>
      </c>
      <c r="O68" s="206" t="n">
        <v>0</v>
      </c>
      <c r="Q68" s="221" t="n">
        <f aca="false">O68*N68*100</f>
        <v>0</v>
      </c>
    </row>
    <row r="69" customFormat="false" ht="12.75" hidden="false" customHeight="false" outlineLevel="0" collapsed="false">
      <c r="A69" s="66" t="n">
        <v>3.173</v>
      </c>
      <c r="B69" s="66" t="n">
        <v>3.168</v>
      </c>
      <c r="D69" s="66" t="n">
        <f aca="false">B69-A69</f>
        <v>-0.00500000000000034</v>
      </c>
      <c r="E69" s="34" t="n">
        <v>38443</v>
      </c>
      <c r="F69" s="66" t="n">
        <v>-0.27054209</v>
      </c>
      <c r="H69" s="221" t="n">
        <f aca="false">F69*D69*10000</f>
        <v>13.5271045000009</v>
      </c>
      <c r="J69" s="66" t="n">
        <v>0</v>
      </c>
      <c r="N69" s="66" t="n">
        <v>0.0025</v>
      </c>
      <c r="O69" s="206" t="n">
        <v>0</v>
      </c>
      <c r="Q69" s="221" t="n">
        <f aca="false">O69*N69*100</f>
        <v>0</v>
      </c>
    </row>
    <row r="70" customFormat="false" ht="12.75" hidden="false" customHeight="false" outlineLevel="0" collapsed="false">
      <c r="A70" s="66" t="n">
        <v>3.185</v>
      </c>
      <c r="B70" s="66" t="n">
        <v>3.18</v>
      </c>
      <c r="D70" s="66" t="n">
        <f aca="false">B70-A70</f>
        <v>-0.00499999999999989</v>
      </c>
      <c r="E70" s="34" t="n">
        <v>38443</v>
      </c>
      <c r="F70" s="66" t="n">
        <v>1.71972538</v>
      </c>
      <c r="H70" s="221" t="n">
        <f aca="false">F70*D70*10000</f>
        <v>-85.9862689999982</v>
      </c>
      <c r="J70" s="66" t="n">
        <v>0</v>
      </c>
      <c r="N70" s="66" t="n">
        <v>0.0025</v>
      </c>
      <c r="O70" s="206" t="n">
        <v>0</v>
      </c>
      <c r="Q70" s="221" t="n">
        <f aca="false">O70*N70*100</f>
        <v>0</v>
      </c>
    </row>
    <row r="71" customFormat="false" ht="12.75" hidden="false" customHeight="false" outlineLevel="0" collapsed="false">
      <c r="A71" s="66" t="n">
        <v>3.206</v>
      </c>
      <c r="B71" s="66" t="n">
        <v>3.201</v>
      </c>
      <c r="D71" s="66" t="n">
        <f aca="false">B71-A71</f>
        <v>-0.00500000000000034</v>
      </c>
      <c r="F71" s="66" t="n">
        <v>1.44054312</v>
      </c>
      <c r="H71" s="221" t="n">
        <f aca="false">F71*D71*10000</f>
        <v>-72.0271560000049</v>
      </c>
      <c r="J71" s="66" t="n">
        <v>0</v>
      </c>
      <c r="N71" s="66" t="n">
        <v>0.0025</v>
      </c>
      <c r="O71" s="206" t="n">
        <v>0</v>
      </c>
      <c r="Q71" s="221" t="n">
        <f aca="false">O71*N71*100</f>
        <v>0</v>
      </c>
    </row>
    <row r="72" customFormat="false" ht="12.75" hidden="false" customHeight="false" outlineLevel="0" collapsed="false">
      <c r="A72" s="66" t="n">
        <v>3.209</v>
      </c>
      <c r="B72" s="66" t="n">
        <v>3.228</v>
      </c>
      <c r="D72" s="66" t="n">
        <f aca="false">B72-A72</f>
        <v>0.0189999999999992</v>
      </c>
      <c r="F72" s="66" t="n">
        <v>1.09746077</v>
      </c>
      <c r="H72" s="221" t="n">
        <f aca="false">F72*D72*10000</f>
        <v>208.517546299992</v>
      </c>
      <c r="J72" s="66" t="n">
        <v>0</v>
      </c>
      <c r="N72" s="66" t="n">
        <v>0.0025</v>
      </c>
      <c r="O72" s="206" t="n">
        <v>0</v>
      </c>
      <c r="Q72" s="221" t="n">
        <f aca="false">O72*N72*100</f>
        <v>0</v>
      </c>
    </row>
    <row r="73" customFormat="false" ht="12.75" hidden="false" customHeight="false" outlineLevel="0" collapsed="false">
      <c r="A73" s="66" t="n">
        <v>3.227</v>
      </c>
      <c r="B73" s="66" t="n">
        <v>3.243</v>
      </c>
      <c r="D73" s="66" t="n">
        <f aca="false">B73-A73</f>
        <v>0.0159999999999991</v>
      </c>
      <c r="F73" s="66" t="n">
        <v>-1.33212006</v>
      </c>
      <c r="H73" s="221" t="n">
        <f aca="false">F73*D73*10000</f>
        <v>-213.139209599988</v>
      </c>
      <c r="J73" s="66" t="n">
        <v>0</v>
      </c>
      <c r="N73" s="66" t="n">
        <v>0.0025</v>
      </c>
      <c r="O73" s="206"/>
      <c r="Q73" s="221" t="n">
        <f aca="false">O73*N73*100</f>
        <v>0</v>
      </c>
    </row>
    <row r="74" customFormat="false" ht="12.75" hidden="false" customHeight="false" outlineLevel="0" collapsed="false">
      <c r="A74" s="66" t="n">
        <v>3.326</v>
      </c>
      <c r="B74" s="66" t="n">
        <v>3.334</v>
      </c>
      <c r="D74" s="66" t="n">
        <f aca="false">B74-A74</f>
        <v>0.00799999999999868</v>
      </c>
      <c r="F74" s="66" t="n">
        <v>-1.2344331</v>
      </c>
      <c r="H74" s="221" t="n">
        <f aca="false">F74*D74*10000</f>
        <v>-98.7546479999836</v>
      </c>
      <c r="J74" s="66" t="n">
        <v>0</v>
      </c>
      <c r="N74" s="66" t="n">
        <v>0.0025</v>
      </c>
      <c r="O74" s="206"/>
      <c r="Q74" s="221" t="n">
        <f aca="false">O74*N74*100</f>
        <v>0</v>
      </c>
    </row>
    <row r="75" customFormat="false" ht="12.75" hidden="false" customHeight="false" outlineLevel="0" collapsed="false">
      <c r="A75" s="66" t="n">
        <v>3.425</v>
      </c>
      <c r="B75" s="66" t="n">
        <v>3.426</v>
      </c>
      <c r="D75" s="66" t="n">
        <f aca="false">B75-A75</f>
        <v>0.00100000000000033</v>
      </c>
      <c r="F75" s="66" t="n">
        <v>-1.41959241</v>
      </c>
      <c r="H75" s="221" t="n">
        <f aca="false">F75*D75*10000</f>
        <v>-14.1959241000047</v>
      </c>
      <c r="J75" s="66" t="n">
        <v>0</v>
      </c>
      <c r="N75" s="66" t="n">
        <v>0.0025</v>
      </c>
      <c r="O75" s="206"/>
      <c r="Q75" s="221" t="n">
        <f aca="false">O75*N75*100</f>
        <v>0</v>
      </c>
    </row>
    <row r="76" customFormat="false" ht="12.75" hidden="false" customHeight="false" outlineLevel="0" collapsed="false">
      <c r="A76" s="66" t="n">
        <v>3.559</v>
      </c>
      <c r="B76" s="66" t="n">
        <v>3.554</v>
      </c>
      <c r="D76" s="66" t="n">
        <f aca="false">B76-A76</f>
        <v>-0.00500000000000123</v>
      </c>
      <c r="F76" s="66" t="n">
        <v>-1.34532256</v>
      </c>
      <c r="H76" s="221" t="n">
        <f aca="false">F76*D76*10000</f>
        <v>67.2661280000165</v>
      </c>
      <c r="J76" s="66" t="n">
        <v>0</v>
      </c>
      <c r="N76" s="66" t="n">
        <v>0.0025</v>
      </c>
      <c r="O76" s="206"/>
      <c r="Q76" s="221" t="n">
        <f aca="false">O76*N76*100</f>
        <v>0</v>
      </c>
    </row>
    <row r="77" customFormat="false" ht="12.75" hidden="false" customHeight="false" outlineLevel="0" collapsed="false">
      <c r="A77" s="66" t="n">
        <v>3.441</v>
      </c>
      <c r="B77" s="66" t="n">
        <v>3.436</v>
      </c>
      <c r="D77" s="66" t="n">
        <f aca="false">B77-A77</f>
        <v>-0.00500000000000078</v>
      </c>
      <c r="F77" s="66" t="n">
        <v>-1.49135896</v>
      </c>
      <c r="H77" s="221" t="n">
        <f aca="false">F77*D77*10000</f>
        <v>74.5679480000117</v>
      </c>
      <c r="J77" s="66" t="n">
        <v>0</v>
      </c>
      <c r="N77" s="66" t="n">
        <v>0.0025</v>
      </c>
      <c r="O77" s="206"/>
      <c r="Q77" s="221" t="n">
        <f aca="false">O77*N77*100</f>
        <v>0</v>
      </c>
    </row>
    <row r="78" customFormat="false" ht="12.75" hidden="false" customHeight="false" outlineLevel="0" collapsed="false">
      <c r="A78" s="66" t="n">
        <v>3.31</v>
      </c>
      <c r="B78" s="66" t="n">
        <v>3.305</v>
      </c>
      <c r="D78" s="66" t="n">
        <f aca="false">B78-A78</f>
        <v>-0.00499999999999989</v>
      </c>
      <c r="F78" s="66" t="n">
        <v>-1.05421983</v>
      </c>
      <c r="H78" s="221" t="n">
        <f aca="false">F78*D78*10000</f>
        <v>52.7109914999989</v>
      </c>
      <c r="J78" s="66" t="n">
        <v>0</v>
      </c>
      <c r="N78" s="66" t="n">
        <v>0.0025</v>
      </c>
      <c r="O78" s="206"/>
      <c r="Q78" s="221" t="n">
        <f aca="false">O78*N78*100</f>
        <v>0</v>
      </c>
    </row>
    <row r="79" customFormat="false" ht="12.75" hidden="false" customHeight="false" outlineLevel="0" collapsed="false">
      <c r="A79" s="66" t="n">
        <v>3.179</v>
      </c>
      <c r="B79" s="66" t="n">
        <v>3.174</v>
      </c>
      <c r="D79" s="66" t="n">
        <f aca="false">B79-A79</f>
        <v>-0.00500000000000167</v>
      </c>
      <c r="F79" s="66" t="n">
        <v>-1.43342752</v>
      </c>
      <c r="H79" s="221" t="n">
        <f aca="false">F79*D79*10000</f>
        <v>71.6713760000239</v>
      </c>
      <c r="J79" s="66" t="n">
        <v>0</v>
      </c>
      <c r="N79" s="66" t="n">
        <v>0.0025</v>
      </c>
      <c r="O79" s="206"/>
      <c r="Q79" s="221" t="n">
        <f aca="false">O79*N79*100</f>
        <v>0</v>
      </c>
    </row>
    <row r="80" customFormat="false" ht="12.75" hidden="false" customHeight="false" outlineLevel="0" collapsed="false">
      <c r="A80" s="66" t="n">
        <v>3.167</v>
      </c>
      <c r="B80" s="66" t="n">
        <v>3.162</v>
      </c>
      <c r="D80" s="66" t="n">
        <f aca="false">B80-A80</f>
        <v>-0.00499999999999989</v>
      </c>
      <c r="F80" s="66" t="n">
        <v>-0.83073749</v>
      </c>
      <c r="H80" s="221" t="n">
        <f aca="false">F80*D80*10000</f>
        <v>41.5368744999991</v>
      </c>
      <c r="J80" s="66" t="n">
        <v>0</v>
      </c>
      <c r="N80" s="66" t="n">
        <v>0.0025</v>
      </c>
      <c r="O80" s="206"/>
      <c r="Q80" s="221" t="n">
        <f aca="false">O80*N80*100</f>
        <v>0</v>
      </c>
    </row>
    <row r="81" customFormat="false" ht="12.75" hidden="false" customHeight="false" outlineLevel="0" collapsed="false">
      <c r="A81" s="66" t="n">
        <v>3.202</v>
      </c>
      <c r="B81" s="66" t="n">
        <v>3.197</v>
      </c>
      <c r="D81" s="66" t="n">
        <f aca="false">B81-A81</f>
        <v>-0.00500000000000034</v>
      </c>
      <c r="F81" s="66" t="n">
        <v>-0.7532165</v>
      </c>
      <c r="H81" s="221" t="n">
        <f aca="false">F81*D81*10000</f>
        <v>37.6608250000025</v>
      </c>
      <c r="J81" s="66" t="n">
        <v>0</v>
      </c>
      <c r="N81" s="66" t="n">
        <v>0</v>
      </c>
      <c r="O81" s="206"/>
      <c r="Q81" s="221" t="n">
        <f aca="false">O81*N81*100</f>
        <v>0</v>
      </c>
    </row>
    <row r="82" customFormat="false" ht="12.75" hidden="false" customHeight="false" outlineLevel="0" collapsed="false">
      <c r="A82" s="66" t="n">
        <v>3.214</v>
      </c>
      <c r="B82" s="66" t="n">
        <v>3.209</v>
      </c>
      <c r="D82" s="66" t="n">
        <f aca="false">B82-A82</f>
        <v>-0.00500000000000078</v>
      </c>
      <c r="F82" s="66" t="n">
        <v>-0.73875145</v>
      </c>
      <c r="H82" s="221" t="n">
        <f aca="false">F82*D82*10000</f>
        <v>36.9375725000058</v>
      </c>
      <c r="J82" s="66" t="n">
        <v>0</v>
      </c>
      <c r="N82" s="66" t="n">
        <v>0</v>
      </c>
      <c r="O82" s="206"/>
      <c r="Q82" s="221" t="n">
        <f aca="false">O82*N82*100</f>
        <v>0</v>
      </c>
    </row>
    <row r="83" customFormat="false" ht="12.75" hidden="false" customHeight="false" outlineLevel="0" collapsed="false">
      <c r="A83" s="66" t="n">
        <v>3.235</v>
      </c>
      <c r="B83" s="66" t="n">
        <v>3.23</v>
      </c>
      <c r="D83" s="66" t="n">
        <f aca="false">B83-A83</f>
        <v>-0.00499999999999989</v>
      </c>
      <c r="F83" s="66" t="n">
        <v>-1.06617489</v>
      </c>
      <c r="H83" s="221" t="n">
        <f aca="false">F83*D83*10000</f>
        <v>53.3087444999989</v>
      </c>
      <c r="J83" s="66" t="n">
        <v>0</v>
      </c>
      <c r="N83" s="66" t="n">
        <v>0</v>
      </c>
      <c r="O83" s="206"/>
      <c r="Q83" s="221" t="n">
        <f aca="false">O83*N83*100</f>
        <v>0</v>
      </c>
    </row>
    <row r="84" customFormat="false" ht="12.75" hidden="false" customHeight="false" outlineLevel="0" collapsed="false">
      <c r="A84" s="66" t="n">
        <v>3.237</v>
      </c>
      <c r="B84" s="66" t="n">
        <v>3.256</v>
      </c>
      <c r="D84" s="66" t="n">
        <f aca="false">B84-A84</f>
        <v>0.0189999999999997</v>
      </c>
      <c r="F84" s="66" t="n">
        <v>-1.07997942</v>
      </c>
      <c r="H84" s="221" t="n">
        <f aca="false">F84*D84*10000</f>
        <v>-205.196089799997</v>
      </c>
      <c r="J84" s="66" t="n">
        <v>0</v>
      </c>
      <c r="N84" s="66" t="n">
        <v>0</v>
      </c>
      <c r="O84" s="206"/>
      <c r="Q84" s="221" t="n">
        <f aca="false">O84*N84*100</f>
        <v>0</v>
      </c>
    </row>
    <row r="85" customFormat="false" ht="12.75" hidden="false" customHeight="false" outlineLevel="0" collapsed="false">
      <c r="A85" s="66" t="n">
        <v>3.254</v>
      </c>
      <c r="B85" s="66" t="n">
        <v>3.27</v>
      </c>
      <c r="D85" s="66" t="n">
        <f aca="false">B85-A85</f>
        <v>0.0159999999999996</v>
      </c>
      <c r="F85" s="66" t="n">
        <v>-1.40541724</v>
      </c>
      <c r="H85" s="221" t="n">
        <f aca="false">F85*D85*10000</f>
        <v>-224.866758399994</v>
      </c>
      <c r="J85" s="66" t="n">
        <v>0</v>
      </c>
      <c r="N85" s="66" t="n">
        <v>0</v>
      </c>
      <c r="O85" s="206"/>
      <c r="Q85" s="221" t="n">
        <f aca="false">O85*N85*100</f>
        <v>0</v>
      </c>
    </row>
    <row r="86" customFormat="false" ht="12.75" hidden="false" customHeight="false" outlineLevel="0" collapsed="false">
      <c r="A86" s="66" t="n">
        <v>3.348</v>
      </c>
      <c r="B86" s="66" t="n">
        <v>3.356</v>
      </c>
      <c r="D86" s="66" t="n">
        <f aca="false">B86-A86</f>
        <v>0.00799999999999868</v>
      </c>
      <c r="F86" s="66" t="n">
        <v>-1.09692244</v>
      </c>
      <c r="H86" s="221" t="n">
        <f aca="false">F86*D86*10000</f>
        <v>-87.7537951999855</v>
      </c>
      <c r="J86" s="66" t="n">
        <v>0</v>
      </c>
      <c r="N86" s="66" t="n">
        <v>0</v>
      </c>
      <c r="O86" s="206"/>
      <c r="Q86" s="221" t="n">
        <f aca="false">O86*N86*100</f>
        <v>0</v>
      </c>
    </row>
    <row r="87" customFormat="false" ht="12.75" hidden="false" customHeight="false" outlineLevel="0" collapsed="false">
      <c r="A87" s="66" t="n">
        <v>3.444</v>
      </c>
      <c r="B87" s="66" t="n">
        <v>3.445</v>
      </c>
      <c r="D87" s="66" t="n">
        <f aca="false">B87-A87</f>
        <v>0.000999999999999446</v>
      </c>
      <c r="F87" s="66" t="n">
        <v>-1.00947294</v>
      </c>
      <c r="H87" s="221" t="n">
        <f aca="false">F87*D87*10000</f>
        <v>-10.0947293999944</v>
      </c>
      <c r="J87" s="66" t="n">
        <v>0</v>
      </c>
      <c r="N87" s="66" t="n">
        <v>0</v>
      </c>
      <c r="O87" s="206"/>
      <c r="Q87" s="221" t="n">
        <f aca="false">O87*N87*100</f>
        <v>0</v>
      </c>
    </row>
    <row r="88" customFormat="false" ht="12.75" hidden="false" customHeight="false" outlineLevel="0" collapsed="false">
      <c r="A88" s="66" t="n">
        <v>3.586</v>
      </c>
      <c r="B88" s="66" t="n">
        <v>3.581</v>
      </c>
      <c r="D88" s="66" t="n">
        <f aca="false">B88-A88</f>
        <v>-0.00500000000000078</v>
      </c>
      <c r="F88" s="66" t="n">
        <v>-0.03099739</v>
      </c>
      <c r="H88" s="221" t="n">
        <f aca="false">F88*D88*10000</f>
        <v>1.54986950000024</v>
      </c>
      <c r="J88" s="66" t="n">
        <v>0</v>
      </c>
      <c r="N88" s="66" t="n">
        <v>0</v>
      </c>
      <c r="O88" s="206"/>
      <c r="Q88" s="221" t="n">
        <f aca="false">O88*N88*100</f>
        <v>0</v>
      </c>
    </row>
    <row r="89" customFormat="false" ht="12.75" hidden="false" customHeight="false" outlineLevel="0" collapsed="false">
      <c r="A89" s="66" t="n">
        <v>3.472</v>
      </c>
      <c r="B89" s="66" t="n">
        <v>3.467</v>
      </c>
      <c r="D89" s="66" t="n">
        <f aca="false">B89-A89</f>
        <v>-0.00500000000000034</v>
      </c>
      <c r="F89" s="66" t="n">
        <v>0.1809368</v>
      </c>
      <c r="H89" s="221" t="n">
        <f aca="false">F89*D89*10000</f>
        <v>-9.04684000000061</v>
      </c>
      <c r="J89" s="66" t="n">
        <v>0</v>
      </c>
      <c r="N89" s="66" t="n">
        <v>0</v>
      </c>
      <c r="O89" s="206"/>
      <c r="Q89" s="221" t="n">
        <f aca="false">O89*N89*100</f>
        <v>0</v>
      </c>
    </row>
    <row r="90" customFormat="false" ht="12.75" hidden="false" customHeight="false" outlineLevel="0" collapsed="false">
      <c r="A90" s="66" t="n">
        <v>3.344</v>
      </c>
      <c r="B90" s="66" t="n">
        <v>3.339</v>
      </c>
      <c r="D90" s="66" t="n">
        <f aca="false">B90-A90</f>
        <v>-0.00500000000000034</v>
      </c>
      <c r="F90" s="66" t="n">
        <v>0.5039785</v>
      </c>
      <c r="H90" s="221" t="n">
        <f aca="false">F90*D90*10000</f>
        <v>-25.1989250000017</v>
      </c>
      <c r="J90" s="66" t="n">
        <v>0</v>
      </c>
      <c r="N90" s="66" t="n">
        <v>0</v>
      </c>
      <c r="O90" s="206"/>
      <c r="Q90" s="221" t="n">
        <f aca="false">O90*N90*100</f>
        <v>0</v>
      </c>
    </row>
    <row r="91" customFormat="false" ht="12.75" hidden="false" customHeight="false" outlineLevel="0" collapsed="false">
      <c r="A91" s="66" t="n">
        <v>3.216</v>
      </c>
      <c r="B91" s="66" t="n">
        <v>3.211</v>
      </c>
      <c r="D91" s="66" t="n">
        <f aca="false">B91-A91</f>
        <v>-0.00500000000000167</v>
      </c>
      <c r="F91" s="66" t="n">
        <v>-0.05070039</v>
      </c>
      <c r="H91" s="221" t="n">
        <f aca="false">F91*D91*10000</f>
        <v>2.53501950000085</v>
      </c>
      <c r="J91" s="66" t="n">
        <v>0</v>
      </c>
      <c r="N91" s="66" t="n">
        <v>0</v>
      </c>
      <c r="O91" s="206"/>
      <c r="Q91" s="221" t="n">
        <f aca="false">O91*N91*100</f>
        <v>0</v>
      </c>
    </row>
    <row r="92" customFormat="false" ht="12.75" hidden="false" customHeight="false" outlineLevel="0" collapsed="false">
      <c r="A92" s="66" t="n">
        <v>3.205</v>
      </c>
      <c r="B92" s="66" t="n">
        <v>3.2</v>
      </c>
      <c r="D92" s="66" t="n">
        <f aca="false">B92-A92</f>
        <v>-0.00499999999999989</v>
      </c>
      <c r="F92" s="66" t="n">
        <v>0.61495252</v>
      </c>
      <c r="H92" s="221" t="n">
        <f aca="false">F92*D92*10000</f>
        <v>-30.7476259999993</v>
      </c>
      <c r="J92" s="66" t="n">
        <v>0</v>
      </c>
      <c r="N92" s="66" t="n">
        <v>0</v>
      </c>
      <c r="O92" s="206"/>
      <c r="Q92" s="221" t="n">
        <f aca="false">O92*N92*100</f>
        <v>0</v>
      </c>
    </row>
    <row r="93" customFormat="false" ht="12.75" hidden="false" customHeight="false" outlineLevel="0" collapsed="false">
      <c r="A93" s="66" t="n">
        <v>3.241</v>
      </c>
      <c r="B93" s="66" t="n">
        <v>3.236</v>
      </c>
      <c r="D93" s="66" t="n">
        <f aca="false">B93-A93</f>
        <v>-0.00500000000000034</v>
      </c>
      <c r="F93" s="66" t="n">
        <v>0.67361174</v>
      </c>
      <c r="H93" s="221" t="n">
        <f aca="false">F93*D93*10000</f>
        <v>-33.6805870000023</v>
      </c>
      <c r="J93" s="66" t="n">
        <v>0</v>
      </c>
      <c r="N93" s="66" t="n">
        <v>0</v>
      </c>
      <c r="O93" s="206"/>
      <c r="Q93" s="221" t="n">
        <f aca="false">O93*N93*100</f>
        <v>0</v>
      </c>
    </row>
    <row r="94" customFormat="false" ht="12.75" hidden="false" customHeight="false" outlineLevel="0" collapsed="false">
      <c r="A94" s="66" t="n">
        <v>3.253</v>
      </c>
      <c r="B94" s="66" t="n">
        <v>3.248</v>
      </c>
      <c r="D94" s="66" t="n">
        <f aca="false">B94-A94</f>
        <v>-0.00500000000000034</v>
      </c>
      <c r="F94" s="66" t="n">
        <v>0.576821</v>
      </c>
      <c r="H94" s="221" t="n">
        <f aca="false">F94*D94*10000</f>
        <v>-28.841050000002</v>
      </c>
      <c r="J94" s="66" t="n">
        <v>0</v>
      </c>
      <c r="N94" s="66" t="n">
        <v>0</v>
      </c>
      <c r="O94" s="206"/>
      <c r="Q94" s="221" t="n">
        <f aca="false">O94*N94*100</f>
        <v>0</v>
      </c>
    </row>
    <row r="95" customFormat="false" ht="12.75" hidden="false" customHeight="false" outlineLevel="0" collapsed="false">
      <c r="A95" s="66" t="n">
        <v>3.274</v>
      </c>
      <c r="B95" s="66" t="n">
        <v>3.269</v>
      </c>
      <c r="D95" s="66" t="n">
        <f aca="false">B95-A95</f>
        <v>-0.00500000000000034</v>
      </c>
      <c r="F95" s="66" t="n">
        <v>0.26975548</v>
      </c>
      <c r="H95" s="221" t="n">
        <f aca="false">F95*D95*10000</f>
        <v>-13.4877740000009</v>
      </c>
      <c r="J95" s="66" t="n">
        <v>0</v>
      </c>
      <c r="N95" s="66" t="n">
        <v>0</v>
      </c>
      <c r="O95" s="206"/>
      <c r="Q95" s="221" t="n">
        <f aca="false">O95*N95*100</f>
        <v>0</v>
      </c>
    </row>
    <row r="96" customFormat="false" ht="12.75" hidden="false" customHeight="false" outlineLevel="0" collapsed="false">
      <c r="A96" s="66" t="n">
        <v>3.275</v>
      </c>
      <c r="B96" s="66" t="n">
        <v>3.294</v>
      </c>
      <c r="D96" s="66" t="n">
        <f aca="false">B96-A96</f>
        <v>0.0190000000000001</v>
      </c>
      <c r="F96" s="66" t="n">
        <v>0.25734445</v>
      </c>
      <c r="H96" s="221" t="n">
        <f aca="false">F96*D96*10000</f>
        <v>48.8954455000003</v>
      </c>
      <c r="J96" s="66" t="n">
        <v>0</v>
      </c>
      <c r="N96" s="66" t="n">
        <v>0</v>
      </c>
      <c r="O96" s="206"/>
      <c r="Q96" s="221" t="n">
        <f aca="false">O96*N96*100</f>
        <v>0</v>
      </c>
    </row>
    <row r="97" customFormat="false" ht="12.75" hidden="false" customHeight="false" outlineLevel="0" collapsed="false">
      <c r="A97" s="66" t="n">
        <v>3.291</v>
      </c>
      <c r="B97" s="66" t="n">
        <v>3.307</v>
      </c>
      <c r="D97" s="66" t="n">
        <f aca="false">B97-A97</f>
        <v>0.0159999999999982</v>
      </c>
      <c r="F97" s="66" t="n">
        <v>0.29208353</v>
      </c>
      <c r="H97" s="221" t="n">
        <f aca="false">F97*D97*10000</f>
        <v>46.7333647999948</v>
      </c>
      <c r="J97" s="66" t="n">
        <v>0</v>
      </c>
      <c r="N97" s="66" t="n">
        <v>0</v>
      </c>
      <c r="O97" s="206"/>
      <c r="Q97" s="221" t="n">
        <f aca="false">O97*N97*100</f>
        <v>0</v>
      </c>
    </row>
    <row r="98" customFormat="false" ht="12.75" hidden="false" customHeight="false" outlineLevel="0" collapsed="false">
      <c r="A98" s="66" t="n">
        <v>3.38</v>
      </c>
      <c r="B98" s="66" t="n">
        <v>3.388</v>
      </c>
      <c r="D98" s="66" t="n">
        <f aca="false">B98-A98</f>
        <v>0.00799999999999912</v>
      </c>
      <c r="F98" s="66" t="n">
        <v>0.36234871</v>
      </c>
      <c r="H98" s="221" t="n">
        <f aca="false">F98*D98*10000</f>
        <v>28.9878967999968</v>
      </c>
      <c r="J98" s="66" t="n">
        <v>0</v>
      </c>
      <c r="N98" s="66" t="n">
        <v>0</v>
      </c>
      <c r="O98" s="206"/>
      <c r="Q98" s="221" t="n">
        <f aca="false">O98*N98*100</f>
        <v>0</v>
      </c>
    </row>
    <row r="99" customFormat="false" ht="12.75" hidden="false" customHeight="false" outlineLevel="0" collapsed="false">
      <c r="A99" s="66" t="n">
        <v>3.473</v>
      </c>
      <c r="B99" s="66" t="n">
        <v>3.474</v>
      </c>
      <c r="D99" s="66" t="n">
        <f aca="false">B99-A99</f>
        <v>0.00100000000000033</v>
      </c>
      <c r="F99" s="66" t="n">
        <v>0.14163875</v>
      </c>
      <c r="H99" s="221" t="n">
        <f aca="false">F99*D99*10000</f>
        <v>1.41638750000047</v>
      </c>
      <c r="J99" s="66" t="n">
        <v>0</v>
      </c>
      <c r="N99" s="66" t="n">
        <v>0</v>
      </c>
      <c r="O99" s="206"/>
      <c r="Q99" s="221" t="n">
        <f aca="false">O99*N99*100</f>
        <v>0</v>
      </c>
    </row>
    <row r="100" customFormat="false" ht="12.75" hidden="false" customHeight="false" outlineLevel="0" collapsed="false">
      <c r="A100" s="66" t="n">
        <v>3.623</v>
      </c>
      <c r="B100" s="66" t="n">
        <v>3.618</v>
      </c>
      <c r="D100" s="66" t="n">
        <f aca="false">B100-A100</f>
        <v>-0.00500000000000078</v>
      </c>
      <c r="F100" s="66" t="n">
        <v>0.23050458</v>
      </c>
      <c r="H100" s="221" t="n">
        <f aca="false">F100*D100*10000</f>
        <v>-11.5252290000018</v>
      </c>
      <c r="J100" s="66" t="n">
        <v>0</v>
      </c>
      <c r="N100" s="66" t="n">
        <v>0</v>
      </c>
      <c r="O100" s="206"/>
      <c r="Q100" s="221" t="n">
        <f aca="false">O100*N100*100</f>
        <v>0</v>
      </c>
    </row>
    <row r="101" customFormat="false" ht="12.75" hidden="false" customHeight="false" outlineLevel="0" collapsed="false">
      <c r="A101" s="66" t="n">
        <v>3.513</v>
      </c>
      <c r="B101" s="66" t="n">
        <v>3.508</v>
      </c>
      <c r="D101" s="66" t="n">
        <f aca="false">B101-A101</f>
        <v>-0.00500000000000078</v>
      </c>
      <c r="F101" s="66" t="n">
        <v>0.01277864</v>
      </c>
      <c r="H101" s="221" t="n">
        <f aca="false">F101*D101*10000</f>
        <v>-0.6389320000001</v>
      </c>
      <c r="J101" s="66" t="n">
        <v>0</v>
      </c>
      <c r="N101" s="66" t="n">
        <v>0</v>
      </c>
      <c r="O101" s="206"/>
      <c r="Q101" s="221" t="n">
        <f aca="false">O101*N101*100</f>
        <v>0</v>
      </c>
    </row>
    <row r="102" customFormat="false" ht="12.75" hidden="false" customHeight="false" outlineLevel="0" collapsed="false">
      <c r="A102" s="66" t="n">
        <v>3.388</v>
      </c>
      <c r="B102" s="66" t="n">
        <v>3.383</v>
      </c>
      <c r="D102" s="66" t="n">
        <f aca="false">B102-A102</f>
        <v>-0.00500000000000034</v>
      </c>
      <c r="F102" s="66" t="n">
        <v>0.09312817</v>
      </c>
      <c r="H102" s="221" t="n">
        <f aca="false">F102*D102*10000</f>
        <v>-4.65640850000031</v>
      </c>
      <c r="J102" s="66" t="n">
        <v>0</v>
      </c>
      <c r="N102" s="66" t="n">
        <v>0</v>
      </c>
      <c r="O102" s="206"/>
      <c r="Q102" s="221" t="n">
        <f aca="false">O102*N102*100</f>
        <v>0</v>
      </c>
    </row>
    <row r="103" customFormat="false" ht="12.75" hidden="false" customHeight="false" outlineLevel="0" collapsed="false">
      <c r="A103" s="66" t="n">
        <v>3.263</v>
      </c>
      <c r="B103" s="66" t="n">
        <v>3.258</v>
      </c>
      <c r="D103" s="66" t="n">
        <f aca="false">B103-A103</f>
        <v>-0.00500000000000211</v>
      </c>
      <c r="F103" s="66" t="n">
        <v>-0.14752974</v>
      </c>
      <c r="H103" s="221" t="n">
        <f aca="false">F103*D103*10000</f>
        <v>7.37648700000312</v>
      </c>
      <c r="J103" s="66" t="n">
        <v>0</v>
      </c>
      <c r="N103" s="66" t="n">
        <v>0</v>
      </c>
      <c r="O103" s="206"/>
      <c r="Q103" s="221" t="n">
        <f aca="false">O103*N103*100</f>
        <v>0</v>
      </c>
    </row>
    <row r="104" customFormat="false" ht="12.75" hidden="false" customHeight="false" outlineLevel="0" collapsed="false">
      <c r="A104" s="66" t="n">
        <v>3.253</v>
      </c>
      <c r="B104" s="66" t="n">
        <v>3.248</v>
      </c>
      <c r="D104" s="66" t="n">
        <f aca="false">B104-A104</f>
        <v>-0.00499999999999989</v>
      </c>
      <c r="F104" s="66" t="n">
        <v>0.00196697</v>
      </c>
      <c r="H104" s="221" t="n">
        <f aca="false">F104*D104*10000</f>
        <v>-0.0983484999999979</v>
      </c>
      <c r="J104" s="66" t="n">
        <v>0</v>
      </c>
      <c r="N104" s="66" t="n">
        <v>0</v>
      </c>
      <c r="O104" s="206"/>
      <c r="Q104" s="221" t="n">
        <f aca="false">O104*N104*100</f>
        <v>0</v>
      </c>
    </row>
    <row r="105" customFormat="false" ht="12.75" hidden="false" customHeight="false" outlineLevel="0" collapsed="false">
      <c r="A105" s="66" t="n">
        <v>3.29</v>
      </c>
      <c r="B105" s="66" t="n">
        <v>3.285</v>
      </c>
      <c r="D105" s="66" t="n">
        <f aca="false">B105-A105</f>
        <v>-0.00499999999999989</v>
      </c>
      <c r="F105" s="66" t="n">
        <v>-0.06149541</v>
      </c>
      <c r="H105" s="221" t="n">
        <f aca="false">F105*D105*10000</f>
        <v>3.07477049999994</v>
      </c>
      <c r="J105" s="66" t="n">
        <v>0</v>
      </c>
      <c r="N105" s="66" t="n">
        <v>0</v>
      </c>
      <c r="O105" s="206"/>
      <c r="Q105" s="221" t="n">
        <f aca="false">O105*N105*100</f>
        <v>0</v>
      </c>
    </row>
    <row r="106" customFormat="false" ht="12.75" hidden="false" customHeight="false" outlineLevel="0" collapsed="false">
      <c r="A106" s="66" t="n">
        <v>3.302</v>
      </c>
      <c r="B106" s="66" t="n">
        <v>3.297</v>
      </c>
      <c r="D106" s="66" t="n">
        <f aca="false">B106-A106</f>
        <v>-0.00500000000000034</v>
      </c>
      <c r="F106" s="66" t="n">
        <v>-0.04130181</v>
      </c>
      <c r="H106" s="221" t="n">
        <f aca="false">F106*D106*10000</f>
        <v>2.06509050000014</v>
      </c>
      <c r="J106" s="66" t="n">
        <v>0</v>
      </c>
      <c r="N106" s="66" t="n">
        <v>0</v>
      </c>
      <c r="O106" s="206"/>
      <c r="Q106" s="221" t="n">
        <f aca="false">O106*N106*100</f>
        <v>0</v>
      </c>
    </row>
    <row r="107" customFormat="false" ht="12.75" hidden="false" customHeight="false" outlineLevel="0" collapsed="false">
      <c r="A107" s="66" t="n">
        <v>3.323</v>
      </c>
      <c r="B107" s="66" t="n">
        <v>3.318</v>
      </c>
      <c r="D107" s="66" t="n">
        <f aca="false">B107-A107</f>
        <v>-0.00500000000000034</v>
      </c>
      <c r="F107" s="66" t="n">
        <v>-0.145837</v>
      </c>
      <c r="H107" s="221" t="n">
        <f aca="false">F107*D107*10000</f>
        <v>7.29185000000049</v>
      </c>
      <c r="J107" s="66" t="n">
        <v>0</v>
      </c>
      <c r="N107" s="66" t="n">
        <v>0</v>
      </c>
      <c r="O107" s="206"/>
      <c r="Q107" s="221" t="n">
        <f aca="false">O107*N107*100</f>
        <v>0</v>
      </c>
    </row>
    <row r="108" customFormat="false" ht="12.75" hidden="false" customHeight="false" outlineLevel="0" collapsed="false">
      <c r="A108" s="66" t="n">
        <v>3.323</v>
      </c>
      <c r="B108" s="66" t="n">
        <v>3.342</v>
      </c>
      <c r="D108" s="66" t="n">
        <f aca="false">B108-A108</f>
        <v>0.0189999999999997</v>
      </c>
      <c r="F108" s="66" t="n">
        <v>-0.14259041</v>
      </c>
      <c r="H108" s="221" t="n">
        <f aca="false">F108*D108*10000</f>
        <v>-27.0921778999996</v>
      </c>
      <c r="J108" s="66" t="n">
        <v>0</v>
      </c>
      <c r="N108" s="66" t="n">
        <v>0</v>
      </c>
      <c r="O108" s="206"/>
      <c r="Q108" s="221" t="n">
        <f aca="false">O108*N108*100</f>
        <v>0</v>
      </c>
    </row>
    <row r="109" customFormat="false" ht="12.75" hidden="false" customHeight="false" outlineLevel="0" collapsed="false">
      <c r="A109" s="66" t="n">
        <v>3.338</v>
      </c>
      <c r="B109" s="66" t="n">
        <v>3.354</v>
      </c>
      <c r="D109" s="66" t="n">
        <f aca="false">B109-A109</f>
        <v>0.0159999999999982</v>
      </c>
      <c r="F109" s="66" t="n">
        <v>0.00224743</v>
      </c>
      <c r="H109" s="221" t="n">
        <f aca="false">F109*D109*10000</f>
        <v>0.35958879999996</v>
      </c>
      <c r="J109" s="66" t="n">
        <v>0</v>
      </c>
      <c r="N109" s="66" t="n">
        <v>0</v>
      </c>
      <c r="O109" s="206"/>
      <c r="Q109" s="221" t="n">
        <f aca="false">O109*N109*100</f>
        <v>0</v>
      </c>
    </row>
    <row r="110" customFormat="false" ht="12.75" hidden="false" customHeight="false" outlineLevel="0" collapsed="false">
      <c r="A110" s="66" t="n">
        <v>3.422</v>
      </c>
      <c r="B110" s="66" t="n">
        <v>3.43</v>
      </c>
      <c r="D110" s="66" t="n">
        <f aca="false">B110-A110</f>
        <v>0.00800000000000001</v>
      </c>
      <c r="F110" s="66" t="n">
        <v>-0.01571222</v>
      </c>
      <c r="H110" s="221" t="n">
        <f aca="false">F110*D110*10000</f>
        <v>-1.2569776</v>
      </c>
      <c r="J110" s="66" t="n">
        <v>0</v>
      </c>
      <c r="N110" s="66" t="n">
        <v>0</v>
      </c>
      <c r="O110" s="206"/>
      <c r="Q110" s="221" t="n">
        <f aca="false">O110*N110*100</f>
        <v>0</v>
      </c>
    </row>
    <row r="111" customFormat="false" ht="12.75" hidden="false" customHeight="false" outlineLevel="0" collapsed="false">
      <c r="A111" s="66" t="n">
        <v>3.512</v>
      </c>
      <c r="B111" s="66" t="n">
        <v>3.513</v>
      </c>
      <c r="D111" s="66" t="n">
        <f aca="false">B111-A111</f>
        <v>0.00100000000000078</v>
      </c>
      <c r="F111" s="66" t="n">
        <v>-0.0195233</v>
      </c>
      <c r="H111" s="221" t="n">
        <f aca="false">F111*D111*10000</f>
        <v>-0.195233000000152</v>
      </c>
      <c r="N111" s="66" t="n">
        <v>0</v>
      </c>
      <c r="O111" s="206"/>
      <c r="Q111" s="221" t="n">
        <f aca="false">O111*N111*100</f>
        <v>0</v>
      </c>
    </row>
    <row r="112" customFormat="false" ht="12.75" hidden="false" customHeight="false" outlineLevel="0" collapsed="false">
      <c r="A112" s="66" t="n">
        <v>3.67</v>
      </c>
      <c r="B112" s="66" t="n">
        <v>3.665</v>
      </c>
      <c r="D112" s="66" t="n">
        <f aca="false">B112-A112</f>
        <v>-0.00499999999999989</v>
      </c>
      <c r="F112" s="66" t="n">
        <v>0.07051824</v>
      </c>
      <c r="H112" s="221" t="n">
        <f aca="false">F112*D112*10000</f>
        <v>-3.52591199999992</v>
      </c>
      <c r="N112" s="66" t="n">
        <v>0</v>
      </c>
      <c r="O112" s="206"/>
      <c r="Q112" s="221" t="n">
        <f aca="false">O112*N112*100</f>
        <v>0</v>
      </c>
    </row>
    <row r="113" customFormat="false" ht="12.75" hidden="false" customHeight="false" outlineLevel="0" collapsed="false">
      <c r="A113" s="66" t="n">
        <v>3.564</v>
      </c>
      <c r="B113" s="66" t="n">
        <v>3.559</v>
      </c>
      <c r="D113" s="66" t="n">
        <f aca="false">B113-A113</f>
        <v>-0.00500000000000078</v>
      </c>
      <c r="F113" s="66" t="n">
        <v>0.07474351</v>
      </c>
      <c r="H113" s="221" t="n">
        <f aca="false">F113*D113*10000</f>
        <v>-3.73717550000058</v>
      </c>
      <c r="N113" s="66" t="n">
        <v>0</v>
      </c>
      <c r="O113" s="206"/>
      <c r="Q113" s="221" t="n">
        <f aca="false">O113*N113*100</f>
        <v>0</v>
      </c>
    </row>
    <row r="114" customFormat="false" ht="12.75" hidden="false" customHeight="false" outlineLevel="0" collapsed="false">
      <c r="A114" s="66" t="n">
        <v>3.442</v>
      </c>
      <c r="B114" s="66" t="n">
        <v>3.437</v>
      </c>
      <c r="D114" s="66" t="n">
        <f aca="false">B114-A114</f>
        <v>-0.00499999999999989</v>
      </c>
      <c r="F114" s="66" t="n">
        <v>0.0608089</v>
      </c>
      <c r="H114" s="221" t="n">
        <f aca="false">F114*D114*10000</f>
        <v>-3.04044499999994</v>
      </c>
      <c r="N114" s="66" t="n">
        <v>0</v>
      </c>
      <c r="O114" s="206"/>
      <c r="Q114" s="221" t="n">
        <f aca="false">O114*N114*100</f>
        <v>0</v>
      </c>
    </row>
    <row r="115" customFormat="false" ht="12.75" hidden="false" customHeight="false" outlineLevel="0" collapsed="false">
      <c r="A115" s="66" t="n">
        <v>3.32</v>
      </c>
      <c r="B115" s="66" t="n">
        <v>3.315</v>
      </c>
      <c r="D115" s="66" t="n">
        <f aca="false">B115-A115</f>
        <v>-0.00499999999999989</v>
      </c>
      <c r="F115" s="66" t="n">
        <v>0.02901356</v>
      </c>
      <c r="H115" s="221" t="n">
        <f aca="false">F115*D115*10000</f>
        <v>-1.45067799999997</v>
      </c>
      <c r="N115" s="66" t="n">
        <v>0</v>
      </c>
      <c r="O115" s="206"/>
      <c r="Q115" s="221" t="n">
        <f aca="false">O115*N115*100</f>
        <v>0</v>
      </c>
    </row>
    <row r="116" customFormat="false" ht="12.75" hidden="false" customHeight="false" outlineLevel="0" collapsed="false">
      <c r="A116" s="66" t="n">
        <v>3.311</v>
      </c>
      <c r="B116" s="66" t="n">
        <v>3.306</v>
      </c>
      <c r="D116" s="66" t="n">
        <f aca="false">B116-A116</f>
        <v>-0.00499999999999989</v>
      </c>
      <c r="F116" s="66" t="n">
        <v>0.02646461</v>
      </c>
      <c r="H116" s="221" t="n">
        <f aca="false">F116*D116*10000</f>
        <v>-1.32323049999997</v>
      </c>
      <c r="N116" s="66" t="n">
        <v>0</v>
      </c>
      <c r="O116" s="206"/>
      <c r="Q116" s="221" t="n">
        <f aca="false">O116*N116*100</f>
        <v>0</v>
      </c>
    </row>
    <row r="117" customFormat="false" ht="12.75" hidden="false" customHeight="false" outlineLevel="0" collapsed="false">
      <c r="A117" s="66" t="n">
        <v>3.349</v>
      </c>
      <c r="B117" s="66" t="n">
        <v>3.344</v>
      </c>
      <c r="D117" s="66" t="n">
        <f aca="false">B117-A117</f>
        <v>-0.00500000000000034</v>
      </c>
      <c r="F117" s="66" t="n">
        <v>-0.05610415</v>
      </c>
      <c r="H117" s="221" t="n">
        <f aca="false">F117*D117*10000</f>
        <v>2.80520750000019</v>
      </c>
      <c r="N117" s="66" t="n">
        <v>0</v>
      </c>
      <c r="O117" s="206"/>
      <c r="Q117" s="221" t="n">
        <f aca="false">O117*N117*100</f>
        <v>0</v>
      </c>
    </row>
    <row r="118" customFormat="false" ht="12.75" hidden="false" customHeight="false" outlineLevel="0" collapsed="false">
      <c r="A118" s="66" t="n">
        <v>3.361</v>
      </c>
      <c r="B118" s="66" t="n">
        <v>3.356</v>
      </c>
      <c r="D118" s="66" t="n">
        <f aca="false">B118-A118</f>
        <v>-0.00500000000000034</v>
      </c>
      <c r="F118" s="66" t="n">
        <v>0.07342898</v>
      </c>
      <c r="H118" s="221" t="n">
        <f aca="false">F118*D118*10000</f>
        <v>-3.67144900000025</v>
      </c>
      <c r="N118" s="66" t="n">
        <v>0</v>
      </c>
      <c r="O118" s="206"/>
      <c r="Q118" s="221" t="n">
        <f aca="false">O118*N118*100</f>
        <v>0</v>
      </c>
    </row>
    <row r="119" customFormat="false" ht="12.75" hidden="false" customHeight="false" outlineLevel="0" collapsed="false">
      <c r="A119" s="66" t="n">
        <v>3.382</v>
      </c>
      <c r="B119" s="66" t="n">
        <v>3.377</v>
      </c>
      <c r="D119" s="66" t="n">
        <f aca="false">B119-A119</f>
        <v>-0.00499999999999989</v>
      </c>
      <c r="F119" s="66" t="n">
        <v>0.00685507</v>
      </c>
      <c r="H119" s="221" t="n">
        <f aca="false">F119*D119*10000</f>
        <v>-0.342753499999993</v>
      </c>
      <c r="N119" s="66" t="n">
        <v>0</v>
      </c>
      <c r="O119" s="206"/>
      <c r="Q119" s="221" t="n">
        <f aca="false">O119*N119*100</f>
        <v>0</v>
      </c>
    </row>
    <row r="120" customFormat="false" ht="12.75" hidden="false" customHeight="false" outlineLevel="0" collapsed="false">
      <c r="A120" s="66" t="n">
        <v>3.381</v>
      </c>
      <c r="B120" s="66" t="n">
        <v>3.4</v>
      </c>
      <c r="D120" s="66" t="n">
        <f aca="false">B120-A120</f>
        <v>0.0189999999999997</v>
      </c>
      <c r="F120" s="66" t="n">
        <v>0.01244391</v>
      </c>
      <c r="H120" s="221" t="n">
        <f aca="false">F120*D120*10000</f>
        <v>2.36434289999996</v>
      </c>
      <c r="N120" s="66" t="n">
        <v>0</v>
      </c>
      <c r="O120" s="206"/>
      <c r="Q120" s="221" t="n">
        <f aca="false">O120*N120*100</f>
        <v>0</v>
      </c>
    </row>
    <row r="121" customFormat="false" ht="12.75" hidden="false" customHeight="false" outlineLevel="0" collapsed="false">
      <c r="A121" s="66" t="n">
        <v>3.395</v>
      </c>
      <c r="B121" s="66" t="n">
        <v>3.411</v>
      </c>
      <c r="D121" s="66" t="n">
        <f aca="false">B121-A121</f>
        <v>0.0159999999999982</v>
      </c>
      <c r="F121" s="66" t="n">
        <v>0.01226479</v>
      </c>
      <c r="H121" s="221" t="n">
        <f aca="false">F121*D121*10000</f>
        <v>1.96236639999978</v>
      </c>
      <c r="N121" s="66" t="n">
        <v>0</v>
      </c>
      <c r="O121" s="206"/>
      <c r="Q121" s="221" t="n">
        <f aca="false">O121*N121*100</f>
        <v>0</v>
      </c>
    </row>
    <row r="122" customFormat="false" ht="12.75" hidden="false" customHeight="false" outlineLevel="0" collapsed="false">
      <c r="A122" s="66" t="n">
        <v>3.474</v>
      </c>
      <c r="B122" s="66" t="n">
        <v>3.482</v>
      </c>
      <c r="D122" s="66" t="n">
        <f aca="false">B122-A122</f>
        <v>0.00799999999999868</v>
      </c>
      <c r="F122" s="66" t="n">
        <v>0.03598225</v>
      </c>
      <c r="H122" s="221" t="n">
        <f aca="false">F122*D122*10000</f>
        <v>2.87857999999952</v>
      </c>
      <c r="N122" s="66" t="n">
        <v>0</v>
      </c>
      <c r="O122" s="206"/>
      <c r="Q122" s="221" t="n">
        <f aca="false">O122*N122*100</f>
        <v>0</v>
      </c>
    </row>
    <row r="123" customFormat="false" ht="12.75" hidden="false" customHeight="false" outlineLevel="0" collapsed="false">
      <c r="A123" s="66" t="n">
        <v>3.561</v>
      </c>
      <c r="B123" s="66" t="n">
        <v>3.562</v>
      </c>
      <c r="D123" s="66" t="n">
        <f aca="false">B123-A123</f>
        <v>0.00100000000000078</v>
      </c>
      <c r="F123" s="66" t="n">
        <v>0.03670086</v>
      </c>
      <c r="H123" s="221" t="n">
        <f aca="false">F123*D123*10000</f>
        <v>0.367008600000286</v>
      </c>
      <c r="N123" s="66" t="n">
        <v>0</v>
      </c>
      <c r="O123" s="206"/>
      <c r="Q123" s="221" t="n">
        <f aca="false">O123*N123*100</f>
        <v>0</v>
      </c>
    </row>
    <row r="124" customFormat="false" ht="12.75" hidden="false" customHeight="false" outlineLevel="0" collapsed="false">
      <c r="A124" s="66" t="n">
        <v>3.727</v>
      </c>
      <c r="B124" s="66" t="n">
        <v>3.722</v>
      </c>
      <c r="D124" s="66" t="n">
        <f aca="false">B124-A124</f>
        <v>-0.00500000000000034</v>
      </c>
      <c r="F124" s="66" t="n">
        <v>0.02178779</v>
      </c>
      <c r="H124" s="221" t="n">
        <f aca="false">F124*D124*10000</f>
        <v>-1.08938950000007</v>
      </c>
      <c r="N124" s="66" t="n">
        <v>0</v>
      </c>
      <c r="O124" s="206"/>
      <c r="Q124" s="221" t="n">
        <f aca="false">O124*N124*100</f>
        <v>0</v>
      </c>
    </row>
    <row r="125" customFormat="false" ht="12.75" hidden="false" customHeight="false" outlineLevel="0" collapsed="false">
      <c r="A125" s="66" t="n">
        <v>3.625</v>
      </c>
      <c r="B125" s="66" t="n">
        <v>3.62</v>
      </c>
      <c r="D125" s="66" t="n">
        <f aca="false">B125-A125</f>
        <v>-0.00499999999999989</v>
      </c>
      <c r="F125" s="66" t="n">
        <v>0.02425351</v>
      </c>
      <c r="H125" s="221" t="n">
        <f aca="false">F125*D125*10000</f>
        <v>-1.21267549999997</v>
      </c>
      <c r="N125" s="66" t="n">
        <v>0</v>
      </c>
      <c r="O125" s="206"/>
      <c r="Q125" s="221" t="n">
        <f aca="false">O125*N125*100</f>
        <v>0</v>
      </c>
    </row>
    <row r="126" customFormat="false" ht="12.75" hidden="false" customHeight="false" outlineLevel="0" collapsed="false">
      <c r="A126" s="66" t="n">
        <v>3.506</v>
      </c>
      <c r="B126" s="66" t="n">
        <v>3.501</v>
      </c>
      <c r="D126" s="66" t="n">
        <f aca="false">B126-A126</f>
        <v>-0.00499999999999989</v>
      </c>
      <c r="F126" s="66" t="n">
        <v>0.01468864</v>
      </c>
      <c r="H126" s="221" t="n">
        <f aca="false">F126*D126*10000</f>
        <v>-0.734431999999984</v>
      </c>
      <c r="N126" s="66" t="n">
        <v>0</v>
      </c>
      <c r="O126" s="206"/>
      <c r="Q126" s="221" t="n">
        <f aca="false">O126*N126*100</f>
        <v>0</v>
      </c>
    </row>
    <row r="127" customFormat="false" ht="12.75" hidden="false" customHeight="false" outlineLevel="0" collapsed="false">
      <c r="A127" s="66" t="n">
        <v>3.387</v>
      </c>
      <c r="B127" s="66" t="n">
        <v>3.382</v>
      </c>
      <c r="D127" s="66" t="n">
        <f aca="false">B127-A127</f>
        <v>-0.00500000000000211</v>
      </c>
      <c r="F127" s="66" t="n">
        <v>-0.0145947</v>
      </c>
      <c r="H127" s="221" t="n">
        <f aca="false">F127*D127*10000</f>
        <v>0.729735000000308</v>
      </c>
      <c r="N127" s="66" t="n">
        <v>0</v>
      </c>
      <c r="O127" s="206"/>
      <c r="Q127" s="221" t="n">
        <f aca="false">O127*N127*100</f>
        <v>0</v>
      </c>
    </row>
    <row r="128" customFormat="false" ht="12.75" hidden="false" customHeight="false" outlineLevel="0" collapsed="false">
      <c r="A128" s="66" t="n">
        <v>3.379</v>
      </c>
      <c r="B128" s="66" t="n">
        <v>3.374</v>
      </c>
      <c r="D128" s="66" t="n">
        <f aca="false">B128-A128</f>
        <v>-0.00499999999999989</v>
      </c>
      <c r="F128" s="66" t="n">
        <v>-0.02957004</v>
      </c>
      <c r="H128" s="221" t="n">
        <f aca="false">F128*D128*10000</f>
        <v>1.47850199999997</v>
      </c>
      <c r="N128" s="66" t="n">
        <v>0</v>
      </c>
      <c r="O128" s="206"/>
      <c r="Q128" s="221" t="n">
        <f aca="false">O128*N128*100</f>
        <v>0</v>
      </c>
    </row>
    <row r="129" customFormat="false" ht="12.75" hidden="false" customHeight="false" outlineLevel="0" collapsed="false">
      <c r="A129" s="66" t="n">
        <v>3.418</v>
      </c>
      <c r="B129" s="66" t="n">
        <v>3.413</v>
      </c>
      <c r="D129" s="66" t="n">
        <f aca="false">B129-A129</f>
        <v>-0.00500000000000034</v>
      </c>
      <c r="F129" s="66" t="n">
        <v>-0.1039841</v>
      </c>
      <c r="H129" s="221" t="n">
        <f aca="false">F129*D129*10000</f>
        <v>5.19920500000035</v>
      </c>
      <c r="N129" s="66" t="n">
        <v>0</v>
      </c>
      <c r="O129" s="206"/>
      <c r="Q129" s="221" t="n">
        <f aca="false">O129*N129*100</f>
        <v>0</v>
      </c>
    </row>
    <row r="130" customFormat="false" ht="12.75" hidden="false" customHeight="false" outlineLevel="0" collapsed="false">
      <c r="A130" s="66" t="n">
        <v>3.43</v>
      </c>
      <c r="B130" s="66" t="n">
        <v>3.425</v>
      </c>
      <c r="D130" s="66" t="n">
        <f aca="false">B130-A130</f>
        <v>-0.00500000000000034</v>
      </c>
      <c r="F130" s="66" t="n">
        <v>0.00817011</v>
      </c>
      <c r="H130" s="221" t="n">
        <f aca="false">F130*D130*10000</f>
        <v>-0.408505500000028</v>
      </c>
      <c r="N130" s="66" t="n">
        <v>0</v>
      </c>
      <c r="O130" s="206"/>
      <c r="Q130" s="221" t="n">
        <f aca="false">O130*N130*100</f>
        <v>0</v>
      </c>
    </row>
    <row r="131" customFormat="false" ht="12.75" hidden="false" customHeight="false" outlineLevel="0" collapsed="false">
      <c r="A131" s="66" t="n">
        <v>3.451</v>
      </c>
      <c r="B131" s="66" t="n">
        <v>3.446</v>
      </c>
      <c r="D131" s="66" t="n">
        <f aca="false">B131-A131</f>
        <v>-0.00500000000000034</v>
      </c>
      <c r="F131" s="66" t="n">
        <v>-0.05033783</v>
      </c>
      <c r="H131" s="221" t="n">
        <f aca="false">F131*D131*10000</f>
        <v>2.51689150000017</v>
      </c>
      <c r="N131" s="66" t="n">
        <v>0</v>
      </c>
      <c r="O131" s="206"/>
      <c r="Q131" s="221" t="n">
        <f aca="false">O131*N131*100</f>
        <v>0</v>
      </c>
    </row>
    <row r="132" customFormat="false" ht="12.75" hidden="false" customHeight="false" outlineLevel="0" collapsed="false">
      <c r="A132" s="66" t="n">
        <v>3.449</v>
      </c>
      <c r="B132" s="66" t="n">
        <v>3.468</v>
      </c>
      <c r="D132" s="66" t="n">
        <f aca="false">B132-A132</f>
        <v>0.0190000000000001</v>
      </c>
      <c r="F132" s="66" t="n">
        <v>-0.04548511</v>
      </c>
      <c r="H132" s="221" t="n">
        <f aca="false">F132*D132*10000</f>
        <v>-8.64217090000006</v>
      </c>
      <c r="N132" s="66" t="n">
        <v>0</v>
      </c>
      <c r="O132" s="206"/>
      <c r="Q132" s="221" t="n">
        <f aca="false">O132*N132*100</f>
        <v>0</v>
      </c>
    </row>
    <row r="133" customFormat="false" ht="12.75" hidden="false" customHeight="false" outlineLevel="0" collapsed="false">
      <c r="A133" s="66" t="n">
        <v>3.462</v>
      </c>
      <c r="B133" s="66" t="n">
        <v>3.478</v>
      </c>
      <c r="D133" s="66" t="n">
        <f aca="false">B133-A133</f>
        <v>0.0159999999999982</v>
      </c>
      <c r="F133" s="66" t="n">
        <v>-0.04518666</v>
      </c>
      <c r="H133" s="221" t="n">
        <f aca="false">F133*D133*10000</f>
        <v>-7.2298655999992</v>
      </c>
      <c r="N133" s="66" t="n">
        <v>0</v>
      </c>
      <c r="O133" s="206"/>
      <c r="Q133" s="221" t="n">
        <f aca="false">O133*N133*100</f>
        <v>0</v>
      </c>
    </row>
    <row r="134" customFormat="false" ht="12.75" hidden="false" customHeight="false" outlineLevel="0" collapsed="false">
      <c r="A134" s="66" t="n">
        <v>3.536</v>
      </c>
      <c r="B134" s="66" t="n">
        <v>3.544</v>
      </c>
      <c r="D134" s="66" t="n">
        <f aca="false">B134-A134</f>
        <v>0.00799999999999823</v>
      </c>
      <c r="F134" s="66" t="n">
        <v>-0.02363762</v>
      </c>
      <c r="H134" s="221" t="n">
        <f aca="false">F134*D134*10000</f>
        <v>-1.89100959999958</v>
      </c>
      <c r="N134" s="66" t="n">
        <v>0</v>
      </c>
      <c r="O134" s="206"/>
      <c r="Q134" s="221" t="n">
        <f aca="false">O134*N134*100</f>
        <v>0</v>
      </c>
    </row>
    <row r="135" customFormat="false" ht="12.75" hidden="false" customHeight="false" outlineLevel="0" collapsed="false">
      <c r="A135" s="66" t="n">
        <v>3.62</v>
      </c>
      <c r="B135" s="66" t="n">
        <v>3.621</v>
      </c>
      <c r="D135" s="66" t="n">
        <f aca="false">B135-A135</f>
        <v>0.00100000000000122</v>
      </c>
      <c r="F135" s="66" t="n">
        <v>-0.0093467</v>
      </c>
      <c r="H135" s="221" t="n">
        <f aca="false">F135*D135*10000</f>
        <v>-0.0934670000001142</v>
      </c>
      <c r="N135" s="66" t="n">
        <v>0</v>
      </c>
      <c r="O135" s="206"/>
      <c r="Q135" s="221" t="n">
        <f aca="false">O135*N135*100</f>
        <v>0</v>
      </c>
    </row>
    <row r="136" customFormat="false" ht="12.75" hidden="false" customHeight="false" outlineLevel="0" collapsed="false">
      <c r="A136" s="66" t="n">
        <v>3.794</v>
      </c>
      <c r="B136" s="66" t="n">
        <v>3.789</v>
      </c>
      <c r="D136" s="66" t="n">
        <f aca="false">B136-A136</f>
        <v>-0.00500000000000078</v>
      </c>
      <c r="F136" s="66" t="n">
        <v>-0.02168071</v>
      </c>
      <c r="H136" s="221" t="n">
        <f aca="false">F136*D136*10000</f>
        <v>1.08403550000017</v>
      </c>
      <c r="N136" s="66" t="n">
        <v>0</v>
      </c>
      <c r="O136" s="206"/>
      <c r="Q136" s="221" t="n">
        <f aca="false">O136*N136*100</f>
        <v>0</v>
      </c>
    </row>
    <row r="137" customFormat="false" ht="12.75" hidden="false" customHeight="false" outlineLevel="0" collapsed="false">
      <c r="A137" s="66" t="n">
        <v>3.696</v>
      </c>
      <c r="B137" s="66" t="n">
        <v>3.691</v>
      </c>
      <c r="D137" s="66" t="n">
        <f aca="false">B137-A137</f>
        <v>-0.00500000000000034</v>
      </c>
      <c r="F137" s="66" t="n">
        <v>-0.01959924</v>
      </c>
      <c r="H137" s="221" t="n">
        <f aca="false">F137*D137*10000</f>
        <v>0.979962000000066</v>
      </c>
      <c r="N137" s="66" t="n">
        <v>0</v>
      </c>
      <c r="O137" s="206"/>
      <c r="Q137" s="221" t="n">
        <f aca="false">O137*N137*100</f>
        <v>0</v>
      </c>
    </row>
    <row r="138" customFormat="false" ht="12.75" hidden="false" customHeight="false" outlineLevel="0" collapsed="false">
      <c r="A138" s="66" t="n">
        <v>3.58</v>
      </c>
      <c r="B138" s="66" t="n">
        <v>3.575</v>
      </c>
      <c r="D138" s="66" t="n">
        <f aca="false">B138-A138</f>
        <v>-0.00499999999999989</v>
      </c>
      <c r="F138" s="66" t="n">
        <v>-0.03161714</v>
      </c>
      <c r="H138" s="221" t="n">
        <f aca="false">F138*D138*10000</f>
        <v>1.58085699999997</v>
      </c>
      <c r="N138" s="66" t="n">
        <v>0</v>
      </c>
      <c r="O138" s="206"/>
      <c r="Q138" s="221" t="n">
        <f aca="false">O138*N138*100</f>
        <v>0</v>
      </c>
    </row>
    <row r="139" customFormat="false" ht="12.75" hidden="false" customHeight="false" outlineLevel="0" collapsed="false">
      <c r="A139" s="66" t="n">
        <v>3.464</v>
      </c>
      <c r="B139" s="66" t="n">
        <v>3.459</v>
      </c>
      <c r="D139" s="66" t="n">
        <f aca="false">B139-A139</f>
        <v>-0.00500000000000256</v>
      </c>
      <c r="F139" s="66" t="n">
        <v>-0.05421583</v>
      </c>
      <c r="H139" s="221" t="n">
        <f aca="false">F139*D139*10000</f>
        <v>2.71079150000139</v>
      </c>
      <c r="N139" s="66" t="n">
        <v>0</v>
      </c>
      <c r="O139" s="206"/>
      <c r="Q139" s="221" t="n">
        <f aca="false">O139*N139*100</f>
        <v>0</v>
      </c>
    </row>
    <row r="140" customFormat="false" ht="12.75" hidden="false" customHeight="false" outlineLevel="0" collapsed="false">
      <c r="A140" s="66" t="n">
        <v>3.457</v>
      </c>
      <c r="B140" s="66" t="n">
        <v>3.452</v>
      </c>
      <c r="D140" s="66" t="n">
        <f aca="false">B140-A140</f>
        <v>-0.00499999999999901</v>
      </c>
      <c r="F140" s="66" t="n">
        <v>-0.0587967</v>
      </c>
      <c r="H140" s="221" t="n">
        <f aca="false">F140*D140*10000</f>
        <v>2.93983499999942</v>
      </c>
      <c r="N140" s="66" t="n">
        <v>0</v>
      </c>
      <c r="O140" s="206"/>
      <c r="Q140" s="221" t="n">
        <f aca="false">O140*N140*100</f>
        <v>0</v>
      </c>
    </row>
    <row r="141" customFormat="false" ht="12.75" hidden="false" customHeight="false" outlineLevel="0" collapsed="false">
      <c r="A141" s="66" t="n">
        <v>3.497</v>
      </c>
      <c r="B141" s="66" t="n">
        <v>3.492</v>
      </c>
      <c r="D141" s="66" t="n">
        <f aca="false">B141-A141</f>
        <v>-0.00499999999999989</v>
      </c>
      <c r="F141" s="66" t="n">
        <v>-0.0338618</v>
      </c>
      <c r="H141" s="221" t="n">
        <f aca="false">F141*D141*10000</f>
        <v>1.69308999999996</v>
      </c>
      <c r="N141" s="66" t="n">
        <v>0</v>
      </c>
      <c r="O141" s="206"/>
      <c r="Q141" s="221" t="n">
        <f aca="false">O141*N141*100</f>
        <v>0</v>
      </c>
    </row>
    <row r="142" customFormat="false" ht="12.75" hidden="false" customHeight="false" outlineLevel="0" collapsed="false">
      <c r="A142" s="66" t="n">
        <v>3.509</v>
      </c>
      <c r="B142" s="66" t="n">
        <v>3.504</v>
      </c>
      <c r="D142" s="66" t="n">
        <f aca="false">B142-A142</f>
        <v>-0.00500000000000034</v>
      </c>
      <c r="F142" s="66" t="n">
        <v>-0.04077875</v>
      </c>
      <c r="H142" s="221" t="n">
        <f aca="false">F142*D142*10000</f>
        <v>2.03893750000014</v>
      </c>
      <c r="N142" s="66" t="n">
        <v>0</v>
      </c>
      <c r="O142" s="206"/>
      <c r="Q142" s="221" t="n">
        <f aca="false">O142*N142*100</f>
        <v>0</v>
      </c>
    </row>
    <row r="143" customFormat="false" ht="12.75" hidden="false" customHeight="false" outlineLevel="0" collapsed="false">
      <c r="A143" s="66" t="n">
        <v>3.53</v>
      </c>
      <c r="B143" s="66" t="n">
        <v>3.525</v>
      </c>
      <c r="D143" s="66" t="n">
        <f aca="false">B143-A143</f>
        <v>-0.00499999999999989</v>
      </c>
      <c r="F143" s="66" t="n">
        <v>-0.09357035</v>
      </c>
      <c r="H143" s="221" t="n">
        <f aca="false">F143*D143*10000</f>
        <v>4.6785174999999</v>
      </c>
      <c r="N143" s="66" t="n">
        <v>0</v>
      </c>
      <c r="O143" s="206"/>
      <c r="Q143" s="221" t="n">
        <f aca="false">O143*N143*100</f>
        <v>0</v>
      </c>
    </row>
    <row r="144" customFormat="false" ht="12.75" hidden="false" customHeight="false" outlineLevel="0" collapsed="false">
      <c r="A144" s="66" t="n">
        <v>3.527</v>
      </c>
      <c r="B144" s="66" t="n">
        <v>3.546</v>
      </c>
      <c r="D144" s="66" t="n">
        <f aca="false">B144-A144</f>
        <v>0.0190000000000006</v>
      </c>
      <c r="F144" s="66" t="n">
        <v>-0.09046337</v>
      </c>
      <c r="H144" s="221" t="n">
        <f aca="false">F144*D144*10000</f>
        <v>-17.1880403000005</v>
      </c>
      <c r="N144" s="66" t="n">
        <v>0</v>
      </c>
      <c r="O144" s="206"/>
      <c r="Q144" s="221" t="n">
        <f aca="false">O144*N144*100</f>
        <v>0</v>
      </c>
    </row>
    <row r="145" customFormat="false" ht="12.75" hidden="false" customHeight="false" outlineLevel="0" collapsed="false">
      <c r="A145" s="66" t="n">
        <v>3.539</v>
      </c>
      <c r="B145" s="66" t="n">
        <v>3.555</v>
      </c>
      <c r="D145" s="66" t="n">
        <f aca="false">B145-A145</f>
        <v>0.0159999999999996</v>
      </c>
      <c r="F145" s="66" t="n">
        <v>-0.0899186</v>
      </c>
      <c r="H145" s="221" t="n">
        <f aca="false">F145*D145*10000</f>
        <v>-14.3869759999996</v>
      </c>
      <c r="N145" s="66" t="n">
        <v>0</v>
      </c>
      <c r="O145" s="206"/>
      <c r="Q145" s="221" t="n">
        <f aca="false">O145*N145*100</f>
        <v>0</v>
      </c>
    </row>
    <row r="146" customFormat="false" ht="12.75" hidden="false" customHeight="false" outlineLevel="0" collapsed="false">
      <c r="A146" s="66" t="n">
        <v>3.608</v>
      </c>
      <c r="B146" s="66" t="n">
        <v>3.616</v>
      </c>
      <c r="D146" s="66" t="n">
        <f aca="false">B146-A146</f>
        <v>0.00799999999999868</v>
      </c>
      <c r="F146" s="66" t="n">
        <v>0.03549435</v>
      </c>
      <c r="H146" s="221" t="n">
        <f aca="false">F146*D146*10000</f>
        <v>2.83954799999953</v>
      </c>
      <c r="N146" s="66" t="n">
        <v>0</v>
      </c>
      <c r="O146" s="206"/>
      <c r="Q146" s="221" t="n">
        <f aca="false">O146*N146*100</f>
        <v>0</v>
      </c>
    </row>
    <row r="147" customFormat="false" ht="12.75" hidden="false" customHeight="false" outlineLevel="0" collapsed="false">
      <c r="A147" s="66" t="n">
        <v>3.689</v>
      </c>
      <c r="B147" s="66" t="n">
        <v>3.69</v>
      </c>
      <c r="D147" s="66" t="n">
        <f aca="false">B147-A147</f>
        <v>0.000999999999999446</v>
      </c>
      <c r="F147" s="66" t="n">
        <v>0.05989168</v>
      </c>
      <c r="H147" s="221" t="n">
        <f aca="false">F147*D147*10000</f>
        <v>0.598916799999668</v>
      </c>
      <c r="N147" s="66" t="n">
        <v>0</v>
      </c>
      <c r="O147" s="206"/>
    </row>
    <row r="148" customFormat="false" ht="12.75" hidden="false" customHeight="false" outlineLevel="0" collapsed="false">
      <c r="A148" s="66" t="n">
        <v>3.871</v>
      </c>
      <c r="B148" s="66" t="n">
        <v>3.866</v>
      </c>
      <c r="D148" s="66" t="n">
        <f aca="false">B148-A148</f>
        <v>-0.00500000000000078</v>
      </c>
      <c r="F148" s="66" t="n">
        <v>0.04908099</v>
      </c>
      <c r="H148" s="221" t="n">
        <f aca="false">F148*D148*10000</f>
        <v>-2.45404950000038</v>
      </c>
      <c r="N148" s="66" t="n">
        <v>0</v>
      </c>
      <c r="O148" s="206"/>
    </row>
    <row r="149" customFormat="false" ht="12.75" hidden="false" customHeight="false" outlineLevel="0" collapsed="false">
      <c r="A149" s="66" t="n">
        <v>3.777</v>
      </c>
      <c r="B149" s="66" t="n">
        <v>3.772</v>
      </c>
      <c r="D149" s="66" t="n">
        <f aca="false">B149-A149</f>
        <v>-0.00500000000000034</v>
      </c>
      <c r="F149" s="66" t="n">
        <v>-0.05481086</v>
      </c>
      <c r="H149" s="221" t="n">
        <f aca="false">F149*D149*10000</f>
        <v>2.74054300000019</v>
      </c>
      <c r="N149" s="66" t="n">
        <v>0</v>
      </c>
      <c r="O149" s="206"/>
    </row>
    <row r="150" customFormat="false" ht="12.75" hidden="false" customHeight="false" outlineLevel="0" collapsed="false">
      <c r="A150" s="66" t="n">
        <v>3.664</v>
      </c>
      <c r="B150" s="66" t="n">
        <v>3.659</v>
      </c>
      <c r="D150" s="66" t="n">
        <f aca="false">B150-A150</f>
        <v>-0.00499999999999989</v>
      </c>
      <c r="F150" s="66" t="n">
        <v>-0.06712635</v>
      </c>
      <c r="H150" s="221" t="n">
        <f aca="false">F150*D150*10000</f>
        <v>3.35631749999993</v>
      </c>
      <c r="N150" s="66" t="n">
        <v>0</v>
      </c>
      <c r="O150" s="206"/>
    </row>
    <row r="151" customFormat="false" ht="12.75" hidden="false" customHeight="false" outlineLevel="0" collapsed="false">
      <c r="A151" s="66" t="n">
        <v>3.551</v>
      </c>
      <c r="B151" s="66" t="n">
        <v>3.546</v>
      </c>
      <c r="D151" s="66" t="n">
        <f aca="false">B151-A151</f>
        <v>-0.00500000000000256</v>
      </c>
      <c r="F151" s="66" t="n">
        <v>-0.0798607</v>
      </c>
      <c r="H151" s="221" t="n">
        <f aca="false">F151*D151*10000</f>
        <v>3.99303500000204</v>
      </c>
      <c r="N151" s="66" t="n">
        <v>0</v>
      </c>
      <c r="O151" s="206"/>
    </row>
    <row r="152" customFormat="false" ht="12.75" hidden="false" customHeight="false" outlineLevel="0" collapsed="false">
      <c r="A152" s="66" t="n">
        <v>3.545</v>
      </c>
      <c r="B152" s="66" t="n">
        <v>3.54</v>
      </c>
      <c r="D152" s="66" t="n">
        <f aca="false">B152-A152</f>
        <v>-0.00499999999999989</v>
      </c>
      <c r="F152" s="66" t="n">
        <v>-0.09062808</v>
      </c>
      <c r="H152" s="221" t="n">
        <f aca="false">F152*D152*10000</f>
        <v>4.5314039999999</v>
      </c>
      <c r="N152" s="66" t="n">
        <v>0</v>
      </c>
      <c r="O152" s="206"/>
    </row>
    <row r="153" customFormat="false" ht="12.75" hidden="false" customHeight="false" outlineLevel="0" collapsed="false">
      <c r="A153" s="66" t="n">
        <v>3.586</v>
      </c>
      <c r="B153" s="66" t="n">
        <v>3.581</v>
      </c>
      <c r="D153" s="66" t="n">
        <f aca="false">B153-A153</f>
        <v>-0.00500000000000034</v>
      </c>
      <c r="F153" s="66" t="n">
        <v>0.03746501</v>
      </c>
      <c r="H153" s="221" t="n">
        <f aca="false">F153*D153*10000</f>
        <v>-1.87325050000013</v>
      </c>
      <c r="N153" s="66" t="n">
        <v>0</v>
      </c>
      <c r="O153" s="206"/>
    </row>
    <row r="154" customFormat="false" ht="12.75" hidden="false" customHeight="false" outlineLevel="0" collapsed="false">
      <c r="A154" s="66" t="n">
        <v>3.598</v>
      </c>
      <c r="B154" s="66" t="n">
        <v>3.593</v>
      </c>
      <c r="D154" s="66" t="n">
        <f aca="false">B154-A154</f>
        <v>-0.00500000000000034</v>
      </c>
      <c r="F154" s="66" t="n">
        <v>0.0190188</v>
      </c>
      <c r="H154" s="221" t="n">
        <f aca="false">F154*D154*10000</f>
        <v>-0.950940000000064</v>
      </c>
      <c r="N154" s="66" t="n">
        <v>0</v>
      </c>
      <c r="O154" s="206"/>
    </row>
    <row r="155" customFormat="false" ht="12.75" hidden="false" customHeight="false" outlineLevel="0" collapsed="false">
      <c r="A155" s="66" t="n">
        <v>3.619</v>
      </c>
      <c r="B155" s="66" t="n">
        <v>3.614</v>
      </c>
      <c r="D155" s="66" t="n">
        <f aca="false">B155-A155</f>
        <v>-0.00499999999999989</v>
      </c>
      <c r="F155" s="66" t="n">
        <v>-0.02828667</v>
      </c>
      <c r="H155" s="221" t="n">
        <f aca="false">F155*D155*10000</f>
        <v>1.41433349999997</v>
      </c>
      <c r="N155" s="66" t="n">
        <v>0</v>
      </c>
      <c r="O155" s="206"/>
    </row>
    <row r="156" customFormat="false" ht="12.75" hidden="false" customHeight="false" outlineLevel="0" collapsed="false">
      <c r="A156" s="66" t="n">
        <v>3.615</v>
      </c>
      <c r="B156" s="66" t="n">
        <v>3.634</v>
      </c>
      <c r="D156" s="66" t="n">
        <f aca="false">B156-A156</f>
        <v>0.0190000000000006</v>
      </c>
      <c r="F156" s="66" t="n">
        <v>-0.0261213</v>
      </c>
      <c r="H156" s="221" t="n">
        <f aca="false">F156*D156*10000</f>
        <v>-4.96304700000015</v>
      </c>
      <c r="N156" s="66" t="n">
        <v>0</v>
      </c>
      <c r="O156" s="206"/>
    </row>
    <row r="157" customFormat="false" ht="12.75" hidden="false" customHeight="false" outlineLevel="0" collapsed="false">
      <c r="A157" s="66" t="n">
        <v>3.626</v>
      </c>
      <c r="B157" s="66" t="n">
        <v>3.642</v>
      </c>
      <c r="D157" s="66" t="n">
        <f aca="false">B157-A157</f>
        <v>0.0159999999999974</v>
      </c>
      <c r="F157" s="66" t="n">
        <v>-0.02570949</v>
      </c>
      <c r="H157" s="221" t="n">
        <f aca="false">F157*D157*10000</f>
        <v>-4.11351839999932</v>
      </c>
      <c r="N157" s="66" t="n">
        <v>0</v>
      </c>
      <c r="O157" s="206"/>
    </row>
    <row r="158" customFormat="false" ht="12.75" hidden="false" customHeight="false" outlineLevel="0" collapsed="false">
      <c r="A158" s="66" t="n">
        <v>3.69</v>
      </c>
      <c r="B158" s="66" t="n">
        <v>3.698</v>
      </c>
      <c r="D158" s="66" t="n">
        <f aca="false">B158-A158</f>
        <v>0.00799999999999868</v>
      </c>
      <c r="F158" s="66" t="n">
        <v>-0.00712539</v>
      </c>
      <c r="H158" s="221" t="n">
        <f aca="false">F158*D158*10000</f>
        <v>-0.570031199999906</v>
      </c>
      <c r="N158" s="66" t="n">
        <v>0</v>
      </c>
      <c r="O158" s="206"/>
    </row>
    <row r="159" customFormat="false" ht="12.75" hidden="false" customHeight="false" outlineLevel="0" collapsed="false">
      <c r="A159" s="66" t="n">
        <v>3.768</v>
      </c>
      <c r="B159" s="66" t="n">
        <v>3.769</v>
      </c>
      <c r="D159" s="66" t="n">
        <f aca="false">B159-A159</f>
        <v>0.00100000000000167</v>
      </c>
      <c r="F159" s="66" t="n">
        <v>0.02678238</v>
      </c>
      <c r="H159" s="221" t="n">
        <f aca="false">F159*D159*10000</f>
        <v>0.267823800000446</v>
      </c>
      <c r="N159" s="66" t="n">
        <v>0</v>
      </c>
      <c r="O159" s="206"/>
    </row>
    <row r="160" customFormat="false" ht="12.75" hidden="false" customHeight="false" outlineLevel="0" collapsed="false">
      <c r="A160" s="66" t="n">
        <v>3.953</v>
      </c>
      <c r="B160" s="66" t="n">
        <v>3.948</v>
      </c>
      <c r="D160" s="66" t="n">
        <f aca="false">B160-A160</f>
        <v>-0.00500000000000078</v>
      </c>
      <c r="F160" s="66" t="n">
        <v>0.01744489</v>
      </c>
      <c r="H160" s="221" t="n">
        <f aca="false">F160*D160*10000</f>
        <v>-0.872244500000136</v>
      </c>
      <c r="N160" s="66" t="n">
        <v>0</v>
      </c>
      <c r="O160" s="206"/>
    </row>
    <row r="161" customFormat="false" ht="12.75" hidden="false" customHeight="false" outlineLevel="0" collapsed="false">
      <c r="A161" s="66" t="n">
        <v>3.863</v>
      </c>
      <c r="B161" s="66" t="n">
        <v>3.858</v>
      </c>
      <c r="D161" s="66" t="n">
        <f aca="false">B161-A161</f>
        <v>-0.00500000000000034</v>
      </c>
      <c r="F161" s="66" t="n">
        <v>0.01781654</v>
      </c>
      <c r="H161" s="221" t="n">
        <f aca="false">F161*D161*10000</f>
        <v>-0.89082700000006</v>
      </c>
      <c r="N161" s="66" t="n">
        <v>0</v>
      </c>
      <c r="O161" s="206"/>
    </row>
    <row r="162" customFormat="false" ht="12.75" hidden="false" customHeight="false" outlineLevel="0" collapsed="false">
      <c r="A162" s="66" t="n">
        <v>3.753</v>
      </c>
      <c r="B162" s="66" t="n">
        <v>3.748</v>
      </c>
      <c r="D162" s="66" t="n">
        <f aca="false">B162-A162</f>
        <v>-0.00499999999999945</v>
      </c>
      <c r="F162" s="66" t="n">
        <v>0.00562341</v>
      </c>
      <c r="H162" s="221" t="n">
        <f aca="false">F162*D162*10000</f>
        <v>-0.281170499999969</v>
      </c>
      <c r="N162" s="66" t="n">
        <v>0</v>
      </c>
      <c r="O162" s="206"/>
    </row>
    <row r="163" customFormat="false" ht="12.75" hidden="false" customHeight="false" outlineLevel="0" collapsed="false">
      <c r="A163" s="66" t="n">
        <v>3.643</v>
      </c>
      <c r="B163" s="66" t="n">
        <v>3.638</v>
      </c>
      <c r="D163" s="66" t="n">
        <f aca="false">B163-A163</f>
        <v>-0.005000000000003</v>
      </c>
      <c r="F163" s="66" t="n">
        <v>0.09380517</v>
      </c>
      <c r="H163" s="221" t="n">
        <f aca="false">F163*D163*10000</f>
        <v>-4.69025850000282</v>
      </c>
      <c r="N163" s="66" t="n">
        <v>0</v>
      </c>
      <c r="O163" s="206"/>
    </row>
    <row r="164" customFormat="false" ht="12.75" hidden="false" customHeight="false" outlineLevel="0" collapsed="false">
      <c r="A164" s="66" t="n">
        <v>3.638</v>
      </c>
      <c r="B164" s="66" t="n">
        <v>3.633</v>
      </c>
      <c r="D164" s="66" t="n">
        <f aca="false">B164-A164</f>
        <v>-0.00499999999999945</v>
      </c>
      <c r="F164" s="66" t="n">
        <v>-0.0148606</v>
      </c>
      <c r="H164" s="221" t="n">
        <f aca="false">F164*D164*10000</f>
        <v>0.743029999999918</v>
      </c>
      <c r="N164" s="66" t="n">
        <v>0</v>
      </c>
      <c r="O164" s="206"/>
    </row>
    <row r="165" customFormat="false" ht="12.75" hidden="false" customHeight="false" outlineLevel="0" collapsed="false">
      <c r="A165" s="66" t="n">
        <v>3.68</v>
      </c>
      <c r="B165" s="66" t="n">
        <v>3.675</v>
      </c>
      <c r="D165" s="66" t="n">
        <f aca="false">B165-A165</f>
        <v>-0.00500000000000034</v>
      </c>
      <c r="F165" s="66" t="n">
        <v>-0.01565029</v>
      </c>
      <c r="H165" s="221" t="n">
        <f aca="false">F165*D165*10000</f>
        <v>0.782514500000053</v>
      </c>
      <c r="N165" s="66" t="n">
        <v>0</v>
      </c>
      <c r="O165" s="206"/>
    </row>
    <row r="166" customFormat="false" ht="12.75" hidden="false" customHeight="false" outlineLevel="0" collapsed="false">
      <c r="A166" s="66" t="n">
        <v>3.692</v>
      </c>
      <c r="B166" s="66" t="n">
        <v>3.687</v>
      </c>
      <c r="D166" s="66" t="n">
        <f aca="false">B166-A166</f>
        <v>-0.00500000000000034</v>
      </c>
      <c r="F166" s="66" t="n">
        <v>0.01797935</v>
      </c>
      <c r="H166" s="221" t="n">
        <f aca="false">F166*D166*10000</f>
        <v>-0.898967500000061</v>
      </c>
      <c r="N166" s="66" t="n">
        <v>0</v>
      </c>
      <c r="O166" s="206"/>
    </row>
    <row r="167" customFormat="false" ht="12.75" hidden="false" customHeight="false" outlineLevel="0" collapsed="false">
      <c r="A167" s="66" t="n">
        <v>3.713</v>
      </c>
      <c r="B167" s="66" t="n">
        <v>3.708</v>
      </c>
      <c r="D167" s="66" t="n">
        <f aca="false">B167-A167</f>
        <v>-0.00499999999999989</v>
      </c>
      <c r="F167" s="66" t="n">
        <v>-0.01820875</v>
      </c>
      <c r="H167" s="221" t="n">
        <f aca="false">F167*D167*10000</f>
        <v>0.910437499999981</v>
      </c>
      <c r="N167" s="66" t="n">
        <v>0</v>
      </c>
      <c r="O167" s="206"/>
    </row>
    <row r="168" customFormat="false" ht="12.75" hidden="false" customHeight="false" outlineLevel="0" collapsed="false">
      <c r="A168" s="66" t="n">
        <v>3.708</v>
      </c>
      <c r="B168" s="66" t="n">
        <v>3.727</v>
      </c>
      <c r="D168" s="66" t="n">
        <f aca="false">B168-A168</f>
        <v>0.0190000000000006</v>
      </c>
      <c r="F168" s="66" t="n">
        <v>-0.02666131</v>
      </c>
      <c r="H168" s="221" t="n">
        <f aca="false">F168*D168*10000</f>
        <v>-5.06564890000015</v>
      </c>
      <c r="N168" s="66" t="n">
        <v>0</v>
      </c>
      <c r="O168" s="206"/>
    </row>
    <row r="169" customFormat="false" ht="12.75" hidden="false" customHeight="false" outlineLevel="0" collapsed="false">
      <c r="A169" s="66" t="n">
        <v>3.718</v>
      </c>
      <c r="B169" s="66" t="n">
        <v>3.734</v>
      </c>
      <c r="D169" s="66" t="n">
        <f aca="false">B169-A169</f>
        <v>0.0159999999999974</v>
      </c>
      <c r="F169" s="66" t="n">
        <v>-0.02512836</v>
      </c>
      <c r="H169" s="221" t="n">
        <f aca="false">F169*D169*10000</f>
        <v>-4.02053759999933</v>
      </c>
      <c r="N169" s="66" t="n">
        <v>0</v>
      </c>
      <c r="O169" s="206"/>
    </row>
    <row r="170" customFormat="false" ht="12.75" hidden="false" customHeight="false" outlineLevel="0" collapsed="false">
      <c r="A170" s="66" t="n">
        <v>3.777</v>
      </c>
      <c r="B170" s="66" t="n">
        <v>3.785</v>
      </c>
      <c r="D170" s="66" t="n">
        <f aca="false">B170-A170</f>
        <v>0.00800000000000001</v>
      </c>
      <c r="F170" s="66" t="n">
        <v>-0.00020894</v>
      </c>
      <c r="H170" s="221" t="n">
        <f aca="false">F170*D170*10000</f>
        <v>-0.0167152</v>
      </c>
      <c r="N170" s="66" t="n">
        <v>0</v>
      </c>
      <c r="O170" s="206"/>
    </row>
    <row r="171" customFormat="false" ht="12.75" hidden="false" customHeight="false" outlineLevel="0" collapsed="false">
      <c r="A171" s="66" t="n">
        <v>3.852</v>
      </c>
      <c r="B171" s="66" t="n">
        <v>3.853</v>
      </c>
      <c r="D171" s="66" t="n">
        <f aca="false">B171-A171</f>
        <v>0.00100000000000211</v>
      </c>
      <c r="F171" s="66" t="n">
        <v>-0.02865958</v>
      </c>
      <c r="H171" s="221" t="n">
        <f aca="false">F171*D171*10000</f>
        <v>-0.286595800000605</v>
      </c>
      <c r="N171" s="66" t="n">
        <v>0</v>
      </c>
      <c r="O171" s="206"/>
    </row>
    <row r="172" customFormat="false" ht="12.75" hidden="false" customHeight="false" outlineLevel="0" collapsed="false">
      <c r="A172" s="66" t="n">
        <v>4.04</v>
      </c>
      <c r="B172" s="66" t="n">
        <v>4.035</v>
      </c>
      <c r="D172" s="66" t="n">
        <f aca="false">B172-A172</f>
        <v>-0.00499999999999989</v>
      </c>
      <c r="F172" s="66" t="n">
        <v>-0.03216194</v>
      </c>
      <c r="H172" s="221" t="n">
        <f aca="false">F172*D172*10000</f>
        <v>1.60809699999997</v>
      </c>
      <c r="N172" s="66" t="n">
        <v>0</v>
      </c>
      <c r="O172" s="206"/>
    </row>
    <row r="173" customFormat="false" ht="12.75" hidden="false" customHeight="false" outlineLevel="0" collapsed="false">
      <c r="A173" s="66" t="n">
        <v>3.954</v>
      </c>
      <c r="B173" s="66" t="n">
        <v>3.949</v>
      </c>
      <c r="D173" s="66" t="n">
        <f aca="false">B173-A173</f>
        <v>-0.00500000000000078</v>
      </c>
      <c r="F173" s="66" t="n">
        <v>-0.03874146</v>
      </c>
      <c r="H173" s="221" t="n">
        <f aca="false">F173*D173*10000</f>
        <v>1.9370730000003</v>
      </c>
      <c r="N173" s="66" t="n">
        <v>0</v>
      </c>
      <c r="O173" s="206"/>
    </row>
    <row r="174" customFormat="false" ht="12.75" hidden="false" customHeight="false" outlineLevel="0" collapsed="false">
      <c r="A174" s="66" t="n">
        <v>3.847</v>
      </c>
      <c r="B174" s="66" t="n">
        <v>3.842</v>
      </c>
      <c r="D174" s="66" t="n">
        <f aca="false">B174-A174</f>
        <v>-0.00499999999999901</v>
      </c>
      <c r="F174" s="66" t="n">
        <v>0.04539675</v>
      </c>
      <c r="H174" s="221" t="n">
        <f aca="false">F174*D174*10000</f>
        <v>-2.26983749999955</v>
      </c>
      <c r="N174" s="66" t="n">
        <v>0</v>
      </c>
      <c r="O174" s="206"/>
    </row>
    <row r="175" customFormat="false" ht="12.75" hidden="false" customHeight="false" outlineLevel="0" collapsed="false">
      <c r="A175" s="66" t="n">
        <v>3.74</v>
      </c>
      <c r="B175" s="66" t="n">
        <v>3.735</v>
      </c>
      <c r="D175" s="66" t="n">
        <f aca="false">B175-A175</f>
        <v>-0.00500000000000034</v>
      </c>
      <c r="F175" s="66" t="n">
        <v>0.04884582</v>
      </c>
      <c r="H175" s="221" t="n">
        <f aca="false">F175*D175*10000</f>
        <v>-2.44229100000016</v>
      </c>
      <c r="N175" s="66" t="n">
        <v>0</v>
      </c>
      <c r="O175" s="206"/>
    </row>
    <row r="176" customFormat="false" ht="12.75" hidden="false" customHeight="false" outlineLevel="0" collapsed="false">
      <c r="A176" s="66" t="n">
        <v>3.736</v>
      </c>
      <c r="B176" s="66" t="n">
        <v>3.731</v>
      </c>
      <c r="D176" s="66" t="n">
        <f aca="false">B176-A176</f>
        <v>-0.00499999999999901</v>
      </c>
      <c r="F176" s="66" t="n">
        <v>-0.06748958</v>
      </c>
      <c r="H176" s="221" t="n">
        <f aca="false">F176*D176*10000</f>
        <v>3.37447899999933</v>
      </c>
      <c r="N176" s="66" t="n">
        <v>0</v>
      </c>
      <c r="O176" s="206"/>
    </row>
    <row r="177" customFormat="false" ht="12.75" hidden="false" customHeight="false" outlineLevel="0" collapsed="false">
      <c r="A177" s="66" t="n">
        <v>3.779</v>
      </c>
      <c r="B177" s="66" t="n">
        <v>3.774</v>
      </c>
      <c r="D177" s="66" t="n">
        <f aca="false">B177-A177</f>
        <v>-0.00500000000000034</v>
      </c>
      <c r="F177" s="66" t="n">
        <v>-0.02546752</v>
      </c>
      <c r="H177" s="221" t="n">
        <f aca="false">F177*D177*10000</f>
        <v>1.27337600000009</v>
      </c>
      <c r="N177" s="66" t="n">
        <v>0</v>
      </c>
      <c r="O177" s="206"/>
    </row>
    <row r="178" customFormat="false" ht="12.75" hidden="false" customHeight="false" outlineLevel="0" collapsed="false">
      <c r="A178" s="66" t="n">
        <v>3.791</v>
      </c>
      <c r="B178" s="66" t="n">
        <v>3.786</v>
      </c>
      <c r="D178" s="66" t="n">
        <f aca="false">B178-A178</f>
        <v>-0.00500000000000034</v>
      </c>
      <c r="F178" s="66" t="n">
        <v>0.00375356</v>
      </c>
      <c r="H178" s="221" t="n">
        <f aca="false">F178*D178*10000</f>
        <v>-0.187678000000013</v>
      </c>
      <c r="N178" s="66" t="n">
        <v>0</v>
      </c>
      <c r="O178" s="206"/>
    </row>
    <row r="179" customFormat="false" ht="12.75" hidden="false" customHeight="false" outlineLevel="0" collapsed="false">
      <c r="A179" s="66" t="n">
        <v>3.812</v>
      </c>
      <c r="B179" s="66" t="n">
        <v>3.807</v>
      </c>
      <c r="D179" s="66" t="n">
        <f aca="false">B179-A179</f>
        <v>-0.00499999999999945</v>
      </c>
      <c r="F179" s="66" t="n">
        <v>-0.02799664</v>
      </c>
      <c r="H179" s="221" t="n">
        <f aca="false">F179*D179*10000</f>
        <v>1.39983199999985</v>
      </c>
      <c r="N179" s="66" t="n">
        <v>0</v>
      </c>
      <c r="O179" s="206"/>
    </row>
    <row r="180" customFormat="false" ht="12.75" hidden="false" customHeight="false" outlineLevel="0" collapsed="false">
      <c r="A180" s="66" t="n">
        <v>3.806</v>
      </c>
      <c r="B180" s="66" t="n">
        <v>3.825</v>
      </c>
      <c r="D180" s="66" t="n">
        <f aca="false">B180-A180</f>
        <v>0.0189999999999997</v>
      </c>
      <c r="F180" s="66" t="n">
        <v>-0.03507181</v>
      </c>
      <c r="H180" s="221" t="n">
        <f aca="false">F180*D180*10000</f>
        <v>-6.66364389999989</v>
      </c>
      <c r="N180" s="66" t="n">
        <v>0</v>
      </c>
      <c r="O180" s="206"/>
    </row>
    <row r="181" customFormat="false" ht="12.75" hidden="false" customHeight="false" outlineLevel="0" collapsed="false">
      <c r="A181" s="66" t="n">
        <v>3.815</v>
      </c>
      <c r="B181" s="66" t="n">
        <v>3.831</v>
      </c>
      <c r="D181" s="66" t="n">
        <f aca="false">B181-A181</f>
        <v>0.0159999999999974</v>
      </c>
      <c r="F181" s="66" t="n">
        <v>-0.03369732</v>
      </c>
      <c r="H181" s="221" t="n">
        <f aca="false">F181*D181*10000</f>
        <v>-5.39157119999911</v>
      </c>
      <c r="N181" s="66" t="n">
        <v>0</v>
      </c>
      <c r="O181" s="206"/>
    </row>
    <row r="182" customFormat="false" ht="12.75" hidden="false" customHeight="false" outlineLevel="0" collapsed="false">
      <c r="A182" s="66" t="n">
        <v>3.869</v>
      </c>
      <c r="B182" s="66" t="n">
        <v>3.877</v>
      </c>
      <c r="D182" s="66" t="n">
        <f aca="false">B182-A182</f>
        <v>0.00799999999999823</v>
      </c>
      <c r="F182" s="66" t="n">
        <v>-0.01174674</v>
      </c>
      <c r="H182" s="221" t="n">
        <f aca="false">F182*D182*10000</f>
        <v>-0.939739199999792</v>
      </c>
      <c r="N182" s="66" t="n">
        <v>0</v>
      </c>
      <c r="O182" s="206"/>
    </row>
    <row r="183" customFormat="false" ht="12.75" hidden="false" customHeight="false" outlineLevel="0" collapsed="false">
      <c r="A183" s="66" t="n">
        <v>3.941</v>
      </c>
      <c r="B183" s="66" t="n">
        <v>3.942</v>
      </c>
      <c r="D183" s="66" t="n">
        <f aca="false">B183-A183</f>
        <v>0.00100000000000211</v>
      </c>
      <c r="F183" s="66" t="n">
        <v>-0.0357142</v>
      </c>
      <c r="H183" s="221" t="n">
        <f aca="false">F183*D183*10000</f>
        <v>-0.357142000000754</v>
      </c>
      <c r="N183" s="66" t="n">
        <v>0</v>
      </c>
      <c r="O183" s="206"/>
    </row>
    <row r="184" customFormat="false" ht="12.75" hidden="false" customHeight="false" outlineLevel="0" collapsed="false">
      <c r="A184" s="66" t="n">
        <v>4.132</v>
      </c>
      <c r="B184" s="66" t="n">
        <v>4.127</v>
      </c>
      <c r="D184" s="66" t="n">
        <f aca="false">B184-A184</f>
        <v>-0.00500000000000078</v>
      </c>
      <c r="F184" s="66" t="n">
        <v>0.06344989</v>
      </c>
      <c r="H184" s="221" t="n">
        <f aca="false">F184*D184*10000</f>
        <v>-3.1724945000005</v>
      </c>
      <c r="N184" s="66" t="n">
        <v>0</v>
      </c>
      <c r="O184" s="206"/>
    </row>
    <row r="185" customFormat="false" ht="12.75" hidden="false" customHeight="false" outlineLevel="0" collapsed="false">
      <c r="A185" s="66" t="n">
        <v>4.05</v>
      </c>
      <c r="B185" s="66" t="n">
        <v>4.045</v>
      </c>
      <c r="D185" s="66" t="n">
        <f aca="false">B185-A185</f>
        <v>-0.00499999999999989</v>
      </c>
      <c r="F185" s="66" t="n">
        <v>0.05796492</v>
      </c>
      <c r="H185" s="221" t="n">
        <f aca="false">F185*D185*10000</f>
        <v>-2.89824599999994</v>
      </c>
      <c r="N185" s="66" t="n">
        <v>0</v>
      </c>
      <c r="O185" s="206"/>
    </row>
    <row r="186" customFormat="false" ht="12.75" hidden="false" customHeight="false" outlineLevel="0" collapsed="false">
      <c r="A186" s="66" t="n">
        <v>3.946</v>
      </c>
      <c r="B186" s="66" t="n">
        <v>3.941</v>
      </c>
      <c r="D186" s="66" t="n">
        <f aca="false">B186-A186</f>
        <v>-0.00499999999999901</v>
      </c>
      <c r="F186" s="66" t="n">
        <v>0.04115848</v>
      </c>
      <c r="H186" s="221" t="n">
        <f aca="false">F186*D186*10000</f>
        <v>-2.05792399999959</v>
      </c>
      <c r="N186" s="66" t="n">
        <v>0</v>
      </c>
      <c r="O186" s="206"/>
    </row>
    <row r="187" customFormat="false" ht="12.75" hidden="false" customHeight="false" outlineLevel="0" collapsed="false">
      <c r="A187" s="66" t="n">
        <v>3.842</v>
      </c>
      <c r="B187" s="66" t="n">
        <v>3.837</v>
      </c>
      <c r="D187" s="66" t="n">
        <f aca="false">B187-A187</f>
        <v>-0.005000000000003</v>
      </c>
      <c r="F187" s="66" t="n">
        <v>0.04392312</v>
      </c>
      <c r="H187" s="221" t="n">
        <f aca="false">F187*D187*10000</f>
        <v>-2.19615600000132</v>
      </c>
      <c r="N187" s="66" t="n">
        <v>0</v>
      </c>
      <c r="O187" s="206"/>
    </row>
    <row r="188" customFormat="false" ht="12.75" hidden="false" customHeight="false" outlineLevel="0" collapsed="false">
      <c r="A188" s="66" t="n">
        <v>3.839</v>
      </c>
      <c r="B188" s="66" t="n">
        <v>3.834</v>
      </c>
      <c r="D188" s="66" t="n">
        <f aca="false">B188-A188</f>
        <v>-0.00499999999999901</v>
      </c>
      <c r="F188" s="66" t="n">
        <v>-0.07063623</v>
      </c>
      <c r="H188" s="221" t="n">
        <f aca="false">F188*D188*10000</f>
        <v>3.5318114999993</v>
      </c>
      <c r="N188" s="66" t="n">
        <v>0</v>
      </c>
      <c r="O188" s="206"/>
    </row>
    <row r="189" customFormat="false" ht="12.75" hidden="false" customHeight="false" outlineLevel="0" collapsed="false">
      <c r="A189" s="66" t="n">
        <v>3.883</v>
      </c>
      <c r="B189" s="66" t="n">
        <v>3.878</v>
      </c>
      <c r="D189" s="66" t="n">
        <f aca="false">B189-A189</f>
        <v>-0.00499999999999989</v>
      </c>
      <c r="F189" s="66" t="n">
        <v>-0.03396492</v>
      </c>
      <c r="H189" s="221" t="n">
        <f aca="false">F189*D189*10000</f>
        <v>1.69824599999996</v>
      </c>
      <c r="N189" s="66" t="n">
        <v>0</v>
      </c>
      <c r="O189" s="206"/>
    </row>
    <row r="190" customFormat="false" ht="12.75" hidden="false" customHeight="false" outlineLevel="0" collapsed="false">
      <c r="A190" s="66" t="n">
        <v>3.895</v>
      </c>
      <c r="B190" s="66" t="n">
        <v>3.89</v>
      </c>
      <c r="D190" s="66" t="n">
        <f aca="false">B190-A190</f>
        <v>-0.00499999999999989</v>
      </c>
      <c r="F190" s="66" t="n">
        <v>-0.00847439</v>
      </c>
      <c r="H190" s="221" t="n">
        <f aca="false">F190*D190*10000</f>
        <v>0.423719499999991</v>
      </c>
      <c r="N190" s="66" t="n">
        <v>0</v>
      </c>
      <c r="O190" s="206"/>
    </row>
    <row r="191" customFormat="false" ht="12.75" hidden="false" customHeight="false" outlineLevel="0" collapsed="false">
      <c r="A191" s="66" t="n">
        <v>3.916</v>
      </c>
      <c r="B191" s="66" t="n">
        <v>3.911</v>
      </c>
      <c r="D191" s="66" t="n">
        <f aca="false">B191-A191</f>
        <v>-0.00499999999999989</v>
      </c>
      <c r="F191" s="66" t="n">
        <v>-0.03645314</v>
      </c>
      <c r="H191" s="221" t="n">
        <f aca="false">F191*D191*10000</f>
        <v>1.82265699999996</v>
      </c>
      <c r="N191" s="66" t="n">
        <v>0</v>
      </c>
      <c r="O191" s="206"/>
    </row>
    <row r="192" customFormat="false" ht="12.75" hidden="false" customHeight="false" outlineLevel="0" collapsed="false">
      <c r="A192" s="66" t="n">
        <v>3.909</v>
      </c>
      <c r="B192" s="66" t="n">
        <v>3.928</v>
      </c>
      <c r="D192" s="66" t="n">
        <f aca="false">B192-A192</f>
        <v>0.019000000000001</v>
      </c>
      <c r="F192" s="66" t="n">
        <v>-0.04243336</v>
      </c>
      <c r="H192" s="221" t="n">
        <f aca="false">F192*D192*10000</f>
        <v>-8.06233840000043</v>
      </c>
      <c r="N192" s="66" t="n">
        <v>0</v>
      </c>
      <c r="O192" s="206"/>
    </row>
    <row r="193" customFormat="false" ht="12.75" hidden="false" customHeight="false" outlineLevel="0" collapsed="false">
      <c r="A193" s="66" t="n">
        <v>3.917</v>
      </c>
      <c r="B193" s="66" t="n">
        <v>3.933</v>
      </c>
      <c r="D193" s="66" t="n">
        <f aca="false">B193-A193</f>
        <v>0.0159999999999974</v>
      </c>
      <c r="F193" s="66" t="n">
        <v>-0.04125706</v>
      </c>
      <c r="H193" s="221" t="n">
        <f aca="false">F193*D193*10000</f>
        <v>-6.60112959999891</v>
      </c>
      <c r="N193" s="66" t="n">
        <v>0</v>
      </c>
      <c r="O193" s="206"/>
    </row>
    <row r="194" customFormat="false" ht="12.75" hidden="false" customHeight="false" outlineLevel="0" collapsed="false">
      <c r="A194" s="66" t="n">
        <v>3.966</v>
      </c>
      <c r="B194" s="66" t="n">
        <v>3.974</v>
      </c>
      <c r="D194" s="66" t="n">
        <f aca="false">B194-A194</f>
        <v>0.00799999999999823</v>
      </c>
      <c r="F194" s="66" t="n">
        <v>-0.02194905</v>
      </c>
      <c r="H194" s="221" t="n">
        <f aca="false">F194*D194*10000</f>
        <v>-1.75592399999961</v>
      </c>
      <c r="N194" s="66" t="n">
        <v>0</v>
      </c>
      <c r="O194" s="206"/>
    </row>
    <row r="195" customFormat="false" ht="12.75" hidden="false" customHeight="false" outlineLevel="0" collapsed="false">
      <c r="A195" s="66" t="n">
        <v>4.035</v>
      </c>
      <c r="B195" s="66" t="n">
        <v>4.036</v>
      </c>
      <c r="D195" s="66" t="n">
        <f aca="false">B195-A195</f>
        <v>0.00100000000000211</v>
      </c>
      <c r="F195" s="66" t="n">
        <v>-0.04302747</v>
      </c>
      <c r="H195" s="221" t="n">
        <f aca="false">F195*D195*10000</f>
        <v>-0.430274700000908</v>
      </c>
      <c r="N195" s="66" t="n">
        <v>0</v>
      </c>
      <c r="O195" s="206"/>
    </row>
    <row r="196" customFormat="false" ht="12.75" hidden="false" customHeight="false" outlineLevel="0" collapsed="false">
      <c r="A196" s="66" t="n">
        <v>4.229</v>
      </c>
      <c r="B196" s="66" t="n">
        <v>4.224</v>
      </c>
      <c r="D196" s="66" t="n">
        <f aca="false">B196-A196</f>
        <v>-0.00500000000000078</v>
      </c>
      <c r="F196" s="66" t="n">
        <v>0.05656057</v>
      </c>
      <c r="H196" s="221" t="n">
        <f aca="false">F196*D196*10000</f>
        <v>-2.82802850000044</v>
      </c>
      <c r="N196" s="66" t="n">
        <v>0</v>
      </c>
      <c r="O196" s="206"/>
    </row>
    <row r="197" customFormat="false" ht="12.75" hidden="false" customHeight="false" outlineLevel="0" collapsed="false">
      <c r="A197" s="66" t="n">
        <v>4.151</v>
      </c>
      <c r="B197" s="66" t="n">
        <v>4.146</v>
      </c>
      <c r="D197" s="66" t="n">
        <f aca="false">B197-A197</f>
        <v>-0.00499999999999989</v>
      </c>
      <c r="F197" s="66" t="n">
        <v>0.05199142</v>
      </c>
      <c r="H197" s="221" t="n">
        <f aca="false">F197*D197*10000</f>
        <v>-2.59957099999994</v>
      </c>
      <c r="N197" s="66" t="n">
        <v>0</v>
      </c>
      <c r="O197" s="206"/>
    </row>
    <row r="198" customFormat="false" ht="12.75" hidden="false" customHeight="false" outlineLevel="0" collapsed="false">
      <c r="A198" s="66" t="n">
        <v>4.05</v>
      </c>
      <c r="B198" s="66" t="n">
        <v>4.045</v>
      </c>
      <c r="D198" s="66" t="n">
        <f aca="false">B198-A198</f>
        <v>-0.00499999999999989</v>
      </c>
      <c r="F198" s="66" t="n">
        <v>0.03739482</v>
      </c>
      <c r="H198" s="221" t="n">
        <f aca="false">F198*D198*10000</f>
        <v>-1.86974099999996</v>
      </c>
      <c r="N198" s="66" t="n">
        <v>0</v>
      </c>
      <c r="O198" s="206"/>
    </row>
    <row r="199" customFormat="false" ht="12.75" hidden="false" customHeight="false" outlineLevel="0" collapsed="false">
      <c r="A199" s="66" t="n">
        <v>3.949</v>
      </c>
      <c r="B199" s="66" t="n">
        <v>3.944</v>
      </c>
      <c r="D199" s="66" t="n">
        <f aca="false">B199-A199</f>
        <v>-0.00500000000000345</v>
      </c>
      <c r="F199" s="66" t="n">
        <v>0.03961215</v>
      </c>
      <c r="H199" s="221" t="n">
        <f aca="false">F199*D199*10000</f>
        <v>-1.98060750000137</v>
      </c>
      <c r="N199" s="66" t="n">
        <v>0</v>
      </c>
      <c r="O199" s="206"/>
    </row>
    <row r="200" customFormat="false" ht="12.75" hidden="false" customHeight="false" outlineLevel="0" collapsed="false">
      <c r="A200" s="66" t="n">
        <v>3.947</v>
      </c>
      <c r="B200" s="66" t="n">
        <v>3.942</v>
      </c>
      <c r="D200" s="66" t="n">
        <f aca="false">B200-A200</f>
        <v>-0.00499999999999856</v>
      </c>
      <c r="F200" s="66" t="n">
        <v>0.02850064</v>
      </c>
      <c r="H200" s="221" t="n">
        <f aca="false">F200*D200*10000</f>
        <v>-1.42503199999959</v>
      </c>
      <c r="N200" s="66" t="n">
        <v>0</v>
      </c>
      <c r="O200" s="206"/>
    </row>
    <row r="201" customFormat="false" ht="12.75" hidden="false" customHeight="false" outlineLevel="0" collapsed="false">
      <c r="A201" s="66" t="n">
        <v>3.992</v>
      </c>
      <c r="B201" s="66" t="n">
        <v>3.987</v>
      </c>
      <c r="D201" s="66" t="n">
        <f aca="false">B201-A201</f>
        <v>-0.00499999999999989</v>
      </c>
      <c r="F201" s="66" t="n">
        <v>0.06064819</v>
      </c>
      <c r="H201" s="221" t="n">
        <f aca="false">F201*D201*10000</f>
        <v>-3.03240949999994</v>
      </c>
      <c r="N201" s="66" t="n">
        <v>0</v>
      </c>
      <c r="O201" s="206"/>
    </row>
    <row r="202" customFormat="false" ht="12.75" hidden="false" customHeight="false" outlineLevel="0" collapsed="false">
      <c r="A202" s="66" t="n">
        <v>4.004</v>
      </c>
      <c r="B202" s="66" t="n">
        <v>3.999</v>
      </c>
      <c r="D202" s="66" t="n">
        <f aca="false">B202-A202</f>
        <v>-0.00500000000000034</v>
      </c>
      <c r="F202" s="66" t="n">
        <v>0.08303398</v>
      </c>
      <c r="H202" s="221" t="n">
        <f aca="false">F202*D202*10000</f>
        <v>-4.15169900000028</v>
      </c>
      <c r="N202" s="66" t="n">
        <v>0</v>
      </c>
      <c r="O202" s="206"/>
    </row>
    <row r="203" customFormat="false" ht="12.75" hidden="false" customHeight="false" outlineLevel="0" collapsed="false">
      <c r="A203" s="66" t="n">
        <v>4.025</v>
      </c>
      <c r="B203" s="66" t="n">
        <v>4.02</v>
      </c>
      <c r="D203" s="66" t="n">
        <f aca="false">B203-A203</f>
        <v>-0.00500000000000078</v>
      </c>
      <c r="F203" s="66" t="n">
        <v>0.03841883</v>
      </c>
      <c r="H203" s="221" t="n">
        <f aca="false">F203*D203*10000</f>
        <v>-1.9209415000003</v>
      </c>
      <c r="N203" s="66" t="n">
        <v>0</v>
      </c>
      <c r="O203" s="206"/>
    </row>
    <row r="204" customFormat="false" ht="12.75" hidden="false" customHeight="false" outlineLevel="0" collapsed="false">
      <c r="A204" s="66" t="n">
        <v>4.017</v>
      </c>
      <c r="B204" s="66" t="n">
        <v>4.036</v>
      </c>
      <c r="D204" s="66" t="n">
        <f aca="false">B204-A204</f>
        <v>0.019000000000001</v>
      </c>
      <c r="F204" s="66" t="n">
        <v>0.05154631</v>
      </c>
      <c r="H204" s="221" t="n">
        <f aca="false">F204*D204*10000</f>
        <v>9.79379890000052</v>
      </c>
      <c r="N204" s="66" t="n">
        <v>0</v>
      </c>
      <c r="O204" s="206"/>
    </row>
    <row r="205" customFormat="false" ht="12.75" hidden="false" customHeight="false" outlineLevel="0" collapsed="false">
      <c r="A205" s="66" t="n">
        <v>4.024</v>
      </c>
      <c r="B205" s="66" t="n">
        <v>4.04</v>
      </c>
      <c r="D205" s="66" t="n">
        <f aca="false">B205-A205</f>
        <v>0.016</v>
      </c>
      <c r="F205" s="66" t="n">
        <v>0.05411151</v>
      </c>
      <c r="H205" s="221" t="n">
        <f aca="false">F205*D205*10000</f>
        <v>8.65784160000001</v>
      </c>
      <c r="N205" s="66" t="n">
        <v>0</v>
      </c>
      <c r="O205" s="206"/>
    </row>
    <row r="206" customFormat="false" ht="12.75" hidden="false" customHeight="false" outlineLevel="0" collapsed="false">
      <c r="A206" s="66" t="n">
        <v>4.068</v>
      </c>
      <c r="B206" s="66" t="n">
        <v>4.076</v>
      </c>
      <c r="D206" s="66" t="n">
        <f aca="false">B206-A206</f>
        <v>0.00799999999999823</v>
      </c>
      <c r="F206" s="66" t="n">
        <v>0.07116592</v>
      </c>
      <c r="H206" s="221" t="n">
        <f aca="false">F206*D206*10000</f>
        <v>5.69327359999874</v>
      </c>
      <c r="N206" s="66" t="n">
        <v>0</v>
      </c>
      <c r="O206" s="206"/>
    </row>
    <row r="207" customFormat="false" ht="12.75" hidden="false" customHeight="false" outlineLevel="0" collapsed="false">
      <c r="A207" s="66" t="n">
        <v>4.134</v>
      </c>
      <c r="B207" s="66" t="n">
        <v>4.135</v>
      </c>
      <c r="D207" s="66" t="n">
        <f aca="false">B207-A207</f>
        <v>0.000999999999999446</v>
      </c>
      <c r="F207" s="66" t="n">
        <v>0.05102746</v>
      </c>
      <c r="H207" s="221" t="n">
        <f aca="false">F207*D207*10000</f>
        <v>0.510274599999717</v>
      </c>
      <c r="N207" s="66" t="n">
        <v>0</v>
      </c>
      <c r="O207" s="206"/>
    </row>
    <row r="208" customFormat="false" ht="12.75" hidden="false" customHeight="false" outlineLevel="0" collapsed="false">
      <c r="A208" s="66" t="n">
        <v>4.3285</v>
      </c>
      <c r="B208" s="66" t="n">
        <v>4.3235</v>
      </c>
      <c r="D208" s="66" t="n">
        <f aca="false">B208-A208</f>
        <v>-0.00500000000000078</v>
      </c>
      <c r="F208" s="66" t="n">
        <v>0.03338992</v>
      </c>
      <c r="H208" s="221" t="n">
        <f aca="false">F208*D208*10000</f>
        <v>-1.66949600000026</v>
      </c>
      <c r="N208" s="66" t="n">
        <v>0</v>
      </c>
      <c r="O208" s="206"/>
    </row>
    <row r="209" customFormat="false" ht="12.75" hidden="false" customHeight="false" outlineLevel="0" collapsed="false">
      <c r="A209" s="66" t="n">
        <v>4.2545</v>
      </c>
      <c r="B209" s="66" t="n">
        <v>4.2495</v>
      </c>
      <c r="D209" s="66" t="n">
        <f aca="false">B209-A209</f>
        <v>-0.00499999999999901</v>
      </c>
      <c r="F209" s="66" t="n">
        <v>0.03402221</v>
      </c>
      <c r="H209" s="221" t="n">
        <f aca="false">F209*D209*10000</f>
        <v>-1.70111049999966</v>
      </c>
      <c r="N209" s="66" t="n">
        <v>0</v>
      </c>
      <c r="O209" s="206"/>
    </row>
    <row r="210" customFormat="false" ht="12.75" hidden="false" customHeight="false" outlineLevel="0" collapsed="false">
      <c r="A210" s="66" t="n">
        <v>4.1565</v>
      </c>
      <c r="B210" s="66" t="n">
        <v>4.1515</v>
      </c>
      <c r="D210" s="66" t="n">
        <f aca="false">B210-A210</f>
        <v>-0.00499999999999989</v>
      </c>
      <c r="F210" s="66" t="n">
        <v>0.03403294</v>
      </c>
      <c r="H210" s="221" t="n">
        <f aca="false">F210*D210*10000</f>
        <v>-1.70164699999996</v>
      </c>
      <c r="N210" s="66" t="n">
        <v>0</v>
      </c>
      <c r="O210" s="206"/>
    </row>
    <row r="211" customFormat="false" ht="12.75" hidden="false" customHeight="false" outlineLevel="0" collapsed="false">
      <c r="A211" s="66" t="n">
        <v>4.0585</v>
      </c>
      <c r="B211" s="66" t="n">
        <v>4.0535</v>
      </c>
      <c r="D211" s="66" t="n">
        <f aca="false">B211-A211</f>
        <v>-0.00500000000000345</v>
      </c>
      <c r="F211" s="66" t="n">
        <v>0.03580655</v>
      </c>
      <c r="H211" s="221" t="n">
        <f aca="false">F211*D211*10000</f>
        <v>-1.79032750000123</v>
      </c>
      <c r="N211" s="66" t="n">
        <v>0</v>
      </c>
      <c r="O211" s="206"/>
    </row>
    <row r="212" customFormat="false" ht="12.75" hidden="false" customHeight="false" outlineLevel="0" collapsed="false">
      <c r="A212" s="66" t="n">
        <v>4.0575</v>
      </c>
      <c r="B212" s="66" t="n">
        <v>4.0525</v>
      </c>
      <c r="D212" s="66" t="n">
        <f aca="false">B212-A212</f>
        <v>-0.00499999999999989</v>
      </c>
      <c r="F212" s="66" t="n">
        <v>0.02559037</v>
      </c>
      <c r="H212" s="221" t="n">
        <f aca="false">F212*D212*10000</f>
        <v>-1.27951849999997</v>
      </c>
      <c r="N212" s="66" t="n">
        <v>0</v>
      </c>
      <c r="O212" s="206"/>
    </row>
    <row r="213" customFormat="false" ht="12.75" hidden="false" customHeight="false" outlineLevel="0" collapsed="false">
      <c r="A213" s="66" t="n">
        <v>4.1035</v>
      </c>
      <c r="B213" s="66" t="n">
        <v>4.0985</v>
      </c>
      <c r="D213" s="66" t="n">
        <f aca="false">B213-A213</f>
        <v>-0.00500000000000078</v>
      </c>
      <c r="F213" s="66" t="n">
        <v>0.0539652</v>
      </c>
      <c r="H213" s="221" t="n">
        <f aca="false">F213*D213*10000</f>
        <v>-2.69826000000042</v>
      </c>
      <c r="N213" s="66" t="n">
        <v>0</v>
      </c>
      <c r="O213" s="206"/>
    </row>
    <row r="214" customFormat="false" ht="12.75" hidden="false" customHeight="false" outlineLevel="0" collapsed="false">
      <c r="A214" s="66" t="n">
        <v>4.1155</v>
      </c>
      <c r="B214" s="66" t="n">
        <v>4.1105</v>
      </c>
      <c r="D214" s="66" t="n">
        <f aca="false">B214-A214</f>
        <v>-0.00499999999999989</v>
      </c>
      <c r="F214" s="66" t="n">
        <v>0.07373433</v>
      </c>
      <c r="H214" s="221" t="n">
        <f aca="false">F214*D214*10000</f>
        <v>-3.68671649999992</v>
      </c>
      <c r="N214" s="66" t="n">
        <v>0</v>
      </c>
      <c r="O214" s="206"/>
    </row>
    <row r="215" customFormat="false" ht="12.75" hidden="false" customHeight="false" outlineLevel="0" collapsed="false">
      <c r="A215" s="66" t="n">
        <v>4.1365</v>
      </c>
      <c r="B215" s="66" t="n">
        <v>4.1315</v>
      </c>
      <c r="D215" s="66" t="n">
        <f aca="false">B215-A215</f>
        <v>-0.00500000000000078</v>
      </c>
      <c r="F215" s="66" t="n">
        <v>0.03409281</v>
      </c>
      <c r="H215" s="221" t="n">
        <f aca="false">F215*D215*10000</f>
        <v>-1.70464050000027</v>
      </c>
      <c r="N215" s="66" t="n">
        <v>0</v>
      </c>
      <c r="O215" s="206"/>
    </row>
    <row r="216" customFormat="false" ht="12.75" hidden="false" customHeight="false" outlineLevel="0" collapsed="false">
      <c r="A216" s="66" t="n">
        <v>4.1275</v>
      </c>
      <c r="B216" s="66" t="n">
        <v>4.1465</v>
      </c>
      <c r="D216" s="66" t="n">
        <f aca="false">B216-A216</f>
        <v>0.019000000000001</v>
      </c>
      <c r="F216" s="66" t="n">
        <v>0.05201446</v>
      </c>
      <c r="H216" s="221" t="n">
        <f aca="false">F216*D216*10000</f>
        <v>9.88274740000053</v>
      </c>
      <c r="N216" s="66" t="n">
        <v>0</v>
      </c>
      <c r="O216" s="206"/>
    </row>
    <row r="217" customFormat="false" ht="12.75" hidden="false" customHeight="false" outlineLevel="0" collapsed="false">
      <c r="A217" s="66" t="n">
        <v>4.1335</v>
      </c>
      <c r="B217" s="66" t="n">
        <v>4.1495</v>
      </c>
      <c r="D217" s="66" t="n">
        <f aca="false">B217-A217</f>
        <v>0.0159999999999965</v>
      </c>
      <c r="F217" s="66" t="n">
        <v>0.04818458</v>
      </c>
      <c r="H217" s="221" t="n">
        <f aca="false">F217*D217*10000</f>
        <v>7.70953279999829</v>
      </c>
      <c r="N217" s="66" t="n">
        <v>0</v>
      </c>
      <c r="O217" s="206"/>
    </row>
    <row r="218" customFormat="false" ht="12.75" hidden="false" customHeight="false" outlineLevel="0" collapsed="false">
      <c r="A218" s="66" t="n">
        <v>4.1725</v>
      </c>
      <c r="B218" s="66" t="n">
        <v>4.1805</v>
      </c>
      <c r="D218" s="66" t="n">
        <f aca="false">B218-A218</f>
        <v>0.00799999999999823</v>
      </c>
      <c r="F218" s="66" t="n">
        <v>0.06336017</v>
      </c>
      <c r="H218" s="221" t="n">
        <f aca="false">F218*D218*10000</f>
        <v>5.06881359999888</v>
      </c>
      <c r="N218" s="66" t="n">
        <v>0</v>
      </c>
      <c r="O218" s="206"/>
    </row>
    <row r="219" customFormat="false" ht="12.75" hidden="false" customHeight="false" outlineLevel="0" collapsed="false">
      <c r="A219" s="66" t="n">
        <v>4.2355</v>
      </c>
      <c r="B219" s="66" t="n">
        <v>4.2365</v>
      </c>
      <c r="D219" s="66" t="n">
        <f aca="false">B219-A219</f>
        <v>0.00100000000000211</v>
      </c>
      <c r="F219" s="66" t="n">
        <v>0.04550188</v>
      </c>
      <c r="H219" s="221" t="n">
        <f aca="false">F219*D219*10000</f>
        <v>0.45501880000096</v>
      </c>
      <c r="N219" s="66" t="n">
        <v>0</v>
      </c>
      <c r="O219" s="206"/>
    </row>
    <row r="220" customFormat="false" ht="12.75" hidden="false" customHeight="false" outlineLevel="0" collapsed="false">
      <c r="A220" s="66" t="n">
        <v>4.4305</v>
      </c>
      <c r="B220" s="66" t="n">
        <v>4.4255</v>
      </c>
      <c r="D220" s="66" t="n">
        <f aca="false">B220-A220</f>
        <v>-0.00500000000000078</v>
      </c>
      <c r="F220" s="66" t="n">
        <v>0.02996842</v>
      </c>
      <c r="H220" s="221" t="n">
        <f aca="false">F220*D220*10000</f>
        <v>-1.49842100000023</v>
      </c>
      <c r="N220" s="66" t="n">
        <v>0</v>
      </c>
      <c r="O220" s="206"/>
    </row>
    <row r="221" customFormat="false" ht="12.75" hidden="false" customHeight="false" outlineLevel="0" collapsed="false">
      <c r="A221" s="66" t="n">
        <v>4.3605</v>
      </c>
      <c r="B221" s="66" t="n">
        <v>4.3555</v>
      </c>
      <c r="D221" s="66" t="n">
        <f aca="false">B221-A221</f>
        <v>-0.00499999999999812</v>
      </c>
      <c r="F221" s="66" t="n">
        <v>0.03068994</v>
      </c>
      <c r="H221" s="221" t="n">
        <f aca="false">F221*D221*10000</f>
        <v>-1.53449699999942</v>
      </c>
      <c r="N221" s="66" t="n">
        <v>0</v>
      </c>
      <c r="O221" s="206"/>
    </row>
    <row r="222" customFormat="false" ht="12" hidden="false" customHeight="false" outlineLevel="0" collapsed="false">
      <c r="A222" s="66" t="n">
        <v>4.2655</v>
      </c>
      <c r="B222" s="66" t="n">
        <v>4.2605</v>
      </c>
      <c r="D222" s="66" t="n">
        <f aca="false">B222-A222</f>
        <v>-0.00499999999999989</v>
      </c>
      <c r="N222" s="66" t="n">
        <v>0</v>
      </c>
    </row>
    <row r="223" customFormat="false" ht="12" hidden="false" customHeight="false" outlineLevel="0" collapsed="false">
      <c r="A223" s="66" t="n">
        <v>4.1705</v>
      </c>
      <c r="B223" s="66" t="n">
        <v>4.1655</v>
      </c>
      <c r="D223" s="66" t="n">
        <f aca="false">B223-A223</f>
        <v>-0.00500000000000345</v>
      </c>
      <c r="N223" s="66" t="n">
        <v>0</v>
      </c>
    </row>
    <row r="224" customFormat="false" ht="12" hidden="false" customHeight="false" outlineLevel="0" collapsed="false">
      <c r="A224" s="66" t="n">
        <v>4.1705</v>
      </c>
      <c r="B224" s="66" t="n">
        <v>4.1655</v>
      </c>
      <c r="D224" s="66" t="n">
        <f aca="false">B224-A224</f>
        <v>-0.00499999999999812</v>
      </c>
      <c r="N224" s="66" t="n">
        <v>0</v>
      </c>
    </row>
    <row r="225" customFormat="false" ht="12" hidden="false" customHeight="false" outlineLevel="0" collapsed="false">
      <c r="A225" s="66" t="n">
        <v>4.2175</v>
      </c>
      <c r="B225" s="66" t="n">
        <v>4.2125</v>
      </c>
      <c r="D225" s="66" t="n">
        <f aca="false">B225-A225</f>
        <v>-0.00499999999999989</v>
      </c>
      <c r="N225" s="66" t="n">
        <v>0</v>
      </c>
    </row>
    <row r="226" customFormat="false" ht="12" hidden="false" customHeight="false" outlineLevel="0" collapsed="false">
      <c r="A226" s="66" t="n">
        <v>4.2295</v>
      </c>
      <c r="B226" s="66" t="n">
        <v>4.2245</v>
      </c>
      <c r="D226" s="66" t="n">
        <f aca="false">B226-A226</f>
        <v>-0.00499999999999989</v>
      </c>
      <c r="N226" s="66" t="n">
        <v>0</v>
      </c>
    </row>
    <row r="227" customFormat="false" ht="12" hidden="false" customHeight="false" outlineLevel="0" collapsed="false">
      <c r="A227" s="66" t="n">
        <v>4.2505</v>
      </c>
      <c r="B227" s="66" t="n">
        <v>4.2455</v>
      </c>
      <c r="D227" s="66" t="n">
        <f aca="false">B227-A227</f>
        <v>-0.00500000000000078</v>
      </c>
      <c r="N227" s="66" t="n">
        <v>0</v>
      </c>
    </row>
    <row r="228" customFormat="false" ht="12" hidden="false" customHeight="false" outlineLevel="0" collapsed="false">
      <c r="A228" s="66" t="n">
        <v>4.2405</v>
      </c>
      <c r="B228" s="66" t="n">
        <v>4.2595</v>
      </c>
      <c r="D228" s="66" t="n">
        <f aca="false">B228-A228</f>
        <v>0.0190000000000019</v>
      </c>
      <c r="N228" s="66" t="n">
        <v>0</v>
      </c>
    </row>
    <row r="229" customFormat="false" ht="12" hidden="false" customHeight="false" outlineLevel="0" collapsed="false">
      <c r="A229" s="66" t="n">
        <v>4.2455</v>
      </c>
      <c r="B229" s="66" t="n">
        <v>4.2615</v>
      </c>
      <c r="D229" s="66" t="n">
        <f aca="false">B229-A229</f>
        <v>0.0159999999999974</v>
      </c>
      <c r="N229" s="66" t="n">
        <v>0</v>
      </c>
    </row>
    <row r="230" customFormat="false" ht="12" hidden="false" customHeight="false" outlineLevel="0" collapsed="false">
      <c r="A230" s="66" t="n">
        <v>4.2795</v>
      </c>
      <c r="B230" s="66" t="n">
        <v>4.2875</v>
      </c>
      <c r="D230" s="66" t="n">
        <f aca="false">B230-A230</f>
        <v>0.00800000000000001</v>
      </c>
      <c r="N230" s="66" t="n">
        <v>0</v>
      </c>
    </row>
    <row r="231" customFormat="false" ht="12" hidden="false" customHeight="false" outlineLevel="0" collapsed="false">
      <c r="A231" s="66" t="n">
        <v>4.3395</v>
      </c>
      <c r="B231" s="66" t="n">
        <v>4.3405</v>
      </c>
      <c r="D231" s="66" t="n">
        <f aca="false">B231-A231</f>
        <v>0.00100000000000211</v>
      </c>
      <c r="N231" s="66" t="n">
        <v>0</v>
      </c>
    </row>
    <row r="232" customFormat="false" ht="12" hidden="false" customHeight="false" outlineLevel="0" collapsed="false">
      <c r="A232" s="66" t="n">
        <v>4.535</v>
      </c>
      <c r="B232" s="66" t="n">
        <v>4.53</v>
      </c>
      <c r="D232" s="66" t="n">
        <f aca="false">B232-A232</f>
        <v>-0.00499999999999989</v>
      </c>
      <c r="N232" s="66" t="n">
        <v>0</v>
      </c>
    </row>
    <row r="233" customFormat="false" ht="12" hidden="false" customHeight="false" outlineLevel="0" collapsed="false">
      <c r="A233" s="66" t="n">
        <v>4.469</v>
      </c>
      <c r="B233" s="66" t="n">
        <v>4.464</v>
      </c>
      <c r="D233" s="66" t="n">
        <f aca="false">B233-A233</f>
        <v>-0.00499999999999812</v>
      </c>
      <c r="N233" s="66" t="n">
        <v>0</v>
      </c>
    </row>
    <row r="234" customFormat="false" ht="12" hidden="false" customHeight="false" outlineLevel="0" collapsed="false">
      <c r="A234" s="66" t="n">
        <v>4.377</v>
      </c>
      <c r="B234" s="66" t="n">
        <v>4.372</v>
      </c>
      <c r="D234" s="66" t="n">
        <f aca="false">B234-A234</f>
        <v>-0.00499999999999989</v>
      </c>
      <c r="N234" s="66" t="n">
        <v>0</v>
      </c>
    </row>
    <row r="235" customFormat="false" ht="12" hidden="false" customHeight="false" outlineLevel="0" collapsed="false">
      <c r="A235" s="66" t="n">
        <v>4.285</v>
      </c>
      <c r="B235" s="66" t="n">
        <v>4.28</v>
      </c>
      <c r="D235" s="66" t="n">
        <f aca="false">B235-A235</f>
        <v>-0.00499999999999989</v>
      </c>
      <c r="N235" s="66" t="n">
        <v>0</v>
      </c>
    </row>
    <row r="236" customFormat="false" ht="12" hidden="false" customHeight="false" outlineLevel="0" collapsed="false">
      <c r="A236" s="66" t="n">
        <v>4.286</v>
      </c>
      <c r="B236" s="66" t="n">
        <v>4.281</v>
      </c>
      <c r="D236" s="66" t="n">
        <f aca="false">B236-A236</f>
        <v>-0.00499999999999812</v>
      </c>
      <c r="N236" s="66" t="n">
        <v>0</v>
      </c>
    </row>
    <row r="237" customFormat="false" ht="12" hidden="false" customHeight="false" outlineLevel="0" collapsed="false">
      <c r="A237" s="66" t="n">
        <v>4.334</v>
      </c>
      <c r="B237" s="66" t="n">
        <v>4.329</v>
      </c>
      <c r="D237" s="66" t="n">
        <f aca="false">B237-A237</f>
        <v>-0.00500000000000167</v>
      </c>
      <c r="N237" s="66" t="n">
        <v>0</v>
      </c>
    </row>
    <row r="238" customFormat="false" ht="12" hidden="false" customHeight="false" outlineLevel="0" collapsed="false">
      <c r="A238" s="66" t="n">
        <v>4.346</v>
      </c>
      <c r="B238" s="66" t="n">
        <v>4.341</v>
      </c>
      <c r="D238" s="66" t="n">
        <f aca="false">B238-A238</f>
        <v>-0.00500000000000078</v>
      </c>
      <c r="N238" s="66" t="n">
        <v>0</v>
      </c>
    </row>
    <row r="239" customFormat="false" ht="12" hidden="false" customHeight="false" outlineLevel="0" collapsed="false">
      <c r="A239" s="66" t="n">
        <v>4.367</v>
      </c>
      <c r="B239" s="66" t="n">
        <v>4.362</v>
      </c>
      <c r="D239" s="66" t="n">
        <f aca="false">B239-A239</f>
        <v>-0.00500000000000078</v>
      </c>
      <c r="N239" s="66" t="n">
        <v>0</v>
      </c>
    </row>
    <row r="240" customFormat="false" ht="12" hidden="false" customHeight="false" outlineLevel="0" collapsed="false">
      <c r="A240" s="66" t="n">
        <v>4.356</v>
      </c>
      <c r="B240" s="66" t="n">
        <v>4.375</v>
      </c>
      <c r="D240" s="66" t="n">
        <f aca="false">B240-A240</f>
        <v>0.0189999999999992</v>
      </c>
      <c r="N240" s="66" t="n">
        <v>0</v>
      </c>
    </row>
    <row r="241" customFormat="false" ht="12" hidden="false" customHeight="false" outlineLevel="0" collapsed="false">
      <c r="A241" s="66" t="n">
        <v>4.36</v>
      </c>
      <c r="B241" s="66" t="n">
        <v>4.376</v>
      </c>
      <c r="D241" s="66" t="n">
        <f aca="false">B241-A241</f>
        <v>0.0159999999999965</v>
      </c>
      <c r="N241" s="66" t="n">
        <v>0</v>
      </c>
    </row>
    <row r="242" customFormat="false" ht="12" hidden="false" customHeight="false" outlineLevel="0" collapsed="false">
      <c r="A242" s="66" t="n">
        <v>4.389</v>
      </c>
      <c r="B242" s="66" t="n">
        <v>4.397</v>
      </c>
      <c r="D242" s="66" t="n">
        <f aca="false">B242-A242</f>
        <v>0.00799999999999823</v>
      </c>
      <c r="N242" s="66" t="n">
        <v>0</v>
      </c>
    </row>
    <row r="243" customFormat="false" ht="12" hidden="false" customHeight="false" outlineLevel="0" collapsed="false">
      <c r="A243" s="66" t="n">
        <v>4.446</v>
      </c>
      <c r="B243" s="66" t="n">
        <v>4.447</v>
      </c>
      <c r="D243" s="66" t="n">
        <f aca="false">B243-A243</f>
        <v>0.00100000000000122</v>
      </c>
      <c r="N243" s="66" t="n">
        <v>0</v>
      </c>
    </row>
    <row r="244" customFormat="false" ht="12" hidden="false" customHeight="false" outlineLevel="0" collapsed="false">
      <c r="A244" s="66" t="n">
        <v>4.642</v>
      </c>
      <c r="B244" s="66" t="n">
        <v>4.637</v>
      </c>
      <c r="D244" s="66" t="n">
        <f aca="false">B244-A244</f>
        <v>-0.00500000000000078</v>
      </c>
      <c r="N244" s="66" t="n">
        <v>0</v>
      </c>
    </row>
    <row r="245" customFormat="false" ht="12" hidden="false" customHeight="false" outlineLevel="0" collapsed="false">
      <c r="A245" s="66" t="n">
        <v>4.58</v>
      </c>
      <c r="B245" s="66" t="n">
        <v>4.575</v>
      </c>
      <c r="D245" s="66" t="n">
        <f aca="false">B245-A245</f>
        <v>-0.00499999999999989</v>
      </c>
      <c r="N245" s="66" t="n">
        <v>0</v>
      </c>
    </row>
    <row r="246" customFormat="false" ht="12" hidden="false" customHeight="false" outlineLevel="0" collapsed="false">
      <c r="A246" s="66" t="n">
        <v>4.491</v>
      </c>
      <c r="B246" s="66" t="n">
        <v>4.486</v>
      </c>
      <c r="D246" s="66" t="n">
        <f aca="false">B246-A246</f>
        <v>-0.00500000000000078</v>
      </c>
      <c r="N246" s="66" t="n">
        <v>0</v>
      </c>
    </row>
    <row r="247" customFormat="false" ht="12" hidden="false" customHeight="false" outlineLevel="0" collapsed="false">
      <c r="A247" s="66" t="n">
        <v>4.402</v>
      </c>
      <c r="B247" s="66" t="n">
        <v>4.397</v>
      </c>
      <c r="D247" s="66" t="n">
        <f aca="false">B247-A247</f>
        <v>-0.00500000000000345</v>
      </c>
      <c r="N247" s="66" t="n">
        <v>0</v>
      </c>
    </row>
    <row r="248" customFormat="false" ht="12" hidden="false" customHeight="false" outlineLevel="0" collapsed="false">
      <c r="A248" s="66" t="n">
        <v>4.404</v>
      </c>
      <c r="B248" s="66" t="n">
        <v>4.399</v>
      </c>
      <c r="D248" s="66" t="n">
        <f aca="false">B248-A248</f>
        <v>-0.00499999999999812</v>
      </c>
      <c r="N248" s="66" t="n">
        <v>0</v>
      </c>
    </row>
    <row r="249" customFormat="false" ht="12" hidden="false" customHeight="false" outlineLevel="0" collapsed="false">
      <c r="A249" s="66" t="n">
        <v>4.453</v>
      </c>
      <c r="B249" s="66" t="n">
        <v>4.448</v>
      </c>
      <c r="D249" s="66" t="n">
        <f aca="false">B249-A249</f>
        <v>-0.00500000000000167</v>
      </c>
      <c r="N249" s="66" t="n">
        <v>0</v>
      </c>
    </row>
    <row r="250" customFormat="false" ht="12" hidden="false" customHeight="false" outlineLevel="0" collapsed="false">
      <c r="A250" s="66" t="n">
        <v>4.465</v>
      </c>
      <c r="B250" s="66" t="n">
        <v>4.46</v>
      </c>
      <c r="D250" s="66" t="n">
        <f aca="false">B250-A250</f>
        <v>-0.00499999999999989</v>
      </c>
      <c r="N250" s="66" t="n">
        <v>0</v>
      </c>
    </row>
    <row r="251" customFormat="false" ht="12" hidden="false" customHeight="false" outlineLevel="0" collapsed="false">
      <c r="A251" s="66" t="n">
        <v>4.486</v>
      </c>
      <c r="B251" s="66" t="n">
        <v>4.481</v>
      </c>
      <c r="D251" s="66" t="n">
        <f aca="false">B251-A251</f>
        <v>-0.00500000000000167</v>
      </c>
      <c r="N251" s="66" t="n">
        <v>0</v>
      </c>
    </row>
    <row r="252" customFormat="false" ht="12" hidden="false" customHeight="false" outlineLevel="0" collapsed="false">
      <c r="A252" s="66" t="n">
        <v>4.474</v>
      </c>
      <c r="B252" s="66" t="n">
        <v>4.493</v>
      </c>
      <c r="D252" s="66" t="n">
        <f aca="false">B252-A252</f>
        <v>0.0190000000000019</v>
      </c>
      <c r="N252" s="66" t="n">
        <v>0</v>
      </c>
    </row>
    <row r="253" customFormat="false" ht="12" hidden="false" customHeight="false" outlineLevel="0" collapsed="false">
      <c r="A253" s="66" t="n">
        <v>4.477</v>
      </c>
      <c r="B253" s="66" t="n">
        <v>4.493</v>
      </c>
      <c r="D253" s="66" t="n">
        <f aca="false">B253-A253</f>
        <v>0.0159999999999965</v>
      </c>
      <c r="N253" s="66" t="n">
        <v>0</v>
      </c>
    </row>
    <row r="254" customFormat="false" ht="12" hidden="false" customHeight="false" outlineLevel="0" collapsed="false">
      <c r="A254" s="66" t="n">
        <v>4.501</v>
      </c>
      <c r="B254" s="66" t="n">
        <v>4.509</v>
      </c>
      <c r="D254" s="66" t="n">
        <f aca="false">B254-A254</f>
        <v>0.00799999999999823</v>
      </c>
      <c r="N254" s="66" t="n">
        <v>0</v>
      </c>
    </row>
    <row r="255" customFormat="false" ht="12" hidden="false" customHeight="false" outlineLevel="0" collapsed="false">
      <c r="A255" s="66" t="n">
        <v>4.555</v>
      </c>
      <c r="B255" s="66" t="n">
        <v>4.556</v>
      </c>
      <c r="D255" s="66" t="n">
        <f aca="false">B255-A255</f>
        <v>0.00100000000000211</v>
      </c>
      <c r="N255" s="66" t="n">
        <v>0</v>
      </c>
    </row>
    <row r="256" customFormat="false" ht="12" hidden="false" customHeight="false" outlineLevel="0" collapsed="false">
      <c r="A256" s="66" t="n">
        <v>4.7515</v>
      </c>
      <c r="B256" s="66" t="n">
        <v>4.7465</v>
      </c>
      <c r="D256" s="66" t="n">
        <f aca="false">B256-A256</f>
        <v>-0.00500000000000078</v>
      </c>
      <c r="N256" s="66" t="n">
        <v>0</v>
      </c>
    </row>
    <row r="257" customFormat="false" ht="12" hidden="false" customHeight="false" outlineLevel="0" collapsed="false">
      <c r="A257" s="66" t="n">
        <v>4.6935</v>
      </c>
      <c r="B257" s="66" t="n">
        <v>4.6885</v>
      </c>
      <c r="D257" s="66" t="n">
        <f aca="false">B257-A257</f>
        <v>-0.00499999999999723</v>
      </c>
      <c r="N257" s="66" t="n">
        <v>0</v>
      </c>
    </row>
    <row r="258" customFormat="false" ht="12" hidden="false" customHeight="false" outlineLevel="0" collapsed="false">
      <c r="A258" s="66" t="n">
        <v>4.6075</v>
      </c>
      <c r="B258" s="66" t="n">
        <v>4.6025</v>
      </c>
      <c r="D258" s="66" t="n">
        <f aca="false">B258-A258</f>
        <v>-0.00499999999999989</v>
      </c>
      <c r="N258" s="66" t="n">
        <v>0</v>
      </c>
    </row>
    <row r="259" customFormat="false" ht="12" hidden="false" customHeight="false" outlineLevel="0" collapsed="false">
      <c r="A259" s="66" t="n">
        <v>4.5215</v>
      </c>
      <c r="B259" s="66" t="n">
        <v>4.5165</v>
      </c>
      <c r="D259" s="66" t="n">
        <f aca="false">B259-A259</f>
        <v>-0.00500000000000433</v>
      </c>
      <c r="N259" s="66" t="n">
        <v>0</v>
      </c>
    </row>
    <row r="260" customFormat="false" ht="12" hidden="false" customHeight="false" outlineLevel="0" collapsed="false">
      <c r="A260" s="66" t="n">
        <v>4.5245</v>
      </c>
      <c r="B260" s="66" t="n">
        <v>4.5195</v>
      </c>
      <c r="D260" s="66" t="n">
        <f aca="false">B260-A260</f>
        <v>-0.00499999999999723</v>
      </c>
      <c r="N260" s="66" t="n">
        <v>0</v>
      </c>
    </row>
    <row r="261" customFormat="false" ht="12" hidden="false" customHeight="false" outlineLevel="0" collapsed="false">
      <c r="A261" s="66" t="n">
        <v>4.5745</v>
      </c>
      <c r="B261" s="66" t="n">
        <v>4.5695</v>
      </c>
      <c r="D261" s="66" t="n">
        <f aca="false">B261-A261</f>
        <v>-0.00500000000000167</v>
      </c>
      <c r="N261" s="66" t="n">
        <v>0</v>
      </c>
    </row>
    <row r="262" customFormat="false" ht="12" hidden="false" customHeight="false" outlineLevel="0" collapsed="false">
      <c r="A262" s="66" t="n">
        <v>4.5865</v>
      </c>
      <c r="B262" s="66" t="n">
        <v>4.5815</v>
      </c>
      <c r="D262" s="66" t="n">
        <f aca="false">B262-A262</f>
        <v>-0.00500000000000167</v>
      </c>
      <c r="N262" s="66" t="n">
        <v>0</v>
      </c>
    </row>
    <row r="263" customFormat="false" ht="12" hidden="false" customHeight="false" outlineLevel="0" collapsed="false">
      <c r="A263" s="66" t="n">
        <v>4.6075</v>
      </c>
      <c r="B263" s="66" t="n">
        <v>4.6025</v>
      </c>
      <c r="D263" s="66" t="n">
        <f aca="false">B263-A263</f>
        <v>-0.00499999999999989</v>
      </c>
      <c r="N263" s="66" t="n">
        <v>0</v>
      </c>
    </row>
    <row r="264" customFormat="false" ht="12" hidden="false" customHeight="false" outlineLevel="0" collapsed="false">
      <c r="A264" s="66" t="n">
        <v>4.5945</v>
      </c>
      <c r="B264" s="66" t="n">
        <v>4.6135</v>
      </c>
      <c r="D264" s="66" t="n">
        <f aca="false">B264-A264</f>
        <v>0.0190000000000019</v>
      </c>
      <c r="N264" s="66" t="n">
        <v>0</v>
      </c>
    </row>
    <row r="265" customFormat="false" ht="12" hidden="false" customHeight="false" outlineLevel="0" collapsed="false">
      <c r="A265" s="66" t="n">
        <v>4.5965</v>
      </c>
      <c r="B265" s="66" t="n">
        <v>4.6125</v>
      </c>
      <c r="D265" s="66" t="n">
        <f aca="false">B265-A265</f>
        <v>0.0159999999999991</v>
      </c>
      <c r="N265" s="66" t="n">
        <v>0</v>
      </c>
    </row>
    <row r="266" customFormat="false" ht="12" hidden="false" customHeight="false" outlineLevel="0" collapsed="false">
      <c r="A266" s="66" t="n">
        <v>4.6155</v>
      </c>
      <c r="B266" s="66" t="n">
        <v>4.6235</v>
      </c>
      <c r="D266" s="66" t="n">
        <f aca="false">B266-A266</f>
        <v>0.00799999999999823</v>
      </c>
      <c r="N266" s="66" t="n">
        <v>0</v>
      </c>
    </row>
    <row r="267" customFormat="false" ht="12" hidden="false" customHeight="false" outlineLevel="0" collapsed="false">
      <c r="A267" s="66" t="n">
        <v>4.6665</v>
      </c>
      <c r="B267" s="66" t="n">
        <v>4.6675</v>
      </c>
      <c r="D267" s="66" t="n">
        <f aca="false">B267-A267</f>
        <v>0.00100000000000033</v>
      </c>
      <c r="N267" s="66" t="n">
        <v>0</v>
      </c>
    </row>
    <row r="268" customFormat="false" ht="12" hidden="false" customHeight="false" outlineLevel="0" collapsed="false">
      <c r="A268" s="66" t="n">
        <v>4.8635</v>
      </c>
      <c r="B268" s="66" t="n">
        <v>4.8585</v>
      </c>
      <c r="D268" s="66" t="n">
        <f aca="false">B268-A268</f>
        <v>-0.00500000000000078</v>
      </c>
      <c r="N268" s="66" t="n">
        <v>0</v>
      </c>
    </row>
    <row r="269" customFormat="false" ht="12" hidden="false" customHeight="false" outlineLevel="0" collapsed="false">
      <c r="A269" s="66" t="n">
        <v>4.8095</v>
      </c>
      <c r="B269" s="66" t="n">
        <v>4.8045</v>
      </c>
      <c r="D269" s="66" t="n">
        <f aca="false">B269-A269</f>
        <v>-0.00499999999999634</v>
      </c>
      <c r="N269" s="66" t="n">
        <v>0</v>
      </c>
    </row>
    <row r="270" customFormat="false" ht="12" hidden="false" customHeight="false" outlineLevel="0" collapsed="false">
      <c r="A270" s="66" t="n">
        <v>4.7265</v>
      </c>
      <c r="B270" s="66" t="n">
        <v>4.7215</v>
      </c>
      <c r="D270" s="66" t="n">
        <f aca="false">B270-A270</f>
        <v>-0.00500000000000167</v>
      </c>
      <c r="N270" s="66" t="n">
        <v>0</v>
      </c>
    </row>
    <row r="271" customFormat="false" ht="12" hidden="false" customHeight="false" outlineLevel="0" collapsed="false">
      <c r="A271" s="66" t="n">
        <v>4.6435</v>
      </c>
      <c r="B271" s="66" t="n">
        <v>4.6385</v>
      </c>
      <c r="D271" s="66" t="n">
        <f aca="false">B271-A271</f>
        <v>-0.00500000000000433</v>
      </c>
      <c r="N271" s="66" t="n">
        <v>0</v>
      </c>
    </row>
    <row r="272" customFormat="false" ht="12" hidden="false" customHeight="false" outlineLevel="0" collapsed="false">
      <c r="A272" s="66" t="n">
        <v>4.6475</v>
      </c>
      <c r="B272" s="66" t="n">
        <v>4.6425</v>
      </c>
      <c r="D272" s="66" t="n">
        <f aca="false">B272-A272</f>
        <v>-0.00499999999999989</v>
      </c>
      <c r="N272" s="66" t="n">
        <v>0</v>
      </c>
    </row>
    <row r="273" customFormat="false" ht="12" hidden="false" customHeight="false" outlineLevel="0" collapsed="false">
      <c r="A273" s="66" t="n">
        <v>4.6985</v>
      </c>
      <c r="B273" s="66" t="n">
        <v>4.6935</v>
      </c>
      <c r="D273" s="66" t="n">
        <f aca="false">B273-A273</f>
        <v>-0.00500000000000256</v>
      </c>
      <c r="N273" s="66" t="n">
        <v>0</v>
      </c>
    </row>
    <row r="274" customFormat="false" ht="12" hidden="false" customHeight="false" outlineLevel="0" collapsed="false">
      <c r="A274" s="66" t="n">
        <v>4.7105</v>
      </c>
      <c r="B274" s="66" t="n">
        <v>4.7055</v>
      </c>
      <c r="D274" s="66" t="n">
        <f aca="false">B274-A274</f>
        <v>-0.00500000000000256</v>
      </c>
      <c r="N274" s="66" t="n">
        <v>0</v>
      </c>
    </row>
    <row r="275" customFormat="false" ht="12" hidden="false" customHeight="false" outlineLevel="0" collapsed="false">
      <c r="A275" s="66" t="n">
        <v>4.7315</v>
      </c>
      <c r="B275" s="66" t="n">
        <v>4.7265</v>
      </c>
      <c r="D275" s="66" t="n">
        <f aca="false">B275-A275</f>
        <v>-0.00500000000000256</v>
      </c>
      <c r="N275" s="66" t="n">
        <v>0</v>
      </c>
    </row>
    <row r="276" customFormat="false" ht="12" hidden="false" customHeight="false" outlineLevel="0" collapsed="false">
      <c r="A276" s="66" t="n">
        <v>4.7175</v>
      </c>
      <c r="B276" s="66" t="n">
        <v>4.7365</v>
      </c>
      <c r="D276" s="66" t="n">
        <f aca="false">B276-A276</f>
        <v>0.0190000000000019</v>
      </c>
      <c r="N276" s="66" t="n">
        <v>0</v>
      </c>
    </row>
    <row r="277" customFormat="false" ht="12" hidden="false" customHeight="false" outlineLevel="0" collapsed="false">
      <c r="A277" s="66" t="n">
        <v>4.7185</v>
      </c>
      <c r="B277" s="66" t="n">
        <v>4.7345</v>
      </c>
      <c r="D277" s="66" t="n">
        <f aca="false">B277-A277</f>
        <v>0.0159999999999956</v>
      </c>
      <c r="N277" s="66" t="n">
        <v>0</v>
      </c>
    </row>
    <row r="278" customFormat="false" ht="12" hidden="false" customHeight="false" outlineLevel="0" collapsed="false">
      <c r="A278" s="66" t="n">
        <v>4.7325</v>
      </c>
      <c r="B278" s="66" t="n">
        <v>4.7405</v>
      </c>
      <c r="D278" s="66" t="n">
        <f aca="false">B278-A278</f>
        <v>0.00799999999999823</v>
      </c>
      <c r="N278" s="66" t="n">
        <v>0</v>
      </c>
    </row>
    <row r="279" customFormat="false" ht="12" hidden="false" customHeight="false" outlineLevel="0" collapsed="false">
      <c r="A279" s="66" t="n">
        <v>4.7805</v>
      </c>
      <c r="B279" s="66" t="n">
        <v>4.7815</v>
      </c>
      <c r="D279" s="66" t="n">
        <f aca="false">B279-A279</f>
        <v>0.00100000000000122</v>
      </c>
      <c r="N279" s="66" t="n">
        <v>0</v>
      </c>
    </row>
    <row r="280" customFormat="false" ht="12" hidden="false" customHeight="false" outlineLevel="0" collapsed="false">
      <c r="A280" s="66" t="n">
        <v>4.978</v>
      </c>
      <c r="B280" s="66" t="n">
        <v>4.973</v>
      </c>
      <c r="D280" s="66" t="n">
        <f aca="false">B280-A280</f>
        <v>-0.00500000000000167</v>
      </c>
      <c r="N280" s="66" t="n">
        <v>0</v>
      </c>
    </row>
    <row r="281" customFormat="false" ht="12" hidden="false" customHeight="false" outlineLevel="0" collapsed="false">
      <c r="A281" s="66" t="n">
        <v>4.928</v>
      </c>
      <c r="B281" s="66" t="n">
        <v>4.923</v>
      </c>
      <c r="D281" s="66" t="n">
        <f aca="false">B281-A281</f>
        <v>-0.00499999999999634</v>
      </c>
      <c r="N281" s="66" t="n">
        <v>0</v>
      </c>
    </row>
    <row r="282" customFormat="false" ht="12" hidden="false" customHeight="false" outlineLevel="0" collapsed="false">
      <c r="A282" s="66" t="n">
        <v>4.848</v>
      </c>
      <c r="B282" s="66" t="n">
        <v>4.843</v>
      </c>
      <c r="D282" s="66" t="n">
        <f aca="false">B282-A282</f>
        <v>-0.00500000000000167</v>
      </c>
      <c r="N282" s="66" t="n">
        <v>0</v>
      </c>
    </row>
    <row r="283" customFormat="false" ht="12" hidden="false" customHeight="false" outlineLevel="0" collapsed="false">
      <c r="A283" s="66" t="n">
        <v>4.768</v>
      </c>
      <c r="B283" s="66" t="n">
        <v>4.763</v>
      </c>
      <c r="D283" s="66" t="n">
        <f aca="false">B283-A283</f>
        <v>-0.00500000000000433</v>
      </c>
      <c r="N283" s="66" t="n">
        <v>0</v>
      </c>
    </row>
    <row r="284" customFormat="false" ht="12" hidden="false" customHeight="false" outlineLevel="0" collapsed="false">
      <c r="A284" s="66" t="n">
        <v>4.773</v>
      </c>
      <c r="B284" s="66" t="n">
        <v>4.768</v>
      </c>
      <c r="D284" s="66" t="n">
        <f aca="false">B284-A284</f>
        <v>-0.00499999999999812</v>
      </c>
      <c r="N284" s="66" t="n">
        <v>0</v>
      </c>
    </row>
    <row r="285" customFormat="false" ht="12" hidden="false" customHeight="false" outlineLevel="0" collapsed="false">
      <c r="A285" s="66" t="n">
        <v>4.825</v>
      </c>
      <c r="B285" s="66" t="n">
        <v>4.82</v>
      </c>
      <c r="D285" s="66" t="n">
        <f aca="false">B285-A285</f>
        <v>-0.00499999999999989</v>
      </c>
      <c r="N285" s="66" t="n">
        <v>0</v>
      </c>
    </row>
    <row r="286" customFormat="false" ht="12" hidden="false" customHeight="false" outlineLevel="0" collapsed="false">
      <c r="A286" s="66" t="n">
        <v>4.837</v>
      </c>
      <c r="B286" s="66" t="n">
        <v>4.832</v>
      </c>
      <c r="D286" s="66" t="n">
        <f aca="false">B286-A286</f>
        <v>-0.00500000000000256</v>
      </c>
      <c r="N286" s="66" t="n">
        <v>0</v>
      </c>
    </row>
    <row r="287" customFormat="false" ht="12" hidden="false" customHeight="false" outlineLevel="0" collapsed="false">
      <c r="A287" s="66" t="n">
        <v>4.858</v>
      </c>
      <c r="B287" s="66" t="n">
        <v>4.853</v>
      </c>
      <c r="D287" s="66" t="n">
        <f aca="false">B287-A287</f>
        <v>-0.00500000000000345</v>
      </c>
      <c r="N287" s="66" t="n">
        <v>0</v>
      </c>
    </row>
    <row r="288" customFormat="false" ht="12" hidden="false" customHeight="false" outlineLevel="0" collapsed="false">
      <c r="A288" s="66" t="n">
        <v>4.843</v>
      </c>
      <c r="B288" s="66" t="n">
        <v>4.862</v>
      </c>
      <c r="D288" s="66" t="n">
        <f aca="false">B288-A288</f>
        <v>0.0190000000000019</v>
      </c>
      <c r="N288" s="66" t="n">
        <v>0</v>
      </c>
    </row>
    <row r="289" customFormat="false" ht="12" hidden="false" customHeight="false" outlineLevel="0" collapsed="false">
      <c r="A289" s="66" t="n">
        <v>4.843</v>
      </c>
      <c r="B289" s="66" t="n">
        <v>4.859</v>
      </c>
      <c r="D289" s="66" t="n">
        <f aca="false">B289-A289</f>
        <v>0.0159999999999956</v>
      </c>
      <c r="N289" s="66" t="n">
        <v>0</v>
      </c>
    </row>
    <row r="290" customFormat="false" ht="12" hidden="false" customHeight="false" outlineLevel="0" collapsed="false">
      <c r="A290" s="66" t="n">
        <v>4.852</v>
      </c>
      <c r="B290" s="66" t="n">
        <v>4.86</v>
      </c>
      <c r="D290" s="66" t="n">
        <f aca="false">B290-A290</f>
        <v>0.00800000000000001</v>
      </c>
      <c r="N290" s="66" t="n">
        <v>0.15</v>
      </c>
    </row>
    <row r="291" customFormat="false" ht="12" hidden="false" customHeight="false" outlineLevel="0" collapsed="false">
      <c r="A291" s="66" t="n">
        <v>4.897</v>
      </c>
      <c r="B291" s="66" t="n">
        <v>4.898</v>
      </c>
      <c r="D291" s="66" t="n">
        <f aca="false">B291-A291</f>
        <v>0.00100000000000033</v>
      </c>
      <c r="N291" s="66" t="n">
        <v>0.15</v>
      </c>
    </row>
    <row r="292" customFormat="false" ht="12" hidden="false" customHeight="false" outlineLevel="0" collapsed="false">
      <c r="A292" s="66" t="n">
        <v>4.917</v>
      </c>
      <c r="B292" s="66" t="n">
        <v>5.09</v>
      </c>
      <c r="D292" s="66" t="n">
        <f aca="false">B292-A292</f>
        <v>0.173</v>
      </c>
      <c r="N292" s="66" t="n">
        <v>0.15</v>
      </c>
    </row>
    <row r="293" customFormat="false" ht="12" hidden="false" customHeight="false" outlineLevel="0" collapsed="false">
      <c r="A293" s="66" t="n">
        <v>5.156</v>
      </c>
      <c r="B293" s="66" t="n">
        <v>5.044</v>
      </c>
      <c r="D293" s="66" t="n">
        <f aca="false">B293-A293</f>
        <v>-0.111999999999997</v>
      </c>
      <c r="N293" s="66" t="n">
        <v>0.15</v>
      </c>
    </row>
    <row r="294" customFormat="false" ht="12" hidden="false" customHeight="false" outlineLevel="0" collapsed="false">
      <c r="A294" s="66" t="n">
        <v>5.113</v>
      </c>
      <c r="B294" s="66" t="n">
        <v>4.967</v>
      </c>
      <c r="D294" s="66" t="n">
        <f aca="false">B294-A294</f>
        <v>-0.146000000000003</v>
      </c>
    </row>
    <row r="295" customFormat="false" ht="12" hidden="false" customHeight="false" outlineLevel="0" collapsed="false">
      <c r="A295" s="66" t="n">
        <v>5.037</v>
      </c>
      <c r="B295" s="66" t="n">
        <v>4.89</v>
      </c>
      <c r="D295" s="66" t="n">
        <f aca="false">B295-A295</f>
        <v>-0.147</v>
      </c>
    </row>
    <row r="296" customFormat="false" ht="12" hidden="false" customHeight="false" outlineLevel="0" collapsed="false">
      <c r="A296" s="66" t="n">
        <v>4.955</v>
      </c>
      <c r="B296" s="66" t="n">
        <v>4.896</v>
      </c>
      <c r="D296" s="66" t="n">
        <f aca="false">B296-A296</f>
        <v>-0.0589999999999975</v>
      </c>
    </row>
    <row r="297" customFormat="false" ht="12" hidden="false" customHeight="false" outlineLevel="0" collapsed="false">
      <c r="A297" s="66" t="n">
        <v>4.949</v>
      </c>
      <c r="B297" s="66" t="n">
        <v>4.949</v>
      </c>
      <c r="D297" s="66" t="n">
        <f aca="false">B297-A297</f>
        <v>0</v>
      </c>
    </row>
    <row r="298" customFormat="false" ht="12" hidden="false" customHeight="false" outlineLevel="0" collapsed="false">
      <c r="A298" s="66" t="n">
        <v>3.952</v>
      </c>
      <c r="B298" s="66" t="n">
        <v>4.961</v>
      </c>
      <c r="D298" s="66" t="n">
        <f aca="false">B298-A298</f>
        <v>1.009</v>
      </c>
    </row>
    <row r="299" customFormat="false" ht="12" hidden="false" customHeight="false" outlineLevel="0" collapsed="false">
      <c r="A299" s="66" t="n">
        <v>3.947</v>
      </c>
      <c r="B299" s="66" t="n">
        <v>4.982</v>
      </c>
    </row>
    <row r="300" customFormat="false" ht="12" hidden="false" customHeight="false" outlineLevel="0" collapsed="false">
      <c r="A300" s="66" t="n">
        <v>4.046</v>
      </c>
      <c r="B300" s="66" t="n">
        <v>4.99</v>
      </c>
    </row>
    <row r="301" customFormat="false" ht="12" hidden="false" customHeight="false" outlineLevel="0" collapsed="false">
      <c r="A301" s="66" t="n">
        <v>4.01</v>
      </c>
      <c r="B301" s="66" t="n">
        <v>4.986</v>
      </c>
    </row>
    <row r="302" customFormat="false" ht="12" hidden="false" customHeight="false" outlineLevel="0" collapsed="false">
      <c r="A302" s="66" t="n">
        <v>4.006</v>
      </c>
      <c r="B302" s="66" t="n">
        <v>4.982</v>
      </c>
    </row>
    <row r="303" customFormat="false" ht="12" hidden="false" customHeight="false" outlineLevel="0" collapsed="false">
      <c r="A303" s="66" t="n">
        <v>3.998</v>
      </c>
      <c r="B303" s="66" t="n">
        <v>5.017</v>
      </c>
    </row>
    <row r="304" customFormat="false" ht="12" hidden="false" customHeight="false" outlineLevel="0" collapsed="false">
      <c r="A304" s="66" t="n">
        <v>4.03300000000001</v>
      </c>
      <c r="B304" s="66" t="n">
        <v>5.2095</v>
      </c>
    </row>
    <row r="305" customFormat="false" ht="12" hidden="false" customHeight="false" outlineLevel="0" collapsed="false">
      <c r="A305" s="66" t="n">
        <v>4.233</v>
      </c>
      <c r="B305" s="66" t="n">
        <v>5.1675</v>
      </c>
    </row>
    <row r="306" customFormat="false" ht="12" hidden="false" customHeight="false" outlineLevel="0" collapsed="false">
      <c r="A306" s="66" t="n">
        <v>4.186</v>
      </c>
      <c r="B306" s="66" t="n">
        <v>5.0935</v>
      </c>
    </row>
    <row r="307" customFormat="false" ht="12" hidden="false" customHeight="false" outlineLevel="0" collapsed="false">
      <c r="A307" s="66" t="n">
        <v>4.112</v>
      </c>
      <c r="B307" s="66" t="n">
        <v>5.0195</v>
      </c>
    </row>
    <row r="308" customFormat="false" ht="12" hidden="false" customHeight="false" outlineLevel="0" collapsed="false">
      <c r="A308" s="66" t="n">
        <v>4.032</v>
      </c>
      <c r="B308" s="66" t="n">
        <v>5.0265</v>
      </c>
    </row>
    <row r="309" customFormat="false" ht="12" hidden="false" customHeight="false" outlineLevel="0" collapsed="false">
      <c r="A309" s="66" t="n">
        <v>4.026</v>
      </c>
      <c r="B309" s="66" t="n">
        <v>5.0805</v>
      </c>
    </row>
    <row r="310" customFormat="false" ht="12" hidden="false" customHeight="false" outlineLevel="0" collapsed="false">
      <c r="A310" s="66" t="n">
        <v>4.051</v>
      </c>
      <c r="B310" s="66" t="n">
        <v>5.175</v>
      </c>
    </row>
    <row r="311" customFormat="false" ht="12" hidden="false" customHeight="false" outlineLevel="0" collapsed="false">
      <c r="A311" s="66" t="n">
        <v>4.152</v>
      </c>
      <c r="B311" s="66" t="n">
        <v>4.152</v>
      </c>
    </row>
    <row r="312" customFormat="false" ht="12" hidden="false" customHeight="false" outlineLevel="0" collapsed="false">
      <c r="A312" s="66" t="n">
        <v>4.879</v>
      </c>
      <c r="B312" s="66" t="n">
        <v>4.879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15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B4" activePane="bottomRight" state="frozen"/>
      <selection pane="topLeft" activeCell="A1" activeCellId="0" sqref="A1"/>
      <selection pane="topRight" activeCell="B1" activeCellId="0" sqref="B1"/>
      <selection pane="bottomLeft" activeCell="A4" activeCellId="0" sqref="A4"/>
      <selection pane="bottomRight" activeCell="G32" activeCellId="0" sqref="G32"/>
    </sheetView>
  </sheetViews>
  <sheetFormatPr defaultColWidth="9.13671875" defaultRowHeight="11.25" customHeight="true" zeroHeight="false" outlineLevelRow="0" outlineLevelCol="0"/>
  <cols>
    <col collapsed="false" customWidth="false" hidden="false" outlineLevel="0" max="1" min="1" style="21" width="9.14"/>
    <col collapsed="false" customWidth="true" hidden="false" outlineLevel="0" max="2" min="2" style="21" width="6.7"/>
    <col collapsed="false" customWidth="true" hidden="false" outlineLevel="0" max="3" min="3" style="22" width="15.7"/>
    <col collapsed="false" customWidth="false" hidden="false" outlineLevel="0" max="4" min="4" style="23" width="9.14"/>
    <col collapsed="false" customWidth="false" hidden="false" outlineLevel="0" max="6" min="5" style="21" width="9.14"/>
    <col collapsed="false" customWidth="false" hidden="false" outlineLevel="0" max="7" min="7" style="24" width="9.14"/>
    <col collapsed="false" customWidth="false" hidden="false" outlineLevel="0" max="10" min="8" style="21" width="9.14"/>
    <col collapsed="false" customWidth="true" hidden="false" outlineLevel="0" max="11" min="11" style="21" width="17.99"/>
    <col collapsed="false" customWidth="false" hidden="false" outlineLevel="0" max="82" min="12" style="21" width="9.14"/>
    <col collapsed="false" customWidth="false" hidden="false" outlineLevel="0" max="257" min="83" style="25" width="9.14"/>
  </cols>
  <sheetData>
    <row r="1" customFormat="false" ht="12" hidden="false" customHeight="false" outlineLevel="0" collapsed="false">
      <c r="A1" s="21" t="n">
        <v>1.83</v>
      </c>
      <c r="AA1" s="26" t="s">
        <v>24</v>
      </c>
      <c r="AG1" s="26" t="s">
        <v>25</v>
      </c>
      <c r="AM1" s="26" t="s">
        <v>26</v>
      </c>
    </row>
    <row r="2" customFormat="false" ht="12" hidden="false" customHeight="false" outlineLevel="0" collapsed="false">
      <c r="M2" s="21" t="n">
        <v>1</v>
      </c>
      <c r="N2" s="21" t="n">
        <v>2</v>
      </c>
      <c r="O2" s="21" t="n">
        <v>3</v>
      </c>
      <c r="P2" s="21" t="n">
        <v>5</v>
      </c>
      <c r="Q2" s="21" t="n">
        <v>4</v>
      </c>
      <c r="AA2" s="27" t="s">
        <v>27</v>
      </c>
      <c r="AB2" s="27" t="s">
        <v>28</v>
      </c>
      <c r="AC2" s="27" t="s">
        <v>29</v>
      </c>
      <c r="AD2" s="27" t="s">
        <v>30</v>
      </c>
      <c r="AE2" s="27" t="s">
        <v>31</v>
      </c>
      <c r="AF2" s="27"/>
      <c r="AG2" s="27" t="s">
        <v>27</v>
      </c>
      <c r="AH2" s="27" t="s">
        <v>28</v>
      </c>
      <c r="AI2" s="27" t="s">
        <v>29</v>
      </c>
      <c r="AJ2" s="27" t="s">
        <v>30</v>
      </c>
      <c r="AK2" s="27" t="s">
        <v>31</v>
      </c>
      <c r="AL2" s="27"/>
      <c r="AM2" s="27" t="s">
        <v>27</v>
      </c>
      <c r="AN2" s="27" t="s">
        <v>28</v>
      </c>
      <c r="AO2" s="27" t="s">
        <v>29</v>
      </c>
      <c r="AP2" s="27" t="s">
        <v>30</v>
      </c>
      <c r="AQ2" s="27" t="s">
        <v>31</v>
      </c>
      <c r="AR2" s="27"/>
      <c r="AS2" s="27"/>
      <c r="AT2" s="27"/>
      <c r="AU2" s="27"/>
      <c r="AV2" s="27"/>
      <c r="AW2" s="27"/>
    </row>
    <row r="3" customFormat="false" ht="12" hidden="false" customHeight="false" outlineLevel="0" collapsed="false">
      <c r="A3" s="28" t="s">
        <v>32</v>
      </c>
      <c r="B3" s="28" t="s">
        <v>33</v>
      </c>
      <c r="C3" s="28" t="s">
        <v>34</v>
      </c>
      <c r="D3" s="29" t="s">
        <v>35</v>
      </c>
      <c r="E3" s="28" t="s">
        <v>36</v>
      </c>
      <c r="F3" s="28" t="s">
        <v>37</v>
      </c>
      <c r="G3" s="30" t="s">
        <v>38</v>
      </c>
      <c r="H3" s="28" t="s">
        <v>39</v>
      </c>
      <c r="I3" s="28" t="s">
        <v>40</v>
      </c>
      <c r="J3" s="28" t="s">
        <v>41</v>
      </c>
      <c r="K3" s="28" t="s">
        <v>42</v>
      </c>
      <c r="L3" s="28" t="s">
        <v>43</v>
      </c>
      <c r="M3" s="26" t="s">
        <v>44</v>
      </c>
      <c r="N3" s="26" t="s">
        <v>45</v>
      </c>
      <c r="O3" s="26" t="s">
        <v>3</v>
      </c>
      <c r="P3" s="26" t="s">
        <v>7</v>
      </c>
      <c r="Q3" s="26" t="s">
        <v>46</v>
      </c>
      <c r="R3" s="26"/>
      <c r="S3" s="26" t="s">
        <v>24</v>
      </c>
      <c r="T3" s="26" t="s">
        <v>25</v>
      </c>
      <c r="U3" s="26" t="s">
        <v>26</v>
      </c>
      <c r="V3" s="26" t="s">
        <v>47</v>
      </c>
      <c r="W3" s="31"/>
      <c r="X3" s="28" t="s">
        <v>48</v>
      </c>
      <c r="Y3" s="28" t="s">
        <v>49</v>
      </c>
      <c r="Z3" s="31"/>
      <c r="AA3" s="32" t="str">
        <f aca="false">CONCATENATE(AA2," ",AA1)</f>
        <v>NY NET DELTA</v>
      </c>
      <c r="AB3" s="32" t="str">
        <f aca="false">CONCATENATE(AB2," ",AA1)</f>
        <v>EAST NET DELTA</v>
      </c>
      <c r="AC3" s="32" t="str">
        <f aca="false">CONCATENATE(AC2," ",AA1)</f>
        <v>CENTRAL NET DELTA</v>
      </c>
      <c r="AD3" s="32" t="str">
        <f aca="false">CONCATENATE(AD2," ",AA1)</f>
        <v>WEST NET DELTA</v>
      </c>
      <c r="AE3" s="32" t="str">
        <f aca="false">CONCATENATE(AE2," ",AA1)</f>
        <v>TEXAS NET DELTA</v>
      </c>
      <c r="AF3" s="31"/>
      <c r="AG3" s="32" t="str">
        <f aca="false">CONCATENATE(AG2," ",AG1)</f>
        <v>NY NET GAMMA</v>
      </c>
      <c r="AH3" s="32" t="str">
        <f aca="false">CONCATENATE(AH2," ",AG1)</f>
        <v>EAST NET GAMMA</v>
      </c>
      <c r="AI3" s="32" t="str">
        <f aca="false">CONCATENATE(AI2," ",AG1)</f>
        <v>CENTRAL NET GAMMA</v>
      </c>
      <c r="AJ3" s="32" t="str">
        <f aca="false">CONCATENATE(AJ2," ",AG1)</f>
        <v>WEST NET GAMMA</v>
      </c>
      <c r="AK3" s="32" t="str">
        <f aca="false">CONCATENATE(AK2," ",AG1)</f>
        <v>TEXAS NET GAMMA</v>
      </c>
      <c r="AL3" s="31"/>
      <c r="AM3" s="32" t="str">
        <f aca="false">CONCATENATE(AM2," ",AM1)</f>
        <v>NY NET VEGA</v>
      </c>
      <c r="AN3" s="32" t="str">
        <f aca="false">CONCATENATE(AN2," ",AM1)</f>
        <v>EAST NET VEGA</v>
      </c>
      <c r="AO3" s="32" t="str">
        <f aca="false">CONCATENATE(AO2," ",AM1)</f>
        <v>CENTRAL NET VEGA</v>
      </c>
      <c r="AP3" s="32" t="str">
        <f aca="false">CONCATENATE(AP2," ",AM1)</f>
        <v>WEST NET VEGA</v>
      </c>
      <c r="AQ3" s="32" t="str">
        <f aca="false">CONCATENATE(AQ2," ",AM1)</f>
        <v>TEXAS NET VEGA</v>
      </c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</row>
    <row r="4" customFormat="false" ht="12" hidden="false" customHeight="false" outlineLevel="0" collapsed="false">
      <c r="A4" s="34" t="n">
        <v>36770</v>
      </c>
      <c r="B4" s="35" t="n">
        <v>0.445</v>
      </c>
      <c r="D4" s="35"/>
      <c r="E4" s="36" t="n">
        <f aca="false">(M4-B4)*F4*10000</f>
        <v>-0</v>
      </c>
      <c r="F4" s="37"/>
      <c r="G4" s="38" t="n">
        <v>-0.1475</v>
      </c>
      <c r="H4" s="39" t="n">
        <v>1</v>
      </c>
      <c r="I4" s="40" t="n">
        <v>4.64</v>
      </c>
      <c r="J4" s="39" t="e">
        <f aca="false">VLOOKUP($A4,PARAMS,2,FALSE())+G4</f>
        <v>#N/A</v>
      </c>
      <c r="K4" s="41" t="n">
        <v>0</v>
      </c>
      <c r="L4" s="41" t="e">
        <f aca="false">VLOOKUP($A4,PARAMS,3,FALSE())+K4</f>
        <v>#N/A</v>
      </c>
      <c r="M4" s="42" t="n">
        <f aca="false">IF(ISNUMBER($F4),bsd(M$2,$H4,$J4,$I4,$Y4,$L4,$X4,0.2),0)</f>
        <v>0</v>
      </c>
      <c r="N4" s="42" t="n">
        <f aca="false">IF(ISNUMBER($F4),bsd(N$2,$H4,$J4,$I4,$Y4,$L4,$X4,0.2),0)</f>
        <v>0</v>
      </c>
      <c r="O4" s="42" t="n">
        <f aca="false">IF(ISNUMBER($F4),bsd(O$2,$H4,$J4,$I4,$Y4,$L4,$X4,0.2),0)</f>
        <v>0</v>
      </c>
      <c r="P4" s="42" t="n">
        <f aca="false">IF(ISNUMBER($F4),bsd(P$2,$H4,$J4,$I4,$Y4,$L4,$X4,0.2),0)</f>
        <v>0</v>
      </c>
      <c r="Q4" s="42" t="n">
        <f aca="false">IF(ISNUMBER($F4),bsd(Q$2,$H4,$J4,$I4,$Y4,$L4,$X4,0.2),0)</f>
        <v>0</v>
      </c>
      <c r="R4" s="43"/>
      <c r="S4" s="44" t="n">
        <f aca="false">IF(ISNUMBER($A4),$F4*N4,0)</f>
        <v>0</v>
      </c>
      <c r="T4" s="44" t="n">
        <f aca="false">IF(ISNUMBER($A4),$F4*O4,0)</f>
        <v>0</v>
      </c>
      <c r="U4" s="45" t="n">
        <f aca="false">IF(ISNUMBER($A4),$F4*P4*10000,0)</f>
        <v>0</v>
      </c>
      <c r="V4" s="45" t="n">
        <f aca="false">IF(ISNUMBER($A4),$F4*Q4*-10000,0)</f>
        <v>-0</v>
      </c>
      <c r="W4" s="46"/>
      <c r="X4" s="47" t="e">
        <f aca="false">VLOOKUP($A4,PARAMS,7,FALSE())</f>
        <v>#N/A</v>
      </c>
      <c r="Y4" s="48" t="e">
        <f aca="true">IF(ISNUMBER(G4),VLOOKUP($A4,PARAMS,8,FALSE()),VLOOKUP($A4,PARAMS,4,FALSE()))-TODAY()</f>
        <v>#N/A</v>
      </c>
      <c r="AA4" s="44" t="n">
        <f aca="false">IF($E4=AA$2,$S4,0)</f>
        <v>0</v>
      </c>
      <c r="AB4" s="44" t="n">
        <f aca="false">IF($E4=AB$2,$S4,0)</f>
        <v>0</v>
      </c>
      <c r="AC4" s="44" t="n">
        <f aca="false">IF($E4=AC$2,$S4,0)</f>
        <v>0</v>
      </c>
      <c r="AD4" s="44" t="n">
        <f aca="false">IF($E4=AD$2,$S4,0)</f>
        <v>0</v>
      </c>
      <c r="AE4" s="44" t="n">
        <f aca="false">IF($E4=AE$2,$S4,0)</f>
        <v>0</v>
      </c>
      <c r="AG4" s="44" t="n">
        <f aca="false">IF($E4=AG$2,$T4,0)</f>
        <v>0</v>
      </c>
      <c r="AH4" s="44" t="n">
        <f aca="false">IF($E4=AH$2,$T4,0)</f>
        <v>0</v>
      </c>
      <c r="AI4" s="44" t="n">
        <f aca="false">IF($E4=AI$2,$T4,0)</f>
        <v>0</v>
      </c>
      <c r="AJ4" s="44" t="n">
        <f aca="false">IF($E4=AJ$2,$T4,0)</f>
        <v>0</v>
      </c>
      <c r="AK4" s="44" t="n">
        <f aca="false">IF($E4=AK$2,$T4,0)</f>
        <v>0</v>
      </c>
      <c r="AM4" s="44" t="n">
        <f aca="false">IF($E4=AM$2,$U4,0)</f>
        <v>0</v>
      </c>
      <c r="AN4" s="44" t="n">
        <f aca="false">IF($E4=AN$2,$U4,0)</f>
        <v>0</v>
      </c>
      <c r="AO4" s="44" t="n">
        <f aca="false">IF($E4=AO$2,$U4,0)</f>
        <v>0</v>
      </c>
      <c r="AP4" s="44" t="n">
        <f aca="false">IF($E4=AP$2,$U4,0)</f>
        <v>0</v>
      </c>
      <c r="AQ4" s="44" t="n">
        <f aca="false">IF($E4=AQ$2,$U4,0)</f>
        <v>0</v>
      </c>
    </row>
    <row r="5" customFormat="false" ht="11.25" hidden="false" customHeight="false" outlineLevel="0" collapsed="false">
      <c r="A5" s="34" t="n">
        <v>36800</v>
      </c>
      <c r="B5" s="35" t="n">
        <v>0.445</v>
      </c>
      <c r="D5" s="35"/>
      <c r="E5" s="36" t="n">
        <f aca="false">(M5-B5)*F5*10000</f>
        <v>-0</v>
      </c>
      <c r="F5" s="37"/>
      <c r="G5" s="38" t="n">
        <v>-0.1475</v>
      </c>
      <c r="H5" s="39" t="n">
        <v>1</v>
      </c>
      <c r="I5" s="40" t="n">
        <v>4.64</v>
      </c>
      <c r="J5" s="39" t="n">
        <f aca="false">VLOOKUP($A5,PARAMS,2,FALSE())+G5</f>
        <v>4.6345</v>
      </c>
      <c r="K5" s="41" t="n">
        <v>0</v>
      </c>
      <c r="L5" s="41" t="n">
        <f aca="false">VLOOKUP($A5,PARAMS,3,FALSE())+K5</f>
        <v>0.54</v>
      </c>
      <c r="M5" s="42" t="n">
        <f aca="false">IF(ISNUMBER($F5),bsd(M$2,$H5,$J5,$I5,$Y5,$L5,$X5,0.2),0)</f>
        <v>0</v>
      </c>
      <c r="N5" s="42" t="n">
        <f aca="false">IF(ISNUMBER($F5),bsd(N$2,$H5,$J5,$I5,$Y5,$L5,$X5,0.2),0)</f>
        <v>0</v>
      </c>
      <c r="O5" s="42" t="n">
        <f aca="false">IF(ISNUMBER($F5),bsd(O$2,$H5,$J5,$I5,$Y5,$L5,$X5,0.2),0)</f>
        <v>0</v>
      </c>
      <c r="P5" s="42" t="n">
        <f aca="false">IF(ISNUMBER($F5),bsd(P$2,$H5,$J5,$I5,$Y5,$L5,$X5,0.2),0)</f>
        <v>0</v>
      </c>
      <c r="Q5" s="42" t="n">
        <f aca="false">IF(ISNUMBER($F5),bsd(Q$2,$H5,$J5,$I5,$Y5,$L5,$X5,0.2),0)</f>
        <v>0</v>
      </c>
      <c r="R5" s="43"/>
      <c r="S5" s="44" t="n">
        <f aca="false">IF(ISNUMBER($A5),$F5*N5,0)</f>
        <v>0</v>
      </c>
      <c r="T5" s="44" t="n">
        <f aca="false">IF(ISNUMBER($A5),$F5*O5,0)</f>
        <v>0</v>
      </c>
      <c r="U5" s="45" t="n">
        <f aca="false">IF(ISNUMBER($A5),$F5*P5*10000,0)</f>
        <v>0</v>
      </c>
      <c r="V5" s="45" t="n">
        <f aca="false">IF(ISNUMBER($A5),$F5*Q5*-10000,0)</f>
        <v>-0</v>
      </c>
      <c r="W5" s="46"/>
      <c r="X5" s="47" t="n">
        <f aca="false">VLOOKUP($A5,PARAMS,7,FALSE())</f>
        <v>0.067998663678555</v>
      </c>
      <c r="Y5" s="48" t="n">
        <f aca="true">IF(ISNUMBER(G5),VLOOKUP($A5,PARAMS,8,FALSE()),VLOOKUP($A5,PARAMS,4,FALSE()))-TODAY()</f>
        <v>-9130</v>
      </c>
      <c r="AA5" s="44" t="n">
        <f aca="false">IF($E5=AA$2,$S5,0)</f>
        <v>0</v>
      </c>
      <c r="AB5" s="44" t="n">
        <f aca="false">IF($E5=AB$2,$S5,0)</f>
        <v>0</v>
      </c>
      <c r="AC5" s="44" t="n">
        <f aca="false">IF($E5=AC$2,$S5,0)</f>
        <v>0</v>
      </c>
      <c r="AD5" s="44" t="n">
        <f aca="false">IF($E5=AD$2,$S5,0)</f>
        <v>0</v>
      </c>
      <c r="AE5" s="44" t="n">
        <f aca="false">IF($E5=AE$2,$S5,0)</f>
        <v>0</v>
      </c>
      <c r="AG5" s="44" t="n">
        <f aca="false">IF($E5=AG$2,$T5,0)</f>
        <v>0</v>
      </c>
      <c r="AH5" s="44" t="n">
        <f aca="false">IF($E5=AH$2,$T5,0)</f>
        <v>0</v>
      </c>
      <c r="AI5" s="44" t="n">
        <f aca="false">IF($E5=AI$2,$T5,0)</f>
        <v>0</v>
      </c>
      <c r="AJ5" s="44" t="n">
        <f aca="false">IF($E5=AJ$2,$T5,0)</f>
        <v>0</v>
      </c>
      <c r="AK5" s="44" t="n">
        <f aca="false">IF($E5=AK$2,$T5,0)</f>
        <v>0</v>
      </c>
      <c r="AM5" s="44" t="n">
        <f aca="false">IF($E5=AM$2,$U5,0)</f>
        <v>0</v>
      </c>
      <c r="AN5" s="44" t="n">
        <f aca="false">IF($E5=AN$2,$U5,0)</f>
        <v>0</v>
      </c>
      <c r="AO5" s="44" t="n">
        <f aca="false">IF($E5=AO$2,$U5,0)</f>
        <v>0</v>
      </c>
      <c r="AP5" s="44" t="n">
        <f aca="false">IF($E5=AP$2,$U5,0)</f>
        <v>0</v>
      </c>
      <c r="AQ5" s="44" t="n">
        <f aca="false">IF($E5=AQ$2,$U5,0)</f>
        <v>0</v>
      </c>
    </row>
    <row r="6" customFormat="false" ht="11.25" hidden="false" customHeight="false" outlineLevel="0" collapsed="false">
      <c r="A6" s="34" t="n">
        <v>36831</v>
      </c>
      <c r="B6" s="35" t="n">
        <v>0.445</v>
      </c>
      <c r="D6" s="35"/>
      <c r="E6" s="36" t="n">
        <f aca="false">(M6-B6)*F6*10000</f>
        <v>-0</v>
      </c>
      <c r="F6" s="37"/>
      <c r="G6" s="38" t="n">
        <v>-0.1475</v>
      </c>
      <c r="H6" s="39" t="n">
        <v>1</v>
      </c>
      <c r="I6" s="40" t="n">
        <v>4.64</v>
      </c>
      <c r="J6" s="39" t="n">
        <f aca="false">VLOOKUP($A6,PARAMS,2,FALSE())+G6</f>
        <v>4.6925</v>
      </c>
      <c r="K6" s="41" t="n">
        <v>0</v>
      </c>
      <c r="L6" s="41" t="n">
        <f aca="false">VLOOKUP($A6,PARAMS,3,FALSE())+K6</f>
        <v>0.56</v>
      </c>
      <c r="M6" s="42" t="n">
        <f aca="false">IF(ISNUMBER($F6),bsd(M$2,$H6,$J6,$I6,$Y6,$L6,$X6,0.2),0)</f>
        <v>0</v>
      </c>
      <c r="N6" s="42" t="n">
        <f aca="false">IF(ISNUMBER($F6),bsd(N$2,$H6,$J6,$I6,$Y6,$L6,$X6,0.2),0)</f>
        <v>0</v>
      </c>
      <c r="O6" s="42" t="n">
        <f aca="false">IF(ISNUMBER($F6),bsd(O$2,$H6,$J6,$I6,$Y6,$L6,$X6,0.2),0)</f>
        <v>0</v>
      </c>
      <c r="P6" s="42" t="n">
        <f aca="false">IF(ISNUMBER($F6),bsd(P$2,$H6,$J6,$I6,$Y6,$L6,$X6,0.2),0)</f>
        <v>0</v>
      </c>
      <c r="Q6" s="42" t="n">
        <f aca="false">IF(ISNUMBER($F6),bsd(Q$2,$H6,$J6,$I6,$Y6,$L6,$X6,0.2),0)</f>
        <v>0</v>
      </c>
      <c r="R6" s="43"/>
      <c r="S6" s="44" t="n">
        <f aca="false">IF(ISNUMBER($A6),$F6*N6,0)</f>
        <v>0</v>
      </c>
      <c r="T6" s="44" t="n">
        <f aca="false">IF(ISNUMBER($A6),$F6*O6,0)</f>
        <v>0</v>
      </c>
      <c r="U6" s="45" t="n">
        <f aca="false">IF(ISNUMBER($A6),$F6*P6*10000,0)</f>
        <v>0</v>
      </c>
      <c r="V6" s="45" t="n">
        <f aca="false">IF(ISNUMBER($A6),$F6*Q6*-10000,0)</f>
        <v>-0</v>
      </c>
      <c r="W6" s="46"/>
      <c r="X6" s="47" t="n">
        <f aca="false">VLOOKUP($A6,PARAMS,7,FALSE())</f>
        <v>0.068040372818879</v>
      </c>
      <c r="Y6" s="48" t="n">
        <f aca="true">IF(ISNUMBER(G6),VLOOKUP($A6,PARAMS,8,FALSE()),VLOOKUP($A6,PARAMS,4,FALSE()))-TODAY()</f>
        <v>-9100</v>
      </c>
      <c r="AA6" s="44" t="n">
        <f aca="false">IF($E6=AA$2,$S6,0)</f>
        <v>0</v>
      </c>
      <c r="AB6" s="44" t="n">
        <f aca="false">IF($E6=AB$2,$S6,0)</f>
        <v>0</v>
      </c>
      <c r="AC6" s="44" t="n">
        <f aca="false">IF($E6=AC$2,$S6,0)</f>
        <v>0</v>
      </c>
      <c r="AD6" s="44" t="n">
        <f aca="false">IF($E6=AD$2,$S6,0)</f>
        <v>0</v>
      </c>
      <c r="AE6" s="44" t="n">
        <f aca="false">IF($E6=AE$2,$S6,0)</f>
        <v>0</v>
      </c>
      <c r="AG6" s="44" t="n">
        <f aca="false">IF($E6=AG$2,$T6,0)</f>
        <v>0</v>
      </c>
      <c r="AH6" s="44" t="n">
        <f aca="false">IF($E6=AH$2,$T6,0)</f>
        <v>0</v>
      </c>
      <c r="AI6" s="44" t="n">
        <f aca="false">IF($E6=AI$2,$T6,0)</f>
        <v>0</v>
      </c>
      <c r="AJ6" s="44" t="n">
        <f aca="false">IF($E6=AJ$2,$T6,0)</f>
        <v>0</v>
      </c>
      <c r="AK6" s="44" t="n">
        <f aca="false">IF($E6=AK$2,$T6,0)</f>
        <v>0</v>
      </c>
      <c r="AM6" s="44" t="n">
        <f aca="false">IF($E6=AM$2,$U6,0)</f>
        <v>0</v>
      </c>
      <c r="AN6" s="44" t="n">
        <f aca="false">IF($E6=AN$2,$U6,0)</f>
        <v>0</v>
      </c>
      <c r="AO6" s="44" t="n">
        <f aca="false">IF($E6=AO$2,$U6,0)</f>
        <v>0</v>
      </c>
      <c r="AP6" s="44" t="n">
        <f aca="false">IF($E6=AP$2,$U6,0)</f>
        <v>0</v>
      </c>
      <c r="AQ6" s="44" t="n">
        <f aca="false">IF($E6=AQ$2,$U6,0)</f>
        <v>0</v>
      </c>
    </row>
    <row r="7" customFormat="false" ht="11.25" hidden="false" customHeight="false" outlineLevel="0" collapsed="false">
      <c r="A7" s="34" t="n">
        <v>36861</v>
      </c>
      <c r="B7" s="35" t="n">
        <v>0.445</v>
      </c>
      <c r="D7" s="35"/>
      <c r="E7" s="36" t="n">
        <f aca="false">(M7-B7)*F7*10000</f>
        <v>-0</v>
      </c>
      <c r="F7" s="37"/>
      <c r="G7" s="38" t="n">
        <v>-0.1475</v>
      </c>
      <c r="H7" s="39" t="n">
        <v>1</v>
      </c>
      <c r="I7" s="40" t="n">
        <v>4.64</v>
      </c>
      <c r="J7" s="39" t="n">
        <f aca="false">VLOOKUP($A7,PARAMS,2,FALSE())+G7</f>
        <v>4.7625</v>
      </c>
      <c r="K7" s="41" t="n">
        <v>0</v>
      </c>
      <c r="L7" s="41" t="n">
        <f aca="false">VLOOKUP($A7,PARAMS,3,FALSE())+K7</f>
        <v>0.59</v>
      </c>
      <c r="M7" s="42" t="n">
        <f aca="false">IF(ISNUMBER($F7),bsd(M$2,$H7,$J7,$I7,$Y7,$L7,$X7,0.2),0)</f>
        <v>0</v>
      </c>
      <c r="N7" s="42" t="n">
        <f aca="false">IF(ISNUMBER($F7),bsd(N$2,$H7,$J7,$I7,$Y7,$L7,$X7,0.2),0)</f>
        <v>0</v>
      </c>
      <c r="O7" s="42" t="n">
        <f aca="false">IF(ISNUMBER($F7),bsd(O$2,$H7,$J7,$I7,$Y7,$L7,$X7,0.2),0)</f>
        <v>0</v>
      </c>
      <c r="P7" s="42" t="n">
        <f aca="false">IF(ISNUMBER($F7),bsd(P$2,$H7,$J7,$I7,$Y7,$L7,$X7,0.2),0)</f>
        <v>0</v>
      </c>
      <c r="Q7" s="42" t="n">
        <f aca="false">IF(ISNUMBER($F7),bsd(Q$2,$H7,$J7,$I7,$Y7,$L7,$X7,0.2),0)</f>
        <v>0</v>
      </c>
      <c r="R7" s="43"/>
      <c r="S7" s="44" t="n">
        <f aca="false">IF(ISNUMBER($A7),$F7*N7,0)</f>
        <v>0</v>
      </c>
      <c r="T7" s="44" t="n">
        <f aca="false">IF(ISNUMBER($A7),$F7*O7,0)</f>
        <v>0</v>
      </c>
      <c r="U7" s="45" t="n">
        <f aca="false">IF(ISNUMBER($A7),$F7*P7*10000,0)</f>
        <v>0</v>
      </c>
      <c r="V7" s="45" t="n">
        <f aca="false">IF(ISNUMBER($A7),$F7*Q7*-10000,0)</f>
        <v>-0</v>
      </c>
      <c r="W7" s="46"/>
      <c r="X7" s="47" t="n">
        <f aca="false">VLOOKUP($A7,PARAMS,7,FALSE())</f>
        <v>0.068247886953399</v>
      </c>
      <c r="Y7" s="48" t="n">
        <f aca="true">IF(ISNUMBER(G7),VLOOKUP($A7,PARAMS,8,FALSE()),VLOOKUP($A7,PARAMS,4,FALSE()))-TODAY()</f>
        <v>-9068</v>
      </c>
      <c r="AA7" s="44" t="n">
        <f aca="false">IF($E7=AA$2,$S7,0)</f>
        <v>0</v>
      </c>
      <c r="AB7" s="44" t="n">
        <f aca="false">IF($E7=AB$2,$S7,0)</f>
        <v>0</v>
      </c>
      <c r="AC7" s="44" t="n">
        <f aca="false">IF($E7=AC$2,$S7,0)</f>
        <v>0</v>
      </c>
      <c r="AD7" s="44" t="n">
        <f aca="false">IF($E7=AD$2,$S7,0)</f>
        <v>0</v>
      </c>
      <c r="AE7" s="44" t="n">
        <f aca="false">IF($E7=AE$2,$S7,0)</f>
        <v>0</v>
      </c>
      <c r="AG7" s="44" t="n">
        <f aca="false">IF($E7=AG$2,$T7,0)</f>
        <v>0</v>
      </c>
      <c r="AH7" s="44" t="n">
        <f aca="false">IF($E7=AH$2,$T7,0)</f>
        <v>0</v>
      </c>
      <c r="AI7" s="44" t="n">
        <f aca="false">IF($E7=AI$2,$T7,0)</f>
        <v>0</v>
      </c>
      <c r="AJ7" s="44" t="n">
        <f aca="false">IF($E7=AJ$2,$T7,0)</f>
        <v>0</v>
      </c>
      <c r="AK7" s="44" t="n">
        <f aca="false">IF($E7=AK$2,$T7,0)</f>
        <v>0</v>
      </c>
      <c r="AM7" s="44" t="n">
        <f aca="false">IF($E7=AM$2,$U7,0)</f>
        <v>0</v>
      </c>
      <c r="AN7" s="44" t="n">
        <f aca="false">IF($E7=AN$2,$U7,0)</f>
        <v>0</v>
      </c>
      <c r="AO7" s="44" t="n">
        <f aca="false">IF($E7=AO$2,$U7,0)</f>
        <v>0</v>
      </c>
      <c r="AP7" s="44" t="n">
        <f aca="false">IF($E7=AP$2,$U7,0)</f>
        <v>0</v>
      </c>
      <c r="AQ7" s="44" t="n">
        <f aca="false">IF($E7=AQ$2,$U7,0)</f>
        <v>0</v>
      </c>
    </row>
    <row r="8" customFormat="false" ht="11.25" hidden="false" customHeight="false" outlineLevel="0" collapsed="false">
      <c r="A8" s="34" t="n">
        <v>36892</v>
      </c>
      <c r="B8" s="35" t="n">
        <v>0.445</v>
      </c>
      <c r="D8" s="35"/>
      <c r="E8" s="36" t="n">
        <f aca="false">(M8-B8)*F8*10000</f>
        <v>-0</v>
      </c>
      <c r="F8" s="37"/>
      <c r="G8" s="38" t="n">
        <v>-0.1475</v>
      </c>
      <c r="H8" s="39" t="n">
        <v>1</v>
      </c>
      <c r="I8" s="40" t="n">
        <v>4.64</v>
      </c>
      <c r="J8" s="39" t="n">
        <f aca="false">VLOOKUP($A8,PARAMS,2,FALSE())+G8</f>
        <v>4.7025</v>
      </c>
      <c r="K8" s="41" t="n">
        <v>0</v>
      </c>
      <c r="L8" s="41" t="n">
        <f aca="false">VLOOKUP($A8,PARAMS,3,FALSE())+K8</f>
        <v>0.6</v>
      </c>
      <c r="M8" s="42" t="n">
        <f aca="false">IF(ISNUMBER($F8),bsd(M$2,$H8,$J8,$I8,$Y8,$L8,$X8,0.2),0)</f>
        <v>0</v>
      </c>
      <c r="N8" s="42" t="n">
        <f aca="false">IF(ISNUMBER($F8),bsd(N$2,$H8,$J8,$I8,$Y8,$L8,$X8,0.2),0)</f>
        <v>0</v>
      </c>
      <c r="O8" s="42" t="n">
        <f aca="false">IF(ISNUMBER($F8),bsd(O$2,$H8,$J8,$I8,$Y8,$L8,$X8,0.2),0)</f>
        <v>0</v>
      </c>
      <c r="P8" s="42" t="n">
        <f aca="false">IF(ISNUMBER($F8),bsd(P$2,$H8,$J8,$I8,$Y8,$L8,$X8,0.2),0)</f>
        <v>0</v>
      </c>
      <c r="Q8" s="42" t="n">
        <f aca="false">IF(ISNUMBER($F8),bsd(Q$2,$H8,$J8,$I8,$Y8,$L8,$X8,0.2),0)</f>
        <v>0</v>
      </c>
      <c r="R8" s="43"/>
      <c r="S8" s="44" t="n">
        <f aca="false">IF(ISNUMBER($A8),$F8*N8,0)</f>
        <v>0</v>
      </c>
      <c r="T8" s="44" t="n">
        <f aca="false">IF(ISNUMBER($A8),$F8*O8,0)</f>
        <v>0</v>
      </c>
      <c r="U8" s="45" t="n">
        <f aca="false">IF(ISNUMBER($A8),$F8*P8*10000,0)</f>
        <v>0</v>
      </c>
      <c r="V8" s="45" t="n">
        <f aca="false">IF(ISNUMBER($A8),$F8*Q8*-10000,0)</f>
        <v>-0</v>
      </c>
      <c r="W8" s="46"/>
      <c r="X8" s="47" t="n">
        <f aca="false">VLOOKUP($A8,PARAMS,7,FALSE())</f>
        <v>0.068245902043498</v>
      </c>
      <c r="Y8" s="48" t="n">
        <f aca="true">IF(ISNUMBER(G8),VLOOKUP($A8,PARAMS,8,FALSE()),VLOOKUP($A8,PARAMS,4,FALSE()))-TODAY()</f>
        <v>-9039</v>
      </c>
      <c r="AA8" s="44" t="n">
        <f aca="false">IF($E8=AA$2,$S8,0)</f>
        <v>0</v>
      </c>
      <c r="AB8" s="44" t="n">
        <f aca="false">IF($E8=AB$2,$S8,0)</f>
        <v>0</v>
      </c>
      <c r="AC8" s="44" t="n">
        <f aca="false">IF($E8=AC$2,$S8,0)</f>
        <v>0</v>
      </c>
      <c r="AD8" s="44" t="n">
        <f aca="false">IF($E8=AD$2,$S8,0)</f>
        <v>0</v>
      </c>
      <c r="AE8" s="44" t="n">
        <f aca="false">IF($E8=AE$2,$S8,0)</f>
        <v>0</v>
      </c>
      <c r="AG8" s="44" t="n">
        <f aca="false">IF($E8=AG$2,$T8,0)</f>
        <v>0</v>
      </c>
      <c r="AH8" s="44" t="n">
        <f aca="false">IF($E8=AH$2,$T8,0)</f>
        <v>0</v>
      </c>
      <c r="AI8" s="44" t="n">
        <f aca="false">IF($E8=AI$2,$T8,0)</f>
        <v>0</v>
      </c>
      <c r="AJ8" s="44" t="n">
        <f aca="false">IF($E8=AJ$2,$T8,0)</f>
        <v>0</v>
      </c>
      <c r="AK8" s="44" t="n">
        <f aca="false">IF($E8=AK$2,$T8,0)</f>
        <v>0</v>
      </c>
      <c r="AM8" s="44" t="n">
        <f aca="false">IF($E8=AM$2,$U8,0)</f>
        <v>0</v>
      </c>
      <c r="AN8" s="44" t="n">
        <f aca="false">IF($E8=AN$2,$U8,0)</f>
        <v>0</v>
      </c>
      <c r="AO8" s="44" t="n">
        <f aca="false">IF($E8=AO$2,$U8,0)</f>
        <v>0</v>
      </c>
      <c r="AP8" s="44" t="n">
        <f aca="false">IF($E8=AP$2,$U8,0)</f>
        <v>0</v>
      </c>
      <c r="AQ8" s="44" t="n">
        <f aca="false">IF($E8=AQ$2,$U8,0)</f>
        <v>0</v>
      </c>
    </row>
    <row r="9" customFormat="false" ht="11.25" hidden="false" customHeight="false" outlineLevel="0" collapsed="false">
      <c r="A9" s="34" t="n">
        <v>36923</v>
      </c>
      <c r="B9" s="35" t="n">
        <v>0.445</v>
      </c>
      <c r="D9" s="35"/>
      <c r="E9" s="36" t="n">
        <f aca="false">(M9-B9)*F9*10000</f>
        <v>-0</v>
      </c>
      <c r="F9" s="37"/>
      <c r="G9" s="38" t="n">
        <v>-0.1475</v>
      </c>
      <c r="H9" s="39" t="n">
        <v>1</v>
      </c>
      <c r="I9" s="40" t="n">
        <v>4.64</v>
      </c>
      <c r="J9" s="39" t="n">
        <f aca="false">VLOOKUP($A9,PARAMS,2,FALSE())+G9</f>
        <v>4.4325</v>
      </c>
      <c r="K9" s="41" t="n">
        <v>0</v>
      </c>
      <c r="L9" s="41" t="n">
        <f aca="false">VLOOKUP($A9,PARAMS,3,FALSE())+K9</f>
        <v>0.5925</v>
      </c>
      <c r="M9" s="42" t="n">
        <f aca="false">IF(ISNUMBER($F9),bsd(M$2,$H9,$J9,$I9,$Y9,$L9,$X9,0.2),0)</f>
        <v>0</v>
      </c>
      <c r="N9" s="42" t="n">
        <f aca="false">IF(ISNUMBER($F9),bsd(N$2,$H9,$J9,$I9,$Y9,$L9,$X9,0.2),0)</f>
        <v>0</v>
      </c>
      <c r="O9" s="42" t="n">
        <f aca="false">IF(ISNUMBER($F9),bsd(O$2,$H9,$J9,$I9,$Y9,$L9,$X9,0.2),0)</f>
        <v>0</v>
      </c>
      <c r="P9" s="42" t="n">
        <f aca="false">IF(ISNUMBER($F9),bsd(P$2,$H9,$J9,$I9,$Y9,$L9,$X9,0.2),0)</f>
        <v>0</v>
      </c>
      <c r="Q9" s="42" t="n">
        <f aca="false">IF(ISNUMBER($F9),bsd(Q$2,$H9,$J9,$I9,$Y9,$L9,$X9,0.2),0)</f>
        <v>0</v>
      </c>
      <c r="R9" s="43"/>
      <c r="S9" s="44" t="n">
        <f aca="false">IF(ISNUMBER($A9),$F9*N9,0)</f>
        <v>0</v>
      </c>
      <c r="T9" s="44" t="n">
        <f aca="false">IF(ISNUMBER($A9),$F9*O9,0)</f>
        <v>0</v>
      </c>
      <c r="U9" s="45" t="n">
        <f aca="false">IF(ISNUMBER($A9),$F9*P9*10000,0)</f>
        <v>0</v>
      </c>
      <c r="V9" s="45" t="n">
        <f aca="false">IF(ISNUMBER($A9),$F9*Q9*-10000,0)</f>
        <v>-0</v>
      </c>
      <c r="W9" s="46"/>
      <c r="X9" s="47" t="n">
        <f aca="false">VLOOKUP($A9,PARAMS,7,FALSE())</f>
        <v>0.068477342037279</v>
      </c>
      <c r="Y9" s="48" t="n">
        <f aca="true">IF(ISNUMBER(G9),VLOOKUP($A9,PARAMS,8,FALSE()),VLOOKUP($A9,PARAMS,4,FALSE()))-TODAY()</f>
        <v>-9006</v>
      </c>
      <c r="AA9" s="44" t="n">
        <f aca="false">IF($E9=AA$2,$S9,0)</f>
        <v>0</v>
      </c>
      <c r="AB9" s="44" t="n">
        <f aca="false">IF($E9=AB$2,$S9,0)</f>
        <v>0</v>
      </c>
      <c r="AC9" s="44" t="n">
        <f aca="false">IF($E9=AC$2,$S9,0)</f>
        <v>0</v>
      </c>
      <c r="AD9" s="44" t="n">
        <f aca="false">IF($E9=AD$2,$S9,0)</f>
        <v>0</v>
      </c>
      <c r="AE9" s="44" t="n">
        <f aca="false">IF($E9=AE$2,$S9,0)</f>
        <v>0</v>
      </c>
      <c r="AG9" s="44" t="n">
        <f aca="false">IF($E9=AG$2,$T9,0)</f>
        <v>0</v>
      </c>
      <c r="AH9" s="44" t="n">
        <f aca="false">IF($E9=AH$2,$T9,0)</f>
        <v>0</v>
      </c>
      <c r="AI9" s="44" t="n">
        <f aca="false">IF($E9=AI$2,$T9,0)</f>
        <v>0</v>
      </c>
      <c r="AJ9" s="44" t="n">
        <f aca="false">IF($E9=AJ$2,$T9,0)</f>
        <v>0</v>
      </c>
      <c r="AK9" s="44" t="n">
        <f aca="false">IF($E9=AK$2,$T9,0)</f>
        <v>0</v>
      </c>
      <c r="AM9" s="44" t="n">
        <f aca="false">IF($E9=AM$2,$U9,0)</f>
        <v>0</v>
      </c>
      <c r="AN9" s="44" t="n">
        <f aca="false">IF($E9=AN$2,$U9,0)</f>
        <v>0</v>
      </c>
      <c r="AO9" s="44" t="n">
        <f aca="false">IF($E9=AO$2,$U9,0)</f>
        <v>0</v>
      </c>
      <c r="AP9" s="44" t="n">
        <f aca="false">IF($E9=AP$2,$U9,0)</f>
        <v>0</v>
      </c>
      <c r="AQ9" s="44" t="n">
        <f aca="false">IF($E9=AQ$2,$U9,0)</f>
        <v>0</v>
      </c>
    </row>
    <row r="10" customFormat="false" ht="11.25" hidden="false" customHeight="false" outlineLevel="0" collapsed="false">
      <c r="A10" s="34"/>
      <c r="B10" s="35"/>
      <c r="D10" s="35"/>
      <c r="E10" s="36"/>
      <c r="F10" s="37"/>
      <c r="G10" s="38"/>
      <c r="H10" s="39"/>
      <c r="I10" s="40"/>
      <c r="J10" s="39"/>
      <c r="K10" s="41"/>
      <c r="L10" s="41"/>
      <c r="M10" s="42"/>
      <c r="N10" s="42"/>
      <c r="O10" s="42"/>
      <c r="P10" s="42"/>
      <c r="Q10" s="42"/>
      <c r="R10" s="43"/>
      <c r="S10" s="44"/>
      <c r="T10" s="44"/>
      <c r="U10" s="45"/>
      <c r="V10" s="45"/>
      <c r="W10" s="46"/>
      <c r="X10" s="47"/>
      <c r="Y10" s="48"/>
      <c r="AA10" s="44"/>
      <c r="AB10" s="44"/>
      <c r="AC10" s="44"/>
      <c r="AD10" s="44"/>
      <c r="AE10" s="44"/>
      <c r="AG10" s="44"/>
      <c r="AH10" s="44"/>
      <c r="AI10" s="44"/>
      <c r="AJ10" s="44"/>
      <c r="AK10" s="44"/>
      <c r="AM10" s="44"/>
      <c r="AN10" s="44"/>
      <c r="AO10" s="44"/>
      <c r="AP10" s="44"/>
      <c r="AQ10" s="44"/>
    </row>
    <row r="11" customFormat="false" ht="11.25" hidden="false" customHeight="false" outlineLevel="0" collapsed="false">
      <c r="A11" s="34" t="n">
        <v>36770</v>
      </c>
      <c r="B11" s="35" t="n">
        <v>0.26</v>
      </c>
      <c r="D11" s="35"/>
      <c r="E11" s="36" t="n">
        <f aca="false">(M11-B11)*F11*10000</f>
        <v>-0</v>
      </c>
      <c r="F11" s="37"/>
      <c r="G11" s="38" t="n">
        <v>-0.1475</v>
      </c>
      <c r="H11" s="39" t="n">
        <v>1</v>
      </c>
      <c r="I11" s="40" t="n">
        <v>4.7</v>
      </c>
      <c r="J11" s="39" t="e">
        <f aca="false">VLOOKUP($A11,PARAMS,2,FALSE())+G11</f>
        <v>#N/A</v>
      </c>
      <c r="K11" s="41" t="n">
        <v>0</v>
      </c>
      <c r="L11" s="41" t="e">
        <f aca="false">VLOOKUP($A11,PARAMS,3,FALSE())+K11</f>
        <v>#N/A</v>
      </c>
      <c r="M11" s="42" t="n">
        <f aca="false">IF(ISNUMBER($F11),bsd(M$2,$H11,$J11,$I11,$Y11,$L11,$X11,0.2),0)</f>
        <v>0</v>
      </c>
      <c r="N11" s="42" t="n">
        <f aca="false">IF(ISNUMBER($F11),bsd(N$2,$H11,$J11,$I11,$Y11,$L11,$X11,0.2),0)</f>
        <v>0</v>
      </c>
      <c r="O11" s="42" t="n">
        <f aca="false">IF(ISNUMBER($F11),bsd(O$2,$H11,$J11,$I11,$Y11,$L11,$X11,0.2),0)</f>
        <v>0</v>
      </c>
      <c r="P11" s="42" t="n">
        <f aca="false">IF(ISNUMBER($F11),bsd(P$2,$H11,$J11,$I11,$Y11,$L11,$X11,0.2),0)</f>
        <v>0</v>
      </c>
      <c r="Q11" s="42" t="n">
        <f aca="false">IF(ISNUMBER($F11),bsd(Q$2,$H11,$J11,$I11,$Y11,$L11,$X11,0.2),0)</f>
        <v>0</v>
      </c>
      <c r="R11" s="43"/>
      <c r="S11" s="44" t="n">
        <f aca="false">IF(ISNUMBER($A11),$F11*N11,0)</f>
        <v>0</v>
      </c>
      <c r="T11" s="44" t="n">
        <f aca="false">IF(ISNUMBER($A11),$F11*O11,0)</f>
        <v>0</v>
      </c>
      <c r="U11" s="45" t="n">
        <f aca="false">IF(ISNUMBER($A11),$F11*P11*10000,0)</f>
        <v>0</v>
      </c>
      <c r="V11" s="45" t="n">
        <f aca="false">IF(ISNUMBER($A11),$F11*Q11*-10000,0)</f>
        <v>-0</v>
      </c>
      <c r="W11" s="46"/>
      <c r="X11" s="47" t="e">
        <f aca="false">VLOOKUP($A11,PARAMS,7,FALSE())</f>
        <v>#N/A</v>
      </c>
      <c r="Y11" s="48" t="e">
        <f aca="true">IF(ISNUMBER(G11),VLOOKUP($A11,PARAMS,8,FALSE()),VLOOKUP($A11,PARAMS,4,FALSE()))-TODAY()</f>
        <v>#N/A</v>
      </c>
      <c r="AA11" s="44" t="n">
        <f aca="false">IF($E11=AA$2,$S11,0)</f>
        <v>0</v>
      </c>
      <c r="AB11" s="44" t="n">
        <f aca="false">IF($E11=AB$2,$S11,0)</f>
        <v>0</v>
      </c>
      <c r="AC11" s="44" t="n">
        <f aca="false">IF($E11=AC$2,$S11,0)</f>
        <v>0</v>
      </c>
      <c r="AD11" s="44" t="n">
        <f aca="false">IF($E11=AD$2,$S11,0)</f>
        <v>0</v>
      </c>
      <c r="AE11" s="44" t="n">
        <f aca="false">IF($E11=AE$2,$S11,0)</f>
        <v>0</v>
      </c>
      <c r="AG11" s="44" t="n">
        <f aca="false">IF($E11=AG$2,$T11,0)</f>
        <v>0</v>
      </c>
      <c r="AH11" s="44" t="n">
        <f aca="false">IF($E11=AH$2,$T11,0)</f>
        <v>0</v>
      </c>
      <c r="AI11" s="44" t="n">
        <f aca="false">IF($E11=AI$2,$T11,0)</f>
        <v>0</v>
      </c>
      <c r="AJ11" s="44" t="n">
        <f aca="false">IF($E11=AJ$2,$T11,0)</f>
        <v>0</v>
      </c>
      <c r="AK11" s="44" t="n">
        <f aca="false">IF($E11=AK$2,$T11,0)</f>
        <v>0</v>
      </c>
      <c r="AM11" s="44" t="n">
        <f aca="false">IF($E11=AM$2,$U11,0)</f>
        <v>0</v>
      </c>
      <c r="AN11" s="44" t="n">
        <f aca="false">IF($E11=AN$2,$U11,0)</f>
        <v>0</v>
      </c>
      <c r="AO11" s="44" t="n">
        <f aca="false">IF($E11=AO$2,$U11,0)</f>
        <v>0</v>
      </c>
      <c r="AP11" s="44" t="n">
        <f aca="false">IF($E11=AP$2,$U11,0)</f>
        <v>0</v>
      </c>
      <c r="AQ11" s="44" t="n">
        <f aca="false">IF($E11=AQ$2,$U11,0)</f>
        <v>0</v>
      </c>
    </row>
    <row r="12" customFormat="false" ht="11.25" hidden="false" customHeight="false" outlineLevel="0" collapsed="false">
      <c r="A12" s="34" t="n">
        <v>36800</v>
      </c>
      <c r="B12" s="35" t="n">
        <v>0.26</v>
      </c>
      <c r="D12" s="35"/>
      <c r="E12" s="36" t="n">
        <f aca="false">(M12-B12)*F12*10000</f>
        <v>-0</v>
      </c>
      <c r="F12" s="37"/>
      <c r="G12" s="38" t="n">
        <v>-0.1475</v>
      </c>
      <c r="H12" s="39" t="n">
        <v>1</v>
      </c>
      <c r="I12" s="40" t="n">
        <v>4.7</v>
      </c>
      <c r="J12" s="39" t="n">
        <f aca="false">VLOOKUP($A12,PARAMS,2,FALSE())+G12</f>
        <v>4.6345</v>
      </c>
      <c r="K12" s="41" t="n">
        <v>0</v>
      </c>
      <c r="L12" s="41" t="n">
        <f aca="false">VLOOKUP($A12,PARAMS,3,FALSE())+K12</f>
        <v>0.54</v>
      </c>
      <c r="M12" s="42" t="n">
        <f aca="false">IF(ISNUMBER($F12),bsd(M$2,$H12,$J12,$I12,$Y12,$L12,$X12,0.2),0)</f>
        <v>0</v>
      </c>
      <c r="N12" s="42" t="n">
        <f aca="false">IF(ISNUMBER($F12),bsd(N$2,$H12,$J12,$I12,$Y12,$L12,$X12,0.2),0)</f>
        <v>0</v>
      </c>
      <c r="O12" s="42" t="n">
        <f aca="false">IF(ISNUMBER($F12),bsd(O$2,$H12,$J12,$I12,$Y12,$L12,$X12,0.2),0)</f>
        <v>0</v>
      </c>
      <c r="P12" s="42" t="n">
        <f aca="false">IF(ISNUMBER($F12),bsd(P$2,$H12,$J12,$I12,$Y12,$L12,$X12,0.2),0)</f>
        <v>0</v>
      </c>
      <c r="Q12" s="42" t="n">
        <f aca="false">IF(ISNUMBER($F12),bsd(Q$2,$H12,$J12,$I12,$Y12,$L12,$X12,0.2),0)</f>
        <v>0</v>
      </c>
      <c r="R12" s="43"/>
      <c r="S12" s="44" t="n">
        <f aca="false">IF(ISNUMBER($A12),$F12*N12,0)</f>
        <v>0</v>
      </c>
      <c r="T12" s="44" t="n">
        <f aca="false">IF(ISNUMBER($A12),$F12*O12,0)</f>
        <v>0</v>
      </c>
      <c r="U12" s="45" t="n">
        <f aca="false">IF(ISNUMBER($A12),$F12*P12*10000,0)</f>
        <v>0</v>
      </c>
      <c r="V12" s="45" t="n">
        <f aca="false">IF(ISNUMBER($A12),$F12*Q12*-10000,0)</f>
        <v>-0</v>
      </c>
      <c r="W12" s="46"/>
      <c r="X12" s="47" t="n">
        <f aca="false">VLOOKUP($A12,PARAMS,7,FALSE())</f>
        <v>0.067998663678555</v>
      </c>
      <c r="Y12" s="48" t="n">
        <f aca="true">IF(ISNUMBER(G12),VLOOKUP($A12,PARAMS,8,FALSE()),VLOOKUP($A12,PARAMS,4,FALSE()))-TODAY()</f>
        <v>-9130</v>
      </c>
      <c r="AA12" s="44" t="n">
        <f aca="false">IF($E12=AA$2,$S12,0)</f>
        <v>0</v>
      </c>
      <c r="AB12" s="44" t="n">
        <f aca="false">IF($E12=AB$2,$S12,0)</f>
        <v>0</v>
      </c>
      <c r="AC12" s="44" t="n">
        <f aca="false">IF($E12=AC$2,$S12,0)</f>
        <v>0</v>
      </c>
      <c r="AD12" s="44" t="n">
        <f aca="false">IF($E12=AD$2,$S12,0)</f>
        <v>0</v>
      </c>
      <c r="AE12" s="44" t="n">
        <f aca="false">IF($E12=AE$2,$S12,0)</f>
        <v>0</v>
      </c>
      <c r="AG12" s="44" t="n">
        <f aca="false">IF($E12=AG$2,$T12,0)</f>
        <v>0</v>
      </c>
      <c r="AH12" s="44" t="n">
        <f aca="false">IF($E12=AH$2,$T12,0)</f>
        <v>0</v>
      </c>
      <c r="AI12" s="44" t="n">
        <f aca="false">IF($E12=AI$2,$T12,0)</f>
        <v>0</v>
      </c>
      <c r="AJ12" s="44" t="n">
        <f aca="false">IF($E12=AJ$2,$T12,0)</f>
        <v>0</v>
      </c>
      <c r="AK12" s="44" t="n">
        <f aca="false">IF($E12=AK$2,$T12,0)</f>
        <v>0</v>
      </c>
      <c r="AM12" s="44" t="n">
        <f aca="false">IF($E12=AM$2,$U12,0)</f>
        <v>0</v>
      </c>
      <c r="AN12" s="44" t="n">
        <f aca="false">IF($E12=AN$2,$U12,0)</f>
        <v>0</v>
      </c>
      <c r="AO12" s="44" t="n">
        <f aca="false">IF($E12=AO$2,$U12,0)</f>
        <v>0</v>
      </c>
      <c r="AP12" s="44" t="n">
        <f aca="false">IF($E12=AP$2,$U12,0)</f>
        <v>0</v>
      </c>
      <c r="AQ12" s="44" t="n">
        <f aca="false">IF($E12=AQ$2,$U12,0)</f>
        <v>0</v>
      </c>
    </row>
    <row r="13" customFormat="false" ht="11.25" hidden="false" customHeight="false" outlineLevel="0" collapsed="false">
      <c r="A13" s="34" t="n">
        <v>36831</v>
      </c>
      <c r="B13" s="35" t="n">
        <v>0.26</v>
      </c>
      <c r="D13" s="35"/>
      <c r="E13" s="36" t="n">
        <f aca="false">(M13-B13)*F13*10000</f>
        <v>-0</v>
      </c>
      <c r="F13" s="37"/>
      <c r="G13" s="38" t="n">
        <v>-0.1475</v>
      </c>
      <c r="H13" s="39" t="n">
        <v>1</v>
      </c>
      <c r="I13" s="40" t="n">
        <v>4.7</v>
      </c>
      <c r="J13" s="39" t="n">
        <f aca="false">VLOOKUP($A13,PARAMS,2,FALSE())+G13</f>
        <v>4.6925</v>
      </c>
      <c r="K13" s="41" t="n">
        <v>0</v>
      </c>
      <c r="L13" s="41" t="n">
        <f aca="false">VLOOKUP($A13,PARAMS,3,FALSE())+K13</f>
        <v>0.56</v>
      </c>
      <c r="M13" s="42" t="n">
        <f aca="false">IF(ISNUMBER($F13),bsd(M$2,$H13,$J13,$I13,$Y13,$L13,$X13,0.2),0)</f>
        <v>0</v>
      </c>
      <c r="N13" s="42" t="n">
        <f aca="false">IF(ISNUMBER($F13),bsd(N$2,$H13,$J13,$I13,$Y13,$L13,$X13,0.2),0)</f>
        <v>0</v>
      </c>
      <c r="O13" s="42" t="n">
        <f aca="false">IF(ISNUMBER($F13),bsd(O$2,$H13,$J13,$I13,$Y13,$L13,$X13,0.2),0)</f>
        <v>0</v>
      </c>
      <c r="P13" s="42" t="n">
        <f aca="false">IF(ISNUMBER($F13),bsd(P$2,$H13,$J13,$I13,$Y13,$L13,$X13,0.2),0)</f>
        <v>0</v>
      </c>
      <c r="Q13" s="42" t="n">
        <f aca="false">IF(ISNUMBER($F13),bsd(Q$2,$H13,$J13,$I13,$Y13,$L13,$X13,0.2),0)</f>
        <v>0</v>
      </c>
      <c r="R13" s="43"/>
      <c r="S13" s="44" t="n">
        <f aca="false">IF(ISNUMBER($A13),$F13*N13,0)</f>
        <v>0</v>
      </c>
      <c r="T13" s="44" t="n">
        <f aca="false">IF(ISNUMBER($A13),$F13*O13,0)</f>
        <v>0</v>
      </c>
      <c r="U13" s="45" t="n">
        <f aca="false">IF(ISNUMBER($A13),$F13*P13*10000,0)</f>
        <v>0</v>
      </c>
      <c r="V13" s="45" t="n">
        <f aca="false">IF(ISNUMBER($A13),$F13*Q13*-10000,0)</f>
        <v>-0</v>
      </c>
      <c r="W13" s="46"/>
      <c r="X13" s="47" t="n">
        <f aca="false">VLOOKUP($A13,PARAMS,7,FALSE())</f>
        <v>0.068040372818879</v>
      </c>
      <c r="Y13" s="48" t="n">
        <f aca="true">IF(ISNUMBER(G13),VLOOKUP($A13,PARAMS,8,FALSE()),VLOOKUP($A13,PARAMS,4,FALSE()))-TODAY()</f>
        <v>-9100</v>
      </c>
      <c r="AA13" s="44" t="n">
        <f aca="false">IF($E13=AA$2,$S13,0)</f>
        <v>0</v>
      </c>
      <c r="AB13" s="44" t="n">
        <f aca="false">IF($E13=AB$2,$S13,0)</f>
        <v>0</v>
      </c>
      <c r="AC13" s="44" t="n">
        <f aca="false">IF($E13=AC$2,$S13,0)</f>
        <v>0</v>
      </c>
      <c r="AD13" s="44" t="n">
        <f aca="false">IF($E13=AD$2,$S13,0)</f>
        <v>0</v>
      </c>
      <c r="AE13" s="44" t="n">
        <f aca="false">IF($E13=AE$2,$S13,0)</f>
        <v>0</v>
      </c>
      <c r="AG13" s="44" t="n">
        <f aca="false">IF($E13=AG$2,$T13,0)</f>
        <v>0</v>
      </c>
      <c r="AH13" s="44" t="n">
        <f aca="false">IF($E13=AH$2,$T13,0)</f>
        <v>0</v>
      </c>
      <c r="AI13" s="44" t="n">
        <f aca="false">IF($E13=AI$2,$T13,0)</f>
        <v>0</v>
      </c>
      <c r="AJ13" s="44" t="n">
        <f aca="false">IF($E13=AJ$2,$T13,0)</f>
        <v>0</v>
      </c>
      <c r="AK13" s="44" t="n">
        <f aca="false">IF($E13=AK$2,$T13,0)</f>
        <v>0</v>
      </c>
      <c r="AM13" s="44" t="n">
        <f aca="false">IF($E13=AM$2,$U13,0)</f>
        <v>0</v>
      </c>
      <c r="AN13" s="44" t="n">
        <f aca="false">IF($E13=AN$2,$U13,0)</f>
        <v>0</v>
      </c>
      <c r="AO13" s="44" t="n">
        <f aca="false">IF($E13=AO$2,$U13,0)</f>
        <v>0</v>
      </c>
      <c r="AP13" s="44" t="n">
        <f aca="false">IF($E13=AP$2,$U13,0)</f>
        <v>0</v>
      </c>
      <c r="AQ13" s="44" t="n">
        <f aca="false">IF($E13=AQ$2,$U13,0)</f>
        <v>0</v>
      </c>
    </row>
    <row r="14" customFormat="false" ht="11.25" hidden="false" customHeight="false" outlineLevel="0" collapsed="false">
      <c r="A14" s="34" t="n">
        <v>36861</v>
      </c>
      <c r="B14" s="35" t="n">
        <v>0.26</v>
      </c>
      <c r="D14" s="35"/>
      <c r="E14" s="36" t="n">
        <f aca="false">(M14-B14)*F14*10000</f>
        <v>-0</v>
      </c>
      <c r="F14" s="37"/>
      <c r="G14" s="38" t="n">
        <v>-0.1475</v>
      </c>
      <c r="H14" s="39" t="n">
        <v>1</v>
      </c>
      <c r="I14" s="40" t="n">
        <v>4.7</v>
      </c>
      <c r="J14" s="39" t="n">
        <f aca="false">VLOOKUP($A14,PARAMS,2,FALSE())+G14</f>
        <v>4.7625</v>
      </c>
      <c r="K14" s="41" t="n">
        <v>0</v>
      </c>
      <c r="L14" s="41" t="n">
        <f aca="false">VLOOKUP($A14,PARAMS,3,FALSE())+K14</f>
        <v>0.59</v>
      </c>
      <c r="M14" s="42" t="n">
        <f aca="false">IF(ISNUMBER($F14),bsd(M$2,$H14,$J14,$I14,$Y14,$L14,$X14,0.2),0)</f>
        <v>0</v>
      </c>
      <c r="N14" s="42" t="n">
        <f aca="false">IF(ISNUMBER($F14),bsd(N$2,$H14,$J14,$I14,$Y14,$L14,$X14,0.2),0)</f>
        <v>0</v>
      </c>
      <c r="O14" s="42" t="n">
        <f aca="false">IF(ISNUMBER($F14),bsd(O$2,$H14,$J14,$I14,$Y14,$L14,$X14,0.2),0)</f>
        <v>0</v>
      </c>
      <c r="P14" s="42" t="n">
        <f aca="false">IF(ISNUMBER($F14),bsd(P$2,$H14,$J14,$I14,$Y14,$L14,$X14,0.2),0)</f>
        <v>0</v>
      </c>
      <c r="Q14" s="42" t="n">
        <f aca="false">IF(ISNUMBER($F14),bsd(Q$2,$H14,$J14,$I14,$Y14,$L14,$X14,0.2),0)</f>
        <v>0</v>
      </c>
      <c r="R14" s="43"/>
      <c r="S14" s="44" t="n">
        <f aca="false">IF(ISNUMBER($A14),$F14*N14,0)</f>
        <v>0</v>
      </c>
      <c r="T14" s="44" t="n">
        <f aca="false">IF(ISNUMBER($A14),$F14*O14,0)</f>
        <v>0</v>
      </c>
      <c r="U14" s="45" t="n">
        <f aca="false">IF(ISNUMBER($A14),$F14*P14*10000,0)</f>
        <v>0</v>
      </c>
      <c r="V14" s="45" t="n">
        <f aca="false">IF(ISNUMBER($A14),$F14*Q14*-10000,0)</f>
        <v>-0</v>
      </c>
      <c r="W14" s="46"/>
      <c r="X14" s="47" t="n">
        <f aca="false">VLOOKUP($A14,PARAMS,7,FALSE())</f>
        <v>0.068247886953399</v>
      </c>
      <c r="Y14" s="48" t="n">
        <f aca="true">IF(ISNUMBER(G14),VLOOKUP($A14,PARAMS,8,FALSE()),VLOOKUP($A14,PARAMS,4,FALSE()))-TODAY()</f>
        <v>-9068</v>
      </c>
      <c r="AA14" s="44" t="n">
        <f aca="false">IF($E14=AA$2,$S14,0)</f>
        <v>0</v>
      </c>
      <c r="AB14" s="44" t="n">
        <f aca="false">IF($E14=AB$2,$S14,0)</f>
        <v>0</v>
      </c>
      <c r="AC14" s="44" t="n">
        <f aca="false">IF($E14=AC$2,$S14,0)</f>
        <v>0</v>
      </c>
      <c r="AD14" s="44" t="n">
        <f aca="false">IF($E14=AD$2,$S14,0)</f>
        <v>0</v>
      </c>
      <c r="AE14" s="44" t="n">
        <f aca="false">IF($E14=AE$2,$S14,0)</f>
        <v>0</v>
      </c>
      <c r="AG14" s="44" t="n">
        <f aca="false">IF($E14=AG$2,$T14,0)</f>
        <v>0</v>
      </c>
      <c r="AH14" s="44" t="n">
        <f aca="false">IF($E14=AH$2,$T14,0)</f>
        <v>0</v>
      </c>
      <c r="AI14" s="44" t="n">
        <f aca="false">IF($E14=AI$2,$T14,0)</f>
        <v>0</v>
      </c>
      <c r="AJ14" s="44" t="n">
        <f aca="false">IF($E14=AJ$2,$T14,0)</f>
        <v>0</v>
      </c>
      <c r="AK14" s="44" t="n">
        <f aca="false">IF($E14=AK$2,$T14,0)</f>
        <v>0</v>
      </c>
      <c r="AM14" s="44" t="n">
        <f aca="false">IF($E14=AM$2,$U14,0)</f>
        <v>0</v>
      </c>
      <c r="AN14" s="44" t="n">
        <f aca="false">IF($E14=AN$2,$U14,0)</f>
        <v>0</v>
      </c>
      <c r="AO14" s="44" t="n">
        <f aca="false">IF($E14=AO$2,$U14,0)</f>
        <v>0</v>
      </c>
      <c r="AP14" s="44" t="n">
        <f aca="false">IF($E14=AP$2,$U14,0)</f>
        <v>0</v>
      </c>
      <c r="AQ14" s="44" t="n">
        <f aca="false">IF($E14=AQ$2,$U14,0)</f>
        <v>0</v>
      </c>
    </row>
    <row r="15" customFormat="false" ht="11.25" hidden="false" customHeight="false" outlineLevel="0" collapsed="false">
      <c r="A15" s="34" t="n">
        <v>36892</v>
      </c>
      <c r="B15" s="35" t="n">
        <v>0.26</v>
      </c>
      <c r="D15" s="35"/>
      <c r="E15" s="36" t="n">
        <f aca="false">(M15-B15)*F15*10000</f>
        <v>-0</v>
      </c>
      <c r="F15" s="37"/>
      <c r="G15" s="38" t="n">
        <v>-0.1475</v>
      </c>
      <c r="H15" s="39" t="n">
        <v>1</v>
      </c>
      <c r="I15" s="40" t="n">
        <v>4.7</v>
      </c>
      <c r="J15" s="39" t="n">
        <f aca="false">VLOOKUP($A15,PARAMS,2,FALSE())+G15</f>
        <v>4.7025</v>
      </c>
      <c r="K15" s="41" t="n">
        <v>0</v>
      </c>
      <c r="L15" s="41" t="n">
        <f aca="false">VLOOKUP($A15,PARAMS,3,FALSE())+K15</f>
        <v>0.6</v>
      </c>
      <c r="M15" s="42" t="n">
        <f aca="false">IF(ISNUMBER($F15),bsd(M$2,$H15,$J15,$I15,$Y15,$L15,$X15,0.2),0)</f>
        <v>0</v>
      </c>
      <c r="N15" s="42" t="n">
        <f aca="false">IF(ISNUMBER($F15),bsd(N$2,$H15,$J15,$I15,$Y15,$L15,$X15,0.2),0)</f>
        <v>0</v>
      </c>
      <c r="O15" s="42" t="n">
        <f aca="false">IF(ISNUMBER($F15),bsd(O$2,$H15,$J15,$I15,$Y15,$L15,$X15,0.2),0)</f>
        <v>0</v>
      </c>
      <c r="P15" s="42" t="n">
        <f aca="false">IF(ISNUMBER($F15),bsd(P$2,$H15,$J15,$I15,$Y15,$L15,$X15,0.2),0)</f>
        <v>0</v>
      </c>
      <c r="Q15" s="42" t="n">
        <f aca="false">IF(ISNUMBER($F15),bsd(Q$2,$H15,$J15,$I15,$Y15,$L15,$X15,0.2),0)</f>
        <v>0</v>
      </c>
      <c r="R15" s="43"/>
      <c r="S15" s="44" t="n">
        <f aca="false">IF(ISNUMBER($A15),$F15*N15,0)</f>
        <v>0</v>
      </c>
      <c r="T15" s="44" t="n">
        <f aca="false">IF(ISNUMBER($A15),$F15*O15,0)</f>
        <v>0</v>
      </c>
      <c r="U15" s="45" t="n">
        <f aca="false">IF(ISNUMBER($A15),$F15*P15*10000,0)</f>
        <v>0</v>
      </c>
      <c r="V15" s="45" t="n">
        <f aca="false">IF(ISNUMBER($A15),$F15*Q15*-10000,0)</f>
        <v>-0</v>
      </c>
      <c r="W15" s="46"/>
      <c r="X15" s="47" t="n">
        <f aca="false">VLOOKUP($A15,PARAMS,7,FALSE())</f>
        <v>0.068245902043498</v>
      </c>
      <c r="Y15" s="48" t="n">
        <f aca="true">IF(ISNUMBER(G15),VLOOKUP($A15,PARAMS,8,FALSE()),VLOOKUP($A15,PARAMS,4,FALSE()))-TODAY()</f>
        <v>-9039</v>
      </c>
      <c r="AA15" s="44" t="n">
        <f aca="false">IF($E15=AA$2,$S15,0)</f>
        <v>0</v>
      </c>
      <c r="AB15" s="44" t="n">
        <f aca="false">IF($E15=AB$2,$S15,0)</f>
        <v>0</v>
      </c>
      <c r="AC15" s="44" t="n">
        <f aca="false">IF($E15=AC$2,$S15,0)</f>
        <v>0</v>
      </c>
      <c r="AD15" s="44" t="n">
        <f aca="false">IF($E15=AD$2,$S15,0)</f>
        <v>0</v>
      </c>
      <c r="AE15" s="44" t="n">
        <f aca="false">IF($E15=AE$2,$S15,0)</f>
        <v>0</v>
      </c>
      <c r="AG15" s="44" t="n">
        <f aca="false">IF($E15=AG$2,$T15,0)</f>
        <v>0</v>
      </c>
      <c r="AH15" s="44" t="n">
        <f aca="false">IF($E15=AH$2,$T15,0)</f>
        <v>0</v>
      </c>
      <c r="AI15" s="44" t="n">
        <f aca="false">IF($E15=AI$2,$T15,0)</f>
        <v>0</v>
      </c>
      <c r="AJ15" s="44" t="n">
        <f aca="false">IF($E15=AJ$2,$T15,0)</f>
        <v>0</v>
      </c>
      <c r="AK15" s="44" t="n">
        <f aca="false">IF($E15=AK$2,$T15,0)</f>
        <v>0</v>
      </c>
      <c r="AM15" s="44" t="n">
        <f aca="false">IF($E15=AM$2,$U15,0)</f>
        <v>0</v>
      </c>
      <c r="AN15" s="44" t="n">
        <f aca="false">IF($E15=AN$2,$U15,0)</f>
        <v>0</v>
      </c>
      <c r="AO15" s="44" t="n">
        <f aca="false">IF($E15=AO$2,$U15,0)</f>
        <v>0</v>
      </c>
      <c r="AP15" s="44" t="n">
        <f aca="false">IF($E15=AP$2,$U15,0)</f>
        <v>0</v>
      </c>
      <c r="AQ15" s="44" t="n">
        <f aca="false">IF($E15=AQ$2,$U15,0)</f>
        <v>0</v>
      </c>
    </row>
    <row r="16" customFormat="false" ht="11.25" hidden="false" customHeight="false" outlineLevel="0" collapsed="false">
      <c r="A16" s="34" t="n">
        <v>36923</v>
      </c>
      <c r="B16" s="35" t="n">
        <v>0.26</v>
      </c>
      <c r="D16" s="35"/>
      <c r="E16" s="36" t="n">
        <f aca="false">(M16-B16)*F16*10000</f>
        <v>-0</v>
      </c>
      <c r="F16" s="37"/>
      <c r="G16" s="38" t="n">
        <v>-0.1475</v>
      </c>
      <c r="H16" s="39" t="n">
        <v>1</v>
      </c>
      <c r="I16" s="40" t="n">
        <v>4.7</v>
      </c>
      <c r="J16" s="39" t="n">
        <f aca="false">VLOOKUP($A16,PARAMS,2,FALSE())+G16</f>
        <v>4.4325</v>
      </c>
      <c r="K16" s="41" t="n">
        <v>0</v>
      </c>
      <c r="L16" s="41" t="n">
        <f aca="false">VLOOKUP($A16,PARAMS,3,FALSE())+K16</f>
        <v>0.5925</v>
      </c>
      <c r="M16" s="42" t="n">
        <f aca="false">IF(ISNUMBER($F16),bsd(M$2,$H16,$J16,$I16,$Y16,$L16,$X16,0.2),0)</f>
        <v>0</v>
      </c>
      <c r="N16" s="42" t="n">
        <f aca="false">IF(ISNUMBER($F16),bsd(N$2,$H16,$J16,$I16,$Y16,$L16,$X16,0.2),0)</f>
        <v>0</v>
      </c>
      <c r="O16" s="42" t="n">
        <f aca="false">IF(ISNUMBER($F16),bsd(O$2,$H16,$J16,$I16,$Y16,$L16,$X16,0.2),0)</f>
        <v>0</v>
      </c>
      <c r="P16" s="42" t="n">
        <f aca="false">IF(ISNUMBER($F16),bsd(P$2,$H16,$J16,$I16,$Y16,$L16,$X16,0.2),0)</f>
        <v>0</v>
      </c>
      <c r="Q16" s="42" t="n">
        <f aca="false">IF(ISNUMBER($F16),bsd(Q$2,$H16,$J16,$I16,$Y16,$L16,$X16,0.2),0)</f>
        <v>0</v>
      </c>
      <c r="R16" s="43"/>
      <c r="S16" s="44" t="n">
        <f aca="false">IF(ISNUMBER($A16),$F16*N16,0)</f>
        <v>0</v>
      </c>
      <c r="T16" s="44" t="n">
        <f aca="false">IF(ISNUMBER($A16),$F16*O16,0)</f>
        <v>0</v>
      </c>
      <c r="U16" s="45" t="n">
        <f aca="false">IF(ISNUMBER($A16),$F16*P16*10000,0)</f>
        <v>0</v>
      </c>
      <c r="V16" s="45" t="n">
        <f aca="false">IF(ISNUMBER($A16),$F16*Q16*-10000,0)</f>
        <v>-0</v>
      </c>
      <c r="W16" s="46"/>
      <c r="X16" s="47" t="n">
        <f aca="false">VLOOKUP($A16,PARAMS,7,FALSE())</f>
        <v>0.068477342037279</v>
      </c>
      <c r="Y16" s="48" t="n">
        <f aca="true">IF(ISNUMBER(G16),VLOOKUP($A16,PARAMS,8,FALSE()),VLOOKUP($A16,PARAMS,4,FALSE()))-TODAY()</f>
        <v>-9006</v>
      </c>
      <c r="AA16" s="44" t="n">
        <f aca="false">IF($E16=AA$2,$S16,0)</f>
        <v>0</v>
      </c>
      <c r="AB16" s="44" t="n">
        <f aca="false">IF($E16=AB$2,$S16,0)</f>
        <v>0</v>
      </c>
      <c r="AC16" s="44" t="n">
        <f aca="false">IF($E16=AC$2,$S16,0)</f>
        <v>0</v>
      </c>
      <c r="AD16" s="44" t="n">
        <f aca="false">IF($E16=AD$2,$S16,0)</f>
        <v>0</v>
      </c>
      <c r="AE16" s="44" t="n">
        <f aca="false">IF($E16=AE$2,$S16,0)</f>
        <v>0</v>
      </c>
      <c r="AG16" s="44" t="n">
        <f aca="false">IF($E16=AG$2,$T16,0)</f>
        <v>0</v>
      </c>
      <c r="AH16" s="44" t="n">
        <f aca="false">IF($E16=AH$2,$T16,0)</f>
        <v>0</v>
      </c>
      <c r="AI16" s="44" t="n">
        <f aca="false">IF($E16=AI$2,$T16,0)</f>
        <v>0</v>
      </c>
      <c r="AJ16" s="44" t="n">
        <f aca="false">IF($E16=AJ$2,$T16,0)</f>
        <v>0</v>
      </c>
      <c r="AK16" s="44" t="n">
        <f aca="false">IF($E16=AK$2,$T16,0)</f>
        <v>0</v>
      </c>
      <c r="AM16" s="44" t="n">
        <f aca="false">IF($E16=AM$2,$U16,0)</f>
        <v>0</v>
      </c>
      <c r="AN16" s="44" t="n">
        <f aca="false">IF($E16=AN$2,$U16,0)</f>
        <v>0</v>
      </c>
      <c r="AO16" s="44" t="n">
        <f aca="false">IF($E16=AO$2,$U16,0)</f>
        <v>0</v>
      </c>
      <c r="AP16" s="44" t="n">
        <f aca="false">IF($E16=AP$2,$U16,0)</f>
        <v>0</v>
      </c>
      <c r="AQ16" s="44" t="n">
        <f aca="false">IF($E16=AQ$2,$U16,0)</f>
        <v>0</v>
      </c>
    </row>
    <row r="17" customFormat="false" ht="11.25" hidden="false" customHeight="false" outlineLevel="0" collapsed="false">
      <c r="A17" s="34"/>
      <c r="B17" s="35"/>
      <c r="D17" s="35"/>
      <c r="E17" s="36"/>
      <c r="F17" s="37"/>
      <c r="G17" s="38"/>
      <c r="H17" s="39"/>
      <c r="I17" s="40"/>
      <c r="J17" s="39"/>
      <c r="K17" s="41"/>
      <c r="L17" s="41"/>
      <c r="M17" s="42"/>
      <c r="N17" s="42"/>
      <c r="O17" s="42"/>
      <c r="P17" s="42"/>
      <c r="Q17" s="42"/>
      <c r="R17" s="43"/>
      <c r="S17" s="44"/>
      <c r="T17" s="44"/>
      <c r="U17" s="45"/>
      <c r="V17" s="45"/>
      <c r="W17" s="46"/>
      <c r="X17" s="47"/>
      <c r="Y17" s="48"/>
      <c r="AA17" s="44"/>
      <c r="AB17" s="44"/>
      <c r="AC17" s="44"/>
      <c r="AD17" s="44"/>
      <c r="AE17" s="44"/>
      <c r="AG17" s="44"/>
      <c r="AH17" s="44"/>
      <c r="AI17" s="44"/>
      <c r="AJ17" s="44"/>
      <c r="AK17" s="44"/>
      <c r="AM17" s="44"/>
      <c r="AN17" s="44"/>
      <c r="AO17" s="44"/>
      <c r="AP17" s="44"/>
      <c r="AQ17" s="44"/>
    </row>
    <row r="18" customFormat="false" ht="11.25" hidden="false" customHeight="false" outlineLevel="0" collapsed="false">
      <c r="A18" s="34" t="n">
        <v>36770</v>
      </c>
      <c r="B18" s="35"/>
      <c r="D18" s="35"/>
      <c r="E18" s="36" t="n">
        <f aca="false">(M18-B18)*F18*10000</f>
        <v>0</v>
      </c>
      <c r="F18" s="37"/>
      <c r="G18" s="38" t="n">
        <v>-0.1475</v>
      </c>
      <c r="H18" s="39" t="n">
        <v>2</v>
      </c>
      <c r="I18" s="40" t="n">
        <v>3.9</v>
      </c>
      <c r="J18" s="39" t="e">
        <f aca="false">VLOOKUP($A18,PARAMS,2,FALSE())+G18</f>
        <v>#N/A</v>
      </c>
      <c r="K18" s="41" t="n">
        <v>0</v>
      </c>
      <c r="L18" s="41" t="e">
        <f aca="false">VLOOKUP($A18,PARAMS,3,FALSE())+K18</f>
        <v>#N/A</v>
      </c>
      <c r="M18" s="42" t="n">
        <f aca="false">IF(ISNUMBER($F18),bsd(M$2,$H18,$J18,$I18,$Y18,$L18,$X18,0.2),0)</f>
        <v>0</v>
      </c>
      <c r="N18" s="42" t="n">
        <f aca="false">IF(ISNUMBER($F18),bsd(N$2,$H18,$J18,$I18,$Y18,$L18,$X18,0.2),0)</f>
        <v>0</v>
      </c>
      <c r="O18" s="42" t="n">
        <f aca="false">IF(ISNUMBER($F18),bsd(O$2,$H18,$J18,$I18,$Y18,$L18,$X18,0.2),0)</f>
        <v>0</v>
      </c>
      <c r="P18" s="42" t="n">
        <f aca="false">IF(ISNUMBER($F18),bsd(P$2,$H18,$J18,$I18,$Y18,$L18,$X18,0.2),0)</f>
        <v>0</v>
      </c>
      <c r="Q18" s="42" t="n">
        <f aca="false">IF(ISNUMBER($F18),bsd(Q$2,$H18,$J18,$I18,$Y18,$L18,$X18,0.2),0)</f>
        <v>0</v>
      </c>
      <c r="R18" s="43"/>
      <c r="S18" s="44" t="n">
        <f aca="false">IF(ISNUMBER($A18),$F18*N18,0)</f>
        <v>0</v>
      </c>
      <c r="T18" s="44" t="n">
        <f aca="false">IF(ISNUMBER($A18),$F18*O18,0)</f>
        <v>0</v>
      </c>
      <c r="U18" s="45" t="n">
        <f aca="false">IF(ISNUMBER($A18),$F18*P18*10000,0)</f>
        <v>0</v>
      </c>
      <c r="V18" s="45" t="n">
        <f aca="false">IF(ISNUMBER($A18),$F18*Q18*-10000,0)</f>
        <v>-0</v>
      </c>
      <c r="W18" s="46"/>
      <c r="X18" s="47" t="e">
        <f aca="false">VLOOKUP($A18,PARAMS,7,FALSE())</f>
        <v>#N/A</v>
      </c>
      <c r="Y18" s="48" t="e">
        <f aca="true">IF(ISNUMBER(G18),VLOOKUP($A18,PARAMS,8,FALSE()),VLOOKUP($A18,PARAMS,4,FALSE()))-TODAY()</f>
        <v>#N/A</v>
      </c>
      <c r="AA18" s="44" t="n">
        <f aca="false">IF($E18=AA$2,$S18,0)</f>
        <v>0</v>
      </c>
      <c r="AB18" s="44" t="n">
        <f aca="false">IF($E18=AB$2,$S18,0)</f>
        <v>0</v>
      </c>
      <c r="AC18" s="44" t="n">
        <f aca="false">IF($E18=AC$2,$S18,0)</f>
        <v>0</v>
      </c>
      <c r="AD18" s="44" t="n">
        <f aca="false">IF($E18=AD$2,$S18,0)</f>
        <v>0</v>
      </c>
      <c r="AE18" s="44" t="n">
        <f aca="false">IF($E18=AE$2,$S18,0)</f>
        <v>0</v>
      </c>
      <c r="AG18" s="44" t="n">
        <f aca="false">IF($E18=AG$2,$T18,0)</f>
        <v>0</v>
      </c>
      <c r="AH18" s="44" t="n">
        <f aca="false">IF($E18=AH$2,$T18,0)</f>
        <v>0</v>
      </c>
      <c r="AI18" s="44" t="n">
        <f aca="false">IF($E18=AI$2,$T18,0)</f>
        <v>0</v>
      </c>
      <c r="AJ18" s="44" t="n">
        <f aca="false">IF($E18=AJ$2,$T18,0)</f>
        <v>0</v>
      </c>
      <c r="AK18" s="44" t="n">
        <f aca="false">IF($E18=AK$2,$T18,0)</f>
        <v>0</v>
      </c>
      <c r="AM18" s="44" t="n">
        <f aca="false">IF($E18=AM$2,$U18,0)</f>
        <v>0</v>
      </c>
      <c r="AN18" s="44" t="n">
        <f aca="false">IF($E18=AN$2,$U18,0)</f>
        <v>0</v>
      </c>
      <c r="AO18" s="44" t="n">
        <f aca="false">IF($E18=AO$2,$U18,0)</f>
        <v>0</v>
      </c>
      <c r="AP18" s="44" t="n">
        <f aca="false">IF($E18=AP$2,$U18,0)</f>
        <v>0</v>
      </c>
      <c r="AQ18" s="44" t="n">
        <f aca="false">IF($E18=AQ$2,$U18,0)</f>
        <v>0</v>
      </c>
    </row>
    <row r="19" customFormat="false" ht="11.25" hidden="false" customHeight="false" outlineLevel="0" collapsed="false">
      <c r="A19" s="34" t="n">
        <v>36800</v>
      </c>
      <c r="B19" s="35"/>
      <c r="D19" s="35"/>
      <c r="E19" s="36" t="n">
        <f aca="false">(M19-B19)*F19*10000</f>
        <v>0</v>
      </c>
      <c r="F19" s="37"/>
      <c r="G19" s="38" t="n">
        <v>-0.1475</v>
      </c>
      <c r="H19" s="39" t="n">
        <v>2</v>
      </c>
      <c r="I19" s="40" t="n">
        <v>3.9</v>
      </c>
      <c r="J19" s="39" t="n">
        <f aca="false">VLOOKUP($A19,PARAMS,2,FALSE())+G19</f>
        <v>4.6345</v>
      </c>
      <c r="K19" s="41" t="n">
        <v>0</v>
      </c>
      <c r="L19" s="41" t="n">
        <f aca="false">VLOOKUP($A19,PARAMS,3,FALSE())+K19</f>
        <v>0.54</v>
      </c>
      <c r="M19" s="42" t="n">
        <f aca="false">IF(ISNUMBER($F19),bsd(M$2,$H19,$J19,$I19,$Y19,$L19,$X19,0.2),0)</f>
        <v>0</v>
      </c>
      <c r="N19" s="42" t="n">
        <f aca="false">IF(ISNUMBER($F19),bsd(N$2,$H19,$J19,$I19,$Y19,$L19,$X19,0.2),0)</f>
        <v>0</v>
      </c>
      <c r="O19" s="42" t="n">
        <f aca="false">IF(ISNUMBER($F19),bsd(O$2,$H19,$J19,$I19,$Y19,$L19,$X19,0.2),0)</f>
        <v>0</v>
      </c>
      <c r="P19" s="42" t="n">
        <f aca="false">IF(ISNUMBER($F19),bsd(P$2,$H19,$J19,$I19,$Y19,$L19,$X19,0.2),0)</f>
        <v>0</v>
      </c>
      <c r="Q19" s="42" t="n">
        <f aca="false">IF(ISNUMBER($F19),bsd(Q$2,$H19,$J19,$I19,$Y19,$L19,$X19,0.2),0)</f>
        <v>0</v>
      </c>
      <c r="R19" s="43"/>
      <c r="S19" s="44" t="n">
        <f aca="false">IF(ISNUMBER($A19),$F19*N19,0)</f>
        <v>0</v>
      </c>
      <c r="T19" s="44" t="n">
        <f aca="false">IF(ISNUMBER($A19),$F19*O19,0)</f>
        <v>0</v>
      </c>
      <c r="U19" s="45" t="n">
        <f aca="false">IF(ISNUMBER($A19),$F19*P19*10000,0)</f>
        <v>0</v>
      </c>
      <c r="V19" s="45" t="n">
        <f aca="false">IF(ISNUMBER($A19),$F19*Q19*-10000,0)</f>
        <v>-0</v>
      </c>
      <c r="W19" s="46"/>
      <c r="X19" s="47" t="n">
        <f aca="false">VLOOKUP($A19,PARAMS,7,FALSE())</f>
        <v>0.067998663678555</v>
      </c>
      <c r="Y19" s="48" t="n">
        <f aca="true">IF(ISNUMBER(G19),VLOOKUP($A19,PARAMS,8,FALSE()),VLOOKUP($A19,PARAMS,4,FALSE()))-TODAY()</f>
        <v>-9130</v>
      </c>
      <c r="AA19" s="44" t="n">
        <f aca="false">IF($E19=AA$2,$S19,0)</f>
        <v>0</v>
      </c>
      <c r="AB19" s="44" t="n">
        <f aca="false">IF($E19=AB$2,$S19,0)</f>
        <v>0</v>
      </c>
      <c r="AC19" s="44" t="n">
        <f aca="false">IF($E19=AC$2,$S19,0)</f>
        <v>0</v>
      </c>
      <c r="AD19" s="44" t="n">
        <f aca="false">IF($E19=AD$2,$S19,0)</f>
        <v>0</v>
      </c>
      <c r="AE19" s="44" t="n">
        <f aca="false">IF($E19=AE$2,$S19,0)</f>
        <v>0</v>
      </c>
      <c r="AG19" s="44" t="n">
        <f aca="false">IF($E19=AG$2,$T19,0)</f>
        <v>0</v>
      </c>
      <c r="AH19" s="44" t="n">
        <f aca="false">IF($E19=AH$2,$T19,0)</f>
        <v>0</v>
      </c>
      <c r="AI19" s="44" t="n">
        <f aca="false">IF($E19=AI$2,$T19,0)</f>
        <v>0</v>
      </c>
      <c r="AJ19" s="44" t="n">
        <f aca="false">IF($E19=AJ$2,$T19,0)</f>
        <v>0</v>
      </c>
      <c r="AK19" s="44" t="n">
        <f aca="false">IF($E19=AK$2,$T19,0)</f>
        <v>0</v>
      </c>
      <c r="AM19" s="44" t="n">
        <f aca="false">IF($E19=AM$2,$U19,0)</f>
        <v>0</v>
      </c>
      <c r="AN19" s="44" t="n">
        <f aca="false">IF($E19=AN$2,$U19,0)</f>
        <v>0</v>
      </c>
      <c r="AO19" s="44" t="n">
        <f aca="false">IF($E19=AO$2,$U19,0)</f>
        <v>0</v>
      </c>
      <c r="AP19" s="44" t="n">
        <f aca="false">IF($E19=AP$2,$U19,0)</f>
        <v>0</v>
      </c>
      <c r="AQ19" s="44" t="n">
        <f aca="false">IF($E19=AQ$2,$U19,0)</f>
        <v>0</v>
      </c>
    </row>
    <row r="20" customFormat="false" ht="11.25" hidden="false" customHeight="false" outlineLevel="0" collapsed="false">
      <c r="A20" s="34" t="n">
        <v>36831</v>
      </c>
      <c r="B20" s="35"/>
      <c r="D20" s="35"/>
      <c r="E20" s="36" t="n">
        <f aca="false">(M20-B20)*F20*10000</f>
        <v>0</v>
      </c>
      <c r="F20" s="37"/>
      <c r="G20" s="38" t="n">
        <v>-0.1475</v>
      </c>
      <c r="H20" s="39" t="n">
        <v>2</v>
      </c>
      <c r="I20" s="40" t="n">
        <v>3.9</v>
      </c>
      <c r="J20" s="39" t="n">
        <f aca="false">VLOOKUP($A20,PARAMS,2,FALSE())+G20</f>
        <v>4.6925</v>
      </c>
      <c r="K20" s="41" t="n">
        <v>0</v>
      </c>
      <c r="L20" s="41" t="n">
        <f aca="false">VLOOKUP($A20,PARAMS,3,FALSE())+K20</f>
        <v>0.56</v>
      </c>
      <c r="M20" s="42" t="n">
        <f aca="false">IF(ISNUMBER($F20),bsd(M$2,$H20,$J20,$I20,$Y20,$L20,$X20,0.2),0)</f>
        <v>0</v>
      </c>
      <c r="N20" s="42" t="n">
        <f aca="false">IF(ISNUMBER($F20),bsd(N$2,$H20,$J20,$I20,$Y20,$L20,$X20,0.2),0)</f>
        <v>0</v>
      </c>
      <c r="O20" s="42" t="n">
        <f aca="false">IF(ISNUMBER($F20),bsd(O$2,$H20,$J20,$I20,$Y20,$L20,$X20,0.2),0)</f>
        <v>0</v>
      </c>
      <c r="P20" s="42" t="n">
        <f aca="false">IF(ISNUMBER($F20),bsd(P$2,$H20,$J20,$I20,$Y20,$L20,$X20,0.2),0)</f>
        <v>0</v>
      </c>
      <c r="Q20" s="42" t="n">
        <f aca="false">IF(ISNUMBER($F20),bsd(Q$2,$H20,$J20,$I20,$Y20,$L20,$X20,0.2),0)</f>
        <v>0</v>
      </c>
      <c r="R20" s="43"/>
      <c r="S20" s="44" t="n">
        <f aca="false">IF(ISNUMBER($A20),$F20*N20,0)</f>
        <v>0</v>
      </c>
      <c r="T20" s="44" t="n">
        <f aca="false">IF(ISNUMBER($A20),$F20*O20,0)</f>
        <v>0</v>
      </c>
      <c r="U20" s="45" t="n">
        <f aca="false">IF(ISNUMBER($A20),$F20*P20*10000,0)</f>
        <v>0</v>
      </c>
      <c r="V20" s="45" t="n">
        <f aca="false">IF(ISNUMBER($A20),$F20*Q20*-10000,0)</f>
        <v>-0</v>
      </c>
      <c r="W20" s="46"/>
      <c r="X20" s="47" t="n">
        <f aca="false">VLOOKUP($A20,PARAMS,7,FALSE())</f>
        <v>0.068040372818879</v>
      </c>
      <c r="Y20" s="48" t="n">
        <f aca="true">IF(ISNUMBER(G20),VLOOKUP($A20,PARAMS,8,FALSE()),VLOOKUP($A20,PARAMS,4,FALSE()))-TODAY()</f>
        <v>-9100</v>
      </c>
      <c r="AA20" s="44" t="n">
        <f aca="false">IF($E20=AA$2,$S20,0)</f>
        <v>0</v>
      </c>
      <c r="AB20" s="44" t="n">
        <f aca="false">IF($E20=AB$2,$S20,0)</f>
        <v>0</v>
      </c>
      <c r="AC20" s="44" t="n">
        <f aca="false">IF($E20=AC$2,$S20,0)</f>
        <v>0</v>
      </c>
      <c r="AD20" s="44" t="n">
        <f aca="false">IF($E20=AD$2,$S20,0)</f>
        <v>0</v>
      </c>
      <c r="AE20" s="44" t="n">
        <f aca="false">IF($E20=AE$2,$S20,0)</f>
        <v>0</v>
      </c>
      <c r="AG20" s="44" t="n">
        <f aca="false">IF($E20=AG$2,$T20,0)</f>
        <v>0</v>
      </c>
      <c r="AH20" s="44" t="n">
        <f aca="false">IF($E20=AH$2,$T20,0)</f>
        <v>0</v>
      </c>
      <c r="AI20" s="44" t="n">
        <f aca="false">IF($E20=AI$2,$T20,0)</f>
        <v>0</v>
      </c>
      <c r="AJ20" s="44" t="n">
        <f aca="false">IF($E20=AJ$2,$T20,0)</f>
        <v>0</v>
      </c>
      <c r="AK20" s="44" t="n">
        <f aca="false">IF($E20=AK$2,$T20,0)</f>
        <v>0</v>
      </c>
      <c r="AM20" s="44" t="n">
        <f aca="false">IF($E20=AM$2,$U20,0)</f>
        <v>0</v>
      </c>
      <c r="AN20" s="44" t="n">
        <f aca="false">IF($E20=AN$2,$U20,0)</f>
        <v>0</v>
      </c>
      <c r="AO20" s="44" t="n">
        <f aca="false">IF($E20=AO$2,$U20,0)</f>
        <v>0</v>
      </c>
      <c r="AP20" s="44" t="n">
        <f aca="false">IF($E20=AP$2,$U20,0)</f>
        <v>0</v>
      </c>
      <c r="AQ20" s="44" t="n">
        <f aca="false">IF($E20=AQ$2,$U20,0)</f>
        <v>0</v>
      </c>
    </row>
    <row r="21" customFormat="false" ht="11.25" hidden="false" customHeight="false" outlineLevel="0" collapsed="false">
      <c r="A21" s="34" t="n">
        <v>36861</v>
      </c>
      <c r="B21" s="35"/>
      <c r="D21" s="35"/>
      <c r="E21" s="36" t="n">
        <f aca="false">(M21-B21)*F21*10000</f>
        <v>0</v>
      </c>
      <c r="F21" s="37"/>
      <c r="G21" s="38" t="n">
        <v>-0.1475</v>
      </c>
      <c r="H21" s="39" t="n">
        <v>2</v>
      </c>
      <c r="I21" s="40" t="n">
        <v>3.9</v>
      </c>
      <c r="J21" s="39" t="n">
        <f aca="false">VLOOKUP($A21,PARAMS,2,FALSE())+G21</f>
        <v>4.7625</v>
      </c>
      <c r="K21" s="41" t="n">
        <v>0</v>
      </c>
      <c r="L21" s="41" t="n">
        <f aca="false">VLOOKUP($A21,PARAMS,3,FALSE())+K21</f>
        <v>0.59</v>
      </c>
      <c r="M21" s="42" t="n">
        <f aca="false">IF(ISNUMBER($F21),bsd(M$2,$H21,$J21,$I21,$Y21,$L21,$X21,0.2),0)</f>
        <v>0</v>
      </c>
      <c r="N21" s="42" t="n">
        <f aca="false">IF(ISNUMBER($F21),bsd(N$2,$H21,$J21,$I21,$Y21,$L21,$X21,0.2),0)</f>
        <v>0</v>
      </c>
      <c r="O21" s="42" t="n">
        <f aca="false">IF(ISNUMBER($F21),bsd(O$2,$H21,$J21,$I21,$Y21,$L21,$X21,0.2),0)</f>
        <v>0</v>
      </c>
      <c r="P21" s="42" t="n">
        <f aca="false">IF(ISNUMBER($F21),bsd(P$2,$H21,$J21,$I21,$Y21,$L21,$X21,0.2),0)</f>
        <v>0</v>
      </c>
      <c r="Q21" s="42" t="n">
        <f aca="false">IF(ISNUMBER($F21),bsd(Q$2,$H21,$J21,$I21,$Y21,$L21,$X21,0.2),0)</f>
        <v>0</v>
      </c>
      <c r="R21" s="43"/>
      <c r="S21" s="44" t="n">
        <f aca="false">IF(ISNUMBER($A21),$F21*N21,0)</f>
        <v>0</v>
      </c>
      <c r="T21" s="44" t="n">
        <f aca="false">IF(ISNUMBER($A21),$F21*O21,0)</f>
        <v>0</v>
      </c>
      <c r="U21" s="45" t="n">
        <f aca="false">IF(ISNUMBER($A21),$F21*P21*10000,0)</f>
        <v>0</v>
      </c>
      <c r="V21" s="45" t="n">
        <f aca="false">IF(ISNUMBER($A21),$F21*Q21*-10000,0)</f>
        <v>-0</v>
      </c>
      <c r="W21" s="46"/>
      <c r="X21" s="47" t="n">
        <f aca="false">VLOOKUP($A21,PARAMS,7,FALSE())</f>
        <v>0.068247886953399</v>
      </c>
      <c r="Y21" s="48" t="n">
        <f aca="true">IF(ISNUMBER(G21),VLOOKUP($A21,PARAMS,8,FALSE()),VLOOKUP($A21,PARAMS,4,FALSE()))-TODAY()</f>
        <v>-9068</v>
      </c>
      <c r="AA21" s="44" t="n">
        <f aca="false">IF($E21=AA$2,$S21,0)</f>
        <v>0</v>
      </c>
      <c r="AB21" s="44" t="n">
        <f aca="false">IF($E21=AB$2,$S21,0)</f>
        <v>0</v>
      </c>
      <c r="AC21" s="44" t="n">
        <f aca="false">IF($E21=AC$2,$S21,0)</f>
        <v>0</v>
      </c>
      <c r="AD21" s="44" t="n">
        <f aca="false">IF($E21=AD$2,$S21,0)</f>
        <v>0</v>
      </c>
      <c r="AE21" s="44" t="n">
        <f aca="false">IF($E21=AE$2,$S21,0)</f>
        <v>0</v>
      </c>
      <c r="AG21" s="44" t="n">
        <f aca="false">IF($E21=AG$2,$T21,0)</f>
        <v>0</v>
      </c>
      <c r="AH21" s="44" t="n">
        <f aca="false">IF($E21=AH$2,$T21,0)</f>
        <v>0</v>
      </c>
      <c r="AI21" s="44" t="n">
        <f aca="false">IF($E21=AI$2,$T21,0)</f>
        <v>0</v>
      </c>
      <c r="AJ21" s="44" t="n">
        <f aca="false">IF($E21=AJ$2,$T21,0)</f>
        <v>0</v>
      </c>
      <c r="AK21" s="44" t="n">
        <f aca="false">IF($E21=AK$2,$T21,0)</f>
        <v>0</v>
      </c>
      <c r="AM21" s="44" t="n">
        <f aca="false">IF($E21=AM$2,$U21,0)</f>
        <v>0</v>
      </c>
      <c r="AN21" s="44" t="n">
        <f aca="false">IF($E21=AN$2,$U21,0)</f>
        <v>0</v>
      </c>
      <c r="AO21" s="44" t="n">
        <f aca="false">IF($E21=AO$2,$U21,0)</f>
        <v>0</v>
      </c>
      <c r="AP21" s="44" t="n">
        <f aca="false">IF($E21=AP$2,$U21,0)</f>
        <v>0</v>
      </c>
      <c r="AQ21" s="44" t="n">
        <f aca="false">IF($E21=AQ$2,$U21,0)</f>
        <v>0</v>
      </c>
    </row>
    <row r="22" customFormat="false" ht="11.25" hidden="false" customHeight="false" outlineLevel="0" collapsed="false">
      <c r="A22" s="34" t="n">
        <v>36892</v>
      </c>
      <c r="B22" s="35"/>
      <c r="D22" s="35"/>
      <c r="E22" s="36" t="n">
        <f aca="false">(M22-B22)*F22*10000</f>
        <v>0</v>
      </c>
      <c r="F22" s="37"/>
      <c r="G22" s="38" t="n">
        <v>-0.1475</v>
      </c>
      <c r="H22" s="39" t="n">
        <v>2</v>
      </c>
      <c r="I22" s="40" t="n">
        <v>3.9</v>
      </c>
      <c r="J22" s="39" t="n">
        <f aca="false">VLOOKUP($A22,PARAMS,2,FALSE())+G22</f>
        <v>4.7025</v>
      </c>
      <c r="K22" s="41" t="n">
        <v>0</v>
      </c>
      <c r="L22" s="41" t="n">
        <f aca="false">VLOOKUP($A22,PARAMS,3,FALSE())+K22</f>
        <v>0.6</v>
      </c>
      <c r="M22" s="42" t="n">
        <f aca="false">IF(ISNUMBER($F22),bsd(M$2,$H22,$J22,$I22,$Y22,$L22,$X22,0.2),0)</f>
        <v>0</v>
      </c>
      <c r="N22" s="42" t="n">
        <f aca="false">IF(ISNUMBER($F22),bsd(N$2,$H22,$J22,$I22,$Y22,$L22,$X22,0.2),0)</f>
        <v>0</v>
      </c>
      <c r="O22" s="42" t="n">
        <f aca="false">IF(ISNUMBER($F22),bsd(O$2,$H22,$J22,$I22,$Y22,$L22,$X22,0.2),0)</f>
        <v>0</v>
      </c>
      <c r="P22" s="42" t="n">
        <f aca="false">IF(ISNUMBER($F22),bsd(P$2,$H22,$J22,$I22,$Y22,$L22,$X22,0.2),0)</f>
        <v>0</v>
      </c>
      <c r="Q22" s="42" t="n">
        <f aca="false">IF(ISNUMBER($F22),bsd(Q$2,$H22,$J22,$I22,$Y22,$L22,$X22,0.2),0)</f>
        <v>0</v>
      </c>
      <c r="R22" s="43"/>
      <c r="S22" s="44" t="n">
        <f aca="false">IF(ISNUMBER($A22),$F22*N22,0)</f>
        <v>0</v>
      </c>
      <c r="T22" s="44" t="n">
        <f aca="false">IF(ISNUMBER($A22),$F22*O22,0)</f>
        <v>0</v>
      </c>
      <c r="U22" s="45" t="n">
        <f aca="false">IF(ISNUMBER($A22),$F22*P22*10000,0)</f>
        <v>0</v>
      </c>
      <c r="V22" s="45" t="n">
        <f aca="false">IF(ISNUMBER($A22),$F22*Q22*-10000,0)</f>
        <v>-0</v>
      </c>
      <c r="W22" s="46"/>
      <c r="X22" s="47" t="n">
        <f aca="false">VLOOKUP($A22,PARAMS,7,FALSE())</f>
        <v>0.068245902043498</v>
      </c>
      <c r="Y22" s="48" t="n">
        <f aca="true">IF(ISNUMBER(G22),VLOOKUP($A22,PARAMS,8,FALSE()),VLOOKUP($A22,PARAMS,4,FALSE()))-TODAY()</f>
        <v>-9039</v>
      </c>
      <c r="AA22" s="44" t="n">
        <f aca="false">IF($E22=AA$2,$S22,0)</f>
        <v>0</v>
      </c>
      <c r="AB22" s="44" t="n">
        <f aca="false">IF($E22=AB$2,$S22,0)</f>
        <v>0</v>
      </c>
      <c r="AC22" s="44" t="n">
        <f aca="false">IF($E22=AC$2,$S22,0)</f>
        <v>0</v>
      </c>
      <c r="AD22" s="44" t="n">
        <f aca="false">IF($E22=AD$2,$S22,0)</f>
        <v>0</v>
      </c>
      <c r="AE22" s="44" t="n">
        <f aca="false">IF($E22=AE$2,$S22,0)</f>
        <v>0</v>
      </c>
      <c r="AG22" s="44" t="n">
        <f aca="false">IF($E22=AG$2,$T22,0)</f>
        <v>0</v>
      </c>
      <c r="AH22" s="44" t="n">
        <f aca="false">IF($E22=AH$2,$T22,0)</f>
        <v>0</v>
      </c>
      <c r="AI22" s="44" t="n">
        <f aca="false">IF($E22=AI$2,$T22,0)</f>
        <v>0</v>
      </c>
      <c r="AJ22" s="44" t="n">
        <f aca="false">IF($E22=AJ$2,$T22,0)</f>
        <v>0</v>
      </c>
      <c r="AK22" s="44" t="n">
        <f aca="false">IF($E22=AK$2,$T22,0)</f>
        <v>0</v>
      </c>
      <c r="AM22" s="44" t="n">
        <f aca="false">IF($E22=AM$2,$U22,0)</f>
        <v>0</v>
      </c>
      <c r="AN22" s="44" t="n">
        <f aca="false">IF($E22=AN$2,$U22,0)</f>
        <v>0</v>
      </c>
      <c r="AO22" s="44" t="n">
        <f aca="false">IF($E22=AO$2,$U22,0)</f>
        <v>0</v>
      </c>
      <c r="AP22" s="44" t="n">
        <f aca="false">IF($E22=AP$2,$U22,0)</f>
        <v>0</v>
      </c>
      <c r="AQ22" s="44" t="n">
        <f aca="false">IF($E22=AQ$2,$U22,0)</f>
        <v>0</v>
      </c>
    </row>
    <row r="23" customFormat="false" ht="11.25" hidden="false" customHeight="false" outlineLevel="0" collapsed="false">
      <c r="A23" s="34" t="n">
        <v>36923</v>
      </c>
      <c r="B23" s="35"/>
      <c r="D23" s="35"/>
      <c r="E23" s="36" t="n">
        <f aca="false">(M23-B23)*F23*10000</f>
        <v>0</v>
      </c>
      <c r="F23" s="37"/>
      <c r="G23" s="38" t="n">
        <v>-0.1475</v>
      </c>
      <c r="H23" s="39" t="n">
        <v>2</v>
      </c>
      <c r="I23" s="40" t="n">
        <v>3.9</v>
      </c>
      <c r="J23" s="39" t="n">
        <f aca="false">VLOOKUP($A23,PARAMS,2,FALSE())+G23</f>
        <v>4.4325</v>
      </c>
      <c r="K23" s="41" t="n">
        <v>0</v>
      </c>
      <c r="L23" s="41" t="n">
        <f aca="false">VLOOKUP($A23,PARAMS,3,FALSE())+K23</f>
        <v>0.5925</v>
      </c>
      <c r="M23" s="42" t="n">
        <f aca="false">IF(ISNUMBER($F23),bsd(M$2,$H23,$J23,$I23,$Y23,$L23,$X23,0.2),0)</f>
        <v>0</v>
      </c>
      <c r="N23" s="42" t="n">
        <f aca="false">IF(ISNUMBER($F23),bsd(N$2,$H23,$J23,$I23,$Y23,$L23,$X23,0.2),0)</f>
        <v>0</v>
      </c>
      <c r="O23" s="42" t="n">
        <f aca="false">IF(ISNUMBER($F23),bsd(O$2,$H23,$J23,$I23,$Y23,$L23,$X23,0.2),0)</f>
        <v>0</v>
      </c>
      <c r="P23" s="42" t="n">
        <f aca="false">IF(ISNUMBER($F23),bsd(P$2,$H23,$J23,$I23,$Y23,$L23,$X23,0.2),0)</f>
        <v>0</v>
      </c>
      <c r="Q23" s="42" t="n">
        <f aca="false">IF(ISNUMBER($F23),bsd(Q$2,$H23,$J23,$I23,$Y23,$L23,$X23,0.2),0)</f>
        <v>0</v>
      </c>
      <c r="R23" s="43"/>
      <c r="S23" s="44" t="n">
        <f aca="false">IF(ISNUMBER($A23),$F23*N23,0)</f>
        <v>0</v>
      </c>
      <c r="T23" s="44" t="n">
        <f aca="false">IF(ISNUMBER($A23),$F23*O23,0)</f>
        <v>0</v>
      </c>
      <c r="U23" s="45" t="n">
        <f aca="false">IF(ISNUMBER($A23),$F23*P23*10000,0)</f>
        <v>0</v>
      </c>
      <c r="V23" s="45" t="n">
        <f aca="false">IF(ISNUMBER($A23),$F23*Q23*-10000,0)</f>
        <v>-0</v>
      </c>
      <c r="W23" s="46"/>
      <c r="X23" s="47" t="n">
        <f aca="false">VLOOKUP($A23,PARAMS,7,FALSE())</f>
        <v>0.068477342037279</v>
      </c>
      <c r="Y23" s="48" t="n">
        <f aca="true">IF(ISNUMBER(G23),VLOOKUP($A23,PARAMS,8,FALSE()),VLOOKUP($A23,PARAMS,4,FALSE()))-TODAY()</f>
        <v>-9006</v>
      </c>
      <c r="AA23" s="44" t="n">
        <f aca="false">IF($E23=AA$2,$S23,0)</f>
        <v>0</v>
      </c>
      <c r="AB23" s="44" t="n">
        <f aca="false">IF($E23=AB$2,$S23,0)</f>
        <v>0</v>
      </c>
      <c r="AC23" s="44" t="n">
        <f aca="false">IF($E23=AC$2,$S23,0)</f>
        <v>0</v>
      </c>
      <c r="AD23" s="44" t="n">
        <f aca="false">IF($E23=AD$2,$S23,0)</f>
        <v>0</v>
      </c>
      <c r="AE23" s="44" t="n">
        <f aca="false">IF($E23=AE$2,$S23,0)</f>
        <v>0</v>
      </c>
      <c r="AG23" s="44" t="n">
        <f aca="false">IF($E23=AG$2,$T23,0)</f>
        <v>0</v>
      </c>
      <c r="AH23" s="44" t="n">
        <f aca="false">IF($E23=AH$2,$T23,0)</f>
        <v>0</v>
      </c>
      <c r="AI23" s="44" t="n">
        <f aca="false">IF($E23=AI$2,$T23,0)</f>
        <v>0</v>
      </c>
      <c r="AJ23" s="44" t="n">
        <f aca="false">IF($E23=AJ$2,$T23,0)</f>
        <v>0</v>
      </c>
      <c r="AK23" s="44" t="n">
        <f aca="false">IF($E23=AK$2,$T23,0)</f>
        <v>0</v>
      </c>
      <c r="AM23" s="44" t="n">
        <f aca="false">IF($E23=AM$2,$U23,0)</f>
        <v>0</v>
      </c>
      <c r="AN23" s="44" t="n">
        <f aca="false">IF($E23=AN$2,$U23,0)</f>
        <v>0</v>
      </c>
      <c r="AO23" s="44" t="n">
        <f aca="false">IF($E23=AO$2,$U23,0)</f>
        <v>0</v>
      </c>
      <c r="AP23" s="44" t="n">
        <f aca="false">IF($E23=AP$2,$U23,0)</f>
        <v>0</v>
      </c>
      <c r="AQ23" s="44" t="n">
        <f aca="false">IF($E23=AQ$2,$U23,0)</f>
        <v>0</v>
      </c>
    </row>
    <row r="24" customFormat="false" ht="11.25" hidden="false" customHeight="false" outlineLevel="0" collapsed="false">
      <c r="A24" s="34"/>
      <c r="B24" s="35"/>
      <c r="D24" s="35"/>
      <c r="E24" s="36"/>
      <c r="F24" s="37"/>
      <c r="G24" s="38"/>
      <c r="H24" s="39"/>
      <c r="I24" s="40"/>
      <c r="J24" s="39"/>
      <c r="K24" s="41"/>
      <c r="L24" s="41"/>
      <c r="M24" s="42"/>
      <c r="N24" s="42"/>
      <c r="O24" s="42"/>
      <c r="P24" s="42"/>
      <c r="Q24" s="42"/>
      <c r="R24" s="43"/>
      <c r="S24" s="44"/>
      <c r="T24" s="44"/>
      <c r="U24" s="45"/>
      <c r="V24" s="45"/>
      <c r="W24" s="46"/>
      <c r="X24" s="47"/>
      <c r="Y24" s="48"/>
      <c r="AA24" s="44"/>
      <c r="AB24" s="44"/>
      <c r="AC24" s="44"/>
      <c r="AD24" s="44"/>
      <c r="AE24" s="44"/>
      <c r="AG24" s="44"/>
      <c r="AH24" s="44"/>
      <c r="AI24" s="44"/>
      <c r="AJ24" s="44"/>
      <c r="AK24" s="44"/>
      <c r="AM24" s="44"/>
      <c r="AN24" s="44"/>
      <c r="AO24" s="44"/>
      <c r="AP24" s="44"/>
      <c r="AQ24" s="44"/>
    </row>
    <row r="25" customFormat="false" ht="11.25" hidden="false" customHeight="false" outlineLevel="0" collapsed="false">
      <c r="A25" s="34" t="n">
        <v>36951</v>
      </c>
      <c r="B25" s="35" t="n">
        <v>1.45</v>
      </c>
      <c r="D25" s="35"/>
      <c r="E25" s="36" t="n">
        <f aca="false">(M25-B25)*F25*10000</f>
        <v>-0</v>
      </c>
      <c r="F25" s="37"/>
      <c r="G25" s="38" t="n">
        <v>0.5</v>
      </c>
      <c r="H25" s="39" t="n">
        <v>3</v>
      </c>
      <c r="I25" s="40" t="n">
        <v>5.05</v>
      </c>
      <c r="J25" s="39" t="n">
        <f aca="false">VLOOKUP($A25,PARAMS,2,FALSE())+G25</f>
        <v>4.815</v>
      </c>
      <c r="K25" s="41" t="n">
        <v>0</v>
      </c>
      <c r="L25" s="41" t="n">
        <f aca="false">VLOOKUP($A25,PARAMS,3,FALSE())+K25</f>
        <v>0.53</v>
      </c>
      <c r="M25" s="42" t="n">
        <f aca="false">IF(ISNUMBER($F25),bsd(M$2,$H25,$J25,$I25,$Y25,$L25,$X25,0.2),0)</f>
        <v>0</v>
      </c>
      <c r="N25" s="42" t="n">
        <f aca="false">IF(ISNUMBER($F25),bsd(N$2,$H25,$J25,$I25,$Y25,$L25,$X25,0.2),0)</f>
        <v>0</v>
      </c>
      <c r="O25" s="42" t="n">
        <f aca="false">IF(ISNUMBER($F25),bsd(O$2,$H25,$J25,$I25,$Y25,$L25,$X25,0.2),0)</f>
        <v>0</v>
      </c>
      <c r="P25" s="42" t="n">
        <f aca="false">IF(ISNUMBER($F25),bsd(P$2,$H25,$J25,$I25,$Y25,$L25,$X25,0.2),0)</f>
        <v>0</v>
      </c>
      <c r="Q25" s="42" t="n">
        <f aca="false">IF(ISNUMBER($F25),bsd(Q$2,$H25,$J25,$I25,$Y25,$L25,$X25,0.2),0)</f>
        <v>0</v>
      </c>
      <c r="R25" s="43"/>
      <c r="S25" s="44" t="n">
        <f aca="false">IF(ISNUMBER($A25),$F25*N25,0)</f>
        <v>0</v>
      </c>
      <c r="T25" s="44" t="n">
        <f aca="false">IF(ISNUMBER($A25),$F25*O25,0)</f>
        <v>0</v>
      </c>
      <c r="U25" s="45" t="n">
        <f aca="false">IF(ISNUMBER($A25),$F25*P25*10000,0)</f>
        <v>0</v>
      </c>
      <c r="V25" s="45" t="n">
        <f aca="false">IF(ISNUMBER($A25),$F25*Q25*-10000,0)</f>
        <v>-0</v>
      </c>
      <c r="W25" s="46"/>
      <c r="X25" s="47" t="n">
        <f aca="false">VLOOKUP($A25,PARAMS,7,FALSE())</f>
        <v>0.068686384627542</v>
      </c>
      <c r="Y25" s="48" t="n">
        <f aca="true">IF(ISNUMBER(G25),VLOOKUP($A25,PARAMS,8,FALSE()),VLOOKUP($A25,PARAMS,4,FALSE()))-TODAY()</f>
        <v>-8978</v>
      </c>
      <c r="AA25" s="44" t="n">
        <f aca="false">IF($E25=AA$2,$S25,0)</f>
        <v>0</v>
      </c>
      <c r="AB25" s="44" t="n">
        <f aca="false">IF($E25=AB$2,$S25,0)</f>
        <v>0</v>
      </c>
      <c r="AC25" s="44" t="n">
        <f aca="false">IF($E25=AC$2,$S25,0)</f>
        <v>0</v>
      </c>
      <c r="AD25" s="44" t="n">
        <f aca="false">IF($E25=AD$2,$S25,0)</f>
        <v>0</v>
      </c>
      <c r="AE25" s="44" t="n">
        <f aca="false">IF($E25=AE$2,$S25,0)</f>
        <v>0</v>
      </c>
      <c r="AG25" s="44" t="n">
        <f aca="false">IF($E25=AG$2,$T25,0)</f>
        <v>0</v>
      </c>
      <c r="AH25" s="44" t="n">
        <f aca="false">IF($E25=AH$2,$T25,0)</f>
        <v>0</v>
      </c>
      <c r="AI25" s="44" t="n">
        <f aca="false">IF($E25=AI$2,$T25,0)</f>
        <v>0</v>
      </c>
      <c r="AJ25" s="44" t="n">
        <f aca="false">IF($E25=AJ$2,$T25,0)</f>
        <v>0</v>
      </c>
      <c r="AK25" s="44" t="n">
        <f aca="false">IF($E25=AK$2,$T25,0)</f>
        <v>0</v>
      </c>
      <c r="AM25" s="44" t="n">
        <f aca="false">IF($E25=AM$2,$U25,0)</f>
        <v>0</v>
      </c>
      <c r="AN25" s="44" t="n">
        <f aca="false">IF($E25=AN$2,$U25,0)</f>
        <v>0</v>
      </c>
      <c r="AO25" s="44" t="n">
        <f aca="false">IF($E25=AO$2,$U25,0)</f>
        <v>0</v>
      </c>
      <c r="AP25" s="44" t="n">
        <f aca="false">IF($E25=AP$2,$U25,0)</f>
        <v>0</v>
      </c>
      <c r="AQ25" s="44" t="n">
        <f aca="false">IF($E25=AQ$2,$U25,0)</f>
        <v>0</v>
      </c>
    </row>
    <row r="26" customFormat="false" ht="11.25" hidden="false" customHeight="false" outlineLevel="0" collapsed="false">
      <c r="A26" s="34"/>
      <c r="B26" s="35"/>
      <c r="D26" s="35"/>
      <c r="E26" s="36"/>
      <c r="F26" s="37"/>
      <c r="G26" s="38"/>
      <c r="H26" s="39"/>
      <c r="I26" s="40"/>
      <c r="J26" s="39"/>
      <c r="K26" s="41"/>
      <c r="L26" s="41"/>
      <c r="M26" s="42"/>
      <c r="N26" s="42"/>
      <c r="O26" s="42"/>
      <c r="P26" s="42"/>
      <c r="Q26" s="42"/>
      <c r="R26" s="43"/>
      <c r="S26" s="44"/>
      <c r="T26" s="44"/>
      <c r="U26" s="45"/>
      <c r="V26" s="45"/>
      <c r="W26" s="46"/>
      <c r="X26" s="47"/>
      <c r="Y26" s="48"/>
      <c r="AA26" s="44"/>
      <c r="AB26" s="44"/>
      <c r="AC26" s="44"/>
      <c r="AD26" s="44"/>
      <c r="AE26" s="44"/>
      <c r="AG26" s="44"/>
      <c r="AH26" s="44"/>
      <c r="AI26" s="44"/>
      <c r="AJ26" s="44"/>
      <c r="AK26" s="44"/>
      <c r="AM26" s="44"/>
      <c r="AN26" s="44"/>
      <c r="AO26" s="44"/>
      <c r="AP26" s="44"/>
      <c r="AQ26" s="44"/>
    </row>
    <row r="27" customFormat="false" ht="11.25" hidden="false" customHeight="false" outlineLevel="0" collapsed="false">
      <c r="A27" s="34" t="n">
        <v>36831</v>
      </c>
      <c r="B27" s="35" t="n">
        <v>1.21</v>
      </c>
      <c r="D27" s="35"/>
      <c r="E27" s="36" t="n">
        <f aca="false">(M27-B27)*F27*10000</f>
        <v>-0</v>
      </c>
      <c r="F27" s="37"/>
      <c r="G27" s="38"/>
      <c r="H27" s="39" t="n">
        <v>3</v>
      </c>
      <c r="I27" s="40" t="n">
        <v>4.6</v>
      </c>
      <c r="J27" s="39" t="n">
        <f aca="false">VLOOKUP($A27,PARAMS,2,FALSE())+G27</f>
        <v>4.84</v>
      </c>
      <c r="K27" s="41" t="n">
        <v>0</v>
      </c>
      <c r="L27" s="41" t="n">
        <f aca="false">VLOOKUP($A27,PARAMS,3,FALSE())+K27</f>
        <v>0.56</v>
      </c>
      <c r="M27" s="42" t="n">
        <f aca="false">IF(ISNUMBER($F27),bsd(M$2,$H27,$J27,$I27,$Y27,$L27,$X27,0.2),0)</f>
        <v>0</v>
      </c>
      <c r="N27" s="42" t="n">
        <f aca="false">IF(ISNUMBER($F27),bsd(N$2,$H27,$J27,$I27,$Y27,$L27,$X27,0.2),0)</f>
        <v>0</v>
      </c>
      <c r="O27" s="42" t="n">
        <f aca="false">IF(ISNUMBER($F27),bsd(O$2,$H27,$J27,$I27,$Y27,$L27,$X27,0.2),0)</f>
        <v>0</v>
      </c>
      <c r="P27" s="42" t="n">
        <f aca="false">IF(ISNUMBER($F27),bsd(P$2,$H27,$J27,$I27,$Y27,$L27,$X27,0.2),0)</f>
        <v>0</v>
      </c>
      <c r="Q27" s="42" t="n">
        <f aca="false">IF(ISNUMBER($F27),bsd(Q$2,$H27,$J27,$I27,$Y27,$L27,$X27,0.2),0)</f>
        <v>0</v>
      </c>
      <c r="R27" s="43"/>
      <c r="S27" s="44" t="n">
        <f aca="false">IF(ISNUMBER($A27),$F27*N27,0)</f>
        <v>0</v>
      </c>
      <c r="T27" s="44" t="n">
        <f aca="false">IF(ISNUMBER($A27),$F27*O27,0)</f>
        <v>0</v>
      </c>
      <c r="U27" s="45" t="n">
        <f aca="false">IF(ISNUMBER($A27),$F27*P27*10000,0)</f>
        <v>0</v>
      </c>
      <c r="V27" s="45" t="n">
        <f aca="false">IF(ISNUMBER($A27),$F27*Q27*-10000,0)</f>
        <v>-0</v>
      </c>
      <c r="W27" s="46"/>
      <c r="X27" s="47" t="n">
        <f aca="false">VLOOKUP($A27,PARAMS,7,FALSE())</f>
        <v>0.068040372818879</v>
      </c>
      <c r="Y27" s="48" t="n">
        <f aca="true">IF(ISNUMBER(G27),VLOOKUP($A27,PARAMS,8,FALSE()),VLOOKUP($A27,PARAMS,4,FALSE()))-TODAY()</f>
        <v>-9101</v>
      </c>
      <c r="AA27" s="44" t="n">
        <f aca="false">IF($E27=AA$2,$S27,0)</f>
        <v>0</v>
      </c>
      <c r="AB27" s="44" t="n">
        <f aca="false">IF($E27=AB$2,$S27,0)</f>
        <v>0</v>
      </c>
      <c r="AC27" s="44" t="n">
        <f aca="false">IF($E27=AC$2,$S27,0)</f>
        <v>0</v>
      </c>
      <c r="AD27" s="44" t="n">
        <f aca="false">IF($E27=AD$2,$S27,0)</f>
        <v>0</v>
      </c>
      <c r="AE27" s="44" t="n">
        <f aca="false">IF($E27=AE$2,$S27,0)</f>
        <v>0</v>
      </c>
      <c r="AG27" s="44" t="n">
        <f aca="false">IF($E27=AG$2,$T27,0)</f>
        <v>0</v>
      </c>
      <c r="AH27" s="44" t="n">
        <f aca="false">IF($E27=AH$2,$T27,0)</f>
        <v>0</v>
      </c>
      <c r="AI27" s="44" t="n">
        <f aca="false">IF($E27=AI$2,$T27,0)</f>
        <v>0</v>
      </c>
      <c r="AJ27" s="44" t="n">
        <f aca="false">IF($E27=AJ$2,$T27,0)</f>
        <v>0</v>
      </c>
      <c r="AK27" s="44" t="n">
        <f aca="false">IF($E27=AK$2,$T27,0)</f>
        <v>0</v>
      </c>
      <c r="AM27" s="44" t="n">
        <f aca="false">IF($E27=AM$2,$U27,0)</f>
        <v>0</v>
      </c>
      <c r="AN27" s="44" t="n">
        <f aca="false">IF($E27=AN$2,$U27,0)</f>
        <v>0</v>
      </c>
      <c r="AO27" s="44" t="n">
        <f aca="false">IF($E27=AO$2,$U27,0)</f>
        <v>0</v>
      </c>
      <c r="AP27" s="44" t="n">
        <f aca="false">IF($E27=AP$2,$U27,0)</f>
        <v>0</v>
      </c>
      <c r="AQ27" s="44" t="n">
        <f aca="false">IF($E27=AQ$2,$U27,0)</f>
        <v>0</v>
      </c>
    </row>
    <row r="28" customFormat="false" ht="11.25" hidden="false" customHeight="false" outlineLevel="0" collapsed="false">
      <c r="A28" s="34" t="n">
        <v>36861</v>
      </c>
      <c r="B28" s="35" t="n">
        <v>1.21</v>
      </c>
      <c r="D28" s="35"/>
      <c r="E28" s="36" t="n">
        <f aca="false">(M28-B28)*F28*10000</f>
        <v>-0</v>
      </c>
      <c r="F28" s="37"/>
      <c r="G28" s="38"/>
      <c r="H28" s="39" t="n">
        <v>3</v>
      </c>
      <c r="I28" s="40" t="n">
        <v>4.6</v>
      </c>
      <c r="J28" s="39" t="n">
        <f aca="false">VLOOKUP($A28,PARAMS,2,FALSE())+G28</f>
        <v>4.91</v>
      </c>
      <c r="K28" s="41" t="n">
        <v>0</v>
      </c>
      <c r="L28" s="41" t="n">
        <f aca="false">VLOOKUP($A28,PARAMS,3,FALSE())+K28</f>
        <v>0.59</v>
      </c>
      <c r="M28" s="42" t="n">
        <f aca="false">IF(ISNUMBER($F28),bsd(M$2,$H28,$J28,$I28,$Y28,$L28,$X28,0.2),0)</f>
        <v>0</v>
      </c>
      <c r="N28" s="42" t="n">
        <f aca="false">IF(ISNUMBER($F28),bsd(N$2,$H28,$J28,$I28,$Y28,$L28,$X28,0.2),0)</f>
        <v>0</v>
      </c>
      <c r="O28" s="42" t="n">
        <f aca="false">IF(ISNUMBER($F28),bsd(O$2,$H28,$J28,$I28,$Y28,$L28,$X28,0.2),0)</f>
        <v>0</v>
      </c>
      <c r="P28" s="42" t="n">
        <f aca="false">IF(ISNUMBER($F28),bsd(P$2,$H28,$J28,$I28,$Y28,$L28,$X28,0.2),0)</f>
        <v>0</v>
      </c>
      <c r="Q28" s="42" t="n">
        <f aca="false">IF(ISNUMBER($F28),bsd(Q$2,$H28,$J28,$I28,$Y28,$L28,$X28,0.2),0)</f>
        <v>0</v>
      </c>
      <c r="R28" s="43"/>
      <c r="S28" s="44" t="n">
        <f aca="false">IF(ISNUMBER($A28),$F28*N28,0)</f>
        <v>0</v>
      </c>
      <c r="T28" s="44" t="n">
        <f aca="false">IF(ISNUMBER($A28),$F28*O28,0)</f>
        <v>0</v>
      </c>
      <c r="U28" s="45" t="n">
        <f aca="false">IF(ISNUMBER($A28),$F28*P28*10000,0)</f>
        <v>0</v>
      </c>
      <c r="V28" s="45" t="n">
        <f aca="false">IF(ISNUMBER($A28),$F28*Q28*-10000,0)</f>
        <v>-0</v>
      </c>
      <c r="W28" s="46"/>
      <c r="X28" s="47" t="n">
        <f aca="false">VLOOKUP($A28,PARAMS,7,FALSE())</f>
        <v>0.068247886953399</v>
      </c>
      <c r="Y28" s="48" t="n">
        <f aca="true">IF(ISNUMBER(G28),VLOOKUP($A28,PARAMS,8,FALSE()),VLOOKUP($A28,PARAMS,4,FALSE()))-TODAY()</f>
        <v>-9069</v>
      </c>
      <c r="AA28" s="44" t="n">
        <f aca="false">IF($E28=AA$2,$S28,0)</f>
        <v>0</v>
      </c>
      <c r="AB28" s="44" t="n">
        <f aca="false">IF($E28=AB$2,$S28,0)</f>
        <v>0</v>
      </c>
      <c r="AC28" s="44" t="n">
        <f aca="false">IF($E28=AC$2,$S28,0)</f>
        <v>0</v>
      </c>
      <c r="AD28" s="44" t="n">
        <f aca="false">IF($E28=AD$2,$S28,0)</f>
        <v>0</v>
      </c>
      <c r="AE28" s="44" t="n">
        <f aca="false">IF($E28=AE$2,$S28,0)</f>
        <v>0</v>
      </c>
      <c r="AG28" s="44" t="n">
        <f aca="false">IF($E28=AG$2,$T28,0)</f>
        <v>0</v>
      </c>
      <c r="AH28" s="44" t="n">
        <f aca="false">IF($E28=AH$2,$T28,0)</f>
        <v>0</v>
      </c>
      <c r="AI28" s="44" t="n">
        <f aca="false">IF($E28=AI$2,$T28,0)</f>
        <v>0</v>
      </c>
      <c r="AJ28" s="44" t="n">
        <f aca="false">IF($E28=AJ$2,$T28,0)</f>
        <v>0</v>
      </c>
      <c r="AK28" s="44" t="n">
        <f aca="false">IF($E28=AK$2,$T28,0)</f>
        <v>0</v>
      </c>
      <c r="AM28" s="44" t="n">
        <f aca="false">IF($E28=AM$2,$U28,0)</f>
        <v>0</v>
      </c>
      <c r="AN28" s="44" t="n">
        <f aca="false">IF($E28=AN$2,$U28,0)</f>
        <v>0</v>
      </c>
      <c r="AO28" s="44" t="n">
        <f aca="false">IF($E28=AO$2,$U28,0)</f>
        <v>0</v>
      </c>
      <c r="AP28" s="44" t="n">
        <f aca="false">IF($E28=AP$2,$U28,0)</f>
        <v>0</v>
      </c>
      <c r="AQ28" s="44" t="n">
        <f aca="false">IF($E28=AQ$2,$U28,0)</f>
        <v>0</v>
      </c>
    </row>
    <row r="29" customFormat="false" ht="11.25" hidden="false" customHeight="false" outlineLevel="0" collapsed="false">
      <c r="A29" s="34" t="n">
        <v>36892</v>
      </c>
      <c r="B29" s="35" t="n">
        <v>1.21</v>
      </c>
      <c r="D29" s="35"/>
      <c r="E29" s="36" t="n">
        <f aca="false">(M29-B29)*F29*10000</f>
        <v>-0</v>
      </c>
      <c r="F29" s="37"/>
      <c r="G29" s="38"/>
      <c r="H29" s="39" t="n">
        <v>3</v>
      </c>
      <c r="I29" s="40" t="n">
        <v>4.6</v>
      </c>
      <c r="J29" s="39" t="n">
        <f aca="false">VLOOKUP($A29,PARAMS,2,FALSE())+G29</f>
        <v>4.85</v>
      </c>
      <c r="K29" s="41" t="n">
        <v>0</v>
      </c>
      <c r="L29" s="41" t="n">
        <f aca="false">VLOOKUP($A29,PARAMS,3,FALSE())+K29</f>
        <v>0.6</v>
      </c>
      <c r="M29" s="42" t="n">
        <f aca="false">IF(ISNUMBER($F29),bsd(M$2,$H29,$J29,$I29,$Y29,$L29,$X29,0.2),0)</f>
        <v>0</v>
      </c>
      <c r="N29" s="42" t="n">
        <f aca="false">IF(ISNUMBER($F29),bsd(N$2,$H29,$J29,$I29,$Y29,$L29,$X29,0.2),0)</f>
        <v>0</v>
      </c>
      <c r="O29" s="42" t="n">
        <f aca="false">IF(ISNUMBER($F29),bsd(O$2,$H29,$J29,$I29,$Y29,$L29,$X29,0.2),0)</f>
        <v>0</v>
      </c>
      <c r="P29" s="42" t="n">
        <f aca="false">IF(ISNUMBER($F29),bsd(P$2,$H29,$J29,$I29,$Y29,$L29,$X29,0.2),0)</f>
        <v>0</v>
      </c>
      <c r="Q29" s="42" t="n">
        <f aca="false">IF(ISNUMBER($F29),bsd(Q$2,$H29,$J29,$I29,$Y29,$L29,$X29,0.2),0)</f>
        <v>0</v>
      </c>
      <c r="R29" s="43"/>
      <c r="S29" s="44" t="n">
        <f aca="false">IF(ISNUMBER($A29),$F29*N29,0)</f>
        <v>0</v>
      </c>
      <c r="T29" s="44" t="n">
        <f aca="false">IF(ISNUMBER($A29),$F29*O29,0)</f>
        <v>0</v>
      </c>
      <c r="U29" s="45" t="n">
        <f aca="false">IF(ISNUMBER($A29),$F29*P29*10000,0)</f>
        <v>0</v>
      </c>
      <c r="V29" s="45" t="n">
        <f aca="false">IF(ISNUMBER($A29),$F29*Q29*-10000,0)</f>
        <v>-0</v>
      </c>
      <c r="W29" s="46"/>
      <c r="X29" s="47" t="n">
        <f aca="false">VLOOKUP($A29,PARAMS,7,FALSE())</f>
        <v>0.068245902043498</v>
      </c>
      <c r="Y29" s="48" t="n">
        <f aca="true">IF(ISNUMBER(G29),VLOOKUP($A29,PARAMS,8,FALSE()),VLOOKUP($A29,PARAMS,4,FALSE()))-TODAY()</f>
        <v>-9040</v>
      </c>
      <c r="AA29" s="44" t="n">
        <f aca="false">IF($E29=AA$2,$S29,0)</f>
        <v>0</v>
      </c>
      <c r="AB29" s="44" t="n">
        <f aca="false">IF($E29=AB$2,$S29,0)</f>
        <v>0</v>
      </c>
      <c r="AC29" s="44" t="n">
        <f aca="false">IF($E29=AC$2,$S29,0)</f>
        <v>0</v>
      </c>
      <c r="AD29" s="44" t="n">
        <f aca="false">IF($E29=AD$2,$S29,0)</f>
        <v>0</v>
      </c>
      <c r="AE29" s="44" t="n">
        <f aca="false">IF($E29=AE$2,$S29,0)</f>
        <v>0</v>
      </c>
      <c r="AG29" s="44" t="n">
        <f aca="false">IF($E29=AG$2,$T29,0)</f>
        <v>0</v>
      </c>
      <c r="AH29" s="44" t="n">
        <f aca="false">IF($E29=AH$2,$T29,0)</f>
        <v>0</v>
      </c>
      <c r="AI29" s="44" t="n">
        <f aca="false">IF($E29=AI$2,$T29,0)</f>
        <v>0</v>
      </c>
      <c r="AJ29" s="44" t="n">
        <f aca="false">IF($E29=AJ$2,$T29,0)</f>
        <v>0</v>
      </c>
      <c r="AK29" s="44" t="n">
        <f aca="false">IF($E29=AK$2,$T29,0)</f>
        <v>0</v>
      </c>
      <c r="AM29" s="44" t="n">
        <f aca="false">IF($E29=AM$2,$U29,0)</f>
        <v>0</v>
      </c>
      <c r="AN29" s="44" t="n">
        <f aca="false">IF($E29=AN$2,$U29,0)</f>
        <v>0</v>
      </c>
      <c r="AO29" s="44" t="n">
        <f aca="false">IF($E29=AO$2,$U29,0)</f>
        <v>0</v>
      </c>
      <c r="AP29" s="44" t="n">
        <f aca="false">IF($E29=AP$2,$U29,0)</f>
        <v>0</v>
      </c>
      <c r="AQ29" s="44" t="n">
        <f aca="false">IF($E29=AQ$2,$U29,0)</f>
        <v>0</v>
      </c>
    </row>
    <row r="30" customFormat="false" ht="11.25" hidden="false" customHeight="false" outlineLevel="0" collapsed="false">
      <c r="A30" s="34" t="n">
        <v>36923</v>
      </c>
      <c r="B30" s="35" t="n">
        <v>1.21</v>
      </c>
      <c r="D30" s="35"/>
      <c r="E30" s="36" t="n">
        <f aca="false">(M30-B30)*F30*10000</f>
        <v>-0</v>
      </c>
      <c r="F30" s="37"/>
      <c r="G30" s="38"/>
      <c r="H30" s="39" t="n">
        <v>3</v>
      </c>
      <c r="I30" s="40" t="n">
        <v>4.6</v>
      </c>
      <c r="J30" s="39" t="n">
        <f aca="false">VLOOKUP($A30,PARAMS,2,FALSE())+G30</f>
        <v>4.58</v>
      </c>
      <c r="K30" s="41" t="n">
        <v>0</v>
      </c>
      <c r="L30" s="41" t="n">
        <f aca="false">VLOOKUP($A30,PARAMS,3,FALSE())+K30</f>
        <v>0.5925</v>
      </c>
      <c r="M30" s="42" t="n">
        <f aca="false">IF(ISNUMBER($F30),bsd(M$2,$H30,$J30,$I30,$Y30,$L30,$X30,0.2),0)</f>
        <v>0</v>
      </c>
      <c r="N30" s="42" t="n">
        <f aca="false">IF(ISNUMBER($F30),bsd(N$2,$H30,$J30,$I30,$Y30,$L30,$X30,0.2),0)</f>
        <v>0</v>
      </c>
      <c r="O30" s="42" t="n">
        <f aca="false">IF(ISNUMBER($F30),bsd(O$2,$H30,$J30,$I30,$Y30,$L30,$X30,0.2),0)</f>
        <v>0</v>
      </c>
      <c r="P30" s="42" t="n">
        <f aca="false">IF(ISNUMBER($F30),bsd(P$2,$H30,$J30,$I30,$Y30,$L30,$X30,0.2),0)</f>
        <v>0</v>
      </c>
      <c r="Q30" s="42" t="n">
        <f aca="false">IF(ISNUMBER($F30),bsd(Q$2,$H30,$J30,$I30,$Y30,$L30,$X30,0.2),0)</f>
        <v>0</v>
      </c>
      <c r="R30" s="43"/>
      <c r="S30" s="44" t="n">
        <f aca="false">IF(ISNUMBER($A30),$F30*N30,0)</f>
        <v>0</v>
      </c>
      <c r="T30" s="44" t="n">
        <f aca="false">IF(ISNUMBER($A30),$F30*O30,0)</f>
        <v>0</v>
      </c>
      <c r="U30" s="45" t="n">
        <f aca="false">IF(ISNUMBER($A30),$F30*P30*10000,0)</f>
        <v>0</v>
      </c>
      <c r="V30" s="45" t="n">
        <f aca="false">IF(ISNUMBER($A30),$F30*Q30*-10000,0)</f>
        <v>-0</v>
      </c>
      <c r="W30" s="46"/>
      <c r="X30" s="47" t="n">
        <f aca="false">VLOOKUP($A30,PARAMS,7,FALSE())</f>
        <v>0.068477342037279</v>
      </c>
      <c r="Y30" s="48" t="n">
        <f aca="true">IF(ISNUMBER(G30),VLOOKUP($A30,PARAMS,8,FALSE()),VLOOKUP($A30,PARAMS,4,FALSE()))-TODAY()</f>
        <v>-9009</v>
      </c>
      <c r="AA30" s="44" t="n">
        <f aca="false">IF($E30=AA$2,$S30,0)</f>
        <v>0</v>
      </c>
      <c r="AB30" s="44" t="n">
        <f aca="false">IF($E30=AB$2,$S30,0)</f>
        <v>0</v>
      </c>
      <c r="AC30" s="44" t="n">
        <f aca="false">IF($E30=AC$2,$S30,0)</f>
        <v>0</v>
      </c>
      <c r="AD30" s="44" t="n">
        <f aca="false">IF($E30=AD$2,$S30,0)</f>
        <v>0</v>
      </c>
      <c r="AE30" s="44" t="n">
        <f aca="false">IF($E30=AE$2,$S30,0)</f>
        <v>0</v>
      </c>
      <c r="AG30" s="44" t="n">
        <f aca="false">IF($E30=AG$2,$T30,0)</f>
        <v>0</v>
      </c>
      <c r="AH30" s="44" t="n">
        <f aca="false">IF($E30=AH$2,$T30,0)</f>
        <v>0</v>
      </c>
      <c r="AI30" s="44" t="n">
        <f aca="false">IF($E30=AI$2,$T30,0)</f>
        <v>0</v>
      </c>
      <c r="AJ30" s="44" t="n">
        <f aca="false">IF($E30=AJ$2,$T30,0)</f>
        <v>0</v>
      </c>
      <c r="AK30" s="44" t="n">
        <f aca="false">IF($E30=AK$2,$T30,0)</f>
        <v>0</v>
      </c>
      <c r="AM30" s="44" t="n">
        <f aca="false">IF($E30=AM$2,$U30,0)</f>
        <v>0</v>
      </c>
      <c r="AN30" s="44" t="n">
        <f aca="false">IF($E30=AN$2,$U30,0)</f>
        <v>0</v>
      </c>
      <c r="AO30" s="44" t="n">
        <f aca="false">IF($E30=AO$2,$U30,0)</f>
        <v>0</v>
      </c>
      <c r="AP30" s="44" t="n">
        <f aca="false">IF($E30=AP$2,$U30,0)</f>
        <v>0</v>
      </c>
      <c r="AQ30" s="44" t="n">
        <f aca="false">IF($E30=AQ$2,$U30,0)</f>
        <v>0</v>
      </c>
    </row>
    <row r="31" customFormat="false" ht="11.25" hidden="false" customHeight="false" outlineLevel="0" collapsed="false">
      <c r="A31" s="34" t="n">
        <v>36951</v>
      </c>
      <c r="B31" s="35" t="n">
        <v>1.21</v>
      </c>
      <c r="D31" s="35"/>
      <c r="E31" s="36" t="n">
        <f aca="false">(M31-B31)*F31*10000</f>
        <v>-0</v>
      </c>
      <c r="F31" s="37"/>
      <c r="G31" s="38"/>
      <c r="H31" s="39" t="n">
        <v>3</v>
      </c>
      <c r="I31" s="40" t="n">
        <v>4.6</v>
      </c>
      <c r="J31" s="39" t="n">
        <f aca="false">VLOOKUP($A31,PARAMS,2,FALSE())+G31</f>
        <v>4.315</v>
      </c>
      <c r="K31" s="41" t="n">
        <v>0</v>
      </c>
      <c r="L31" s="41" t="n">
        <f aca="false">VLOOKUP($A31,PARAMS,3,FALSE())+K31</f>
        <v>0.53</v>
      </c>
      <c r="M31" s="42" t="n">
        <f aca="false">IF(ISNUMBER($F31),bsd(M$2,$H31,$J31,$I31,$Y31,$L31,$X31,0.2),0)</f>
        <v>0</v>
      </c>
      <c r="N31" s="42" t="n">
        <f aca="false">IF(ISNUMBER($F31),bsd(N$2,$H31,$J31,$I31,$Y31,$L31,$X31,0.2),0)</f>
        <v>0</v>
      </c>
      <c r="O31" s="42" t="n">
        <f aca="false">IF(ISNUMBER($F31),bsd(O$2,$H31,$J31,$I31,$Y31,$L31,$X31,0.2),0)</f>
        <v>0</v>
      </c>
      <c r="P31" s="42" t="n">
        <f aca="false">IF(ISNUMBER($F31),bsd(P$2,$H31,$J31,$I31,$Y31,$L31,$X31,0.2),0)</f>
        <v>0</v>
      </c>
      <c r="Q31" s="42" t="n">
        <f aca="false">IF(ISNUMBER($F31),bsd(Q$2,$H31,$J31,$I31,$Y31,$L31,$X31,0.2),0)</f>
        <v>0</v>
      </c>
      <c r="R31" s="43"/>
      <c r="S31" s="44" t="n">
        <f aca="false">IF(ISNUMBER($A31),$F31*N31,0)</f>
        <v>0</v>
      </c>
      <c r="T31" s="44" t="n">
        <f aca="false">IF(ISNUMBER($A31),$F31*O31,0)</f>
        <v>0</v>
      </c>
      <c r="U31" s="45" t="n">
        <f aca="false">IF(ISNUMBER($A31),$F31*P31*10000,0)</f>
        <v>0</v>
      </c>
      <c r="V31" s="45" t="n">
        <f aca="false">IF(ISNUMBER($A31),$F31*Q31*-10000,0)</f>
        <v>-0</v>
      </c>
      <c r="W31" s="46"/>
      <c r="X31" s="47" t="n">
        <f aca="false">VLOOKUP($A31,PARAMS,7,FALSE())</f>
        <v>0.068686384627542</v>
      </c>
      <c r="Y31" s="48" t="n">
        <f aca="true">IF(ISNUMBER(G31),VLOOKUP($A31,PARAMS,8,FALSE()),VLOOKUP($A31,PARAMS,4,FALSE()))-TODAY()</f>
        <v>-8981</v>
      </c>
      <c r="AA31" s="44" t="n">
        <f aca="false">IF($E31=AA$2,$S31,0)</f>
        <v>0</v>
      </c>
      <c r="AB31" s="44" t="n">
        <f aca="false">IF($E31=AB$2,$S31,0)</f>
        <v>0</v>
      </c>
      <c r="AC31" s="44" t="n">
        <f aca="false">IF($E31=AC$2,$S31,0)</f>
        <v>0</v>
      </c>
      <c r="AD31" s="44" t="n">
        <f aca="false">IF($E31=AD$2,$S31,0)</f>
        <v>0</v>
      </c>
      <c r="AE31" s="44" t="n">
        <f aca="false">IF($E31=AE$2,$S31,0)</f>
        <v>0</v>
      </c>
      <c r="AG31" s="44" t="n">
        <f aca="false">IF($E31=AG$2,$T31,0)</f>
        <v>0</v>
      </c>
      <c r="AH31" s="44" t="n">
        <f aca="false">IF($E31=AH$2,$T31,0)</f>
        <v>0</v>
      </c>
      <c r="AI31" s="44" t="n">
        <f aca="false">IF($E31=AI$2,$T31,0)</f>
        <v>0</v>
      </c>
      <c r="AJ31" s="44" t="n">
        <f aca="false">IF($E31=AJ$2,$T31,0)</f>
        <v>0</v>
      </c>
      <c r="AK31" s="44" t="n">
        <f aca="false">IF($E31=AK$2,$T31,0)</f>
        <v>0</v>
      </c>
      <c r="AM31" s="44" t="n">
        <f aca="false">IF($E31=AM$2,$U31,0)</f>
        <v>0</v>
      </c>
      <c r="AN31" s="44" t="n">
        <f aca="false">IF($E31=AN$2,$U31,0)</f>
        <v>0</v>
      </c>
      <c r="AO31" s="44" t="n">
        <f aca="false">IF($E31=AO$2,$U31,0)</f>
        <v>0</v>
      </c>
      <c r="AP31" s="44" t="n">
        <f aca="false">IF($E31=AP$2,$U31,0)</f>
        <v>0</v>
      </c>
      <c r="AQ31" s="44" t="n">
        <f aca="false">IF($E31=AQ$2,$U31,0)</f>
        <v>0</v>
      </c>
    </row>
    <row r="32" customFormat="false" ht="11.25" hidden="false" customHeight="false" outlineLevel="0" collapsed="false">
      <c r="A32" s="34"/>
      <c r="B32" s="35"/>
      <c r="D32" s="35"/>
      <c r="E32" s="36"/>
      <c r="F32" s="37"/>
      <c r="G32" s="38"/>
      <c r="H32" s="39"/>
      <c r="I32" s="40"/>
      <c r="J32" s="39"/>
      <c r="K32" s="41"/>
      <c r="L32" s="41"/>
      <c r="M32" s="42"/>
      <c r="N32" s="42"/>
      <c r="O32" s="42"/>
      <c r="P32" s="42"/>
      <c r="Q32" s="42"/>
      <c r="R32" s="43"/>
      <c r="S32" s="44"/>
      <c r="T32" s="44"/>
      <c r="U32" s="45"/>
      <c r="V32" s="45"/>
      <c r="W32" s="46"/>
      <c r="X32" s="47"/>
      <c r="Y32" s="48"/>
      <c r="AA32" s="44"/>
      <c r="AB32" s="44"/>
      <c r="AC32" s="44"/>
      <c r="AD32" s="44"/>
      <c r="AE32" s="44"/>
      <c r="AG32" s="44"/>
      <c r="AH32" s="44"/>
      <c r="AI32" s="44"/>
      <c r="AJ32" s="44"/>
      <c r="AK32" s="44"/>
      <c r="AM32" s="44"/>
      <c r="AN32" s="44"/>
      <c r="AO32" s="44"/>
      <c r="AP32" s="44"/>
      <c r="AQ32" s="44"/>
    </row>
    <row r="33" customFormat="false" ht="11.25" hidden="false" customHeight="false" outlineLevel="0" collapsed="false">
      <c r="A33" s="34" t="n">
        <v>36831</v>
      </c>
      <c r="B33" s="35" t="n">
        <v>1.215</v>
      </c>
      <c r="D33" s="35"/>
      <c r="E33" s="36" t="n">
        <f aca="false">(M33-B33)*F33*10000</f>
        <v>-0</v>
      </c>
      <c r="F33" s="37"/>
      <c r="G33" s="38"/>
      <c r="H33" s="39" t="n">
        <v>3</v>
      </c>
      <c r="I33" s="40" t="n">
        <v>4.6</v>
      </c>
      <c r="J33" s="39" t="n">
        <f aca="false">VLOOKUP($A33,PARAMS,2,FALSE())+G33</f>
        <v>4.84</v>
      </c>
      <c r="K33" s="41" t="n">
        <v>0</v>
      </c>
      <c r="L33" s="41" t="n">
        <f aca="false">VLOOKUP($A33,PARAMS,3,FALSE())+K33</f>
        <v>0.56</v>
      </c>
      <c r="M33" s="42" t="n">
        <f aca="false">IF(ISNUMBER($F33),bsd(M$2,$H33,$J33,$I33,$Y33,$L33,$X33,0.2),0)</f>
        <v>0</v>
      </c>
      <c r="N33" s="42" t="n">
        <f aca="false">IF(ISNUMBER($F33),bsd(N$2,$H33,$J33,$I33,$Y33,$L33,$X33,0.2),0)</f>
        <v>0</v>
      </c>
      <c r="O33" s="42" t="n">
        <f aca="false">IF(ISNUMBER($F33),bsd(O$2,$H33,$J33,$I33,$Y33,$L33,$X33,0.2),0)</f>
        <v>0</v>
      </c>
      <c r="P33" s="42" t="n">
        <f aca="false">IF(ISNUMBER($F33),bsd(P$2,$H33,$J33,$I33,$Y33,$L33,$X33,0.2),0)</f>
        <v>0</v>
      </c>
      <c r="Q33" s="42" t="n">
        <f aca="false">IF(ISNUMBER($F33),bsd(Q$2,$H33,$J33,$I33,$Y33,$L33,$X33,0.2),0)</f>
        <v>0</v>
      </c>
      <c r="R33" s="43"/>
      <c r="S33" s="44" t="n">
        <f aca="false">IF(ISNUMBER($A33),$F33*N33,0)</f>
        <v>0</v>
      </c>
      <c r="T33" s="44" t="n">
        <f aca="false">IF(ISNUMBER($A33),$F33*O33,0)</f>
        <v>0</v>
      </c>
      <c r="U33" s="45" t="n">
        <f aca="false">IF(ISNUMBER($A33),$F33*P33*10000,0)</f>
        <v>0</v>
      </c>
      <c r="V33" s="45" t="n">
        <f aca="false">IF(ISNUMBER($A33),$F33*Q33*-10000,0)</f>
        <v>-0</v>
      </c>
      <c r="W33" s="46"/>
      <c r="X33" s="47" t="n">
        <f aca="false">VLOOKUP($A33,PARAMS,7,FALSE())</f>
        <v>0.068040372818879</v>
      </c>
      <c r="Y33" s="48" t="n">
        <f aca="true">IF(ISNUMBER(G33),VLOOKUP($A33,PARAMS,8,FALSE()),VLOOKUP($A33,PARAMS,4,FALSE()))-TODAY()</f>
        <v>-9101</v>
      </c>
      <c r="AA33" s="44" t="n">
        <f aca="false">IF($E33=AA$2,$S33,0)</f>
        <v>0</v>
      </c>
      <c r="AB33" s="44" t="n">
        <f aca="false">IF($E33=AB$2,$S33,0)</f>
        <v>0</v>
      </c>
      <c r="AC33" s="44" t="n">
        <f aca="false">IF($E33=AC$2,$S33,0)</f>
        <v>0</v>
      </c>
      <c r="AD33" s="44" t="n">
        <f aca="false">IF($E33=AD$2,$S33,0)</f>
        <v>0</v>
      </c>
      <c r="AE33" s="44" t="n">
        <f aca="false">IF($E33=AE$2,$S33,0)</f>
        <v>0</v>
      </c>
      <c r="AG33" s="44" t="n">
        <f aca="false">IF($E33=AG$2,$T33,0)</f>
        <v>0</v>
      </c>
      <c r="AH33" s="44" t="n">
        <f aca="false">IF($E33=AH$2,$T33,0)</f>
        <v>0</v>
      </c>
      <c r="AI33" s="44" t="n">
        <f aca="false">IF($E33=AI$2,$T33,0)</f>
        <v>0</v>
      </c>
      <c r="AJ33" s="44" t="n">
        <f aca="false">IF($E33=AJ$2,$T33,0)</f>
        <v>0</v>
      </c>
      <c r="AK33" s="44" t="n">
        <f aca="false">IF($E33=AK$2,$T33,0)</f>
        <v>0</v>
      </c>
      <c r="AM33" s="44" t="n">
        <f aca="false">IF($E33=AM$2,$U33,0)</f>
        <v>0</v>
      </c>
      <c r="AN33" s="44" t="n">
        <f aca="false">IF($E33=AN$2,$U33,0)</f>
        <v>0</v>
      </c>
      <c r="AO33" s="44" t="n">
        <f aca="false">IF($E33=AO$2,$U33,0)</f>
        <v>0</v>
      </c>
      <c r="AP33" s="44" t="n">
        <f aca="false">IF($E33=AP$2,$U33,0)</f>
        <v>0</v>
      </c>
      <c r="AQ33" s="44" t="n">
        <f aca="false">IF($E33=AQ$2,$U33,0)</f>
        <v>0</v>
      </c>
    </row>
    <row r="34" customFormat="false" ht="11.25" hidden="false" customHeight="false" outlineLevel="0" collapsed="false">
      <c r="A34" s="34" t="n">
        <v>36861</v>
      </c>
      <c r="B34" s="35" t="n">
        <v>1.215</v>
      </c>
      <c r="D34" s="35"/>
      <c r="E34" s="36" t="n">
        <f aca="false">(M34-B34)*F34*10000</f>
        <v>-0</v>
      </c>
      <c r="F34" s="37"/>
      <c r="G34" s="38"/>
      <c r="H34" s="39" t="n">
        <v>3</v>
      </c>
      <c r="I34" s="40" t="n">
        <v>4.6</v>
      </c>
      <c r="J34" s="39" t="n">
        <f aca="false">VLOOKUP($A34,PARAMS,2,FALSE())+G34</f>
        <v>4.91</v>
      </c>
      <c r="K34" s="41" t="n">
        <v>0</v>
      </c>
      <c r="L34" s="41" t="n">
        <f aca="false">VLOOKUP($A34,PARAMS,3,FALSE())+K34</f>
        <v>0.59</v>
      </c>
      <c r="M34" s="42" t="n">
        <f aca="false">IF(ISNUMBER($F34),bsd(M$2,$H34,$J34,$I34,$Y34,$L34,$X34,0.2),0)</f>
        <v>0</v>
      </c>
      <c r="N34" s="42" t="n">
        <f aca="false">IF(ISNUMBER($F34),bsd(N$2,$H34,$J34,$I34,$Y34,$L34,$X34,0.2),0)</f>
        <v>0</v>
      </c>
      <c r="O34" s="42" t="n">
        <f aca="false">IF(ISNUMBER($F34),bsd(O$2,$H34,$J34,$I34,$Y34,$L34,$X34,0.2),0)</f>
        <v>0</v>
      </c>
      <c r="P34" s="42" t="n">
        <f aca="false">IF(ISNUMBER($F34),bsd(P$2,$H34,$J34,$I34,$Y34,$L34,$X34,0.2),0)</f>
        <v>0</v>
      </c>
      <c r="Q34" s="42" t="n">
        <f aca="false">IF(ISNUMBER($F34),bsd(Q$2,$H34,$J34,$I34,$Y34,$L34,$X34,0.2),0)</f>
        <v>0</v>
      </c>
      <c r="R34" s="43"/>
      <c r="S34" s="44" t="n">
        <f aca="false">IF(ISNUMBER($A34),$F34*N34,0)</f>
        <v>0</v>
      </c>
      <c r="T34" s="44" t="n">
        <f aca="false">IF(ISNUMBER($A34),$F34*O34,0)</f>
        <v>0</v>
      </c>
      <c r="U34" s="45" t="n">
        <f aca="false">IF(ISNUMBER($A34),$F34*P34*10000,0)</f>
        <v>0</v>
      </c>
      <c r="V34" s="45" t="n">
        <f aca="false">IF(ISNUMBER($A34),$F34*Q34*-10000,0)</f>
        <v>-0</v>
      </c>
      <c r="W34" s="46"/>
      <c r="X34" s="47" t="n">
        <f aca="false">VLOOKUP($A34,PARAMS,7,FALSE())</f>
        <v>0.068247886953399</v>
      </c>
      <c r="Y34" s="48" t="n">
        <f aca="true">IF(ISNUMBER(G34),VLOOKUP($A34,PARAMS,8,FALSE()),VLOOKUP($A34,PARAMS,4,FALSE()))-TODAY()</f>
        <v>-9069</v>
      </c>
      <c r="AA34" s="44" t="n">
        <f aca="false">IF($E34=AA$2,$S34,0)</f>
        <v>0</v>
      </c>
      <c r="AB34" s="44" t="n">
        <f aca="false">IF($E34=AB$2,$S34,0)</f>
        <v>0</v>
      </c>
      <c r="AC34" s="44" t="n">
        <f aca="false">IF($E34=AC$2,$S34,0)</f>
        <v>0</v>
      </c>
      <c r="AD34" s="44" t="n">
        <f aca="false">IF($E34=AD$2,$S34,0)</f>
        <v>0</v>
      </c>
      <c r="AE34" s="44" t="n">
        <f aca="false">IF($E34=AE$2,$S34,0)</f>
        <v>0</v>
      </c>
      <c r="AG34" s="44" t="n">
        <f aca="false">IF($E34=AG$2,$T34,0)</f>
        <v>0</v>
      </c>
      <c r="AH34" s="44" t="n">
        <f aca="false">IF($E34=AH$2,$T34,0)</f>
        <v>0</v>
      </c>
      <c r="AI34" s="44" t="n">
        <f aca="false">IF($E34=AI$2,$T34,0)</f>
        <v>0</v>
      </c>
      <c r="AJ34" s="44" t="n">
        <f aca="false">IF($E34=AJ$2,$T34,0)</f>
        <v>0</v>
      </c>
      <c r="AK34" s="44" t="n">
        <f aca="false">IF($E34=AK$2,$T34,0)</f>
        <v>0</v>
      </c>
      <c r="AM34" s="44" t="n">
        <f aca="false">IF($E34=AM$2,$U34,0)</f>
        <v>0</v>
      </c>
      <c r="AN34" s="44" t="n">
        <f aca="false">IF($E34=AN$2,$U34,0)</f>
        <v>0</v>
      </c>
      <c r="AO34" s="44" t="n">
        <f aca="false">IF($E34=AO$2,$U34,0)</f>
        <v>0</v>
      </c>
      <c r="AP34" s="44" t="n">
        <f aca="false">IF($E34=AP$2,$U34,0)</f>
        <v>0</v>
      </c>
      <c r="AQ34" s="44" t="n">
        <f aca="false">IF($E34=AQ$2,$U34,0)</f>
        <v>0</v>
      </c>
    </row>
    <row r="35" customFormat="false" ht="11.25" hidden="false" customHeight="false" outlineLevel="0" collapsed="false">
      <c r="A35" s="34" t="n">
        <v>36892</v>
      </c>
      <c r="B35" s="35" t="n">
        <v>1.215</v>
      </c>
      <c r="D35" s="35"/>
      <c r="E35" s="36" t="n">
        <f aca="false">(M35-B35)*F35*10000</f>
        <v>-0</v>
      </c>
      <c r="F35" s="37"/>
      <c r="G35" s="38"/>
      <c r="H35" s="39" t="n">
        <v>3</v>
      </c>
      <c r="I35" s="40" t="n">
        <v>4.6</v>
      </c>
      <c r="J35" s="39" t="n">
        <f aca="false">VLOOKUP($A35,PARAMS,2,FALSE())+G35</f>
        <v>4.85</v>
      </c>
      <c r="K35" s="41" t="n">
        <v>0</v>
      </c>
      <c r="L35" s="41" t="n">
        <f aca="false">VLOOKUP($A35,PARAMS,3,FALSE())+K35</f>
        <v>0.6</v>
      </c>
      <c r="M35" s="42" t="n">
        <f aca="false">IF(ISNUMBER($F35),bsd(M$2,$H35,$J35,$I35,$Y35,$L35,$X35,0.2),0)</f>
        <v>0</v>
      </c>
      <c r="N35" s="42" t="n">
        <f aca="false">IF(ISNUMBER($F35),bsd(N$2,$H35,$J35,$I35,$Y35,$L35,$X35,0.2),0)</f>
        <v>0</v>
      </c>
      <c r="O35" s="42" t="n">
        <f aca="false">IF(ISNUMBER($F35),bsd(O$2,$H35,$J35,$I35,$Y35,$L35,$X35,0.2),0)</f>
        <v>0</v>
      </c>
      <c r="P35" s="42" t="n">
        <f aca="false">IF(ISNUMBER($F35),bsd(P$2,$H35,$J35,$I35,$Y35,$L35,$X35,0.2),0)</f>
        <v>0</v>
      </c>
      <c r="Q35" s="42" t="n">
        <f aca="false">IF(ISNUMBER($F35),bsd(Q$2,$H35,$J35,$I35,$Y35,$L35,$X35,0.2),0)</f>
        <v>0</v>
      </c>
      <c r="R35" s="43"/>
      <c r="S35" s="44" t="n">
        <f aca="false">IF(ISNUMBER($A35),$F35*N35,0)</f>
        <v>0</v>
      </c>
      <c r="T35" s="44" t="n">
        <f aca="false">IF(ISNUMBER($A35),$F35*O35,0)</f>
        <v>0</v>
      </c>
      <c r="U35" s="45" t="n">
        <f aca="false">IF(ISNUMBER($A35),$F35*P35*10000,0)</f>
        <v>0</v>
      </c>
      <c r="V35" s="45" t="n">
        <f aca="false">IF(ISNUMBER($A35),$F35*Q35*-10000,0)</f>
        <v>-0</v>
      </c>
      <c r="W35" s="46"/>
      <c r="X35" s="47" t="n">
        <f aca="false">VLOOKUP($A35,PARAMS,7,FALSE())</f>
        <v>0.068245902043498</v>
      </c>
      <c r="Y35" s="48" t="n">
        <f aca="true">IF(ISNUMBER(G35),VLOOKUP($A35,PARAMS,8,FALSE()),VLOOKUP($A35,PARAMS,4,FALSE()))-TODAY()</f>
        <v>-9040</v>
      </c>
      <c r="AA35" s="44" t="n">
        <f aca="false">IF($E35=AA$2,$S35,0)</f>
        <v>0</v>
      </c>
      <c r="AB35" s="44" t="n">
        <f aca="false">IF($E35=AB$2,$S35,0)</f>
        <v>0</v>
      </c>
      <c r="AC35" s="44" t="n">
        <f aca="false">IF($E35=AC$2,$S35,0)</f>
        <v>0</v>
      </c>
      <c r="AD35" s="44" t="n">
        <f aca="false">IF($E35=AD$2,$S35,0)</f>
        <v>0</v>
      </c>
      <c r="AE35" s="44" t="n">
        <f aca="false">IF($E35=AE$2,$S35,0)</f>
        <v>0</v>
      </c>
      <c r="AG35" s="44" t="n">
        <f aca="false">IF($E35=AG$2,$T35,0)</f>
        <v>0</v>
      </c>
      <c r="AH35" s="44" t="n">
        <f aca="false">IF($E35=AH$2,$T35,0)</f>
        <v>0</v>
      </c>
      <c r="AI35" s="44" t="n">
        <f aca="false">IF($E35=AI$2,$T35,0)</f>
        <v>0</v>
      </c>
      <c r="AJ35" s="44" t="n">
        <f aca="false">IF($E35=AJ$2,$T35,0)</f>
        <v>0</v>
      </c>
      <c r="AK35" s="44" t="n">
        <f aca="false">IF($E35=AK$2,$T35,0)</f>
        <v>0</v>
      </c>
      <c r="AM35" s="44" t="n">
        <f aca="false">IF($E35=AM$2,$U35,0)</f>
        <v>0</v>
      </c>
      <c r="AN35" s="44" t="n">
        <f aca="false">IF($E35=AN$2,$U35,0)</f>
        <v>0</v>
      </c>
      <c r="AO35" s="44" t="n">
        <f aca="false">IF($E35=AO$2,$U35,0)</f>
        <v>0</v>
      </c>
      <c r="AP35" s="44" t="n">
        <f aca="false">IF($E35=AP$2,$U35,0)</f>
        <v>0</v>
      </c>
      <c r="AQ35" s="44" t="n">
        <f aca="false">IF($E35=AQ$2,$U35,0)</f>
        <v>0</v>
      </c>
    </row>
    <row r="36" customFormat="false" ht="11.25" hidden="false" customHeight="false" outlineLevel="0" collapsed="false">
      <c r="A36" s="34" t="n">
        <v>36923</v>
      </c>
      <c r="B36" s="35" t="n">
        <v>1.215</v>
      </c>
      <c r="D36" s="35"/>
      <c r="E36" s="36" t="n">
        <f aca="false">(M36-B36)*F36*10000</f>
        <v>-0</v>
      </c>
      <c r="F36" s="37"/>
      <c r="G36" s="38"/>
      <c r="H36" s="39" t="n">
        <v>3</v>
      </c>
      <c r="I36" s="40" t="n">
        <v>4.6</v>
      </c>
      <c r="J36" s="39" t="n">
        <f aca="false">VLOOKUP($A36,PARAMS,2,FALSE())+G36</f>
        <v>4.58</v>
      </c>
      <c r="K36" s="41" t="n">
        <v>0</v>
      </c>
      <c r="L36" s="41" t="n">
        <f aca="false">VLOOKUP($A36,PARAMS,3,FALSE())+K36</f>
        <v>0.5925</v>
      </c>
      <c r="M36" s="42" t="n">
        <f aca="false">IF(ISNUMBER($F36),bsd(M$2,$H36,$J36,$I36,$Y36,$L36,$X36,0.2),0)</f>
        <v>0</v>
      </c>
      <c r="N36" s="42" t="n">
        <f aca="false">IF(ISNUMBER($F36),bsd(N$2,$H36,$J36,$I36,$Y36,$L36,$X36,0.2),0)</f>
        <v>0</v>
      </c>
      <c r="O36" s="42" t="n">
        <f aca="false">IF(ISNUMBER($F36),bsd(O$2,$H36,$J36,$I36,$Y36,$L36,$X36,0.2),0)</f>
        <v>0</v>
      </c>
      <c r="P36" s="42" t="n">
        <f aca="false">IF(ISNUMBER($F36),bsd(P$2,$H36,$J36,$I36,$Y36,$L36,$X36,0.2),0)</f>
        <v>0</v>
      </c>
      <c r="Q36" s="42" t="n">
        <f aca="false">IF(ISNUMBER($F36),bsd(Q$2,$H36,$J36,$I36,$Y36,$L36,$X36,0.2),0)</f>
        <v>0</v>
      </c>
      <c r="R36" s="43"/>
      <c r="S36" s="44" t="n">
        <f aca="false">IF(ISNUMBER($A36),$F36*N36,0)</f>
        <v>0</v>
      </c>
      <c r="T36" s="44" t="n">
        <f aca="false">IF(ISNUMBER($A36),$F36*O36,0)</f>
        <v>0</v>
      </c>
      <c r="U36" s="45" t="n">
        <f aca="false">IF(ISNUMBER($A36),$F36*P36*10000,0)</f>
        <v>0</v>
      </c>
      <c r="V36" s="45" t="n">
        <f aca="false">IF(ISNUMBER($A36),$F36*Q36*-10000,0)</f>
        <v>-0</v>
      </c>
      <c r="W36" s="46"/>
      <c r="X36" s="47" t="n">
        <f aca="false">VLOOKUP($A36,PARAMS,7,FALSE())</f>
        <v>0.068477342037279</v>
      </c>
      <c r="Y36" s="48" t="n">
        <f aca="true">IF(ISNUMBER(G36),VLOOKUP($A36,PARAMS,8,FALSE()),VLOOKUP($A36,PARAMS,4,FALSE()))-TODAY()</f>
        <v>-9009</v>
      </c>
      <c r="AA36" s="44" t="n">
        <f aca="false">IF($E36=AA$2,$S36,0)</f>
        <v>0</v>
      </c>
      <c r="AB36" s="44" t="n">
        <f aca="false">IF($E36=AB$2,$S36,0)</f>
        <v>0</v>
      </c>
      <c r="AC36" s="44" t="n">
        <f aca="false">IF($E36=AC$2,$S36,0)</f>
        <v>0</v>
      </c>
      <c r="AD36" s="44" t="n">
        <f aca="false">IF($E36=AD$2,$S36,0)</f>
        <v>0</v>
      </c>
      <c r="AE36" s="44" t="n">
        <f aca="false">IF($E36=AE$2,$S36,0)</f>
        <v>0</v>
      </c>
      <c r="AG36" s="44" t="n">
        <f aca="false">IF($E36=AG$2,$T36,0)</f>
        <v>0</v>
      </c>
      <c r="AH36" s="44" t="n">
        <f aca="false">IF($E36=AH$2,$T36,0)</f>
        <v>0</v>
      </c>
      <c r="AI36" s="44" t="n">
        <f aca="false">IF($E36=AI$2,$T36,0)</f>
        <v>0</v>
      </c>
      <c r="AJ36" s="44" t="n">
        <f aca="false">IF($E36=AJ$2,$T36,0)</f>
        <v>0</v>
      </c>
      <c r="AK36" s="44" t="n">
        <f aca="false">IF($E36=AK$2,$T36,0)</f>
        <v>0</v>
      </c>
      <c r="AM36" s="44" t="n">
        <f aca="false">IF($E36=AM$2,$U36,0)</f>
        <v>0</v>
      </c>
      <c r="AN36" s="44" t="n">
        <f aca="false">IF($E36=AN$2,$U36,0)</f>
        <v>0</v>
      </c>
      <c r="AO36" s="44" t="n">
        <f aca="false">IF($E36=AO$2,$U36,0)</f>
        <v>0</v>
      </c>
      <c r="AP36" s="44" t="n">
        <f aca="false">IF($E36=AP$2,$U36,0)</f>
        <v>0</v>
      </c>
      <c r="AQ36" s="44" t="n">
        <f aca="false">IF($E36=AQ$2,$U36,0)</f>
        <v>0</v>
      </c>
    </row>
    <row r="37" customFormat="false" ht="11.25" hidden="false" customHeight="false" outlineLevel="0" collapsed="false">
      <c r="A37" s="34" t="n">
        <v>36951</v>
      </c>
      <c r="B37" s="35" t="n">
        <v>1.215</v>
      </c>
      <c r="D37" s="35"/>
      <c r="E37" s="36" t="n">
        <f aca="false">(M37-B37)*F37*10000</f>
        <v>-0</v>
      </c>
      <c r="F37" s="37"/>
      <c r="G37" s="38"/>
      <c r="H37" s="39" t="n">
        <v>3</v>
      </c>
      <c r="I37" s="40" t="n">
        <v>4.6</v>
      </c>
      <c r="J37" s="39" t="n">
        <f aca="false">VLOOKUP($A37,PARAMS,2,FALSE())+G37</f>
        <v>4.315</v>
      </c>
      <c r="K37" s="41" t="n">
        <v>0</v>
      </c>
      <c r="L37" s="41" t="n">
        <f aca="false">VLOOKUP($A37,PARAMS,3,FALSE())+K37</f>
        <v>0.53</v>
      </c>
      <c r="M37" s="42" t="n">
        <f aca="false">IF(ISNUMBER($F37),bsd(M$2,$H37,$J37,$I37,$Y37,$L37,$X37,0.2),0)</f>
        <v>0</v>
      </c>
      <c r="N37" s="42" t="n">
        <f aca="false">IF(ISNUMBER($F37),bsd(N$2,$H37,$J37,$I37,$Y37,$L37,$X37,0.2),0)</f>
        <v>0</v>
      </c>
      <c r="O37" s="42" t="n">
        <f aca="false">IF(ISNUMBER($F37),bsd(O$2,$H37,$J37,$I37,$Y37,$L37,$X37,0.2),0)</f>
        <v>0</v>
      </c>
      <c r="P37" s="42" t="n">
        <f aca="false">IF(ISNUMBER($F37),bsd(P$2,$H37,$J37,$I37,$Y37,$L37,$X37,0.2),0)</f>
        <v>0</v>
      </c>
      <c r="Q37" s="42" t="n">
        <f aca="false">IF(ISNUMBER($F37),bsd(Q$2,$H37,$J37,$I37,$Y37,$L37,$X37,0.2),0)</f>
        <v>0</v>
      </c>
      <c r="R37" s="43"/>
      <c r="S37" s="44" t="n">
        <f aca="false">IF(ISNUMBER($A37),$F37*N37,0)</f>
        <v>0</v>
      </c>
      <c r="T37" s="44" t="n">
        <f aca="false">IF(ISNUMBER($A37),$F37*O37,0)</f>
        <v>0</v>
      </c>
      <c r="U37" s="45" t="n">
        <f aca="false">IF(ISNUMBER($A37),$F37*P37*10000,0)</f>
        <v>0</v>
      </c>
      <c r="V37" s="45" t="n">
        <f aca="false">IF(ISNUMBER($A37),$F37*Q37*-10000,0)</f>
        <v>-0</v>
      </c>
      <c r="W37" s="46"/>
      <c r="X37" s="47" t="n">
        <f aca="false">VLOOKUP($A37,PARAMS,7,FALSE())</f>
        <v>0.068686384627542</v>
      </c>
      <c r="Y37" s="48" t="n">
        <f aca="true">IF(ISNUMBER(G37),VLOOKUP($A37,PARAMS,8,FALSE()),VLOOKUP($A37,PARAMS,4,FALSE()))-TODAY()</f>
        <v>-8981</v>
      </c>
      <c r="AA37" s="44" t="n">
        <f aca="false">IF($E37=AA$2,$S37,0)</f>
        <v>0</v>
      </c>
      <c r="AB37" s="44" t="n">
        <f aca="false">IF($E37=AB$2,$S37,0)</f>
        <v>0</v>
      </c>
      <c r="AC37" s="44" t="n">
        <f aca="false">IF($E37=AC$2,$S37,0)</f>
        <v>0</v>
      </c>
      <c r="AD37" s="44" t="n">
        <f aca="false">IF($E37=AD$2,$S37,0)</f>
        <v>0</v>
      </c>
      <c r="AE37" s="44" t="n">
        <f aca="false">IF($E37=AE$2,$S37,0)</f>
        <v>0</v>
      </c>
      <c r="AG37" s="44" t="n">
        <f aca="false">IF($E37=AG$2,$T37,0)</f>
        <v>0</v>
      </c>
      <c r="AH37" s="44" t="n">
        <f aca="false">IF($E37=AH$2,$T37,0)</f>
        <v>0</v>
      </c>
      <c r="AI37" s="44" t="n">
        <f aca="false">IF($E37=AI$2,$T37,0)</f>
        <v>0</v>
      </c>
      <c r="AJ37" s="44" t="n">
        <f aca="false">IF($E37=AJ$2,$T37,0)</f>
        <v>0</v>
      </c>
      <c r="AK37" s="44" t="n">
        <f aca="false">IF($E37=AK$2,$T37,0)</f>
        <v>0</v>
      </c>
      <c r="AM37" s="44" t="n">
        <f aca="false">IF($E37=AM$2,$U37,0)</f>
        <v>0</v>
      </c>
      <c r="AN37" s="44" t="n">
        <f aca="false">IF($E37=AN$2,$U37,0)</f>
        <v>0</v>
      </c>
      <c r="AO37" s="44" t="n">
        <f aca="false">IF($E37=AO$2,$U37,0)</f>
        <v>0</v>
      </c>
      <c r="AP37" s="44" t="n">
        <f aca="false">IF($E37=AP$2,$U37,0)</f>
        <v>0</v>
      </c>
      <c r="AQ37" s="44" t="n">
        <f aca="false">IF($E37=AQ$2,$U37,0)</f>
        <v>0</v>
      </c>
    </row>
    <row r="38" customFormat="false" ht="11.25" hidden="false" customHeight="false" outlineLevel="0" collapsed="false">
      <c r="A38" s="34"/>
      <c r="B38" s="35"/>
      <c r="D38" s="35"/>
      <c r="E38" s="36"/>
      <c r="F38" s="37"/>
      <c r="G38" s="38"/>
      <c r="H38" s="39"/>
      <c r="I38" s="40"/>
      <c r="J38" s="39"/>
      <c r="K38" s="41"/>
      <c r="L38" s="41"/>
      <c r="M38" s="42"/>
      <c r="N38" s="42"/>
      <c r="O38" s="42"/>
      <c r="P38" s="42"/>
      <c r="Q38" s="42"/>
      <c r="R38" s="43"/>
      <c r="S38" s="44"/>
      <c r="T38" s="44"/>
      <c r="U38" s="45"/>
      <c r="V38" s="45"/>
      <c r="W38" s="46"/>
      <c r="X38" s="47"/>
      <c r="Y38" s="48"/>
      <c r="AA38" s="44"/>
      <c r="AB38" s="44"/>
      <c r="AC38" s="44"/>
      <c r="AD38" s="44"/>
      <c r="AE38" s="44"/>
      <c r="AG38" s="44"/>
      <c r="AH38" s="44"/>
      <c r="AI38" s="44"/>
      <c r="AJ38" s="44"/>
      <c r="AK38" s="44"/>
      <c r="AM38" s="44"/>
      <c r="AN38" s="44"/>
      <c r="AO38" s="44"/>
      <c r="AP38" s="44"/>
      <c r="AQ38" s="44"/>
    </row>
    <row r="39" customFormat="false" ht="11.25" hidden="false" customHeight="false" outlineLevel="0" collapsed="false">
      <c r="A39" s="34" t="n">
        <v>37742</v>
      </c>
      <c r="B39" s="35" t="n">
        <v>0.18</v>
      </c>
      <c r="D39" s="35"/>
      <c r="E39" s="36" t="n">
        <f aca="false">(M39-B39)*F39*10000</f>
        <v>-0</v>
      </c>
      <c r="F39" s="37"/>
      <c r="G39" s="38" t="n">
        <v>0.12</v>
      </c>
      <c r="H39" s="39" t="n">
        <v>2</v>
      </c>
      <c r="I39" s="40" t="n">
        <v>2.6</v>
      </c>
      <c r="J39" s="39" t="n">
        <f aca="false">VLOOKUP($A39,PARAMS,2,FALSE())+G39</f>
        <v>3.217</v>
      </c>
      <c r="K39" s="41" t="n">
        <v>0.01</v>
      </c>
      <c r="L39" s="41" t="n">
        <f aca="false">VLOOKUP($A39,PARAMS,3,FALSE())+K39</f>
        <v>0.2675</v>
      </c>
      <c r="M39" s="42" t="n">
        <f aca="false">IF(ISNUMBER($F39),bsd(M$2,$H39,$J39,$I39,$Y39,$L39,$X39,0.2),0)</f>
        <v>0</v>
      </c>
      <c r="N39" s="42" t="n">
        <f aca="false">IF(ISNUMBER($F39),bsd(N$2,$H39,$J39,$I39,$Y39,$L39,$X39,0.2),0)</f>
        <v>0</v>
      </c>
      <c r="O39" s="42" t="n">
        <f aca="false">IF(ISNUMBER($F39),bsd(O$2,$H39,$J39,$I39,$Y39,$L39,$X39,0.2),0)</f>
        <v>0</v>
      </c>
      <c r="P39" s="42" t="n">
        <f aca="false">IF(ISNUMBER($F39),bsd(P$2,$H39,$J39,$I39,$Y39,$L39,$X39,0.2),0)</f>
        <v>0</v>
      </c>
      <c r="Q39" s="42" t="n">
        <f aca="false">IF(ISNUMBER($F39),bsd(Q$2,$H39,$J39,$I39,$Y39,$L39,$X39,0.2),0)</f>
        <v>0</v>
      </c>
      <c r="R39" s="43"/>
      <c r="S39" s="44" t="n">
        <f aca="false">IF(ISNUMBER($A39),$F39*N39,0)</f>
        <v>0</v>
      </c>
      <c r="T39" s="44" t="n">
        <f aca="false">IF(ISNUMBER($A39),$F39*O39,0)</f>
        <v>0</v>
      </c>
      <c r="U39" s="45" t="n">
        <f aca="false">IF(ISNUMBER($A39),$F39*P39*10000,0)</f>
        <v>0</v>
      </c>
      <c r="V39" s="45" t="n">
        <f aca="false">IF(ISNUMBER($A39),$F39*Q39*-10000,0)</f>
        <v>-0</v>
      </c>
      <c r="W39" s="46"/>
      <c r="X39" s="47" t="n">
        <f aca="false">VLOOKUP($A39,PARAMS,7,FALSE())</f>
        <v>0.069116714336692</v>
      </c>
      <c r="Y39" s="48" t="n">
        <f aca="true">IF(ISNUMBER(G39),VLOOKUP($A39,PARAMS,8,FALSE()),VLOOKUP($A39,PARAMS,4,FALSE()))-TODAY()</f>
        <v>-8187</v>
      </c>
      <c r="AA39" s="44" t="n">
        <f aca="false">IF($E39=AA$2,$S39,0)</f>
        <v>0</v>
      </c>
      <c r="AB39" s="44" t="n">
        <f aca="false">IF($E39=AB$2,$S39,0)</f>
        <v>0</v>
      </c>
      <c r="AC39" s="44" t="n">
        <f aca="false">IF($E39=AC$2,$S39,0)</f>
        <v>0</v>
      </c>
      <c r="AD39" s="44" t="n">
        <f aca="false">IF($E39=AD$2,$S39,0)</f>
        <v>0</v>
      </c>
      <c r="AE39" s="44" t="n">
        <f aca="false">IF($E39=AE$2,$S39,0)</f>
        <v>0</v>
      </c>
      <c r="AG39" s="44" t="n">
        <f aca="false">IF($E39=AG$2,$T39,0)</f>
        <v>0</v>
      </c>
      <c r="AH39" s="44" t="n">
        <f aca="false">IF($E39=AH$2,$T39,0)</f>
        <v>0</v>
      </c>
      <c r="AI39" s="44" t="n">
        <f aca="false">IF($E39=AI$2,$T39,0)</f>
        <v>0</v>
      </c>
      <c r="AJ39" s="44" t="n">
        <f aca="false">IF($E39=AJ$2,$T39,0)</f>
        <v>0</v>
      </c>
      <c r="AK39" s="44" t="n">
        <f aca="false">IF($E39=AK$2,$T39,0)</f>
        <v>0</v>
      </c>
      <c r="AM39" s="44" t="n">
        <f aca="false">IF($E39=AM$2,$U39,0)</f>
        <v>0</v>
      </c>
      <c r="AN39" s="44" t="n">
        <f aca="false">IF($E39=AN$2,$U39,0)</f>
        <v>0</v>
      </c>
      <c r="AO39" s="44" t="n">
        <f aca="false">IF($E39=AO$2,$U39,0)</f>
        <v>0</v>
      </c>
      <c r="AP39" s="44" t="n">
        <f aca="false">IF($E39=AP$2,$U39,0)</f>
        <v>0</v>
      </c>
      <c r="AQ39" s="44" t="n">
        <f aca="false">IF($E39=AQ$2,$U39,0)</f>
        <v>0</v>
      </c>
    </row>
    <row r="40" customFormat="false" ht="11.25" hidden="false" customHeight="false" outlineLevel="0" collapsed="false">
      <c r="A40" s="34" t="n">
        <v>37773</v>
      </c>
      <c r="B40" s="35" t="n">
        <v>0.18</v>
      </c>
      <c r="D40" s="35"/>
      <c r="E40" s="36" t="n">
        <f aca="false">(M40-B40)*F40*10000</f>
        <v>-0</v>
      </c>
      <c r="F40" s="37"/>
      <c r="G40" s="38" t="n">
        <v>0.12</v>
      </c>
      <c r="H40" s="39" t="n">
        <v>2</v>
      </c>
      <c r="I40" s="40" t="n">
        <v>2.6</v>
      </c>
      <c r="J40" s="39" t="n">
        <f aca="false">VLOOKUP($A40,PARAMS,2,FALSE())+G40</f>
        <v>3.237</v>
      </c>
      <c r="K40" s="41" t="n">
        <v>0.01</v>
      </c>
      <c r="L40" s="41" t="n">
        <f aca="false">VLOOKUP($A40,PARAMS,3,FALSE())+K40</f>
        <v>0.265</v>
      </c>
      <c r="M40" s="42" t="n">
        <f aca="false">IF(ISNUMBER($F40),bsd(M$2,$H40,$J40,$I40,$Y40,$L40,$X40,0.2),0)</f>
        <v>0</v>
      </c>
      <c r="N40" s="42" t="n">
        <f aca="false">IF(ISNUMBER($F40),bsd(N$2,$H40,$J40,$I40,$Y40,$L40,$X40,0.2),0)</f>
        <v>0</v>
      </c>
      <c r="O40" s="42" t="n">
        <f aca="false">IF(ISNUMBER($F40),bsd(O$2,$H40,$J40,$I40,$Y40,$L40,$X40,0.2),0)</f>
        <v>0</v>
      </c>
      <c r="P40" s="42" t="n">
        <f aca="false">IF(ISNUMBER($F40),bsd(P$2,$H40,$J40,$I40,$Y40,$L40,$X40,0.2),0)</f>
        <v>0</v>
      </c>
      <c r="Q40" s="42" t="n">
        <f aca="false">IF(ISNUMBER($F40),bsd(Q$2,$H40,$J40,$I40,$Y40,$L40,$X40,0.2),0)</f>
        <v>0</v>
      </c>
      <c r="R40" s="43"/>
      <c r="S40" s="44" t="n">
        <f aca="false">IF(ISNUMBER($A40),$F40*N40,0)</f>
        <v>0</v>
      </c>
      <c r="T40" s="44" t="n">
        <f aca="false">IF(ISNUMBER($A40),$F40*O40,0)</f>
        <v>0</v>
      </c>
      <c r="U40" s="45" t="n">
        <f aca="false">IF(ISNUMBER($A40),$F40*P40*10000,0)</f>
        <v>0</v>
      </c>
      <c r="V40" s="45" t="n">
        <f aca="false">IF(ISNUMBER($A40),$F40*Q40*-10000,0)</f>
        <v>-0</v>
      </c>
      <c r="W40" s="46"/>
      <c r="X40" s="47" t="n">
        <f aca="false">VLOOKUP($A40,PARAMS,7,FALSE())</f>
        <v>0.069107258896399</v>
      </c>
      <c r="Y40" s="48" t="n">
        <f aca="true">IF(ISNUMBER(G40),VLOOKUP($A40,PARAMS,8,FALSE()),VLOOKUP($A40,PARAMS,4,FALSE()))-TODAY()</f>
        <v>-8157</v>
      </c>
      <c r="AA40" s="44" t="n">
        <f aca="false">IF($E40=AA$2,$S40,0)</f>
        <v>0</v>
      </c>
      <c r="AB40" s="44" t="n">
        <f aca="false">IF($E40=AB$2,$S40,0)</f>
        <v>0</v>
      </c>
      <c r="AC40" s="44" t="n">
        <f aca="false">IF($E40=AC$2,$S40,0)</f>
        <v>0</v>
      </c>
      <c r="AD40" s="44" t="n">
        <f aca="false">IF($E40=AD$2,$S40,0)</f>
        <v>0</v>
      </c>
      <c r="AE40" s="44" t="n">
        <f aca="false">IF($E40=AE$2,$S40,0)</f>
        <v>0</v>
      </c>
      <c r="AG40" s="44" t="n">
        <f aca="false">IF($E40=AG$2,$T40,0)</f>
        <v>0</v>
      </c>
      <c r="AH40" s="44" t="n">
        <f aca="false">IF($E40=AH$2,$T40,0)</f>
        <v>0</v>
      </c>
      <c r="AI40" s="44" t="n">
        <f aca="false">IF($E40=AI$2,$T40,0)</f>
        <v>0</v>
      </c>
      <c r="AJ40" s="44" t="n">
        <f aca="false">IF($E40=AJ$2,$T40,0)</f>
        <v>0</v>
      </c>
      <c r="AK40" s="44" t="n">
        <f aca="false">IF($E40=AK$2,$T40,0)</f>
        <v>0</v>
      </c>
      <c r="AM40" s="44" t="n">
        <f aca="false">IF($E40=AM$2,$U40,0)</f>
        <v>0</v>
      </c>
      <c r="AN40" s="44" t="n">
        <f aca="false">IF($E40=AN$2,$U40,0)</f>
        <v>0</v>
      </c>
      <c r="AO40" s="44" t="n">
        <f aca="false">IF($E40=AO$2,$U40,0)</f>
        <v>0</v>
      </c>
      <c r="AP40" s="44" t="n">
        <f aca="false">IF($E40=AP$2,$U40,0)</f>
        <v>0</v>
      </c>
      <c r="AQ40" s="44" t="n">
        <f aca="false">IF($E40=AQ$2,$U40,0)</f>
        <v>0</v>
      </c>
    </row>
    <row r="41" customFormat="false" ht="11.25" hidden="false" customHeight="false" outlineLevel="0" collapsed="false">
      <c r="A41" s="34" t="n">
        <v>37803</v>
      </c>
      <c r="B41" s="35" t="n">
        <v>0.18</v>
      </c>
      <c r="D41" s="35"/>
      <c r="E41" s="36" t="n">
        <f aca="false">(M41-B41)*F41*10000</f>
        <v>-0</v>
      </c>
      <c r="F41" s="37"/>
      <c r="G41" s="38" t="n">
        <v>0.12</v>
      </c>
      <c r="H41" s="39" t="n">
        <v>2</v>
      </c>
      <c r="I41" s="40" t="n">
        <v>2.6</v>
      </c>
      <c r="J41" s="39" t="n">
        <f aca="false">VLOOKUP($A41,PARAMS,2,FALSE())+G41</f>
        <v>3.259</v>
      </c>
      <c r="K41" s="41" t="n">
        <v>0.01</v>
      </c>
      <c r="L41" s="41" t="n">
        <f aca="false">VLOOKUP($A41,PARAMS,3,FALSE())+K41</f>
        <v>0.265</v>
      </c>
      <c r="M41" s="42" t="n">
        <f aca="false">IF(ISNUMBER($F41),bsd(M$2,$H41,$J41,$I41,$Y41,$L41,$X41,0.2),0)</f>
        <v>0</v>
      </c>
      <c r="N41" s="42" t="n">
        <f aca="false">IF(ISNUMBER($F41),bsd(N$2,$H41,$J41,$I41,$Y41,$L41,$X41,0.2),0)</f>
        <v>0</v>
      </c>
      <c r="O41" s="42" t="n">
        <f aca="false">IF(ISNUMBER($F41),bsd(O$2,$H41,$J41,$I41,$Y41,$L41,$X41,0.2),0)</f>
        <v>0</v>
      </c>
      <c r="P41" s="42" t="n">
        <f aca="false">IF(ISNUMBER($F41),bsd(P$2,$H41,$J41,$I41,$Y41,$L41,$X41,0.2),0)</f>
        <v>0</v>
      </c>
      <c r="Q41" s="42" t="n">
        <f aca="false">IF(ISNUMBER($F41),bsd(Q$2,$H41,$J41,$I41,$Y41,$L41,$X41,0.2),0)</f>
        <v>0</v>
      </c>
      <c r="R41" s="43"/>
      <c r="S41" s="44" t="n">
        <f aca="false">IF(ISNUMBER($A41),$F41*N41,0)</f>
        <v>0</v>
      </c>
      <c r="T41" s="44" t="n">
        <f aca="false">IF(ISNUMBER($A41),$F41*O41,0)</f>
        <v>0</v>
      </c>
      <c r="U41" s="45" t="n">
        <f aca="false">IF(ISNUMBER($A41),$F41*P41*10000,0)</f>
        <v>0</v>
      </c>
      <c r="V41" s="45" t="n">
        <f aca="false">IF(ISNUMBER($A41),$F41*Q41*-10000,0)</f>
        <v>-0</v>
      </c>
      <c r="W41" s="46"/>
      <c r="X41" s="47" t="n">
        <f aca="false">VLOOKUP($A41,PARAMS,7,FALSE())</f>
        <v>0.069098977225039</v>
      </c>
      <c r="Y41" s="48" t="n">
        <f aca="true">IF(ISNUMBER(G41),VLOOKUP($A41,PARAMS,8,FALSE()),VLOOKUP($A41,PARAMS,4,FALSE()))-TODAY()</f>
        <v>-8128</v>
      </c>
      <c r="AA41" s="44" t="n">
        <f aca="false">IF($E41=AA$2,$S41,0)</f>
        <v>0</v>
      </c>
      <c r="AB41" s="44" t="n">
        <f aca="false">IF($E41=AB$2,$S41,0)</f>
        <v>0</v>
      </c>
      <c r="AC41" s="44" t="n">
        <f aca="false">IF($E41=AC$2,$S41,0)</f>
        <v>0</v>
      </c>
      <c r="AD41" s="44" t="n">
        <f aca="false">IF($E41=AD$2,$S41,0)</f>
        <v>0</v>
      </c>
      <c r="AE41" s="44" t="n">
        <f aca="false">IF($E41=AE$2,$S41,0)</f>
        <v>0</v>
      </c>
      <c r="AG41" s="44" t="n">
        <f aca="false">IF($E41=AG$2,$T41,0)</f>
        <v>0</v>
      </c>
      <c r="AH41" s="44" t="n">
        <f aca="false">IF($E41=AH$2,$T41,0)</f>
        <v>0</v>
      </c>
      <c r="AI41" s="44" t="n">
        <f aca="false">IF($E41=AI$2,$T41,0)</f>
        <v>0</v>
      </c>
      <c r="AJ41" s="44" t="n">
        <f aca="false">IF($E41=AJ$2,$T41,0)</f>
        <v>0</v>
      </c>
      <c r="AK41" s="44" t="n">
        <f aca="false">IF($E41=AK$2,$T41,0)</f>
        <v>0</v>
      </c>
      <c r="AM41" s="44" t="n">
        <f aca="false">IF($E41=AM$2,$U41,0)</f>
        <v>0</v>
      </c>
      <c r="AN41" s="44" t="n">
        <f aca="false">IF($E41=AN$2,$U41,0)</f>
        <v>0</v>
      </c>
      <c r="AO41" s="44" t="n">
        <f aca="false">IF($E41=AO$2,$U41,0)</f>
        <v>0</v>
      </c>
      <c r="AP41" s="44" t="n">
        <f aca="false">IF($E41=AP$2,$U41,0)</f>
        <v>0</v>
      </c>
      <c r="AQ41" s="44" t="n">
        <f aca="false">IF($E41=AQ$2,$U41,0)</f>
        <v>0</v>
      </c>
    </row>
    <row r="42" customFormat="false" ht="11.25" hidden="false" customHeight="false" outlineLevel="0" collapsed="false">
      <c r="A42" s="34" t="n">
        <v>37834</v>
      </c>
      <c r="B42" s="35" t="n">
        <v>0.18</v>
      </c>
      <c r="D42" s="35"/>
      <c r="E42" s="36" t="n">
        <f aca="false">(M42-B42)*F42*10000</f>
        <v>-0</v>
      </c>
      <c r="F42" s="37"/>
      <c r="G42" s="38" t="n">
        <v>0.12</v>
      </c>
      <c r="H42" s="39" t="n">
        <v>2</v>
      </c>
      <c r="I42" s="40" t="n">
        <v>2.6</v>
      </c>
      <c r="J42" s="39" t="n">
        <f aca="false">VLOOKUP($A42,PARAMS,2,FALSE())+G42</f>
        <v>3.28</v>
      </c>
      <c r="K42" s="41" t="n">
        <v>0.01</v>
      </c>
      <c r="L42" s="41" t="n">
        <f aca="false">VLOOKUP($A42,PARAMS,3,FALSE())+K42</f>
        <v>0.265</v>
      </c>
      <c r="M42" s="42" t="n">
        <f aca="false">IF(ISNUMBER($F42),bsd(M$2,$H42,$J42,$I42,$Y42,$L42,$X42,0.2),0)</f>
        <v>0</v>
      </c>
      <c r="N42" s="42" t="n">
        <f aca="false">IF(ISNUMBER($F42),bsd(N$2,$H42,$J42,$I42,$Y42,$L42,$X42,0.2),0)</f>
        <v>0</v>
      </c>
      <c r="O42" s="42" t="n">
        <f aca="false">IF(ISNUMBER($F42),bsd(O$2,$H42,$J42,$I42,$Y42,$L42,$X42,0.2),0)</f>
        <v>0</v>
      </c>
      <c r="P42" s="42" t="n">
        <f aca="false">IF(ISNUMBER($F42),bsd(P$2,$H42,$J42,$I42,$Y42,$L42,$X42,0.2),0)</f>
        <v>0</v>
      </c>
      <c r="Q42" s="42" t="n">
        <f aca="false">IF(ISNUMBER($F42),bsd(Q$2,$H42,$J42,$I42,$Y42,$L42,$X42,0.2),0)</f>
        <v>0</v>
      </c>
      <c r="R42" s="43"/>
      <c r="S42" s="44" t="n">
        <f aca="false">IF(ISNUMBER($A42),$F42*N42,0)</f>
        <v>0</v>
      </c>
      <c r="T42" s="44" t="n">
        <f aca="false">IF(ISNUMBER($A42),$F42*O42,0)</f>
        <v>0</v>
      </c>
      <c r="U42" s="45" t="n">
        <f aca="false">IF(ISNUMBER($A42),$F42*P42*10000,0)</f>
        <v>0</v>
      </c>
      <c r="V42" s="45" t="n">
        <f aca="false">IF(ISNUMBER($A42),$F42*Q42*-10000,0)</f>
        <v>-0</v>
      </c>
      <c r="W42" s="46"/>
      <c r="X42" s="47" t="n">
        <f aca="false">VLOOKUP($A42,PARAMS,7,FALSE())</f>
        <v>0.069091668761529</v>
      </c>
      <c r="Y42" s="48" t="n">
        <f aca="true">IF(ISNUMBER(G42),VLOOKUP($A42,PARAMS,8,FALSE()),VLOOKUP($A42,PARAMS,4,FALSE()))-TODAY()</f>
        <v>-8128</v>
      </c>
      <c r="AA42" s="44" t="n">
        <f aca="false">IF($E42=AA$2,$S42,0)</f>
        <v>0</v>
      </c>
      <c r="AB42" s="44" t="n">
        <f aca="false">IF($E42=AB$2,$S42,0)</f>
        <v>0</v>
      </c>
      <c r="AC42" s="44" t="n">
        <f aca="false">IF($E42=AC$2,$S42,0)</f>
        <v>0</v>
      </c>
      <c r="AD42" s="44" t="n">
        <f aca="false">IF($E42=AD$2,$S42,0)</f>
        <v>0</v>
      </c>
      <c r="AE42" s="44" t="n">
        <f aca="false">IF($E42=AE$2,$S42,0)</f>
        <v>0</v>
      </c>
      <c r="AG42" s="44" t="n">
        <f aca="false">IF($E42=AG$2,$T42,0)</f>
        <v>0</v>
      </c>
      <c r="AH42" s="44" t="n">
        <f aca="false">IF($E42=AH$2,$T42,0)</f>
        <v>0</v>
      </c>
      <c r="AI42" s="44" t="n">
        <f aca="false">IF($E42=AI$2,$T42,0)</f>
        <v>0</v>
      </c>
      <c r="AJ42" s="44" t="n">
        <f aca="false">IF($E42=AJ$2,$T42,0)</f>
        <v>0</v>
      </c>
      <c r="AK42" s="44" t="n">
        <f aca="false">IF($E42=AK$2,$T42,0)</f>
        <v>0</v>
      </c>
      <c r="AM42" s="44" t="n">
        <f aca="false">IF($E42=AM$2,$U42,0)</f>
        <v>0</v>
      </c>
      <c r="AN42" s="44" t="n">
        <f aca="false">IF($E42=AN$2,$U42,0)</f>
        <v>0</v>
      </c>
      <c r="AO42" s="44" t="n">
        <f aca="false">IF($E42=AO$2,$U42,0)</f>
        <v>0</v>
      </c>
      <c r="AP42" s="44" t="n">
        <f aca="false">IF($E42=AP$2,$U42,0)</f>
        <v>0</v>
      </c>
      <c r="AQ42" s="44" t="n">
        <f aca="false">IF($E42=AQ$2,$U42,0)</f>
        <v>0</v>
      </c>
    </row>
    <row r="43" customFormat="false" ht="11.25" hidden="false" customHeight="false" outlineLevel="0" collapsed="false">
      <c r="A43" s="34" t="n">
        <v>37865</v>
      </c>
      <c r="B43" s="35" t="n">
        <v>0.18</v>
      </c>
      <c r="D43" s="35"/>
      <c r="E43" s="36" t="n">
        <f aca="false">(M43-B43)*F43*10000</f>
        <v>-0</v>
      </c>
      <c r="F43" s="37"/>
      <c r="G43" s="38" t="n">
        <v>0.12</v>
      </c>
      <c r="H43" s="39" t="n">
        <v>2</v>
      </c>
      <c r="I43" s="40" t="n">
        <v>2.6</v>
      </c>
      <c r="J43" s="39" t="n">
        <f aca="false">VLOOKUP($A43,PARAMS,2,FALSE())+G43</f>
        <v>3.27</v>
      </c>
      <c r="K43" s="41" t="n">
        <v>0.01</v>
      </c>
      <c r="L43" s="41" t="n">
        <f aca="false">VLOOKUP($A43,PARAMS,3,FALSE())+K43</f>
        <v>0.265</v>
      </c>
      <c r="M43" s="42" t="n">
        <f aca="false">IF(ISNUMBER($F43),bsd(M$2,$H43,$J43,$I43,$Y43,$L43,$X43,0.2),0)</f>
        <v>0</v>
      </c>
      <c r="N43" s="42" t="n">
        <f aca="false">IF(ISNUMBER($F43),bsd(N$2,$H43,$J43,$I43,$Y43,$L43,$X43,0.2),0)</f>
        <v>0</v>
      </c>
      <c r="O43" s="42" t="n">
        <f aca="false">IF(ISNUMBER($F43),bsd(O$2,$H43,$J43,$I43,$Y43,$L43,$X43,0.2),0)</f>
        <v>0</v>
      </c>
      <c r="P43" s="42" t="n">
        <f aca="false">IF(ISNUMBER($F43),bsd(P$2,$H43,$J43,$I43,$Y43,$L43,$X43,0.2),0)</f>
        <v>0</v>
      </c>
      <c r="Q43" s="42" t="n">
        <f aca="false">IF(ISNUMBER($F43),bsd(Q$2,$H43,$J43,$I43,$Y43,$L43,$X43,0.2),0)</f>
        <v>0</v>
      </c>
      <c r="R43" s="43"/>
      <c r="S43" s="44" t="n">
        <f aca="false">IF(ISNUMBER($A43),$F43*N43,0)</f>
        <v>0</v>
      </c>
      <c r="T43" s="44" t="n">
        <f aca="false">IF(ISNUMBER($A43),$F43*O43,0)</f>
        <v>0</v>
      </c>
      <c r="U43" s="45" t="n">
        <f aca="false">IF(ISNUMBER($A43),$F43*P43*10000,0)</f>
        <v>0</v>
      </c>
      <c r="V43" s="45" t="n">
        <f aca="false">IF(ISNUMBER($A43),$F43*Q43*-10000,0)</f>
        <v>-0</v>
      </c>
      <c r="W43" s="46"/>
      <c r="X43" s="47" t="n">
        <f aca="false">VLOOKUP($A43,PARAMS,7,FALSE())</f>
        <v>0.069084360298035</v>
      </c>
      <c r="Y43" s="48" t="n">
        <f aca="true">IF(ISNUMBER(G43),VLOOKUP($A43,PARAMS,8,FALSE()),VLOOKUP($A43,PARAMS,4,FALSE()))-TODAY()</f>
        <v>-8128</v>
      </c>
      <c r="AA43" s="44" t="n">
        <f aca="false">IF($E43=AA$2,$S43,0)</f>
        <v>0</v>
      </c>
      <c r="AB43" s="44" t="n">
        <f aca="false">IF($E43=AB$2,$S43,0)</f>
        <v>0</v>
      </c>
      <c r="AC43" s="44" t="n">
        <f aca="false">IF($E43=AC$2,$S43,0)</f>
        <v>0</v>
      </c>
      <c r="AD43" s="44" t="n">
        <f aca="false">IF($E43=AD$2,$S43,0)</f>
        <v>0</v>
      </c>
      <c r="AE43" s="44" t="n">
        <f aca="false">IF($E43=AE$2,$S43,0)</f>
        <v>0</v>
      </c>
      <c r="AG43" s="44" t="n">
        <f aca="false">IF($E43=AG$2,$T43,0)</f>
        <v>0</v>
      </c>
      <c r="AH43" s="44" t="n">
        <f aca="false">IF($E43=AH$2,$T43,0)</f>
        <v>0</v>
      </c>
      <c r="AI43" s="44" t="n">
        <f aca="false">IF($E43=AI$2,$T43,0)</f>
        <v>0</v>
      </c>
      <c r="AJ43" s="44" t="n">
        <f aca="false">IF($E43=AJ$2,$T43,0)</f>
        <v>0</v>
      </c>
      <c r="AK43" s="44" t="n">
        <f aca="false">IF($E43=AK$2,$T43,0)</f>
        <v>0</v>
      </c>
      <c r="AM43" s="44" t="n">
        <f aca="false">IF($E43=AM$2,$U43,0)</f>
        <v>0</v>
      </c>
      <c r="AN43" s="44" t="n">
        <f aca="false">IF($E43=AN$2,$U43,0)</f>
        <v>0</v>
      </c>
      <c r="AO43" s="44" t="n">
        <f aca="false">IF($E43=AO$2,$U43,0)</f>
        <v>0</v>
      </c>
      <c r="AP43" s="44" t="n">
        <f aca="false">IF($E43=AP$2,$U43,0)</f>
        <v>0</v>
      </c>
      <c r="AQ43" s="44" t="n">
        <f aca="false">IF($E43=AQ$2,$U43,0)</f>
        <v>0</v>
      </c>
    </row>
    <row r="44" customFormat="false" ht="11.25" hidden="false" customHeight="false" outlineLevel="0" collapsed="false">
      <c r="A44" s="34" t="n">
        <v>37895</v>
      </c>
      <c r="B44" s="35" t="n">
        <v>0.18</v>
      </c>
      <c r="D44" s="35"/>
      <c r="E44" s="36" t="n">
        <f aca="false">(M44-B44)*F44*10000</f>
        <v>-0</v>
      </c>
      <c r="F44" s="37"/>
      <c r="G44" s="38" t="n">
        <v>0.12</v>
      </c>
      <c r="H44" s="39" t="n">
        <v>2</v>
      </c>
      <c r="I44" s="40" t="n">
        <v>2.6</v>
      </c>
      <c r="J44" s="39" t="n">
        <f aca="false">VLOOKUP($A44,PARAMS,2,FALSE())+G44</f>
        <v>3.275</v>
      </c>
      <c r="K44" s="41" t="n">
        <v>0.01</v>
      </c>
      <c r="L44" s="41" t="n">
        <f aca="false">VLOOKUP($A44,PARAMS,3,FALSE())+K44</f>
        <v>0.265</v>
      </c>
      <c r="M44" s="42" t="n">
        <f aca="false">IF(ISNUMBER($F44),bsd(M$2,$H44,$J44,$I44,$Y44,$L44,$X44,0.2),0)</f>
        <v>0</v>
      </c>
      <c r="N44" s="42" t="n">
        <f aca="false">IF(ISNUMBER($F44),bsd(N$2,$H44,$J44,$I44,$Y44,$L44,$X44,0.2),0)</f>
        <v>0</v>
      </c>
      <c r="O44" s="42" t="n">
        <f aca="false">IF(ISNUMBER($F44),bsd(O$2,$H44,$J44,$I44,$Y44,$L44,$X44,0.2),0)</f>
        <v>0</v>
      </c>
      <c r="P44" s="42" t="n">
        <f aca="false">IF(ISNUMBER($F44),bsd(P$2,$H44,$J44,$I44,$Y44,$L44,$X44,0.2),0)</f>
        <v>0</v>
      </c>
      <c r="Q44" s="42" t="n">
        <f aca="false">IF(ISNUMBER($F44),bsd(Q$2,$H44,$J44,$I44,$Y44,$L44,$X44,0.2),0)</f>
        <v>0</v>
      </c>
      <c r="R44" s="43"/>
      <c r="S44" s="44" t="n">
        <f aca="false">IF(ISNUMBER($A44),$F44*N44,0)</f>
        <v>0</v>
      </c>
      <c r="T44" s="44" t="n">
        <f aca="false">IF(ISNUMBER($A44),$F44*O44,0)</f>
        <v>0</v>
      </c>
      <c r="U44" s="45" t="n">
        <f aca="false">IF(ISNUMBER($A44),$F44*P44*10000,0)</f>
        <v>0</v>
      </c>
      <c r="V44" s="45" t="n">
        <f aca="false">IF(ISNUMBER($A44),$F44*Q44*-10000,0)</f>
        <v>-0</v>
      </c>
      <c r="W44" s="46"/>
      <c r="X44" s="47" t="n">
        <f aca="false">VLOOKUP($A44,PARAMS,7,FALSE())</f>
        <v>0.069077020617554</v>
      </c>
      <c r="Y44" s="48" t="n">
        <f aca="true">IF(ISNUMBER(G44),VLOOKUP($A44,PARAMS,8,FALSE()),VLOOKUP($A44,PARAMS,4,FALSE()))-TODAY()</f>
        <v>-8128</v>
      </c>
      <c r="AA44" s="44" t="n">
        <f aca="false">IF($E44=AA$2,$S44,0)</f>
        <v>0</v>
      </c>
      <c r="AB44" s="44" t="n">
        <f aca="false">IF($E44=AB$2,$S44,0)</f>
        <v>0</v>
      </c>
      <c r="AC44" s="44" t="n">
        <f aca="false">IF($E44=AC$2,$S44,0)</f>
        <v>0</v>
      </c>
      <c r="AD44" s="44" t="n">
        <f aca="false">IF($E44=AD$2,$S44,0)</f>
        <v>0</v>
      </c>
      <c r="AE44" s="44" t="n">
        <f aca="false">IF($E44=AE$2,$S44,0)</f>
        <v>0</v>
      </c>
      <c r="AG44" s="44" t="n">
        <f aca="false">IF($E44=AG$2,$T44,0)</f>
        <v>0</v>
      </c>
      <c r="AH44" s="44" t="n">
        <f aca="false">IF($E44=AH$2,$T44,0)</f>
        <v>0</v>
      </c>
      <c r="AI44" s="44" t="n">
        <f aca="false">IF($E44=AI$2,$T44,0)</f>
        <v>0</v>
      </c>
      <c r="AJ44" s="44" t="n">
        <f aca="false">IF($E44=AJ$2,$T44,0)</f>
        <v>0</v>
      </c>
      <c r="AK44" s="44" t="n">
        <f aca="false">IF($E44=AK$2,$T44,0)</f>
        <v>0</v>
      </c>
      <c r="AM44" s="44" t="n">
        <f aca="false">IF($E44=AM$2,$U44,0)</f>
        <v>0</v>
      </c>
      <c r="AN44" s="44" t="n">
        <f aca="false">IF($E44=AN$2,$U44,0)</f>
        <v>0</v>
      </c>
      <c r="AO44" s="44" t="n">
        <f aca="false">IF($E44=AO$2,$U44,0)</f>
        <v>0</v>
      </c>
      <c r="AP44" s="44" t="n">
        <f aca="false">IF($E44=AP$2,$U44,0)</f>
        <v>0</v>
      </c>
      <c r="AQ44" s="44" t="n">
        <f aca="false">IF($E44=AQ$2,$U44,0)</f>
        <v>0</v>
      </c>
    </row>
    <row r="45" customFormat="false" ht="11.25" hidden="false" customHeight="false" outlineLevel="0" collapsed="false">
      <c r="A45" s="34" t="n">
        <v>37926</v>
      </c>
      <c r="B45" s="35" t="n">
        <v>0.18</v>
      </c>
      <c r="D45" s="35"/>
      <c r="E45" s="36" t="n">
        <f aca="false">(M45-B45)*F45*10000</f>
        <v>-0</v>
      </c>
      <c r="F45" s="37"/>
      <c r="G45" s="38" t="n">
        <v>0.22</v>
      </c>
      <c r="H45" s="39" t="n">
        <v>2</v>
      </c>
      <c r="I45" s="40" t="n">
        <v>2.6</v>
      </c>
      <c r="J45" s="39" t="n">
        <f aca="false">VLOOKUP($A45,PARAMS,2,FALSE())+G45</f>
        <v>3.467</v>
      </c>
      <c r="K45" s="41" t="n">
        <v>0.01</v>
      </c>
      <c r="L45" s="41" t="n">
        <f aca="false">VLOOKUP($A45,PARAMS,3,FALSE())+K45</f>
        <v>0.275</v>
      </c>
      <c r="M45" s="42" t="n">
        <f aca="false">IF(ISNUMBER($F45),bsd(M$2,$H45,$J45,$I45,$Y45,$L45,$X45,0.2),0)</f>
        <v>0</v>
      </c>
      <c r="N45" s="42" t="n">
        <f aca="false">IF(ISNUMBER($F45),bsd(N$2,$H45,$J45,$I45,$Y45,$L45,$X45,0.2),0)</f>
        <v>0</v>
      </c>
      <c r="O45" s="42" t="n">
        <f aca="false">IF(ISNUMBER($F45),bsd(O$2,$H45,$J45,$I45,$Y45,$L45,$X45,0.2),0)</f>
        <v>0</v>
      </c>
      <c r="P45" s="42" t="n">
        <f aca="false">IF(ISNUMBER($F45),bsd(P$2,$H45,$J45,$I45,$Y45,$L45,$X45,0.2),0)</f>
        <v>0</v>
      </c>
      <c r="Q45" s="42" t="n">
        <f aca="false">IF(ISNUMBER($F45),bsd(Q$2,$H45,$J45,$I45,$Y45,$L45,$X45,0.2),0)</f>
        <v>0</v>
      </c>
      <c r="R45" s="43"/>
      <c r="S45" s="44" t="n">
        <f aca="false">IF(ISNUMBER($A45),$F45*N45,0)</f>
        <v>0</v>
      </c>
      <c r="T45" s="44" t="n">
        <f aca="false">IF(ISNUMBER($A45),$F45*O45,0)</f>
        <v>0</v>
      </c>
      <c r="U45" s="45" t="n">
        <f aca="false">IF(ISNUMBER($A45),$F45*P45*10000,0)</f>
        <v>0</v>
      </c>
      <c r="V45" s="45" t="n">
        <f aca="false">IF(ISNUMBER($A45),$F45*Q45*-10000,0)</f>
        <v>-0</v>
      </c>
      <c r="W45" s="46"/>
      <c r="X45" s="47" t="n">
        <f aca="false">VLOOKUP($A45,PARAMS,7,FALSE())</f>
        <v>0.069069100944941</v>
      </c>
      <c r="Y45" s="48" t="n">
        <f aca="true">IF(ISNUMBER(G45),VLOOKUP($A45,PARAMS,8,FALSE()),VLOOKUP($A45,PARAMS,4,FALSE()))-TODAY()</f>
        <v>-8128</v>
      </c>
      <c r="AA45" s="44" t="n">
        <f aca="false">IF($E45=AA$2,$S45,0)</f>
        <v>0</v>
      </c>
      <c r="AB45" s="44" t="n">
        <f aca="false">IF($E45=AB$2,$S45,0)</f>
        <v>0</v>
      </c>
      <c r="AC45" s="44" t="n">
        <f aca="false">IF($E45=AC$2,$S45,0)</f>
        <v>0</v>
      </c>
      <c r="AD45" s="44" t="n">
        <f aca="false">IF($E45=AD$2,$S45,0)</f>
        <v>0</v>
      </c>
      <c r="AE45" s="44" t="n">
        <f aca="false">IF($E45=AE$2,$S45,0)</f>
        <v>0</v>
      </c>
      <c r="AG45" s="44" t="n">
        <f aca="false">IF($E45=AG$2,$T45,0)</f>
        <v>0</v>
      </c>
      <c r="AH45" s="44" t="n">
        <f aca="false">IF($E45=AH$2,$T45,0)</f>
        <v>0</v>
      </c>
      <c r="AI45" s="44" t="n">
        <f aca="false">IF($E45=AI$2,$T45,0)</f>
        <v>0</v>
      </c>
      <c r="AJ45" s="44" t="n">
        <f aca="false">IF($E45=AJ$2,$T45,0)</f>
        <v>0</v>
      </c>
      <c r="AK45" s="44" t="n">
        <f aca="false">IF($E45=AK$2,$T45,0)</f>
        <v>0</v>
      </c>
      <c r="AM45" s="44" t="n">
        <f aca="false">IF($E45=AM$2,$U45,0)</f>
        <v>0</v>
      </c>
      <c r="AN45" s="44" t="n">
        <f aca="false">IF($E45=AN$2,$U45,0)</f>
        <v>0</v>
      </c>
      <c r="AO45" s="44" t="n">
        <f aca="false">IF($E45=AO$2,$U45,0)</f>
        <v>0</v>
      </c>
      <c r="AP45" s="44" t="n">
        <f aca="false">IF($E45=AP$2,$U45,0)</f>
        <v>0</v>
      </c>
      <c r="AQ45" s="44" t="n">
        <f aca="false">IF($E45=AQ$2,$U45,0)</f>
        <v>0</v>
      </c>
    </row>
    <row r="46" customFormat="false" ht="11.25" hidden="false" customHeight="false" outlineLevel="0" collapsed="false">
      <c r="A46" s="34" t="n">
        <v>37956</v>
      </c>
      <c r="B46" s="35" t="n">
        <v>0.18</v>
      </c>
      <c r="D46" s="35"/>
      <c r="E46" s="36" t="n">
        <f aca="false">(M46-B46)*F46*10000</f>
        <v>-0</v>
      </c>
      <c r="F46" s="37"/>
      <c r="G46" s="38" t="n">
        <v>0.22</v>
      </c>
      <c r="H46" s="39" t="n">
        <v>2</v>
      </c>
      <c r="I46" s="40" t="n">
        <v>2.6</v>
      </c>
      <c r="J46" s="39" t="n">
        <f aca="false">VLOOKUP($A46,PARAMS,2,FALSE())+G46</f>
        <v>3.549</v>
      </c>
      <c r="K46" s="41" t="n">
        <v>0.01</v>
      </c>
      <c r="L46" s="41" t="n">
        <f aca="false">VLOOKUP($A46,PARAMS,3,FALSE())+K46</f>
        <v>0.28</v>
      </c>
      <c r="M46" s="42" t="n">
        <f aca="false">IF(ISNUMBER($F46),bsd(M$2,$H46,$J46,$I46,$Y46,$L46,$X46,0.2),0)</f>
        <v>0</v>
      </c>
      <c r="N46" s="42" t="n">
        <f aca="false">IF(ISNUMBER($F46),bsd(N$2,$H46,$J46,$I46,$Y46,$L46,$X46,0.2),0)</f>
        <v>0</v>
      </c>
      <c r="O46" s="42" t="n">
        <f aca="false">IF(ISNUMBER($F46),bsd(O$2,$H46,$J46,$I46,$Y46,$L46,$X46,0.2),0)</f>
        <v>0</v>
      </c>
      <c r="P46" s="42" t="n">
        <f aca="false">IF(ISNUMBER($F46),bsd(P$2,$H46,$J46,$I46,$Y46,$L46,$X46,0.2),0)</f>
        <v>0</v>
      </c>
      <c r="Q46" s="42" t="n">
        <f aca="false">IF(ISNUMBER($F46),bsd(Q$2,$H46,$J46,$I46,$Y46,$L46,$X46,0.2),0)</f>
        <v>0</v>
      </c>
      <c r="R46" s="43"/>
      <c r="S46" s="44" t="n">
        <f aca="false">IF(ISNUMBER($A46),$F46*N46,0)</f>
        <v>0</v>
      </c>
      <c r="T46" s="44" t="n">
        <f aca="false">IF(ISNUMBER($A46),$F46*O46,0)</f>
        <v>0</v>
      </c>
      <c r="U46" s="45" t="n">
        <f aca="false">IF(ISNUMBER($A46),$F46*P46*10000,0)</f>
        <v>0</v>
      </c>
      <c r="V46" s="45" t="n">
        <f aca="false">IF(ISNUMBER($A46),$F46*Q46*-10000,0)</f>
        <v>-0</v>
      </c>
      <c r="W46" s="46"/>
      <c r="X46" s="47" t="n">
        <f aca="false">VLOOKUP($A46,PARAMS,7,FALSE())</f>
        <v>0.069061436745657</v>
      </c>
      <c r="Y46" s="48" t="n">
        <f aca="true">IF(ISNUMBER(G46),VLOOKUP($A46,PARAMS,8,FALSE()),VLOOKUP($A46,PARAMS,4,FALSE()))-TODAY()</f>
        <v>-8128</v>
      </c>
      <c r="AA46" s="44" t="n">
        <f aca="false">IF($E46=AA$2,$S46,0)</f>
        <v>0</v>
      </c>
      <c r="AB46" s="44" t="n">
        <f aca="false">IF($E46=AB$2,$S46,0)</f>
        <v>0</v>
      </c>
      <c r="AC46" s="44" t="n">
        <f aca="false">IF($E46=AC$2,$S46,0)</f>
        <v>0</v>
      </c>
      <c r="AD46" s="44" t="n">
        <f aca="false">IF($E46=AD$2,$S46,0)</f>
        <v>0</v>
      </c>
      <c r="AE46" s="44" t="n">
        <f aca="false">IF($E46=AE$2,$S46,0)</f>
        <v>0</v>
      </c>
      <c r="AG46" s="44" t="n">
        <f aca="false">IF($E46=AG$2,$T46,0)</f>
        <v>0</v>
      </c>
      <c r="AH46" s="44" t="n">
        <f aca="false">IF($E46=AH$2,$T46,0)</f>
        <v>0</v>
      </c>
      <c r="AI46" s="44" t="n">
        <f aca="false">IF($E46=AI$2,$T46,0)</f>
        <v>0</v>
      </c>
      <c r="AJ46" s="44" t="n">
        <f aca="false">IF($E46=AJ$2,$T46,0)</f>
        <v>0</v>
      </c>
      <c r="AK46" s="44" t="n">
        <f aca="false">IF($E46=AK$2,$T46,0)</f>
        <v>0</v>
      </c>
      <c r="AM46" s="44" t="n">
        <f aca="false">IF($E46=AM$2,$U46,0)</f>
        <v>0</v>
      </c>
      <c r="AN46" s="44" t="n">
        <f aca="false">IF($E46=AN$2,$U46,0)</f>
        <v>0</v>
      </c>
      <c r="AO46" s="44" t="n">
        <f aca="false">IF($E46=AO$2,$U46,0)</f>
        <v>0</v>
      </c>
      <c r="AP46" s="44" t="n">
        <f aca="false">IF($E46=AP$2,$U46,0)</f>
        <v>0</v>
      </c>
      <c r="AQ46" s="44" t="n">
        <f aca="false">IF($E46=AQ$2,$U46,0)</f>
        <v>0</v>
      </c>
    </row>
    <row r="47" customFormat="false" ht="11.25" hidden="false" customHeight="false" outlineLevel="0" collapsed="false">
      <c r="A47" s="34" t="n">
        <v>37987</v>
      </c>
      <c r="B47" s="35" t="n">
        <v>0.18</v>
      </c>
      <c r="D47" s="35"/>
      <c r="E47" s="36" t="n">
        <f aca="false">(M47-B47)*F47*10000</f>
        <v>-0</v>
      </c>
      <c r="F47" s="37"/>
      <c r="G47" s="38" t="n">
        <v>0.22</v>
      </c>
      <c r="H47" s="39" t="n">
        <v>2</v>
      </c>
      <c r="I47" s="40" t="n">
        <v>2.6</v>
      </c>
      <c r="J47" s="39" t="n">
        <f aca="false">VLOOKUP($A47,PARAMS,2,FALSE())+G47</f>
        <v>3.694</v>
      </c>
      <c r="K47" s="41" t="n">
        <v>0.01</v>
      </c>
      <c r="L47" s="41" t="n">
        <f aca="false">VLOOKUP($A47,PARAMS,3,FALSE())+K47</f>
        <v>0.2975</v>
      </c>
      <c r="M47" s="42" t="n">
        <f aca="false">IF(ISNUMBER($F47),bsd(M$2,$H47,$J47,$I47,$Y47,$L47,$X47,0.2),0)</f>
        <v>0</v>
      </c>
      <c r="N47" s="42" t="n">
        <f aca="false">IF(ISNUMBER($F47),bsd(N$2,$H47,$J47,$I47,$Y47,$L47,$X47,0.2),0)</f>
        <v>0</v>
      </c>
      <c r="O47" s="42" t="n">
        <f aca="false">IF(ISNUMBER($F47),bsd(O$2,$H47,$J47,$I47,$Y47,$L47,$X47,0.2),0)</f>
        <v>0</v>
      </c>
      <c r="P47" s="42" t="n">
        <f aca="false">IF(ISNUMBER($F47),bsd(P$2,$H47,$J47,$I47,$Y47,$L47,$X47,0.2),0)</f>
        <v>0</v>
      </c>
      <c r="Q47" s="42" t="n">
        <f aca="false">IF(ISNUMBER($F47),bsd(Q$2,$H47,$J47,$I47,$Y47,$L47,$X47,0.2),0)</f>
        <v>0</v>
      </c>
      <c r="R47" s="43"/>
      <c r="S47" s="44" t="n">
        <f aca="false">IF(ISNUMBER($A47),$F47*N47,0)</f>
        <v>0</v>
      </c>
      <c r="T47" s="44" t="n">
        <f aca="false">IF(ISNUMBER($A47),$F47*O47,0)</f>
        <v>0</v>
      </c>
      <c r="U47" s="45" t="n">
        <f aca="false">IF(ISNUMBER($A47),$F47*P47*10000,0)</f>
        <v>0</v>
      </c>
      <c r="V47" s="45" t="n">
        <f aca="false">IF(ISNUMBER($A47),$F47*Q47*-10000,0)</f>
        <v>-0</v>
      </c>
      <c r="W47" s="46"/>
      <c r="X47" s="47" t="n">
        <f aca="false">VLOOKUP($A47,PARAMS,7,FALSE())</f>
        <v>0.069060876284693</v>
      </c>
      <c r="Y47" s="48" t="n">
        <f aca="true">IF(ISNUMBER(G47),VLOOKUP($A47,PARAMS,8,FALSE()),VLOOKUP($A47,PARAMS,4,FALSE()))-TODAY()</f>
        <v>-8128</v>
      </c>
      <c r="AA47" s="44" t="n">
        <f aca="false">IF($E47=AA$2,$S47,0)</f>
        <v>0</v>
      </c>
      <c r="AB47" s="44" t="n">
        <f aca="false">IF($E47=AB$2,$S47,0)</f>
        <v>0</v>
      </c>
      <c r="AC47" s="44" t="n">
        <f aca="false">IF($E47=AC$2,$S47,0)</f>
        <v>0</v>
      </c>
      <c r="AD47" s="44" t="n">
        <f aca="false">IF($E47=AD$2,$S47,0)</f>
        <v>0</v>
      </c>
      <c r="AE47" s="44" t="n">
        <f aca="false">IF($E47=AE$2,$S47,0)</f>
        <v>0</v>
      </c>
      <c r="AG47" s="44" t="n">
        <f aca="false">IF($E47=AG$2,$T47,0)</f>
        <v>0</v>
      </c>
      <c r="AH47" s="44" t="n">
        <f aca="false">IF($E47=AH$2,$T47,0)</f>
        <v>0</v>
      </c>
      <c r="AI47" s="44" t="n">
        <f aca="false">IF($E47=AI$2,$T47,0)</f>
        <v>0</v>
      </c>
      <c r="AJ47" s="44" t="n">
        <f aca="false">IF($E47=AJ$2,$T47,0)</f>
        <v>0</v>
      </c>
      <c r="AK47" s="44" t="n">
        <f aca="false">IF($E47=AK$2,$T47,0)</f>
        <v>0</v>
      </c>
      <c r="AM47" s="44" t="n">
        <f aca="false">IF($E47=AM$2,$U47,0)</f>
        <v>0</v>
      </c>
      <c r="AN47" s="44" t="n">
        <f aca="false">IF($E47=AN$2,$U47,0)</f>
        <v>0</v>
      </c>
      <c r="AO47" s="44" t="n">
        <f aca="false">IF($E47=AO$2,$U47,0)</f>
        <v>0</v>
      </c>
      <c r="AP47" s="44" t="n">
        <f aca="false">IF($E47=AP$2,$U47,0)</f>
        <v>0</v>
      </c>
      <c r="AQ47" s="44" t="n">
        <f aca="false">IF($E47=AQ$2,$U47,0)</f>
        <v>0</v>
      </c>
    </row>
    <row r="48" customFormat="false" ht="11.25" hidden="false" customHeight="false" outlineLevel="0" collapsed="false">
      <c r="A48" s="34" t="n">
        <v>38018</v>
      </c>
      <c r="B48" s="35" t="n">
        <v>0.18</v>
      </c>
      <c r="D48" s="35"/>
      <c r="E48" s="36" t="n">
        <f aca="false">(M48-B48)*F48*10000</f>
        <v>-0</v>
      </c>
      <c r="F48" s="37"/>
      <c r="G48" s="38" t="n">
        <v>0.22</v>
      </c>
      <c r="H48" s="39" t="n">
        <v>2</v>
      </c>
      <c r="I48" s="40" t="n">
        <v>2.6</v>
      </c>
      <c r="J48" s="39" t="n">
        <f aca="false">VLOOKUP($A48,PARAMS,2,FALSE())+G48</f>
        <v>3.556</v>
      </c>
      <c r="K48" s="41" t="n">
        <v>0.01</v>
      </c>
      <c r="L48" s="41" t="n">
        <f aca="false">VLOOKUP($A48,PARAMS,3,FALSE())+K48</f>
        <v>0.285</v>
      </c>
      <c r="M48" s="42" t="n">
        <f aca="false">IF(ISNUMBER($F48),bsd(M$2,$H48,$J48,$I48,$Y48,$L48,$X48,0.2),0)</f>
        <v>0</v>
      </c>
      <c r="N48" s="42" t="n">
        <f aca="false">IF(ISNUMBER($F48),bsd(N$2,$H48,$J48,$I48,$Y48,$L48,$X48,0.2),0)</f>
        <v>0</v>
      </c>
      <c r="O48" s="42" t="n">
        <f aca="false">IF(ISNUMBER($F48),bsd(O$2,$H48,$J48,$I48,$Y48,$L48,$X48,0.2),0)</f>
        <v>0</v>
      </c>
      <c r="P48" s="42" t="n">
        <f aca="false">IF(ISNUMBER($F48),bsd(P$2,$H48,$J48,$I48,$Y48,$L48,$X48,0.2),0)</f>
        <v>0</v>
      </c>
      <c r="Q48" s="42" t="n">
        <f aca="false">IF(ISNUMBER($F48),bsd(Q$2,$H48,$J48,$I48,$Y48,$L48,$X48,0.2),0)</f>
        <v>0</v>
      </c>
      <c r="R48" s="43"/>
      <c r="S48" s="44" t="n">
        <f aca="false">IF(ISNUMBER($A48),$F48*N48,0)</f>
        <v>0</v>
      </c>
      <c r="T48" s="44" t="n">
        <f aca="false">IF(ISNUMBER($A48),$F48*O48,0)</f>
        <v>0</v>
      </c>
      <c r="U48" s="45" t="n">
        <f aca="false">IF(ISNUMBER($A48),$F48*P48*10000,0)</f>
        <v>0</v>
      </c>
      <c r="V48" s="45" t="n">
        <f aca="false">IF(ISNUMBER($A48),$F48*Q48*-10000,0)</f>
        <v>-0</v>
      </c>
      <c r="W48" s="46"/>
      <c r="X48" s="47" t="n">
        <f aca="false">VLOOKUP($A48,PARAMS,7,FALSE())</f>
        <v>0.069068165649462</v>
      </c>
      <c r="Y48" s="48" t="n">
        <f aca="true">IF(ISNUMBER(G48),VLOOKUP($A48,PARAMS,8,FALSE()),VLOOKUP($A48,PARAMS,4,FALSE()))-TODAY()</f>
        <v>-8128</v>
      </c>
      <c r="AA48" s="44" t="n">
        <f aca="false">IF($E48=AA$2,$S48,0)</f>
        <v>0</v>
      </c>
      <c r="AB48" s="44" t="n">
        <f aca="false">IF($E48=AB$2,$S48,0)</f>
        <v>0</v>
      </c>
      <c r="AC48" s="44" t="n">
        <f aca="false">IF($E48=AC$2,$S48,0)</f>
        <v>0</v>
      </c>
      <c r="AD48" s="44" t="n">
        <f aca="false">IF($E48=AD$2,$S48,0)</f>
        <v>0</v>
      </c>
      <c r="AE48" s="44" t="n">
        <f aca="false">IF($E48=AE$2,$S48,0)</f>
        <v>0</v>
      </c>
      <c r="AG48" s="44" t="n">
        <f aca="false">IF($E48=AG$2,$T48,0)</f>
        <v>0</v>
      </c>
      <c r="AH48" s="44" t="n">
        <f aca="false">IF($E48=AH$2,$T48,0)</f>
        <v>0</v>
      </c>
      <c r="AI48" s="44" t="n">
        <f aca="false">IF($E48=AI$2,$T48,0)</f>
        <v>0</v>
      </c>
      <c r="AJ48" s="44" t="n">
        <f aca="false">IF($E48=AJ$2,$T48,0)</f>
        <v>0</v>
      </c>
      <c r="AK48" s="44" t="n">
        <f aca="false">IF($E48=AK$2,$T48,0)</f>
        <v>0</v>
      </c>
      <c r="AM48" s="44" t="n">
        <f aca="false">IF($E48=AM$2,$U48,0)</f>
        <v>0</v>
      </c>
      <c r="AN48" s="44" t="n">
        <f aca="false">IF($E48=AN$2,$U48,0)</f>
        <v>0</v>
      </c>
      <c r="AO48" s="44" t="n">
        <f aca="false">IF($E48=AO$2,$U48,0)</f>
        <v>0</v>
      </c>
      <c r="AP48" s="44" t="n">
        <f aca="false">IF($E48=AP$2,$U48,0)</f>
        <v>0</v>
      </c>
      <c r="AQ48" s="44" t="n">
        <f aca="false">IF($E48=AQ$2,$U48,0)</f>
        <v>0</v>
      </c>
    </row>
    <row r="49" customFormat="false" ht="11.25" hidden="false" customHeight="false" outlineLevel="0" collapsed="false">
      <c r="A49" s="34" t="n">
        <v>38047</v>
      </c>
      <c r="B49" s="35" t="n">
        <v>0.18</v>
      </c>
      <c r="D49" s="35"/>
      <c r="E49" s="36" t="n">
        <f aca="false">(M49-B49)*F49*10000</f>
        <v>-0</v>
      </c>
      <c r="F49" s="37"/>
      <c r="G49" s="38" t="n">
        <v>0.22</v>
      </c>
      <c r="H49" s="39" t="n">
        <v>2</v>
      </c>
      <c r="I49" s="40" t="n">
        <v>2.6</v>
      </c>
      <c r="J49" s="39" t="n">
        <f aca="false">VLOOKUP($A49,PARAMS,2,FALSE())+G49</f>
        <v>3.389</v>
      </c>
      <c r="K49" s="41" t="n">
        <v>0.01</v>
      </c>
      <c r="L49" s="41" t="n">
        <f aca="false">VLOOKUP($A49,PARAMS,3,FALSE())+K49</f>
        <v>0.2825</v>
      </c>
      <c r="M49" s="42" t="n">
        <f aca="false">IF(ISNUMBER($F49),bsd(M$2,$H49,$J49,$I49,$Y49,$L49,$X49,0.2),0)</f>
        <v>0</v>
      </c>
      <c r="N49" s="42" t="n">
        <f aca="false">IF(ISNUMBER($F49),bsd(N$2,$H49,$J49,$I49,$Y49,$L49,$X49,0.2),0)</f>
        <v>0</v>
      </c>
      <c r="O49" s="42" t="n">
        <f aca="false">IF(ISNUMBER($F49),bsd(O$2,$H49,$J49,$I49,$Y49,$L49,$X49,0.2),0)</f>
        <v>0</v>
      </c>
      <c r="P49" s="42" t="n">
        <f aca="false">IF(ISNUMBER($F49),bsd(P$2,$H49,$J49,$I49,$Y49,$L49,$X49,0.2),0)</f>
        <v>0</v>
      </c>
      <c r="Q49" s="42" t="n">
        <f aca="false">IF(ISNUMBER($F49),bsd(Q$2,$H49,$J49,$I49,$Y49,$L49,$X49,0.2),0)</f>
        <v>0</v>
      </c>
      <c r="R49" s="43"/>
      <c r="S49" s="44" t="n">
        <f aca="false">IF(ISNUMBER($A49),$F49*N49,0)</f>
        <v>0</v>
      </c>
      <c r="T49" s="44" t="n">
        <f aca="false">IF(ISNUMBER($A49),$F49*O49,0)</f>
        <v>0</v>
      </c>
      <c r="U49" s="45" t="n">
        <f aca="false">IF(ISNUMBER($A49),$F49*P49*10000,0)</f>
        <v>0</v>
      </c>
      <c r="V49" s="45" t="n">
        <f aca="false">IF(ISNUMBER($A49),$F49*Q49*-10000,0)</f>
        <v>-0</v>
      </c>
      <c r="W49" s="46"/>
      <c r="X49" s="47" t="n">
        <f aca="false">VLOOKUP($A49,PARAMS,7,FALSE())</f>
        <v>0.069074984732649</v>
      </c>
      <c r="Y49" s="48" t="n">
        <f aca="true">IF(ISNUMBER(G49),VLOOKUP($A49,PARAMS,8,FALSE()),VLOOKUP($A49,PARAMS,4,FALSE()))-TODAY()</f>
        <v>-8128</v>
      </c>
      <c r="AA49" s="44" t="n">
        <f aca="false">IF($E49=AA$2,$S49,0)</f>
        <v>0</v>
      </c>
      <c r="AB49" s="44" t="n">
        <f aca="false">IF($E49=AB$2,$S49,0)</f>
        <v>0</v>
      </c>
      <c r="AC49" s="44" t="n">
        <f aca="false">IF($E49=AC$2,$S49,0)</f>
        <v>0</v>
      </c>
      <c r="AD49" s="44" t="n">
        <f aca="false">IF($E49=AD$2,$S49,0)</f>
        <v>0</v>
      </c>
      <c r="AE49" s="44" t="n">
        <f aca="false">IF($E49=AE$2,$S49,0)</f>
        <v>0</v>
      </c>
      <c r="AG49" s="44" t="n">
        <f aca="false">IF($E49=AG$2,$T49,0)</f>
        <v>0</v>
      </c>
      <c r="AH49" s="44" t="n">
        <f aca="false">IF($E49=AH$2,$T49,0)</f>
        <v>0</v>
      </c>
      <c r="AI49" s="44" t="n">
        <f aca="false">IF($E49=AI$2,$T49,0)</f>
        <v>0</v>
      </c>
      <c r="AJ49" s="44" t="n">
        <f aca="false">IF($E49=AJ$2,$T49,0)</f>
        <v>0</v>
      </c>
      <c r="AK49" s="44" t="n">
        <f aca="false">IF($E49=AK$2,$T49,0)</f>
        <v>0</v>
      </c>
      <c r="AM49" s="44" t="n">
        <f aca="false">IF($E49=AM$2,$U49,0)</f>
        <v>0</v>
      </c>
      <c r="AN49" s="44" t="n">
        <f aca="false">IF($E49=AN$2,$U49,0)</f>
        <v>0</v>
      </c>
      <c r="AO49" s="44" t="n">
        <f aca="false">IF($E49=AO$2,$U49,0)</f>
        <v>0</v>
      </c>
      <c r="AP49" s="44" t="n">
        <f aca="false">IF($E49=AP$2,$U49,0)</f>
        <v>0</v>
      </c>
      <c r="AQ49" s="44" t="n">
        <f aca="false">IF($E49=AQ$2,$U49,0)</f>
        <v>0</v>
      </c>
    </row>
    <row r="50" customFormat="false" ht="11.25" hidden="false" customHeight="false" outlineLevel="0" collapsed="false">
      <c r="A50" s="34" t="n">
        <v>38078</v>
      </c>
      <c r="B50" s="35" t="n">
        <v>0.18</v>
      </c>
      <c r="D50" s="35"/>
      <c r="E50" s="36" t="n">
        <f aca="false">(M50-B50)*F50*10000</f>
        <v>-0</v>
      </c>
      <c r="F50" s="37"/>
      <c r="G50" s="38" t="n">
        <v>0.12</v>
      </c>
      <c r="H50" s="39" t="n">
        <v>2</v>
      </c>
      <c r="I50" s="40" t="n">
        <v>2.6</v>
      </c>
      <c r="J50" s="39" t="n">
        <f aca="false">VLOOKUP($A50,PARAMS,2,FALSE())+G50</f>
        <v>3.114</v>
      </c>
      <c r="K50" s="41" t="n">
        <v>0.01</v>
      </c>
      <c r="L50" s="41" t="n">
        <f aca="false">VLOOKUP($A50,PARAMS,3,FALSE())+K50</f>
        <v>0.2625</v>
      </c>
      <c r="M50" s="42" t="n">
        <f aca="false">IF(ISNUMBER($F50),bsd(M$2,$H50,$J50,$I50,$Y50,$L50,$X50,0.2),0)</f>
        <v>0</v>
      </c>
      <c r="N50" s="42" t="n">
        <f aca="false">IF(ISNUMBER($F50),bsd(N$2,$H50,$J50,$I50,$Y50,$L50,$X50,0.2),0)</f>
        <v>0</v>
      </c>
      <c r="O50" s="42" t="n">
        <f aca="false">IF(ISNUMBER($F50),bsd(O$2,$H50,$J50,$I50,$Y50,$L50,$X50,0.2),0)</f>
        <v>0</v>
      </c>
      <c r="P50" s="42" t="n">
        <f aca="false">IF(ISNUMBER($F50),bsd(P$2,$H50,$J50,$I50,$Y50,$L50,$X50,0.2),0)</f>
        <v>0</v>
      </c>
      <c r="Q50" s="42" t="n">
        <f aca="false">IF(ISNUMBER($F50),bsd(Q$2,$H50,$J50,$I50,$Y50,$L50,$X50,0.2),0)</f>
        <v>0</v>
      </c>
      <c r="R50" s="43"/>
      <c r="S50" s="44" t="n">
        <f aca="false">IF(ISNUMBER($A50),$F50*N50,0)</f>
        <v>0</v>
      </c>
      <c r="T50" s="44" t="n">
        <f aca="false">IF(ISNUMBER($A50),$F50*O50,0)</f>
        <v>0</v>
      </c>
      <c r="U50" s="45" t="n">
        <f aca="false">IF(ISNUMBER($A50),$F50*P50*10000,0)</f>
        <v>0</v>
      </c>
      <c r="V50" s="45" t="n">
        <f aca="false">IF(ISNUMBER($A50),$F50*Q50*-10000,0)</f>
        <v>-0</v>
      </c>
      <c r="W50" s="46"/>
      <c r="X50" s="47" t="n">
        <f aca="false">VLOOKUP($A50,PARAMS,7,FALSE())</f>
        <v>0.069075819107612</v>
      </c>
      <c r="Y50" s="48" t="n">
        <f aca="true">IF(ISNUMBER(G50),VLOOKUP($A50,PARAMS,8,FALSE()),VLOOKUP($A50,PARAMS,4,FALSE()))-TODAY()</f>
        <v>-8128</v>
      </c>
      <c r="AA50" s="44" t="n">
        <f aca="false">IF($E50=AA$2,$S50,0)</f>
        <v>0</v>
      </c>
      <c r="AB50" s="44" t="n">
        <f aca="false">IF($E50=AB$2,$S50,0)</f>
        <v>0</v>
      </c>
      <c r="AC50" s="44" t="n">
        <f aca="false">IF($E50=AC$2,$S50,0)</f>
        <v>0</v>
      </c>
      <c r="AD50" s="44" t="n">
        <f aca="false">IF($E50=AD$2,$S50,0)</f>
        <v>0</v>
      </c>
      <c r="AE50" s="44" t="n">
        <f aca="false">IF($E50=AE$2,$S50,0)</f>
        <v>0</v>
      </c>
      <c r="AG50" s="44" t="n">
        <f aca="false">IF($E50=AG$2,$T50,0)</f>
        <v>0</v>
      </c>
      <c r="AH50" s="44" t="n">
        <f aca="false">IF($E50=AH$2,$T50,0)</f>
        <v>0</v>
      </c>
      <c r="AI50" s="44" t="n">
        <f aca="false">IF($E50=AI$2,$T50,0)</f>
        <v>0</v>
      </c>
      <c r="AJ50" s="44" t="n">
        <f aca="false">IF($E50=AJ$2,$T50,0)</f>
        <v>0</v>
      </c>
      <c r="AK50" s="44" t="n">
        <f aca="false">IF($E50=AK$2,$T50,0)</f>
        <v>0</v>
      </c>
      <c r="AM50" s="44" t="n">
        <f aca="false">IF($E50=AM$2,$U50,0)</f>
        <v>0</v>
      </c>
      <c r="AN50" s="44" t="n">
        <f aca="false">IF($E50=AN$2,$U50,0)</f>
        <v>0</v>
      </c>
      <c r="AO50" s="44" t="n">
        <f aca="false">IF($E50=AO$2,$U50,0)</f>
        <v>0</v>
      </c>
      <c r="AP50" s="44" t="n">
        <f aca="false">IF($E50=AP$2,$U50,0)</f>
        <v>0</v>
      </c>
      <c r="AQ50" s="44" t="n">
        <f aca="false">IF($E50=AQ$2,$U50,0)</f>
        <v>0</v>
      </c>
    </row>
    <row r="51" customFormat="false" ht="11.25" hidden="false" customHeight="false" outlineLevel="0" collapsed="false">
      <c r="A51" s="34" t="n">
        <v>38108</v>
      </c>
      <c r="B51" s="35" t="n">
        <v>0.18</v>
      </c>
      <c r="D51" s="35"/>
      <c r="E51" s="36" t="n">
        <f aca="false">(M51-B51)*F51*10000</f>
        <v>-0</v>
      </c>
      <c r="F51" s="37"/>
      <c r="G51" s="38" t="n">
        <v>0.12</v>
      </c>
      <c r="H51" s="39" t="n">
        <v>2</v>
      </c>
      <c r="I51" s="40" t="n">
        <v>2.6</v>
      </c>
      <c r="J51" s="39" t="n">
        <f aca="false">VLOOKUP($A51,PARAMS,2,FALSE())+G51</f>
        <v>3.1</v>
      </c>
      <c r="K51" s="41" t="n">
        <v>0.01</v>
      </c>
      <c r="L51" s="41" t="n">
        <f aca="false">VLOOKUP($A51,PARAMS,3,FALSE())+K51</f>
        <v>0.2625</v>
      </c>
      <c r="M51" s="42" t="n">
        <f aca="false">IF(ISNUMBER($F51),bsd(M$2,$H51,$J51,$I51,$Y51,$L51,$X51,0.2),0)</f>
        <v>0</v>
      </c>
      <c r="N51" s="42" t="n">
        <f aca="false">IF(ISNUMBER($F51),bsd(N$2,$H51,$J51,$I51,$Y51,$L51,$X51,0.2),0)</f>
        <v>0</v>
      </c>
      <c r="O51" s="42" t="n">
        <f aca="false">IF(ISNUMBER($F51),bsd(O$2,$H51,$J51,$I51,$Y51,$L51,$X51,0.2),0)</f>
        <v>0</v>
      </c>
      <c r="P51" s="42" t="n">
        <f aca="false">IF(ISNUMBER($F51),bsd(P$2,$H51,$J51,$I51,$Y51,$L51,$X51,0.2),0)</f>
        <v>0</v>
      </c>
      <c r="Q51" s="42" t="n">
        <f aca="false">IF(ISNUMBER($F51),bsd(Q$2,$H51,$J51,$I51,$Y51,$L51,$X51,0.2),0)</f>
        <v>0</v>
      </c>
      <c r="R51" s="43"/>
      <c r="S51" s="44" t="n">
        <f aca="false">IF(ISNUMBER($A51),$F51*N51,0)</f>
        <v>0</v>
      </c>
      <c r="T51" s="44" t="n">
        <f aca="false">IF(ISNUMBER($A51),$F51*O51,0)</f>
        <v>0</v>
      </c>
      <c r="U51" s="45" t="n">
        <f aca="false">IF(ISNUMBER($A51),$F51*P51*10000,0)</f>
        <v>0</v>
      </c>
      <c r="V51" s="45" t="n">
        <f aca="false">IF(ISNUMBER($A51),$F51*Q51*-10000,0)</f>
        <v>-0</v>
      </c>
      <c r="W51" s="46"/>
      <c r="X51" s="47" t="n">
        <f aca="false">VLOOKUP($A51,PARAMS,7,FALSE())</f>
        <v>0.069069963351949</v>
      </c>
      <c r="Y51" s="48" t="n">
        <f aca="true">IF(ISNUMBER(G51),VLOOKUP($A51,PARAMS,8,FALSE()),VLOOKUP($A51,PARAMS,4,FALSE()))-TODAY()</f>
        <v>-8128</v>
      </c>
      <c r="AA51" s="44" t="n">
        <f aca="false">IF($E51=AA$2,$S51,0)</f>
        <v>0</v>
      </c>
      <c r="AB51" s="44" t="n">
        <f aca="false">IF($E51=AB$2,$S51,0)</f>
        <v>0</v>
      </c>
      <c r="AC51" s="44" t="n">
        <f aca="false">IF($E51=AC$2,$S51,0)</f>
        <v>0</v>
      </c>
      <c r="AD51" s="44" t="n">
        <f aca="false">IF($E51=AD$2,$S51,0)</f>
        <v>0</v>
      </c>
      <c r="AE51" s="44" t="n">
        <f aca="false">IF($E51=AE$2,$S51,0)</f>
        <v>0</v>
      </c>
      <c r="AG51" s="44" t="n">
        <f aca="false">IF($E51=AG$2,$T51,0)</f>
        <v>0</v>
      </c>
      <c r="AH51" s="44" t="n">
        <f aca="false">IF($E51=AH$2,$T51,0)</f>
        <v>0</v>
      </c>
      <c r="AI51" s="44" t="n">
        <f aca="false">IF($E51=AI$2,$T51,0)</f>
        <v>0</v>
      </c>
      <c r="AJ51" s="44" t="n">
        <f aca="false">IF($E51=AJ$2,$T51,0)</f>
        <v>0</v>
      </c>
      <c r="AK51" s="44" t="n">
        <f aca="false">IF($E51=AK$2,$T51,0)</f>
        <v>0</v>
      </c>
      <c r="AM51" s="44" t="n">
        <f aca="false">IF($E51=AM$2,$U51,0)</f>
        <v>0</v>
      </c>
      <c r="AN51" s="44" t="n">
        <f aca="false">IF($E51=AN$2,$U51,0)</f>
        <v>0</v>
      </c>
      <c r="AO51" s="44" t="n">
        <f aca="false">IF($E51=AO$2,$U51,0)</f>
        <v>0</v>
      </c>
      <c r="AP51" s="44" t="n">
        <f aca="false">IF($E51=AP$2,$U51,0)</f>
        <v>0</v>
      </c>
      <c r="AQ51" s="44" t="n">
        <f aca="false">IF($E51=AQ$2,$U51,0)</f>
        <v>0</v>
      </c>
    </row>
    <row r="52" customFormat="false" ht="11.25" hidden="false" customHeight="false" outlineLevel="0" collapsed="false">
      <c r="A52" s="34" t="n">
        <v>38139</v>
      </c>
      <c r="B52" s="35" t="n">
        <v>0.18</v>
      </c>
      <c r="D52" s="35"/>
      <c r="E52" s="36" t="n">
        <f aca="false">(M52-B52)*F52*10000</f>
        <v>-0</v>
      </c>
      <c r="F52" s="37"/>
      <c r="G52" s="38" t="n">
        <v>0.12</v>
      </c>
      <c r="H52" s="39" t="n">
        <v>2</v>
      </c>
      <c r="I52" s="40" t="n">
        <v>2.6</v>
      </c>
      <c r="J52" s="39" t="n">
        <f aca="false">VLOOKUP($A52,PARAMS,2,FALSE())+G52</f>
        <v>3.121</v>
      </c>
      <c r="K52" s="41" t="n">
        <v>0.01</v>
      </c>
      <c r="L52" s="41" t="n">
        <f aca="false">VLOOKUP($A52,PARAMS,3,FALSE())+K52</f>
        <v>0.2625</v>
      </c>
      <c r="M52" s="42" t="n">
        <f aca="false">IF(ISNUMBER($F52),bsd(M$2,$H52,$J52,$I52,$Y52,$L52,$X52,0.2),0)</f>
        <v>0</v>
      </c>
      <c r="N52" s="42" t="n">
        <f aca="false">IF(ISNUMBER($F52),bsd(N$2,$H52,$J52,$I52,$Y52,$L52,$X52,0.2),0)</f>
        <v>0</v>
      </c>
      <c r="O52" s="42" t="n">
        <f aca="false">IF(ISNUMBER($F52),bsd(O$2,$H52,$J52,$I52,$Y52,$L52,$X52,0.2),0)</f>
        <v>0</v>
      </c>
      <c r="P52" s="42" t="n">
        <f aca="false">IF(ISNUMBER($F52),bsd(P$2,$H52,$J52,$I52,$Y52,$L52,$X52,0.2),0)</f>
        <v>0</v>
      </c>
      <c r="Q52" s="42" t="n">
        <f aca="false">IF(ISNUMBER($F52),bsd(Q$2,$H52,$J52,$I52,$Y52,$L52,$X52,0.2),0)</f>
        <v>0</v>
      </c>
      <c r="R52" s="43"/>
      <c r="S52" s="44" t="n">
        <f aca="false">IF(ISNUMBER($A52),$F52*N52,0)</f>
        <v>0</v>
      </c>
      <c r="T52" s="44" t="n">
        <f aca="false">IF(ISNUMBER($A52),$F52*O52,0)</f>
        <v>0</v>
      </c>
      <c r="U52" s="45" t="n">
        <f aca="false">IF(ISNUMBER($A52),$F52*P52*10000,0)</f>
        <v>0</v>
      </c>
      <c r="V52" s="45" t="n">
        <f aca="false">IF(ISNUMBER($A52),$F52*Q52*-10000,0)</f>
        <v>-0</v>
      </c>
      <c r="W52" s="46"/>
      <c r="X52" s="47" t="n">
        <f aca="false">VLOOKUP($A52,PARAMS,7,FALSE())</f>
        <v>0.069063912404441</v>
      </c>
      <c r="Y52" s="48" t="n">
        <f aca="true">IF(ISNUMBER(G52),VLOOKUP($A52,PARAMS,8,FALSE()),VLOOKUP($A52,PARAMS,4,FALSE()))-TODAY()</f>
        <v>-8128</v>
      </c>
      <c r="AA52" s="44" t="n">
        <f aca="false">IF($E52=AA$2,$S52,0)</f>
        <v>0</v>
      </c>
      <c r="AB52" s="44" t="n">
        <f aca="false">IF($E52=AB$2,$S52,0)</f>
        <v>0</v>
      </c>
      <c r="AC52" s="44" t="n">
        <f aca="false">IF($E52=AC$2,$S52,0)</f>
        <v>0</v>
      </c>
      <c r="AD52" s="44" t="n">
        <f aca="false">IF($E52=AD$2,$S52,0)</f>
        <v>0</v>
      </c>
      <c r="AE52" s="44" t="n">
        <f aca="false">IF($E52=AE$2,$S52,0)</f>
        <v>0</v>
      </c>
      <c r="AG52" s="44" t="n">
        <f aca="false">IF($E52=AG$2,$T52,0)</f>
        <v>0</v>
      </c>
      <c r="AH52" s="44" t="n">
        <f aca="false">IF($E52=AH$2,$T52,0)</f>
        <v>0</v>
      </c>
      <c r="AI52" s="44" t="n">
        <f aca="false">IF($E52=AI$2,$T52,0)</f>
        <v>0</v>
      </c>
      <c r="AJ52" s="44" t="n">
        <f aca="false">IF($E52=AJ$2,$T52,0)</f>
        <v>0</v>
      </c>
      <c r="AK52" s="44" t="n">
        <f aca="false">IF($E52=AK$2,$T52,0)</f>
        <v>0</v>
      </c>
      <c r="AM52" s="44" t="n">
        <f aca="false">IF($E52=AM$2,$U52,0)</f>
        <v>0</v>
      </c>
      <c r="AN52" s="44" t="n">
        <f aca="false">IF($E52=AN$2,$U52,0)</f>
        <v>0</v>
      </c>
      <c r="AO52" s="44" t="n">
        <f aca="false">IF($E52=AO$2,$U52,0)</f>
        <v>0</v>
      </c>
      <c r="AP52" s="44" t="n">
        <f aca="false">IF($E52=AP$2,$U52,0)</f>
        <v>0</v>
      </c>
      <c r="AQ52" s="44" t="n">
        <f aca="false">IF($E52=AQ$2,$U52,0)</f>
        <v>0</v>
      </c>
    </row>
    <row r="53" customFormat="false" ht="11.25" hidden="false" customHeight="false" outlineLevel="0" collapsed="false">
      <c r="A53" s="34" t="n">
        <v>38169</v>
      </c>
      <c r="B53" s="35" t="n">
        <v>0.18</v>
      </c>
      <c r="D53" s="35"/>
      <c r="E53" s="36" t="n">
        <f aca="false">(M53-B53)*F53*10000</f>
        <v>-0</v>
      </c>
      <c r="F53" s="37"/>
      <c r="G53" s="38" t="n">
        <v>0.12</v>
      </c>
      <c r="H53" s="39" t="n">
        <v>2</v>
      </c>
      <c r="I53" s="40" t="n">
        <v>2.6</v>
      </c>
      <c r="J53" s="39" t="n">
        <f aca="false">VLOOKUP($A53,PARAMS,2,FALSE())+G53</f>
        <v>3.143</v>
      </c>
      <c r="K53" s="41" t="n">
        <v>0.01</v>
      </c>
      <c r="L53" s="41" t="n">
        <f aca="false">VLOOKUP($A53,PARAMS,3,FALSE())+K53</f>
        <v>0.26</v>
      </c>
      <c r="M53" s="42" t="n">
        <f aca="false">IF(ISNUMBER($F53),bsd(M$2,$H53,$J53,$I53,$Y53,$L53,$X53,0.2),0)</f>
        <v>0</v>
      </c>
      <c r="N53" s="42" t="n">
        <f aca="false">IF(ISNUMBER($F53),bsd(N$2,$H53,$J53,$I53,$Y53,$L53,$X53,0.2),0)</f>
        <v>0</v>
      </c>
      <c r="O53" s="42" t="n">
        <f aca="false">IF(ISNUMBER($F53),bsd(O$2,$H53,$J53,$I53,$Y53,$L53,$X53,0.2),0)</f>
        <v>0</v>
      </c>
      <c r="P53" s="42" t="n">
        <f aca="false">IF(ISNUMBER($F53),bsd(P$2,$H53,$J53,$I53,$Y53,$L53,$X53,0.2),0)</f>
        <v>0</v>
      </c>
      <c r="Q53" s="42" t="n">
        <f aca="false">IF(ISNUMBER($F53),bsd(Q$2,$H53,$J53,$I53,$Y53,$L53,$X53,0.2),0)</f>
        <v>0</v>
      </c>
      <c r="R53" s="43"/>
      <c r="S53" s="44" t="n">
        <f aca="false">IF(ISNUMBER($A53),$F53*N53,0)</f>
        <v>0</v>
      </c>
      <c r="T53" s="44" t="n">
        <f aca="false">IF(ISNUMBER($A53),$F53*O53,0)</f>
        <v>0</v>
      </c>
      <c r="U53" s="45" t="n">
        <f aca="false">IF(ISNUMBER($A53),$F53*P53*10000,0)</f>
        <v>0</v>
      </c>
      <c r="V53" s="45" t="n">
        <f aca="false">IF(ISNUMBER($A53),$F53*Q53*-10000,0)</f>
        <v>-0</v>
      </c>
      <c r="W53" s="46"/>
      <c r="X53" s="47" t="n">
        <f aca="false">VLOOKUP($A53,PARAMS,7,FALSE())</f>
        <v>0.069069004174273</v>
      </c>
      <c r="Y53" s="48" t="n">
        <f aca="true">IF(ISNUMBER(G53),VLOOKUP($A53,PARAMS,8,FALSE()),VLOOKUP($A53,PARAMS,4,FALSE()))-TODAY()</f>
        <v>-8128</v>
      </c>
      <c r="AA53" s="44" t="n">
        <f aca="false">IF($E53=AA$2,$S53,0)</f>
        <v>0</v>
      </c>
      <c r="AB53" s="44" t="n">
        <f aca="false">IF($E53=AB$2,$S53,0)</f>
        <v>0</v>
      </c>
      <c r="AC53" s="44" t="n">
        <f aca="false">IF($E53=AC$2,$S53,0)</f>
        <v>0</v>
      </c>
      <c r="AD53" s="44" t="n">
        <f aca="false">IF($E53=AD$2,$S53,0)</f>
        <v>0</v>
      </c>
      <c r="AE53" s="44" t="n">
        <f aca="false">IF($E53=AE$2,$S53,0)</f>
        <v>0</v>
      </c>
      <c r="AG53" s="44" t="n">
        <f aca="false">IF($E53=AG$2,$T53,0)</f>
        <v>0</v>
      </c>
      <c r="AH53" s="44" t="n">
        <f aca="false">IF($E53=AH$2,$T53,0)</f>
        <v>0</v>
      </c>
      <c r="AI53" s="44" t="n">
        <f aca="false">IF($E53=AI$2,$T53,0)</f>
        <v>0</v>
      </c>
      <c r="AJ53" s="44" t="n">
        <f aca="false">IF($E53=AJ$2,$T53,0)</f>
        <v>0</v>
      </c>
      <c r="AK53" s="44" t="n">
        <f aca="false">IF($E53=AK$2,$T53,0)</f>
        <v>0</v>
      </c>
      <c r="AM53" s="44" t="n">
        <f aca="false">IF($E53=AM$2,$U53,0)</f>
        <v>0</v>
      </c>
      <c r="AN53" s="44" t="n">
        <f aca="false">IF($E53=AN$2,$U53,0)</f>
        <v>0</v>
      </c>
      <c r="AO53" s="44" t="n">
        <f aca="false">IF($E53=AO$2,$U53,0)</f>
        <v>0</v>
      </c>
      <c r="AP53" s="44" t="n">
        <f aca="false">IF($E53=AP$2,$U53,0)</f>
        <v>0</v>
      </c>
      <c r="AQ53" s="44" t="n">
        <f aca="false">IF($E53=AQ$2,$U53,0)</f>
        <v>0</v>
      </c>
    </row>
    <row r="54" customFormat="false" ht="11.25" hidden="false" customHeight="false" outlineLevel="0" collapsed="false">
      <c r="A54" s="34" t="n">
        <v>38200</v>
      </c>
      <c r="B54" s="35" t="n">
        <v>0.18</v>
      </c>
      <c r="D54" s="35"/>
      <c r="E54" s="36" t="n">
        <f aca="false">(M54-B54)*F54*10000</f>
        <v>-0</v>
      </c>
      <c r="F54" s="37"/>
      <c r="G54" s="38" t="n">
        <v>0.12</v>
      </c>
      <c r="H54" s="39" t="n">
        <v>2</v>
      </c>
      <c r="I54" s="40" t="n">
        <v>2.6</v>
      </c>
      <c r="J54" s="39" t="n">
        <f aca="false">VLOOKUP($A54,PARAMS,2,FALSE())+G54</f>
        <v>3.164</v>
      </c>
      <c r="K54" s="41" t="n">
        <v>0.01</v>
      </c>
      <c r="L54" s="41" t="n">
        <f aca="false">VLOOKUP($A54,PARAMS,3,FALSE())+K54</f>
        <v>0.26</v>
      </c>
      <c r="M54" s="42" t="n">
        <f aca="false">IF(ISNUMBER($F54),bsd(M$2,$H54,$J54,$I54,$Y54,$L54,$X54,0.2),0)</f>
        <v>0</v>
      </c>
      <c r="N54" s="42" t="n">
        <f aca="false">IF(ISNUMBER($F54),bsd(N$2,$H54,$J54,$I54,$Y54,$L54,$X54,0.2),0)</f>
        <v>0</v>
      </c>
      <c r="O54" s="42" t="n">
        <f aca="false">IF(ISNUMBER($F54),bsd(O$2,$H54,$J54,$I54,$Y54,$L54,$X54,0.2),0)</f>
        <v>0</v>
      </c>
      <c r="P54" s="42" t="n">
        <f aca="false">IF(ISNUMBER($F54),bsd(P$2,$H54,$J54,$I54,$Y54,$L54,$X54,0.2),0)</f>
        <v>0</v>
      </c>
      <c r="Q54" s="42" t="n">
        <f aca="false">IF(ISNUMBER($F54),bsd(Q$2,$H54,$J54,$I54,$Y54,$L54,$X54,0.2),0)</f>
        <v>0</v>
      </c>
      <c r="R54" s="43"/>
      <c r="S54" s="44" t="n">
        <f aca="false">IF(ISNUMBER($A54),$F54*N54,0)</f>
        <v>0</v>
      </c>
      <c r="T54" s="44" t="n">
        <f aca="false">IF(ISNUMBER($A54),$F54*O54,0)</f>
        <v>0</v>
      </c>
      <c r="U54" s="45" t="n">
        <f aca="false">IF(ISNUMBER($A54),$F54*P54*10000,0)</f>
        <v>0</v>
      </c>
      <c r="V54" s="45" t="n">
        <f aca="false">IF(ISNUMBER($A54),$F54*Q54*-10000,0)</f>
        <v>-0</v>
      </c>
      <c r="W54" s="46"/>
      <c r="X54" s="47" t="n">
        <f aca="false">VLOOKUP($A54,PARAMS,7,FALSE())</f>
        <v>0.069087194176122</v>
      </c>
      <c r="Y54" s="48" t="n">
        <f aca="true">IF(ISNUMBER(G54),VLOOKUP($A54,PARAMS,8,FALSE()),VLOOKUP($A54,PARAMS,4,FALSE()))-TODAY()</f>
        <v>-8128</v>
      </c>
      <c r="AA54" s="44" t="n">
        <f aca="false">IF($E54=AA$2,$S54,0)</f>
        <v>0</v>
      </c>
      <c r="AB54" s="44" t="n">
        <f aca="false">IF($E54=AB$2,$S54,0)</f>
        <v>0</v>
      </c>
      <c r="AC54" s="44" t="n">
        <f aca="false">IF($E54=AC$2,$S54,0)</f>
        <v>0</v>
      </c>
      <c r="AD54" s="44" t="n">
        <f aca="false">IF($E54=AD$2,$S54,0)</f>
        <v>0</v>
      </c>
      <c r="AE54" s="44" t="n">
        <f aca="false">IF($E54=AE$2,$S54,0)</f>
        <v>0</v>
      </c>
      <c r="AG54" s="44" t="n">
        <f aca="false">IF($E54=AG$2,$T54,0)</f>
        <v>0</v>
      </c>
      <c r="AH54" s="44" t="n">
        <f aca="false">IF($E54=AH$2,$T54,0)</f>
        <v>0</v>
      </c>
      <c r="AI54" s="44" t="n">
        <f aca="false">IF($E54=AI$2,$T54,0)</f>
        <v>0</v>
      </c>
      <c r="AJ54" s="44" t="n">
        <f aca="false">IF($E54=AJ$2,$T54,0)</f>
        <v>0</v>
      </c>
      <c r="AK54" s="44" t="n">
        <f aca="false">IF($E54=AK$2,$T54,0)</f>
        <v>0</v>
      </c>
      <c r="AM54" s="44" t="n">
        <f aca="false">IF($E54=AM$2,$U54,0)</f>
        <v>0</v>
      </c>
      <c r="AN54" s="44" t="n">
        <f aca="false">IF($E54=AN$2,$U54,0)</f>
        <v>0</v>
      </c>
      <c r="AO54" s="44" t="n">
        <f aca="false">IF($E54=AO$2,$U54,0)</f>
        <v>0</v>
      </c>
      <c r="AP54" s="44" t="n">
        <f aca="false">IF($E54=AP$2,$U54,0)</f>
        <v>0</v>
      </c>
      <c r="AQ54" s="44" t="n">
        <f aca="false">IF($E54=AQ$2,$U54,0)</f>
        <v>0</v>
      </c>
    </row>
    <row r="55" customFormat="false" ht="11.25" hidden="false" customHeight="false" outlineLevel="0" collapsed="false">
      <c r="A55" s="34" t="n">
        <v>38231</v>
      </c>
      <c r="B55" s="35" t="n">
        <v>0.18</v>
      </c>
      <c r="D55" s="35"/>
      <c r="E55" s="36" t="n">
        <f aca="false">(M55-B55)*F55*10000</f>
        <v>-0</v>
      </c>
      <c r="F55" s="37"/>
      <c r="G55" s="38" t="n">
        <v>0.12</v>
      </c>
      <c r="H55" s="39" t="n">
        <v>2</v>
      </c>
      <c r="I55" s="40" t="n">
        <v>2.6</v>
      </c>
      <c r="J55" s="39" t="n">
        <f aca="false">VLOOKUP($A55,PARAMS,2,FALSE())+G55</f>
        <v>3.153</v>
      </c>
      <c r="K55" s="41" t="n">
        <v>0.01</v>
      </c>
      <c r="L55" s="41" t="n">
        <f aca="false">VLOOKUP($A55,PARAMS,3,FALSE())+K55</f>
        <v>0.26</v>
      </c>
      <c r="M55" s="42" t="n">
        <f aca="false">IF(ISNUMBER($F55),bsd(M$2,$H55,$J55,$I55,$Y55,$L55,$X55,0.2),0)</f>
        <v>0</v>
      </c>
      <c r="N55" s="42" t="n">
        <f aca="false">IF(ISNUMBER($F55),bsd(N$2,$H55,$J55,$I55,$Y55,$L55,$X55,0.2),0)</f>
        <v>0</v>
      </c>
      <c r="O55" s="42" t="n">
        <f aca="false">IF(ISNUMBER($F55),bsd(O$2,$H55,$J55,$I55,$Y55,$L55,$X55,0.2),0)</f>
        <v>0</v>
      </c>
      <c r="P55" s="42" t="n">
        <f aca="false">IF(ISNUMBER($F55),bsd(P$2,$H55,$J55,$I55,$Y55,$L55,$X55,0.2),0)</f>
        <v>0</v>
      </c>
      <c r="Q55" s="42" t="n">
        <f aca="false">IF(ISNUMBER($F55),bsd(Q$2,$H55,$J55,$I55,$Y55,$L55,$X55,0.2),0)</f>
        <v>0</v>
      </c>
      <c r="R55" s="43"/>
      <c r="S55" s="44" t="n">
        <f aca="false">IF(ISNUMBER($A55),$F55*N55,0)</f>
        <v>0</v>
      </c>
      <c r="T55" s="44" t="n">
        <f aca="false">IF(ISNUMBER($A55),$F55*O55,0)</f>
        <v>0</v>
      </c>
      <c r="U55" s="45" t="n">
        <f aca="false">IF(ISNUMBER($A55),$F55*P55*10000,0)</f>
        <v>0</v>
      </c>
      <c r="V55" s="45" t="n">
        <f aca="false">IF(ISNUMBER($A55),$F55*Q55*-10000,0)</f>
        <v>-0</v>
      </c>
      <c r="W55" s="46"/>
      <c r="X55" s="47" t="n">
        <f aca="false">VLOOKUP($A55,PARAMS,7,FALSE())</f>
        <v>0.06910538417808</v>
      </c>
      <c r="Y55" s="48" t="n">
        <f aca="true">IF(ISNUMBER(G55),VLOOKUP($A55,PARAMS,8,FALSE()),VLOOKUP($A55,PARAMS,4,FALSE()))-TODAY()</f>
        <v>-8128</v>
      </c>
      <c r="AA55" s="44" t="n">
        <f aca="false">IF($E55=AA$2,$S55,0)</f>
        <v>0</v>
      </c>
      <c r="AB55" s="44" t="n">
        <f aca="false">IF($E55=AB$2,$S55,0)</f>
        <v>0</v>
      </c>
      <c r="AC55" s="44" t="n">
        <f aca="false">IF($E55=AC$2,$S55,0)</f>
        <v>0</v>
      </c>
      <c r="AD55" s="44" t="n">
        <f aca="false">IF($E55=AD$2,$S55,0)</f>
        <v>0</v>
      </c>
      <c r="AE55" s="44" t="n">
        <f aca="false">IF($E55=AE$2,$S55,0)</f>
        <v>0</v>
      </c>
      <c r="AG55" s="44" t="n">
        <f aca="false">IF($E55=AG$2,$T55,0)</f>
        <v>0</v>
      </c>
      <c r="AH55" s="44" t="n">
        <f aca="false">IF($E55=AH$2,$T55,0)</f>
        <v>0</v>
      </c>
      <c r="AI55" s="44" t="n">
        <f aca="false">IF($E55=AI$2,$T55,0)</f>
        <v>0</v>
      </c>
      <c r="AJ55" s="44" t="n">
        <f aca="false">IF($E55=AJ$2,$T55,0)</f>
        <v>0</v>
      </c>
      <c r="AK55" s="44" t="n">
        <f aca="false">IF($E55=AK$2,$T55,0)</f>
        <v>0</v>
      </c>
      <c r="AM55" s="44" t="n">
        <f aca="false">IF($E55=AM$2,$U55,0)</f>
        <v>0</v>
      </c>
      <c r="AN55" s="44" t="n">
        <f aca="false">IF($E55=AN$2,$U55,0)</f>
        <v>0</v>
      </c>
      <c r="AO55" s="44" t="n">
        <f aca="false">IF($E55=AO$2,$U55,0)</f>
        <v>0</v>
      </c>
      <c r="AP55" s="44" t="n">
        <f aca="false">IF($E55=AP$2,$U55,0)</f>
        <v>0</v>
      </c>
      <c r="AQ55" s="44" t="n">
        <f aca="false">IF($E55=AQ$2,$U55,0)</f>
        <v>0</v>
      </c>
    </row>
    <row r="56" customFormat="false" ht="11.25" hidden="false" customHeight="false" outlineLevel="0" collapsed="false">
      <c r="A56" s="34" t="n">
        <v>38261</v>
      </c>
      <c r="B56" s="35" t="n">
        <v>0.18</v>
      </c>
      <c r="D56" s="35"/>
      <c r="E56" s="36" t="n">
        <f aca="false">(M56-B56)*F56*10000</f>
        <v>-0</v>
      </c>
      <c r="F56" s="37"/>
      <c r="G56" s="38" t="n">
        <v>0.12</v>
      </c>
      <c r="H56" s="39" t="n">
        <v>2</v>
      </c>
      <c r="I56" s="40" t="n">
        <v>2.6</v>
      </c>
      <c r="J56" s="39" t="n">
        <f aca="false">VLOOKUP($A56,PARAMS,2,FALSE())+G56</f>
        <v>3.157</v>
      </c>
      <c r="K56" s="41" t="n">
        <v>0.01</v>
      </c>
      <c r="L56" s="41" t="n">
        <f aca="false">VLOOKUP($A56,PARAMS,3,FALSE())+K56</f>
        <v>0.26</v>
      </c>
      <c r="M56" s="42" t="n">
        <f aca="false">IF(ISNUMBER($F56),bsd(M$2,$H56,$J56,$I56,$Y56,$L56,$X56,0.2),0)</f>
        <v>0</v>
      </c>
      <c r="N56" s="42" t="n">
        <f aca="false">IF(ISNUMBER($F56),bsd(N$2,$H56,$J56,$I56,$Y56,$L56,$X56,0.2),0)</f>
        <v>0</v>
      </c>
      <c r="O56" s="42" t="n">
        <f aca="false">IF(ISNUMBER($F56),bsd(O$2,$H56,$J56,$I56,$Y56,$L56,$X56,0.2),0)</f>
        <v>0</v>
      </c>
      <c r="P56" s="42" t="n">
        <f aca="false">IF(ISNUMBER($F56),bsd(P$2,$H56,$J56,$I56,$Y56,$L56,$X56,0.2),0)</f>
        <v>0</v>
      </c>
      <c r="Q56" s="42" t="n">
        <f aca="false">IF(ISNUMBER($F56),bsd(Q$2,$H56,$J56,$I56,$Y56,$L56,$X56,0.2),0)</f>
        <v>0</v>
      </c>
      <c r="R56" s="43"/>
      <c r="S56" s="44" t="n">
        <f aca="false">IF(ISNUMBER($A56),$F56*N56,0)</f>
        <v>0</v>
      </c>
      <c r="T56" s="44" t="n">
        <f aca="false">IF(ISNUMBER($A56),$F56*O56,0)</f>
        <v>0</v>
      </c>
      <c r="U56" s="45" t="n">
        <f aca="false">IF(ISNUMBER($A56),$F56*P56*10000,0)</f>
        <v>0</v>
      </c>
      <c r="V56" s="45" t="n">
        <f aca="false">IF(ISNUMBER($A56),$F56*Q56*-10000,0)</f>
        <v>-0</v>
      </c>
      <c r="W56" s="46"/>
      <c r="X56" s="47" t="n">
        <f aca="false">VLOOKUP($A56,PARAMS,7,FALSE())</f>
        <v>0.069122987405887</v>
      </c>
      <c r="Y56" s="48" t="n">
        <f aca="true">IF(ISNUMBER(G56),VLOOKUP($A56,PARAMS,8,FALSE()),VLOOKUP($A56,PARAMS,4,FALSE()))-TODAY()</f>
        <v>-8128</v>
      </c>
      <c r="AA56" s="44" t="n">
        <f aca="false">IF($E56=AA$2,$S56,0)</f>
        <v>0</v>
      </c>
      <c r="AB56" s="44" t="n">
        <f aca="false">IF($E56=AB$2,$S56,0)</f>
        <v>0</v>
      </c>
      <c r="AC56" s="44" t="n">
        <f aca="false">IF($E56=AC$2,$S56,0)</f>
        <v>0</v>
      </c>
      <c r="AD56" s="44" t="n">
        <f aca="false">IF($E56=AD$2,$S56,0)</f>
        <v>0</v>
      </c>
      <c r="AE56" s="44" t="n">
        <f aca="false">IF($E56=AE$2,$S56,0)</f>
        <v>0</v>
      </c>
      <c r="AG56" s="44" t="n">
        <f aca="false">IF($E56=AG$2,$T56,0)</f>
        <v>0</v>
      </c>
      <c r="AH56" s="44" t="n">
        <f aca="false">IF($E56=AH$2,$T56,0)</f>
        <v>0</v>
      </c>
      <c r="AI56" s="44" t="n">
        <f aca="false">IF($E56=AI$2,$T56,0)</f>
        <v>0</v>
      </c>
      <c r="AJ56" s="44" t="n">
        <f aca="false">IF($E56=AJ$2,$T56,0)</f>
        <v>0</v>
      </c>
      <c r="AK56" s="44" t="n">
        <f aca="false">IF($E56=AK$2,$T56,0)</f>
        <v>0</v>
      </c>
      <c r="AM56" s="44" t="n">
        <f aca="false">IF($E56=AM$2,$U56,0)</f>
        <v>0</v>
      </c>
      <c r="AN56" s="44" t="n">
        <f aca="false">IF($E56=AN$2,$U56,0)</f>
        <v>0</v>
      </c>
      <c r="AO56" s="44" t="n">
        <f aca="false">IF($E56=AO$2,$U56,0)</f>
        <v>0</v>
      </c>
      <c r="AP56" s="44" t="n">
        <f aca="false">IF($E56=AP$2,$U56,0)</f>
        <v>0</v>
      </c>
      <c r="AQ56" s="44" t="n">
        <f aca="false">IF($E56=AQ$2,$U56,0)</f>
        <v>0</v>
      </c>
    </row>
    <row r="57" customFormat="false" ht="11.25" hidden="false" customHeight="false" outlineLevel="0" collapsed="false">
      <c r="A57" s="34" t="n">
        <v>38292</v>
      </c>
      <c r="B57" s="35" t="n">
        <v>0.18</v>
      </c>
      <c r="D57" s="35"/>
      <c r="E57" s="36" t="n">
        <f aca="false">(M57-B57)*F57*10000</f>
        <v>-0</v>
      </c>
      <c r="F57" s="37"/>
      <c r="G57" s="38" t="n">
        <v>0.22</v>
      </c>
      <c r="H57" s="39" t="n">
        <v>2</v>
      </c>
      <c r="I57" s="40" t="n">
        <v>2.6</v>
      </c>
      <c r="J57" s="39" t="n">
        <f aca="false">VLOOKUP($A57,PARAMS,2,FALSE())+G57</f>
        <v>3.344</v>
      </c>
      <c r="K57" s="41" t="n">
        <v>0.01</v>
      </c>
      <c r="L57" s="41" t="n">
        <f aca="false">VLOOKUP($A57,PARAMS,3,FALSE())+K57</f>
        <v>0.2625</v>
      </c>
      <c r="M57" s="42" t="n">
        <f aca="false">IF(ISNUMBER($F57),bsd(M$2,$H57,$J57,$I57,$Y57,$L57,$X57,0.2),0)</f>
        <v>0</v>
      </c>
      <c r="N57" s="42" t="n">
        <f aca="false">IF(ISNUMBER($F57),bsd(N$2,$H57,$J57,$I57,$Y57,$L57,$X57,0.2),0)</f>
        <v>0</v>
      </c>
      <c r="O57" s="42" t="n">
        <f aca="false">IF(ISNUMBER($F57),bsd(O$2,$H57,$J57,$I57,$Y57,$L57,$X57,0.2),0)</f>
        <v>0</v>
      </c>
      <c r="P57" s="42" t="n">
        <f aca="false">IF(ISNUMBER($F57),bsd(P$2,$H57,$J57,$I57,$Y57,$L57,$X57,0.2),0)</f>
        <v>0</v>
      </c>
      <c r="Q57" s="42" t="n">
        <f aca="false">IF(ISNUMBER($F57),bsd(Q$2,$H57,$J57,$I57,$Y57,$L57,$X57,0.2),0)</f>
        <v>0</v>
      </c>
      <c r="R57" s="43"/>
      <c r="S57" s="44" t="n">
        <f aca="false">IF(ISNUMBER($A57),$F57*N57,0)</f>
        <v>0</v>
      </c>
      <c r="T57" s="44" t="n">
        <f aca="false">IF(ISNUMBER($A57),$F57*O57,0)</f>
        <v>0</v>
      </c>
      <c r="U57" s="45" t="n">
        <f aca="false">IF(ISNUMBER($A57),$F57*P57*10000,0)</f>
        <v>0</v>
      </c>
      <c r="V57" s="45" t="n">
        <f aca="false">IF(ISNUMBER($A57),$F57*Q57*-10000,0)</f>
        <v>-0</v>
      </c>
      <c r="W57" s="46"/>
      <c r="X57" s="47" t="n">
        <f aca="false">VLOOKUP($A57,PARAMS,7,FALSE())</f>
        <v>0.06914117740806</v>
      </c>
      <c r="Y57" s="48" t="n">
        <f aca="true">IF(ISNUMBER(G57),VLOOKUP($A57,PARAMS,8,FALSE()),VLOOKUP($A57,PARAMS,4,FALSE()))-TODAY()</f>
        <v>-8128</v>
      </c>
      <c r="AA57" s="44" t="n">
        <f aca="false">IF($E57=AA$2,$S57,0)</f>
        <v>0</v>
      </c>
      <c r="AB57" s="44" t="n">
        <f aca="false">IF($E57=AB$2,$S57,0)</f>
        <v>0</v>
      </c>
      <c r="AC57" s="44" t="n">
        <f aca="false">IF($E57=AC$2,$S57,0)</f>
        <v>0</v>
      </c>
      <c r="AD57" s="44" t="n">
        <f aca="false">IF($E57=AD$2,$S57,0)</f>
        <v>0</v>
      </c>
      <c r="AE57" s="44" t="n">
        <f aca="false">IF($E57=AE$2,$S57,0)</f>
        <v>0</v>
      </c>
      <c r="AG57" s="44" t="n">
        <f aca="false">IF($E57=AG$2,$T57,0)</f>
        <v>0</v>
      </c>
      <c r="AH57" s="44" t="n">
        <f aca="false">IF($E57=AH$2,$T57,0)</f>
        <v>0</v>
      </c>
      <c r="AI57" s="44" t="n">
        <f aca="false">IF($E57=AI$2,$T57,0)</f>
        <v>0</v>
      </c>
      <c r="AJ57" s="44" t="n">
        <f aca="false">IF($E57=AJ$2,$T57,0)</f>
        <v>0</v>
      </c>
      <c r="AK57" s="44" t="n">
        <f aca="false">IF($E57=AK$2,$T57,0)</f>
        <v>0</v>
      </c>
      <c r="AM57" s="44" t="n">
        <f aca="false">IF($E57=AM$2,$U57,0)</f>
        <v>0</v>
      </c>
      <c r="AN57" s="44" t="n">
        <f aca="false">IF($E57=AN$2,$U57,0)</f>
        <v>0</v>
      </c>
      <c r="AO57" s="44" t="n">
        <f aca="false">IF($E57=AO$2,$U57,0)</f>
        <v>0</v>
      </c>
      <c r="AP57" s="44" t="n">
        <f aca="false">IF($E57=AP$2,$U57,0)</f>
        <v>0</v>
      </c>
      <c r="AQ57" s="44" t="n">
        <f aca="false">IF($E57=AQ$2,$U57,0)</f>
        <v>0</v>
      </c>
    </row>
    <row r="58" customFormat="false" ht="11.25" hidden="false" customHeight="false" outlineLevel="0" collapsed="false">
      <c r="A58" s="34" t="n">
        <v>38322</v>
      </c>
      <c r="B58" s="35" t="n">
        <v>0.18</v>
      </c>
      <c r="D58" s="35"/>
      <c r="E58" s="36" t="n">
        <f aca="false">(M58-B58)*F58*10000</f>
        <v>-0</v>
      </c>
      <c r="F58" s="37"/>
      <c r="G58" s="38" t="n">
        <v>0.22</v>
      </c>
      <c r="H58" s="39" t="n">
        <v>2</v>
      </c>
      <c r="I58" s="40" t="n">
        <v>2.6</v>
      </c>
      <c r="J58" s="39" t="n">
        <f aca="false">VLOOKUP($A58,PARAMS,2,FALSE())+G58</f>
        <v>3.423</v>
      </c>
      <c r="K58" s="41" t="n">
        <v>0.01</v>
      </c>
      <c r="L58" s="41" t="n">
        <f aca="false">VLOOKUP($A58,PARAMS,3,FALSE())+K58</f>
        <v>0.265</v>
      </c>
      <c r="M58" s="42" t="n">
        <f aca="false">IF(ISNUMBER($F58),bsd(M$2,$H58,$J58,$I58,$Y58,$L58,$X58,0.2),0)</f>
        <v>0</v>
      </c>
      <c r="N58" s="42" t="n">
        <f aca="false">IF(ISNUMBER($F58),bsd(N$2,$H58,$J58,$I58,$Y58,$L58,$X58,0.2),0)</f>
        <v>0</v>
      </c>
      <c r="O58" s="42" t="n">
        <f aca="false">IF(ISNUMBER($F58),bsd(O$2,$H58,$J58,$I58,$Y58,$L58,$X58,0.2),0)</f>
        <v>0</v>
      </c>
      <c r="P58" s="42" t="n">
        <f aca="false">IF(ISNUMBER($F58),bsd(P$2,$H58,$J58,$I58,$Y58,$L58,$X58,0.2),0)</f>
        <v>0</v>
      </c>
      <c r="Q58" s="42" t="n">
        <f aca="false">IF(ISNUMBER($F58),bsd(Q$2,$H58,$J58,$I58,$Y58,$L58,$X58,0.2),0)</f>
        <v>0</v>
      </c>
      <c r="R58" s="43"/>
      <c r="S58" s="44" t="n">
        <f aca="false">IF(ISNUMBER($A58),$F58*N58,0)</f>
        <v>0</v>
      </c>
      <c r="T58" s="44" t="n">
        <f aca="false">IF(ISNUMBER($A58),$F58*O58,0)</f>
        <v>0</v>
      </c>
      <c r="U58" s="45" t="n">
        <f aca="false">IF(ISNUMBER($A58),$F58*P58*10000,0)</f>
        <v>0</v>
      </c>
      <c r="V58" s="45" t="n">
        <f aca="false">IF(ISNUMBER($A58),$F58*Q58*-10000,0)</f>
        <v>-0</v>
      </c>
      <c r="W58" s="46"/>
      <c r="X58" s="47" t="n">
        <f aca="false">VLOOKUP($A58,PARAMS,7,FALSE())</f>
        <v>0.069158780636075</v>
      </c>
      <c r="Y58" s="48" t="n">
        <f aca="true">IF(ISNUMBER(G58),VLOOKUP($A58,PARAMS,8,FALSE()),VLOOKUP($A58,PARAMS,4,FALSE()))-TODAY()</f>
        <v>-8128</v>
      </c>
      <c r="AA58" s="44" t="n">
        <f aca="false">IF($E58=AA$2,$S58,0)</f>
        <v>0</v>
      </c>
      <c r="AB58" s="44" t="n">
        <f aca="false">IF($E58=AB$2,$S58,0)</f>
        <v>0</v>
      </c>
      <c r="AC58" s="44" t="n">
        <f aca="false">IF($E58=AC$2,$S58,0)</f>
        <v>0</v>
      </c>
      <c r="AD58" s="44" t="n">
        <f aca="false">IF($E58=AD$2,$S58,0)</f>
        <v>0</v>
      </c>
      <c r="AE58" s="44" t="n">
        <f aca="false">IF($E58=AE$2,$S58,0)</f>
        <v>0</v>
      </c>
      <c r="AG58" s="44" t="n">
        <f aca="false">IF($E58=AG$2,$T58,0)</f>
        <v>0</v>
      </c>
      <c r="AH58" s="44" t="n">
        <f aca="false">IF($E58=AH$2,$T58,0)</f>
        <v>0</v>
      </c>
      <c r="AI58" s="44" t="n">
        <f aca="false">IF($E58=AI$2,$T58,0)</f>
        <v>0</v>
      </c>
      <c r="AJ58" s="44" t="n">
        <f aca="false">IF($E58=AJ$2,$T58,0)</f>
        <v>0</v>
      </c>
      <c r="AK58" s="44" t="n">
        <f aca="false">IF($E58=AK$2,$T58,0)</f>
        <v>0</v>
      </c>
      <c r="AM58" s="44" t="n">
        <f aca="false">IF($E58=AM$2,$U58,0)</f>
        <v>0</v>
      </c>
      <c r="AN58" s="44" t="n">
        <f aca="false">IF($E58=AN$2,$U58,0)</f>
        <v>0</v>
      </c>
      <c r="AO58" s="44" t="n">
        <f aca="false">IF($E58=AO$2,$U58,0)</f>
        <v>0</v>
      </c>
      <c r="AP58" s="44" t="n">
        <f aca="false">IF($E58=AP$2,$U58,0)</f>
        <v>0</v>
      </c>
      <c r="AQ58" s="44" t="n">
        <f aca="false">IF($E58=AQ$2,$U58,0)</f>
        <v>0</v>
      </c>
    </row>
    <row r="59" customFormat="false" ht="11.25" hidden="false" customHeight="false" outlineLevel="0" collapsed="false">
      <c r="A59" s="34" t="n">
        <v>38353</v>
      </c>
      <c r="B59" s="35" t="n">
        <v>0.18</v>
      </c>
      <c r="D59" s="35"/>
      <c r="E59" s="36" t="n">
        <f aca="false">(M59-B59)*F59*10000</f>
        <v>-0</v>
      </c>
      <c r="F59" s="37"/>
      <c r="G59" s="38" t="n">
        <v>0.22</v>
      </c>
      <c r="H59" s="39" t="n">
        <v>2</v>
      </c>
      <c r="I59" s="40" t="n">
        <v>2.6</v>
      </c>
      <c r="J59" s="39" t="n">
        <f aca="false">VLOOKUP($A59,PARAMS,2,FALSE())+G59</f>
        <v>3.636</v>
      </c>
      <c r="K59" s="41" t="n">
        <v>0.01</v>
      </c>
      <c r="L59" s="41" t="n">
        <f aca="false">VLOOKUP($A59,PARAMS,3,FALSE())+K59</f>
        <v>0.27</v>
      </c>
      <c r="M59" s="42" t="n">
        <f aca="false">IF(ISNUMBER($F59),bsd(M$2,$H59,$J59,$I59,$Y59,$L59,$X59,0.2),0)</f>
        <v>0</v>
      </c>
      <c r="N59" s="42" t="n">
        <f aca="false">IF(ISNUMBER($F59),bsd(N$2,$H59,$J59,$I59,$Y59,$L59,$X59,0.2),0)</f>
        <v>0</v>
      </c>
      <c r="O59" s="42" t="n">
        <f aca="false">IF(ISNUMBER($F59),bsd(O$2,$H59,$J59,$I59,$Y59,$L59,$X59,0.2),0)</f>
        <v>0</v>
      </c>
      <c r="P59" s="42" t="n">
        <f aca="false">IF(ISNUMBER($F59),bsd(P$2,$H59,$J59,$I59,$Y59,$L59,$X59,0.2),0)</f>
        <v>0</v>
      </c>
      <c r="Q59" s="42" t="n">
        <f aca="false">IF(ISNUMBER($F59),bsd(Q$2,$H59,$J59,$I59,$Y59,$L59,$X59,0.2),0)</f>
        <v>0</v>
      </c>
      <c r="R59" s="43"/>
      <c r="S59" s="44" t="n">
        <f aca="false">IF(ISNUMBER($A59),$F59*N59,0)</f>
        <v>0</v>
      </c>
      <c r="T59" s="44" t="n">
        <f aca="false">IF(ISNUMBER($A59),$F59*O59,0)</f>
        <v>0</v>
      </c>
      <c r="U59" s="45" t="n">
        <f aca="false">IF(ISNUMBER($A59),$F59*P59*10000,0)</f>
        <v>0</v>
      </c>
      <c r="V59" s="45" t="n">
        <f aca="false">IF(ISNUMBER($A59),$F59*Q59*-10000,0)</f>
        <v>-0</v>
      </c>
      <c r="W59" s="46"/>
      <c r="X59" s="47" t="n">
        <f aca="false">VLOOKUP($A59,PARAMS,7,FALSE())</f>
        <v>0.069176970638464</v>
      </c>
      <c r="Y59" s="48" t="n">
        <f aca="true">IF(ISNUMBER(G59),VLOOKUP($A59,PARAMS,8,FALSE()),VLOOKUP($A59,PARAMS,4,FALSE()))-TODAY()</f>
        <v>-8128</v>
      </c>
      <c r="AA59" s="44" t="n">
        <f aca="false">IF($E59=AA$2,$S59,0)</f>
        <v>0</v>
      </c>
      <c r="AB59" s="44" t="n">
        <f aca="false">IF($E59=AB$2,$S59,0)</f>
        <v>0</v>
      </c>
      <c r="AC59" s="44" t="n">
        <f aca="false">IF($E59=AC$2,$S59,0)</f>
        <v>0</v>
      </c>
      <c r="AD59" s="44" t="n">
        <f aca="false">IF($E59=AD$2,$S59,0)</f>
        <v>0</v>
      </c>
      <c r="AE59" s="44" t="n">
        <f aca="false">IF($E59=AE$2,$S59,0)</f>
        <v>0</v>
      </c>
      <c r="AG59" s="44" t="n">
        <f aca="false">IF($E59=AG$2,$T59,0)</f>
        <v>0</v>
      </c>
      <c r="AH59" s="44" t="n">
        <f aca="false">IF($E59=AH$2,$T59,0)</f>
        <v>0</v>
      </c>
      <c r="AI59" s="44" t="n">
        <f aca="false">IF($E59=AI$2,$T59,0)</f>
        <v>0</v>
      </c>
      <c r="AJ59" s="44" t="n">
        <f aca="false">IF($E59=AJ$2,$T59,0)</f>
        <v>0</v>
      </c>
      <c r="AK59" s="44" t="n">
        <f aca="false">IF($E59=AK$2,$T59,0)</f>
        <v>0</v>
      </c>
      <c r="AM59" s="44" t="n">
        <f aca="false">IF($E59=AM$2,$U59,0)</f>
        <v>0</v>
      </c>
      <c r="AN59" s="44" t="n">
        <f aca="false">IF($E59=AN$2,$U59,0)</f>
        <v>0</v>
      </c>
      <c r="AO59" s="44" t="n">
        <f aca="false">IF($E59=AO$2,$U59,0)</f>
        <v>0</v>
      </c>
      <c r="AP59" s="44" t="n">
        <f aca="false">IF($E59=AP$2,$U59,0)</f>
        <v>0</v>
      </c>
      <c r="AQ59" s="44" t="n">
        <f aca="false">IF($E59=AQ$2,$U59,0)</f>
        <v>0</v>
      </c>
    </row>
    <row r="60" customFormat="false" ht="11.25" hidden="false" customHeight="false" outlineLevel="0" collapsed="false">
      <c r="A60" s="34" t="n">
        <v>38384</v>
      </c>
      <c r="B60" s="35" t="n">
        <v>0.18</v>
      </c>
      <c r="D60" s="35"/>
      <c r="E60" s="36" t="n">
        <f aca="false">(M60-B60)*F60*10000</f>
        <v>-0</v>
      </c>
      <c r="F60" s="37"/>
      <c r="G60" s="38" t="n">
        <v>0.22</v>
      </c>
      <c r="H60" s="39" t="n">
        <v>2</v>
      </c>
      <c r="I60" s="40" t="n">
        <v>2.6</v>
      </c>
      <c r="J60" s="39" t="n">
        <f aca="false">VLOOKUP($A60,PARAMS,2,FALSE())+G60</f>
        <v>3.502</v>
      </c>
      <c r="K60" s="41" t="n">
        <v>0.01</v>
      </c>
      <c r="L60" s="41" t="n">
        <f aca="false">VLOOKUP($A60,PARAMS,3,FALSE())+K60</f>
        <v>0.2575</v>
      </c>
      <c r="M60" s="42" t="n">
        <f aca="false">IF(ISNUMBER($F60),bsd(M$2,$H60,$J60,$I60,$Y60,$L60,$X60,0.2),0)</f>
        <v>0</v>
      </c>
      <c r="N60" s="42" t="n">
        <f aca="false">IF(ISNUMBER($F60),bsd(N$2,$H60,$J60,$I60,$Y60,$L60,$X60,0.2),0)</f>
        <v>0</v>
      </c>
      <c r="O60" s="42" t="n">
        <f aca="false">IF(ISNUMBER($F60),bsd(O$2,$H60,$J60,$I60,$Y60,$L60,$X60,0.2),0)</f>
        <v>0</v>
      </c>
      <c r="P60" s="42" t="n">
        <f aca="false">IF(ISNUMBER($F60),bsd(P$2,$H60,$J60,$I60,$Y60,$L60,$X60,0.2),0)</f>
        <v>0</v>
      </c>
      <c r="Q60" s="42" t="n">
        <f aca="false">IF(ISNUMBER($F60),bsd(Q$2,$H60,$J60,$I60,$Y60,$L60,$X60,0.2),0)</f>
        <v>0</v>
      </c>
      <c r="R60" s="43"/>
      <c r="S60" s="44" t="n">
        <f aca="false">IF(ISNUMBER($A60),$F60*N60,0)</f>
        <v>0</v>
      </c>
      <c r="T60" s="44" t="n">
        <f aca="false">IF(ISNUMBER($A60),$F60*O60,0)</f>
        <v>0</v>
      </c>
      <c r="U60" s="45" t="n">
        <f aca="false">IF(ISNUMBER($A60),$F60*P60*10000,0)</f>
        <v>0</v>
      </c>
      <c r="V60" s="45" t="n">
        <f aca="false">IF(ISNUMBER($A60),$F60*Q60*-10000,0)</f>
        <v>-0</v>
      </c>
      <c r="W60" s="46"/>
      <c r="X60" s="47" t="n">
        <f aca="false">VLOOKUP($A60,PARAMS,7,FALSE())</f>
        <v>0.069195160640962</v>
      </c>
      <c r="Y60" s="48" t="n">
        <f aca="true">IF(ISNUMBER(G60),VLOOKUP($A60,PARAMS,8,FALSE()),VLOOKUP($A60,PARAMS,4,FALSE()))-TODAY()</f>
        <v>-8128</v>
      </c>
      <c r="AA60" s="44" t="n">
        <f aca="false">IF($E60=AA$2,$S60,0)</f>
        <v>0</v>
      </c>
      <c r="AB60" s="44" t="n">
        <f aca="false">IF($E60=AB$2,$S60,0)</f>
        <v>0</v>
      </c>
      <c r="AC60" s="44" t="n">
        <f aca="false">IF($E60=AC$2,$S60,0)</f>
        <v>0</v>
      </c>
      <c r="AD60" s="44" t="n">
        <f aca="false">IF($E60=AD$2,$S60,0)</f>
        <v>0</v>
      </c>
      <c r="AE60" s="44" t="n">
        <f aca="false">IF($E60=AE$2,$S60,0)</f>
        <v>0</v>
      </c>
      <c r="AG60" s="44" t="n">
        <f aca="false">IF($E60=AG$2,$T60,0)</f>
        <v>0</v>
      </c>
      <c r="AH60" s="44" t="n">
        <f aca="false">IF($E60=AH$2,$T60,0)</f>
        <v>0</v>
      </c>
      <c r="AI60" s="44" t="n">
        <f aca="false">IF($E60=AI$2,$T60,0)</f>
        <v>0</v>
      </c>
      <c r="AJ60" s="44" t="n">
        <f aca="false">IF($E60=AJ$2,$T60,0)</f>
        <v>0</v>
      </c>
      <c r="AK60" s="44" t="n">
        <f aca="false">IF($E60=AK$2,$T60,0)</f>
        <v>0</v>
      </c>
      <c r="AM60" s="44" t="n">
        <f aca="false">IF($E60=AM$2,$U60,0)</f>
        <v>0</v>
      </c>
      <c r="AN60" s="44" t="n">
        <f aca="false">IF($E60=AN$2,$U60,0)</f>
        <v>0</v>
      </c>
      <c r="AO60" s="44" t="n">
        <f aca="false">IF($E60=AO$2,$U60,0)</f>
        <v>0</v>
      </c>
      <c r="AP60" s="44" t="n">
        <f aca="false">IF($E60=AP$2,$U60,0)</f>
        <v>0</v>
      </c>
      <c r="AQ60" s="44" t="n">
        <f aca="false">IF($E60=AQ$2,$U60,0)</f>
        <v>0</v>
      </c>
    </row>
    <row r="61" customFormat="false" ht="11.25" hidden="false" customHeight="false" outlineLevel="0" collapsed="false">
      <c r="A61" s="34" t="n">
        <v>38412</v>
      </c>
      <c r="B61" s="35" t="n">
        <v>0.18</v>
      </c>
      <c r="D61" s="35"/>
      <c r="E61" s="36" t="n">
        <f aca="false">(M61-B61)*F61*10000</f>
        <v>-0</v>
      </c>
      <c r="F61" s="37"/>
      <c r="G61" s="38" t="n">
        <v>0.22</v>
      </c>
      <c r="H61" s="39" t="n">
        <v>2</v>
      </c>
      <c r="I61" s="40" t="n">
        <v>2.6</v>
      </c>
      <c r="J61" s="39" t="n">
        <f aca="false">VLOOKUP($A61,PARAMS,2,FALSE())+G61</f>
        <v>3.338</v>
      </c>
      <c r="K61" s="41" t="n">
        <v>0.01</v>
      </c>
      <c r="L61" s="41" t="n">
        <f aca="false">VLOOKUP($A61,PARAMS,3,FALSE())+K61</f>
        <v>0.2525</v>
      </c>
      <c r="M61" s="42" t="n">
        <f aca="false">IF(ISNUMBER($F61),bsd(M$2,$H61,$J61,$I61,$Y61,$L61,$X61,0.2),0)</f>
        <v>0</v>
      </c>
      <c r="N61" s="42" t="n">
        <f aca="false">IF(ISNUMBER($F61),bsd(N$2,$H61,$J61,$I61,$Y61,$L61,$X61,0.2),0)</f>
        <v>0</v>
      </c>
      <c r="O61" s="42" t="n">
        <f aca="false">IF(ISNUMBER($F61),bsd(O$2,$H61,$J61,$I61,$Y61,$L61,$X61,0.2),0)</f>
        <v>0</v>
      </c>
      <c r="P61" s="42" t="n">
        <f aca="false">IF(ISNUMBER($F61),bsd(P$2,$H61,$J61,$I61,$Y61,$L61,$X61,0.2),0)</f>
        <v>0</v>
      </c>
      <c r="Q61" s="42" t="n">
        <f aca="false">IF(ISNUMBER($F61),bsd(Q$2,$H61,$J61,$I61,$Y61,$L61,$X61,0.2),0)</f>
        <v>0</v>
      </c>
      <c r="R61" s="43"/>
      <c r="S61" s="44" t="n">
        <f aca="false">IF(ISNUMBER($A61),$F61*N61,0)</f>
        <v>0</v>
      </c>
      <c r="T61" s="44" t="n">
        <f aca="false">IF(ISNUMBER($A61),$F61*O61,0)</f>
        <v>0</v>
      </c>
      <c r="U61" s="45" t="n">
        <f aca="false">IF(ISNUMBER($A61),$F61*P61*10000,0)</f>
        <v>0</v>
      </c>
      <c r="V61" s="45" t="n">
        <f aca="false">IF(ISNUMBER($A61),$F61*Q61*-10000,0)</f>
        <v>-0</v>
      </c>
      <c r="W61" s="46"/>
      <c r="X61" s="47" t="n">
        <f aca="false">VLOOKUP($A61,PARAMS,7,FALSE())</f>
        <v>0.069211590320733</v>
      </c>
      <c r="Y61" s="48" t="n">
        <f aca="true">IF(ISNUMBER(G61),VLOOKUP($A61,PARAMS,8,FALSE()),VLOOKUP($A61,PARAMS,4,FALSE()))-TODAY()</f>
        <v>-8128</v>
      </c>
      <c r="AA61" s="44" t="n">
        <f aca="false">IF($E61=AA$2,$S61,0)</f>
        <v>0</v>
      </c>
      <c r="AB61" s="44" t="n">
        <f aca="false">IF($E61=AB$2,$S61,0)</f>
        <v>0</v>
      </c>
      <c r="AC61" s="44" t="n">
        <f aca="false">IF($E61=AC$2,$S61,0)</f>
        <v>0</v>
      </c>
      <c r="AD61" s="44" t="n">
        <f aca="false">IF($E61=AD$2,$S61,0)</f>
        <v>0</v>
      </c>
      <c r="AE61" s="44" t="n">
        <f aca="false">IF($E61=AE$2,$S61,0)</f>
        <v>0</v>
      </c>
      <c r="AG61" s="44" t="n">
        <f aca="false">IF($E61=AG$2,$T61,0)</f>
        <v>0</v>
      </c>
      <c r="AH61" s="44" t="n">
        <f aca="false">IF($E61=AH$2,$T61,0)</f>
        <v>0</v>
      </c>
      <c r="AI61" s="44" t="n">
        <f aca="false">IF($E61=AI$2,$T61,0)</f>
        <v>0</v>
      </c>
      <c r="AJ61" s="44" t="n">
        <f aca="false">IF($E61=AJ$2,$T61,0)</f>
        <v>0</v>
      </c>
      <c r="AK61" s="44" t="n">
        <f aca="false">IF($E61=AK$2,$T61,0)</f>
        <v>0</v>
      </c>
      <c r="AM61" s="44" t="n">
        <f aca="false">IF($E61=AM$2,$U61,0)</f>
        <v>0</v>
      </c>
      <c r="AN61" s="44" t="n">
        <f aca="false">IF($E61=AN$2,$U61,0)</f>
        <v>0</v>
      </c>
      <c r="AO61" s="44" t="n">
        <f aca="false">IF($E61=AO$2,$U61,0)</f>
        <v>0</v>
      </c>
      <c r="AP61" s="44" t="n">
        <f aca="false">IF($E61=AP$2,$U61,0)</f>
        <v>0</v>
      </c>
      <c r="AQ61" s="44" t="n">
        <f aca="false">IF($E61=AQ$2,$U61,0)</f>
        <v>0</v>
      </c>
    </row>
    <row r="62" customFormat="false" ht="11.25" hidden="false" customHeight="false" outlineLevel="0" collapsed="false">
      <c r="A62" s="34" t="n">
        <v>38443</v>
      </c>
      <c r="B62" s="35" t="n">
        <v>0.18</v>
      </c>
      <c r="D62" s="35"/>
      <c r="E62" s="36" t="n">
        <f aca="false">(M62-B62)*F62*10000</f>
        <v>-0</v>
      </c>
      <c r="F62" s="37"/>
      <c r="G62" s="38" t="n">
        <v>0.12</v>
      </c>
      <c r="H62" s="39" t="n">
        <v>2</v>
      </c>
      <c r="I62" s="40" t="n">
        <v>2.6</v>
      </c>
      <c r="J62" s="39" t="n">
        <f aca="false">VLOOKUP($A62,PARAMS,2,FALSE())+G62</f>
        <v>3.066</v>
      </c>
      <c r="K62" s="41" t="n">
        <v>0.01</v>
      </c>
      <c r="L62" s="41" t="n">
        <f aca="false">VLOOKUP($A62,PARAMS,3,FALSE())+K62</f>
        <v>0.24</v>
      </c>
      <c r="M62" s="42" t="n">
        <f aca="false">IF(ISNUMBER($F62),bsd(M$2,$H62,$J62,$I62,$Y62,$L62,$X62,0.2),0)</f>
        <v>0</v>
      </c>
      <c r="N62" s="42" t="n">
        <f aca="false">IF(ISNUMBER($F62),bsd(N$2,$H62,$J62,$I62,$Y62,$L62,$X62,0.2),0)</f>
        <v>0</v>
      </c>
      <c r="O62" s="42" t="n">
        <f aca="false">IF(ISNUMBER($F62),bsd(O$2,$H62,$J62,$I62,$Y62,$L62,$X62,0.2),0)</f>
        <v>0</v>
      </c>
      <c r="P62" s="42" t="n">
        <f aca="false">IF(ISNUMBER($F62),bsd(P$2,$H62,$J62,$I62,$Y62,$L62,$X62,0.2),0)</f>
        <v>0</v>
      </c>
      <c r="Q62" s="42" t="n">
        <f aca="false">IF(ISNUMBER($F62),bsd(Q$2,$H62,$J62,$I62,$Y62,$L62,$X62,0.2),0)</f>
        <v>0</v>
      </c>
      <c r="R62" s="43"/>
      <c r="S62" s="44" t="n">
        <f aca="false">IF(ISNUMBER($A62),$F62*N62,0)</f>
        <v>0</v>
      </c>
      <c r="T62" s="44" t="n">
        <f aca="false">IF(ISNUMBER($A62),$F62*O62,0)</f>
        <v>0</v>
      </c>
      <c r="U62" s="45" t="n">
        <f aca="false">IF(ISNUMBER($A62),$F62*P62*10000,0)</f>
        <v>0</v>
      </c>
      <c r="V62" s="45" t="n">
        <f aca="false">IF(ISNUMBER($A62),$F62*Q62*-10000,0)</f>
        <v>-0</v>
      </c>
      <c r="W62" s="46"/>
      <c r="X62" s="47" t="n">
        <f aca="false">VLOOKUP($A62,PARAMS,7,FALSE())</f>
        <v>0.06922978032344</v>
      </c>
      <c r="Y62" s="48" t="n">
        <f aca="true">IF(ISNUMBER(G62),VLOOKUP($A62,PARAMS,8,FALSE()),VLOOKUP($A62,PARAMS,4,FALSE()))-TODAY()</f>
        <v>-8128</v>
      </c>
      <c r="AA62" s="44" t="n">
        <f aca="false">IF($E62=AA$2,$S62,0)</f>
        <v>0</v>
      </c>
      <c r="AB62" s="44" t="n">
        <f aca="false">IF($E62=AB$2,$S62,0)</f>
        <v>0</v>
      </c>
      <c r="AC62" s="44" t="n">
        <f aca="false">IF($E62=AC$2,$S62,0)</f>
        <v>0</v>
      </c>
      <c r="AD62" s="44" t="n">
        <f aca="false">IF($E62=AD$2,$S62,0)</f>
        <v>0</v>
      </c>
      <c r="AE62" s="44" t="n">
        <f aca="false">IF($E62=AE$2,$S62,0)</f>
        <v>0</v>
      </c>
      <c r="AG62" s="44" t="n">
        <f aca="false">IF($E62=AG$2,$T62,0)</f>
        <v>0</v>
      </c>
      <c r="AH62" s="44" t="n">
        <f aca="false">IF($E62=AH$2,$T62,0)</f>
        <v>0</v>
      </c>
      <c r="AI62" s="44" t="n">
        <f aca="false">IF($E62=AI$2,$T62,0)</f>
        <v>0</v>
      </c>
      <c r="AJ62" s="44" t="n">
        <f aca="false">IF($E62=AJ$2,$T62,0)</f>
        <v>0</v>
      </c>
      <c r="AK62" s="44" t="n">
        <f aca="false">IF($E62=AK$2,$T62,0)</f>
        <v>0</v>
      </c>
      <c r="AM62" s="44" t="n">
        <f aca="false">IF($E62=AM$2,$U62,0)</f>
        <v>0</v>
      </c>
      <c r="AN62" s="44" t="n">
        <f aca="false">IF($E62=AN$2,$U62,0)</f>
        <v>0</v>
      </c>
      <c r="AO62" s="44" t="n">
        <f aca="false">IF($E62=AO$2,$U62,0)</f>
        <v>0</v>
      </c>
      <c r="AP62" s="44" t="n">
        <f aca="false">IF($E62=AP$2,$U62,0)</f>
        <v>0</v>
      </c>
      <c r="AQ62" s="44" t="n">
        <f aca="false">IF($E62=AQ$2,$U62,0)</f>
        <v>0</v>
      </c>
    </row>
    <row r="63" customFormat="false" ht="11.25" hidden="false" customHeight="false" outlineLevel="0" collapsed="false">
      <c r="A63" s="49"/>
      <c r="B63" s="35"/>
      <c r="F63" s="37"/>
      <c r="G63" s="38"/>
      <c r="H63" s="39"/>
      <c r="I63" s="40"/>
      <c r="J63" s="39"/>
      <c r="K63" s="41"/>
      <c r="L63" s="41"/>
      <c r="M63" s="42"/>
      <c r="N63" s="42"/>
      <c r="O63" s="42"/>
      <c r="P63" s="42"/>
      <c r="Q63" s="42"/>
      <c r="R63" s="43"/>
      <c r="S63" s="44"/>
      <c r="T63" s="44"/>
      <c r="U63" s="45"/>
      <c r="V63" s="45"/>
      <c r="W63" s="46"/>
      <c r="X63" s="47"/>
      <c r="Y63" s="48"/>
    </row>
    <row r="64" customFormat="false" ht="11.25" hidden="false" customHeight="false" outlineLevel="0" collapsed="false">
      <c r="A64" s="34" t="n">
        <v>36739</v>
      </c>
      <c r="B64" s="35"/>
      <c r="D64" s="35"/>
      <c r="E64" s="36" t="n">
        <f aca="false">(M64-B64)*F64*10000</f>
        <v>0</v>
      </c>
      <c r="F64" s="37"/>
      <c r="G64" s="38" t="n">
        <v>0.0275</v>
      </c>
      <c r="H64" s="39" t="n">
        <v>2</v>
      </c>
      <c r="I64" s="40" t="n">
        <v>2.2</v>
      </c>
      <c r="J64" s="39" t="e">
        <f aca="false">VLOOKUP($A64,PARAMS,2,FALSE())+G64</f>
        <v>#N/A</v>
      </c>
      <c r="K64" s="41" t="n">
        <v>0</v>
      </c>
      <c r="L64" s="41" t="e">
        <f aca="false">VLOOKUP($A64,PARAMS,3,FALSE())+K64</f>
        <v>#N/A</v>
      </c>
      <c r="M64" s="42" t="n">
        <f aca="false">IF(ISNUMBER($F64),bsd(M$2,$H64,$J64,$I64,$Y64,$L64,$X64,0.2),0)</f>
        <v>0</v>
      </c>
      <c r="N64" s="42" t="n">
        <f aca="false">IF(ISNUMBER($F64),bsd(N$2,$H64,$J64,$I64,$Y64,$L64,$X64,0.2),0)</f>
        <v>0</v>
      </c>
      <c r="O64" s="42" t="n">
        <f aca="false">IF(ISNUMBER($F64),bsd(O$2,$H64,$J64,$I64,$Y64,$L64,$X64,0.2),0)</f>
        <v>0</v>
      </c>
      <c r="P64" s="42" t="n">
        <f aca="false">IF(ISNUMBER($F64),bsd(P$2,$H64,$J64,$I64,$Y64,$L64,$X64,0.2),0)</f>
        <v>0</v>
      </c>
      <c r="Q64" s="42" t="n">
        <f aca="false">IF(ISNUMBER($F64),bsd(Q$2,$H64,$J64,$I64,$Y64,$L64,$X64,0.2),0)</f>
        <v>0</v>
      </c>
      <c r="R64" s="43"/>
      <c r="S64" s="44" t="n">
        <f aca="false">IF(ISNUMBER($A64),$F64*N64,0)</f>
        <v>0</v>
      </c>
      <c r="T64" s="44" t="n">
        <f aca="false">IF(ISNUMBER($A64),$F64*O64,0)</f>
        <v>0</v>
      </c>
      <c r="U64" s="45" t="n">
        <f aca="false">IF(ISNUMBER($A64),$F64*P64*10000,0)</f>
        <v>0</v>
      </c>
      <c r="V64" s="45" t="n">
        <f aca="false">IF(ISNUMBER($A64),$F64*Q64*-10000,0)</f>
        <v>-0</v>
      </c>
      <c r="W64" s="46"/>
      <c r="X64" s="47" t="e">
        <f aca="false">VLOOKUP($A64,PARAMS,7,FALSE())</f>
        <v>#N/A</v>
      </c>
      <c r="Y64" s="48" t="e">
        <f aca="true">IF(ISNUMBER(G64),VLOOKUP($A64,PARAMS,8,FALSE()),VLOOKUP($A64,PARAMS,4,FALSE()))-TODAY()</f>
        <v>#N/A</v>
      </c>
      <c r="AA64" s="44" t="n">
        <f aca="false">IF($E64=AA$2,$S64,0)</f>
        <v>0</v>
      </c>
      <c r="AB64" s="44" t="n">
        <f aca="false">IF($E64=AB$2,$S64,0)</f>
        <v>0</v>
      </c>
      <c r="AC64" s="44" t="n">
        <f aca="false">IF($E64=AC$2,$S64,0)</f>
        <v>0</v>
      </c>
      <c r="AD64" s="44" t="n">
        <f aca="false">IF($E64=AD$2,$S64,0)</f>
        <v>0</v>
      </c>
      <c r="AE64" s="44" t="n">
        <f aca="false">IF($E64=AE$2,$S64,0)</f>
        <v>0</v>
      </c>
      <c r="AG64" s="44" t="n">
        <f aca="false">IF($E64=AG$2,$T64,0)</f>
        <v>0</v>
      </c>
      <c r="AH64" s="44" t="n">
        <f aca="false">IF($E64=AH$2,$T64,0)</f>
        <v>0</v>
      </c>
      <c r="AI64" s="44" t="n">
        <f aca="false">IF($E64=AI$2,$T64,0)</f>
        <v>0</v>
      </c>
      <c r="AJ64" s="44" t="n">
        <f aca="false">IF($E64=AJ$2,$T64,0)</f>
        <v>0</v>
      </c>
      <c r="AK64" s="44" t="n">
        <f aca="false">IF($E64=AK$2,$T64,0)</f>
        <v>0</v>
      </c>
      <c r="AM64" s="44" t="n">
        <f aca="false">IF($E64=AM$2,$U64,0)</f>
        <v>0</v>
      </c>
      <c r="AN64" s="44" t="n">
        <f aca="false">IF($E64=AN$2,$U64,0)</f>
        <v>0</v>
      </c>
      <c r="AO64" s="44" t="n">
        <f aca="false">IF($E64=AO$2,$U64,0)</f>
        <v>0</v>
      </c>
      <c r="AP64" s="44" t="n">
        <f aca="false">IF($E64=AP$2,$U64,0)</f>
        <v>0</v>
      </c>
      <c r="AQ64" s="44" t="n">
        <f aca="false">IF($E64=AQ$2,$U64,0)</f>
        <v>0</v>
      </c>
    </row>
    <row r="65" customFormat="false" ht="11.25" hidden="false" customHeight="false" outlineLevel="0" collapsed="false">
      <c r="A65" s="34" t="n">
        <v>36770</v>
      </c>
      <c r="B65" s="35"/>
      <c r="D65" s="35"/>
      <c r="E65" s="36" t="n">
        <f aca="false">(M65-B65)*F65*10000</f>
        <v>0</v>
      </c>
      <c r="F65" s="37"/>
      <c r="G65" s="38" t="n">
        <v>0.0175</v>
      </c>
      <c r="H65" s="39" t="n">
        <v>2</v>
      </c>
      <c r="I65" s="40" t="n">
        <v>2.2</v>
      </c>
      <c r="J65" s="39" t="e">
        <f aca="false">VLOOKUP($A65,PARAMS,2,FALSE())+G65</f>
        <v>#N/A</v>
      </c>
      <c r="K65" s="41" t="n">
        <v>0</v>
      </c>
      <c r="L65" s="41" t="e">
        <f aca="false">VLOOKUP($A65,PARAMS,3,FALSE())+K65</f>
        <v>#N/A</v>
      </c>
      <c r="M65" s="42" t="n">
        <f aca="false">IF(ISNUMBER($F65),bsd(M$2,$H65,$J65,$I65,$Y65,$L65,$X65,0.2),0)</f>
        <v>0</v>
      </c>
      <c r="N65" s="42" t="n">
        <f aca="false">IF(ISNUMBER($F65),bsd(N$2,$H65,$J65,$I65,$Y65,$L65,$X65,0.2),0)</f>
        <v>0</v>
      </c>
      <c r="O65" s="42" t="n">
        <f aca="false">IF(ISNUMBER($F65),bsd(O$2,$H65,$J65,$I65,$Y65,$L65,$X65,0.2),0)</f>
        <v>0</v>
      </c>
      <c r="P65" s="42" t="n">
        <f aca="false">IF(ISNUMBER($F65),bsd(P$2,$H65,$J65,$I65,$Y65,$L65,$X65,0.2),0)</f>
        <v>0</v>
      </c>
      <c r="Q65" s="42" t="n">
        <f aca="false">IF(ISNUMBER($F65),bsd(Q$2,$H65,$J65,$I65,$Y65,$L65,$X65,0.2),0)</f>
        <v>0</v>
      </c>
      <c r="R65" s="43"/>
      <c r="S65" s="44" t="n">
        <f aca="false">IF(ISNUMBER($A65),$F65*N65,0)</f>
        <v>0</v>
      </c>
      <c r="T65" s="44" t="n">
        <f aca="false">IF(ISNUMBER($A65),$F65*O65,0)</f>
        <v>0</v>
      </c>
      <c r="U65" s="45" t="n">
        <f aca="false">IF(ISNUMBER($A65),$F65*P65*10000,0)</f>
        <v>0</v>
      </c>
      <c r="V65" s="45" t="n">
        <f aca="false">IF(ISNUMBER($A65),$F65*Q65*-10000,0)</f>
        <v>-0</v>
      </c>
      <c r="W65" s="46"/>
      <c r="X65" s="47" t="e">
        <f aca="false">VLOOKUP($A65,PARAMS,7,FALSE())</f>
        <v>#N/A</v>
      </c>
      <c r="Y65" s="48" t="e">
        <f aca="true">IF(ISNUMBER(G65),VLOOKUP($A65,PARAMS,8,FALSE()),VLOOKUP($A65,PARAMS,4,FALSE()))-TODAY()</f>
        <v>#N/A</v>
      </c>
      <c r="AA65" s="44" t="n">
        <f aca="false">IF($E65=AA$2,$S65,0)</f>
        <v>0</v>
      </c>
      <c r="AB65" s="44" t="n">
        <f aca="false">IF($E65=AB$2,$S65,0)</f>
        <v>0</v>
      </c>
      <c r="AC65" s="44" t="n">
        <f aca="false">IF($E65=AC$2,$S65,0)</f>
        <v>0</v>
      </c>
      <c r="AD65" s="44" t="n">
        <f aca="false">IF($E65=AD$2,$S65,0)</f>
        <v>0</v>
      </c>
      <c r="AE65" s="44" t="n">
        <f aca="false">IF($E65=AE$2,$S65,0)</f>
        <v>0</v>
      </c>
      <c r="AG65" s="44" t="n">
        <f aca="false">IF($E65=AG$2,$T65,0)</f>
        <v>0</v>
      </c>
      <c r="AH65" s="44" t="n">
        <f aca="false">IF($E65=AH$2,$T65,0)</f>
        <v>0</v>
      </c>
      <c r="AI65" s="44" t="n">
        <f aca="false">IF($E65=AI$2,$T65,0)</f>
        <v>0</v>
      </c>
      <c r="AJ65" s="44" t="n">
        <f aca="false">IF($E65=AJ$2,$T65,0)</f>
        <v>0</v>
      </c>
      <c r="AK65" s="44" t="n">
        <f aca="false">IF($E65=AK$2,$T65,0)</f>
        <v>0</v>
      </c>
      <c r="AM65" s="44" t="n">
        <f aca="false">IF($E65=AM$2,$U65,0)</f>
        <v>0</v>
      </c>
      <c r="AN65" s="44" t="n">
        <f aca="false">IF($E65=AN$2,$U65,0)</f>
        <v>0</v>
      </c>
      <c r="AO65" s="44" t="n">
        <f aca="false">IF($E65=AO$2,$U65,0)</f>
        <v>0</v>
      </c>
      <c r="AP65" s="44" t="n">
        <f aca="false">IF($E65=AP$2,$U65,0)</f>
        <v>0</v>
      </c>
      <c r="AQ65" s="44" t="n">
        <f aca="false">IF($E65=AQ$2,$U65,0)</f>
        <v>0</v>
      </c>
    </row>
    <row r="66" customFormat="false" ht="11.25" hidden="false" customHeight="false" outlineLevel="0" collapsed="false">
      <c r="A66" s="34" t="n">
        <v>36800</v>
      </c>
      <c r="B66" s="35"/>
      <c r="D66" s="35"/>
      <c r="E66" s="36" t="n">
        <f aca="false">(M66-B66)*F66*10000</f>
        <v>0</v>
      </c>
      <c r="F66" s="37"/>
      <c r="G66" s="38" t="n">
        <v>0.01</v>
      </c>
      <c r="H66" s="39" t="n">
        <v>2</v>
      </c>
      <c r="I66" s="40" t="n">
        <v>2.2</v>
      </c>
      <c r="J66" s="39" t="n">
        <f aca="false">VLOOKUP($A66,PARAMS,2,FALSE())+G66</f>
        <v>4.792</v>
      </c>
      <c r="K66" s="41" t="n">
        <v>0</v>
      </c>
      <c r="L66" s="41" t="n">
        <f aca="false">VLOOKUP($A66,PARAMS,3,FALSE())+K66</f>
        <v>0.54</v>
      </c>
      <c r="M66" s="42" t="n">
        <f aca="false">IF(ISNUMBER($F66),bsd(M$2,$H66,$J66,$I66,$Y66,$L66,$X66,0.2),0)</f>
        <v>0</v>
      </c>
      <c r="N66" s="42" t="n">
        <f aca="false">IF(ISNUMBER($F66),bsd(N$2,$H66,$J66,$I66,$Y66,$L66,$X66,0.2),0)</f>
        <v>0</v>
      </c>
      <c r="O66" s="42" t="n">
        <f aca="false">IF(ISNUMBER($F66),bsd(O$2,$H66,$J66,$I66,$Y66,$L66,$X66,0.2),0)</f>
        <v>0</v>
      </c>
      <c r="P66" s="42" t="n">
        <f aca="false">IF(ISNUMBER($F66),bsd(P$2,$H66,$J66,$I66,$Y66,$L66,$X66,0.2),0)</f>
        <v>0</v>
      </c>
      <c r="Q66" s="42" t="n">
        <f aca="false">IF(ISNUMBER($F66),bsd(Q$2,$H66,$J66,$I66,$Y66,$L66,$X66,0.2),0)</f>
        <v>0</v>
      </c>
      <c r="R66" s="43"/>
      <c r="S66" s="44" t="n">
        <f aca="false">IF(ISNUMBER($A66),$F66*N66,0)</f>
        <v>0</v>
      </c>
      <c r="T66" s="44" t="n">
        <f aca="false">IF(ISNUMBER($A66),$F66*O66,0)</f>
        <v>0</v>
      </c>
      <c r="U66" s="45" t="n">
        <f aca="false">IF(ISNUMBER($A66),$F66*P66*10000,0)</f>
        <v>0</v>
      </c>
      <c r="V66" s="45" t="n">
        <f aca="false">IF(ISNUMBER($A66),$F66*Q66*-10000,0)</f>
        <v>-0</v>
      </c>
      <c r="W66" s="46"/>
      <c r="X66" s="47" t="n">
        <f aca="false">VLOOKUP($A66,PARAMS,7,FALSE())</f>
        <v>0.067998663678555</v>
      </c>
      <c r="Y66" s="48" t="n">
        <f aca="true">IF(ISNUMBER(G66),VLOOKUP($A66,PARAMS,8,FALSE()),VLOOKUP($A66,PARAMS,4,FALSE()))-TODAY()</f>
        <v>-9130</v>
      </c>
      <c r="AA66" s="44" t="n">
        <f aca="false">IF($E66=AA$2,$S66,0)</f>
        <v>0</v>
      </c>
      <c r="AB66" s="44" t="n">
        <f aca="false">IF($E66=AB$2,$S66,0)</f>
        <v>0</v>
      </c>
      <c r="AC66" s="44" t="n">
        <f aca="false">IF($E66=AC$2,$S66,0)</f>
        <v>0</v>
      </c>
      <c r="AD66" s="44" t="n">
        <f aca="false">IF($E66=AD$2,$S66,0)</f>
        <v>0</v>
      </c>
      <c r="AE66" s="44" t="n">
        <f aca="false">IF($E66=AE$2,$S66,0)</f>
        <v>0</v>
      </c>
      <c r="AG66" s="44" t="n">
        <f aca="false">IF($E66=AG$2,$T66,0)</f>
        <v>0</v>
      </c>
      <c r="AH66" s="44" t="n">
        <f aca="false">IF($E66=AH$2,$T66,0)</f>
        <v>0</v>
      </c>
      <c r="AI66" s="44" t="n">
        <f aca="false">IF($E66=AI$2,$T66,0)</f>
        <v>0</v>
      </c>
      <c r="AJ66" s="44" t="n">
        <f aca="false">IF($E66=AJ$2,$T66,0)</f>
        <v>0</v>
      </c>
      <c r="AK66" s="44" t="n">
        <f aca="false">IF($E66=AK$2,$T66,0)</f>
        <v>0</v>
      </c>
      <c r="AM66" s="44" t="n">
        <f aca="false">IF($E66=AM$2,$U66,0)</f>
        <v>0</v>
      </c>
      <c r="AN66" s="44" t="n">
        <f aca="false">IF($E66=AN$2,$U66,0)</f>
        <v>0</v>
      </c>
      <c r="AO66" s="44" t="n">
        <f aca="false">IF($E66=AO$2,$U66,0)</f>
        <v>0</v>
      </c>
      <c r="AP66" s="44" t="n">
        <f aca="false">IF($E66=AP$2,$U66,0)</f>
        <v>0</v>
      </c>
      <c r="AQ66" s="44" t="n">
        <f aca="false">IF($E66=AQ$2,$U66,0)</f>
        <v>0</v>
      </c>
    </row>
    <row r="67" customFormat="false" ht="11.25" hidden="false" customHeight="false" outlineLevel="0" collapsed="false">
      <c r="A67" s="34" t="n">
        <v>36831</v>
      </c>
      <c r="B67" s="35"/>
      <c r="D67" s="35"/>
      <c r="E67" s="36" t="n">
        <f aca="false">(M67-B67)*F67*10000</f>
        <v>0</v>
      </c>
      <c r="F67" s="37"/>
      <c r="G67" s="38" t="n">
        <v>-0.025</v>
      </c>
      <c r="H67" s="39" t="n">
        <v>2</v>
      </c>
      <c r="I67" s="40" t="n">
        <v>2.2</v>
      </c>
      <c r="J67" s="39" t="n">
        <f aca="false">VLOOKUP($A67,PARAMS,2,FALSE())+G67</f>
        <v>4.815</v>
      </c>
      <c r="K67" s="41" t="n">
        <v>0</v>
      </c>
      <c r="L67" s="41" t="n">
        <f aca="false">VLOOKUP($A67,PARAMS,3,FALSE())+K67</f>
        <v>0.56</v>
      </c>
      <c r="M67" s="42" t="n">
        <f aca="false">IF(ISNUMBER($F67),bsd(M$2,$H67,$J67,$I67,$Y67,$L67,$X67,0.2),0)</f>
        <v>0</v>
      </c>
      <c r="N67" s="42" t="n">
        <f aca="false">IF(ISNUMBER($F67),bsd(N$2,$H67,$J67,$I67,$Y67,$L67,$X67,0.2),0)</f>
        <v>0</v>
      </c>
      <c r="O67" s="42" t="n">
        <f aca="false">IF(ISNUMBER($F67),bsd(O$2,$H67,$J67,$I67,$Y67,$L67,$X67,0.2),0)</f>
        <v>0</v>
      </c>
      <c r="P67" s="42" t="n">
        <f aca="false">IF(ISNUMBER($F67),bsd(P$2,$H67,$J67,$I67,$Y67,$L67,$X67,0.2),0)</f>
        <v>0</v>
      </c>
      <c r="Q67" s="42" t="n">
        <f aca="false">IF(ISNUMBER($F67),bsd(Q$2,$H67,$J67,$I67,$Y67,$L67,$X67,0.2),0)</f>
        <v>0</v>
      </c>
      <c r="R67" s="43"/>
      <c r="S67" s="44" t="n">
        <f aca="false">IF(ISNUMBER($A67),$F67*N67,0)</f>
        <v>0</v>
      </c>
      <c r="T67" s="44" t="n">
        <f aca="false">IF(ISNUMBER($A67),$F67*O67,0)</f>
        <v>0</v>
      </c>
      <c r="U67" s="45" t="n">
        <f aca="false">IF(ISNUMBER($A67),$F67*P67*10000,0)</f>
        <v>0</v>
      </c>
      <c r="V67" s="45" t="n">
        <f aca="false">IF(ISNUMBER($A67),$F67*Q67*-10000,0)</f>
        <v>-0</v>
      </c>
      <c r="W67" s="46"/>
      <c r="X67" s="47" t="n">
        <f aca="false">VLOOKUP($A67,PARAMS,7,FALSE())</f>
        <v>0.068040372818879</v>
      </c>
      <c r="Y67" s="48" t="n">
        <f aca="true">IF(ISNUMBER(G67),VLOOKUP($A67,PARAMS,8,FALSE()),VLOOKUP($A67,PARAMS,4,FALSE()))-TODAY()</f>
        <v>-9100</v>
      </c>
      <c r="AA67" s="44" t="n">
        <f aca="false">IF($E67=AA$2,$S67,0)</f>
        <v>0</v>
      </c>
      <c r="AB67" s="44" t="n">
        <f aca="false">IF($E67=AB$2,$S67,0)</f>
        <v>0</v>
      </c>
      <c r="AC67" s="44" t="n">
        <f aca="false">IF($E67=AC$2,$S67,0)</f>
        <v>0</v>
      </c>
      <c r="AD67" s="44" t="n">
        <f aca="false">IF($E67=AD$2,$S67,0)</f>
        <v>0</v>
      </c>
      <c r="AE67" s="44" t="n">
        <f aca="false">IF($E67=AE$2,$S67,0)</f>
        <v>0</v>
      </c>
      <c r="AG67" s="44" t="n">
        <f aca="false">IF($E67=AG$2,$T67,0)</f>
        <v>0</v>
      </c>
      <c r="AH67" s="44" t="n">
        <f aca="false">IF($E67=AH$2,$T67,0)</f>
        <v>0</v>
      </c>
      <c r="AI67" s="44" t="n">
        <f aca="false">IF($E67=AI$2,$T67,0)</f>
        <v>0</v>
      </c>
      <c r="AJ67" s="44" t="n">
        <f aca="false">IF($E67=AJ$2,$T67,0)</f>
        <v>0</v>
      </c>
      <c r="AK67" s="44" t="n">
        <f aca="false">IF($E67=AK$2,$T67,0)</f>
        <v>0</v>
      </c>
      <c r="AM67" s="44" t="n">
        <f aca="false">IF($E67=AM$2,$U67,0)</f>
        <v>0</v>
      </c>
      <c r="AN67" s="44" t="n">
        <f aca="false">IF($E67=AN$2,$U67,0)</f>
        <v>0</v>
      </c>
      <c r="AO67" s="44" t="n">
        <f aca="false">IF($E67=AO$2,$U67,0)</f>
        <v>0</v>
      </c>
      <c r="AP67" s="44" t="n">
        <f aca="false">IF($E67=AP$2,$U67,0)</f>
        <v>0</v>
      </c>
      <c r="AQ67" s="44" t="n">
        <f aca="false">IF($E67=AQ$2,$U67,0)</f>
        <v>0</v>
      </c>
    </row>
    <row r="68" customFormat="false" ht="11.25" hidden="false" customHeight="false" outlineLevel="0" collapsed="false">
      <c r="A68" s="34" t="n">
        <v>36861</v>
      </c>
      <c r="B68" s="35"/>
      <c r="D68" s="35"/>
      <c r="E68" s="36" t="n">
        <f aca="false">(M68-B68)*F68*10000</f>
        <v>0</v>
      </c>
      <c r="F68" s="37"/>
      <c r="G68" s="38" t="n">
        <v>-0.0625</v>
      </c>
      <c r="H68" s="39" t="n">
        <v>2</v>
      </c>
      <c r="I68" s="40" t="n">
        <v>2.2</v>
      </c>
      <c r="J68" s="39" t="n">
        <f aca="false">VLOOKUP($A68,PARAMS,2,FALSE())+G68</f>
        <v>4.8475</v>
      </c>
      <c r="K68" s="41" t="n">
        <v>0</v>
      </c>
      <c r="L68" s="41" t="n">
        <f aca="false">VLOOKUP($A68,PARAMS,3,FALSE())+K68</f>
        <v>0.59</v>
      </c>
      <c r="M68" s="42" t="n">
        <f aca="false">IF(ISNUMBER($F68),bsd(M$2,$H68,$J68,$I68,$Y68,$L68,$X68,0.2),0)</f>
        <v>0</v>
      </c>
      <c r="N68" s="42" t="n">
        <f aca="false">IF(ISNUMBER($F68),bsd(N$2,$H68,$J68,$I68,$Y68,$L68,$X68,0.2),0)</f>
        <v>0</v>
      </c>
      <c r="O68" s="42" t="n">
        <f aca="false">IF(ISNUMBER($F68),bsd(O$2,$H68,$J68,$I68,$Y68,$L68,$X68,0.2),0)</f>
        <v>0</v>
      </c>
      <c r="P68" s="42" t="n">
        <f aca="false">IF(ISNUMBER($F68),bsd(P$2,$H68,$J68,$I68,$Y68,$L68,$X68,0.2),0)</f>
        <v>0</v>
      </c>
      <c r="Q68" s="42" t="n">
        <f aca="false">IF(ISNUMBER($F68),bsd(Q$2,$H68,$J68,$I68,$Y68,$L68,$X68,0.2),0)</f>
        <v>0</v>
      </c>
      <c r="R68" s="43"/>
      <c r="S68" s="44" t="n">
        <f aca="false">IF(ISNUMBER($A68),$F68*N68,0)</f>
        <v>0</v>
      </c>
      <c r="T68" s="44" t="n">
        <f aca="false">IF(ISNUMBER($A68),$F68*O68,0)</f>
        <v>0</v>
      </c>
      <c r="U68" s="45" t="n">
        <f aca="false">IF(ISNUMBER($A68),$F68*P68*10000,0)</f>
        <v>0</v>
      </c>
      <c r="V68" s="45" t="n">
        <f aca="false">IF(ISNUMBER($A68),$F68*Q68*-10000,0)</f>
        <v>-0</v>
      </c>
      <c r="W68" s="46"/>
      <c r="X68" s="47" t="n">
        <f aca="false">VLOOKUP($A68,PARAMS,7,FALSE())</f>
        <v>0.068247886953399</v>
      </c>
      <c r="Y68" s="48" t="n">
        <f aca="true">IF(ISNUMBER(G68),VLOOKUP($A68,PARAMS,8,FALSE()),VLOOKUP($A68,PARAMS,4,FALSE()))-TODAY()</f>
        <v>-9068</v>
      </c>
      <c r="AA68" s="44" t="n">
        <f aca="false">IF($E68=AA$2,$S68,0)</f>
        <v>0</v>
      </c>
      <c r="AB68" s="44" t="n">
        <f aca="false">IF($E68=AB$2,$S68,0)</f>
        <v>0</v>
      </c>
      <c r="AC68" s="44" t="n">
        <f aca="false">IF($E68=AC$2,$S68,0)</f>
        <v>0</v>
      </c>
      <c r="AD68" s="44" t="n">
        <f aca="false">IF($E68=AD$2,$S68,0)</f>
        <v>0</v>
      </c>
      <c r="AE68" s="44" t="n">
        <f aca="false">IF($E68=AE$2,$S68,0)</f>
        <v>0</v>
      </c>
      <c r="AG68" s="44" t="n">
        <f aca="false">IF($E68=AG$2,$T68,0)</f>
        <v>0</v>
      </c>
      <c r="AH68" s="44" t="n">
        <f aca="false">IF($E68=AH$2,$T68,0)</f>
        <v>0</v>
      </c>
      <c r="AI68" s="44" t="n">
        <f aca="false">IF($E68=AI$2,$T68,0)</f>
        <v>0</v>
      </c>
      <c r="AJ68" s="44" t="n">
        <f aca="false">IF($E68=AJ$2,$T68,0)</f>
        <v>0</v>
      </c>
      <c r="AK68" s="44" t="n">
        <f aca="false">IF($E68=AK$2,$T68,0)</f>
        <v>0</v>
      </c>
      <c r="AM68" s="44" t="n">
        <f aca="false">IF($E68=AM$2,$U68,0)</f>
        <v>0</v>
      </c>
      <c r="AN68" s="44" t="n">
        <f aca="false">IF($E68=AN$2,$U68,0)</f>
        <v>0</v>
      </c>
      <c r="AO68" s="44" t="n">
        <f aca="false">IF($E68=AO$2,$U68,0)</f>
        <v>0</v>
      </c>
      <c r="AP68" s="44" t="n">
        <f aca="false">IF($E68=AP$2,$U68,0)</f>
        <v>0</v>
      </c>
      <c r="AQ68" s="44" t="n">
        <f aca="false">IF($E68=AQ$2,$U68,0)</f>
        <v>0</v>
      </c>
    </row>
    <row r="69" customFormat="false" ht="11.25" hidden="false" customHeight="false" outlineLevel="0" collapsed="false">
      <c r="A69" s="34" t="n">
        <v>36892</v>
      </c>
      <c r="B69" s="35"/>
      <c r="D69" s="35"/>
      <c r="E69" s="36" t="n">
        <f aca="false">(M69-B69)*F69*10000</f>
        <v>0</v>
      </c>
      <c r="F69" s="37"/>
      <c r="G69" s="38" t="n">
        <v>-0.0675</v>
      </c>
      <c r="H69" s="39" t="n">
        <v>2</v>
      </c>
      <c r="I69" s="40" t="n">
        <v>2.2</v>
      </c>
      <c r="J69" s="39" t="n">
        <f aca="false">VLOOKUP($A69,PARAMS,2,FALSE())+G69</f>
        <v>4.7825</v>
      </c>
      <c r="K69" s="41" t="n">
        <v>0</v>
      </c>
      <c r="L69" s="41" t="n">
        <f aca="false">VLOOKUP($A69,PARAMS,3,FALSE())+K69</f>
        <v>0.6</v>
      </c>
      <c r="M69" s="42" t="n">
        <f aca="false">IF(ISNUMBER($F69),bsd(M$2,$H69,$J69,$I69,$Y69,$L69,$X69,0.2),0)</f>
        <v>0</v>
      </c>
      <c r="N69" s="42" t="n">
        <f aca="false">IF(ISNUMBER($F69),bsd(N$2,$H69,$J69,$I69,$Y69,$L69,$X69,0.2),0)</f>
        <v>0</v>
      </c>
      <c r="O69" s="42" t="n">
        <f aca="false">IF(ISNUMBER($F69),bsd(O$2,$H69,$J69,$I69,$Y69,$L69,$X69,0.2),0)</f>
        <v>0</v>
      </c>
      <c r="P69" s="42" t="n">
        <f aca="false">IF(ISNUMBER($F69),bsd(P$2,$H69,$J69,$I69,$Y69,$L69,$X69,0.2),0)</f>
        <v>0</v>
      </c>
      <c r="Q69" s="42" t="n">
        <f aca="false">IF(ISNUMBER($F69),bsd(Q$2,$H69,$J69,$I69,$Y69,$L69,$X69,0.2),0)</f>
        <v>0</v>
      </c>
      <c r="R69" s="43"/>
      <c r="S69" s="44" t="n">
        <f aca="false">IF(ISNUMBER($A69),$F69*N69,0)</f>
        <v>0</v>
      </c>
      <c r="T69" s="44" t="n">
        <f aca="false">IF(ISNUMBER($A69),$F69*O69,0)</f>
        <v>0</v>
      </c>
      <c r="U69" s="45" t="n">
        <f aca="false">IF(ISNUMBER($A69),$F69*P69*10000,0)</f>
        <v>0</v>
      </c>
      <c r="V69" s="45" t="n">
        <f aca="false">IF(ISNUMBER($A69),$F69*Q69*-10000,0)</f>
        <v>-0</v>
      </c>
      <c r="W69" s="46"/>
      <c r="X69" s="47" t="n">
        <f aca="false">VLOOKUP($A69,PARAMS,7,FALSE())</f>
        <v>0.068245902043498</v>
      </c>
      <c r="Y69" s="48" t="n">
        <f aca="true">IF(ISNUMBER(G69),VLOOKUP($A69,PARAMS,8,FALSE()),VLOOKUP($A69,PARAMS,4,FALSE()))-TODAY()</f>
        <v>-9039</v>
      </c>
      <c r="AA69" s="44" t="n">
        <f aca="false">IF($E69=AA$2,$S69,0)</f>
        <v>0</v>
      </c>
      <c r="AB69" s="44" t="n">
        <f aca="false">IF($E69=AB$2,$S69,0)</f>
        <v>0</v>
      </c>
      <c r="AC69" s="44" t="n">
        <f aca="false">IF($E69=AC$2,$S69,0)</f>
        <v>0</v>
      </c>
      <c r="AD69" s="44" t="n">
        <f aca="false">IF($E69=AD$2,$S69,0)</f>
        <v>0</v>
      </c>
      <c r="AE69" s="44" t="n">
        <f aca="false">IF($E69=AE$2,$S69,0)</f>
        <v>0</v>
      </c>
      <c r="AG69" s="44" t="n">
        <f aca="false">IF($E69=AG$2,$T69,0)</f>
        <v>0</v>
      </c>
      <c r="AH69" s="44" t="n">
        <f aca="false">IF($E69=AH$2,$T69,0)</f>
        <v>0</v>
      </c>
      <c r="AI69" s="44" t="n">
        <f aca="false">IF($E69=AI$2,$T69,0)</f>
        <v>0</v>
      </c>
      <c r="AJ69" s="44" t="n">
        <f aca="false">IF($E69=AJ$2,$T69,0)</f>
        <v>0</v>
      </c>
      <c r="AK69" s="44" t="n">
        <f aca="false">IF($E69=AK$2,$T69,0)</f>
        <v>0</v>
      </c>
      <c r="AM69" s="44" t="n">
        <f aca="false">IF($E69=AM$2,$U69,0)</f>
        <v>0</v>
      </c>
      <c r="AN69" s="44" t="n">
        <f aca="false">IF($E69=AN$2,$U69,0)</f>
        <v>0</v>
      </c>
      <c r="AO69" s="44" t="n">
        <f aca="false">IF($E69=AO$2,$U69,0)</f>
        <v>0</v>
      </c>
      <c r="AP69" s="44" t="n">
        <f aca="false">IF($E69=AP$2,$U69,0)</f>
        <v>0</v>
      </c>
      <c r="AQ69" s="44" t="n">
        <f aca="false">IF($E69=AQ$2,$U69,0)</f>
        <v>0</v>
      </c>
    </row>
    <row r="70" customFormat="false" ht="11.25" hidden="false" customHeight="false" outlineLevel="0" collapsed="false">
      <c r="A70" s="34" t="n">
        <v>36923</v>
      </c>
      <c r="B70" s="35"/>
      <c r="D70" s="35"/>
      <c r="E70" s="36" t="n">
        <f aca="false">(M70-B70)*F70*10000</f>
        <v>0</v>
      </c>
      <c r="F70" s="37"/>
      <c r="G70" s="38" t="n">
        <v>-0.05</v>
      </c>
      <c r="H70" s="39" t="n">
        <v>2</v>
      </c>
      <c r="I70" s="40" t="n">
        <v>2.2</v>
      </c>
      <c r="J70" s="39" t="n">
        <f aca="false">VLOOKUP($A70,PARAMS,2,FALSE())+G70</f>
        <v>4.53</v>
      </c>
      <c r="K70" s="41" t="n">
        <v>0</v>
      </c>
      <c r="L70" s="41" t="n">
        <f aca="false">VLOOKUP($A70,PARAMS,3,FALSE())+K70</f>
        <v>0.5925</v>
      </c>
      <c r="M70" s="42" t="n">
        <f aca="false">IF(ISNUMBER($F70),bsd(M$2,$H70,$J70,$I70,$Y70,$L70,$X70,0.2),0)</f>
        <v>0</v>
      </c>
      <c r="N70" s="42" t="n">
        <f aca="false">IF(ISNUMBER($F70),bsd(N$2,$H70,$J70,$I70,$Y70,$L70,$X70,0.2),0)</f>
        <v>0</v>
      </c>
      <c r="O70" s="42" t="n">
        <f aca="false">IF(ISNUMBER($F70),bsd(O$2,$H70,$J70,$I70,$Y70,$L70,$X70,0.2),0)</f>
        <v>0</v>
      </c>
      <c r="P70" s="42" t="n">
        <f aca="false">IF(ISNUMBER($F70),bsd(P$2,$H70,$J70,$I70,$Y70,$L70,$X70,0.2),0)</f>
        <v>0</v>
      </c>
      <c r="Q70" s="42" t="n">
        <f aca="false">IF(ISNUMBER($F70),bsd(Q$2,$H70,$J70,$I70,$Y70,$L70,$X70,0.2),0)</f>
        <v>0</v>
      </c>
      <c r="R70" s="43"/>
      <c r="S70" s="44" t="n">
        <f aca="false">IF(ISNUMBER($A70),$F70*N70,0)</f>
        <v>0</v>
      </c>
      <c r="T70" s="44" t="n">
        <f aca="false">IF(ISNUMBER($A70),$F70*O70,0)</f>
        <v>0</v>
      </c>
      <c r="U70" s="45" t="n">
        <f aca="false">IF(ISNUMBER($A70),$F70*P70*10000,0)</f>
        <v>0</v>
      </c>
      <c r="V70" s="45" t="n">
        <f aca="false">IF(ISNUMBER($A70),$F70*Q70*-10000,0)</f>
        <v>-0</v>
      </c>
      <c r="W70" s="46"/>
      <c r="X70" s="47" t="n">
        <f aca="false">VLOOKUP($A70,PARAMS,7,FALSE())</f>
        <v>0.068477342037279</v>
      </c>
      <c r="Y70" s="48" t="n">
        <f aca="true">IF(ISNUMBER(G70),VLOOKUP($A70,PARAMS,8,FALSE()),VLOOKUP($A70,PARAMS,4,FALSE()))-TODAY()</f>
        <v>-9006</v>
      </c>
      <c r="AA70" s="44" t="n">
        <f aca="false">IF($E70=AA$2,$S70,0)</f>
        <v>0</v>
      </c>
      <c r="AB70" s="44" t="n">
        <f aca="false">IF($E70=AB$2,$S70,0)</f>
        <v>0</v>
      </c>
      <c r="AC70" s="44" t="n">
        <f aca="false">IF($E70=AC$2,$S70,0)</f>
        <v>0</v>
      </c>
      <c r="AD70" s="44" t="n">
        <f aca="false">IF($E70=AD$2,$S70,0)</f>
        <v>0</v>
      </c>
      <c r="AE70" s="44" t="n">
        <f aca="false">IF($E70=AE$2,$S70,0)</f>
        <v>0</v>
      </c>
      <c r="AG70" s="44" t="n">
        <f aca="false">IF($E70=AG$2,$T70,0)</f>
        <v>0</v>
      </c>
      <c r="AH70" s="44" t="n">
        <f aca="false">IF($E70=AH$2,$T70,0)</f>
        <v>0</v>
      </c>
      <c r="AI70" s="44" t="n">
        <f aca="false">IF($E70=AI$2,$T70,0)</f>
        <v>0</v>
      </c>
      <c r="AJ70" s="44" t="n">
        <f aca="false">IF($E70=AJ$2,$T70,0)</f>
        <v>0</v>
      </c>
      <c r="AK70" s="44" t="n">
        <f aca="false">IF($E70=AK$2,$T70,0)</f>
        <v>0</v>
      </c>
      <c r="AM70" s="44" t="n">
        <f aca="false">IF($E70=AM$2,$U70,0)</f>
        <v>0</v>
      </c>
      <c r="AN70" s="44" t="n">
        <f aca="false">IF($E70=AN$2,$U70,0)</f>
        <v>0</v>
      </c>
      <c r="AO70" s="44" t="n">
        <f aca="false">IF($E70=AO$2,$U70,0)</f>
        <v>0</v>
      </c>
      <c r="AP70" s="44" t="n">
        <f aca="false">IF($E70=AP$2,$U70,0)</f>
        <v>0</v>
      </c>
      <c r="AQ70" s="44" t="n">
        <f aca="false">IF($E70=AQ$2,$U70,0)</f>
        <v>0</v>
      </c>
    </row>
    <row r="71" customFormat="false" ht="11.25" hidden="false" customHeight="false" outlineLevel="0" collapsed="false">
      <c r="A71" s="34" t="n">
        <v>36951</v>
      </c>
      <c r="B71" s="35"/>
      <c r="D71" s="35"/>
      <c r="E71" s="36" t="n">
        <f aca="false">(M71-B71)*F71*10000</f>
        <v>0</v>
      </c>
      <c r="F71" s="37"/>
      <c r="G71" s="38" t="n">
        <v>-0.0325</v>
      </c>
      <c r="H71" s="39" t="n">
        <v>2</v>
      </c>
      <c r="I71" s="40" t="n">
        <v>2.2</v>
      </c>
      <c r="J71" s="39" t="n">
        <f aca="false">VLOOKUP($A71,PARAMS,2,FALSE())+G71</f>
        <v>4.2825</v>
      </c>
      <c r="K71" s="41" t="n">
        <v>0</v>
      </c>
      <c r="L71" s="41" t="n">
        <f aca="false">VLOOKUP($A71,PARAMS,3,FALSE())+K71</f>
        <v>0.53</v>
      </c>
      <c r="M71" s="42" t="n">
        <f aca="false">IF(ISNUMBER($F71),bsd(M$2,$H71,$J71,$I71,$Y71,$L71,$X71,0.2),0)</f>
        <v>0</v>
      </c>
      <c r="N71" s="42" t="n">
        <f aca="false">IF(ISNUMBER($F71),bsd(N$2,$H71,$J71,$I71,$Y71,$L71,$X71,0.2),0)</f>
        <v>0</v>
      </c>
      <c r="O71" s="42" t="n">
        <f aca="false">IF(ISNUMBER($F71),bsd(O$2,$H71,$J71,$I71,$Y71,$L71,$X71,0.2),0)</f>
        <v>0</v>
      </c>
      <c r="P71" s="42" t="n">
        <f aca="false">IF(ISNUMBER($F71),bsd(P$2,$H71,$J71,$I71,$Y71,$L71,$X71,0.2),0)</f>
        <v>0</v>
      </c>
      <c r="Q71" s="42" t="n">
        <f aca="false">IF(ISNUMBER($F71),bsd(Q$2,$H71,$J71,$I71,$Y71,$L71,$X71,0.2),0)</f>
        <v>0</v>
      </c>
      <c r="R71" s="43"/>
      <c r="S71" s="44" t="n">
        <f aca="false">IF(ISNUMBER($A71),$F71*N71,0)</f>
        <v>0</v>
      </c>
      <c r="T71" s="44" t="n">
        <f aca="false">IF(ISNUMBER($A71),$F71*O71,0)</f>
        <v>0</v>
      </c>
      <c r="U71" s="45" t="n">
        <f aca="false">IF(ISNUMBER($A71),$F71*P71*10000,0)</f>
        <v>0</v>
      </c>
      <c r="V71" s="45" t="n">
        <f aca="false">IF(ISNUMBER($A71),$F71*Q71*-10000,0)</f>
        <v>-0</v>
      </c>
      <c r="W71" s="46"/>
      <c r="X71" s="47" t="n">
        <f aca="false">VLOOKUP($A71,PARAMS,7,FALSE())</f>
        <v>0.068686384627542</v>
      </c>
      <c r="Y71" s="48" t="n">
        <f aca="true">IF(ISNUMBER(G71),VLOOKUP($A71,PARAMS,8,FALSE()),VLOOKUP($A71,PARAMS,4,FALSE()))-TODAY()</f>
        <v>-8978</v>
      </c>
      <c r="AA71" s="44" t="n">
        <f aca="false">IF($E71=AA$2,$S71,0)</f>
        <v>0</v>
      </c>
      <c r="AB71" s="44" t="n">
        <f aca="false">IF($E71=AB$2,$S71,0)</f>
        <v>0</v>
      </c>
      <c r="AC71" s="44" t="n">
        <f aca="false">IF($E71=AC$2,$S71,0)</f>
        <v>0</v>
      </c>
      <c r="AD71" s="44" t="n">
        <f aca="false">IF($E71=AD$2,$S71,0)</f>
        <v>0</v>
      </c>
      <c r="AE71" s="44" t="n">
        <f aca="false">IF($E71=AE$2,$S71,0)</f>
        <v>0</v>
      </c>
      <c r="AG71" s="44" t="n">
        <f aca="false">IF($E71=AG$2,$T71,0)</f>
        <v>0</v>
      </c>
      <c r="AH71" s="44" t="n">
        <f aca="false">IF($E71=AH$2,$T71,0)</f>
        <v>0</v>
      </c>
      <c r="AI71" s="44" t="n">
        <f aca="false">IF($E71=AI$2,$T71,0)</f>
        <v>0</v>
      </c>
      <c r="AJ71" s="44" t="n">
        <f aca="false">IF($E71=AJ$2,$T71,0)</f>
        <v>0</v>
      </c>
      <c r="AK71" s="44" t="n">
        <f aca="false">IF($E71=AK$2,$T71,0)</f>
        <v>0</v>
      </c>
      <c r="AM71" s="44" t="n">
        <f aca="false">IF($E71=AM$2,$U71,0)</f>
        <v>0</v>
      </c>
      <c r="AN71" s="44" t="n">
        <f aca="false">IF($E71=AN$2,$U71,0)</f>
        <v>0</v>
      </c>
      <c r="AO71" s="44" t="n">
        <f aca="false">IF($E71=AO$2,$U71,0)</f>
        <v>0</v>
      </c>
      <c r="AP71" s="44" t="n">
        <f aca="false">IF($E71=AP$2,$U71,0)</f>
        <v>0</v>
      </c>
      <c r="AQ71" s="44" t="n">
        <f aca="false">IF($E71=AQ$2,$U71,0)</f>
        <v>0</v>
      </c>
    </row>
    <row r="72" customFormat="false" ht="11.25" hidden="false" customHeight="false" outlineLevel="0" collapsed="false">
      <c r="A72" s="34" t="n">
        <v>36982</v>
      </c>
      <c r="B72" s="35"/>
      <c r="D72" s="35"/>
      <c r="E72" s="36" t="n">
        <f aca="false">(M72-B72)*F72*10000</f>
        <v>0</v>
      </c>
      <c r="F72" s="37"/>
      <c r="G72" s="38" t="n">
        <v>0.005</v>
      </c>
      <c r="H72" s="39" t="n">
        <v>2</v>
      </c>
      <c r="I72" s="40" t="n">
        <v>2.2</v>
      </c>
      <c r="J72" s="39" t="n">
        <f aca="false">VLOOKUP($A72,PARAMS,2,FALSE())+G72</f>
        <v>4.06</v>
      </c>
      <c r="K72" s="41" t="n">
        <v>0</v>
      </c>
      <c r="L72" s="41" t="n">
        <f aca="false">VLOOKUP($A72,PARAMS,3,FALSE())+K72</f>
        <v>0.435</v>
      </c>
      <c r="M72" s="42" t="n">
        <f aca="false">IF(ISNUMBER($F72),bsd(M$2,$H72,$J72,$I72,$Y72,$L72,$X72,0.2),0)</f>
        <v>0</v>
      </c>
      <c r="N72" s="42" t="n">
        <f aca="false">IF(ISNUMBER($F72),bsd(N$2,$H72,$J72,$I72,$Y72,$L72,$X72,0.2),0)</f>
        <v>0</v>
      </c>
      <c r="O72" s="42" t="n">
        <f aca="false">IF(ISNUMBER($F72),bsd(O$2,$H72,$J72,$I72,$Y72,$L72,$X72,0.2),0)</f>
        <v>0</v>
      </c>
      <c r="P72" s="42" t="n">
        <f aca="false">IF(ISNUMBER($F72),bsd(P$2,$H72,$J72,$I72,$Y72,$L72,$X72,0.2),0)</f>
        <v>0</v>
      </c>
      <c r="Q72" s="42" t="n">
        <f aca="false">IF(ISNUMBER($F72),bsd(Q$2,$H72,$J72,$I72,$Y72,$L72,$X72,0.2),0)</f>
        <v>0</v>
      </c>
      <c r="R72" s="43"/>
      <c r="S72" s="44" t="n">
        <f aca="false">IF(ISNUMBER($A72),$F72*N72,0)</f>
        <v>0</v>
      </c>
      <c r="T72" s="44" t="n">
        <f aca="false">IF(ISNUMBER($A72),$F72*O72,0)</f>
        <v>0</v>
      </c>
      <c r="U72" s="45" t="n">
        <f aca="false">IF(ISNUMBER($A72),$F72*P72*10000,0)</f>
        <v>0</v>
      </c>
      <c r="V72" s="45" t="n">
        <f aca="false">IF(ISNUMBER($A72),$F72*Q72*-10000,0)</f>
        <v>-0</v>
      </c>
      <c r="W72" s="46"/>
      <c r="X72" s="47" t="n">
        <f aca="false">VLOOKUP($A72,PARAMS,7,FALSE())</f>
        <v>0.068834971958648</v>
      </c>
      <c r="Y72" s="48" t="n">
        <f aca="true">IF(ISNUMBER(G72),VLOOKUP($A72,PARAMS,8,FALSE()),VLOOKUP($A72,PARAMS,4,FALSE()))-TODAY()</f>
        <v>-8948</v>
      </c>
      <c r="AA72" s="44" t="n">
        <f aca="false">IF($E72=AA$2,$S72,0)</f>
        <v>0</v>
      </c>
      <c r="AB72" s="44" t="n">
        <f aca="false">IF($E72=AB$2,$S72,0)</f>
        <v>0</v>
      </c>
      <c r="AC72" s="44" t="n">
        <f aca="false">IF($E72=AC$2,$S72,0)</f>
        <v>0</v>
      </c>
      <c r="AD72" s="44" t="n">
        <f aca="false">IF($E72=AD$2,$S72,0)</f>
        <v>0</v>
      </c>
      <c r="AE72" s="44" t="n">
        <f aca="false">IF($E72=AE$2,$S72,0)</f>
        <v>0</v>
      </c>
      <c r="AG72" s="44" t="n">
        <f aca="false">IF($E72=AG$2,$T72,0)</f>
        <v>0</v>
      </c>
      <c r="AH72" s="44" t="n">
        <f aca="false">IF($E72=AH$2,$T72,0)</f>
        <v>0</v>
      </c>
      <c r="AI72" s="44" t="n">
        <f aca="false">IF($E72=AI$2,$T72,0)</f>
        <v>0</v>
      </c>
      <c r="AJ72" s="44" t="n">
        <f aca="false">IF($E72=AJ$2,$T72,0)</f>
        <v>0</v>
      </c>
      <c r="AK72" s="44" t="n">
        <f aca="false">IF($E72=AK$2,$T72,0)</f>
        <v>0</v>
      </c>
      <c r="AM72" s="44" t="n">
        <f aca="false">IF($E72=AM$2,$U72,0)</f>
        <v>0</v>
      </c>
      <c r="AN72" s="44" t="n">
        <f aca="false">IF($E72=AN$2,$U72,0)</f>
        <v>0</v>
      </c>
      <c r="AO72" s="44" t="n">
        <f aca="false">IF($E72=AO$2,$U72,0)</f>
        <v>0</v>
      </c>
      <c r="AP72" s="44" t="n">
        <f aca="false">IF($E72=AP$2,$U72,0)</f>
        <v>0</v>
      </c>
      <c r="AQ72" s="44" t="n">
        <f aca="false">IF($E72=AQ$2,$U72,0)</f>
        <v>0</v>
      </c>
    </row>
    <row r="73" customFormat="false" ht="11.25" hidden="false" customHeight="false" outlineLevel="0" collapsed="false">
      <c r="A73" s="34" t="n">
        <v>37012</v>
      </c>
      <c r="B73" s="35"/>
      <c r="D73" s="35"/>
      <c r="E73" s="36" t="n">
        <f aca="false">(M73-B73)*F73*10000</f>
        <v>0</v>
      </c>
      <c r="F73" s="37"/>
      <c r="G73" s="38" t="n">
        <v>0.0075</v>
      </c>
      <c r="H73" s="39" t="n">
        <v>2</v>
      </c>
      <c r="I73" s="40" t="n">
        <v>2.2</v>
      </c>
      <c r="J73" s="39" t="n">
        <f aca="false">VLOOKUP($A73,PARAMS,2,FALSE())+G73</f>
        <v>3.9575</v>
      </c>
      <c r="K73" s="41" t="n">
        <v>0</v>
      </c>
      <c r="L73" s="41" t="n">
        <f aca="false">VLOOKUP($A73,PARAMS,3,FALSE())+K73</f>
        <v>0.4</v>
      </c>
      <c r="M73" s="42" t="n">
        <f aca="false">IF(ISNUMBER($F73),bsd(M$2,$H73,$J73,$I73,$Y73,$L73,$X73,0.2),0)</f>
        <v>0</v>
      </c>
      <c r="N73" s="42" t="n">
        <f aca="false">IF(ISNUMBER($F73),bsd(N$2,$H73,$J73,$I73,$Y73,$L73,$X73,0.2),0)</f>
        <v>0</v>
      </c>
      <c r="O73" s="42" t="n">
        <f aca="false">IF(ISNUMBER($F73),bsd(O$2,$H73,$J73,$I73,$Y73,$L73,$X73,0.2),0)</f>
        <v>0</v>
      </c>
      <c r="P73" s="42" t="n">
        <f aca="false">IF(ISNUMBER($F73),bsd(P$2,$H73,$J73,$I73,$Y73,$L73,$X73,0.2),0)</f>
        <v>0</v>
      </c>
      <c r="Q73" s="42" t="n">
        <f aca="false">IF(ISNUMBER($F73),bsd(Q$2,$H73,$J73,$I73,$Y73,$L73,$X73,0.2),0)</f>
        <v>0</v>
      </c>
      <c r="R73" s="43"/>
      <c r="S73" s="44" t="n">
        <f aca="false">IF(ISNUMBER($A73),$F73*N73,0)</f>
        <v>0</v>
      </c>
      <c r="T73" s="44" t="n">
        <f aca="false">IF(ISNUMBER($A73),$F73*O73,0)</f>
        <v>0</v>
      </c>
      <c r="U73" s="45" t="n">
        <f aca="false">IF(ISNUMBER($A73),$F73*P73*10000,0)</f>
        <v>0</v>
      </c>
      <c r="V73" s="45" t="n">
        <f aca="false">IF(ISNUMBER($A73),$F73*Q73*-10000,0)</f>
        <v>-0</v>
      </c>
      <c r="W73" s="46"/>
      <c r="X73" s="47" t="n">
        <f aca="false">VLOOKUP($A73,PARAMS,7,FALSE())</f>
        <v>0.068844146311537</v>
      </c>
      <c r="Y73" s="48" t="n">
        <f aca="true">IF(ISNUMBER(G73),VLOOKUP($A73,PARAMS,8,FALSE()),VLOOKUP($A73,PARAMS,4,FALSE()))-TODAY()</f>
        <v>-8919</v>
      </c>
      <c r="AA73" s="44" t="n">
        <f aca="false">IF($E73=AA$2,$S73,0)</f>
        <v>0</v>
      </c>
      <c r="AB73" s="44" t="n">
        <f aca="false">IF($E73=AB$2,$S73,0)</f>
        <v>0</v>
      </c>
      <c r="AC73" s="44" t="n">
        <f aca="false">IF($E73=AC$2,$S73,0)</f>
        <v>0</v>
      </c>
      <c r="AD73" s="44" t="n">
        <f aca="false">IF($E73=AD$2,$S73,0)</f>
        <v>0</v>
      </c>
      <c r="AE73" s="44" t="n">
        <f aca="false">IF($E73=AE$2,$S73,0)</f>
        <v>0</v>
      </c>
      <c r="AG73" s="44" t="n">
        <f aca="false">IF($E73=AG$2,$T73,0)</f>
        <v>0</v>
      </c>
      <c r="AH73" s="44" t="n">
        <f aca="false">IF($E73=AH$2,$T73,0)</f>
        <v>0</v>
      </c>
      <c r="AI73" s="44" t="n">
        <f aca="false">IF($E73=AI$2,$T73,0)</f>
        <v>0</v>
      </c>
      <c r="AJ73" s="44" t="n">
        <f aca="false">IF($E73=AJ$2,$T73,0)</f>
        <v>0</v>
      </c>
      <c r="AK73" s="44" t="n">
        <f aca="false">IF($E73=AK$2,$T73,0)</f>
        <v>0</v>
      </c>
      <c r="AM73" s="44" t="n">
        <f aca="false">IF($E73=AM$2,$U73,0)</f>
        <v>0</v>
      </c>
      <c r="AN73" s="44" t="n">
        <f aca="false">IF($E73=AN$2,$U73,0)</f>
        <v>0</v>
      </c>
      <c r="AO73" s="44" t="n">
        <f aca="false">IF($E73=AO$2,$U73,0)</f>
        <v>0</v>
      </c>
      <c r="AP73" s="44" t="n">
        <f aca="false">IF($E73=AP$2,$U73,0)</f>
        <v>0</v>
      </c>
      <c r="AQ73" s="44" t="n">
        <f aca="false">IF($E73=AQ$2,$U73,0)</f>
        <v>0</v>
      </c>
    </row>
    <row r="74" customFormat="false" ht="11.25" hidden="false" customHeight="false" outlineLevel="0" collapsed="false">
      <c r="A74" s="34" t="n">
        <v>37043</v>
      </c>
      <c r="B74" s="35"/>
      <c r="D74" s="35"/>
      <c r="E74" s="36" t="n">
        <f aca="false">(M74-B74)*F74*10000</f>
        <v>0</v>
      </c>
      <c r="F74" s="37"/>
      <c r="G74" s="38" t="n">
        <v>0.015</v>
      </c>
      <c r="H74" s="39" t="n">
        <v>2</v>
      </c>
      <c r="I74" s="40" t="n">
        <v>2.2</v>
      </c>
      <c r="J74" s="39" t="n">
        <f aca="false">VLOOKUP($A74,PARAMS,2,FALSE())+G74</f>
        <v>3.95</v>
      </c>
      <c r="K74" s="41" t="n">
        <v>0</v>
      </c>
      <c r="L74" s="41" t="n">
        <f aca="false">VLOOKUP($A74,PARAMS,3,FALSE())+K74</f>
        <v>0.395</v>
      </c>
      <c r="M74" s="42" t="n">
        <f aca="false">IF(ISNUMBER($F74),bsd(M$2,$H74,$J74,$I74,$Y74,$L74,$X74,0.2),0)</f>
        <v>0</v>
      </c>
      <c r="N74" s="42" t="n">
        <f aca="false">IF(ISNUMBER($F74),bsd(N$2,$H74,$J74,$I74,$Y74,$L74,$X74,0.2),0)</f>
        <v>0</v>
      </c>
      <c r="O74" s="42" t="n">
        <f aca="false">IF(ISNUMBER($F74),bsd(O$2,$H74,$J74,$I74,$Y74,$L74,$X74,0.2),0)</f>
        <v>0</v>
      </c>
      <c r="P74" s="42" t="n">
        <f aca="false">IF(ISNUMBER($F74),bsd(P$2,$H74,$J74,$I74,$Y74,$L74,$X74,0.2),0)</f>
        <v>0</v>
      </c>
      <c r="Q74" s="42" t="n">
        <f aca="false">IF(ISNUMBER($F74),bsd(Q$2,$H74,$J74,$I74,$Y74,$L74,$X74,0.2),0)</f>
        <v>0</v>
      </c>
      <c r="R74" s="43"/>
      <c r="S74" s="44" t="n">
        <f aca="false">IF(ISNUMBER($A74),$F74*N74,0)</f>
        <v>0</v>
      </c>
      <c r="T74" s="44" t="n">
        <f aca="false">IF(ISNUMBER($A74),$F74*O74,0)</f>
        <v>0</v>
      </c>
      <c r="U74" s="45" t="n">
        <f aca="false">IF(ISNUMBER($A74),$F74*P74*10000,0)</f>
        <v>0</v>
      </c>
      <c r="V74" s="45" t="n">
        <f aca="false">IF(ISNUMBER($A74),$F74*Q74*-10000,0)</f>
        <v>-0</v>
      </c>
      <c r="W74" s="46"/>
      <c r="X74" s="47" t="n">
        <f aca="false">VLOOKUP($A74,PARAMS,7,FALSE())</f>
        <v>0.068853626476217</v>
      </c>
      <c r="Y74" s="48" t="n">
        <f aca="true">IF(ISNUMBER(G74),VLOOKUP($A74,PARAMS,8,FALSE()),VLOOKUP($A74,PARAMS,4,FALSE()))-TODAY()</f>
        <v>-8886</v>
      </c>
      <c r="AA74" s="44" t="n">
        <f aca="false">IF($E74=AA$2,$S74,0)</f>
        <v>0</v>
      </c>
      <c r="AB74" s="44" t="n">
        <f aca="false">IF($E74=AB$2,$S74,0)</f>
        <v>0</v>
      </c>
      <c r="AC74" s="44" t="n">
        <f aca="false">IF($E74=AC$2,$S74,0)</f>
        <v>0</v>
      </c>
      <c r="AD74" s="44" t="n">
        <f aca="false">IF($E74=AD$2,$S74,0)</f>
        <v>0</v>
      </c>
      <c r="AE74" s="44" t="n">
        <f aca="false">IF($E74=AE$2,$S74,0)</f>
        <v>0</v>
      </c>
      <c r="AG74" s="44" t="n">
        <f aca="false">IF($E74=AG$2,$T74,0)</f>
        <v>0</v>
      </c>
      <c r="AH74" s="44" t="n">
        <f aca="false">IF($E74=AH$2,$T74,0)</f>
        <v>0</v>
      </c>
      <c r="AI74" s="44" t="n">
        <f aca="false">IF($E74=AI$2,$T74,0)</f>
        <v>0</v>
      </c>
      <c r="AJ74" s="44" t="n">
        <f aca="false">IF($E74=AJ$2,$T74,0)</f>
        <v>0</v>
      </c>
      <c r="AK74" s="44" t="n">
        <f aca="false">IF($E74=AK$2,$T74,0)</f>
        <v>0</v>
      </c>
      <c r="AM74" s="44" t="n">
        <f aca="false">IF($E74=AM$2,$U74,0)</f>
        <v>0</v>
      </c>
      <c r="AN74" s="44" t="n">
        <f aca="false">IF($E74=AN$2,$U74,0)</f>
        <v>0</v>
      </c>
      <c r="AO74" s="44" t="n">
        <f aca="false">IF($E74=AO$2,$U74,0)</f>
        <v>0</v>
      </c>
      <c r="AP74" s="44" t="n">
        <f aca="false">IF($E74=AP$2,$U74,0)</f>
        <v>0</v>
      </c>
      <c r="AQ74" s="44" t="n">
        <f aca="false">IF($E74=AQ$2,$U74,0)</f>
        <v>0</v>
      </c>
    </row>
    <row r="75" customFormat="false" ht="11.25" hidden="false" customHeight="false" outlineLevel="0" collapsed="false">
      <c r="A75" s="49"/>
      <c r="B75" s="35"/>
      <c r="F75" s="37"/>
      <c r="G75" s="38"/>
      <c r="H75" s="39"/>
      <c r="I75" s="40"/>
      <c r="J75" s="39"/>
      <c r="K75" s="41"/>
      <c r="L75" s="41"/>
      <c r="M75" s="42"/>
      <c r="N75" s="42"/>
      <c r="O75" s="42"/>
      <c r="P75" s="42"/>
      <c r="Q75" s="42"/>
      <c r="R75" s="43"/>
      <c r="S75" s="44"/>
      <c r="T75" s="44"/>
      <c r="U75" s="45"/>
      <c r="V75" s="45"/>
      <c r="W75" s="46"/>
      <c r="X75" s="47"/>
      <c r="Y75" s="48"/>
    </row>
    <row r="76" customFormat="false" ht="11.25" hidden="false" customHeight="false" outlineLevel="0" collapsed="false">
      <c r="A76" s="34" t="n">
        <v>36739</v>
      </c>
      <c r="B76" s="35"/>
      <c r="C76" s="22" t="n">
        <v>1500</v>
      </c>
      <c r="D76" s="35" t="n">
        <v>31</v>
      </c>
      <c r="E76" s="36" t="n">
        <f aca="false">(M76-B76)*F76*10000</f>
        <v>0</v>
      </c>
      <c r="F76" s="37"/>
      <c r="G76" s="38" t="n">
        <v>-0.15</v>
      </c>
      <c r="H76" s="39" t="n">
        <v>1</v>
      </c>
      <c r="I76" s="40" t="n">
        <f aca="false">I88+callchg</f>
        <v>4.13</v>
      </c>
      <c r="J76" s="39" t="e">
        <f aca="false">VLOOKUP($A76,PARAMS,2,FALSE())+G76</f>
        <v>#N/A</v>
      </c>
      <c r="K76" s="41" t="n">
        <v>0</v>
      </c>
      <c r="L76" s="41" t="e">
        <f aca="false">VLOOKUP($A76,PARAMS,3,FALSE())+K76</f>
        <v>#N/A</v>
      </c>
      <c r="M76" s="42" t="n">
        <f aca="false">IF(ISNUMBER($F76),bsd(M$2,$H76,$J76,$I76,$Y76,$L76,$X76,0.2),0)</f>
        <v>0</v>
      </c>
      <c r="N76" s="42" t="n">
        <f aca="false">IF(ISNUMBER($F76),bsd(N$2,$H76,$J76,$I76,$Y76,$L76,$X76,0.2),0)</f>
        <v>0</v>
      </c>
      <c r="O76" s="42" t="n">
        <f aca="false">IF(ISNUMBER($F76),bsd(O$2,$H76,$J76,$I76,$Y76,$L76,$X76,0.2),0)</f>
        <v>0</v>
      </c>
      <c r="P76" s="42" t="n">
        <f aca="false">IF(ISNUMBER($F76),bsd(P$2,$H76,$J76,$I76,$Y76,$L76,$X76,0.2),0)</f>
        <v>0</v>
      </c>
      <c r="Q76" s="42" t="n">
        <f aca="false">IF(ISNUMBER($F76),bsd(Q$2,$H76,$J76,$I76,$Y76,$L76,$X76,0.2),0)</f>
        <v>0</v>
      </c>
      <c r="R76" s="43"/>
      <c r="S76" s="44" t="n">
        <f aca="false">IF(ISNUMBER($A76),$F76*N76,0)</f>
        <v>0</v>
      </c>
      <c r="T76" s="44" t="n">
        <f aca="false">IF(ISNUMBER($A76),$F76*O76,0)</f>
        <v>0</v>
      </c>
      <c r="U76" s="45" t="n">
        <f aca="false">IF(ISNUMBER($A76),$F76*P76*10000,0)</f>
        <v>0</v>
      </c>
      <c r="V76" s="45" t="n">
        <f aca="false">IF(ISNUMBER($A76),$F76*Q76*-10000,0)</f>
        <v>-0</v>
      </c>
      <c r="W76" s="46"/>
      <c r="X76" s="47" t="e">
        <f aca="false">VLOOKUP($A76,PARAMS,7,FALSE())</f>
        <v>#N/A</v>
      </c>
      <c r="Y76" s="48" t="e">
        <f aca="true">IF(ISNUMBER(G76),VLOOKUP($A76,PARAMS,8,FALSE()),VLOOKUP($A76,PARAMS,4,FALSE()))-TODAY()</f>
        <v>#N/A</v>
      </c>
      <c r="AA76" s="44" t="n">
        <f aca="false">IF($E76=AA$2,$S76,0)</f>
        <v>0</v>
      </c>
      <c r="AB76" s="44" t="n">
        <f aca="false">IF($E76=AB$2,$S76,0)</f>
        <v>0</v>
      </c>
      <c r="AC76" s="44" t="n">
        <f aca="false">IF($E76=AC$2,$S76,0)</f>
        <v>0</v>
      </c>
      <c r="AD76" s="44" t="n">
        <f aca="false">IF($E76=AD$2,$S76,0)</f>
        <v>0</v>
      </c>
      <c r="AE76" s="44" t="n">
        <f aca="false">IF($E76=AE$2,$S76,0)</f>
        <v>0</v>
      </c>
      <c r="AG76" s="44" t="n">
        <f aca="false">IF($E76=AG$2,$T76,0)</f>
        <v>0</v>
      </c>
      <c r="AH76" s="44" t="n">
        <f aca="false">IF($E76=AH$2,$T76,0)</f>
        <v>0</v>
      </c>
      <c r="AI76" s="44" t="n">
        <f aca="false">IF($E76=AI$2,$T76,0)</f>
        <v>0</v>
      </c>
      <c r="AJ76" s="44" t="n">
        <f aca="false">IF($E76=AJ$2,$T76,0)</f>
        <v>0</v>
      </c>
      <c r="AK76" s="44" t="n">
        <f aca="false">IF($E76=AK$2,$T76,0)</f>
        <v>0</v>
      </c>
      <c r="AM76" s="44" t="n">
        <f aca="false">IF($E76=AM$2,$U76,0)</f>
        <v>0</v>
      </c>
      <c r="AN76" s="44" t="n">
        <f aca="false">IF($E76=AN$2,$U76,0)</f>
        <v>0</v>
      </c>
      <c r="AO76" s="44" t="n">
        <f aca="false">IF($E76=AO$2,$U76,0)</f>
        <v>0</v>
      </c>
      <c r="AP76" s="44" t="n">
        <f aca="false">IF($E76=AP$2,$U76,0)</f>
        <v>0</v>
      </c>
      <c r="AQ76" s="44" t="n">
        <f aca="false">IF($E76=AQ$2,$U76,0)</f>
        <v>0</v>
      </c>
    </row>
    <row r="77" customFormat="false" ht="11.25" hidden="false" customHeight="false" outlineLevel="0" collapsed="false">
      <c r="A77" s="34" t="n">
        <v>36770</v>
      </c>
      <c r="B77" s="35"/>
      <c r="C77" s="22" t="n">
        <v>1500</v>
      </c>
      <c r="D77" s="35" t="n">
        <v>30</v>
      </c>
      <c r="E77" s="36" t="n">
        <f aca="false">(M77-B77)*F77*10000</f>
        <v>0</v>
      </c>
      <c r="F77" s="37"/>
      <c r="G77" s="38" t="n">
        <v>-0.1475</v>
      </c>
      <c r="H77" s="39" t="n">
        <v>1</v>
      </c>
      <c r="I77" s="40" t="n">
        <f aca="false">I89+callchg</f>
        <v>4.13</v>
      </c>
      <c r="J77" s="39" t="e">
        <f aca="false">VLOOKUP($A77,PARAMS,2,FALSE())+G77</f>
        <v>#N/A</v>
      </c>
      <c r="K77" s="41" t="n">
        <v>0</v>
      </c>
      <c r="L77" s="41" t="e">
        <f aca="false">VLOOKUP($A77,PARAMS,3,FALSE())+K77</f>
        <v>#N/A</v>
      </c>
      <c r="M77" s="42" t="n">
        <f aca="false">IF(ISNUMBER($F77),bsd(M$2,$H77,$J77,$I77,$Y77,$L77,$X77,0.2),0)</f>
        <v>0</v>
      </c>
      <c r="N77" s="42" t="n">
        <f aca="false">IF(ISNUMBER($F77),bsd(N$2,$H77,$J77,$I77,$Y77,$L77,$X77,0.2),0)</f>
        <v>0</v>
      </c>
      <c r="O77" s="42" t="n">
        <f aca="false">IF(ISNUMBER($F77),bsd(O$2,$H77,$J77,$I77,$Y77,$L77,$X77,0.2),0)</f>
        <v>0</v>
      </c>
      <c r="P77" s="42" t="n">
        <f aca="false">IF(ISNUMBER($F77),bsd(P$2,$H77,$J77,$I77,$Y77,$L77,$X77,0.2),0)</f>
        <v>0</v>
      </c>
      <c r="Q77" s="42" t="n">
        <f aca="false">IF(ISNUMBER($F77),bsd(Q$2,$H77,$J77,$I77,$Y77,$L77,$X77,0.2),0)</f>
        <v>0</v>
      </c>
      <c r="R77" s="43"/>
      <c r="S77" s="44" t="n">
        <f aca="false">IF(ISNUMBER($A77),$F77*N77,0)</f>
        <v>0</v>
      </c>
      <c r="T77" s="44" t="n">
        <f aca="false">IF(ISNUMBER($A77),$F77*O77,0)</f>
        <v>0</v>
      </c>
      <c r="U77" s="45" t="n">
        <f aca="false">IF(ISNUMBER($A77),$F77*P77*10000,0)</f>
        <v>0</v>
      </c>
      <c r="V77" s="45" t="n">
        <f aca="false">IF(ISNUMBER($A77),$F77*Q77*-10000,0)</f>
        <v>-0</v>
      </c>
      <c r="W77" s="46"/>
      <c r="X77" s="47" t="e">
        <f aca="false">VLOOKUP($A77,PARAMS,7,FALSE())</f>
        <v>#N/A</v>
      </c>
      <c r="Y77" s="48" t="e">
        <f aca="true">IF(ISNUMBER(G77),VLOOKUP($A77,PARAMS,8,FALSE()),VLOOKUP($A77,PARAMS,4,FALSE()))-TODAY()</f>
        <v>#N/A</v>
      </c>
      <c r="AA77" s="44" t="n">
        <f aca="false">IF($E77=AA$2,$S77,0)</f>
        <v>0</v>
      </c>
      <c r="AB77" s="44" t="n">
        <f aca="false">IF($E77=AB$2,$S77,0)</f>
        <v>0</v>
      </c>
      <c r="AC77" s="44" t="n">
        <f aca="false">IF($E77=AC$2,$S77,0)</f>
        <v>0</v>
      </c>
      <c r="AD77" s="44" t="n">
        <f aca="false">IF($E77=AD$2,$S77,0)</f>
        <v>0</v>
      </c>
      <c r="AE77" s="44" t="n">
        <f aca="false">IF($E77=AE$2,$S77,0)</f>
        <v>0</v>
      </c>
      <c r="AG77" s="44" t="n">
        <f aca="false">IF($E77=AG$2,$T77,0)</f>
        <v>0</v>
      </c>
      <c r="AH77" s="44" t="n">
        <f aca="false">IF($E77=AH$2,$T77,0)</f>
        <v>0</v>
      </c>
      <c r="AI77" s="44" t="n">
        <f aca="false">IF($E77=AI$2,$T77,0)</f>
        <v>0</v>
      </c>
      <c r="AJ77" s="44" t="n">
        <f aca="false">IF($E77=AJ$2,$T77,0)</f>
        <v>0</v>
      </c>
      <c r="AK77" s="44" t="n">
        <f aca="false">IF($E77=AK$2,$T77,0)</f>
        <v>0</v>
      </c>
      <c r="AM77" s="44" t="n">
        <f aca="false">IF($E77=AM$2,$U77,0)</f>
        <v>0</v>
      </c>
      <c r="AN77" s="44" t="n">
        <f aca="false">IF($E77=AN$2,$U77,0)</f>
        <v>0</v>
      </c>
      <c r="AO77" s="44" t="n">
        <f aca="false">IF($E77=AO$2,$U77,0)</f>
        <v>0</v>
      </c>
      <c r="AP77" s="44" t="n">
        <f aca="false">IF($E77=AP$2,$U77,0)</f>
        <v>0</v>
      </c>
      <c r="AQ77" s="44" t="n">
        <f aca="false">IF($E77=AQ$2,$U77,0)</f>
        <v>0</v>
      </c>
    </row>
    <row r="78" customFormat="false" ht="11.25" hidden="false" customHeight="false" outlineLevel="0" collapsed="false">
      <c r="A78" s="34" t="n">
        <v>36800</v>
      </c>
      <c r="B78" s="35"/>
      <c r="C78" s="22" t="n">
        <v>1500</v>
      </c>
      <c r="D78" s="35" t="n">
        <v>31</v>
      </c>
      <c r="E78" s="36" t="n">
        <f aca="false">(M78-B78)*F78*10000</f>
        <v>0</v>
      </c>
      <c r="F78" s="37"/>
      <c r="G78" s="38" t="n">
        <v>-0.145</v>
      </c>
      <c r="H78" s="39" t="n">
        <v>1</v>
      </c>
      <c r="I78" s="40" t="n">
        <f aca="false">I90+callchg</f>
        <v>4.13</v>
      </c>
      <c r="J78" s="39" t="n">
        <f aca="false">VLOOKUP($A78,PARAMS,2,FALSE())+G78</f>
        <v>4.637</v>
      </c>
      <c r="K78" s="41" t="n">
        <v>0</v>
      </c>
      <c r="L78" s="41" t="n">
        <f aca="false">VLOOKUP($A78,PARAMS,3,FALSE())+K78</f>
        <v>0.54</v>
      </c>
      <c r="M78" s="42" t="n">
        <f aca="false">IF(ISNUMBER($F78),bsd(M$2,$H78,$J78,$I78,$Y78,$L78,$X78,0.2),0)</f>
        <v>0</v>
      </c>
      <c r="N78" s="42" t="n">
        <f aca="false">IF(ISNUMBER($F78),bsd(N$2,$H78,$J78,$I78,$Y78,$L78,$X78,0.2),0)</f>
        <v>0</v>
      </c>
      <c r="O78" s="42" t="n">
        <f aca="false">IF(ISNUMBER($F78),bsd(O$2,$H78,$J78,$I78,$Y78,$L78,$X78,0.2),0)</f>
        <v>0</v>
      </c>
      <c r="P78" s="42" t="n">
        <f aca="false">IF(ISNUMBER($F78),bsd(P$2,$H78,$J78,$I78,$Y78,$L78,$X78,0.2),0)</f>
        <v>0</v>
      </c>
      <c r="Q78" s="42" t="n">
        <f aca="false">IF(ISNUMBER($F78),bsd(Q$2,$H78,$J78,$I78,$Y78,$L78,$X78,0.2),0)</f>
        <v>0</v>
      </c>
      <c r="R78" s="43"/>
      <c r="S78" s="44" t="n">
        <f aca="false">IF(ISNUMBER($A78),$F78*N78,0)</f>
        <v>0</v>
      </c>
      <c r="T78" s="44" t="n">
        <f aca="false">IF(ISNUMBER($A78),$F78*O78,0)</f>
        <v>0</v>
      </c>
      <c r="U78" s="45" t="n">
        <f aca="false">IF(ISNUMBER($A78),$F78*P78*10000,0)</f>
        <v>0</v>
      </c>
      <c r="V78" s="45" t="n">
        <f aca="false">IF(ISNUMBER($A78),$F78*Q78*-10000,0)</f>
        <v>-0</v>
      </c>
      <c r="W78" s="46"/>
      <c r="X78" s="47" t="n">
        <f aca="false">VLOOKUP($A78,PARAMS,7,FALSE())</f>
        <v>0.067998663678555</v>
      </c>
      <c r="Y78" s="48" t="n">
        <f aca="true">IF(ISNUMBER(G78),VLOOKUP($A78,PARAMS,8,FALSE()),VLOOKUP($A78,PARAMS,4,FALSE()))-TODAY()</f>
        <v>-9130</v>
      </c>
      <c r="AA78" s="44" t="n">
        <f aca="false">IF($E78=AA$2,$S78,0)</f>
        <v>0</v>
      </c>
      <c r="AB78" s="44" t="n">
        <f aca="false">IF($E78=AB$2,$S78,0)</f>
        <v>0</v>
      </c>
      <c r="AC78" s="44" t="n">
        <f aca="false">IF($E78=AC$2,$S78,0)</f>
        <v>0</v>
      </c>
      <c r="AD78" s="44" t="n">
        <f aca="false">IF($E78=AD$2,$S78,0)</f>
        <v>0</v>
      </c>
      <c r="AE78" s="44" t="n">
        <f aca="false">IF($E78=AE$2,$S78,0)</f>
        <v>0</v>
      </c>
      <c r="AG78" s="44" t="n">
        <f aca="false">IF($E78=AG$2,$T78,0)</f>
        <v>0</v>
      </c>
      <c r="AH78" s="44" t="n">
        <f aca="false">IF($E78=AH$2,$T78,0)</f>
        <v>0</v>
      </c>
      <c r="AI78" s="44" t="n">
        <f aca="false">IF($E78=AI$2,$T78,0)</f>
        <v>0</v>
      </c>
      <c r="AJ78" s="44" t="n">
        <f aca="false">IF($E78=AJ$2,$T78,0)</f>
        <v>0</v>
      </c>
      <c r="AK78" s="44" t="n">
        <f aca="false">IF($E78=AK$2,$T78,0)</f>
        <v>0</v>
      </c>
      <c r="AM78" s="44" t="n">
        <f aca="false">IF($E78=AM$2,$U78,0)</f>
        <v>0</v>
      </c>
      <c r="AN78" s="44" t="n">
        <f aca="false">IF($E78=AN$2,$U78,0)</f>
        <v>0</v>
      </c>
      <c r="AO78" s="44" t="n">
        <f aca="false">IF($E78=AO$2,$U78,0)</f>
        <v>0</v>
      </c>
      <c r="AP78" s="44" t="n">
        <f aca="false">IF($E78=AP$2,$U78,0)</f>
        <v>0</v>
      </c>
      <c r="AQ78" s="44" t="n">
        <f aca="false">IF($E78=AQ$2,$U78,0)</f>
        <v>0</v>
      </c>
    </row>
    <row r="79" customFormat="false" ht="11.25" hidden="false" customHeight="false" outlineLevel="0" collapsed="false">
      <c r="A79" s="34" t="n">
        <v>36831</v>
      </c>
      <c r="B79" s="35"/>
      <c r="C79" s="22" t="n">
        <v>1500</v>
      </c>
      <c r="D79" s="35" t="n">
        <v>30</v>
      </c>
      <c r="E79" s="36" t="n">
        <f aca="false">(M79-B79)*F79*10000</f>
        <v>0</v>
      </c>
      <c r="F79" s="37"/>
      <c r="G79" s="38" t="n">
        <v>-0.1525</v>
      </c>
      <c r="H79" s="39" t="n">
        <v>1</v>
      </c>
      <c r="I79" s="40" t="n">
        <f aca="false">I91+callchg</f>
        <v>4.13</v>
      </c>
      <c r="J79" s="39" t="n">
        <f aca="false">VLOOKUP($A79,PARAMS,2,FALSE())+G79</f>
        <v>4.6875</v>
      </c>
      <c r="K79" s="41" t="n">
        <v>0</v>
      </c>
      <c r="L79" s="41" t="n">
        <f aca="false">VLOOKUP($A79,PARAMS,3,FALSE())+K79</f>
        <v>0.56</v>
      </c>
      <c r="M79" s="42" t="n">
        <f aca="false">IF(ISNUMBER($F79),bsd(M$2,$H79,$J79,$I79,$Y79,$L79,$X79,0.2),0)</f>
        <v>0</v>
      </c>
      <c r="N79" s="42" t="n">
        <f aca="false">IF(ISNUMBER($F79),bsd(N$2,$H79,$J79,$I79,$Y79,$L79,$X79,0.2),0)</f>
        <v>0</v>
      </c>
      <c r="O79" s="42" t="n">
        <f aca="false">IF(ISNUMBER($F79),bsd(O$2,$H79,$J79,$I79,$Y79,$L79,$X79,0.2),0)</f>
        <v>0</v>
      </c>
      <c r="P79" s="42" t="n">
        <f aca="false">IF(ISNUMBER($F79),bsd(P$2,$H79,$J79,$I79,$Y79,$L79,$X79,0.2),0)</f>
        <v>0</v>
      </c>
      <c r="Q79" s="42" t="n">
        <f aca="false">IF(ISNUMBER($F79),bsd(Q$2,$H79,$J79,$I79,$Y79,$L79,$X79,0.2),0)</f>
        <v>0</v>
      </c>
      <c r="R79" s="43"/>
      <c r="S79" s="44" t="n">
        <f aca="false">IF(ISNUMBER($A79),$F79*N79,0)</f>
        <v>0</v>
      </c>
      <c r="T79" s="44" t="n">
        <f aca="false">IF(ISNUMBER($A79),$F79*O79,0)</f>
        <v>0</v>
      </c>
      <c r="U79" s="45" t="n">
        <f aca="false">IF(ISNUMBER($A79),$F79*P79*10000,0)</f>
        <v>0</v>
      </c>
      <c r="V79" s="45" t="n">
        <f aca="false">IF(ISNUMBER($A79),$F79*Q79*-10000,0)</f>
        <v>-0</v>
      </c>
      <c r="W79" s="46"/>
      <c r="X79" s="47" t="n">
        <f aca="false">VLOOKUP($A79,PARAMS,7,FALSE())</f>
        <v>0.068040372818879</v>
      </c>
      <c r="Y79" s="48" t="n">
        <f aca="true">IF(ISNUMBER(G79),VLOOKUP($A79,PARAMS,8,FALSE()),VLOOKUP($A79,PARAMS,4,FALSE()))-TODAY()</f>
        <v>-9100</v>
      </c>
      <c r="AA79" s="44" t="n">
        <f aca="false">IF($E79=AA$2,$S79,0)</f>
        <v>0</v>
      </c>
      <c r="AB79" s="44" t="n">
        <f aca="false">IF($E79=AB$2,$S79,0)</f>
        <v>0</v>
      </c>
      <c r="AC79" s="44" t="n">
        <f aca="false">IF($E79=AC$2,$S79,0)</f>
        <v>0</v>
      </c>
      <c r="AD79" s="44" t="n">
        <f aca="false">IF($E79=AD$2,$S79,0)</f>
        <v>0</v>
      </c>
      <c r="AE79" s="44" t="n">
        <f aca="false">IF($E79=AE$2,$S79,0)</f>
        <v>0</v>
      </c>
      <c r="AG79" s="44" t="n">
        <f aca="false">IF($E79=AG$2,$T79,0)</f>
        <v>0</v>
      </c>
      <c r="AH79" s="44" t="n">
        <f aca="false">IF($E79=AH$2,$T79,0)</f>
        <v>0</v>
      </c>
      <c r="AI79" s="44" t="n">
        <f aca="false">IF($E79=AI$2,$T79,0)</f>
        <v>0</v>
      </c>
      <c r="AJ79" s="44" t="n">
        <f aca="false">IF($E79=AJ$2,$T79,0)</f>
        <v>0</v>
      </c>
      <c r="AK79" s="44" t="n">
        <f aca="false">IF($E79=AK$2,$T79,0)</f>
        <v>0</v>
      </c>
      <c r="AM79" s="44" t="n">
        <f aca="false">IF($E79=AM$2,$U79,0)</f>
        <v>0</v>
      </c>
      <c r="AN79" s="44" t="n">
        <f aca="false">IF($E79=AN$2,$U79,0)</f>
        <v>0</v>
      </c>
      <c r="AO79" s="44" t="n">
        <f aca="false">IF($E79=AO$2,$U79,0)</f>
        <v>0</v>
      </c>
      <c r="AP79" s="44" t="n">
        <f aca="false">IF($E79=AP$2,$U79,0)</f>
        <v>0</v>
      </c>
      <c r="AQ79" s="44" t="n">
        <f aca="false">IF($E79=AQ$2,$U79,0)</f>
        <v>0</v>
      </c>
    </row>
    <row r="80" customFormat="false" ht="11.25" hidden="false" customHeight="false" outlineLevel="0" collapsed="false">
      <c r="A80" s="34" t="n">
        <v>36861</v>
      </c>
      <c r="B80" s="35"/>
      <c r="C80" s="22" t="n">
        <v>1500</v>
      </c>
      <c r="D80" s="35" t="n">
        <v>31</v>
      </c>
      <c r="E80" s="36" t="n">
        <f aca="false">(M80-B80)*F80*10000</f>
        <v>0</v>
      </c>
      <c r="F80" s="37"/>
      <c r="G80" s="38" t="n">
        <v>-0.1475</v>
      </c>
      <c r="H80" s="39" t="n">
        <v>1</v>
      </c>
      <c r="I80" s="40" t="n">
        <f aca="false">I92+callchg</f>
        <v>4.13</v>
      </c>
      <c r="J80" s="39" t="n">
        <f aca="false">VLOOKUP($A80,PARAMS,2,FALSE())+G80</f>
        <v>4.7625</v>
      </c>
      <c r="K80" s="41" t="n">
        <v>0</v>
      </c>
      <c r="L80" s="41" t="n">
        <f aca="false">VLOOKUP($A80,PARAMS,3,FALSE())+K80</f>
        <v>0.59</v>
      </c>
      <c r="M80" s="42" t="n">
        <f aca="false">IF(ISNUMBER($F80),bsd(M$2,$H80,$J80,$I80,$Y80,$L80,$X80,0.2),0)</f>
        <v>0</v>
      </c>
      <c r="N80" s="42" t="n">
        <f aca="false">IF(ISNUMBER($F80),bsd(N$2,$H80,$J80,$I80,$Y80,$L80,$X80,0.2),0)</f>
        <v>0</v>
      </c>
      <c r="O80" s="42" t="n">
        <f aca="false">IF(ISNUMBER($F80),bsd(O$2,$H80,$J80,$I80,$Y80,$L80,$X80,0.2),0)</f>
        <v>0</v>
      </c>
      <c r="P80" s="42" t="n">
        <f aca="false">IF(ISNUMBER($F80),bsd(P$2,$H80,$J80,$I80,$Y80,$L80,$X80,0.2),0)</f>
        <v>0</v>
      </c>
      <c r="Q80" s="42" t="n">
        <f aca="false">IF(ISNUMBER($F80),bsd(Q$2,$H80,$J80,$I80,$Y80,$L80,$X80,0.2),0)</f>
        <v>0</v>
      </c>
      <c r="R80" s="43"/>
      <c r="S80" s="44" t="n">
        <f aca="false">IF(ISNUMBER($A80),$F80*N80,0)</f>
        <v>0</v>
      </c>
      <c r="T80" s="44" t="n">
        <f aca="false">IF(ISNUMBER($A80),$F80*O80,0)</f>
        <v>0</v>
      </c>
      <c r="U80" s="45" t="n">
        <f aca="false">IF(ISNUMBER($A80),$F80*P80*10000,0)</f>
        <v>0</v>
      </c>
      <c r="V80" s="45" t="n">
        <f aca="false">IF(ISNUMBER($A80),$F80*Q80*-10000,0)</f>
        <v>-0</v>
      </c>
      <c r="W80" s="46"/>
      <c r="X80" s="47" t="n">
        <f aca="false">VLOOKUP($A80,PARAMS,7,FALSE())</f>
        <v>0.068247886953399</v>
      </c>
      <c r="Y80" s="48" t="n">
        <f aca="true">IF(ISNUMBER(G80),VLOOKUP($A80,PARAMS,8,FALSE()),VLOOKUP($A80,PARAMS,4,FALSE()))-TODAY()</f>
        <v>-9068</v>
      </c>
      <c r="AA80" s="44" t="n">
        <f aca="false">IF($E80=AA$2,$S80,0)</f>
        <v>0</v>
      </c>
      <c r="AB80" s="44" t="n">
        <f aca="false">IF($E80=AB$2,$S80,0)</f>
        <v>0</v>
      </c>
      <c r="AC80" s="44" t="n">
        <f aca="false">IF($E80=AC$2,$S80,0)</f>
        <v>0</v>
      </c>
      <c r="AD80" s="44" t="n">
        <f aca="false">IF($E80=AD$2,$S80,0)</f>
        <v>0</v>
      </c>
      <c r="AE80" s="44" t="n">
        <f aca="false">IF($E80=AE$2,$S80,0)</f>
        <v>0</v>
      </c>
      <c r="AG80" s="44" t="n">
        <f aca="false">IF($E80=AG$2,$T80,0)</f>
        <v>0</v>
      </c>
      <c r="AH80" s="44" t="n">
        <f aca="false">IF($E80=AH$2,$T80,0)</f>
        <v>0</v>
      </c>
      <c r="AI80" s="44" t="n">
        <f aca="false">IF($E80=AI$2,$T80,0)</f>
        <v>0</v>
      </c>
      <c r="AJ80" s="44" t="n">
        <f aca="false">IF($E80=AJ$2,$T80,0)</f>
        <v>0</v>
      </c>
      <c r="AK80" s="44" t="n">
        <f aca="false">IF($E80=AK$2,$T80,0)</f>
        <v>0</v>
      </c>
      <c r="AM80" s="44" t="n">
        <f aca="false">IF($E80=AM$2,$U80,0)</f>
        <v>0</v>
      </c>
      <c r="AN80" s="44" t="n">
        <f aca="false">IF($E80=AN$2,$U80,0)</f>
        <v>0</v>
      </c>
      <c r="AO80" s="44" t="n">
        <f aca="false">IF($E80=AO$2,$U80,0)</f>
        <v>0</v>
      </c>
      <c r="AP80" s="44" t="n">
        <f aca="false">IF($E80=AP$2,$U80,0)</f>
        <v>0</v>
      </c>
      <c r="AQ80" s="44" t="n">
        <f aca="false">IF($E80=AQ$2,$U80,0)</f>
        <v>0</v>
      </c>
    </row>
    <row r="81" customFormat="false" ht="11.25" hidden="false" customHeight="false" outlineLevel="0" collapsed="false">
      <c r="A81" s="34" t="n">
        <v>36892</v>
      </c>
      <c r="B81" s="35"/>
      <c r="C81" s="22" t="n">
        <v>1500</v>
      </c>
      <c r="D81" s="35" t="n">
        <v>31</v>
      </c>
      <c r="E81" s="36" t="n">
        <f aca="false">(M81-B81)*F81*10000</f>
        <v>0</v>
      </c>
      <c r="F81" s="37"/>
      <c r="G81" s="38" t="n">
        <v>-0.155</v>
      </c>
      <c r="H81" s="39" t="n">
        <v>1</v>
      </c>
      <c r="I81" s="40" t="n">
        <f aca="false">I93+callchg</f>
        <v>4.13</v>
      </c>
      <c r="J81" s="39" t="n">
        <f aca="false">VLOOKUP($A81,PARAMS,2,FALSE())+G81</f>
        <v>4.695</v>
      </c>
      <c r="K81" s="41" t="n">
        <v>0</v>
      </c>
      <c r="L81" s="41" t="n">
        <f aca="false">VLOOKUP($A81,PARAMS,3,FALSE())+K81</f>
        <v>0.6</v>
      </c>
      <c r="M81" s="42" t="n">
        <f aca="false">IF(ISNUMBER($F81),bsd(M$2,$H81,$J81,$I81,$Y81,$L81,$X81,0.2),0)</f>
        <v>0</v>
      </c>
      <c r="N81" s="42" t="n">
        <f aca="false">IF(ISNUMBER($F81),bsd(N$2,$H81,$J81,$I81,$Y81,$L81,$X81,0.2),0)</f>
        <v>0</v>
      </c>
      <c r="O81" s="42" t="n">
        <f aca="false">IF(ISNUMBER($F81),bsd(O$2,$H81,$J81,$I81,$Y81,$L81,$X81,0.2),0)</f>
        <v>0</v>
      </c>
      <c r="P81" s="42" t="n">
        <f aca="false">IF(ISNUMBER($F81),bsd(P$2,$H81,$J81,$I81,$Y81,$L81,$X81,0.2),0)</f>
        <v>0</v>
      </c>
      <c r="Q81" s="42" t="n">
        <f aca="false">IF(ISNUMBER($F81),bsd(Q$2,$H81,$J81,$I81,$Y81,$L81,$X81,0.2),0)</f>
        <v>0</v>
      </c>
      <c r="R81" s="43"/>
      <c r="S81" s="44" t="n">
        <f aca="false">IF(ISNUMBER($A81),$F81*N81,0)</f>
        <v>0</v>
      </c>
      <c r="T81" s="44" t="n">
        <f aca="false">IF(ISNUMBER($A81),$F81*O81,0)</f>
        <v>0</v>
      </c>
      <c r="U81" s="45" t="n">
        <f aca="false">IF(ISNUMBER($A81),$F81*P81*10000,0)</f>
        <v>0</v>
      </c>
      <c r="V81" s="45" t="n">
        <f aca="false">IF(ISNUMBER($A81),$F81*Q81*-10000,0)</f>
        <v>-0</v>
      </c>
      <c r="W81" s="46"/>
      <c r="X81" s="47" t="n">
        <f aca="false">VLOOKUP($A81,PARAMS,7,FALSE())</f>
        <v>0.068245902043498</v>
      </c>
      <c r="Y81" s="48" t="n">
        <f aca="true">IF(ISNUMBER(G81),VLOOKUP($A81,PARAMS,8,FALSE()),VLOOKUP($A81,PARAMS,4,FALSE()))-TODAY()</f>
        <v>-9039</v>
      </c>
      <c r="AA81" s="44" t="n">
        <f aca="false">IF($E81=AA$2,$S81,0)</f>
        <v>0</v>
      </c>
      <c r="AB81" s="44" t="n">
        <f aca="false">IF($E81=AB$2,$S81,0)</f>
        <v>0</v>
      </c>
      <c r="AC81" s="44" t="n">
        <f aca="false">IF($E81=AC$2,$S81,0)</f>
        <v>0</v>
      </c>
      <c r="AD81" s="44" t="n">
        <f aca="false">IF($E81=AD$2,$S81,0)</f>
        <v>0</v>
      </c>
      <c r="AE81" s="44" t="n">
        <f aca="false">IF($E81=AE$2,$S81,0)</f>
        <v>0</v>
      </c>
      <c r="AG81" s="44" t="n">
        <f aca="false">IF($E81=AG$2,$T81,0)</f>
        <v>0</v>
      </c>
      <c r="AH81" s="44" t="n">
        <f aca="false">IF($E81=AH$2,$T81,0)</f>
        <v>0</v>
      </c>
      <c r="AI81" s="44" t="n">
        <f aca="false">IF($E81=AI$2,$T81,0)</f>
        <v>0</v>
      </c>
      <c r="AJ81" s="44" t="n">
        <f aca="false">IF($E81=AJ$2,$T81,0)</f>
        <v>0</v>
      </c>
      <c r="AK81" s="44" t="n">
        <f aca="false">IF($E81=AK$2,$T81,0)</f>
        <v>0</v>
      </c>
      <c r="AM81" s="44" t="n">
        <f aca="false">IF($E81=AM$2,$U81,0)</f>
        <v>0</v>
      </c>
      <c r="AN81" s="44" t="n">
        <f aca="false">IF($E81=AN$2,$U81,0)</f>
        <v>0</v>
      </c>
      <c r="AO81" s="44" t="n">
        <f aca="false">IF($E81=AO$2,$U81,0)</f>
        <v>0</v>
      </c>
      <c r="AP81" s="44" t="n">
        <f aca="false">IF($E81=AP$2,$U81,0)</f>
        <v>0</v>
      </c>
      <c r="AQ81" s="44" t="n">
        <f aca="false">IF($E81=AQ$2,$U81,0)</f>
        <v>0</v>
      </c>
    </row>
    <row r="82" customFormat="false" ht="11.25" hidden="false" customHeight="false" outlineLevel="0" collapsed="false">
      <c r="A82" s="34" t="n">
        <v>36923</v>
      </c>
      <c r="B82" s="35"/>
      <c r="C82" s="22" t="n">
        <v>1500</v>
      </c>
      <c r="D82" s="35" t="n">
        <v>28</v>
      </c>
      <c r="E82" s="36" t="n">
        <f aca="false">(M82-B82)*F82*10000</f>
        <v>0</v>
      </c>
      <c r="F82" s="37"/>
      <c r="G82" s="38" t="n">
        <v>-0.145</v>
      </c>
      <c r="H82" s="39" t="n">
        <v>1</v>
      </c>
      <c r="I82" s="40" t="n">
        <f aca="false">I94+callchg</f>
        <v>4.13</v>
      </c>
      <c r="J82" s="39" t="n">
        <f aca="false">VLOOKUP($A82,PARAMS,2,FALSE())+G82</f>
        <v>4.435</v>
      </c>
      <c r="K82" s="41" t="n">
        <v>0</v>
      </c>
      <c r="L82" s="41" t="n">
        <f aca="false">VLOOKUP($A82,PARAMS,3,FALSE())+K82</f>
        <v>0.5925</v>
      </c>
      <c r="M82" s="42" t="n">
        <f aca="false">IF(ISNUMBER($F82),bsd(M$2,$H82,$J82,$I82,$Y82,$L82,$X82,0.2),0)</f>
        <v>0</v>
      </c>
      <c r="N82" s="42" t="n">
        <f aca="false">IF(ISNUMBER($F82),bsd(N$2,$H82,$J82,$I82,$Y82,$L82,$X82,0.2),0)</f>
        <v>0</v>
      </c>
      <c r="O82" s="42" t="n">
        <f aca="false">IF(ISNUMBER($F82),bsd(O$2,$H82,$J82,$I82,$Y82,$L82,$X82,0.2),0)</f>
        <v>0</v>
      </c>
      <c r="P82" s="42" t="n">
        <f aca="false">IF(ISNUMBER($F82),bsd(P$2,$H82,$J82,$I82,$Y82,$L82,$X82,0.2),0)</f>
        <v>0</v>
      </c>
      <c r="Q82" s="42" t="n">
        <f aca="false">IF(ISNUMBER($F82),bsd(Q$2,$H82,$J82,$I82,$Y82,$L82,$X82,0.2),0)</f>
        <v>0</v>
      </c>
      <c r="R82" s="43"/>
      <c r="S82" s="44" t="n">
        <f aca="false">IF(ISNUMBER($A82),$F82*N82,0)</f>
        <v>0</v>
      </c>
      <c r="T82" s="44" t="n">
        <f aca="false">IF(ISNUMBER($A82),$F82*O82,0)</f>
        <v>0</v>
      </c>
      <c r="U82" s="45" t="n">
        <f aca="false">IF(ISNUMBER($A82),$F82*P82*10000,0)</f>
        <v>0</v>
      </c>
      <c r="V82" s="45" t="n">
        <f aca="false">IF(ISNUMBER($A82),$F82*Q82*-10000,0)</f>
        <v>-0</v>
      </c>
      <c r="W82" s="46"/>
      <c r="X82" s="47" t="n">
        <f aca="false">VLOOKUP($A82,PARAMS,7,FALSE())</f>
        <v>0.068477342037279</v>
      </c>
      <c r="Y82" s="48" t="n">
        <f aca="true">IF(ISNUMBER(G82),VLOOKUP($A82,PARAMS,8,FALSE()),VLOOKUP($A82,PARAMS,4,FALSE()))-TODAY()</f>
        <v>-9006</v>
      </c>
      <c r="AA82" s="44" t="n">
        <f aca="false">IF($E82=AA$2,$S82,0)</f>
        <v>0</v>
      </c>
      <c r="AB82" s="44" t="n">
        <f aca="false">IF($E82=AB$2,$S82,0)</f>
        <v>0</v>
      </c>
      <c r="AC82" s="44" t="n">
        <f aca="false">IF($E82=AC$2,$S82,0)</f>
        <v>0</v>
      </c>
      <c r="AD82" s="44" t="n">
        <f aca="false">IF($E82=AD$2,$S82,0)</f>
        <v>0</v>
      </c>
      <c r="AE82" s="44" t="n">
        <f aca="false">IF($E82=AE$2,$S82,0)</f>
        <v>0</v>
      </c>
      <c r="AG82" s="44" t="n">
        <f aca="false">IF($E82=AG$2,$T82,0)</f>
        <v>0</v>
      </c>
      <c r="AH82" s="44" t="n">
        <f aca="false">IF($E82=AH$2,$T82,0)</f>
        <v>0</v>
      </c>
      <c r="AI82" s="44" t="n">
        <f aca="false">IF($E82=AI$2,$T82,0)</f>
        <v>0</v>
      </c>
      <c r="AJ82" s="44" t="n">
        <f aca="false">IF($E82=AJ$2,$T82,0)</f>
        <v>0</v>
      </c>
      <c r="AK82" s="44" t="n">
        <f aca="false">IF($E82=AK$2,$T82,0)</f>
        <v>0</v>
      </c>
      <c r="AM82" s="44" t="n">
        <f aca="false">IF($E82=AM$2,$U82,0)</f>
        <v>0</v>
      </c>
      <c r="AN82" s="44" t="n">
        <f aca="false">IF($E82=AN$2,$U82,0)</f>
        <v>0</v>
      </c>
      <c r="AO82" s="44" t="n">
        <f aca="false">IF($E82=AO$2,$U82,0)</f>
        <v>0</v>
      </c>
      <c r="AP82" s="44" t="n">
        <f aca="false">IF($E82=AP$2,$U82,0)</f>
        <v>0</v>
      </c>
      <c r="AQ82" s="44" t="n">
        <f aca="false">IF($E82=AQ$2,$U82,0)</f>
        <v>0</v>
      </c>
    </row>
    <row r="83" customFormat="false" ht="11.25" hidden="false" customHeight="false" outlineLevel="0" collapsed="false">
      <c r="A83" s="34" t="n">
        <v>36951</v>
      </c>
      <c r="B83" s="35"/>
      <c r="C83" s="22" t="n">
        <v>1500</v>
      </c>
      <c r="D83" s="35" t="n">
        <v>31</v>
      </c>
      <c r="E83" s="36" t="n">
        <f aca="false">(M83-B83)*F83*10000</f>
        <v>0</v>
      </c>
      <c r="F83" s="37"/>
      <c r="G83" s="38" t="n">
        <v>-0.1375</v>
      </c>
      <c r="H83" s="39" t="n">
        <v>1</v>
      </c>
      <c r="I83" s="40" t="n">
        <f aca="false">I95+callchg</f>
        <v>4.13</v>
      </c>
      <c r="J83" s="39" t="n">
        <f aca="false">VLOOKUP($A83,PARAMS,2,FALSE())+G83</f>
        <v>4.1775</v>
      </c>
      <c r="K83" s="41" t="n">
        <v>0</v>
      </c>
      <c r="L83" s="41" t="n">
        <f aca="false">VLOOKUP($A83,PARAMS,3,FALSE())+K83</f>
        <v>0.53</v>
      </c>
      <c r="M83" s="42" t="n">
        <f aca="false">IF(ISNUMBER($F83),bsd(M$2,$H83,$J83,$I83,$Y83,$L83,$X83,0.2),0)</f>
        <v>0</v>
      </c>
      <c r="N83" s="42" t="n">
        <f aca="false">IF(ISNUMBER($F83),bsd(N$2,$H83,$J83,$I83,$Y83,$L83,$X83,0.2),0)</f>
        <v>0</v>
      </c>
      <c r="O83" s="42" t="n">
        <f aca="false">IF(ISNUMBER($F83),bsd(O$2,$H83,$J83,$I83,$Y83,$L83,$X83,0.2),0)</f>
        <v>0</v>
      </c>
      <c r="P83" s="42" t="n">
        <f aca="false">IF(ISNUMBER($F83),bsd(P$2,$H83,$J83,$I83,$Y83,$L83,$X83,0.2),0)</f>
        <v>0</v>
      </c>
      <c r="Q83" s="42" t="n">
        <f aca="false">IF(ISNUMBER($F83),bsd(Q$2,$H83,$J83,$I83,$Y83,$L83,$X83,0.2),0)</f>
        <v>0</v>
      </c>
      <c r="R83" s="43"/>
      <c r="S83" s="44" t="n">
        <f aca="false">IF(ISNUMBER($A83),$F83*N83,0)</f>
        <v>0</v>
      </c>
      <c r="T83" s="44" t="n">
        <f aca="false">IF(ISNUMBER($A83),$F83*O83,0)</f>
        <v>0</v>
      </c>
      <c r="U83" s="45" t="n">
        <f aca="false">IF(ISNUMBER($A83),$F83*P83*10000,0)</f>
        <v>0</v>
      </c>
      <c r="V83" s="45" t="n">
        <f aca="false">IF(ISNUMBER($A83),$F83*Q83*-10000,0)</f>
        <v>-0</v>
      </c>
      <c r="W83" s="46"/>
      <c r="X83" s="47" t="n">
        <f aca="false">VLOOKUP($A83,PARAMS,7,FALSE())</f>
        <v>0.068686384627542</v>
      </c>
      <c r="Y83" s="48" t="n">
        <f aca="true">IF(ISNUMBER(G83),VLOOKUP($A83,PARAMS,8,FALSE()),VLOOKUP($A83,PARAMS,4,FALSE()))-TODAY()</f>
        <v>-8978</v>
      </c>
      <c r="AA83" s="44" t="n">
        <f aca="false">IF($E83=AA$2,$S83,0)</f>
        <v>0</v>
      </c>
      <c r="AB83" s="44" t="n">
        <f aca="false">IF($E83=AB$2,$S83,0)</f>
        <v>0</v>
      </c>
      <c r="AC83" s="44" t="n">
        <f aca="false">IF($E83=AC$2,$S83,0)</f>
        <v>0</v>
      </c>
      <c r="AD83" s="44" t="n">
        <f aca="false">IF($E83=AD$2,$S83,0)</f>
        <v>0</v>
      </c>
      <c r="AE83" s="44" t="n">
        <f aca="false">IF($E83=AE$2,$S83,0)</f>
        <v>0</v>
      </c>
      <c r="AG83" s="44" t="n">
        <f aca="false">IF($E83=AG$2,$T83,0)</f>
        <v>0</v>
      </c>
      <c r="AH83" s="44" t="n">
        <f aca="false">IF($E83=AH$2,$T83,0)</f>
        <v>0</v>
      </c>
      <c r="AI83" s="44" t="n">
        <f aca="false">IF($E83=AI$2,$T83,0)</f>
        <v>0</v>
      </c>
      <c r="AJ83" s="44" t="n">
        <f aca="false">IF($E83=AJ$2,$T83,0)</f>
        <v>0</v>
      </c>
      <c r="AK83" s="44" t="n">
        <f aca="false">IF($E83=AK$2,$T83,0)</f>
        <v>0</v>
      </c>
      <c r="AM83" s="44" t="n">
        <f aca="false">IF($E83=AM$2,$U83,0)</f>
        <v>0</v>
      </c>
      <c r="AN83" s="44" t="n">
        <f aca="false">IF($E83=AN$2,$U83,0)</f>
        <v>0</v>
      </c>
      <c r="AO83" s="44" t="n">
        <f aca="false">IF($E83=AO$2,$U83,0)</f>
        <v>0</v>
      </c>
      <c r="AP83" s="44" t="n">
        <f aca="false">IF($E83=AP$2,$U83,0)</f>
        <v>0</v>
      </c>
      <c r="AQ83" s="44" t="n">
        <f aca="false">IF($E83=AQ$2,$U83,0)</f>
        <v>0</v>
      </c>
    </row>
    <row r="84" customFormat="false" ht="11.25" hidden="false" customHeight="false" outlineLevel="0" collapsed="false">
      <c r="A84" s="34" t="n">
        <v>36982</v>
      </c>
      <c r="B84" s="35"/>
      <c r="C84" s="22" t="n">
        <v>1500</v>
      </c>
      <c r="D84" s="35" t="n">
        <v>30</v>
      </c>
      <c r="E84" s="36" t="n">
        <f aca="false">(M84-B84)*F84*10000</f>
        <v>0</v>
      </c>
      <c r="F84" s="37"/>
      <c r="G84" s="38" t="n">
        <v>-0.15</v>
      </c>
      <c r="H84" s="39" t="n">
        <v>1</v>
      </c>
      <c r="I84" s="40" t="n">
        <f aca="false">I96+callchg</f>
        <v>4.13</v>
      </c>
      <c r="J84" s="39" t="n">
        <f aca="false">VLOOKUP($A84,PARAMS,2,FALSE())+G84</f>
        <v>3.905</v>
      </c>
      <c r="K84" s="41" t="n">
        <v>0</v>
      </c>
      <c r="L84" s="41" t="n">
        <f aca="false">VLOOKUP($A84,PARAMS,3,FALSE())+K84</f>
        <v>0.435</v>
      </c>
      <c r="M84" s="42" t="n">
        <f aca="false">IF(ISNUMBER($F84),bsd(M$2,$H84,$J84,$I84,$Y84,$L84,$X84,0.2),0)</f>
        <v>0</v>
      </c>
      <c r="N84" s="42" t="n">
        <f aca="false">IF(ISNUMBER($F84),bsd(N$2,$H84,$J84,$I84,$Y84,$L84,$X84,0.2),0)</f>
        <v>0</v>
      </c>
      <c r="O84" s="42" t="n">
        <f aca="false">IF(ISNUMBER($F84),bsd(O$2,$H84,$J84,$I84,$Y84,$L84,$X84,0.2),0)</f>
        <v>0</v>
      </c>
      <c r="P84" s="42" t="n">
        <f aca="false">IF(ISNUMBER($F84),bsd(P$2,$H84,$J84,$I84,$Y84,$L84,$X84,0.2),0)</f>
        <v>0</v>
      </c>
      <c r="Q84" s="42" t="n">
        <f aca="false">IF(ISNUMBER($F84),bsd(Q$2,$H84,$J84,$I84,$Y84,$L84,$X84,0.2),0)</f>
        <v>0</v>
      </c>
      <c r="R84" s="43"/>
      <c r="S84" s="44" t="n">
        <f aca="false">IF(ISNUMBER($A84),$F84*N84,0)</f>
        <v>0</v>
      </c>
      <c r="T84" s="44" t="n">
        <f aca="false">IF(ISNUMBER($A84),$F84*O84,0)</f>
        <v>0</v>
      </c>
      <c r="U84" s="45" t="n">
        <f aca="false">IF(ISNUMBER($A84),$F84*P84*10000,0)</f>
        <v>0</v>
      </c>
      <c r="V84" s="45" t="n">
        <f aca="false">IF(ISNUMBER($A84),$F84*Q84*-10000,0)</f>
        <v>-0</v>
      </c>
      <c r="W84" s="46"/>
      <c r="X84" s="47" t="n">
        <f aca="false">VLOOKUP($A84,PARAMS,7,FALSE())</f>
        <v>0.068834971958648</v>
      </c>
      <c r="Y84" s="48" t="n">
        <f aca="true">IF(ISNUMBER(G84),VLOOKUP($A84,PARAMS,8,FALSE()),VLOOKUP($A84,PARAMS,4,FALSE()))-TODAY()</f>
        <v>-8948</v>
      </c>
      <c r="AA84" s="44" t="n">
        <f aca="false">IF($E84=AA$2,$S84,0)</f>
        <v>0</v>
      </c>
      <c r="AB84" s="44" t="n">
        <f aca="false">IF($E84=AB$2,$S84,0)</f>
        <v>0</v>
      </c>
      <c r="AC84" s="44" t="n">
        <f aca="false">IF($E84=AC$2,$S84,0)</f>
        <v>0</v>
      </c>
      <c r="AD84" s="44" t="n">
        <f aca="false">IF($E84=AD$2,$S84,0)</f>
        <v>0</v>
      </c>
      <c r="AE84" s="44" t="n">
        <f aca="false">IF($E84=AE$2,$S84,0)</f>
        <v>0</v>
      </c>
      <c r="AG84" s="44" t="n">
        <f aca="false">IF($E84=AG$2,$T84,0)</f>
        <v>0</v>
      </c>
      <c r="AH84" s="44" t="n">
        <f aca="false">IF($E84=AH$2,$T84,0)</f>
        <v>0</v>
      </c>
      <c r="AI84" s="44" t="n">
        <f aca="false">IF($E84=AI$2,$T84,0)</f>
        <v>0</v>
      </c>
      <c r="AJ84" s="44" t="n">
        <f aca="false">IF($E84=AJ$2,$T84,0)</f>
        <v>0</v>
      </c>
      <c r="AK84" s="44" t="n">
        <f aca="false">IF($E84=AK$2,$T84,0)</f>
        <v>0</v>
      </c>
      <c r="AM84" s="44" t="n">
        <f aca="false">IF($E84=AM$2,$U84,0)</f>
        <v>0</v>
      </c>
      <c r="AN84" s="44" t="n">
        <f aca="false">IF($E84=AN$2,$U84,0)</f>
        <v>0</v>
      </c>
      <c r="AO84" s="44" t="n">
        <f aca="false">IF($E84=AO$2,$U84,0)</f>
        <v>0</v>
      </c>
      <c r="AP84" s="44" t="n">
        <f aca="false">IF($E84=AP$2,$U84,0)</f>
        <v>0</v>
      </c>
      <c r="AQ84" s="44" t="n">
        <f aca="false">IF($E84=AQ$2,$U84,0)</f>
        <v>0</v>
      </c>
    </row>
    <row r="85" customFormat="false" ht="11.25" hidden="false" customHeight="false" outlineLevel="0" collapsed="false">
      <c r="A85" s="34" t="n">
        <v>37012</v>
      </c>
      <c r="B85" s="35"/>
      <c r="C85" s="22" t="n">
        <v>1500</v>
      </c>
      <c r="D85" s="35" t="n">
        <v>31</v>
      </c>
      <c r="E85" s="36" t="n">
        <f aca="false">(M85-B85)*F85*10000</f>
        <v>0</v>
      </c>
      <c r="F85" s="37"/>
      <c r="G85" s="38" t="n">
        <v>-0.145</v>
      </c>
      <c r="H85" s="39" t="n">
        <v>1</v>
      </c>
      <c r="I85" s="40" t="n">
        <f aca="false">I97+callchg</f>
        <v>4.13</v>
      </c>
      <c r="J85" s="39" t="n">
        <f aca="false">VLOOKUP($A85,PARAMS,2,FALSE())+G85</f>
        <v>3.805</v>
      </c>
      <c r="K85" s="41" t="n">
        <v>0</v>
      </c>
      <c r="L85" s="41" t="n">
        <f aca="false">VLOOKUP($A85,PARAMS,3,FALSE())+K85</f>
        <v>0.4</v>
      </c>
      <c r="M85" s="42" t="n">
        <f aca="false">IF(ISNUMBER($F85),bsd(M$2,$H85,$J85,$I85,$Y85,$L85,$X85,0.2),0)</f>
        <v>0</v>
      </c>
      <c r="N85" s="42" t="n">
        <f aca="false">IF(ISNUMBER($F85),bsd(N$2,$H85,$J85,$I85,$Y85,$L85,$X85,0.2),0)</f>
        <v>0</v>
      </c>
      <c r="O85" s="42" t="n">
        <f aca="false">IF(ISNUMBER($F85),bsd(O$2,$H85,$J85,$I85,$Y85,$L85,$X85,0.2),0)</f>
        <v>0</v>
      </c>
      <c r="P85" s="42" t="n">
        <f aca="false">IF(ISNUMBER($F85),bsd(P$2,$H85,$J85,$I85,$Y85,$L85,$X85,0.2),0)</f>
        <v>0</v>
      </c>
      <c r="Q85" s="42" t="n">
        <f aca="false">IF(ISNUMBER($F85),bsd(Q$2,$H85,$J85,$I85,$Y85,$L85,$X85,0.2),0)</f>
        <v>0</v>
      </c>
      <c r="R85" s="43"/>
      <c r="S85" s="44" t="n">
        <f aca="false">IF(ISNUMBER($A85),$F85*N85,0)</f>
        <v>0</v>
      </c>
      <c r="T85" s="44" t="n">
        <f aca="false">IF(ISNUMBER($A85),$F85*O85,0)</f>
        <v>0</v>
      </c>
      <c r="U85" s="45" t="n">
        <f aca="false">IF(ISNUMBER($A85),$F85*P85*10000,0)</f>
        <v>0</v>
      </c>
      <c r="V85" s="45" t="n">
        <f aca="false">IF(ISNUMBER($A85),$F85*Q85*-10000,0)</f>
        <v>-0</v>
      </c>
      <c r="W85" s="46"/>
      <c r="X85" s="47" t="n">
        <f aca="false">VLOOKUP($A85,PARAMS,7,FALSE())</f>
        <v>0.068844146311537</v>
      </c>
      <c r="Y85" s="48" t="n">
        <f aca="true">IF(ISNUMBER(G85),VLOOKUP($A85,PARAMS,8,FALSE()),VLOOKUP($A85,PARAMS,4,FALSE()))-TODAY()</f>
        <v>-8919</v>
      </c>
      <c r="AA85" s="44" t="n">
        <f aca="false">IF($E85=AA$2,$S85,0)</f>
        <v>0</v>
      </c>
      <c r="AB85" s="44" t="n">
        <f aca="false">IF($E85=AB$2,$S85,0)</f>
        <v>0</v>
      </c>
      <c r="AC85" s="44" t="n">
        <f aca="false">IF($E85=AC$2,$S85,0)</f>
        <v>0</v>
      </c>
      <c r="AD85" s="44" t="n">
        <f aca="false">IF($E85=AD$2,$S85,0)</f>
        <v>0</v>
      </c>
      <c r="AE85" s="44" t="n">
        <f aca="false">IF($E85=AE$2,$S85,0)</f>
        <v>0</v>
      </c>
      <c r="AG85" s="44" t="n">
        <f aca="false">IF($E85=AG$2,$T85,0)</f>
        <v>0</v>
      </c>
      <c r="AH85" s="44" t="n">
        <f aca="false">IF($E85=AH$2,$T85,0)</f>
        <v>0</v>
      </c>
      <c r="AI85" s="44" t="n">
        <f aca="false">IF($E85=AI$2,$T85,0)</f>
        <v>0</v>
      </c>
      <c r="AJ85" s="44" t="n">
        <f aca="false">IF($E85=AJ$2,$T85,0)</f>
        <v>0</v>
      </c>
      <c r="AK85" s="44" t="n">
        <f aca="false">IF($E85=AK$2,$T85,0)</f>
        <v>0</v>
      </c>
      <c r="AM85" s="44" t="n">
        <f aca="false">IF($E85=AM$2,$U85,0)</f>
        <v>0</v>
      </c>
      <c r="AN85" s="44" t="n">
        <f aca="false">IF($E85=AN$2,$U85,0)</f>
        <v>0</v>
      </c>
      <c r="AO85" s="44" t="n">
        <f aca="false">IF($E85=AO$2,$U85,0)</f>
        <v>0</v>
      </c>
      <c r="AP85" s="44" t="n">
        <f aca="false">IF($E85=AP$2,$U85,0)</f>
        <v>0</v>
      </c>
      <c r="AQ85" s="44" t="n">
        <f aca="false">IF($E85=AQ$2,$U85,0)</f>
        <v>0</v>
      </c>
    </row>
    <row r="86" customFormat="false" ht="11.25" hidden="false" customHeight="false" outlineLevel="0" collapsed="false">
      <c r="A86" s="34" t="n">
        <v>37043</v>
      </c>
      <c r="B86" s="35"/>
      <c r="C86" s="22" t="n">
        <v>1500</v>
      </c>
      <c r="D86" s="35" t="n">
        <v>30</v>
      </c>
      <c r="E86" s="36" t="n">
        <f aca="false">(M86-B86)*F86*10000</f>
        <v>0</v>
      </c>
      <c r="F86" s="37"/>
      <c r="G86" s="38" t="n">
        <v>-0.14</v>
      </c>
      <c r="H86" s="39" t="n">
        <v>1</v>
      </c>
      <c r="I86" s="40" t="n">
        <f aca="false">I98+callchg</f>
        <v>4.13</v>
      </c>
      <c r="J86" s="39" t="n">
        <f aca="false">VLOOKUP($A86,PARAMS,2,FALSE())+G86</f>
        <v>3.795</v>
      </c>
      <c r="K86" s="41" t="n">
        <v>0</v>
      </c>
      <c r="L86" s="41" t="n">
        <f aca="false">VLOOKUP($A86,PARAMS,3,FALSE())+K86</f>
        <v>0.395</v>
      </c>
      <c r="M86" s="42" t="n">
        <f aca="false">IF(ISNUMBER($F86),bsd(M$2,$H86,$J86,$I86,$Y86,$L86,$X86,0.2),0)</f>
        <v>0</v>
      </c>
      <c r="N86" s="42" t="n">
        <f aca="false">IF(ISNUMBER($F86),bsd(N$2,$H86,$J86,$I86,$Y86,$L86,$X86,0.2),0)</f>
        <v>0</v>
      </c>
      <c r="O86" s="42" t="n">
        <f aca="false">IF(ISNUMBER($F86),bsd(O$2,$H86,$J86,$I86,$Y86,$L86,$X86,0.2),0)</f>
        <v>0</v>
      </c>
      <c r="P86" s="42" t="n">
        <f aca="false">IF(ISNUMBER($F86),bsd(P$2,$H86,$J86,$I86,$Y86,$L86,$X86,0.2),0)</f>
        <v>0</v>
      </c>
      <c r="Q86" s="42" t="n">
        <f aca="false">IF(ISNUMBER($F86),bsd(Q$2,$H86,$J86,$I86,$Y86,$L86,$X86,0.2),0)</f>
        <v>0</v>
      </c>
      <c r="R86" s="43"/>
      <c r="S86" s="44" t="n">
        <f aca="false">IF(ISNUMBER($A86),$F86*N86,0)</f>
        <v>0</v>
      </c>
      <c r="T86" s="44" t="n">
        <f aca="false">IF(ISNUMBER($A86),$F86*O86,0)</f>
        <v>0</v>
      </c>
      <c r="U86" s="45" t="n">
        <f aca="false">IF(ISNUMBER($A86),$F86*P86*10000,0)</f>
        <v>0</v>
      </c>
      <c r="V86" s="45" t="n">
        <f aca="false">IF(ISNUMBER($A86),$F86*Q86*-10000,0)</f>
        <v>-0</v>
      </c>
      <c r="W86" s="46"/>
      <c r="X86" s="47" t="n">
        <f aca="false">VLOOKUP($A86,PARAMS,7,FALSE())</f>
        <v>0.068853626476217</v>
      </c>
      <c r="Y86" s="48" t="n">
        <f aca="true">IF(ISNUMBER(G86),VLOOKUP($A86,PARAMS,8,FALSE()),VLOOKUP($A86,PARAMS,4,FALSE()))-TODAY()</f>
        <v>-8886</v>
      </c>
      <c r="AA86" s="44" t="n">
        <f aca="false">IF($E86=AA$2,$S86,0)</f>
        <v>0</v>
      </c>
      <c r="AB86" s="44" t="n">
        <f aca="false">IF($E86=AB$2,$S86,0)</f>
        <v>0</v>
      </c>
      <c r="AC86" s="44" t="n">
        <f aca="false">IF($E86=AC$2,$S86,0)</f>
        <v>0</v>
      </c>
      <c r="AD86" s="44" t="n">
        <f aca="false">IF($E86=AD$2,$S86,0)</f>
        <v>0</v>
      </c>
      <c r="AE86" s="44" t="n">
        <f aca="false">IF($E86=AE$2,$S86,0)</f>
        <v>0</v>
      </c>
      <c r="AG86" s="44" t="n">
        <f aca="false">IF($E86=AG$2,$T86,0)</f>
        <v>0</v>
      </c>
      <c r="AH86" s="44" t="n">
        <f aca="false">IF($E86=AH$2,$T86,0)</f>
        <v>0</v>
      </c>
      <c r="AI86" s="44" t="n">
        <f aca="false">IF($E86=AI$2,$T86,0)</f>
        <v>0</v>
      </c>
      <c r="AJ86" s="44" t="n">
        <f aca="false">IF($E86=AJ$2,$T86,0)</f>
        <v>0</v>
      </c>
      <c r="AK86" s="44" t="n">
        <f aca="false">IF($E86=AK$2,$T86,0)</f>
        <v>0</v>
      </c>
      <c r="AM86" s="44" t="n">
        <f aca="false">IF($E86=AM$2,$U86,0)</f>
        <v>0</v>
      </c>
      <c r="AN86" s="44" t="n">
        <f aca="false">IF($E86=AN$2,$U86,0)</f>
        <v>0</v>
      </c>
      <c r="AO86" s="44" t="n">
        <f aca="false">IF($E86=AO$2,$U86,0)</f>
        <v>0</v>
      </c>
      <c r="AP86" s="44" t="n">
        <f aca="false">IF($E86=AP$2,$U86,0)</f>
        <v>0</v>
      </c>
      <c r="AQ86" s="44" t="n">
        <f aca="false">IF($E86=AQ$2,$U86,0)</f>
        <v>0</v>
      </c>
    </row>
    <row r="87" customFormat="false" ht="11.25" hidden="false" customHeight="false" outlineLevel="0" collapsed="false">
      <c r="A87" s="49"/>
      <c r="B87" s="35"/>
      <c r="F87" s="37"/>
      <c r="G87" s="38"/>
      <c r="H87" s="39"/>
      <c r="I87" s="40"/>
      <c r="J87" s="39"/>
      <c r="K87" s="41"/>
      <c r="L87" s="41"/>
      <c r="M87" s="42"/>
      <c r="N87" s="42"/>
      <c r="O87" s="42"/>
      <c r="P87" s="42"/>
      <c r="Q87" s="42"/>
      <c r="R87" s="43"/>
      <c r="S87" s="44"/>
      <c r="T87" s="44"/>
      <c r="U87" s="45"/>
      <c r="V87" s="45"/>
      <c r="W87" s="46"/>
      <c r="X87" s="47"/>
      <c r="Y87" s="48"/>
    </row>
    <row r="88" customFormat="false" ht="11.25" hidden="false" customHeight="false" outlineLevel="0" collapsed="false">
      <c r="A88" s="34" t="n">
        <v>36739</v>
      </c>
      <c r="B88" s="35"/>
      <c r="D88" s="35"/>
      <c r="E88" s="36" t="n">
        <f aca="false">(M88-B88)*F88*10000</f>
        <v>0</v>
      </c>
      <c r="F88" s="37"/>
      <c r="G88" s="38" t="n">
        <v>-0.15</v>
      </c>
      <c r="H88" s="39" t="n">
        <v>2</v>
      </c>
      <c r="I88" s="40" t="n">
        <v>2.3</v>
      </c>
      <c r="J88" s="39" t="e">
        <f aca="false">VLOOKUP($A88,PARAMS,2,FALSE())+G88</f>
        <v>#N/A</v>
      </c>
      <c r="K88" s="41" t="n">
        <v>0</v>
      </c>
      <c r="L88" s="41" t="e">
        <f aca="false">VLOOKUP($A88,PARAMS,3,FALSE())+K88</f>
        <v>#N/A</v>
      </c>
      <c r="M88" s="42" t="n">
        <f aca="false">IF(ISNUMBER($F88),bsd(M$2,$H88,$J88,$I88,$Y88,$L88,$X88,0.2),0)</f>
        <v>0</v>
      </c>
      <c r="N88" s="42" t="n">
        <f aca="false">IF(ISNUMBER($F88),bsd(N$2,$H88,$J88,$I88,$Y88,$L88,$X88,0.2),0)</f>
        <v>0</v>
      </c>
      <c r="O88" s="42" t="n">
        <f aca="false">IF(ISNUMBER($F88),bsd(O$2,$H88,$J88,$I88,$Y88,$L88,$X88,0.2),0)</f>
        <v>0</v>
      </c>
      <c r="P88" s="42" t="n">
        <f aca="false">IF(ISNUMBER($F88),bsd(P$2,$H88,$J88,$I88,$Y88,$L88,$X88,0.2),0)</f>
        <v>0</v>
      </c>
      <c r="Q88" s="42" t="n">
        <f aca="false">IF(ISNUMBER($F88),bsd(Q$2,$H88,$J88,$I88,$Y88,$L88,$X88,0.2),0)</f>
        <v>0</v>
      </c>
      <c r="R88" s="43"/>
      <c r="S88" s="44" t="n">
        <f aca="false">IF(ISNUMBER($A88),$F88*N88,0)</f>
        <v>0</v>
      </c>
      <c r="T88" s="44" t="n">
        <f aca="false">IF(ISNUMBER($A88),$F88*O88,0)</f>
        <v>0</v>
      </c>
      <c r="U88" s="45" t="n">
        <f aca="false">IF(ISNUMBER($A88),$F88*P88*10000,0)</f>
        <v>0</v>
      </c>
      <c r="V88" s="45" t="n">
        <f aca="false">IF(ISNUMBER($A88),$F88*Q88*-10000,0)</f>
        <v>-0</v>
      </c>
      <c r="W88" s="46"/>
      <c r="X88" s="47" t="e">
        <f aca="false">VLOOKUP($A88,PARAMS,7,FALSE())</f>
        <v>#N/A</v>
      </c>
      <c r="Y88" s="48" t="e">
        <f aca="true">IF(ISNUMBER(G88),VLOOKUP($A88,PARAMS,8,FALSE()),VLOOKUP($A88,PARAMS,4,FALSE()))-TODAY()</f>
        <v>#N/A</v>
      </c>
      <c r="AA88" s="44" t="n">
        <f aca="false">IF($E88=AA$2,$S88,0)</f>
        <v>0</v>
      </c>
      <c r="AB88" s="44" t="n">
        <f aca="false">IF($E88=AB$2,$S88,0)</f>
        <v>0</v>
      </c>
      <c r="AC88" s="44" t="n">
        <f aca="false">IF($E88=AC$2,$S88,0)</f>
        <v>0</v>
      </c>
      <c r="AD88" s="44" t="n">
        <f aca="false">IF($E88=AD$2,$S88,0)</f>
        <v>0</v>
      </c>
      <c r="AE88" s="44" t="n">
        <f aca="false">IF($E88=AE$2,$S88,0)</f>
        <v>0</v>
      </c>
      <c r="AG88" s="44" t="n">
        <f aca="false">IF($E88=AG$2,$T88,0)</f>
        <v>0</v>
      </c>
      <c r="AH88" s="44" t="n">
        <f aca="false">IF($E88=AH$2,$T88,0)</f>
        <v>0</v>
      </c>
      <c r="AI88" s="44" t="n">
        <f aca="false">IF($E88=AI$2,$T88,0)</f>
        <v>0</v>
      </c>
      <c r="AJ88" s="44" t="n">
        <f aca="false">IF($E88=AJ$2,$T88,0)</f>
        <v>0</v>
      </c>
      <c r="AK88" s="44" t="n">
        <f aca="false">IF($E88=AK$2,$T88,0)</f>
        <v>0</v>
      </c>
      <c r="AM88" s="44" t="n">
        <f aca="false">IF($E88=AM$2,$U88,0)</f>
        <v>0</v>
      </c>
      <c r="AN88" s="44" t="n">
        <f aca="false">IF($E88=AN$2,$U88,0)</f>
        <v>0</v>
      </c>
      <c r="AO88" s="44" t="n">
        <f aca="false">IF($E88=AO$2,$U88,0)</f>
        <v>0</v>
      </c>
      <c r="AP88" s="44" t="n">
        <f aca="false">IF($E88=AP$2,$U88,0)</f>
        <v>0</v>
      </c>
      <c r="AQ88" s="44" t="n">
        <f aca="false">IF($E88=AQ$2,$U88,0)</f>
        <v>0</v>
      </c>
    </row>
    <row r="89" customFormat="false" ht="11.25" hidden="false" customHeight="false" outlineLevel="0" collapsed="false">
      <c r="A89" s="34" t="n">
        <v>36770</v>
      </c>
      <c r="B89" s="35"/>
      <c r="D89" s="35"/>
      <c r="E89" s="36" t="n">
        <f aca="false">(M89-B89)*F89*10000</f>
        <v>0</v>
      </c>
      <c r="F89" s="37"/>
      <c r="G89" s="38" t="n">
        <v>-0.1475</v>
      </c>
      <c r="H89" s="39" t="n">
        <v>2</v>
      </c>
      <c r="I89" s="40" t="n">
        <v>2.3</v>
      </c>
      <c r="J89" s="39" t="e">
        <f aca="false">VLOOKUP($A89,PARAMS,2,FALSE())+G89</f>
        <v>#N/A</v>
      </c>
      <c r="K89" s="41" t="n">
        <v>0</v>
      </c>
      <c r="L89" s="41" t="e">
        <f aca="false">VLOOKUP($A89,PARAMS,3,FALSE())+K89</f>
        <v>#N/A</v>
      </c>
      <c r="M89" s="42" t="n">
        <f aca="false">IF(ISNUMBER($F89),bsd(M$2,$H89,$J89,$I89,$Y89,$L89,$X89,0.2),0)</f>
        <v>0</v>
      </c>
      <c r="N89" s="42" t="n">
        <f aca="false">IF(ISNUMBER($F89),bsd(N$2,$H89,$J89,$I89,$Y89,$L89,$X89,0.2),0)</f>
        <v>0</v>
      </c>
      <c r="O89" s="42" t="n">
        <f aca="false">IF(ISNUMBER($F89),bsd(O$2,$H89,$J89,$I89,$Y89,$L89,$X89,0.2),0)</f>
        <v>0</v>
      </c>
      <c r="P89" s="42" t="n">
        <f aca="false">IF(ISNUMBER($F89),bsd(P$2,$H89,$J89,$I89,$Y89,$L89,$X89,0.2),0)</f>
        <v>0</v>
      </c>
      <c r="Q89" s="42" t="n">
        <f aca="false">IF(ISNUMBER($F89),bsd(Q$2,$H89,$J89,$I89,$Y89,$L89,$X89,0.2),0)</f>
        <v>0</v>
      </c>
      <c r="R89" s="43"/>
      <c r="S89" s="44" t="n">
        <f aca="false">IF(ISNUMBER($A89),$F89*N89,0)</f>
        <v>0</v>
      </c>
      <c r="T89" s="44" t="n">
        <f aca="false">IF(ISNUMBER($A89),$F89*O89,0)</f>
        <v>0</v>
      </c>
      <c r="U89" s="45" t="n">
        <f aca="false">IF(ISNUMBER($A89),$F89*P89*10000,0)</f>
        <v>0</v>
      </c>
      <c r="V89" s="45" t="n">
        <f aca="false">IF(ISNUMBER($A89),$F89*Q89*-10000,0)</f>
        <v>-0</v>
      </c>
      <c r="W89" s="46"/>
      <c r="X89" s="47" t="e">
        <f aca="false">VLOOKUP($A89,PARAMS,7,FALSE())</f>
        <v>#N/A</v>
      </c>
      <c r="Y89" s="48" t="e">
        <f aca="true">IF(ISNUMBER(G89),VLOOKUP($A89,PARAMS,8,FALSE()),VLOOKUP($A89,PARAMS,4,FALSE()))-TODAY()</f>
        <v>#N/A</v>
      </c>
      <c r="AA89" s="44" t="n">
        <f aca="false">IF($E89=AA$2,$S89,0)</f>
        <v>0</v>
      </c>
      <c r="AB89" s="44" t="n">
        <f aca="false">IF($E89=AB$2,$S89,0)</f>
        <v>0</v>
      </c>
      <c r="AC89" s="44" t="n">
        <f aca="false">IF($E89=AC$2,$S89,0)</f>
        <v>0</v>
      </c>
      <c r="AD89" s="44" t="n">
        <f aca="false">IF($E89=AD$2,$S89,0)</f>
        <v>0</v>
      </c>
      <c r="AE89" s="44" t="n">
        <f aca="false">IF($E89=AE$2,$S89,0)</f>
        <v>0</v>
      </c>
      <c r="AG89" s="44" t="n">
        <f aca="false">IF($E89=AG$2,$T89,0)</f>
        <v>0</v>
      </c>
      <c r="AH89" s="44" t="n">
        <f aca="false">IF($E89=AH$2,$T89,0)</f>
        <v>0</v>
      </c>
      <c r="AI89" s="44" t="n">
        <f aca="false">IF($E89=AI$2,$T89,0)</f>
        <v>0</v>
      </c>
      <c r="AJ89" s="44" t="n">
        <f aca="false">IF($E89=AJ$2,$T89,0)</f>
        <v>0</v>
      </c>
      <c r="AK89" s="44" t="n">
        <f aca="false">IF($E89=AK$2,$T89,0)</f>
        <v>0</v>
      </c>
      <c r="AM89" s="44" t="n">
        <f aca="false">IF($E89=AM$2,$U89,0)</f>
        <v>0</v>
      </c>
      <c r="AN89" s="44" t="n">
        <f aca="false">IF($E89=AN$2,$U89,0)</f>
        <v>0</v>
      </c>
      <c r="AO89" s="44" t="n">
        <f aca="false">IF($E89=AO$2,$U89,0)</f>
        <v>0</v>
      </c>
      <c r="AP89" s="44" t="n">
        <f aca="false">IF($E89=AP$2,$U89,0)</f>
        <v>0</v>
      </c>
      <c r="AQ89" s="44" t="n">
        <f aca="false">IF($E89=AQ$2,$U89,0)</f>
        <v>0</v>
      </c>
    </row>
    <row r="90" customFormat="false" ht="11.25" hidden="false" customHeight="false" outlineLevel="0" collapsed="false">
      <c r="A90" s="34" t="n">
        <v>36800</v>
      </c>
      <c r="B90" s="35"/>
      <c r="D90" s="35"/>
      <c r="E90" s="36" t="n">
        <f aca="false">(M90-B90)*F90*10000</f>
        <v>0</v>
      </c>
      <c r="F90" s="37"/>
      <c r="G90" s="38" t="n">
        <v>-0.145</v>
      </c>
      <c r="H90" s="39" t="n">
        <v>2</v>
      </c>
      <c r="I90" s="40" t="n">
        <v>2.3</v>
      </c>
      <c r="J90" s="39" t="n">
        <f aca="false">VLOOKUP($A90,PARAMS,2,FALSE())+G90</f>
        <v>4.637</v>
      </c>
      <c r="K90" s="41" t="n">
        <v>0</v>
      </c>
      <c r="L90" s="41" t="n">
        <f aca="false">VLOOKUP($A90,PARAMS,3,FALSE())+K90</f>
        <v>0.54</v>
      </c>
      <c r="M90" s="42" t="n">
        <f aca="false">IF(ISNUMBER($F90),bsd(M$2,$H90,$J90,$I90,$Y90,$L90,$X90,0.2),0)</f>
        <v>0</v>
      </c>
      <c r="N90" s="42" t="n">
        <f aca="false">IF(ISNUMBER($F90),bsd(N$2,$H90,$J90,$I90,$Y90,$L90,$X90,0.2),0)</f>
        <v>0</v>
      </c>
      <c r="O90" s="42" t="n">
        <f aca="false">IF(ISNUMBER($F90),bsd(O$2,$H90,$J90,$I90,$Y90,$L90,$X90,0.2),0)</f>
        <v>0</v>
      </c>
      <c r="P90" s="42" t="n">
        <f aca="false">IF(ISNUMBER($F90),bsd(P$2,$H90,$J90,$I90,$Y90,$L90,$X90,0.2),0)</f>
        <v>0</v>
      </c>
      <c r="Q90" s="42" t="n">
        <f aca="false">IF(ISNUMBER($F90),bsd(Q$2,$H90,$J90,$I90,$Y90,$L90,$X90,0.2),0)</f>
        <v>0</v>
      </c>
      <c r="R90" s="43"/>
      <c r="S90" s="44" t="n">
        <f aca="false">IF(ISNUMBER($A90),$F90*N90,0)</f>
        <v>0</v>
      </c>
      <c r="T90" s="44" t="n">
        <f aca="false">IF(ISNUMBER($A90),$F90*O90,0)</f>
        <v>0</v>
      </c>
      <c r="U90" s="45" t="n">
        <f aca="false">IF(ISNUMBER($A90),$F90*P90*10000,0)</f>
        <v>0</v>
      </c>
      <c r="V90" s="45" t="n">
        <f aca="false">IF(ISNUMBER($A90),$F90*Q90*-10000,0)</f>
        <v>-0</v>
      </c>
      <c r="W90" s="46"/>
      <c r="X90" s="47" t="n">
        <f aca="false">VLOOKUP($A90,PARAMS,7,FALSE())</f>
        <v>0.067998663678555</v>
      </c>
      <c r="Y90" s="48" t="n">
        <f aca="true">IF(ISNUMBER(G90),VLOOKUP($A90,PARAMS,8,FALSE()),VLOOKUP($A90,PARAMS,4,FALSE()))-TODAY()</f>
        <v>-9130</v>
      </c>
      <c r="AA90" s="44" t="n">
        <f aca="false">IF($E90=AA$2,$S90,0)</f>
        <v>0</v>
      </c>
      <c r="AB90" s="44" t="n">
        <f aca="false">IF($E90=AB$2,$S90,0)</f>
        <v>0</v>
      </c>
      <c r="AC90" s="44" t="n">
        <f aca="false">IF($E90=AC$2,$S90,0)</f>
        <v>0</v>
      </c>
      <c r="AD90" s="44" t="n">
        <f aca="false">IF($E90=AD$2,$S90,0)</f>
        <v>0</v>
      </c>
      <c r="AE90" s="44" t="n">
        <f aca="false">IF($E90=AE$2,$S90,0)</f>
        <v>0</v>
      </c>
      <c r="AG90" s="44" t="n">
        <f aca="false">IF($E90=AG$2,$T90,0)</f>
        <v>0</v>
      </c>
      <c r="AH90" s="44" t="n">
        <f aca="false">IF($E90=AH$2,$T90,0)</f>
        <v>0</v>
      </c>
      <c r="AI90" s="44" t="n">
        <f aca="false">IF($E90=AI$2,$T90,0)</f>
        <v>0</v>
      </c>
      <c r="AJ90" s="44" t="n">
        <f aca="false">IF($E90=AJ$2,$T90,0)</f>
        <v>0</v>
      </c>
      <c r="AK90" s="44" t="n">
        <f aca="false">IF($E90=AK$2,$T90,0)</f>
        <v>0</v>
      </c>
      <c r="AM90" s="44" t="n">
        <f aca="false">IF($E90=AM$2,$U90,0)</f>
        <v>0</v>
      </c>
      <c r="AN90" s="44" t="n">
        <f aca="false">IF($E90=AN$2,$U90,0)</f>
        <v>0</v>
      </c>
      <c r="AO90" s="44" t="n">
        <f aca="false">IF($E90=AO$2,$U90,0)</f>
        <v>0</v>
      </c>
      <c r="AP90" s="44" t="n">
        <f aca="false">IF($E90=AP$2,$U90,0)</f>
        <v>0</v>
      </c>
      <c r="AQ90" s="44" t="n">
        <f aca="false">IF($E90=AQ$2,$U90,0)</f>
        <v>0</v>
      </c>
    </row>
    <row r="91" customFormat="false" ht="11.25" hidden="false" customHeight="false" outlineLevel="0" collapsed="false">
      <c r="A91" s="34" t="n">
        <v>36831</v>
      </c>
      <c r="B91" s="35"/>
      <c r="D91" s="35"/>
      <c r="E91" s="36" t="n">
        <f aca="false">(M91-B91)*F91*10000</f>
        <v>0</v>
      </c>
      <c r="F91" s="37"/>
      <c r="G91" s="38" t="n">
        <v>-0.1525</v>
      </c>
      <c r="H91" s="39" t="n">
        <v>2</v>
      </c>
      <c r="I91" s="40" t="n">
        <v>2.3</v>
      </c>
      <c r="J91" s="39" t="n">
        <f aca="false">VLOOKUP($A91,PARAMS,2,FALSE())+G91</f>
        <v>4.6875</v>
      </c>
      <c r="K91" s="41" t="n">
        <v>0</v>
      </c>
      <c r="L91" s="41" t="n">
        <f aca="false">VLOOKUP($A91,PARAMS,3,FALSE())+K91</f>
        <v>0.56</v>
      </c>
      <c r="M91" s="42" t="n">
        <f aca="false">IF(ISNUMBER($F91),bsd(M$2,$H91,$J91,$I91,$Y91,$L91,$X91,0.2),0)</f>
        <v>0</v>
      </c>
      <c r="N91" s="42" t="n">
        <f aca="false">IF(ISNUMBER($F91),bsd(N$2,$H91,$J91,$I91,$Y91,$L91,$X91,0.2),0)</f>
        <v>0</v>
      </c>
      <c r="O91" s="42" t="n">
        <f aca="false">IF(ISNUMBER($F91),bsd(O$2,$H91,$J91,$I91,$Y91,$L91,$X91,0.2),0)</f>
        <v>0</v>
      </c>
      <c r="P91" s="42" t="n">
        <f aca="false">IF(ISNUMBER($F91),bsd(P$2,$H91,$J91,$I91,$Y91,$L91,$X91,0.2),0)</f>
        <v>0</v>
      </c>
      <c r="Q91" s="42" t="n">
        <f aca="false">IF(ISNUMBER($F91),bsd(Q$2,$H91,$J91,$I91,$Y91,$L91,$X91,0.2),0)</f>
        <v>0</v>
      </c>
      <c r="R91" s="43"/>
      <c r="S91" s="44" t="n">
        <f aca="false">IF(ISNUMBER($A91),$F91*N91,0)</f>
        <v>0</v>
      </c>
      <c r="T91" s="44" t="n">
        <f aca="false">IF(ISNUMBER($A91),$F91*O91,0)</f>
        <v>0</v>
      </c>
      <c r="U91" s="45" t="n">
        <f aca="false">IF(ISNUMBER($A91),$F91*P91*10000,0)</f>
        <v>0</v>
      </c>
      <c r="V91" s="45" t="n">
        <f aca="false">IF(ISNUMBER($A91),$F91*Q91*-10000,0)</f>
        <v>-0</v>
      </c>
      <c r="W91" s="46"/>
      <c r="X91" s="47" t="n">
        <f aca="false">VLOOKUP($A91,PARAMS,7,FALSE())</f>
        <v>0.068040372818879</v>
      </c>
      <c r="Y91" s="48" t="n">
        <f aca="true">IF(ISNUMBER(G91),VLOOKUP($A91,PARAMS,8,FALSE()),VLOOKUP($A91,PARAMS,4,FALSE()))-TODAY()</f>
        <v>-9100</v>
      </c>
      <c r="AA91" s="44" t="n">
        <f aca="false">IF($E91=AA$2,$S91,0)</f>
        <v>0</v>
      </c>
      <c r="AB91" s="44" t="n">
        <f aca="false">IF($E91=AB$2,$S91,0)</f>
        <v>0</v>
      </c>
      <c r="AC91" s="44" t="n">
        <f aca="false">IF($E91=AC$2,$S91,0)</f>
        <v>0</v>
      </c>
      <c r="AD91" s="44" t="n">
        <f aca="false">IF($E91=AD$2,$S91,0)</f>
        <v>0</v>
      </c>
      <c r="AE91" s="44" t="n">
        <f aca="false">IF($E91=AE$2,$S91,0)</f>
        <v>0</v>
      </c>
      <c r="AG91" s="44" t="n">
        <f aca="false">IF($E91=AG$2,$T91,0)</f>
        <v>0</v>
      </c>
      <c r="AH91" s="44" t="n">
        <f aca="false">IF($E91=AH$2,$T91,0)</f>
        <v>0</v>
      </c>
      <c r="AI91" s="44" t="n">
        <f aca="false">IF($E91=AI$2,$T91,0)</f>
        <v>0</v>
      </c>
      <c r="AJ91" s="44" t="n">
        <f aca="false">IF($E91=AJ$2,$T91,0)</f>
        <v>0</v>
      </c>
      <c r="AK91" s="44" t="n">
        <f aca="false">IF($E91=AK$2,$T91,0)</f>
        <v>0</v>
      </c>
      <c r="AM91" s="44" t="n">
        <f aca="false">IF($E91=AM$2,$U91,0)</f>
        <v>0</v>
      </c>
      <c r="AN91" s="44" t="n">
        <f aca="false">IF($E91=AN$2,$U91,0)</f>
        <v>0</v>
      </c>
      <c r="AO91" s="44" t="n">
        <f aca="false">IF($E91=AO$2,$U91,0)</f>
        <v>0</v>
      </c>
      <c r="AP91" s="44" t="n">
        <f aca="false">IF($E91=AP$2,$U91,0)</f>
        <v>0</v>
      </c>
      <c r="AQ91" s="44" t="n">
        <f aca="false">IF($E91=AQ$2,$U91,0)</f>
        <v>0</v>
      </c>
    </row>
    <row r="92" customFormat="false" ht="11.25" hidden="false" customHeight="false" outlineLevel="0" collapsed="false">
      <c r="A92" s="34" t="n">
        <v>36861</v>
      </c>
      <c r="B92" s="35"/>
      <c r="D92" s="35"/>
      <c r="E92" s="36" t="n">
        <f aca="false">(M92-B92)*F92*10000</f>
        <v>0</v>
      </c>
      <c r="F92" s="37"/>
      <c r="G92" s="38" t="n">
        <v>-0.1475</v>
      </c>
      <c r="H92" s="39" t="n">
        <v>2</v>
      </c>
      <c r="I92" s="40" t="n">
        <v>2.3</v>
      </c>
      <c r="J92" s="39" t="n">
        <f aca="false">VLOOKUP($A92,PARAMS,2,FALSE())+G92</f>
        <v>4.7625</v>
      </c>
      <c r="K92" s="41" t="n">
        <v>0</v>
      </c>
      <c r="L92" s="41" t="n">
        <f aca="false">VLOOKUP($A92,PARAMS,3,FALSE())+K92</f>
        <v>0.59</v>
      </c>
      <c r="M92" s="42" t="n">
        <f aca="false">IF(ISNUMBER($F92),bsd(M$2,$H92,$J92,$I92,$Y92,$L92,$X92,0.2),0)</f>
        <v>0</v>
      </c>
      <c r="N92" s="42" t="n">
        <f aca="false">IF(ISNUMBER($F92),bsd(N$2,$H92,$J92,$I92,$Y92,$L92,$X92,0.2),0)</f>
        <v>0</v>
      </c>
      <c r="O92" s="42" t="n">
        <f aca="false">IF(ISNUMBER($F92),bsd(O$2,$H92,$J92,$I92,$Y92,$L92,$X92,0.2),0)</f>
        <v>0</v>
      </c>
      <c r="P92" s="42" t="n">
        <f aca="false">IF(ISNUMBER($F92),bsd(P$2,$H92,$J92,$I92,$Y92,$L92,$X92,0.2),0)</f>
        <v>0</v>
      </c>
      <c r="Q92" s="42" t="n">
        <f aca="false">IF(ISNUMBER($F92),bsd(Q$2,$H92,$J92,$I92,$Y92,$L92,$X92,0.2),0)</f>
        <v>0</v>
      </c>
      <c r="R92" s="43"/>
      <c r="S92" s="44" t="n">
        <f aca="false">IF(ISNUMBER($A92),$F92*N92,0)</f>
        <v>0</v>
      </c>
      <c r="T92" s="44" t="n">
        <f aca="false">IF(ISNUMBER($A92),$F92*O92,0)</f>
        <v>0</v>
      </c>
      <c r="U92" s="45" t="n">
        <f aca="false">IF(ISNUMBER($A92),$F92*P92*10000,0)</f>
        <v>0</v>
      </c>
      <c r="V92" s="45" t="n">
        <f aca="false">IF(ISNUMBER($A92),$F92*Q92*-10000,0)</f>
        <v>-0</v>
      </c>
      <c r="W92" s="46"/>
      <c r="X92" s="47" t="n">
        <f aca="false">VLOOKUP($A92,PARAMS,7,FALSE())</f>
        <v>0.068247886953399</v>
      </c>
      <c r="Y92" s="48" t="n">
        <f aca="true">IF(ISNUMBER(G92),VLOOKUP($A92,PARAMS,8,FALSE()),VLOOKUP($A92,PARAMS,4,FALSE()))-TODAY()</f>
        <v>-9068</v>
      </c>
      <c r="AA92" s="44" t="n">
        <f aca="false">IF($E92=AA$2,$S92,0)</f>
        <v>0</v>
      </c>
      <c r="AB92" s="44" t="n">
        <f aca="false">IF($E92=AB$2,$S92,0)</f>
        <v>0</v>
      </c>
      <c r="AC92" s="44" t="n">
        <f aca="false">IF($E92=AC$2,$S92,0)</f>
        <v>0</v>
      </c>
      <c r="AD92" s="44" t="n">
        <f aca="false">IF($E92=AD$2,$S92,0)</f>
        <v>0</v>
      </c>
      <c r="AE92" s="44" t="n">
        <f aca="false">IF($E92=AE$2,$S92,0)</f>
        <v>0</v>
      </c>
      <c r="AG92" s="44" t="n">
        <f aca="false">IF($E92=AG$2,$T92,0)</f>
        <v>0</v>
      </c>
      <c r="AH92" s="44" t="n">
        <f aca="false">IF($E92=AH$2,$T92,0)</f>
        <v>0</v>
      </c>
      <c r="AI92" s="44" t="n">
        <f aca="false">IF($E92=AI$2,$T92,0)</f>
        <v>0</v>
      </c>
      <c r="AJ92" s="44" t="n">
        <f aca="false">IF($E92=AJ$2,$T92,0)</f>
        <v>0</v>
      </c>
      <c r="AK92" s="44" t="n">
        <f aca="false">IF($E92=AK$2,$T92,0)</f>
        <v>0</v>
      </c>
      <c r="AM92" s="44" t="n">
        <f aca="false">IF($E92=AM$2,$U92,0)</f>
        <v>0</v>
      </c>
      <c r="AN92" s="44" t="n">
        <f aca="false">IF($E92=AN$2,$U92,0)</f>
        <v>0</v>
      </c>
      <c r="AO92" s="44" t="n">
        <f aca="false">IF($E92=AO$2,$U92,0)</f>
        <v>0</v>
      </c>
      <c r="AP92" s="44" t="n">
        <f aca="false">IF($E92=AP$2,$U92,0)</f>
        <v>0</v>
      </c>
      <c r="AQ92" s="44" t="n">
        <f aca="false">IF($E92=AQ$2,$U92,0)</f>
        <v>0</v>
      </c>
    </row>
    <row r="93" customFormat="false" ht="11.25" hidden="false" customHeight="false" outlineLevel="0" collapsed="false">
      <c r="A93" s="34" t="n">
        <v>36892</v>
      </c>
      <c r="B93" s="35"/>
      <c r="D93" s="35"/>
      <c r="E93" s="36" t="n">
        <f aca="false">(M93-B93)*F93*10000</f>
        <v>0</v>
      </c>
      <c r="F93" s="37"/>
      <c r="G93" s="38" t="n">
        <v>-0.155</v>
      </c>
      <c r="H93" s="39" t="n">
        <v>2</v>
      </c>
      <c r="I93" s="40" t="n">
        <v>2.3</v>
      </c>
      <c r="J93" s="39" t="n">
        <f aca="false">VLOOKUP($A93,PARAMS,2,FALSE())+G93</f>
        <v>4.695</v>
      </c>
      <c r="K93" s="41" t="n">
        <v>0</v>
      </c>
      <c r="L93" s="41" t="n">
        <f aca="false">VLOOKUP($A93,PARAMS,3,FALSE())+K93</f>
        <v>0.6</v>
      </c>
      <c r="M93" s="42" t="n">
        <f aca="false">IF(ISNUMBER($F93),bsd(M$2,$H93,$J93,$I93,$Y93,$L93,$X93,0.2),0)</f>
        <v>0</v>
      </c>
      <c r="N93" s="42" t="n">
        <f aca="false">IF(ISNUMBER($F93),bsd(N$2,$H93,$J93,$I93,$Y93,$L93,$X93,0.2),0)</f>
        <v>0</v>
      </c>
      <c r="O93" s="42" t="n">
        <f aca="false">IF(ISNUMBER($F93),bsd(O$2,$H93,$J93,$I93,$Y93,$L93,$X93,0.2),0)</f>
        <v>0</v>
      </c>
      <c r="P93" s="42" t="n">
        <f aca="false">IF(ISNUMBER($F93),bsd(P$2,$H93,$J93,$I93,$Y93,$L93,$X93,0.2),0)</f>
        <v>0</v>
      </c>
      <c r="Q93" s="42" t="n">
        <f aca="false">IF(ISNUMBER($F93),bsd(Q$2,$H93,$J93,$I93,$Y93,$L93,$X93,0.2),0)</f>
        <v>0</v>
      </c>
      <c r="R93" s="43"/>
      <c r="S93" s="44" t="n">
        <f aca="false">IF(ISNUMBER($A93),$F93*N93,0)</f>
        <v>0</v>
      </c>
      <c r="T93" s="44" t="n">
        <f aca="false">IF(ISNUMBER($A93),$F93*O93,0)</f>
        <v>0</v>
      </c>
      <c r="U93" s="45" t="n">
        <f aca="false">IF(ISNUMBER($A93),$F93*P93*10000,0)</f>
        <v>0</v>
      </c>
      <c r="V93" s="45" t="n">
        <f aca="false">IF(ISNUMBER($A93),$F93*Q93*-10000,0)</f>
        <v>-0</v>
      </c>
      <c r="W93" s="46"/>
      <c r="X93" s="47" t="n">
        <f aca="false">VLOOKUP($A93,PARAMS,7,FALSE())</f>
        <v>0.068245902043498</v>
      </c>
      <c r="Y93" s="48" t="n">
        <f aca="true">IF(ISNUMBER(G93),VLOOKUP($A93,PARAMS,8,FALSE()),VLOOKUP($A93,PARAMS,4,FALSE()))-TODAY()</f>
        <v>-9039</v>
      </c>
      <c r="AA93" s="44" t="n">
        <f aca="false">IF($E93=AA$2,$S93,0)</f>
        <v>0</v>
      </c>
      <c r="AB93" s="44" t="n">
        <f aca="false">IF($E93=AB$2,$S93,0)</f>
        <v>0</v>
      </c>
      <c r="AC93" s="44" t="n">
        <f aca="false">IF($E93=AC$2,$S93,0)</f>
        <v>0</v>
      </c>
      <c r="AD93" s="44" t="n">
        <f aca="false">IF($E93=AD$2,$S93,0)</f>
        <v>0</v>
      </c>
      <c r="AE93" s="44" t="n">
        <f aca="false">IF($E93=AE$2,$S93,0)</f>
        <v>0</v>
      </c>
      <c r="AG93" s="44" t="n">
        <f aca="false">IF($E93=AG$2,$T93,0)</f>
        <v>0</v>
      </c>
      <c r="AH93" s="44" t="n">
        <f aca="false">IF($E93=AH$2,$T93,0)</f>
        <v>0</v>
      </c>
      <c r="AI93" s="44" t="n">
        <f aca="false">IF($E93=AI$2,$T93,0)</f>
        <v>0</v>
      </c>
      <c r="AJ93" s="44" t="n">
        <f aca="false">IF($E93=AJ$2,$T93,0)</f>
        <v>0</v>
      </c>
      <c r="AK93" s="44" t="n">
        <f aca="false">IF($E93=AK$2,$T93,0)</f>
        <v>0</v>
      </c>
      <c r="AM93" s="44" t="n">
        <f aca="false">IF($E93=AM$2,$U93,0)</f>
        <v>0</v>
      </c>
      <c r="AN93" s="44" t="n">
        <f aca="false">IF($E93=AN$2,$U93,0)</f>
        <v>0</v>
      </c>
      <c r="AO93" s="44" t="n">
        <f aca="false">IF($E93=AO$2,$U93,0)</f>
        <v>0</v>
      </c>
      <c r="AP93" s="44" t="n">
        <f aca="false">IF($E93=AP$2,$U93,0)</f>
        <v>0</v>
      </c>
      <c r="AQ93" s="44" t="n">
        <f aca="false">IF($E93=AQ$2,$U93,0)</f>
        <v>0</v>
      </c>
    </row>
    <row r="94" customFormat="false" ht="11.25" hidden="false" customHeight="false" outlineLevel="0" collapsed="false">
      <c r="A94" s="34" t="n">
        <v>36923</v>
      </c>
      <c r="B94" s="35"/>
      <c r="D94" s="35"/>
      <c r="E94" s="36" t="n">
        <f aca="false">(M94-B94)*F94*10000</f>
        <v>0</v>
      </c>
      <c r="F94" s="37"/>
      <c r="G94" s="38" t="n">
        <v>-0.145</v>
      </c>
      <c r="H94" s="39" t="n">
        <v>2</v>
      </c>
      <c r="I94" s="40" t="n">
        <v>2.3</v>
      </c>
      <c r="J94" s="39" t="n">
        <f aca="false">VLOOKUP($A94,PARAMS,2,FALSE())+G94</f>
        <v>4.435</v>
      </c>
      <c r="K94" s="41" t="n">
        <v>0</v>
      </c>
      <c r="L94" s="41" t="n">
        <f aca="false">VLOOKUP($A94,PARAMS,3,FALSE())+K94</f>
        <v>0.5925</v>
      </c>
      <c r="M94" s="42" t="n">
        <f aca="false">IF(ISNUMBER($F94),bsd(M$2,$H94,$J94,$I94,$Y94,$L94,$X94,0.2),0)</f>
        <v>0</v>
      </c>
      <c r="N94" s="42" t="n">
        <f aca="false">IF(ISNUMBER($F94),bsd(N$2,$H94,$J94,$I94,$Y94,$L94,$X94,0.2),0)</f>
        <v>0</v>
      </c>
      <c r="O94" s="42" t="n">
        <f aca="false">IF(ISNUMBER($F94),bsd(O$2,$H94,$J94,$I94,$Y94,$L94,$X94,0.2),0)</f>
        <v>0</v>
      </c>
      <c r="P94" s="42" t="n">
        <f aca="false">IF(ISNUMBER($F94),bsd(P$2,$H94,$J94,$I94,$Y94,$L94,$X94,0.2),0)</f>
        <v>0</v>
      </c>
      <c r="Q94" s="42" t="n">
        <f aca="false">IF(ISNUMBER($F94),bsd(Q$2,$H94,$J94,$I94,$Y94,$L94,$X94,0.2),0)</f>
        <v>0</v>
      </c>
      <c r="R94" s="43"/>
      <c r="S94" s="44" t="n">
        <f aca="false">IF(ISNUMBER($A94),$F94*N94,0)</f>
        <v>0</v>
      </c>
      <c r="T94" s="44" t="n">
        <f aca="false">IF(ISNUMBER($A94),$F94*O94,0)</f>
        <v>0</v>
      </c>
      <c r="U94" s="45" t="n">
        <f aca="false">IF(ISNUMBER($A94),$F94*P94*10000,0)</f>
        <v>0</v>
      </c>
      <c r="V94" s="45" t="n">
        <f aca="false">IF(ISNUMBER($A94),$F94*Q94*-10000,0)</f>
        <v>-0</v>
      </c>
      <c r="W94" s="46"/>
      <c r="X94" s="47" t="n">
        <f aca="false">VLOOKUP($A94,PARAMS,7,FALSE())</f>
        <v>0.068477342037279</v>
      </c>
      <c r="Y94" s="48" t="n">
        <f aca="true">IF(ISNUMBER(G94),VLOOKUP($A94,PARAMS,8,FALSE()),VLOOKUP($A94,PARAMS,4,FALSE()))-TODAY()</f>
        <v>-9006</v>
      </c>
      <c r="AA94" s="44" t="n">
        <f aca="false">IF($E94=AA$2,$S94,0)</f>
        <v>0</v>
      </c>
      <c r="AB94" s="44" t="n">
        <f aca="false">IF($E94=AB$2,$S94,0)</f>
        <v>0</v>
      </c>
      <c r="AC94" s="44" t="n">
        <f aca="false">IF($E94=AC$2,$S94,0)</f>
        <v>0</v>
      </c>
      <c r="AD94" s="44" t="n">
        <f aca="false">IF($E94=AD$2,$S94,0)</f>
        <v>0</v>
      </c>
      <c r="AE94" s="44" t="n">
        <f aca="false">IF($E94=AE$2,$S94,0)</f>
        <v>0</v>
      </c>
      <c r="AG94" s="44" t="n">
        <f aca="false">IF($E94=AG$2,$T94,0)</f>
        <v>0</v>
      </c>
      <c r="AH94" s="44" t="n">
        <f aca="false">IF($E94=AH$2,$T94,0)</f>
        <v>0</v>
      </c>
      <c r="AI94" s="44" t="n">
        <f aca="false">IF($E94=AI$2,$T94,0)</f>
        <v>0</v>
      </c>
      <c r="AJ94" s="44" t="n">
        <f aca="false">IF($E94=AJ$2,$T94,0)</f>
        <v>0</v>
      </c>
      <c r="AK94" s="44" t="n">
        <f aca="false">IF($E94=AK$2,$T94,0)</f>
        <v>0</v>
      </c>
      <c r="AM94" s="44" t="n">
        <f aca="false">IF($E94=AM$2,$U94,0)</f>
        <v>0</v>
      </c>
      <c r="AN94" s="44" t="n">
        <f aca="false">IF($E94=AN$2,$U94,0)</f>
        <v>0</v>
      </c>
      <c r="AO94" s="44" t="n">
        <f aca="false">IF($E94=AO$2,$U94,0)</f>
        <v>0</v>
      </c>
      <c r="AP94" s="44" t="n">
        <f aca="false">IF($E94=AP$2,$U94,0)</f>
        <v>0</v>
      </c>
      <c r="AQ94" s="44" t="n">
        <f aca="false">IF($E94=AQ$2,$U94,0)</f>
        <v>0</v>
      </c>
    </row>
    <row r="95" customFormat="false" ht="11.25" hidden="false" customHeight="false" outlineLevel="0" collapsed="false">
      <c r="A95" s="34" t="n">
        <v>36951</v>
      </c>
      <c r="B95" s="35"/>
      <c r="D95" s="35"/>
      <c r="E95" s="36" t="n">
        <f aca="false">(M95-B95)*F95*10000</f>
        <v>0</v>
      </c>
      <c r="F95" s="37"/>
      <c r="G95" s="38" t="n">
        <v>-0.1375</v>
      </c>
      <c r="H95" s="39" t="n">
        <v>2</v>
      </c>
      <c r="I95" s="40" t="n">
        <v>2.3</v>
      </c>
      <c r="J95" s="39" t="n">
        <f aca="false">VLOOKUP($A95,PARAMS,2,FALSE())+G95</f>
        <v>4.1775</v>
      </c>
      <c r="K95" s="41" t="n">
        <v>0</v>
      </c>
      <c r="L95" s="41" t="n">
        <f aca="false">VLOOKUP($A95,PARAMS,3,FALSE())+K95</f>
        <v>0.53</v>
      </c>
      <c r="M95" s="42" t="n">
        <f aca="false">IF(ISNUMBER($F95),bsd(M$2,$H95,$J95,$I95,$Y95,$L95,$X95,0.2),0)</f>
        <v>0</v>
      </c>
      <c r="N95" s="42" t="n">
        <f aca="false">IF(ISNUMBER($F95),bsd(N$2,$H95,$J95,$I95,$Y95,$L95,$X95,0.2),0)</f>
        <v>0</v>
      </c>
      <c r="O95" s="42" t="n">
        <f aca="false">IF(ISNUMBER($F95),bsd(O$2,$H95,$J95,$I95,$Y95,$L95,$X95,0.2),0)</f>
        <v>0</v>
      </c>
      <c r="P95" s="42" t="n">
        <f aca="false">IF(ISNUMBER($F95),bsd(P$2,$H95,$J95,$I95,$Y95,$L95,$X95,0.2),0)</f>
        <v>0</v>
      </c>
      <c r="Q95" s="42" t="n">
        <f aca="false">IF(ISNUMBER($F95),bsd(Q$2,$H95,$J95,$I95,$Y95,$L95,$X95,0.2),0)</f>
        <v>0</v>
      </c>
      <c r="R95" s="43"/>
      <c r="S95" s="44" t="n">
        <f aca="false">IF(ISNUMBER($A95),$F95*N95,0)</f>
        <v>0</v>
      </c>
      <c r="T95" s="44" t="n">
        <f aca="false">IF(ISNUMBER($A95),$F95*O95,0)</f>
        <v>0</v>
      </c>
      <c r="U95" s="45" t="n">
        <f aca="false">IF(ISNUMBER($A95),$F95*P95*10000,0)</f>
        <v>0</v>
      </c>
      <c r="V95" s="45" t="n">
        <f aca="false">IF(ISNUMBER($A95),$F95*Q95*-10000,0)</f>
        <v>-0</v>
      </c>
      <c r="W95" s="46"/>
      <c r="X95" s="47" t="n">
        <f aca="false">VLOOKUP($A95,PARAMS,7,FALSE())</f>
        <v>0.068686384627542</v>
      </c>
      <c r="Y95" s="48" t="n">
        <f aca="true">IF(ISNUMBER(G95),VLOOKUP($A95,PARAMS,8,FALSE()),VLOOKUP($A95,PARAMS,4,FALSE()))-TODAY()</f>
        <v>-8978</v>
      </c>
      <c r="AA95" s="44" t="n">
        <f aca="false">IF($E95=AA$2,$S95,0)</f>
        <v>0</v>
      </c>
      <c r="AB95" s="44" t="n">
        <f aca="false">IF($E95=AB$2,$S95,0)</f>
        <v>0</v>
      </c>
      <c r="AC95" s="44" t="n">
        <f aca="false">IF($E95=AC$2,$S95,0)</f>
        <v>0</v>
      </c>
      <c r="AD95" s="44" t="n">
        <f aca="false">IF($E95=AD$2,$S95,0)</f>
        <v>0</v>
      </c>
      <c r="AE95" s="44" t="n">
        <f aca="false">IF($E95=AE$2,$S95,0)</f>
        <v>0</v>
      </c>
      <c r="AG95" s="44" t="n">
        <f aca="false">IF($E95=AG$2,$T95,0)</f>
        <v>0</v>
      </c>
      <c r="AH95" s="44" t="n">
        <f aca="false">IF($E95=AH$2,$T95,0)</f>
        <v>0</v>
      </c>
      <c r="AI95" s="44" t="n">
        <f aca="false">IF($E95=AI$2,$T95,0)</f>
        <v>0</v>
      </c>
      <c r="AJ95" s="44" t="n">
        <f aca="false">IF($E95=AJ$2,$T95,0)</f>
        <v>0</v>
      </c>
      <c r="AK95" s="44" t="n">
        <f aca="false">IF($E95=AK$2,$T95,0)</f>
        <v>0</v>
      </c>
      <c r="AM95" s="44" t="n">
        <f aca="false">IF($E95=AM$2,$U95,0)</f>
        <v>0</v>
      </c>
      <c r="AN95" s="44" t="n">
        <f aca="false">IF($E95=AN$2,$U95,0)</f>
        <v>0</v>
      </c>
      <c r="AO95" s="44" t="n">
        <f aca="false">IF($E95=AO$2,$U95,0)</f>
        <v>0</v>
      </c>
      <c r="AP95" s="44" t="n">
        <f aca="false">IF($E95=AP$2,$U95,0)</f>
        <v>0</v>
      </c>
      <c r="AQ95" s="44" t="n">
        <f aca="false">IF($E95=AQ$2,$U95,0)</f>
        <v>0</v>
      </c>
    </row>
    <row r="96" customFormat="false" ht="11.25" hidden="false" customHeight="false" outlineLevel="0" collapsed="false">
      <c r="A96" s="34" t="n">
        <v>36982</v>
      </c>
      <c r="B96" s="35"/>
      <c r="D96" s="35"/>
      <c r="E96" s="36" t="n">
        <f aca="false">(M96-B96)*F96*10000</f>
        <v>0</v>
      </c>
      <c r="F96" s="37"/>
      <c r="G96" s="38" t="n">
        <v>-0.15</v>
      </c>
      <c r="H96" s="39" t="n">
        <v>2</v>
      </c>
      <c r="I96" s="40" t="n">
        <v>2.3</v>
      </c>
      <c r="J96" s="39" t="n">
        <f aca="false">VLOOKUP($A96,PARAMS,2,FALSE())+G96</f>
        <v>3.905</v>
      </c>
      <c r="K96" s="41" t="n">
        <v>0</v>
      </c>
      <c r="L96" s="41" t="n">
        <f aca="false">VLOOKUP($A96,PARAMS,3,FALSE())+K96</f>
        <v>0.435</v>
      </c>
      <c r="M96" s="42" t="n">
        <f aca="false">IF(ISNUMBER($F96),bsd(M$2,$H96,$J96,$I96,$Y96,$L96,$X96,0.2),0)</f>
        <v>0</v>
      </c>
      <c r="N96" s="42" t="n">
        <f aca="false">IF(ISNUMBER($F96),bsd(N$2,$H96,$J96,$I96,$Y96,$L96,$X96,0.2),0)</f>
        <v>0</v>
      </c>
      <c r="O96" s="42" t="n">
        <f aca="false">IF(ISNUMBER($F96),bsd(O$2,$H96,$J96,$I96,$Y96,$L96,$X96,0.2),0)</f>
        <v>0</v>
      </c>
      <c r="P96" s="42" t="n">
        <f aca="false">IF(ISNUMBER($F96),bsd(P$2,$H96,$J96,$I96,$Y96,$L96,$X96,0.2),0)</f>
        <v>0</v>
      </c>
      <c r="Q96" s="42" t="n">
        <f aca="false">IF(ISNUMBER($F96),bsd(Q$2,$H96,$J96,$I96,$Y96,$L96,$X96,0.2),0)</f>
        <v>0</v>
      </c>
      <c r="R96" s="43"/>
      <c r="S96" s="44" t="n">
        <f aca="false">IF(ISNUMBER($A96),$F96*N96,0)</f>
        <v>0</v>
      </c>
      <c r="T96" s="44" t="n">
        <f aca="false">IF(ISNUMBER($A96),$F96*O96,0)</f>
        <v>0</v>
      </c>
      <c r="U96" s="45" t="n">
        <f aca="false">IF(ISNUMBER($A96),$F96*P96*10000,0)</f>
        <v>0</v>
      </c>
      <c r="V96" s="45" t="n">
        <f aca="false">IF(ISNUMBER($A96),$F96*Q96*-10000,0)</f>
        <v>-0</v>
      </c>
      <c r="W96" s="46"/>
      <c r="X96" s="47" t="n">
        <f aca="false">VLOOKUP($A96,PARAMS,7,FALSE())</f>
        <v>0.068834971958648</v>
      </c>
      <c r="Y96" s="48" t="n">
        <f aca="true">IF(ISNUMBER(G96),VLOOKUP($A96,PARAMS,8,FALSE()),VLOOKUP($A96,PARAMS,4,FALSE()))-TODAY()</f>
        <v>-8948</v>
      </c>
      <c r="AA96" s="44" t="n">
        <f aca="false">IF($E96=AA$2,$S96,0)</f>
        <v>0</v>
      </c>
      <c r="AB96" s="44" t="n">
        <f aca="false">IF($E96=AB$2,$S96,0)</f>
        <v>0</v>
      </c>
      <c r="AC96" s="44" t="n">
        <f aca="false">IF($E96=AC$2,$S96,0)</f>
        <v>0</v>
      </c>
      <c r="AD96" s="44" t="n">
        <f aca="false">IF($E96=AD$2,$S96,0)</f>
        <v>0</v>
      </c>
      <c r="AE96" s="44" t="n">
        <f aca="false">IF($E96=AE$2,$S96,0)</f>
        <v>0</v>
      </c>
      <c r="AG96" s="44" t="n">
        <f aca="false">IF($E96=AG$2,$T96,0)</f>
        <v>0</v>
      </c>
      <c r="AH96" s="44" t="n">
        <f aca="false">IF($E96=AH$2,$T96,0)</f>
        <v>0</v>
      </c>
      <c r="AI96" s="44" t="n">
        <f aca="false">IF($E96=AI$2,$T96,0)</f>
        <v>0</v>
      </c>
      <c r="AJ96" s="44" t="n">
        <f aca="false">IF($E96=AJ$2,$T96,0)</f>
        <v>0</v>
      </c>
      <c r="AK96" s="44" t="n">
        <f aca="false">IF($E96=AK$2,$T96,0)</f>
        <v>0</v>
      </c>
      <c r="AM96" s="44" t="n">
        <f aca="false">IF($E96=AM$2,$U96,0)</f>
        <v>0</v>
      </c>
      <c r="AN96" s="44" t="n">
        <f aca="false">IF($E96=AN$2,$U96,0)</f>
        <v>0</v>
      </c>
      <c r="AO96" s="44" t="n">
        <f aca="false">IF($E96=AO$2,$U96,0)</f>
        <v>0</v>
      </c>
      <c r="AP96" s="44" t="n">
        <f aca="false">IF($E96=AP$2,$U96,0)</f>
        <v>0</v>
      </c>
      <c r="AQ96" s="44" t="n">
        <f aca="false">IF($E96=AQ$2,$U96,0)</f>
        <v>0</v>
      </c>
    </row>
    <row r="97" customFormat="false" ht="11.25" hidden="false" customHeight="false" outlineLevel="0" collapsed="false">
      <c r="A97" s="34" t="n">
        <v>37012</v>
      </c>
      <c r="B97" s="35"/>
      <c r="D97" s="35"/>
      <c r="E97" s="36" t="n">
        <f aca="false">(M97-B97)*F97*10000</f>
        <v>0</v>
      </c>
      <c r="F97" s="37"/>
      <c r="G97" s="38" t="n">
        <v>-0.145</v>
      </c>
      <c r="H97" s="39" t="n">
        <v>2</v>
      </c>
      <c r="I97" s="40" t="n">
        <v>2.3</v>
      </c>
      <c r="J97" s="39" t="n">
        <f aca="false">VLOOKUP($A97,PARAMS,2,FALSE())+G97</f>
        <v>3.805</v>
      </c>
      <c r="K97" s="41" t="n">
        <v>0</v>
      </c>
      <c r="L97" s="41" t="n">
        <f aca="false">VLOOKUP($A97,PARAMS,3,FALSE())+K97</f>
        <v>0.4</v>
      </c>
      <c r="M97" s="42" t="n">
        <f aca="false">IF(ISNUMBER($F97),bsd(M$2,$H97,$J97,$I97,$Y97,$L97,$X97,0.2),0)</f>
        <v>0</v>
      </c>
      <c r="N97" s="42" t="n">
        <f aca="false">IF(ISNUMBER($F97),bsd(N$2,$H97,$J97,$I97,$Y97,$L97,$X97,0.2),0)</f>
        <v>0</v>
      </c>
      <c r="O97" s="42" t="n">
        <f aca="false">IF(ISNUMBER($F97),bsd(O$2,$H97,$J97,$I97,$Y97,$L97,$X97,0.2),0)</f>
        <v>0</v>
      </c>
      <c r="P97" s="42" t="n">
        <f aca="false">IF(ISNUMBER($F97),bsd(P$2,$H97,$J97,$I97,$Y97,$L97,$X97,0.2),0)</f>
        <v>0</v>
      </c>
      <c r="Q97" s="42" t="n">
        <f aca="false">IF(ISNUMBER($F97),bsd(Q$2,$H97,$J97,$I97,$Y97,$L97,$X97,0.2),0)</f>
        <v>0</v>
      </c>
      <c r="R97" s="43"/>
      <c r="S97" s="44" t="n">
        <f aca="false">IF(ISNUMBER($A97),$F97*N97,0)</f>
        <v>0</v>
      </c>
      <c r="T97" s="44" t="n">
        <f aca="false">IF(ISNUMBER($A97),$F97*O97,0)</f>
        <v>0</v>
      </c>
      <c r="U97" s="45" t="n">
        <f aca="false">IF(ISNUMBER($A97),$F97*P97*10000,0)</f>
        <v>0</v>
      </c>
      <c r="V97" s="45" t="n">
        <f aca="false">IF(ISNUMBER($A97),$F97*Q97*-10000,0)</f>
        <v>-0</v>
      </c>
      <c r="W97" s="46"/>
      <c r="X97" s="47" t="n">
        <f aca="false">VLOOKUP($A97,PARAMS,7,FALSE())</f>
        <v>0.068844146311537</v>
      </c>
      <c r="Y97" s="48" t="n">
        <f aca="true">IF(ISNUMBER(G97),VLOOKUP($A97,PARAMS,8,FALSE()),VLOOKUP($A97,PARAMS,4,FALSE()))-TODAY()</f>
        <v>-8919</v>
      </c>
      <c r="AA97" s="44" t="n">
        <f aca="false">IF($E97=AA$2,$S97,0)</f>
        <v>0</v>
      </c>
      <c r="AB97" s="44" t="n">
        <f aca="false">IF($E97=AB$2,$S97,0)</f>
        <v>0</v>
      </c>
      <c r="AC97" s="44" t="n">
        <f aca="false">IF($E97=AC$2,$S97,0)</f>
        <v>0</v>
      </c>
      <c r="AD97" s="44" t="n">
        <f aca="false">IF($E97=AD$2,$S97,0)</f>
        <v>0</v>
      </c>
      <c r="AE97" s="44" t="n">
        <f aca="false">IF($E97=AE$2,$S97,0)</f>
        <v>0</v>
      </c>
      <c r="AG97" s="44" t="n">
        <f aca="false">IF($E97=AG$2,$T97,0)</f>
        <v>0</v>
      </c>
      <c r="AH97" s="44" t="n">
        <f aca="false">IF($E97=AH$2,$T97,0)</f>
        <v>0</v>
      </c>
      <c r="AI97" s="44" t="n">
        <f aca="false">IF($E97=AI$2,$T97,0)</f>
        <v>0</v>
      </c>
      <c r="AJ97" s="44" t="n">
        <f aca="false">IF($E97=AJ$2,$T97,0)</f>
        <v>0</v>
      </c>
      <c r="AK97" s="44" t="n">
        <f aca="false">IF($E97=AK$2,$T97,0)</f>
        <v>0</v>
      </c>
      <c r="AM97" s="44" t="n">
        <f aca="false">IF($E97=AM$2,$U97,0)</f>
        <v>0</v>
      </c>
      <c r="AN97" s="44" t="n">
        <f aca="false">IF($E97=AN$2,$U97,0)</f>
        <v>0</v>
      </c>
      <c r="AO97" s="44" t="n">
        <f aca="false">IF($E97=AO$2,$U97,0)</f>
        <v>0</v>
      </c>
      <c r="AP97" s="44" t="n">
        <f aca="false">IF($E97=AP$2,$U97,0)</f>
        <v>0</v>
      </c>
      <c r="AQ97" s="44" t="n">
        <f aca="false">IF($E97=AQ$2,$U97,0)</f>
        <v>0</v>
      </c>
    </row>
    <row r="98" customFormat="false" ht="11.25" hidden="false" customHeight="false" outlineLevel="0" collapsed="false">
      <c r="A98" s="34" t="n">
        <v>37043</v>
      </c>
      <c r="B98" s="35"/>
      <c r="D98" s="35"/>
      <c r="E98" s="36" t="n">
        <f aca="false">(M98-B98)*F98*10000</f>
        <v>0</v>
      </c>
      <c r="F98" s="37"/>
      <c r="G98" s="38" t="n">
        <v>-0.14</v>
      </c>
      <c r="H98" s="39" t="n">
        <v>2</v>
      </c>
      <c r="I98" s="40" t="n">
        <v>2.3</v>
      </c>
      <c r="J98" s="39" t="n">
        <f aca="false">VLOOKUP($A98,PARAMS,2,FALSE())+G98</f>
        <v>3.795</v>
      </c>
      <c r="K98" s="41" t="n">
        <v>0</v>
      </c>
      <c r="L98" s="41" t="n">
        <f aca="false">VLOOKUP($A98,PARAMS,3,FALSE())+K98</f>
        <v>0.395</v>
      </c>
      <c r="M98" s="42" t="n">
        <f aca="false">IF(ISNUMBER($F98),bsd(M$2,$H98,$J98,$I98,$Y98,$L98,$X98,0.2),0)</f>
        <v>0</v>
      </c>
      <c r="N98" s="42" t="n">
        <f aca="false">IF(ISNUMBER($F98),bsd(N$2,$H98,$J98,$I98,$Y98,$L98,$X98,0.2),0)</f>
        <v>0</v>
      </c>
      <c r="O98" s="42" t="n">
        <f aca="false">IF(ISNUMBER($F98),bsd(O$2,$H98,$J98,$I98,$Y98,$L98,$X98,0.2),0)</f>
        <v>0</v>
      </c>
      <c r="P98" s="42" t="n">
        <f aca="false">IF(ISNUMBER($F98),bsd(P$2,$H98,$J98,$I98,$Y98,$L98,$X98,0.2),0)</f>
        <v>0</v>
      </c>
      <c r="Q98" s="42" t="n">
        <f aca="false">IF(ISNUMBER($F98),bsd(Q$2,$H98,$J98,$I98,$Y98,$L98,$X98,0.2),0)</f>
        <v>0</v>
      </c>
      <c r="R98" s="43"/>
      <c r="S98" s="44" t="n">
        <f aca="false">IF(ISNUMBER($A98),$F98*N98,0)</f>
        <v>0</v>
      </c>
      <c r="T98" s="44" t="n">
        <f aca="false">IF(ISNUMBER($A98),$F98*O98,0)</f>
        <v>0</v>
      </c>
      <c r="U98" s="45" t="n">
        <f aca="false">IF(ISNUMBER($A98),$F98*P98*10000,0)</f>
        <v>0</v>
      </c>
      <c r="V98" s="45" t="n">
        <f aca="false">IF(ISNUMBER($A98),$F98*Q98*-10000,0)</f>
        <v>-0</v>
      </c>
      <c r="W98" s="46"/>
      <c r="X98" s="47" t="n">
        <f aca="false">VLOOKUP($A98,PARAMS,7,FALSE())</f>
        <v>0.068853626476217</v>
      </c>
      <c r="Y98" s="48" t="n">
        <f aca="true">IF(ISNUMBER(G98),VLOOKUP($A98,PARAMS,8,FALSE()),VLOOKUP($A98,PARAMS,4,FALSE()))-TODAY()</f>
        <v>-8886</v>
      </c>
      <c r="AA98" s="44" t="n">
        <f aca="false">IF($E98=AA$2,$S98,0)</f>
        <v>0</v>
      </c>
      <c r="AB98" s="44" t="n">
        <f aca="false">IF($E98=AB$2,$S98,0)</f>
        <v>0</v>
      </c>
      <c r="AC98" s="44" t="n">
        <f aca="false">IF($E98=AC$2,$S98,0)</f>
        <v>0</v>
      </c>
      <c r="AD98" s="44" t="n">
        <f aca="false">IF($E98=AD$2,$S98,0)</f>
        <v>0</v>
      </c>
      <c r="AE98" s="44" t="n">
        <f aca="false">IF($E98=AE$2,$S98,0)</f>
        <v>0</v>
      </c>
      <c r="AG98" s="44" t="n">
        <f aca="false">IF($E98=AG$2,$T98,0)</f>
        <v>0</v>
      </c>
      <c r="AH98" s="44" t="n">
        <f aca="false">IF($E98=AH$2,$T98,0)</f>
        <v>0</v>
      </c>
      <c r="AI98" s="44" t="n">
        <f aca="false">IF($E98=AI$2,$T98,0)</f>
        <v>0</v>
      </c>
      <c r="AJ98" s="44" t="n">
        <f aca="false">IF($E98=AJ$2,$T98,0)</f>
        <v>0</v>
      </c>
      <c r="AK98" s="44" t="n">
        <f aca="false">IF($E98=AK$2,$T98,0)</f>
        <v>0</v>
      </c>
      <c r="AM98" s="44" t="n">
        <f aca="false">IF($E98=AM$2,$U98,0)</f>
        <v>0</v>
      </c>
      <c r="AN98" s="44" t="n">
        <f aca="false">IF($E98=AN$2,$U98,0)</f>
        <v>0</v>
      </c>
      <c r="AO98" s="44" t="n">
        <f aca="false">IF($E98=AO$2,$U98,0)</f>
        <v>0</v>
      </c>
      <c r="AP98" s="44" t="n">
        <f aca="false">IF($E98=AP$2,$U98,0)</f>
        <v>0</v>
      </c>
      <c r="AQ98" s="44" t="n">
        <f aca="false">IF($E98=AQ$2,$U98,0)</f>
        <v>0</v>
      </c>
    </row>
    <row r="99" customFormat="false" ht="11.25" hidden="false" customHeight="false" outlineLevel="0" collapsed="false">
      <c r="A99" s="49"/>
      <c r="B99" s="35"/>
      <c r="F99" s="37"/>
      <c r="G99" s="38"/>
      <c r="H99" s="39"/>
      <c r="I99" s="40"/>
      <c r="J99" s="39"/>
      <c r="K99" s="41"/>
      <c r="L99" s="41"/>
      <c r="M99" s="42"/>
      <c r="N99" s="42"/>
      <c r="O99" s="42"/>
      <c r="P99" s="42"/>
      <c r="Q99" s="42"/>
      <c r="R99" s="43"/>
      <c r="S99" s="44"/>
      <c r="T99" s="44"/>
      <c r="U99" s="45"/>
      <c r="V99" s="45"/>
      <c r="W99" s="46"/>
      <c r="X99" s="47"/>
      <c r="Y99" s="48"/>
    </row>
    <row r="100" customFormat="false" ht="11.25" hidden="false" customHeight="false" outlineLevel="0" collapsed="false">
      <c r="A100" s="34" t="n">
        <v>36739</v>
      </c>
      <c r="B100" s="35"/>
      <c r="C100" s="22" t="n">
        <v>2500</v>
      </c>
      <c r="D100" s="35" t="n">
        <v>31</v>
      </c>
      <c r="E100" s="36" t="n">
        <f aca="false">(M100-B100)*F100*10000</f>
        <v>0</v>
      </c>
      <c r="F100" s="37"/>
      <c r="G100" s="38" t="n">
        <v>-0.7525</v>
      </c>
      <c r="H100" s="39" t="n">
        <v>1</v>
      </c>
      <c r="I100" s="40" t="n">
        <f aca="false">I112+callchg</f>
        <v>3.85</v>
      </c>
      <c r="J100" s="39" t="e">
        <f aca="false">VLOOKUP($A100,PARAMS,2,FALSE())+G100</f>
        <v>#N/A</v>
      </c>
      <c r="K100" s="41" t="n">
        <v>0</v>
      </c>
      <c r="L100" s="41" t="e">
        <f aca="false">VLOOKUP($A100,PARAMS,3,FALSE())+K100</f>
        <v>#N/A</v>
      </c>
      <c r="M100" s="42" t="n">
        <f aca="false">IF(ISNUMBER($F100),bsd(M$2,$H100,$J100,$I100,$Y100,$L100,$X100,0.2),0)</f>
        <v>0</v>
      </c>
      <c r="N100" s="42" t="n">
        <f aca="false">IF(ISNUMBER($F100),bsd(N$2,$H100,$J100,$I100,$Y100,$L100,$X100,0.2),0)</f>
        <v>0</v>
      </c>
      <c r="O100" s="42" t="n">
        <f aca="false">IF(ISNUMBER($F100),bsd(O$2,$H100,$J100,$I100,$Y100,$L100,$X100,0.2),0)</f>
        <v>0</v>
      </c>
      <c r="P100" s="42" t="n">
        <f aca="false">IF(ISNUMBER($F100),bsd(P$2,$H100,$J100,$I100,$Y100,$L100,$X100,0.2),0)</f>
        <v>0</v>
      </c>
      <c r="Q100" s="42" t="n">
        <f aca="false">IF(ISNUMBER($F100),bsd(Q$2,$H100,$J100,$I100,$Y100,$L100,$X100,0.2),0)</f>
        <v>0</v>
      </c>
      <c r="R100" s="43"/>
      <c r="S100" s="44" t="n">
        <f aca="false">IF(ISNUMBER($A100),$F100*N100,0)</f>
        <v>0</v>
      </c>
      <c r="T100" s="44" t="n">
        <f aca="false">IF(ISNUMBER($A100),$F100*O100,0)</f>
        <v>0</v>
      </c>
      <c r="U100" s="45" t="n">
        <f aca="false">IF(ISNUMBER($A100),$F100*P100*10000,0)</f>
        <v>0</v>
      </c>
      <c r="V100" s="45" t="n">
        <f aca="false">IF(ISNUMBER($A100),$F100*Q100*-10000,0)</f>
        <v>-0</v>
      </c>
      <c r="W100" s="46"/>
      <c r="X100" s="47" t="e">
        <f aca="false">VLOOKUP($A100,PARAMS,7,FALSE())</f>
        <v>#N/A</v>
      </c>
      <c r="Y100" s="48" t="e">
        <f aca="true">IF(ISNUMBER(G100),VLOOKUP($A100,PARAMS,8,FALSE()),VLOOKUP($A100,PARAMS,4,FALSE()))-TODAY()</f>
        <v>#N/A</v>
      </c>
      <c r="AA100" s="44" t="n">
        <f aca="false">IF($E100=AA$2,$S100,0)</f>
        <v>0</v>
      </c>
      <c r="AB100" s="44" t="n">
        <f aca="false">IF($E100=AB$2,$S100,0)</f>
        <v>0</v>
      </c>
      <c r="AC100" s="44" t="n">
        <f aca="false">IF($E100=AC$2,$S100,0)</f>
        <v>0</v>
      </c>
      <c r="AD100" s="44" t="n">
        <f aca="false">IF($E100=AD$2,$S100,0)</f>
        <v>0</v>
      </c>
      <c r="AE100" s="44" t="n">
        <f aca="false">IF($E100=AE$2,$S100,0)</f>
        <v>0</v>
      </c>
      <c r="AG100" s="44" t="n">
        <f aca="false">IF($E100=AG$2,$T100,0)</f>
        <v>0</v>
      </c>
      <c r="AH100" s="44" t="n">
        <f aca="false">IF($E100=AH$2,$T100,0)</f>
        <v>0</v>
      </c>
      <c r="AI100" s="44" t="n">
        <f aca="false">IF($E100=AI$2,$T100,0)</f>
        <v>0</v>
      </c>
      <c r="AJ100" s="44" t="n">
        <f aca="false">IF($E100=AJ$2,$T100,0)</f>
        <v>0</v>
      </c>
      <c r="AK100" s="44" t="n">
        <f aca="false">IF($E100=AK$2,$T100,0)</f>
        <v>0</v>
      </c>
      <c r="AM100" s="44" t="n">
        <f aca="false">IF($E100=AM$2,$U100,0)</f>
        <v>0</v>
      </c>
      <c r="AN100" s="44" t="n">
        <f aca="false">IF($E100=AN$2,$U100,0)</f>
        <v>0</v>
      </c>
      <c r="AO100" s="44" t="n">
        <f aca="false">IF($E100=AO$2,$U100,0)</f>
        <v>0</v>
      </c>
      <c r="AP100" s="44" t="n">
        <f aca="false">IF($E100=AP$2,$U100,0)</f>
        <v>0</v>
      </c>
      <c r="AQ100" s="44" t="n">
        <f aca="false">IF($E100=AQ$2,$U100,0)</f>
        <v>0</v>
      </c>
    </row>
    <row r="101" customFormat="false" ht="11.25" hidden="false" customHeight="false" outlineLevel="0" collapsed="false">
      <c r="A101" s="34" t="n">
        <v>36770</v>
      </c>
      <c r="B101" s="35"/>
      <c r="C101" s="22" t="n">
        <v>2500</v>
      </c>
      <c r="D101" s="35" t="n">
        <v>30</v>
      </c>
      <c r="E101" s="36" t="n">
        <f aca="false">(M101-B101)*F101*10000</f>
        <v>0</v>
      </c>
      <c r="F101" s="37"/>
      <c r="G101" s="38" t="n">
        <v>-0.6575</v>
      </c>
      <c r="H101" s="39" t="n">
        <v>1</v>
      </c>
      <c r="I101" s="40" t="n">
        <f aca="false">I113+callchg</f>
        <v>3.85</v>
      </c>
      <c r="J101" s="39" t="e">
        <f aca="false">VLOOKUP($A101,PARAMS,2,FALSE())+G101</f>
        <v>#N/A</v>
      </c>
      <c r="K101" s="41" t="n">
        <v>0</v>
      </c>
      <c r="L101" s="41" t="e">
        <f aca="false">VLOOKUP($A101,PARAMS,3,FALSE())+K101</f>
        <v>#N/A</v>
      </c>
      <c r="M101" s="42" t="n">
        <f aca="false">IF(ISNUMBER($F101),bsd(M$2,$H101,$J101,$I101,$Y101,$L101,$X101,0.2),0)</f>
        <v>0</v>
      </c>
      <c r="N101" s="42" t="n">
        <f aca="false">IF(ISNUMBER($F101),bsd(N$2,$H101,$J101,$I101,$Y101,$L101,$X101,0.2),0)</f>
        <v>0</v>
      </c>
      <c r="O101" s="42" t="n">
        <f aca="false">IF(ISNUMBER($F101),bsd(O$2,$H101,$J101,$I101,$Y101,$L101,$X101,0.2),0)</f>
        <v>0</v>
      </c>
      <c r="P101" s="42" t="n">
        <f aca="false">IF(ISNUMBER($F101),bsd(P$2,$H101,$J101,$I101,$Y101,$L101,$X101,0.2),0)</f>
        <v>0</v>
      </c>
      <c r="Q101" s="42" t="n">
        <f aca="false">IF(ISNUMBER($F101),bsd(Q$2,$H101,$J101,$I101,$Y101,$L101,$X101,0.2),0)</f>
        <v>0</v>
      </c>
      <c r="R101" s="43"/>
      <c r="S101" s="44" t="n">
        <f aca="false">IF(ISNUMBER($A101),$F101*N101,0)</f>
        <v>0</v>
      </c>
      <c r="T101" s="44" t="n">
        <f aca="false">IF(ISNUMBER($A101),$F101*O101,0)</f>
        <v>0</v>
      </c>
      <c r="U101" s="45" t="n">
        <f aca="false">IF(ISNUMBER($A101),$F101*P101*10000,0)</f>
        <v>0</v>
      </c>
      <c r="V101" s="45" t="n">
        <f aca="false">IF(ISNUMBER($A101),$F101*Q101*-10000,0)</f>
        <v>-0</v>
      </c>
      <c r="W101" s="46"/>
      <c r="X101" s="47" t="e">
        <f aca="false">VLOOKUP($A101,PARAMS,7,FALSE())</f>
        <v>#N/A</v>
      </c>
      <c r="Y101" s="48" t="e">
        <f aca="true">IF(ISNUMBER(G101),VLOOKUP($A101,PARAMS,8,FALSE()),VLOOKUP($A101,PARAMS,4,FALSE()))-TODAY()</f>
        <v>#N/A</v>
      </c>
      <c r="AA101" s="44" t="n">
        <f aca="false">IF($E101=AA$2,$S101,0)</f>
        <v>0</v>
      </c>
      <c r="AB101" s="44" t="n">
        <f aca="false">IF($E101=AB$2,$S101,0)</f>
        <v>0</v>
      </c>
      <c r="AC101" s="44" t="n">
        <f aca="false">IF($E101=AC$2,$S101,0)</f>
        <v>0</v>
      </c>
      <c r="AD101" s="44" t="n">
        <f aca="false">IF($E101=AD$2,$S101,0)</f>
        <v>0</v>
      </c>
      <c r="AE101" s="44" t="n">
        <f aca="false">IF($E101=AE$2,$S101,0)</f>
        <v>0</v>
      </c>
      <c r="AG101" s="44" t="n">
        <f aca="false">IF($E101=AG$2,$T101,0)</f>
        <v>0</v>
      </c>
      <c r="AH101" s="44" t="n">
        <f aca="false">IF($E101=AH$2,$T101,0)</f>
        <v>0</v>
      </c>
      <c r="AI101" s="44" t="n">
        <f aca="false">IF($E101=AI$2,$T101,0)</f>
        <v>0</v>
      </c>
      <c r="AJ101" s="44" t="n">
        <f aca="false">IF($E101=AJ$2,$T101,0)</f>
        <v>0</v>
      </c>
      <c r="AK101" s="44" t="n">
        <f aca="false">IF($E101=AK$2,$T101,0)</f>
        <v>0</v>
      </c>
      <c r="AM101" s="44" t="n">
        <f aca="false">IF($E101=AM$2,$U101,0)</f>
        <v>0</v>
      </c>
      <c r="AN101" s="44" t="n">
        <f aca="false">IF($E101=AN$2,$U101,0)</f>
        <v>0</v>
      </c>
      <c r="AO101" s="44" t="n">
        <f aca="false">IF($E101=AO$2,$U101,0)</f>
        <v>0</v>
      </c>
      <c r="AP101" s="44" t="n">
        <f aca="false">IF($E101=AP$2,$U101,0)</f>
        <v>0</v>
      </c>
      <c r="AQ101" s="44" t="n">
        <f aca="false">IF($E101=AQ$2,$U101,0)</f>
        <v>0</v>
      </c>
    </row>
    <row r="102" customFormat="false" ht="11.25" hidden="false" customHeight="false" outlineLevel="0" collapsed="false">
      <c r="A102" s="34" t="n">
        <v>36800</v>
      </c>
      <c r="B102" s="35"/>
      <c r="C102" s="22" t="n">
        <v>2500</v>
      </c>
      <c r="D102" s="35" t="n">
        <v>31</v>
      </c>
      <c r="E102" s="36" t="n">
        <f aca="false">(M102-B102)*F102*10000</f>
        <v>0</v>
      </c>
      <c r="F102" s="37"/>
      <c r="G102" s="38" t="n">
        <v>-0.6175</v>
      </c>
      <c r="H102" s="39" t="n">
        <v>1</v>
      </c>
      <c r="I102" s="40" t="n">
        <f aca="false">I114+callchg</f>
        <v>3.85</v>
      </c>
      <c r="J102" s="39" t="n">
        <f aca="false">VLOOKUP($A102,PARAMS,2,FALSE())+G102</f>
        <v>4.1645</v>
      </c>
      <c r="K102" s="41" t="n">
        <v>0</v>
      </c>
      <c r="L102" s="41" t="n">
        <f aca="false">VLOOKUP($A102,PARAMS,3,FALSE())+K102</f>
        <v>0.54</v>
      </c>
      <c r="M102" s="42" t="n">
        <f aca="false">IF(ISNUMBER($F102),bsd(M$2,$H102,$J102,$I102,$Y102,$L102,$X102,0.2),0)</f>
        <v>0</v>
      </c>
      <c r="N102" s="42" t="n">
        <f aca="false">IF(ISNUMBER($F102),bsd(N$2,$H102,$J102,$I102,$Y102,$L102,$X102,0.2),0)</f>
        <v>0</v>
      </c>
      <c r="O102" s="42" t="n">
        <f aca="false">IF(ISNUMBER($F102),bsd(O$2,$H102,$J102,$I102,$Y102,$L102,$X102,0.2),0)</f>
        <v>0</v>
      </c>
      <c r="P102" s="42" t="n">
        <f aca="false">IF(ISNUMBER($F102),bsd(P$2,$H102,$J102,$I102,$Y102,$L102,$X102,0.2),0)</f>
        <v>0</v>
      </c>
      <c r="Q102" s="42" t="n">
        <f aca="false">IF(ISNUMBER($F102),bsd(Q$2,$H102,$J102,$I102,$Y102,$L102,$X102,0.2),0)</f>
        <v>0</v>
      </c>
      <c r="R102" s="43"/>
      <c r="S102" s="44" t="n">
        <f aca="false">IF(ISNUMBER($A102),$F102*N102,0)</f>
        <v>0</v>
      </c>
      <c r="T102" s="44" t="n">
        <f aca="false">IF(ISNUMBER($A102),$F102*O102,0)</f>
        <v>0</v>
      </c>
      <c r="U102" s="45" t="n">
        <f aca="false">IF(ISNUMBER($A102),$F102*P102*10000,0)</f>
        <v>0</v>
      </c>
      <c r="V102" s="45" t="n">
        <f aca="false">IF(ISNUMBER($A102),$F102*Q102*-10000,0)</f>
        <v>-0</v>
      </c>
      <c r="W102" s="46"/>
      <c r="X102" s="47" t="n">
        <f aca="false">VLOOKUP($A102,PARAMS,7,FALSE())</f>
        <v>0.067998663678555</v>
      </c>
      <c r="Y102" s="48" t="n">
        <f aca="true">IF(ISNUMBER(G102),VLOOKUP($A102,PARAMS,8,FALSE()),VLOOKUP($A102,PARAMS,4,FALSE()))-TODAY()</f>
        <v>-9130</v>
      </c>
      <c r="AA102" s="44" t="n">
        <f aca="false">IF($E102=AA$2,$S102,0)</f>
        <v>0</v>
      </c>
      <c r="AB102" s="44" t="n">
        <f aca="false">IF($E102=AB$2,$S102,0)</f>
        <v>0</v>
      </c>
      <c r="AC102" s="44" t="n">
        <f aca="false">IF($E102=AC$2,$S102,0)</f>
        <v>0</v>
      </c>
      <c r="AD102" s="44" t="n">
        <f aca="false">IF($E102=AD$2,$S102,0)</f>
        <v>0</v>
      </c>
      <c r="AE102" s="44" t="n">
        <f aca="false">IF($E102=AE$2,$S102,0)</f>
        <v>0</v>
      </c>
      <c r="AG102" s="44" t="n">
        <f aca="false">IF($E102=AG$2,$T102,0)</f>
        <v>0</v>
      </c>
      <c r="AH102" s="44" t="n">
        <f aca="false">IF($E102=AH$2,$T102,0)</f>
        <v>0</v>
      </c>
      <c r="AI102" s="44" t="n">
        <f aca="false">IF($E102=AI$2,$T102,0)</f>
        <v>0</v>
      </c>
      <c r="AJ102" s="44" t="n">
        <f aca="false">IF($E102=AJ$2,$T102,0)</f>
        <v>0</v>
      </c>
      <c r="AK102" s="44" t="n">
        <f aca="false">IF($E102=AK$2,$T102,0)</f>
        <v>0</v>
      </c>
      <c r="AM102" s="44" t="n">
        <f aca="false">IF($E102=AM$2,$U102,0)</f>
        <v>0</v>
      </c>
      <c r="AN102" s="44" t="n">
        <f aca="false">IF($E102=AN$2,$U102,0)</f>
        <v>0</v>
      </c>
      <c r="AO102" s="44" t="n">
        <f aca="false">IF($E102=AO$2,$U102,0)</f>
        <v>0</v>
      </c>
      <c r="AP102" s="44" t="n">
        <f aca="false">IF($E102=AP$2,$U102,0)</f>
        <v>0</v>
      </c>
      <c r="AQ102" s="44" t="n">
        <f aca="false">IF($E102=AQ$2,$U102,0)</f>
        <v>0</v>
      </c>
    </row>
    <row r="103" customFormat="false" ht="11.25" hidden="false" customHeight="false" outlineLevel="0" collapsed="false">
      <c r="A103" s="34" t="n">
        <v>36831</v>
      </c>
      <c r="B103" s="35"/>
      <c r="C103" s="22" t="n">
        <v>2500</v>
      </c>
      <c r="D103" s="35" t="n">
        <v>30</v>
      </c>
      <c r="E103" s="36" t="n">
        <f aca="false">(M103-B103)*F103*10000</f>
        <v>0</v>
      </c>
      <c r="F103" s="37"/>
      <c r="G103" s="38" t="n">
        <v>-0.385</v>
      </c>
      <c r="H103" s="39" t="n">
        <v>1</v>
      </c>
      <c r="I103" s="40" t="n">
        <f aca="false">I115+callchg</f>
        <v>3.85</v>
      </c>
      <c r="J103" s="39" t="n">
        <f aca="false">VLOOKUP($A103,PARAMS,2,FALSE())+G103</f>
        <v>4.455</v>
      </c>
      <c r="K103" s="41" t="n">
        <v>0</v>
      </c>
      <c r="L103" s="41" t="n">
        <f aca="false">VLOOKUP($A103,PARAMS,3,FALSE())+K103</f>
        <v>0.56</v>
      </c>
      <c r="M103" s="42" t="n">
        <f aca="false">IF(ISNUMBER($F103),bsd(M$2,$H103,$J103,$I103,$Y103,$L103,$X103,0.2),0)</f>
        <v>0</v>
      </c>
      <c r="N103" s="42" t="n">
        <f aca="false">IF(ISNUMBER($F103),bsd(N$2,$H103,$J103,$I103,$Y103,$L103,$X103,0.2),0)</f>
        <v>0</v>
      </c>
      <c r="O103" s="42" t="n">
        <f aca="false">IF(ISNUMBER($F103),bsd(O$2,$H103,$J103,$I103,$Y103,$L103,$X103,0.2),0)</f>
        <v>0</v>
      </c>
      <c r="P103" s="42" t="n">
        <f aca="false">IF(ISNUMBER($F103),bsd(P$2,$H103,$J103,$I103,$Y103,$L103,$X103,0.2),0)</f>
        <v>0</v>
      </c>
      <c r="Q103" s="42" t="n">
        <f aca="false">IF(ISNUMBER($F103),bsd(Q$2,$H103,$J103,$I103,$Y103,$L103,$X103,0.2),0)</f>
        <v>0</v>
      </c>
      <c r="R103" s="43"/>
      <c r="S103" s="44" t="n">
        <f aca="false">IF(ISNUMBER($A103),$F103*N103,0)</f>
        <v>0</v>
      </c>
      <c r="T103" s="44" t="n">
        <f aca="false">IF(ISNUMBER($A103),$F103*O103,0)</f>
        <v>0</v>
      </c>
      <c r="U103" s="45" t="n">
        <f aca="false">IF(ISNUMBER($A103),$F103*P103*10000,0)</f>
        <v>0</v>
      </c>
      <c r="V103" s="45" t="n">
        <f aca="false">IF(ISNUMBER($A103),$F103*Q103*-10000,0)</f>
        <v>-0</v>
      </c>
      <c r="W103" s="46"/>
      <c r="X103" s="47" t="n">
        <f aca="false">VLOOKUP($A103,PARAMS,7,FALSE())</f>
        <v>0.068040372818879</v>
      </c>
      <c r="Y103" s="48" t="n">
        <f aca="true">IF(ISNUMBER(G103),VLOOKUP($A103,PARAMS,8,FALSE()),VLOOKUP($A103,PARAMS,4,FALSE()))-TODAY()</f>
        <v>-9100</v>
      </c>
      <c r="AA103" s="44" t="n">
        <f aca="false">IF($E103=AA$2,$S103,0)</f>
        <v>0</v>
      </c>
      <c r="AB103" s="44" t="n">
        <f aca="false">IF($E103=AB$2,$S103,0)</f>
        <v>0</v>
      </c>
      <c r="AC103" s="44" t="n">
        <f aca="false">IF($E103=AC$2,$S103,0)</f>
        <v>0</v>
      </c>
      <c r="AD103" s="44" t="n">
        <f aca="false">IF($E103=AD$2,$S103,0)</f>
        <v>0</v>
      </c>
      <c r="AE103" s="44" t="n">
        <f aca="false">IF($E103=AE$2,$S103,0)</f>
        <v>0</v>
      </c>
      <c r="AG103" s="44" t="n">
        <f aca="false">IF($E103=AG$2,$T103,0)</f>
        <v>0</v>
      </c>
      <c r="AH103" s="44" t="n">
        <f aca="false">IF($E103=AH$2,$T103,0)</f>
        <v>0</v>
      </c>
      <c r="AI103" s="44" t="n">
        <f aca="false">IF($E103=AI$2,$T103,0)</f>
        <v>0</v>
      </c>
      <c r="AJ103" s="44" t="n">
        <f aca="false">IF($E103=AJ$2,$T103,0)</f>
        <v>0</v>
      </c>
      <c r="AK103" s="44" t="n">
        <f aca="false">IF($E103=AK$2,$T103,0)</f>
        <v>0</v>
      </c>
      <c r="AM103" s="44" t="n">
        <f aca="false">IF($E103=AM$2,$U103,0)</f>
        <v>0</v>
      </c>
      <c r="AN103" s="44" t="n">
        <f aca="false">IF($E103=AN$2,$U103,0)</f>
        <v>0</v>
      </c>
      <c r="AO103" s="44" t="n">
        <f aca="false">IF($E103=AO$2,$U103,0)</f>
        <v>0</v>
      </c>
      <c r="AP103" s="44" t="n">
        <f aca="false">IF($E103=AP$2,$U103,0)</f>
        <v>0</v>
      </c>
      <c r="AQ103" s="44" t="n">
        <f aca="false">IF($E103=AQ$2,$U103,0)</f>
        <v>0</v>
      </c>
    </row>
    <row r="104" customFormat="false" ht="11.25" hidden="false" customHeight="false" outlineLevel="0" collapsed="false">
      <c r="A104" s="34" t="n">
        <v>36861</v>
      </c>
      <c r="B104" s="35"/>
      <c r="C104" s="22" t="n">
        <v>2500</v>
      </c>
      <c r="D104" s="35" t="n">
        <v>31</v>
      </c>
      <c r="E104" s="36" t="n">
        <f aca="false">(M104-B104)*F104*10000</f>
        <v>0</v>
      </c>
      <c r="F104" s="37"/>
      <c r="G104" s="38" t="n">
        <v>-0.36</v>
      </c>
      <c r="H104" s="39" t="n">
        <v>1</v>
      </c>
      <c r="I104" s="40" t="n">
        <f aca="false">I116+callchg</f>
        <v>3.85</v>
      </c>
      <c r="J104" s="39" t="n">
        <f aca="false">VLOOKUP($A104,PARAMS,2,FALSE())+G104</f>
        <v>4.55</v>
      </c>
      <c r="K104" s="41" t="n">
        <v>0</v>
      </c>
      <c r="L104" s="41" t="n">
        <f aca="false">VLOOKUP($A104,PARAMS,3,FALSE())+K104</f>
        <v>0.59</v>
      </c>
      <c r="M104" s="42" t="n">
        <f aca="false">IF(ISNUMBER($F104),bsd(M$2,$H104,$J104,$I104,$Y104,$L104,$X104,0.2),0)</f>
        <v>0</v>
      </c>
      <c r="N104" s="42" t="n">
        <f aca="false">IF(ISNUMBER($F104),bsd(N$2,$H104,$J104,$I104,$Y104,$L104,$X104,0.2),0)</f>
        <v>0</v>
      </c>
      <c r="O104" s="42" t="n">
        <f aca="false">IF(ISNUMBER($F104),bsd(O$2,$H104,$J104,$I104,$Y104,$L104,$X104,0.2),0)</f>
        <v>0</v>
      </c>
      <c r="P104" s="42" t="n">
        <f aca="false">IF(ISNUMBER($F104),bsd(P$2,$H104,$J104,$I104,$Y104,$L104,$X104,0.2),0)</f>
        <v>0</v>
      </c>
      <c r="Q104" s="42" t="n">
        <f aca="false">IF(ISNUMBER($F104),bsd(Q$2,$H104,$J104,$I104,$Y104,$L104,$X104,0.2),0)</f>
        <v>0</v>
      </c>
      <c r="R104" s="43"/>
      <c r="S104" s="44" t="n">
        <f aca="false">IF(ISNUMBER($A104),$F104*N104,0)</f>
        <v>0</v>
      </c>
      <c r="T104" s="44" t="n">
        <f aca="false">IF(ISNUMBER($A104),$F104*O104,0)</f>
        <v>0</v>
      </c>
      <c r="U104" s="45" t="n">
        <f aca="false">IF(ISNUMBER($A104),$F104*P104*10000,0)</f>
        <v>0</v>
      </c>
      <c r="V104" s="45" t="n">
        <f aca="false">IF(ISNUMBER($A104),$F104*Q104*-10000,0)</f>
        <v>-0</v>
      </c>
      <c r="W104" s="46"/>
      <c r="X104" s="47" t="n">
        <f aca="false">VLOOKUP($A104,PARAMS,7,FALSE())</f>
        <v>0.068247886953399</v>
      </c>
      <c r="Y104" s="48" t="n">
        <f aca="true">IF(ISNUMBER(G104),VLOOKUP($A104,PARAMS,8,FALSE()),VLOOKUP($A104,PARAMS,4,FALSE()))-TODAY()</f>
        <v>-9068</v>
      </c>
      <c r="AA104" s="44" t="n">
        <f aca="false">IF($E104=AA$2,$S104,0)</f>
        <v>0</v>
      </c>
      <c r="AB104" s="44" t="n">
        <f aca="false">IF($E104=AB$2,$S104,0)</f>
        <v>0</v>
      </c>
      <c r="AC104" s="44" t="n">
        <f aca="false">IF($E104=AC$2,$S104,0)</f>
        <v>0</v>
      </c>
      <c r="AD104" s="44" t="n">
        <f aca="false">IF($E104=AD$2,$S104,0)</f>
        <v>0</v>
      </c>
      <c r="AE104" s="44" t="n">
        <f aca="false">IF($E104=AE$2,$S104,0)</f>
        <v>0</v>
      </c>
      <c r="AG104" s="44" t="n">
        <f aca="false">IF($E104=AG$2,$T104,0)</f>
        <v>0</v>
      </c>
      <c r="AH104" s="44" t="n">
        <f aca="false">IF($E104=AH$2,$T104,0)</f>
        <v>0</v>
      </c>
      <c r="AI104" s="44" t="n">
        <f aca="false">IF($E104=AI$2,$T104,0)</f>
        <v>0</v>
      </c>
      <c r="AJ104" s="44" t="n">
        <f aca="false">IF($E104=AJ$2,$T104,0)</f>
        <v>0</v>
      </c>
      <c r="AK104" s="44" t="n">
        <f aca="false">IF($E104=AK$2,$T104,0)</f>
        <v>0</v>
      </c>
      <c r="AM104" s="44" t="n">
        <f aca="false">IF($E104=AM$2,$U104,0)</f>
        <v>0</v>
      </c>
      <c r="AN104" s="44" t="n">
        <f aca="false">IF($E104=AN$2,$U104,0)</f>
        <v>0</v>
      </c>
      <c r="AO104" s="44" t="n">
        <f aca="false">IF($E104=AO$2,$U104,0)</f>
        <v>0</v>
      </c>
      <c r="AP104" s="44" t="n">
        <f aca="false">IF($E104=AP$2,$U104,0)</f>
        <v>0</v>
      </c>
      <c r="AQ104" s="44" t="n">
        <f aca="false">IF($E104=AQ$2,$U104,0)</f>
        <v>0</v>
      </c>
    </row>
    <row r="105" customFormat="false" ht="11.25" hidden="false" customHeight="false" outlineLevel="0" collapsed="false">
      <c r="A105" s="34" t="n">
        <v>36892</v>
      </c>
      <c r="B105" s="35"/>
      <c r="C105" s="22" t="n">
        <v>2500</v>
      </c>
      <c r="D105" s="35" t="n">
        <v>31</v>
      </c>
      <c r="E105" s="36" t="n">
        <f aca="false">(M105-B105)*F105*10000</f>
        <v>0</v>
      </c>
      <c r="F105" s="37"/>
      <c r="G105" s="38" t="n">
        <v>-0.36</v>
      </c>
      <c r="H105" s="39" t="n">
        <v>1</v>
      </c>
      <c r="I105" s="40" t="n">
        <f aca="false">I117+callchg</f>
        <v>3.85</v>
      </c>
      <c r="J105" s="39" t="n">
        <f aca="false">VLOOKUP($A105,PARAMS,2,FALSE())+G105</f>
        <v>4.49</v>
      </c>
      <c r="K105" s="41" t="n">
        <v>0</v>
      </c>
      <c r="L105" s="41" t="n">
        <f aca="false">VLOOKUP($A105,PARAMS,3,FALSE())+K105</f>
        <v>0.6</v>
      </c>
      <c r="M105" s="42" t="n">
        <f aca="false">IF(ISNUMBER($F105),bsd(M$2,$H105,$J105,$I105,$Y105,$L105,$X105,0.2),0)</f>
        <v>0</v>
      </c>
      <c r="N105" s="42" t="n">
        <f aca="false">IF(ISNUMBER($F105),bsd(N$2,$H105,$J105,$I105,$Y105,$L105,$X105,0.2),0)</f>
        <v>0</v>
      </c>
      <c r="O105" s="42" t="n">
        <f aca="false">IF(ISNUMBER($F105),bsd(O$2,$H105,$J105,$I105,$Y105,$L105,$X105,0.2),0)</f>
        <v>0</v>
      </c>
      <c r="P105" s="42" t="n">
        <f aca="false">IF(ISNUMBER($F105),bsd(P$2,$H105,$J105,$I105,$Y105,$L105,$X105,0.2),0)</f>
        <v>0</v>
      </c>
      <c r="Q105" s="42" t="n">
        <f aca="false">IF(ISNUMBER($F105),bsd(Q$2,$H105,$J105,$I105,$Y105,$L105,$X105,0.2),0)</f>
        <v>0</v>
      </c>
      <c r="R105" s="43"/>
      <c r="S105" s="44" t="n">
        <f aca="false">IF(ISNUMBER($A105),$F105*N105,0)</f>
        <v>0</v>
      </c>
      <c r="T105" s="44" t="n">
        <f aca="false">IF(ISNUMBER($A105),$F105*O105,0)</f>
        <v>0</v>
      </c>
      <c r="U105" s="45" t="n">
        <f aca="false">IF(ISNUMBER($A105),$F105*P105*10000,0)</f>
        <v>0</v>
      </c>
      <c r="V105" s="45" t="n">
        <f aca="false">IF(ISNUMBER($A105),$F105*Q105*-10000,0)</f>
        <v>-0</v>
      </c>
      <c r="W105" s="46"/>
      <c r="X105" s="47" t="n">
        <f aca="false">VLOOKUP($A105,PARAMS,7,FALSE())</f>
        <v>0.068245902043498</v>
      </c>
      <c r="Y105" s="48" t="n">
        <f aca="true">IF(ISNUMBER(G105),VLOOKUP($A105,PARAMS,8,FALSE()),VLOOKUP($A105,PARAMS,4,FALSE()))-TODAY()</f>
        <v>-9039</v>
      </c>
      <c r="AA105" s="44" t="n">
        <f aca="false">IF($E105=AA$2,$S105,0)</f>
        <v>0</v>
      </c>
      <c r="AB105" s="44" t="n">
        <f aca="false">IF($E105=AB$2,$S105,0)</f>
        <v>0</v>
      </c>
      <c r="AC105" s="44" t="n">
        <f aca="false">IF($E105=AC$2,$S105,0)</f>
        <v>0</v>
      </c>
      <c r="AD105" s="44" t="n">
        <f aca="false">IF($E105=AD$2,$S105,0)</f>
        <v>0</v>
      </c>
      <c r="AE105" s="44" t="n">
        <f aca="false">IF($E105=AE$2,$S105,0)</f>
        <v>0</v>
      </c>
      <c r="AG105" s="44" t="n">
        <f aca="false">IF($E105=AG$2,$T105,0)</f>
        <v>0</v>
      </c>
      <c r="AH105" s="44" t="n">
        <f aca="false">IF($E105=AH$2,$T105,0)</f>
        <v>0</v>
      </c>
      <c r="AI105" s="44" t="n">
        <f aca="false">IF($E105=AI$2,$T105,0)</f>
        <v>0</v>
      </c>
      <c r="AJ105" s="44" t="n">
        <f aca="false">IF($E105=AJ$2,$T105,0)</f>
        <v>0</v>
      </c>
      <c r="AK105" s="44" t="n">
        <f aca="false">IF($E105=AK$2,$T105,0)</f>
        <v>0</v>
      </c>
      <c r="AM105" s="44" t="n">
        <f aca="false">IF($E105=AM$2,$U105,0)</f>
        <v>0</v>
      </c>
      <c r="AN105" s="44" t="n">
        <f aca="false">IF($E105=AN$2,$U105,0)</f>
        <v>0</v>
      </c>
      <c r="AO105" s="44" t="n">
        <f aca="false">IF($E105=AO$2,$U105,0)</f>
        <v>0</v>
      </c>
      <c r="AP105" s="44" t="n">
        <f aca="false">IF($E105=AP$2,$U105,0)</f>
        <v>0</v>
      </c>
      <c r="AQ105" s="44" t="n">
        <f aca="false">IF($E105=AQ$2,$U105,0)</f>
        <v>0</v>
      </c>
    </row>
    <row r="106" customFormat="false" ht="11.25" hidden="false" customHeight="false" outlineLevel="0" collapsed="false">
      <c r="A106" s="34" t="n">
        <v>36923</v>
      </c>
      <c r="B106" s="35"/>
      <c r="C106" s="22" t="n">
        <v>2500</v>
      </c>
      <c r="D106" s="35" t="n">
        <v>28</v>
      </c>
      <c r="E106" s="36" t="n">
        <f aca="false">(M106-B106)*F106*10000</f>
        <v>0</v>
      </c>
      <c r="F106" s="37"/>
      <c r="G106" s="38" t="n">
        <v>-0.385</v>
      </c>
      <c r="H106" s="39" t="n">
        <v>1</v>
      </c>
      <c r="I106" s="40" t="n">
        <f aca="false">I118+callchg</f>
        <v>3.85</v>
      </c>
      <c r="J106" s="39" t="n">
        <f aca="false">VLOOKUP($A106,PARAMS,2,FALSE())+G106</f>
        <v>4.195</v>
      </c>
      <c r="K106" s="41" t="n">
        <v>0</v>
      </c>
      <c r="L106" s="41" t="n">
        <f aca="false">VLOOKUP($A106,PARAMS,3,FALSE())+K106</f>
        <v>0.5925</v>
      </c>
      <c r="M106" s="42" t="n">
        <f aca="false">IF(ISNUMBER($F106),bsd(M$2,$H106,$J106,$I106,$Y106,$L106,$X106,0.2),0)</f>
        <v>0</v>
      </c>
      <c r="N106" s="42" t="n">
        <f aca="false">IF(ISNUMBER($F106),bsd(N$2,$H106,$J106,$I106,$Y106,$L106,$X106,0.2),0)</f>
        <v>0</v>
      </c>
      <c r="O106" s="42" t="n">
        <f aca="false">IF(ISNUMBER($F106),bsd(O$2,$H106,$J106,$I106,$Y106,$L106,$X106,0.2),0)</f>
        <v>0</v>
      </c>
      <c r="P106" s="42" t="n">
        <f aca="false">IF(ISNUMBER($F106),bsd(P$2,$H106,$J106,$I106,$Y106,$L106,$X106,0.2),0)</f>
        <v>0</v>
      </c>
      <c r="Q106" s="42" t="n">
        <f aca="false">IF(ISNUMBER($F106),bsd(Q$2,$H106,$J106,$I106,$Y106,$L106,$X106,0.2),0)</f>
        <v>0</v>
      </c>
      <c r="R106" s="43"/>
      <c r="S106" s="44" t="n">
        <f aca="false">IF(ISNUMBER($A106),$F106*N106,0)</f>
        <v>0</v>
      </c>
      <c r="T106" s="44" t="n">
        <f aca="false">IF(ISNUMBER($A106),$F106*O106,0)</f>
        <v>0</v>
      </c>
      <c r="U106" s="45" t="n">
        <f aca="false">IF(ISNUMBER($A106),$F106*P106*10000,0)</f>
        <v>0</v>
      </c>
      <c r="V106" s="45" t="n">
        <f aca="false">IF(ISNUMBER($A106),$F106*Q106*-10000,0)</f>
        <v>-0</v>
      </c>
      <c r="W106" s="46"/>
      <c r="X106" s="47" t="n">
        <f aca="false">VLOOKUP($A106,PARAMS,7,FALSE())</f>
        <v>0.068477342037279</v>
      </c>
      <c r="Y106" s="48" t="n">
        <f aca="true">IF(ISNUMBER(G106),VLOOKUP($A106,PARAMS,8,FALSE()),VLOOKUP($A106,PARAMS,4,FALSE()))-TODAY()</f>
        <v>-9006</v>
      </c>
      <c r="AA106" s="44" t="n">
        <f aca="false">IF($E106=AA$2,$S106,0)</f>
        <v>0</v>
      </c>
      <c r="AB106" s="44" t="n">
        <f aca="false">IF($E106=AB$2,$S106,0)</f>
        <v>0</v>
      </c>
      <c r="AC106" s="44" t="n">
        <f aca="false">IF($E106=AC$2,$S106,0)</f>
        <v>0</v>
      </c>
      <c r="AD106" s="44" t="n">
        <f aca="false">IF($E106=AD$2,$S106,0)</f>
        <v>0</v>
      </c>
      <c r="AE106" s="44" t="n">
        <f aca="false">IF($E106=AE$2,$S106,0)</f>
        <v>0</v>
      </c>
      <c r="AG106" s="44" t="n">
        <f aca="false">IF($E106=AG$2,$T106,0)</f>
        <v>0</v>
      </c>
      <c r="AH106" s="44" t="n">
        <f aca="false">IF($E106=AH$2,$T106,0)</f>
        <v>0</v>
      </c>
      <c r="AI106" s="44" t="n">
        <f aca="false">IF($E106=AI$2,$T106,0)</f>
        <v>0</v>
      </c>
      <c r="AJ106" s="44" t="n">
        <f aca="false">IF($E106=AJ$2,$T106,0)</f>
        <v>0</v>
      </c>
      <c r="AK106" s="44" t="n">
        <f aca="false">IF($E106=AK$2,$T106,0)</f>
        <v>0</v>
      </c>
      <c r="AM106" s="44" t="n">
        <f aca="false">IF($E106=AM$2,$U106,0)</f>
        <v>0</v>
      </c>
      <c r="AN106" s="44" t="n">
        <f aca="false">IF($E106=AN$2,$U106,0)</f>
        <v>0</v>
      </c>
      <c r="AO106" s="44" t="n">
        <f aca="false">IF($E106=AO$2,$U106,0)</f>
        <v>0</v>
      </c>
      <c r="AP106" s="44" t="n">
        <f aca="false">IF($E106=AP$2,$U106,0)</f>
        <v>0</v>
      </c>
      <c r="AQ106" s="44" t="n">
        <f aca="false">IF($E106=AQ$2,$U106,0)</f>
        <v>0</v>
      </c>
    </row>
    <row r="107" customFormat="false" ht="11.25" hidden="false" customHeight="false" outlineLevel="0" collapsed="false">
      <c r="A107" s="34" t="n">
        <v>36951</v>
      </c>
      <c r="B107" s="35"/>
      <c r="C107" s="22" t="n">
        <v>2500</v>
      </c>
      <c r="D107" s="35" t="n">
        <v>31</v>
      </c>
      <c r="E107" s="36" t="n">
        <f aca="false">(M107-B107)*F107*10000</f>
        <v>0</v>
      </c>
      <c r="F107" s="37"/>
      <c r="G107" s="38" t="n">
        <v>-0.385</v>
      </c>
      <c r="H107" s="39" t="n">
        <v>1</v>
      </c>
      <c r="I107" s="40" t="n">
        <f aca="false">I119+callchg</f>
        <v>3.85</v>
      </c>
      <c r="J107" s="39" t="n">
        <f aca="false">VLOOKUP($A107,PARAMS,2,FALSE())+G107</f>
        <v>3.93</v>
      </c>
      <c r="K107" s="41" t="n">
        <v>0</v>
      </c>
      <c r="L107" s="41" t="n">
        <f aca="false">VLOOKUP($A107,PARAMS,3,FALSE())+K107</f>
        <v>0.53</v>
      </c>
      <c r="M107" s="42" t="n">
        <f aca="false">IF(ISNUMBER($F107),bsd(M$2,$H107,$J107,$I107,$Y107,$L107,$X107,0.2),0)</f>
        <v>0</v>
      </c>
      <c r="N107" s="42" t="n">
        <f aca="false">IF(ISNUMBER($F107),bsd(N$2,$H107,$J107,$I107,$Y107,$L107,$X107,0.2),0)</f>
        <v>0</v>
      </c>
      <c r="O107" s="42" t="n">
        <f aca="false">IF(ISNUMBER($F107),bsd(O$2,$H107,$J107,$I107,$Y107,$L107,$X107,0.2),0)</f>
        <v>0</v>
      </c>
      <c r="P107" s="42" t="n">
        <f aca="false">IF(ISNUMBER($F107),bsd(P$2,$H107,$J107,$I107,$Y107,$L107,$X107,0.2),0)</f>
        <v>0</v>
      </c>
      <c r="Q107" s="42" t="n">
        <f aca="false">IF(ISNUMBER($F107),bsd(Q$2,$H107,$J107,$I107,$Y107,$L107,$X107,0.2),0)</f>
        <v>0</v>
      </c>
      <c r="R107" s="43"/>
      <c r="S107" s="44" t="n">
        <f aca="false">IF(ISNUMBER($A107),$F107*N107,0)</f>
        <v>0</v>
      </c>
      <c r="T107" s="44" t="n">
        <f aca="false">IF(ISNUMBER($A107),$F107*O107,0)</f>
        <v>0</v>
      </c>
      <c r="U107" s="45" t="n">
        <f aca="false">IF(ISNUMBER($A107),$F107*P107*10000,0)</f>
        <v>0</v>
      </c>
      <c r="V107" s="45" t="n">
        <f aca="false">IF(ISNUMBER($A107),$F107*Q107*-10000,0)</f>
        <v>-0</v>
      </c>
      <c r="W107" s="46"/>
      <c r="X107" s="47" t="n">
        <f aca="false">VLOOKUP($A107,PARAMS,7,FALSE())</f>
        <v>0.068686384627542</v>
      </c>
      <c r="Y107" s="48" t="n">
        <f aca="true">IF(ISNUMBER(G107),VLOOKUP($A107,PARAMS,8,FALSE()),VLOOKUP($A107,PARAMS,4,FALSE()))-TODAY()</f>
        <v>-8978</v>
      </c>
      <c r="AA107" s="44" t="n">
        <f aca="false">IF($E107=AA$2,$S107,0)</f>
        <v>0</v>
      </c>
      <c r="AB107" s="44" t="n">
        <f aca="false">IF($E107=AB$2,$S107,0)</f>
        <v>0</v>
      </c>
      <c r="AC107" s="44" t="n">
        <f aca="false">IF($E107=AC$2,$S107,0)</f>
        <v>0</v>
      </c>
      <c r="AD107" s="44" t="n">
        <f aca="false">IF($E107=AD$2,$S107,0)</f>
        <v>0</v>
      </c>
      <c r="AE107" s="44" t="n">
        <f aca="false">IF($E107=AE$2,$S107,0)</f>
        <v>0</v>
      </c>
      <c r="AG107" s="44" t="n">
        <f aca="false">IF($E107=AG$2,$T107,0)</f>
        <v>0</v>
      </c>
      <c r="AH107" s="44" t="n">
        <f aca="false">IF($E107=AH$2,$T107,0)</f>
        <v>0</v>
      </c>
      <c r="AI107" s="44" t="n">
        <f aca="false">IF($E107=AI$2,$T107,0)</f>
        <v>0</v>
      </c>
      <c r="AJ107" s="44" t="n">
        <f aca="false">IF($E107=AJ$2,$T107,0)</f>
        <v>0</v>
      </c>
      <c r="AK107" s="44" t="n">
        <f aca="false">IF($E107=AK$2,$T107,0)</f>
        <v>0</v>
      </c>
      <c r="AM107" s="44" t="n">
        <f aca="false">IF($E107=AM$2,$U107,0)</f>
        <v>0</v>
      </c>
      <c r="AN107" s="44" t="n">
        <f aca="false">IF($E107=AN$2,$U107,0)</f>
        <v>0</v>
      </c>
      <c r="AO107" s="44" t="n">
        <f aca="false">IF($E107=AO$2,$U107,0)</f>
        <v>0</v>
      </c>
      <c r="AP107" s="44" t="n">
        <f aca="false">IF($E107=AP$2,$U107,0)</f>
        <v>0</v>
      </c>
      <c r="AQ107" s="44" t="n">
        <f aca="false">IF($E107=AQ$2,$U107,0)</f>
        <v>0</v>
      </c>
    </row>
    <row r="108" customFormat="false" ht="11.25" hidden="false" customHeight="false" outlineLevel="0" collapsed="false">
      <c r="A108" s="34" t="n">
        <v>36982</v>
      </c>
      <c r="B108" s="35"/>
      <c r="C108" s="22" t="n">
        <v>2500</v>
      </c>
      <c r="D108" s="35" t="n">
        <v>30</v>
      </c>
      <c r="E108" s="36" t="n">
        <f aca="false">(M108-B108)*F108*10000</f>
        <v>0</v>
      </c>
      <c r="F108" s="37"/>
      <c r="G108" s="38" t="n">
        <v>-0.5175</v>
      </c>
      <c r="H108" s="39" t="n">
        <v>1</v>
      </c>
      <c r="I108" s="40" t="n">
        <f aca="false">I120+callchg</f>
        <v>3.85</v>
      </c>
      <c r="J108" s="39" t="n">
        <f aca="false">VLOOKUP($A108,PARAMS,2,FALSE())+G108</f>
        <v>3.5375</v>
      </c>
      <c r="K108" s="41" t="n">
        <v>0</v>
      </c>
      <c r="L108" s="41" t="n">
        <f aca="false">VLOOKUP($A108,PARAMS,3,FALSE())+K108</f>
        <v>0.435</v>
      </c>
      <c r="M108" s="42" t="n">
        <f aca="false">IF(ISNUMBER($F108),bsd(M$2,$H108,$J108,$I108,$Y108,$L108,$X108,0.2),0)</f>
        <v>0</v>
      </c>
      <c r="N108" s="42" t="n">
        <f aca="false">IF(ISNUMBER($F108),bsd(N$2,$H108,$J108,$I108,$Y108,$L108,$X108,0.2),0)</f>
        <v>0</v>
      </c>
      <c r="O108" s="42" t="n">
        <f aca="false">IF(ISNUMBER($F108),bsd(O$2,$H108,$J108,$I108,$Y108,$L108,$X108,0.2),0)</f>
        <v>0</v>
      </c>
      <c r="P108" s="42" t="n">
        <f aca="false">IF(ISNUMBER($F108),bsd(P$2,$H108,$J108,$I108,$Y108,$L108,$X108,0.2),0)</f>
        <v>0</v>
      </c>
      <c r="Q108" s="42" t="n">
        <f aca="false">IF(ISNUMBER($F108),bsd(Q$2,$H108,$J108,$I108,$Y108,$L108,$X108,0.2),0)</f>
        <v>0</v>
      </c>
      <c r="R108" s="43"/>
      <c r="S108" s="44" t="n">
        <f aca="false">IF(ISNUMBER($A108),$F108*N108,0)</f>
        <v>0</v>
      </c>
      <c r="T108" s="44" t="n">
        <f aca="false">IF(ISNUMBER($A108),$F108*O108,0)</f>
        <v>0</v>
      </c>
      <c r="U108" s="45" t="n">
        <f aca="false">IF(ISNUMBER($A108),$F108*P108*10000,0)</f>
        <v>0</v>
      </c>
      <c r="V108" s="45" t="n">
        <f aca="false">IF(ISNUMBER($A108),$F108*Q108*-10000,0)</f>
        <v>-0</v>
      </c>
      <c r="W108" s="46"/>
      <c r="X108" s="47" t="n">
        <f aca="false">VLOOKUP($A108,PARAMS,7,FALSE())</f>
        <v>0.068834971958648</v>
      </c>
      <c r="Y108" s="48" t="n">
        <f aca="true">IF(ISNUMBER(G108),VLOOKUP($A108,PARAMS,8,FALSE()),VLOOKUP($A108,PARAMS,4,FALSE()))-TODAY()</f>
        <v>-8948</v>
      </c>
      <c r="AA108" s="44" t="n">
        <f aca="false">IF($E108=AA$2,$S108,0)</f>
        <v>0</v>
      </c>
      <c r="AB108" s="44" t="n">
        <f aca="false">IF($E108=AB$2,$S108,0)</f>
        <v>0</v>
      </c>
      <c r="AC108" s="44" t="n">
        <f aca="false">IF($E108=AC$2,$S108,0)</f>
        <v>0</v>
      </c>
      <c r="AD108" s="44" t="n">
        <f aca="false">IF($E108=AD$2,$S108,0)</f>
        <v>0</v>
      </c>
      <c r="AE108" s="44" t="n">
        <f aca="false">IF($E108=AE$2,$S108,0)</f>
        <v>0</v>
      </c>
      <c r="AG108" s="44" t="n">
        <f aca="false">IF($E108=AG$2,$T108,0)</f>
        <v>0</v>
      </c>
      <c r="AH108" s="44" t="n">
        <f aca="false">IF($E108=AH$2,$T108,0)</f>
        <v>0</v>
      </c>
      <c r="AI108" s="44" t="n">
        <f aca="false">IF($E108=AI$2,$T108,0)</f>
        <v>0</v>
      </c>
      <c r="AJ108" s="44" t="n">
        <f aca="false">IF($E108=AJ$2,$T108,0)</f>
        <v>0</v>
      </c>
      <c r="AK108" s="44" t="n">
        <f aca="false">IF($E108=AK$2,$T108,0)</f>
        <v>0</v>
      </c>
      <c r="AM108" s="44" t="n">
        <f aca="false">IF($E108=AM$2,$U108,0)</f>
        <v>0</v>
      </c>
      <c r="AN108" s="44" t="n">
        <f aca="false">IF($E108=AN$2,$U108,0)</f>
        <v>0</v>
      </c>
      <c r="AO108" s="44" t="n">
        <f aca="false">IF($E108=AO$2,$U108,0)</f>
        <v>0</v>
      </c>
      <c r="AP108" s="44" t="n">
        <f aca="false">IF($E108=AP$2,$U108,0)</f>
        <v>0</v>
      </c>
      <c r="AQ108" s="44" t="n">
        <f aca="false">IF($E108=AQ$2,$U108,0)</f>
        <v>0</v>
      </c>
    </row>
    <row r="109" customFormat="false" ht="11.25" hidden="false" customHeight="false" outlineLevel="0" collapsed="false">
      <c r="A109" s="34" t="n">
        <v>37012</v>
      </c>
      <c r="B109" s="35"/>
      <c r="C109" s="22" t="n">
        <v>2500</v>
      </c>
      <c r="D109" s="35" t="n">
        <v>31</v>
      </c>
      <c r="E109" s="36" t="n">
        <f aca="false">(M109-B109)*F109*10000</f>
        <v>0</v>
      </c>
      <c r="F109" s="37"/>
      <c r="G109" s="38" t="n">
        <v>-0.5175</v>
      </c>
      <c r="H109" s="39" t="n">
        <v>1</v>
      </c>
      <c r="I109" s="40" t="n">
        <f aca="false">I121+callchg</f>
        <v>3.85</v>
      </c>
      <c r="J109" s="39" t="n">
        <f aca="false">VLOOKUP($A109,PARAMS,2,FALSE())+G109</f>
        <v>3.4325</v>
      </c>
      <c r="K109" s="41" t="n">
        <v>0</v>
      </c>
      <c r="L109" s="41" t="n">
        <f aca="false">VLOOKUP($A109,PARAMS,3,FALSE())+K109</f>
        <v>0.4</v>
      </c>
      <c r="M109" s="42" t="n">
        <f aca="false">IF(ISNUMBER($F109),bsd(M$2,$H109,$J109,$I109,$Y109,$L109,$X109,0.2),0)</f>
        <v>0</v>
      </c>
      <c r="N109" s="42" t="n">
        <f aca="false">IF(ISNUMBER($F109),bsd(N$2,$H109,$J109,$I109,$Y109,$L109,$X109,0.2),0)</f>
        <v>0</v>
      </c>
      <c r="O109" s="42" t="n">
        <f aca="false">IF(ISNUMBER($F109),bsd(O$2,$H109,$J109,$I109,$Y109,$L109,$X109,0.2),0)</f>
        <v>0</v>
      </c>
      <c r="P109" s="42" t="n">
        <f aca="false">IF(ISNUMBER($F109),bsd(P$2,$H109,$J109,$I109,$Y109,$L109,$X109,0.2),0)</f>
        <v>0</v>
      </c>
      <c r="Q109" s="42" t="n">
        <f aca="false">IF(ISNUMBER($F109),bsd(Q$2,$H109,$J109,$I109,$Y109,$L109,$X109,0.2),0)</f>
        <v>0</v>
      </c>
      <c r="R109" s="43"/>
      <c r="S109" s="44" t="n">
        <f aca="false">IF(ISNUMBER($A109),$F109*N109,0)</f>
        <v>0</v>
      </c>
      <c r="T109" s="44" t="n">
        <f aca="false">IF(ISNUMBER($A109),$F109*O109,0)</f>
        <v>0</v>
      </c>
      <c r="U109" s="45" t="n">
        <f aca="false">IF(ISNUMBER($A109),$F109*P109*10000,0)</f>
        <v>0</v>
      </c>
      <c r="V109" s="45" t="n">
        <f aca="false">IF(ISNUMBER($A109),$F109*Q109*-10000,0)</f>
        <v>-0</v>
      </c>
      <c r="W109" s="46"/>
      <c r="X109" s="47" t="n">
        <f aca="false">VLOOKUP($A109,PARAMS,7,FALSE())</f>
        <v>0.068844146311537</v>
      </c>
      <c r="Y109" s="48" t="n">
        <f aca="true">IF(ISNUMBER(G109),VLOOKUP($A109,PARAMS,8,FALSE()),VLOOKUP($A109,PARAMS,4,FALSE()))-TODAY()</f>
        <v>-8919</v>
      </c>
      <c r="AA109" s="44" t="n">
        <f aca="false">IF($E109=AA$2,$S109,0)</f>
        <v>0</v>
      </c>
      <c r="AB109" s="44" t="n">
        <f aca="false">IF($E109=AB$2,$S109,0)</f>
        <v>0</v>
      </c>
      <c r="AC109" s="44" t="n">
        <f aca="false">IF($E109=AC$2,$S109,0)</f>
        <v>0</v>
      </c>
      <c r="AD109" s="44" t="n">
        <f aca="false">IF($E109=AD$2,$S109,0)</f>
        <v>0</v>
      </c>
      <c r="AE109" s="44" t="n">
        <f aca="false">IF($E109=AE$2,$S109,0)</f>
        <v>0</v>
      </c>
      <c r="AG109" s="44" t="n">
        <f aca="false">IF($E109=AG$2,$T109,0)</f>
        <v>0</v>
      </c>
      <c r="AH109" s="44" t="n">
        <f aca="false">IF($E109=AH$2,$T109,0)</f>
        <v>0</v>
      </c>
      <c r="AI109" s="44" t="n">
        <f aca="false">IF($E109=AI$2,$T109,0)</f>
        <v>0</v>
      </c>
      <c r="AJ109" s="44" t="n">
        <f aca="false">IF($E109=AJ$2,$T109,0)</f>
        <v>0</v>
      </c>
      <c r="AK109" s="44" t="n">
        <f aca="false">IF($E109=AK$2,$T109,0)</f>
        <v>0</v>
      </c>
      <c r="AM109" s="44" t="n">
        <f aca="false">IF($E109=AM$2,$U109,0)</f>
        <v>0</v>
      </c>
      <c r="AN109" s="44" t="n">
        <f aca="false">IF($E109=AN$2,$U109,0)</f>
        <v>0</v>
      </c>
      <c r="AO109" s="44" t="n">
        <f aca="false">IF($E109=AO$2,$U109,0)</f>
        <v>0</v>
      </c>
      <c r="AP109" s="44" t="n">
        <f aca="false">IF($E109=AP$2,$U109,0)</f>
        <v>0</v>
      </c>
      <c r="AQ109" s="44" t="n">
        <f aca="false">IF($E109=AQ$2,$U109,0)</f>
        <v>0</v>
      </c>
    </row>
    <row r="110" customFormat="false" ht="11.25" hidden="false" customHeight="false" outlineLevel="0" collapsed="false">
      <c r="A110" s="34" t="n">
        <v>37043</v>
      </c>
      <c r="B110" s="35"/>
      <c r="C110" s="22" t="n">
        <v>2500</v>
      </c>
      <c r="D110" s="35" t="n">
        <v>30</v>
      </c>
      <c r="E110" s="36" t="n">
        <f aca="false">(M110-B110)*F110*10000</f>
        <v>0</v>
      </c>
      <c r="F110" s="37"/>
      <c r="G110" s="38" t="n">
        <v>-0.5175</v>
      </c>
      <c r="H110" s="39" t="n">
        <v>1</v>
      </c>
      <c r="I110" s="40" t="n">
        <f aca="false">I122+callchg</f>
        <v>3.85</v>
      </c>
      <c r="J110" s="39" t="n">
        <f aca="false">VLOOKUP($A110,PARAMS,2,FALSE())+G110</f>
        <v>3.4175</v>
      </c>
      <c r="K110" s="41" t="n">
        <v>0</v>
      </c>
      <c r="L110" s="41" t="n">
        <f aca="false">VLOOKUP($A110,PARAMS,3,FALSE())+K110</f>
        <v>0.395</v>
      </c>
      <c r="M110" s="42" t="n">
        <f aca="false">IF(ISNUMBER($F110),bsd(M$2,$H110,$J110,$I110,$Y110,$L110,$X110,0.2),0)</f>
        <v>0</v>
      </c>
      <c r="N110" s="42" t="n">
        <f aca="false">IF(ISNUMBER($F110),bsd(N$2,$H110,$J110,$I110,$Y110,$L110,$X110,0.2),0)</f>
        <v>0</v>
      </c>
      <c r="O110" s="42" t="n">
        <f aca="false">IF(ISNUMBER($F110),bsd(O$2,$H110,$J110,$I110,$Y110,$L110,$X110,0.2),0)</f>
        <v>0</v>
      </c>
      <c r="P110" s="42" t="n">
        <f aca="false">IF(ISNUMBER($F110),bsd(P$2,$H110,$J110,$I110,$Y110,$L110,$X110,0.2),0)</f>
        <v>0</v>
      </c>
      <c r="Q110" s="42" t="n">
        <f aca="false">IF(ISNUMBER($F110),bsd(Q$2,$H110,$J110,$I110,$Y110,$L110,$X110,0.2),0)</f>
        <v>0</v>
      </c>
      <c r="R110" s="43"/>
      <c r="S110" s="44" t="n">
        <f aca="false">IF(ISNUMBER($A110),$F110*N110,0)</f>
        <v>0</v>
      </c>
      <c r="T110" s="44" t="n">
        <f aca="false">IF(ISNUMBER($A110),$F110*O110,0)</f>
        <v>0</v>
      </c>
      <c r="U110" s="45" t="n">
        <f aca="false">IF(ISNUMBER($A110),$F110*P110*10000,0)</f>
        <v>0</v>
      </c>
      <c r="V110" s="45" t="n">
        <f aca="false">IF(ISNUMBER($A110),$F110*Q110*-10000,0)</f>
        <v>-0</v>
      </c>
      <c r="W110" s="46"/>
      <c r="X110" s="47" t="n">
        <f aca="false">VLOOKUP($A110,PARAMS,7,FALSE())</f>
        <v>0.068853626476217</v>
      </c>
      <c r="Y110" s="48" t="n">
        <f aca="true">IF(ISNUMBER(G110),VLOOKUP($A110,PARAMS,8,FALSE()),VLOOKUP($A110,PARAMS,4,FALSE()))-TODAY()</f>
        <v>-8886</v>
      </c>
      <c r="AA110" s="44" t="n">
        <f aca="false">IF($E110=AA$2,$S110,0)</f>
        <v>0</v>
      </c>
      <c r="AB110" s="44" t="n">
        <f aca="false">IF($E110=AB$2,$S110,0)</f>
        <v>0</v>
      </c>
      <c r="AC110" s="44" t="n">
        <f aca="false">IF($E110=AC$2,$S110,0)</f>
        <v>0</v>
      </c>
      <c r="AD110" s="44" t="n">
        <f aca="false">IF($E110=AD$2,$S110,0)</f>
        <v>0</v>
      </c>
      <c r="AE110" s="44" t="n">
        <f aca="false">IF($E110=AE$2,$S110,0)</f>
        <v>0</v>
      </c>
      <c r="AG110" s="44" t="n">
        <f aca="false">IF($E110=AG$2,$T110,0)</f>
        <v>0</v>
      </c>
      <c r="AH110" s="44" t="n">
        <f aca="false">IF($E110=AH$2,$T110,0)</f>
        <v>0</v>
      </c>
      <c r="AI110" s="44" t="n">
        <f aca="false">IF($E110=AI$2,$T110,0)</f>
        <v>0</v>
      </c>
      <c r="AJ110" s="44" t="n">
        <f aca="false">IF($E110=AJ$2,$T110,0)</f>
        <v>0</v>
      </c>
      <c r="AK110" s="44" t="n">
        <f aca="false">IF($E110=AK$2,$T110,0)</f>
        <v>0</v>
      </c>
      <c r="AM110" s="44" t="n">
        <f aca="false">IF($E110=AM$2,$U110,0)</f>
        <v>0</v>
      </c>
      <c r="AN110" s="44" t="n">
        <f aca="false">IF($E110=AN$2,$U110,0)</f>
        <v>0</v>
      </c>
      <c r="AO110" s="44" t="n">
        <f aca="false">IF($E110=AO$2,$U110,0)</f>
        <v>0</v>
      </c>
      <c r="AP110" s="44" t="n">
        <f aca="false">IF($E110=AP$2,$U110,0)</f>
        <v>0</v>
      </c>
      <c r="AQ110" s="44" t="n">
        <f aca="false">IF($E110=AQ$2,$U110,0)</f>
        <v>0</v>
      </c>
    </row>
    <row r="111" customFormat="false" ht="11.25" hidden="false" customHeight="false" outlineLevel="0" collapsed="false">
      <c r="A111" s="49"/>
      <c r="B111" s="35"/>
      <c r="F111" s="37"/>
      <c r="G111" s="38"/>
      <c r="H111" s="39"/>
      <c r="I111" s="40"/>
      <c r="J111" s="39"/>
      <c r="K111" s="41"/>
      <c r="L111" s="41"/>
      <c r="M111" s="42"/>
      <c r="N111" s="42"/>
      <c r="O111" s="42"/>
      <c r="P111" s="42"/>
      <c r="Q111" s="42"/>
      <c r="R111" s="43"/>
      <c r="S111" s="44"/>
      <c r="T111" s="44"/>
      <c r="U111" s="45"/>
      <c r="V111" s="45"/>
      <c r="W111" s="46"/>
      <c r="X111" s="47"/>
      <c r="Y111" s="48"/>
    </row>
    <row r="112" customFormat="false" ht="11.25" hidden="false" customHeight="false" outlineLevel="0" collapsed="false">
      <c r="A112" s="34" t="n">
        <v>36739</v>
      </c>
      <c r="B112" s="35"/>
      <c r="D112" s="35"/>
      <c r="E112" s="36" t="n">
        <f aca="false">(M112-B112)*F112*10000</f>
        <v>0</v>
      </c>
      <c r="F112" s="37"/>
      <c r="G112" s="38" t="n">
        <v>-0.7525</v>
      </c>
      <c r="H112" s="39" t="n">
        <v>2</v>
      </c>
      <c r="I112" s="40" t="n">
        <v>2.02</v>
      </c>
      <c r="J112" s="39" t="e">
        <f aca="false">VLOOKUP($A112,PARAMS,2,FALSE())+G112</f>
        <v>#N/A</v>
      </c>
      <c r="K112" s="41" t="n">
        <v>0</v>
      </c>
      <c r="L112" s="41" t="e">
        <f aca="false">VLOOKUP($A112,PARAMS,3,FALSE())+K112</f>
        <v>#N/A</v>
      </c>
      <c r="M112" s="42" t="n">
        <f aca="false">IF(ISNUMBER($F112),bsd(M$2,$H112,$J112,$I112,$Y112,$L112,$X112,0.2),0)</f>
        <v>0</v>
      </c>
      <c r="N112" s="42" t="n">
        <f aca="false">IF(ISNUMBER($F112),bsd(N$2,$H112,$J112,$I112,$Y112,$L112,$X112,0.2),0)</f>
        <v>0</v>
      </c>
      <c r="O112" s="42" t="n">
        <f aca="false">IF(ISNUMBER($F112),bsd(O$2,$H112,$J112,$I112,$Y112,$L112,$X112,0.2),0)</f>
        <v>0</v>
      </c>
      <c r="P112" s="42" t="n">
        <f aca="false">IF(ISNUMBER($F112),bsd(P$2,$H112,$J112,$I112,$Y112,$L112,$X112,0.2),0)</f>
        <v>0</v>
      </c>
      <c r="Q112" s="42" t="n">
        <f aca="false">IF(ISNUMBER($F112),bsd(Q$2,$H112,$J112,$I112,$Y112,$L112,$X112,0.2),0)</f>
        <v>0</v>
      </c>
      <c r="R112" s="43"/>
      <c r="S112" s="44" t="n">
        <f aca="false">IF(ISNUMBER($A112),$F112*N112,0)</f>
        <v>0</v>
      </c>
      <c r="T112" s="44" t="n">
        <f aca="false">IF(ISNUMBER($A112),$F112*O112,0)</f>
        <v>0</v>
      </c>
      <c r="U112" s="45" t="n">
        <f aca="false">IF(ISNUMBER($A112),$F112*P112*10000,0)</f>
        <v>0</v>
      </c>
      <c r="V112" s="45" t="n">
        <f aca="false">IF(ISNUMBER($A112),$F112*Q112*-10000,0)</f>
        <v>-0</v>
      </c>
      <c r="W112" s="46"/>
      <c r="X112" s="47" t="e">
        <f aca="false">VLOOKUP($A112,PARAMS,7,FALSE())</f>
        <v>#N/A</v>
      </c>
      <c r="Y112" s="48" t="e">
        <f aca="true">IF(ISNUMBER(G112),VLOOKUP($A112,PARAMS,8,FALSE()),VLOOKUP($A112,PARAMS,4,FALSE()))-TODAY()</f>
        <v>#N/A</v>
      </c>
      <c r="AA112" s="44" t="n">
        <f aca="false">IF($E112=AA$2,$S112,0)</f>
        <v>0</v>
      </c>
      <c r="AB112" s="44" t="n">
        <f aca="false">IF($E112=AB$2,$S112,0)</f>
        <v>0</v>
      </c>
      <c r="AC112" s="44" t="n">
        <f aca="false">IF($E112=AC$2,$S112,0)</f>
        <v>0</v>
      </c>
      <c r="AD112" s="44" t="n">
        <f aca="false">IF($E112=AD$2,$S112,0)</f>
        <v>0</v>
      </c>
      <c r="AE112" s="44" t="n">
        <f aca="false">IF($E112=AE$2,$S112,0)</f>
        <v>0</v>
      </c>
      <c r="AG112" s="44" t="n">
        <f aca="false">IF($E112=AG$2,$T112,0)</f>
        <v>0</v>
      </c>
      <c r="AH112" s="44" t="n">
        <f aca="false">IF($E112=AH$2,$T112,0)</f>
        <v>0</v>
      </c>
      <c r="AI112" s="44" t="n">
        <f aca="false">IF($E112=AI$2,$T112,0)</f>
        <v>0</v>
      </c>
      <c r="AJ112" s="44" t="n">
        <f aca="false">IF($E112=AJ$2,$T112,0)</f>
        <v>0</v>
      </c>
      <c r="AK112" s="44" t="n">
        <f aca="false">IF($E112=AK$2,$T112,0)</f>
        <v>0</v>
      </c>
      <c r="AM112" s="44" t="n">
        <f aca="false">IF($E112=AM$2,$U112,0)</f>
        <v>0</v>
      </c>
      <c r="AN112" s="44" t="n">
        <f aca="false">IF($E112=AN$2,$U112,0)</f>
        <v>0</v>
      </c>
      <c r="AO112" s="44" t="n">
        <f aca="false">IF($E112=AO$2,$U112,0)</f>
        <v>0</v>
      </c>
      <c r="AP112" s="44" t="n">
        <f aca="false">IF($E112=AP$2,$U112,0)</f>
        <v>0</v>
      </c>
      <c r="AQ112" s="44" t="n">
        <f aca="false">IF($E112=AQ$2,$U112,0)</f>
        <v>0</v>
      </c>
    </row>
    <row r="113" customFormat="false" ht="11.25" hidden="false" customHeight="false" outlineLevel="0" collapsed="false">
      <c r="A113" s="34" t="n">
        <v>36770</v>
      </c>
      <c r="B113" s="35"/>
      <c r="D113" s="35"/>
      <c r="E113" s="36" t="n">
        <f aca="false">(M113-B113)*F113*10000</f>
        <v>0</v>
      </c>
      <c r="F113" s="37"/>
      <c r="G113" s="38" t="n">
        <v>-0.6575</v>
      </c>
      <c r="H113" s="39" t="n">
        <v>2</v>
      </c>
      <c r="I113" s="40" t="n">
        <v>2.02</v>
      </c>
      <c r="J113" s="39" t="e">
        <f aca="false">VLOOKUP($A113,PARAMS,2,FALSE())+G113</f>
        <v>#N/A</v>
      </c>
      <c r="K113" s="41" t="n">
        <v>0</v>
      </c>
      <c r="L113" s="41" t="e">
        <f aca="false">VLOOKUP($A113,PARAMS,3,FALSE())+K113</f>
        <v>#N/A</v>
      </c>
      <c r="M113" s="42" t="n">
        <f aca="false">IF(ISNUMBER($F113),bsd(M$2,$H113,$J113,$I113,$Y113,$L113,$X113,0.2),0)</f>
        <v>0</v>
      </c>
      <c r="N113" s="42" t="n">
        <f aca="false">IF(ISNUMBER($F113),bsd(N$2,$H113,$J113,$I113,$Y113,$L113,$X113,0.2),0)</f>
        <v>0</v>
      </c>
      <c r="O113" s="42" t="n">
        <f aca="false">IF(ISNUMBER($F113),bsd(O$2,$H113,$J113,$I113,$Y113,$L113,$X113,0.2),0)</f>
        <v>0</v>
      </c>
      <c r="P113" s="42" t="n">
        <f aca="false">IF(ISNUMBER($F113),bsd(P$2,$H113,$J113,$I113,$Y113,$L113,$X113,0.2),0)</f>
        <v>0</v>
      </c>
      <c r="Q113" s="42" t="n">
        <f aca="false">IF(ISNUMBER($F113),bsd(Q$2,$H113,$J113,$I113,$Y113,$L113,$X113,0.2),0)</f>
        <v>0</v>
      </c>
      <c r="R113" s="43"/>
      <c r="S113" s="44" t="n">
        <f aca="false">IF(ISNUMBER($A113),$F113*N113,0)</f>
        <v>0</v>
      </c>
      <c r="T113" s="44" t="n">
        <f aca="false">IF(ISNUMBER($A113),$F113*O113,0)</f>
        <v>0</v>
      </c>
      <c r="U113" s="45" t="n">
        <f aca="false">IF(ISNUMBER($A113),$F113*P113*10000,0)</f>
        <v>0</v>
      </c>
      <c r="V113" s="45" t="n">
        <f aca="false">IF(ISNUMBER($A113),$F113*Q113*-10000,0)</f>
        <v>-0</v>
      </c>
      <c r="W113" s="46"/>
      <c r="X113" s="47" t="e">
        <f aca="false">VLOOKUP($A113,PARAMS,7,FALSE())</f>
        <v>#N/A</v>
      </c>
      <c r="Y113" s="48" t="e">
        <f aca="true">IF(ISNUMBER(G113),VLOOKUP($A113,PARAMS,8,FALSE()),VLOOKUP($A113,PARAMS,4,FALSE()))-TODAY()</f>
        <v>#N/A</v>
      </c>
      <c r="AA113" s="44" t="n">
        <f aca="false">IF($E113=AA$2,$S113,0)</f>
        <v>0</v>
      </c>
      <c r="AB113" s="44" t="n">
        <f aca="false">IF($E113=AB$2,$S113,0)</f>
        <v>0</v>
      </c>
      <c r="AC113" s="44" t="n">
        <f aca="false">IF($E113=AC$2,$S113,0)</f>
        <v>0</v>
      </c>
      <c r="AD113" s="44" t="n">
        <f aca="false">IF($E113=AD$2,$S113,0)</f>
        <v>0</v>
      </c>
      <c r="AE113" s="44" t="n">
        <f aca="false">IF($E113=AE$2,$S113,0)</f>
        <v>0</v>
      </c>
      <c r="AG113" s="44" t="n">
        <f aca="false">IF($E113=AG$2,$T113,0)</f>
        <v>0</v>
      </c>
      <c r="AH113" s="44" t="n">
        <f aca="false">IF($E113=AH$2,$T113,0)</f>
        <v>0</v>
      </c>
      <c r="AI113" s="44" t="n">
        <f aca="false">IF($E113=AI$2,$T113,0)</f>
        <v>0</v>
      </c>
      <c r="AJ113" s="44" t="n">
        <f aca="false">IF($E113=AJ$2,$T113,0)</f>
        <v>0</v>
      </c>
      <c r="AK113" s="44" t="n">
        <f aca="false">IF($E113=AK$2,$T113,0)</f>
        <v>0</v>
      </c>
      <c r="AM113" s="44" t="n">
        <f aca="false">IF($E113=AM$2,$U113,0)</f>
        <v>0</v>
      </c>
      <c r="AN113" s="44" t="n">
        <f aca="false">IF($E113=AN$2,$U113,0)</f>
        <v>0</v>
      </c>
      <c r="AO113" s="44" t="n">
        <f aca="false">IF($E113=AO$2,$U113,0)</f>
        <v>0</v>
      </c>
      <c r="AP113" s="44" t="n">
        <f aca="false">IF($E113=AP$2,$U113,0)</f>
        <v>0</v>
      </c>
      <c r="AQ113" s="44" t="n">
        <f aca="false">IF($E113=AQ$2,$U113,0)</f>
        <v>0</v>
      </c>
    </row>
    <row r="114" customFormat="false" ht="11.25" hidden="false" customHeight="false" outlineLevel="0" collapsed="false">
      <c r="A114" s="34" t="n">
        <v>36800</v>
      </c>
      <c r="B114" s="35"/>
      <c r="D114" s="35"/>
      <c r="E114" s="36" t="n">
        <f aca="false">(M114-B114)*F114*10000</f>
        <v>0</v>
      </c>
      <c r="F114" s="37"/>
      <c r="G114" s="38" t="n">
        <v>-0.6175</v>
      </c>
      <c r="H114" s="39" t="n">
        <v>2</v>
      </c>
      <c r="I114" s="40" t="n">
        <v>2.02</v>
      </c>
      <c r="J114" s="39" t="n">
        <f aca="false">VLOOKUP($A114,PARAMS,2,FALSE())+G114</f>
        <v>4.1645</v>
      </c>
      <c r="K114" s="41" t="n">
        <v>0</v>
      </c>
      <c r="L114" s="41" t="n">
        <f aca="false">VLOOKUP($A114,PARAMS,3,FALSE())+K114</f>
        <v>0.54</v>
      </c>
      <c r="M114" s="42" t="n">
        <f aca="false">IF(ISNUMBER($F114),bsd(M$2,$H114,$J114,$I114,$Y114,$L114,$X114,0.2),0)</f>
        <v>0</v>
      </c>
      <c r="N114" s="42" t="n">
        <f aca="false">IF(ISNUMBER($F114),bsd(N$2,$H114,$J114,$I114,$Y114,$L114,$X114,0.2),0)</f>
        <v>0</v>
      </c>
      <c r="O114" s="42" t="n">
        <f aca="false">IF(ISNUMBER($F114),bsd(O$2,$H114,$J114,$I114,$Y114,$L114,$X114,0.2),0)</f>
        <v>0</v>
      </c>
      <c r="P114" s="42" t="n">
        <f aca="false">IF(ISNUMBER($F114),bsd(P$2,$H114,$J114,$I114,$Y114,$L114,$X114,0.2),0)</f>
        <v>0</v>
      </c>
      <c r="Q114" s="42" t="n">
        <f aca="false">IF(ISNUMBER($F114),bsd(Q$2,$H114,$J114,$I114,$Y114,$L114,$X114,0.2),0)</f>
        <v>0</v>
      </c>
      <c r="R114" s="43"/>
      <c r="S114" s="44" t="n">
        <f aca="false">IF(ISNUMBER($A114),$F114*N114,0)</f>
        <v>0</v>
      </c>
      <c r="T114" s="44" t="n">
        <f aca="false">IF(ISNUMBER($A114),$F114*O114,0)</f>
        <v>0</v>
      </c>
      <c r="U114" s="45" t="n">
        <f aca="false">IF(ISNUMBER($A114),$F114*P114*10000,0)</f>
        <v>0</v>
      </c>
      <c r="V114" s="45" t="n">
        <f aca="false">IF(ISNUMBER($A114),$F114*Q114*-10000,0)</f>
        <v>-0</v>
      </c>
      <c r="W114" s="46"/>
      <c r="X114" s="47" t="n">
        <f aca="false">VLOOKUP($A114,PARAMS,7,FALSE())</f>
        <v>0.067998663678555</v>
      </c>
      <c r="Y114" s="48" t="n">
        <f aca="true">IF(ISNUMBER(G114),VLOOKUP($A114,PARAMS,8,FALSE()),VLOOKUP($A114,PARAMS,4,FALSE()))-TODAY()</f>
        <v>-9130</v>
      </c>
      <c r="AA114" s="44" t="n">
        <f aca="false">IF($E114=AA$2,$S114,0)</f>
        <v>0</v>
      </c>
      <c r="AB114" s="44" t="n">
        <f aca="false">IF($E114=AB$2,$S114,0)</f>
        <v>0</v>
      </c>
      <c r="AC114" s="44" t="n">
        <f aca="false">IF($E114=AC$2,$S114,0)</f>
        <v>0</v>
      </c>
      <c r="AD114" s="44" t="n">
        <f aca="false">IF($E114=AD$2,$S114,0)</f>
        <v>0</v>
      </c>
      <c r="AE114" s="44" t="n">
        <f aca="false">IF($E114=AE$2,$S114,0)</f>
        <v>0</v>
      </c>
      <c r="AG114" s="44" t="n">
        <f aca="false">IF($E114=AG$2,$T114,0)</f>
        <v>0</v>
      </c>
      <c r="AH114" s="44" t="n">
        <f aca="false">IF($E114=AH$2,$T114,0)</f>
        <v>0</v>
      </c>
      <c r="AI114" s="44" t="n">
        <f aca="false">IF($E114=AI$2,$T114,0)</f>
        <v>0</v>
      </c>
      <c r="AJ114" s="44" t="n">
        <f aca="false">IF($E114=AJ$2,$T114,0)</f>
        <v>0</v>
      </c>
      <c r="AK114" s="44" t="n">
        <f aca="false">IF($E114=AK$2,$T114,0)</f>
        <v>0</v>
      </c>
      <c r="AM114" s="44" t="n">
        <f aca="false">IF($E114=AM$2,$U114,0)</f>
        <v>0</v>
      </c>
      <c r="AN114" s="44" t="n">
        <f aca="false">IF($E114=AN$2,$U114,0)</f>
        <v>0</v>
      </c>
      <c r="AO114" s="44" t="n">
        <f aca="false">IF($E114=AO$2,$U114,0)</f>
        <v>0</v>
      </c>
      <c r="AP114" s="44" t="n">
        <f aca="false">IF($E114=AP$2,$U114,0)</f>
        <v>0</v>
      </c>
      <c r="AQ114" s="44" t="n">
        <f aca="false">IF($E114=AQ$2,$U114,0)</f>
        <v>0</v>
      </c>
    </row>
    <row r="115" customFormat="false" ht="11.25" hidden="false" customHeight="false" outlineLevel="0" collapsed="false">
      <c r="A115" s="34" t="n">
        <v>36831</v>
      </c>
      <c r="B115" s="35"/>
      <c r="D115" s="35"/>
      <c r="E115" s="36" t="n">
        <f aca="false">(M115-B115)*F115*10000</f>
        <v>0</v>
      </c>
      <c r="F115" s="37"/>
      <c r="G115" s="38" t="n">
        <v>-0.385</v>
      </c>
      <c r="H115" s="39" t="n">
        <v>2</v>
      </c>
      <c r="I115" s="40" t="n">
        <v>2.02</v>
      </c>
      <c r="J115" s="39" t="n">
        <f aca="false">VLOOKUP($A115,PARAMS,2,FALSE())+G115</f>
        <v>4.455</v>
      </c>
      <c r="K115" s="41" t="n">
        <v>0</v>
      </c>
      <c r="L115" s="41" t="n">
        <f aca="false">VLOOKUP($A115,PARAMS,3,FALSE())+K115</f>
        <v>0.56</v>
      </c>
      <c r="M115" s="42" t="n">
        <f aca="false">IF(ISNUMBER($F115),bsd(M$2,$H115,$J115,$I115,$Y115,$L115,$X115,0.2),0)</f>
        <v>0</v>
      </c>
      <c r="N115" s="42" t="n">
        <f aca="false">IF(ISNUMBER($F115),bsd(N$2,$H115,$J115,$I115,$Y115,$L115,$X115,0.2),0)</f>
        <v>0</v>
      </c>
      <c r="O115" s="42" t="n">
        <f aca="false">IF(ISNUMBER($F115),bsd(O$2,$H115,$J115,$I115,$Y115,$L115,$X115,0.2),0)</f>
        <v>0</v>
      </c>
      <c r="P115" s="42" t="n">
        <f aca="false">IF(ISNUMBER($F115),bsd(P$2,$H115,$J115,$I115,$Y115,$L115,$X115,0.2),0)</f>
        <v>0</v>
      </c>
      <c r="Q115" s="42" t="n">
        <f aca="false">IF(ISNUMBER($F115),bsd(Q$2,$H115,$J115,$I115,$Y115,$L115,$X115,0.2),0)</f>
        <v>0</v>
      </c>
      <c r="R115" s="43"/>
      <c r="S115" s="44" t="n">
        <f aca="false">IF(ISNUMBER($A115),$F115*N115,0)</f>
        <v>0</v>
      </c>
      <c r="T115" s="44" t="n">
        <f aca="false">IF(ISNUMBER($A115),$F115*O115,0)</f>
        <v>0</v>
      </c>
      <c r="U115" s="45" t="n">
        <f aca="false">IF(ISNUMBER($A115),$F115*P115*10000,0)</f>
        <v>0</v>
      </c>
      <c r="V115" s="45" t="n">
        <f aca="false">IF(ISNUMBER($A115),$F115*Q115*-10000,0)</f>
        <v>-0</v>
      </c>
      <c r="W115" s="46"/>
      <c r="X115" s="47" t="n">
        <f aca="false">VLOOKUP($A115,PARAMS,7,FALSE())</f>
        <v>0.068040372818879</v>
      </c>
      <c r="Y115" s="48" t="n">
        <f aca="true">IF(ISNUMBER(G115),VLOOKUP($A115,PARAMS,8,FALSE()),VLOOKUP($A115,PARAMS,4,FALSE()))-TODAY()</f>
        <v>-9100</v>
      </c>
      <c r="AA115" s="44" t="n">
        <f aca="false">IF($E115=AA$2,$S115,0)</f>
        <v>0</v>
      </c>
      <c r="AB115" s="44" t="n">
        <f aca="false">IF($E115=AB$2,$S115,0)</f>
        <v>0</v>
      </c>
      <c r="AC115" s="44" t="n">
        <f aca="false">IF($E115=AC$2,$S115,0)</f>
        <v>0</v>
      </c>
      <c r="AD115" s="44" t="n">
        <f aca="false">IF($E115=AD$2,$S115,0)</f>
        <v>0</v>
      </c>
      <c r="AE115" s="44" t="n">
        <f aca="false">IF($E115=AE$2,$S115,0)</f>
        <v>0</v>
      </c>
      <c r="AG115" s="44" t="n">
        <f aca="false">IF($E115=AG$2,$T115,0)</f>
        <v>0</v>
      </c>
      <c r="AH115" s="44" t="n">
        <f aca="false">IF($E115=AH$2,$T115,0)</f>
        <v>0</v>
      </c>
      <c r="AI115" s="44" t="n">
        <f aca="false">IF($E115=AI$2,$T115,0)</f>
        <v>0</v>
      </c>
      <c r="AJ115" s="44" t="n">
        <f aca="false">IF($E115=AJ$2,$T115,0)</f>
        <v>0</v>
      </c>
      <c r="AK115" s="44" t="n">
        <f aca="false">IF($E115=AK$2,$T115,0)</f>
        <v>0</v>
      </c>
      <c r="AM115" s="44" t="n">
        <f aca="false">IF($E115=AM$2,$U115,0)</f>
        <v>0</v>
      </c>
      <c r="AN115" s="44" t="n">
        <f aca="false">IF($E115=AN$2,$U115,0)</f>
        <v>0</v>
      </c>
      <c r="AO115" s="44" t="n">
        <f aca="false">IF($E115=AO$2,$U115,0)</f>
        <v>0</v>
      </c>
      <c r="AP115" s="44" t="n">
        <f aca="false">IF($E115=AP$2,$U115,0)</f>
        <v>0</v>
      </c>
      <c r="AQ115" s="44" t="n">
        <f aca="false">IF($E115=AQ$2,$U115,0)</f>
        <v>0</v>
      </c>
    </row>
    <row r="116" customFormat="false" ht="11.25" hidden="false" customHeight="false" outlineLevel="0" collapsed="false">
      <c r="A116" s="34" t="n">
        <v>36861</v>
      </c>
      <c r="B116" s="35"/>
      <c r="D116" s="35"/>
      <c r="E116" s="36" t="n">
        <f aca="false">(M116-B116)*F116*10000</f>
        <v>0</v>
      </c>
      <c r="F116" s="37"/>
      <c r="G116" s="38" t="n">
        <v>-0.36</v>
      </c>
      <c r="H116" s="39" t="n">
        <v>2</v>
      </c>
      <c r="I116" s="40" t="n">
        <v>2.02</v>
      </c>
      <c r="J116" s="39" t="n">
        <f aca="false">VLOOKUP($A116,PARAMS,2,FALSE())+G116</f>
        <v>4.55</v>
      </c>
      <c r="K116" s="41" t="n">
        <v>0</v>
      </c>
      <c r="L116" s="41" t="n">
        <f aca="false">VLOOKUP($A116,PARAMS,3,FALSE())+K116</f>
        <v>0.59</v>
      </c>
      <c r="M116" s="42" t="n">
        <f aca="false">IF(ISNUMBER($F116),bsd(M$2,$H116,$J116,$I116,$Y116,$L116,$X116,0.2),0)</f>
        <v>0</v>
      </c>
      <c r="N116" s="42" t="n">
        <f aca="false">IF(ISNUMBER($F116),bsd(N$2,$H116,$J116,$I116,$Y116,$L116,$X116,0.2),0)</f>
        <v>0</v>
      </c>
      <c r="O116" s="42" t="n">
        <f aca="false">IF(ISNUMBER($F116),bsd(O$2,$H116,$J116,$I116,$Y116,$L116,$X116,0.2),0)</f>
        <v>0</v>
      </c>
      <c r="P116" s="42" t="n">
        <f aca="false">IF(ISNUMBER($F116),bsd(P$2,$H116,$J116,$I116,$Y116,$L116,$X116,0.2),0)</f>
        <v>0</v>
      </c>
      <c r="Q116" s="42" t="n">
        <f aca="false">IF(ISNUMBER($F116),bsd(Q$2,$H116,$J116,$I116,$Y116,$L116,$X116,0.2),0)</f>
        <v>0</v>
      </c>
      <c r="R116" s="43"/>
      <c r="S116" s="44" t="n">
        <f aca="false">IF(ISNUMBER($A116),$F116*N116,0)</f>
        <v>0</v>
      </c>
      <c r="T116" s="44" t="n">
        <f aca="false">IF(ISNUMBER($A116),$F116*O116,0)</f>
        <v>0</v>
      </c>
      <c r="U116" s="45" t="n">
        <f aca="false">IF(ISNUMBER($A116),$F116*P116*10000,0)</f>
        <v>0</v>
      </c>
      <c r="V116" s="45" t="n">
        <f aca="false">IF(ISNUMBER($A116),$F116*Q116*-10000,0)</f>
        <v>-0</v>
      </c>
      <c r="W116" s="46"/>
      <c r="X116" s="47" t="n">
        <f aca="false">VLOOKUP($A116,PARAMS,7,FALSE())</f>
        <v>0.068247886953399</v>
      </c>
      <c r="Y116" s="48" t="n">
        <f aca="true">IF(ISNUMBER(G116),VLOOKUP($A116,PARAMS,8,FALSE()),VLOOKUP($A116,PARAMS,4,FALSE()))-TODAY()</f>
        <v>-9068</v>
      </c>
      <c r="AA116" s="44" t="n">
        <f aca="false">IF($E116=AA$2,$S116,0)</f>
        <v>0</v>
      </c>
      <c r="AB116" s="44" t="n">
        <f aca="false">IF($E116=AB$2,$S116,0)</f>
        <v>0</v>
      </c>
      <c r="AC116" s="44" t="n">
        <f aca="false">IF($E116=AC$2,$S116,0)</f>
        <v>0</v>
      </c>
      <c r="AD116" s="44" t="n">
        <f aca="false">IF($E116=AD$2,$S116,0)</f>
        <v>0</v>
      </c>
      <c r="AE116" s="44" t="n">
        <f aca="false">IF($E116=AE$2,$S116,0)</f>
        <v>0</v>
      </c>
      <c r="AG116" s="44" t="n">
        <f aca="false">IF($E116=AG$2,$T116,0)</f>
        <v>0</v>
      </c>
      <c r="AH116" s="44" t="n">
        <f aca="false">IF($E116=AH$2,$T116,0)</f>
        <v>0</v>
      </c>
      <c r="AI116" s="44" t="n">
        <f aca="false">IF($E116=AI$2,$T116,0)</f>
        <v>0</v>
      </c>
      <c r="AJ116" s="44" t="n">
        <f aca="false">IF($E116=AJ$2,$T116,0)</f>
        <v>0</v>
      </c>
      <c r="AK116" s="44" t="n">
        <f aca="false">IF($E116=AK$2,$T116,0)</f>
        <v>0</v>
      </c>
      <c r="AM116" s="44" t="n">
        <f aca="false">IF($E116=AM$2,$U116,0)</f>
        <v>0</v>
      </c>
      <c r="AN116" s="44" t="n">
        <f aca="false">IF($E116=AN$2,$U116,0)</f>
        <v>0</v>
      </c>
      <c r="AO116" s="44" t="n">
        <f aca="false">IF($E116=AO$2,$U116,0)</f>
        <v>0</v>
      </c>
      <c r="AP116" s="44" t="n">
        <f aca="false">IF($E116=AP$2,$U116,0)</f>
        <v>0</v>
      </c>
      <c r="AQ116" s="44" t="n">
        <f aca="false">IF($E116=AQ$2,$U116,0)</f>
        <v>0</v>
      </c>
    </row>
    <row r="117" customFormat="false" ht="11.25" hidden="false" customHeight="false" outlineLevel="0" collapsed="false">
      <c r="A117" s="34" t="n">
        <v>36892</v>
      </c>
      <c r="B117" s="35"/>
      <c r="D117" s="35"/>
      <c r="E117" s="36" t="n">
        <f aca="false">(M117-B117)*F117*10000</f>
        <v>0</v>
      </c>
      <c r="F117" s="37"/>
      <c r="G117" s="38" t="n">
        <v>-0.36</v>
      </c>
      <c r="H117" s="39" t="n">
        <v>2</v>
      </c>
      <c r="I117" s="40" t="n">
        <v>2.02</v>
      </c>
      <c r="J117" s="39" t="n">
        <f aca="false">VLOOKUP($A117,PARAMS,2,FALSE())+G117</f>
        <v>4.49</v>
      </c>
      <c r="K117" s="41" t="n">
        <v>0</v>
      </c>
      <c r="L117" s="41" t="n">
        <f aca="false">VLOOKUP($A117,PARAMS,3,FALSE())+K117</f>
        <v>0.6</v>
      </c>
      <c r="M117" s="42" t="n">
        <f aca="false">IF(ISNUMBER($F117),bsd(M$2,$H117,$J117,$I117,$Y117,$L117,$X117,0.2),0)</f>
        <v>0</v>
      </c>
      <c r="N117" s="42" t="n">
        <f aca="false">IF(ISNUMBER($F117),bsd(N$2,$H117,$J117,$I117,$Y117,$L117,$X117,0.2),0)</f>
        <v>0</v>
      </c>
      <c r="O117" s="42" t="n">
        <f aca="false">IF(ISNUMBER($F117),bsd(O$2,$H117,$J117,$I117,$Y117,$L117,$X117,0.2),0)</f>
        <v>0</v>
      </c>
      <c r="P117" s="42" t="n">
        <f aca="false">IF(ISNUMBER($F117),bsd(P$2,$H117,$J117,$I117,$Y117,$L117,$X117,0.2),0)</f>
        <v>0</v>
      </c>
      <c r="Q117" s="42" t="n">
        <f aca="false">IF(ISNUMBER($F117),bsd(Q$2,$H117,$J117,$I117,$Y117,$L117,$X117,0.2),0)</f>
        <v>0</v>
      </c>
      <c r="R117" s="43"/>
      <c r="S117" s="44" t="n">
        <f aca="false">IF(ISNUMBER($A117),$F117*N117,0)</f>
        <v>0</v>
      </c>
      <c r="T117" s="44" t="n">
        <f aca="false">IF(ISNUMBER($A117),$F117*O117,0)</f>
        <v>0</v>
      </c>
      <c r="U117" s="45" t="n">
        <f aca="false">IF(ISNUMBER($A117),$F117*P117*10000,0)</f>
        <v>0</v>
      </c>
      <c r="V117" s="45" t="n">
        <f aca="false">IF(ISNUMBER($A117),$F117*Q117*-10000,0)</f>
        <v>-0</v>
      </c>
      <c r="W117" s="46"/>
      <c r="X117" s="47" t="n">
        <f aca="false">VLOOKUP($A117,PARAMS,7,FALSE())</f>
        <v>0.068245902043498</v>
      </c>
      <c r="Y117" s="48" t="n">
        <f aca="true">IF(ISNUMBER(G117),VLOOKUP($A117,PARAMS,8,FALSE()),VLOOKUP($A117,PARAMS,4,FALSE()))-TODAY()</f>
        <v>-9039</v>
      </c>
      <c r="AA117" s="44" t="n">
        <f aca="false">IF($E117=AA$2,$S117,0)</f>
        <v>0</v>
      </c>
      <c r="AB117" s="44" t="n">
        <f aca="false">IF($E117=AB$2,$S117,0)</f>
        <v>0</v>
      </c>
      <c r="AC117" s="44" t="n">
        <f aca="false">IF($E117=AC$2,$S117,0)</f>
        <v>0</v>
      </c>
      <c r="AD117" s="44" t="n">
        <f aca="false">IF($E117=AD$2,$S117,0)</f>
        <v>0</v>
      </c>
      <c r="AE117" s="44" t="n">
        <f aca="false">IF($E117=AE$2,$S117,0)</f>
        <v>0</v>
      </c>
      <c r="AG117" s="44" t="n">
        <f aca="false">IF($E117=AG$2,$T117,0)</f>
        <v>0</v>
      </c>
      <c r="AH117" s="44" t="n">
        <f aca="false">IF($E117=AH$2,$T117,0)</f>
        <v>0</v>
      </c>
      <c r="AI117" s="44" t="n">
        <f aca="false">IF($E117=AI$2,$T117,0)</f>
        <v>0</v>
      </c>
      <c r="AJ117" s="44" t="n">
        <f aca="false">IF($E117=AJ$2,$T117,0)</f>
        <v>0</v>
      </c>
      <c r="AK117" s="44" t="n">
        <f aca="false">IF($E117=AK$2,$T117,0)</f>
        <v>0</v>
      </c>
      <c r="AM117" s="44" t="n">
        <f aca="false">IF($E117=AM$2,$U117,0)</f>
        <v>0</v>
      </c>
      <c r="AN117" s="44" t="n">
        <f aca="false">IF($E117=AN$2,$U117,0)</f>
        <v>0</v>
      </c>
      <c r="AO117" s="44" t="n">
        <f aca="false">IF($E117=AO$2,$U117,0)</f>
        <v>0</v>
      </c>
      <c r="AP117" s="44" t="n">
        <f aca="false">IF($E117=AP$2,$U117,0)</f>
        <v>0</v>
      </c>
      <c r="AQ117" s="44" t="n">
        <f aca="false">IF($E117=AQ$2,$U117,0)</f>
        <v>0</v>
      </c>
    </row>
    <row r="118" customFormat="false" ht="11.25" hidden="false" customHeight="false" outlineLevel="0" collapsed="false">
      <c r="A118" s="34" t="n">
        <v>36923</v>
      </c>
      <c r="B118" s="35"/>
      <c r="D118" s="35"/>
      <c r="E118" s="36" t="n">
        <f aca="false">(M118-B118)*F118*10000</f>
        <v>0</v>
      </c>
      <c r="F118" s="37"/>
      <c r="G118" s="38" t="n">
        <v>-0.385</v>
      </c>
      <c r="H118" s="39" t="n">
        <v>2</v>
      </c>
      <c r="I118" s="40" t="n">
        <v>2.02</v>
      </c>
      <c r="J118" s="39" t="n">
        <f aca="false">VLOOKUP($A118,PARAMS,2,FALSE())+G118</f>
        <v>4.195</v>
      </c>
      <c r="K118" s="41" t="n">
        <v>0</v>
      </c>
      <c r="L118" s="41" t="n">
        <f aca="false">VLOOKUP($A118,PARAMS,3,FALSE())+K118</f>
        <v>0.5925</v>
      </c>
      <c r="M118" s="42" t="n">
        <f aca="false">IF(ISNUMBER($F118),bsd(M$2,$H118,$J118,$I118,$Y118,$L118,$X118,0.2),0)</f>
        <v>0</v>
      </c>
      <c r="N118" s="42" t="n">
        <f aca="false">IF(ISNUMBER($F118),bsd(N$2,$H118,$J118,$I118,$Y118,$L118,$X118,0.2),0)</f>
        <v>0</v>
      </c>
      <c r="O118" s="42" t="n">
        <f aca="false">IF(ISNUMBER($F118),bsd(O$2,$H118,$J118,$I118,$Y118,$L118,$X118,0.2),0)</f>
        <v>0</v>
      </c>
      <c r="P118" s="42" t="n">
        <f aca="false">IF(ISNUMBER($F118),bsd(P$2,$H118,$J118,$I118,$Y118,$L118,$X118,0.2),0)</f>
        <v>0</v>
      </c>
      <c r="Q118" s="42" t="n">
        <f aca="false">IF(ISNUMBER($F118),bsd(Q$2,$H118,$J118,$I118,$Y118,$L118,$X118,0.2),0)</f>
        <v>0</v>
      </c>
      <c r="R118" s="43"/>
      <c r="S118" s="44" t="n">
        <f aca="false">IF(ISNUMBER($A118),$F118*N118,0)</f>
        <v>0</v>
      </c>
      <c r="T118" s="44" t="n">
        <f aca="false">IF(ISNUMBER($A118),$F118*O118,0)</f>
        <v>0</v>
      </c>
      <c r="U118" s="45" t="n">
        <f aca="false">IF(ISNUMBER($A118),$F118*P118*10000,0)</f>
        <v>0</v>
      </c>
      <c r="V118" s="45" t="n">
        <f aca="false">IF(ISNUMBER($A118),$F118*Q118*-10000,0)</f>
        <v>-0</v>
      </c>
      <c r="W118" s="46"/>
      <c r="X118" s="47" t="n">
        <f aca="false">VLOOKUP($A118,PARAMS,7,FALSE())</f>
        <v>0.068477342037279</v>
      </c>
      <c r="Y118" s="48" t="n">
        <f aca="true">IF(ISNUMBER(G118),VLOOKUP($A118,PARAMS,8,FALSE()),VLOOKUP($A118,PARAMS,4,FALSE()))-TODAY()</f>
        <v>-9006</v>
      </c>
      <c r="AA118" s="44" t="n">
        <f aca="false">IF($E118=AA$2,$S118,0)</f>
        <v>0</v>
      </c>
      <c r="AB118" s="44" t="n">
        <f aca="false">IF($E118=AB$2,$S118,0)</f>
        <v>0</v>
      </c>
      <c r="AC118" s="44" t="n">
        <f aca="false">IF($E118=AC$2,$S118,0)</f>
        <v>0</v>
      </c>
      <c r="AD118" s="44" t="n">
        <f aca="false">IF($E118=AD$2,$S118,0)</f>
        <v>0</v>
      </c>
      <c r="AE118" s="44" t="n">
        <f aca="false">IF($E118=AE$2,$S118,0)</f>
        <v>0</v>
      </c>
      <c r="AG118" s="44" t="n">
        <f aca="false">IF($E118=AG$2,$T118,0)</f>
        <v>0</v>
      </c>
      <c r="AH118" s="44" t="n">
        <f aca="false">IF($E118=AH$2,$T118,0)</f>
        <v>0</v>
      </c>
      <c r="AI118" s="44" t="n">
        <f aca="false">IF($E118=AI$2,$T118,0)</f>
        <v>0</v>
      </c>
      <c r="AJ118" s="44" t="n">
        <f aca="false">IF($E118=AJ$2,$T118,0)</f>
        <v>0</v>
      </c>
      <c r="AK118" s="44" t="n">
        <f aca="false">IF($E118=AK$2,$T118,0)</f>
        <v>0</v>
      </c>
      <c r="AM118" s="44" t="n">
        <f aca="false">IF($E118=AM$2,$U118,0)</f>
        <v>0</v>
      </c>
      <c r="AN118" s="44" t="n">
        <f aca="false">IF($E118=AN$2,$U118,0)</f>
        <v>0</v>
      </c>
      <c r="AO118" s="44" t="n">
        <f aca="false">IF($E118=AO$2,$U118,0)</f>
        <v>0</v>
      </c>
      <c r="AP118" s="44" t="n">
        <f aca="false">IF($E118=AP$2,$U118,0)</f>
        <v>0</v>
      </c>
      <c r="AQ118" s="44" t="n">
        <f aca="false">IF($E118=AQ$2,$U118,0)</f>
        <v>0</v>
      </c>
    </row>
    <row r="119" customFormat="false" ht="11.25" hidden="false" customHeight="false" outlineLevel="0" collapsed="false">
      <c r="A119" s="34" t="n">
        <v>36951</v>
      </c>
      <c r="B119" s="35"/>
      <c r="D119" s="35"/>
      <c r="E119" s="36" t="n">
        <f aca="false">(M119-B119)*F119*10000</f>
        <v>0</v>
      </c>
      <c r="F119" s="37"/>
      <c r="G119" s="38" t="n">
        <v>-0.385</v>
      </c>
      <c r="H119" s="39" t="n">
        <v>2</v>
      </c>
      <c r="I119" s="40" t="n">
        <v>2.02</v>
      </c>
      <c r="J119" s="39" t="n">
        <f aca="false">VLOOKUP($A119,PARAMS,2,FALSE())+G119</f>
        <v>3.93</v>
      </c>
      <c r="K119" s="41" t="n">
        <v>0</v>
      </c>
      <c r="L119" s="41" t="n">
        <f aca="false">VLOOKUP($A119,PARAMS,3,FALSE())+K119</f>
        <v>0.53</v>
      </c>
      <c r="M119" s="42" t="n">
        <f aca="false">IF(ISNUMBER($F119),bsd(M$2,$H119,$J119,$I119,$Y119,$L119,$X119,0.2),0)</f>
        <v>0</v>
      </c>
      <c r="N119" s="42" t="n">
        <f aca="false">IF(ISNUMBER($F119),bsd(N$2,$H119,$J119,$I119,$Y119,$L119,$X119,0.2),0)</f>
        <v>0</v>
      </c>
      <c r="O119" s="42" t="n">
        <f aca="false">IF(ISNUMBER($F119),bsd(O$2,$H119,$J119,$I119,$Y119,$L119,$X119,0.2),0)</f>
        <v>0</v>
      </c>
      <c r="P119" s="42" t="n">
        <f aca="false">IF(ISNUMBER($F119),bsd(P$2,$H119,$J119,$I119,$Y119,$L119,$X119,0.2),0)</f>
        <v>0</v>
      </c>
      <c r="Q119" s="42" t="n">
        <f aca="false">IF(ISNUMBER($F119),bsd(Q$2,$H119,$J119,$I119,$Y119,$L119,$X119,0.2),0)</f>
        <v>0</v>
      </c>
      <c r="R119" s="43"/>
      <c r="S119" s="44" t="n">
        <f aca="false">IF(ISNUMBER($A119),$F119*N119,0)</f>
        <v>0</v>
      </c>
      <c r="T119" s="44" t="n">
        <f aca="false">IF(ISNUMBER($A119),$F119*O119,0)</f>
        <v>0</v>
      </c>
      <c r="U119" s="45" t="n">
        <f aca="false">IF(ISNUMBER($A119),$F119*P119*10000,0)</f>
        <v>0</v>
      </c>
      <c r="V119" s="45" t="n">
        <f aca="false">IF(ISNUMBER($A119),$F119*Q119*-10000,0)</f>
        <v>-0</v>
      </c>
      <c r="W119" s="46"/>
      <c r="X119" s="47" t="n">
        <f aca="false">VLOOKUP($A119,PARAMS,7,FALSE())</f>
        <v>0.068686384627542</v>
      </c>
      <c r="Y119" s="48" t="n">
        <f aca="true">IF(ISNUMBER(G119),VLOOKUP($A119,PARAMS,8,FALSE()),VLOOKUP($A119,PARAMS,4,FALSE()))-TODAY()</f>
        <v>-8978</v>
      </c>
      <c r="AA119" s="44" t="n">
        <f aca="false">IF($E119=AA$2,$S119,0)</f>
        <v>0</v>
      </c>
      <c r="AB119" s="44" t="n">
        <f aca="false">IF($E119=AB$2,$S119,0)</f>
        <v>0</v>
      </c>
      <c r="AC119" s="44" t="n">
        <f aca="false">IF($E119=AC$2,$S119,0)</f>
        <v>0</v>
      </c>
      <c r="AD119" s="44" t="n">
        <f aca="false">IF($E119=AD$2,$S119,0)</f>
        <v>0</v>
      </c>
      <c r="AE119" s="44" t="n">
        <f aca="false">IF($E119=AE$2,$S119,0)</f>
        <v>0</v>
      </c>
      <c r="AG119" s="44" t="n">
        <f aca="false">IF($E119=AG$2,$T119,0)</f>
        <v>0</v>
      </c>
      <c r="AH119" s="44" t="n">
        <f aca="false">IF($E119=AH$2,$T119,0)</f>
        <v>0</v>
      </c>
      <c r="AI119" s="44" t="n">
        <f aca="false">IF($E119=AI$2,$T119,0)</f>
        <v>0</v>
      </c>
      <c r="AJ119" s="44" t="n">
        <f aca="false">IF($E119=AJ$2,$T119,0)</f>
        <v>0</v>
      </c>
      <c r="AK119" s="44" t="n">
        <f aca="false">IF($E119=AK$2,$T119,0)</f>
        <v>0</v>
      </c>
      <c r="AM119" s="44" t="n">
        <f aca="false">IF($E119=AM$2,$U119,0)</f>
        <v>0</v>
      </c>
      <c r="AN119" s="44" t="n">
        <f aca="false">IF($E119=AN$2,$U119,0)</f>
        <v>0</v>
      </c>
      <c r="AO119" s="44" t="n">
        <f aca="false">IF($E119=AO$2,$U119,0)</f>
        <v>0</v>
      </c>
      <c r="AP119" s="44" t="n">
        <f aca="false">IF($E119=AP$2,$U119,0)</f>
        <v>0</v>
      </c>
      <c r="AQ119" s="44" t="n">
        <f aca="false">IF($E119=AQ$2,$U119,0)</f>
        <v>0</v>
      </c>
    </row>
    <row r="120" customFormat="false" ht="11.25" hidden="false" customHeight="false" outlineLevel="0" collapsed="false">
      <c r="A120" s="34" t="n">
        <v>36982</v>
      </c>
      <c r="B120" s="35"/>
      <c r="D120" s="35"/>
      <c r="E120" s="36" t="n">
        <f aca="false">(M120-B120)*F120*10000</f>
        <v>0</v>
      </c>
      <c r="F120" s="37"/>
      <c r="G120" s="38" t="n">
        <v>-0.5175</v>
      </c>
      <c r="H120" s="39" t="n">
        <v>2</v>
      </c>
      <c r="I120" s="40" t="n">
        <v>2.02</v>
      </c>
      <c r="J120" s="39" t="n">
        <f aca="false">VLOOKUP($A120,PARAMS,2,FALSE())+G120</f>
        <v>3.5375</v>
      </c>
      <c r="K120" s="41" t="n">
        <v>0</v>
      </c>
      <c r="L120" s="41" t="n">
        <f aca="false">VLOOKUP($A120,PARAMS,3,FALSE())+K120</f>
        <v>0.435</v>
      </c>
      <c r="M120" s="42" t="n">
        <f aca="false">IF(ISNUMBER($F120),bsd(M$2,$H120,$J120,$I120,$Y120,$L120,$X120,0.2),0)</f>
        <v>0</v>
      </c>
      <c r="N120" s="42" t="n">
        <f aca="false">IF(ISNUMBER($F120),bsd(N$2,$H120,$J120,$I120,$Y120,$L120,$X120,0.2),0)</f>
        <v>0</v>
      </c>
      <c r="O120" s="42" t="n">
        <f aca="false">IF(ISNUMBER($F120),bsd(O$2,$H120,$J120,$I120,$Y120,$L120,$X120,0.2),0)</f>
        <v>0</v>
      </c>
      <c r="P120" s="42" t="n">
        <f aca="false">IF(ISNUMBER($F120),bsd(P$2,$H120,$J120,$I120,$Y120,$L120,$X120,0.2),0)</f>
        <v>0</v>
      </c>
      <c r="Q120" s="42" t="n">
        <f aca="false">IF(ISNUMBER($F120),bsd(Q$2,$H120,$J120,$I120,$Y120,$L120,$X120,0.2),0)</f>
        <v>0</v>
      </c>
      <c r="R120" s="43"/>
      <c r="S120" s="44" t="n">
        <f aca="false">IF(ISNUMBER($A120),$F120*N120,0)</f>
        <v>0</v>
      </c>
      <c r="T120" s="44" t="n">
        <f aca="false">IF(ISNUMBER($A120),$F120*O120,0)</f>
        <v>0</v>
      </c>
      <c r="U120" s="45" t="n">
        <f aca="false">IF(ISNUMBER($A120),$F120*P120*10000,0)</f>
        <v>0</v>
      </c>
      <c r="V120" s="45" t="n">
        <f aca="false">IF(ISNUMBER($A120),$F120*Q120*-10000,0)</f>
        <v>-0</v>
      </c>
      <c r="W120" s="46"/>
      <c r="X120" s="47" t="n">
        <f aca="false">VLOOKUP($A120,PARAMS,7,FALSE())</f>
        <v>0.068834971958648</v>
      </c>
      <c r="Y120" s="48" t="n">
        <f aca="true">IF(ISNUMBER(G120),VLOOKUP($A120,PARAMS,8,FALSE()),VLOOKUP($A120,PARAMS,4,FALSE()))-TODAY()</f>
        <v>-8948</v>
      </c>
      <c r="AA120" s="44" t="n">
        <f aca="false">IF($E120=AA$2,$S120,0)</f>
        <v>0</v>
      </c>
      <c r="AB120" s="44" t="n">
        <f aca="false">IF($E120=AB$2,$S120,0)</f>
        <v>0</v>
      </c>
      <c r="AC120" s="44" t="n">
        <f aca="false">IF($E120=AC$2,$S120,0)</f>
        <v>0</v>
      </c>
      <c r="AD120" s="44" t="n">
        <f aca="false">IF($E120=AD$2,$S120,0)</f>
        <v>0</v>
      </c>
      <c r="AE120" s="44" t="n">
        <f aca="false">IF($E120=AE$2,$S120,0)</f>
        <v>0</v>
      </c>
      <c r="AG120" s="44" t="n">
        <f aca="false">IF($E120=AG$2,$T120,0)</f>
        <v>0</v>
      </c>
      <c r="AH120" s="44" t="n">
        <f aca="false">IF($E120=AH$2,$T120,0)</f>
        <v>0</v>
      </c>
      <c r="AI120" s="44" t="n">
        <f aca="false">IF($E120=AI$2,$T120,0)</f>
        <v>0</v>
      </c>
      <c r="AJ120" s="44" t="n">
        <f aca="false">IF($E120=AJ$2,$T120,0)</f>
        <v>0</v>
      </c>
      <c r="AK120" s="44" t="n">
        <f aca="false">IF($E120=AK$2,$T120,0)</f>
        <v>0</v>
      </c>
      <c r="AM120" s="44" t="n">
        <f aca="false">IF($E120=AM$2,$U120,0)</f>
        <v>0</v>
      </c>
      <c r="AN120" s="44" t="n">
        <f aca="false">IF($E120=AN$2,$U120,0)</f>
        <v>0</v>
      </c>
      <c r="AO120" s="44" t="n">
        <f aca="false">IF($E120=AO$2,$U120,0)</f>
        <v>0</v>
      </c>
      <c r="AP120" s="44" t="n">
        <f aca="false">IF($E120=AP$2,$U120,0)</f>
        <v>0</v>
      </c>
      <c r="AQ120" s="44" t="n">
        <f aca="false">IF($E120=AQ$2,$U120,0)</f>
        <v>0</v>
      </c>
    </row>
    <row r="121" customFormat="false" ht="11.25" hidden="false" customHeight="false" outlineLevel="0" collapsed="false">
      <c r="A121" s="34" t="n">
        <v>37012</v>
      </c>
      <c r="B121" s="35"/>
      <c r="D121" s="35"/>
      <c r="E121" s="36" t="n">
        <f aca="false">(M121-B121)*F121*10000</f>
        <v>0</v>
      </c>
      <c r="F121" s="37"/>
      <c r="G121" s="38" t="n">
        <v>-0.5175</v>
      </c>
      <c r="H121" s="39" t="n">
        <v>2</v>
      </c>
      <c r="I121" s="40" t="n">
        <v>2.02</v>
      </c>
      <c r="J121" s="39" t="n">
        <f aca="false">VLOOKUP($A121,PARAMS,2,FALSE())+G121</f>
        <v>3.4325</v>
      </c>
      <c r="K121" s="41" t="n">
        <v>0</v>
      </c>
      <c r="L121" s="41" t="n">
        <f aca="false">VLOOKUP($A121,PARAMS,3,FALSE())+K121</f>
        <v>0.4</v>
      </c>
      <c r="M121" s="42" t="n">
        <f aca="false">IF(ISNUMBER($F121),bsd(M$2,$H121,$J121,$I121,$Y121,$L121,$X121,0.2),0)</f>
        <v>0</v>
      </c>
      <c r="N121" s="42" t="n">
        <f aca="false">IF(ISNUMBER($F121),bsd(N$2,$H121,$J121,$I121,$Y121,$L121,$X121,0.2),0)</f>
        <v>0</v>
      </c>
      <c r="O121" s="42" t="n">
        <f aca="false">IF(ISNUMBER($F121),bsd(O$2,$H121,$J121,$I121,$Y121,$L121,$X121,0.2),0)</f>
        <v>0</v>
      </c>
      <c r="P121" s="42" t="n">
        <f aca="false">IF(ISNUMBER($F121),bsd(P$2,$H121,$J121,$I121,$Y121,$L121,$X121,0.2),0)</f>
        <v>0</v>
      </c>
      <c r="Q121" s="42" t="n">
        <f aca="false">IF(ISNUMBER($F121),bsd(Q$2,$H121,$J121,$I121,$Y121,$L121,$X121,0.2),0)</f>
        <v>0</v>
      </c>
      <c r="R121" s="43"/>
      <c r="S121" s="44" t="n">
        <f aca="false">IF(ISNUMBER($A121),$F121*N121,0)</f>
        <v>0</v>
      </c>
      <c r="T121" s="44" t="n">
        <f aca="false">IF(ISNUMBER($A121),$F121*O121,0)</f>
        <v>0</v>
      </c>
      <c r="U121" s="45" t="n">
        <f aca="false">IF(ISNUMBER($A121),$F121*P121*10000,0)</f>
        <v>0</v>
      </c>
      <c r="V121" s="45" t="n">
        <f aca="false">IF(ISNUMBER($A121),$F121*Q121*-10000,0)</f>
        <v>-0</v>
      </c>
      <c r="W121" s="46"/>
      <c r="X121" s="47" t="n">
        <f aca="false">VLOOKUP($A121,PARAMS,7,FALSE())</f>
        <v>0.068844146311537</v>
      </c>
      <c r="Y121" s="48" t="n">
        <f aca="true">IF(ISNUMBER(G121),VLOOKUP($A121,PARAMS,8,FALSE()),VLOOKUP($A121,PARAMS,4,FALSE()))-TODAY()</f>
        <v>-8919</v>
      </c>
      <c r="AA121" s="44" t="n">
        <f aca="false">IF($E121=AA$2,$S121,0)</f>
        <v>0</v>
      </c>
      <c r="AB121" s="44" t="n">
        <f aca="false">IF($E121=AB$2,$S121,0)</f>
        <v>0</v>
      </c>
      <c r="AC121" s="44" t="n">
        <f aca="false">IF($E121=AC$2,$S121,0)</f>
        <v>0</v>
      </c>
      <c r="AD121" s="44" t="n">
        <f aca="false">IF($E121=AD$2,$S121,0)</f>
        <v>0</v>
      </c>
      <c r="AE121" s="44" t="n">
        <f aca="false">IF($E121=AE$2,$S121,0)</f>
        <v>0</v>
      </c>
      <c r="AG121" s="44" t="n">
        <f aca="false">IF($E121=AG$2,$T121,0)</f>
        <v>0</v>
      </c>
      <c r="AH121" s="44" t="n">
        <f aca="false">IF($E121=AH$2,$T121,0)</f>
        <v>0</v>
      </c>
      <c r="AI121" s="44" t="n">
        <f aca="false">IF($E121=AI$2,$T121,0)</f>
        <v>0</v>
      </c>
      <c r="AJ121" s="44" t="n">
        <f aca="false">IF($E121=AJ$2,$T121,0)</f>
        <v>0</v>
      </c>
      <c r="AK121" s="44" t="n">
        <f aca="false">IF($E121=AK$2,$T121,0)</f>
        <v>0</v>
      </c>
      <c r="AM121" s="44" t="n">
        <f aca="false">IF($E121=AM$2,$U121,0)</f>
        <v>0</v>
      </c>
      <c r="AN121" s="44" t="n">
        <f aca="false">IF($E121=AN$2,$U121,0)</f>
        <v>0</v>
      </c>
      <c r="AO121" s="44" t="n">
        <f aca="false">IF($E121=AO$2,$U121,0)</f>
        <v>0</v>
      </c>
      <c r="AP121" s="44" t="n">
        <f aca="false">IF($E121=AP$2,$U121,0)</f>
        <v>0</v>
      </c>
      <c r="AQ121" s="44" t="n">
        <f aca="false">IF($E121=AQ$2,$U121,0)</f>
        <v>0</v>
      </c>
    </row>
    <row r="122" customFormat="false" ht="11.25" hidden="false" customHeight="false" outlineLevel="0" collapsed="false">
      <c r="A122" s="34" t="n">
        <v>37043</v>
      </c>
      <c r="B122" s="35"/>
      <c r="D122" s="35"/>
      <c r="E122" s="36" t="n">
        <f aca="false">(M122-B122)*F122*10000</f>
        <v>0</v>
      </c>
      <c r="F122" s="37"/>
      <c r="G122" s="38" t="n">
        <v>-0.5175</v>
      </c>
      <c r="H122" s="39" t="n">
        <v>2</v>
      </c>
      <c r="I122" s="40" t="n">
        <v>2.02</v>
      </c>
      <c r="J122" s="39" t="n">
        <f aca="false">VLOOKUP($A122,PARAMS,2,FALSE())+G122</f>
        <v>3.4175</v>
      </c>
      <c r="K122" s="41" t="n">
        <v>0</v>
      </c>
      <c r="L122" s="41" t="n">
        <f aca="false">VLOOKUP($A122,PARAMS,3,FALSE())+K122</f>
        <v>0.395</v>
      </c>
      <c r="M122" s="42" t="n">
        <f aca="false">IF(ISNUMBER($F122),bsd(M$2,$H122,$J122,$I122,$Y122,$L122,$X122,0.2),0)</f>
        <v>0</v>
      </c>
      <c r="N122" s="42" t="n">
        <f aca="false">IF(ISNUMBER($F122),bsd(N$2,$H122,$J122,$I122,$Y122,$L122,$X122,0.2),0)</f>
        <v>0</v>
      </c>
      <c r="O122" s="42" t="n">
        <f aca="false">IF(ISNUMBER($F122),bsd(O$2,$H122,$J122,$I122,$Y122,$L122,$X122,0.2),0)</f>
        <v>0</v>
      </c>
      <c r="P122" s="42" t="n">
        <f aca="false">IF(ISNUMBER($F122),bsd(P$2,$H122,$J122,$I122,$Y122,$L122,$X122,0.2),0)</f>
        <v>0</v>
      </c>
      <c r="Q122" s="42" t="n">
        <f aca="false">IF(ISNUMBER($F122),bsd(Q$2,$H122,$J122,$I122,$Y122,$L122,$X122,0.2),0)</f>
        <v>0</v>
      </c>
      <c r="R122" s="43"/>
      <c r="S122" s="44" t="n">
        <f aca="false">IF(ISNUMBER($A122),$F122*N122,0)</f>
        <v>0</v>
      </c>
      <c r="T122" s="44" t="n">
        <f aca="false">IF(ISNUMBER($A122),$F122*O122,0)</f>
        <v>0</v>
      </c>
      <c r="U122" s="45" t="n">
        <f aca="false">IF(ISNUMBER($A122),$F122*P122*10000,0)</f>
        <v>0</v>
      </c>
      <c r="V122" s="45" t="n">
        <f aca="false">IF(ISNUMBER($A122),$F122*Q122*-10000,0)</f>
        <v>-0</v>
      </c>
      <c r="W122" s="46"/>
      <c r="X122" s="47" t="n">
        <f aca="false">VLOOKUP($A122,PARAMS,7,FALSE())</f>
        <v>0.068853626476217</v>
      </c>
      <c r="Y122" s="48" t="n">
        <f aca="true">IF(ISNUMBER(G122),VLOOKUP($A122,PARAMS,8,FALSE()),VLOOKUP($A122,PARAMS,4,FALSE()))-TODAY()</f>
        <v>-8886</v>
      </c>
      <c r="AA122" s="44" t="n">
        <f aca="false">IF($E122=AA$2,$S122,0)</f>
        <v>0</v>
      </c>
      <c r="AB122" s="44" t="n">
        <f aca="false">IF($E122=AB$2,$S122,0)</f>
        <v>0</v>
      </c>
      <c r="AC122" s="44" t="n">
        <f aca="false">IF($E122=AC$2,$S122,0)</f>
        <v>0</v>
      </c>
      <c r="AD122" s="44" t="n">
        <f aca="false">IF($E122=AD$2,$S122,0)</f>
        <v>0</v>
      </c>
      <c r="AE122" s="44" t="n">
        <f aca="false">IF($E122=AE$2,$S122,0)</f>
        <v>0</v>
      </c>
      <c r="AG122" s="44" t="n">
        <f aca="false">IF($E122=AG$2,$T122,0)</f>
        <v>0</v>
      </c>
      <c r="AH122" s="44" t="n">
        <f aca="false">IF($E122=AH$2,$T122,0)</f>
        <v>0</v>
      </c>
      <c r="AI122" s="44" t="n">
        <f aca="false">IF($E122=AI$2,$T122,0)</f>
        <v>0</v>
      </c>
      <c r="AJ122" s="44" t="n">
        <f aca="false">IF($E122=AJ$2,$T122,0)</f>
        <v>0</v>
      </c>
      <c r="AK122" s="44" t="n">
        <f aca="false">IF($E122=AK$2,$T122,0)</f>
        <v>0</v>
      </c>
      <c r="AM122" s="44" t="n">
        <f aca="false">IF($E122=AM$2,$U122,0)</f>
        <v>0</v>
      </c>
      <c r="AN122" s="44" t="n">
        <f aca="false">IF($E122=AN$2,$U122,0)</f>
        <v>0</v>
      </c>
      <c r="AO122" s="44" t="n">
        <f aca="false">IF($E122=AO$2,$U122,0)</f>
        <v>0</v>
      </c>
      <c r="AP122" s="44" t="n">
        <f aca="false">IF($E122=AP$2,$U122,0)</f>
        <v>0</v>
      </c>
      <c r="AQ122" s="44" t="n">
        <f aca="false">IF($E122=AQ$2,$U122,0)</f>
        <v>0</v>
      </c>
    </row>
    <row r="123" customFormat="false" ht="11.25" hidden="false" customHeight="false" outlineLevel="0" collapsed="false">
      <c r="A123" s="34"/>
      <c r="B123" s="35"/>
      <c r="D123" s="35"/>
      <c r="E123" s="36"/>
      <c r="F123" s="37"/>
      <c r="G123" s="38"/>
      <c r="H123" s="39"/>
      <c r="I123" s="40"/>
      <c r="J123" s="39"/>
      <c r="K123" s="41"/>
      <c r="L123" s="41"/>
      <c r="M123" s="42"/>
      <c r="N123" s="42"/>
      <c r="O123" s="42"/>
      <c r="P123" s="42"/>
      <c r="Q123" s="42"/>
      <c r="R123" s="43"/>
      <c r="S123" s="44"/>
      <c r="T123" s="44"/>
      <c r="U123" s="45"/>
      <c r="V123" s="45"/>
      <c r="W123" s="46"/>
      <c r="X123" s="47"/>
      <c r="Y123" s="48"/>
      <c r="AA123" s="44"/>
      <c r="AB123" s="44"/>
      <c r="AC123" s="44"/>
      <c r="AD123" s="44"/>
      <c r="AE123" s="44"/>
      <c r="AG123" s="44"/>
      <c r="AH123" s="44"/>
      <c r="AI123" s="44"/>
      <c r="AJ123" s="44"/>
      <c r="AK123" s="44"/>
      <c r="AM123" s="44"/>
      <c r="AN123" s="44"/>
      <c r="AO123" s="44"/>
      <c r="AP123" s="44"/>
      <c r="AQ123" s="44"/>
    </row>
    <row r="124" customFormat="false" ht="11.25" hidden="false" customHeight="false" outlineLevel="0" collapsed="false">
      <c r="A124" s="34"/>
      <c r="B124" s="35"/>
      <c r="D124" s="35"/>
      <c r="E124" s="36"/>
      <c r="F124" s="37"/>
      <c r="G124" s="38"/>
      <c r="H124" s="39"/>
      <c r="I124" s="40"/>
      <c r="J124" s="39"/>
      <c r="K124" s="41"/>
      <c r="L124" s="41"/>
      <c r="M124" s="42"/>
      <c r="N124" s="42"/>
      <c r="O124" s="42"/>
      <c r="P124" s="42"/>
      <c r="Q124" s="42"/>
      <c r="R124" s="43"/>
      <c r="S124" s="44"/>
      <c r="T124" s="44"/>
      <c r="U124" s="45"/>
      <c r="V124" s="45"/>
      <c r="W124" s="46"/>
      <c r="X124" s="47"/>
      <c r="Y124" s="48"/>
      <c r="AA124" s="44"/>
      <c r="AB124" s="44"/>
      <c r="AC124" s="44"/>
      <c r="AD124" s="44"/>
      <c r="AE124" s="44"/>
      <c r="AG124" s="44"/>
      <c r="AH124" s="44"/>
      <c r="AI124" s="44"/>
      <c r="AJ124" s="44"/>
      <c r="AK124" s="44"/>
      <c r="AM124" s="44"/>
      <c r="AN124" s="44"/>
      <c r="AO124" s="44"/>
      <c r="AP124" s="44"/>
      <c r="AQ124" s="44"/>
    </row>
    <row r="125" customFormat="false" ht="11.25" hidden="false" customHeight="false" outlineLevel="0" collapsed="false">
      <c r="A125" s="34"/>
      <c r="B125" s="35"/>
      <c r="D125" s="35"/>
      <c r="E125" s="36"/>
      <c r="F125" s="37"/>
      <c r="G125" s="38"/>
      <c r="H125" s="39"/>
      <c r="I125" s="40"/>
      <c r="J125" s="39"/>
      <c r="K125" s="41"/>
      <c r="L125" s="41"/>
      <c r="M125" s="42"/>
      <c r="N125" s="42"/>
      <c r="O125" s="42"/>
      <c r="P125" s="42"/>
      <c r="Q125" s="42"/>
      <c r="R125" s="43"/>
      <c r="S125" s="44"/>
      <c r="T125" s="44"/>
      <c r="U125" s="45"/>
      <c r="V125" s="45"/>
      <c r="W125" s="46"/>
      <c r="X125" s="47"/>
      <c r="Y125" s="48"/>
      <c r="AA125" s="44"/>
      <c r="AB125" s="44"/>
      <c r="AC125" s="44"/>
      <c r="AD125" s="44"/>
      <c r="AE125" s="44"/>
      <c r="AG125" s="44"/>
      <c r="AH125" s="44"/>
      <c r="AI125" s="44"/>
      <c r="AJ125" s="44"/>
      <c r="AK125" s="44"/>
      <c r="AM125" s="44"/>
      <c r="AN125" s="44"/>
      <c r="AO125" s="44"/>
      <c r="AP125" s="44"/>
      <c r="AQ125" s="44"/>
    </row>
    <row r="126" customFormat="false" ht="11.25" hidden="false" customHeight="false" outlineLevel="0" collapsed="false">
      <c r="A126" s="34"/>
      <c r="B126" s="35"/>
      <c r="D126" s="35"/>
      <c r="E126" s="36"/>
      <c r="F126" s="37"/>
      <c r="G126" s="38"/>
      <c r="H126" s="39"/>
      <c r="I126" s="40"/>
      <c r="J126" s="39"/>
      <c r="K126" s="41"/>
      <c r="L126" s="41"/>
      <c r="M126" s="42"/>
      <c r="N126" s="42"/>
      <c r="O126" s="42"/>
      <c r="P126" s="42"/>
      <c r="Q126" s="42"/>
      <c r="R126" s="43"/>
      <c r="S126" s="44"/>
      <c r="T126" s="44"/>
      <c r="U126" s="45"/>
      <c r="V126" s="45"/>
      <c r="W126" s="46"/>
      <c r="X126" s="47"/>
      <c r="Y126" s="48"/>
      <c r="AA126" s="44"/>
      <c r="AB126" s="44"/>
      <c r="AC126" s="44"/>
      <c r="AD126" s="44"/>
      <c r="AE126" s="44"/>
      <c r="AG126" s="44"/>
      <c r="AH126" s="44"/>
      <c r="AI126" s="44"/>
      <c r="AJ126" s="44"/>
      <c r="AK126" s="44"/>
      <c r="AM126" s="44"/>
      <c r="AN126" s="44"/>
      <c r="AO126" s="44"/>
      <c r="AP126" s="44"/>
      <c r="AQ126" s="44"/>
    </row>
    <row r="127" customFormat="false" ht="11.25" hidden="false" customHeight="false" outlineLevel="0" collapsed="false">
      <c r="A127" s="34"/>
      <c r="B127" s="35"/>
      <c r="D127" s="35"/>
      <c r="E127" s="36"/>
      <c r="F127" s="37"/>
      <c r="G127" s="38"/>
      <c r="H127" s="39"/>
      <c r="I127" s="40"/>
      <c r="J127" s="39"/>
      <c r="K127" s="41"/>
      <c r="L127" s="41"/>
      <c r="M127" s="42"/>
      <c r="N127" s="42"/>
      <c r="O127" s="42"/>
      <c r="P127" s="42"/>
      <c r="Q127" s="42"/>
      <c r="R127" s="43"/>
      <c r="S127" s="44"/>
      <c r="T127" s="44"/>
      <c r="U127" s="45"/>
      <c r="V127" s="45"/>
      <c r="W127" s="46"/>
      <c r="X127" s="47"/>
      <c r="Y127" s="48"/>
      <c r="AA127" s="44"/>
      <c r="AB127" s="44"/>
      <c r="AC127" s="44"/>
      <c r="AD127" s="44"/>
      <c r="AE127" s="44"/>
      <c r="AG127" s="44"/>
      <c r="AH127" s="44"/>
      <c r="AI127" s="44"/>
      <c r="AJ127" s="44"/>
      <c r="AK127" s="44"/>
      <c r="AM127" s="44"/>
      <c r="AN127" s="44"/>
      <c r="AO127" s="44"/>
      <c r="AP127" s="44"/>
      <c r="AQ127" s="44"/>
    </row>
    <row r="128" customFormat="false" ht="11.25" hidden="false" customHeight="false" outlineLevel="0" collapsed="false">
      <c r="A128" s="34"/>
      <c r="B128" s="35"/>
      <c r="D128" s="35"/>
      <c r="E128" s="36"/>
      <c r="F128" s="37"/>
      <c r="G128" s="38"/>
      <c r="H128" s="39"/>
      <c r="I128" s="40"/>
      <c r="J128" s="39"/>
      <c r="K128" s="41"/>
      <c r="L128" s="41"/>
      <c r="M128" s="42"/>
      <c r="N128" s="42"/>
      <c r="O128" s="42"/>
      <c r="P128" s="42"/>
      <c r="Q128" s="42"/>
      <c r="R128" s="43"/>
      <c r="S128" s="44"/>
      <c r="T128" s="44"/>
      <c r="U128" s="45"/>
      <c r="V128" s="45"/>
      <c r="W128" s="46"/>
      <c r="X128" s="47"/>
      <c r="Y128" s="48"/>
      <c r="AA128" s="44"/>
      <c r="AB128" s="44"/>
      <c r="AC128" s="44"/>
      <c r="AD128" s="44"/>
      <c r="AE128" s="44"/>
      <c r="AG128" s="44"/>
      <c r="AH128" s="44"/>
      <c r="AI128" s="44"/>
      <c r="AJ128" s="44"/>
      <c r="AK128" s="44"/>
      <c r="AM128" s="44"/>
      <c r="AN128" s="44"/>
      <c r="AO128" s="44"/>
      <c r="AP128" s="44"/>
      <c r="AQ128" s="44"/>
    </row>
    <row r="129" customFormat="false" ht="11.25" hidden="false" customHeight="false" outlineLevel="0" collapsed="false">
      <c r="A129" s="34"/>
      <c r="B129" s="35"/>
      <c r="D129" s="35"/>
      <c r="E129" s="36"/>
      <c r="F129" s="37"/>
      <c r="G129" s="38"/>
      <c r="H129" s="39"/>
      <c r="I129" s="40"/>
      <c r="J129" s="39"/>
      <c r="K129" s="41"/>
      <c r="L129" s="41"/>
      <c r="M129" s="42"/>
      <c r="N129" s="42"/>
      <c r="O129" s="42"/>
      <c r="P129" s="42"/>
      <c r="Q129" s="42"/>
      <c r="R129" s="43"/>
      <c r="S129" s="44"/>
      <c r="T129" s="44"/>
      <c r="U129" s="45"/>
      <c r="V129" s="45"/>
      <c r="W129" s="46"/>
      <c r="X129" s="47"/>
      <c r="Y129" s="48"/>
      <c r="AA129" s="44"/>
      <c r="AB129" s="44"/>
      <c r="AC129" s="44"/>
      <c r="AD129" s="44"/>
      <c r="AE129" s="44"/>
      <c r="AG129" s="44"/>
      <c r="AH129" s="44"/>
      <c r="AI129" s="44"/>
      <c r="AJ129" s="44"/>
      <c r="AK129" s="44"/>
      <c r="AM129" s="44"/>
      <c r="AN129" s="44"/>
      <c r="AO129" s="44"/>
      <c r="AP129" s="44"/>
      <c r="AQ129" s="44"/>
    </row>
    <row r="130" customFormat="false" ht="11.25" hidden="false" customHeight="false" outlineLevel="0" collapsed="false">
      <c r="A130" s="34"/>
      <c r="B130" s="35"/>
      <c r="D130" s="35"/>
      <c r="E130" s="36"/>
      <c r="F130" s="37"/>
      <c r="G130" s="38"/>
      <c r="H130" s="39"/>
      <c r="I130" s="40"/>
      <c r="J130" s="39"/>
      <c r="K130" s="41"/>
      <c r="L130" s="41"/>
      <c r="M130" s="42"/>
      <c r="N130" s="42"/>
      <c r="O130" s="42"/>
      <c r="P130" s="42"/>
      <c r="Q130" s="42"/>
      <c r="R130" s="43"/>
      <c r="S130" s="44"/>
      <c r="T130" s="44"/>
      <c r="U130" s="45"/>
      <c r="V130" s="45"/>
      <c r="W130" s="46"/>
      <c r="X130" s="47"/>
      <c r="Y130" s="48"/>
      <c r="AA130" s="44"/>
      <c r="AB130" s="44"/>
      <c r="AC130" s="44"/>
      <c r="AD130" s="44"/>
      <c r="AE130" s="44"/>
      <c r="AG130" s="44"/>
      <c r="AH130" s="44"/>
      <c r="AI130" s="44"/>
      <c r="AJ130" s="44"/>
      <c r="AK130" s="44"/>
      <c r="AM130" s="44"/>
      <c r="AN130" s="44"/>
      <c r="AO130" s="44"/>
      <c r="AP130" s="44"/>
      <c r="AQ130" s="44"/>
    </row>
    <row r="131" customFormat="false" ht="11.25" hidden="false" customHeight="false" outlineLevel="0" collapsed="false">
      <c r="A131" s="34"/>
      <c r="B131" s="35"/>
      <c r="D131" s="35"/>
      <c r="E131" s="36"/>
      <c r="F131" s="37"/>
      <c r="G131" s="38"/>
      <c r="H131" s="39"/>
      <c r="I131" s="40"/>
      <c r="J131" s="39"/>
      <c r="K131" s="41"/>
      <c r="L131" s="41"/>
      <c r="M131" s="42"/>
      <c r="N131" s="42"/>
      <c r="O131" s="42"/>
      <c r="P131" s="42"/>
      <c r="Q131" s="42"/>
      <c r="R131" s="43"/>
      <c r="S131" s="44"/>
      <c r="T131" s="44"/>
      <c r="U131" s="45"/>
      <c r="V131" s="45"/>
      <c r="W131" s="46"/>
      <c r="X131" s="47"/>
      <c r="Y131" s="48"/>
      <c r="AA131" s="44"/>
      <c r="AB131" s="44"/>
      <c r="AC131" s="44"/>
      <c r="AD131" s="44"/>
      <c r="AE131" s="44"/>
      <c r="AG131" s="44"/>
      <c r="AH131" s="44"/>
      <c r="AI131" s="44"/>
      <c r="AJ131" s="44"/>
      <c r="AK131" s="44"/>
      <c r="AM131" s="44"/>
      <c r="AN131" s="44"/>
      <c r="AO131" s="44"/>
      <c r="AP131" s="44"/>
      <c r="AQ131" s="44"/>
    </row>
    <row r="132" customFormat="false" ht="11.25" hidden="false" customHeight="false" outlineLevel="0" collapsed="false">
      <c r="A132" s="34"/>
      <c r="B132" s="35"/>
      <c r="D132" s="35"/>
      <c r="E132" s="36"/>
      <c r="F132" s="37"/>
      <c r="G132" s="38"/>
      <c r="H132" s="39"/>
      <c r="I132" s="40"/>
      <c r="J132" s="39"/>
      <c r="K132" s="41"/>
      <c r="L132" s="41"/>
      <c r="M132" s="42"/>
      <c r="N132" s="42"/>
      <c r="O132" s="42"/>
      <c r="P132" s="42"/>
      <c r="Q132" s="42"/>
      <c r="R132" s="43"/>
      <c r="S132" s="44"/>
      <c r="T132" s="44"/>
      <c r="U132" s="45"/>
      <c r="V132" s="45"/>
      <c r="W132" s="46"/>
      <c r="X132" s="47"/>
      <c r="Y132" s="48"/>
      <c r="AA132" s="44"/>
      <c r="AB132" s="44"/>
      <c r="AC132" s="44"/>
      <c r="AD132" s="44"/>
      <c r="AE132" s="44"/>
      <c r="AG132" s="44"/>
      <c r="AH132" s="44"/>
      <c r="AI132" s="44"/>
      <c r="AJ132" s="44"/>
      <c r="AK132" s="44"/>
      <c r="AM132" s="44"/>
      <c r="AN132" s="44"/>
      <c r="AO132" s="44"/>
      <c r="AP132" s="44"/>
      <c r="AQ132" s="44"/>
    </row>
    <row r="133" customFormat="false" ht="11.25" hidden="false" customHeight="false" outlineLevel="0" collapsed="false">
      <c r="A133" s="34"/>
      <c r="B133" s="35"/>
      <c r="D133" s="35"/>
      <c r="E133" s="36"/>
      <c r="F133" s="37"/>
      <c r="G133" s="38"/>
      <c r="H133" s="39"/>
      <c r="I133" s="40"/>
      <c r="J133" s="39"/>
      <c r="K133" s="41"/>
      <c r="L133" s="41"/>
      <c r="M133" s="42"/>
      <c r="N133" s="42"/>
      <c r="O133" s="42"/>
      <c r="P133" s="42"/>
      <c r="Q133" s="42"/>
      <c r="R133" s="43"/>
      <c r="S133" s="44"/>
      <c r="T133" s="44"/>
      <c r="U133" s="45"/>
      <c r="V133" s="45"/>
      <c r="W133" s="46"/>
      <c r="X133" s="47"/>
      <c r="Y133" s="48"/>
      <c r="AA133" s="44"/>
      <c r="AB133" s="44"/>
      <c r="AC133" s="44"/>
      <c r="AD133" s="44"/>
      <c r="AE133" s="44"/>
      <c r="AG133" s="44"/>
      <c r="AH133" s="44"/>
      <c r="AI133" s="44"/>
      <c r="AJ133" s="44"/>
      <c r="AK133" s="44"/>
      <c r="AM133" s="44"/>
      <c r="AN133" s="44"/>
      <c r="AO133" s="44"/>
      <c r="AP133" s="44"/>
      <c r="AQ133" s="44"/>
    </row>
    <row r="134" customFormat="false" ht="11.25" hidden="false" customHeight="false" outlineLevel="0" collapsed="false">
      <c r="A134" s="49"/>
      <c r="B134" s="35"/>
      <c r="F134" s="37"/>
      <c r="G134" s="38"/>
      <c r="H134" s="39"/>
      <c r="I134" s="40"/>
      <c r="J134" s="39"/>
      <c r="K134" s="41"/>
      <c r="L134" s="41"/>
      <c r="M134" s="42"/>
      <c r="N134" s="42"/>
      <c r="O134" s="42"/>
      <c r="P134" s="42"/>
      <c r="Q134" s="42"/>
      <c r="R134" s="43"/>
      <c r="S134" s="44"/>
      <c r="T134" s="44"/>
      <c r="U134" s="45"/>
      <c r="V134" s="45"/>
      <c r="W134" s="46"/>
      <c r="X134" s="47"/>
      <c r="Y134" s="48"/>
    </row>
    <row r="135" customFormat="false" ht="11.25" hidden="false" customHeight="false" outlineLevel="0" collapsed="false">
      <c r="A135" s="34"/>
      <c r="B135" s="35"/>
      <c r="D135" s="35"/>
      <c r="E135" s="36"/>
      <c r="F135" s="37"/>
      <c r="G135" s="38"/>
      <c r="H135" s="39"/>
      <c r="I135" s="40"/>
      <c r="J135" s="39"/>
      <c r="K135" s="41"/>
      <c r="L135" s="41"/>
      <c r="M135" s="42"/>
      <c r="N135" s="42"/>
      <c r="O135" s="42"/>
      <c r="P135" s="42"/>
      <c r="Q135" s="42"/>
      <c r="R135" s="43"/>
      <c r="S135" s="44"/>
      <c r="T135" s="44"/>
      <c r="U135" s="45"/>
      <c r="V135" s="45"/>
      <c r="W135" s="46"/>
      <c r="X135" s="47"/>
      <c r="Y135" s="48"/>
      <c r="AA135" s="44"/>
      <c r="AB135" s="44"/>
      <c r="AC135" s="44"/>
      <c r="AD135" s="44"/>
      <c r="AE135" s="44"/>
      <c r="AG135" s="44"/>
      <c r="AH135" s="44"/>
      <c r="AI135" s="44"/>
      <c r="AJ135" s="44"/>
      <c r="AK135" s="44"/>
      <c r="AM135" s="44"/>
      <c r="AN135" s="44"/>
      <c r="AO135" s="44"/>
      <c r="AP135" s="44"/>
      <c r="AQ135" s="44"/>
    </row>
    <row r="136" customFormat="false" ht="11.25" hidden="false" customHeight="false" outlineLevel="0" collapsed="false">
      <c r="A136" s="34"/>
      <c r="B136" s="35"/>
      <c r="D136" s="35"/>
      <c r="E136" s="36"/>
      <c r="F136" s="37"/>
      <c r="G136" s="38"/>
      <c r="H136" s="39"/>
      <c r="I136" s="40"/>
      <c r="J136" s="39"/>
      <c r="K136" s="41"/>
      <c r="L136" s="41"/>
      <c r="M136" s="42"/>
      <c r="N136" s="42"/>
      <c r="O136" s="42"/>
      <c r="P136" s="42"/>
      <c r="Q136" s="42"/>
      <c r="R136" s="43"/>
      <c r="S136" s="44"/>
      <c r="T136" s="44"/>
      <c r="U136" s="45"/>
      <c r="V136" s="45"/>
      <c r="W136" s="46"/>
      <c r="X136" s="47"/>
      <c r="Y136" s="48"/>
      <c r="AA136" s="44"/>
      <c r="AB136" s="44"/>
      <c r="AC136" s="44"/>
      <c r="AD136" s="44"/>
      <c r="AE136" s="44"/>
      <c r="AG136" s="44"/>
      <c r="AH136" s="44"/>
      <c r="AI136" s="44"/>
      <c r="AJ136" s="44"/>
      <c r="AK136" s="44"/>
      <c r="AM136" s="44"/>
      <c r="AN136" s="44"/>
      <c r="AO136" s="44"/>
      <c r="AP136" s="44"/>
      <c r="AQ136" s="44"/>
    </row>
    <row r="137" customFormat="false" ht="11.25" hidden="false" customHeight="false" outlineLevel="0" collapsed="false">
      <c r="A137" s="34"/>
      <c r="B137" s="35"/>
      <c r="D137" s="35"/>
      <c r="E137" s="36"/>
      <c r="F137" s="37"/>
      <c r="G137" s="38"/>
      <c r="H137" s="39"/>
      <c r="I137" s="40"/>
      <c r="J137" s="39"/>
      <c r="K137" s="41"/>
      <c r="L137" s="41"/>
      <c r="M137" s="42"/>
      <c r="N137" s="42"/>
      <c r="O137" s="42"/>
      <c r="P137" s="42"/>
      <c r="Q137" s="42"/>
      <c r="R137" s="43"/>
      <c r="S137" s="44"/>
      <c r="T137" s="44"/>
      <c r="U137" s="45"/>
      <c r="V137" s="45"/>
      <c r="W137" s="46"/>
      <c r="X137" s="47"/>
      <c r="Y137" s="48"/>
      <c r="AA137" s="44"/>
      <c r="AB137" s="44"/>
      <c r="AC137" s="44"/>
      <c r="AD137" s="44"/>
      <c r="AE137" s="44"/>
      <c r="AG137" s="44"/>
      <c r="AH137" s="44"/>
      <c r="AI137" s="44"/>
      <c r="AJ137" s="44"/>
      <c r="AK137" s="44"/>
      <c r="AM137" s="44"/>
      <c r="AN137" s="44"/>
      <c r="AO137" s="44"/>
      <c r="AP137" s="44"/>
      <c r="AQ137" s="44"/>
    </row>
    <row r="138" customFormat="false" ht="11.25" hidden="false" customHeight="false" outlineLevel="0" collapsed="false">
      <c r="A138" s="34"/>
      <c r="B138" s="35"/>
      <c r="D138" s="35"/>
      <c r="E138" s="36"/>
      <c r="F138" s="37"/>
      <c r="G138" s="38"/>
      <c r="H138" s="39"/>
      <c r="I138" s="40"/>
      <c r="J138" s="39"/>
      <c r="K138" s="41"/>
      <c r="L138" s="41"/>
      <c r="M138" s="42"/>
      <c r="N138" s="42"/>
      <c r="O138" s="42"/>
      <c r="P138" s="42"/>
      <c r="Q138" s="42"/>
      <c r="R138" s="43"/>
      <c r="S138" s="44"/>
      <c r="T138" s="44"/>
      <c r="U138" s="45"/>
      <c r="V138" s="45"/>
      <c r="W138" s="46"/>
      <c r="X138" s="47"/>
      <c r="Y138" s="48"/>
      <c r="AA138" s="44"/>
      <c r="AB138" s="44"/>
      <c r="AC138" s="44"/>
      <c r="AD138" s="44"/>
      <c r="AE138" s="44"/>
      <c r="AG138" s="44"/>
      <c r="AH138" s="44"/>
      <c r="AI138" s="44"/>
      <c r="AJ138" s="44"/>
      <c r="AK138" s="44"/>
      <c r="AM138" s="44"/>
      <c r="AN138" s="44"/>
      <c r="AO138" s="44"/>
      <c r="AP138" s="44"/>
      <c r="AQ138" s="44"/>
    </row>
    <row r="139" customFormat="false" ht="11.25" hidden="false" customHeight="false" outlineLevel="0" collapsed="false">
      <c r="A139" s="34"/>
      <c r="B139" s="35"/>
      <c r="D139" s="35"/>
      <c r="E139" s="36"/>
      <c r="F139" s="37"/>
      <c r="G139" s="38"/>
      <c r="H139" s="39"/>
      <c r="I139" s="40"/>
      <c r="J139" s="39"/>
      <c r="K139" s="41"/>
      <c r="L139" s="41"/>
      <c r="M139" s="42"/>
      <c r="N139" s="42"/>
      <c r="O139" s="42"/>
      <c r="P139" s="42"/>
      <c r="Q139" s="42"/>
      <c r="R139" s="43"/>
      <c r="S139" s="44"/>
      <c r="T139" s="44"/>
      <c r="U139" s="45"/>
      <c r="V139" s="45"/>
      <c r="W139" s="46"/>
      <c r="X139" s="47"/>
      <c r="Y139" s="48"/>
      <c r="AA139" s="44"/>
      <c r="AB139" s="44"/>
      <c r="AC139" s="44"/>
      <c r="AD139" s="44"/>
      <c r="AE139" s="44"/>
      <c r="AG139" s="44"/>
      <c r="AH139" s="44"/>
      <c r="AI139" s="44"/>
      <c r="AJ139" s="44"/>
      <c r="AK139" s="44"/>
      <c r="AM139" s="44"/>
      <c r="AN139" s="44"/>
      <c r="AO139" s="44"/>
      <c r="AP139" s="44"/>
      <c r="AQ139" s="44"/>
    </row>
    <row r="140" customFormat="false" ht="11.25" hidden="false" customHeight="false" outlineLevel="0" collapsed="false">
      <c r="A140" s="34"/>
      <c r="B140" s="35"/>
      <c r="D140" s="35"/>
      <c r="E140" s="36"/>
      <c r="F140" s="37"/>
      <c r="G140" s="38"/>
      <c r="H140" s="39"/>
      <c r="I140" s="40"/>
      <c r="J140" s="39"/>
      <c r="K140" s="41"/>
      <c r="L140" s="41"/>
      <c r="M140" s="42"/>
      <c r="N140" s="42"/>
      <c r="O140" s="42"/>
      <c r="P140" s="42"/>
      <c r="Q140" s="42"/>
      <c r="R140" s="43"/>
      <c r="S140" s="44"/>
      <c r="T140" s="44"/>
      <c r="U140" s="45"/>
      <c r="V140" s="45"/>
      <c r="W140" s="46"/>
      <c r="X140" s="47"/>
      <c r="Y140" s="48"/>
      <c r="AA140" s="44"/>
      <c r="AB140" s="44"/>
      <c r="AC140" s="44"/>
      <c r="AD140" s="44"/>
      <c r="AE140" s="44"/>
      <c r="AG140" s="44"/>
      <c r="AH140" s="44"/>
      <c r="AI140" s="44"/>
      <c r="AJ140" s="44"/>
      <c r="AK140" s="44"/>
      <c r="AM140" s="44"/>
      <c r="AN140" s="44"/>
      <c r="AO140" s="44"/>
      <c r="AP140" s="44"/>
      <c r="AQ140" s="44"/>
    </row>
    <row r="141" customFormat="false" ht="11.25" hidden="false" customHeight="false" outlineLevel="0" collapsed="false">
      <c r="A141" s="34"/>
      <c r="B141" s="35"/>
      <c r="D141" s="35"/>
      <c r="E141" s="36"/>
      <c r="F141" s="37"/>
      <c r="G141" s="38"/>
      <c r="H141" s="39"/>
      <c r="I141" s="40"/>
      <c r="J141" s="39"/>
      <c r="K141" s="41"/>
      <c r="L141" s="41"/>
      <c r="M141" s="42"/>
      <c r="N141" s="42"/>
      <c r="O141" s="42"/>
      <c r="P141" s="42"/>
      <c r="Q141" s="42"/>
      <c r="R141" s="43"/>
      <c r="S141" s="44"/>
      <c r="T141" s="44"/>
      <c r="U141" s="45"/>
      <c r="V141" s="45"/>
      <c r="W141" s="46"/>
      <c r="X141" s="47"/>
      <c r="Y141" s="48"/>
      <c r="AA141" s="44"/>
      <c r="AB141" s="44"/>
      <c r="AC141" s="44"/>
      <c r="AD141" s="44"/>
      <c r="AE141" s="44"/>
      <c r="AG141" s="44"/>
      <c r="AH141" s="44"/>
      <c r="AI141" s="44"/>
      <c r="AJ141" s="44"/>
      <c r="AK141" s="44"/>
      <c r="AM141" s="44"/>
      <c r="AN141" s="44"/>
      <c r="AO141" s="44"/>
      <c r="AP141" s="44"/>
      <c r="AQ141" s="44"/>
    </row>
    <row r="142" customFormat="false" ht="11.25" hidden="false" customHeight="false" outlineLevel="0" collapsed="false">
      <c r="A142" s="34"/>
      <c r="B142" s="35"/>
      <c r="D142" s="35"/>
      <c r="E142" s="36"/>
      <c r="F142" s="37"/>
      <c r="G142" s="38"/>
      <c r="H142" s="39"/>
      <c r="I142" s="40"/>
      <c r="J142" s="39"/>
      <c r="K142" s="41"/>
      <c r="L142" s="41"/>
      <c r="M142" s="42"/>
      <c r="N142" s="42"/>
      <c r="O142" s="42"/>
      <c r="P142" s="42"/>
      <c r="Q142" s="42"/>
      <c r="R142" s="43"/>
      <c r="S142" s="44"/>
      <c r="T142" s="44"/>
      <c r="U142" s="45"/>
      <c r="V142" s="45"/>
      <c r="W142" s="46"/>
      <c r="X142" s="47"/>
      <c r="Y142" s="48"/>
      <c r="AA142" s="44"/>
      <c r="AB142" s="44"/>
      <c r="AC142" s="44"/>
      <c r="AD142" s="44"/>
      <c r="AE142" s="44"/>
      <c r="AG142" s="44"/>
      <c r="AH142" s="44"/>
      <c r="AI142" s="44"/>
      <c r="AJ142" s="44"/>
      <c r="AK142" s="44"/>
      <c r="AM142" s="44"/>
      <c r="AN142" s="44"/>
      <c r="AO142" s="44"/>
      <c r="AP142" s="44"/>
      <c r="AQ142" s="44"/>
    </row>
    <row r="143" customFormat="false" ht="11.25" hidden="false" customHeight="false" outlineLevel="0" collapsed="false">
      <c r="A143" s="34"/>
      <c r="B143" s="35"/>
      <c r="D143" s="35"/>
      <c r="E143" s="36"/>
      <c r="F143" s="37"/>
      <c r="G143" s="38"/>
      <c r="H143" s="39"/>
      <c r="I143" s="40"/>
      <c r="J143" s="39"/>
      <c r="K143" s="41"/>
      <c r="L143" s="41"/>
      <c r="M143" s="42"/>
      <c r="N143" s="42"/>
      <c r="O143" s="42"/>
      <c r="P143" s="42"/>
      <c r="Q143" s="42"/>
      <c r="R143" s="43"/>
      <c r="S143" s="44"/>
      <c r="T143" s="44"/>
      <c r="U143" s="45"/>
      <c r="V143" s="45"/>
      <c r="W143" s="46"/>
      <c r="X143" s="47"/>
      <c r="Y143" s="48"/>
      <c r="AA143" s="44"/>
      <c r="AB143" s="44"/>
      <c r="AC143" s="44"/>
      <c r="AD143" s="44"/>
      <c r="AE143" s="44"/>
      <c r="AG143" s="44"/>
      <c r="AH143" s="44"/>
      <c r="AI143" s="44"/>
      <c r="AJ143" s="44"/>
      <c r="AK143" s="44"/>
      <c r="AM143" s="44"/>
      <c r="AN143" s="44"/>
      <c r="AO143" s="44"/>
      <c r="AP143" s="44"/>
      <c r="AQ143" s="44"/>
    </row>
    <row r="144" customFormat="false" ht="11.25" hidden="false" customHeight="false" outlineLevel="0" collapsed="false">
      <c r="A144" s="34"/>
      <c r="B144" s="35"/>
      <c r="D144" s="35"/>
      <c r="E144" s="36"/>
      <c r="F144" s="37"/>
      <c r="G144" s="38"/>
      <c r="H144" s="39"/>
      <c r="I144" s="40"/>
      <c r="J144" s="39"/>
      <c r="K144" s="41"/>
      <c r="L144" s="41"/>
      <c r="M144" s="42"/>
      <c r="N144" s="42"/>
      <c r="O144" s="42"/>
      <c r="P144" s="42"/>
      <c r="Q144" s="42"/>
      <c r="R144" s="43"/>
      <c r="S144" s="44"/>
      <c r="T144" s="44"/>
      <c r="U144" s="45"/>
      <c r="V144" s="45"/>
      <c r="W144" s="46"/>
      <c r="X144" s="47"/>
      <c r="Y144" s="48"/>
      <c r="AA144" s="44"/>
      <c r="AB144" s="44"/>
      <c r="AC144" s="44"/>
      <c r="AD144" s="44"/>
      <c r="AE144" s="44"/>
      <c r="AG144" s="44"/>
      <c r="AH144" s="44"/>
      <c r="AI144" s="44"/>
      <c r="AJ144" s="44"/>
      <c r="AK144" s="44"/>
      <c r="AM144" s="44"/>
      <c r="AN144" s="44"/>
      <c r="AO144" s="44"/>
      <c r="AP144" s="44"/>
      <c r="AQ144" s="44"/>
    </row>
    <row r="145" customFormat="false" ht="11.25" hidden="false" customHeight="false" outlineLevel="0" collapsed="false">
      <c r="A145" s="34"/>
      <c r="B145" s="35"/>
      <c r="D145" s="35"/>
      <c r="E145" s="36"/>
      <c r="F145" s="37"/>
      <c r="G145" s="38"/>
      <c r="H145" s="39"/>
      <c r="I145" s="40"/>
      <c r="J145" s="39"/>
      <c r="K145" s="41"/>
      <c r="L145" s="41"/>
      <c r="M145" s="42"/>
      <c r="N145" s="42"/>
      <c r="O145" s="42"/>
      <c r="P145" s="42"/>
      <c r="Q145" s="42"/>
      <c r="R145" s="43"/>
      <c r="S145" s="44"/>
      <c r="T145" s="44"/>
      <c r="U145" s="45"/>
      <c r="V145" s="45"/>
      <c r="W145" s="46"/>
      <c r="X145" s="47"/>
      <c r="Y145" s="48"/>
      <c r="AA145" s="44"/>
      <c r="AB145" s="44"/>
      <c r="AC145" s="44"/>
      <c r="AD145" s="44"/>
      <c r="AE145" s="44"/>
      <c r="AG145" s="44"/>
      <c r="AH145" s="44"/>
      <c r="AI145" s="44"/>
      <c r="AJ145" s="44"/>
      <c r="AK145" s="44"/>
      <c r="AM145" s="44"/>
      <c r="AN145" s="44"/>
      <c r="AO145" s="44"/>
      <c r="AP145" s="44"/>
      <c r="AQ145" s="44"/>
    </row>
    <row r="146" customFormat="false" ht="11.25" hidden="false" customHeight="false" outlineLevel="0" collapsed="false">
      <c r="A146" s="49"/>
      <c r="B146" s="35"/>
      <c r="F146" s="37"/>
      <c r="G146" s="38"/>
      <c r="H146" s="39"/>
      <c r="I146" s="40"/>
      <c r="J146" s="39"/>
      <c r="K146" s="41"/>
      <c r="L146" s="41"/>
      <c r="M146" s="42"/>
      <c r="N146" s="42"/>
      <c r="O146" s="42"/>
      <c r="P146" s="42"/>
      <c r="Q146" s="42"/>
      <c r="R146" s="43"/>
      <c r="S146" s="44"/>
      <c r="T146" s="44"/>
      <c r="U146" s="45"/>
      <c r="V146" s="45"/>
      <c r="W146" s="46"/>
      <c r="X146" s="47"/>
      <c r="Y146" s="48"/>
    </row>
    <row r="147" customFormat="false" ht="11.25" hidden="false" customHeight="false" outlineLevel="0" collapsed="false">
      <c r="A147" s="34"/>
      <c r="B147" s="35"/>
      <c r="D147" s="35"/>
      <c r="E147" s="36"/>
      <c r="F147" s="37"/>
      <c r="G147" s="38"/>
      <c r="H147" s="39"/>
      <c r="I147" s="40"/>
      <c r="J147" s="39"/>
      <c r="K147" s="41"/>
      <c r="L147" s="41"/>
      <c r="M147" s="42"/>
      <c r="N147" s="42"/>
      <c r="O147" s="42"/>
      <c r="P147" s="42"/>
      <c r="Q147" s="42"/>
      <c r="R147" s="43"/>
      <c r="S147" s="44"/>
      <c r="T147" s="44"/>
      <c r="U147" s="45"/>
      <c r="V147" s="45"/>
      <c r="W147" s="46"/>
      <c r="X147" s="47"/>
      <c r="Y147" s="48"/>
      <c r="AA147" s="44"/>
      <c r="AB147" s="44"/>
      <c r="AC147" s="44"/>
      <c r="AD147" s="44"/>
      <c r="AE147" s="44"/>
      <c r="AG147" s="44"/>
      <c r="AH147" s="44"/>
      <c r="AI147" s="44"/>
      <c r="AJ147" s="44"/>
      <c r="AK147" s="44"/>
      <c r="AM147" s="44"/>
      <c r="AN147" s="44"/>
      <c r="AO147" s="44"/>
      <c r="AP147" s="44"/>
      <c r="AQ147" s="44"/>
    </row>
    <row r="148" customFormat="false" ht="11.25" hidden="false" customHeight="false" outlineLevel="0" collapsed="false">
      <c r="A148" s="34"/>
      <c r="B148" s="35"/>
      <c r="D148" s="35"/>
      <c r="E148" s="36"/>
      <c r="F148" s="37"/>
      <c r="G148" s="38"/>
      <c r="H148" s="39"/>
      <c r="I148" s="40"/>
      <c r="J148" s="39"/>
      <c r="K148" s="41"/>
      <c r="L148" s="41"/>
      <c r="M148" s="42"/>
      <c r="N148" s="42"/>
      <c r="O148" s="42"/>
      <c r="P148" s="42"/>
      <c r="Q148" s="42"/>
      <c r="R148" s="43"/>
      <c r="S148" s="44"/>
      <c r="T148" s="44"/>
      <c r="U148" s="45"/>
      <c r="V148" s="45"/>
      <c r="W148" s="46"/>
      <c r="X148" s="47"/>
      <c r="Y148" s="48"/>
      <c r="AA148" s="44"/>
      <c r="AB148" s="44"/>
      <c r="AC148" s="44"/>
      <c r="AD148" s="44"/>
      <c r="AE148" s="44"/>
      <c r="AG148" s="44"/>
      <c r="AH148" s="44"/>
      <c r="AI148" s="44"/>
      <c r="AJ148" s="44"/>
      <c r="AK148" s="44"/>
      <c r="AM148" s="44"/>
      <c r="AN148" s="44"/>
      <c r="AO148" s="44"/>
      <c r="AP148" s="44"/>
      <c r="AQ148" s="44"/>
    </row>
    <row r="149" customFormat="false" ht="11.25" hidden="false" customHeight="false" outlineLevel="0" collapsed="false">
      <c r="A149" s="34"/>
      <c r="B149" s="35"/>
      <c r="D149" s="35"/>
      <c r="E149" s="36"/>
      <c r="F149" s="37"/>
      <c r="G149" s="38"/>
      <c r="H149" s="39"/>
      <c r="I149" s="40"/>
      <c r="J149" s="39"/>
      <c r="K149" s="41"/>
      <c r="L149" s="41"/>
      <c r="M149" s="42"/>
      <c r="N149" s="42"/>
      <c r="O149" s="42"/>
      <c r="P149" s="42"/>
      <c r="Q149" s="42"/>
      <c r="R149" s="43"/>
      <c r="S149" s="44"/>
      <c r="T149" s="44"/>
      <c r="U149" s="45"/>
      <c r="V149" s="45"/>
      <c r="W149" s="46"/>
      <c r="X149" s="47"/>
      <c r="Y149" s="48"/>
      <c r="AA149" s="44"/>
      <c r="AB149" s="44"/>
      <c r="AC149" s="44"/>
      <c r="AD149" s="44"/>
      <c r="AE149" s="44"/>
      <c r="AG149" s="44"/>
      <c r="AH149" s="44"/>
      <c r="AI149" s="44"/>
      <c r="AJ149" s="44"/>
      <c r="AK149" s="44"/>
      <c r="AM149" s="44"/>
      <c r="AN149" s="44"/>
      <c r="AO149" s="44"/>
      <c r="AP149" s="44"/>
      <c r="AQ149" s="44"/>
    </row>
    <row r="150" customFormat="false" ht="11.25" hidden="false" customHeight="false" outlineLevel="0" collapsed="false">
      <c r="A150" s="34"/>
      <c r="B150" s="35"/>
      <c r="D150" s="35"/>
      <c r="E150" s="36"/>
      <c r="F150" s="37"/>
      <c r="G150" s="38"/>
      <c r="H150" s="39"/>
      <c r="I150" s="40"/>
      <c r="J150" s="39"/>
      <c r="K150" s="41"/>
      <c r="L150" s="41"/>
      <c r="M150" s="42"/>
      <c r="N150" s="42"/>
      <c r="O150" s="42"/>
      <c r="P150" s="42"/>
      <c r="Q150" s="42"/>
      <c r="R150" s="43"/>
      <c r="S150" s="44"/>
      <c r="T150" s="44"/>
      <c r="U150" s="45"/>
      <c r="V150" s="45"/>
      <c r="W150" s="46"/>
      <c r="X150" s="47"/>
      <c r="Y150" s="48"/>
      <c r="AA150" s="44"/>
      <c r="AB150" s="44"/>
      <c r="AC150" s="44"/>
      <c r="AD150" s="44"/>
      <c r="AE150" s="44"/>
      <c r="AG150" s="44"/>
      <c r="AH150" s="44"/>
      <c r="AI150" s="44"/>
      <c r="AJ150" s="44"/>
      <c r="AK150" s="44"/>
      <c r="AM150" s="44"/>
      <c r="AN150" s="44"/>
      <c r="AO150" s="44"/>
      <c r="AP150" s="44"/>
      <c r="AQ150" s="44"/>
    </row>
    <row r="151" customFormat="false" ht="11.25" hidden="false" customHeight="false" outlineLevel="0" collapsed="false">
      <c r="A151" s="34"/>
      <c r="B151" s="35"/>
      <c r="D151" s="35"/>
      <c r="E151" s="36"/>
      <c r="F151" s="37"/>
      <c r="G151" s="38"/>
      <c r="H151" s="39"/>
      <c r="I151" s="40"/>
      <c r="J151" s="39"/>
      <c r="K151" s="41"/>
      <c r="L151" s="41"/>
      <c r="M151" s="42"/>
      <c r="N151" s="42"/>
      <c r="O151" s="42"/>
      <c r="P151" s="42"/>
      <c r="Q151" s="42"/>
      <c r="R151" s="43"/>
      <c r="S151" s="44"/>
      <c r="T151" s="44"/>
      <c r="U151" s="45"/>
      <c r="V151" s="45"/>
      <c r="W151" s="46"/>
      <c r="X151" s="47"/>
      <c r="Y151" s="48"/>
      <c r="AA151" s="44"/>
      <c r="AB151" s="44"/>
      <c r="AC151" s="44"/>
      <c r="AD151" s="44"/>
      <c r="AE151" s="44"/>
      <c r="AG151" s="44"/>
      <c r="AH151" s="44"/>
      <c r="AI151" s="44"/>
      <c r="AJ151" s="44"/>
      <c r="AK151" s="44"/>
      <c r="AM151" s="44"/>
      <c r="AN151" s="44"/>
      <c r="AO151" s="44"/>
      <c r="AP151" s="44"/>
      <c r="AQ151" s="44"/>
    </row>
    <row r="152" customFormat="false" ht="11.25" hidden="false" customHeight="false" outlineLevel="0" collapsed="false">
      <c r="A152" s="34"/>
      <c r="B152" s="35"/>
      <c r="D152" s="35"/>
      <c r="E152" s="36"/>
      <c r="F152" s="37"/>
      <c r="G152" s="38"/>
      <c r="H152" s="39"/>
      <c r="I152" s="40"/>
      <c r="J152" s="39"/>
      <c r="K152" s="41"/>
      <c r="L152" s="41"/>
      <c r="M152" s="42"/>
      <c r="N152" s="42"/>
      <c r="O152" s="42"/>
      <c r="P152" s="42"/>
      <c r="Q152" s="42"/>
      <c r="R152" s="43"/>
      <c r="S152" s="44"/>
      <c r="T152" s="44"/>
      <c r="U152" s="45"/>
      <c r="V152" s="45"/>
      <c r="W152" s="46"/>
      <c r="X152" s="47"/>
      <c r="Y152" s="48"/>
      <c r="AA152" s="44"/>
      <c r="AB152" s="44"/>
      <c r="AC152" s="44"/>
      <c r="AD152" s="44"/>
      <c r="AE152" s="44"/>
      <c r="AG152" s="44"/>
      <c r="AH152" s="44"/>
      <c r="AI152" s="44"/>
      <c r="AJ152" s="44"/>
      <c r="AK152" s="44"/>
      <c r="AM152" s="44"/>
      <c r="AN152" s="44"/>
      <c r="AO152" s="44"/>
      <c r="AP152" s="44"/>
      <c r="AQ152" s="44"/>
    </row>
    <row r="153" customFormat="false" ht="11.25" hidden="false" customHeight="false" outlineLevel="0" collapsed="false">
      <c r="A153" s="34"/>
      <c r="B153" s="35"/>
      <c r="D153" s="35"/>
      <c r="E153" s="36"/>
      <c r="F153" s="37"/>
      <c r="G153" s="38"/>
      <c r="H153" s="39"/>
      <c r="I153" s="40"/>
      <c r="J153" s="39"/>
      <c r="K153" s="41"/>
      <c r="L153" s="41"/>
      <c r="M153" s="42"/>
      <c r="N153" s="42"/>
      <c r="O153" s="42"/>
      <c r="P153" s="42"/>
      <c r="Q153" s="42"/>
      <c r="R153" s="43"/>
      <c r="S153" s="44"/>
      <c r="T153" s="44"/>
      <c r="U153" s="45"/>
      <c r="V153" s="45"/>
      <c r="W153" s="46"/>
      <c r="X153" s="47"/>
      <c r="Y153" s="48"/>
      <c r="AA153" s="44"/>
      <c r="AB153" s="44"/>
      <c r="AC153" s="44"/>
      <c r="AD153" s="44"/>
      <c r="AE153" s="44"/>
      <c r="AG153" s="44"/>
      <c r="AH153" s="44"/>
      <c r="AI153" s="44"/>
      <c r="AJ153" s="44"/>
      <c r="AK153" s="44"/>
      <c r="AM153" s="44"/>
      <c r="AN153" s="44"/>
      <c r="AO153" s="44"/>
      <c r="AP153" s="44"/>
      <c r="AQ153" s="44"/>
    </row>
    <row r="154" customFormat="false" ht="11.25" hidden="false" customHeight="false" outlineLevel="0" collapsed="false">
      <c r="A154" s="34"/>
      <c r="B154" s="35"/>
      <c r="D154" s="35"/>
      <c r="E154" s="36"/>
      <c r="F154" s="37"/>
      <c r="G154" s="38"/>
      <c r="H154" s="39"/>
      <c r="I154" s="40"/>
      <c r="J154" s="39"/>
      <c r="K154" s="41"/>
      <c r="L154" s="41"/>
      <c r="M154" s="42"/>
      <c r="N154" s="42"/>
      <c r="O154" s="42"/>
      <c r="P154" s="42"/>
      <c r="Q154" s="42"/>
      <c r="R154" s="43"/>
      <c r="S154" s="44"/>
      <c r="T154" s="44"/>
      <c r="U154" s="45"/>
      <c r="V154" s="45"/>
      <c r="W154" s="46"/>
      <c r="X154" s="47"/>
      <c r="Y154" s="48"/>
      <c r="AA154" s="44"/>
      <c r="AB154" s="44"/>
      <c r="AC154" s="44"/>
      <c r="AD154" s="44"/>
      <c r="AE154" s="44"/>
      <c r="AG154" s="44"/>
      <c r="AH154" s="44"/>
      <c r="AI154" s="44"/>
      <c r="AJ154" s="44"/>
      <c r="AK154" s="44"/>
      <c r="AM154" s="44"/>
      <c r="AN154" s="44"/>
      <c r="AO154" s="44"/>
      <c r="AP154" s="44"/>
      <c r="AQ154" s="44"/>
    </row>
    <row r="155" customFormat="false" ht="11.25" hidden="false" customHeight="false" outlineLevel="0" collapsed="false">
      <c r="A155" s="34"/>
      <c r="B155" s="35"/>
      <c r="D155" s="35"/>
      <c r="E155" s="36"/>
      <c r="F155" s="37"/>
      <c r="G155" s="38"/>
      <c r="H155" s="39"/>
      <c r="I155" s="40"/>
      <c r="J155" s="39"/>
      <c r="K155" s="41"/>
      <c r="L155" s="41"/>
      <c r="M155" s="42"/>
      <c r="N155" s="42"/>
      <c r="O155" s="42"/>
      <c r="P155" s="42"/>
      <c r="Q155" s="42"/>
      <c r="R155" s="43"/>
      <c r="S155" s="44"/>
      <c r="T155" s="44"/>
      <c r="U155" s="45"/>
      <c r="V155" s="45"/>
      <c r="W155" s="46"/>
      <c r="X155" s="47"/>
      <c r="Y155" s="48"/>
      <c r="AA155" s="44"/>
      <c r="AB155" s="44"/>
      <c r="AC155" s="44"/>
      <c r="AD155" s="44"/>
      <c r="AE155" s="44"/>
      <c r="AG155" s="44"/>
      <c r="AH155" s="44"/>
      <c r="AI155" s="44"/>
      <c r="AJ155" s="44"/>
      <c r="AK155" s="44"/>
      <c r="AM155" s="44"/>
      <c r="AN155" s="44"/>
      <c r="AO155" s="44"/>
      <c r="AP155" s="44"/>
      <c r="AQ155" s="44"/>
    </row>
    <row r="156" customFormat="false" ht="11.25" hidden="false" customHeight="false" outlineLevel="0" collapsed="false">
      <c r="A156" s="34"/>
      <c r="B156" s="35"/>
      <c r="D156" s="35"/>
      <c r="E156" s="36"/>
      <c r="F156" s="37"/>
      <c r="G156" s="38"/>
      <c r="H156" s="39"/>
      <c r="I156" s="40"/>
      <c r="J156" s="39"/>
      <c r="K156" s="41"/>
      <c r="L156" s="41"/>
      <c r="M156" s="42"/>
      <c r="N156" s="42"/>
      <c r="O156" s="42"/>
      <c r="P156" s="42"/>
      <c r="Q156" s="42"/>
      <c r="R156" s="43"/>
      <c r="S156" s="44"/>
      <c r="T156" s="44"/>
      <c r="U156" s="45"/>
      <c r="V156" s="45"/>
      <c r="W156" s="46"/>
      <c r="X156" s="47"/>
      <c r="Y156" s="48"/>
      <c r="AA156" s="44"/>
      <c r="AB156" s="44"/>
      <c r="AC156" s="44"/>
      <c r="AD156" s="44"/>
      <c r="AE156" s="44"/>
      <c r="AG156" s="44"/>
      <c r="AH156" s="44"/>
      <c r="AI156" s="44"/>
      <c r="AJ156" s="44"/>
      <c r="AK156" s="44"/>
      <c r="AM156" s="44"/>
      <c r="AN156" s="44"/>
      <c r="AO156" s="44"/>
      <c r="AP156" s="44"/>
      <c r="AQ156" s="44"/>
    </row>
    <row r="157" customFormat="false" ht="11.25" hidden="false" customHeight="false" outlineLevel="0" collapsed="false">
      <c r="A157" s="34"/>
      <c r="B157" s="35"/>
      <c r="D157" s="35"/>
      <c r="E157" s="36"/>
      <c r="F157" s="37"/>
      <c r="G157" s="38"/>
      <c r="H157" s="39"/>
      <c r="I157" s="40"/>
      <c r="J157" s="39"/>
      <c r="K157" s="41"/>
      <c r="L157" s="41"/>
      <c r="M157" s="42"/>
      <c r="N157" s="42"/>
      <c r="O157" s="42"/>
      <c r="P157" s="42"/>
      <c r="Q157" s="42"/>
      <c r="R157" s="43"/>
      <c r="S157" s="44"/>
      <c r="T157" s="44"/>
      <c r="U157" s="45"/>
      <c r="V157" s="45"/>
      <c r="W157" s="46"/>
      <c r="X157" s="47"/>
      <c r="Y157" s="48"/>
      <c r="AA157" s="44"/>
      <c r="AB157" s="44"/>
      <c r="AC157" s="44"/>
      <c r="AD157" s="44"/>
      <c r="AE157" s="44"/>
      <c r="AG157" s="44"/>
      <c r="AH157" s="44"/>
      <c r="AI157" s="44"/>
      <c r="AJ157" s="44"/>
      <c r="AK157" s="44"/>
      <c r="AM157" s="44"/>
      <c r="AN157" s="44"/>
      <c r="AO157" s="44"/>
      <c r="AP157" s="44"/>
      <c r="AQ157" s="44"/>
    </row>
    <row r="158" customFormat="false" ht="11.25" hidden="false" customHeight="false" outlineLevel="0" collapsed="false">
      <c r="A158" s="49"/>
      <c r="B158" s="35"/>
      <c r="F158" s="37"/>
      <c r="G158" s="38"/>
      <c r="H158" s="39"/>
      <c r="I158" s="40"/>
      <c r="J158" s="39"/>
      <c r="K158" s="41"/>
      <c r="L158" s="41"/>
      <c r="M158" s="42"/>
      <c r="N158" s="42"/>
      <c r="O158" s="42"/>
      <c r="P158" s="42"/>
      <c r="Q158" s="42"/>
      <c r="R158" s="43"/>
      <c r="S158" s="44"/>
      <c r="T158" s="44"/>
      <c r="U158" s="45"/>
      <c r="V158" s="45"/>
      <c r="W158" s="46"/>
      <c r="X158" s="47"/>
      <c r="Y158" s="48"/>
    </row>
    <row r="159" customFormat="false" ht="11.25" hidden="false" customHeight="false" outlineLevel="0" collapsed="false">
      <c r="A159" s="49"/>
      <c r="B159" s="35"/>
      <c r="F159" s="37"/>
      <c r="G159" s="38"/>
      <c r="H159" s="39"/>
      <c r="I159" s="40"/>
      <c r="J159" s="39"/>
      <c r="K159" s="41"/>
      <c r="L159" s="41"/>
      <c r="M159" s="42"/>
      <c r="N159" s="42"/>
      <c r="O159" s="42"/>
      <c r="P159" s="42"/>
      <c r="Q159" s="42"/>
      <c r="R159" s="43"/>
      <c r="S159" s="44"/>
      <c r="T159" s="44"/>
      <c r="U159" s="45"/>
      <c r="V159" s="45"/>
      <c r="W159" s="46"/>
      <c r="X159" s="47"/>
      <c r="Y159" s="48"/>
    </row>
    <row r="160" customFormat="false" ht="11.25" hidden="false" customHeight="false" outlineLevel="0" collapsed="false">
      <c r="A160" s="49"/>
      <c r="B160" s="35"/>
      <c r="F160" s="37"/>
      <c r="G160" s="38"/>
      <c r="H160" s="39"/>
      <c r="I160" s="40"/>
      <c r="J160" s="39"/>
      <c r="K160" s="41"/>
      <c r="L160" s="41"/>
      <c r="M160" s="42"/>
      <c r="N160" s="42"/>
      <c r="O160" s="42"/>
      <c r="P160" s="42"/>
      <c r="Q160" s="42"/>
      <c r="R160" s="43"/>
      <c r="S160" s="44"/>
      <c r="T160" s="44"/>
      <c r="U160" s="45"/>
      <c r="V160" s="45"/>
      <c r="W160" s="46"/>
      <c r="X160" s="47"/>
      <c r="Y160" s="48"/>
    </row>
    <row r="161" customFormat="false" ht="11.25" hidden="false" customHeight="false" outlineLevel="0" collapsed="false">
      <c r="A161" s="49"/>
      <c r="B161" s="35"/>
      <c r="F161" s="37"/>
      <c r="G161" s="38"/>
      <c r="H161" s="39"/>
      <c r="I161" s="40"/>
      <c r="J161" s="39"/>
      <c r="K161" s="41"/>
      <c r="L161" s="41"/>
      <c r="M161" s="42"/>
      <c r="N161" s="42"/>
      <c r="O161" s="42"/>
      <c r="P161" s="42"/>
      <c r="Q161" s="42"/>
      <c r="R161" s="43"/>
      <c r="S161" s="44"/>
      <c r="T161" s="44"/>
      <c r="U161" s="45"/>
      <c r="V161" s="45"/>
      <c r="W161" s="46"/>
      <c r="X161" s="47"/>
      <c r="Y161" s="48"/>
    </row>
    <row r="162" customFormat="false" ht="11.25" hidden="false" customHeight="false" outlineLevel="0" collapsed="false">
      <c r="A162" s="49"/>
      <c r="B162" s="35"/>
      <c r="F162" s="37"/>
      <c r="G162" s="38"/>
      <c r="H162" s="39"/>
      <c r="I162" s="40"/>
      <c r="J162" s="39"/>
      <c r="K162" s="41"/>
      <c r="L162" s="41"/>
      <c r="M162" s="42"/>
      <c r="N162" s="42"/>
      <c r="O162" s="42"/>
      <c r="P162" s="42"/>
      <c r="Q162" s="42"/>
      <c r="R162" s="43"/>
      <c r="S162" s="44"/>
      <c r="T162" s="44"/>
      <c r="U162" s="45"/>
      <c r="V162" s="45"/>
      <c r="W162" s="46"/>
      <c r="X162" s="47"/>
      <c r="Y162" s="48"/>
    </row>
    <row r="163" customFormat="false" ht="11.25" hidden="false" customHeight="false" outlineLevel="0" collapsed="false">
      <c r="A163" s="49"/>
      <c r="B163" s="35"/>
      <c r="F163" s="37"/>
      <c r="G163" s="38"/>
      <c r="H163" s="39"/>
      <c r="I163" s="40"/>
      <c r="J163" s="39"/>
      <c r="K163" s="41"/>
      <c r="L163" s="41"/>
      <c r="M163" s="42"/>
      <c r="N163" s="42"/>
      <c r="O163" s="42"/>
      <c r="P163" s="42"/>
      <c r="Q163" s="42"/>
      <c r="R163" s="43"/>
      <c r="S163" s="44"/>
      <c r="T163" s="44"/>
      <c r="U163" s="45"/>
      <c r="V163" s="45"/>
      <c r="W163" s="46"/>
      <c r="X163" s="47"/>
      <c r="Y163" s="48"/>
    </row>
    <row r="164" customFormat="false" ht="11.25" hidden="false" customHeight="false" outlineLevel="0" collapsed="false">
      <c r="A164" s="49"/>
      <c r="B164" s="35"/>
      <c r="F164" s="37"/>
      <c r="G164" s="38"/>
      <c r="H164" s="39"/>
      <c r="I164" s="40"/>
      <c r="J164" s="39"/>
      <c r="K164" s="41"/>
      <c r="L164" s="41"/>
      <c r="M164" s="42"/>
      <c r="N164" s="42"/>
      <c r="O164" s="42"/>
      <c r="P164" s="42"/>
      <c r="Q164" s="42"/>
      <c r="R164" s="43"/>
      <c r="S164" s="44"/>
      <c r="T164" s="44"/>
      <c r="U164" s="45"/>
      <c r="V164" s="45"/>
      <c r="W164" s="46"/>
      <c r="X164" s="47"/>
      <c r="Y164" s="48"/>
    </row>
    <row r="165" customFormat="false" ht="11.25" hidden="false" customHeight="false" outlineLevel="0" collapsed="false">
      <c r="A165" s="49"/>
      <c r="B165" s="35"/>
      <c r="F165" s="37"/>
      <c r="G165" s="38"/>
      <c r="H165" s="39"/>
      <c r="I165" s="40"/>
      <c r="J165" s="39"/>
      <c r="K165" s="41"/>
      <c r="L165" s="41"/>
      <c r="M165" s="42"/>
      <c r="N165" s="42"/>
      <c r="O165" s="42"/>
      <c r="P165" s="42"/>
      <c r="Q165" s="42"/>
      <c r="R165" s="43"/>
      <c r="S165" s="44"/>
      <c r="T165" s="44"/>
      <c r="U165" s="45"/>
      <c r="V165" s="45"/>
      <c r="W165" s="46"/>
      <c r="X165" s="47"/>
      <c r="Y165" s="48"/>
    </row>
    <row r="166" customFormat="false" ht="11.25" hidden="false" customHeight="false" outlineLevel="0" collapsed="false">
      <c r="A166" s="49"/>
      <c r="B166" s="35"/>
      <c r="F166" s="37"/>
      <c r="G166" s="38"/>
      <c r="H166" s="39"/>
      <c r="I166" s="40"/>
      <c r="J166" s="39"/>
      <c r="K166" s="41"/>
      <c r="L166" s="41"/>
      <c r="M166" s="42"/>
      <c r="N166" s="42"/>
      <c r="O166" s="42"/>
      <c r="P166" s="42"/>
      <c r="Q166" s="42"/>
      <c r="R166" s="43"/>
      <c r="S166" s="44"/>
      <c r="T166" s="44"/>
      <c r="U166" s="45"/>
      <c r="V166" s="45"/>
      <c r="W166" s="46"/>
      <c r="X166" s="47"/>
      <c r="Y166" s="48"/>
    </row>
    <row r="167" customFormat="false" ht="11.25" hidden="false" customHeight="false" outlineLevel="0" collapsed="false">
      <c r="A167" s="49"/>
      <c r="B167" s="35"/>
      <c r="F167" s="37"/>
      <c r="G167" s="38"/>
      <c r="H167" s="39"/>
      <c r="I167" s="40"/>
      <c r="J167" s="39"/>
      <c r="K167" s="41"/>
      <c r="L167" s="41"/>
      <c r="M167" s="42"/>
      <c r="N167" s="42"/>
      <c r="O167" s="42"/>
      <c r="P167" s="42"/>
      <c r="Q167" s="42"/>
      <c r="R167" s="43"/>
      <c r="S167" s="44"/>
      <c r="T167" s="44"/>
      <c r="U167" s="45"/>
      <c r="V167" s="45"/>
      <c r="W167" s="46"/>
      <c r="X167" s="47"/>
      <c r="Y167" s="48"/>
    </row>
    <row r="168" customFormat="false" ht="11.25" hidden="false" customHeight="false" outlineLevel="0" collapsed="false">
      <c r="A168" s="49"/>
      <c r="B168" s="35"/>
      <c r="F168" s="37"/>
      <c r="G168" s="38"/>
      <c r="H168" s="39"/>
      <c r="I168" s="40"/>
      <c r="J168" s="39"/>
      <c r="K168" s="41"/>
      <c r="L168" s="41"/>
      <c r="M168" s="42"/>
      <c r="N168" s="42"/>
      <c r="O168" s="42"/>
      <c r="P168" s="42"/>
      <c r="Q168" s="42"/>
      <c r="R168" s="43"/>
      <c r="S168" s="44"/>
      <c r="T168" s="44"/>
      <c r="U168" s="45"/>
      <c r="V168" s="45"/>
      <c r="W168" s="46"/>
      <c r="X168" s="47"/>
      <c r="Y168" s="48"/>
    </row>
    <row r="169" customFormat="false" ht="11.25" hidden="false" customHeight="false" outlineLevel="0" collapsed="false">
      <c r="A169" s="49"/>
      <c r="B169" s="35"/>
      <c r="F169" s="37"/>
      <c r="G169" s="38"/>
      <c r="H169" s="39"/>
      <c r="I169" s="40"/>
      <c r="J169" s="39"/>
      <c r="K169" s="41"/>
      <c r="L169" s="41"/>
      <c r="M169" s="42"/>
      <c r="N169" s="42"/>
      <c r="O169" s="42"/>
      <c r="P169" s="42"/>
      <c r="Q169" s="42"/>
      <c r="R169" s="43"/>
      <c r="S169" s="44"/>
      <c r="T169" s="44"/>
      <c r="U169" s="45"/>
      <c r="V169" s="45"/>
      <c r="W169" s="46"/>
      <c r="X169" s="47"/>
      <c r="Y169" s="48"/>
    </row>
    <row r="170" customFormat="false" ht="11.25" hidden="false" customHeight="false" outlineLevel="0" collapsed="false">
      <c r="A170" s="49"/>
      <c r="B170" s="35"/>
      <c r="F170" s="37"/>
      <c r="G170" s="38"/>
      <c r="H170" s="39"/>
      <c r="I170" s="40"/>
      <c r="J170" s="39"/>
      <c r="K170" s="41"/>
      <c r="L170" s="41"/>
      <c r="M170" s="42"/>
      <c r="N170" s="42"/>
      <c r="O170" s="42"/>
      <c r="P170" s="42"/>
      <c r="Q170" s="42"/>
      <c r="R170" s="43"/>
      <c r="S170" s="44"/>
      <c r="T170" s="44"/>
      <c r="U170" s="45"/>
      <c r="V170" s="45"/>
      <c r="W170" s="46"/>
      <c r="X170" s="47"/>
      <c r="Y170" s="48"/>
    </row>
    <row r="171" customFormat="false" ht="11.25" hidden="false" customHeight="false" outlineLevel="0" collapsed="false">
      <c r="A171" s="49"/>
      <c r="B171" s="35"/>
      <c r="F171" s="37"/>
      <c r="G171" s="38"/>
      <c r="H171" s="39"/>
      <c r="I171" s="40"/>
      <c r="J171" s="39"/>
      <c r="K171" s="41"/>
      <c r="L171" s="41"/>
      <c r="M171" s="42"/>
      <c r="N171" s="42"/>
      <c r="O171" s="42"/>
      <c r="P171" s="42"/>
      <c r="Q171" s="42"/>
      <c r="R171" s="43"/>
      <c r="S171" s="44"/>
      <c r="T171" s="44"/>
      <c r="U171" s="45"/>
      <c r="V171" s="45"/>
      <c r="W171" s="46"/>
      <c r="X171" s="47"/>
      <c r="Y171" s="48"/>
    </row>
    <row r="172" customFormat="false" ht="11.25" hidden="false" customHeight="false" outlineLevel="0" collapsed="false">
      <c r="A172" s="49"/>
      <c r="B172" s="35"/>
      <c r="F172" s="37"/>
      <c r="G172" s="38"/>
      <c r="H172" s="39"/>
      <c r="I172" s="40"/>
      <c r="J172" s="39"/>
      <c r="K172" s="41"/>
      <c r="L172" s="41"/>
      <c r="M172" s="42"/>
      <c r="N172" s="42"/>
      <c r="O172" s="42"/>
      <c r="P172" s="42"/>
      <c r="Q172" s="42"/>
      <c r="R172" s="43"/>
      <c r="S172" s="44"/>
      <c r="T172" s="44"/>
      <c r="U172" s="45"/>
      <c r="V172" s="45"/>
      <c r="W172" s="46"/>
      <c r="X172" s="47"/>
      <c r="Y172" s="48"/>
    </row>
    <row r="173" customFormat="false" ht="11.25" hidden="false" customHeight="false" outlineLevel="0" collapsed="false">
      <c r="A173" s="49"/>
      <c r="B173" s="35"/>
      <c r="F173" s="37"/>
      <c r="G173" s="38"/>
      <c r="H173" s="39"/>
      <c r="I173" s="40"/>
      <c r="J173" s="39"/>
      <c r="K173" s="41"/>
      <c r="L173" s="41"/>
      <c r="M173" s="42"/>
      <c r="N173" s="42"/>
      <c r="O173" s="42"/>
      <c r="P173" s="42"/>
      <c r="Q173" s="42"/>
      <c r="R173" s="43"/>
      <c r="S173" s="44"/>
      <c r="T173" s="44"/>
      <c r="U173" s="45"/>
      <c r="V173" s="45"/>
      <c r="W173" s="46"/>
      <c r="X173" s="47"/>
      <c r="Y173" s="48"/>
    </row>
    <row r="174" customFormat="false" ht="11.25" hidden="false" customHeight="false" outlineLevel="0" collapsed="false">
      <c r="A174" s="49"/>
      <c r="B174" s="35"/>
      <c r="F174" s="37"/>
      <c r="G174" s="38"/>
      <c r="H174" s="39"/>
      <c r="I174" s="40"/>
      <c r="J174" s="39"/>
      <c r="K174" s="41"/>
      <c r="L174" s="41"/>
      <c r="M174" s="42"/>
      <c r="N174" s="42"/>
      <c r="O174" s="42"/>
      <c r="P174" s="42"/>
      <c r="Q174" s="42"/>
      <c r="R174" s="43"/>
      <c r="S174" s="44"/>
      <c r="T174" s="44"/>
      <c r="U174" s="45"/>
      <c r="V174" s="45"/>
      <c r="W174" s="46"/>
      <c r="X174" s="47"/>
      <c r="Y174" s="48"/>
    </row>
    <row r="175" customFormat="false" ht="11.25" hidden="false" customHeight="false" outlineLevel="0" collapsed="false">
      <c r="A175" s="49"/>
      <c r="B175" s="35"/>
      <c r="F175" s="37"/>
      <c r="G175" s="38"/>
      <c r="H175" s="39"/>
      <c r="I175" s="40"/>
      <c r="J175" s="39"/>
      <c r="K175" s="41"/>
      <c r="L175" s="41"/>
      <c r="M175" s="42"/>
      <c r="N175" s="42"/>
      <c r="O175" s="42"/>
      <c r="P175" s="42"/>
      <c r="Q175" s="42"/>
      <c r="R175" s="43"/>
      <c r="S175" s="44"/>
      <c r="T175" s="44"/>
      <c r="U175" s="45"/>
      <c r="V175" s="45"/>
      <c r="W175" s="46"/>
      <c r="X175" s="47"/>
      <c r="Y175" s="48"/>
    </row>
    <row r="176" customFormat="false" ht="11.25" hidden="false" customHeight="false" outlineLevel="0" collapsed="false">
      <c r="A176" s="49"/>
      <c r="B176" s="35"/>
      <c r="F176" s="37"/>
      <c r="G176" s="38"/>
      <c r="H176" s="39"/>
      <c r="I176" s="40"/>
      <c r="J176" s="39"/>
      <c r="K176" s="41"/>
      <c r="L176" s="41"/>
      <c r="M176" s="42"/>
      <c r="N176" s="42"/>
      <c r="O176" s="42"/>
      <c r="P176" s="42"/>
      <c r="Q176" s="42"/>
      <c r="R176" s="43"/>
      <c r="S176" s="44"/>
      <c r="T176" s="44"/>
      <c r="U176" s="45"/>
      <c r="V176" s="45"/>
      <c r="W176" s="46"/>
      <c r="X176" s="47"/>
      <c r="Y176" s="48"/>
    </row>
    <row r="177" customFormat="false" ht="11.25" hidden="false" customHeight="false" outlineLevel="0" collapsed="false">
      <c r="A177" s="49"/>
      <c r="B177" s="35"/>
      <c r="F177" s="37"/>
      <c r="G177" s="38"/>
      <c r="H177" s="39"/>
      <c r="I177" s="40"/>
      <c r="J177" s="39"/>
      <c r="K177" s="41"/>
      <c r="L177" s="41"/>
      <c r="M177" s="42"/>
      <c r="N177" s="42"/>
      <c r="O177" s="42"/>
      <c r="P177" s="42"/>
      <c r="Q177" s="42"/>
      <c r="R177" s="43"/>
      <c r="S177" s="44"/>
      <c r="T177" s="44"/>
      <c r="U177" s="45"/>
      <c r="V177" s="45"/>
      <c r="W177" s="46"/>
      <c r="X177" s="47"/>
      <c r="Y177" s="48"/>
    </row>
    <row r="178" customFormat="false" ht="11.25" hidden="false" customHeight="false" outlineLevel="0" collapsed="false">
      <c r="A178" s="49"/>
      <c r="B178" s="35"/>
      <c r="F178" s="37"/>
      <c r="G178" s="38"/>
      <c r="H178" s="39"/>
      <c r="I178" s="40"/>
      <c r="J178" s="39"/>
      <c r="K178" s="41"/>
      <c r="L178" s="41"/>
      <c r="M178" s="42"/>
      <c r="N178" s="42"/>
      <c r="O178" s="42"/>
      <c r="P178" s="42"/>
      <c r="Q178" s="42"/>
      <c r="R178" s="43"/>
      <c r="S178" s="44"/>
      <c r="T178" s="44"/>
      <c r="U178" s="45"/>
      <c r="V178" s="45"/>
      <c r="W178" s="46"/>
      <c r="X178" s="47"/>
      <c r="Y178" s="48"/>
    </row>
    <row r="179" customFormat="false" ht="11.25" hidden="false" customHeight="false" outlineLevel="0" collapsed="false">
      <c r="A179" s="49"/>
      <c r="B179" s="35"/>
      <c r="F179" s="37"/>
      <c r="G179" s="38"/>
      <c r="H179" s="39"/>
      <c r="I179" s="40"/>
      <c r="J179" s="39"/>
      <c r="K179" s="41"/>
      <c r="L179" s="41"/>
      <c r="M179" s="42"/>
      <c r="N179" s="42"/>
      <c r="O179" s="42"/>
      <c r="P179" s="42"/>
      <c r="Q179" s="42"/>
      <c r="R179" s="43"/>
      <c r="S179" s="44"/>
      <c r="T179" s="44"/>
      <c r="U179" s="45"/>
      <c r="V179" s="45"/>
      <c r="W179" s="46"/>
      <c r="X179" s="47"/>
      <c r="Y179" s="48"/>
    </row>
    <row r="180" customFormat="false" ht="11.25" hidden="false" customHeight="false" outlineLevel="0" collapsed="false">
      <c r="A180" s="49"/>
      <c r="B180" s="35"/>
      <c r="F180" s="37"/>
      <c r="G180" s="38"/>
      <c r="H180" s="39"/>
      <c r="I180" s="40"/>
      <c r="J180" s="39"/>
      <c r="K180" s="41"/>
      <c r="L180" s="41"/>
      <c r="M180" s="42"/>
      <c r="N180" s="42"/>
      <c r="O180" s="42"/>
      <c r="P180" s="42"/>
      <c r="Q180" s="42"/>
      <c r="R180" s="43"/>
      <c r="S180" s="44"/>
      <c r="T180" s="44"/>
      <c r="U180" s="45"/>
      <c r="V180" s="45"/>
      <c r="W180" s="46"/>
      <c r="X180" s="47"/>
      <c r="Y180" s="48"/>
    </row>
    <row r="181" customFormat="false" ht="11.25" hidden="false" customHeight="false" outlineLevel="0" collapsed="false">
      <c r="A181" s="49"/>
      <c r="B181" s="35"/>
      <c r="F181" s="37"/>
      <c r="G181" s="38"/>
      <c r="H181" s="39"/>
      <c r="I181" s="40"/>
      <c r="J181" s="39"/>
      <c r="K181" s="41"/>
      <c r="L181" s="41"/>
      <c r="M181" s="42"/>
      <c r="N181" s="42"/>
      <c r="O181" s="42"/>
      <c r="P181" s="42"/>
      <c r="Q181" s="42"/>
      <c r="R181" s="43"/>
      <c r="S181" s="44"/>
      <c r="T181" s="44"/>
      <c r="U181" s="45"/>
      <c r="V181" s="45"/>
      <c r="W181" s="46"/>
      <c r="X181" s="47"/>
      <c r="Y181" s="48"/>
    </row>
    <row r="182" customFormat="false" ht="11.25" hidden="false" customHeight="false" outlineLevel="0" collapsed="false">
      <c r="A182" s="49"/>
      <c r="B182" s="35"/>
      <c r="F182" s="37"/>
      <c r="G182" s="38"/>
      <c r="H182" s="39"/>
      <c r="I182" s="40"/>
      <c r="J182" s="39"/>
      <c r="K182" s="41"/>
      <c r="L182" s="41"/>
      <c r="M182" s="42"/>
      <c r="N182" s="42"/>
      <c r="O182" s="42"/>
      <c r="P182" s="42"/>
      <c r="Q182" s="42"/>
      <c r="R182" s="43"/>
      <c r="S182" s="44"/>
      <c r="T182" s="44"/>
      <c r="U182" s="45"/>
      <c r="V182" s="45"/>
      <c r="W182" s="46"/>
      <c r="X182" s="47"/>
      <c r="Y182" s="48"/>
    </row>
    <row r="183" customFormat="false" ht="11.25" hidden="false" customHeight="false" outlineLevel="0" collapsed="false">
      <c r="A183" s="49"/>
      <c r="B183" s="35"/>
      <c r="F183" s="37"/>
      <c r="G183" s="38"/>
      <c r="H183" s="39"/>
      <c r="I183" s="40"/>
      <c r="J183" s="39"/>
      <c r="K183" s="41"/>
      <c r="L183" s="41"/>
      <c r="M183" s="42"/>
      <c r="N183" s="42"/>
      <c r="O183" s="42"/>
      <c r="P183" s="42"/>
      <c r="Q183" s="42"/>
      <c r="R183" s="43"/>
      <c r="S183" s="44"/>
      <c r="T183" s="44"/>
      <c r="U183" s="45"/>
      <c r="V183" s="45"/>
      <c r="W183" s="46"/>
      <c r="X183" s="47"/>
      <c r="Y183" s="48"/>
    </row>
    <row r="184" customFormat="false" ht="11.25" hidden="false" customHeight="false" outlineLevel="0" collapsed="false">
      <c r="A184" s="49"/>
      <c r="B184" s="35"/>
      <c r="F184" s="37"/>
      <c r="G184" s="38"/>
      <c r="H184" s="39"/>
      <c r="I184" s="40"/>
      <c r="J184" s="39"/>
      <c r="K184" s="41"/>
      <c r="L184" s="41"/>
      <c r="M184" s="42"/>
      <c r="N184" s="42"/>
      <c r="O184" s="42"/>
      <c r="P184" s="42"/>
      <c r="Q184" s="42"/>
      <c r="R184" s="43"/>
      <c r="S184" s="44"/>
      <c r="T184" s="44"/>
      <c r="U184" s="45"/>
      <c r="V184" s="45"/>
      <c r="W184" s="46"/>
      <c r="X184" s="47"/>
      <c r="Y184" s="48"/>
    </row>
    <row r="185" customFormat="false" ht="11.25" hidden="false" customHeight="false" outlineLevel="0" collapsed="false">
      <c r="A185" s="49"/>
      <c r="B185" s="35"/>
      <c r="F185" s="37"/>
      <c r="G185" s="38"/>
      <c r="H185" s="39"/>
      <c r="I185" s="40"/>
      <c r="J185" s="39"/>
      <c r="K185" s="41"/>
      <c r="L185" s="41"/>
      <c r="M185" s="42"/>
      <c r="N185" s="42"/>
      <c r="O185" s="42"/>
      <c r="P185" s="42"/>
      <c r="Q185" s="42"/>
      <c r="R185" s="43"/>
      <c r="S185" s="44"/>
      <c r="T185" s="44"/>
      <c r="U185" s="45"/>
      <c r="V185" s="45"/>
      <c r="W185" s="46"/>
      <c r="X185" s="47"/>
      <c r="Y185" s="48"/>
    </row>
    <row r="186" customFormat="false" ht="11.25" hidden="false" customHeight="false" outlineLevel="0" collapsed="false">
      <c r="A186" s="49"/>
      <c r="B186" s="35"/>
      <c r="F186" s="37"/>
      <c r="G186" s="38"/>
      <c r="H186" s="39"/>
      <c r="I186" s="40"/>
      <c r="J186" s="39"/>
      <c r="K186" s="41"/>
      <c r="L186" s="41"/>
      <c r="M186" s="42"/>
      <c r="N186" s="42"/>
      <c r="O186" s="42"/>
      <c r="P186" s="42"/>
      <c r="Q186" s="42"/>
      <c r="R186" s="43"/>
      <c r="S186" s="44"/>
      <c r="T186" s="44"/>
      <c r="U186" s="45"/>
      <c r="V186" s="45"/>
      <c r="W186" s="46"/>
      <c r="X186" s="47"/>
      <c r="Y186" s="48"/>
    </row>
    <row r="187" customFormat="false" ht="11.25" hidden="false" customHeight="false" outlineLevel="0" collapsed="false">
      <c r="A187" s="49"/>
      <c r="B187" s="35"/>
      <c r="F187" s="37"/>
      <c r="G187" s="38"/>
      <c r="H187" s="39"/>
      <c r="I187" s="40"/>
      <c r="J187" s="39"/>
      <c r="K187" s="41"/>
      <c r="L187" s="41"/>
      <c r="M187" s="42"/>
      <c r="N187" s="42"/>
      <c r="O187" s="42"/>
      <c r="P187" s="42"/>
      <c r="Q187" s="42"/>
      <c r="R187" s="43"/>
      <c r="S187" s="44"/>
      <c r="T187" s="44"/>
      <c r="U187" s="45"/>
      <c r="V187" s="45"/>
      <c r="W187" s="46"/>
      <c r="X187" s="47"/>
      <c r="Y187" s="48"/>
    </row>
    <row r="188" customFormat="false" ht="11.25" hidden="false" customHeight="false" outlineLevel="0" collapsed="false">
      <c r="A188" s="49"/>
      <c r="B188" s="35"/>
      <c r="F188" s="37"/>
      <c r="G188" s="38"/>
      <c r="H188" s="39"/>
      <c r="I188" s="40"/>
      <c r="J188" s="39"/>
      <c r="K188" s="41"/>
      <c r="L188" s="41"/>
      <c r="M188" s="42"/>
      <c r="N188" s="42"/>
      <c r="O188" s="42"/>
      <c r="P188" s="42"/>
      <c r="Q188" s="42"/>
      <c r="R188" s="43"/>
      <c r="S188" s="44"/>
      <c r="T188" s="44"/>
      <c r="U188" s="45"/>
      <c r="V188" s="45"/>
      <c r="W188" s="46"/>
      <c r="X188" s="47"/>
      <c r="Y188" s="48"/>
    </row>
    <row r="189" customFormat="false" ht="11.25" hidden="false" customHeight="false" outlineLevel="0" collapsed="false">
      <c r="A189" s="49"/>
      <c r="B189" s="35"/>
      <c r="F189" s="37"/>
      <c r="G189" s="38"/>
      <c r="H189" s="39"/>
      <c r="I189" s="40"/>
      <c r="J189" s="39"/>
      <c r="K189" s="41"/>
      <c r="L189" s="41"/>
      <c r="M189" s="42"/>
      <c r="N189" s="42"/>
      <c r="O189" s="42"/>
      <c r="P189" s="42"/>
      <c r="Q189" s="42"/>
      <c r="R189" s="43"/>
      <c r="S189" s="44"/>
      <c r="T189" s="44"/>
      <c r="U189" s="45"/>
      <c r="V189" s="45"/>
      <c r="W189" s="46"/>
      <c r="X189" s="47"/>
      <c r="Y189" s="48"/>
    </row>
    <row r="190" customFormat="false" ht="11.25" hidden="false" customHeight="false" outlineLevel="0" collapsed="false">
      <c r="A190" s="49"/>
      <c r="B190" s="35"/>
      <c r="F190" s="37"/>
      <c r="G190" s="38"/>
      <c r="H190" s="39"/>
      <c r="I190" s="40"/>
      <c r="J190" s="39"/>
      <c r="K190" s="41"/>
      <c r="L190" s="41"/>
      <c r="M190" s="42"/>
      <c r="N190" s="42"/>
      <c r="O190" s="42"/>
      <c r="P190" s="42"/>
      <c r="Q190" s="42"/>
      <c r="R190" s="43"/>
      <c r="S190" s="44"/>
      <c r="T190" s="44"/>
      <c r="U190" s="45"/>
      <c r="V190" s="45"/>
      <c r="W190" s="46"/>
      <c r="X190" s="47"/>
      <c r="Y190" s="48"/>
    </row>
    <row r="191" customFormat="false" ht="11.25" hidden="false" customHeight="false" outlineLevel="0" collapsed="false">
      <c r="A191" s="49"/>
      <c r="B191" s="35"/>
      <c r="F191" s="37"/>
      <c r="G191" s="38"/>
      <c r="H191" s="39"/>
      <c r="I191" s="40"/>
      <c r="J191" s="39"/>
      <c r="K191" s="41"/>
      <c r="L191" s="41"/>
      <c r="M191" s="42"/>
      <c r="N191" s="42"/>
      <c r="O191" s="42"/>
      <c r="P191" s="42"/>
      <c r="Q191" s="42"/>
      <c r="R191" s="43"/>
      <c r="S191" s="44"/>
      <c r="T191" s="44"/>
      <c r="U191" s="45"/>
      <c r="V191" s="45"/>
      <c r="W191" s="46"/>
      <c r="X191" s="47"/>
      <c r="Y191" s="48"/>
    </row>
    <row r="192" customFormat="false" ht="11.25" hidden="false" customHeight="false" outlineLevel="0" collapsed="false">
      <c r="A192" s="49"/>
      <c r="B192" s="35"/>
      <c r="F192" s="37"/>
      <c r="G192" s="38"/>
      <c r="H192" s="39"/>
      <c r="I192" s="40"/>
      <c r="J192" s="39"/>
      <c r="K192" s="41"/>
      <c r="L192" s="41"/>
      <c r="M192" s="42"/>
      <c r="N192" s="42"/>
      <c r="O192" s="42"/>
      <c r="P192" s="42"/>
      <c r="Q192" s="42"/>
      <c r="R192" s="43"/>
      <c r="S192" s="44"/>
      <c r="T192" s="44"/>
      <c r="U192" s="45"/>
      <c r="V192" s="45"/>
      <c r="W192" s="46"/>
      <c r="X192" s="47"/>
      <c r="Y192" s="48"/>
    </row>
    <row r="193" customFormat="false" ht="11.25" hidden="false" customHeight="false" outlineLevel="0" collapsed="false">
      <c r="A193" s="49"/>
      <c r="B193" s="35"/>
      <c r="F193" s="37"/>
      <c r="G193" s="38"/>
      <c r="H193" s="39"/>
      <c r="I193" s="40"/>
      <c r="J193" s="39"/>
      <c r="K193" s="41"/>
      <c r="L193" s="41"/>
      <c r="M193" s="42"/>
      <c r="N193" s="42"/>
      <c r="O193" s="42"/>
      <c r="P193" s="42"/>
      <c r="Q193" s="42"/>
      <c r="R193" s="43"/>
      <c r="S193" s="44"/>
      <c r="T193" s="44"/>
      <c r="U193" s="45"/>
      <c r="V193" s="45"/>
      <c r="W193" s="46"/>
      <c r="X193" s="47"/>
      <c r="Y193" s="48"/>
    </row>
    <row r="194" customFormat="false" ht="11.25" hidden="false" customHeight="false" outlineLevel="0" collapsed="false">
      <c r="A194" s="49"/>
      <c r="B194" s="35"/>
      <c r="F194" s="37"/>
      <c r="G194" s="38"/>
      <c r="H194" s="39"/>
      <c r="I194" s="40"/>
      <c r="J194" s="39"/>
      <c r="K194" s="41"/>
      <c r="L194" s="41"/>
      <c r="M194" s="42"/>
      <c r="N194" s="42"/>
      <c r="O194" s="42"/>
      <c r="P194" s="42"/>
      <c r="Q194" s="42"/>
      <c r="R194" s="43"/>
      <c r="S194" s="44"/>
      <c r="T194" s="44"/>
      <c r="U194" s="45"/>
      <c r="V194" s="45"/>
      <c r="W194" s="46"/>
      <c r="X194" s="47"/>
      <c r="Y194" s="48"/>
    </row>
    <row r="195" customFormat="false" ht="11.25" hidden="false" customHeight="false" outlineLevel="0" collapsed="false">
      <c r="A195" s="49"/>
      <c r="B195" s="35"/>
      <c r="F195" s="37"/>
      <c r="G195" s="38"/>
      <c r="H195" s="39"/>
      <c r="I195" s="40"/>
      <c r="J195" s="39"/>
      <c r="K195" s="41"/>
      <c r="L195" s="41"/>
      <c r="M195" s="42"/>
      <c r="N195" s="42"/>
      <c r="O195" s="42"/>
      <c r="P195" s="42"/>
      <c r="Q195" s="42"/>
      <c r="R195" s="43"/>
      <c r="S195" s="44"/>
      <c r="T195" s="44"/>
      <c r="U195" s="45"/>
      <c r="V195" s="45"/>
      <c r="W195" s="46"/>
      <c r="X195" s="47"/>
      <c r="Y195" s="48"/>
    </row>
    <row r="196" customFormat="false" ht="11.25" hidden="false" customHeight="false" outlineLevel="0" collapsed="false">
      <c r="A196" s="49"/>
      <c r="B196" s="35"/>
      <c r="F196" s="37"/>
      <c r="G196" s="38"/>
      <c r="H196" s="39"/>
      <c r="I196" s="40"/>
      <c r="J196" s="39"/>
      <c r="K196" s="41"/>
      <c r="L196" s="41"/>
      <c r="M196" s="42"/>
      <c r="N196" s="42"/>
      <c r="O196" s="42"/>
      <c r="P196" s="42"/>
      <c r="Q196" s="42"/>
      <c r="R196" s="43"/>
      <c r="S196" s="44"/>
      <c r="T196" s="44"/>
      <c r="U196" s="45"/>
      <c r="V196" s="45"/>
      <c r="W196" s="46"/>
      <c r="X196" s="47"/>
      <c r="Y196" s="48"/>
    </row>
    <row r="197" customFormat="false" ht="11.25" hidden="false" customHeight="false" outlineLevel="0" collapsed="false">
      <c r="A197" s="49"/>
      <c r="B197" s="35"/>
      <c r="F197" s="37"/>
      <c r="G197" s="38"/>
      <c r="H197" s="39"/>
      <c r="I197" s="40"/>
      <c r="J197" s="39"/>
      <c r="K197" s="41"/>
      <c r="L197" s="41"/>
      <c r="M197" s="42"/>
      <c r="N197" s="42"/>
      <c r="O197" s="42"/>
      <c r="P197" s="42"/>
      <c r="Q197" s="42"/>
      <c r="R197" s="43"/>
      <c r="S197" s="44"/>
      <c r="T197" s="44"/>
      <c r="U197" s="45"/>
      <c r="V197" s="45"/>
      <c r="W197" s="46"/>
      <c r="X197" s="47"/>
      <c r="Y197" s="48"/>
    </row>
    <row r="198" customFormat="false" ht="11.25" hidden="false" customHeight="false" outlineLevel="0" collapsed="false">
      <c r="A198" s="49"/>
      <c r="B198" s="35"/>
      <c r="F198" s="37"/>
      <c r="G198" s="38"/>
      <c r="H198" s="39"/>
      <c r="I198" s="40"/>
      <c r="J198" s="39"/>
      <c r="K198" s="41"/>
      <c r="L198" s="41"/>
      <c r="M198" s="42"/>
      <c r="N198" s="42"/>
      <c r="O198" s="42"/>
      <c r="P198" s="42"/>
      <c r="Q198" s="42"/>
      <c r="R198" s="43"/>
      <c r="S198" s="44"/>
      <c r="T198" s="44"/>
      <c r="U198" s="45"/>
      <c r="V198" s="45"/>
      <c r="W198" s="46"/>
      <c r="X198" s="47"/>
      <c r="Y198" s="48"/>
    </row>
    <row r="199" customFormat="false" ht="11.25" hidden="false" customHeight="false" outlineLevel="0" collapsed="false">
      <c r="A199" s="49"/>
      <c r="B199" s="35"/>
      <c r="F199" s="37"/>
      <c r="G199" s="38"/>
      <c r="H199" s="39"/>
      <c r="I199" s="40"/>
      <c r="J199" s="39"/>
      <c r="K199" s="41"/>
      <c r="L199" s="41"/>
      <c r="M199" s="42"/>
      <c r="N199" s="42"/>
      <c r="O199" s="42"/>
      <c r="P199" s="42"/>
      <c r="Q199" s="42"/>
      <c r="R199" s="43"/>
      <c r="S199" s="44"/>
      <c r="T199" s="44"/>
      <c r="U199" s="45"/>
      <c r="V199" s="45"/>
      <c r="W199" s="46"/>
      <c r="X199" s="47"/>
      <c r="Y199" s="48"/>
    </row>
    <row r="200" customFormat="false" ht="11.25" hidden="false" customHeight="false" outlineLevel="0" collapsed="false">
      <c r="A200" s="49"/>
      <c r="B200" s="35"/>
      <c r="F200" s="37"/>
      <c r="G200" s="38"/>
      <c r="H200" s="39"/>
      <c r="I200" s="40"/>
      <c r="J200" s="39"/>
      <c r="K200" s="41"/>
      <c r="L200" s="41"/>
      <c r="M200" s="42"/>
      <c r="N200" s="42"/>
      <c r="O200" s="42"/>
      <c r="P200" s="42"/>
      <c r="Q200" s="42"/>
      <c r="R200" s="43"/>
      <c r="S200" s="44"/>
      <c r="T200" s="44"/>
      <c r="U200" s="45"/>
      <c r="V200" s="45"/>
      <c r="W200" s="46"/>
      <c r="X200" s="47"/>
      <c r="Y200" s="48"/>
    </row>
    <row r="201" customFormat="false" ht="11.25" hidden="false" customHeight="false" outlineLevel="0" collapsed="false">
      <c r="A201" s="49"/>
      <c r="B201" s="35"/>
      <c r="F201" s="37"/>
      <c r="G201" s="38"/>
      <c r="H201" s="39"/>
      <c r="I201" s="40"/>
      <c r="J201" s="39"/>
      <c r="K201" s="41"/>
      <c r="L201" s="41"/>
      <c r="M201" s="42"/>
      <c r="N201" s="42"/>
      <c r="O201" s="42"/>
      <c r="P201" s="42"/>
      <c r="Q201" s="42"/>
      <c r="R201" s="43"/>
      <c r="S201" s="44"/>
      <c r="T201" s="44"/>
      <c r="U201" s="45"/>
      <c r="V201" s="45"/>
      <c r="W201" s="46"/>
      <c r="X201" s="47"/>
      <c r="Y201" s="48"/>
    </row>
    <row r="202" customFormat="false" ht="11.25" hidden="false" customHeight="false" outlineLevel="0" collapsed="false">
      <c r="A202" s="49"/>
      <c r="B202" s="35"/>
      <c r="F202" s="37"/>
      <c r="G202" s="38"/>
      <c r="H202" s="39"/>
      <c r="I202" s="40"/>
      <c r="J202" s="39"/>
      <c r="K202" s="41"/>
      <c r="L202" s="41"/>
      <c r="M202" s="42"/>
      <c r="N202" s="42"/>
      <c r="O202" s="42"/>
      <c r="P202" s="42"/>
      <c r="Q202" s="42"/>
      <c r="R202" s="43"/>
      <c r="S202" s="44"/>
      <c r="T202" s="44"/>
      <c r="U202" s="45"/>
      <c r="V202" s="45"/>
      <c r="W202" s="46"/>
      <c r="X202" s="47"/>
      <c r="Y202" s="48"/>
    </row>
    <row r="203" customFormat="false" ht="11.25" hidden="false" customHeight="false" outlineLevel="0" collapsed="false">
      <c r="A203" s="49"/>
      <c r="B203" s="35"/>
      <c r="F203" s="37"/>
      <c r="G203" s="38"/>
      <c r="H203" s="39"/>
      <c r="I203" s="40"/>
      <c r="J203" s="39"/>
      <c r="K203" s="41"/>
      <c r="L203" s="41"/>
      <c r="M203" s="42"/>
      <c r="N203" s="42"/>
      <c r="O203" s="42"/>
      <c r="P203" s="42"/>
      <c r="Q203" s="42"/>
      <c r="R203" s="43"/>
      <c r="S203" s="44"/>
      <c r="T203" s="44"/>
      <c r="U203" s="45"/>
      <c r="V203" s="45"/>
      <c r="W203" s="46"/>
      <c r="X203" s="47"/>
      <c r="Y203" s="48"/>
    </row>
    <row r="204" customFormat="false" ht="11.25" hidden="false" customHeight="false" outlineLevel="0" collapsed="false">
      <c r="A204" s="49"/>
      <c r="B204" s="35"/>
      <c r="F204" s="37"/>
      <c r="G204" s="38"/>
      <c r="H204" s="39"/>
      <c r="I204" s="40"/>
      <c r="J204" s="39"/>
      <c r="K204" s="41"/>
      <c r="L204" s="41"/>
      <c r="M204" s="42"/>
      <c r="N204" s="42"/>
      <c r="O204" s="42"/>
      <c r="P204" s="42"/>
      <c r="Q204" s="42"/>
      <c r="R204" s="43"/>
      <c r="S204" s="44"/>
      <c r="T204" s="44"/>
      <c r="U204" s="45"/>
      <c r="V204" s="45"/>
      <c r="W204" s="46"/>
      <c r="X204" s="47"/>
      <c r="Y204" s="48"/>
    </row>
    <row r="205" customFormat="false" ht="11.25" hidden="false" customHeight="false" outlineLevel="0" collapsed="false">
      <c r="A205" s="49"/>
      <c r="B205" s="35"/>
      <c r="F205" s="37"/>
      <c r="G205" s="38"/>
      <c r="H205" s="39"/>
      <c r="I205" s="40"/>
      <c r="J205" s="39"/>
      <c r="K205" s="41"/>
      <c r="L205" s="41"/>
      <c r="M205" s="42"/>
      <c r="N205" s="42"/>
      <c r="O205" s="42"/>
      <c r="P205" s="42"/>
      <c r="Q205" s="42"/>
      <c r="R205" s="43"/>
      <c r="S205" s="44"/>
      <c r="T205" s="44"/>
      <c r="U205" s="45"/>
      <c r="V205" s="45"/>
      <c r="W205" s="46"/>
      <c r="X205" s="47"/>
      <c r="Y205" s="48"/>
    </row>
    <row r="206" customFormat="false" ht="11.25" hidden="false" customHeight="false" outlineLevel="0" collapsed="false">
      <c r="A206" s="49"/>
      <c r="B206" s="35"/>
      <c r="F206" s="37"/>
      <c r="G206" s="38"/>
      <c r="H206" s="39"/>
      <c r="I206" s="40"/>
      <c r="J206" s="39"/>
      <c r="K206" s="41"/>
      <c r="L206" s="41"/>
      <c r="M206" s="42"/>
      <c r="N206" s="42"/>
      <c r="O206" s="42"/>
      <c r="P206" s="42"/>
      <c r="Q206" s="42"/>
      <c r="R206" s="43"/>
      <c r="S206" s="44"/>
      <c r="T206" s="44"/>
      <c r="U206" s="45"/>
      <c r="V206" s="45"/>
      <c r="W206" s="46"/>
      <c r="X206" s="47"/>
      <c r="Y206" s="48"/>
    </row>
    <row r="207" customFormat="false" ht="11.25" hidden="false" customHeight="false" outlineLevel="0" collapsed="false">
      <c r="A207" s="49"/>
      <c r="B207" s="35"/>
      <c r="F207" s="37"/>
      <c r="G207" s="38"/>
      <c r="H207" s="39"/>
      <c r="I207" s="40"/>
      <c r="J207" s="39"/>
      <c r="K207" s="41"/>
      <c r="L207" s="41"/>
      <c r="M207" s="42"/>
      <c r="N207" s="42"/>
      <c r="O207" s="42"/>
      <c r="P207" s="42"/>
      <c r="Q207" s="42"/>
      <c r="R207" s="43"/>
      <c r="S207" s="44"/>
      <c r="T207" s="44"/>
      <c r="U207" s="45"/>
      <c r="V207" s="45"/>
      <c r="W207" s="46"/>
      <c r="X207" s="47"/>
      <c r="Y207" s="48"/>
    </row>
    <row r="208" customFormat="false" ht="11.25" hidden="false" customHeight="false" outlineLevel="0" collapsed="false">
      <c r="A208" s="49"/>
      <c r="B208" s="35"/>
      <c r="F208" s="37"/>
      <c r="G208" s="38"/>
      <c r="H208" s="39"/>
      <c r="I208" s="40"/>
      <c r="J208" s="39"/>
      <c r="K208" s="41"/>
      <c r="L208" s="41"/>
      <c r="M208" s="42"/>
      <c r="N208" s="42"/>
      <c r="O208" s="42"/>
      <c r="P208" s="42"/>
      <c r="Q208" s="42"/>
      <c r="R208" s="43"/>
      <c r="S208" s="44"/>
      <c r="T208" s="44"/>
      <c r="U208" s="45"/>
      <c r="V208" s="45"/>
      <c r="W208" s="46"/>
      <c r="X208" s="47"/>
      <c r="Y208" s="48"/>
    </row>
    <row r="209" customFormat="false" ht="11.25" hidden="false" customHeight="false" outlineLevel="0" collapsed="false">
      <c r="A209" s="49"/>
      <c r="B209" s="35"/>
      <c r="F209" s="37"/>
      <c r="G209" s="38"/>
      <c r="H209" s="39"/>
      <c r="I209" s="40"/>
      <c r="J209" s="39"/>
      <c r="K209" s="41"/>
      <c r="L209" s="41"/>
      <c r="M209" s="42"/>
      <c r="N209" s="42"/>
      <c r="O209" s="42"/>
      <c r="P209" s="42"/>
      <c r="Q209" s="42"/>
      <c r="R209" s="43"/>
      <c r="S209" s="44"/>
      <c r="T209" s="44"/>
      <c r="U209" s="45"/>
      <c r="V209" s="45"/>
      <c r="W209" s="46"/>
      <c r="X209" s="47"/>
      <c r="Y209" s="48"/>
    </row>
    <row r="210" customFormat="false" ht="11.25" hidden="false" customHeight="false" outlineLevel="0" collapsed="false">
      <c r="A210" s="49"/>
      <c r="B210" s="35"/>
      <c r="F210" s="37"/>
      <c r="G210" s="38"/>
      <c r="H210" s="39"/>
      <c r="I210" s="40"/>
      <c r="J210" s="39"/>
      <c r="K210" s="41"/>
      <c r="L210" s="41"/>
      <c r="M210" s="42"/>
      <c r="N210" s="42"/>
      <c r="O210" s="42"/>
      <c r="P210" s="42"/>
      <c r="Q210" s="42"/>
      <c r="R210" s="43"/>
      <c r="S210" s="44"/>
      <c r="T210" s="44"/>
      <c r="U210" s="45"/>
      <c r="V210" s="45"/>
      <c r="W210" s="46"/>
      <c r="X210" s="47"/>
      <c r="Y210" s="48"/>
    </row>
    <row r="211" customFormat="false" ht="11.25" hidden="false" customHeight="false" outlineLevel="0" collapsed="false">
      <c r="A211" s="49"/>
      <c r="B211" s="35"/>
      <c r="F211" s="37"/>
      <c r="G211" s="38"/>
      <c r="H211" s="39"/>
      <c r="I211" s="40"/>
      <c r="J211" s="39"/>
      <c r="K211" s="41"/>
      <c r="L211" s="41"/>
      <c r="M211" s="42"/>
      <c r="N211" s="42"/>
      <c r="O211" s="42"/>
      <c r="P211" s="42"/>
      <c r="Q211" s="42"/>
      <c r="R211" s="43"/>
      <c r="S211" s="44"/>
      <c r="T211" s="44"/>
      <c r="U211" s="45"/>
      <c r="V211" s="45"/>
      <c r="W211" s="46"/>
      <c r="X211" s="47"/>
      <c r="Y211" s="48"/>
    </row>
    <row r="212" customFormat="false" ht="11.25" hidden="false" customHeight="false" outlineLevel="0" collapsed="false">
      <c r="A212" s="49"/>
      <c r="B212" s="35"/>
      <c r="F212" s="37"/>
      <c r="G212" s="38"/>
      <c r="H212" s="39"/>
      <c r="I212" s="40"/>
      <c r="J212" s="39"/>
      <c r="K212" s="41"/>
      <c r="L212" s="41"/>
      <c r="M212" s="42"/>
      <c r="N212" s="42"/>
      <c r="O212" s="42"/>
      <c r="P212" s="42"/>
      <c r="Q212" s="42"/>
      <c r="R212" s="43"/>
      <c r="S212" s="44"/>
      <c r="T212" s="44"/>
      <c r="U212" s="45"/>
      <c r="V212" s="45"/>
      <c r="W212" s="46"/>
      <c r="X212" s="47"/>
      <c r="Y212" s="48"/>
    </row>
    <row r="213" customFormat="false" ht="11.25" hidden="false" customHeight="false" outlineLevel="0" collapsed="false">
      <c r="A213" s="49"/>
      <c r="B213" s="35"/>
      <c r="F213" s="37"/>
      <c r="G213" s="38"/>
      <c r="H213" s="39"/>
      <c r="I213" s="40"/>
      <c r="J213" s="39"/>
      <c r="K213" s="41"/>
      <c r="L213" s="41"/>
      <c r="M213" s="42"/>
      <c r="N213" s="42"/>
      <c r="O213" s="42"/>
      <c r="P213" s="42"/>
      <c r="Q213" s="42"/>
      <c r="R213" s="43"/>
      <c r="S213" s="44"/>
      <c r="T213" s="44"/>
      <c r="U213" s="45"/>
      <c r="V213" s="45"/>
      <c r="W213" s="46"/>
      <c r="X213" s="47"/>
      <c r="Y213" s="48"/>
    </row>
    <row r="214" customFormat="false" ht="11.25" hidden="false" customHeight="false" outlineLevel="0" collapsed="false">
      <c r="A214" s="49"/>
      <c r="B214" s="35"/>
      <c r="F214" s="37"/>
      <c r="G214" s="38"/>
      <c r="H214" s="39"/>
      <c r="I214" s="40"/>
      <c r="J214" s="39"/>
      <c r="K214" s="41"/>
      <c r="L214" s="41"/>
      <c r="M214" s="42"/>
      <c r="N214" s="42"/>
      <c r="O214" s="42"/>
      <c r="P214" s="42"/>
      <c r="Q214" s="42"/>
      <c r="R214" s="43"/>
      <c r="S214" s="44"/>
      <c r="T214" s="44"/>
      <c r="U214" s="45"/>
      <c r="V214" s="45"/>
      <c r="W214" s="46"/>
      <c r="X214" s="47"/>
      <c r="Y214" s="48"/>
    </row>
    <row r="215" customFormat="false" ht="11.25" hidden="false" customHeight="false" outlineLevel="0" collapsed="false">
      <c r="A215" s="49"/>
      <c r="B215" s="35"/>
      <c r="F215" s="37"/>
      <c r="G215" s="38"/>
      <c r="H215" s="39"/>
      <c r="I215" s="40"/>
      <c r="J215" s="39"/>
      <c r="K215" s="41"/>
      <c r="L215" s="41"/>
      <c r="M215" s="42"/>
      <c r="N215" s="42"/>
      <c r="O215" s="42"/>
      <c r="P215" s="42"/>
      <c r="Q215" s="42"/>
      <c r="R215" s="43"/>
      <c r="S215" s="44"/>
      <c r="T215" s="44"/>
      <c r="U215" s="45"/>
      <c r="V215" s="45"/>
      <c r="W215" s="46"/>
      <c r="X215" s="47"/>
      <c r="Y215" s="48"/>
    </row>
    <row r="216" customFormat="false" ht="11.25" hidden="false" customHeight="false" outlineLevel="0" collapsed="false">
      <c r="A216" s="49"/>
      <c r="B216" s="35"/>
      <c r="F216" s="37"/>
      <c r="G216" s="38"/>
      <c r="H216" s="39"/>
      <c r="I216" s="40"/>
      <c r="J216" s="39"/>
      <c r="K216" s="41"/>
      <c r="L216" s="41"/>
      <c r="M216" s="42"/>
      <c r="N216" s="42"/>
      <c r="O216" s="42"/>
      <c r="P216" s="42"/>
      <c r="Q216" s="42"/>
      <c r="R216" s="43"/>
      <c r="S216" s="44"/>
      <c r="T216" s="44"/>
      <c r="U216" s="45"/>
      <c r="V216" s="45"/>
      <c r="W216" s="46"/>
      <c r="X216" s="47"/>
      <c r="Y216" s="48"/>
    </row>
    <row r="217" customFormat="false" ht="11.25" hidden="false" customHeight="false" outlineLevel="0" collapsed="false">
      <c r="A217" s="49"/>
      <c r="B217" s="35"/>
      <c r="F217" s="37"/>
      <c r="G217" s="38"/>
      <c r="H217" s="39"/>
      <c r="I217" s="40"/>
      <c r="J217" s="39"/>
      <c r="K217" s="41"/>
      <c r="L217" s="41"/>
      <c r="M217" s="42"/>
      <c r="N217" s="42"/>
      <c r="O217" s="42"/>
      <c r="P217" s="42"/>
      <c r="Q217" s="42"/>
      <c r="R217" s="43"/>
      <c r="S217" s="44"/>
      <c r="T217" s="44"/>
      <c r="U217" s="45"/>
      <c r="V217" s="45"/>
      <c r="W217" s="46"/>
      <c r="X217" s="47"/>
      <c r="Y217" s="48"/>
    </row>
    <row r="218" customFormat="false" ht="11.25" hidden="false" customHeight="false" outlineLevel="0" collapsed="false">
      <c r="A218" s="49"/>
      <c r="B218" s="35"/>
      <c r="F218" s="37"/>
      <c r="G218" s="38"/>
      <c r="H218" s="39"/>
      <c r="I218" s="40"/>
      <c r="J218" s="39"/>
      <c r="K218" s="41"/>
      <c r="L218" s="41"/>
      <c r="M218" s="42"/>
      <c r="N218" s="42"/>
      <c r="O218" s="42"/>
      <c r="P218" s="42"/>
      <c r="Q218" s="42"/>
      <c r="R218" s="43"/>
      <c r="S218" s="44"/>
      <c r="T218" s="44"/>
      <c r="U218" s="45"/>
      <c r="V218" s="45"/>
      <c r="W218" s="46"/>
      <c r="X218" s="47"/>
      <c r="Y218" s="48"/>
    </row>
    <row r="219" customFormat="false" ht="11.25" hidden="false" customHeight="false" outlineLevel="0" collapsed="false">
      <c r="A219" s="49"/>
      <c r="B219" s="35"/>
      <c r="F219" s="37"/>
      <c r="G219" s="38"/>
      <c r="H219" s="39"/>
      <c r="I219" s="40"/>
      <c r="J219" s="39"/>
      <c r="K219" s="41"/>
      <c r="L219" s="41"/>
      <c r="M219" s="42"/>
      <c r="N219" s="42"/>
      <c r="O219" s="42"/>
      <c r="P219" s="42"/>
      <c r="Q219" s="42"/>
      <c r="R219" s="43"/>
      <c r="S219" s="44"/>
      <c r="T219" s="44"/>
      <c r="U219" s="45"/>
      <c r="V219" s="45"/>
      <c r="W219" s="46"/>
      <c r="X219" s="47"/>
      <c r="Y219" s="48"/>
    </row>
    <row r="220" customFormat="false" ht="11.25" hidden="false" customHeight="false" outlineLevel="0" collapsed="false">
      <c r="A220" s="49"/>
      <c r="B220" s="35"/>
      <c r="F220" s="37"/>
      <c r="G220" s="38"/>
      <c r="H220" s="39"/>
      <c r="I220" s="40"/>
      <c r="J220" s="39"/>
      <c r="K220" s="41"/>
      <c r="L220" s="41"/>
      <c r="M220" s="42"/>
      <c r="N220" s="42"/>
      <c r="O220" s="42"/>
      <c r="P220" s="42"/>
      <c r="Q220" s="42"/>
      <c r="R220" s="43"/>
      <c r="S220" s="44"/>
      <c r="T220" s="44"/>
      <c r="U220" s="45"/>
      <c r="V220" s="45"/>
      <c r="W220" s="46"/>
      <c r="X220" s="47"/>
      <c r="Y220" s="48"/>
    </row>
    <row r="221" customFormat="false" ht="11.25" hidden="false" customHeight="false" outlineLevel="0" collapsed="false">
      <c r="A221" s="49"/>
      <c r="B221" s="35"/>
      <c r="F221" s="37"/>
      <c r="G221" s="38"/>
      <c r="H221" s="39"/>
      <c r="I221" s="40"/>
      <c r="J221" s="39"/>
      <c r="K221" s="41"/>
      <c r="L221" s="41"/>
      <c r="M221" s="42"/>
      <c r="N221" s="42"/>
      <c r="O221" s="42"/>
      <c r="P221" s="42"/>
      <c r="Q221" s="42"/>
      <c r="R221" s="43"/>
      <c r="S221" s="44"/>
      <c r="T221" s="44"/>
      <c r="U221" s="45"/>
      <c r="V221" s="45"/>
      <c r="W221" s="46"/>
      <c r="X221" s="47"/>
      <c r="Y221" s="48"/>
    </row>
    <row r="222" customFormat="false" ht="11.25" hidden="false" customHeight="false" outlineLevel="0" collapsed="false">
      <c r="A222" s="49"/>
      <c r="B222" s="35"/>
      <c r="F222" s="37"/>
      <c r="G222" s="38"/>
      <c r="H222" s="39"/>
      <c r="I222" s="40"/>
      <c r="J222" s="39"/>
      <c r="K222" s="41"/>
      <c r="L222" s="41"/>
      <c r="M222" s="42"/>
      <c r="N222" s="42"/>
      <c r="O222" s="42"/>
      <c r="P222" s="42"/>
      <c r="Q222" s="42"/>
      <c r="R222" s="43"/>
      <c r="S222" s="44"/>
      <c r="T222" s="44"/>
      <c r="U222" s="45"/>
      <c r="V222" s="45"/>
      <c r="W222" s="46"/>
      <c r="X222" s="47"/>
      <c r="Y222" s="48"/>
    </row>
    <row r="223" customFormat="false" ht="11.25" hidden="false" customHeight="false" outlineLevel="0" collapsed="false">
      <c r="A223" s="49"/>
      <c r="B223" s="35"/>
      <c r="F223" s="37"/>
      <c r="G223" s="38"/>
      <c r="H223" s="39"/>
      <c r="I223" s="40"/>
      <c r="J223" s="39"/>
      <c r="K223" s="41"/>
      <c r="L223" s="41"/>
      <c r="M223" s="42"/>
      <c r="N223" s="42"/>
      <c r="O223" s="42"/>
      <c r="P223" s="42"/>
      <c r="Q223" s="42"/>
      <c r="R223" s="43"/>
      <c r="S223" s="44"/>
      <c r="T223" s="44"/>
      <c r="U223" s="45"/>
      <c r="V223" s="45"/>
      <c r="W223" s="46"/>
      <c r="X223" s="47"/>
      <c r="Y223" s="48"/>
    </row>
    <row r="224" customFormat="false" ht="11.25" hidden="false" customHeight="false" outlineLevel="0" collapsed="false">
      <c r="A224" s="49"/>
      <c r="B224" s="35"/>
      <c r="F224" s="37"/>
      <c r="G224" s="38"/>
      <c r="H224" s="39"/>
      <c r="I224" s="40"/>
      <c r="J224" s="39"/>
      <c r="K224" s="41"/>
      <c r="L224" s="41"/>
      <c r="M224" s="42"/>
      <c r="N224" s="42"/>
      <c r="O224" s="42"/>
      <c r="P224" s="42"/>
      <c r="Q224" s="42"/>
      <c r="R224" s="43"/>
      <c r="S224" s="44"/>
      <c r="T224" s="44"/>
      <c r="U224" s="45"/>
      <c r="V224" s="45"/>
      <c r="W224" s="46"/>
      <c r="X224" s="47"/>
      <c r="Y224" s="48"/>
    </row>
    <row r="225" customFormat="false" ht="11.25" hidden="false" customHeight="false" outlineLevel="0" collapsed="false">
      <c r="A225" s="49"/>
      <c r="B225" s="35"/>
      <c r="F225" s="37"/>
      <c r="G225" s="38"/>
      <c r="H225" s="39"/>
      <c r="I225" s="40"/>
      <c r="J225" s="39"/>
      <c r="K225" s="41"/>
      <c r="L225" s="41"/>
      <c r="M225" s="42"/>
      <c r="N225" s="42"/>
      <c r="O225" s="42"/>
      <c r="P225" s="42"/>
      <c r="Q225" s="42"/>
      <c r="R225" s="43"/>
      <c r="S225" s="44"/>
      <c r="T225" s="44"/>
      <c r="U225" s="45"/>
      <c r="V225" s="45"/>
      <c r="W225" s="46"/>
      <c r="X225" s="47"/>
      <c r="Y225" s="48"/>
    </row>
    <row r="226" customFormat="false" ht="11.25" hidden="false" customHeight="false" outlineLevel="0" collapsed="false">
      <c r="A226" s="49"/>
      <c r="B226" s="35"/>
      <c r="F226" s="37"/>
      <c r="G226" s="38"/>
      <c r="H226" s="39"/>
      <c r="I226" s="40"/>
      <c r="J226" s="39"/>
      <c r="K226" s="41"/>
      <c r="L226" s="41"/>
      <c r="M226" s="42"/>
      <c r="N226" s="42"/>
      <c r="O226" s="42"/>
      <c r="P226" s="42"/>
      <c r="Q226" s="42"/>
      <c r="R226" s="43"/>
      <c r="S226" s="44"/>
      <c r="T226" s="44"/>
      <c r="U226" s="45"/>
      <c r="V226" s="45"/>
      <c r="W226" s="46"/>
      <c r="X226" s="47"/>
      <c r="Y226" s="48"/>
    </row>
    <row r="227" customFormat="false" ht="11.25" hidden="false" customHeight="false" outlineLevel="0" collapsed="false">
      <c r="A227" s="49"/>
      <c r="B227" s="35"/>
      <c r="F227" s="37"/>
      <c r="G227" s="38"/>
      <c r="H227" s="39"/>
      <c r="I227" s="40"/>
      <c r="J227" s="39"/>
      <c r="K227" s="41"/>
      <c r="L227" s="41"/>
      <c r="M227" s="42"/>
      <c r="N227" s="42"/>
      <c r="O227" s="42"/>
      <c r="P227" s="42"/>
      <c r="Q227" s="42"/>
      <c r="R227" s="43"/>
      <c r="S227" s="44"/>
      <c r="T227" s="44"/>
      <c r="U227" s="45"/>
      <c r="V227" s="45"/>
      <c r="W227" s="46"/>
      <c r="X227" s="47"/>
      <c r="Y227" s="48"/>
    </row>
    <row r="228" customFormat="false" ht="11.25" hidden="false" customHeight="false" outlineLevel="0" collapsed="false">
      <c r="A228" s="49"/>
      <c r="B228" s="35"/>
      <c r="F228" s="37"/>
      <c r="G228" s="38"/>
      <c r="H228" s="39"/>
      <c r="I228" s="40"/>
      <c r="J228" s="39"/>
      <c r="K228" s="41"/>
      <c r="L228" s="41"/>
      <c r="M228" s="42"/>
      <c r="N228" s="42"/>
      <c r="O228" s="42"/>
      <c r="P228" s="42"/>
      <c r="Q228" s="42"/>
      <c r="R228" s="43"/>
      <c r="S228" s="44"/>
      <c r="T228" s="44"/>
      <c r="U228" s="45"/>
      <c r="V228" s="45"/>
      <c r="W228" s="46"/>
      <c r="X228" s="47"/>
      <c r="Y228" s="48"/>
    </row>
    <row r="229" customFormat="false" ht="11.25" hidden="false" customHeight="false" outlineLevel="0" collapsed="false">
      <c r="A229" s="49"/>
      <c r="B229" s="35"/>
      <c r="F229" s="37"/>
      <c r="G229" s="38"/>
      <c r="H229" s="39"/>
      <c r="I229" s="40"/>
      <c r="J229" s="39"/>
      <c r="K229" s="41"/>
      <c r="L229" s="41"/>
      <c r="M229" s="42"/>
      <c r="N229" s="42"/>
      <c r="O229" s="42"/>
      <c r="P229" s="42"/>
      <c r="Q229" s="42"/>
      <c r="R229" s="43"/>
      <c r="S229" s="44"/>
      <c r="T229" s="44"/>
      <c r="U229" s="45"/>
      <c r="V229" s="45"/>
      <c r="W229" s="46"/>
      <c r="X229" s="47"/>
      <c r="Y229" s="48"/>
    </row>
    <row r="230" customFormat="false" ht="11.25" hidden="false" customHeight="false" outlineLevel="0" collapsed="false">
      <c r="A230" s="49"/>
      <c r="B230" s="35"/>
      <c r="F230" s="37"/>
      <c r="G230" s="38"/>
      <c r="H230" s="39"/>
      <c r="I230" s="40"/>
      <c r="J230" s="39"/>
      <c r="K230" s="41"/>
      <c r="L230" s="41"/>
      <c r="M230" s="42"/>
      <c r="N230" s="42"/>
      <c r="O230" s="42"/>
      <c r="P230" s="42"/>
      <c r="Q230" s="42"/>
      <c r="R230" s="43"/>
      <c r="S230" s="44"/>
      <c r="T230" s="44"/>
      <c r="U230" s="45"/>
      <c r="V230" s="45"/>
      <c r="W230" s="46"/>
      <c r="X230" s="47"/>
      <c r="Y230" s="48"/>
    </row>
    <row r="231" customFormat="false" ht="11.25" hidden="false" customHeight="false" outlineLevel="0" collapsed="false">
      <c r="A231" s="49"/>
      <c r="B231" s="35"/>
      <c r="F231" s="37"/>
      <c r="G231" s="38"/>
      <c r="H231" s="39"/>
      <c r="I231" s="40"/>
      <c r="J231" s="39"/>
      <c r="K231" s="41"/>
      <c r="L231" s="41"/>
      <c r="M231" s="42"/>
      <c r="N231" s="42"/>
      <c r="O231" s="42"/>
      <c r="P231" s="42"/>
      <c r="Q231" s="42"/>
      <c r="R231" s="43"/>
      <c r="S231" s="44"/>
      <c r="T231" s="44"/>
      <c r="U231" s="45"/>
      <c r="V231" s="45"/>
      <c r="W231" s="46"/>
      <c r="X231" s="47"/>
      <c r="Y231" s="48"/>
    </row>
    <row r="232" customFormat="false" ht="11.25" hidden="false" customHeight="false" outlineLevel="0" collapsed="false">
      <c r="A232" s="49"/>
      <c r="B232" s="35"/>
      <c r="F232" s="37"/>
      <c r="G232" s="38"/>
      <c r="H232" s="39"/>
      <c r="I232" s="40"/>
      <c r="J232" s="39"/>
      <c r="K232" s="41"/>
      <c r="L232" s="41"/>
      <c r="M232" s="42"/>
      <c r="N232" s="42"/>
      <c r="O232" s="42"/>
      <c r="P232" s="42"/>
      <c r="Q232" s="42"/>
      <c r="R232" s="43"/>
      <c r="S232" s="44"/>
      <c r="T232" s="44"/>
      <c r="U232" s="45"/>
      <c r="V232" s="45"/>
      <c r="W232" s="46"/>
      <c r="X232" s="47"/>
      <c r="Y232" s="48"/>
    </row>
    <row r="233" customFormat="false" ht="11.25" hidden="false" customHeight="false" outlineLevel="0" collapsed="false">
      <c r="A233" s="49"/>
      <c r="B233" s="35"/>
      <c r="F233" s="37"/>
      <c r="G233" s="38"/>
      <c r="H233" s="39"/>
      <c r="I233" s="40"/>
      <c r="J233" s="39"/>
      <c r="K233" s="41"/>
      <c r="L233" s="41"/>
      <c r="M233" s="42"/>
      <c r="N233" s="42"/>
      <c r="O233" s="42"/>
      <c r="P233" s="42"/>
      <c r="Q233" s="42"/>
      <c r="R233" s="43"/>
      <c r="S233" s="44"/>
      <c r="T233" s="44"/>
      <c r="U233" s="45"/>
      <c r="V233" s="45"/>
      <c r="W233" s="46"/>
      <c r="X233" s="47"/>
      <c r="Y233" s="48"/>
    </row>
    <row r="234" customFormat="false" ht="11.25" hidden="false" customHeight="false" outlineLevel="0" collapsed="false">
      <c r="A234" s="49"/>
      <c r="B234" s="35"/>
      <c r="F234" s="37"/>
      <c r="G234" s="38"/>
      <c r="H234" s="39"/>
      <c r="I234" s="40"/>
      <c r="J234" s="39"/>
      <c r="K234" s="41"/>
      <c r="L234" s="41"/>
      <c r="M234" s="42"/>
      <c r="N234" s="42"/>
      <c r="O234" s="42"/>
      <c r="P234" s="42"/>
      <c r="Q234" s="42"/>
      <c r="R234" s="43"/>
      <c r="S234" s="44"/>
      <c r="T234" s="44"/>
      <c r="U234" s="45"/>
      <c r="V234" s="45"/>
      <c r="W234" s="46"/>
      <c r="X234" s="47"/>
      <c r="Y234" s="48"/>
    </row>
    <row r="235" customFormat="false" ht="11.25" hidden="false" customHeight="false" outlineLevel="0" collapsed="false">
      <c r="A235" s="49"/>
      <c r="B235" s="35"/>
      <c r="F235" s="37"/>
      <c r="G235" s="38"/>
      <c r="H235" s="39"/>
      <c r="I235" s="40"/>
      <c r="J235" s="39"/>
      <c r="K235" s="41"/>
      <c r="L235" s="41"/>
      <c r="M235" s="42"/>
      <c r="N235" s="42"/>
      <c r="O235" s="42"/>
      <c r="P235" s="42"/>
      <c r="Q235" s="42"/>
      <c r="R235" s="43"/>
      <c r="S235" s="44"/>
      <c r="T235" s="44"/>
      <c r="U235" s="45"/>
      <c r="V235" s="45"/>
      <c r="W235" s="46"/>
      <c r="X235" s="47"/>
      <c r="Y235" s="48"/>
    </row>
    <row r="236" customFormat="false" ht="11.25" hidden="false" customHeight="false" outlineLevel="0" collapsed="false">
      <c r="A236" s="49"/>
      <c r="B236" s="35"/>
      <c r="F236" s="37"/>
      <c r="G236" s="38"/>
      <c r="H236" s="39"/>
      <c r="I236" s="40"/>
      <c r="J236" s="39"/>
      <c r="K236" s="41"/>
      <c r="L236" s="41"/>
      <c r="M236" s="42"/>
      <c r="N236" s="42"/>
      <c r="O236" s="42"/>
      <c r="P236" s="42"/>
      <c r="Q236" s="42"/>
      <c r="R236" s="43"/>
      <c r="S236" s="44"/>
      <c r="T236" s="44"/>
      <c r="U236" s="45"/>
      <c r="V236" s="45"/>
      <c r="W236" s="46"/>
      <c r="X236" s="47"/>
      <c r="Y236" s="48"/>
    </row>
    <row r="237" customFormat="false" ht="11.25" hidden="false" customHeight="false" outlineLevel="0" collapsed="false">
      <c r="A237" s="49"/>
      <c r="B237" s="35"/>
      <c r="F237" s="37"/>
      <c r="G237" s="38"/>
      <c r="H237" s="39"/>
      <c r="I237" s="40"/>
      <c r="J237" s="39"/>
      <c r="K237" s="41"/>
      <c r="L237" s="41"/>
      <c r="M237" s="42"/>
      <c r="N237" s="42"/>
      <c r="O237" s="42"/>
      <c r="P237" s="42"/>
      <c r="Q237" s="42"/>
      <c r="R237" s="43"/>
      <c r="S237" s="44"/>
      <c r="T237" s="44"/>
      <c r="U237" s="45"/>
      <c r="V237" s="45"/>
      <c r="W237" s="46"/>
      <c r="X237" s="47"/>
      <c r="Y237" s="48"/>
    </row>
    <row r="238" customFormat="false" ht="11.25" hidden="false" customHeight="false" outlineLevel="0" collapsed="false">
      <c r="A238" s="49"/>
      <c r="B238" s="35"/>
      <c r="F238" s="37"/>
      <c r="G238" s="38"/>
      <c r="H238" s="39"/>
      <c r="I238" s="40"/>
      <c r="J238" s="39"/>
      <c r="K238" s="41"/>
      <c r="L238" s="41"/>
      <c r="M238" s="42"/>
      <c r="N238" s="42"/>
      <c r="O238" s="42"/>
      <c r="P238" s="42"/>
      <c r="Q238" s="42"/>
      <c r="R238" s="43"/>
      <c r="S238" s="44"/>
      <c r="T238" s="44"/>
      <c r="U238" s="45"/>
      <c r="V238" s="45"/>
      <c r="W238" s="46"/>
      <c r="X238" s="47"/>
      <c r="Y238" s="48"/>
    </row>
    <row r="239" customFormat="false" ht="11.25" hidden="false" customHeight="false" outlineLevel="0" collapsed="false">
      <c r="A239" s="49"/>
      <c r="B239" s="35"/>
      <c r="F239" s="37"/>
      <c r="G239" s="38"/>
      <c r="H239" s="39"/>
      <c r="I239" s="40"/>
      <c r="J239" s="39"/>
      <c r="K239" s="41"/>
      <c r="L239" s="41"/>
      <c r="M239" s="42"/>
      <c r="N239" s="42"/>
      <c r="O239" s="42"/>
      <c r="P239" s="42"/>
      <c r="Q239" s="42"/>
      <c r="R239" s="43"/>
      <c r="S239" s="44"/>
      <c r="T239" s="44"/>
      <c r="U239" s="45"/>
      <c r="V239" s="45"/>
      <c r="W239" s="46"/>
      <c r="X239" s="47"/>
      <c r="Y239" s="48"/>
    </row>
    <row r="240" customFormat="false" ht="11.25" hidden="false" customHeight="false" outlineLevel="0" collapsed="false">
      <c r="A240" s="49"/>
      <c r="B240" s="35"/>
      <c r="F240" s="37"/>
      <c r="G240" s="38"/>
      <c r="H240" s="39"/>
      <c r="I240" s="40"/>
      <c r="J240" s="39"/>
      <c r="K240" s="41"/>
      <c r="L240" s="41"/>
      <c r="M240" s="42"/>
      <c r="N240" s="42"/>
      <c r="O240" s="42"/>
      <c r="P240" s="42"/>
      <c r="Q240" s="42"/>
      <c r="R240" s="43"/>
      <c r="S240" s="44"/>
      <c r="T240" s="44"/>
      <c r="U240" s="45"/>
      <c r="V240" s="45"/>
      <c r="W240" s="46"/>
      <c r="X240" s="47"/>
      <c r="Y240" s="48"/>
    </row>
    <row r="241" customFormat="false" ht="11.25" hidden="false" customHeight="false" outlineLevel="0" collapsed="false">
      <c r="A241" s="49"/>
      <c r="B241" s="35"/>
      <c r="F241" s="37"/>
      <c r="G241" s="38"/>
      <c r="H241" s="39"/>
      <c r="I241" s="40"/>
      <c r="J241" s="39"/>
      <c r="K241" s="41"/>
      <c r="L241" s="41"/>
      <c r="M241" s="42"/>
      <c r="N241" s="42"/>
      <c r="O241" s="42"/>
      <c r="P241" s="42"/>
      <c r="Q241" s="42"/>
      <c r="R241" s="43"/>
      <c r="S241" s="44"/>
      <c r="T241" s="44"/>
      <c r="U241" s="45"/>
      <c r="V241" s="45"/>
      <c r="W241" s="46"/>
      <c r="X241" s="47"/>
      <c r="Y241" s="48"/>
    </row>
    <row r="242" customFormat="false" ht="11.25" hidden="false" customHeight="false" outlineLevel="0" collapsed="false">
      <c r="A242" s="49"/>
      <c r="B242" s="35"/>
      <c r="F242" s="37"/>
      <c r="G242" s="38"/>
      <c r="H242" s="39"/>
      <c r="I242" s="40"/>
      <c r="J242" s="39"/>
      <c r="K242" s="41"/>
      <c r="L242" s="41"/>
      <c r="M242" s="42"/>
      <c r="N242" s="42"/>
      <c r="O242" s="42"/>
      <c r="P242" s="42"/>
      <c r="Q242" s="42"/>
      <c r="R242" s="43"/>
      <c r="S242" s="44"/>
      <c r="T242" s="44"/>
      <c r="U242" s="45"/>
      <c r="V242" s="45"/>
      <c r="W242" s="46"/>
      <c r="X242" s="47"/>
      <c r="Y242" s="48"/>
    </row>
    <row r="243" customFormat="false" ht="11.25" hidden="false" customHeight="false" outlineLevel="0" collapsed="false">
      <c r="A243" s="49"/>
      <c r="B243" s="35"/>
      <c r="F243" s="37"/>
      <c r="G243" s="38"/>
      <c r="H243" s="39"/>
      <c r="I243" s="40"/>
      <c r="J243" s="39"/>
      <c r="K243" s="41"/>
      <c r="L243" s="41"/>
      <c r="M243" s="42"/>
      <c r="N243" s="42"/>
      <c r="O243" s="42"/>
      <c r="P243" s="42"/>
      <c r="Q243" s="42"/>
      <c r="R243" s="43"/>
      <c r="S243" s="44"/>
      <c r="T243" s="44"/>
      <c r="U243" s="45"/>
      <c r="V243" s="45"/>
      <c r="W243" s="46"/>
      <c r="X243" s="47"/>
      <c r="Y243" s="48"/>
    </row>
    <row r="244" customFormat="false" ht="11.25" hidden="false" customHeight="false" outlineLevel="0" collapsed="false">
      <c r="A244" s="49"/>
      <c r="B244" s="35"/>
      <c r="F244" s="37"/>
      <c r="G244" s="38"/>
      <c r="H244" s="39"/>
      <c r="I244" s="40"/>
      <c r="J244" s="39"/>
      <c r="K244" s="41"/>
      <c r="L244" s="41"/>
      <c r="M244" s="42"/>
      <c r="N244" s="42"/>
      <c r="O244" s="42"/>
      <c r="P244" s="42"/>
      <c r="Q244" s="42"/>
      <c r="R244" s="43"/>
      <c r="S244" s="44"/>
      <c r="T244" s="44"/>
      <c r="U244" s="45"/>
      <c r="V244" s="45"/>
      <c r="W244" s="46"/>
      <c r="X244" s="47"/>
      <c r="Y244" s="48"/>
    </row>
    <row r="245" customFormat="false" ht="11.25" hidden="false" customHeight="false" outlineLevel="0" collapsed="false">
      <c r="A245" s="49"/>
      <c r="B245" s="35"/>
      <c r="F245" s="37"/>
      <c r="G245" s="38"/>
      <c r="H245" s="39"/>
      <c r="I245" s="40"/>
      <c r="J245" s="39"/>
      <c r="K245" s="41"/>
      <c r="L245" s="41"/>
      <c r="M245" s="42"/>
      <c r="N245" s="42"/>
      <c r="O245" s="42"/>
      <c r="P245" s="42"/>
      <c r="Q245" s="42"/>
      <c r="R245" s="43"/>
      <c r="S245" s="44"/>
      <c r="T245" s="44"/>
      <c r="U245" s="45"/>
      <c r="V245" s="45"/>
      <c r="W245" s="46"/>
      <c r="X245" s="47"/>
      <c r="Y245" s="48"/>
    </row>
    <row r="246" customFormat="false" ht="11.25" hidden="false" customHeight="false" outlineLevel="0" collapsed="false">
      <c r="A246" s="49"/>
      <c r="B246" s="35"/>
      <c r="F246" s="37"/>
      <c r="G246" s="38"/>
      <c r="H246" s="39"/>
      <c r="I246" s="40"/>
      <c r="J246" s="39"/>
      <c r="K246" s="41"/>
      <c r="L246" s="41"/>
      <c r="M246" s="42"/>
      <c r="N246" s="42"/>
      <c r="O246" s="42"/>
      <c r="P246" s="42"/>
      <c r="Q246" s="42"/>
      <c r="R246" s="43"/>
      <c r="S246" s="44"/>
      <c r="T246" s="44"/>
      <c r="U246" s="45"/>
      <c r="V246" s="45"/>
      <c r="W246" s="46"/>
      <c r="X246" s="47"/>
      <c r="Y246" s="48"/>
    </row>
    <row r="247" customFormat="false" ht="11.25" hidden="false" customHeight="false" outlineLevel="0" collapsed="false">
      <c r="A247" s="49"/>
      <c r="B247" s="35"/>
      <c r="F247" s="37"/>
      <c r="G247" s="38"/>
      <c r="H247" s="39"/>
      <c r="I247" s="40"/>
      <c r="J247" s="39"/>
      <c r="K247" s="41"/>
      <c r="L247" s="41"/>
      <c r="M247" s="42"/>
      <c r="N247" s="42"/>
      <c r="O247" s="42"/>
      <c r="P247" s="42"/>
      <c r="Q247" s="42"/>
      <c r="R247" s="43"/>
      <c r="S247" s="44"/>
      <c r="T247" s="44"/>
      <c r="U247" s="45"/>
      <c r="V247" s="45"/>
      <c r="W247" s="46"/>
      <c r="X247" s="47"/>
      <c r="Y247" s="48"/>
    </row>
    <row r="248" customFormat="false" ht="11.25" hidden="false" customHeight="false" outlineLevel="0" collapsed="false">
      <c r="A248" s="49"/>
      <c r="B248" s="35"/>
      <c r="F248" s="37"/>
      <c r="G248" s="38"/>
      <c r="H248" s="39"/>
      <c r="I248" s="40"/>
      <c r="J248" s="39"/>
      <c r="K248" s="41"/>
      <c r="L248" s="41"/>
      <c r="M248" s="42"/>
      <c r="N248" s="42"/>
      <c r="O248" s="42"/>
      <c r="P248" s="42"/>
      <c r="Q248" s="42"/>
      <c r="R248" s="43"/>
      <c r="S248" s="44"/>
      <c r="T248" s="44"/>
      <c r="U248" s="45"/>
      <c r="V248" s="45"/>
      <c r="W248" s="46"/>
      <c r="X248" s="47"/>
      <c r="Y248" s="48"/>
    </row>
    <row r="249" customFormat="false" ht="11.25" hidden="false" customHeight="false" outlineLevel="0" collapsed="false">
      <c r="A249" s="49"/>
      <c r="B249" s="35"/>
      <c r="F249" s="37"/>
      <c r="G249" s="38"/>
      <c r="H249" s="39"/>
      <c r="I249" s="40"/>
      <c r="J249" s="39"/>
      <c r="K249" s="41"/>
      <c r="L249" s="41"/>
      <c r="M249" s="42"/>
      <c r="N249" s="42"/>
      <c r="O249" s="42"/>
      <c r="P249" s="42"/>
      <c r="Q249" s="42"/>
      <c r="R249" s="43"/>
      <c r="S249" s="44"/>
      <c r="T249" s="44"/>
      <c r="U249" s="45"/>
      <c r="V249" s="45"/>
      <c r="W249" s="46"/>
      <c r="X249" s="47"/>
      <c r="Y249" s="48"/>
    </row>
    <row r="250" customFormat="false" ht="11.25" hidden="false" customHeight="false" outlineLevel="0" collapsed="false">
      <c r="A250" s="49"/>
      <c r="B250" s="35"/>
      <c r="F250" s="37"/>
      <c r="G250" s="38"/>
      <c r="H250" s="39"/>
      <c r="I250" s="40"/>
      <c r="J250" s="39"/>
      <c r="K250" s="41"/>
      <c r="L250" s="41"/>
      <c r="M250" s="42"/>
      <c r="N250" s="42"/>
      <c r="O250" s="42"/>
      <c r="P250" s="42"/>
      <c r="Q250" s="42"/>
      <c r="R250" s="43"/>
      <c r="S250" s="44"/>
      <c r="T250" s="44"/>
      <c r="U250" s="45"/>
      <c r="V250" s="45"/>
      <c r="W250" s="46"/>
      <c r="X250" s="47"/>
      <c r="Y250" s="48"/>
    </row>
    <row r="251" customFormat="false" ht="11.25" hidden="false" customHeight="false" outlineLevel="0" collapsed="false">
      <c r="A251" s="49"/>
      <c r="B251" s="35"/>
      <c r="F251" s="37"/>
      <c r="G251" s="38"/>
      <c r="H251" s="39"/>
      <c r="I251" s="40"/>
      <c r="J251" s="39"/>
      <c r="K251" s="41"/>
      <c r="L251" s="41"/>
      <c r="M251" s="42"/>
      <c r="N251" s="42"/>
      <c r="O251" s="42"/>
      <c r="P251" s="42"/>
      <c r="Q251" s="42"/>
      <c r="R251" s="43"/>
      <c r="S251" s="44"/>
      <c r="T251" s="44"/>
      <c r="U251" s="45"/>
      <c r="V251" s="45"/>
      <c r="W251" s="46"/>
      <c r="X251" s="47"/>
      <c r="Y251" s="48"/>
    </row>
    <row r="252" customFormat="false" ht="11.25" hidden="false" customHeight="false" outlineLevel="0" collapsed="false">
      <c r="A252" s="49"/>
      <c r="B252" s="35"/>
      <c r="F252" s="37"/>
      <c r="G252" s="38"/>
      <c r="H252" s="39"/>
      <c r="I252" s="40"/>
      <c r="J252" s="39"/>
      <c r="K252" s="41"/>
      <c r="L252" s="41"/>
      <c r="M252" s="42"/>
      <c r="N252" s="42"/>
      <c r="O252" s="42"/>
      <c r="P252" s="42"/>
      <c r="Q252" s="42"/>
      <c r="R252" s="43"/>
      <c r="S252" s="44"/>
      <c r="T252" s="44"/>
      <c r="U252" s="45"/>
      <c r="V252" s="45"/>
      <c r="W252" s="46"/>
      <c r="X252" s="47"/>
      <c r="Y252" s="48"/>
    </row>
    <row r="253" customFormat="false" ht="11.25" hidden="false" customHeight="false" outlineLevel="0" collapsed="false">
      <c r="A253" s="49"/>
      <c r="B253" s="35"/>
      <c r="F253" s="37"/>
      <c r="G253" s="38"/>
      <c r="H253" s="39"/>
      <c r="I253" s="40"/>
      <c r="J253" s="39"/>
      <c r="K253" s="41"/>
      <c r="L253" s="41"/>
      <c r="M253" s="42"/>
      <c r="N253" s="42"/>
      <c r="O253" s="42"/>
      <c r="P253" s="42"/>
      <c r="Q253" s="42"/>
      <c r="R253" s="43"/>
      <c r="S253" s="44"/>
      <c r="T253" s="44"/>
      <c r="U253" s="45"/>
      <c r="V253" s="45"/>
      <c r="W253" s="46"/>
      <c r="X253" s="47"/>
      <c r="Y253" s="48"/>
    </row>
    <row r="254" customFormat="false" ht="11.25" hidden="false" customHeight="false" outlineLevel="0" collapsed="false">
      <c r="A254" s="49"/>
      <c r="B254" s="35"/>
      <c r="F254" s="37"/>
      <c r="G254" s="38"/>
      <c r="H254" s="39"/>
      <c r="I254" s="40"/>
      <c r="J254" s="39"/>
      <c r="K254" s="41"/>
      <c r="L254" s="41"/>
      <c r="M254" s="42"/>
      <c r="N254" s="42"/>
      <c r="O254" s="42"/>
      <c r="P254" s="42"/>
      <c r="Q254" s="42"/>
      <c r="R254" s="43"/>
      <c r="S254" s="44"/>
      <c r="T254" s="44"/>
      <c r="U254" s="45"/>
      <c r="V254" s="45"/>
      <c r="W254" s="46"/>
      <c r="X254" s="47"/>
      <c r="Y254" s="48"/>
    </row>
    <row r="255" customFormat="false" ht="11.25" hidden="false" customHeight="false" outlineLevel="0" collapsed="false">
      <c r="A255" s="49"/>
      <c r="B255" s="35"/>
      <c r="F255" s="37"/>
      <c r="G255" s="38"/>
      <c r="H255" s="39"/>
      <c r="I255" s="40"/>
      <c r="J255" s="39"/>
      <c r="K255" s="41"/>
      <c r="L255" s="41"/>
      <c r="M255" s="42"/>
      <c r="N255" s="42"/>
      <c r="O255" s="42"/>
      <c r="P255" s="42"/>
      <c r="Q255" s="42"/>
      <c r="R255" s="43"/>
      <c r="S255" s="44"/>
      <c r="T255" s="44"/>
      <c r="U255" s="45"/>
      <c r="V255" s="45"/>
      <c r="W255" s="46"/>
      <c r="X255" s="47"/>
      <c r="Y255" s="48"/>
    </row>
    <row r="256" customFormat="false" ht="11.25" hidden="false" customHeight="false" outlineLevel="0" collapsed="false">
      <c r="A256" s="49"/>
      <c r="B256" s="35"/>
      <c r="F256" s="37"/>
      <c r="G256" s="38"/>
      <c r="H256" s="39"/>
      <c r="I256" s="40"/>
      <c r="J256" s="39"/>
      <c r="K256" s="41"/>
      <c r="L256" s="41"/>
      <c r="M256" s="42"/>
      <c r="N256" s="42"/>
      <c r="O256" s="42"/>
      <c r="P256" s="42"/>
      <c r="Q256" s="42"/>
      <c r="R256" s="43"/>
      <c r="S256" s="44"/>
      <c r="T256" s="44"/>
      <c r="U256" s="45"/>
      <c r="V256" s="45"/>
      <c r="W256" s="46"/>
      <c r="X256" s="47"/>
      <c r="Y256" s="48"/>
    </row>
    <row r="257" customFormat="false" ht="11.25" hidden="false" customHeight="false" outlineLevel="0" collapsed="false">
      <c r="A257" s="49"/>
      <c r="B257" s="35"/>
      <c r="F257" s="37"/>
      <c r="G257" s="38"/>
      <c r="H257" s="39"/>
      <c r="I257" s="40"/>
      <c r="J257" s="39"/>
      <c r="K257" s="41"/>
      <c r="L257" s="41"/>
      <c r="M257" s="42"/>
      <c r="N257" s="42"/>
      <c r="O257" s="42"/>
      <c r="P257" s="42"/>
      <c r="Q257" s="42"/>
      <c r="R257" s="43"/>
      <c r="S257" s="44"/>
      <c r="T257" s="44"/>
      <c r="U257" s="45"/>
      <c r="V257" s="45"/>
      <c r="W257" s="46"/>
      <c r="X257" s="47"/>
      <c r="Y257" s="48"/>
    </row>
    <row r="258" customFormat="false" ht="11.25" hidden="false" customHeight="false" outlineLevel="0" collapsed="false">
      <c r="A258" s="49"/>
      <c r="B258" s="35"/>
      <c r="F258" s="37"/>
      <c r="G258" s="38"/>
      <c r="H258" s="39"/>
      <c r="I258" s="40"/>
      <c r="J258" s="39"/>
      <c r="K258" s="41"/>
      <c r="L258" s="41"/>
      <c r="M258" s="42"/>
      <c r="N258" s="42"/>
      <c r="O258" s="42"/>
      <c r="P258" s="42"/>
      <c r="Q258" s="42"/>
      <c r="R258" s="43"/>
      <c r="S258" s="44"/>
      <c r="T258" s="44"/>
      <c r="U258" s="45"/>
      <c r="V258" s="45"/>
      <c r="W258" s="46"/>
      <c r="X258" s="47"/>
      <c r="Y258" s="48"/>
    </row>
    <row r="259" customFormat="false" ht="11.25" hidden="false" customHeight="false" outlineLevel="0" collapsed="false">
      <c r="A259" s="49"/>
      <c r="B259" s="35"/>
      <c r="F259" s="37"/>
      <c r="G259" s="38"/>
      <c r="H259" s="39"/>
      <c r="I259" s="40"/>
      <c r="J259" s="39"/>
      <c r="K259" s="41"/>
      <c r="L259" s="41"/>
      <c r="M259" s="42"/>
      <c r="N259" s="42"/>
      <c r="O259" s="42"/>
      <c r="P259" s="42"/>
      <c r="Q259" s="42"/>
      <c r="R259" s="43"/>
      <c r="S259" s="44"/>
      <c r="T259" s="44"/>
      <c r="U259" s="45"/>
      <c r="V259" s="45"/>
      <c r="W259" s="46"/>
      <c r="X259" s="47"/>
      <c r="Y259" s="48"/>
    </row>
    <row r="260" customFormat="false" ht="11.25" hidden="false" customHeight="false" outlineLevel="0" collapsed="false">
      <c r="A260" s="49"/>
      <c r="B260" s="35"/>
      <c r="F260" s="37"/>
      <c r="G260" s="38"/>
      <c r="H260" s="39"/>
      <c r="I260" s="40"/>
      <c r="J260" s="39"/>
      <c r="K260" s="41"/>
      <c r="L260" s="41"/>
      <c r="M260" s="42"/>
      <c r="N260" s="42"/>
      <c r="O260" s="42"/>
      <c r="P260" s="42"/>
      <c r="Q260" s="42"/>
      <c r="R260" s="43"/>
      <c r="S260" s="44"/>
      <c r="T260" s="44"/>
      <c r="U260" s="45"/>
      <c r="V260" s="45"/>
      <c r="W260" s="46"/>
      <c r="X260" s="47"/>
      <c r="Y260" s="48"/>
    </row>
    <row r="261" customFormat="false" ht="11.25" hidden="false" customHeight="false" outlineLevel="0" collapsed="false">
      <c r="A261" s="49"/>
      <c r="B261" s="35"/>
      <c r="F261" s="37"/>
      <c r="G261" s="38"/>
      <c r="H261" s="39"/>
      <c r="I261" s="40"/>
      <c r="J261" s="39"/>
      <c r="K261" s="41"/>
      <c r="L261" s="41"/>
      <c r="M261" s="42"/>
      <c r="N261" s="42"/>
      <c r="O261" s="42"/>
      <c r="P261" s="42"/>
      <c r="Q261" s="42"/>
      <c r="R261" s="43"/>
      <c r="S261" s="44"/>
      <c r="T261" s="44"/>
      <c r="U261" s="45"/>
      <c r="V261" s="45"/>
      <c r="W261" s="46"/>
      <c r="X261" s="47"/>
      <c r="Y261" s="48"/>
    </row>
    <row r="262" customFormat="false" ht="11.25" hidden="false" customHeight="false" outlineLevel="0" collapsed="false">
      <c r="A262" s="49"/>
      <c r="B262" s="35"/>
      <c r="F262" s="37"/>
      <c r="G262" s="38"/>
      <c r="H262" s="39"/>
      <c r="I262" s="40"/>
      <c r="J262" s="39"/>
      <c r="K262" s="41"/>
      <c r="L262" s="41"/>
      <c r="M262" s="42"/>
      <c r="N262" s="42"/>
      <c r="O262" s="42"/>
      <c r="P262" s="42"/>
      <c r="Q262" s="42"/>
      <c r="R262" s="43"/>
      <c r="S262" s="44"/>
      <c r="T262" s="44"/>
      <c r="U262" s="45"/>
      <c r="V262" s="45"/>
      <c r="W262" s="46"/>
      <c r="X262" s="47"/>
      <c r="Y262" s="48"/>
    </row>
    <row r="263" customFormat="false" ht="11.25" hidden="false" customHeight="false" outlineLevel="0" collapsed="false">
      <c r="A263" s="49"/>
      <c r="B263" s="35"/>
      <c r="F263" s="37"/>
      <c r="G263" s="38"/>
      <c r="H263" s="39"/>
      <c r="I263" s="40"/>
      <c r="J263" s="39"/>
      <c r="K263" s="41"/>
      <c r="L263" s="41"/>
      <c r="M263" s="42"/>
      <c r="N263" s="42"/>
      <c r="O263" s="42"/>
      <c r="P263" s="42"/>
      <c r="Q263" s="42"/>
      <c r="R263" s="43"/>
      <c r="S263" s="44"/>
      <c r="T263" s="44"/>
      <c r="U263" s="45"/>
      <c r="V263" s="45"/>
      <c r="W263" s="46"/>
      <c r="X263" s="47"/>
      <c r="Y263" s="48"/>
    </row>
    <row r="264" customFormat="false" ht="11.25" hidden="false" customHeight="false" outlineLevel="0" collapsed="false">
      <c r="A264" s="49"/>
      <c r="B264" s="35"/>
      <c r="F264" s="37"/>
      <c r="G264" s="38"/>
      <c r="H264" s="39"/>
      <c r="I264" s="40"/>
      <c r="J264" s="39"/>
      <c r="K264" s="41"/>
      <c r="L264" s="41"/>
      <c r="M264" s="42"/>
      <c r="N264" s="42"/>
      <c r="O264" s="42"/>
      <c r="P264" s="42"/>
      <c r="Q264" s="42"/>
      <c r="R264" s="43"/>
      <c r="S264" s="44"/>
      <c r="T264" s="44"/>
      <c r="U264" s="45"/>
      <c r="V264" s="45"/>
      <c r="W264" s="46"/>
      <c r="X264" s="47"/>
      <c r="Y264" s="48"/>
    </row>
    <row r="265" customFormat="false" ht="11.25" hidden="false" customHeight="false" outlineLevel="0" collapsed="false">
      <c r="A265" s="49"/>
      <c r="B265" s="35"/>
      <c r="F265" s="37"/>
      <c r="G265" s="38"/>
      <c r="H265" s="39"/>
      <c r="I265" s="40"/>
      <c r="J265" s="39"/>
      <c r="K265" s="41"/>
      <c r="L265" s="41"/>
      <c r="M265" s="42"/>
      <c r="N265" s="42"/>
      <c r="O265" s="42"/>
      <c r="P265" s="42"/>
      <c r="Q265" s="42"/>
      <c r="R265" s="43"/>
      <c r="S265" s="44"/>
      <c r="T265" s="44"/>
      <c r="U265" s="45"/>
      <c r="V265" s="45"/>
      <c r="W265" s="46"/>
      <c r="X265" s="47"/>
      <c r="Y265" s="48"/>
    </row>
    <row r="266" customFormat="false" ht="11.25" hidden="false" customHeight="false" outlineLevel="0" collapsed="false">
      <c r="A266" s="49"/>
      <c r="B266" s="35"/>
      <c r="F266" s="37"/>
      <c r="G266" s="38"/>
      <c r="H266" s="39"/>
      <c r="I266" s="40"/>
      <c r="J266" s="39"/>
      <c r="K266" s="41"/>
      <c r="L266" s="41"/>
      <c r="M266" s="42"/>
      <c r="N266" s="42"/>
      <c r="O266" s="42"/>
      <c r="P266" s="42"/>
      <c r="Q266" s="42"/>
      <c r="R266" s="43"/>
      <c r="S266" s="44"/>
      <c r="T266" s="44"/>
      <c r="U266" s="45"/>
      <c r="V266" s="45"/>
      <c r="W266" s="46"/>
      <c r="X266" s="47"/>
      <c r="Y266" s="48"/>
    </row>
    <row r="267" customFormat="false" ht="11.25" hidden="false" customHeight="false" outlineLevel="0" collapsed="false">
      <c r="A267" s="49"/>
      <c r="B267" s="35"/>
      <c r="F267" s="37"/>
      <c r="G267" s="38"/>
      <c r="H267" s="39"/>
      <c r="I267" s="40"/>
      <c r="J267" s="39"/>
      <c r="K267" s="41"/>
      <c r="L267" s="41"/>
      <c r="M267" s="42"/>
      <c r="N267" s="42"/>
      <c r="O267" s="42"/>
      <c r="P267" s="42"/>
      <c r="Q267" s="42"/>
      <c r="R267" s="43"/>
      <c r="S267" s="44"/>
      <c r="T267" s="44"/>
      <c r="U267" s="45"/>
      <c r="V267" s="45"/>
      <c r="W267" s="46"/>
      <c r="X267" s="47"/>
      <c r="Y267" s="48"/>
    </row>
    <row r="268" customFormat="false" ht="11.25" hidden="false" customHeight="false" outlineLevel="0" collapsed="false">
      <c r="A268" s="49"/>
      <c r="B268" s="35"/>
      <c r="F268" s="37"/>
      <c r="G268" s="38"/>
      <c r="H268" s="39"/>
      <c r="I268" s="40"/>
      <c r="J268" s="39"/>
      <c r="K268" s="41"/>
      <c r="L268" s="41"/>
      <c r="M268" s="42"/>
      <c r="N268" s="42"/>
      <c r="O268" s="42"/>
      <c r="P268" s="42"/>
      <c r="Q268" s="42"/>
      <c r="R268" s="43"/>
      <c r="S268" s="44"/>
      <c r="T268" s="44"/>
      <c r="U268" s="45"/>
      <c r="V268" s="45"/>
      <c r="W268" s="46"/>
      <c r="X268" s="47"/>
      <c r="Y268" s="48"/>
    </row>
    <row r="269" customFormat="false" ht="11.25" hidden="false" customHeight="false" outlineLevel="0" collapsed="false">
      <c r="A269" s="49"/>
      <c r="B269" s="35"/>
      <c r="F269" s="37"/>
      <c r="G269" s="38"/>
      <c r="H269" s="39"/>
      <c r="I269" s="40"/>
      <c r="J269" s="39"/>
      <c r="K269" s="41"/>
      <c r="L269" s="41"/>
      <c r="M269" s="42"/>
      <c r="N269" s="42"/>
      <c r="O269" s="42"/>
      <c r="P269" s="42"/>
      <c r="Q269" s="42"/>
      <c r="R269" s="43"/>
      <c r="S269" s="44"/>
      <c r="T269" s="44"/>
      <c r="U269" s="45"/>
      <c r="V269" s="45"/>
      <c r="W269" s="46"/>
      <c r="X269" s="47"/>
      <c r="Y269" s="48"/>
    </row>
    <row r="270" customFormat="false" ht="11.25" hidden="false" customHeight="false" outlineLevel="0" collapsed="false">
      <c r="A270" s="49"/>
      <c r="B270" s="35"/>
      <c r="F270" s="37"/>
      <c r="G270" s="38"/>
      <c r="H270" s="39"/>
      <c r="I270" s="40"/>
      <c r="J270" s="39"/>
      <c r="K270" s="41"/>
      <c r="L270" s="41"/>
      <c r="M270" s="42"/>
      <c r="N270" s="42"/>
      <c r="O270" s="42"/>
      <c r="P270" s="42"/>
      <c r="Q270" s="42"/>
      <c r="R270" s="43"/>
      <c r="S270" s="44"/>
      <c r="T270" s="44"/>
      <c r="U270" s="45"/>
      <c r="V270" s="45"/>
      <c r="W270" s="46"/>
      <c r="X270" s="47"/>
      <c r="Y270" s="48"/>
    </row>
    <row r="271" customFormat="false" ht="11.25" hidden="false" customHeight="false" outlineLevel="0" collapsed="false">
      <c r="A271" s="49"/>
      <c r="B271" s="35"/>
      <c r="F271" s="37"/>
      <c r="G271" s="38"/>
      <c r="H271" s="39"/>
      <c r="I271" s="40"/>
      <c r="J271" s="39"/>
      <c r="K271" s="41"/>
      <c r="L271" s="41"/>
      <c r="M271" s="42"/>
      <c r="N271" s="42"/>
      <c r="O271" s="42"/>
      <c r="P271" s="42"/>
      <c r="Q271" s="42"/>
      <c r="R271" s="43"/>
      <c r="S271" s="44"/>
      <c r="T271" s="44"/>
      <c r="U271" s="45"/>
      <c r="V271" s="45"/>
      <c r="W271" s="46"/>
      <c r="X271" s="47"/>
      <c r="Y271" s="48"/>
    </row>
    <row r="272" customFormat="false" ht="11.25" hidden="false" customHeight="false" outlineLevel="0" collapsed="false">
      <c r="A272" s="49"/>
      <c r="B272" s="35"/>
      <c r="F272" s="37"/>
      <c r="G272" s="38"/>
      <c r="H272" s="39"/>
      <c r="I272" s="40"/>
      <c r="J272" s="39"/>
      <c r="K272" s="41"/>
      <c r="L272" s="41"/>
      <c r="M272" s="42"/>
      <c r="N272" s="42"/>
      <c r="O272" s="42"/>
      <c r="P272" s="42"/>
      <c r="Q272" s="42"/>
      <c r="R272" s="43"/>
      <c r="S272" s="44"/>
      <c r="T272" s="44"/>
      <c r="U272" s="45"/>
      <c r="V272" s="45"/>
      <c r="W272" s="46"/>
      <c r="X272" s="47"/>
      <c r="Y272" s="48"/>
    </row>
    <row r="273" customFormat="false" ht="11.25" hidden="false" customHeight="false" outlineLevel="0" collapsed="false">
      <c r="A273" s="49"/>
      <c r="B273" s="35"/>
      <c r="F273" s="37"/>
      <c r="G273" s="38"/>
      <c r="H273" s="39"/>
      <c r="I273" s="40"/>
      <c r="J273" s="39"/>
      <c r="K273" s="41"/>
      <c r="L273" s="41"/>
      <c r="M273" s="42"/>
      <c r="N273" s="42"/>
      <c r="O273" s="42"/>
      <c r="P273" s="42"/>
      <c r="Q273" s="42"/>
      <c r="R273" s="43"/>
      <c r="S273" s="44"/>
      <c r="T273" s="44"/>
      <c r="U273" s="45"/>
      <c r="V273" s="45"/>
      <c r="W273" s="46"/>
      <c r="X273" s="47"/>
      <c r="Y273" s="48"/>
    </row>
    <row r="274" customFormat="false" ht="11.25" hidden="false" customHeight="false" outlineLevel="0" collapsed="false">
      <c r="A274" s="49"/>
      <c r="B274" s="35"/>
      <c r="F274" s="37"/>
      <c r="G274" s="38"/>
      <c r="H274" s="39"/>
      <c r="I274" s="40"/>
      <c r="J274" s="39"/>
      <c r="K274" s="41"/>
      <c r="L274" s="41"/>
      <c r="M274" s="42"/>
      <c r="N274" s="42"/>
      <c r="O274" s="42"/>
      <c r="P274" s="42"/>
      <c r="Q274" s="42"/>
      <c r="R274" s="43"/>
      <c r="S274" s="44"/>
      <c r="T274" s="44"/>
      <c r="U274" s="45"/>
      <c r="V274" s="45"/>
      <c r="W274" s="46"/>
      <c r="X274" s="47"/>
      <c r="Y274" s="48"/>
    </row>
    <row r="275" customFormat="false" ht="11.25" hidden="false" customHeight="false" outlineLevel="0" collapsed="false">
      <c r="A275" s="49"/>
      <c r="B275" s="35"/>
      <c r="F275" s="37"/>
      <c r="G275" s="38"/>
      <c r="H275" s="39"/>
      <c r="I275" s="40"/>
      <c r="J275" s="39"/>
      <c r="K275" s="41"/>
      <c r="L275" s="41"/>
      <c r="M275" s="42"/>
      <c r="N275" s="42"/>
      <c r="O275" s="42"/>
      <c r="P275" s="42"/>
      <c r="Q275" s="42"/>
      <c r="R275" s="43"/>
      <c r="S275" s="44"/>
      <c r="T275" s="44"/>
      <c r="U275" s="45"/>
      <c r="V275" s="45"/>
      <c r="W275" s="46"/>
      <c r="X275" s="47"/>
      <c r="Y275" s="48"/>
    </row>
    <row r="276" customFormat="false" ht="11.25" hidden="false" customHeight="false" outlineLevel="0" collapsed="false">
      <c r="A276" s="49"/>
      <c r="B276" s="35"/>
      <c r="F276" s="37"/>
      <c r="G276" s="38"/>
      <c r="H276" s="39"/>
      <c r="I276" s="40"/>
      <c r="J276" s="39"/>
      <c r="K276" s="41"/>
      <c r="L276" s="41"/>
      <c r="M276" s="42"/>
      <c r="N276" s="42"/>
      <c r="O276" s="42"/>
      <c r="P276" s="42"/>
      <c r="Q276" s="42"/>
      <c r="R276" s="43"/>
      <c r="S276" s="44"/>
      <c r="T276" s="44"/>
      <c r="U276" s="45"/>
      <c r="V276" s="45"/>
      <c r="W276" s="46"/>
      <c r="X276" s="47"/>
      <c r="Y276" s="48"/>
    </row>
    <row r="277" customFormat="false" ht="11.25" hidden="false" customHeight="false" outlineLevel="0" collapsed="false">
      <c r="A277" s="49"/>
      <c r="B277" s="35"/>
      <c r="F277" s="37"/>
      <c r="G277" s="38"/>
      <c r="H277" s="39"/>
      <c r="I277" s="40"/>
      <c r="J277" s="39"/>
      <c r="K277" s="41"/>
      <c r="L277" s="41"/>
      <c r="M277" s="42"/>
      <c r="N277" s="42"/>
      <c r="O277" s="42"/>
      <c r="P277" s="42"/>
      <c r="Q277" s="42"/>
      <c r="R277" s="43"/>
      <c r="S277" s="44"/>
      <c r="T277" s="44"/>
      <c r="U277" s="45"/>
      <c r="V277" s="45"/>
      <c r="W277" s="46"/>
      <c r="X277" s="47"/>
      <c r="Y277" s="48"/>
    </row>
    <row r="278" customFormat="false" ht="11.25" hidden="false" customHeight="false" outlineLevel="0" collapsed="false">
      <c r="A278" s="49"/>
      <c r="B278" s="35"/>
      <c r="F278" s="37"/>
      <c r="G278" s="38"/>
      <c r="H278" s="39"/>
      <c r="I278" s="40"/>
      <c r="J278" s="39"/>
      <c r="K278" s="41"/>
      <c r="L278" s="41"/>
      <c r="M278" s="42"/>
      <c r="N278" s="42"/>
      <c r="O278" s="42"/>
      <c r="P278" s="42"/>
      <c r="Q278" s="42"/>
      <c r="R278" s="43"/>
      <c r="S278" s="44"/>
      <c r="T278" s="44"/>
      <c r="U278" s="45"/>
      <c r="V278" s="45"/>
      <c r="W278" s="46"/>
      <c r="X278" s="47"/>
      <c r="Y278" s="48"/>
    </row>
    <row r="279" customFormat="false" ht="11.25" hidden="false" customHeight="false" outlineLevel="0" collapsed="false">
      <c r="A279" s="49"/>
      <c r="B279" s="35"/>
      <c r="F279" s="37"/>
      <c r="G279" s="38"/>
      <c r="H279" s="39"/>
      <c r="I279" s="40"/>
      <c r="J279" s="39"/>
      <c r="K279" s="41"/>
      <c r="L279" s="41"/>
      <c r="M279" s="42"/>
      <c r="N279" s="42"/>
      <c r="O279" s="42"/>
      <c r="P279" s="42"/>
      <c r="Q279" s="42"/>
      <c r="R279" s="43"/>
      <c r="S279" s="44"/>
      <c r="T279" s="44"/>
      <c r="U279" s="45"/>
      <c r="V279" s="45"/>
      <c r="W279" s="46"/>
      <c r="X279" s="47"/>
      <c r="Y279" s="48"/>
    </row>
    <row r="280" customFormat="false" ht="11.25" hidden="false" customHeight="false" outlineLevel="0" collapsed="false">
      <c r="A280" s="49"/>
      <c r="B280" s="35"/>
      <c r="F280" s="37"/>
      <c r="G280" s="38"/>
      <c r="H280" s="39"/>
      <c r="I280" s="40"/>
      <c r="J280" s="39"/>
      <c r="K280" s="41"/>
      <c r="L280" s="41"/>
      <c r="M280" s="42"/>
      <c r="N280" s="42"/>
      <c r="O280" s="42"/>
      <c r="P280" s="42"/>
      <c r="Q280" s="42"/>
      <c r="R280" s="43"/>
      <c r="S280" s="44"/>
      <c r="T280" s="44"/>
      <c r="U280" s="45"/>
      <c r="V280" s="45"/>
      <c r="W280" s="46"/>
      <c r="X280" s="47"/>
      <c r="Y280" s="48"/>
    </row>
    <row r="281" customFormat="false" ht="11.25" hidden="false" customHeight="false" outlineLevel="0" collapsed="false">
      <c r="A281" s="49"/>
      <c r="B281" s="35"/>
      <c r="F281" s="37"/>
      <c r="G281" s="38"/>
      <c r="H281" s="39"/>
      <c r="I281" s="40"/>
      <c r="J281" s="39"/>
      <c r="K281" s="41"/>
      <c r="L281" s="41"/>
      <c r="M281" s="42"/>
      <c r="N281" s="42"/>
      <c r="O281" s="42"/>
      <c r="P281" s="42"/>
      <c r="Q281" s="42"/>
      <c r="R281" s="43"/>
      <c r="S281" s="44"/>
      <c r="T281" s="44"/>
      <c r="U281" s="45"/>
      <c r="V281" s="45"/>
      <c r="W281" s="46"/>
      <c r="X281" s="47"/>
      <c r="Y281" s="48"/>
    </row>
    <row r="282" customFormat="false" ht="11.25" hidden="false" customHeight="false" outlineLevel="0" collapsed="false">
      <c r="A282" s="49"/>
      <c r="B282" s="35"/>
      <c r="F282" s="37"/>
      <c r="G282" s="38"/>
      <c r="H282" s="39"/>
      <c r="I282" s="40"/>
      <c r="J282" s="39"/>
      <c r="K282" s="41"/>
      <c r="L282" s="41"/>
      <c r="M282" s="42"/>
      <c r="N282" s="42"/>
      <c r="O282" s="42"/>
      <c r="P282" s="42"/>
      <c r="Q282" s="42"/>
      <c r="R282" s="43"/>
      <c r="S282" s="44"/>
      <c r="T282" s="44"/>
      <c r="U282" s="45"/>
      <c r="V282" s="45"/>
      <c r="W282" s="46"/>
      <c r="X282" s="47"/>
      <c r="Y282" s="48"/>
    </row>
    <row r="283" customFormat="false" ht="11.25" hidden="false" customHeight="false" outlineLevel="0" collapsed="false">
      <c r="A283" s="49"/>
      <c r="B283" s="35"/>
      <c r="F283" s="37"/>
      <c r="G283" s="38"/>
      <c r="H283" s="39"/>
      <c r="I283" s="40"/>
      <c r="J283" s="39"/>
      <c r="K283" s="41"/>
      <c r="L283" s="41"/>
      <c r="M283" s="42"/>
      <c r="N283" s="42"/>
      <c r="O283" s="42"/>
      <c r="P283" s="42"/>
      <c r="Q283" s="42"/>
      <c r="R283" s="43"/>
      <c r="S283" s="44"/>
      <c r="T283" s="44"/>
      <c r="U283" s="45"/>
      <c r="V283" s="45"/>
      <c r="W283" s="46"/>
      <c r="X283" s="47"/>
      <c r="Y283" s="48"/>
    </row>
    <row r="284" customFormat="false" ht="11.25" hidden="false" customHeight="false" outlineLevel="0" collapsed="false">
      <c r="A284" s="49"/>
      <c r="B284" s="35"/>
      <c r="F284" s="37"/>
      <c r="G284" s="38"/>
      <c r="H284" s="39"/>
      <c r="I284" s="40"/>
      <c r="J284" s="39"/>
      <c r="K284" s="41"/>
      <c r="L284" s="41"/>
      <c r="M284" s="42"/>
      <c r="N284" s="42"/>
      <c r="O284" s="42"/>
      <c r="P284" s="42"/>
      <c r="Q284" s="42"/>
      <c r="R284" s="43"/>
      <c r="S284" s="44"/>
      <c r="T284" s="44"/>
      <c r="U284" s="45"/>
      <c r="V284" s="45"/>
      <c r="W284" s="46"/>
      <c r="X284" s="47"/>
      <c r="Y284" s="48"/>
    </row>
    <row r="285" customFormat="false" ht="11.25" hidden="false" customHeight="false" outlineLevel="0" collapsed="false">
      <c r="A285" s="49"/>
      <c r="B285" s="35"/>
      <c r="F285" s="37"/>
      <c r="G285" s="38"/>
      <c r="H285" s="39"/>
      <c r="I285" s="40"/>
      <c r="J285" s="39"/>
      <c r="K285" s="41"/>
      <c r="L285" s="41"/>
      <c r="M285" s="42"/>
      <c r="N285" s="42"/>
      <c r="O285" s="42"/>
      <c r="P285" s="42"/>
      <c r="Q285" s="42"/>
      <c r="R285" s="43"/>
      <c r="S285" s="44"/>
      <c r="T285" s="44"/>
      <c r="U285" s="45"/>
      <c r="V285" s="45"/>
      <c r="W285" s="46"/>
      <c r="X285" s="47"/>
      <c r="Y285" s="48"/>
    </row>
    <row r="286" customFormat="false" ht="11.25" hidden="false" customHeight="false" outlineLevel="0" collapsed="false">
      <c r="A286" s="49"/>
      <c r="B286" s="35"/>
      <c r="F286" s="37"/>
      <c r="G286" s="38"/>
      <c r="H286" s="39"/>
      <c r="I286" s="40"/>
      <c r="J286" s="39"/>
      <c r="K286" s="41"/>
      <c r="L286" s="41"/>
      <c r="M286" s="42"/>
      <c r="N286" s="42"/>
      <c r="O286" s="42"/>
      <c r="P286" s="42"/>
      <c r="Q286" s="42"/>
      <c r="R286" s="43"/>
      <c r="S286" s="44"/>
      <c r="T286" s="44"/>
      <c r="U286" s="45"/>
      <c r="V286" s="45"/>
      <c r="W286" s="46"/>
      <c r="X286" s="47"/>
      <c r="Y286" s="48"/>
    </row>
    <row r="287" customFormat="false" ht="11.25" hidden="false" customHeight="false" outlineLevel="0" collapsed="false">
      <c r="A287" s="49"/>
      <c r="B287" s="35"/>
      <c r="F287" s="37"/>
      <c r="G287" s="38"/>
      <c r="H287" s="39"/>
      <c r="I287" s="40"/>
      <c r="J287" s="39"/>
      <c r="K287" s="41"/>
      <c r="L287" s="41"/>
      <c r="M287" s="42"/>
      <c r="N287" s="42"/>
      <c r="O287" s="42"/>
      <c r="P287" s="42"/>
      <c r="Q287" s="42"/>
      <c r="R287" s="43"/>
      <c r="S287" s="44"/>
      <c r="T287" s="44"/>
      <c r="U287" s="45"/>
      <c r="V287" s="45"/>
      <c r="W287" s="46"/>
      <c r="X287" s="47"/>
      <c r="Y287" s="48"/>
    </row>
    <row r="288" customFormat="false" ht="11.25" hidden="false" customHeight="false" outlineLevel="0" collapsed="false">
      <c r="A288" s="49"/>
      <c r="B288" s="35"/>
      <c r="F288" s="37"/>
      <c r="G288" s="38"/>
      <c r="H288" s="39"/>
      <c r="I288" s="40"/>
      <c r="J288" s="39"/>
      <c r="K288" s="41"/>
      <c r="L288" s="41"/>
      <c r="M288" s="42"/>
      <c r="N288" s="42"/>
      <c r="O288" s="42"/>
      <c r="P288" s="42"/>
      <c r="Q288" s="42"/>
      <c r="R288" s="43"/>
      <c r="S288" s="44"/>
      <c r="T288" s="44"/>
      <c r="U288" s="45"/>
      <c r="V288" s="45"/>
      <c r="W288" s="46"/>
      <c r="X288" s="47"/>
      <c r="Y288" s="48"/>
    </row>
    <row r="289" customFormat="false" ht="11.25" hidden="false" customHeight="false" outlineLevel="0" collapsed="false">
      <c r="A289" s="49"/>
      <c r="B289" s="35"/>
      <c r="F289" s="37"/>
      <c r="G289" s="38"/>
      <c r="H289" s="39"/>
      <c r="I289" s="40"/>
      <c r="J289" s="39"/>
      <c r="K289" s="41"/>
      <c r="L289" s="41"/>
      <c r="M289" s="42"/>
      <c r="N289" s="42"/>
      <c r="O289" s="42"/>
      <c r="P289" s="42"/>
      <c r="Q289" s="42"/>
      <c r="R289" s="43"/>
      <c r="S289" s="44"/>
      <c r="T289" s="44"/>
      <c r="U289" s="45"/>
      <c r="V289" s="45"/>
      <c r="W289" s="46"/>
      <c r="X289" s="47"/>
      <c r="Y289" s="48"/>
    </row>
    <row r="290" customFormat="false" ht="11.25" hidden="false" customHeight="false" outlineLevel="0" collapsed="false">
      <c r="A290" s="49"/>
      <c r="B290" s="35"/>
      <c r="F290" s="37"/>
      <c r="G290" s="38"/>
      <c r="H290" s="39"/>
      <c r="I290" s="40"/>
      <c r="J290" s="39"/>
      <c r="K290" s="41"/>
      <c r="L290" s="41"/>
      <c r="M290" s="42"/>
      <c r="N290" s="42"/>
      <c r="O290" s="42"/>
      <c r="P290" s="42"/>
      <c r="Q290" s="42"/>
      <c r="R290" s="43"/>
      <c r="S290" s="44"/>
      <c r="T290" s="44"/>
      <c r="U290" s="45"/>
      <c r="V290" s="45"/>
      <c r="W290" s="46"/>
      <c r="X290" s="47"/>
      <c r="Y290" s="48"/>
    </row>
    <row r="291" customFormat="false" ht="11.25" hidden="false" customHeight="false" outlineLevel="0" collapsed="false">
      <c r="A291" s="49"/>
      <c r="B291" s="35"/>
      <c r="F291" s="37"/>
      <c r="G291" s="38"/>
      <c r="H291" s="39"/>
      <c r="I291" s="40"/>
      <c r="J291" s="39"/>
      <c r="K291" s="41"/>
      <c r="L291" s="41"/>
      <c r="M291" s="42"/>
      <c r="N291" s="42"/>
      <c r="O291" s="42"/>
      <c r="P291" s="42"/>
      <c r="Q291" s="42"/>
      <c r="R291" s="43"/>
      <c r="S291" s="44"/>
      <c r="T291" s="44"/>
      <c r="U291" s="45"/>
      <c r="V291" s="45"/>
      <c r="W291" s="46"/>
      <c r="X291" s="47"/>
      <c r="Y291" s="48"/>
    </row>
    <row r="292" customFormat="false" ht="11.25" hidden="false" customHeight="false" outlineLevel="0" collapsed="false">
      <c r="A292" s="49"/>
      <c r="B292" s="35"/>
      <c r="F292" s="37"/>
      <c r="G292" s="38"/>
      <c r="H292" s="39"/>
      <c r="I292" s="40"/>
      <c r="J292" s="39"/>
      <c r="K292" s="41"/>
      <c r="L292" s="41"/>
      <c r="M292" s="42"/>
      <c r="N292" s="42"/>
      <c r="O292" s="42"/>
      <c r="P292" s="42"/>
      <c r="Q292" s="42"/>
      <c r="R292" s="43"/>
      <c r="S292" s="44"/>
      <c r="T292" s="44"/>
      <c r="U292" s="45"/>
      <c r="V292" s="45"/>
      <c r="W292" s="46"/>
      <c r="X292" s="47"/>
      <c r="Y292" s="48"/>
    </row>
    <row r="293" customFormat="false" ht="11.25" hidden="false" customHeight="false" outlineLevel="0" collapsed="false">
      <c r="A293" s="49"/>
      <c r="B293" s="35"/>
      <c r="F293" s="37"/>
      <c r="G293" s="38"/>
      <c r="H293" s="39"/>
      <c r="I293" s="40"/>
      <c r="J293" s="39"/>
      <c r="K293" s="41"/>
      <c r="L293" s="41"/>
      <c r="M293" s="42"/>
      <c r="N293" s="42"/>
      <c r="O293" s="42"/>
      <c r="P293" s="42"/>
      <c r="Q293" s="42"/>
      <c r="R293" s="43"/>
      <c r="S293" s="44"/>
      <c r="T293" s="44"/>
      <c r="U293" s="45"/>
      <c r="V293" s="45"/>
      <c r="W293" s="46"/>
      <c r="X293" s="47"/>
      <c r="Y293" s="48"/>
    </row>
    <row r="294" customFormat="false" ht="11.25" hidden="false" customHeight="false" outlineLevel="0" collapsed="false">
      <c r="A294" s="49"/>
      <c r="B294" s="35"/>
      <c r="F294" s="37"/>
      <c r="G294" s="38"/>
      <c r="H294" s="39"/>
      <c r="I294" s="40"/>
      <c r="J294" s="39"/>
      <c r="K294" s="41"/>
      <c r="L294" s="41"/>
      <c r="M294" s="42"/>
      <c r="N294" s="42"/>
      <c r="O294" s="42"/>
      <c r="P294" s="42"/>
      <c r="Q294" s="42"/>
      <c r="R294" s="43"/>
      <c r="S294" s="44"/>
      <c r="T294" s="44"/>
      <c r="U294" s="45"/>
      <c r="V294" s="45"/>
      <c r="W294" s="46"/>
      <c r="X294" s="47"/>
      <c r="Y294" s="48"/>
    </row>
    <row r="295" customFormat="false" ht="11.25" hidden="false" customHeight="false" outlineLevel="0" collapsed="false">
      <c r="A295" s="49"/>
      <c r="B295" s="35"/>
      <c r="F295" s="37"/>
      <c r="G295" s="38"/>
      <c r="H295" s="39"/>
      <c r="I295" s="40"/>
      <c r="J295" s="39"/>
      <c r="K295" s="41"/>
      <c r="L295" s="41"/>
      <c r="M295" s="42"/>
      <c r="N295" s="42"/>
      <c r="O295" s="42"/>
      <c r="P295" s="42"/>
      <c r="Q295" s="42"/>
      <c r="R295" s="43"/>
      <c r="S295" s="44"/>
      <c r="T295" s="44"/>
      <c r="U295" s="45"/>
      <c r="V295" s="45"/>
      <c r="W295" s="46"/>
      <c r="X295" s="47"/>
      <c r="Y295" s="48"/>
    </row>
    <row r="296" customFormat="false" ht="11.25" hidden="false" customHeight="false" outlineLevel="0" collapsed="false">
      <c r="A296" s="49"/>
      <c r="B296" s="35"/>
      <c r="F296" s="37"/>
      <c r="G296" s="38"/>
      <c r="H296" s="39"/>
      <c r="I296" s="40"/>
      <c r="J296" s="39"/>
      <c r="K296" s="41"/>
      <c r="L296" s="41"/>
      <c r="M296" s="42"/>
      <c r="N296" s="42"/>
      <c r="O296" s="42"/>
      <c r="P296" s="42"/>
      <c r="Q296" s="42"/>
      <c r="R296" s="43"/>
      <c r="S296" s="44"/>
      <c r="T296" s="44"/>
      <c r="U296" s="45"/>
      <c r="V296" s="45"/>
      <c r="W296" s="46"/>
      <c r="X296" s="47"/>
      <c r="Y296" s="48"/>
    </row>
    <row r="297" customFormat="false" ht="11.25" hidden="false" customHeight="false" outlineLevel="0" collapsed="false">
      <c r="A297" s="49"/>
      <c r="B297" s="35"/>
      <c r="F297" s="37"/>
      <c r="G297" s="38"/>
      <c r="H297" s="39"/>
      <c r="I297" s="40"/>
      <c r="J297" s="39"/>
      <c r="K297" s="41"/>
      <c r="L297" s="41"/>
      <c r="M297" s="42"/>
      <c r="N297" s="42"/>
      <c r="O297" s="42"/>
      <c r="P297" s="42"/>
      <c r="Q297" s="42"/>
      <c r="R297" s="43"/>
      <c r="S297" s="44"/>
      <c r="T297" s="44"/>
      <c r="U297" s="45"/>
      <c r="V297" s="45"/>
      <c r="W297" s="46"/>
      <c r="X297" s="47"/>
      <c r="Y297" s="48"/>
    </row>
    <row r="298" customFormat="false" ht="11.25" hidden="false" customHeight="false" outlineLevel="0" collapsed="false">
      <c r="A298" s="49"/>
      <c r="B298" s="35"/>
      <c r="F298" s="37"/>
      <c r="G298" s="38"/>
      <c r="H298" s="39"/>
      <c r="I298" s="40"/>
      <c r="J298" s="39"/>
      <c r="K298" s="41"/>
      <c r="L298" s="41"/>
      <c r="M298" s="42"/>
      <c r="N298" s="42"/>
      <c r="O298" s="42"/>
      <c r="P298" s="42"/>
      <c r="Q298" s="42"/>
      <c r="R298" s="43"/>
      <c r="S298" s="44"/>
      <c r="T298" s="44"/>
      <c r="U298" s="45"/>
      <c r="V298" s="45"/>
      <c r="W298" s="46"/>
      <c r="X298" s="47"/>
      <c r="Y298" s="48"/>
    </row>
    <row r="299" customFormat="false" ht="11.25" hidden="false" customHeight="false" outlineLevel="0" collapsed="false">
      <c r="A299" s="49"/>
      <c r="B299" s="35"/>
      <c r="F299" s="37"/>
      <c r="G299" s="38"/>
      <c r="H299" s="39"/>
      <c r="I299" s="40"/>
      <c r="J299" s="39"/>
      <c r="K299" s="41"/>
      <c r="L299" s="41"/>
      <c r="M299" s="42"/>
      <c r="N299" s="42"/>
      <c r="O299" s="42"/>
      <c r="P299" s="42"/>
      <c r="Q299" s="42"/>
      <c r="R299" s="43"/>
      <c r="S299" s="44"/>
      <c r="T299" s="44"/>
      <c r="U299" s="45"/>
      <c r="V299" s="45"/>
      <c r="W299" s="46"/>
      <c r="X299" s="47"/>
      <c r="Y299" s="48"/>
    </row>
    <row r="300" customFormat="false" ht="11.25" hidden="false" customHeight="false" outlineLevel="0" collapsed="false">
      <c r="A300" s="49"/>
      <c r="B300" s="35"/>
      <c r="F300" s="37"/>
      <c r="G300" s="38"/>
      <c r="H300" s="39"/>
      <c r="I300" s="40"/>
      <c r="J300" s="39"/>
      <c r="K300" s="41"/>
      <c r="L300" s="41"/>
      <c r="M300" s="42"/>
      <c r="N300" s="42"/>
      <c r="O300" s="42"/>
      <c r="P300" s="42"/>
      <c r="Q300" s="42"/>
      <c r="R300" s="43"/>
      <c r="S300" s="44"/>
      <c r="T300" s="44"/>
      <c r="U300" s="45"/>
      <c r="V300" s="45"/>
      <c r="W300" s="46"/>
      <c r="X300" s="47"/>
      <c r="Y300" s="48"/>
    </row>
    <row r="301" customFormat="false" ht="11.25" hidden="false" customHeight="false" outlineLevel="0" collapsed="false">
      <c r="A301" s="49"/>
      <c r="B301" s="35"/>
      <c r="F301" s="37"/>
      <c r="G301" s="38"/>
      <c r="H301" s="39"/>
      <c r="I301" s="40"/>
      <c r="J301" s="39"/>
      <c r="K301" s="41"/>
      <c r="L301" s="41"/>
      <c r="M301" s="42"/>
      <c r="N301" s="42"/>
      <c r="O301" s="42"/>
      <c r="P301" s="42"/>
      <c r="Q301" s="42"/>
      <c r="R301" s="43"/>
      <c r="S301" s="44"/>
      <c r="T301" s="44"/>
      <c r="U301" s="45"/>
      <c r="V301" s="45"/>
      <c r="W301" s="46"/>
      <c r="X301" s="47"/>
      <c r="Y301" s="48"/>
    </row>
    <row r="302" customFormat="false" ht="11.25" hidden="false" customHeight="false" outlineLevel="0" collapsed="false">
      <c r="A302" s="49"/>
      <c r="B302" s="35"/>
      <c r="F302" s="37"/>
      <c r="G302" s="38"/>
      <c r="H302" s="39"/>
      <c r="I302" s="40"/>
      <c r="J302" s="39"/>
      <c r="K302" s="41"/>
      <c r="L302" s="41"/>
      <c r="M302" s="42"/>
      <c r="N302" s="42"/>
      <c r="O302" s="42"/>
      <c r="P302" s="42"/>
      <c r="Q302" s="42"/>
      <c r="R302" s="43"/>
      <c r="S302" s="44"/>
      <c r="T302" s="44"/>
      <c r="U302" s="45"/>
      <c r="V302" s="45"/>
      <c r="W302" s="46"/>
      <c r="X302" s="47"/>
      <c r="Y302" s="48"/>
    </row>
    <row r="303" customFormat="false" ht="11.25" hidden="false" customHeight="false" outlineLevel="0" collapsed="false">
      <c r="A303" s="49"/>
      <c r="B303" s="35"/>
      <c r="F303" s="37"/>
      <c r="G303" s="38"/>
      <c r="H303" s="39"/>
      <c r="I303" s="40"/>
      <c r="J303" s="39"/>
      <c r="K303" s="41"/>
      <c r="L303" s="41"/>
      <c r="M303" s="42"/>
      <c r="N303" s="42"/>
      <c r="O303" s="42"/>
      <c r="P303" s="42"/>
      <c r="Q303" s="42"/>
      <c r="R303" s="43"/>
      <c r="S303" s="44"/>
      <c r="T303" s="44"/>
      <c r="U303" s="45"/>
      <c r="V303" s="45"/>
      <c r="W303" s="46"/>
      <c r="X303" s="47"/>
      <c r="Y303" s="48"/>
    </row>
    <row r="304" customFormat="false" ht="11.25" hidden="false" customHeight="false" outlineLevel="0" collapsed="false">
      <c r="A304" s="49"/>
      <c r="B304" s="35"/>
      <c r="F304" s="37"/>
      <c r="G304" s="38"/>
      <c r="H304" s="39"/>
      <c r="I304" s="40"/>
      <c r="J304" s="39"/>
      <c r="K304" s="41"/>
      <c r="L304" s="41"/>
      <c r="M304" s="42"/>
      <c r="N304" s="42"/>
      <c r="O304" s="42"/>
      <c r="P304" s="42"/>
      <c r="Q304" s="42"/>
      <c r="R304" s="43"/>
      <c r="S304" s="44"/>
      <c r="T304" s="44"/>
      <c r="U304" s="45"/>
      <c r="V304" s="45"/>
      <c r="W304" s="46"/>
      <c r="X304" s="47"/>
      <c r="Y304" s="48"/>
    </row>
    <row r="305" customFormat="false" ht="11.25" hidden="false" customHeight="false" outlineLevel="0" collapsed="false">
      <c r="A305" s="49"/>
      <c r="B305" s="35"/>
      <c r="F305" s="37"/>
      <c r="G305" s="38"/>
      <c r="H305" s="39"/>
      <c r="I305" s="40"/>
      <c r="J305" s="39"/>
      <c r="K305" s="41"/>
      <c r="L305" s="41"/>
      <c r="M305" s="42"/>
      <c r="N305" s="42"/>
      <c r="O305" s="42"/>
      <c r="P305" s="42"/>
      <c r="Q305" s="42"/>
      <c r="R305" s="43"/>
      <c r="S305" s="44"/>
      <c r="T305" s="44"/>
      <c r="U305" s="45"/>
      <c r="V305" s="45"/>
      <c r="W305" s="46"/>
      <c r="X305" s="47"/>
      <c r="Y305" s="48"/>
    </row>
    <row r="306" customFormat="false" ht="11.25" hidden="false" customHeight="false" outlineLevel="0" collapsed="false">
      <c r="A306" s="49"/>
      <c r="B306" s="35"/>
      <c r="F306" s="37"/>
      <c r="G306" s="38"/>
      <c r="H306" s="39"/>
      <c r="I306" s="40"/>
      <c r="J306" s="39"/>
      <c r="K306" s="41"/>
      <c r="L306" s="41"/>
      <c r="M306" s="42"/>
      <c r="N306" s="42"/>
      <c r="O306" s="42"/>
      <c r="P306" s="42"/>
      <c r="Q306" s="42"/>
      <c r="R306" s="43"/>
      <c r="S306" s="44"/>
      <c r="T306" s="44"/>
      <c r="U306" s="45"/>
      <c r="V306" s="45"/>
      <c r="W306" s="46"/>
      <c r="X306" s="47"/>
      <c r="Y306" s="48"/>
    </row>
    <row r="307" customFormat="false" ht="11.25" hidden="false" customHeight="false" outlineLevel="0" collapsed="false">
      <c r="A307" s="49"/>
      <c r="B307" s="35"/>
      <c r="F307" s="37"/>
      <c r="G307" s="38"/>
      <c r="H307" s="39"/>
      <c r="I307" s="40"/>
      <c r="J307" s="39"/>
      <c r="K307" s="41"/>
      <c r="L307" s="41"/>
      <c r="M307" s="42"/>
      <c r="N307" s="42"/>
      <c r="O307" s="42"/>
      <c r="P307" s="42"/>
      <c r="Q307" s="42"/>
      <c r="R307" s="43"/>
      <c r="S307" s="44"/>
      <c r="T307" s="44"/>
      <c r="U307" s="45"/>
      <c r="V307" s="45"/>
      <c r="W307" s="46"/>
      <c r="X307" s="47"/>
      <c r="Y307" s="48"/>
    </row>
    <row r="308" customFormat="false" ht="11.25" hidden="false" customHeight="false" outlineLevel="0" collapsed="false">
      <c r="A308" s="49"/>
      <c r="B308" s="35"/>
      <c r="F308" s="37"/>
      <c r="G308" s="38"/>
      <c r="H308" s="39"/>
      <c r="I308" s="40"/>
      <c r="J308" s="39"/>
      <c r="K308" s="41"/>
      <c r="L308" s="41"/>
      <c r="M308" s="42"/>
      <c r="N308" s="42"/>
      <c r="O308" s="42"/>
      <c r="P308" s="42"/>
      <c r="Q308" s="42"/>
      <c r="R308" s="43"/>
      <c r="S308" s="44"/>
      <c r="T308" s="44"/>
      <c r="U308" s="45"/>
      <c r="V308" s="45"/>
      <c r="W308" s="46"/>
      <c r="X308" s="47"/>
      <c r="Y308" s="48"/>
    </row>
    <row r="309" customFormat="false" ht="11.25" hidden="false" customHeight="false" outlineLevel="0" collapsed="false">
      <c r="A309" s="49"/>
      <c r="B309" s="35"/>
      <c r="F309" s="37"/>
      <c r="G309" s="38"/>
      <c r="H309" s="39"/>
      <c r="I309" s="40"/>
      <c r="J309" s="39"/>
      <c r="K309" s="41"/>
      <c r="L309" s="41"/>
      <c r="M309" s="42"/>
      <c r="N309" s="42"/>
      <c r="O309" s="42"/>
      <c r="P309" s="42"/>
      <c r="Q309" s="42"/>
      <c r="R309" s="43"/>
      <c r="S309" s="44"/>
      <c r="T309" s="44"/>
      <c r="U309" s="45"/>
      <c r="V309" s="45"/>
      <c r="W309" s="46"/>
      <c r="X309" s="47"/>
      <c r="Y309" s="48"/>
    </row>
    <row r="310" customFormat="false" ht="11.25" hidden="false" customHeight="false" outlineLevel="0" collapsed="false">
      <c r="A310" s="49"/>
      <c r="B310" s="35"/>
      <c r="F310" s="37"/>
      <c r="G310" s="38"/>
      <c r="H310" s="39"/>
      <c r="I310" s="40"/>
      <c r="J310" s="39"/>
      <c r="K310" s="41"/>
      <c r="L310" s="41"/>
      <c r="M310" s="42"/>
      <c r="N310" s="42"/>
      <c r="O310" s="42"/>
      <c r="P310" s="42"/>
      <c r="Q310" s="42"/>
      <c r="R310" s="43"/>
      <c r="S310" s="44"/>
      <c r="T310" s="44"/>
      <c r="U310" s="45"/>
      <c r="V310" s="45"/>
      <c r="W310" s="46"/>
      <c r="X310" s="47"/>
      <c r="Y310" s="48"/>
    </row>
    <row r="311" customFormat="false" ht="11.25" hidden="false" customHeight="false" outlineLevel="0" collapsed="false">
      <c r="A311" s="49"/>
      <c r="B311" s="35"/>
      <c r="F311" s="37"/>
      <c r="G311" s="38"/>
      <c r="H311" s="39"/>
      <c r="I311" s="40"/>
      <c r="J311" s="39"/>
      <c r="K311" s="41"/>
      <c r="L311" s="41"/>
      <c r="M311" s="42"/>
      <c r="N311" s="42"/>
      <c r="O311" s="42"/>
      <c r="P311" s="42"/>
      <c r="Q311" s="42"/>
      <c r="R311" s="43"/>
      <c r="S311" s="44"/>
      <c r="T311" s="44"/>
      <c r="U311" s="45"/>
      <c r="V311" s="45"/>
      <c r="W311" s="46"/>
      <c r="X311" s="47"/>
      <c r="Y311" s="48"/>
    </row>
    <row r="312" customFormat="false" ht="11.25" hidden="false" customHeight="false" outlineLevel="0" collapsed="false">
      <c r="A312" s="49"/>
      <c r="B312" s="35"/>
      <c r="F312" s="37"/>
      <c r="G312" s="38"/>
      <c r="H312" s="39"/>
      <c r="I312" s="40"/>
      <c r="J312" s="39"/>
      <c r="K312" s="41"/>
      <c r="L312" s="41"/>
      <c r="M312" s="42"/>
      <c r="N312" s="42"/>
      <c r="O312" s="42"/>
      <c r="P312" s="42"/>
      <c r="Q312" s="42"/>
      <c r="R312" s="43"/>
      <c r="S312" s="44"/>
      <c r="T312" s="44"/>
      <c r="U312" s="45"/>
      <c r="V312" s="45"/>
      <c r="W312" s="46"/>
      <c r="X312" s="47"/>
      <c r="Y312" s="48"/>
    </row>
    <row r="313" customFormat="false" ht="11.25" hidden="false" customHeight="false" outlineLevel="0" collapsed="false">
      <c r="A313" s="49"/>
      <c r="B313" s="35"/>
      <c r="F313" s="37"/>
      <c r="G313" s="38"/>
      <c r="H313" s="39"/>
      <c r="I313" s="40"/>
      <c r="J313" s="39"/>
      <c r="K313" s="41"/>
      <c r="L313" s="41"/>
      <c r="M313" s="42"/>
      <c r="N313" s="42"/>
      <c r="O313" s="42"/>
      <c r="P313" s="42"/>
      <c r="Q313" s="42"/>
      <c r="R313" s="43"/>
      <c r="S313" s="44"/>
      <c r="T313" s="44"/>
      <c r="U313" s="45"/>
      <c r="V313" s="45"/>
      <c r="W313" s="46"/>
      <c r="X313" s="47"/>
      <c r="Y313" s="48"/>
    </row>
    <row r="314" customFormat="false" ht="11.25" hidden="false" customHeight="false" outlineLevel="0" collapsed="false">
      <c r="A314" s="49"/>
      <c r="B314" s="35"/>
      <c r="F314" s="37"/>
      <c r="G314" s="38"/>
      <c r="H314" s="39"/>
      <c r="I314" s="40"/>
      <c r="J314" s="39"/>
      <c r="K314" s="41"/>
      <c r="L314" s="41"/>
      <c r="M314" s="42"/>
      <c r="N314" s="42"/>
      <c r="O314" s="42"/>
      <c r="P314" s="42"/>
      <c r="Q314" s="42"/>
      <c r="R314" s="43"/>
      <c r="S314" s="44"/>
      <c r="T314" s="44"/>
      <c r="U314" s="45"/>
      <c r="V314" s="45"/>
      <c r="W314" s="46"/>
      <c r="X314" s="47"/>
      <c r="Y314" s="48"/>
    </row>
    <row r="315" customFormat="false" ht="11.25" hidden="false" customHeight="false" outlineLevel="0" collapsed="false">
      <c r="A315" s="49"/>
      <c r="B315" s="35"/>
      <c r="F315" s="37"/>
      <c r="G315" s="38"/>
      <c r="H315" s="39"/>
      <c r="I315" s="40"/>
      <c r="J315" s="39"/>
      <c r="K315" s="41"/>
      <c r="L315" s="41"/>
      <c r="M315" s="42"/>
      <c r="N315" s="42"/>
      <c r="O315" s="42"/>
      <c r="P315" s="42"/>
      <c r="Q315" s="42"/>
      <c r="R315" s="43"/>
      <c r="S315" s="44"/>
      <c r="T315" s="44"/>
      <c r="U315" s="45"/>
      <c r="V315" s="45"/>
      <c r="W315" s="46"/>
      <c r="X315" s="47"/>
      <c r="Y315" s="48"/>
    </row>
    <row r="316" customFormat="false" ht="11.25" hidden="false" customHeight="false" outlineLevel="0" collapsed="false">
      <c r="A316" s="49"/>
      <c r="B316" s="35"/>
      <c r="F316" s="37"/>
      <c r="G316" s="38"/>
      <c r="H316" s="39"/>
      <c r="I316" s="40"/>
      <c r="J316" s="39"/>
      <c r="K316" s="41"/>
      <c r="L316" s="41"/>
      <c r="M316" s="42"/>
      <c r="N316" s="42"/>
      <c r="O316" s="42"/>
      <c r="P316" s="42"/>
      <c r="Q316" s="42"/>
      <c r="R316" s="43"/>
      <c r="S316" s="44"/>
      <c r="T316" s="44"/>
      <c r="U316" s="45"/>
      <c r="V316" s="45"/>
      <c r="W316" s="46"/>
      <c r="X316" s="47"/>
      <c r="Y316" s="48"/>
    </row>
    <row r="317" customFormat="false" ht="11.25" hidden="false" customHeight="false" outlineLevel="0" collapsed="false">
      <c r="A317" s="49"/>
      <c r="B317" s="35"/>
      <c r="F317" s="37"/>
      <c r="G317" s="38"/>
      <c r="H317" s="39"/>
      <c r="I317" s="40"/>
      <c r="J317" s="39"/>
      <c r="K317" s="41"/>
      <c r="L317" s="41"/>
      <c r="M317" s="42"/>
      <c r="N317" s="42"/>
      <c r="O317" s="42"/>
      <c r="P317" s="42"/>
      <c r="Q317" s="42"/>
      <c r="R317" s="43"/>
      <c r="S317" s="44"/>
      <c r="T317" s="44"/>
      <c r="U317" s="45"/>
      <c r="V317" s="45"/>
      <c r="W317" s="46"/>
      <c r="X317" s="47"/>
      <c r="Y317" s="48"/>
    </row>
    <row r="318" customFormat="false" ht="11.25" hidden="false" customHeight="false" outlineLevel="0" collapsed="false">
      <c r="A318" s="49"/>
      <c r="B318" s="35"/>
      <c r="F318" s="37"/>
      <c r="G318" s="38"/>
      <c r="H318" s="39"/>
      <c r="I318" s="40"/>
      <c r="J318" s="39"/>
      <c r="K318" s="41"/>
      <c r="L318" s="41"/>
      <c r="M318" s="42"/>
      <c r="N318" s="42"/>
      <c r="O318" s="42"/>
      <c r="P318" s="42"/>
      <c r="Q318" s="42"/>
      <c r="R318" s="43"/>
      <c r="S318" s="44"/>
      <c r="T318" s="44"/>
      <c r="U318" s="45"/>
      <c r="V318" s="45"/>
      <c r="W318" s="46"/>
      <c r="X318" s="47"/>
      <c r="Y318" s="48"/>
    </row>
    <row r="319" customFormat="false" ht="11.25" hidden="false" customHeight="false" outlineLevel="0" collapsed="false">
      <c r="A319" s="49"/>
      <c r="B319" s="35"/>
      <c r="F319" s="37"/>
      <c r="G319" s="38"/>
      <c r="H319" s="39"/>
      <c r="I319" s="40"/>
      <c r="J319" s="39"/>
      <c r="K319" s="41"/>
      <c r="L319" s="41"/>
      <c r="M319" s="42"/>
      <c r="N319" s="42"/>
      <c r="O319" s="42"/>
      <c r="P319" s="42"/>
      <c r="Q319" s="42"/>
      <c r="R319" s="43"/>
      <c r="S319" s="44"/>
      <c r="T319" s="44"/>
      <c r="U319" s="45"/>
      <c r="V319" s="45"/>
      <c r="W319" s="46"/>
      <c r="X319" s="47"/>
      <c r="Y319" s="48"/>
    </row>
    <row r="320" customFormat="false" ht="11.25" hidden="false" customHeight="false" outlineLevel="0" collapsed="false">
      <c r="A320" s="49"/>
      <c r="B320" s="35"/>
      <c r="F320" s="37"/>
      <c r="G320" s="38"/>
      <c r="H320" s="39"/>
      <c r="I320" s="40"/>
      <c r="J320" s="39"/>
      <c r="K320" s="41"/>
      <c r="L320" s="41"/>
      <c r="M320" s="42"/>
      <c r="N320" s="42"/>
      <c r="O320" s="42"/>
      <c r="P320" s="42"/>
      <c r="Q320" s="42"/>
      <c r="R320" s="43"/>
      <c r="S320" s="44"/>
      <c r="T320" s="44"/>
      <c r="U320" s="45"/>
      <c r="V320" s="45"/>
      <c r="W320" s="46"/>
      <c r="X320" s="47"/>
      <c r="Y320" s="48"/>
    </row>
    <row r="321" customFormat="false" ht="11.25" hidden="false" customHeight="false" outlineLevel="0" collapsed="false">
      <c r="A321" s="49"/>
      <c r="B321" s="35"/>
      <c r="F321" s="37"/>
      <c r="G321" s="38"/>
      <c r="H321" s="39"/>
      <c r="I321" s="40"/>
      <c r="J321" s="39"/>
      <c r="K321" s="41"/>
      <c r="L321" s="41"/>
      <c r="M321" s="42"/>
      <c r="N321" s="42"/>
      <c r="O321" s="42"/>
      <c r="P321" s="42"/>
      <c r="Q321" s="42"/>
      <c r="R321" s="43"/>
      <c r="S321" s="44"/>
      <c r="T321" s="44"/>
      <c r="U321" s="45"/>
      <c r="V321" s="45"/>
      <c r="W321" s="46"/>
      <c r="X321" s="47"/>
      <c r="Y321" s="48"/>
    </row>
    <row r="322" customFormat="false" ht="11.25" hidden="false" customHeight="false" outlineLevel="0" collapsed="false">
      <c r="A322" s="49"/>
      <c r="B322" s="35"/>
      <c r="F322" s="37"/>
      <c r="G322" s="38"/>
      <c r="H322" s="39"/>
      <c r="I322" s="40"/>
      <c r="J322" s="39"/>
      <c r="K322" s="41"/>
      <c r="L322" s="41"/>
      <c r="M322" s="42"/>
      <c r="N322" s="42"/>
      <c r="O322" s="42"/>
      <c r="P322" s="42"/>
      <c r="Q322" s="42"/>
      <c r="R322" s="43"/>
      <c r="S322" s="44"/>
      <c r="T322" s="44"/>
      <c r="U322" s="45"/>
      <c r="V322" s="45"/>
      <c r="W322" s="46"/>
      <c r="X322" s="47"/>
      <c r="Y322" s="48"/>
    </row>
    <row r="323" customFormat="false" ht="11.25" hidden="false" customHeight="false" outlineLevel="0" collapsed="false">
      <c r="A323" s="49"/>
      <c r="B323" s="35"/>
      <c r="F323" s="37"/>
      <c r="G323" s="38"/>
      <c r="H323" s="39"/>
      <c r="I323" s="40"/>
      <c r="J323" s="39"/>
      <c r="K323" s="41"/>
      <c r="L323" s="41"/>
      <c r="M323" s="42"/>
      <c r="N323" s="42"/>
      <c r="O323" s="42"/>
      <c r="P323" s="42"/>
      <c r="Q323" s="42"/>
      <c r="R323" s="43"/>
      <c r="S323" s="44"/>
      <c r="T323" s="44"/>
      <c r="U323" s="45"/>
      <c r="V323" s="45"/>
      <c r="W323" s="46"/>
      <c r="X323" s="47"/>
      <c r="Y323" s="48"/>
    </row>
    <row r="324" customFormat="false" ht="11.25" hidden="false" customHeight="false" outlineLevel="0" collapsed="false">
      <c r="A324" s="49"/>
      <c r="B324" s="35"/>
      <c r="F324" s="37"/>
      <c r="G324" s="38"/>
      <c r="H324" s="39"/>
      <c r="I324" s="40"/>
      <c r="J324" s="39"/>
      <c r="K324" s="41"/>
      <c r="L324" s="41"/>
      <c r="M324" s="42"/>
      <c r="N324" s="42"/>
      <c r="O324" s="42"/>
      <c r="P324" s="42"/>
      <c r="Q324" s="42"/>
      <c r="R324" s="43"/>
      <c r="S324" s="44"/>
      <c r="T324" s="44"/>
      <c r="U324" s="45"/>
      <c r="V324" s="45"/>
      <c r="W324" s="46"/>
      <c r="X324" s="47"/>
      <c r="Y324" s="48"/>
    </row>
    <row r="325" customFormat="false" ht="11.25" hidden="false" customHeight="false" outlineLevel="0" collapsed="false">
      <c r="A325" s="49"/>
      <c r="B325" s="35"/>
      <c r="F325" s="37"/>
      <c r="G325" s="38"/>
      <c r="H325" s="39"/>
      <c r="I325" s="40"/>
      <c r="J325" s="39"/>
      <c r="K325" s="41"/>
      <c r="L325" s="41"/>
      <c r="M325" s="42"/>
      <c r="N325" s="42"/>
      <c r="O325" s="42"/>
      <c r="P325" s="42"/>
      <c r="Q325" s="42"/>
      <c r="R325" s="43"/>
      <c r="S325" s="44"/>
      <c r="T325" s="44"/>
      <c r="U325" s="45"/>
      <c r="V325" s="45"/>
      <c r="W325" s="46"/>
      <c r="X325" s="47"/>
      <c r="Y325" s="48"/>
    </row>
    <row r="326" customFormat="false" ht="11.25" hidden="false" customHeight="false" outlineLevel="0" collapsed="false">
      <c r="A326" s="49"/>
      <c r="B326" s="35"/>
      <c r="F326" s="37"/>
      <c r="G326" s="38"/>
      <c r="H326" s="39"/>
      <c r="I326" s="40"/>
      <c r="J326" s="39"/>
      <c r="K326" s="41"/>
      <c r="L326" s="41"/>
      <c r="M326" s="42"/>
      <c r="N326" s="42"/>
      <c r="O326" s="42"/>
      <c r="P326" s="42"/>
      <c r="Q326" s="42"/>
      <c r="R326" s="43"/>
      <c r="S326" s="44"/>
      <c r="T326" s="44"/>
      <c r="U326" s="45"/>
      <c r="V326" s="45"/>
      <c r="W326" s="46"/>
      <c r="X326" s="47"/>
      <c r="Y326" s="48"/>
    </row>
    <row r="327" customFormat="false" ht="11.25" hidden="false" customHeight="false" outlineLevel="0" collapsed="false">
      <c r="A327" s="49"/>
      <c r="B327" s="35"/>
      <c r="F327" s="37"/>
      <c r="G327" s="38"/>
      <c r="H327" s="39"/>
      <c r="I327" s="40"/>
      <c r="J327" s="39"/>
      <c r="K327" s="41"/>
      <c r="L327" s="41"/>
      <c r="M327" s="42"/>
      <c r="N327" s="42"/>
      <c r="O327" s="42"/>
      <c r="P327" s="42"/>
      <c r="Q327" s="42"/>
      <c r="R327" s="43"/>
      <c r="S327" s="44"/>
      <c r="T327" s="44"/>
      <c r="U327" s="45"/>
      <c r="V327" s="45"/>
      <c r="W327" s="46"/>
      <c r="X327" s="47"/>
      <c r="Y327" s="48"/>
    </row>
    <row r="328" customFormat="false" ht="11.25" hidden="false" customHeight="false" outlineLevel="0" collapsed="false">
      <c r="A328" s="49"/>
      <c r="B328" s="35"/>
      <c r="F328" s="37"/>
      <c r="G328" s="38"/>
      <c r="H328" s="39"/>
      <c r="I328" s="40"/>
      <c r="J328" s="39"/>
      <c r="K328" s="41"/>
      <c r="L328" s="41"/>
      <c r="M328" s="42"/>
      <c r="N328" s="42"/>
      <c r="O328" s="42"/>
      <c r="P328" s="42"/>
      <c r="Q328" s="42"/>
      <c r="R328" s="43"/>
      <c r="S328" s="44"/>
      <c r="T328" s="44"/>
      <c r="U328" s="45"/>
      <c r="V328" s="45"/>
      <c r="W328" s="46"/>
      <c r="X328" s="47"/>
      <c r="Y328" s="48"/>
    </row>
    <row r="329" customFormat="false" ht="11.25" hidden="false" customHeight="false" outlineLevel="0" collapsed="false">
      <c r="A329" s="49"/>
      <c r="B329" s="35"/>
      <c r="F329" s="37"/>
      <c r="G329" s="38"/>
      <c r="H329" s="39"/>
      <c r="I329" s="40"/>
      <c r="J329" s="39"/>
      <c r="K329" s="41"/>
      <c r="L329" s="41"/>
      <c r="M329" s="42"/>
      <c r="N329" s="42"/>
      <c r="O329" s="42"/>
      <c r="P329" s="42"/>
      <c r="Q329" s="42"/>
      <c r="R329" s="43"/>
      <c r="S329" s="44"/>
      <c r="T329" s="44"/>
      <c r="U329" s="45"/>
      <c r="V329" s="45"/>
      <c r="W329" s="46"/>
      <c r="X329" s="47"/>
      <c r="Y329" s="48"/>
    </row>
    <row r="330" customFormat="false" ht="11.25" hidden="false" customHeight="false" outlineLevel="0" collapsed="false">
      <c r="A330" s="49"/>
      <c r="B330" s="35"/>
      <c r="F330" s="37"/>
      <c r="G330" s="38"/>
      <c r="H330" s="39"/>
      <c r="I330" s="40"/>
      <c r="J330" s="39"/>
      <c r="K330" s="41"/>
      <c r="L330" s="41"/>
      <c r="M330" s="42"/>
      <c r="N330" s="42"/>
      <c r="O330" s="42"/>
      <c r="P330" s="42"/>
      <c r="Q330" s="42"/>
      <c r="R330" s="43"/>
      <c r="S330" s="44"/>
      <c r="T330" s="44"/>
      <c r="U330" s="45"/>
      <c r="V330" s="45"/>
      <c r="W330" s="46"/>
      <c r="X330" s="47"/>
      <c r="Y330" s="48"/>
    </row>
    <row r="331" customFormat="false" ht="11.25" hidden="false" customHeight="false" outlineLevel="0" collapsed="false">
      <c r="A331" s="49"/>
      <c r="B331" s="35"/>
      <c r="F331" s="37"/>
      <c r="G331" s="38"/>
      <c r="H331" s="39"/>
      <c r="I331" s="40"/>
      <c r="J331" s="39"/>
      <c r="K331" s="41"/>
      <c r="L331" s="41"/>
      <c r="M331" s="42"/>
      <c r="N331" s="42"/>
      <c r="O331" s="42"/>
      <c r="P331" s="42"/>
      <c r="Q331" s="42"/>
      <c r="R331" s="43"/>
      <c r="S331" s="44"/>
      <c r="T331" s="44"/>
      <c r="U331" s="45"/>
      <c r="V331" s="45"/>
      <c r="W331" s="46"/>
      <c r="X331" s="47"/>
      <c r="Y331" s="48"/>
    </row>
    <row r="332" customFormat="false" ht="11.25" hidden="false" customHeight="false" outlineLevel="0" collapsed="false">
      <c r="A332" s="49"/>
      <c r="B332" s="35"/>
      <c r="F332" s="37"/>
      <c r="G332" s="38"/>
      <c r="H332" s="39"/>
      <c r="I332" s="40"/>
      <c r="J332" s="39"/>
      <c r="K332" s="41"/>
      <c r="L332" s="41"/>
      <c r="M332" s="42"/>
      <c r="N332" s="42"/>
      <c r="O332" s="42"/>
      <c r="P332" s="42"/>
      <c r="Q332" s="42"/>
      <c r="R332" s="43"/>
      <c r="S332" s="44"/>
      <c r="T332" s="44"/>
      <c r="U332" s="45"/>
      <c r="V332" s="45"/>
      <c r="W332" s="46"/>
      <c r="X332" s="47"/>
      <c r="Y332" s="48"/>
    </row>
    <row r="333" customFormat="false" ht="11.25" hidden="false" customHeight="false" outlineLevel="0" collapsed="false">
      <c r="A333" s="49"/>
      <c r="B333" s="35"/>
      <c r="F333" s="37"/>
      <c r="G333" s="38"/>
      <c r="H333" s="39"/>
      <c r="I333" s="40"/>
      <c r="J333" s="39"/>
      <c r="K333" s="41"/>
      <c r="L333" s="41"/>
      <c r="M333" s="42"/>
      <c r="N333" s="42"/>
      <c r="O333" s="42"/>
      <c r="P333" s="42"/>
      <c r="Q333" s="42"/>
      <c r="R333" s="43"/>
      <c r="S333" s="44"/>
      <c r="T333" s="44"/>
      <c r="U333" s="45"/>
      <c r="V333" s="45"/>
      <c r="W333" s="46"/>
      <c r="X333" s="47"/>
      <c r="Y333" s="48"/>
    </row>
    <row r="334" customFormat="false" ht="11.25" hidden="false" customHeight="false" outlineLevel="0" collapsed="false">
      <c r="A334" s="49"/>
      <c r="B334" s="35"/>
      <c r="F334" s="37"/>
      <c r="G334" s="38"/>
      <c r="H334" s="39"/>
      <c r="I334" s="40"/>
      <c r="J334" s="39"/>
      <c r="K334" s="41"/>
      <c r="L334" s="41"/>
      <c r="M334" s="42"/>
      <c r="N334" s="42"/>
      <c r="O334" s="42"/>
      <c r="P334" s="42"/>
      <c r="Q334" s="42"/>
      <c r="R334" s="43"/>
      <c r="S334" s="44"/>
      <c r="T334" s="44"/>
      <c r="U334" s="45"/>
      <c r="V334" s="45"/>
      <c r="W334" s="46"/>
      <c r="X334" s="47"/>
      <c r="Y334" s="48"/>
    </row>
    <row r="335" customFormat="false" ht="11.25" hidden="false" customHeight="false" outlineLevel="0" collapsed="false">
      <c r="A335" s="49"/>
      <c r="B335" s="35"/>
      <c r="F335" s="37"/>
      <c r="G335" s="38"/>
      <c r="H335" s="39"/>
      <c r="I335" s="40"/>
      <c r="J335" s="39"/>
      <c r="K335" s="41"/>
      <c r="L335" s="41"/>
      <c r="M335" s="42"/>
      <c r="N335" s="42"/>
      <c r="O335" s="42"/>
      <c r="P335" s="42"/>
      <c r="Q335" s="42"/>
      <c r="R335" s="43"/>
      <c r="S335" s="44"/>
      <c r="T335" s="44"/>
      <c r="U335" s="45"/>
      <c r="V335" s="45"/>
      <c r="W335" s="46"/>
      <c r="X335" s="47"/>
      <c r="Y335" s="48"/>
    </row>
    <row r="336" customFormat="false" ht="11.25" hidden="false" customHeight="false" outlineLevel="0" collapsed="false">
      <c r="A336" s="49"/>
      <c r="B336" s="35"/>
      <c r="F336" s="37"/>
      <c r="G336" s="38"/>
      <c r="H336" s="39"/>
      <c r="I336" s="40"/>
      <c r="J336" s="39"/>
      <c r="K336" s="41"/>
      <c r="L336" s="41"/>
      <c r="M336" s="42"/>
      <c r="N336" s="42"/>
      <c r="O336" s="42"/>
      <c r="P336" s="42"/>
      <c r="Q336" s="42"/>
      <c r="R336" s="43"/>
      <c r="S336" s="44"/>
      <c r="T336" s="44"/>
      <c r="U336" s="45"/>
      <c r="V336" s="45"/>
      <c r="W336" s="46"/>
      <c r="X336" s="47"/>
      <c r="Y336" s="48"/>
    </row>
    <row r="337" customFormat="false" ht="11.25" hidden="false" customHeight="false" outlineLevel="0" collapsed="false">
      <c r="A337" s="49"/>
      <c r="B337" s="35"/>
      <c r="F337" s="37"/>
      <c r="G337" s="38"/>
      <c r="H337" s="39"/>
      <c r="I337" s="40"/>
      <c r="J337" s="39"/>
      <c r="K337" s="41"/>
      <c r="L337" s="41"/>
      <c r="M337" s="42"/>
      <c r="N337" s="42"/>
      <c r="O337" s="42"/>
      <c r="P337" s="42"/>
      <c r="Q337" s="42"/>
      <c r="R337" s="43"/>
      <c r="S337" s="44"/>
      <c r="T337" s="44"/>
      <c r="U337" s="45"/>
      <c r="V337" s="45"/>
      <c r="W337" s="46"/>
      <c r="X337" s="47"/>
      <c r="Y337" s="48"/>
    </row>
    <row r="338" customFormat="false" ht="11.25" hidden="false" customHeight="false" outlineLevel="0" collapsed="false">
      <c r="A338" s="49"/>
      <c r="B338" s="35"/>
      <c r="F338" s="37"/>
      <c r="G338" s="38"/>
      <c r="H338" s="39"/>
      <c r="I338" s="40"/>
      <c r="J338" s="39"/>
      <c r="K338" s="41"/>
      <c r="L338" s="41"/>
      <c r="M338" s="42"/>
      <c r="N338" s="42"/>
      <c r="O338" s="42"/>
      <c r="P338" s="42"/>
      <c r="Q338" s="42"/>
      <c r="R338" s="43"/>
      <c r="S338" s="44"/>
      <c r="T338" s="44"/>
      <c r="U338" s="45"/>
      <c r="V338" s="45"/>
      <c r="W338" s="46"/>
      <c r="X338" s="47"/>
      <c r="Y338" s="48"/>
    </row>
    <row r="339" customFormat="false" ht="11.25" hidden="false" customHeight="false" outlineLevel="0" collapsed="false">
      <c r="A339" s="49"/>
      <c r="B339" s="35"/>
      <c r="F339" s="37"/>
      <c r="G339" s="38"/>
      <c r="H339" s="39"/>
      <c r="I339" s="40"/>
      <c r="J339" s="39"/>
      <c r="K339" s="41"/>
      <c r="L339" s="41"/>
      <c r="M339" s="42"/>
      <c r="N339" s="42"/>
      <c r="O339" s="42"/>
      <c r="P339" s="42"/>
      <c r="Q339" s="42"/>
      <c r="R339" s="43"/>
      <c r="S339" s="44"/>
      <c r="T339" s="44"/>
      <c r="U339" s="45"/>
      <c r="V339" s="45"/>
      <c r="W339" s="46"/>
      <c r="X339" s="47"/>
      <c r="Y339" s="48"/>
    </row>
    <row r="340" customFormat="false" ht="11.25" hidden="false" customHeight="false" outlineLevel="0" collapsed="false">
      <c r="A340" s="49"/>
      <c r="B340" s="35"/>
      <c r="F340" s="37"/>
      <c r="G340" s="38"/>
      <c r="H340" s="39"/>
      <c r="I340" s="40"/>
      <c r="J340" s="39"/>
      <c r="K340" s="41"/>
      <c r="L340" s="41"/>
      <c r="M340" s="42"/>
      <c r="N340" s="42"/>
      <c r="O340" s="42"/>
      <c r="P340" s="42"/>
      <c r="Q340" s="42"/>
      <c r="R340" s="43"/>
      <c r="S340" s="44"/>
      <c r="T340" s="44"/>
      <c r="U340" s="45"/>
      <c r="V340" s="45"/>
      <c r="W340" s="46"/>
      <c r="X340" s="47"/>
      <c r="Y340" s="48"/>
    </row>
    <row r="341" customFormat="false" ht="11.25" hidden="false" customHeight="false" outlineLevel="0" collapsed="false">
      <c r="A341" s="49"/>
      <c r="B341" s="35"/>
      <c r="F341" s="37"/>
      <c r="G341" s="38"/>
      <c r="H341" s="39"/>
      <c r="I341" s="40"/>
      <c r="J341" s="39"/>
      <c r="K341" s="41"/>
      <c r="L341" s="41"/>
      <c r="M341" s="42"/>
      <c r="N341" s="42"/>
      <c r="O341" s="42"/>
      <c r="P341" s="42"/>
      <c r="Q341" s="42"/>
      <c r="R341" s="43"/>
      <c r="S341" s="44"/>
      <c r="T341" s="44"/>
      <c r="U341" s="45"/>
      <c r="V341" s="45"/>
      <c r="W341" s="46"/>
      <c r="X341" s="47"/>
      <c r="Y341" s="48"/>
    </row>
    <row r="342" customFormat="false" ht="11.25" hidden="false" customHeight="false" outlineLevel="0" collapsed="false">
      <c r="A342" s="49"/>
      <c r="B342" s="35"/>
      <c r="F342" s="37"/>
      <c r="G342" s="38"/>
      <c r="H342" s="39"/>
      <c r="I342" s="40"/>
      <c r="J342" s="39"/>
      <c r="K342" s="41"/>
      <c r="L342" s="41"/>
      <c r="M342" s="42"/>
      <c r="N342" s="42"/>
      <c r="O342" s="42"/>
      <c r="P342" s="42"/>
      <c r="Q342" s="42"/>
      <c r="R342" s="43"/>
      <c r="S342" s="44"/>
      <c r="T342" s="44"/>
      <c r="U342" s="45"/>
      <c r="V342" s="45"/>
      <c r="W342" s="46"/>
      <c r="X342" s="47"/>
      <c r="Y342" s="48"/>
    </row>
    <row r="343" customFormat="false" ht="11.25" hidden="false" customHeight="false" outlineLevel="0" collapsed="false">
      <c r="A343" s="49"/>
      <c r="B343" s="35"/>
      <c r="F343" s="37"/>
      <c r="G343" s="38"/>
      <c r="H343" s="39"/>
      <c r="I343" s="40"/>
      <c r="J343" s="39"/>
      <c r="K343" s="41"/>
      <c r="L343" s="41"/>
      <c r="M343" s="42"/>
      <c r="N343" s="42"/>
      <c r="O343" s="42"/>
      <c r="P343" s="42"/>
      <c r="Q343" s="42"/>
      <c r="R343" s="43"/>
      <c r="S343" s="44"/>
      <c r="T343" s="44"/>
      <c r="U343" s="45"/>
      <c r="V343" s="45"/>
      <c r="W343" s="46"/>
      <c r="X343" s="47"/>
      <c r="Y343" s="48"/>
    </row>
    <row r="344" customFormat="false" ht="11.25" hidden="false" customHeight="false" outlineLevel="0" collapsed="false">
      <c r="A344" s="49"/>
      <c r="B344" s="35"/>
      <c r="F344" s="37"/>
      <c r="G344" s="38"/>
      <c r="H344" s="39"/>
      <c r="I344" s="40"/>
      <c r="J344" s="39"/>
      <c r="K344" s="41"/>
      <c r="L344" s="41"/>
      <c r="M344" s="42"/>
      <c r="N344" s="42"/>
      <c r="O344" s="42"/>
      <c r="P344" s="42"/>
      <c r="Q344" s="42"/>
      <c r="R344" s="43"/>
      <c r="S344" s="44"/>
      <c r="T344" s="44"/>
      <c r="U344" s="45"/>
      <c r="V344" s="45"/>
      <c r="W344" s="46"/>
      <c r="X344" s="47"/>
      <c r="Y344" s="48"/>
    </row>
    <row r="345" customFormat="false" ht="11.25" hidden="false" customHeight="false" outlineLevel="0" collapsed="false">
      <c r="A345" s="49"/>
      <c r="B345" s="35"/>
      <c r="F345" s="37"/>
      <c r="G345" s="38"/>
      <c r="H345" s="39"/>
      <c r="I345" s="40"/>
      <c r="J345" s="39"/>
      <c r="K345" s="41"/>
      <c r="L345" s="41"/>
      <c r="M345" s="42"/>
      <c r="N345" s="42"/>
      <c r="O345" s="42"/>
      <c r="P345" s="42"/>
      <c r="Q345" s="42"/>
      <c r="R345" s="43"/>
      <c r="S345" s="44"/>
      <c r="T345" s="44"/>
      <c r="U345" s="45"/>
      <c r="V345" s="45"/>
      <c r="W345" s="46"/>
      <c r="X345" s="47"/>
      <c r="Y345" s="48"/>
    </row>
    <row r="346" customFormat="false" ht="11.25" hidden="false" customHeight="false" outlineLevel="0" collapsed="false">
      <c r="A346" s="49"/>
      <c r="B346" s="35"/>
      <c r="F346" s="37"/>
      <c r="G346" s="38"/>
      <c r="H346" s="39"/>
      <c r="I346" s="40"/>
      <c r="J346" s="39"/>
      <c r="K346" s="41"/>
      <c r="L346" s="41"/>
      <c r="M346" s="42"/>
      <c r="N346" s="42"/>
      <c r="O346" s="42"/>
      <c r="P346" s="42"/>
      <c r="Q346" s="42"/>
      <c r="R346" s="43"/>
      <c r="S346" s="44"/>
      <c r="T346" s="44"/>
      <c r="U346" s="45"/>
      <c r="V346" s="45"/>
      <c r="W346" s="46"/>
      <c r="X346" s="47"/>
      <c r="Y346" s="48"/>
    </row>
    <row r="347" customFormat="false" ht="11.25" hidden="false" customHeight="false" outlineLevel="0" collapsed="false">
      <c r="A347" s="49"/>
      <c r="B347" s="35"/>
      <c r="F347" s="37"/>
      <c r="G347" s="38"/>
      <c r="H347" s="39"/>
      <c r="I347" s="40"/>
      <c r="J347" s="39"/>
      <c r="K347" s="41"/>
      <c r="L347" s="41"/>
      <c r="M347" s="42"/>
      <c r="N347" s="42"/>
      <c r="O347" s="42"/>
      <c r="P347" s="42"/>
      <c r="Q347" s="42"/>
      <c r="R347" s="43"/>
      <c r="S347" s="44"/>
      <c r="T347" s="44"/>
      <c r="U347" s="45"/>
      <c r="V347" s="45"/>
      <c r="W347" s="46"/>
      <c r="X347" s="47"/>
      <c r="Y347" s="48"/>
    </row>
    <row r="348" customFormat="false" ht="11.25" hidden="false" customHeight="false" outlineLevel="0" collapsed="false">
      <c r="A348" s="49"/>
      <c r="B348" s="35"/>
      <c r="F348" s="37"/>
      <c r="G348" s="38"/>
      <c r="H348" s="39"/>
      <c r="I348" s="40"/>
      <c r="J348" s="39"/>
      <c r="K348" s="41"/>
      <c r="L348" s="41"/>
      <c r="M348" s="42"/>
      <c r="N348" s="42"/>
      <c r="O348" s="42"/>
      <c r="P348" s="42"/>
      <c r="Q348" s="42"/>
      <c r="R348" s="43"/>
      <c r="S348" s="44"/>
      <c r="T348" s="44"/>
      <c r="U348" s="45"/>
      <c r="V348" s="45"/>
      <c r="W348" s="46"/>
      <c r="X348" s="47"/>
      <c r="Y348" s="48"/>
    </row>
    <row r="349" customFormat="false" ht="11.25" hidden="false" customHeight="false" outlineLevel="0" collapsed="false">
      <c r="A349" s="49"/>
      <c r="B349" s="35"/>
      <c r="F349" s="37"/>
      <c r="G349" s="38"/>
      <c r="H349" s="39"/>
      <c r="I349" s="40"/>
      <c r="J349" s="39"/>
      <c r="K349" s="41"/>
      <c r="L349" s="41"/>
      <c r="M349" s="42"/>
      <c r="N349" s="42"/>
      <c r="O349" s="42"/>
      <c r="P349" s="42"/>
      <c r="Q349" s="42"/>
      <c r="R349" s="43"/>
      <c r="S349" s="44"/>
      <c r="T349" s="44"/>
      <c r="U349" s="45"/>
      <c r="V349" s="45"/>
      <c r="W349" s="46"/>
      <c r="X349" s="47"/>
      <c r="Y349" s="48"/>
    </row>
    <row r="350" customFormat="false" ht="11.25" hidden="false" customHeight="false" outlineLevel="0" collapsed="false">
      <c r="A350" s="49"/>
      <c r="B350" s="35"/>
      <c r="F350" s="37"/>
      <c r="G350" s="38"/>
      <c r="H350" s="39"/>
      <c r="I350" s="40"/>
      <c r="J350" s="39"/>
      <c r="K350" s="41"/>
      <c r="L350" s="41"/>
      <c r="M350" s="42"/>
      <c r="N350" s="42"/>
      <c r="O350" s="42"/>
      <c r="P350" s="42"/>
      <c r="Q350" s="42"/>
      <c r="R350" s="43"/>
      <c r="S350" s="44"/>
      <c r="T350" s="44"/>
      <c r="U350" s="45"/>
      <c r="V350" s="45"/>
      <c r="W350" s="46"/>
      <c r="X350" s="47"/>
      <c r="Y350" s="48"/>
    </row>
    <row r="351" customFormat="false" ht="11.25" hidden="false" customHeight="false" outlineLevel="0" collapsed="false">
      <c r="A351" s="49"/>
      <c r="B351" s="35"/>
      <c r="F351" s="37"/>
      <c r="G351" s="38"/>
      <c r="H351" s="39"/>
      <c r="I351" s="40"/>
      <c r="J351" s="39"/>
      <c r="K351" s="41"/>
      <c r="L351" s="41"/>
      <c r="M351" s="42"/>
      <c r="N351" s="42"/>
      <c r="O351" s="42"/>
      <c r="P351" s="42"/>
      <c r="Q351" s="42"/>
      <c r="R351" s="43"/>
      <c r="S351" s="44"/>
      <c r="T351" s="44"/>
      <c r="U351" s="45"/>
      <c r="V351" s="45"/>
      <c r="W351" s="46"/>
      <c r="X351" s="47"/>
      <c r="Y351" s="48"/>
    </row>
    <row r="352" customFormat="false" ht="11.25" hidden="false" customHeight="false" outlineLevel="0" collapsed="false">
      <c r="A352" s="49"/>
      <c r="B352" s="35"/>
      <c r="F352" s="37"/>
      <c r="G352" s="38"/>
      <c r="H352" s="39"/>
      <c r="I352" s="40"/>
      <c r="J352" s="39"/>
      <c r="K352" s="41"/>
      <c r="L352" s="41"/>
      <c r="M352" s="42"/>
      <c r="N352" s="42"/>
      <c r="O352" s="42"/>
      <c r="P352" s="42"/>
      <c r="Q352" s="42"/>
      <c r="R352" s="43"/>
      <c r="S352" s="44"/>
      <c r="T352" s="44"/>
      <c r="U352" s="45"/>
      <c r="V352" s="45"/>
      <c r="W352" s="46"/>
      <c r="X352" s="47"/>
      <c r="Y352" s="48"/>
    </row>
    <row r="353" customFormat="false" ht="11.25" hidden="false" customHeight="false" outlineLevel="0" collapsed="false">
      <c r="A353" s="49"/>
      <c r="B353" s="35"/>
      <c r="F353" s="37"/>
      <c r="G353" s="38"/>
      <c r="H353" s="39"/>
      <c r="I353" s="40"/>
      <c r="J353" s="39"/>
      <c r="K353" s="41"/>
      <c r="L353" s="41"/>
      <c r="M353" s="42"/>
      <c r="N353" s="42"/>
      <c r="O353" s="42"/>
      <c r="P353" s="42"/>
      <c r="Q353" s="42"/>
      <c r="R353" s="43"/>
      <c r="S353" s="44"/>
      <c r="T353" s="44"/>
      <c r="U353" s="45"/>
      <c r="V353" s="45"/>
      <c r="W353" s="46"/>
      <c r="X353" s="47"/>
      <c r="Y353" s="48"/>
    </row>
    <row r="354" customFormat="false" ht="11.25" hidden="false" customHeight="false" outlineLevel="0" collapsed="false">
      <c r="A354" s="49"/>
      <c r="B354" s="35"/>
      <c r="F354" s="37"/>
      <c r="G354" s="38"/>
      <c r="H354" s="39"/>
      <c r="I354" s="40"/>
      <c r="J354" s="39"/>
      <c r="K354" s="41"/>
      <c r="L354" s="41"/>
      <c r="M354" s="42"/>
      <c r="N354" s="42"/>
      <c r="O354" s="42"/>
      <c r="P354" s="42"/>
      <c r="Q354" s="42"/>
      <c r="R354" s="43"/>
      <c r="S354" s="44"/>
      <c r="T354" s="44"/>
      <c r="U354" s="45"/>
      <c r="V354" s="45"/>
      <c r="W354" s="46"/>
      <c r="X354" s="47"/>
      <c r="Y354" s="48"/>
    </row>
    <row r="355" customFormat="false" ht="11.25" hidden="false" customHeight="false" outlineLevel="0" collapsed="false">
      <c r="A355" s="49"/>
      <c r="B355" s="35"/>
      <c r="F355" s="37"/>
      <c r="G355" s="38"/>
      <c r="H355" s="39"/>
      <c r="I355" s="40"/>
      <c r="J355" s="39"/>
      <c r="K355" s="41"/>
      <c r="L355" s="41"/>
      <c r="M355" s="42"/>
      <c r="N355" s="42"/>
      <c r="O355" s="42"/>
      <c r="P355" s="42"/>
      <c r="Q355" s="42"/>
      <c r="R355" s="43"/>
      <c r="S355" s="44"/>
      <c r="T355" s="44"/>
      <c r="U355" s="45"/>
      <c r="V355" s="45"/>
      <c r="W355" s="46"/>
      <c r="X355" s="47"/>
      <c r="Y355" s="48"/>
    </row>
    <row r="356" customFormat="false" ht="11.25" hidden="false" customHeight="false" outlineLevel="0" collapsed="false">
      <c r="A356" s="49"/>
      <c r="B356" s="35"/>
      <c r="F356" s="37"/>
      <c r="G356" s="38"/>
      <c r="H356" s="39"/>
      <c r="I356" s="40"/>
      <c r="J356" s="39"/>
      <c r="K356" s="41"/>
      <c r="L356" s="41"/>
      <c r="M356" s="42"/>
      <c r="N356" s="42"/>
      <c r="O356" s="42"/>
      <c r="P356" s="42"/>
      <c r="Q356" s="42"/>
      <c r="R356" s="43"/>
      <c r="S356" s="44"/>
      <c r="T356" s="44"/>
      <c r="U356" s="45"/>
      <c r="V356" s="45"/>
      <c r="W356" s="46"/>
      <c r="X356" s="47"/>
      <c r="Y356" s="48"/>
    </row>
    <row r="357" customFormat="false" ht="11.25" hidden="false" customHeight="false" outlineLevel="0" collapsed="false">
      <c r="A357" s="49"/>
      <c r="B357" s="35"/>
      <c r="F357" s="37"/>
      <c r="G357" s="38"/>
      <c r="H357" s="39"/>
      <c r="I357" s="40"/>
      <c r="J357" s="39"/>
      <c r="K357" s="41"/>
      <c r="L357" s="41"/>
      <c r="M357" s="42"/>
      <c r="N357" s="42"/>
      <c r="O357" s="42"/>
      <c r="P357" s="42"/>
      <c r="Q357" s="42"/>
      <c r="R357" s="43"/>
      <c r="S357" s="44"/>
      <c r="T357" s="44"/>
      <c r="U357" s="45"/>
      <c r="V357" s="45"/>
      <c r="W357" s="46"/>
      <c r="X357" s="47"/>
      <c r="Y357" s="48"/>
    </row>
    <row r="358" customFormat="false" ht="11.25" hidden="false" customHeight="false" outlineLevel="0" collapsed="false">
      <c r="A358" s="49"/>
      <c r="B358" s="35"/>
      <c r="F358" s="37"/>
      <c r="G358" s="38"/>
      <c r="H358" s="39"/>
      <c r="I358" s="40"/>
      <c r="J358" s="39"/>
      <c r="K358" s="41"/>
      <c r="L358" s="41"/>
      <c r="M358" s="42"/>
      <c r="N358" s="42"/>
      <c r="O358" s="42"/>
      <c r="P358" s="42"/>
      <c r="Q358" s="42"/>
      <c r="R358" s="43"/>
      <c r="S358" s="44"/>
      <c r="T358" s="44"/>
      <c r="U358" s="45"/>
      <c r="V358" s="45"/>
      <c r="W358" s="46"/>
      <c r="X358" s="47"/>
      <c r="Y358" s="48"/>
    </row>
    <row r="359" customFormat="false" ht="11.25" hidden="false" customHeight="false" outlineLevel="0" collapsed="false">
      <c r="A359" s="49"/>
      <c r="B359" s="35"/>
      <c r="F359" s="37"/>
      <c r="G359" s="38"/>
      <c r="H359" s="39"/>
      <c r="I359" s="40"/>
      <c r="J359" s="39"/>
      <c r="K359" s="41"/>
      <c r="L359" s="41"/>
      <c r="M359" s="42"/>
      <c r="N359" s="42"/>
      <c r="O359" s="42"/>
      <c r="P359" s="42"/>
      <c r="Q359" s="42"/>
      <c r="R359" s="43"/>
      <c r="S359" s="44"/>
      <c r="T359" s="44"/>
      <c r="U359" s="45"/>
      <c r="V359" s="45"/>
      <c r="W359" s="46"/>
      <c r="X359" s="47"/>
      <c r="Y359" s="48"/>
    </row>
    <row r="360" customFormat="false" ht="11.25" hidden="false" customHeight="false" outlineLevel="0" collapsed="false">
      <c r="A360" s="49"/>
      <c r="B360" s="35"/>
      <c r="F360" s="37"/>
      <c r="G360" s="38"/>
      <c r="H360" s="39"/>
      <c r="I360" s="40"/>
      <c r="J360" s="39"/>
      <c r="K360" s="41"/>
      <c r="L360" s="41"/>
      <c r="M360" s="42"/>
      <c r="N360" s="42"/>
      <c r="O360" s="42"/>
      <c r="P360" s="42"/>
      <c r="Q360" s="42"/>
      <c r="R360" s="43"/>
      <c r="S360" s="44"/>
      <c r="T360" s="44"/>
      <c r="U360" s="45"/>
      <c r="V360" s="45"/>
      <c r="W360" s="46"/>
      <c r="X360" s="47"/>
      <c r="Y360" s="48"/>
    </row>
    <row r="361" customFormat="false" ht="11.25" hidden="false" customHeight="false" outlineLevel="0" collapsed="false">
      <c r="A361" s="49"/>
      <c r="B361" s="35"/>
      <c r="F361" s="37"/>
      <c r="G361" s="38"/>
      <c r="H361" s="39"/>
      <c r="I361" s="40"/>
      <c r="J361" s="39"/>
      <c r="K361" s="41"/>
      <c r="L361" s="41"/>
      <c r="M361" s="42"/>
      <c r="N361" s="42"/>
      <c r="O361" s="42"/>
      <c r="P361" s="42"/>
      <c r="Q361" s="42"/>
      <c r="R361" s="43"/>
      <c r="S361" s="44"/>
      <c r="T361" s="44"/>
      <c r="U361" s="45"/>
      <c r="V361" s="45"/>
      <c r="W361" s="46"/>
      <c r="X361" s="47"/>
      <c r="Y361" s="48"/>
    </row>
    <row r="362" customFormat="false" ht="11.25" hidden="false" customHeight="false" outlineLevel="0" collapsed="false">
      <c r="A362" s="49"/>
      <c r="B362" s="35"/>
      <c r="F362" s="37"/>
      <c r="G362" s="38"/>
      <c r="H362" s="39"/>
      <c r="I362" s="40"/>
      <c r="J362" s="39"/>
      <c r="K362" s="41"/>
      <c r="L362" s="41"/>
      <c r="M362" s="42"/>
      <c r="N362" s="42"/>
      <c r="O362" s="42"/>
      <c r="P362" s="42"/>
      <c r="Q362" s="42"/>
      <c r="R362" s="43"/>
      <c r="S362" s="44"/>
      <c r="T362" s="44"/>
      <c r="U362" s="45"/>
      <c r="V362" s="45"/>
      <c r="W362" s="46"/>
      <c r="X362" s="47"/>
      <c r="Y362" s="48"/>
    </row>
    <row r="363" customFormat="false" ht="11.25" hidden="false" customHeight="false" outlineLevel="0" collapsed="false">
      <c r="A363" s="49"/>
      <c r="B363" s="35"/>
      <c r="F363" s="37"/>
      <c r="G363" s="38"/>
      <c r="H363" s="39"/>
      <c r="I363" s="40"/>
      <c r="J363" s="39"/>
      <c r="K363" s="41"/>
      <c r="L363" s="41"/>
      <c r="M363" s="42"/>
      <c r="N363" s="42"/>
      <c r="O363" s="42"/>
      <c r="P363" s="42"/>
      <c r="Q363" s="42"/>
      <c r="R363" s="43"/>
      <c r="S363" s="44"/>
      <c r="T363" s="44"/>
      <c r="U363" s="45"/>
      <c r="V363" s="45"/>
      <c r="W363" s="46"/>
      <c r="X363" s="47"/>
      <c r="Y363" s="48"/>
    </row>
    <row r="364" customFormat="false" ht="11.25" hidden="false" customHeight="false" outlineLevel="0" collapsed="false">
      <c r="A364" s="49"/>
      <c r="B364" s="35"/>
      <c r="F364" s="37"/>
      <c r="G364" s="38"/>
      <c r="H364" s="39"/>
      <c r="I364" s="40"/>
      <c r="J364" s="39"/>
      <c r="K364" s="41"/>
      <c r="L364" s="41"/>
      <c r="M364" s="42"/>
      <c r="N364" s="42"/>
      <c r="O364" s="42"/>
      <c r="P364" s="42"/>
      <c r="Q364" s="42"/>
      <c r="R364" s="43"/>
      <c r="S364" s="44"/>
      <c r="T364" s="44"/>
      <c r="U364" s="45"/>
      <c r="V364" s="45"/>
      <c r="W364" s="46"/>
      <c r="X364" s="47"/>
      <c r="Y364" s="48"/>
    </row>
    <row r="365" customFormat="false" ht="11.25" hidden="false" customHeight="false" outlineLevel="0" collapsed="false">
      <c r="A365" s="49"/>
      <c r="B365" s="35"/>
      <c r="F365" s="37"/>
      <c r="G365" s="38"/>
      <c r="H365" s="39"/>
      <c r="I365" s="40"/>
      <c r="J365" s="39"/>
      <c r="K365" s="41"/>
      <c r="L365" s="41"/>
      <c r="M365" s="42"/>
      <c r="N365" s="42"/>
      <c r="O365" s="42"/>
      <c r="P365" s="42"/>
      <c r="Q365" s="42"/>
      <c r="R365" s="43"/>
      <c r="S365" s="44"/>
      <c r="T365" s="44"/>
      <c r="U365" s="45"/>
      <c r="V365" s="45"/>
      <c r="W365" s="46"/>
      <c r="X365" s="47"/>
      <c r="Y365" s="48"/>
    </row>
    <row r="366" customFormat="false" ht="11.25" hidden="false" customHeight="false" outlineLevel="0" collapsed="false">
      <c r="A366" s="49"/>
      <c r="B366" s="35"/>
      <c r="F366" s="37"/>
      <c r="G366" s="38"/>
      <c r="H366" s="39"/>
      <c r="I366" s="40"/>
      <c r="J366" s="39"/>
      <c r="K366" s="41"/>
      <c r="L366" s="41"/>
      <c r="M366" s="42"/>
      <c r="N366" s="42"/>
      <c r="O366" s="42"/>
      <c r="P366" s="42"/>
      <c r="Q366" s="42"/>
      <c r="R366" s="43"/>
      <c r="S366" s="44"/>
      <c r="T366" s="44"/>
      <c r="U366" s="45"/>
      <c r="V366" s="45"/>
      <c r="W366" s="46"/>
      <c r="X366" s="47"/>
      <c r="Y366" s="48"/>
    </row>
    <row r="367" customFormat="false" ht="11.25" hidden="false" customHeight="false" outlineLevel="0" collapsed="false">
      <c r="A367" s="49"/>
      <c r="B367" s="35"/>
      <c r="F367" s="37"/>
      <c r="G367" s="38"/>
      <c r="H367" s="39"/>
      <c r="I367" s="40"/>
      <c r="J367" s="39"/>
      <c r="K367" s="41"/>
      <c r="L367" s="41"/>
      <c r="M367" s="42"/>
      <c r="N367" s="42"/>
      <c r="O367" s="42"/>
      <c r="P367" s="42"/>
      <c r="Q367" s="42"/>
      <c r="R367" s="43"/>
      <c r="S367" s="44"/>
      <c r="T367" s="44"/>
      <c r="U367" s="45"/>
      <c r="V367" s="45"/>
      <c r="W367" s="46"/>
      <c r="X367" s="47"/>
      <c r="Y367" s="48"/>
    </row>
    <row r="368" customFormat="false" ht="11.25" hidden="false" customHeight="false" outlineLevel="0" collapsed="false">
      <c r="A368" s="49"/>
      <c r="B368" s="35"/>
      <c r="F368" s="37"/>
      <c r="G368" s="38"/>
      <c r="H368" s="39"/>
      <c r="I368" s="40"/>
      <c r="J368" s="39"/>
      <c r="K368" s="41"/>
      <c r="L368" s="41"/>
      <c r="M368" s="42"/>
      <c r="N368" s="42"/>
      <c r="O368" s="42"/>
      <c r="P368" s="42"/>
      <c r="Q368" s="42"/>
      <c r="R368" s="43"/>
      <c r="S368" s="44"/>
      <c r="T368" s="44"/>
      <c r="U368" s="45"/>
      <c r="V368" s="45"/>
      <c r="W368" s="46"/>
      <c r="X368" s="47"/>
      <c r="Y368" s="48"/>
    </row>
    <row r="369" customFormat="false" ht="11.25" hidden="false" customHeight="false" outlineLevel="0" collapsed="false">
      <c r="A369" s="49"/>
      <c r="B369" s="35"/>
      <c r="F369" s="37"/>
      <c r="G369" s="38"/>
      <c r="H369" s="39"/>
      <c r="I369" s="40"/>
      <c r="J369" s="39"/>
      <c r="K369" s="41"/>
      <c r="L369" s="41"/>
      <c r="M369" s="42"/>
      <c r="N369" s="42"/>
      <c r="O369" s="42"/>
      <c r="P369" s="42"/>
      <c r="Q369" s="42"/>
      <c r="R369" s="43"/>
      <c r="S369" s="44"/>
      <c r="T369" s="44"/>
      <c r="U369" s="45"/>
      <c r="V369" s="45"/>
      <c r="W369" s="46"/>
      <c r="X369" s="47"/>
      <c r="Y369" s="48"/>
    </row>
    <row r="370" customFormat="false" ht="11.25" hidden="false" customHeight="false" outlineLevel="0" collapsed="false">
      <c r="A370" s="49"/>
      <c r="B370" s="35"/>
      <c r="F370" s="37"/>
      <c r="G370" s="38"/>
      <c r="H370" s="39"/>
      <c r="I370" s="40"/>
      <c r="J370" s="39"/>
      <c r="K370" s="41"/>
      <c r="L370" s="41"/>
      <c r="M370" s="42"/>
      <c r="N370" s="42"/>
      <c r="O370" s="42"/>
      <c r="P370" s="42"/>
      <c r="Q370" s="42"/>
      <c r="R370" s="43"/>
      <c r="S370" s="44"/>
      <c r="T370" s="44"/>
      <c r="U370" s="45"/>
      <c r="V370" s="45"/>
      <c r="W370" s="46"/>
      <c r="X370" s="47"/>
      <c r="Y370" s="48"/>
    </row>
    <row r="371" customFormat="false" ht="11.25" hidden="false" customHeight="false" outlineLevel="0" collapsed="false">
      <c r="A371" s="49"/>
      <c r="B371" s="35"/>
      <c r="F371" s="37"/>
      <c r="G371" s="38"/>
      <c r="H371" s="39"/>
      <c r="I371" s="40"/>
      <c r="J371" s="39"/>
      <c r="K371" s="41"/>
      <c r="L371" s="41"/>
      <c r="M371" s="42"/>
      <c r="N371" s="42"/>
      <c r="O371" s="42"/>
      <c r="P371" s="42"/>
      <c r="Q371" s="42"/>
      <c r="R371" s="43"/>
      <c r="S371" s="44"/>
      <c r="T371" s="44"/>
      <c r="U371" s="45"/>
      <c r="V371" s="45"/>
      <c r="W371" s="46"/>
      <c r="X371" s="47"/>
      <c r="Y371" s="48"/>
    </row>
    <row r="372" customFormat="false" ht="11.25" hidden="false" customHeight="false" outlineLevel="0" collapsed="false">
      <c r="A372" s="49"/>
      <c r="B372" s="35"/>
      <c r="F372" s="37"/>
      <c r="G372" s="38"/>
      <c r="H372" s="39"/>
      <c r="I372" s="40"/>
      <c r="J372" s="39"/>
      <c r="K372" s="41"/>
      <c r="L372" s="41"/>
      <c r="M372" s="42"/>
      <c r="N372" s="42"/>
      <c r="O372" s="42"/>
      <c r="P372" s="42"/>
      <c r="Q372" s="42"/>
      <c r="R372" s="43"/>
      <c r="S372" s="44"/>
      <c r="T372" s="44"/>
      <c r="U372" s="45"/>
      <c r="V372" s="45"/>
      <c r="W372" s="46"/>
      <c r="X372" s="47"/>
      <c r="Y372" s="48"/>
    </row>
    <row r="373" customFormat="false" ht="11.25" hidden="false" customHeight="false" outlineLevel="0" collapsed="false">
      <c r="A373" s="49"/>
      <c r="B373" s="35"/>
      <c r="F373" s="37"/>
      <c r="G373" s="38"/>
      <c r="H373" s="39"/>
      <c r="I373" s="40"/>
      <c r="J373" s="39"/>
      <c r="K373" s="41"/>
      <c r="L373" s="41"/>
      <c r="M373" s="42"/>
      <c r="N373" s="42"/>
      <c r="O373" s="42"/>
      <c r="P373" s="42"/>
      <c r="Q373" s="42"/>
      <c r="R373" s="43"/>
      <c r="S373" s="44"/>
      <c r="T373" s="44"/>
      <c r="U373" s="45"/>
      <c r="V373" s="45"/>
      <c r="W373" s="46"/>
      <c r="X373" s="47"/>
      <c r="Y373" s="48"/>
    </row>
    <row r="374" customFormat="false" ht="11.25" hidden="false" customHeight="false" outlineLevel="0" collapsed="false">
      <c r="A374" s="49"/>
      <c r="B374" s="35"/>
      <c r="F374" s="37"/>
      <c r="G374" s="38"/>
      <c r="H374" s="39"/>
      <c r="I374" s="40"/>
      <c r="J374" s="39"/>
      <c r="K374" s="41"/>
      <c r="L374" s="41"/>
      <c r="M374" s="42"/>
      <c r="N374" s="42"/>
      <c r="O374" s="42"/>
      <c r="P374" s="42"/>
      <c r="Q374" s="42"/>
      <c r="R374" s="43"/>
      <c r="S374" s="44"/>
      <c r="T374" s="44"/>
      <c r="U374" s="45"/>
      <c r="V374" s="45"/>
      <c r="W374" s="46"/>
      <c r="X374" s="47"/>
      <c r="Y374" s="48"/>
    </row>
    <row r="375" customFormat="false" ht="11.25" hidden="false" customHeight="false" outlineLevel="0" collapsed="false">
      <c r="A375" s="49"/>
      <c r="B375" s="35"/>
      <c r="F375" s="37"/>
      <c r="G375" s="38"/>
      <c r="H375" s="39"/>
      <c r="I375" s="40"/>
      <c r="J375" s="39"/>
      <c r="K375" s="41"/>
      <c r="L375" s="41"/>
      <c r="M375" s="42"/>
      <c r="N375" s="42"/>
      <c r="O375" s="42"/>
      <c r="P375" s="42"/>
      <c r="Q375" s="42"/>
      <c r="R375" s="43"/>
      <c r="S375" s="44"/>
      <c r="T375" s="44"/>
      <c r="U375" s="45"/>
      <c r="V375" s="45"/>
      <c r="W375" s="46"/>
      <c r="X375" s="47"/>
      <c r="Y375" s="48"/>
    </row>
    <row r="376" customFormat="false" ht="11.25" hidden="false" customHeight="false" outlineLevel="0" collapsed="false">
      <c r="A376" s="49"/>
      <c r="B376" s="35"/>
      <c r="F376" s="37"/>
      <c r="G376" s="38"/>
      <c r="H376" s="39"/>
      <c r="I376" s="40"/>
      <c r="J376" s="39"/>
      <c r="K376" s="41"/>
      <c r="L376" s="41"/>
      <c r="M376" s="42"/>
      <c r="N376" s="42"/>
      <c r="O376" s="42"/>
      <c r="P376" s="42"/>
      <c r="Q376" s="42"/>
      <c r="R376" s="43"/>
      <c r="S376" s="44"/>
      <c r="T376" s="44"/>
      <c r="U376" s="45"/>
      <c r="V376" s="45"/>
      <c r="W376" s="46"/>
      <c r="X376" s="47"/>
      <c r="Y376" s="48"/>
    </row>
    <row r="377" customFormat="false" ht="11.25" hidden="false" customHeight="false" outlineLevel="0" collapsed="false">
      <c r="A377" s="49"/>
      <c r="B377" s="35"/>
      <c r="F377" s="37"/>
      <c r="G377" s="38"/>
      <c r="H377" s="39"/>
      <c r="I377" s="40"/>
      <c r="J377" s="39"/>
      <c r="K377" s="41"/>
      <c r="L377" s="41"/>
      <c r="M377" s="42"/>
      <c r="N377" s="42"/>
      <c r="O377" s="42"/>
      <c r="P377" s="42"/>
      <c r="Q377" s="42"/>
      <c r="R377" s="43"/>
      <c r="S377" s="44"/>
      <c r="T377" s="44"/>
      <c r="U377" s="45"/>
      <c r="V377" s="45"/>
      <c r="W377" s="46"/>
      <c r="X377" s="47"/>
      <c r="Y377" s="48"/>
    </row>
    <row r="378" customFormat="false" ht="11.25" hidden="false" customHeight="false" outlineLevel="0" collapsed="false">
      <c r="A378" s="49"/>
      <c r="B378" s="35"/>
      <c r="F378" s="37"/>
      <c r="G378" s="38"/>
      <c r="H378" s="39"/>
      <c r="I378" s="40"/>
      <c r="J378" s="39"/>
      <c r="K378" s="41"/>
      <c r="L378" s="41"/>
      <c r="M378" s="42"/>
      <c r="N378" s="42"/>
      <c r="O378" s="42"/>
      <c r="P378" s="42"/>
      <c r="Q378" s="42"/>
      <c r="R378" s="43"/>
      <c r="S378" s="44"/>
      <c r="T378" s="44"/>
      <c r="U378" s="45"/>
      <c r="V378" s="45"/>
      <c r="W378" s="46"/>
      <c r="X378" s="47"/>
      <c r="Y378" s="48"/>
    </row>
    <row r="379" customFormat="false" ht="11.25" hidden="false" customHeight="false" outlineLevel="0" collapsed="false">
      <c r="A379" s="49"/>
      <c r="B379" s="35"/>
      <c r="F379" s="37"/>
      <c r="G379" s="38"/>
      <c r="H379" s="39"/>
      <c r="I379" s="40"/>
      <c r="J379" s="39"/>
      <c r="K379" s="41"/>
      <c r="L379" s="41"/>
      <c r="M379" s="42"/>
      <c r="N379" s="42"/>
      <c r="O379" s="42"/>
      <c r="P379" s="42"/>
      <c r="Q379" s="42"/>
      <c r="R379" s="43"/>
      <c r="S379" s="44"/>
      <c r="T379" s="44"/>
      <c r="U379" s="45"/>
      <c r="V379" s="45"/>
      <c r="W379" s="46"/>
      <c r="X379" s="47"/>
      <c r="Y379" s="48"/>
    </row>
    <row r="380" customFormat="false" ht="11.25" hidden="false" customHeight="false" outlineLevel="0" collapsed="false">
      <c r="A380" s="49"/>
      <c r="B380" s="35"/>
      <c r="F380" s="37"/>
      <c r="G380" s="38"/>
      <c r="H380" s="39"/>
      <c r="I380" s="40"/>
      <c r="J380" s="39"/>
      <c r="K380" s="41"/>
      <c r="L380" s="41"/>
      <c r="M380" s="42"/>
      <c r="N380" s="42"/>
      <c r="O380" s="42"/>
      <c r="P380" s="42"/>
      <c r="Q380" s="42"/>
      <c r="R380" s="43"/>
      <c r="S380" s="44"/>
      <c r="T380" s="44"/>
      <c r="U380" s="45"/>
      <c r="V380" s="45"/>
      <c r="W380" s="46"/>
      <c r="X380" s="47"/>
      <c r="Y380" s="48"/>
    </row>
    <row r="381" customFormat="false" ht="11.25" hidden="false" customHeight="false" outlineLevel="0" collapsed="false">
      <c r="A381" s="49"/>
      <c r="B381" s="35"/>
      <c r="F381" s="37"/>
      <c r="G381" s="38"/>
      <c r="H381" s="39"/>
      <c r="I381" s="40"/>
      <c r="J381" s="39"/>
      <c r="K381" s="41"/>
      <c r="L381" s="41"/>
      <c r="M381" s="42"/>
      <c r="N381" s="42"/>
      <c r="O381" s="42"/>
      <c r="P381" s="42"/>
      <c r="Q381" s="42"/>
      <c r="R381" s="43"/>
      <c r="S381" s="44"/>
      <c r="T381" s="44"/>
      <c r="U381" s="45"/>
      <c r="V381" s="45"/>
      <c r="W381" s="46"/>
      <c r="X381" s="47"/>
      <c r="Y381" s="48"/>
    </row>
    <row r="382" customFormat="false" ht="11.25" hidden="false" customHeight="false" outlineLevel="0" collapsed="false">
      <c r="A382" s="49"/>
      <c r="B382" s="35"/>
      <c r="F382" s="37"/>
      <c r="G382" s="38"/>
      <c r="H382" s="39"/>
      <c r="I382" s="40"/>
      <c r="J382" s="39"/>
      <c r="K382" s="41"/>
      <c r="L382" s="41"/>
      <c r="M382" s="42"/>
      <c r="N382" s="42"/>
      <c r="O382" s="42"/>
      <c r="P382" s="42"/>
      <c r="Q382" s="42"/>
      <c r="R382" s="43"/>
      <c r="S382" s="44"/>
      <c r="T382" s="44"/>
      <c r="U382" s="45"/>
      <c r="V382" s="45"/>
      <c r="W382" s="46"/>
      <c r="X382" s="47"/>
      <c r="Y382" s="48"/>
    </row>
    <row r="383" customFormat="false" ht="11.25" hidden="false" customHeight="false" outlineLevel="0" collapsed="false">
      <c r="A383" s="49"/>
      <c r="B383" s="35"/>
      <c r="F383" s="37"/>
      <c r="G383" s="38"/>
      <c r="H383" s="39"/>
      <c r="I383" s="40"/>
      <c r="J383" s="39"/>
      <c r="K383" s="41"/>
      <c r="L383" s="41"/>
      <c r="M383" s="42"/>
      <c r="N383" s="42"/>
      <c r="O383" s="42"/>
      <c r="P383" s="42"/>
      <c r="Q383" s="42"/>
      <c r="R383" s="43"/>
      <c r="S383" s="44"/>
      <c r="T383" s="44"/>
      <c r="U383" s="45"/>
      <c r="V383" s="45"/>
      <c r="W383" s="46"/>
      <c r="X383" s="47"/>
      <c r="Y383" s="48"/>
    </row>
    <row r="384" customFormat="false" ht="11.25" hidden="false" customHeight="false" outlineLevel="0" collapsed="false">
      <c r="A384" s="49"/>
      <c r="B384" s="35"/>
      <c r="F384" s="37"/>
      <c r="G384" s="38"/>
      <c r="H384" s="39"/>
      <c r="I384" s="40"/>
      <c r="J384" s="39"/>
      <c r="K384" s="41"/>
      <c r="L384" s="41"/>
      <c r="M384" s="42"/>
      <c r="N384" s="42"/>
      <c r="O384" s="42"/>
      <c r="P384" s="42"/>
      <c r="Q384" s="42"/>
      <c r="R384" s="43"/>
      <c r="S384" s="44"/>
      <c r="T384" s="44"/>
      <c r="U384" s="45"/>
      <c r="V384" s="45"/>
      <c r="W384" s="46"/>
      <c r="X384" s="47"/>
      <c r="Y384" s="48"/>
    </row>
    <row r="385" customFormat="false" ht="11.25" hidden="false" customHeight="false" outlineLevel="0" collapsed="false">
      <c r="A385" s="49"/>
      <c r="B385" s="35"/>
      <c r="F385" s="37"/>
      <c r="G385" s="38"/>
      <c r="H385" s="39"/>
      <c r="I385" s="40"/>
      <c r="J385" s="39"/>
      <c r="K385" s="41"/>
      <c r="L385" s="41"/>
      <c r="M385" s="42"/>
      <c r="N385" s="42"/>
      <c r="O385" s="42"/>
      <c r="P385" s="42"/>
      <c r="Q385" s="42"/>
      <c r="R385" s="43"/>
      <c r="S385" s="44"/>
      <c r="T385" s="44"/>
      <c r="U385" s="45"/>
      <c r="V385" s="45"/>
      <c r="W385" s="46"/>
      <c r="X385" s="47"/>
      <c r="Y385" s="48"/>
    </row>
    <row r="386" customFormat="false" ht="11.25" hidden="false" customHeight="false" outlineLevel="0" collapsed="false">
      <c r="A386" s="49"/>
      <c r="B386" s="35"/>
      <c r="F386" s="37"/>
      <c r="G386" s="38"/>
      <c r="H386" s="39"/>
      <c r="I386" s="40"/>
      <c r="J386" s="39"/>
      <c r="K386" s="41"/>
      <c r="L386" s="41"/>
      <c r="M386" s="42"/>
      <c r="N386" s="42"/>
      <c r="O386" s="42"/>
      <c r="P386" s="42"/>
      <c r="Q386" s="42"/>
      <c r="R386" s="43"/>
      <c r="S386" s="44"/>
      <c r="T386" s="44"/>
      <c r="U386" s="45"/>
      <c r="V386" s="45"/>
      <c r="W386" s="46"/>
      <c r="X386" s="47"/>
      <c r="Y386" s="48"/>
    </row>
    <row r="387" customFormat="false" ht="11.25" hidden="false" customHeight="false" outlineLevel="0" collapsed="false">
      <c r="A387" s="49"/>
      <c r="B387" s="35"/>
      <c r="F387" s="37"/>
      <c r="G387" s="38"/>
      <c r="H387" s="39"/>
      <c r="I387" s="40"/>
      <c r="J387" s="39"/>
      <c r="K387" s="41"/>
      <c r="L387" s="41"/>
      <c r="M387" s="42"/>
      <c r="N387" s="42"/>
      <c r="O387" s="42"/>
      <c r="P387" s="42"/>
      <c r="Q387" s="42"/>
      <c r="R387" s="43"/>
      <c r="S387" s="44"/>
      <c r="T387" s="44"/>
      <c r="U387" s="45"/>
      <c r="V387" s="45"/>
      <c r="W387" s="46"/>
      <c r="X387" s="47"/>
      <c r="Y387" s="48"/>
    </row>
    <row r="388" customFormat="false" ht="11.25" hidden="false" customHeight="false" outlineLevel="0" collapsed="false">
      <c r="A388" s="49"/>
      <c r="B388" s="35"/>
      <c r="F388" s="37"/>
      <c r="G388" s="38"/>
      <c r="H388" s="39"/>
      <c r="I388" s="40"/>
      <c r="J388" s="39"/>
      <c r="K388" s="41"/>
      <c r="L388" s="41"/>
      <c r="M388" s="42"/>
      <c r="N388" s="42"/>
      <c r="O388" s="42"/>
      <c r="P388" s="42"/>
      <c r="Q388" s="42"/>
      <c r="R388" s="43"/>
      <c r="S388" s="44"/>
      <c r="T388" s="44"/>
      <c r="U388" s="45"/>
      <c r="V388" s="45"/>
      <c r="W388" s="46"/>
      <c r="X388" s="47"/>
      <c r="Y388" s="48"/>
    </row>
    <row r="389" customFormat="false" ht="11.25" hidden="false" customHeight="false" outlineLevel="0" collapsed="false">
      <c r="A389" s="49"/>
      <c r="B389" s="35"/>
      <c r="F389" s="37"/>
      <c r="G389" s="38"/>
      <c r="H389" s="39"/>
      <c r="I389" s="40"/>
      <c r="J389" s="39"/>
      <c r="K389" s="41"/>
      <c r="L389" s="41"/>
      <c r="M389" s="42"/>
      <c r="N389" s="42"/>
      <c r="O389" s="42"/>
      <c r="P389" s="42"/>
      <c r="Q389" s="42"/>
      <c r="R389" s="43"/>
      <c r="S389" s="44"/>
      <c r="T389" s="44"/>
      <c r="U389" s="45"/>
      <c r="V389" s="45"/>
      <c r="W389" s="46"/>
      <c r="X389" s="47"/>
      <c r="Y389" s="48"/>
    </row>
    <row r="390" customFormat="false" ht="11.25" hidden="false" customHeight="false" outlineLevel="0" collapsed="false">
      <c r="A390" s="49"/>
      <c r="B390" s="35"/>
      <c r="F390" s="37"/>
      <c r="G390" s="38"/>
      <c r="H390" s="39"/>
      <c r="I390" s="40"/>
      <c r="J390" s="39"/>
      <c r="K390" s="41"/>
      <c r="L390" s="41"/>
      <c r="M390" s="42"/>
      <c r="N390" s="42"/>
      <c r="O390" s="42"/>
      <c r="P390" s="42"/>
      <c r="Q390" s="42"/>
      <c r="R390" s="43"/>
      <c r="S390" s="44"/>
      <c r="T390" s="44"/>
      <c r="U390" s="45"/>
      <c r="V390" s="45"/>
      <c r="W390" s="46"/>
      <c r="X390" s="47"/>
      <c r="Y390" s="48"/>
    </row>
    <row r="391" customFormat="false" ht="11.25" hidden="false" customHeight="false" outlineLevel="0" collapsed="false">
      <c r="A391" s="49"/>
      <c r="B391" s="35"/>
      <c r="F391" s="37"/>
      <c r="G391" s="38"/>
      <c r="H391" s="39"/>
      <c r="I391" s="40"/>
      <c r="J391" s="39"/>
      <c r="K391" s="41"/>
      <c r="L391" s="41"/>
      <c r="M391" s="42"/>
      <c r="N391" s="42"/>
      <c r="O391" s="42"/>
      <c r="P391" s="42"/>
      <c r="Q391" s="42"/>
      <c r="R391" s="43"/>
      <c r="S391" s="44"/>
      <c r="T391" s="44"/>
      <c r="U391" s="45"/>
      <c r="V391" s="45"/>
      <c r="W391" s="46"/>
      <c r="X391" s="47"/>
      <c r="Y391" s="48"/>
    </row>
    <row r="392" customFormat="false" ht="11.25" hidden="false" customHeight="false" outlineLevel="0" collapsed="false">
      <c r="A392" s="49"/>
      <c r="B392" s="35"/>
      <c r="F392" s="37"/>
      <c r="G392" s="38"/>
      <c r="H392" s="39"/>
      <c r="I392" s="40"/>
      <c r="J392" s="39"/>
      <c r="K392" s="41"/>
      <c r="L392" s="41"/>
      <c r="M392" s="42"/>
      <c r="N392" s="42"/>
      <c r="O392" s="42"/>
      <c r="P392" s="42"/>
      <c r="Q392" s="42"/>
      <c r="R392" s="43"/>
      <c r="S392" s="44"/>
      <c r="T392" s="44"/>
      <c r="U392" s="45"/>
      <c r="V392" s="45"/>
      <c r="W392" s="46"/>
      <c r="X392" s="47"/>
      <c r="Y392" s="48"/>
    </row>
    <row r="393" customFormat="false" ht="11.25" hidden="false" customHeight="false" outlineLevel="0" collapsed="false">
      <c r="A393" s="49"/>
      <c r="B393" s="35"/>
      <c r="F393" s="37"/>
      <c r="G393" s="38"/>
      <c r="H393" s="39"/>
      <c r="I393" s="40"/>
      <c r="J393" s="39"/>
      <c r="K393" s="41"/>
      <c r="L393" s="41"/>
      <c r="M393" s="42"/>
      <c r="N393" s="42"/>
      <c r="O393" s="42"/>
      <c r="P393" s="42"/>
      <c r="Q393" s="42"/>
      <c r="R393" s="43"/>
      <c r="S393" s="44"/>
      <c r="T393" s="44"/>
      <c r="U393" s="45"/>
      <c r="V393" s="45"/>
      <c r="W393" s="46"/>
      <c r="X393" s="47"/>
      <c r="Y393" s="48"/>
    </row>
    <row r="394" customFormat="false" ht="11.25" hidden="false" customHeight="false" outlineLevel="0" collapsed="false">
      <c r="A394" s="49"/>
      <c r="B394" s="35"/>
      <c r="F394" s="37"/>
      <c r="G394" s="38"/>
      <c r="H394" s="39"/>
      <c r="I394" s="40"/>
      <c r="J394" s="39"/>
      <c r="K394" s="41"/>
      <c r="L394" s="41"/>
      <c r="M394" s="42"/>
      <c r="N394" s="42"/>
      <c r="O394" s="42"/>
      <c r="P394" s="42"/>
      <c r="Q394" s="42"/>
      <c r="R394" s="43"/>
      <c r="S394" s="44"/>
      <c r="T394" s="44"/>
      <c r="U394" s="45"/>
      <c r="V394" s="45"/>
      <c r="W394" s="46"/>
      <c r="X394" s="47"/>
      <c r="Y394" s="48"/>
    </row>
    <row r="395" customFormat="false" ht="11.25" hidden="false" customHeight="false" outlineLevel="0" collapsed="false">
      <c r="A395" s="49"/>
      <c r="B395" s="35"/>
      <c r="F395" s="37"/>
      <c r="G395" s="38"/>
      <c r="H395" s="39"/>
      <c r="I395" s="40"/>
      <c r="J395" s="39"/>
      <c r="K395" s="41"/>
      <c r="L395" s="41"/>
      <c r="M395" s="42"/>
      <c r="N395" s="42"/>
      <c r="O395" s="42"/>
      <c r="P395" s="42"/>
      <c r="Q395" s="42"/>
      <c r="R395" s="43"/>
      <c r="S395" s="44"/>
      <c r="T395" s="44"/>
      <c r="U395" s="45"/>
      <c r="V395" s="45"/>
      <c r="W395" s="46"/>
      <c r="X395" s="47"/>
      <c r="Y395" s="48"/>
    </row>
    <row r="396" customFormat="false" ht="11.25" hidden="false" customHeight="false" outlineLevel="0" collapsed="false">
      <c r="A396" s="49"/>
      <c r="B396" s="35"/>
      <c r="F396" s="37"/>
      <c r="G396" s="38"/>
      <c r="H396" s="39"/>
      <c r="I396" s="40"/>
      <c r="J396" s="39"/>
      <c r="K396" s="41"/>
      <c r="L396" s="41"/>
      <c r="M396" s="42"/>
      <c r="N396" s="42"/>
      <c r="O396" s="42"/>
      <c r="P396" s="42"/>
      <c r="Q396" s="42"/>
      <c r="R396" s="43"/>
      <c r="S396" s="44"/>
      <c r="T396" s="44"/>
      <c r="U396" s="45"/>
      <c r="V396" s="45"/>
      <c r="W396" s="46"/>
      <c r="X396" s="47"/>
      <c r="Y396" s="48"/>
    </row>
    <row r="397" customFormat="false" ht="11.25" hidden="false" customHeight="false" outlineLevel="0" collapsed="false">
      <c r="A397" s="49"/>
      <c r="B397" s="35"/>
      <c r="F397" s="37"/>
      <c r="G397" s="38"/>
      <c r="H397" s="39"/>
      <c r="I397" s="40"/>
      <c r="J397" s="39"/>
      <c r="K397" s="41"/>
      <c r="L397" s="41"/>
      <c r="M397" s="42"/>
      <c r="N397" s="42"/>
      <c r="O397" s="42"/>
      <c r="P397" s="42"/>
      <c r="Q397" s="42"/>
      <c r="R397" s="43"/>
      <c r="S397" s="44"/>
      <c r="T397" s="44"/>
      <c r="U397" s="45"/>
      <c r="V397" s="45"/>
      <c r="W397" s="46"/>
      <c r="X397" s="47"/>
      <c r="Y397" s="48"/>
    </row>
    <row r="398" customFormat="false" ht="11.25" hidden="false" customHeight="false" outlineLevel="0" collapsed="false">
      <c r="A398" s="49"/>
      <c r="B398" s="35"/>
      <c r="F398" s="37"/>
      <c r="G398" s="38"/>
      <c r="H398" s="39"/>
      <c r="I398" s="40"/>
      <c r="J398" s="39"/>
      <c r="K398" s="41"/>
      <c r="L398" s="41"/>
      <c r="M398" s="42"/>
      <c r="N398" s="42"/>
      <c r="O398" s="42"/>
      <c r="P398" s="42"/>
      <c r="Q398" s="42"/>
      <c r="R398" s="43"/>
      <c r="S398" s="44"/>
      <c r="T398" s="44"/>
      <c r="U398" s="45"/>
      <c r="V398" s="45"/>
      <c r="W398" s="46"/>
      <c r="X398" s="47"/>
      <c r="Y398" s="48"/>
    </row>
    <row r="399" customFormat="false" ht="11.25" hidden="false" customHeight="false" outlineLevel="0" collapsed="false">
      <c r="A399" s="49"/>
      <c r="B399" s="35"/>
      <c r="F399" s="37"/>
      <c r="G399" s="38"/>
      <c r="H399" s="39"/>
      <c r="I399" s="40"/>
      <c r="J399" s="39"/>
      <c r="K399" s="41"/>
      <c r="L399" s="41"/>
      <c r="M399" s="42"/>
      <c r="N399" s="42"/>
      <c r="O399" s="42"/>
      <c r="P399" s="42"/>
      <c r="Q399" s="42"/>
      <c r="R399" s="43"/>
      <c r="S399" s="44"/>
      <c r="T399" s="44"/>
      <c r="U399" s="45"/>
      <c r="V399" s="45"/>
      <c r="W399" s="46"/>
      <c r="X399" s="47"/>
      <c r="Y399" s="48"/>
    </row>
    <row r="400" customFormat="false" ht="11.25" hidden="false" customHeight="false" outlineLevel="0" collapsed="false">
      <c r="A400" s="49"/>
      <c r="B400" s="35"/>
      <c r="F400" s="37"/>
      <c r="G400" s="38"/>
      <c r="H400" s="39"/>
      <c r="I400" s="40"/>
      <c r="J400" s="39"/>
      <c r="K400" s="41"/>
      <c r="L400" s="41"/>
      <c r="M400" s="42"/>
      <c r="N400" s="42"/>
      <c r="O400" s="42"/>
      <c r="P400" s="42"/>
      <c r="Q400" s="42"/>
      <c r="R400" s="43"/>
      <c r="S400" s="44"/>
      <c r="T400" s="44"/>
      <c r="U400" s="45"/>
      <c r="V400" s="45"/>
      <c r="W400" s="46"/>
      <c r="X400" s="47"/>
      <c r="Y400" s="48"/>
    </row>
    <row r="401" customFormat="false" ht="11.25" hidden="false" customHeight="false" outlineLevel="0" collapsed="false">
      <c r="A401" s="49"/>
      <c r="B401" s="35"/>
      <c r="F401" s="37"/>
      <c r="G401" s="38"/>
      <c r="H401" s="39"/>
      <c r="I401" s="40"/>
      <c r="J401" s="39"/>
      <c r="K401" s="41"/>
      <c r="L401" s="41"/>
      <c r="M401" s="42"/>
      <c r="N401" s="42"/>
      <c r="O401" s="42"/>
      <c r="P401" s="42"/>
      <c r="Q401" s="42"/>
      <c r="R401" s="43"/>
      <c r="S401" s="44"/>
      <c r="T401" s="44"/>
      <c r="U401" s="45"/>
      <c r="V401" s="45"/>
      <c r="W401" s="46"/>
      <c r="X401" s="47"/>
      <c r="Y401" s="48"/>
    </row>
    <row r="402" customFormat="false" ht="11.25" hidden="false" customHeight="false" outlineLevel="0" collapsed="false">
      <c r="A402" s="49"/>
      <c r="B402" s="35"/>
      <c r="F402" s="37"/>
      <c r="G402" s="38"/>
      <c r="H402" s="39"/>
      <c r="I402" s="40"/>
      <c r="J402" s="39"/>
      <c r="K402" s="41"/>
      <c r="L402" s="41"/>
      <c r="M402" s="42"/>
      <c r="N402" s="42"/>
      <c r="O402" s="42"/>
      <c r="P402" s="42"/>
      <c r="Q402" s="42"/>
      <c r="R402" s="43"/>
      <c r="S402" s="44"/>
      <c r="T402" s="44"/>
      <c r="U402" s="45"/>
      <c r="V402" s="45"/>
      <c r="W402" s="46"/>
      <c r="X402" s="47"/>
      <c r="Y402" s="48"/>
    </row>
    <row r="403" customFormat="false" ht="11.25" hidden="false" customHeight="false" outlineLevel="0" collapsed="false">
      <c r="A403" s="49"/>
      <c r="B403" s="35"/>
      <c r="F403" s="37"/>
      <c r="G403" s="38"/>
      <c r="H403" s="39"/>
      <c r="I403" s="40"/>
      <c r="J403" s="39"/>
      <c r="K403" s="41"/>
      <c r="L403" s="41"/>
      <c r="M403" s="42"/>
      <c r="N403" s="42"/>
      <c r="O403" s="42"/>
      <c r="P403" s="42"/>
      <c r="Q403" s="42"/>
      <c r="R403" s="43"/>
      <c r="S403" s="44"/>
      <c r="T403" s="44"/>
      <c r="U403" s="45"/>
      <c r="V403" s="45"/>
      <c r="W403" s="46"/>
      <c r="X403" s="47"/>
      <c r="Y403" s="48"/>
    </row>
    <row r="404" customFormat="false" ht="11.25" hidden="false" customHeight="false" outlineLevel="0" collapsed="false">
      <c r="A404" s="49"/>
      <c r="B404" s="35"/>
      <c r="F404" s="37"/>
      <c r="G404" s="38"/>
      <c r="H404" s="39"/>
      <c r="I404" s="40"/>
      <c r="J404" s="39"/>
      <c r="K404" s="41"/>
      <c r="L404" s="41"/>
      <c r="M404" s="42"/>
      <c r="N404" s="42"/>
      <c r="O404" s="42"/>
      <c r="P404" s="42"/>
      <c r="Q404" s="42"/>
      <c r="R404" s="43"/>
      <c r="S404" s="44"/>
      <c r="T404" s="44"/>
      <c r="U404" s="45"/>
      <c r="V404" s="45"/>
      <c r="W404" s="46"/>
      <c r="X404" s="47"/>
      <c r="Y404" s="48"/>
    </row>
    <row r="405" customFormat="false" ht="11.25" hidden="false" customHeight="false" outlineLevel="0" collapsed="false">
      <c r="A405" s="49"/>
      <c r="B405" s="35"/>
      <c r="F405" s="37"/>
      <c r="G405" s="38"/>
      <c r="H405" s="39"/>
      <c r="I405" s="40"/>
      <c r="J405" s="39"/>
      <c r="K405" s="41"/>
      <c r="L405" s="41"/>
      <c r="M405" s="42"/>
      <c r="N405" s="42"/>
      <c r="O405" s="42"/>
      <c r="P405" s="42"/>
      <c r="Q405" s="42"/>
      <c r="R405" s="43"/>
      <c r="S405" s="44"/>
      <c r="T405" s="44"/>
      <c r="U405" s="45"/>
      <c r="V405" s="45"/>
      <c r="W405" s="46"/>
      <c r="X405" s="47"/>
      <c r="Y405" s="48"/>
    </row>
    <row r="406" customFormat="false" ht="11.25" hidden="false" customHeight="false" outlineLevel="0" collapsed="false">
      <c r="A406" s="49"/>
      <c r="B406" s="35"/>
      <c r="F406" s="37"/>
      <c r="G406" s="38"/>
      <c r="H406" s="39"/>
      <c r="I406" s="40"/>
      <c r="J406" s="39"/>
      <c r="K406" s="41"/>
      <c r="L406" s="41"/>
      <c r="M406" s="42"/>
      <c r="N406" s="42"/>
      <c r="O406" s="42"/>
      <c r="P406" s="42"/>
      <c r="Q406" s="42"/>
      <c r="R406" s="43"/>
      <c r="S406" s="44"/>
      <c r="T406" s="44"/>
      <c r="U406" s="45"/>
      <c r="V406" s="45"/>
      <c r="W406" s="46"/>
      <c r="X406" s="47"/>
      <c r="Y406" s="48"/>
    </row>
    <row r="407" customFormat="false" ht="11.25" hidden="false" customHeight="false" outlineLevel="0" collapsed="false">
      <c r="A407" s="49"/>
      <c r="B407" s="35"/>
      <c r="F407" s="37"/>
      <c r="G407" s="38"/>
      <c r="H407" s="39"/>
      <c r="I407" s="40"/>
      <c r="J407" s="39"/>
      <c r="K407" s="41"/>
      <c r="L407" s="41"/>
      <c r="M407" s="42"/>
      <c r="N407" s="42"/>
      <c r="O407" s="42"/>
      <c r="P407" s="42"/>
      <c r="Q407" s="42"/>
      <c r="R407" s="43"/>
      <c r="S407" s="44"/>
      <c r="T407" s="44"/>
      <c r="U407" s="45"/>
      <c r="V407" s="45"/>
      <c r="W407" s="46"/>
      <c r="X407" s="47"/>
      <c r="Y407" s="48"/>
    </row>
    <row r="408" customFormat="false" ht="11.25" hidden="false" customHeight="false" outlineLevel="0" collapsed="false">
      <c r="A408" s="49"/>
      <c r="B408" s="35"/>
      <c r="F408" s="37"/>
      <c r="G408" s="38"/>
      <c r="H408" s="39"/>
      <c r="I408" s="40"/>
      <c r="J408" s="39"/>
      <c r="K408" s="41"/>
      <c r="L408" s="41"/>
      <c r="M408" s="42"/>
      <c r="N408" s="42"/>
      <c r="O408" s="42"/>
      <c r="P408" s="42"/>
      <c r="Q408" s="42"/>
      <c r="R408" s="43"/>
      <c r="S408" s="44"/>
      <c r="T408" s="44"/>
      <c r="U408" s="45"/>
      <c r="V408" s="45"/>
      <c r="W408" s="46"/>
      <c r="X408" s="47"/>
      <c r="Y408" s="48"/>
    </row>
    <row r="409" customFormat="false" ht="11.25" hidden="false" customHeight="false" outlineLevel="0" collapsed="false">
      <c r="A409" s="49"/>
      <c r="B409" s="35"/>
      <c r="F409" s="37"/>
      <c r="G409" s="38"/>
      <c r="H409" s="39"/>
      <c r="I409" s="40"/>
      <c r="J409" s="39"/>
      <c r="K409" s="41"/>
      <c r="L409" s="41"/>
      <c r="M409" s="42"/>
      <c r="N409" s="42"/>
      <c r="O409" s="42"/>
      <c r="P409" s="42"/>
      <c r="Q409" s="42"/>
      <c r="R409" s="43"/>
      <c r="S409" s="44"/>
      <c r="T409" s="44"/>
      <c r="U409" s="45"/>
      <c r="V409" s="45"/>
      <c r="W409" s="46"/>
      <c r="X409" s="47"/>
      <c r="Y409" s="48"/>
    </row>
    <row r="410" customFormat="false" ht="11.25" hidden="false" customHeight="false" outlineLevel="0" collapsed="false">
      <c r="A410" s="49"/>
      <c r="B410" s="35"/>
      <c r="F410" s="37"/>
      <c r="G410" s="38"/>
      <c r="H410" s="39"/>
      <c r="I410" s="40"/>
      <c r="J410" s="39"/>
      <c r="K410" s="41"/>
      <c r="L410" s="41"/>
      <c r="M410" s="42"/>
      <c r="N410" s="42"/>
      <c r="O410" s="42"/>
      <c r="P410" s="42"/>
      <c r="Q410" s="42"/>
      <c r="R410" s="43"/>
      <c r="S410" s="44"/>
      <c r="T410" s="44"/>
      <c r="U410" s="45"/>
      <c r="V410" s="45"/>
      <c r="W410" s="46"/>
      <c r="X410" s="47"/>
      <c r="Y410" s="48"/>
    </row>
    <row r="411" customFormat="false" ht="11.25" hidden="false" customHeight="false" outlineLevel="0" collapsed="false">
      <c r="A411" s="49"/>
      <c r="B411" s="35"/>
      <c r="F411" s="37"/>
      <c r="G411" s="38"/>
      <c r="H411" s="39"/>
      <c r="I411" s="40"/>
      <c r="J411" s="39"/>
      <c r="K411" s="41"/>
      <c r="L411" s="41"/>
      <c r="M411" s="42"/>
      <c r="N411" s="42"/>
      <c r="O411" s="42"/>
      <c r="P411" s="42"/>
      <c r="Q411" s="42"/>
      <c r="R411" s="43"/>
      <c r="S411" s="44"/>
      <c r="T411" s="44"/>
      <c r="U411" s="45"/>
      <c r="V411" s="45"/>
      <c r="W411" s="46"/>
      <c r="X411" s="47"/>
      <c r="Y411" s="48"/>
    </row>
    <row r="412" customFormat="false" ht="11.25" hidden="false" customHeight="false" outlineLevel="0" collapsed="false">
      <c r="A412" s="49"/>
      <c r="B412" s="35"/>
      <c r="F412" s="37"/>
      <c r="G412" s="38"/>
      <c r="H412" s="39"/>
      <c r="I412" s="40"/>
      <c r="J412" s="39"/>
      <c r="K412" s="41"/>
      <c r="L412" s="41"/>
      <c r="M412" s="42"/>
      <c r="N412" s="42"/>
      <c r="O412" s="42"/>
      <c r="P412" s="42"/>
      <c r="Q412" s="42"/>
      <c r="R412" s="43"/>
      <c r="S412" s="44"/>
      <c r="T412" s="44"/>
      <c r="U412" s="45"/>
      <c r="V412" s="45"/>
      <c r="W412" s="46"/>
      <c r="X412" s="47"/>
      <c r="Y412" s="48"/>
    </row>
    <row r="413" customFormat="false" ht="11.25" hidden="false" customHeight="false" outlineLevel="0" collapsed="false">
      <c r="A413" s="49"/>
      <c r="B413" s="35"/>
      <c r="F413" s="37"/>
      <c r="G413" s="38"/>
      <c r="H413" s="39"/>
      <c r="I413" s="40"/>
      <c r="J413" s="39"/>
      <c r="K413" s="41"/>
      <c r="L413" s="41"/>
      <c r="M413" s="42"/>
      <c r="N413" s="42"/>
      <c r="O413" s="42"/>
      <c r="P413" s="42"/>
      <c r="Q413" s="42"/>
      <c r="R413" s="43"/>
      <c r="S413" s="44"/>
      <c r="T413" s="44"/>
      <c r="U413" s="45"/>
      <c r="V413" s="45"/>
      <c r="W413" s="46"/>
      <c r="X413" s="47"/>
      <c r="Y413" s="48"/>
    </row>
    <row r="414" customFormat="false" ht="11.25" hidden="false" customHeight="false" outlineLevel="0" collapsed="false">
      <c r="A414" s="49"/>
      <c r="B414" s="35"/>
      <c r="F414" s="37"/>
      <c r="G414" s="38"/>
      <c r="H414" s="39"/>
      <c r="I414" s="40"/>
      <c r="J414" s="39"/>
      <c r="K414" s="41"/>
      <c r="L414" s="41"/>
      <c r="M414" s="42"/>
      <c r="N414" s="42"/>
      <c r="O414" s="42"/>
      <c r="P414" s="42"/>
      <c r="Q414" s="42"/>
      <c r="R414" s="43"/>
      <c r="S414" s="44"/>
      <c r="T414" s="44"/>
      <c r="U414" s="45"/>
      <c r="V414" s="45"/>
      <c r="W414" s="46"/>
      <c r="X414" s="47"/>
      <c r="Y414" s="48"/>
    </row>
    <row r="415" customFormat="false" ht="11.25" hidden="false" customHeight="false" outlineLevel="0" collapsed="false">
      <c r="A415" s="49"/>
      <c r="B415" s="35"/>
      <c r="F415" s="37"/>
      <c r="G415" s="38"/>
      <c r="H415" s="39"/>
      <c r="I415" s="40"/>
      <c r="J415" s="39"/>
      <c r="K415" s="41"/>
      <c r="L415" s="41"/>
      <c r="M415" s="42"/>
      <c r="N415" s="42"/>
      <c r="O415" s="42"/>
      <c r="P415" s="42"/>
      <c r="Q415" s="42"/>
      <c r="R415" s="43"/>
      <c r="S415" s="44"/>
      <c r="T415" s="44"/>
      <c r="U415" s="45"/>
      <c r="V415" s="45"/>
      <c r="W415" s="46"/>
      <c r="X415" s="47"/>
      <c r="Y415" s="48"/>
    </row>
    <row r="416" customFormat="false" ht="11.25" hidden="false" customHeight="false" outlineLevel="0" collapsed="false">
      <c r="A416" s="49"/>
      <c r="B416" s="35"/>
      <c r="F416" s="37"/>
      <c r="G416" s="38"/>
      <c r="H416" s="39"/>
      <c r="I416" s="40"/>
      <c r="J416" s="39"/>
      <c r="K416" s="41"/>
      <c r="L416" s="41"/>
      <c r="M416" s="42"/>
      <c r="N416" s="42"/>
      <c r="O416" s="42"/>
      <c r="P416" s="42"/>
      <c r="Q416" s="42"/>
      <c r="R416" s="43"/>
      <c r="S416" s="44"/>
      <c r="T416" s="44"/>
      <c r="U416" s="45"/>
      <c r="V416" s="45"/>
      <c r="W416" s="46"/>
      <c r="X416" s="47"/>
      <c r="Y416" s="48"/>
    </row>
    <row r="417" customFormat="false" ht="11.25" hidden="false" customHeight="false" outlineLevel="0" collapsed="false">
      <c r="A417" s="49"/>
      <c r="B417" s="35"/>
      <c r="F417" s="37"/>
      <c r="G417" s="38"/>
      <c r="H417" s="39"/>
      <c r="I417" s="40"/>
      <c r="J417" s="39"/>
      <c r="K417" s="41"/>
      <c r="L417" s="41"/>
      <c r="M417" s="42"/>
      <c r="N417" s="42"/>
      <c r="O417" s="42"/>
      <c r="P417" s="42"/>
      <c r="Q417" s="42"/>
      <c r="R417" s="43"/>
      <c r="S417" s="44"/>
      <c r="T417" s="44"/>
      <c r="U417" s="45"/>
      <c r="V417" s="45"/>
      <c r="W417" s="46"/>
      <c r="X417" s="47"/>
      <c r="Y417" s="48"/>
    </row>
    <row r="418" customFormat="false" ht="11.25" hidden="false" customHeight="false" outlineLevel="0" collapsed="false">
      <c r="A418" s="49"/>
      <c r="B418" s="35"/>
      <c r="F418" s="37"/>
      <c r="G418" s="38"/>
      <c r="H418" s="39"/>
      <c r="I418" s="40"/>
      <c r="J418" s="39"/>
      <c r="K418" s="41"/>
      <c r="L418" s="41"/>
      <c r="M418" s="42"/>
      <c r="N418" s="42"/>
      <c r="O418" s="42"/>
      <c r="P418" s="42"/>
      <c r="Q418" s="42"/>
      <c r="R418" s="43"/>
      <c r="S418" s="44"/>
      <c r="T418" s="44"/>
      <c r="U418" s="45"/>
      <c r="V418" s="45"/>
      <c r="W418" s="46"/>
      <c r="X418" s="47"/>
      <c r="Y418" s="48"/>
    </row>
    <row r="419" customFormat="false" ht="11.25" hidden="false" customHeight="false" outlineLevel="0" collapsed="false">
      <c r="A419" s="49"/>
      <c r="B419" s="35"/>
      <c r="F419" s="37"/>
      <c r="G419" s="38"/>
      <c r="H419" s="39"/>
      <c r="I419" s="40"/>
      <c r="J419" s="39"/>
      <c r="K419" s="41"/>
      <c r="L419" s="41"/>
      <c r="M419" s="42"/>
      <c r="N419" s="42"/>
      <c r="O419" s="42"/>
      <c r="P419" s="42"/>
      <c r="Q419" s="42"/>
      <c r="R419" s="43"/>
      <c r="S419" s="44"/>
      <c r="T419" s="44"/>
      <c r="U419" s="45"/>
      <c r="V419" s="45"/>
      <c r="W419" s="46"/>
      <c r="X419" s="47"/>
      <c r="Y419" s="48"/>
    </row>
    <row r="420" customFormat="false" ht="11.25" hidden="false" customHeight="false" outlineLevel="0" collapsed="false">
      <c r="A420" s="49"/>
      <c r="B420" s="35"/>
      <c r="F420" s="37"/>
      <c r="G420" s="38"/>
      <c r="H420" s="39"/>
      <c r="I420" s="40"/>
      <c r="J420" s="39"/>
      <c r="K420" s="41"/>
      <c r="L420" s="41"/>
      <c r="M420" s="42"/>
      <c r="N420" s="42"/>
      <c r="O420" s="42"/>
      <c r="P420" s="42"/>
      <c r="Q420" s="42"/>
      <c r="R420" s="43"/>
      <c r="S420" s="44"/>
      <c r="T420" s="44"/>
      <c r="U420" s="45"/>
      <c r="V420" s="45"/>
      <c r="W420" s="46"/>
      <c r="X420" s="47"/>
      <c r="Y420" s="48"/>
    </row>
    <row r="421" customFormat="false" ht="11.25" hidden="false" customHeight="false" outlineLevel="0" collapsed="false">
      <c r="A421" s="49"/>
      <c r="B421" s="35"/>
      <c r="F421" s="37"/>
      <c r="G421" s="38"/>
      <c r="H421" s="39"/>
      <c r="I421" s="40"/>
      <c r="J421" s="39"/>
      <c r="K421" s="41"/>
      <c r="L421" s="41"/>
      <c r="M421" s="42"/>
      <c r="N421" s="42"/>
      <c r="O421" s="42"/>
      <c r="P421" s="42"/>
      <c r="Q421" s="42"/>
      <c r="R421" s="43"/>
      <c r="S421" s="44"/>
      <c r="T421" s="44"/>
      <c r="U421" s="45"/>
      <c r="V421" s="45"/>
      <c r="W421" s="46"/>
      <c r="X421" s="47"/>
      <c r="Y421" s="48"/>
    </row>
    <row r="422" customFormat="false" ht="11.25" hidden="false" customHeight="false" outlineLevel="0" collapsed="false">
      <c r="A422" s="49"/>
      <c r="B422" s="35"/>
      <c r="F422" s="37"/>
      <c r="G422" s="38"/>
      <c r="H422" s="39"/>
      <c r="I422" s="40"/>
      <c r="J422" s="39"/>
      <c r="K422" s="41"/>
      <c r="L422" s="41"/>
      <c r="M422" s="42"/>
      <c r="N422" s="42"/>
      <c r="O422" s="42"/>
      <c r="P422" s="42"/>
      <c r="Q422" s="42"/>
      <c r="R422" s="43"/>
      <c r="S422" s="44"/>
      <c r="T422" s="44"/>
      <c r="U422" s="45"/>
      <c r="V422" s="45"/>
      <c r="W422" s="46"/>
      <c r="X422" s="47"/>
      <c r="Y422" s="48"/>
    </row>
    <row r="423" customFormat="false" ht="11.25" hidden="false" customHeight="false" outlineLevel="0" collapsed="false">
      <c r="A423" s="49"/>
      <c r="B423" s="35"/>
      <c r="F423" s="37"/>
      <c r="G423" s="38"/>
      <c r="H423" s="39"/>
      <c r="I423" s="40"/>
      <c r="J423" s="39"/>
      <c r="K423" s="41"/>
      <c r="L423" s="41"/>
      <c r="M423" s="42"/>
      <c r="N423" s="42"/>
      <c r="O423" s="42"/>
      <c r="P423" s="42"/>
      <c r="Q423" s="42"/>
      <c r="R423" s="43"/>
      <c r="S423" s="44"/>
      <c r="T423" s="44"/>
      <c r="U423" s="45"/>
      <c r="V423" s="45"/>
      <c r="W423" s="46"/>
      <c r="X423" s="47"/>
      <c r="Y423" s="48"/>
    </row>
    <row r="424" customFormat="false" ht="11.25" hidden="false" customHeight="false" outlineLevel="0" collapsed="false">
      <c r="A424" s="49"/>
      <c r="B424" s="35"/>
      <c r="F424" s="37"/>
      <c r="G424" s="38"/>
      <c r="H424" s="39"/>
      <c r="I424" s="40"/>
      <c r="J424" s="39"/>
      <c r="K424" s="41"/>
      <c r="L424" s="41"/>
      <c r="M424" s="42"/>
      <c r="N424" s="42"/>
      <c r="O424" s="42"/>
      <c r="P424" s="42"/>
      <c r="Q424" s="42"/>
      <c r="R424" s="43"/>
      <c r="S424" s="44"/>
      <c r="T424" s="44"/>
      <c r="U424" s="45"/>
      <c r="V424" s="45"/>
      <c r="W424" s="46"/>
      <c r="X424" s="47"/>
      <c r="Y424" s="48"/>
    </row>
    <row r="425" customFormat="false" ht="11.25" hidden="false" customHeight="false" outlineLevel="0" collapsed="false">
      <c r="A425" s="49"/>
      <c r="B425" s="35"/>
      <c r="F425" s="37"/>
      <c r="G425" s="38"/>
      <c r="H425" s="39"/>
      <c r="I425" s="40"/>
      <c r="J425" s="39"/>
      <c r="K425" s="41"/>
      <c r="L425" s="41"/>
      <c r="M425" s="42"/>
      <c r="N425" s="42"/>
      <c r="O425" s="42"/>
      <c r="P425" s="42"/>
      <c r="Q425" s="42"/>
      <c r="R425" s="43"/>
      <c r="S425" s="44"/>
      <c r="T425" s="44"/>
      <c r="U425" s="45"/>
      <c r="V425" s="45"/>
      <c r="W425" s="46"/>
      <c r="X425" s="47"/>
      <c r="Y425" s="48"/>
    </row>
    <row r="426" customFormat="false" ht="11.25" hidden="false" customHeight="false" outlineLevel="0" collapsed="false">
      <c r="A426" s="49"/>
      <c r="B426" s="35"/>
      <c r="F426" s="37"/>
      <c r="G426" s="38"/>
      <c r="H426" s="39"/>
      <c r="I426" s="40"/>
      <c r="J426" s="39"/>
      <c r="K426" s="41"/>
      <c r="L426" s="41"/>
      <c r="M426" s="42"/>
      <c r="N426" s="42"/>
      <c r="O426" s="42"/>
      <c r="P426" s="42"/>
      <c r="Q426" s="42"/>
      <c r="R426" s="43"/>
      <c r="S426" s="44"/>
      <c r="T426" s="44"/>
      <c r="U426" s="45"/>
      <c r="V426" s="45"/>
      <c r="W426" s="46"/>
      <c r="X426" s="47"/>
      <c r="Y426" s="48"/>
    </row>
    <row r="427" customFormat="false" ht="11.25" hidden="false" customHeight="false" outlineLevel="0" collapsed="false">
      <c r="A427" s="49"/>
      <c r="B427" s="35"/>
      <c r="F427" s="37"/>
      <c r="G427" s="38"/>
      <c r="H427" s="39"/>
      <c r="I427" s="40"/>
      <c r="J427" s="39"/>
      <c r="K427" s="41"/>
      <c r="L427" s="41"/>
      <c r="M427" s="42"/>
      <c r="N427" s="42"/>
      <c r="O427" s="42"/>
      <c r="P427" s="42"/>
      <c r="Q427" s="42"/>
      <c r="R427" s="43"/>
      <c r="S427" s="44"/>
      <c r="T427" s="44"/>
      <c r="U427" s="45"/>
      <c r="V427" s="45"/>
      <c r="W427" s="46"/>
      <c r="X427" s="47"/>
      <c r="Y427" s="48"/>
    </row>
    <row r="428" customFormat="false" ht="11.25" hidden="false" customHeight="false" outlineLevel="0" collapsed="false">
      <c r="A428" s="49"/>
      <c r="B428" s="35"/>
      <c r="F428" s="37"/>
      <c r="G428" s="38"/>
      <c r="H428" s="39"/>
      <c r="I428" s="40"/>
      <c r="J428" s="39"/>
      <c r="K428" s="41"/>
      <c r="L428" s="41"/>
      <c r="M428" s="42"/>
      <c r="N428" s="42"/>
      <c r="O428" s="42"/>
      <c r="P428" s="42"/>
      <c r="Q428" s="42"/>
      <c r="R428" s="43"/>
      <c r="S428" s="44"/>
      <c r="T428" s="44"/>
      <c r="U428" s="45"/>
      <c r="V428" s="45"/>
      <c r="W428" s="46"/>
      <c r="X428" s="47"/>
      <c r="Y428" s="48"/>
    </row>
    <row r="429" customFormat="false" ht="11.25" hidden="false" customHeight="false" outlineLevel="0" collapsed="false">
      <c r="A429" s="49"/>
      <c r="B429" s="35"/>
      <c r="F429" s="37"/>
      <c r="G429" s="38"/>
      <c r="H429" s="39"/>
      <c r="I429" s="40"/>
      <c r="J429" s="39"/>
      <c r="K429" s="41"/>
      <c r="L429" s="41"/>
      <c r="M429" s="42"/>
      <c r="N429" s="42"/>
      <c r="O429" s="42"/>
      <c r="P429" s="42"/>
      <c r="Q429" s="42"/>
      <c r="R429" s="43"/>
      <c r="S429" s="44"/>
      <c r="T429" s="44"/>
      <c r="U429" s="45"/>
      <c r="V429" s="45"/>
      <c r="W429" s="46"/>
      <c r="X429" s="47"/>
      <c r="Y429" s="48"/>
    </row>
    <row r="430" customFormat="false" ht="11.25" hidden="false" customHeight="false" outlineLevel="0" collapsed="false">
      <c r="A430" s="49"/>
      <c r="B430" s="35"/>
      <c r="F430" s="37"/>
      <c r="G430" s="38"/>
      <c r="H430" s="39"/>
      <c r="I430" s="40"/>
      <c r="J430" s="39"/>
      <c r="K430" s="41"/>
      <c r="L430" s="41"/>
      <c r="M430" s="42"/>
      <c r="N430" s="42"/>
      <c r="O430" s="42"/>
      <c r="P430" s="42"/>
      <c r="Q430" s="42"/>
      <c r="R430" s="43"/>
      <c r="S430" s="44"/>
      <c r="T430" s="44"/>
      <c r="U430" s="45"/>
      <c r="V430" s="45"/>
      <c r="W430" s="46"/>
      <c r="X430" s="47"/>
      <c r="Y430" s="48"/>
    </row>
    <row r="431" customFormat="false" ht="11.25" hidden="false" customHeight="false" outlineLevel="0" collapsed="false">
      <c r="A431" s="49"/>
      <c r="B431" s="35"/>
      <c r="F431" s="37"/>
      <c r="G431" s="38"/>
      <c r="H431" s="39"/>
      <c r="I431" s="40"/>
      <c r="J431" s="39"/>
      <c r="K431" s="41"/>
      <c r="L431" s="41"/>
      <c r="M431" s="42"/>
      <c r="N431" s="42"/>
      <c r="O431" s="42"/>
      <c r="P431" s="42"/>
      <c r="Q431" s="42"/>
      <c r="R431" s="43"/>
      <c r="S431" s="44"/>
      <c r="T431" s="44"/>
      <c r="U431" s="45"/>
      <c r="V431" s="45"/>
      <c r="W431" s="46"/>
      <c r="X431" s="47"/>
      <c r="Y431" s="48"/>
    </row>
    <row r="432" customFormat="false" ht="11.25" hidden="false" customHeight="false" outlineLevel="0" collapsed="false">
      <c r="A432" s="49"/>
      <c r="B432" s="35"/>
      <c r="F432" s="37"/>
      <c r="G432" s="38"/>
      <c r="H432" s="39"/>
      <c r="I432" s="40"/>
      <c r="J432" s="39"/>
      <c r="K432" s="41"/>
      <c r="L432" s="41"/>
      <c r="M432" s="42"/>
      <c r="N432" s="42"/>
      <c r="O432" s="42"/>
      <c r="P432" s="42"/>
      <c r="Q432" s="42"/>
      <c r="R432" s="43"/>
      <c r="S432" s="44"/>
      <c r="T432" s="44"/>
      <c r="U432" s="45"/>
      <c r="V432" s="45"/>
      <c r="W432" s="46"/>
      <c r="X432" s="47"/>
      <c r="Y432" s="48"/>
    </row>
    <row r="433" customFormat="false" ht="11.25" hidden="false" customHeight="false" outlineLevel="0" collapsed="false">
      <c r="A433" s="49"/>
      <c r="B433" s="35"/>
      <c r="F433" s="37"/>
      <c r="G433" s="38"/>
      <c r="H433" s="39"/>
      <c r="I433" s="40"/>
      <c r="J433" s="39"/>
      <c r="K433" s="41"/>
      <c r="L433" s="41"/>
      <c r="M433" s="42"/>
      <c r="N433" s="42"/>
      <c r="O433" s="42"/>
      <c r="P433" s="42"/>
      <c r="Q433" s="42"/>
      <c r="R433" s="43"/>
      <c r="S433" s="44"/>
      <c r="T433" s="44"/>
      <c r="U433" s="45"/>
      <c r="V433" s="45"/>
      <c r="W433" s="46"/>
      <c r="X433" s="47"/>
      <c r="Y433" s="48"/>
    </row>
    <row r="434" customFormat="false" ht="11.25" hidden="false" customHeight="false" outlineLevel="0" collapsed="false">
      <c r="A434" s="49"/>
      <c r="B434" s="35"/>
      <c r="F434" s="37"/>
      <c r="G434" s="38"/>
      <c r="H434" s="39"/>
      <c r="I434" s="40"/>
      <c r="J434" s="39"/>
      <c r="K434" s="41"/>
      <c r="L434" s="41"/>
      <c r="M434" s="42"/>
      <c r="N434" s="42"/>
      <c r="O434" s="42"/>
      <c r="P434" s="42"/>
      <c r="Q434" s="42"/>
      <c r="R434" s="43"/>
      <c r="S434" s="44"/>
      <c r="T434" s="44"/>
      <c r="U434" s="45"/>
      <c r="V434" s="45"/>
      <c r="W434" s="46"/>
      <c r="X434" s="47"/>
      <c r="Y434" s="48"/>
    </row>
    <row r="435" customFormat="false" ht="11.25" hidden="false" customHeight="false" outlineLevel="0" collapsed="false">
      <c r="A435" s="49"/>
      <c r="B435" s="35"/>
      <c r="F435" s="37"/>
      <c r="G435" s="38"/>
      <c r="H435" s="39"/>
      <c r="I435" s="40"/>
      <c r="J435" s="39"/>
      <c r="K435" s="41"/>
      <c r="L435" s="41"/>
      <c r="M435" s="42"/>
      <c r="N435" s="42"/>
      <c r="O435" s="42"/>
      <c r="P435" s="42"/>
      <c r="Q435" s="42"/>
      <c r="R435" s="43"/>
      <c r="S435" s="44"/>
      <c r="T435" s="44"/>
      <c r="U435" s="45"/>
      <c r="V435" s="45"/>
      <c r="W435" s="46"/>
      <c r="X435" s="47"/>
      <c r="Y435" s="48"/>
    </row>
    <row r="436" customFormat="false" ht="11.25" hidden="false" customHeight="false" outlineLevel="0" collapsed="false">
      <c r="A436" s="49"/>
      <c r="B436" s="35"/>
      <c r="F436" s="37"/>
      <c r="G436" s="38"/>
      <c r="H436" s="39"/>
      <c r="I436" s="40"/>
      <c r="J436" s="39"/>
      <c r="K436" s="41"/>
      <c r="L436" s="41"/>
      <c r="M436" s="42"/>
      <c r="N436" s="42"/>
      <c r="O436" s="42"/>
      <c r="P436" s="42"/>
      <c r="Q436" s="42"/>
      <c r="R436" s="43"/>
      <c r="S436" s="44"/>
      <c r="T436" s="44"/>
      <c r="U436" s="45"/>
      <c r="V436" s="45"/>
      <c r="W436" s="46"/>
      <c r="X436" s="47"/>
      <c r="Y436" s="48"/>
    </row>
    <row r="437" customFormat="false" ht="11.25" hidden="false" customHeight="false" outlineLevel="0" collapsed="false">
      <c r="A437" s="49"/>
      <c r="B437" s="35"/>
      <c r="F437" s="37"/>
      <c r="G437" s="38"/>
      <c r="H437" s="39"/>
      <c r="I437" s="40"/>
      <c r="J437" s="39"/>
      <c r="K437" s="41"/>
      <c r="L437" s="41"/>
      <c r="M437" s="42"/>
      <c r="N437" s="42"/>
      <c r="O437" s="42"/>
      <c r="P437" s="42"/>
      <c r="Q437" s="42"/>
      <c r="R437" s="43"/>
      <c r="S437" s="44"/>
      <c r="T437" s="44"/>
      <c r="U437" s="45"/>
      <c r="V437" s="45"/>
      <c r="W437" s="46"/>
      <c r="X437" s="47"/>
      <c r="Y437" s="48"/>
    </row>
    <row r="438" customFormat="false" ht="11.25" hidden="false" customHeight="false" outlineLevel="0" collapsed="false">
      <c r="A438" s="49"/>
      <c r="B438" s="35"/>
      <c r="F438" s="37"/>
      <c r="G438" s="38"/>
      <c r="H438" s="39"/>
      <c r="I438" s="40"/>
      <c r="J438" s="39"/>
      <c r="K438" s="41"/>
      <c r="L438" s="41"/>
      <c r="M438" s="42"/>
      <c r="N438" s="42"/>
      <c r="O438" s="42"/>
      <c r="P438" s="42"/>
      <c r="Q438" s="42"/>
      <c r="R438" s="43"/>
      <c r="S438" s="44"/>
      <c r="T438" s="44"/>
      <c r="U438" s="45"/>
      <c r="V438" s="45"/>
      <c r="W438" s="46"/>
      <c r="X438" s="47"/>
      <c r="Y438" s="48"/>
    </row>
    <row r="439" customFormat="false" ht="11.25" hidden="false" customHeight="false" outlineLevel="0" collapsed="false">
      <c r="A439" s="49"/>
      <c r="B439" s="35"/>
      <c r="F439" s="37"/>
      <c r="G439" s="38"/>
      <c r="H439" s="39"/>
      <c r="I439" s="40"/>
      <c r="J439" s="39"/>
      <c r="K439" s="41"/>
      <c r="L439" s="41"/>
      <c r="M439" s="42"/>
      <c r="N439" s="42"/>
      <c r="O439" s="42"/>
      <c r="P439" s="42"/>
      <c r="Q439" s="42"/>
      <c r="R439" s="43"/>
      <c r="S439" s="44"/>
      <c r="T439" s="44"/>
      <c r="U439" s="45"/>
      <c r="V439" s="45"/>
      <c r="W439" s="46"/>
      <c r="X439" s="47"/>
      <c r="Y439" s="48"/>
    </row>
    <row r="440" customFormat="false" ht="11.25" hidden="false" customHeight="false" outlineLevel="0" collapsed="false">
      <c r="A440" s="49"/>
      <c r="B440" s="35"/>
      <c r="F440" s="37"/>
      <c r="G440" s="38"/>
      <c r="H440" s="39"/>
      <c r="I440" s="40"/>
      <c r="J440" s="39"/>
      <c r="K440" s="41"/>
      <c r="L440" s="41"/>
      <c r="M440" s="42"/>
      <c r="N440" s="42"/>
      <c r="O440" s="42"/>
      <c r="P440" s="42"/>
      <c r="Q440" s="42"/>
      <c r="R440" s="43"/>
      <c r="S440" s="44"/>
      <c r="T440" s="44"/>
      <c r="U440" s="45"/>
      <c r="V440" s="45"/>
      <c r="W440" s="46"/>
      <c r="X440" s="47"/>
      <c r="Y440" s="48"/>
    </row>
    <row r="441" customFormat="false" ht="11.25" hidden="false" customHeight="false" outlineLevel="0" collapsed="false">
      <c r="A441" s="49"/>
      <c r="B441" s="35"/>
      <c r="F441" s="37"/>
      <c r="G441" s="38"/>
      <c r="H441" s="39"/>
      <c r="I441" s="40"/>
      <c r="J441" s="39"/>
      <c r="K441" s="41"/>
      <c r="L441" s="41"/>
      <c r="M441" s="42"/>
      <c r="N441" s="42"/>
      <c r="O441" s="42"/>
      <c r="P441" s="42"/>
      <c r="Q441" s="42"/>
      <c r="R441" s="43"/>
      <c r="S441" s="44"/>
      <c r="T441" s="44"/>
      <c r="U441" s="45"/>
      <c r="V441" s="45"/>
      <c r="W441" s="46"/>
      <c r="X441" s="47"/>
      <c r="Y441" s="48"/>
    </row>
    <row r="442" customFormat="false" ht="11.25" hidden="false" customHeight="false" outlineLevel="0" collapsed="false">
      <c r="A442" s="49"/>
      <c r="B442" s="35"/>
      <c r="F442" s="37"/>
      <c r="G442" s="38"/>
      <c r="H442" s="39"/>
      <c r="I442" s="40"/>
      <c r="J442" s="39"/>
      <c r="K442" s="41"/>
      <c r="L442" s="41"/>
      <c r="M442" s="42"/>
      <c r="N442" s="42"/>
      <c r="O442" s="42"/>
      <c r="P442" s="42"/>
      <c r="Q442" s="42"/>
      <c r="R442" s="43"/>
      <c r="S442" s="44"/>
      <c r="T442" s="44"/>
      <c r="U442" s="45"/>
      <c r="V442" s="45"/>
      <c r="W442" s="46"/>
      <c r="X442" s="47"/>
      <c r="Y442" s="48"/>
    </row>
    <row r="443" customFormat="false" ht="11.25" hidden="false" customHeight="false" outlineLevel="0" collapsed="false">
      <c r="A443" s="49"/>
      <c r="B443" s="35"/>
      <c r="F443" s="37"/>
      <c r="G443" s="38"/>
      <c r="H443" s="39"/>
      <c r="I443" s="40"/>
      <c r="J443" s="39"/>
      <c r="K443" s="41"/>
      <c r="L443" s="41"/>
      <c r="M443" s="42"/>
      <c r="N443" s="42"/>
      <c r="O443" s="42"/>
      <c r="P443" s="42"/>
      <c r="Q443" s="42"/>
      <c r="R443" s="43"/>
      <c r="S443" s="44"/>
      <c r="T443" s="44"/>
      <c r="U443" s="45"/>
      <c r="V443" s="45"/>
      <c r="W443" s="46"/>
      <c r="X443" s="47"/>
      <c r="Y443" s="48"/>
    </row>
    <row r="444" customFormat="false" ht="11.25" hidden="false" customHeight="false" outlineLevel="0" collapsed="false">
      <c r="A444" s="49"/>
      <c r="B444" s="35"/>
      <c r="F444" s="37"/>
      <c r="G444" s="38"/>
      <c r="H444" s="39"/>
      <c r="I444" s="40"/>
      <c r="J444" s="39"/>
      <c r="K444" s="41"/>
      <c r="L444" s="41"/>
      <c r="M444" s="42"/>
      <c r="N444" s="42"/>
      <c r="O444" s="42"/>
      <c r="P444" s="42"/>
      <c r="Q444" s="42"/>
      <c r="R444" s="43"/>
      <c r="S444" s="44"/>
      <c r="T444" s="44"/>
      <c r="U444" s="45"/>
      <c r="V444" s="45"/>
      <c r="W444" s="46"/>
      <c r="X444" s="47"/>
      <c r="Y444" s="48"/>
    </row>
    <row r="445" customFormat="false" ht="11.25" hidden="false" customHeight="false" outlineLevel="0" collapsed="false">
      <c r="A445" s="49"/>
      <c r="B445" s="35"/>
      <c r="F445" s="37"/>
      <c r="G445" s="38"/>
      <c r="H445" s="39"/>
      <c r="I445" s="40"/>
      <c r="J445" s="39"/>
      <c r="K445" s="41"/>
      <c r="L445" s="41"/>
      <c r="M445" s="42"/>
      <c r="N445" s="42"/>
      <c r="O445" s="42"/>
      <c r="P445" s="42"/>
      <c r="Q445" s="42"/>
      <c r="R445" s="43"/>
      <c r="S445" s="44"/>
      <c r="T445" s="44"/>
      <c r="U445" s="45"/>
      <c r="V445" s="45"/>
      <c r="W445" s="46"/>
      <c r="X445" s="47"/>
      <c r="Y445" s="48"/>
    </row>
    <row r="446" customFormat="false" ht="11.25" hidden="false" customHeight="false" outlineLevel="0" collapsed="false">
      <c r="A446" s="49"/>
      <c r="B446" s="35"/>
      <c r="F446" s="37"/>
      <c r="G446" s="38"/>
      <c r="H446" s="39"/>
      <c r="I446" s="40"/>
      <c r="J446" s="39"/>
      <c r="K446" s="41"/>
      <c r="L446" s="41"/>
      <c r="M446" s="42"/>
      <c r="N446" s="42"/>
      <c r="O446" s="42"/>
      <c r="P446" s="42"/>
      <c r="Q446" s="42"/>
      <c r="R446" s="43"/>
      <c r="S446" s="44"/>
      <c r="T446" s="44"/>
      <c r="U446" s="45"/>
      <c r="V446" s="45"/>
      <c r="W446" s="46"/>
      <c r="X446" s="47"/>
      <c r="Y446" s="48"/>
    </row>
    <row r="447" customFormat="false" ht="11.25" hidden="false" customHeight="false" outlineLevel="0" collapsed="false">
      <c r="A447" s="49"/>
      <c r="B447" s="35"/>
      <c r="F447" s="37"/>
      <c r="G447" s="38"/>
      <c r="H447" s="39"/>
      <c r="I447" s="40"/>
      <c r="J447" s="39"/>
      <c r="K447" s="41"/>
      <c r="L447" s="41"/>
      <c r="M447" s="42"/>
      <c r="N447" s="42"/>
      <c r="O447" s="42"/>
      <c r="P447" s="42"/>
      <c r="Q447" s="42"/>
      <c r="R447" s="43"/>
      <c r="S447" s="44"/>
      <c r="T447" s="44"/>
      <c r="U447" s="45"/>
      <c r="V447" s="45"/>
      <c r="W447" s="46"/>
      <c r="X447" s="47"/>
      <c r="Y447" s="48"/>
    </row>
    <row r="448" customFormat="false" ht="11.25" hidden="false" customHeight="false" outlineLevel="0" collapsed="false">
      <c r="A448" s="49"/>
      <c r="B448" s="35"/>
      <c r="F448" s="37"/>
      <c r="G448" s="38"/>
      <c r="H448" s="39"/>
      <c r="I448" s="40"/>
      <c r="J448" s="39"/>
      <c r="K448" s="41"/>
      <c r="L448" s="41"/>
      <c r="M448" s="42"/>
      <c r="N448" s="42"/>
      <c r="O448" s="42"/>
      <c r="P448" s="42"/>
      <c r="Q448" s="42"/>
      <c r="R448" s="43"/>
      <c r="S448" s="44"/>
      <c r="T448" s="44"/>
      <c r="U448" s="45"/>
      <c r="V448" s="45"/>
      <c r="W448" s="46"/>
      <c r="X448" s="47"/>
      <c r="Y448" s="48"/>
    </row>
    <row r="449" customFormat="false" ht="11.25" hidden="false" customHeight="false" outlineLevel="0" collapsed="false">
      <c r="A449" s="49"/>
      <c r="B449" s="35"/>
      <c r="F449" s="37"/>
      <c r="G449" s="38"/>
      <c r="H449" s="39"/>
      <c r="I449" s="40"/>
      <c r="J449" s="39"/>
      <c r="K449" s="41"/>
      <c r="L449" s="41"/>
      <c r="M449" s="42"/>
      <c r="N449" s="42"/>
      <c r="O449" s="42"/>
      <c r="P449" s="42"/>
      <c r="Q449" s="42"/>
      <c r="R449" s="43"/>
      <c r="S449" s="44"/>
      <c r="T449" s="44"/>
      <c r="U449" s="45"/>
      <c r="V449" s="45"/>
      <c r="W449" s="46"/>
      <c r="X449" s="47"/>
      <c r="Y449" s="48"/>
    </row>
    <row r="450" customFormat="false" ht="11.25" hidden="false" customHeight="false" outlineLevel="0" collapsed="false">
      <c r="A450" s="49"/>
      <c r="B450" s="35"/>
      <c r="F450" s="37"/>
      <c r="G450" s="38"/>
      <c r="H450" s="39"/>
      <c r="I450" s="40"/>
      <c r="J450" s="39"/>
      <c r="K450" s="41"/>
      <c r="L450" s="41"/>
      <c r="M450" s="42"/>
      <c r="N450" s="42"/>
      <c r="O450" s="42"/>
      <c r="P450" s="42"/>
      <c r="Q450" s="42"/>
      <c r="R450" s="43"/>
      <c r="S450" s="44"/>
      <c r="T450" s="44"/>
      <c r="U450" s="45"/>
      <c r="V450" s="45"/>
      <c r="W450" s="46"/>
      <c r="X450" s="47"/>
      <c r="Y450" s="48"/>
    </row>
    <row r="451" customFormat="false" ht="11.25" hidden="false" customHeight="false" outlineLevel="0" collapsed="false">
      <c r="A451" s="49"/>
      <c r="B451" s="35"/>
      <c r="F451" s="37"/>
      <c r="G451" s="38"/>
      <c r="H451" s="39"/>
      <c r="I451" s="40"/>
      <c r="J451" s="39"/>
      <c r="K451" s="41"/>
      <c r="L451" s="41"/>
      <c r="M451" s="42"/>
      <c r="N451" s="42"/>
      <c r="O451" s="42"/>
      <c r="P451" s="42"/>
      <c r="Q451" s="42"/>
      <c r="R451" s="43"/>
      <c r="S451" s="44"/>
      <c r="T451" s="44"/>
      <c r="U451" s="45"/>
      <c r="V451" s="45"/>
      <c r="W451" s="46"/>
      <c r="X451" s="47"/>
      <c r="Y451" s="48"/>
    </row>
    <row r="452" customFormat="false" ht="11.25" hidden="false" customHeight="false" outlineLevel="0" collapsed="false">
      <c r="A452" s="49"/>
      <c r="B452" s="35"/>
      <c r="F452" s="37"/>
      <c r="G452" s="38"/>
      <c r="H452" s="39"/>
      <c r="I452" s="40"/>
      <c r="J452" s="39"/>
      <c r="K452" s="41"/>
      <c r="L452" s="41"/>
      <c r="M452" s="42"/>
      <c r="N452" s="42"/>
      <c r="O452" s="42"/>
      <c r="P452" s="42"/>
      <c r="Q452" s="42"/>
      <c r="R452" s="43"/>
      <c r="S452" s="44"/>
      <c r="T452" s="44"/>
      <c r="U452" s="45"/>
      <c r="V452" s="45"/>
      <c r="W452" s="46"/>
      <c r="X452" s="47"/>
      <c r="Y452" s="48"/>
    </row>
    <row r="453" customFormat="false" ht="11.25" hidden="false" customHeight="false" outlineLevel="0" collapsed="false">
      <c r="A453" s="49"/>
      <c r="B453" s="35"/>
      <c r="F453" s="37"/>
      <c r="G453" s="38"/>
      <c r="H453" s="39"/>
      <c r="I453" s="40"/>
      <c r="J453" s="39"/>
      <c r="K453" s="41"/>
      <c r="L453" s="41"/>
      <c r="M453" s="42"/>
      <c r="N453" s="42"/>
      <c r="O453" s="42"/>
      <c r="P453" s="42"/>
      <c r="Q453" s="42"/>
      <c r="R453" s="43"/>
      <c r="S453" s="44"/>
      <c r="T453" s="44"/>
      <c r="U453" s="45"/>
      <c r="V453" s="45"/>
      <c r="W453" s="46"/>
      <c r="X453" s="47"/>
      <c r="Y453" s="48"/>
    </row>
    <row r="454" customFormat="false" ht="11.25" hidden="false" customHeight="false" outlineLevel="0" collapsed="false">
      <c r="A454" s="49"/>
      <c r="B454" s="35"/>
      <c r="F454" s="37"/>
      <c r="G454" s="38"/>
      <c r="H454" s="39"/>
      <c r="I454" s="40"/>
      <c r="J454" s="39"/>
      <c r="K454" s="41"/>
      <c r="L454" s="41"/>
      <c r="M454" s="42"/>
      <c r="N454" s="42"/>
      <c r="O454" s="42"/>
      <c r="P454" s="42"/>
      <c r="Q454" s="42"/>
      <c r="R454" s="43"/>
      <c r="S454" s="44"/>
      <c r="T454" s="44"/>
      <c r="U454" s="45"/>
      <c r="V454" s="45"/>
      <c r="W454" s="46"/>
      <c r="X454" s="47"/>
      <c r="Y454" s="48"/>
    </row>
    <row r="455" customFormat="false" ht="11.25" hidden="false" customHeight="false" outlineLevel="0" collapsed="false">
      <c r="A455" s="49"/>
      <c r="B455" s="35"/>
      <c r="F455" s="37"/>
      <c r="G455" s="38"/>
      <c r="H455" s="39"/>
      <c r="I455" s="40"/>
      <c r="J455" s="39"/>
      <c r="K455" s="41"/>
      <c r="L455" s="41"/>
      <c r="M455" s="42"/>
      <c r="N455" s="42"/>
      <c r="O455" s="42"/>
      <c r="P455" s="42"/>
      <c r="Q455" s="42"/>
      <c r="R455" s="43"/>
      <c r="S455" s="44"/>
      <c r="T455" s="44"/>
      <c r="U455" s="45"/>
      <c r="V455" s="45"/>
      <c r="W455" s="46"/>
      <c r="X455" s="47"/>
      <c r="Y455" s="48"/>
    </row>
    <row r="456" customFormat="false" ht="11.25" hidden="false" customHeight="false" outlineLevel="0" collapsed="false">
      <c r="A456" s="49"/>
      <c r="B456" s="35"/>
      <c r="F456" s="37"/>
      <c r="G456" s="38"/>
      <c r="H456" s="39"/>
      <c r="I456" s="40"/>
      <c r="J456" s="39"/>
      <c r="K456" s="41"/>
      <c r="L456" s="41"/>
      <c r="M456" s="42"/>
      <c r="N456" s="42"/>
      <c r="O456" s="42"/>
      <c r="P456" s="42"/>
      <c r="Q456" s="42"/>
      <c r="R456" s="43"/>
      <c r="S456" s="44"/>
      <c r="T456" s="44"/>
      <c r="U456" s="45"/>
      <c r="V456" s="45"/>
      <c r="W456" s="46"/>
      <c r="X456" s="47"/>
      <c r="Y456" s="48"/>
    </row>
    <row r="457" customFormat="false" ht="11.25" hidden="false" customHeight="false" outlineLevel="0" collapsed="false">
      <c r="A457" s="49"/>
      <c r="B457" s="35"/>
      <c r="F457" s="37"/>
      <c r="G457" s="38"/>
      <c r="H457" s="39"/>
      <c r="I457" s="40"/>
      <c r="J457" s="39"/>
      <c r="K457" s="41"/>
      <c r="L457" s="41"/>
      <c r="M457" s="42"/>
      <c r="N457" s="42"/>
      <c r="O457" s="42"/>
      <c r="P457" s="42"/>
      <c r="Q457" s="42"/>
      <c r="R457" s="43"/>
      <c r="S457" s="44"/>
      <c r="T457" s="44"/>
      <c r="U457" s="45"/>
      <c r="V457" s="45"/>
      <c r="W457" s="46"/>
      <c r="X457" s="47"/>
      <c r="Y457" s="48"/>
    </row>
    <row r="458" customFormat="false" ht="11.25" hidden="false" customHeight="false" outlineLevel="0" collapsed="false">
      <c r="A458" s="49"/>
      <c r="B458" s="35"/>
      <c r="F458" s="37"/>
      <c r="G458" s="38"/>
      <c r="H458" s="39"/>
      <c r="I458" s="40"/>
      <c r="J458" s="39"/>
      <c r="K458" s="41"/>
      <c r="L458" s="41"/>
      <c r="M458" s="42"/>
      <c r="N458" s="42"/>
      <c r="O458" s="42"/>
      <c r="P458" s="42"/>
      <c r="Q458" s="42"/>
      <c r="R458" s="43"/>
      <c r="S458" s="44"/>
      <c r="T458" s="44"/>
      <c r="U458" s="45"/>
      <c r="V458" s="45"/>
      <c r="W458" s="46"/>
      <c r="X458" s="47"/>
      <c r="Y458" s="48"/>
    </row>
    <row r="459" customFormat="false" ht="11.25" hidden="false" customHeight="false" outlineLevel="0" collapsed="false">
      <c r="A459" s="49"/>
      <c r="B459" s="35"/>
      <c r="F459" s="37"/>
      <c r="G459" s="38"/>
      <c r="H459" s="39"/>
      <c r="I459" s="40"/>
      <c r="J459" s="39"/>
      <c r="K459" s="41"/>
      <c r="L459" s="41"/>
      <c r="M459" s="42"/>
      <c r="N459" s="42"/>
      <c r="O459" s="42"/>
      <c r="P459" s="42"/>
      <c r="Q459" s="42"/>
      <c r="R459" s="43"/>
      <c r="S459" s="44"/>
      <c r="T459" s="44"/>
      <c r="U459" s="45"/>
      <c r="V459" s="45"/>
      <c r="W459" s="46"/>
      <c r="X459" s="47"/>
      <c r="Y459" s="48"/>
    </row>
    <row r="460" customFormat="false" ht="11.25" hidden="false" customHeight="false" outlineLevel="0" collapsed="false">
      <c r="A460" s="49"/>
      <c r="B460" s="35"/>
      <c r="F460" s="37"/>
      <c r="G460" s="38"/>
      <c r="H460" s="39"/>
      <c r="I460" s="40"/>
      <c r="J460" s="39"/>
      <c r="K460" s="41"/>
      <c r="L460" s="41"/>
      <c r="M460" s="42"/>
      <c r="N460" s="42"/>
      <c r="O460" s="42"/>
      <c r="P460" s="42"/>
      <c r="Q460" s="42"/>
      <c r="R460" s="43"/>
      <c r="S460" s="44"/>
      <c r="T460" s="44"/>
      <c r="U460" s="45"/>
      <c r="V460" s="45"/>
      <c r="W460" s="46"/>
      <c r="X460" s="47"/>
      <c r="Y460" s="48"/>
    </row>
    <row r="461" customFormat="false" ht="11.25" hidden="false" customHeight="false" outlineLevel="0" collapsed="false">
      <c r="A461" s="49"/>
      <c r="B461" s="35"/>
      <c r="F461" s="37"/>
      <c r="G461" s="38"/>
      <c r="H461" s="39"/>
      <c r="I461" s="40"/>
      <c r="J461" s="39"/>
      <c r="K461" s="41"/>
      <c r="L461" s="41"/>
      <c r="M461" s="42"/>
      <c r="N461" s="42"/>
      <c r="O461" s="42"/>
      <c r="P461" s="42"/>
      <c r="Q461" s="42"/>
      <c r="R461" s="43"/>
      <c r="S461" s="44"/>
      <c r="T461" s="44"/>
      <c r="U461" s="45"/>
      <c r="V461" s="45"/>
      <c r="W461" s="46"/>
      <c r="X461" s="47"/>
      <c r="Y461" s="48"/>
    </row>
    <row r="462" customFormat="false" ht="11.25" hidden="false" customHeight="false" outlineLevel="0" collapsed="false">
      <c r="A462" s="49"/>
      <c r="B462" s="35"/>
      <c r="F462" s="37"/>
      <c r="G462" s="38"/>
      <c r="H462" s="39"/>
      <c r="I462" s="40"/>
      <c r="J462" s="39"/>
      <c r="K462" s="41"/>
      <c r="L462" s="41"/>
      <c r="M462" s="42"/>
      <c r="N462" s="42"/>
      <c r="O462" s="42"/>
      <c r="P462" s="42"/>
      <c r="Q462" s="42"/>
      <c r="R462" s="43"/>
      <c r="S462" s="44"/>
      <c r="T462" s="44"/>
      <c r="U462" s="45"/>
      <c r="V462" s="45"/>
      <c r="W462" s="46"/>
      <c r="X462" s="47"/>
      <c r="Y462" s="48"/>
    </row>
    <row r="463" customFormat="false" ht="11.25" hidden="false" customHeight="false" outlineLevel="0" collapsed="false">
      <c r="A463" s="49"/>
      <c r="B463" s="35"/>
      <c r="F463" s="37"/>
      <c r="G463" s="38"/>
      <c r="H463" s="39"/>
      <c r="I463" s="40"/>
      <c r="J463" s="39"/>
      <c r="K463" s="41"/>
      <c r="L463" s="41"/>
      <c r="M463" s="42"/>
      <c r="N463" s="42"/>
      <c r="O463" s="42"/>
      <c r="P463" s="42"/>
      <c r="Q463" s="42"/>
      <c r="R463" s="43"/>
      <c r="S463" s="44"/>
      <c r="T463" s="44"/>
      <c r="U463" s="45"/>
      <c r="V463" s="45"/>
      <c r="W463" s="46"/>
      <c r="X463" s="47"/>
      <c r="Y463" s="48"/>
    </row>
    <row r="464" customFormat="false" ht="11.25" hidden="false" customHeight="false" outlineLevel="0" collapsed="false">
      <c r="A464" s="49"/>
      <c r="B464" s="35"/>
      <c r="F464" s="37"/>
      <c r="G464" s="38"/>
      <c r="H464" s="39"/>
      <c r="I464" s="40"/>
      <c r="J464" s="39"/>
      <c r="K464" s="41"/>
      <c r="L464" s="41"/>
      <c r="M464" s="42"/>
      <c r="N464" s="42"/>
      <c r="O464" s="42"/>
      <c r="P464" s="42"/>
      <c r="Q464" s="42"/>
      <c r="R464" s="43"/>
      <c r="S464" s="44"/>
      <c r="T464" s="44"/>
      <c r="U464" s="45"/>
      <c r="V464" s="45"/>
      <c r="W464" s="46"/>
      <c r="X464" s="47"/>
      <c r="Y464" s="48"/>
    </row>
    <row r="465" customFormat="false" ht="11.25" hidden="false" customHeight="false" outlineLevel="0" collapsed="false">
      <c r="A465" s="49"/>
      <c r="B465" s="35"/>
      <c r="F465" s="37"/>
      <c r="G465" s="38"/>
      <c r="H465" s="39"/>
      <c r="I465" s="40"/>
      <c r="J465" s="39"/>
      <c r="K465" s="41"/>
      <c r="L465" s="41"/>
      <c r="M465" s="42"/>
      <c r="N465" s="42"/>
      <c r="O465" s="42"/>
      <c r="P465" s="42"/>
      <c r="Q465" s="42"/>
      <c r="R465" s="43"/>
      <c r="S465" s="44"/>
      <c r="T465" s="44"/>
      <c r="U465" s="45"/>
      <c r="V465" s="45"/>
      <c r="W465" s="46"/>
      <c r="X465" s="47"/>
      <c r="Y465" s="48"/>
    </row>
    <row r="466" customFormat="false" ht="11.25" hidden="false" customHeight="false" outlineLevel="0" collapsed="false">
      <c r="A466" s="49"/>
      <c r="B466" s="35"/>
      <c r="F466" s="37"/>
      <c r="G466" s="38"/>
      <c r="H466" s="39"/>
      <c r="I466" s="40"/>
      <c r="J466" s="39"/>
      <c r="K466" s="41"/>
      <c r="L466" s="41"/>
      <c r="M466" s="42"/>
      <c r="N466" s="42"/>
      <c r="O466" s="42"/>
      <c r="P466" s="42"/>
      <c r="Q466" s="42"/>
      <c r="R466" s="43"/>
      <c r="S466" s="44"/>
      <c r="T466" s="44"/>
      <c r="U466" s="45"/>
      <c r="V466" s="45"/>
      <c r="W466" s="46"/>
      <c r="X466" s="47"/>
      <c r="Y466" s="48"/>
    </row>
    <row r="467" customFormat="false" ht="11.25" hidden="false" customHeight="false" outlineLevel="0" collapsed="false">
      <c r="A467" s="49"/>
      <c r="B467" s="35"/>
      <c r="F467" s="37"/>
      <c r="G467" s="38"/>
      <c r="H467" s="39"/>
      <c r="I467" s="40"/>
      <c r="J467" s="39"/>
      <c r="K467" s="41"/>
      <c r="L467" s="41"/>
      <c r="M467" s="42"/>
      <c r="N467" s="42"/>
      <c r="O467" s="42"/>
      <c r="P467" s="42"/>
      <c r="Q467" s="42"/>
      <c r="R467" s="43"/>
      <c r="S467" s="44"/>
      <c r="T467" s="44"/>
      <c r="U467" s="45"/>
      <c r="V467" s="45"/>
      <c r="W467" s="46"/>
      <c r="X467" s="47"/>
      <c r="Y467" s="48"/>
    </row>
    <row r="468" customFormat="false" ht="11.25" hidden="false" customHeight="false" outlineLevel="0" collapsed="false">
      <c r="A468" s="49"/>
      <c r="B468" s="35"/>
      <c r="F468" s="37"/>
      <c r="G468" s="38"/>
      <c r="H468" s="39"/>
      <c r="I468" s="40"/>
      <c r="J468" s="39"/>
      <c r="K468" s="41"/>
      <c r="L468" s="41"/>
      <c r="M468" s="42"/>
      <c r="N468" s="42"/>
      <c r="O468" s="42"/>
      <c r="P468" s="42"/>
      <c r="Q468" s="42"/>
      <c r="R468" s="43"/>
      <c r="S468" s="44"/>
      <c r="T468" s="44"/>
      <c r="U468" s="45"/>
      <c r="V468" s="45"/>
      <c r="W468" s="46"/>
      <c r="X468" s="47"/>
      <c r="Y468" s="48"/>
    </row>
    <row r="469" customFormat="false" ht="11.25" hidden="false" customHeight="false" outlineLevel="0" collapsed="false">
      <c r="A469" s="49"/>
      <c r="B469" s="35"/>
      <c r="F469" s="37"/>
      <c r="G469" s="38"/>
      <c r="H469" s="39"/>
      <c r="I469" s="40"/>
      <c r="J469" s="39"/>
      <c r="K469" s="41"/>
      <c r="L469" s="41"/>
      <c r="M469" s="42"/>
      <c r="N469" s="42"/>
      <c r="O469" s="42"/>
      <c r="P469" s="42"/>
      <c r="Q469" s="42"/>
      <c r="R469" s="43"/>
      <c r="S469" s="44"/>
      <c r="T469" s="44"/>
      <c r="U469" s="45"/>
      <c r="V469" s="45"/>
      <c r="W469" s="46"/>
      <c r="X469" s="47"/>
      <c r="Y469" s="48"/>
    </row>
    <row r="470" customFormat="false" ht="11.25" hidden="false" customHeight="false" outlineLevel="0" collapsed="false">
      <c r="A470" s="49"/>
      <c r="B470" s="35"/>
      <c r="F470" s="37"/>
      <c r="G470" s="38"/>
      <c r="H470" s="39"/>
      <c r="I470" s="40"/>
      <c r="J470" s="39"/>
      <c r="K470" s="41"/>
      <c r="L470" s="41"/>
      <c r="M470" s="42"/>
      <c r="N470" s="42"/>
      <c r="O470" s="42"/>
      <c r="P470" s="42"/>
      <c r="Q470" s="42"/>
      <c r="R470" s="43"/>
      <c r="S470" s="44"/>
      <c r="T470" s="44"/>
      <c r="U470" s="45"/>
      <c r="V470" s="45"/>
      <c r="W470" s="46"/>
      <c r="X470" s="47"/>
      <c r="Y470" s="48"/>
    </row>
    <row r="471" customFormat="false" ht="11.25" hidden="false" customHeight="false" outlineLevel="0" collapsed="false">
      <c r="A471" s="49"/>
      <c r="B471" s="35"/>
      <c r="F471" s="37"/>
      <c r="G471" s="38"/>
      <c r="H471" s="39"/>
      <c r="I471" s="40"/>
      <c r="J471" s="39"/>
      <c r="K471" s="41"/>
      <c r="L471" s="41"/>
      <c r="M471" s="42"/>
      <c r="N471" s="42"/>
      <c r="O471" s="42"/>
      <c r="P471" s="42"/>
      <c r="Q471" s="42"/>
      <c r="R471" s="43"/>
      <c r="S471" s="44"/>
      <c r="T471" s="44"/>
      <c r="U471" s="45"/>
      <c r="V471" s="45"/>
      <c r="W471" s="46"/>
      <c r="X471" s="47"/>
      <c r="Y471" s="48"/>
    </row>
    <row r="472" customFormat="false" ht="11.25" hidden="false" customHeight="false" outlineLevel="0" collapsed="false">
      <c r="A472" s="49"/>
      <c r="B472" s="35"/>
      <c r="F472" s="37"/>
      <c r="G472" s="38"/>
      <c r="H472" s="39"/>
      <c r="I472" s="40"/>
      <c r="J472" s="39"/>
      <c r="K472" s="41"/>
      <c r="L472" s="41"/>
      <c r="M472" s="42"/>
      <c r="N472" s="42"/>
      <c r="O472" s="42"/>
      <c r="P472" s="42"/>
      <c r="Q472" s="42"/>
      <c r="R472" s="43"/>
      <c r="S472" s="44"/>
      <c r="T472" s="44"/>
      <c r="U472" s="45"/>
      <c r="V472" s="45"/>
      <c r="W472" s="46"/>
      <c r="X472" s="47"/>
      <c r="Y472" s="48"/>
    </row>
    <row r="473" customFormat="false" ht="11.25" hidden="false" customHeight="false" outlineLevel="0" collapsed="false">
      <c r="A473" s="49"/>
      <c r="B473" s="35"/>
      <c r="F473" s="37"/>
      <c r="G473" s="38"/>
      <c r="H473" s="39"/>
      <c r="I473" s="40"/>
      <c r="J473" s="39"/>
      <c r="K473" s="41"/>
      <c r="L473" s="41"/>
      <c r="M473" s="42"/>
      <c r="N473" s="42"/>
      <c r="O473" s="42"/>
      <c r="P473" s="42"/>
      <c r="Q473" s="42"/>
      <c r="R473" s="43"/>
      <c r="S473" s="44"/>
      <c r="T473" s="44"/>
      <c r="U473" s="45"/>
      <c r="V473" s="45"/>
      <c r="W473" s="46"/>
      <c r="X473" s="47"/>
      <c r="Y473" s="48"/>
    </row>
    <row r="474" customFormat="false" ht="11.25" hidden="false" customHeight="false" outlineLevel="0" collapsed="false">
      <c r="A474" s="49"/>
      <c r="B474" s="35"/>
      <c r="F474" s="37"/>
      <c r="G474" s="38"/>
      <c r="H474" s="39"/>
      <c r="I474" s="40"/>
      <c r="J474" s="39"/>
      <c r="K474" s="41"/>
      <c r="L474" s="41"/>
      <c r="M474" s="42"/>
      <c r="N474" s="42"/>
      <c r="O474" s="42"/>
      <c r="P474" s="42"/>
      <c r="Q474" s="42"/>
      <c r="R474" s="43"/>
      <c r="S474" s="44"/>
      <c r="T474" s="44"/>
      <c r="U474" s="45"/>
      <c r="V474" s="45"/>
      <c r="W474" s="46"/>
      <c r="X474" s="47"/>
      <c r="Y474" s="48"/>
    </row>
    <row r="475" customFormat="false" ht="11.25" hidden="false" customHeight="false" outlineLevel="0" collapsed="false">
      <c r="A475" s="49"/>
      <c r="B475" s="35"/>
      <c r="F475" s="37"/>
      <c r="G475" s="38"/>
      <c r="H475" s="39"/>
      <c r="I475" s="40"/>
      <c r="J475" s="39"/>
      <c r="K475" s="41"/>
      <c r="L475" s="41"/>
      <c r="M475" s="42"/>
      <c r="N475" s="42"/>
      <c r="O475" s="42"/>
      <c r="P475" s="42"/>
      <c r="Q475" s="42"/>
      <c r="R475" s="43"/>
      <c r="S475" s="44"/>
      <c r="T475" s="44"/>
      <c r="U475" s="45"/>
      <c r="V475" s="45"/>
      <c r="W475" s="46"/>
      <c r="X475" s="47"/>
      <c r="Y475" s="48"/>
    </row>
    <row r="476" customFormat="false" ht="11.25" hidden="false" customHeight="false" outlineLevel="0" collapsed="false">
      <c r="A476" s="49"/>
      <c r="B476" s="35"/>
      <c r="F476" s="37"/>
      <c r="G476" s="38"/>
      <c r="H476" s="39"/>
      <c r="I476" s="40"/>
      <c r="J476" s="39"/>
      <c r="K476" s="41"/>
      <c r="L476" s="41"/>
      <c r="M476" s="42"/>
      <c r="N476" s="42"/>
      <c r="O476" s="42"/>
      <c r="P476" s="42"/>
      <c r="Q476" s="42"/>
      <c r="R476" s="43"/>
      <c r="S476" s="44"/>
      <c r="T476" s="44"/>
      <c r="U476" s="45"/>
      <c r="V476" s="45"/>
      <c r="W476" s="46"/>
      <c r="X476" s="47"/>
      <c r="Y476" s="48"/>
    </row>
    <row r="477" customFormat="false" ht="11.25" hidden="false" customHeight="false" outlineLevel="0" collapsed="false">
      <c r="A477" s="49"/>
      <c r="B477" s="35"/>
      <c r="F477" s="37"/>
      <c r="G477" s="38"/>
      <c r="H477" s="39"/>
      <c r="I477" s="40"/>
      <c r="J477" s="39"/>
      <c r="K477" s="41"/>
      <c r="L477" s="41"/>
      <c r="M477" s="42"/>
      <c r="N477" s="42"/>
      <c r="O477" s="42"/>
      <c r="P477" s="42"/>
      <c r="Q477" s="42"/>
      <c r="R477" s="43"/>
      <c r="S477" s="44"/>
      <c r="T477" s="44"/>
      <c r="U477" s="45"/>
      <c r="V477" s="45"/>
      <c r="W477" s="46"/>
      <c r="X477" s="47"/>
      <c r="Y477" s="48"/>
    </row>
    <row r="478" customFormat="false" ht="11.25" hidden="false" customHeight="false" outlineLevel="0" collapsed="false">
      <c r="A478" s="49"/>
      <c r="B478" s="35"/>
      <c r="F478" s="37"/>
      <c r="G478" s="38"/>
      <c r="H478" s="39"/>
      <c r="I478" s="40"/>
      <c r="J478" s="39"/>
      <c r="K478" s="41"/>
      <c r="L478" s="41"/>
      <c r="M478" s="42"/>
      <c r="N478" s="42"/>
      <c r="O478" s="42"/>
      <c r="P478" s="42"/>
      <c r="Q478" s="42"/>
      <c r="R478" s="43"/>
      <c r="S478" s="44"/>
      <c r="T478" s="44"/>
      <c r="U478" s="45"/>
      <c r="V478" s="45"/>
      <c r="W478" s="46"/>
      <c r="X478" s="47"/>
      <c r="Y478" s="48"/>
    </row>
    <row r="479" customFormat="false" ht="11.25" hidden="false" customHeight="false" outlineLevel="0" collapsed="false">
      <c r="A479" s="49"/>
      <c r="B479" s="35"/>
      <c r="F479" s="37"/>
      <c r="G479" s="38"/>
      <c r="H479" s="39"/>
      <c r="I479" s="40"/>
      <c r="J479" s="39"/>
      <c r="K479" s="41"/>
      <c r="L479" s="41"/>
      <c r="M479" s="42"/>
      <c r="N479" s="42"/>
      <c r="O479" s="42"/>
      <c r="P479" s="42"/>
      <c r="Q479" s="42"/>
      <c r="R479" s="43"/>
      <c r="S479" s="44"/>
      <c r="T479" s="44"/>
      <c r="U479" s="45"/>
      <c r="V479" s="45"/>
      <c r="W479" s="46"/>
      <c r="X479" s="47"/>
      <c r="Y479" s="48"/>
    </row>
    <row r="480" customFormat="false" ht="11.25" hidden="false" customHeight="false" outlineLevel="0" collapsed="false">
      <c r="A480" s="49"/>
      <c r="B480" s="35"/>
      <c r="F480" s="37"/>
      <c r="G480" s="38"/>
      <c r="H480" s="39"/>
      <c r="I480" s="40"/>
      <c r="J480" s="39"/>
      <c r="K480" s="41"/>
      <c r="L480" s="41"/>
      <c r="M480" s="42"/>
      <c r="N480" s="42"/>
      <c r="O480" s="42"/>
      <c r="P480" s="42"/>
      <c r="Q480" s="42"/>
      <c r="R480" s="43"/>
      <c r="S480" s="44"/>
      <c r="T480" s="44"/>
      <c r="U480" s="45"/>
      <c r="V480" s="45"/>
      <c r="W480" s="46"/>
      <c r="X480" s="47"/>
      <c r="Y480" s="48"/>
    </row>
    <row r="481" customFormat="false" ht="11.25" hidden="false" customHeight="false" outlineLevel="0" collapsed="false">
      <c r="A481" s="49"/>
      <c r="B481" s="35"/>
      <c r="F481" s="37"/>
      <c r="G481" s="38"/>
      <c r="H481" s="39"/>
      <c r="I481" s="40"/>
      <c r="J481" s="39"/>
      <c r="K481" s="41"/>
      <c r="L481" s="41"/>
      <c r="M481" s="42"/>
      <c r="N481" s="42"/>
      <c r="O481" s="42"/>
      <c r="P481" s="42"/>
      <c r="Q481" s="42"/>
      <c r="R481" s="43"/>
      <c r="S481" s="44"/>
      <c r="T481" s="44"/>
      <c r="U481" s="45"/>
      <c r="V481" s="45"/>
      <c r="W481" s="46"/>
      <c r="X481" s="47"/>
      <c r="Y481" s="48"/>
    </row>
    <row r="482" customFormat="false" ht="11.25" hidden="false" customHeight="false" outlineLevel="0" collapsed="false">
      <c r="A482" s="49"/>
      <c r="B482" s="35"/>
      <c r="F482" s="37"/>
      <c r="G482" s="38"/>
      <c r="H482" s="39"/>
      <c r="I482" s="40"/>
      <c r="J482" s="39"/>
      <c r="K482" s="41"/>
      <c r="L482" s="41"/>
      <c r="M482" s="42"/>
      <c r="N482" s="42"/>
      <c r="O482" s="42"/>
      <c r="P482" s="42"/>
      <c r="Q482" s="42"/>
      <c r="R482" s="43"/>
      <c r="S482" s="44"/>
      <c r="T482" s="44"/>
      <c r="U482" s="45"/>
      <c r="V482" s="45"/>
      <c r="W482" s="46"/>
      <c r="X482" s="47"/>
      <c r="Y482" s="48"/>
    </row>
    <row r="483" customFormat="false" ht="11.25" hidden="false" customHeight="false" outlineLevel="0" collapsed="false">
      <c r="A483" s="49"/>
      <c r="B483" s="35"/>
      <c r="F483" s="37"/>
      <c r="G483" s="38"/>
      <c r="H483" s="39"/>
      <c r="I483" s="40"/>
      <c r="J483" s="39"/>
      <c r="K483" s="41"/>
      <c r="L483" s="41"/>
      <c r="M483" s="42"/>
      <c r="N483" s="42"/>
      <c r="O483" s="42"/>
      <c r="P483" s="42"/>
      <c r="Q483" s="42"/>
      <c r="R483" s="43"/>
      <c r="S483" s="44"/>
      <c r="T483" s="44"/>
      <c r="U483" s="45"/>
      <c r="V483" s="45"/>
      <c r="W483" s="46"/>
      <c r="X483" s="47"/>
      <c r="Y483" s="48"/>
    </row>
    <row r="484" customFormat="false" ht="11.25" hidden="false" customHeight="false" outlineLevel="0" collapsed="false">
      <c r="A484" s="49"/>
      <c r="B484" s="35"/>
      <c r="F484" s="37"/>
      <c r="G484" s="38"/>
      <c r="H484" s="39"/>
      <c r="I484" s="40"/>
      <c r="J484" s="39"/>
      <c r="K484" s="41"/>
      <c r="L484" s="41"/>
      <c r="M484" s="42"/>
      <c r="N484" s="42"/>
      <c r="O484" s="42"/>
      <c r="P484" s="42"/>
      <c r="Q484" s="42"/>
      <c r="R484" s="43"/>
      <c r="S484" s="44"/>
      <c r="T484" s="44"/>
      <c r="U484" s="45"/>
      <c r="V484" s="45"/>
      <c r="W484" s="46"/>
      <c r="X484" s="47"/>
      <c r="Y484" s="48"/>
    </row>
    <row r="485" customFormat="false" ht="11.25" hidden="false" customHeight="false" outlineLevel="0" collapsed="false">
      <c r="A485" s="49"/>
      <c r="B485" s="35"/>
      <c r="F485" s="37"/>
      <c r="G485" s="38"/>
      <c r="H485" s="39"/>
      <c r="I485" s="40"/>
      <c r="J485" s="39"/>
      <c r="K485" s="41"/>
      <c r="L485" s="41"/>
      <c r="M485" s="42"/>
      <c r="N485" s="42"/>
      <c r="O485" s="42"/>
      <c r="P485" s="42"/>
      <c r="Q485" s="42"/>
      <c r="R485" s="43"/>
      <c r="S485" s="44"/>
      <c r="T485" s="44"/>
      <c r="U485" s="45"/>
      <c r="V485" s="45"/>
      <c r="W485" s="46"/>
      <c r="X485" s="47"/>
      <c r="Y485" s="48"/>
    </row>
    <row r="486" customFormat="false" ht="11.25" hidden="false" customHeight="false" outlineLevel="0" collapsed="false">
      <c r="A486" s="49"/>
      <c r="B486" s="35"/>
      <c r="F486" s="37"/>
      <c r="G486" s="38"/>
      <c r="H486" s="39"/>
      <c r="I486" s="40"/>
      <c r="J486" s="39"/>
      <c r="K486" s="41"/>
      <c r="L486" s="41"/>
      <c r="M486" s="42"/>
      <c r="N486" s="42"/>
      <c r="O486" s="42"/>
      <c r="P486" s="42"/>
      <c r="Q486" s="42"/>
      <c r="R486" s="43"/>
      <c r="S486" s="44"/>
      <c r="T486" s="44"/>
      <c r="U486" s="45"/>
      <c r="V486" s="45"/>
      <c r="W486" s="46"/>
      <c r="X486" s="47"/>
      <c r="Y486" s="48"/>
    </row>
    <row r="487" customFormat="false" ht="11.25" hidden="false" customHeight="false" outlineLevel="0" collapsed="false">
      <c r="A487" s="49"/>
      <c r="B487" s="35"/>
      <c r="F487" s="37"/>
      <c r="G487" s="38"/>
      <c r="H487" s="39"/>
      <c r="I487" s="40"/>
      <c r="J487" s="39"/>
      <c r="K487" s="41"/>
      <c r="L487" s="41"/>
      <c r="M487" s="42"/>
      <c r="N487" s="42"/>
      <c r="O487" s="42"/>
      <c r="P487" s="42"/>
      <c r="Q487" s="42"/>
      <c r="R487" s="43"/>
      <c r="S487" s="44"/>
      <c r="T487" s="44"/>
      <c r="U487" s="45"/>
      <c r="V487" s="45"/>
      <c r="W487" s="46"/>
      <c r="X487" s="47"/>
      <c r="Y487" s="48"/>
    </row>
    <row r="488" customFormat="false" ht="11.25" hidden="false" customHeight="false" outlineLevel="0" collapsed="false">
      <c r="A488" s="49"/>
      <c r="B488" s="35"/>
      <c r="F488" s="37"/>
      <c r="G488" s="38"/>
      <c r="H488" s="39"/>
      <c r="I488" s="40"/>
      <c r="J488" s="39"/>
      <c r="K488" s="41"/>
      <c r="L488" s="41"/>
      <c r="M488" s="42"/>
      <c r="N488" s="42"/>
      <c r="O488" s="42"/>
      <c r="P488" s="42"/>
      <c r="Q488" s="42"/>
      <c r="R488" s="43"/>
      <c r="S488" s="44"/>
      <c r="T488" s="44"/>
      <c r="U488" s="45"/>
      <c r="V488" s="45"/>
      <c r="W488" s="46"/>
      <c r="X488" s="47"/>
      <c r="Y488" s="48"/>
    </row>
    <row r="489" customFormat="false" ht="11.25" hidden="false" customHeight="false" outlineLevel="0" collapsed="false">
      <c r="A489" s="49"/>
      <c r="B489" s="35"/>
      <c r="F489" s="37"/>
      <c r="G489" s="38"/>
      <c r="H489" s="39"/>
      <c r="I489" s="40"/>
      <c r="J489" s="39"/>
      <c r="K489" s="41"/>
      <c r="L489" s="41"/>
      <c r="M489" s="42"/>
      <c r="N489" s="42"/>
      <c r="O489" s="42"/>
      <c r="P489" s="42"/>
      <c r="Q489" s="42"/>
      <c r="R489" s="43"/>
      <c r="S489" s="44"/>
      <c r="T489" s="44"/>
      <c r="U489" s="45"/>
      <c r="V489" s="45"/>
      <c r="W489" s="46"/>
      <c r="X489" s="47"/>
      <c r="Y489" s="48"/>
    </row>
    <row r="490" customFormat="false" ht="11.25" hidden="false" customHeight="false" outlineLevel="0" collapsed="false">
      <c r="A490" s="49"/>
      <c r="B490" s="35"/>
      <c r="F490" s="37"/>
      <c r="G490" s="38"/>
      <c r="H490" s="39"/>
      <c r="I490" s="40"/>
      <c r="J490" s="39"/>
      <c r="K490" s="41"/>
      <c r="L490" s="41"/>
      <c r="M490" s="42"/>
      <c r="N490" s="42"/>
      <c r="O490" s="42"/>
      <c r="P490" s="42"/>
      <c r="Q490" s="42"/>
      <c r="R490" s="43"/>
      <c r="S490" s="44"/>
      <c r="T490" s="44"/>
      <c r="U490" s="45"/>
      <c r="V490" s="45"/>
      <c r="W490" s="46"/>
      <c r="X490" s="47"/>
      <c r="Y490" s="48"/>
    </row>
    <row r="491" customFormat="false" ht="11.25" hidden="false" customHeight="false" outlineLevel="0" collapsed="false">
      <c r="A491" s="49"/>
      <c r="B491" s="35"/>
      <c r="F491" s="37"/>
      <c r="G491" s="38"/>
      <c r="H491" s="39"/>
      <c r="I491" s="40"/>
      <c r="J491" s="39"/>
      <c r="K491" s="41"/>
      <c r="L491" s="41"/>
      <c r="M491" s="42"/>
      <c r="N491" s="42"/>
      <c r="O491" s="42"/>
      <c r="P491" s="42"/>
      <c r="Q491" s="42"/>
      <c r="R491" s="43"/>
      <c r="S491" s="44"/>
      <c r="T491" s="44"/>
      <c r="U491" s="45"/>
      <c r="V491" s="45"/>
      <c r="W491" s="46"/>
      <c r="X491" s="47"/>
      <c r="Y491" s="48"/>
    </row>
    <row r="492" customFormat="false" ht="11.25" hidden="false" customHeight="false" outlineLevel="0" collapsed="false">
      <c r="A492" s="49"/>
      <c r="B492" s="35"/>
      <c r="F492" s="37"/>
      <c r="G492" s="38"/>
      <c r="H492" s="39"/>
      <c r="I492" s="40"/>
      <c r="J492" s="39"/>
      <c r="K492" s="41"/>
      <c r="L492" s="41"/>
      <c r="M492" s="42"/>
      <c r="N492" s="42"/>
      <c r="O492" s="42"/>
      <c r="P492" s="42"/>
      <c r="Q492" s="42"/>
      <c r="R492" s="43"/>
      <c r="S492" s="44"/>
      <c r="T492" s="44"/>
      <c r="U492" s="45"/>
      <c r="V492" s="45"/>
      <c r="W492" s="46"/>
      <c r="X492" s="47"/>
      <c r="Y492" s="48"/>
    </row>
    <row r="493" customFormat="false" ht="11.25" hidden="false" customHeight="false" outlineLevel="0" collapsed="false">
      <c r="A493" s="49"/>
      <c r="B493" s="35"/>
      <c r="F493" s="37"/>
      <c r="G493" s="38"/>
      <c r="H493" s="39"/>
      <c r="I493" s="40"/>
      <c r="J493" s="39"/>
      <c r="K493" s="41"/>
      <c r="L493" s="41"/>
      <c r="M493" s="42"/>
      <c r="N493" s="42"/>
      <c r="O493" s="42"/>
      <c r="P493" s="42"/>
      <c r="Q493" s="42"/>
      <c r="R493" s="43"/>
      <c r="S493" s="44"/>
      <c r="T493" s="44"/>
      <c r="U493" s="45"/>
      <c r="V493" s="45"/>
      <c r="W493" s="46"/>
      <c r="X493" s="47"/>
      <c r="Y493" s="48"/>
    </row>
    <row r="494" customFormat="false" ht="11.25" hidden="false" customHeight="false" outlineLevel="0" collapsed="false">
      <c r="A494" s="49"/>
      <c r="B494" s="35"/>
      <c r="F494" s="37"/>
      <c r="G494" s="38"/>
      <c r="H494" s="39"/>
      <c r="I494" s="40"/>
      <c r="J494" s="39"/>
      <c r="K494" s="41"/>
      <c r="L494" s="41"/>
      <c r="M494" s="42"/>
      <c r="N494" s="42"/>
      <c r="O494" s="42"/>
      <c r="P494" s="42"/>
      <c r="Q494" s="42"/>
      <c r="R494" s="43"/>
      <c r="S494" s="44"/>
      <c r="T494" s="44"/>
      <c r="U494" s="45"/>
      <c r="V494" s="45"/>
      <c r="W494" s="46"/>
      <c r="X494" s="47"/>
      <c r="Y494" s="48"/>
    </row>
    <row r="495" customFormat="false" ht="11.25" hidden="false" customHeight="false" outlineLevel="0" collapsed="false">
      <c r="A495" s="49"/>
      <c r="B495" s="35"/>
      <c r="F495" s="37"/>
      <c r="G495" s="38"/>
      <c r="H495" s="39"/>
      <c r="I495" s="40"/>
      <c r="J495" s="39"/>
      <c r="K495" s="41"/>
      <c r="L495" s="41"/>
      <c r="M495" s="42"/>
      <c r="N495" s="42"/>
      <c r="O495" s="42"/>
      <c r="P495" s="42"/>
      <c r="Q495" s="42"/>
      <c r="R495" s="43"/>
      <c r="S495" s="44"/>
      <c r="T495" s="44"/>
      <c r="U495" s="45"/>
      <c r="V495" s="45"/>
      <c r="W495" s="46"/>
      <c r="X495" s="47"/>
      <c r="Y495" s="48"/>
    </row>
    <row r="496" customFormat="false" ht="11.25" hidden="false" customHeight="false" outlineLevel="0" collapsed="false">
      <c r="A496" s="49"/>
      <c r="B496" s="35"/>
      <c r="F496" s="37"/>
      <c r="G496" s="38"/>
      <c r="H496" s="39"/>
      <c r="I496" s="40"/>
      <c r="J496" s="39"/>
      <c r="K496" s="41"/>
      <c r="L496" s="41"/>
      <c r="M496" s="42"/>
      <c r="N496" s="42"/>
      <c r="O496" s="42"/>
      <c r="P496" s="42"/>
      <c r="Q496" s="42"/>
      <c r="R496" s="43"/>
      <c r="S496" s="44"/>
      <c r="T496" s="44"/>
      <c r="U496" s="45"/>
      <c r="V496" s="45"/>
      <c r="W496" s="46"/>
      <c r="X496" s="47"/>
      <c r="Y496" s="48"/>
    </row>
    <row r="497" customFormat="false" ht="11.25" hidden="false" customHeight="false" outlineLevel="0" collapsed="false">
      <c r="A497" s="49"/>
      <c r="B497" s="35"/>
      <c r="F497" s="37"/>
      <c r="G497" s="38"/>
      <c r="H497" s="39"/>
      <c r="I497" s="40"/>
      <c r="J497" s="39"/>
      <c r="K497" s="41"/>
      <c r="L497" s="41"/>
      <c r="M497" s="42"/>
      <c r="N497" s="42"/>
      <c r="O497" s="42"/>
      <c r="P497" s="42"/>
      <c r="Q497" s="42"/>
      <c r="R497" s="43"/>
      <c r="S497" s="44"/>
      <c r="T497" s="44"/>
      <c r="U497" s="45"/>
      <c r="V497" s="45"/>
      <c r="W497" s="46"/>
      <c r="X497" s="47"/>
      <c r="Y497" s="48"/>
    </row>
    <row r="498" customFormat="false" ht="11.25" hidden="false" customHeight="false" outlineLevel="0" collapsed="false">
      <c r="A498" s="49"/>
      <c r="B498" s="35"/>
      <c r="F498" s="37"/>
      <c r="G498" s="38"/>
      <c r="H498" s="39"/>
      <c r="I498" s="40"/>
      <c r="J498" s="39"/>
      <c r="K498" s="41"/>
      <c r="L498" s="41"/>
      <c r="M498" s="42"/>
      <c r="N498" s="42"/>
      <c r="O498" s="42"/>
      <c r="P498" s="42"/>
      <c r="Q498" s="42"/>
      <c r="R498" s="43"/>
      <c r="S498" s="44"/>
      <c r="T498" s="44"/>
      <c r="U498" s="45"/>
      <c r="V498" s="45"/>
      <c r="W498" s="46"/>
      <c r="X498" s="47"/>
      <c r="Y498" s="48"/>
    </row>
    <row r="499" customFormat="false" ht="11.25" hidden="false" customHeight="false" outlineLevel="0" collapsed="false">
      <c r="A499" s="49"/>
      <c r="B499" s="35"/>
      <c r="F499" s="37"/>
      <c r="G499" s="38"/>
      <c r="H499" s="39"/>
      <c r="I499" s="40"/>
      <c r="J499" s="39"/>
      <c r="K499" s="41"/>
      <c r="L499" s="41"/>
      <c r="M499" s="42"/>
      <c r="N499" s="42"/>
      <c r="O499" s="42"/>
      <c r="P499" s="42"/>
      <c r="Q499" s="42"/>
      <c r="R499" s="43"/>
      <c r="S499" s="44"/>
      <c r="T499" s="44"/>
      <c r="U499" s="45"/>
      <c r="V499" s="45"/>
      <c r="W499" s="46"/>
      <c r="X499" s="47"/>
      <c r="Y499" s="48"/>
    </row>
    <row r="500" customFormat="false" ht="11.25" hidden="false" customHeight="false" outlineLevel="0" collapsed="false">
      <c r="A500" s="49"/>
      <c r="B500" s="35"/>
      <c r="F500" s="37"/>
      <c r="G500" s="38"/>
      <c r="H500" s="39"/>
      <c r="I500" s="40"/>
      <c r="J500" s="39"/>
      <c r="K500" s="41"/>
      <c r="L500" s="41"/>
      <c r="M500" s="42"/>
      <c r="N500" s="42"/>
      <c r="O500" s="42"/>
      <c r="P500" s="42"/>
      <c r="Q500" s="42"/>
      <c r="R500" s="43"/>
      <c r="S500" s="44"/>
      <c r="T500" s="44"/>
      <c r="U500" s="45"/>
      <c r="V500" s="45"/>
      <c r="W500" s="46"/>
      <c r="X500" s="47"/>
      <c r="Y500" s="48"/>
    </row>
    <row r="501" customFormat="false" ht="11.25" hidden="false" customHeight="false" outlineLevel="0" collapsed="false">
      <c r="A501" s="49"/>
      <c r="B501" s="35"/>
      <c r="F501" s="37"/>
      <c r="G501" s="38"/>
      <c r="H501" s="39"/>
      <c r="I501" s="40"/>
      <c r="J501" s="39"/>
      <c r="K501" s="41"/>
      <c r="L501" s="41"/>
      <c r="M501" s="42"/>
      <c r="N501" s="42"/>
      <c r="O501" s="42"/>
      <c r="P501" s="42"/>
      <c r="Q501" s="42"/>
      <c r="R501" s="43"/>
      <c r="S501" s="44"/>
      <c r="T501" s="44"/>
      <c r="U501" s="45"/>
      <c r="V501" s="45"/>
      <c r="W501" s="46"/>
      <c r="X501" s="47"/>
      <c r="Y501" s="48"/>
    </row>
    <row r="502" customFormat="false" ht="11.25" hidden="false" customHeight="false" outlineLevel="0" collapsed="false">
      <c r="A502" s="49"/>
      <c r="B502" s="35"/>
      <c r="F502" s="37"/>
      <c r="G502" s="38"/>
      <c r="H502" s="39"/>
      <c r="I502" s="40"/>
      <c r="J502" s="39"/>
      <c r="K502" s="41"/>
      <c r="L502" s="41"/>
      <c r="M502" s="42"/>
      <c r="N502" s="42"/>
      <c r="O502" s="42"/>
      <c r="P502" s="42"/>
      <c r="Q502" s="42"/>
      <c r="R502" s="43"/>
      <c r="S502" s="44"/>
      <c r="T502" s="44"/>
      <c r="U502" s="45"/>
      <c r="V502" s="45"/>
      <c r="W502" s="46"/>
      <c r="X502" s="47"/>
      <c r="Y502" s="48"/>
    </row>
    <row r="503" customFormat="false" ht="11.25" hidden="false" customHeight="false" outlineLevel="0" collapsed="false">
      <c r="A503" s="49"/>
      <c r="B503" s="35"/>
      <c r="F503" s="37"/>
      <c r="G503" s="38"/>
      <c r="H503" s="39"/>
      <c r="I503" s="40"/>
      <c r="J503" s="39"/>
      <c r="K503" s="41"/>
      <c r="L503" s="41"/>
      <c r="M503" s="42"/>
      <c r="N503" s="42"/>
      <c r="O503" s="42"/>
      <c r="P503" s="42"/>
      <c r="Q503" s="42"/>
      <c r="R503" s="43"/>
      <c r="S503" s="44"/>
      <c r="T503" s="44"/>
      <c r="U503" s="45"/>
      <c r="V503" s="45"/>
      <c r="W503" s="46"/>
      <c r="X503" s="47"/>
      <c r="Y503" s="48"/>
    </row>
    <row r="504" customFormat="false" ht="11.25" hidden="false" customHeight="false" outlineLevel="0" collapsed="false">
      <c r="A504" s="49"/>
      <c r="B504" s="35"/>
      <c r="F504" s="37"/>
      <c r="G504" s="38"/>
      <c r="H504" s="39"/>
      <c r="I504" s="40"/>
      <c r="J504" s="39"/>
      <c r="K504" s="41"/>
      <c r="L504" s="41"/>
      <c r="M504" s="42"/>
      <c r="N504" s="42"/>
      <c r="O504" s="42"/>
      <c r="P504" s="42"/>
      <c r="Q504" s="42"/>
      <c r="R504" s="43"/>
      <c r="S504" s="44"/>
      <c r="T504" s="44"/>
      <c r="U504" s="45"/>
      <c r="V504" s="45"/>
      <c r="W504" s="46"/>
      <c r="X504" s="47"/>
      <c r="Y504" s="48"/>
    </row>
    <row r="505" customFormat="false" ht="11.25" hidden="false" customHeight="false" outlineLevel="0" collapsed="false">
      <c r="A505" s="49"/>
      <c r="B505" s="35"/>
      <c r="F505" s="37"/>
      <c r="G505" s="38"/>
      <c r="H505" s="39"/>
      <c r="I505" s="40"/>
      <c r="J505" s="39"/>
      <c r="K505" s="41"/>
      <c r="L505" s="41"/>
      <c r="M505" s="42"/>
      <c r="N505" s="42"/>
      <c r="O505" s="42"/>
      <c r="P505" s="42"/>
      <c r="Q505" s="42"/>
      <c r="R505" s="43"/>
      <c r="S505" s="44"/>
      <c r="T505" s="44"/>
      <c r="U505" s="45"/>
      <c r="V505" s="45"/>
      <c r="W505" s="46"/>
      <c r="X505" s="47"/>
      <c r="Y505" s="48"/>
    </row>
    <row r="506" customFormat="false" ht="11.25" hidden="false" customHeight="false" outlineLevel="0" collapsed="false">
      <c r="A506" s="49"/>
      <c r="B506" s="35"/>
      <c r="F506" s="37"/>
      <c r="G506" s="38"/>
      <c r="H506" s="39"/>
      <c r="I506" s="40"/>
      <c r="J506" s="39"/>
      <c r="K506" s="41"/>
      <c r="L506" s="41"/>
      <c r="M506" s="42"/>
      <c r="N506" s="42"/>
      <c r="O506" s="42"/>
      <c r="P506" s="42"/>
      <c r="Q506" s="42"/>
      <c r="R506" s="43"/>
      <c r="S506" s="44"/>
      <c r="T506" s="44"/>
      <c r="U506" s="45"/>
      <c r="V506" s="45"/>
      <c r="W506" s="46"/>
      <c r="X506" s="47"/>
      <c r="Y506" s="48"/>
    </row>
    <row r="507" customFormat="false" ht="11.25" hidden="false" customHeight="false" outlineLevel="0" collapsed="false">
      <c r="A507" s="49"/>
      <c r="B507" s="35"/>
      <c r="F507" s="37"/>
      <c r="G507" s="38"/>
      <c r="H507" s="39"/>
      <c r="I507" s="40"/>
      <c r="J507" s="39"/>
      <c r="K507" s="41"/>
      <c r="L507" s="41"/>
      <c r="M507" s="42"/>
      <c r="N507" s="42"/>
      <c r="O507" s="42"/>
      <c r="P507" s="42"/>
      <c r="Q507" s="42"/>
      <c r="R507" s="43"/>
      <c r="S507" s="44"/>
      <c r="T507" s="44"/>
      <c r="U507" s="45"/>
      <c r="V507" s="45"/>
      <c r="W507" s="46"/>
      <c r="X507" s="47"/>
      <c r="Y507" s="48"/>
    </row>
    <row r="508" customFormat="false" ht="11.25" hidden="false" customHeight="false" outlineLevel="0" collapsed="false">
      <c r="A508" s="49"/>
      <c r="B508" s="35"/>
      <c r="F508" s="37"/>
      <c r="G508" s="38"/>
      <c r="H508" s="39"/>
      <c r="I508" s="40"/>
      <c r="J508" s="39"/>
      <c r="K508" s="41"/>
      <c r="L508" s="41"/>
      <c r="M508" s="42"/>
      <c r="N508" s="42"/>
      <c r="O508" s="42"/>
      <c r="P508" s="42"/>
      <c r="Q508" s="42"/>
      <c r="R508" s="43"/>
      <c r="S508" s="44"/>
      <c r="T508" s="44"/>
      <c r="U508" s="45"/>
      <c r="V508" s="45"/>
      <c r="W508" s="46"/>
      <c r="X508" s="47"/>
      <c r="Y508" s="48"/>
    </row>
    <row r="509" customFormat="false" ht="11.25" hidden="false" customHeight="false" outlineLevel="0" collapsed="false">
      <c r="A509" s="49"/>
      <c r="B509" s="35"/>
      <c r="F509" s="37"/>
      <c r="G509" s="38"/>
      <c r="H509" s="39"/>
      <c r="I509" s="40"/>
      <c r="J509" s="39"/>
      <c r="K509" s="41"/>
      <c r="L509" s="41"/>
      <c r="M509" s="42"/>
      <c r="N509" s="42"/>
      <c r="O509" s="42"/>
      <c r="P509" s="42"/>
      <c r="Q509" s="42"/>
      <c r="R509" s="43"/>
      <c r="S509" s="44"/>
      <c r="T509" s="44"/>
      <c r="U509" s="45"/>
      <c r="V509" s="45"/>
      <c r="W509" s="46"/>
      <c r="X509" s="47"/>
      <c r="Y509" s="48"/>
    </row>
    <row r="510" customFormat="false" ht="11.25" hidden="false" customHeight="false" outlineLevel="0" collapsed="false">
      <c r="A510" s="49"/>
      <c r="B510" s="35"/>
      <c r="F510" s="37"/>
      <c r="G510" s="38"/>
      <c r="H510" s="39"/>
      <c r="I510" s="40"/>
      <c r="J510" s="39"/>
      <c r="K510" s="41"/>
      <c r="L510" s="41"/>
      <c r="M510" s="42"/>
      <c r="N510" s="42"/>
      <c r="O510" s="42"/>
      <c r="P510" s="42"/>
      <c r="Q510" s="42"/>
      <c r="R510" s="43"/>
      <c r="S510" s="44"/>
      <c r="T510" s="44"/>
      <c r="U510" s="45"/>
      <c r="V510" s="45"/>
      <c r="W510" s="46"/>
      <c r="X510" s="47"/>
      <c r="Y510" s="48"/>
    </row>
    <row r="511" customFormat="false" ht="11.25" hidden="false" customHeight="false" outlineLevel="0" collapsed="false">
      <c r="A511" s="49"/>
      <c r="B511" s="35"/>
      <c r="F511" s="37"/>
      <c r="G511" s="38"/>
      <c r="H511" s="39"/>
      <c r="I511" s="40"/>
      <c r="J511" s="39"/>
      <c r="K511" s="41"/>
      <c r="L511" s="41"/>
      <c r="M511" s="42"/>
      <c r="N511" s="42"/>
      <c r="O511" s="42"/>
      <c r="P511" s="42"/>
      <c r="Q511" s="42"/>
      <c r="R511" s="43"/>
      <c r="S511" s="44"/>
      <c r="T511" s="44"/>
      <c r="U511" s="45"/>
      <c r="V511" s="45"/>
      <c r="W511" s="46"/>
      <c r="X511" s="47"/>
      <c r="Y511" s="48"/>
    </row>
    <row r="512" customFormat="false" ht="11.25" hidden="false" customHeight="false" outlineLevel="0" collapsed="false">
      <c r="A512" s="49"/>
      <c r="B512" s="35"/>
      <c r="F512" s="37"/>
      <c r="G512" s="38"/>
      <c r="H512" s="39"/>
      <c r="I512" s="40"/>
      <c r="J512" s="39"/>
      <c r="K512" s="41"/>
      <c r="L512" s="41"/>
      <c r="M512" s="42"/>
      <c r="N512" s="42"/>
      <c r="O512" s="42"/>
      <c r="P512" s="42"/>
      <c r="Q512" s="42"/>
      <c r="R512" s="43"/>
      <c r="S512" s="44"/>
      <c r="T512" s="44"/>
      <c r="U512" s="45"/>
      <c r="V512" s="45"/>
      <c r="W512" s="46"/>
      <c r="X512" s="47"/>
      <c r="Y512" s="48"/>
    </row>
    <row r="513" customFormat="false" ht="11.25" hidden="false" customHeight="false" outlineLevel="0" collapsed="false">
      <c r="A513" s="49"/>
      <c r="B513" s="35"/>
      <c r="F513" s="37"/>
      <c r="G513" s="38"/>
      <c r="H513" s="39"/>
      <c r="I513" s="40"/>
      <c r="J513" s="39"/>
      <c r="K513" s="41"/>
      <c r="L513" s="41"/>
      <c r="M513" s="42"/>
      <c r="N513" s="42"/>
      <c r="O513" s="42"/>
      <c r="P513" s="42"/>
      <c r="Q513" s="42"/>
      <c r="R513" s="43"/>
      <c r="S513" s="44"/>
      <c r="T513" s="44"/>
      <c r="U513" s="45"/>
      <c r="V513" s="45"/>
      <c r="W513" s="46"/>
      <c r="X513" s="47"/>
      <c r="Y513" s="48"/>
    </row>
    <row r="514" customFormat="false" ht="11.25" hidden="false" customHeight="false" outlineLevel="0" collapsed="false">
      <c r="A514" s="49"/>
      <c r="B514" s="35"/>
      <c r="F514" s="37"/>
      <c r="G514" s="38"/>
      <c r="H514" s="39"/>
      <c r="I514" s="40"/>
      <c r="J514" s="39"/>
      <c r="K514" s="41"/>
      <c r="L514" s="41"/>
      <c r="M514" s="42"/>
      <c r="N514" s="42"/>
      <c r="O514" s="42"/>
      <c r="P514" s="42"/>
      <c r="Q514" s="42"/>
      <c r="R514" s="43"/>
      <c r="S514" s="44"/>
      <c r="T514" s="44"/>
      <c r="U514" s="45"/>
      <c r="V514" s="45"/>
      <c r="W514" s="46"/>
      <c r="X514" s="47"/>
      <c r="Y514" s="48"/>
    </row>
    <row r="515" customFormat="false" ht="11.25" hidden="false" customHeight="false" outlineLevel="0" collapsed="false">
      <c r="A515" s="49"/>
      <c r="B515" s="35"/>
      <c r="F515" s="37"/>
      <c r="G515" s="38"/>
      <c r="H515" s="39"/>
      <c r="I515" s="40"/>
      <c r="J515" s="39"/>
      <c r="K515" s="41"/>
      <c r="L515" s="41"/>
      <c r="M515" s="42"/>
      <c r="N515" s="42"/>
      <c r="O515" s="42"/>
      <c r="P515" s="42"/>
      <c r="Q515" s="42"/>
      <c r="R515" s="43"/>
      <c r="S515" s="44"/>
      <c r="T515" s="44"/>
      <c r="U515" s="45"/>
      <c r="V515" s="45"/>
      <c r="W515" s="46"/>
      <c r="X515" s="47"/>
      <c r="Y515" s="48"/>
    </row>
    <row r="516" customFormat="false" ht="11.25" hidden="false" customHeight="false" outlineLevel="0" collapsed="false">
      <c r="A516" s="49"/>
      <c r="B516" s="35"/>
      <c r="F516" s="37"/>
      <c r="G516" s="38"/>
      <c r="H516" s="39"/>
      <c r="I516" s="40"/>
      <c r="J516" s="39"/>
      <c r="K516" s="41"/>
      <c r="L516" s="41"/>
      <c r="M516" s="42"/>
      <c r="N516" s="42"/>
      <c r="O516" s="42"/>
      <c r="P516" s="42"/>
      <c r="Q516" s="42"/>
      <c r="R516" s="43"/>
      <c r="S516" s="44"/>
      <c r="T516" s="44"/>
      <c r="U516" s="45"/>
      <c r="V516" s="45"/>
      <c r="W516" s="46"/>
      <c r="X516" s="47"/>
      <c r="Y516" s="48"/>
    </row>
    <row r="517" customFormat="false" ht="11.25" hidden="false" customHeight="false" outlineLevel="0" collapsed="false">
      <c r="A517" s="49"/>
      <c r="B517" s="35"/>
      <c r="F517" s="37"/>
      <c r="G517" s="38"/>
      <c r="H517" s="39"/>
      <c r="I517" s="40"/>
      <c r="J517" s="39"/>
      <c r="K517" s="41"/>
      <c r="L517" s="41"/>
      <c r="M517" s="42"/>
      <c r="N517" s="42"/>
      <c r="O517" s="42"/>
      <c r="P517" s="42"/>
      <c r="Q517" s="42"/>
      <c r="R517" s="43"/>
      <c r="S517" s="44"/>
      <c r="T517" s="44"/>
      <c r="U517" s="45"/>
      <c r="V517" s="45"/>
      <c r="W517" s="46"/>
      <c r="X517" s="47"/>
      <c r="Y517" s="48"/>
    </row>
    <row r="518" customFormat="false" ht="11.25" hidden="false" customHeight="false" outlineLevel="0" collapsed="false">
      <c r="A518" s="49"/>
      <c r="B518" s="35"/>
      <c r="F518" s="37"/>
      <c r="G518" s="38"/>
      <c r="H518" s="39"/>
      <c r="I518" s="40"/>
      <c r="J518" s="39"/>
      <c r="K518" s="41"/>
      <c r="L518" s="41"/>
      <c r="M518" s="42"/>
      <c r="N518" s="42"/>
      <c r="O518" s="42"/>
      <c r="P518" s="42"/>
      <c r="Q518" s="42"/>
      <c r="R518" s="43"/>
      <c r="S518" s="44"/>
      <c r="T518" s="44"/>
      <c r="U518" s="45"/>
      <c r="V518" s="45"/>
      <c r="W518" s="46"/>
      <c r="X518" s="47"/>
      <c r="Y518" s="48"/>
    </row>
    <row r="519" customFormat="false" ht="11.25" hidden="false" customHeight="false" outlineLevel="0" collapsed="false">
      <c r="A519" s="49"/>
      <c r="B519" s="35"/>
      <c r="F519" s="37"/>
      <c r="G519" s="38"/>
      <c r="H519" s="39"/>
      <c r="I519" s="40"/>
      <c r="J519" s="39"/>
      <c r="K519" s="41"/>
      <c r="L519" s="41"/>
      <c r="M519" s="42"/>
      <c r="N519" s="42"/>
      <c r="O519" s="42"/>
      <c r="P519" s="42"/>
      <c r="Q519" s="42"/>
      <c r="R519" s="43"/>
      <c r="S519" s="44"/>
      <c r="T519" s="44"/>
      <c r="U519" s="45"/>
      <c r="V519" s="45"/>
      <c r="W519" s="46"/>
      <c r="X519" s="47"/>
      <c r="Y519" s="48"/>
    </row>
    <row r="520" customFormat="false" ht="11.25" hidden="false" customHeight="false" outlineLevel="0" collapsed="false">
      <c r="A520" s="49"/>
      <c r="B520" s="35"/>
      <c r="F520" s="37"/>
      <c r="G520" s="38"/>
      <c r="H520" s="39"/>
      <c r="I520" s="40"/>
      <c r="J520" s="39"/>
      <c r="K520" s="41"/>
      <c r="L520" s="41"/>
      <c r="M520" s="42"/>
      <c r="N520" s="42"/>
      <c r="O520" s="42"/>
      <c r="P520" s="42"/>
      <c r="Q520" s="42"/>
      <c r="R520" s="43"/>
      <c r="S520" s="44"/>
      <c r="T520" s="44"/>
      <c r="U520" s="45"/>
      <c r="V520" s="45"/>
      <c r="W520" s="46"/>
      <c r="X520" s="47"/>
      <c r="Y520" s="48"/>
    </row>
    <row r="521" customFormat="false" ht="11.25" hidden="false" customHeight="false" outlineLevel="0" collapsed="false">
      <c r="A521" s="49"/>
      <c r="B521" s="35"/>
      <c r="F521" s="37"/>
      <c r="G521" s="38"/>
      <c r="H521" s="39"/>
      <c r="I521" s="40"/>
      <c r="J521" s="39"/>
      <c r="K521" s="41"/>
      <c r="L521" s="41"/>
      <c r="M521" s="42"/>
      <c r="N521" s="42"/>
      <c r="O521" s="42"/>
      <c r="P521" s="42"/>
      <c r="Q521" s="42"/>
      <c r="R521" s="43"/>
      <c r="S521" s="44"/>
      <c r="T521" s="44"/>
      <c r="U521" s="45"/>
      <c r="V521" s="45"/>
      <c r="W521" s="46"/>
      <c r="X521" s="47"/>
      <c r="Y521" s="48"/>
    </row>
    <row r="522" customFormat="false" ht="11.25" hidden="false" customHeight="false" outlineLevel="0" collapsed="false">
      <c r="A522" s="49"/>
      <c r="B522" s="35"/>
      <c r="F522" s="37"/>
      <c r="G522" s="38"/>
      <c r="H522" s="39"/>
      <c r="I522" s="40"/>
      <c r="J522" s="39"/>
      <c r="K522" s="41"/>
      <c r="L522" s="41"/>
      <c r="M522" s="42"/>
      <c r="N522" s="42"/>
      <c r="O522" s="42"/>
      <c r="P522" s="42"/>
      <c r="Q522" s="42"/>
      <c r="R522" s="43"/>
      <c r="S522" s="44"/>
      <c r="T522" s="44"/>
      <c r="U522" s="45"/>
      <c r="V522" s="45"/>
      <c r="W522" s="46"/>
      <c r="X522" s="47"/>
      <c r="Y522" s="48"/>
    </row>
    <row r="523" customFormat="false" ht="11.25" hidden="false" customHeight="false" outlineLevel="0" collapsed="false">
      <c r="A523" s="49"/>
      <c r="B523" s="35"/>
      <c r="F523" s="37"/>
      <c r="G523" s="38"/>
      <c r="H523" s="39"/>
      <c r="I523" s="40"/>
      <c r="J523" s="39"/>
      <c r="K523" s="41"/>
      <c r="L523" s="41"/>
      <c r="M523" s="42"/>
      <c r="N523" s="42"/>
      <c r="O523" s="42"/>
      <c r="P523" s="42"/>
      <c r="Q523" s="42"/>
      <c r="R523" s="43"/>
      <c r="S523" s="44"/>
      <c r="T523" s="44"/>
      <c r="U523" s="45"/>
      <c r="V523" s="45"/>
      <c r="W523" s="46"/>
      <c r="X523" s="47"/>
      <c r="Y523" s="48"/>
    </row>
    <row r="524" customFormat="false" ht="11.25" hidden="false" customHeight="false" outlineLevel="0" collapsed="false">
      <c r="A524" s="49"/>
      <c r="B524" s="35"/>
      <c r="F524" s="37"/>
      <c r="G524" s="38"/>
      <c r="H524" s="39"/>
      <c r="I524" s="40"/>
      <c r="J524" s="39"/>
      <c r="K524" s="41"/>
      <c r="L524" s="41"/>
      <c r="M524" s="42"/>
      <c r="N524" s="42"/>
      <c r="O524" s="42"/>
      <c r="P524" s="42"/>
      <c r="Q524" s="42"/>
      <c r="R524" s="43"/>
      <c r="S524" s="44"/>
      <c r="T524" s="44"/>
      <c r="U524" s="45"/>
      <c r="V524" s="45"/>
      <c r="W524" s="46"/>
      <c r="X524" s="47"/>
      <c r="Y524" s="48"/>
    </row>
    <row r="525" customFormat="false" ht="11.25" hidden="false" customHeight="false" outlineLevel="0" collapsed="false">
      <c r="A525" s="49"/>
      <c r="B525" s="35"/>
      <c r="F525" s="37"/>
      <c r="G525" s="38"/>
      <c r="H525" s="39"/>
      <c r="I525" s="40"/>
      <c r="J525" s="39"/>
      <c r="K525" s="41"/>
      <c r="L525" s="41"/>
      <c r="M525" s="42"/>
      <c r="N525" s="42"/>
      <c r="O525" s="42"/>
      <c r="P525" s="42"/>
      <c r="Q525" s="42"/>
      <c r="R525" s="43"/>
      <c r="S525" s="44"/>
      <c r="T525" s="44"/>
      <c r="U525" s="45"/>
      <c r="V525" s="45"/>
      <c r="W525" s="46"/>
      <c r="X525" s="47"/>
      <c r="Y525" s="48"/>
    </row>
    <row r="526" customFormat="false" ht="11.25" hidden="false" customHeight="false" outlineLevel="0" collapsed="false">
      <c r="A526" s="49"/>
      <c r="B526" s="35"/>
      <c r="F526" s="37"/>
      <c r="G526" s="38"/>
      <c r="H526" s="39"/>
      <c r="I526" s="40"/>
      <c r="J526" s="39"/>
      <c r="K526" s="41"/>
      <c r="L526" s="41"/>
      <c r="M526" s="42"/>
      <c r="N526" s="42"/>
      <c r="O526" s="42"/>
      <c r="P526" s="42"/>
      <c r="Q526" s="42"/>
      <c r="R526" s="43"/>
      <c r="S526" s="44"/>
      <c r="T526" s="44"/>
      <c r="U526" s="45"/>
      <c r="V526" s="45"/>
      <c r="W526" s="46"/>
      <c r="X526" s="47"/>
      <c r="Y526" s="48"/>
    </row>
    <row r="527" customFormat="false" ht="11.25" hidden="false" customHeight="false" outlineLevel="0" collapsed="false">
      <c r="A527" s="49"/>
      <c r="B527" s="35"/>
      <c r="F527" s="37"/>
      <c r="G527" s="38"/>
      <c r="H527" s="39"/>
      <c r="I527" s="40"/>
      <c r="J527" s="39"/>
      <c r="K527" s="41"/>
      <c r="L527" s="41"/>
      <c r="M527" s="42"/>
      <c r="N527" s="42"/>
      <c r="O527" s="42"/>
      <c r="P527" s="42"/>
      <c r="Q527" s="42"/>
      <c r="R527" s="43"/>
      <c r="S527" s="44"/>
      <c r="T527" s="44"/>
      <c r="U527" s="45"/>
      <c r="V527" s="45"/>
      <c r="W527" s="46"/>
      <c r="X527" s="47"/>
      <c r="Y527" s="48"/>
    </row>
    <row r="528" customFormat="false" ht="11.25" hidden="false" customHeight="false" outlineLevel="0" collapsed="false">
      <c r="A528" s="49"/>
      <c r="B528" s="35"/>
      <c r="F528" s="37"/>
      <c r="G528" s="38"/>
      <c r="H528" s="39"/>
      <c r="I528" s="40"/>
      <c r="J528" s="39"/>
      <c r="K528" s="41"/>
      <c r="L528" s="41"/>
      <c r="M528" s="42"/>
      <c r="N528" s="42"/>
      <c r="O528" s="42"/>
      <c r="P528" s="42"/>
      <c r="Q528" s="42"/>
      <c r="R528" s="43"/>
      <c r="S528" s="44"/>
      <c r="T528" s="44"/>
      <c r="U528" s="45"/>
      <c r="V528" s="45"/>
      <c r="W528" s="46"/>
      <c r="X528" s="47"/>
      <c r="Y528" s="48"/>
    </row>
    <row r="529" customFormat="false" ht="11.25" hidden="false" customHeight="false" outlineLevel="0" collapsed="false">
      <c r="A529" s="49"/>
      <c r="B529" s="35"/>
      <c r="F529" s="37"/>
      <c r="G529" s="38"/>
      <c r="H529" s="39"/>
      <c r="I529" s="40"/>
      <c r="J529" s="39"/>
      <c r="K529" s="41"/>
      <c r="L529" s="41"/>
      <c r="M529" s="42"/>
      <c r="N529" s="42"/>
      <c r="O529" s="42"/>
      <c r="P529" s="42"/>
      <c r="Q529" s="42"/>
      <c r="R529" s="43"/>
      <c r="S529" s="44"/>
      <c r="T529" s="44"/>
      <c r="U529" s="45"/>
      <c r="V529" s="45"/>
      <c r="W529" s="46"/>
      <c r="X529" s="47"/>
      <c r="Y529" s="48"/>
    </row>
    <row r="530" customFormat="false" ht="11.25" hidden="false" customHeight="false" outlineLevel="0" collapsed="false">
      <c r="A530" s="49"/>
      <c r="B530" s="35"/>
      <c r="F530" s="37"/>
      <c r="G530" s="38"/>
      <c r="H530" s="39"/>
      <c r="I530" s="40"/>
      <c r="J530" s="39"/>
      <c r="K530" s="41"/>
      <c r="L530" s="41"/>
      <c r="M530" s="42"/>
      <c r="N530" s="42"/>
      <c r="O530" s="42"/>
      <c r="P530" s="42"/>
      <c r="Q530" s="42"/>
      <c r="R530" s="43"/>
      <c r="S530" s="44"/>
      <c r="T530" s="44"/>
      <c r="U530" s="45"/>
      <c r="V530" s="45"/>
      <c r="W530" s="46"/>
      <c r="X530" s="47"/>
      <c r="Y530" s="48"/>
    </row>
    <row r="531" customFormat="false" ht="11.25" hidden="false" customHeight="false" outlineLevel="0" collapsed="false">
      <c r="A531" s="49"/>
      <c r="B531" s="35"/>
      <c r="F531" s="37"/>
      <c r="G531" s="38"/>
      <c r="H531" s="39"/>
      <c r="I531" s="40"/>
      <c r="J531" s="39"/>
      <c r="K531" s="41"/>
      <c r="L531" s="41"/>
      <c r="M531" s="42"/>
      <c r="N531" s="42"/>
      <c r="O531" s="42"/>
      <c r="P531" s="42"/>
      <c r="Q531" s="42"/>
      <c r="R531" s="43"/>
      <c r="S531" s="44"/>
      <c r="T531" s="44"/>
      <c r="U531" s="45"/>
      <c r="V531" s="45"/>
      <c r="W531" s="46"/>
      <c r="X531" s="47"/>
      <c r="Y531" s="48"/>
    </row>
    <row r="532" customFormat="false" ht="11.25" hidden="false" customHeight="false" outlineLevel="0" collapsed="false">
      <c r="A532" s="49"/>
      <c r="B532" s="35"/>
      <c r="F532" s="37"/>
      <c r="G532" s="38"/>
      <c r="H532" s="39"/>
      <c r="I532" s="40"/>
      <c r="J532" s="39"/>
      <c r="K532" s="41"/>
      <c r="L532" s="41"/>
      <c r="M532" s="42"/>
      <c r="N532" s="42"/>
      <c r="O532" s="42"/>
      <c r="P532" s="42"/>
      <c r="Q532" s="42"/>
      <c r="R532" s="43"/>
      <c r="S532" s="44"/>
      <c r="T532" s="44"/>
      <c r="U532" s="45"/>
      <c r="V532" s="45"/>
      <c r="W532" s="46"/>
      <c r="X532" s="47"/>
      <c r="Y532" s="48"/>
    </row>
    <row r="533" customFormat="false" ht="11.25" hidden="false" customHeight="false" outlineLevel="0" collapsed="false">
      <c r="A533" s="49"/>
      <c r="B533" s="35"/>
      <c r="F533" s="37"/>
      <c r="G533" s="38"/>
      <c r="H533" s="39"/>
      <c r="I533" s="40"/>
      <c r="J533" s="39"/>
      <c r="K533" s="41"/>
      <c r="L533" s="41"/>
      <c r="M533" s="42"/>
      <c r="N533" s="42"/>
      <c r="O533" s="42"/>
      <c r="P533" s="42"/>
      <c r="Q533" s="42"/>
      <c r="R533" s="43"/>
      <c r="S533" s="44"/>
      <c r="T533" s="44"/>
      <c r="U533" s="45"/>
      <c r="V533" s="45"/>
      <c r="W533" s="46"/>
      <c r="X533" s="47"/>
      <c r="Y533" s="48"/>
    </row>
    <row r="534" customFormat="false" ht="11.25" hidden="false" customHeight="false" outlineLevel="0" collapsed="false">
      <c r="A534" s="49"/>
      <c r="B534" s="35"/>
      <c r="F534" s="37"/>
      <c r="G534" s="38"/>
      <c r="H534" s="39"/>
      <c r="I534" s="40"/>
      <c r="J534" s="39"/>
      <c r="K534" s="41"/>
      <c r="L534" s="41"/>
      <c r="M534" s="42"/>
      <c r="N534" s="42"/>
      <c r="O534" s="42"/>
      <c r="P534" s="42"/>
      <c r="Q534" s="42"/>
      <c r="R534" s="43"/>
      <c r="S534" s="44"/>
      <c r="T534" s="44"/>
      <c r="U534" s="45"/>
      <c r="V534" s="45"/>
      <c r="W534" s="46"/>
      <c r="X534" s="47"/>
      <c r="Y534" s="48"/>
    </row>
    <row r="535" customFormat="false" ht="11.25" hidden="false" customHeight="false" outlineLevel="0" collapsed="false">
      <c r="A535" s="49"/>
      <c r="B535" s="35"/>
      <c r="F535" s="37"/>
      <c r="G535" s="38"/>
      <c r="H535" s="39"/>
      <c r="I535" s="40"/>
      <c r="J535" s="39"/>
      <c r="K535" s="41"/>
      <c r="L535" s="41"/>
      <c r="M535" s="42"/>
      <c r="N535" s="42"/>
      <c r="O535" s="42"/>
      <c r="P535" s="42"/>
      <c r="Q535" s="42"/>
      <c r="R535" s="43"/>
      <c r="S535" s="44"/>
      <c r="T535" s="44"/>
      <c r="U535" s="45"/>
      <c r="V535" s="45"/>
      <c r="W535" s="46"/>
      <c r="X535" s="47"/>
      <c r="Y535" s="48"/>
    </row>
    <row r="536" customFormat="false" ht="11.25" hidden="false" customHeight="false" outlineLevel="0" collapsed="false">
      <c r="A536" s="49"/>
      <c r="B536" s="35"/>
      <c r="F536" s="37"/>
      <c r="G536" s="38"/>
      <c r="H536" s="39"/>
      <c r="I536" s="40"/>
      <c r="J536" s="39"/>
      <c r="K536" s="41"/>
      <c r="L536" s="41"/>
      <c r="M536" s="42"/>
      <c r="N536" s="42"/>
      <c r="O536" s="42"/>
      <c r="P536" s="42"/>
      <c r="Q536" s="42"/>
      <c r="R536" s="43"/>
      <c r="S536" s="44"/>
      <c r="T536" s="44"/>
      <c r="U536" s="45"/>
      <c r="V536" s="45"/>
      <c r="W536" s="46"/>
      <c r="X536" s="47"/>
      <c r="Y536" s="48"/>
    </row>
    <row r="537" customFormat="false" ht="11.25" hidden="false" customHeight="false" outlineLevel="0" collapsed="false">
      <c r="A537" s="49"/>
      <c r="B537" s="35"/>
      <c r="F537" s="37"/>
      <c r="G537" s="38"/>
      <c r="H537" s="39"/>
      <c r="I537" s="40"/>
      <c r="J537" s="39"/>
      <c r="K537" s="41"/>
      <c r="L537" s="41"/>
      <c r="M537" s="42"/>
      <c r="N537" s="42"/>
      <c r="O537" s="42"/>
      <c r="P537" s="42"/>
      <c r="Q537" s="42"/>
      <c r="R537" s="43"/>
      <c r="S537" s="44"/>
      <c r="T537" s="44"/>
      <c r="U537" s="45"/>
      <c r="V537" s="45"/>
      <c r="W537" s="46"/>
      <c r="X537" s="47"/>
      <c r="Y537" s="48"/>
    </row>
    <row r="538" customFormat="false" ht="11.25" hidden="false" customHeight="false" outlineLevel="0" collapsed="false">
      <c r="A538" s="49"/>
      <c r="B538" s="35"/>
      <c r="F538" s="37"/>
      <c r="G538" s="38"/>
      <c r="H538" s="39"/>
      <c r="I538" s="40"/>
      <c r="J538" s="39"/>
      <c r="K538" s="41"/>
      <c r="L538" s="41"/>
      <c r="M538" s="42"/>
      <c r="N538" s="42"/>
      <c r="O538" s="42"/>
      <c r="P538" s="42"/>
      <c r="Q538" s="42"/>
      <c r="R538" s="43"/>
      <c r="S538" s="44"/>
      <c r="T538" s="44"/>
      <c r="U538" s="45"/>
      <c r="V538" s="45"/>
      <c r="W538" s="46"/>
      <c r="X538" s="47"/>
      <c r="Y538" s="48"/>
    </row>
    <row r="539" customFormat="false" ht="11.25" hidden="false" customHeight="false" outlineLevel="0" collapsed="false">
      <c r="A539" s="49"/>
      <c r="B539" s="35"/>
      <c r="F539" s="37"/>
      <c r="G539" s="38"/>
      <c r="H539" s="39"/>
      <c r="I539" s="40"/>
      <c r="J539" s="39"/>
      <c r="K539" s="41"/>
      <c r="L539" s="41"/>
      <c r="M539" s="42"/>
      <c r="N539" s="42"/>
      <c r="O539" s="42"/>
      <c r="P539" s="42"/>
      <c r="Q539" s="42"/>
      <c r="R539" s="43"/>
      <c r="S539" s="44"/>
      <c r="T539" s="44"/>
      <c r="U539" s="45"/>
      <c r="V539" s="45"/>
      <c r="W539" s="46"/>
      <c r="X539" s="47"/>
      <c r="Y539" s="48"/>
    </row>
    <row r="540" customFormat="false" ht="11.25" hidden="false" customHeight="false" outlineLevel="0" collapsed="false">
      <c r="A540" s="49"/>
      <c r="B540" s="35"/>
      <c r="F540" s="37"/>
      <c r="G540" s="38"/>
      <c r="H540" s="39"/>
      <c r="I540" s="40"/>
      <c r="J540" s="39"/>
      <c r="K540" s="41"/>
      <c r="L540" s="41"/>
      <c r="M540" s="42"/>
      <c r="N540" s="42"/>
      <c r="O540" s="42"/>
      <c r="P540" s="42"/>
      <c r="Q540" s="42"/>
      <c r="R540" s="43"/>
      <c r="S540" s="44"/>
      <c r="T540" s="44"/>
      <c r="U540" s="45"/>
      <c r="V540" s="45"/>
      <c r="W540" s="46"/>
      <c r="X540" s="47"/>
      <c r="Y540" s="48"/>
    </row>
    <row r="541" customFormat="false" ht="11.25" hidden="false" customHeight="false" outlineLevel="0" collapsed="false">
      <c r="A541" s="49"/>
      <c r="B541" s="35"/>
      <c r="F541" s="37"/>
      <c r="G541" s="38"/>
      <c r="H541" s="39"/>
      <c r="I541" s="40"/>
      <c r="J541" s="39"/>
      <c r="K541" s="41"/>
      <c r="L541" s="41"/>
      <c r="M541" s="42"/>
      <c r="N541" s="42"/>
      <c r="O541" s="42"/>
      <c r="P541" s="42"/>
      <c r="Q541" s="42"/>
      <c r="R541" s="43"/>
      <c r="S541" s="44"/>
      <c r="T541" s="44"/>
      <c r="U541" s="45"/>
      <c r="V541" s="45"/>
      <c r="W541" s="46"/>
      <c r="X541" s="47"/>
      <c r="Y541" s="48"/>
    </row>
    <row r="542" customFormat="false" ht="11.25" hidden="false" customHeight="false" outlineLevel="0" collapsed="false">
      <c r="A542" s="49"/>
      <c r="B542" s="35"/>
      <c r="F542" s="37"/>
      <c r="G542" s="38"/>
      <c r="H542" s="39"/>
      <c r="I542" s="40"/>
      <c r="J542" s="39"/>
      <c r="K542" s="41"/>
      <c r="L542" s="41"/>
      <c r="M542" s="42"/>
      <c r="N542" s="42"/>
      <c r="O542" s="42"/>
      <c r="P542" s="42"/>
      <c r="Q542" s="42"/>
      <c r="R542" s="43"/>
      <c r="S542" s="44"/>
      <c r="T542" s="44"/>
      <c r="U542" s="45"/>
      <c r="V542" s="45"/>
      <c r="W542" s="46"/>
      <c r="X542" s="47"/>
      <c r="Y542" s="48"/>
    </row>
    <row r="543" customFormat="false" ht="11.25" hidden="false" customHeight="false" outlineLevel="0" collapsed="false">
      <c r="A543" s="49"/>
      <c r="B543" s="35"/>
      <c r="F543" s="37"/>
      <c r="G543" s="38"/>
      <c r="H543" s="39"/>
      <c r="I543" s="40"/>
      <c r="J543" s="39"/>
      <c r="K543" s="41"/>
      <c r="L543" s="41"/>
      <c r="M543" s="42"/>
      <c r="N543" s="42"/>
      <c r="O543" s="42"/>
      <c r="P543" s="42"/>
      <c r="Q543" s="42"/>
      <c r="R543" s="43"/>
      <c r="S543" s="44"/>
      <c r="T543" s="44"/>
      <c r="U543" s="45"/>
      <c r="V543" s="45"/>
      <c r="W543" s="46"/>
      <c r="X543" s="47"/>
      <c r="Y543" s="48"/>
    </row>
    <row r="544" customFormat="false" ht="11.25" hidden="false" customHeight="false" outlineLevel="0" collapsed="false">
      <c r="A544" s="49"/>
      <c r="B544" s="35"/>
      <c r="F544" s="37"/>
      <c r="G544" s="38"/>
      <c r="H544" s="39"/>
      <c r="I544" s="40"/>
      <c r="J544" s="39"/>
      <c r="K544" s="41"/>
      <c r="L544" s="41"/>
      <c r="M544" s="42"/>
      <c r="N544" s="42"/>
      <c r="O544" s="42"/>
      <c r="P544" s="42"/>
      <c r="Q544" s="42"/>
      <c r="R544" s="43"/>
      <c r="S544" s="44"/>
      <c r="T544" s="44"/>
      <c r="U544" s="45"/>
      <c r="V544" s="45"/>
      <c r="W544" s="46"/>
      <c r="X544" s="47"/>
      <c r="Y544" s="48"/>
    </row>
    <row r="545" customFormat="false" ht="11.25" hidden="false" customHeight="false" outlineLevel="0" collapsed="false">
      <c r="A545" s="49"/>
      <c r="B545" s="35"/>
      <c r="F545" s="37"/>
      <c r="G545" s="38"/>
      <c r="H545" s="39"/>
      <c r="I545" s="40"/>
      <c r="J545" s="39"/>
      <c r="K545" s="41"/>
      <c r="L545" s="41"/>
      <c r="M545" s="42"/>
      <c r="N545" s="42"/>
      <c r="O545" s="42"/>
      <c r="P545" s="42"/>
      <c r="Q545" s="42"/>
      <c r="R545" s="43"/>
      <c r="S545" s="44"/>
      <c r="T545" s="44"/>
      <c r="U545" s="45"/>
      <c r="V545" s="45"/>
      <c r="W545" s="46"/>
      <c r="X545" s="47"/>
      <c r="Y545" s="48"/>
    </row>
    <row r="546" customFormat="false" ht="11.25" hidden="false" customHeight="false" outlineLevel="0" collapsed="false">
      <c r="A546" s="49"/>
      <c r="B546" s="35"/>
      <c r="F546" s="37"/>
      <c r="G546" s="38"/>
      <c r="H546" s="39"/>
      <c r="I546" s="40"/>
      <c r="J546" s="39"/>
      <c r="K546" s="41"/>
      <c r="L546" s="41"/>
      <c r="M546" s="42"/>
      <c r="N546" s="42"/>
      <c r="O546" s="42"/>
      <c r="P546" s="42"/>
      <c r="Q546" s="42"/>
      <c r="R546" s="43"/>
      <c r="S546" s="44"/>
      <c r="T546" s="44"/>
      <c r="U546" s="45"/>
      <c r="V546" s="45"/>
      <c r="W546" s="46"/>
      <c r="X546" s="47"/>
      <c r="Y546" s="48"/>
    </row>
    <row r="547" customFormat="false" ht="11.25" hidden="false" customHeight="false" outlineLevel="0" collapsed="false">
      <c r="A547" s="49"/>
      <c r="B547" s="35"/>
      <c r="F547" s="37"/>
      <c r="G547" s="38"/>
      <c r="H547" s="39"/>
      <c r="I547" s="40"/>
      <c r="J547" s="39"/>
      <c r="K547" s="41"/>
      <c r="L547" s="41"/>
      <c r="M547" s="42"/>
      <c r="N547" s="42"/>
      <c r="O547" s="42"/>
      <c r="P547" s="42"/>
      <c r="Q547" s="42"/>
      <c r="R547" s="43"/>
      <c r="S547" s="44"/>
      <c r="T547" s="44"/>
      <c r="U547" s="45"/>
      <c r="V547" s="45"/>
      <c r="W547" s="46"/>
      <c r="X547" s="47"/>
      <c r="Y547" s="48"/>
    </row>
    <row r="548" customFormat="false" ht="11.25" hidden="false" customHeight="false" outlineLevel="0" collapsed="false">
      <c r="A548" s="49"/>
      <c r="B548" s="35"/>
      <c r="F548" s="37"/>
      <c r="G548" s="38"/>
      <c r="H548" s="39"/>
      <c r="I548" s="40"/>
      <c r="J548" s="39"/>
      <c r="K548" s="41"/>
      <c r="L548" s="41"/>
      <c r="M548" s="42"/>
      <c r="N548" s="42"/>
      <c r="O548" s="42"/>
      <c r="P548" s="42"/>
      <c r="Q548" s="42"/>
      <c r="R548" s="43"/>
      <c r="S548" s="44"/>
      <c r="T548" s="44"/>
      <c r="U548" s="45"/>
      <c r="V548" s="45"/>
      <c r="W548" s="46"/>
      <c r="X548" s="47"/>
      <c r="Y548" s="48"/>
    </row>
    <row r="549" customFormat="false" ht="11.25" hidden="false" customHeight="false" outlineLevel="0" collapsed="false">
      <c r="A549" s="49"/>
      <c r="B549" s="35"/>
      <c r="F549" s="37"/>
      <c r="G549" s="38"/>
      <c r="H549" s="39"/>
      <c r="I549" s="40"/>
      <c r="J549" s="39"/>
      <c r="K549" s="41"/>
      <c r="L549" s="41"/>
      <c r="M549" s="42"/>
      <c r="N549" s="42"/>
      <c r="O549" s="42"/>
      <c r="P549" s="42"/>
      <c r="Q549" s="42"/>
      <c r="R549" s="43"/>
      <c r="S549" s="44"/>
      <c r="T549" s="44"/>
      <c r="U549" s="45"/>
      <c r="V549" s="45"/>
      <c r="W549" s="46"/>
      <c r="X549" s="47"/>
      <c r="Y549" s="48"/>
    </row>
    <row r="550" customFormat="false" ht="11.25" hidden="false" customHeight="false" outlineLevel="0" collapsed="false">
      <c r="A550" s="49"/>
      <c r="B550" s="35"/>
      <c r="F550" s="37"/>
      <c r="G550" s="38"/>
      <c r="H550" s="39"/>
      <c r="I550" s="40"/>
      <c r="J550" s="39"/>
      <c r="K550" s="41"/>
      <c r="L550" s="41"/>
      <c r="M550" s="42"/>
      <c r="N550" s="42"/>
      <c r="O550" s="42"/>
      <c r="P550" s="42"/>
      <c r="Q550" s="42"/>
      <c r="R550" s="43"/>
      <c r="S550" s="44"/>
      <c r="T550" s="44"/>
      <c r="U550" s="45"/>
      <c r="V550" s="45"/>
      <c r="W550" s="46"/>
      <c r="X550" s="47"/>
      <c r="Y550" s="48"/>
    </row>
    <row r="551" customFormat="false" ht="11.25" hidden="false" customHeight="false" outlineLevel="0" collapsed="false">
      <c r="A551" s="49"/>
      <c r="B551" s="35"/>
      <c r="F551" s="37"/>
      <c r="G551" s="38"/>
      <c r="H551" s="39"/>
      <c r="I551" s="40"/>
      <c r="J551" s="39"/>
      <c r="K551" s="41"/>
      <c r="L551" s="41"/>
      <c r="M551" s="42"/>
      <c r="N551" s="42"/>
      <c r="O551" s="42"/>
      <c r="P551" s="42"/>
      <c r="Q551" s="42"/>
      <c r="R551" s="43"/>
      <c r="S551" s="44"/>
      <c r="T551" s="44"/>
      <c r="U551" s="45"/>
      <c r="V551" s="45"/>
      <c r="W551" s="46"/>
      <c r="X551" s="47"/>
      <c r="Y551" s="48"/>
    </row>
    <row r="552" customFormat="false" ht="11.25" hidden="false" customHeight="false" outlineLevel="0" collapsed="false">
      <c r="A552" s="49"/>
      <c r="B552" s="35"/>
      <c r="F552" s="37"/>
      <c r="G552" s="38"/>
      <c r="H552" s="39"/>
      <c r="I552" s="40"/>
      <c r="J552" s="39"/>
      <c r="K552" s="41"/>
      <c r="L552" s="41"/>
      <c r="M552" s="42"/>
      <c r="N552" s="42"/>
      <c r="O552" s="42"/>
      <c r="P552" s="42"/>
      <c r="Q552" s="42"/>
      <c r="R552" s="43"/>
      <c r="S552" s="44"/>
      <c r="T552" s="44"/>
      <c r="U552" s="45"/>
      <c r="V552" s="45"/>
      <c r="W552" s="46"/>
      <c r="X552" s="47"/>
      <c r="Y552" s="48"/>
    </row>
    <row r="553" customFormat="false" ht="11.25" hidden="false" customHeight="false" outlineLevel="0" collapsed="false">
      <c r="A553" s="49"/>
      <c r="B553" s="35"/>
      <c r="F553" s="37"/>
      <c r="G553" s="38"/>
      <c r="H553" s="39"/>
      <c r="I553" s="40"/>
      <c r="J553" s="39"/>
      <c r="K553" s="41"/>
      <c r="L553" s="41"/>
      <c r="M553" s="42"/>
      <c r="N553" s="42"/>
      <c r="O553" s="42"/>
      <c r="P553" s="42"/>
      <c r="Q553" s="42"/>
      <c r="R553" s="43"/>
      <c r="S553" s="44"/>
      <c r="T553" s="44"/>
      <c r="U553" s="45"/>
      <c r="V553" s="45"/>
      <c r="W553" s="46"/>
      <c r="X553" s="47"/>
      <c r="Y553" s="48"/>
    </row>
    <row r="554" customFormat="false" ht="11.25" hidden="false" customHeight="false" outlineLevel="0" collapsed="false">
      <c r="A554" s="49"/>
      <c r="B554" s="35"/>
      <c r="F554" s="37"/>
      <c r="G554" s="38"/>
      <c r="H554" s="39"/>
      <c r="I554" s="40"/>
      <c r="J554" s="39"/>
      <c r="K554" s="41"/>
      <c r="L554" s="41"/>
      <c r="M554" s="42"/>
      <c r="N554" s="42"/>
      <c r="O554" s="42"/>
      <c r="P554" s="42"/>
      <c r="Q554" s="42"/>
      <c r="R554" s="43"/>
      <c r="S554" s="44"/>
      <c r="T554" s="44"/>
      <c r="U554" s="45"/>
      <c r="V554" s="45"/>
      <c r="W554" s="46"/>
      <c r="X554" s="47"/>
      <c r="Y554" s="48"/>
    </row>
    <row r="555" customFormat="false" ht="11.25" hidden="false" customHeight="false" outlineLevel="0" collapsed="false">
      <c r="A555" s="49"/>
      <c r="B555" s="35"/>
      <c r="F555" s="37"/>
      <c r="G555" s="38"/>
      <c r="H555" s="39"/>
      <c r="I555" s="40"/>
      <c r="J555" s="39"/>
      <c r="K555" s="41"/>
      <c r="L555" s="41"/>
      <c r="M555" s="42"/>
      <c r="N555" s="42"/>
      <c r="O555" s="42"/>
      <c r="P555" s="42"/>
      <c r="Q555" s="42"/>
      <c r="R555" s="43"/>
      <c r="S555" s="44"/>
      <c r="T555" s="44"/>
      <c r="U555" s="45"/>
      <c r="V555" s="45"/>
      <c r="W555" s="46"/>
      <c r="X555" s="47"/>
      <c r="Y555" s="48"/>
    </row>
    <row r="556" customFormat="false" ht="11.25" hidden="false" customHeight="false" outlineLevel="0" collapsed="false">
      <c r="A556" s="49"/>
      <c r="B556" s="35"/>
      <c r="F556" s="37"/>
      <c r="G556" s="38"/>
      <c r="H556" s="39"/>
      <c r="I556" s="40"/>
      <c r="J556" s="39"/>
      <c r="K556" s="41"/>
      <c r="L556" s="41"/>
      <c r="M556" s="42"/>
      <c r="N556" s="42"/>
      <c r="O556" s="42"/>
      <c r="P556" s="42"/>
      <c r="Q556" s="42"/>
      <c r="R556" s="43"/>
      <c r="S556" s="44"/>
      <c r="T556" s="44"/>
      <c r="U556" s="45"/>
      <c r="V556" s="45"/>
      <c r="W556" s="46"/>
      <c r="X556" s="47"/>
      <c r="Y556" s="48"/>
    </row>
    <row r="557" customFormat="false" ht="11.25" hidden="false" customHeight="false" outlineLevel="0" collapsed="false">
      <c r="A557" s="49"/>
      <c r="B557" s="35"/>
      <c r="F557" s="37"/>
      <c r="G557" s="38"/>
      <c r="H557" s="39"/>
      <c r="I557" s="40"/>
      <c r="J557" s="39"/>
      <c r="K557" s="41"/>
      <c r="L557" s="41"/>
      <c r="M557" s="42"/>
      <c r="N557" s="42"/>
      <c r="O557" s="42"/>
      <c r="P557" s="42"/>
      <c r="Q557" s="42"/>
      <c r="R557" s="43"/>
      <c r="S557" s="44"/>
      <c r="T557" s="44"/>
      <c r="U557" s="45"/>
      <c r="V557" s="45"/>
      <c r="W557" s="46"/>
      <c r="X557" s="47"/>
      <c r="Y557" s="48"/>
    </row>
    <row r="558" customFormat="false" ht="11.25" hidden="false" customHeight="false" outlineLevel="0" collapsed="false">
      <c r="A558" s="49"/>
      <c r="B558" s="35"/>
      <c r="F558" s="37"/>
      <c r="G558" s="38"/>
      <c r="H558" s="39"/>
      <c r="I558" s="40"/>
      <c r="J558" s="39"/>
      <c r="K558" s="41"/>
      <c r="L558" s="41"/>
      <c r="M558" s="42"/>
      <c r="N558" s="42"/>
      <c r="O558" s="42"/>
      <c r="P558" s="42"/>
      <c r="Q558" s="42"/>
      <c r="R558" s="43"/>
      <c r="S558" s="44"/>
      <c r="T558" s="44"/>
      <c r="U558" s="45"/>
      <c r="V558" s="45"/>
      <c r="W558" s="46"/>
      <c r="X558" s="47"/>
      <c r="Y558" s="48"/>
    </row>
    <row r="559" customFormat="false" ht="11.25" hidden="false" customHeight="false" outlineLevel="0" collapsed="false">
      <c r="A559" s="49"/>
      <c r="B559" s="35"/>
      <c r="F559" s="37"/>
      <c r="G559" s="38"/>
      <c r="H559" s="39"/>
      <c r="I559" s="40"/>
      <c r="J559" s="39"/>
      <c r="K559" s="41"/>
      <c r="L559" s="41"/>
      <c r="M559" s="42"/>
      <c r="N559" s="42"/>
      <c r="O559" s="42"/>
      <c r="P559" s="42"/>
      <c r="Q559" s="42"/>
      <c r="R559" s="43"/>
      <c r="S559" s="44"/>
      <c r="T559" s="44"/>
      <c r="U559" s="45"/>
      <c r="V559" s="45"/>
      <c r="W559" s="46"/>
      <c r="X559" s="47"/>
      <c r="Y559" s="48"/>
    </row>
    <row r="560" customFormat="false" ht="11.25" hidden="false" customHeight="false" outlineLevel="0" collapsed="false">
      <c r="A560" s="49"/>
      <c r="B560" s="35"/>
      <c r="F560" s="37"/>
      <c r="G560" s="38"/>
      <c r="H560" s="39"/>
      <c r="I560" s="40"/>
      <c r="J560" s="39"/>
      <c r="K560" s="41"/>
      <c r="L560" s="41"/>
      <c r="M560" s="42"/>
      <c r="N560" s="42"/>
      <c r="O560" s="42"/>
      <c r="P560" s="42"/>
      <c r="Q560" s="42"/>
      <c r="R560" s="43"/>
      <c r="S560" s="44"/>
      <c r="T560" s="44"/>
      <c r="U560" s="45"/>
      <c r="V560" s="45"/>
      <c r="W560" s="46"/>
      <c r="X560" s="47"/>
      <c r="Y560" s="48"/>
    </row>
    <row r="561" customFormat="false" ht="11.25" hidden="false" customHeight="false" outlineLevel="0" collapsed="false">
      <c r="A561" s="49"/>
      <c r="B561" s="35"/>
      <c r="F561" s="37"/>
      <c r="G561" s="38"/>
      <c r="H561" s="39"/>
      <c r="I561" s="40"/>
      <c r="J561" s="39"/>
      <c r="K561" s="41"/>
      <c r="L561" s="41"/>
      <c r="M561" s="42"/>
      <c r="N561" s="42"/>
      <c r="O561" s="42"/>
      <c r="P561" s="42"/>
      <c r="Q561" s="42"/>
      <c r="R561" s="43"/>
      <c r="S561" s="44"/>
      <c r="T561" s="44"/>
      <c r="U561" s="45"/>
      <c r="V561" s="45"/>
      <c r="W561" s="46"/>
      <c r="X561" s="47"/>
      <c r="Y561" s="48"/>
    </row>
    <row r="562" customFormat="false" ht="11.25" hidden="false" customHeight="false" outlineLevel="0" collapsed="false">
      <c r="A562" s="49"/>
      <c r="B562" s="35"/>
      <c r="F562" s="37"/>
      <c r="G562" s="38"/>
      <c r="H562" s="39"/>
      <c r="I562" s="40"/>
      <c r="J562" s="39"/>
      <c r="K562" s="41"/>
      <c r="L562" s="41"/>
      <c r="M562" s="42"/>
      <c r="N562" s="42"/>
      <c r="O562" s="42"/>
      <c r="P562" s="42"/>
      <c r="Q562" s="42"/>
      <c r="R562" s="43"/>
      <c r="S562" s="44"/>
      <c r="T562" s="44"/>
      <c r="U562" s="45"/>
      <c r="V562" s="45"/>
      <c r="W562" s="46"/>
      <c r="X562" s="47"/>
      <c r="Y562" s="48"/>
    </row>
    <row r="563" customFormat="false" ht="11.25" hidden="false" customHeight="false" outlineLevel="0" collapsed="false">
      <c r="A563" s="49"/>
      <c r="B563" s="35"/>
      <c r="F563" s="37"/>
      <c r="G563" s="38"/>
      <c r="H563" s="39"/>
      <c r="I563" s="40"/>
      <c r="J563" s="39"/>
      <c r="K563" s="41"/>
      <c r="L563" s="41"/>
      <c r="M563" s="42"/>
      <c r="N563" s="42"/>
      <c r="O563" s="42"/>
      <c r="P563" s="42"/>
      <c r="Q563" s="42"/>
      <c r="R563" s="43"/>
      <c r="S563" s="44"/>
      <c r="T563" s="44"/>
      <c r="U563" s="45"/>
      <c r="V563" s="45"/>
      <c r="W563" s="46"/>
      <c r="X563" s="47"/>
      <c r="Y563" s="48"/>
    </row>
    <row r="564" customFormat="false" ht="11.25" hidden="false" customHeight="false" outlineLevel="0" collapsed="false">
      <c r="A564" s="49"/>
      <c r="B564" s="35"/>
      <c r="F564" s="37"/>
      <c r="G564" s="38"/>
      <c r="H564" s="39"/>
      <c r="I564" s="40"/>
      <c r="J564" s="39"/>
      <c r="K564" s="41"/>
      <c r="L564" s="41"/>
      <c r="M564" s="42"/>
      <c r="N564" s="42"/>
      <c r="O564" s="42"/>
      <c r="P564" s="42"/>
      <c r="Q564" s="42"/>
      <c r="R564" s="43"/>
      <c r="S564" s="44"/>
      <c r="T564" s="44"/>
      <c r="U564" s="45"/>
      <c r="V564" s="45"/>
      <c r="W564" s="46"/>
      <c r="X564" s="47"/>
      <c r="Y564" s="48"/>
    </row>
    <row r="565" customFormat="false" ht="11.25" hidden="false" customHeight="false" outlineLevel="0" collapsed="false">
      <c r="A565" s="49"/>
      <c r="B565" s="35"/>
      <c r="F565" s="37"/>
      <c r="G565" s="38"/>
      <c r="H565" s="39"/>
      <c r="I565" s="40"/>
      <c r="J565" s="39"/>
      <c r="K565" s="41"/>
      <c r="L565" s="41"/>
      <c r="M565" s="42"/>
      <c r="N565" s="42"/>
      <c r="O565" s="42"/>
      <c r="P565" s="42"/>
      <c r="Q565" s="42"/>
      <c r="R565" s="43"/>
      <c r="S565" s="44"/>
      <c r="T565" s="44"/>
      <c r="U565" s="45"/>
      <c r="V565" s="45"/>
      <c r="W565" s="46"/>
      <c r="X565" s="47"/>
      <c r="Y565" s="48"/>
    </row>
    <row r="566" customFormat="false" ht="11.25" hidden="false" customHeight="false" outlineLevel="0" collapsed="false">
      <c r="A566" s="49"/>
      <c r="B566" s="35"/>
      <c r="F566" s="37"/>
      <c r="G566" s="38"/>
      <c r="H566" s="39"/>
      <c r="I566" s="40"/>
      <c r="J566" s="39"/>
      <c r="K566" s="41"/>
      <c r="L566" s="41"/>
      <c r="M566" s="42"/>
      <c r="N566" s="42"/>
      <c r="O566" s="42"/>
      <c r="P566" s="42"/>
      <c r="Q566" s="42"/>
      <c r="R566" s="43"/>
      <c r="S566" s="44"/>
      <c r="T566" s="44"/>
      <c r="U566" s="45"/>
      <c r="V566" s="45"/>
      <c r="W566" s="46"/>
      <c r="X566" s="47"/>
      <c r="Y566" s="48"/>
    </row>
    <row r="567" customFormat="false" ht="11.25" hidden="false" customHeight="false" outlineLevel="0" collapsed="false">
      <c r="A567" s="49"/>
      <c r="B567" s="35"/>
      <c r="F567" s="37"/>
      <c r="G567" s="38"/>
      <c r="H567" s="39"/>
      <c r="I567" s="40"/>
      <c r="J567" s="39"/>
      <c r="K567" s="41"/>
      <c r="L567" s="41"/>
      <c r="M567" s="42"/>
      <c r="N567" s="42"/>
      <c r="O567" s="42"/>
      <c r="P567" s="42"/>
      <c r="Q567" s="42"/>
      <c r="R567" s="43"/>
      <c r="S567" s="44"/>
      <c r="T567" s="44"/>
      <c r="U567" s="45"/>
      <c r="V567" s="45"/>
      <c r="W567" s="46"/>
      <c r="X567" s="47"/>
      <c r="Y567" s="48"/>
    </row>
    <row r="568" customFormat="false" ht="11.25" hidden="false" customHeight="false" outlineLevel="0" collapsed="false">
      <c r="A568" s="49"/>
      <c r="B568" s="35"/>
      <c r="F568" s="37"/>
      <c r="G568" s="38"/>
      <c r="H568" s="39"/>
      <c r="I568" s="40"/>
      <c r="J568" s="39"/>
      <c r="K568" s="41"/>
      <c r="L568" s="41"/>
      <c r="M568" s="42"/>
      <c r="N568" s="42"/>
      <c r="O568" s="42"/>
      <c r="P568" s="42"/>
      <c r="Q568" s="42"/>
      <c r="R568" s="43"/>
      <c r="S568" s="44"/>
      <c r="T568" s="44"/>
      <c r="U568" s="45"/>
      <c r="V568" s="45"/>
      <c r="W568" s="46"/>
      <c r="X568" s="47"/>
      <c r="Y568" s="48"/>
    </row>
    <row r="569" customFormat="false" ht="11.25" hidden="false" customHeight="false" outlineLevel="0" collapsed="false">
      <c r="A569" s="49"/>
      <c r="B569" s="35"/>
      <c r="F569" s="37"/>
      <c r="G569" s="38"/>
      <c r="H569" s="39"/>
      <c r="I569" s="40"/>
      <c r="J569" s="39"/>
      <c r="K569" s="41"/>
      <c r="L569" s="41"/>
      <c r="M569" s="42"/>
      <c r="N569" s="42"/>
      <c r="O569" s="42"/>
      <c r="P569" s="42"/>
      <c r="Q569" s="42"/>
      <c r="R569" s="43"/>
      <c r="S569" s="44"/>
      <c r="T569" s="44"/>
      <c r="U569" s="45"/>
      <c r="V569" s="45"/>
      <c r="W569" s="46"/>
      <c r="X569" s="47"/>
      <c r="Y569" s="48"/>
    </row>
    <row r="570" customFormat="false" ht="11.25" hidden="false" customHeight="false" outlineLevel="0" collapsed="false">
      <c r="A570" s="49"/>
      <c r="B570" s="35"/>
      <c r="F570" s="37"/>
      <c r="G570" s="38"/>
      <c r="H570" s="39"/>
      <c r="I570" s="40"/>
      <c r="J570" s="39"/>
      <c r="K570" s="41"/>
      <c r="L570" s="41"/>
      <c r="M570" s="42"/>
      <c r="N570" s="42"/>
      <c r="O570" s="42"/>
      <c r="P570" s="42"/>
      <c r="Q570" s="42"/>
      <c r="R570" s="43"/>
      <c r="S570" s="44"/>
      <c r="T570" s="44"/>
      <c r="U570" s="45"/>
      <c r="V570" s="45"/>
      <c r="W570" s="46"/>
      <c r="X570" s="47"/>
      <c r="Y570" s="48"/>
    </row>
    <row r="571" customFormat="false" ht="11.25" hidden="false" customHeight="false" outlineLevel="0" collapsed="false">
      <c r="A571" s="49"/>
      <c r="B571" s="35"/>
      <c r="F571" s="37"/>
      <c r="G571" s="38"/>
      <c r="H571" s="39"/>
      <c r="I571" s="40"/>
      <c r="J571" s="39"/>
      <c r="K571" s="41"/>
      <c r="L571" s="41"/>
      <c r="M571" s="42"/>
      <c r="N571" s="42"/>
      <c r="O571" s="42"/>
      <c r="P571" s="42"/>
      <c r="Q571" s="42"/>
      <c r="R571" s="43"/>
      <c r="S571" s="44"/>
      <c r="T571" s="44"/>
      <c r="U571" s="45"/>
      <c r="V571" s="45"/>
      <c r="W571" s="46"/>
      <c r="X571" s="47"/>
      <c r="Y571" s="48"/>
    </row>
    <row r="572" customFormat="false" ht="11.25" hidden="false" customHeight="false" outlineLevel="0" collapsed="false">
      <c r="A572" s="49"/>
      <c r="B572" s="35"/>
      <c r="F572" s="37"/>
      <c r="G572" s="38"/>
      <c r="H572" s="39"/>
      <c r="I572" s="40"/>
      <c r="J572" s="39"/>
      <c r="K572" s="41"/>
      <c r="L572" s="41"/>
      <c r="M572" s="42"/>
      <c r="N572" s="42"/>
      <c r="O572" s="42"/>
      <c r="P572" s="42"/>
      <c r="Q572" s="42"/>
      <c r="R572" s="43"/>
      <c r="S572" s="44"/>
      <c r="T572" s="44"/>
      <c r="U572" s="45"/>
      <c r="V572" s="45"/>
      <c r="W572" s="46"/>
      <c r="X572" s="47"/>
      <c r="Y572" s="48"/>
    </row>
    <row r="573" customFormat="false" ht="11.25" hidden="false" customHeight="false" outlineLevel="0" collapsed="false">
      <c r="A573" s="49"/>
      <c r="B573" s="35"/>
      <c r="F573" s="37"/>
      <c r="G573" s="38"/>
      <c r="H573" s="39"/>
      <c r="I573" s="40"/>
      <c r="J573" s="39"/>
      <c r="K573" s="41"/>
      <c r="L573" s="41"/>
      <c r="M573" s="42"/>
      <c r="N573" s="42"/>
      <c r="O573" s="42"/>
      <c r="P573" s="42"/>
      <c r="Q573" s="42"/>
      <c r="R573" s="43"/>
      <c r="S573" s="44"/>
      <c r="T573" s="44"/>
      <c r="U573" s="45"/>
      <c r="V573" s="45"/>
      <c r="W573" s="46"/>
      <c r="X573" s="47"/>
      <c r="Y573" s="48"/>
    </row>
    <row r="574" customFormat="false" ht="11.25" hidden="false" customHeight="false" outlineLevel="0" collapsed="false">
      <c r="A574" s="49"/>
      <c r="B574" s="35"/>
      <c r="F574" s="37"/>
      <c r="G574" s="38"/>
      <c r="H574" s="39"/>
      <c r="I574" s="40"/>
      <c r="J574" s="39"/>
      <c r="K574" s="41"/>
      <c r="L574" s="41"/>
      <c r="M574" s="42"/>
      <c r="N574" s="42"/>
      <c r="O574" s="42"/>
      <c r="P574" s="42"/>
      <c r="Q574" s="42"/>
      <c r="R574" s="43"/>
      <c r="S574" s="44"/>
      <c r="T574" s="44"/>
      <c r="U574" s="45"/>
      <c r="V574" s="45"/>
      <c r="W574" s="46"/>
      <c r="X574" s="47"/>
      <c r="Y574" s="48"/>
    </row>
    <row r="575" customFormat="false" ht="11.25" hidden="false" customHeight="false" outlineLevel="0" collapsed="false">
      <c r="A575" s="49"/>
      <c r="B575" s="35"/>
      <c r="F575" s="37"/>
      <c r="G575" s="38"/>
      <c r="H575" s="39"/>
      <c r="I575" s="40"/>
      <c r="J575" s="39"/>
      <c r="K575" s="41"/>
      <c r="L575" s="41"/>
      <c r="M575" s="42"/>
      <c r="N575" s="42"/>
      <c r="O575" s="42"/>
      <c r="P575" s="42"/>
      <c r="Q575" s="42"/>
      <c r="R575" s="43"/>
      <c r="S575" s="44"/>
      <c r="T575" s="44"/>
      <c r="U575" s="45"/>
      <c r="V575" s="45"/>
      <c r="W575" s="46"/>
      <c r="X575" s="47"/>
      <c r="Y575" s="48"/>
    </row>
    <row r="576" customFormat="false" ht="11.25" hidden="false" customHeight="false" outlineLevel="0" collapsed="false">
      <c r="A576" s="49"/>
      <c r="B576" s="35"/>
      <c r="F576" s="37"/>
      <c r="G576" s="38"/>
      <c r="H576" s="39"/>
      <c r="I576" s="40"/>
      <c r="J576" s="39"/>
      <c r="K576" s="41"/>
      <c r="L576" s="41"/>
      <c r="M576" s="42"/>
      <c r="N576" s="42"/>
      <c r="O576" s="42"/>
      <c r="P576" s="42"/>
      <c r="Q576" s="42"/>
      <c r="R576" s="43"/>
      <c r="S576" s="44"/>
      <c r="T576" s="44"/>
      <c r="U576" s="45"/>
      <c r="V576" s="45"/>
      <c r="W576" s="46"/>
      <c r="X576" s="47"/>
      <c r="Y576" s="48"/>
    </row>
    <row r="577" customFormat="false" ht="11.25" hidden="false" customHeight="false" outlineLevel="0" collapsed="false">
      <c r="A577" s="49"/>
      <c r="B577" s="35"/>
      <c r="F577" s="37"/>
      <c r="G577" s="38"/>
      <c r="H577" s="39"/>
      <c r="I577" s="40"/>
      <c r="J577" s="39"/>
      <c r="K577" s="41"/>
      <c r="L577" s="41"/>
      <c r="M577" s="42"/>
      <c r="N577" s="42"/>
      <c r="O577" s="42"/>
      <c r="P577" s="42"/>
      <c r="Q577" s="42"/>
      <c r="R577" s="43"/>
      <c r="S577" s="44"/>
      <c r="T577" s="44"/>
      <c r="U577" s="45"/>
      <c r="V577" s="45"/>
      <c r="W577" s="46"/>
      <c r="X577" s="47"/>
      <c r="Y577" s="48"/>
    </row>
    <row r="578" customFormat="false" ht="11.25" hidden="false" customHeight="false" outlineLevel="0" collapsed="false">
      <c r="A578" s="49"/>
      <c r="B578" s="35"/>
      <c r="F578" s="37"/>
      <c r="G578" s="38"/>
      <c r="H578" s="39"/>
      <c r="I578" s="40"/>
      <c r="J578" s="39"/>
      <c r="K578" s="41"/>
      <c r="L578" s="41"/>
      <c r="M578" s="42"/>
      <c r="N578" s="42"/>
      <c r="O578" s="42"/>
      <c r="P578" s="42"/>
      <c r="Q578" s="42"/>
      <c r="R578" s="43"/>
      <c r="S578" s="44"/>
      <c r="T578" s="44"/>
      <c r="U578" s="45"/>
      <c r="V578" s="45"/>
      <c r="W578" s="46"/>
      <c r="X578" s="47"/>
      <c r="Y578" s="48"/>
    </row>
    <row r="579" customFormat="false" ht="11.25" hidden="false" customHeight="false" outlineLevel="0" collapsed="false">
      <c r="A579" s="49"/>
      <c r="B579" s="35"/>
      <c r="F579" s="37"/>
      <c r="G579" s="38"/>
      <c r="H579" s="39"/>
      <c r="I579" s="40"/>
      <c r="J579" s="39"/>
      <c r="K579" s="41"/>
      <c r="L579" s="41"/>
      <c r="M579" s="42"/>
      <c r="N579" s="42"/>
      <c r="O579" s="42"/>
      <c r="P579" s="42"/>
      <c r="Q579" s="42"/>
      <c r="R579" s="43"/>
      <c r="S579" s="44"/>
      <c r="T579" s="44"/>
      <c r="U579" s="45"/>
      <c r="V579" s="45"/>
      <c r="W579" s="46"/>
      <c r="X579" s="47"/>
      <c r="Y579" s="48"/>
    </row>
    <row r="580" customFormat="false" ht="11.25" hidden="false" customHeight="false" outlineLevel="0" collapsed="false">
      <c r="A580" s="49"/>
      <c r="B580" s="35"/>
      <c r="F580" s="37"/>
      <c r="G580" s="38"/>
      <c r="H580" s="39"/>
      <c r="I580" s="40"/>
      <c r="J580" s="39"/>
      <c r="K580" s="41"/>
      <c r="L580" s="41"/>
      <c r="M580" s="42"/>
      <c r="N580" s="42"/>
      <c r="O580" s="42"/>
      <c r="P580" s="42"/>
      <c r="Q580" s="42"/>
      <c r="R580" s="43"/>
      <c r="S580" s="44"/>
      <c r="T580" s="44"/>
      <c r="U580" s="45"/>
      <c r="V580" s="45"/>
      <c r="W580" s="46"/>
      <c r="X580" s="47"/>
      <c r="Y580" s="48"/>
    </row>
    <row r="581" customFormat="false" ht="11.25" hidden="false" customHeight="false" outlineLevel="0" collapsed="false">
      <c r="A581" s="49"/>
      <c r="B581" s="35"/>
      <c r="F581" s="37"/>
      <c r="G581" s="38"/>
      <c r="H581" s="39"/>
      <c r="I581" s="40"/>
      <c r="J581" s="39"/>
      <c r="K581" s="41"/>
      <c r="L581" s="41"/>
      <c r="M581" s="42"/>
      <c r="N581" s="42"/>
      <c r="O581" s="42"/>
      <c r="P581" s="42"/>
      <c r="Q581" s="42"/>
      <c r="R581" s="43"/>
      <c r="S581" s="44"/>
      <c r="T581" s="44"/>
      <c r="U581" s="45"/>
      <c r="V581" s="45"/>
      <c r="W581" s="46"/>
      <c r="X581" s="47"/>
      <c r="Y581" s="48"/>
    </row>
    <row r="582" customFormat="false" ht="11.25" hidden="false" customHeight="false" outlineLevel="0" collapsed="false">
      <c r="A582" s="49"/>
      <c r="B582" s="35"/>
      <c r="F582" s="37"/>
      <c r="G582" s="38"/>
      <c r="H582" s="39"/>
      <c r="I582" s="40"/>
      <c r="J582" s="39"/>
      <c r="K582" s="41"/>
      <c r="L582" s="41"/>
      <c r="M582" s="42"/>
      <c r="N582" s="42"/>
      <c r="O582" s="42"/>
      <c r="P582" s="42"/>
      <c r="Q582" s="42"/>
      <c r="R582" s="43"/>
      <c r="S582" s="44"/>
      <c r="T582" s="44"/>
      <c r="U582" s="45"/>
      <c r="V582" s="45"/>
      <c r="W582" s="46"/>
      <c r="X582" s="47"/>
      <c r="Y582" s="48"/>
    </row>
    <row r="583" customFormat="false" ht="11.25" hidden="false" customHeight="false" outlineLevel="0" collapsed="false">
      <c r="A583" s="49"/>
      <c r="B583" s="35"/>
      <c r="F583" s="37"/>
      <c r="G583" s="38"/>
      <c r="H583" s="39"/>
      <c r="I583" s="40"/>
      <c r="J583" s="39"/>
      <c r="K583" s="41"/>
      <c r="L583" s="41"/>
      <c r="M583" s="42"/>
      <c r="N583" s="42"/>
      <c r="O583" s="42"/>
      <c r="P583" s="42"/>
      <c r="Q583" s="42"/>
      <c r="R583" s="43"/>
      <c r="S583" s="44"/>
      <c r="T583" s="44"/>
      <c r="U583" s="45"/>
      <c r="V583" s="45"/>
      <c r="W583" s="46"/>
      <c r="X583" s="47"/>
      <c r="Y583" s="48"/>
    </row>
    <row r="584" customFormat="false" ht="11.25" hidden="false" customHeight="false" outlineLevel="0" collapsed="false">
      <c r="A584" s="49"/>
      <c r="B584" s="35"/>
      <c r="F584" s="37"/>
      <c r="G584" s="38"/>
      <c r="H584" s="39"/>
      <c r="I584" s="40"/>
      <c r="J584" s="39"/>
      <c r="K584" s="41"/>
      <c r="L584" s="41"/>
      <c r="M584" s="42"/>
      <c r="N584" s="42"/>
      <c r="O584" s="42"/>
      <c r="P584" s="42"/>
      <c r="Q584" s="42"/>
      <c r="R584" s="43"/>
      <c r="S584" s="44"/>
      <c r="T584" s="44"/>
      <c r="U584" s="45"/>
      <c r="V584" s="45"/>
      <c r="W584" s="46"/>
      <c r="X584" s="47"/>
      <c r="Y584" s="48"/>
    </row>
    <row r="585" customFormat="false" ht="11.25" hidden="false" customHeight="false" outlineLevel="0" collapsed="false">
      <c r="A585" s="49"/>
      <c r="B585" s="35"/>
      <c r="F585" s="37"/>
      <c r="G585" s="38"/>
      <c r="H585" s="39"/>
      <c r="I585" s="40"/>
      <c r="J585" s="39"/>
      <c r="K585" s="41"/>
      <c r="L585" s="41"/>
      <c r="M585" s="42"/>
      <c r="N585" s="42"/>
      <c r="O585" s="42"/>
      <c r="P585" s="42"/>
      <c r="Q585" s="42"/>
      <c r="R585" s="43"/>
      <c r="S585" s="44"/>
      <c r="T585" s="44"/>
      <c r="U585" s="45"/>
      <c r="V585" s="45"/>
      <c r="W585" s="46"/>
      <c r="X585" s="47"/>
      <c r="Y585" s="48"/>
    </row>
    <row r="586" customFormat="false" ht="11.25" hidden="false" customHeight="false" outlineLevel="0" collapsed="false">
      <c r="A586" s="49"/>
      <c r="B586" s="35"/>
      <c r="F586" s="37"/>
      <c r="G586" s="38"/>
      <c r="H586" s="39"/>
      <c r="I586" s="40"/>
      <c r="J586" s="39"/>
      <c r="K586" s="41"/>
      <c r="L586" s="41"/>
      <c r="M586" s="42"/>
      <c r="N586" s="42"/>
      <c r="O586" s="42"/>
      <c r="P586" s="42"/>
      <c r="Q586" s="42"/>
      <c r="R586" s="43"/>
      <c r="S586" s="44"/>
      <c r="T586" s="44"/>
      <c r="U586" s="45"/>
      <c r="V586" s="45"/>
      <c r="W586" s="46"/>
      <c r="X586" s="47"/>
      <c r="Y586" s="48"/>
    </row>
    <row r="587" customFormat="false" ht="11.25" hidden="false" customHeight="false" outlineLevel="0" collapsed="false">
      <c r="A587" s="49"/>
      <c r="B587" s="35"/>
      <c r="F587" s="37"/>
      <c r="G587" s="38"/>
      <c r="H587" s="39"/>
      <c r="I587" s="40"/>
      <c r="J587" s="39"/>
      <c r="K587" s="41"/>
      <c r="L587" s="41"/>
      <c r="M587" s="42"/>
      <c r="N587" s="42"/>
      <c r="O587" s="42"/>
      <c r="P587" s="42"/>
      <c r="Q587" s="42"/>
      <c r="R587" s="43"/>
      <c r="S587" s="44"/>
      <c r="T587" s="44"/>
      <c r="U587" s="45"/>
      <c r="V587" s="45"/>
      <c r="W587" s="46"/>
      <c r="X587" s="47"/>
      <c r="Y587" s="48"/>
    </row>
    <row r="588" customFormat="false" ht="11.25" hidden="false" customHeight="false" outlineLevel="0" collapsed="false">
      <c r="A588" s="49"/>
      <c r="B588" s="35"/>
      <c r="F588" s="37"/>
      <c r="G588" s="38"/>
      <c r="H588" s="39"/>
      <c r="I588" s="40"/>
      <c r="J588" s="39"/>
      <c r="K588" s="41"/>
      <c r="L588" s="41"/>
      <c r="M588" s="42"/>
      <c r="N588" s="42"/>
      <c r="O588" s="42"/>
      <c r="P588" s="42"/>
      <c r="Q588" s="42"/>
      <c r="R588" s="43"/>
      <c r="S588" s="44"/>
      <c r="T588" s="44"/>
      <c r="U588" s="45"/>
      <c r="V588" s="45"/>
      <c r="W588" s="46"/>
      <c r="X588" s="47"/>
      <c r="Y588" s="48"/>
    </row>
    <row r="589" customFormat="false" ht="11.25" hidden="false" customHeight="false" outlineLevel="0" collapsed="false">
      <c r="A589" s="49"/>
      <c r="B589" s="35"/>
      <c r="F589" s="37"/>
      <c r="G589" s="38"/>
      <c r="H589" s="39"/>
      <c r="I589" s="40"/>
      <c r="J589" s="39"/>
      <c r="K589" s="41"/>
      <c r="L589" s="41"/>
      <c r="M589" s="42"/>
      <c r="N589" s="42"/>
      <c r="O589" s="42"/>
      <c r="P589" s="42"/>
      <c r="Q589" s="42"/>
      <c r="R589" s="43"/>
      <c r="S589" s="44"/>
      <c r="T589" s="44"/>
      <c r="U589" s="45"/>
      <c r="V589" s="45"/>
      <c r="W589" s="46"/>
      <c r="X589" s="47"/>
      <c r="Y589" s="48"/>
    </row>
    <row r="590" customFormat="false" ht="11.25" hidden="false" customHeight="false" outlineLevel="0" collapsed="false">
      <c r="A590" s="49"/>
      <c r="B590" s="35"/>
      <c r="F590" s="37"/>
      <c r="G590" s="38"/>
      <c r="H590" s="39"/>
      <c r="I590" s="40"/>
      <c r="J590" s="39"/>
      <c r="K590" s="41"/>
      <c r="L590" s="41"/>
      <c r="M590" s="42"/>
      <c r="N590" s="42"/>
      <c r="O590" s="42"/>
      <c r="P590" s="42"/>
      <c r="Q590" s="42"/>
      <c r="R590" s="43"/>
      <c r="S590" s="44"/>
      <c r="T590" s="44"/>
      <c r="U590" s="45"/>
      <c r="V590" s="45"/>
      <c r="W590" s="46"/>
      <c r="X590" s="47"/>
      <c r="Y590" s="48"/>
    </row>
    <row r="591" customFormat="false" ht="11.25" hidden="false" customHeight="false" outlineLevel="0" collapsed="false">
      <c r="A591" s="49"/>
      <c r="B591" s="35"/>
      <c r="F591" s="37"/>
      <c r="G591" s="38"/>
      <c r="H591" s="39"/>
      <c r="I591" s="40"/>
      <c r="J591" s="39"/>
      <c r="K591" s="41"/>
      <c r="L591" s="41"/>
      <c r="M591" s="42"/>
      <c r="N591" s="42"/>
      <c r="O591" s="42"/>
      <c r="P591" s="42"/>
      <c r="Q591" s="42"/>
      <c r="R591" s="43"/>
      <c r="S591" s="44"/>
      <c r="T591" s="44"/>
      <c r="U591" s="45"/>
      <c r="V591" s="45"/>
      <c r="W591" s="46"/>
      <c r="X591" s="47"/>
      <c r="Y591" s="48"/>
    </row>
    <row r="592" customFormat="false" ht="11.25" hidden="false" customHeight="false" outlineLevel="0" collapsed="false">
      <c r="A592" s="49"/>
      <c r="B592" s="35"/>
      <c r="F592" s="37"/>
      <c r="G592" s="38"/>
      <c r="H592" s="39"/>
      <c r="I592" s="40"/>
      <c r="J592" s="39"/>
      <c r="K592" s="41"/>
      <c r="L592" s="41"/>
      <c r="M592" s="42"/>
      <c r="N592" s="42"/>
      <c r="O592" s="42"/>
      <c r="P592" s="42"/>
      <c r="Q592" s="42"/>
      <c r="R592" s="43"/>
      <c r="S592" s="44"/>
      <c r="T592" s="44"/>
      <c r="U592" s="45"/>
      <c r="V592" s="45"/>
      <c r="W592" s="46"/>
      <c r="X592" s="47"/>
      <c r="Y592" s="48"/>
    </row>
    <row r="593" customFormat="false" ht="11.25" hidden="false" customHeight="false" outlineLevel="0" collapsed="false">
      <c r="A593" s="49"/>
      <c r="B593" s="35"/>
      <c r="F593" s="37"/>
      <c r="G593" s="38"/>
      <c r="H593" s="39"/>
      <c r="I593" s="40"/>
      <c r="J593" s="39"/>
      <c r="K593" s="41"/>
      <c r="L593" s="41"/>
      <c r="M593" s="42"/>
      <c r="N593" s="42"/>
      <c r="O593" s="42"/>
      <c r="P593" s="42"/>
      <c r="Q593" s="42"/>
      <c r="R593" s="43"/>
      <c r="S593" s="44"/>
      <c r="T593" s="44"/>
      <c r="U593" s="45"/>
      <c r="V593" s="45"/>
      <c r="W593" s="46"/>
      <c r="X593" s="47"/>
      <c r="Y593" s="48"/>
    </row>
    <row r="594" customFormat="false" ht="11.25" hidden="false" customHeight="false" outlineLevel="0" collapsed="false">
      <c r="A594" s="49"/>
      <c r="B594" s="35"/>
      <c r="F594" s="37"/>
      <c r="G594" s="38"/>
      <c r="H594" s="39"/>
      <c r="I594" s="40"/>
      <c r="J594" s="39"/>
      <c r="K594" s="41"/>
      <c r="L594" s="41"/>
      <c r="M594" s="42"/>
      <c r="N594" s="42"/>
      <c r="O594" s="42"/>
      <c r="P594" s="42"/>
      <c r="Q594" s="42"/>
      <c r="R594" s="43"/>
      <c r="S594" s="44"/>
      <c r="T594" s="44"/>
      <c r="U594" s="45"/>
      <c r="V594" s="45"/>
      <c r="W594" s="46"/>
      <c r="X594" s="47"/>
      <c r="Y594" s="48"/>
    </row>
    <row r="595" customFormat="false" ht="11.25" hidden="false" customHeight="false" outlineLevel="0" collapsed="false">
      <c r="A595" s="49"/>
      <c r="B595" s="35"/>
      <c r="F595" s="37"/>
      <c r="G595" s="38"/>
      <c r="H595" s="39"/>
      <c r="I595" s="40"/>
      <c r="J595" s="39"/>
      <c r="K595" s="41"/>
      <c r="L595" s="41"/>
      <c r="M595" s="42"/>
      <c r="N595" s="42"/>
      <c r="O595" s="42"/>
      <c r="P595" s="42"/>
      <c r="Q595" s="42"/>
      <c r="R595" s="43"/>
      <c r="S595" s="44"/>
      <c r="T595" s="44"/>
      <c r="U595" s="45"/>
      <c r="V595" s="45"/>
      <c r="W595" s="46"/>
      <c r="X595" s="47"/>
      <c r="Y595" s="48"/>
    </row>
    <row r="596" customFormat="false" ht="11.25" hidden="false" customHeight="false" outlineLevel="0" collapsed="false">
      <c r="A596" s="49"/>
      <c r="B596" s="35"/>
      <c r="F596" s="37"/>
      <c r="G596" s="38"/>
      <c r="H596" s="39"/>
      <c r="I596" s="40"/>
      <c r="J596" s="39"/>
      <c r="K596" s="41"/>
      <c r="L596" s="41"/>
      <c r="M596" s="42"/>
      <c r="N596" s="42"/>
      <c r="O596" s="42"/>
      <c r="P596" s="42"/>
      <c r="Q596" s="42"/>
      <c r="R596" s="43"/>
      <c r="S596" s="44"/>
      <c r="T596" s="44"/>
      <c r="U596" s="45"/>
      <c r="V596" s="45"/>
      <c r="W596" s="46"/>
      <c r="X596" s="47"/>
      <c r="Y596" s="48"/>
    </row>
    <row r="597" customFormat="false" ht="11.25" hidden="false" customHeight="false" outlineLevel="0" collapsed="false">
      <c r="A597" s="49"/>
      <c r="B597" s="35"/>
      <c r="F597" s="37"/>
      <c r="G597" s="38"/>
      <c r="H597" s="39"/>
      <c r="I597" s="40"/>
      <c r="J597" s="39"/>
      <c r="K597" s="41"/>
      <c r="L597" s="41"/>
      <c r="M597" s="42"/>
      <c r="N597" s="42"/>
      <c r="O597" s="42"/>
      <c r="P597" s="42"/>
      <c r="Q597" s="42"/>
      <c r="R597" s="43"/>
      <c r="S597" s="44"/>
      <c r="T597" s="44"/>
      <c r="U597" s="45"/>
      <c r="V597" s="45"/>
      <c r="W597" s="46"/>
      <c r="X597" s="47"/>
      <c r="Y597" s="48"/>
    </row>
    <row r="598" customFormat="false" ht="11.25" hidden="false" customHeight="false" outlineLevel="0" collapsed="false">
      <c r="A598" s="49"/>
      <c r="B598" s="35"/>
      <c r="F598" s="37"/>
      <c r="G598" s="38"/>
      <c r="H598" s="39"/>
      <c r="I598" s="40"/>
      <c r="J598" s="39"/>
      <c r="K598" s="41"/>
      <c r="L598" s="41"/>
      <c r="M598" s="42"/>
      <c r="N598" s="42"/>
      <c r="O598" s="42"/>
      <c r="P598" s="42"/>
      <c r="Q598" s="42"/>
      <c r="R598" s="43"/>
      <c r="S598" s="44"/>
      <c r="T598" s="44"/>
      <c r="U598" s="45"/>
      <c r="V598" s="45"/>
      <c r="W598" s="46"/>
      <c r="X598" s="47"/>
      <c r="Y598" s="48"/>
    </row>
    <row r="599" customFormat="false" ht="11.25" hidden="false" customHeight="false" outlineLevel="0" collapsed="false">
      <c r="A599" s="49"/>
      <c r="B599" s="35"/>
      <c r="F599" s="37"/>
      <c r="G599" s="38"/>
      <c r="H599" s="39"/>
      <c r="I599" s="40"/>
      <c r="J599" s="39"/>
      <c r="K599" s="41"/>
      <c r="L599" s="41"/>
      <c r="M599" s="42"/>
      <c r="N599" s="42"/>
      <c r="O599" s="42"/>
      <c r="P599" s="42"/>
      <c r="Q599" s="42"/>
      <c r="R599" s="43"/>
      <c r="S599" s="44"/>
      <c r="T599" s="44"/>
      <c r="U599" s="45"/>
      <c r="V599" s="45"/>
      <c r="W599" s="46"/>
      <c r="X599" s="47"/>
      <c r="Y599" s="48"/>
    </row>
    <row r="600" customFormat="false" ht="11.25" hidden="false" customHeight="false" outlineLevel="0" collapsed="false">
      <c r="A600" s="49"/>
      <c r="B600" s="35"/>
      <c r="F600" s="37"/>
      <c r="G600" s="38"/>
      <c r="H600" s="39"/>
      <c r="I600" s="40"/>
      <c r="J600" s="39"/>
      <c r="K600" s="41"/>
      <c r="L600" s="41"/>
      <c r="M600" s="42"/>
      <c r="N600" s="42"/>
      <c r="O600" s="42"/>
      <c r="P600" s="42"/>
      <c r="Q600" s="42"/>
      <c r="R600" s="43"/>
      <c r="S600" s="44"/>
      <c r="T600" s="44"/>
      <c r="U600" s="45"/>
      <c r="V600" s="45"/>
      <c r="W600" s="46"/>
      <c r="X600" s="47"/>
      <c r="Y600" s="48"/>
    </row>
    <row r="601" customFormat="false" ht="11.25" hidden="false" customHeight="false" outlineLevel="0" collapsed="false">
      <c r="A601" s="49"/>
      <c r="B601" s="35"/>
      <c r="F601" s="37"/>
      <c r="G601" s="38"/>
      <c r="H601" s="39"/>
      <c r="I601" s="40"/>
      <c r="J601" s="39"/>
      <c r="K601" s="41"/>
      <c r="L601" s="41"/>
      <c r="M601" s="42"/>
      <c r="N601" s="42"/>
      <c r="O601" s="42"/>
      <c r="P601" s="42"/>
      <c r="Q601" s="42"/>
      <c r="R601" s="43"/>
      <c r="S601" s="44"/>
      <c r="T601" s="44"/>
      <c r="U601" s="45"/>
      <c r="V601" s="45"/>
      <c r="W601" s="46"/>
      <c r="X601" s="47"/>
      <c r="Y601" s="48"/>
    </row>
    <row r="602" customFormat="false" ht="11.25" hidden="false" customHeight="false" outlineLevel="0" collapsed="false">
      <c r="A602" s="49"/>
      <c r="B602" s="35"/>
      <c r="F602" s="37"/>
      <c r="G602" s="38"/>
      <c r="H602" s="39"/>
      <c r="I602" s="40"/>
      <c r="J602" s="39"/>
      <c r="K602" s="41"/>
      <c r="L602" s="41"/>
      <c r="M602" s="42"/>
      <c r="N602" s="42"/>
      <c r="O602" s="42"/>
      <c r="P602" s="42"/>
      <c r="Q602" s="42"/>
      <c r="R602" s="43"/>
      <c r="S602" s="44"/>
      <c r="T602" s="44"/>
      <c r="U602" s="45"/>
      <c r="V602" s="45"/>
      <c r="W602" s="46"/>
      <c r="X602" s="47"/>
      <c r="Y602" s="48"/>
    </row>
    <row r="603" customFormat="false" ht="11.25" hidden="false" customHeight="false" outlineLevel="0" collapsed="false">
      <c r="A603" s="49"/>
      <c r="B603" s="35"/>
      <c r="F603" s="37"/>
      <c r="G603" s="38"/>
      <c r="H603" s="39"/>
      <c r="I603" s="40"/>
      <c r="J603" s="39"/>
      <c r="K603" s="41"/>
      <c r="L603" s="41"/>
      <c r="M603" s="42"/>
      <c r="N603" s="42"/>
      <c r="O603" s="42"/>
      <c r="P603" s="42"/>
      <c r="Q603" s="42"/>
      <c r="R603" s="43"/>
      <c r="S603" s="44"/>
      <c r="T603" s="44"/>
      <c r="U603" s="45"/>
      <c r="V603" s="45"/>
      <c r="W603" s="46"/>
      <c r="X603" s="47"/>
      <c r="Y603" s="48"/>
    </row>
    <row r="604" customFormat="false" ht="11.25" hidden="false" customHeight="false" outlineLevel="0" collapsed="false">
      <c r="A604" s="49"/>
      <c r="B604" s="35"/>
      <c r="F604" s="37"/>
      <c r="G604" s="38"/>
      <c r="H604" s="39"/>
      <c r="I604" s="40"/>
      <c r="J604" s="39"/>
      <c r="K604" s="41"/>
      <c r="L604" s="41"/>
      <c r="M604" s="42"/>
      <c r="N604" s="42"/>
      <c r="O604" s="42"/>
      <c r="P604" s="42"/>
      <c r="Q604" s="42"/>
      <c r="R604" s="43"/>
      <c r="S604" s="44"/>
      <c r="T604" s="44"/>
      <c r="U604" s="45"/>
      <c r="V604" s="45"/>
      <c r="W604" s="46"/>
      <c r="X604" s="47"/>
      <c r="Y604" s="48"/>
    </row>
    <row r="605" customFormat="false" ht="11.25" hidden="false" customHeight="false" outlineLevel="0" collapsed="false">
      <c r="A605" s="49"/>
      <c r="B605" s="35"/>
      <c r="F605" s="37"/>
      <c r="G605" s="38"/>
      <c r="H605" s="39"/>
      <c r="I605" s="40"/>
      <c r="J605" s="39"/>
      <c r="K605" s="41"/>
      <c r="L605" s="41"/>
      <c r="M605" s="42"/>
      <c r="N605" s="42"/>
      <c r="O605" s="42"/>
      <c r="P605" s="42"/>
      <c r="Q605" s="42"/>
      <c r="R605" s="43"/>
      <c r="S605" s="44"/>
      <c r="T605" s="44"/>
      <c r="U605" s="45"/>
      <c r="V605" s="45"/>
      <c r="W605" s="46"/>
      <c r="X605" s="47"/>
      <c r="Y605" s="48"/>
    </row>
    <row r="606" customFormat="false" ht="11.25" hidden="false" customHeight="false" outlineLevel="0" collapsed="false">
      <c r="A606" s="49"/>
      <c r="B606" s="35"/>
      <c r="F606" s="37"/>
      <c r="G606" s="38"/>
      <c r="H606" s="39"/>
      <c r="I606" s="40"/>
      <c r="J606" s="39"/>
      <c r="K606" s="41"/>
      <c r="L606" s="41"/>
      <c r="M606" s="42"/>
      <c r="N606" s="42"/>
      <c r="O606" s="42"/>
      <c r="P606" s="42"/>
      <c r="Q606" s="42"/>
      <c r="R606" s="43"/>
      <c r="S606" s="44"/>
      <c r="T606" s="44"/>
      <c r="U606" s="45"/>
      <c r="V606" s="45"/>
      <c r="W606" s="46"/>
      <c r="X606" s="47"/>
      <c r="Y606" s="48"/>
    </row>
    <row r="607" customFormat="false" ht="11.25" hidden="false" customHeight="false" outlineLevel="0" collapsed="false">
      <c r="A607" s="49"/>
      <c r="B607" s="35"/>
      <c r="F607" s="37"/>
      <c r="G607" s="38"/>
      <c r="H607" s="39"/>
      <c r="I607" s="40"/>
      <c r="J607" s="39"/>
      <c r="K607" s="41"/>
      <c r="L607" s="41"/>
      <c r="M607" s="42"/>
      <c r="N607" s="42"/>
      <c r="O607" s="42"/>
      <c r="P607" s="42"/>
      <c r="Q607" s="42"/>
      <c r="R607" s="43"/>
      <c r="S607" s="44"/>
      <c r="T607" s="44"/>
      <c r="U607" s="45"/>
      <c r="V607" s="45"/>
      <c r="W607" s="46"/>
      <c r="X607" s="47"/>
      <c r="Y607" s="48"/>
    </row>
    <row r="608" customFormat="false" ht="11.25" hidden="false" customHeight="false" outlineLevel="0" collapsed="false">
      <c r="A608" s="49"/>
      <c r="B608" s="35"/>
      <c r="F608" s="37"/>
      <c r="G608" s="38"/>
      <c r="H608" s="39"/>
      <c r="I608" s="40"/>
      <c r="J608" s="39"/>
      <c r="K608" s="41"/>
      <c r="L608" s="41"/>
      <c r="M608" s="42"/>
      <c r="N608" s="42"/>
      <c r="O608" s="42"/>
      <c r="P608" s="42"/>
      <c r="Q608" s="42"/>
      <c r="R608" s="43"/>
      <c r="S608" s="44"/>
      <c r="T608" s="44"/>
      <c r="U608" s="45"/>
      <c r="V608" s="45"/>
      <c r="W608" s="46"/>
      <c r="X608" s="47"/>
      <c r="Y608" s="48"/>
    </row>
    <row r="609" customFormat="false" ht="11.25" hidden="false" customHeight="false" outlineLevel="0" collapsed="false">
      <c r="A609" s="49"/>
      <c r="B609" s="35"/>
      <c r="F609" s="37"/>
      <c r="G609" s="38"/>
      <c r="H609" s="39"/>
      <c r="I609" s="40"/>
      <c r="J609" s="39"/>
      <c r="K609" s="41"/>
      <c r="L609" s="41"/>
      <c r="M609" s="42"/>
      <c r="N609" s="42"/>
      <c r="O609" s="42"/>
      <c r="P609" s="42"/>
      <c r="Q609" s="42"/>
      <c r="R609" s="43"/>
      <c r="S609" s="44"/>
      <c r="T609" s="44"/>
      <c r="U609" s="45"/>
      <c r="V609" s="45"/>
      <c r="W609" s="46"/>
      <c r="X609" s="47"/>
      <c r="Y609" s="48"/>
    </row>
    <row r="610" customFormat="false" ht="11.25" hidden="false" customHeight="false" outlineLevel="0" collapsed="false">
      <c r="A610" s="49"/>
      <c r="B610" s="35"/>
      <c r="F610" s="37"/>
      <c r="G610" s="38"/>
      <c r="H610" s="39"/>
      <c r="I610" s="40"/>
      <c r="J610" s="39"/>
      <c r="K610" s="41"/>
      <c r="L610" s="41"/>
      <c r="M610" s="42"/>
      <c r="N610" s="42"/>
      <c r="O610" s="42"/>
      <c r="P610" s="42"/>
      <c r="Q610" s="42"/>
      <c r="R610" s="43"/>
      <c r="S610" s="44"/>
      <c r="T610" s="44"/>
      <c r="U610" s="45"/>
      <c r="V610" s="45"/>
      <c r="W610" s="46"/>
      <c r="X610" s="47"/>
      <c r="Y610" s="48"/>
    </row>
    <row r="611" customFormat="false" ht="11.25" hidden="false" customHeight="false" outlineLevel="0" collapsed="false">
      <c r="A611" s="49"/>
      <c r="B611" s="35"/>
      <c r="F611" s="37"/>
      <c r="G611" s="38"/>
      <c r="H611" s="39"/>
      <c r="I611" s="40"/>
      <c r="J611" s="39"/>
      <c r="K611" s="41"/>
      <c r="L611" s="41"/>
      <c r="M611" s="42"/>
      <c r="N611" s="42"/>
      <c r="O611" s="42"/>
      <c r="P611" s="42"/>
      <c r="Q611" s="42"/>
      <c r="R611" s="43"/>
      <c r="S611" s="44"/>
      <c r="T611" s="44"/>
      <c r="U611" s="45"/>
      <c r="V611" s="45"/>
      <c r="W611" s="46"/>
      <c r="X611" s="47"/>
      <c r="Y611" s="48"/>
    </row>
    <row r="612" customFormat="false" ht="11.25" hidden="false" customHeight="false" outlineLevel="0" collapsed="false">
      <c r="A612" s="49"/>
      <c r="B612" s="35"/>
      <c r="F612" s="37"/>
      <c r="G612" s="38"/>
      <c r="H612" s="39"/>
      <c r="I612" s="40"/>
      <c r="J612" s="39"/>
      <c r="K612" s="41"/>
      <c r="L612" s="41"/>
      <c r="M612" s="42"/>
      <c r="N612" s="42"/>
      <c r="O612" s="42"/>
      <c r="P612" s="42"/>
      <c r="Q612" s="42"/>
      <c r="R612" s="43"/>
      <c r="S612" s="44"/>
      <c r="T612" s="44"/>
      <c r="U612" s="45"/>
      <c r="V612" s="45"/>
      <c r="W612" s="46"/>
      <c r="X612" s="47"/>
      <c r="Y612" s="48"/>
    </row>
    <row r="613" customFormat="false" ht="11.25" hidden="false" customHeight="false" outlineLevel="0" collapsed="false">
      <c r="A613" s="49"/>
      <c r="B613" s="35"/>
      <c r="F613" s="37"/>
      <c r="G613" s="38"/>
      <c r="H613" s="39"/>
      <c r="I613" s="40"/>
      <c r="J613" s="39"/>
      <c r="K613" s="41"/>
      <c r="L613" s="41"/>
      <c r="M613" s="42"/>
      <c r="N613" s="42"/>
      <c r="O613" s="42"/>
      <c r="P613" s="42"/>
      <c r="Q613" s="42"/>
      <c r="R613" s="43"/>
      <c r="S613" s="44"/>
      <c r="T613" s="44"/>
      <c r="U613" s="45"/>
      <c r="V613" s="45"/>
      <c r="W613" s="46"/>
      <c r="X613" s="47"/>
      <c r="Y613" s="48"/>
    </row>
    <row r="614" customFormat="false" ht="11.25" hidden="false" customHeight="false" outlineLevel="0" collapsed="false">
      <c r="A614" s="49"/>
      <c r="B614" s="35"/>
      <c r="F614" s="37"/>
      <c r="G614" s="38"/>
      <c r="H614" s="39"/>
      <c r="I614" s="40"/>
      <c r="J614" s="39"/>
      <c r="K614" s="41"/>
      <c r="L614" s="41"/>
      <c r="M614" s="42"/>
      <c r="N614" s="42"/>
      <c r="O614" s="42"/>
      <c r="P614" s="42"/>
      <c r="Q614" s="42"/>
      <c r="R614" s="43"/>
      <c r="S614" s="44"/>
      <c r="T614" s="44"/>
      <c r="U614" s="45"/>
      <c r="V614" s="45"/>
      <c r="W614" s="46"/>
      <c r="X614" s="47"/>
      <c r="Y614" s="48"/>
    </row>
    <row r="615" customFormat="false" ht="11.25" hidden="false" customHeight="false" outlineLevel="0" collapsed="false">
      <c r="A615" s="49"/>
      <c r="B615" s="35"/>
      <c r="F615" s="37"/>
      <c r="G615" s="38"/>
      <c r="H615" s="39"/>
      <c r="I615" s="40"/>
      <c r="J615" s="39"/>
      <c r="K615" s="41"/>
      <c r="L615" s="41"/>
      <c r="M615" s="42"/>
      <c r="N615" s="42"/>
      <c r="O615" s="42"/>
      <c r="P615" s="42"/>
      <c r="Q615" s="42"/>
      <c r="R615" s="43"/>
      <c r="S615" s="44"/>
      <c r="T615" s="44"/>
      <c r="U615" s="45"/>
      <c r="V615" s="45"/>
      <c r="W615" s="46"/>
      <c r="X615" s="47"/>
      <c r="Y615" s="48"/>
    </row>
    <row r="616" customFormat="false" ht="11.25" hidden="false" customHeight="false" outlineLevel="0" collapsed="false">
      <c r="A616" s="49"/>
      <c r="B616" s="35"/>
      <c r="F616" s="37"/>
      <c r="G616" s="38"/>
      <c r="H616" s="39"/>
      <c r="I616" s="40"/>
      <c r="J616" s="39"/>
      <c r="K616" s="41"/>
      <c r="L616" s="41"/>
      <c r="M616" s="42"/>
      <c r="N616" s="42"/>
      <c r="O616" s="42"/>
      <c r="P616" s="42"/>
      <c r="Q616" s="42"/>
      <c r="R616" s="43"/>
      <c r="S616" s="44"/>
      <c r="T616" s="44"/>
      <c r="U616" s="45"/>
      <c r="V616" s="45"/>
      <c r="W616" s="46"/>
      <c r="X616" s="47"/>
      <c r="Y616" s="48"/>
    </row>
    <row r="617" customFormat="false" ht="11.25" hidden="false" customHeight="false" outlineLevel="0" collapsed="false">
      <c r="A617" s="49"/>
      <c r="B617" s="35"/>
      <c r="F617" s="37"/>
      <c r="G617" s="38"/>
      <c r="H617" s="39"/>
      <c r="I617" s="40"/>
      <c r="J617" s="39"/>
      <c r="K617" s="41"/>
      <c r="L617" s="41"/>
      <c r="M617" s="42"/>
      <c r="N617" s="42"/>
      <c r="O617" s="42"/>
      <c r="P617" s="42"/>
      <c r="Q617" s="42"/>
      <c r="R617" s="43"/>
      <c r="S617" s="44"/>
      <c r="T617" s="44"/>
      <c r="U617" s="45"/>
      <c r="V617" s="45"/>
      <c r="W617" s="46"/>
      <c r="X617" s="47"/>
      <c r="Y617" s="48"/>
    </row>
    <row r="618" customFormat="false" ht="11.25" hidden="false" customHeight="false" outlineLevel="0" collapsed="false">
      <c r="A618" s="49"/>
      <c r="B618" s="35"/>
      <c r="F618" s="37"/>
      <c r="G618" s="38"/>
      <c r="H618" s="39"/>
      <c r="I618" s="40"/>
      <c r="J618" s="39"/>
      <c r="K618" s="41"/>
      <c r="L618" s="41"/>
      <c r="M618" s="42"/>
      <c r="N618" s="42"/>
      <c r="O618" s="42"/>
      <c r="P618" s="42"/>
      <c r="Q618" s="42"/>
      <c r="R618" s="43"/>
      <c r="S618" s="44"/>
      <c r="T618" s="44"/>
      <c r="U618" s="45"/>
      <c r="V618" s="45"/>
      <c r="W618" s="46"/>
      <c r="X618" s="47"/>
      <c r="Y618" s="48"/>
    </row>
    <row r="619" customFormat="false" ht="11.25" hidden="false" customHeight="false" outlineLevel="0" collapsed="false">
      <c r="A619" s="49"/>
      <c r="B619" s="35"/>
      <c r="F619" s="37"/>
      <c r="G619" s="38"/>
      <c r="H619" s="39"/>
      <c r="I619" s="40"/>
      <c r="J619" s="39"/>
      <c r="K619" s="41"/>
      <c r="L619" s="41"/>
      <c r="M619" s="42"/>
      <c r="N619" s="42"/>
      <c r="O619" s="42"/>
      <c r="P619" s="42"/>
      <c r="Q619" s="42"/>
      <c r="R619" s="43"/>
      <c r="S619" s="44"/>
      <c r="T619" s="44"/>
      <c r="U619" s="45"/>
      <c r="V619" s="45"/>
      <c r="W619" s="46"/>
      <c r="X619" s="47"/>
      <c r="Y619" s="48"/>
    </row>
    <row r="620" customFormat="false" ht="11.25" hidden="false" customHeight="false" outlineLevel="0" collapsed="false">
      <c r="A620" s="49"/>
      <c r="B620" s="35"/>
      <c r="F620" s="37"/>
      <c r="G620" s="38"/>
      <c r="H620" s="39"/>
      <c r="I620" s="40"/>
      <c r="J620" s="39"/>
      <c r="K620" s="41"/>
      <c r="L620" s="41"/>
      <c r="M620" s="42"/>
      <c r="N620" s="42"/>
      <c r="O620" s="42"/>
      <c r="P620" s="42"/>
      <c r="Q620" s="42"/>
      <c r="R620" s="43"/>
      <c r="S620" s="44"/>
      <c r="T620" s="44"/>
      <c r="U620" s="45"/>
      <c r="V620" s="45"/>
      <c r="W620" s="46"/>
      <c r="X620" s="47"/>
      <c r="Y620" s="48"/>
    </row>
    <row r="621" customFormat="false" ht="11.25" hidden="false" customHeight="false" outlineLevel="0" collapsed="false">
      <c r="A621" s="49"/>
      <c r="B621" s="35"/>
      <c r="F621" s="37"/>
      <c r="G621" s="38"/>
      <c r="H621" s="39"/>
      <c r="I621" s="40"/>
      <c r="J621" s="39"/>
      <c r="K621" s="41"/>
      <c r="L621" s="41"/>
      <c r="M621" s="42"/>
      <c r="N621" s="42"/>
      <c r="O621" s="42"/>
      <c r="P621" s="42"/>
      <c r="Q621" s="42"/>
      <c r="R621" s="43"/>
      <c r="S621" s="44"/>
      <c r="T621" s="44"/>
      <c r="U621" s="45"/>
      <c r="V621" s="45"/>
      <c r="W621" s="46"/>
      <c r="X621" s="47"/>
      <c r="Y621" s="48"/>
    </row>
    <row r="622" customFormat="false" ht="11.25" hidden="false" customHeight="false" outlineLevel="0" collapsed="false">
      <c r="A622" s="49"/>
      <c r="B622" s="35"/>
      <c r="F622" s="37"/>
      <c r="G622" s="38"/>
      <c r="H622" s="39"/>
      <c r="I622" s="40"/>
      <c r="J622" s="39"/>
      <c r="K622" s="41"/>
      <c r="L622" s="41"/>
      <c r="M622" s="42"/>
      <c r="N622" s="42"/>
      <c r="O622" s="42"/>
      <c r="P622" s="42"/>
      <c r="Q622" s="42"/>
      <c r="R622" s="43"/>
      <c r="S622" s="44"/>
      <c r="T622" s="44"/>
      <c r="U622" s="45"/>
      <c r="V622" s="45"/>
      <c r="W622" s="46"/>
      <c r="X622" s="47"/>
      <c r="Y622" s="48"/>
    </row>
    <row r="623" customFormat="false" ht="11.25" hidden="false" customHeight="false" outlineLevel="0" collapsed="false">
      <c r="A623" s="49"/>
      <c r="B623" s="35"/>
      <c r="F623" s="37"/>
      <c r="G623" s="38"/>
      <c r="H623" s="39"/>
      <c r="I623" s="40"/>
      <c r="J623" s="39"/>
      <c r="K623" s="41"/>
      <c r="L623" s="41"/>
      <c r="M623" s="42"/>
      <c r="N623" s="42"/>
      <c r="O623" s="42"/>
      <c r="P623" s="42"/>
      <c r="Q623" s="42"/>
      <c r="R623" s="43"/>
      <c r="S623" s="44"/>
      <c r="T623" s="44"/>
      <c r="U623" s="45"/>
      <c r="V623" s="45"/>
      <c r="W623" s="46"/>
      <c r="X623" s="47"/>
      <c r="Y623" s="48"/>
    </row>
    <row r="624" customFormat="false" ht="11.25" hidden="false" customHeight="false" outlineLevel="0" collapsed="false">
      <c r="A624" s="49"/>
      <c r="B624" s="35"/>
      <c r="F624" s="37"/>
      <c r="G624" s="38"/>
      <c r="H624" s="39"/>
      <c r="I624" s="40"/>
      <c r="J624" s="39"/>
      <c r="K624" s="41"/>
      <c r="L624" s="41"/>
      <c r="M624" s="42"/>
      <c r="N624" s="42"/>
      <c r="O624" s="42"/>
      <c r="P624" s="42"/>
      <c r="Q624" s="42"/>
      <c r="R624" s="43"/>
      <c r="S624" s="44"/>
      <c r="T624" s="44"/>
      <c r="U624" s="45"/>
      <c r="V624" s="45"/>
      <c r="W624" s="46"/>
      <c r="X624" s="47"/>
      <c r="Y624" s="48"/>
    </row>
    <row r="625" customFormat="false" ht="11.25" hidden="false" customHeight="false" outlineLevel="0" collapsed="false">
      <c r="A625" s="49"/>
      <c r="B625" s="35"/>
      <c r="F625" s="37"/>
      <c r="G625" s="38"/>
      <c r="H625" s="39"/>
      <c r="I625" s="40"/>
      <c r="J625" s="39"/>
      <c r="K625" s="41"/>
      <c r="L625" s="41"/>
      <c r="M625" s="42"/>
      <c r="N625" s="42"/>
      <c r="O625" s="42"/>
      <c r="P625" s="42"/>
      <c r="Q625" s="42"/>
      <c r="R625" s="43"/>
      <c r="S625" s="44"/>
      <c r="T625" s="44"/>
      <c r="U625" s="45"/>
      <c r="V625" s="45"/>
      <c r="W625" s="46"/>
      <c r="X625" s="47"/>
      <c r="Y625" s="48"/>
    </row>
    <row r="626" customFormat="false" ht="11.25" hidden="false" customHeight="false" outlineLevel="0" collapsed="false">
      <c r="A626" s="49"/>
      <c r="B626" s="35"/>
      <c r="F626" s="37"/>
      <c r="G626" s="38"/>
      <c r="H626" s="39"/>
      <c r="I626" s="40"/>
      <c r="J626" s="39"/>
      <c r="K626" s="41"/>
      <c r="L626" s="41"/>
      <c r="M626" s="42"/>
      <c r="N626" s="42"/>
      <c r="O626" s="42"/>
      <c r="P626" s="42"/>
      <c r="Q626" s="42"/>
      <c r="R626" s="43"/>
      <c r="S626" s="44"/>
      <c r="T626" s="44"/>
      <c r="U626" s="45"/>
      <c r="V626" s="45"/>
      <c r="W626" s="46"/>
      <c r="X626" s="47"/>
      <c r="Y626" s="48"/>
    </row>
    <row r="627" customFormat="false" ht="11.25" hidden="false" customHeight="false" outlineLevel="0" collapsed="false">
      <c r="A627" s="49"/>
      <c r="B627" s="35"/>
      <c r="F627" s="37"/>
      <c r="G627" s="38"/>
      <c r="H627" s="39"/>
      <c r="I627" s="40"/>
      <c r="J627" s="39"/>
      <c r="K627" s="41"/>
      <c r="L627" s="41"/>
      <c r="M627" s="42"/>
      <c r="N627" s="42"/>
      <c r="O627" s="42"/>
      <c r="P627" s="42"/>
      <c r="Q627" s="42"/>
      <c r="R627" s="43"/>
      <c r="S627" s="44"/>
      <c r="T627" s="44"/>
      <c r="U627" s="45"/>
      <c r="V627" s="45"/>
      <c r="W627" s="46"/>
      <c r="X627" s="47"/>
      <c r="Y627" s="48"/>
    </row>
    <row r="628" customFormat="false" ht="11.25" hidden="false" customHeight="false" outlineLevel="0" collapsed="false">
      <c r="A628" s="49"/>
      <c r="B628" s="35"/>
      <c r="F628" s="37"/>
      <c r="G628" s="38"/>
      <c r="H628" s="39"/>
      <c r="I628" s="40"/>
      <c r="J628" s="39"/>
      <c r="K628" s="41"/>
      <c r="L628" s="41"/>
      <c r="M628" s="42"/>
      <c r="N628" s="42"/>
      <c r="O628" s="42"/>
      <c r="P628" s="42"/>
      <c r="Q628" s="42"/>
      <c r="R628" s="43"/>
      <c r="S628" s="44"/>
      <c r="T628" s="44"/>
      <c r="U628" s="45"/>
      <c r="V628" s="45"/>
      <c r="W628" s="46"/>
      <c r="X628" s="47"/>
      <c r="Y628" s="48"/>
    </row>
    <row r="629" customFormat="false" ht="11.25" hidden="false" customHeight="false" outlineLevel="0" collapsed="false">
      <c r="A629" s="49"/>
      <c r="B629" s="35"/>
      <c r="F629" s="37"/>
      <c r="G629" s="38"/>
      <c r="H629" s="39"/>
      <c r="I629" s="40"/>
      <c r="J629" s="39"/>
      <c r="K629" s="41"/>
      <c r="L629" s="41"/>
      <c r="M629" s="42"/>
      <c r="N629" s="42"/>
      <c r="O629" s="42"/>
      <c r="P629" s="42"/>
      <c r="Q629" s="42"/>
      <c r="R629" s="43"/>
      <c r="S629" s="44"/>
      <c r="T629" s="44"/>
      <c r="U629" s="45"/>
      <c r="V629" s="45"/>
      <c r="W629" s="46"/>
      <c r="X629" s="47"/>
      <c r="Y629" s="48"/>
    </row>
    <row r="630" customFormat="false" ht="11.25" hidden="false" customHeight="false" outlineLevel="0" collapsed="false">
      <c r="A630" s="49"/>
      <c r="B630" s="35"/>
      <c r="F630" s="37"/>
      <c r="G630" s="38"/>
      <c r="H630" s="39"/>
      <c r="I630" s="40"/>
      <c r="J630" s="39"/>
      <c r="K630" s="41"/>
      <c r="L630" s="41"/>
      <c r="M630" s="42"/>
      <c r="N630" s="42"/>
      <c r="O630" s="42"/>
      <c r="P630" s="42"/>
      <c r="Q630" s="42"/>
      <c r="R630" s="43"/>
      <c r="S630" s="44"/>
      <c r="T630" s="44"/>
      <c r="U630" s="45"/>
      <c r="V630" s="45"/>
      <c r="W630" s="46"/>
      <c r="X630" s="47"/>
      <c r="Y630" s="48"/>
    </row>
    <row r="631" customFormat="false" ht="11.25" hidden="false" customHeight="false" outlineLevel="0" collapsed="false">
      <c r="A631" s="49"/>
      <c r="B631" s="35"/>
      <c r="F631" s="37"/>
      <c r="G631" s="38"/>
      <c r="H631" s="39"/>
      <c r="I631" s="40"/>
      <c r="J631" s="39"/>
      <c r="K631" s="41"/>
      <c r="L631" s="41"/>
      <c r="M631" s="42"/>
      <c r="N631" s="42"/>
      <c r="O631" s="42"/>
      <c r="P631" s="42"/>
      <c r="Q631" s="42"/>
      <c r="R631" s="43"/>
      <c r="S631" s="44"/>
      <c r="T631" s="44"/>
      <c r="U631" s="45"/>
      <c r="V631" s="45"/>
      <c r="W631" s="46"/>
      <c r="X631" s="47"/>
      <c r="Y631" s="48"/>
    </row>
    <row r="632" customFormat="false" ht="11.25" hidden="false" customHeight="false" outlineLevel="0" collapsed="false">
      <c r="A632" s="49"/>
      <c r="B632" s="35"/>
      <c r="F632" s="37"/>
      <c r="G632" s="38"/>
      <c r="H632" s="39"/>
      <c r="I632" s="40"/>
      <c r="J632" s="39"/>
      <c r="K632" s="41"/>
      <c r="L632" s="41"/>
      <c r="M632" s="42"/>
      <c r="N632" s="42"/>
      <c r="O632" s="42"/>
      <c r="P632" s="42"/>
      <c r="Q632" s="42"/>
      <c r="R632" s="43"/>
      <c r="S632" s="44"/>
      <c r="T632" s="44"/>
      <c r="U632" s="45"/>
      <c r="V632" s="45"/>
      <c r="W632" s="46"/>
      <c r="X632" s="47"/>
      <c r="Y632" s="48"/>
    </row>
    <row r="633" customFormat="false" ht="11.25" hidden="false" customHeight="false" outlineLevel="0" collapsed="false">
      <c r="A633" s="49"/>
      <c r="B633" s="35"/>
      <c r="F633" s="37"/>
      <c r="G633" s="38"/>
      <c r="H633" s="39"/>
      <c r="I633" s="40"/>
      <c r="J633" s="39"/>
      <c r="K633" s="41"/>
      <c r="L633" s="41"/>
      <c r="M633" s="42"/>
      <c r="N633" s="42"/>
      <c r="O633" s="42"/>
      <c r="P633" s="42"/>
      <c r="Q633" s="42"/>
      <c r="R633" s="43"/>
      <c r="S633" s="44"/>
      <c r="T633" s="44"/>
      <c r="U633" s="45"/>
      <c r="V633" s="45"/>
      <c r="W633" s="46"/>
      <c r="X633" s="47"/>
      <c r="Y633" s="48"/>
    </row>
    <row r="634" customFormat="false" ht="11.25" hidden="false" customHeight="false" outlineLevel="0" collapsed="false">
      <c r="A634" s="49"/>
      <c r="B634" s="35"/>
      <c r="F634" s="37"/>
      <c r="G634" s="38"/>
      <c r="H634" s="39"/>
      <c r="I634" s="40"/>
      <c r="J634" s="39"/>
      <c r="K634" s="41"/>
      <c r="L634" s="41"/>
      <c r="M634" s="42"/>
      <c r="N634" s="42"/>
      <c r="O634" s="42"/>
      <c r="P634" s="42"/>
      <c r="Q634" s="42"/>
      <c r="R634" s="43"/>
      <c r="S634" s="44"/>
      <c r="T634" s="44"/>
      <c r="U634" s="45"/>
      <c r="V634" s="45"/>
      <c r="W634" s="46"/>
      <c r="X634" s="47"/>
      <c r="Y634" s="48"/>
    </row>
    <row r="635" customFormat="false" ht="11.25" hidden="false" customHeight="false" outlineLevel="0" collapsed="false">
      <c r="A635" s="49"/>
      <c r="B635" s="35"/>
      <c r="F635" s="37"/>
      <c r="G635" s="38"/>
      <c r="H635" s="39"/>
      <c r="I635" s="40"/>
      <c r="J635" s="39"/>
      <c r="K635" s="41"/>
      <c r="L635" s="41"/>
      <c r="M635" s="42"/>
      <c r="N635" s="42"/>
      <c r="O635" s="42"/>
      <c r="P635" s="42"/>
      <c r="Q635" s="42"/>
      <c r="R635" s="43"/>
      <c r="S635" s="44"/>
      <c r="T635" s="44"/>
      <c r="U635" s="45"/>
      <c r="V635" s="45"/>
      <c r="W635" s="46"/>
      <c r="X635" s="47"/>
      <c r="Y635" s="48"/>
    </row>
    <row r="636" customFormat="false" ht="11.25" hidden="false" customHeight="false" outlineLevel="0" collapsed="false">
      <c r="A636" s="49"/>
      <c r="B636" s="35"/>
      <c r="F636" s="37"/>
      <c r="G636" s="38"/>
      <c r="H636" s="39"/>
      <c r="I636" s="40"/>
      <c r="J636" s="39"/>
      <c r="K636" s="41"/>
      <c r="L636" s="41"/>
      <c r="M636" s="42"/>
      <c r="N636" s="42"/>
      <c r="O636" s="42"/>
      <c r="P636" s="42"/>
      <c r="Q636" s="42"/>
      <c r="R636" s="43"/>
      <c r="S636" s="44"/>
      <c r="T636" s="44"/>
      <c r="U636" s="45"/>
      <c r="V636" s="45"/>
      <c r="W636" s="46"/>
      <c r="X636" s="47"/>
      <c r="Y636" s="48"/>
    </row>
    <row r="637" customFormat="false" ht="11.25" hidden="false" customHeight="false" outlineLevel="0" collapsed="false">
      <c r="A637" s="49"/>
      <c r="B637" s="35"/>
      <c r="F637" s="37"/>
      <c r="G637" s="38"/>
      <c r="H637" s="39"/>
      <c r="I637" s="40"/>
      <c r="J637" s="39"/>
      <c r="K637" s="41"/>
      <c r="L637" s="41"/>
      <c r="M637" s="42"/>
      <c r="N637" s="42"/>
      <c r="O637" s="42"/>
      <c r="P637" s="42"/>
      <c r="Q637" s="42"/>
      <c r="R637" s="43"/>
      <c r="S637" s="44"/>
      <c r="T637" s="44"/>
      <c r="U637" s="45"/>
      <c r="V637" s="45"/>
      <c r="W637" s="46"/>
      <c r="X637" s="47"/>
      <c r="Y637" s="48"/>
    </row>
    <row r="638" customFormat="false" ht="11.25" hidden="false" customHeight="false" outlineLevel="0" collapsed="false">
      <c r="A638" s="49"/>
      <c r="B638" s="35"/>
      <c r="F638" s="37"/>
      <c r="G638" s="38"/>
      <c r="H638" s="39"/>
      <c r="I638" s="40"/>
      <c r="J638" s="39"/>
      <c r="K638" s="41"/>
      <c r="L638" s="41"/>
      <c r="M638" s="42"/>
      <c r="N638" s="42"/>
      <c r="O638" s="42"/>
      <c r="P638" s="42"/>
      <c r="Q638" s="42"/>
      <c r="R638" s="43"/>
      <c r="S638" s="44"/>
      <c r="T638" s="44"/>
      <c r="U638" s="45"/>
      <c r="V638" s="45"/>
      <c r="W638" s="46"/>
      <c r="X638" s="47"/>
      <c r="Y638" s="48"/>
    </row>
    <row r="639" customFormat="false" ht="11.25" hidden="false" customHeight="false" outlineLevel="0" collapsed="false">
      <c r="A639" s="49"/>
      <c r="B639" s="35"/>
      <c r="F639" s="37"/>
      <c r="G639" s="38"/>
      <c r="H639" s="39"/>
      <c r="I639" s="40"/>
      <c r="J639" s="39"/>
      <c r="K639" s="41"/>
      <c r="L639" s="41"/>
      <c r="M639" s="42"/>
      <c r="N639" s="42"/>
      <c r="O639" s="42"/>
      <c r="P639" s="42"/>
      <c r="Q639" s="42"/>
      <c r="R639" s="43"/>
      <c r="S639" s="44"/>
      <c r="T639" s="44"/>
      <c r="U639" s="45"/>
      <c r="V639" s="45"/>
      <c r="W639" s="46"/>
      <c r="X639" s="47"/>
      <c r="Y639" s="48"/>
    </row>
    <row r="640" customFormat="false" ht="11.25" hidden="false" customHeight="false" outlineLevel="0" collapsed="false">
      <c r="A640" s="49"/>
      <c r="B640" s="35"/>
      <c r="F640" s="37"/>
      <c r="G640" s="38"/>
      <c r="H640" s="39"/>
      <c r="I640" s="40"/>
      <c r="J640" s="39"/>
      <c r="K640" s="41"/>
      <c r="L640" s="41"/>
      <c r="M640" s="42"/>
      <c r="N640" s="42"/>
      <c r="O640" s="42"/>
      <c r="P640" s="42"/>
      <c r="Q640" s="42"/>
      <c r="R640" s="43"/>
      <c r="S640" s="44"/>
      <c r="T640" s="44"/>
      <c r="U640" s="45"/>
      <c r="V640" s="45"/>
      <c r="W640" s="46"/>
      <c r="X640" s="47"/>
      <c r="Y640" s="48"/>
    </row>
    <row r="641" customFormat="false" ht="11.25" hidden="false" customHeight="false" outlineLevel="0" collapsed="false">
      <c r="A641" s="49"/>
      <c r="B641" s="35"/>
      <c r="F641" s="37"/>
      <c r="G641" s="38"/>
      <c r="H641" s="39"/>
      <c r="I641" s="40"/>
      <c r="J641" s="39"/>
      <c r="K641" s="41"/>
      <c r="L641" s="41"/>
      <c r="M641" s="42"/>
      <c r="N641" s="42"/>
      <c r="O641" s="42"/>
      <c r="P641" s="42"/>
      <c r="Q641" s="42"/>
      <c r="R641" s="43"/>
      <c r="S641" s="44"/>
      <c r="T641" s="44"/>
      <c r="U641" s="45"/>
      <c r="V641" s="45"/>
      <c r="W641" s="46"/>
      <c r="X641" s="47"/>
      <c r="Y641" s="48"/>
    </row>
    <row r="642" customFormat="false" ht="11.25" hidden="false" customHeight="false" outlineLevel="0" collapsed="false">
      <c r="A642" s="49"/>
      <c r="B642" s="35"/>
      <c r="F642" s="37"/>
      <c r="G642" s="38"/>
      <c r="H642" s="39"/>
      <c r="I642" s="40"/>
      <c r="J642" s="39"/>
      <c r="K642" s="41"/>
      <c r="L642" s="41"/>
      <c r="M642" s="42"/>
      <c r="N642" s="42"/>
      <c r="O642" s="42"/>
      <c r="P642" s="42"/>
      <c r="Q642" s="42"/>
      <c r="R642" s="43"/>
      <c r="S642" s="44"/>
      <c r="T642" s="44"/>
      <c r="U642" s="45"/>
      <c r="V642" s="45"/>
      <c r="W642" s="46"/>
      <c r="X642" s="47"/>
      <c r="Y642" s="48"/>
    </row>
    <row r="643" customFormat="false" ht="11.25" hidden="false" customHeight="false" outlineLevel="0" collapsed="false">
      <c r="A643" s="49"/>
      <c r="B643" s="35"/>
      <c r="F643" s="37"/>
      <c r="G643" s="38"/>
      <c r="H643" s="39"/>
      <c r="I643" s="40"/>
      <c r="J643" s="39"/>
      <c r="K643" s="41"/>
      <c r="L643" s="41"/>
      <c r="M643" s="42"/>
      <c r="N643" s="42"/>
      <c r="O643" s="42"/>
      <c r="P643" s="42"/>
      <c r="Q643" s="42"/>
      <c r="R643" s="43"/>
      <c r="S643" s="44"/>
      <c r="T643" s="44"/>
      <c r="U643" s="45"/>
      <c r="V643" s="45"/>
      <c r="W643" s="46"/>
      <c r="X643" s="47"/>
      <c r="Y643" s="48"/>
    </row>
    <row r="644" customFormat="false" ht="11.25" hidden="false" customHeight="false" outlineLevel="0" collapsed="false">
      <c r="A644" s="49"/>
      <c r="B644" s="35"/>
      <c r="F644" s="37"/>
      <c r="G644" s="38"/>
      <c r="H644" s="39"/>
      <c r="I644" s="40"/>
      <c r="J644" s="39"/>
      <c r="K644" s="41"/>
      <c r="L644" s="41"/>
      <c r="M644" s="42"/>
      <c r="N644" s="42"/>
      <c r="O644" s="42"/>
      <c r="P644" s="42"/>
      <c r="Q644" s="42"/>
      <c r="R644" s="43"/>
      <c r="S644" s="44"/>
      <c r="T644" s="44"/>
      <c r="U644" s="45"/>
      <c r="V644" s="45"/>
      <c r="W644" s="46"/>
      <c r="X644" s="47"/>
      <c r="Y644" s="48"/>
    </row>
    <row r="645" customFormat="false" ht="11.25" hidden="false" customHeight="false" outlineLevel="0" collapsed="false">
      <c r="A645" s="49"/>
      <c r="B645" s="35"/>
      <c r="F645" s="37"/>
      <c r="G645" s="38"/>
      <c r="H645" s="39"/>
      <c r="I645" s="40"/>
      <c r="J645" s="39"/>
      <c r="K645" s="41"/>
      <c r="L645" s="41"/>
      <c r="M645" s="42"/>
      <c r="N645" s="42"/>
      <c r="O645" s="42"/>
      <c r="P645" s="42"/>
      <c r="Q645" s="42"/>
      <c r="R645" s="43"/>
      <c r="S645" s="44"/>
      <c r="T645" s="44"/>
      <c r="U645" s="45"/>
      <c r="V645" s="45"/>
      <c r="W645" s="46"/>
      <c r="X645" s="47"/>
      <c r="Y645" s="48"/>
    </row>
    <row r="646" customFormat="false" ht="11.25" hidden="false" customHeight="false" outlineLevel="0" collapsed="false">
      <c r="A646" s="49"/>
      <c r="B646" s="35"/>
      <c r="F646" s="37"/>
      <c r="G646" s="38"/>
      <c r="H646" s="39"/>
      <c r="I646" s="40"/>
      <c r="J646" s="39"/>
      <c r="K646" s="41"/>
      <c r="L646" s="41"/>
      <c r="M646" s="42"/>
      <c r="N646" s="42"/>
      <c r="O646" s="42"/>
      <c r="P646" s="42"/>
      <c r="Q646" s="42"/>
      <c r="R646" s="43"/>
      <c r="S646" s="44"/>
      <c r="T646" s="44"/>
      <c r="U646" s="45"/>
      <c r="V646" s="45"/>
      <c r="W646" s="46"/>
      <c r="X646" s="47"/>
      <c r="Y646" s="48"/>
    </row>
    <row r="647" customFormat="false" ht="11.25" hidden="false" customHeight="false" outlineLevel="0" collapsed="false">
      <c r="A647" s="49"/>
      <c r="B647" s="35"/>
      <c r="F647" s="37"/>
      <c r="G647" s="38"/>
      <c r="H647" s="39"/>
      <c r="I647" s="40"/>
      <c r="J647" s="39"/>
      <c r="K647" s="41"/>
      <c r="L647" s="41"/>
      <c r="M647" s="42"/>
      <c r="N647" s="42"/>
      <c r="O647" s="42"/>
      <c r="P647" s="42"/>
      <c r="Q647" s="42"/>
      <c r="R647" s="43"/>
      <c r="S647" s="44"/>
      <c r="T647" s="44"/>
      <c r="U647" s="45"/>
      <c r="V647" s="45"/>
      <c r="W647" s="46"/>
      <c r="X647" s="47"/>
      <c r="Y647" s="48"/>
    </row>
    <row r="648" customFormat="false" ht="11.25" hidden="false" customHeight="false" outlineLevel="0" collapsed="false">
      <c r="A648" s="49"/>
      <c r="B648" s="35"/>
      <c r="F648" s="37"/>
      <c r="G648" s="38"/>
      <c r="H648" s="39"/>
      <c r="I648" s="40"/>
      <c r="J648" s="39"/>
      <c r="K648" s="41"/>
      <c r="L648" s="41"/>
      <c r="M648" s="42"/>
      <c r="N648" s="42"/>
      <c r="O648" s="42"/>
      <c r="P648" s="42"/>
      <c r="Q648" s="42"/>
      <c r="R648" s="43"/>
      <c r="S648" s="44"/>
      <c r="T648" s="44"/>
      <c r="U648" s="45"/>
      <c r="V648" s="45"/>
      <c r="W648" s="46"/>
      <c r="X648" s="47"/>
      <c r="Y648" s="48"/>
    </row>
    <row r="649" customFormat="false" ht="11.25" hidden="false" customHeight="false" outlineLevel="0" collapsed="false">
      <c r="A649" s="49"/>
      <c r="B649" s="35"/>
      <c r="F649" s="37"/>
      <c r="G649" s="38"/>
      <c r="H649" s="39"/>
      <c r="I649" s="40"/>
      <c r="J649" s="39"/>
      <c r="K649" s="41"/>
      <c r="L649" s="41"/>
      <c r="M649" s="42"/>
      <c r="N649" s="42"/>
      <c r="O649" s="42"/>
      <c r="P649" s="42"/>
      <c r="Q649" s="42"/>
      <c r="R649" s="43"/>
      <c r="S649" s="44"/>
      <c r="T649" s="44"/>
      <c r="U649" s="45"/>
      <c r="V649" s="45"/>
      <c r="W649" s="46"/>
      <c r="X649" s="47"/>
      <c r="Y649" s="48"/>
    </row>
    <row r="650" customFormat="false" ht="11.25" hidden="false" customHeight="false" outlineLevel="0" collapsed="false">
      <c r="A650" s="49"/>
      <c r="B650" s="35"/>
      <c r="F650" s="37"/>
      <c r="G650" s="38"/>
      <c r="H650" s="39"/>
      <c r="I650" s="40"/>
      <c r="J650" s="39"/>
      <c r="K650" s="41"/>
      <c r="L650" s="41"/>
      <c r="M650" s="42"/>
      <c r="N650" s="42"/>
      <c r="O650" s="42"/>
      <c r="P650" s="42"/>
      <c r="Q650" s="42"/>
      <c r="R650" s="43"/>
      <c r="S650" s="44"/>
      <c r="T650" s="44"/>
      <c r="U650" s="45"/>
      <c r="V650" s="45"/>
      <c r="W650" s="46"/>
      <c r="X650" s="47"/>
      <c r="Y650" s="48"/>
    </row>
    <row r="651" customFormat="false" ht="11.25" hidden="false" customHeight="false" outlineLevel="0" collapsed="false">
      <c r="A651" s="49"/>
      <c r="B651" s="35"/>
      <c r="F651" s="37"/>
      <c r="G651" s="38"/>
      <c r="H651" s="39"/>
      <c r="I651" s="40"/>
      <c r="J651" s="39"/>
      <c r="K651" s="41"/>
      <c r="L651" s="41"/>
      <c r="M651" s="42"/>
      <c r="N651" s="42"/>
      <c r="O651" s="42"/>
      <c r="P651" s="42"/>
      <c r="Q651" s="42"/>
      <c r="R651" s="43"/>
      <c r="S651" s="44"/>
      <c r="T651" s="44"/>
      <c r="U651" s="45"/>
      <c r="V651" s="45"/>
      <c r="W651" s="46"/>
      <c r="X651" s="47"/>
      <c r="Y651" s="48"/>
    </row>
    <row r="652" customFormat="false" ht="11.25" hidden="false" customHeight="false" outlineLevel="0" collapsed="false">
      <c r="A652" s="49"/>
      <c r="B652" s="35"/>
      <c r="F652" s="37"/>
      <c r="G652" s="38"/>
      <c r="H652" s="39"/>
      <c r="I652" s="40"/>
      <c r="J652" s="39"/>
      <c r="K652" s="41"/>
      <c r="L652" s="41"/>
      <c r="M652" s="42"/>
      <c r="N652" s="42"/>
      <c r="O652" s="42"/>
      <c r="P652" s="42"/>
      <c r="Q652" s="42"/>
      <c r="R652" s="43"/>
      <c r="S652" s="44"/>
      <c r="T652" s="44"/>
      <c r="U652" s="45"/>
      <c r="V652" s="45"/>
      <c r="W652" s="46"/>
      <c r="X652" s="47"/>
      <c r="Y652" s="48"/>
    </row>
    <row r="653" customFormat="false" ht="11.25" hidden="false" customHeight="false" outlineLevel="0" collapsed="false">
      <c r="A653" s="49"/>
      <c r="B653" s="35"/>
      <c r="F653" s="37"/>
      <c r="G653" s="38"/>
      <c r="H653" s="39"/>
      <c r="I653" s="40"/>
      <c r="J653" s="39"/>
      <c r="K653" s="41"/>
      <c r="L653" s="41"/>
      <c r="M653" s="42"/>
      <c r="N653" s="42"/>
      <c r="O653" s="42"/>
      <c r="P653" s="42"/>
      <c r="Q653" s="42"/>
      <c r="R653" s="43"/>
      <c r="S653" s="44"/>
      <c r="T653" s="44"/>
      <c r="U653" s="45"/>
      <c r="V653" s="45"/>
      <c r="W653" s="46"/>
      <c r="X653" s="47"/>
      <c r="Y653" s="48"/>
    </row>
    <row r="654" customFormat="false" ht="11.25" hidden="false" customHeight="false" outlineLevel="0" collapsed="false">
      <c r="A654" s="49"/>
      <c r="B654" s="35"/>
      <c r="F654" s="37"/>
      <c r="G654" s="38"/>
      <c r="H654" s="39"/>
      <c r="I654" s="40"/>
      <c r="J654" s="39"/>
      <c r="K654" s="41"/>
      <c r="L654" s="41"/>
      <c r="M654" s="42"/>
      <c r="N654" s="42"/>
      <c r="O654" s="42"/>
      <c r="P654" s="42"/>
      <c r="Q654" s="42"/>
      <c r="R654" s="43"/>
      <c r="S654" s="44"/>
      <c r="T654" s="44"/>
      <c r="U654" s="45"/>
      <c r="V654" s="45"/>
      <c r="W654" s="46"/>
      <c r="X654" s="47"/>
      <c r="Y654" s="48"/>
    </row>
    <row r="655" customFormat="false" ht="11.25" hidden="false" customHeight="false" outlineLevel="0" collapsed="false">
      <c r="A655" s="49"/>
      <c r="B655" s="35"/>
      <c r="F655" s="37"/>
      <c r="G655" s="38"/>
      <c r="H655" s="39"/>
      <c r="I655" s="40"/>
      <c r="J655" s="39"/>
      <c r="K655" s="41"/>
      <c r="L655" s="41"/>
      <c r="M655" s="42"/>
      <c r="N655" s="42"/>
      <c r="O655" s="42"/>
      <c r="P655" s="42"/>
      <c r="Q655" s="42"/>
      <c r="R655" s="43"/>
      <c r="S655" s="44"/>
      <c r="T655" s="44"/>
      <c r="U655" s="45"/>
      <c r="V655" s="45"/>
      <c r="W655" s="46"/>
      <c r="X655" s="47"/>
      <c r="Y655" s="48"/>
    </row>
    <row r="656" customFormat="false" ht="11.25" hidden="false" customHeight="false" outlineLevel="0" collapsed="false">
      <c r="A656" s="49"/>
      <c r="B656" s="35"/>
      <c r="F656" s="37"/>
      <c r="G656" s="38"/>
      <c r="H656" s="39"/>
      <c r="I656" s="40"/>
      <c r="J656" s="39"/>
      <c r="K656" s="41"/>
      <c r="L656" s="41"/>
      <c r="M656" s="42"/>
      <c r="N656" s="42"/>
      <c r="O656" s="42"/>
      <c r="P656" s="42"/>
      <c r="Q656" s="42"/>
      <c r="R656" s="43"/>
      <c r="S656" s="44"/>
      <c r="T656" s="44"/>
      <c r="U656" s="45"/>
      <c r="V656" s="45"/>
      <c r="W656" s="46"/>
      <c r="X656" s="47"/>
      <c r="Y656" s="48"/>
    </row>
    <row r="657" customFormat="false" ht="11.25" hidden="false" customHeight="false" outlineLevel="0" collapsed="false">
      <c r="A657" s="49"/>
      <c r="B657" s="35"/>
      <c r="F657" s="37"/>
      <c r="G657" s="38"/>
      <c r="H657" s="39"/>
      <c r="I657" s="40"/>
      <c r="J657" s="39"/>
      <c r="K657" s="41"/>
      <c r="L657" s="41"/>
      <c r="M657" s="42"/>
      <c r="N657" s="42"/>
      <c r="O657" s="42"/>
      <c r="P657" s="42"/>
      <c r="Q657" s="42"/>
      <c r="R657" s="43"/>
      <c r="S657" s="44"/>
      <c r="T657" s="44"/>
      <c r="U657" s="45"/>
      <c r="V657" s="45"/>
      <c r="W657" s="46"/>
      <c r="X657" s="47"/>
      <c r="Y657" s="48"/>
    </row>
    <row r="658" customFormat="false" ht="11.25" hidden="false" customHeight="false" outlineLevel="0" collapsed="false">
      <c r="A658" s="49"/>
      <c r="B658" s="35"/>
      <c r="F658" s="37"/>
      <c r="G658" s="38"/>
      <c r="H658" s="39"/>
      <c r="I658" s="40"/>
      <c r="J658" s="39"/>
      <c r="K658" s="41"/>
      <c r="L658" s="41"/>
      <c r="M658" s="42"/>
      <c r="N658" s="42"/>
      <c r="O658" s="42"/>
      <c r="P658" s="42"/>
      <c r="Q658" s="42"/>
      <c r="R658" s="43"/>
      <c r="S658" s="44"/>
      <c r="T658" s="44"/>
      <c r="U658" s="45"/>
      <c r="V658" s="45"/>
      <c r="W658" s="46"/>
      <c r="X658" s="47"/>
      <c r="Y658" s="48"/>
    </row>
    <row r="659" customFormat="false" ht="11.25" hidden="false" customHeight="false" outlineLevel="0" collapsed="false">
      <c r="A659" s="49"/>
      <c r="B659" s="35"/>
      <c r="F659" s="37"/>
      <c r="G659" s="38"/>
      <c r="H659" s="39"/>
      <c r="I659" s="40"/>
      <c r="J659" s="39"/>
      <c r="K659" s="41"/>
      <c r="L659" s="41"/>
      <c r="M659" s="42"/>
      <c r="N659" s="42"/>
      <c r="O659" s="42"/>
      <c r="P659" s="42"/>
      <c r="Q659" s="42"/>
      <c r="R659" s="43"/>
      <c r="S659" s="44"/>
      <c r="T659" s="44"/>
      <c r="U659" s="45"/>
      <c r="V659" s="45"/>
      <c r="W659" s="46"/>
      <c r="X659" s="47"/>
      <c r="Y659" s="48"/>
    </row>
    <row r="660" customFormat="false" ht="11.25" hidden="false" customHeight="false" outlineLevel="0" collapsed="false">
      <c r="A660" s="49"/>
      <c r="B660" s="35"/>
      <c r="F660" s="37"/>
      <c r="G660" s="38"/>
      <c r="H660" s="39"/>
      <c r="I660" s="40"/>
      <c r="J660" s="39"/>
      <c r="K660" s="41"/>
      <c r="L660" s="41"/>
      <c r="M660" s="42"/>
      <c r="N660" s="42"/>
      <c r="O660" s="42"/>
      <c r="P660" s="42"/>
      <c r="Q660" s="42"/>
      <c r="R660" s="43"/>
      <c r="S660" s="44"/>
      <c r="T660" s="44"/>
      <c r="U660" s="45"/>
      <c r="V660" s="45"/>
      <c r="W660" s="46"/>
      <c r="X660" s="47"/>
      <c r="Y660" s="48"/>
    </row>
    <row r="661" customFormat="false" ht="11.25" hidden="false" customHeight="false" outlineLevel="0" collapsed="false">
      <c r="A661" s="49"/>
      <c r="B661" s="35"/>
      <c r="F661" s="37"/>
      <c r="G661" s="38"/>
      <c r="H661" s="39"/>
      <c r="I661" s="40"/>
      <c r="J661" s="39"/>
      <c r="K661" s="41"/>
      <c r="L661" s="41"/>
      <c r="M661" s="42"/>
      <c r="N661" s="42"/>
      <c r="O661" s="42"/>
      <c r="P661" s="42"/>
      <c r="Q661" s="42"/>
      <c r="R661" s="43"/>
      <c r="S661" s="44"/>
      <c r="T661" s="44"/>
      <c r="U661" s="45"/>
      <c r="V661" s="45"/>
      <c r="W661" s="46"/>
      <c r="X661" s="47"/>
      <c r="Y661" s="48"/>
    </row>
    <row r="662" customFormat="false" ht="11.25" hidden="false" customHeight="false" outlineLevel="0" collapsed="false">
      <c r="A662" s="49"/>
      <c r="B662" s="35"/>
      <c r="F662" s="37"/>
      <c r="G662" s="38"/>
      <c r="H662" s="39"/>
      <c r="I662" s="40"/>
      <c r="J662" s="39"/>
      <c r="K662" s="41"/>
      <c r="L662" s="41"/>
      <c r="M662" s="42"/>
      <c r="N662" s="42"/>
      <c r="O662" s="42"/>
      <c r="P662" s="42"/>
      <c r="Q662" s="42"/>
      <c r="R662" s="43"/>
      <c r="S662" s="44"/>
      <c r="T662" s="44"/>
      <c r="U662" s="45"/>
      <c r="V662" s="45"/>
      <c r="W662" s="46"/>
      <c r="X662" s="47"/>
      <c r="Y662" s="48"/>
    </row>
    <row r="663" customFormat="false" ht="11.25" hidden="false" customHeight="false" outlineLevel="0" collapsed="false">
      <c r="A663" s="49"/>
      <c r="B663" s="35"/>
      <c r="F663" s="37"/>
      <c r="G663" s="38"/>
      <c r="H663" s="39"/>
      <c r="I663" s="40"/>
      <c r="J663" s="39"/>
      <c r="K663" s="41"/>
      <c r="L663" s="41"/>
      <c r="M663" s="42"/>
      <c r="N663" s="42"/>
      <c r="O663" s="42"/>
      <c r="P663" s="42"/>
      <c r="Q663" s="42"/>
      <c r="R663" s="43"/>
      <c r="S663" s="44"/>
      <c r="T663" s="44"/>
      <c r="U663" s="45"/>
      <c r="V663" s="45"/>
      <c r="W663" s="46"/>
      <c r="X663" s="47"/>
      <c r="Y663" s="48"/>
    </row>
    <row r="664" customFormat="false" ht="11.25" hidden="false" customHeight="false" outlineLevel="0" collapsed="false">
      <c r="A664" s="49"/>
      <c r="B664" s="35"/>
      <c r="F664" s="37"/>
      <c r="G664" s="38"/>
      <c r="H664" s="39"/>
      <c r="I664" s="40"/>
      <c r="J664" s="39"/>
      <c r="K664" s="41"/>
      <c r="L664" s="41"/>
      <c r="M664" s="42"/>
      <c r="N664" s="42"/>
      <c r="O664" s="42"/>
      <c r="P664" s="42"/>
      <c r="Q664" s="42"/>
      <c r="R664" s="43"/>
      <c r="S664" s="44"/>
      <c r="T664" s="44"/>
      <c r="U664" s="45"/>
      <c r="V664" s="45"/>
      <c r="W664" s="46"/>
      <c r="X664" s="47"/>
      <c r="Y664" s="48"/>
    </row>
    <row r="665" customFormat="false" ht="11.25" hidden="false" customHeight="false" outlineLevel="0" collapsed="false">
      <c r="A665" s="49"/>
      <c r="B665" s="35"/>
      <c r="F665" s="37"/>
      <c r="G665" s="38"/>
      <c r="H665" s="39"/>
      <c r="I665" s="40"/>
      <c r="J665" s="39"/>
      <c r="K665" s="41"/>
      <c r="L665" s="41"/>
      <c r="M665" s="42"/>
      <c r="N665" s="42"/>
      <c r="O665" s="42"/>
      <c r="P665" s="42"/>
      <c r="Q665" s="42"/>
      <c r="R665" s="43"/>
      <c r="S665" s="44"/>
      <c r="T665" s="44"/>
      <c r="U665" s="45"/>
      <c r="V665" s="45"/>
      <c r="W665" s="46"/>
      <c r="X665" s="47"/>
      <c r="Y665" s="48"/>
    </row>
    <row r="666" customFormat="false" ht="11.25" hidden="false" customHeight="false" outlineLevel="0" collapsed="false">
      <c r="A666" s="49"/>
      <c r="B666" s="35"/>
      <c r="F666" s="37"/>
      <c r="G666" s="38"/>
      <c r="H666" s="39"/>
      <c r="I666" s="40"/>
      <c r="J666" s="39"/>
      <c r="K666" s="41"/>
      <c r="L666" s="41"/>
      <c r="M666" s="42"/>
      <c r="N666" s="42"/>
      <c r="O666" s="42"/>
      <c r="P666" s="42"/>
      <c r="Q666" s="42"/>
      <c r="R666" s="43"/>
      <c r="S666" s="44"/>
      <c r="T666" s="44"/>
      <c r="U666" s="45"/>
      <c r="V666" s="45"/>
      <c r="W666" s="46"/>
      <c r="X666" s="47"/>
      <c r="Y666" s="48"/>
    </row>
    <row r="667" customFormat="false" ht="11.25" hidden="false" customHeight="false" outlineLevel="0" collapsed="false">
      <c r="A667" s="49"/>
      <c r="B667" s="35"/>
      <c r="F667" s="37"/>
      <c r="G667" s="38"/>
      <c r="H667" s="39"/>
      <c r="I667" s="40"/>
      <c r="J667" s="39"/>
      <c r="K667" s="41"/>
      <c r="L667" s="41"/>
      <c r="M667" s="42"/>
      <c r="N667" s="42"/>
      <c r="O667" s="42"/>
      <c r="P667" s="42"/>
      <c r="Q667" s="42"/>
      <c r="R667" s="43"/>
      <c r="S667" s="44"/>
      <c r="T667" s="44"/>
      <c r="U667" s="45"/>
      <c r="V667" s="45"/>
      <c r="W667" s="46"/>
      <c r="X667" s="47"/>
      <c r="Y667" s="48"/>
    </row>
    <row r="668" customFormat="false" ht="11.25" hidden="false" customHeight="false" outlineLevel="0" collapsed="false">
      <c r="A668" s="49"/>
      <c r="B668" s="35"/>
      <c r="F668" s="37"/>
      <c r="G668" s="38"/>
      <c r="H668" s="39"/>
      <c r="I668" s="40"/>
      <c r="J668" s="39"/>
      <c r="K668" s="41"/>
      <c r="L668" s="41"/>
      <c r="M668" s="42"/>
      <c r="N668" s="42"/>
      <c r="O668" s="42"/>
      <c r="P668" s="42"/>
      <c r="Q668" s="42"/>
      <c r="R668" s="43"/>
      <c r="S668" s="44"/>
      <c r="T668" s="44"/>
      <c r="U668" s="45"/>
      <c r="V668" s="45"/>
      <c r="W668" s="46"/>
      <c r="X668" s="47"/>
      <c r="Y668" s="48"/>
    </row>
    <row r="669" customFormat="false" ht="11.25" hidden="false" customHeight="false" outlineLevel="0" collapsed="false">
      <c r="A669" s="49"/>
      <c r="B669" s="35"/>
      <c r="F669" s="37"/>
      <c r="G669" s="38"/>
      <c r="H669" s="39"/>
      <c r="I669" s="40"/>
      <c r="J669" s="39"/>
      <c r="K669" s="41"/>
      <c r="L669" s="41"/>
      <c r="M669" s="42"/>
      <c r="N669" s="42"/>
      <c r="O669" s="42"/>
      <c r="P669" s="42"/>
      <c r="Q669" s="42"/>
      <c r="R669" s="43"/>
      <c r="S669" s="44"/>
      <c r="T669" s="44"/>
      <c r="U669" s="45"/>
      <c r="V669" s="45"/>
      <c r="W669" s="46"/>
      <c r="X669" s="47"/>
      <c r="Y669" s="48"/>
    </row>
    <row r="670" customFormat="false" ht="11.25" hidden="false" customHeight="false" outlineLevel="0" collapsed="false">
      <c r="A670" s="49"/>
      <c r="B670" s="35"/>
      <c r="F670" s="37"/>
      <c r="G670" s="38"/>
      <c r="H670" s="39"/>
      <c r="I670" s="40"/>
      <c r="J670" s="39"/>
      <c r="K670" s="41"/>
      <c r="L670" s="41"/>
      <c r="M670" s="42"/>
      <c r="N670" s="42"/>
      <c r="O670" s="42"/>
      <c r="P670" s="42"/>
      <c r="Q670" s="42"/>
      <c r="R670" s="43"/>
      <c r="S670" s="44"/>
      <c r="T670" s="44"/>
      <c r="U670" s="45"/>
      <c r="V670" s="45"/>
      <c r="W670" s="46"/>
      <c r="X670" s="47"/>
      <c r="Y670" s="48"/>
    </row>
    <row r="671" customFormat="false" ht="11.25" hidden="false" customHeight="false" outlineLevel="0" collapsed="false">
      <c r="A671" s="49"/>
      <c r="B671" s="35"/>
      <c r="F671" s="37"/>
      <c r="G671" s="38"/>
      <c r="H671" s="39"/>
      <c r="I671" s="40"/>
      <c r="J671" s="39"/>
      <c r="K671" s="41"/>
      <c r="L671" s="41"/>
      <c r="M671" s="42"/>
      <c r="N671" s="42"/>
      <c r="O671" s="42"/>
      <c r="P671" s="42"/>
      <c r="Q671" s="42"/>
      <c r="R671" s="43"/>
      <c r="S671" s="44"/>
      <c r="T671" s="44"/>
      <c r="U671" s="45"/>
      <c r="V671" s="45"/>
      <c r="W671" s="46"/>
      <c r="X671" s="47"/>
      <c r="Y671" s="48"/>
    </row>
    <row r="672" customFormat="false" ht="11.25" hidden="false" customHeight="false" outlineLevel="0" collapsed="false">
      <c r="A672" s="49"/>
      <c r="B672" s="35"/>
      <c r="F672" s="37"/>
      <c r="G672" s="38"/>
      <c r="H672" s="39"/>
      <c r="I672" s="40"/>
      <c r="J672" s="39"/>
      <c r="K672" s="41"/>
      <c r="L672" s="41"/>
      <c r="M672" s="42"/>
      <c r="N672" s="42"/>
      <c r="O672" s="42"/>
      <c r="P672" s="42"/>
      <c r="Q672" s="42"/>
      <c r="R672" s="43"/>
      <c r="S672" s="44"/>
      <c r="T672" s="44"/>
      <c r="U672" s="45"/>
      <c r="V672" s="45"/>
      <c r="W672" s="46"/>
      <c r="X672" s="47"/>
      <c r="Y672" s="48"/>
    </row>
    <row r="673" customFormat="false" ht="11.25" hidden="false" customHeight="false" outlineLevel="0" collapsed="false">
      <c r="A673" s="49"/>
      <c r="B673" s="35"/>
      <c r="F673" s="37"/>
      <c r="G673" s="38"/>
      <c r="H673" s="39"/>
      <c r="I673" s="40"/>
      <c r="J673" s="39"/>
      <c r="K673" s="41"/>
      <c r="L673" s="41"/>
      <c r="M673" s="42"/>
      <c r="N673" s="42"/>
      <c r="O673" s="42"/>
      <c r="P673" s="42"/>
      <c r="Q673" s="42"/>
      <c r="R673" s="43"/>
      <c r="S673" s="44"/>
      <c r="T673" s="44"/>
      <c r="U673" s="45"/>
      <c r="V673" s="45"/>
      <c r="W673" s="46"/>
      <c r="X673" s="47"/>
      <c r="Y673" s="48"/>
    </row>
    <row r="674" customFormat="false" ht="11.25" hidden="false" customHeight="false" outlineLevel="0" collapsed="false">
      <c r="A674" s="49"/>
      <c r="B674" s="35"/>
      <c r="F674" s="37"/>
      <c r="G674" s="38"/>
      <c r="H674" s="39"/>
      <c r="I674" s="40"/>
      <c r="J674" s="39"/>
      <c r="K674" s="41"/>
      <c r="L674" s="41"/>
      <c r="M674" s="42"/>
      <c r="N674" s="42"/>
      <c r="O674" s="42"/>
      <c r="P674" s="42"/>
      <c r="Q674" s="42"/>
      <c r="R674" s="43"/>
      <c r="S674" s="44"/>
      <c r="T674" s="44"/>
      <c r="U674" s="45"/>
      <c r="V674" s="45"/>
      <c r="W674" s="46"/>
      <c r="X674" s="47"/>
      <c r="Y674" s="48"/>
    </row>
    <row r="675" customFormat="false" ht="11.25" hidden="false" customHeight="false" outlineLevel="0" collapsed="false">
      <c r="A675" s="49"/>
      <c r="B675" s="35"/>
      <c r="F675" s="37"/>
      <c r="G675" s="38"/>
      <c r="H675" s="39"/>
      <c r="I675" s="40"/>
      <c r="J675" s="39"/>
      <c r="K675" s="41"/>
      <c r="L675" s="41"/>
      <c r="M675" s="42"/>
      <c r="N675" s="42"/>
      <c r="O675" s="42"/>
      <c r="P675" s="42"/>
      <c r="Q675" s="42"/>
      <c r="R675" s="43"/>
      <c r="S675" s="44"/>
      <c r="T675" s="44"/>
      <c r="U675" s="45"/>
      <c r="V675" s="45"/>
      <c r="W675" s="46"/>
      <c r="X675" s="47"/>
      <c r="Y675" s="48"/>
    </row>
    <row r="676" customFormat="false" ht="11.25" hidden="false" customHeight="false" outlineLevel="0" collapsed="false">
      <c r="A676" s="49"/>
      <c r="B676" s="35"/>
      <c r="F676" s="37"/>
      <c r="G676" s="38"/>
      <c r="H676" s="39"/>
      <c r="I676" s="40"/>
      <c r="J676" s="39"/>
      <c r="K676" s="41"/>
      <c r="L676" s="41"/>
      <c r="M676" s="42"/>
      <c r="N676" s="42"/>
      <c r="O676" s="42"/>
      <c r="P676" s="42"/>
      <c r="Q676" s="42"/>
      <c r="R676" s="43"/>
      <c r="S676" s="44"/>
      <c r="T676" s="44"/>
      <c r="U676" s="45"/>
      <c r="V676" s="45"/>
      <c r="W676" s="46"/>
      <c r="X676" s="47"/>
      <c r="Y676" s="48"/>
    </row>
    <row r="677" customFormat="false" ht="11.25" hidden="false" customHeight="false" outlineLevel="0" collapsed="false">
      <c r="A677" s="49"/>
      <c r="B677" s="35"/>
      <c r="F677" s="37"/>
      <c r="G677" s="38"/>
      <c r="H677" s="39"/>
      <c r="I677" s="40"/>
      <c r="J677" s="39"/>
      <c r="K677" s="41"/>
      <c r="L677" s="41"/>
      <c r="M677" s="42"/>
      <c r="N677" s="42"/>
      <c r="O677" s="42"/>
      <c r="P677" s="42"/>
      <c r="Q677" s="42"/>
      <c r="R677" s="43"/>
      <c r="S677" s="44"/>
      <c r="T677" s="44"/>
      <c r="U677" s="45"/>
      <c r="V677" s="45"/>
      <c r="W677" s="46"/>
      <c r="X677" s="47"/>
      <c r="Y677" s="48"/>
    </row>
    <row r="678" customFormat="false" ht="11.25" hidden="false" customHeight="false" outlineLevel="0" collapsed="false">
      <c r="A678" s="49"/>
      <c r="B678" s="35"/>
      <c r="F678" s="37"/>
      <c r="G678" s="38"/>
      <c r="H678" s="39"/>
      <c r="I678" s="40"/>
      <c r="J678" s="39"/>
      <c r="K678" s="41"/>
      <c r="L678" s="41"/>
      <c r="M678" s="42"/>
      <c r="N678" s="42"/>
      <c r="O678" s="42"/>
      <c r="P678" s="42"/>
      <c r="Q678" s="42"/>
      <c r="R678" s="43"/>
      <c r="S678" s="44"/>
      <c r="T678" s="44"/>
      <c r="U678" s="45"/>
      <c r="V678" s="45"/>
      <c r="W678" s="46"/>
      <c r="X678" s="47"/>
      <c r="Y678" s="48"/>
    </row>
    <row r="679" customFormat="false" ht="11.25" hidden="false" customHeight="false" outlineLevel="0" collapsed="false">
      <c r="A679" s="49"/>
      <c r="B679" s="35"/>
      <c r="F679" s="37"/>
      <c r="G679" s="38"/>
      <c r="H679" s="39"/>
      <c r="I679" s="40"/>
      <c r="J679" s="39"/>
      <c r="K679" s="41"/>
      <c r="L679" s="41"/>
      <c r="M679" s="42"/>
      <c r="N679" s="42"/>
      <c r="O679" s="42"/>
      <c r="P679" s="42"/>
      <c r="Q679" s="42"/>
      <c r="R679" s="43"/>
      <c r="S679" s="44"/>
      <c r="T679" s="44"/>
      <c r="U679" s="45"/>
      <c r="V679" s="45"/>
      <c r="W679" s="46"/>
      <c r="X679" s="47"/>
      <c r="Y679" s="48"/>
    </row>
    <row r="680" customFormat="false" ht="11.25" hidden="false" customHeight="false" outlineLevel="0" collapsed="false">
      <c r="A680" s="49"/>
      <c r="B680" s="35"/>
      <c r="F680" s="37"/>
      <c r="G680" s="38"/>
      <c r="H680" s="39"/>
      <c r="I680" s="40"/>
      <c r="J680" s="39"/>
      <c r="K680" s="41"/>
      <c r="L680" s="41"/>
      <c r="M680" s="42"/>
      <c r="N680" s="42"/>
      <c r="O680" s="42"/>
      <c r="P680" s="42"/>
      <c r="Q680" s="42"/>
      <c r="R680" s="43"/>
      <c r="S680" s="44"/>
      <c r="T680" s="44"/>
      <c r="U680" s="45"/>
      <c r="V680" s="45"/>
      <c r="W680" s="46"/>
      <c r="X680" s="47"/>
      <c r="Y680" s="48"/>
    </row>
    <row r="681" customFormat="false" ht="11.25" hidden="false" customHeight="false" outlineLevel="0" collapsed="false">
      <c r="A681" s="49"/>
      <c r="B681" s="35"/>
      <c r="F681" s="37"/>
      <c r="G681" s="38"/>
      <c r="H681" s="39"/>
      <c r="I681" s="40"/>
      <c r="J681" s="39"/>
      <c r="K681" s="41"/>
      <c r="L681" s="41"/>
      <c r="M681" s="42"/>
      <c r="N681" s="42"/>
      <c r="O681" s="42"/>
      <c r="P681" s="42"/>
      <c r="Q681" s="42"/>
      <c r="R681" s="43"/>
      <c r="S681" s="44"/>
      <c r="T681" s="44"/>
      <c r="U681" s="45"/>
      <c r="V681" s="45"/>
      <c r="W681" s="46"/>
      <c r="X681" s="47"/>
      <c r="Y681" s="48"/>
    </row>
    <row r="682" customFormat="false" ht="11.25" hidden="false" customHeight="false" outlineLevel="0" collapsed="false">
      <c r="A682" s="49"/>
      <c r="B682" s="35"/>
      <c r="F682" s="37"/>
      <c r="G682" s="38"/>
      <c r="H682" s="39"/>
      <c r="I682" s="40"/>
      <c r="J682" s="39"/>
      <c r="K682" s="41"/>
      <c r="L682" s="41"/>
      <c r="M682" s="42"/>
      <c r="N682" s="42"/>
      <c r="O682" s="42"/>
      <c r="P682" s="42"/>
      <c r="Q682" s="42"/>
      <c r="R682" s="43"/>
      <c r="S682" s="44"/>
      <c r="T682" s="44"/>
      <c r="U682" s="45"/>
      <c r="V682" s="45"/>
      <c r="W682" s="46"/>
      <c r="X682" s="47"/>
      <c r="Y682" s="48"/>
    </row>
    <row r="683" customFormat="false" ht="11.25" hidden="false" customHeight="false" outlineLevel="0" collapsed="false">
      <c r="A683" s="49"/>
      <c r="B683" s="35"/>
      <c r="F683" s="37"/>
      <c r="G683" s="38"/>
      <c r="H683" s="39"/>
      <c r="I683" s="40"/>
      <c r="J683" s="39"/>
      <c r="K683" s="41"/>
      <c r="L683" s="41"/>
      <c r="M683" s="42"/>
      <c r="N683" s="42"/>
      <c r="O683" s="42"/>
      <c r="P683" s="42"/>
      <c r="Q683" s="42"/>
      <c r="R683" s="43"/>
      <c r="S683" s="44"/>
      <c r="T683" s="44"/>
      <c r="U683" s="45"/>
      <c r="V683" s="45"/>
      <c r="W683" s="46"/>
      <c r="X683" s="47"/>
      <c r="Y683" s="48"/>
    </row>
    <row r="684" customFormat="false" ht="11.25" hidden="false" customHeight="false" outlineLevel="0" collapsed="false">
      <c r="A684" s="49"/>
      <c r="B684" s="35"/>
      <c r="F684" s="37"/>
      <c r="G684" s="38"/>
      <c r="H684" s="39"/>
      <c r="I684" s="40"/>
      <c r="J684" s="39"/>
      <c r="K684" s="41"/>
      <c r="L684" s="41"/>
      <c r="M684" s="42"/>
      <c r="N684" s="42"/>
      <c r="O684" s="42"/>
      <c r="P684" s="42"/>
      <c r="Q684" s="42"/>
      <c r="R684" s="43"/>
      <c r="S684" s="44"/>
      <c r="T684" s="44"/>
      <c r="U684" s="45"/>
      <c r="V684" s="45"/>
      <c r="W684" s="46"/>
      <c r="X684" s="47"/>
      <c r="Y684" s="48"/>
    </row>
    <row r="685" customFormat="false" ht="11.25" hidden="false" customHeight="false" outlineLevel="0" collapsed="false">
      <c r="A685" s="49"/>
      <c r="B685" s="35"/>
      <c r="F685" s="37"/>
      <c r="G685" s="38"/>
      <c r="H685" s="39"/>
      <c r="I685" s="40"/>
      <c r="J685" s="39"/>
      <c r="K685" s="41"/>
      <c r="L685" s="41"/>
      <c r="M685" s="42"/>
      <c r="N685" s="42"/>
      <c r="O685" s="42"/>
      <c r="P685" s="42"/>
      <c r="Q685" s="42"/>
      <c r="R685" s="43"/>
      <c r="S685" s="44"/>
      <c r="T685" s="44"/>
      <c r="U685" s="45"/>
      <c r="V685" s="45"/>
      <c r="W685" s="46"/>
      <c r="X685" s="47"/>
      <c r="Y685" s="48"/>
    </row>
    <row r="686" customFormat="false" ht="11.25" hidden="false" customHeight="false" outlineLevel="0" collapsed="false">
      <c r="A686" s="49"/>
      <c r="B686" s="35"/>
      <c r="F686" s="37"/>
      <c r="G686" s="38"/>
      <c r="H686" s="39"/>
      <c r="I686" s="40"/>
      <c r="J686" s="39"/>
      <c r="K686" s="41"/>
      <c r="L686" s="41"/>
      <c r="M686" s="42"/>
      <c r="N686" s="42"/>
      <c r="O686" s="42"/>
      <c r="P686" s="42"/>
      <c r="Q686" s="42"/>
      <c r="R686" s="43"/>
      <c r="S686" s="44"/>
      <c r="T686" s="44"/>
      <c r="U686" s="45"/>
      <c r="V686" s="45"/>
      <c r="W686" s="46"/>
      <c r="X686" s="47"/>
      <c r="Y686" s="48"/>
    </row>
    <row r="687" customFormat="false" ht="11.25" hidden="false" customHeight="false" outlineLevel="0" collapsed="false">
      <c r="A687" s="49"/>
      <c r="B687" s="35"/>
      <c r="F687" s="37"/>
      <c r="G687" s="38"/>
      <c r="H687" s="39"/>
      <c r="I687" s="40"/>
      <c r="J687" s="39"/>
      <c r="K687" s="41"/>
      <c r="L687" s="41"/>
      <c r="M687" s="42"/>
      <c r="N687" s="42"/>
      <c r="O687" s="42"/>
      <c r="P687" s="42"/>
      <c r="Q687" s="42"/>
      <c r="R687" s="43"/>
      <c r="S687" s="44"/>
      <c r="T687" s="44"/>
      <c r="U687" s="45"/>
      <c r="V687" s="45"/>
      <c r="W687" s="46"/>
      <c r="X687" s="47"/>
      <c r="Y687" s="48"/>
    </row>
    <row r="688" customFormat="false" ht="11.25" hidden="false" customHeight="false" outlineLevel="0" collapsed="false">
      <c r="A688" s="49"/>
      <c r="B688" s="35"/>
      <c r="F688" s="37"/>
      <c r="G688" s="38"/>
      <c r="H688" s="39"/>
      <c r="I688" s="40"/>
      <c r="J688" s="39"/>
      <c r="K688" s="41"/>
      <c r="L688" s="41"/>
      <c r="M688" s="42"/>
      <c r="N688" s="42"/>
      <c r="O688" s="42"/>
      <c r="P688" s="42"/>
      <c r="Q688" s="42"/>
      <c r="R688" s="43"/>
      <c r="S688" s="44"/>
      <c r="T688" s="44"/>
      <c r="U688" s="45"/>
      <c r="V688" s="45"/>
      <c r="W688" s="46"/>
      <c r="X688" s="47"/>
      <c r="Y688" s="48"/>
    </row>
    <row r="689" customFormat="false" ht="11.25" hidden="false" customHeight="false" outlineLevel="0" collapsed="false">
      <c r="A689" s="49"/>
      <c r="B689" s="35"/>
      <c r="F689" s="37"/>
      <c r="G689" s="38"/>
      <c r="H689" s="39"/>
      <c r="I689" s="40"/>
      <c r="J689" s="39"/>
      <c r="K689" s="41"/>
      <c r="L689" s="41"/>
      <c r="M689" s="42"/>
      <c r="N689" s="42"/>
      <c r="O689" s="42"/>
      <c r="P689" s="42"/>
      <c r="Q689" s="42"/>
      <c r="R689" s="43"/>
      <c r="S689" s="44"/>
      <c r="T689" s="44"/>
      <c r="U689" s="45"/>
      <c r="V689" s="45"/>
      <c r="W689" s="46"/>
      <c r="X689" s="47"/>
      <c r="Y689" s="48"/>
    </row>
    <row r="690" customFormat="false" ht="11.25" hidden="false" customHeight="false" outlineLevel="0" collapsed="false">
      <c r="A690" s="49"/>
      <c r="B690" s="35"/>
      <c r="F690" s="37"/>
      <c r="G690" s="38"/>
      <c r="H690" s="39"/>
      <c r="I690" s="40"/>
      <c r="J690" s="39"/>
      <c r="K690" s="41"/>
      <c r="L690" s="41"/>
      <c r="M690" s="42"/>
      <c r="N690" s="42"/>
      <c r="O690" s="42"/>
      <c r="P690" s="42"/>
      <c r="Q690" s="42"/>
      <c r="R690" s="43"/>
      <c r="S690" s="44"/>
      <c r="T690" s="44"/>
      <c r="U690" s="45"/>
      <c r="V690" s="45"/>
      <c r="W690" s="46"/>
      <c r="X690" s="47"/>
      <c r="Y690" s="48"/>
    </row>
    <row r="691" customFormat="false" ht="11.25" hidden="false" customHeight="false" outlineLevel="0" collapsed="false">
      <c r="A691" s="49"/>
      <c r="B691" s="35"/>
      <c r="F691" s="37"/>
      <c r="G691" s="38"/>
      <c r="H691" s="39"/>
      <c r="I691" s="40"/>
      <c r="J691" s="39"/>
      <c r="K691" s="41"/>
      <c r="L691" s="41"/>
      <c r="M691" s="42"/>
      <c r="N691" s="42"/>
      <c r="O691" s="42"/>
      <c r="P691" s="42"/>
      <c r="Q691" s="42"/>
      <c r="R691" s="43"/>
      <c r="S691" s="44"/>
      <c r="T691" s="44"/>
      <c r="U691" s="45"/>
      <c r="V691" s="45"/>
      <c r="W691" s="46"/>
      <c r="X691" s="47"/>
      <c r="Y691" s="48"/>
    </row>
    <row r="692" customFormat="false" ht="11.25" hidden="false" customHeight="false" outlineLevel="0" collapsed="false">
      <c r="A692" s="49"/>
      <c r="B692" s="35"/>
      <c r="F692" s="37"/>
      <c r="G692" s="38"/>
      <c r="H692" s="39"/>
      <c r="I692" s="40"/>
      <c r="J692" s="39"/>
      <c r="K692" s="41"/>
      <c r="L692" s="41"/>
      <c r="M692" s="42"/>
      <c r="N692" s="42"/>
      <c r="O692" s="42"/>
      <c r="P692" s="42"/>
      <c r="Q692" s="42"/>
      <c r="R692" s="43"/>
      <c r="S692" s="44"/>
      <c r="T692" s="44"/>
      <c r="U692" s="45"/>
      <c r="V692" s="45"/>
      <c r="W692" s="46"/>
      <c r="X692" s="47"/>
      <c r="Y692" s="48"/>
    </row>
    <row r="693" customFormat="false" ht="11.25" hidden="false" customHeight="false" outlineLevel="0" collapsed="false">
      <c r="A693" s="49"/>
      <c r="B693" s="35"/>
      <c r="F693" s="37"/>
      <c r="G693" s="38"/>
      <c r="H693" s="39"/>
      <c r="I693" s="40"/>
      <c r="J693" s="39"/>
      <c r="K693" s="41"/>
      <c r="L693" s="41"/>
      <c r="M693" s="42"/>
      <c r="N693" s="42"/>
      <c r="O693" s="42"/>
      <c r="P693" s="42"/>
      <c r="Q693" s="42"/>
      <c r="R693" s="43"/>
      <c r="S693" s="44"/>
      <c r="T693" s="44"/>
      <c r="U693" s="45"/>
      <c r="V693" s="45"/>
      <c r="W693" s="46"/>
      <c r="X693" s="47"/>
      <c r="Y693" s="48"/>
    </row>
    <row r="694" customFormat="false" ht="11.25" hidden="false" customHeight="false" outlineLevel="0" collapsed="false">
      <c r="A694" s="49"/>
      <c r="B694" s="35"/>
      <c r="F694" s="37"/>
      <c r="G694" s="38"/>
      <c r="H694" s="39"/>
      <c r="I694" s="40"/>
      <c r="J694" s="39"/>
      <c r="K694" s="41"/>
      <c r="L694" s="41"/>
      <c r="M694" s="42"/>
      <c r="N694" s="42"/>
      <c r="O694" s="42"/>
      <c r="P694" s="42"/>
      <c r="Q694" s="42"/>
      <c r="R694" s="43"/>
      <c r="S694" s="44"/>
      <c r="T694" s="44"/>
      <c r="U694" s="45"/>
      <c r="V694" s="45"/>
      <c r="W694" s="46"/>
      <c r="X694" s="47"/>
      <c r="Y694" s="48"/>
    </row>
    <row r="695" customFormat="false" ht="11.25" hidden="false" customHeight="false" outlineLevel="0" collapsed="false">
      <c r="A695" s="49"/>
      <c r="B695" s="35"/>
      <c r="F695" s="37"/>
      <c r="G695" s="38"/>
      <c r="H695" s="39"/>
      <c r="I695" s="40"/>
      <c r="J695" s="39"/>
      <c r="K695" s="41"/>
      <c r="L695" s="41"/>
      <c r="M695" s="42"/>
      <c r="N695" s="42"/>
      <c r="O695" s="42"/>
      <c r="P695" s="42"/>
      <c r="Q695" s="42"/>
      <c r="R695" s="43"/>
      <c r="S695" s="44"/>
      <c r="T695" s="44"/>
      <c r="U695" s="45"/>
      <c r="V695" s="45"/>
      <c r="W695" s="46"/>
      <c r="X695" s="47"/>
      <c r="Y695" s="48"/>
    </row>
    <row r="696" customFormat="false" ht="11.25" hidden="false" customHeight="false" outlineLevel="0" collapsed="false">
      <c r="A696" s="49"/>
      <c r="B696" s="35"/>
      <c r="F696" s="37"/>
      <c r="G696" s="38"/>
      <c r="H696" s="39"/>
      <c r="I696" s="40"/>
      <c r="J696" s="39"/>
      <c r="K696" s="41"/>
      <c r="L696" s="41"/>
      <c r="M696" s="42"/>
      <c r="N696" s="42"/>
      <c r="O696" s="42"/>
      <c r="P696" s="42"/>
      <c r="Q696" s="42"/>
      <c r="R696" s="43"/>
      <c r="S696" s="44"/>
      <c r="T696" s="44"/>
      <c r="U696" s="45"/>
      <c r="V696" s="45"/>
      <c r="W696" s="46"/>
      <c r="X696" s="47"/>
      <c r="Y696" s="48"/>
    </row>
    <row r="697" customFormat="false" ht="11.25" hidden="false" customHeight="false" outlineLevel="0" collapsed="false">
      <c r="A697" s="49"/>
      <c r="B697" s="35"/>
      <c r="F697" s="37"/>
      <c r="G697" s="38"/>
      <c r="H697" s="39"/>
      <c r="I697" s="40"/>
      <c r="J697" s="39"/>
      <c r="K697" s="41"/>
      <c r="L697" s="41"/>
      <c r="M697" s="42"/>
      <c r="N697" s="42"/>
      <c r="O697" s="42"/>
      <c r="P697" s="42"/>
      <c r="Q697" s="42"/>
      <c r="R697" s="43"/>
      <c r="S697" s="44"/>
      <c r="T697" s="44"/>
      <c r="U697" s="45"/>
      <c r="V697" s="45"/>
      <c r="W697" s="46"/>
      <c r="X697" s="47"/>
      <c r="Y697" s="48"/>
    </row>
    <row r="698" customFormat="false" ht="11.25" hidden="false" customHeight="false" outlineLevel="0" collapsed="false">
      <c r="A698" s="49"/>
      <c r="B698" s="35"/>
      <c r="F698" s="37"/>
      <c r="G698" s="38"/>
      <c r="H698" s="39"/>
      <c r="I698" s="40"/>
      <c r="J698" s="39"/>
      <c r="K698" s="41"/>
      <c r="L698" s="41"/>
      <c r="M698" s="42"/>
      <c r="N698" s="42"/>
      <c r="O698" s="42"/>
      <c r="P698" s="42"/>
      <c r="Q698" s="42"/>
      <c r="R698" s="43"/>
      <c r="S698" s="44"/>
      <c r="T698" s="44"/>
      <c r="U698" s="45"/>
      <c r="V698" s="45"/>
      <c r="W698" s="46"/>
      <c r="X698" s="47"/>
      <c r="Y698" s="48"/>
    </row>
    <row r="699" customFormat="false" ht="11.25" hidden="false" customHeight="false" outlineLevel="0" collapsed="false">
      <c r="A699" s="49"/>
      <c r="B699" s="35"/>
      <c r="F699" s="37"/>
      <c r="G699" s="38"/>
      <c r="H699" s="39"/>
      <c r="I699" s="40"/>
      <c r="J699" s="39"/>
      <c r="K699" s="41"/>
      <c r="L699" s="41"/>
      <c r="M699" s="42"/>
      <c r="N699" s="42"/>
      <c r="O699" s="42"/>
      <c r="P699" s="42"/>
      <c r="Q699" s="42"/>
      <c r="R699" s="43"/>
      <c r="S699" s="44"/>
      <c r="T699" s="44"/>
      <c r="U699" s="45"/>
      <c r="V699" s="45"/>
      <c r="W699" s="46"/>
      <c r="X699" s="47"/>
      <c r="Y699" s="48"/>
    </row>
    <row r="700" customFormat="false" ht="11.25" hidden="false" customHeight="false" outlineLevel="0" collapsed="false">
      <c r="A700" s="49"/>
      <c r="B700" s="35"/>
      <c r="F700" s="37"/>
      <c r="G700" s="38"/>
      <c r="H700" s="39"/>
      <c r="I700" s="40"/>
      <c r="J700" s="39"/>
      <c r="K700" s="41"/>
      <c r="L700" s="41"/>
      <c r="M700" s="42"/>
      <c r="N700" s="42"/>
      <c r="O700" s="42"/>
      <c r="P700" s="42"/>
      <c r="Q700" s="42"/>
      <c r="R700" s="43"/>
      <c r="S700" s="44"/>
      <c r="T700" s="44"/>
      <c r="U700" s="45"/>
      <c r="V700" s="45"/>
      <c r="W700" s="46"/>
      <c r="X700" s="47"/>
      <c r="Y700" s="48"/>
    </row>
    <row r="701" customFormat="false" ht="11.25" hidden="false" customHeight="false" outlineLevel="0" collapsed="false">
      <c r="A701" s="49"/>
      <c r="B701" s="35"/>
      <c r="F701" s="37"/>
      <c r="G701" s="38"/>
      <c r="H701" s="39"/>
      <c r="I701" s="40"/>
      <c r="J701" s="39"/>
      <c r="K701" s="41"/>
      <c r="L701" s="41"/>
      <c r="M701" s="42"/>
      <c r="N701" s="42"/>
      <c r="O701" s="42"/>
      <c r="P701" s="42"/>
      <c r="Q701" s="42"/>
      <c r="R701" s="43"/>
      <c r="S701" s="44"/>
      <c r="T701" s="44"/>
      <c r="U701" s="45"/>
      <c r="V701" s="45"/>
      <c r="W701" s="46"/>
      <c r="X701" s="47"/>
      <c r="Y701" s="48"/>
    </row>
    <row r="702" customFormat="false" ht="11.25" hidden="false" customHeight="false" outlineLevel="0" collapsed="false">
      <c r="A702" s="49"/>
      <c r="B702" s="35"/>
      <c r="F702" s="37"/>
      <c r="G702" s="38"/>
      <c r="H702" s="39"/>
      <c r="I702" s="40"/>
      <c r="J702" s="39"/>
      <c r="K702" s="41"/>
      <c r="L702" s="41"/>
      <c r="M702" s="42"/>
      <c r="N702" s="42"/>
      <c r="O702" s="42"/>
      <c r="P702" s="42"/>
      <c r="Q702" s="42"/>
      <c r="R702" s="43"/>
      <c r="S702" s="44"/>
      <c r="T702" s="44"/>
      <c r="U702" s="45"/>
      <c r="V702" s="45"/>
      <c r="W702" s="46"/>
      <c r="X702" s="47"/>
      <c r="Y702" s="48"/>
    </row>
    <row r="703" customFormat="false" ht="11.25" hidden="false" customHeight="false" outlineLevel="0" collapsed="false">
      <c r="A703" s="49"/>
      <c r="B703" s="35"/>
      <c r="F703" s="37"/>
      <c r="G703" s="38"/>
      <c r="H703" s="39"/>
      <c r="I703" s="40"/>
      <c r="J703" s="39"/>
      <c r="K703" s="41"/>
      <c r="L703" s="41"/>
      <c r="M703" s="42"/>
      <c r="N703" s="42"/>
      <c r="O703" s="42"/>
      <c r="P703" s="42"/>
      <c r="Q703" s="42"/>
      <c r="R703" s="43"/>
      <c r="S703" s="44"/>
      <c r="T703" s="44"/>
      <c r="U703" s="45"/>
      <c r="V703" s="45"/>
      <c r="W703" s="46"/>
      <c r="X703" s="47"/>
      <c r="Y703" s="48"/>
    </row>
    <row r="704" customFormat="false" ht="11.25" hidden="false" customHeight="false" outlineLevel="0" collapsed="false">
      <c r="A704" s="49"/>
      <c r="B704" s="35"/>
      <c r="F704" s="37"/>
      <c r="G704" s="38"/>
      <c r="H704" s="39"/>
      <c r="I704" s="40"/>
      <c r="J704" s="39"/>
      <c r="K704" s="41"/>
      <c r="L704" s="41"/>
      <c r="M704" s="42"/>
      <c r="N704" s="42"/>
      <c r="O704" s="42"/>
      <c r="P704" s="42"/>
      <c r="Q704" s="42"/>
      <c r="R704" s="43"/>
      <c r="S704" s="44"/>
      <c r="T704" s="44"/>
      <c r="U704" s="45"/>
      <c r="V704" s="45"/>
      <c r="W704" s="46"/>
      <c r="X704" s="47"/>
      <c r="Y704" s="48"/>
    </row>
    <row r="705" customFormat="false" ht="11.25" hidden="false" customHeight="false" outlineLevel="0" collapsed="false">
      <c r="A705" s="49"/>
      <c r="B705" s="35"/>
      <c r="F705" s="37"/>
      <c r="G705" s="38"/>
      <c r="H705" s="39"/>
      <c r="I705" s="40"/>
      <c r="J705" s="39"/>
      <c r="K705" s="41"/>
      <c r="L705" s="41"/>
      <c r="M705" s="42"/>
      <c r="N705" s="42"/>
      <c r="O705" s="42"/>
      <c r="P705" s="42"/>
      <c r="Q705" s="42"/>
      <c r="R705" s="43"/>
      <c r="S705" s="44"/>
      <c r="T705" s="44"/>
      <c r="U705" s="45"/>
      <c r="V705" s="45"/>
      <c r="W705" s="46"/>
      <c r="X705" s="47"/>
      <c r="Y705" s="48"/>
    </row>
    <row r="706" customFormat="false" ht="11.25" hidden="false" customHeight="false" outlineLevel="0" collapsed="false">
      <c r="A706" s="49"/>
      <c r="B706" s="35"/>
      <c r="F706" s="37"/>
      <c r="G706" s="38"/>
      <c r="H706" s="39"/>
      <c r="I706" s="40"/>
      <c r="J706" s="39"/>
      <c r="K706" s="41"/>
      <c r="L706" s="41"/>
      <c r="M706" s="42"/>
      <c r="N706" s="42"/>
      <c r="O706" s="42"/>
      <c r="P706" s="42"/>
      <c r="Q706" s="42"/>
      <c r="R706" s="43"/>
      <c r="S706" s="44"/>
      <c r="T706" s="44"/>
      <c r="U706" s="45"/>
      <c r="V706" s="45"/>
      <c r="W706" s="46"/>
      <c r="X706" s="47"/>
      <c r="Y706" s="48"/>
    </row>
    <row r="707" customFormat="false" ht="11.25" hidden="false" customHeight="false" outlineLevel="0" collapsed="false">
      <c r="A707" s="49"/>
      <c r="B707" s="35"/>
      <c r="F707" s="37"/>
      <c r="G707" s="38"/>
      <c r="H707" s="39"/>
      <c r="I707" s="40"/>
      <c r="J707" s="39"/>
      <c r="K707" s="41"/>
      <c r="L707" s="41"/>
      <c r="M707" s="42"/>
      <c r="N707" s="42"/>
      <c r="O707" s="42"/>
      <c r="P707" s="42"/>
      <c r="Q707" s="42"/>
      <c r="R707" s="43"/>
      <c r="S707" s="44"/>
      <c r="T707" s="44"/>
      <c r="U707" s="45"/>
      <c r="V707" s="45"/>
      <c r="W707" s="46"/>
      <c r="X707" s="47"/>
      <c r="Y707" s="48"/>
    </row>
    <row r="708" customFormat="false" ht="11.25" hidden="false" customHeight="false" outlineLevel="0" collapsed="false">
      <c r="A708" s="49"/>
      <c r="B708" s="35"/>
      <c r="F708" s="37"/>
      <c r="G708" s="38"/>
      <c r="H708" s="39"/>
      <c r="I708" s="40"/>
      <c r="J708" s="39"/>
      <c r="K708" s="41"/>
      <c r="L708" s="41"/>
      <c r="M708" s="42"/>
      <c r="N708" s="42"/>
      <c r="O708" s="42"/>
      <c r="P708" s="42"/>
      <c r="Q708" s="42"/>
      <c r="R708" s="43"/>
      <c r="S708" s="44"/>
      <c r="T708" s="44"/>
      <c r="U708" s="45"/>
      <c r="V708" s="45"/>
      <c r="W708" s="46"/>
      <c r="X708" s="47"/>
      <c r="Y708" s="48"/>
    </row>
    <row r="709" customFormat="false" ht="11.25" hidden="false" customHeight="false" outlineLevel="0" collapsed="false">
      <c r="A709" s="49"/>
      <c r="B709" s="35"/>
      <c r="F709" s="37"/>
      <c r="G709" s="38"/>
      <c r="H709" s="39"/>
      <c r="I709" s="40"/>
      <c r="J709" s="39"/>
      <c r="K709" s="41"/>
      <c r="L709" s="41"/>
      <c r="M709" s="42"/>
      <c r="N709" s="42"/>
      <c r="O709" s="42"/>
      <c r="P709" s="42"/>
      <c r="Q709" s="42"/>
      <c r="R709" s="43"/>
      <c r="S709" s="44"/>
      <c r="T709" s="44"/>
      <c r="U709" s="45"/>
      <c r="V709" s="45"/>
      <c r="W709" s="46"/>
      <c r="X709" s="47"/>
      <c r="Y709" s="48"/>
    </row>
    <row r="710" customFormat="false" ht="11.25" hidden="false" customHeight="false" outlineLevel="0" collapsed="false">
      <c r="A710" s="49"/>
      <c r="B710" s="35"/>
      <c r="F710" s="37"/>
      <c r="G710" s="38"/>
      <c r="H710" s="39"/>
      <c r="I710" s="40"/>
      <c r="J710" s="39"/>
      <c r="K710" s="41"/>
      <c r="L710" s="41"/>
      <c r="M710" s="42"/>
      <c r="N710" s="42"/>
      <c r="O710" s="42"/>
      <c r="P710" s="42"/>
      <c r="Q710" s="42"/>
      <c r="R710" s="43"/>
      <c r="S710" s="44"/>
      <c r="T710" s="44"/>
      <c r="U710" s="45"/>
      <c r="V710" s="45"/>
      <c r="W710" s="46"/>
      <c r="X710" s="47"/>
      <c r="Y710" s="48"/>
    </row>
    <row r="711" customFormat="false" ht="11.25" hidden="false" customHeight="false" outlineLevel="0" collapsed="false">
      <c r="A711" s="49"/>
      <c r="B711" s="35"/>
      <c r="F711" s="37"/>
      <c r="G711" s="38"/>
      <c r="H711" s="39"/>
      <c r="I711" s="40"/>
      <c r="J711" s="39"/>
      <c r="K711" s="41"/>
      <c r="L711" s="41"/>
      <c r="M711" s="42"/>
      <c r="N711" s="42"/>
      <c r="O711" s="42"/>
      <c r="P711" s="42"/>
      <c r="Q711" s="42"/>
      <c r="R711" s="43"/>
      <c r="S711" s="44"/>
      <c r="T711" s="44"/>
      <c r="U711" s="45"/>
      <c r="V711" s="45"/>
      <c r="W711" s="46"/>
      <c r="X711" s="47"/>
      <c r="Y711" s="48"/>
    </row>
    <row r="712" customFormat="false" ht="11.25" hidden="false" customHeight="false" outlineLevel="0" collapsed="false">
      <c r="A712" s="49"/>
      <c r="B712" s="35"/>
      <c r="F712" s="37"/>
      <c r="G712" s="38"/>
      <c r="H712" s="39"/>
      <c r="I712" s="40"/>
      <c r="J712" s="39"/>
      <c r="K712" s="41"/>
      <c r="L712" s="41"/>
      <c r="M712" s="42"/>
      <c r="N712" s="42"/>
      <c r="O712" s="42"/>
      <c r="P712" s="42"/>
      <c r="Q712" s="42"/>
      <c r="R712" s="43"/>
      <c r="S712" s="44"/>
      <c r="T712" s="44"/>
      <c r="U712" s="45"/>
      <c r="V712" s="45"/>
      <c r="W712" s="46"/>
      <c r="X712" s="47"/>
      <c r="Y712" s="48"/>
    </row>
    <row r="713" customFormat="false" ht="11.25" hidden="false" customHeight="false" outlineLevel="0" collapsed="false">
      <c r="A713" s="49"/>
      <c r="B713" s="35"/>
      <c r="F713" s="37"/>
      <c r="G713" s="38"/>
      <c r="H713" s="39"/>
      <c r="I713" s="40"/>
      <c r="J713" s="39"/>
      <c r="K713" s="41"/>
      <c r="L713" s="41"/>
      <c r="M713" s="42"/>
      <c r="N713" s="42"/>
      <c r="O713" s="42"/>
      <c r="P713" s="42"/>
      <c r="Q713" s="42"/>
      <c r="R713" s="43"/>
      <c r="S713" s="44"/>
      <c r="T713" s="44"/>
      <c r="U713" s="45"/>
      <c r="V713" s="45"/>
      <c r="W713" s="46"/>
      <c r="X713" s="47"/>
      <c r="Y713" s="48"/>
    </row>
    <row r="714" customFormat="false" ht="11.25" hidden="false" customHeight="false" outlineLevel="0" collapsed="false">
      <c r="A714" s="49"/>
      <c r="B714" s="35"/>
      <c r="F714" s="37"/>
      <c r="G714" s="38"/>
      <c r="H714" s="39"/>
      <c r="I714" s="40"/>
      <c r="J714" s="39"/>
      <c r="K714" s="41"/>
      <c r="L714" s="41"/>
      <c r="M714" s="42"/>
      <c r="N714" s="42"/>
      <c r="O714" s="42"/>
      <c r="P714" s="42"/>
      <c r="Q714" s="42"/>
      <c r="R714" s="43"/>
      <c r="S714" s="44"/>
      <c r="T714" s="44"/>
      <c r="U714" s="45"/>
      <c r="V714" s="45"/>
      <c r="W714" s="46"/>
      <c r="X714" s="47"/>
      <c r="Y714" s="48"/>
    </row>
    <row r="715" customFormat="false" ht="11.25" hidden="false" customHeight="false" outlineLevel="0" collapsed="false">
      <c r="A715" s="49"/>
      <c r="B715" s="35"/>
      <c r="F715" s="37"/>
      <c r="G715" s="38"/>
      <c r="H715" s="39"/>
      <c r="I715" s="40"/>
      <c r="J715" s="39"/>
      <c r="K715" s="41"/>
      <c r="L715" s="41"/>
      <c r="M715" s="42"/>
      <c r="N715" s="42"/>
      <c r="O715" s="42"/>
      <c r="P715" s="42"/>
      <c r="Q715" s="42"/>
      <c r="R715" s="43"/>
      <c r="S715" s="44"/>
      <c r="T715" s="44"/>
      <c r="U715" s="45"/>
      <c r="V715" s="45"/>
      <c r="W715" s="46"/>
      <c r="X715" s="47"/>
      <c r="Y715" s="48"/>
    </row>
    <row r="716" customFormat="false" ht="11.25" hidden="false" customHeight="false" outlineLevel="0" collapsed="false">
      <c r="A716" s="49"/>
      <c r="B716" s="35"/>
      <c r="F716" s="37"/>
      <c r="G716" s="38"/>
      <c r="H716" s="39"/>
      <c r="I716" s="40"/>
      <c r="J716" s="39"/>
      <c r="K716" s="41"/>
      <c r="L716" s="41"/>
      <c r="M716" s="42"/>
      <c r="N716" s="42"/>
      <c r="O716" s="42"/>
      <c r="P716" s="42"/>
      <c r="Q716" s="42"/>
      <c r="R716" s="43"/>
      <c r="S716" s="44"/>
      <c r="T716" s="44"/>
      <c r="U716" s="45"/>
      <c r="V716" s="45"/>
      <c r="W716" s="46"/>
      <c r="X716" s="47"/>
      <c r="Y716" s="48"/>
    </row>
    <row r="717" customFormat="false" ht="11.25" hidden="false" customHeight="false" outlineLevel="0" collapsed="false">
      <c r="A717" s="49"/>
      <c r="B717" s="35"/>
      <c r="F717" s="37"/>
      <c r="G717" s="38"/>
      <c r="H717" s="39"/>
      <c r="I717" s="40"/>
      <c r="J717" s="39"/>
      <c r="K717" s="41"/>
      <c r="L717" s="41"/>
      <c r="M717" s="42"/>
      <c r="N717" s="42"/>
      <c r="O717" s="42"/>
      <c r="P717" s="42"/>
      <c r="Q717" s="42"/>
      <c r="R717" s="43"/>
      <c r="S717" s="44"/>
      <c r="T717" s="44"/>
      <c r="U717" s="45"/>
      <c r="V717" s="45"/>
      <c r="W717" s="46"/>
      <c r="X717" s="47"/>
      <c r="Y717" s="48"/>
    </row>
    <row r="718" customFormat="false" ht="11.25" hidden="false" customHeight="false" outlineLevel="0" collapsed="false">
      <c r="A718" s="49"/>
      <c r="B718" s="35"/>
      <c r="F718" s="37"/>
      <c r="G718" s="38"/>
      <c r="H718" s="39"/>
      <c r="I718" s="40"/>
      <c r="J718" s="39"/>
      <c r="K718" s="41"/>
      <c r="L718" s="41"/>
      <c r="M718" s="42"/>
      <c r="N718" s="42"/>
      <c r="O718" s="42"/>
      <c r="P718" s="42"/>
      <c r="Q718" s="42"/>
      <c r="R718" s="43"/>
      <c r="S718" s="44"/>
      <c r="T718" s="44"/>
      <c r="U718" s="45"/>
      <c r="V718" s="45"/>
      <c r="W718" s="46"/>
      <c r="X718" s="47"/>
      <c r="Y718" s="48"/>
    </row>
    <row r="719" customFormat="false" ht="11.25" hidden="false" customHeight="false" outlineLevel="0" collapsed="false">
      <c r="A719" s="49"/>
      <c r="B719" s="35"/>
      <c r="F719" s="37"/>
      <c r="G719" s="38"/>
      <c r="H719" s="39"/>
      <c r="I719" s="40"/>
      <c r="J719" s="39"/>
      <c r="K719" s="41"/>
      <c r="L719" s="41"/>
      <c r="M719" s="42"/>
      <c r="N719" s="42"/>
      <c r="O719" s="42"/>
      <c r="P719" s="42"/>
      <c r="Q719" s="42"/>
      <c r="R719" s="43"/>
      <c r="S719" s="44"/>
      <c r="T719" s="44"/>
      <c r="U719" s="45"/>
      <c r="V719" s="45"/>
      <c r="W719" s="46"/>
      <c r="X719" s="47"/>
      <c r="Y719" s="48"/>
    </row>
    <row r="720" customFormat="false" ht="11.25" hidden="false" customHeight="false" outlineLevel="0" collapsed="false">
      <c r="A720" s="49"/>
      <c r="B720" s="35"/>
      <c r="F720" s="37"/>
      <c r="G720" s="38"/>
      <c r="H720" s="39"/>
      <c r="I720" s="40"/>
      <c r="J720" s="39"/>
      <c r="K720" s="41"/>
      <c r="L720" s="41"/>
      <c r="M720" s="42"/>
      <c r="N720" s="42"/>
      <c r="O720" s="42"/>
      <c r="P720" s="42"/>
      <c r="Q720" s="42"/>
      <c r="R720" s="43"/>
      <c r="S720" s="44"/>
      <c r="T720" s="44"/>
      <c r="U720" s="45"/>
      <c r="V720" s="45"/>
      <c r="W720" s="46"/>
      <c r="X720" s="47"/>
      <c r="Y720" s="48"/>
    </row>
    <row r="721" customFormat="false" ht="11.25" hidden="false" customHeight="false" outlineLevel="0" collapsed="false">
      <c r="A721" s="49"/>
      <c r="B721" s="35"/>
      <c r="F721" s="37"/>
      <c r="G721" s="38"/>
      <c r="H721" s="39"/>
      <c r="I721" s="40"/>
      <c r="J721" s="39"/>
      <c r="K721" s="41"/>
      <c r="L721" s="41"/>
      <c r="M721" s="42"/>
      <c r="N721" s="42"/>
      <c r="O721" s="42"/>
      <c r="P721" s="42"/>
      <c r="Q721" s="42"/>
      <c r="R721" s="43"/>
      <c r="S721" s="44"/>
      <c r="T721" s="44"/>
      <c r="U721" s="45"/>
      <c r="V721" s="45"/>
      <c r="W721" s="46"/>
      <c r="X721" s="47"/>
      <c r="Y721" s="48"/>
    </row>
    <row r="722" customFormat="false" ht="11.25" hidden="false" customHeight="false" outlineLevel="0" collapsed="false">
      <c r="A722" s="49"/>
      <c r="B722" s="35"/>
      <c r="F722" s="37"/>
      <c r="G722" s="38"/>
      <c r="H722" s="39"/>
      <c r="I722" s="40"/>
      <c r="J722" s="39"/>
      <c r="K722" s="41"/>
      <c r="L722" s="41"/>
      <c r="M722" s="42"/>
      <c r="N722" s="42"/>
      <c r="O722" s="42"/>
      <c r="P722" s="42"/>
      <c r="Q722" s="42"/>
      <c r="R722" s="43"/>
      <c r="S722" s="44"/>
      <c r="T722" s="44"/>
      <c r="U722" s="45"/>
      <c r="V722" s="45"/>
      <c r="W722" s="46"/>
      <c r="X722" s="47"/>
      <c r="Y722" s="48"/>
    </row>
    <row r="723" customFormat="false" ht="11.25" hidden="false" customHeight="false" outlineLevel="0" collapsed="false">
      <c r="A723" s="49"/>
      <c r="B723" s="35"/>
      <c r="F723" s="37"/>
      <c r="G723" s="38"/>
      <c r="H723" s="39"/>
      <c r="I723" s="40"/>
      <c r="J723" s="39"/>
      <c r="K723" s="41"/>
      <c r="L723" s="41"/>
      <c r="M723" s="42"/>
      <c r="N723" s="42"/>
      <c r="O723" s="42"/>
      <c r="P723" s="42"/>
      <c r="Q723" s="42"/>
      <c r="R723" s="43"/>
      <c r="S723" s="44"/>
      <c r="T723" s="44"/>
      <c r="U723" s="45"/>
      <c r="V723" s="45"/>
      <c r="W723" s="46"/>
      <c r="X723" s="47"/>
      <c r="Y723" s="48"/>
    </row>
    <row r="724" customFormat="false" ht="11.25" hidden="false" customHeight="false" outlineLevel="0" collapsed="false">
      <c r="A724" s="49"/>
      <c r="B724" s="35"/>
      <c r="F724" s="37"/>
      <c r="G724" s="38"/>
      <c r="H724" s="39"/>
      <c r="I724" s="40"/>
      <c r="J724" s="39"/>
      <c r="K724" s="41"/>
      <c r="L724" s="41"/>
      <c r="M724" s="42"/>
      <c r="N724" s="42"/>
      <c r="O724" s="42"/>
      <c r="P724" s="42"/>
      <c r="Q724" s="42"/>
      <c r="R724" s="43"/>
      <c r="S724" s="44"/>
      <c r="T724" s="44"/>
      <c r="U724" s="45"/>
      <c r="V724" s="45"/>
      <c r="W724" s="46"/>
      <c r="X724" s="47"/>
      <c r="Y724" s="48"/>
    </row>
    <row r="725" customFormat="false" ht="11.25" hidden="false" customHeight="false" outlineLevel="0" collapsed="false">
      <c r="A725" s="49"/>
      <c r="B725" s="35"/>
      <c r="F725" s="37"/>
      <c r="G725" s="38"/>
      <c r="H725" s="39"/>
      <c r="I725" s="40"/>
      <c r="J725" s="39"/>
      <c r="K725" s="41"/>
      <c r="L725" s="41"/>
      <c r="M725" s="42"/>
      <c r="N725" s="42"/>
      <c r="O725" s="42"/>
      <c r="P725" s="42"/>
      <c r="Q725" s="42"/>
      <c r="R725" s="43"/>
      <c r="S725" s="44"/>
      <c r="T725" s="44"/>
      <c r="U725" s="45"/>
      <c r="V725" s="45"/>
      <c r="W725" s="46"/>
      <c r="X725" s="47"/>
      <c r="Y725" s="48"/>
    </row>
    <row r="726" customFormat="false" ht="11.25" hidden="false" customHeight="false" outlineLevel="0" collapsed="false">
      <c r="A726" s="49"/>
      <c r="B726" s="35"/>
      <c r="F726" s="37"/>
      <c r="G726" s="38"/>
      <c r="H726" s="39"/>
      <c r="I726" s="40"/>
      <c r="J726" s="39"/>
      <c r="K726" s="41"/>
      <c r="L726" s="41"/>
      <c r="M726" s="42"/>
      <c r="N726" s="42"/>
      <c r="O726" s="42"/>
      <c r="P726" s="42"/>
      <c r="Q726" s="42"/>
      <c r="R726" s="43"/>
      <c r="S726" s="44"/>
      <c r="T726" s="44"/>
      <c r="U726" s="45"/>
      <c r="V726" s="45"/>
      <c r="W726" s="46"/>
      <c r="X726" s="47"/>
      <c r="Y726" s="48"/>
    </row>
    <row r="727" customFormat="false" ht="11.25" hidden="false" customHeight="false" outlineLevel="0" collapsed="false">
      <c r="A727" s="49"/>
      <c r="B727" s="35"/>
      <c r="F727" s="37"/>
      <c r="G727" s="38"/>
      <c r="H727" s="39"/>
      <c r="I727" s="40"/>
      <c r="J727" s="39"/>
      <c r="K727" s="41"/>
      <c r="L727" s="41"/>
      <c r="M727" s="42"/>
      <c r="N727" s="42"/>
      <c r="O727" s="42"/>
      <c r="P727" s="42"/>
      <c r="Q727" s="42"/>
      <c r="R727" s="43"/>
      <c r="S727" s="44"/>
      <c r="T727" s="44"/>
      <c r="U727" s="45"/>
      <c r="V727" s="45"/>
      <c r="W727" s="46"/>
      <c r="X727" s="47"/>
      <c r="Y727" s="48"/>
    </row>
    <row r="728" customFormat="false" ht="11.25" hidden="false" customHeight="false" outlineLevel="0" collapsed="false">
      <c r="A728" s="49"/>
      <c r="B728" s="35"/>
      <c r="F728" s="37"/>
      <c r="G728" s="38"/>
      <c r="H728" s="39"/>
      <c r="I728" s="40"/>
      <c r="J728" s="39"/>
      <c r="K728" s="41"/>
      <c r="L728" s="41"/>
      <c r="M728" s="42"/>
      <c r="N728" s="42"/>
      <c r="O728" s="42"/>
      <c r="P728" s="42"/>
      <c r="Q728" s="42"/>
      <c r="R728" s="43"/>
      <c r="S728" s="44"/>
      <c r="T728" s="44"/>
      <c r="U728" s="45"/>
      <c r="V728" s="45"/>
      <c r="W728" s="46"/>
      <c r="X728" s="47"/>
      <c r="Y728" s="48"/>
    </row>
    <row r="729" customFormat="false" ht="11.25" hidden="false" customHeight="false" outlineLevel="0" collapsed="false">
      <c r="A729" s="49"/>
      <c r="B729" s="35"/>
      <c r="F729" s="37"/>
      <c r="G729" s="38"/>
      <c r="H729" s="39"/>
      <c r="I729" s="40"/>
      <c r="J729" s="39"/>
      <c r="K729" s="41"/>
      <c r="L729" s="41"/>
      <c r="M729" s="42"/>
      <c r="N729" s="42"/>
      <c r="O729" s="42"/>
      <c r="P729" s="42"/>
      <c r="Q729" s="42"/>
      <c r="R729" s="43"/>
      <c r="S729" s="44"/>
      <c r="T729" s="44"/>
      <c r="U729" s="45"/>
      <c r="V729" s="45"/>
      <c r="W729" s="46"/>
      <c r="X729" s="47"/>
      <c r="Y729" s="48"/>
    </row>
    <row r="730" customFormat="false" ht="11.25" hidden="false" customHeight="false" outlineLevel="0" collapsed="false">
      <c r="A730" s="49"/>
      <c r="B730" s="35"/>
      <c r="F730" s="37"/>
      <c r="G730" s="38"/>
      <c r="H730" s="39"/>
      <c r="I730" s="40"/>
      <c r="J730" s="39"/>
      <c r="K730" s="41"/>
      <c r="L730" s="41"/>
      <c r="M730" s="42"/>
      <c r="N730" s="42"/>
      <c r="O730" s="42"/>
      <c r="P730" s="42"/>
      <c r="Q730" s="42"/>
      <c r="R730" s="43"/>
      <c r="S730" s="44"/>
      <c r="T730" s="44"/>
      <c r="U730" s="45"/>
      <c r="V730" s="45"/>
      <c r="W730" s="46"/>
      <c r="X730" s="47"/>
      <c r="Y730" s="48"/>
    </row>
    <row r="731" customFormat="false" ht="11.25" hidden="false" customHeight="false" outlineLevel="0" collapsed="false">
      <c r="A731" s="49"/>
      <c r="B731" s="35"/>
      <c r="F731" s="37"/>
      <c r="G731" s="38"/>
      <c r="H731" s="39"/>
      <c r="I731" s="40"/>
      <c r="J731" s="39"/>
      <c r="K731" s="41"/>
      <c r="L731" s="41"/>
      <c r="M731" s="42"/>
      <c r="N731" s="42"/>
      <c r="O731" s="42"/>
      <c r="P731" s="42"/>
      <c r="Q731" s="42"/>
      <c r="R731" s="43"/>
      <c r="S731" s="44"/>
      <c r="T731" s="44"/>
      <c r="U731" s="45"/>
      <c r="V731" s="45"/>
      <c r="W731" s="46"/>
      <c r="X731" s="47"/>
      <c r="Y731" s="48"/>
    </row>
    <row r="732" customFormat="false" ht="11.25" hidden="false" customHeight="false" outlineLevel="0" collapsed="false">
      <c r="A732" s="49"/>
      <c r="B732" s="35"/>
      <c r="F732" s="37"/>
      <c r="G732" s="38"/>
      <c r="H732" s="39"/>
      <c r="I732" s="40"/>
      <c r="J732" s="39"/>
      <c r="K732" s="41"/>
      <c r="L732" s="41"/>
      <c r="M732" s="42"/>
      <c r="N732" s="42"/>
      <c r="O732" s="42"/>
      <c r="P732" s="42"/>
      <c r="Q732" s="42"/>
      <c r="R732" s="43"/>
      <c r="S732" s="44"/>
      <c r="T732" s="44"/>
      <c r="U732" s="45"/>
      <c r="V732" s="45"/>
      <c r="W732" s="46"/>
      <c r="X732" s="47"/>
      <c r="Y732" s="48"/>
    </row>
    <row r="733" customFormat="false" ht="11.25" hidden="false" customHeight="false" outlineLevel="0" collapsed="false">
      <c r="A733" s="49"/>
      <c r="B733" s="35"/>
      <c r="F733" s="37"/>
      <c r="G733" s="38"/>
      <c r="H733" s="39"/>
      <c r="I733" s="40"/>
      <c r="J733" s="39"/>
      <c r="K733" s="41"/>
      <c r="L733" s="41"/>
      <c r="M733" s="42"/>
      <c r="N733" s="42"/>
      <c r="O733" s="42"/>
      <c r="P733" s="42"/>
      <c r="Q733" s="42"/>
      <c r="R733" s="43"/>
      <c r="S733" s="44"/>
      <c r="T733" s="44"/>
      <c r="U733" s="45"/>
      <c r="V733" s="45"/>
      <c r="W733" s="46"/>
      <c r="X733" s="47"/>
      <c r="Y733" s="48"/>
    </row>
    <row r="734" customFormat="false" ht="11.25" hidden="false" customHeight="false" outlineLevel="0" collapsed="false">
      <c r="A734" s="49"/>
      <c r="B734" s="35"/>
      <c r="F734" s="37"/>
      <c r="G734" s="38"/>
      <c r="H734" s="39"/>
      <c r="I734" s="40"/>
      <c r="J734" s="39"/>
      <c r="K734" s="41"/>
      <c r="L734" s="41"/>
      <c r="M734" s="42"/>
      <c r="N734" s="42"/>
      <c r="O734" s="42"/>
      <c r="P734" s="42"/>
      <c r="Q734" s="42"/>
      <c r="R734" s="43"/>
      <c r="S734" s="44"/>
      <c r="T734" s="44"/>
      <c r="U734" s="45"/>
      <c r="V734" s="45"/>
      <c r="W734" s="46"/>
      <c r="X734" s="47"/>
      <c r="Y734" s="48"/>
    </row>
    <row r="735" customFormat="false" ht="11.25" hidden="false" customHeight="false" outlineLevel="0" collapsed="false">
      <c r="A735" s="49"/>
      <c r="B735" s="35"/>
      <c r="F735" s="37"/>
      <c r="G735" s="38"/>
      <c r="H735" s="39"/>
      <c r="I735" s="40"/>
      <c r="J735" s="39"/>
      <c r="K735" s="41"/>
      <c r="L735" s="41"/>
      <c r="M735" s="42"/>
      <c r="N735" s="42"/>
      <c r="O735" s="42"/>
      <c r="P735" s="42"/>
      <c r="Q735" s="42"/>
      <c r="R735" s="43"/>
      <c r="S735" s="44"/>
      <c r="T735" s="44"/>
      <c r="U735" s="45"/>
      <c r="V735" s="45"/>
      <c r="W735" s="46"/>
      <c r="X735" s="47"/>
      <c r="Y735" s="48"/>
    </row>
    <row r="736" customFormat="false" ht="11.25" hidden="false" customHeight="false" outlineLevel="0" collapsed="false">
      <c r="A736" s="49"/>
      <c r="B736" s="35"/>
      <c r="F736" s="37"/>
      <c r="G736" s="38"/>
      <c r="H736" s="39"/>
      <c r="I736" s="40"/>
      <c r="J736" s="39"/>
      <c r="K736" s="41"/>
      <c r="L736" s="41"/>
      <c r="M736" s="42"/>
      <c r="N736" s="42"/>
      <c r="O736" s="42"/>
      <c r="P736" s="42"/>
      <c r="Q736" s="42"/>
      <c r="R736" s="43"/>
      <c r="S736" s="44"/>
      <c r="T736" s="44"/>
      <c r="U736" s="45"/>
      <c r="V736" s="45"/>
      <c r="W736" s="46"/>
      <c r="X736" s="47"/>
      <c r="Y736" s="48"/>
    </row>
    <row r="737" customFormat="false" ht="11.25" hidden="false" customHeight="false" outlineLevel="0" collapsed="false">
      <c r="A737" s="49"/>
      <c r="B737" s="35"/>
      <c r="F737" s="37"/>
      <c r="G737" s="38"/>
      <c r="H737" s="39"/>
      <c r="I737" s="40"/>
      <c r="J737" s="39"/>
      <c r="K737" s="41"/>
      <c r="L737" s="41"/>
      <c r="M737" s="42"/>
      <c r="N737" s="42"/>
      <c r="O737" s="42"/>
      <c r="P737" s="42"/>
      <c r="Q737" s="42"/>
      <c r="R737" s="43"/>
      <c r="S737" s="44"/>
      <c r="T737" s="44"/>
      <c r="U737" s="45"/>
      <c r="V737" s="45"/>
      <c r="W737" s="46"/>
      <c r="X737" s="47"/>
      <c r="Y737" s="48"/>
    </row>
    <row r="738" customFormat="false" ht="11.25" hidden="false" customHeight="false" outlineLevel="0" collapsed="false">
      <c r="A738" s="49"/>
      <c r="B738" s="35"/>
      <c r="F738" s="37"/>
      <c r="G738" s="38"/>
      <c r="H738" s="39"/>
      <c r="I738" s="40"/>
      <c r="J738" s="39"/>
      <c r="K738" s="41"/>
      <c r="L738" s="41"/>
      <c r="M738" s="42"/>
      <c r="N738" s="42"/>
      <c r="O738" s="42"/>
      <c r="P738" s="42"/>
      <c r="Q738" s="42"/>
      <c r="R738" s="43"/>
      <c r="S738" s="44"/>
      <c r="T738" s="44"/>
      <c r="U738" s="45"/>
      <c r="V738" s="45"/>
      <c r="W738" s="46"/>
      <c r="X738" s="47"/>
      <c r="Y738" s="48"/>
    </row>
    <row r="739" customFormat="false" ht="11.25" hidden="false" customHeight="false" outlineLevel="0" collapsed="false">
      <c r="A739" s="49"/>
      <c r="B739" s="35"/>
      <c r="F739" s="37"/>
      <c r="G739" s="38"/>
      <c r="H739" s="39"/>
      <c r="I739" s="40"/>
      <c r="J739" s="39"/>
      <c r="K739" s="41"/>
      <c r="L739" s="41"/>
      <c r="M739" s="42"/>
      <c r="N739" s="42"/>
      <c r="O739" s="42"/>
      <c r="P739" s="42"/>
      <c r="Q739" s="42"/>
      <c r="R739" s="43"/>
      <c r="S739" s="44"/>
      <c r="T739" s="44"/>
      <c r="U739" s="45"/>
      <c r="V739" s="45"/>
      <c r="W739" s="46"/>
      <c r="X739" s="47"/>
      <c r="Y739" s="48"/>
    </row>
    <row r="740" customFormat="false" ht="11.25" hidden="false" customHeight="false" outlineLevel="0" collapsed="false">
      <c r="A740" s="49"/>
      <c r="B740" s="35"/>
      <c r="F740" s="37"/>
      <c r="G740" s="38"/>
      <c r="H740" s="39"/>
      <c r="I740" s="40"/>
      <c r="J740" s="39"/>
      <c r="K740" s="41"/>
      <c r="L740" s="41"/>
      <c r="M740" s="42"/>
      <c r="N740" s="42"/>
      <c r="O740" s="42"/>
      <c r="P740" s="42"/>
      <c r="Q740" s="42"/>
      <c r="R740" s="43"/>
      <c r="S740" s="44"/>
      <c r="T740" s="44"/>
      <c r="U740" s="45"/>
      <c r="V740" s="45"/>
      <c r="W740" s="46"/>
      <c r="X740" s="47"/>
      <c r="Y740" s="48"/>
    </row>
    <row r="741" customFormat="false" ht="11.25" hidden="false" customHeight="false" outlineLevel="0" collapsed="false">
      <c r="A741" s="49"/>
      <c r="B741" s="35"/>
      <c r="F741" s="37"/>
      <c r="G741" s="38"/>
      <c r="H741" s="39"/>
      <c r="I741" s="40"/>
      <c r="J741" s="39"/>
      <c r="K741" s="41"/>
      <c r="L741" s="41"/>
      <c r="M741" s="42"/>
      <c r="N741" s="42"/>
      <c r="O741" s="42"/>
      <c r="P741" s="42"/>
      <c r="Q741" s="42"/>
      <c r="R741" s="43"/>
      <c r="S741" s="44"/>
      <c r="T741" s="44"/>
      <c r="U741" s="45"/>
      <c r="V741" s="45"/>
      <c r="W741" s="46"/>
      <c r="X741" s="47"/>
      <c r="Y741" s="48"/>
    </row>
    <row r="742" customFormat="false" ht="11.25" hidden="false" customHeight="false" outlineLevel="0" collapsed="false">
      <c r="A742" s="49"/>
      <c r="B742" s="35"/>
      <c r="F742" s="37"/>
      <c r="G742" s="38"/>
      <c r="H742" s="39"/>
      <c r="I742" s="40"/>
      <c r="J742" s="39"/>
      <c r="K742" s="41"/>
      <c r="L742" s="41"/>
      <c r="M742" s="42"/>
      <c r="N742" s="42"/>
      <c r="O742" s="42"/>
      <c r="P742" s="42"/>
      <c r="Q742" s="42"/>
      <c r="R742" s="43"/>
      <c r="S742" s="44"/>
      <c r="T742" s="44"/>
      <c r="U742" s="45"/>
      <c r="V742" s="45"/>
      <c r="W742" s="46"/>
      <c r="X742" s="47"/>
      <c r="Y742" s="48"/>
    </row>
    <row r="743" customFormat="false" ht="11.25" hidden="false" customHeight="false" outlineLevel="0" collapsed="false">
      <c r="A743" s="49"/>
      <c r="B743" s="35"/>
      <c r="F743" s="37"/>
      <c r="G743" s="38"/>
      <c r="H743" s="39"/>
      <c r="I743" s="40"/>
      <c r="J743" s="39"/>
      <c r="K743" s="41"/>
      <c r="L743" s="41"/>
      <c r="M743" s="42"/>
      <c r="N743" s="42"/>
      <c r="O743" s="42"/>
      <c r="P743" s="42"/>
      <c r="Q743" s="42"/>
      <c r="R743" s="43"/>
      <c r="S743" s="44"/>
      <c r="T743" s="44"/>
      <c r="U743" s="45"/>
      <c r="V743" s="45"/>
      <c r="W743" s="46"/>
      <c r="X743" s="47"/>
      <c r="Y743" s="48"/>
    </row>
    <row r="744" customFormat="false" ht="11.25" hidden="false" customHeight="false" outlineLevel="0" collapsed="false">
      <c r="A744" s="49"/>
      <c r="B744" s="35"/>
      <c r="F744" s="37"/>
      <c r="G744" s="38"/>
      <c r="H744" s="39"/>
      <c r="I744" s="40"/>
      <c r="J744" s="39"/>
      <c r="K744" s="41"/>
      <c r="L744" s="41"/>
      <c r="M744" s="42"/>
      <c r="N744" s="42"/>
      <c r="O744" s="42"/>
      <c r="P744" s="42"/>
      <c r="Q744" s="42"/>
      <c r="R744" s="43"/>
      <c r="S744" s="44"/>
      <c r="T744" s="44"/>
      <c r="U744" s="45"/>
      <c r="V744" s="45"/>
      <c r="W744" s="46"/>
      <c r="X744" s="47"/>
      <c r="Y744" s="48"/>
    </row>
    <row r="745" customFormat="false" ht="11.25" hidden="false" customHeight="false" outlineLevel="0" collapsed="false">
      <c r="A745" s="49"/>
      <c r="B745" s="35"/>
      <c r="F745" s="37"/>
      <c r="G745" s="38"/>
      <c r="H745" s="39"/>
      <c r="I745" s="40"/>
      <c r="J745" s="39"/>
      <c r="K745" s="41"/>
      <c r="L745" s="41"/>
      <c r="M745" s="42"/>
      <c r="N745" s="42"/>
      <c r="O745" s="42"/>
      <c r="P745" s="42"/>
      <c r="Q745" s="42"/>
      <c r="R745" s="43"/>
      <c r="S745" s="44"/>
      <c r="T745" s="44"/>
      <c r="U745" s="45"/>
      <c r="V745" s="45"/>
      <c r="W745" s="46"/>
      <c r="X745" s="47"/>
      <c r="Y745" s="48"/>
    </row>
    <row r="746" customFormat="false" ht="11.25" hidden="false" customHeight="false" outlineLevel="0" collapsed="false">
      <c r="A746" s="49"/>
      <c r="B746" s="35"/>
      <c r="F746" s="37"/>
      <c r="G746" s="38"/>
      <c r="H746" s="39"/>
      <c r="I746" s="40"/>
      <c r="J746" s="39"/>
      <c r="K746" s="41"/>
      <c r="L746" s="41"/>
      <c r="M746" s="42"/>
      <c r="N746" s="42"/>
      <c r="O746" s="42"/>
      <c r="P746" s="42"/>
      <c r="Q746" s="42"/>
      <c r="R746" s="43"/>
      <c r="S746" s="44"/>
      <c r="T746" s="44"/>
      <c r="U746" s="45"/>
      <c r="V746" s="45"/>
      <c r="W746" s="46"/>
      <c r="X746" s="47"/>
      <c r="Y746" s="48"/>
    </row>
    <row r="747" customFormat="false" ht="11.25" hidden="false" customHeight="false" outlineLevel="0" collapsed="false">
      <c r="A747" s="49"/>
      <c r="B747" s="35"/>
      <c r="F747" s="37"/>
      <c r="G747" s="38"/>
      <c r="H747" s="39"/>
      <c r="I747" s="40"/>
      <c r="J747" s="39"/>
      <c r="K747" s="41"/>
      <c r="L747" s="41"/>
      <c r="M747" s="42"/>
      <c r="N747" s="42"/>
      <c r="O747" s="42"/>
      <c r="P747" s="42"/>
      <c r="Q747" s="42"/>
      <c r="R747" s="43"/>
      <c r="S747" s="44"/>
      <c r="T747" s="44"/>
      <c r="U747" s="45"/>
      <c r="V747" s="45"/>
      <c r="W747" s="46"/>
      <c r="X747" s="47"/>
      <c r="Y747" s="48"/>
    </row>
    <row r="748" customFormat="false" ht="11.25" hidden="false" customHeight="false" outlineLevel="0" collapsed="false">
      <c r="A748" s="49"/>
      <c r="B748" s="35"/>
      <c r="F748" s="37"/>
      <c r="G748" s="38"/>
      <c r="H748" s="39"/>
      <c r="I748" s="40"/>
      <c r="J748" s="39"/>
      <c r="K748" s="41"/>
      <c r="L748" s="41"/>
      <c r="M748" s="42"/>
      <c r="N748" s="42"/>
      <c r="O748" s="42"/>
      <c r="P748" s="42"/>
      <c r="Q748" s="42"/>
      <c r="R748" s="43"/>
      <c r="S748" s="44"/>
      <c r="T748" s="44"/>
      <c r="U748" s="45"/>
      <c r="V748" s="45"/>
      <c r="W748" s="46"/>
      <c r="X748" s="47"/>
      <c r="Y748" s="48"/>
    </row>
    <row r="749" customFormat="false" ht="11.25" hidden="false" customHeight="false" outlineLevel="0" collapsed="false">
      <c r="A749" s="49"/>
      <c r="B749" s="35"/>
      <c r="F749" s="37"/>
      <c r="G749" s="38"/>
      <c r="H749" s="39"/>
      <c r="I749" s="40"/>
      <c r="J749" s="39"/>
      <c r="K749" s="41"/>
      <c r="L749" s="41"/>
      <c r="M749" s="42"/>
      <c r="N749" s="42"/>
      <c r="O749" s="42"/>
      <c r="P749" s="42"/>
      <c r="Q749" s="42"/>
      <c r="R749" s="43"/>
      <c r="S749" s="44"/>
      <c r="T749" s="44"/>
      <c r="U749" s="45"/>
      <c r="V749" s="45"/>
      <c r="W749" s="46"/>
      <c r="X749" s="47"/>
      <c r="Y749" s="48"/>
    </row>
    <row r="750" customFormat="false" ht="11.25" hidden="false" customHeight="false" outlineLevel="0" collapsed="false">
      <c r="A750" s="49"/>
      <c r="B750" s="35"/>
      <c r="F750" s="37"/>
      <c r="G750" s="38"/>
      <c r="H750" s="39"/>
      <c r="I750" s="40"/>
      <c r="J750" s="39"/>
      <c r="K750" s="41"/>
      <c r="L750" s="41"/>
      <c r="M750" s="42"/>
      <c r="N750" s="42"/>
      <c r="O750" s="42"/>
      <c r="P750" s="42"/>
      <c r="Q750" s="42"/>
      <c r="R750" s="43"/>
      <c r="S750" s="44"/>
      <c r="T750" s="44"/>
      <c r="U750" s="45"/>
      <c r="V750" s="45"/>
      <c r="W750" s="46"/>
      <c r="X750" s="47"/>
      <c r="Y750" s="48"/>
    </row>
    <row r="751" customFormat="false" ht="11.25" hidden="false" customHeight="false" outlineLevel="0" collapsed="false">
      <c r="A751" s="49"/>
      <c r="B751" s="35"/>
      <c r="F751" s="37"/>
      <c r="G751" s="38"/>
      <c r="H751" s="39"/>
      <c r="I751" s="40"/>
      <c r="J751" s="39"/>
      <c r="K751" s="41"/>
      <c r="L751" s="41"/>
      <c r="M751" s="42"/>
      <c r="N751" s="42"/>
      <c r="O751" s="42"/>
      <c r="P751" s="42"/>
      <c r="Q751" s="42"/>
      <c r="R751" s="43"/>
      <c r="S751" s="44"/>
      <c r="T751" s="44"/>
      <c r="U751" s="45"/>
      <c r="V751" s="45"/>
      <c r="W751" s="46"/>
      <c r="X751" s="47"/>
      <c r="Y751" s="48"/>
    </row>
    <row r="752" customFormat="false" ht="11.25" hidden="false" customHeight="false" outlineLevel="0" collapsed="false">
      <c r="A752" s="49"/>
      <c r="B752" s="35"/>
      <c r="F752" s="37"/>
      <c r="G752" s="38"/>
      <c r="H752" s="39"/>
      <c r="I752" s="40"/>
      <c r="J752" s="39"/>
      <c r="K752" s="41"/>
      <c r="L752" s="41"/>
      <c r="M752" s="42"/>
      <c r="N752" s="42"/>
      <c r="O752" s="42"/>
      <c r="P752" s="42"/>
      <c r="Q752" s="42"/>
      <c r="R752" s="43"/>
      <c r="S752" s="44"/>
      <c r="T752" s="44"/>
      <c r="U752" s="45"/>
      <c r="V752" s="45"/>
      <c r="W752" s="46"/>
      <c r="X752" s="47"/>
      <c r="Y752" s="48"/>
    </row>
    <row r="753" customFormat="false" ht="11.25" hidden="false" customHeight="false" outlineLevel="0" collapsed="false">
      <c r="A753" s="49"/>
      <c r="B753" s="35"/>
      <c r="F753" s="37"/>
      <c r="G753" s="38"/>
      <c r="H753" s="39"/>
      <c r="I753" s="40"/>
      <c r="J753" s="39"/>
      <c r="K753" s="41"/>
      <c r="L753" s="41"/>
      <c r="M753" s="42"/>
      <c r="N753" s="42"/>
      <c r="O753" s="42"/>
      <c r="P753" s="42"/>
      <c r="Q753" s="42"/>
      <c r="R753" s="43"/>
      <c r="S753" s="44"/>
      <c r="T753" s="44"/>
      <c r="U753" s="45"/>
      <c r="V753" s="45"/>
      <c r="W753" s="46"/>
      <c r="X753" s="47"/>
      <c r="Y753" s="48"/>
    </row>
    <row r="754" customFormat="false" ht="11.25" hidden="false" customHeight="false" outlineLevel="0" collapsed="false">
      <c r="A754" s="49"/>
      <c r="B754" s="35"/>
      <c r="F754" s="37"/>
      <c r="G754" s="38"/>
      <c r="H754" s="39"/>
      <c r="I754" s="40"/>
      <c r="J754" s="39"/>
      <c r="K754" s="41"/>
      <c r="L754" s="41"/>
      <c r="M754" s="42"/>
      <c r="N754" s="42"/>
      <c r="O754" s="42"/>
      <c r="P754" s="42"/>
      <c r="Q754" s="42"/>
      <c r="R754" s="43"/>
      <c r="S754" s="44"/>
      <c r="T754" s="44"/>
      <c r="U754" s="45"/>
      <c r="V754" s="45"/>
      <c r="W754" s="46"/>
      <c r="X754" s="47"/>
      <c r="Y754" s="48"/>
    </row>
    <row r="755" customFormat="false" ht="11.25" hidden="false" customHeight="false" outlineLevel="0" collapsed="false">
      <c r="A755" s="49"/>
      <c r="B755" s="35"/>
      <c r="F755" s="37"/>
      <c r="G755" s="38"/>
      <c r="H755" s="39"/>
      <c r="I755" s="40"/>
      <c r="J755" s="39"/>
      <c r="K755" s="41"/>
      <c r="L755" s="41"/>
      <c r="M755" s="42"/>
      <c r="N755" s="42"/>
      <c r="O755" s="42"/>
      <c r="P755" s="42"/>
      <c r="Q755" s="42"/>
      <c r="R755" s="43"/>
      <c r="S755" s="44"/>
      <c r="T755" s="44"/>
      <c r="U755" s="45"/>
      <c r="V755" s="45"/>
      <c r="W755" s="46"/>
      <c r="X755" s="47"/>
      <c r="Y755" s="48"/>
    </row>
    <row r="756" customFormat="false" ht="11.25" hidden="false" customHeight="false" outlineLevel="0" collapsed="false">
      <c r="A756" s="49"/>
      <c r="B756" s="35"/>
      <c r="F756" s="37"/>
      <c r="G756" s="38"/>
      <c r="H756" s="39"/>
      <c r="I756" s="40"/>
      <c r="J756" s="39"/>
      <c r="K756" s="41"/>
      <c r="L756" s="41"/>
      <c r="M756" s="42"/>
      <c r="N756" s="42"/>
      <c r="O756" s="42"/>
      <c r="P756" s="42"/>
      <c r="Q756" s="42"/>
      <c r="R756" s="43"/>
      <c r="S756" s="44"/>
      <c r="T756" s="44"/>
      <c r="U756" s="45"/>
      <c r="V756" s="45"/>
      <c r="W756" s="46"/>
      <c r="X756" s="47"/>
      <c r="Y756" s="48"/>
    </row>
    <row r="757" customFormat="false" ht="11.25" hidden="false" customHeight="false" outlineLevel="0" collapsed="false">
      <c r="A757" s="49"/>
      <c r="B757" s="35"/>
      <c r="F757" s="37"/>
      <c r="G757" s="38"/>
      <c r="H757" s="39"/>
      <c r="I757" s="40"/>
      <c r="J757" s="39"/>
      <c r="K757" s="41"/>
      <c r="L757" s="41"/>
      <c r="M757" s="42"/>
      <c r="N757" s="42"/>
      <c r="O757" s="42"/>
      <c r="P757" s="42"/>
      <c r="Q757" s="42"/>
      <c r="R757" s="43"/>
      <c r="S757" s="44"/>
      <c r="T757" s="44"/>
      <c r="U757" s="45"/>
      <c r="V757" s="45"/>
      <c r="W757" s="46"/>
      <c r="X757" s="47"/>
      <c r="Y757" s="48"/>
    </row>
    <row r="758" customFormat="false" ht="11.25" hidden="false" customHeight="false" outlineLevel="0" collapsed="false">
      <c r="A758" s="49"/>
      <c r="B758" s="35"/>
      <c r="F758" s="37"/>
      <c r="G758" s="38"/>
      <c r="H758" s="39"/>
      <c r="I758" s="40"/>
      <c r="J758" s="39"/>
      <c r="K758" s="41"/>
      <c r="L758" s="41"/>
      <c r="M758" s="42"/>
      <c r="N758" s="42"/>
      <c r="O758" s="42"/>
      <c r="P758" s="42"/>
      <c r="Q758" s="42"/>
      <c r="R758" s="43"/>
      <c r="S758" s="44"/>
      <c r="T758" s="44"/>
      <c r="U758" s="45"/>
      <c r="V758" s="45"/>
      <c r="W758" s="46"/>
      <c r="X758" s="47"/>
      <c r="Y758" s="48"/>
    </row>
    <row r="759" customFormat="false" ht="11.25" hidden="false" customHeight="false" outlineLevel="0" collapsed="false">
      <c r="A759" s="49"/>
      <c r="B759" s="35"/>
      <c r="F759" s="37"/>
      <c r="G759" s="38"/>
      <c r="H759" s="39"/>
      <c r="I759" s="40"/>
      <c r="J759" s="39"/>
      <c r="K759" s="41"/>
      <c r="L759" s="41"/>
      <c r="M759" s="42"/>
      <c r="N759" s="42"/>
      <c r="O759" s="42"/>
      <c r="P759" s="42"/>
      <c r="Q759" s="42"/>
      <c r="R759" s="43"/>
      <c r="S759" s="44"/>
      <c r="T759" s="44"/>
      <c r="U759" s="45"/>
      <c r="V759" s="45"/>
      <c r="W759" s="46"/>
      <c r="X759" s="47"/>
      <c r="Y759" s="48"/>
    </row>
    <row r="760" customFormat="false" ht="11.25" hidden="false" customHeight="false" outlineLevel="0" collapsed="false">
      <c r="A760" s="49"/>
      <c r="B760" s="35"/>
      <c r="F760" s="37"/>
      <c r="G760" s="38"/>
      <c r="H760" s="39"/>
      <c r="I760" s="40"/>
      <c r="J760" s="39"/>
      <c r="K760" s="41"/>
      <c r="L760" s="41"/>
      <c r="M760" s="42"/>
      <c r="N760" s="42"/>
      <c r="O760" s="42"/>
      <c r="P760" s="42"/>
      <c r="Q760" s="42"/>
      <c r="R760" s="43"/>
      <c r="S760" s="44"/>
      <c r="T760" s="44"/>
      <c r="U760" s="45"/>
      <c r="V760" s="45"/>
      <c r="W760" s="46"/>
      <c r="X760" s="47"/>
      <c r="Y760" s="48"/>
    </row>
    <row r="761" customFormat="false" ht="11.25" hidden="false" customHeight="false" outlineLevel="0" collapsed="false">
      <c r="A761" s="49"/>
      <c r="B761" s="35"/>
      <c r="F761" s="37"/>
      <c r="G761" s="38"/>
      <c r="H761" s="39"/>
      <c r="I761" s="40"/>
      <c r="J761" s="39"/>
      <c r="K761" s="41"/>
      <c r="L761" s="41"/>
      <c r="M761" s="42"/>
      <c r="N761" s="42"/>
      <c r="O761" s="42"/>
      <c r="P761" s="42"/>
      <c r="Q761" s="42"/>
      <c r="R761" s="43"/>
      <c r="S761" s="44"/>
      <c r="T761" s="44"/>
      <c r="U761" s="45"/>
      <c r="V761" s="45"/>
      <c r="W761" s="46"/>
      <c r="X761" s="47"/>
      <c r="Y761" s="48"/>
    </row>
    <row r="762" customFormat="false" ht="11.25" hidden="false" customHeight="false" outlineLevel="0" collapsed="false">
      <c r="A762" s="49"/>
      <c r="B762" s="35"/>
      <c r="F762" s="37"/>
      <c r="G762" s="38"/>
      <c r="H762" s="39"/>
      <c r="I762" s="40"/>
      <c r="J762" s="39"/>
      <c r="K762" s="41"/>
      <c r="L762" s="41"/>
      <c r="M762" s="42"/>
      <c r="N762" s="42"/>
      <c r="O762" s="42"/>
      <c r="P762" s="42"/>
      <c r="Q762" s="42"/>
      <c r="R762" s="43"/>
      <c r="S762" s="44"/>
      <c r="T762" s="44"/>
      <c r="U762" s="45"/>
      <c r="V762" s="45"/>
      <c r="W762" s="46"/>
      <c r="X762" s="47"/>
      <c r="Y762" s="48"/>
    </row>
    <row r="763" customFormat="false" ht="11.25" hidden="false" customHeight="false" outlineLevel="0" collapsed="false">
      <c r="A763" s="49"/>
      <c r="B763" s="35"/>
      <c r="F763" s="37"/>
      <c r="G763" s="38"/>
      <c r="H763" s="39"/>
      <c r="I763" s="40"/>
      <c r="J763" s="39"/>
      <c r="K763" s="41"/>
      <c r="L763" s="41"/>
      <c r="M763" s="42"/>
      <c r="N763" s="42"/>
      <c r="O763" s="42"/>
      <c r="P763" s="42"/>
      <c r="Q763" s="42"/>
      <c r="R763" s="43"/>
      <c r="S763" s="44"/>
      <c r="T763" s="44"/>
      <c r="U763" s="45"/>
      <c r="V763" s="45"/>
      <c r="W763" s="46"/>
      <c r="X763" s="47"/>
      <c r="Y763" s="48"/>
    </row>
    <row r="764" customFormat="false" ht="11.25" hidden="false" customHeight="false" outlineLevel="0" collapsed="false">
      <c r="A764" s="49"/>
      <c r="B764" s="35"/>
      <c r="F764" s="37"/>
      <c r="G764" s="38"/>
      <c r="H764" s="39"/>
      <c r="I764" s="40"/>
      <c r="J764" s="39"/>
      <c r="K764" s="41"/>
      <c r="L764" s="41"/>
      <c r="M764" s="42"/>
      <c r="N764" s="42"/>
      <c r="O764" s="42"/>
      <c r="P764" s="42"/>
      <c r="Q764" s="42"/>
      <c r="R764" s="43"/>
      <c r="S764" s="44"/>
      <c r="T764" s="44"/>
      <c r="U764" s="45"/>
      <c r="V764" s="45"/>
      <c r="W764" s="46"/>
      <c r="X764" s="47"/>
      <c r="Y764" s="48"/>
    </row>
    <row r="765" customFormat="false" ht="11.25" hidden="false" customHeight="false" outlineLevel="0" collapsed="false">
      <c r="A765" s="49"/>
      <c r="B765" s="35"/>
      <c r="F765" s="37"/>
      <c r="G765" s="38"/>
      <c r="H765" s="39"/>
      <c r="I765" s="40"/>
      <c r="J765" s="39"/>
      <c r="K765" s="41"/>
      <c r="L765" s="41"/>
      <c r="M765" s="42"/>
      <c r="N765" s="42"/>
      <c r="O765" s="42"/>
      <c r="P765" s="42"/>
      <c r="Q765" s="42"/>
      <c r="R765" s="43"/>
      <c r="S765" s="44"/>
      <c r="T765" s="44"/>
      <c r="U765" s="45"/>
      <c r="V765" s="45"/>
      <c r="W765" s="46"/>
      <c r="X765" s="47"/>
      <c r="Y765" s="48"/>
    </row>
    <row r="766" customFormat="false" ht="11.25" hidden="false" customHeight="false" outlineLevel="0" collapsed="false">
      <c r="A766" s="49"/>
      <c r="B766" s="35"/>
      <c r="F766" s="37"/>
      <c r="G766" s="38"/>
      <c r="H766" s="39"/>
      <c r="I766" s="40"/>
      <c r="J766" s="39"/>
      <c r="K766" s="41"/>
      <c r="L766" s="41"/>
      <c r="M766" s="42"/>
      <c r="N766" s="42"/>
      <c r="O766" s="42"/>
      <c r="P766" s="42"/>
      <c r="Q766" s="42"/>
      <c r="R766" s="43"/>
      <c r="S766" s="44"/>
      <c r="T766" s="44"/>
      <c r="U766" s="45"/>
      <c r="V766" s="45"/>
      <c r="W766" s="46"/>
      <c r="X766" s="47"/>
      <c r="Y766" s="48"/>
    </row>
    <row r="767" customFormat="false" ht="11.25" hidden="false" customHeight="false" outlineLevel="0" collapsed="false">
      <c r="A767" s="49"/>
      <c r="B767" s="35"/>
      <c r="F767" s="37"/>
      <c r="G767" s="38"/>
      <c r="H767" s="39"/>
      <c r="I767" s="40"/>
      <c r="J767" s="39"/>
      <c r="K767" s="41"/>
      <c r="L767" s="41"/>
      <c r="M767" s="42"/>
      <c r="N767" s="42"/>
      <c r="O767" s="42"/>
      <c r="P767" s="42"/>
      <c r="Q767" s="42"/>
      <c r="R767" s="43"/>
      <c r="S767" s="44"/>
      <c r="T767" s="44"/>
      <c r="U767" s="45"/>
      <c r="V767" s="45"/>
      <c r="W767" s="46"/>
      <c r="X767" s="47"/>
      <c r="Y767" s="48"/>
    </row>
    <row r="768" customFormat="false" ht="11.25" hidden="false" customHeight="false" outlineLevel="0" collapsed="false">
      <c r="A768" s="49"/>
      <c r="B768" s="35"/>
      <c r="F768" s="37"/>
      <c r="G768" s="38"/>
      <c r="H768" s="39"/>
      <c r="I768" s="40"/>
      <c r="J768" s="39"/>
      <c r="K768" s="41"/>
      <c r="L768" s="41"/>
      <c r="M768" s="42"/>
      <c r="N768" s="42"/>
      <c r="O768" s="42"/>
      <c r="P768" s="42"/>
      <c r="Q768" s="42"/>
      <c r="R768" s="43"/>
      <c r="S768" s="44"/>
      <c r="T768" s="44"/>
      <c r="U768" s="45"/>
      <c r="V768" s="45"/>
      <c r="W768" s="46"/>
      <c r="X768" s="47"/>
      <c r="Y768" s="48"/>
    </row>
    <row r="769" customFormat="false" ht="11.25" hidden="false" customHeight="false" outlineLevel="0" collapsed="false">
      <c r="A769" s="49"/>
      <c r="B769" s="35"/>
      <c r="F769" s="37"/>
      <c r="G769" s="38"/>
      <c r="H769" s="39"/>
      <c r="I769" s="40"/>
      <c r="J769" s="39"/>
      <c r="K769" s="41"/>
      <c r="L769" s="41"/>
      <c r="M769" s="42"/>
      <c r="N769" s="42"/>
      <c r="O769" s="42"/>
      <c r="P769" s="42"/>
      <c r="Q769" s="42"/>
      <c r="R769" s="43"/>
      <c r="S769" s="44"/>
      <c r="T769" s="44"/>
      <c r="U769" s="45"/>
      <c r="V769" s="45"/>
      <c r="W769" s="46"/>
      <c r="X769" s="47"/>
      <c r="Y769" s="48"/>
    </row>
    <row r="770" customFormat="false" ht="11.25" hidden="false" customHeight="false" outlineLevel="0" collapsed="false">
      <c r="A770" s="49"/>
      <c r="B770" s="35"/>
      <c r="F770" s="37"/>
      <c r="G770" s="38"/>
      <c r="H770" s="39"/>
      <c r="I770" s="40"/>
      <c r="J770" s="39"/>
      <c r="K770" s="41"/>
      <c r="L770" s="41"/>
      <c r="M770" s="42"/>
      <c r="N770" s="42"/>
      <c r="O770" s="42"/>
      <c r="P770" s="42"/>
      <c r="Q770" s="42"/>
      <c r="R770" s="43"/>
      <c r="S770" s="44"/>
      <c r="T770" s="44"/>
      <c r="U770" s="45"/>
      <c r="V770" s="45"/>
      <c r="W770" s="46"/>
      <c r="X770" s="47"/>
      <c r="Y770" s="48"/>
    </row>
    <row r="771" customFormat="false" ht="11.25" hidden="false" customHeight="false" outlineLevel="0" collapsed="false">
      <c r="A771" s="49"/>
      <c r="B771" s="35"/>
      <c r="F771" s="37"/>
      <c r="G771" s="38"/>
      <c r="H771" s="39"/>
      <c r="I771" s="40"/>
      <c r="J771" s="39"/>
      <c r="K771" s="41"/>
      <c r="L771" s="41"/>
      <c r="M771" s="42"/>
      <c r="N771" s="42"/>
      <c r="O771" s="42"/>
      <c r="P771" s="42"/>
      <c r="Q771" s="42"/>
      <c r="R771" s="43"/>
      <c r="S771" s="44"/>
      <c r="T771" s="44"/>
      <c r="U771" s="45"/>
      <c r="V771" s="45"/>
      <c r="W771" s="46"/>
      <c r="X771" s="47"/>
      <c r="Y771" s="48"/>
    </row>
    <row r="772" customFormat="false" ht="11.25" hidden="false" customHeight="false" outlineLevel="0" collapsed="false">
      <c r="A772" s="49"/>
      <c r="B772" s="35"/>
      <c r="F772" s="37"/>
      <c r="G772" s="38"/>
      <c r="H772" s="39"/>
      <c r="I772" s="40"/>
      <c r="J772" s="39"/>
      <c r="K772" s="41"/>
      <c r="L772" s="41"/>
      <c r="M772" s="42"/>
      <c r="N772" s="42"/>
      <c r="O772" s="42"/>
      <c r="P772" s="42"/>
      <c r="Q772" s="42"/>
      <c r="R772" s="43"/>
      <c r="S772" s="44"/>
      <c r="T772" s="44"/>
      <c r="U772" s="45"/>
      <c r="V772" s="45"/>
      <c r="W772" s="46"/>
      <c r="X772" s="47"/>
      <c r="Y772" s="48"/>
    </row>
    <row r="773" customFormat="false" ht="11.25" hidden="false" customHeight="false" outlineLevel="0" collapsed="false">
      <c r="A773" s="49"/>
      <c r="B773" s="35"/>
      <c r="F773" s="37"/>
      <c r="G773" s="38"/>
      <c r="H773" s="39"/>
      <c r="I773" s="40"/>
      <c r="J773" s="39"/>
      <c r="K773" s="41"/>
      <c r="L773" s="41"/>
      <c r="M773" s="42"/>
      <c r="N773" s="42"/>
      <c r="O773" s="42"/>
      <c r="P773" s="42"/>
      <c r="Q773" s="42"/>
      <c r="R773" s="43"/>
      <c r="S773" s="44"/>
      <c r="T773" s="44"/>
      <c r="U773" s="45"/>
      <c r="V773" s="45"/>
      <c r="W773" s="46"/>
      <c r="X773" s="47"/>
      <c r="Y773" s="48"/>
    </row>
    <row r="774" customFormat="false" ht="11.25" hidden="false" customHeight="false" outlineLevel="0" collapsed="false">
      <c r="A774" s="49"/>
      <c r="B774" s="35"/>
      <c r="F774" s="37"/>
      <c r="G774" s="38"/>
      <c r="H774" s="39"/>
      <c r="I774" s="40"/>
      <c r="J774" s="39"/>
      <c r="K774" s="41"/>
      <c r="L774" s="41"/>
      <c r="M774" s="42"/>
      <c r="N774" s="42"/>
      <c r="O774" s="42"/>
      <c r="P774" s="42"/>
      <c r="Q774" s="42"/>
      <c r="R774" s="43"/>
      <c r="S774" s="44"/>
      <c r="T774" s="44"/>
      <c r="U774" s="45"/>
      <c r="V774" s="45"/>
      <c r="W774" s="46"/>
      <c r="X774" s="47"/>
      <c r="Y774" s="48"/>
    </row>
    <row r="775" customFormat="false" ht="11.25" hidden="false" customHeight="false" outlineLevel="0" collapsed="false">
      <c r="A775" s="49"/>
      <c r="B775" s="35"/>
      <c r="F775" s="37"/>
      <c r="G775" s="38"/>
      <c r="H775" s="39"/>
      <c r="I775" s="40"/>
      <c r="J775" s="39"/>
      <c r="K775" s="41"/>
      <c r="L775" s="41"/>
      <c r="M775" s="42"/>
      <c r="N775" s="42"/>
      <c r="O775" s="42"/>
      <c r="P775" s="42"/>
      <c r="Q775" s="42"/>
      <c r="R775" s="43"/>
      <c r="S775" s="44"/>
      <c r="T775" s="44"/>
      <c r="U775" s="45"/>
      <c r="V775" s="45"/>
      <c r="W775" s="46"/>
      <c r="X775" s="47"/>
      <c r="Y775" s="48"/>
    </row>
    <row r="776" customFormat="false" ht="11.25" hidden="false" customHeight="false" outlineLevel="0" collapsed="false">
      <c r="A776" s="49"/>
      <c r="B776" s="35"/>
      <c r="F776" s="37"/>
      <c r="G776" s="38"/>
      <c r="H776" s="39"/>
      <c r="I776" s="40"/>
      <c r="J776" s="39"/>
      <c r="K776" s="41"/>
      <c r="L776" s="41"/>
      <c r="M776" s="42"/>
      <c r="N776" s="42"/>
      <c r="O776" s="42"/>
      <c r="P776" s="42"/>
      <c r="Q776" s="42"/>
      <c r="R776" s="43"/>
      <c r="S776" s="44"/>
      <c r="T776" s="44"/>
      <c r="U776" s="45"/>
      <c r="V776" s="45"/>
      <c r="W776" s="46"/>
      <c r="X776" s="47"/>
      <c r="Y776" s="48"/>
    </row>
    <row r="777" customFormat="false" ht="11.25" hidden="false" customHeight="false" outlineLevel="0" collapsed="false">
      <c r="A777" s="49"/>
      <c r="B777" s="35"/>
      <c r="F777" s="37"/>
      <c r="G777" s="38"/>
      <c r="H777" s="39"/>
      <c r="I777" s="40"/>
      <c r="J777" s="39"/>
      <c r="K777" s="41"/>
      <c r="L777" s="41"/>
      <c r="M777" s="42"/>
      <c r="N777" s="42"/>
      <c r="O777" s="42"/>
      <c r="P777" s="42"/>
      <c r="Q777" s="42"/>
      <c r="R777" s="43"/>
      <c r="S777" s="44"/>
      <c r="T777" s="44"/>
      <c r="U777" s="45"/>
      <c r="V777" s="45"/>
      <c r="W777" s="46"/>
      <c r="X777" s="47"/>
      <c r="Y777" s="48"/>
    </row>
    <row r="778" customFormat="false" ht="11.25" hidden="false" customHeight="false" outlineLevel="0" collapsed="false">
      <c r="A778" s="49"/>
      <c r="B778" s="35"/>
      <c r="F778" s="37"/>
      <c r="G778" s="38"/>
      <c r="H778" s="39"/>
      <c r="I778" s="40"/>
      <c r="J778" s="39"/>
      <c r="K778" s="41"/>
      <c r="L778" s="41"/>
      <c r="M778" s="42"/>
      <c r="N778" s="42"/>
      <c r="O778" s="42"/>
      <c r="P778" s="42"/>
      <c r="Q778" s="42"/>
      <c r="R778" s="43"/>
      <c r="S778" s="44"/>
      <c r="T778" s="44"/>
      <c r="U778" s="45"/>
      <c r="V778" s="45"/>
      <c r="W778" s="46"/>
      <c r="X778" s="47"/>
      <c r="Y778" s="48"/>
    </row>
    <row r="779" customFormat="false" ht="11.25" hidden="false" customHeight="false" outlineLevel="0" collapsed="false">
      <c r="A779" s="49"/>
      <c r="B779" s="35"/>
      <c r="F779" s="37"/>
      <c r="G779" s="38"/>
      <c r="H779" s="39"/>
      <c r="I779" s="40"/>
      <c r="J779" s="39"/>
      <c r="K779" s="41"/>
      <c r="L779" s="41"/>
      <c r="M779" s="42"/>
      <c r="N779" s="42"/>
      <c r="O779" s="42"/>
      <c r="P779" s="42"/>
      <c r="Q779" s="42"/>
      <c r="R779" s="43"/>
      <c r="S779" s="44"/>
      <c r="T779" s="44"/>
      <c r="U779" s="45"/>
      <c r="V779" s="45"/>
      <c r="W779" s="46"/>
      <c r="X779" s="47"/>
      <c r="Y779" s="48"/>
    </row>
    <row r="780" customFormat="false" ht="11.25" hidden="false" customHeight="false" outlineLevel="0" collapsed="false">
      <c r="A780" s="49"/>
      <c r="B780" s="35"/>
      <c r="F780" s="37"/>
      <c r="G780" s="38"/>
      <c r="H780" s="39"/>
      <c r="I780" s="40"/>
      <c r="J780" s="39"/>
      <c r="K780" s="41"/>
      <c r="L780" s="41"/>
      <c r="M780" s="42"/>
      <c r="N780" s="42"/>
      <c r="O780" s="42"/>
      <c r="P780" s="42"/>
      <c r="Q780" s="42"/>
      <c r="R780" s="43"/>
      <c r="S780" s="44"/>
      <c r="T780" s="44"/>
      <c r="U780" s="45"/>
      <c r="V780" s="45"/>
      <c r="W780" s="46"/>
      <c r="X780" s="47"/>
      <c r="Y780" s="48"/>
    </row>
    <row r="781" customFormat="false" ht="11.25" hidden="false" customHeight="false" outlineLevel="0" collapsed="false">
      <c r="A781" s="49"/>
      <c r="B781" s="35"/>
      <c r="F781" s="37"/>
      <c r="G781" s="38"/>
      <c r="H781" s="39"/>
      <c r="I781" s="40"/>
      <c r="J781" s="39"/>
      <c r="K781" s="41"/>
      <c r="L781" s="41"/>
      <c r="M781" s="42"/>
      <c r="N781" s="42"/>
      <c r="O781" s="42"/>
      <c r="P781" s="42"/>
      <c r="Q781" s="42"/>
      <c r="R781" s="43"/>
      <c r="S781" s="44"/>
      <c r="T781" s="44"/>
      <c r="U781" s="45"/>
      <c r="V781" s="45"/>
      <c r="W781" s="46"/>
      <c r="X781" s="47"/>
      <c r="Y781" s="48"/>
    </row>
    <row r="782" customFormat="false" ht="11.25" hidden="false" customHeight="false" outlineLevel="0" collapsed="false">
      <c r="A782" s="49"/>
      <c r="B782" s="35"/>
      <c r="F782" s="37"/>
      <c r="G782" s="38"/>
      <c r="H782" s="39"/>
      <c r="I782" s="40"/>
      <c r="J782" s="39"/>
      <c r="K782" s="41"/>
      <c r="L782" s="41"/>
      <c r="M782" s="42"/>
      <c r="N782" s="42"/>
      <c r="O782" s="42"/>
      <c r="P782" s="42"/>
      <c r="Q782" s="42"/>
      <c r="R782" s="43"/>
      <c r="S782" s="44"/>
      <c r="T782" s="44"/>
      <c r="U782" s="45"/>
      <c r="V782" s="45"/>
      <c r="W782" s="46"/>
      <c r="X782" s="47"/>
      <c r="Y782" s="48"/>
    </row>
    <row r="783" customFormat="false" ht="11.25" hidden="false" customHeight="false" outlineLevel="0" collapsed="false">
      <c r="A783" s="49"/>
      <c r="B783" s="35"/>
      <c r="F783" s="37"/>
      <c r="G783" s="38"/>
      <c r="H783" s="39"/>
      <c r="I783" s="40"/>
      <c r="J783" s="39"/>
      <c r="K783" s="41"/>
      <c r="L783" s="41"/>
      <c r="M783" s="42"/>
      <c r="N783" s="42"/>
      <c r="O783" s="42"/>
      <c r="P783" s="42"/>
      <c r="Q783" s="42"/>
      <c r="R783" s="43"/>
      <c r="S783" s="44"/>
      <c r="T783" s="44"/>
      <c r="U783" s="45"/>
      <c r="V783" s="45"/>
      <c r="W783" s="46"/>
      <c r="X783" s="47"/>
      <c r="Y783" s="48"/>
    </row>
    <row r="784" customFormat="false" ht="11.25" hidden="false" customHeight="false" outlineLevel="0" collapsed="false">
      <c r="A784" s="49"/>
      <c r="B784" s="35"/>
      <c r="F784" s="37"/>
      <c r="G784" s="38"/>
      <c r="H784" s="39"/>
      <c r="I784" s="40"/>
      <c r="J784" s="39"/>
      <c r="K784" s="41"/>
      <c r="L784" s="41"/>
      <c r="M784" s="42"/>
      <c r="N784" s="42"/>
      <c r="O784" s="42"/>
      <c r="P784" s="42"/>
      <c r="Q784" s="42"/>
      <c r="R784" s="43"/>
      <c r="S784" s="44"/>
      <c r="T784" s="44"/>
      <c r="U784" s="45"/>
      <c r="V784" s="45"/>
      <c r="W784" s="46"/>
      <c r="X784" s="47"/>
      <c r="Y784" s="48"/>
    </row>
    <row r="785" customFormat="false" ht="11.25" hidden="false" customHeight="false" outlineLevel="0" collapsed="false">
      <c r="A785" s="49"/>
      <c r="B785" s="35"/>
      <c r="F785" s="37"/>
      <c r="G785" s="38"/>
      <c r="H785" s="39"/>
      <c r="I785" s="40"/>
      <c r="J785" s="39"/>
      <c r="K785" s="41"/>
      <c r="L785" s="41"/>
      <c r="M785" s="42"/>
      <c r="N785" s="42"/>
      <c r="O785" s="42"/>
      <c r="P785" s="42"/>
      <c r="Q785" s="42"/>
      <c r="R785" s="43"/>
      <c r="S785" s="44"/>
      <c r="T785" s="44"/>
      <c r="U785" s="45"/>
      <c r="V785" s="45"/>
      <c r="W785" s="46"/>
      <c r="X785" s="47"/>
      <c r="Y785" s="48"/>
    </row>
    <row r="786" customFormat="false" ht="11.25" hidden="false" customHeight="false" outlineLevel="0" collapsed="false">
      <c r="A786" s="49"/>
      <c r="B786" s="35"/>
      <c r="F786" s="37"/>
      <c r="G786" s="38"/>
      <c r="H786" s="39"/>
      <c r="I786" s="40"/>
      <c r="J786" s="39"/>
      <c r="K786" s="41"/>
      <c r="L786" s="41"/>
      <c r="M786" s="42"/>
      <c r="N786" s="42"/>
      <c r="O786" s="42"/>
      <c r="P786" s="42"/>
      <c r="Q786" s="42"/>
      <c r="R786" s="43"/>
      <c r="S786" s="44"/>
      <c r="T786" s="44"/>
      <c r="U786" s="45"/>
      <c r="V786" s="45"/>
      <c r="W786" s="46"/>
      <c r="X786" s="47"/>
      <c r="Y786" s="48"/>
    </row>
    <row r="787" customFormat="false" ht="11.25" hidden="false" customHeight="false" outlineLevel="0" collapsed="false">
      <c r="A787" s="49"/>
      <c r="B787" s="35"/>
      <c r="F787" s="37"/>
      <c r="G787" s="38"/>
      <c r="H787" s="39"/>
      <c r="I787" s="40"/>
      <c r="J787" s="39"/>
      <c r="K787" s="41"/>
      <c r="L787" s="41"/>
      <c r="M787" s="42"/>
      <c r="N787" s="42"/>
      <c r="O787" s="42"/>
      <c r="P787" s="42"/>
      <c r="Q787" s="42"/>
      <c r="R787" s="43"/>
      <c r="S787" s="44"/>
      <c r="T787" s="44"/>
      <c r="U787" s="45"/>
      <c r="V787" s="45"/>
      <c r="W787" s="46"/>
      <c r="X787" s="47"/>
      <c r="Y787" s="48"/>
    </row>
    <row r="788" customFormat="false" ht="11.25" hidden="false" customHeight="false" outlineLevel="0" collapsed="false">
      <c r="A788" s="49"/>
      <c r="B788" s="35"/>
      <c r="F788" s="37"/>
      <c r="G788" s="38"/>
      <c r="H788" s="39"/>
      <c r="I788" s="40"/>
      <c r="J788" s="39"/>
      <c r="K788" s="41"/>
      <c r="L788" s="41"/>
      <c r="M788" s="42"/>
      <c r="N788" s="42"/>
      <c r="O788" s="42"/>
      <c r="P788" s="42"/>
      <c r="Q788" s="42"/>
      <c r="R788" s="43"/>
      <c r="S788" s="44"/>
      <c r="T788" s="44"/>
      <c r="U788" s="45"/>
      <c r="V788" s="45"/>
      <c r="W788" s="46"/>
      <c r="X788" s="47"/>
      <c r="Y788" s="48"/>
    </row>
    <row r="789" customFormat="false" ht="11.25" hidden="false" customHeight="false" outlineLevel="0" collapsed="false">
      <c r="A789" s="49"/>
      <c r="B789" s="35"/>
      <c r="F789" s="37"/>
      <c r="G789" s="38"/>
      <c r="H789" s="39"/>
      <c r="I789" s="40"/>
      <c r="J789" s="39"/>
      <c r="K789" s="41"/>
      <c r="L789" s="41"/>
      <c r="M789" s="42"/>
      <c r="N789" s="42"/>
      <c r="O789" s="42"/>
      <c r="P789" s="42"/>
      <c r="Q789" s="42"/>
      <c r="R789" s="43"/>
      <c r="S789" s="44"/>
      <c r="T789" s="44"/>
      <c r="U789" s="45"/>
      <c r="V789" s="45"/>
      <c r="W789" s="46"/>
      <c r="X789" s="47"/>
      <c r="Y789" s="48"/>
    </row>
    <row r="790" customFormat="false" ht="11.25" hidden="false" customHeight="false" outlineLevel="0" collapsed="false">
      <c r="A790" s="49"/>
      <c r="B790" s="35"/>
      <c r="F790" s="37"/>
      <c r="G790" s="38"/>
      <c r="H790" s="39"/>
      <c r="I790" s="40"/>
      <c r="J790" s="39"/>
      <c r="K790" s="41"/>
      <c r="L790" s="41"/>
      <c r="M790" s="42"/>
      <c r="N790" s="42"/>
      <c r="O790" s="42"/>
      <c r="P790" s="42"/>
      <c r="Q790" s="42"/>
      <c r="R790" s="43"/>
      <c r="S790" s="44"/>
      <c r="T790" s="44"/>
      <c r="U790" s="45"/>
      <c r="V790" s="45"/>
      <c r="W790" s="46"/>
      <c r="X790" s="47"/>
      <c r="Y790" s="48"/>
    </row>
    <row r="791" customFormat="false" ht="11.25" hidden="false" customHeight="false" outlineLevel="0" collapsed="false">
      <c r="A791" s="49"/>
      <c r="B791" s="35"/>
      <c r="F791" s="37"/>
      <c r="G791" s="38"/>
      <c r="H791" s="39"/>
      <c r="I791" s="40"/>
      <c r="J791" s="39"/>
      <c r="K791" s="41"/>
      <c r="L791" s="41"/>
      <c r="M791" s="42"/>
      <c r="N791" s="42"/>
      <c r="O791" s="42"/>
      <c r="P791" s="42"/>
      <c r="Q791" s="42"/>
      <c r="R791" s="43"/>
      <c r="S791" s="44"/>
      <c r="T791" s="44"/>
      <c r="U791" s="45"/>
      <c r="V791" s="45"/>
      <c r="W791" s="46"/>
      <c r="X791" s="47"/>
      <c r="Y791" s="48"/>
    </row>
    <row r="792" customFormat="false" ht="11.25" hidden="false" customHeight="false" outlineLevel="0" collapsed="false">
      <c r="A792" s="49"/>
      <c r="B792" s="35"/>
      <c r="F792" s="37"/>
      <c r="G792" s="38"/>
      <c r="H792" s="39"/>
      <c r="I792" s="40"/>
      <c r="J792" s="39"/>
      <c r="K792" s="41"/>
      <c r="L792" s="41"/>
      <c r="M792" s="42"/>
      <c r="N792" s="42"/>
      <c r="O792" s="42"/>
      <c r="P792" s="42"/>
      <c r="Q792" s="42"/>
      <c r="R792" s="43"/>
      <c r="S792" s="44"/>
      <c r="T792" s="44"/>
      <c r="U792" s="45"/>
      <c r="V792" s="45"/>
      <c r="W792" s="46"/>
      <c r="X792" s="47"/>
      <c r="Y792" s="48"/>
    </row>
    <row r="793" customFormat="false" ht="11.25" hidden="false" customHeight="false" outlineLevel="0" collapsed="false">
      <c r="A793" s="49"/>
      <c r="B793" s="35"/>
      <c r="F793" s="37"/>
      <c r="G793" s="38"/>
      <c r="H793" s="39"/>
      <c r="I793" s="40"/>
      <c r="J793" s="39"/>
      <c r="K793" s="41"/>
      <c r="L793" s="41"/>
      <c r="M793" s="42"/>
      <c r="N793" s="42"/>
      <c r="O793" s="42"/>
      <c r="P793" s="42"/>
      <c r="Q793" s="42"/>
      <c r="R793" s="43"/>
      <c r="S793" s="44"/>
      <c r="T793" s="44"/>
      <c r="U793" s="45"/>
      <c r="V793" s="45"/>
      <c r="W793" s="46"/>
      <c r="X793" s="47"/>
      <c r="Y793" s="48"/>
    </row>
    <row r="794" customFormat="false" ht="11.25" hidden="false" customHeight="false" outlineLevel="0" collapsed="false">
      <c r="A794" s="49"/>
      <c r="B794" s="35"/>
      <c r="F794" s="37"/>
      <c r="G794" s="38"/>
      <c r="H794" s="39"/>
      <c r="I794" s="40"/>
      <c r="J794" s="39"/>
      <c r="K794" s="41"/>
      <c r="L794" s="41"/>
      <c r="M794" s="42"/>
      <c r="N794" s="42"/>
      <c r="O794" s="42"/>
      <c r="P794" s="42"/>
      <c r="Q794" s="42"/>
      <c r="R794" s="43"/>
      <c r="S794" s="44"/>
      <c r="T794" s="44"/>
      <c r="U794" s="45"/>
      <c r="V794" s="45"/>
      <c r="W794" s="46"/>
      <c r="X794" s="47"/>
      <c r="Y794" s="48"/>
    </row>
    <row r="795" customFormat="false" ht="11.25" hidden="false" customHeight="false" outlineLevel="0" collapsed="false">
      <c r="A795" s="49"/>
      <c r="B795" s="35"/>
      <c r="F795" s="37"/>
      <c r="G795" s="38"/>
      <c r="H795" s="39"/>
      <c r="I795" s="40"/>
      <c r="J795" s="39"/>
      <c r="K795" s="41"/>
      <c r="L795" s="41"/>
      <c r="M795" s="42"/>
      <c r="N795" s="42"/>
      <c r="O795" s="42"/>
      <c r="P795" s="42"/>
      <c r="Q795" s="42"/>
      <c r="R795" s="43"/>
      <c r="S795" s="44"/>
      <c r="T795" s="44"/>
      <c r="U795" s="45"/>
      <c r="V795" s="45"/>
      <c r="W795" s="46"/>
      <c r="X795" s="47"/>
      <c r="Y795" s="48"/>
    </row>
    <row r="796" customFormat="false" ht="11.25" hidden="false" customHeight="false" outlineLevel="0" collapsed="false">
      <c r="A796" s="49"/>
      <c r="B796" s="35"/>
      <c r="F796" s="37"/>
      <c r="G796" s="38"/>
      <c r="H796" s="39"/>
      <c r="I796" s="40"/>
      <c r="J796" s="39"/>
      <c r="K796" s="41"/>
      <c r="L796" s="41"/>
      <c r="M796" s="42"/>
      <c r="N796" s="42"/>
      <c r="O796" s="42"/>
      <c r="P796" s="42"/>
      <c r="Q796" s="42"/>
      <c r="R796" s="43"/>
      <c r="S796" s="44"/>
      <c r="T796" s="44"/>
      <c r="U796" s="45"/>
      <c r="V796" s="45"/>
      <c r="W796" s="46"/>
      <c r="X796" s="47"/>
      <c r="Y796" s="48"/>
    </row>
    <row r="797" customFormat="false" ht="11.25" hidden="false" customHeight="false" outlineLevel="0" collapsed="false">
      <c r="A797" s="49"/>
      <c r="B797" s="35"/>
      <c r="F797" s="37"/>
      <c r="G797" s="38"/>
      <c r="H797" s="39"/>
      <c r="I797" s="40"/>
      <c r="J797" s="39"/>
      <c r="K797" s="41"/>
      <c r="L797" s="41"/>
      <c r="M797" s="42"/>
      <c r="N797" s="42"/>
      <c r="O797" s="42"/>
      <c r="P797" s="42"/>
      <c r="Q797" s="42"/>
      <c r="R797" s="43"/>
      <c r="S797" s="44"/>
      <c r="T797" s="44"/>
      <c r="U797" s="45"/>
      <c r="V797" s="45"/>
      <c r="W797" s="46"/>
      <c r="X797" s="47"/>
      <c r="Y797" s="48"/>
    </row>
    <row r="798" customFormat="false" ht="11.25" hidden="false" customHeight="false" outlineLevel="0" collapsed="false">
      <c r="A798" s="49"/>
      <c r="B798" s="35"/>
      <c r="F798" s="37"/>
      <c r="G798" s="38"/>
      <c r="H798" s="39"/>
      <c r="I798" s="40"/>
      <c r="J798" s="39"/>
      <c r="K798" s="41"/>
      <c r="L798" s="41"/>
      <c r="M798" s="42"/>
      <c r="N798" s="42"/>
      <c r="O798" s="42"/>
      <c r="P798" s="42"/>
      <c r="Q798" s="42"/>
      <c r="R798" s="43"/>
      <c r="S798" s="44"/>
      <c r="T798" s="44"/>
      <c r="U798" s="45"/>
      <c r="V798" s="45"/>
      <c r="W798" s="46"/>
      <c r="X798" s="47"/>
      <c r="Y798" s="48"/>
    </row>
    <row r="799" customFormat="false" ht="11.25" hidden="false" customHeight="false" outlineLevel="0" collapsed="false">
      <c r="A799" s="49"/>
      <c r="B799" s="35"/>
      <c r="F799" s="37"/>
      <c r="G799" s="38"/>
      <c r="H799" s="39"/>
      <c r="I799" s="40"/>
      <c r="J799" s="39"/>
      <c r="K799" s="41"/>
      <c r="L799" s="41"/>
      <c r="M799" s="42"/>
      <c r="N799" s="42"/>
      <c r="O799" s="42"/>
      <c r="P799" s="42"/>
      <c r="Q799" s="42"/>
      <c r="R799" s="43"/>
      <c r="S799" s="44"/>
      <c r="T799" s="44"/>
      <c r="U799" s="45"/>
      <c r="V799" s="45"/>
      <c r="W799" s="46"/>
      <c r="X799" s="47"/>
      <c r="Y799" s="48"/>
    </row>
    <row r="800" customFormat="false" ht="11.25" hidden="false" customHeight="false" outlineLevel="0" collapsed="false">
      <c r="A800" s="49"/>
      <c r="B800" s="35"/>
      <c r="F800" s="37"/>
      <c r="G800" s="38"/>
      <c r="H800" s="39"/>
      <c r="I800" s="40"/>
      <c r="J800" s="39"/>
      <c r="K800" s="41"/>
      <c r="L800" s="41"/>
      <c r="M800" s="42"/>
      <c r="N800" s="42"/>
      <c r="O800" s="42"/>
      <c r="P800" s="42"/>
      <c r="Q800" s="42"/>
      <c r="R800" s="43"/>
      <c r="S800" s="44"/>
      <c r="T800" s="44"/>
      <c r="U800" s="45"/>
      <c r="V800" s="45"/>
      <c r="W800" s="46"/>
      <c r="X800" s="47"/>
      <c r="Y800" s="48"/>
    </row>
    <row r="801" customFormat="false" ht="11.25" hidden="false" customHeight="false" outlineLevel="0" collapsed="false">
      <c r="A801" s="49"/>
      <c r="B801" s="35"/>
      <c r="F801" s="37"/>
      <c r="G801" s="38"/>
      <c r="H801" s="39"/>
      <c r="I801" s="40"/>
      <c r="J801" s="39"/>
      <c r="K801" s="41"/>
      <c r="L801" s="41"/>
      <c r="M801" s="42"/>
      <c r="N801" s="42"/>
      <c r="O801" s="42"/>
      <c r="P801" s="42"/>
      <c r="Q801" s="42"/>
      <c r="R801" s="43"/>
      <c r="S801" s="44"/>
      <c r="T801" s="44"/>
      <c r="U801" s="45"/>
      <c r="V801" s="45"/>
      <c r="W801" s="46"/>
      <c r="X801" s="47"/>
      <c r="Y801" s="48"/>
    </row>
    <row r="802" customFormat="false" ht="11.25" hidden="false" customHeight="false" outlineLevel="0" collapsed="false">
      <c r="A802" s="49"/>
      <c r="B802" s="35"/>
      <c r="F802" s="37"/>
      <c r="G802" s="38"/>
      <c r="H802" s="39"/>
      <c r="I802" s="40"/>
      <c r="J802" s="39"/>
      <c r="K802" s="41"/>
      <c r="L802" s="41"/>
      <c r="M802" s="42"/>
      <c r="N802" s="42"/>
      <c r="O802" s="42"/>
      <c r="P802" s="42"/>
      <c r="Q802" s="42"/>
      <c r="R802" s="43"/>
      <c r="S802" s="44"/>
      <c r="T802" s="44"/>
      <c r="U802" s="45"/>
      <c r="V802" s="45"/>
      <c r="W802" s="46"/>
      <c r="X802" s="47"/>
      <c r="Y802" s="48"/>
    </row>
    <row r="803" customFormat="false" ht="11.25" hidden="false" customHeight="false" outlineLevel="0" collapsed="false">
      <c r="A803" s="49"/>
      <c r="B803" s="35"/>
      <c r="F803" s="37"/>
      <c r="G803" s="38"/>
      <c r="H803" s="39"/>
      <c r="I803" s="40"/>
      <c r="J803" s="39"/>
      <c r="K803" s="41"/>
      <c r="L803" s="41"/>
      <c r="M803" s="42"/>
      <c r="N803" s="42"/>
      <c r="O803" s="42"/>
      <c r="P803" s="42"/>
      <c r="Q803" s="42"/>
      <c r="R803" s="43"/>
      <c r="S803" s="44"/>
      <c r="T803" s="44"/>
      <c r="U803" s="45"/>
      <c r="V803" s="45"/>
      <c r="W803" s="46"/>
      <c r="X803" s="47"/>
      <c r="Y803" s="48"/>
    </row>
    <row r="804" customFormat="false" ht="11.25" hidden="false" customHeight="false" outlineLevel="0" collapsed="false">
      <c r="A804" s="49"/>
      <c r="B804" s="35"/>
      <c r="F804" s="37"/>
      <c r="G804" s="38"/>
      <c r="H804" s="39"/>
      <c r="I804" s="40"/>
      <c r="J804" s="39"/>
      <c r="K804" s="41"/>
      <c r="L804" s="41"/>
      <c r="M804" s="42"/>
      <c r="N804" s="42"/>
      <c r="O804" s="42"/>
      <c r="P804" s="42"/>
      <c r="Q804" s="42"/>
      <c r="R804" s="43"/>
      <c r="S804" s="44"/>
      <c r="T804" s="44"/>
      <c r="U804" s="45"/>
      <c r="V804" s="45"/>
      <c r="W804" s="46"/>
      <c r="X804" s="47"/>
      <c r="Y804" s="48"/>
    </row>
    <row r="805" customFormat="false" ht="11.25" hidden="false" customHeight="false" outlineLevel="0" collapsed="false">
      <c r="A805" s="49"/>
      <c r="B805" s="35"/>
      <c r="F805" s="37"/>
      <c r="G805" s="38"/>
      <c r="H805" s="39"/>
      <c r="I805" s="40"/>
      <c r="J805" s="39"/>
      <c r="K805" s="41"/>
      <c r="L805" s="41"/>
      <c r="M805" s="42"/>
      <c r="N805" s="42"/>
      <c r="O805" s="42"/>
      <c r="P805" s="42"/>
      <c r="Q805" s="42"/>
      <c r="R805" s="43"/>
      <c r="S805" s="44"/>
      <c r="T805" s="44"/>
      <c r="U805" s="45"/>
      <c r="V805" s="45"/>
      <c r="W805" s="46"/>
      <c r="X805" s="47"/>
      <c r="Y805" s="48"/>
    </row>
    <row r="806" customFormat="false" ht="11.25" hidden="false" customHeight="false" outlineLevel="0" collapsed="false">
      <c r="A806" s="49"/>
      <c r="B806" s="35"/>
      <c r="F806" s="37"/>
      <c r="G806" s="38"/>
      <c r="H806" s="39"/>
      <c r="I806" s="40"/>
      <c r="J806" s="39"/>
      <c r="K806" s="41"/>
      <c r="L806" s="41"/>
      <c r="M806" s="42"/>
      <c r="N806" s="42"/>
      <c r="O806" s="42"/>
      <c r="P806" s="42"/>
      <c r="Q806" s="42"/>
      <c r="R806" s="43"/>
      <c r="S806" s="44"/>
      <c r="T806" s="44"/>
      <c r="U806" s="45"/>
      <c r="V806" s="45"/>
      <c r="W806" s="46"/>
      <c r="X806" s="47"/>
      <c r="Y806" s="48"/>
    </row>
    <row r="807" customFormat="false" ht="11.25" hidden="false" customHeight="false" outlineLevel="0" collapsed="false">
      <c r="A807" s="49"/>
      <c r="B807" s="35"/>
      <c r="F807" s="37"/>
      <c r="G807" s="38"/>
      <c r="H807" s="39"/>
      <c r="I807" s="40"/>
      <c r="J807" s="39"/>
      <c r="K807" s="41"/>
      <c r="L807" s="41"/>
      <c r="M807" s="42"/>
      <c r="N807" s="42"/>
      <c r="O807" s="42"/>
      <c r="P807" s="42"/>
      <c r="Q807" s="42"/>
      <c r="R807" s="43"/>
      <c r="S807" s="44"/>
      <c r="T807" s="44"/>
      <c r="U807" s="45"/>
      <c r="V807" s="45"/>
      <c r="W807" s="46"/>
      <c r="X807" s="47"/>
      <c r="Y807" s="48"/>
    </row>
    <row r="808" customFormat="false" ht="11.25" hidden="false" customHeight="false" outlineLevel="0" collapsed="false">
      <c r="A808" s="49"/>
      <c r="B808" s="35"/>
      <c r="F808" s="37"/>
      <c r="G808" s="38"/>
      <c r="H808" s="39"/>
      <c r="I808" s="40"/>
      <c r="J808" s="39"/>
      <c r="K808" s="41"/>
      <c r="L808" s="41"/>
      <c r="M808" s="42"/>
      <c r="N808" s="42"/>
      <c r="O808" s="42"/>
      <c r="P808" s="42"/>
      <c r="Q808" s="42"/>
      <c r="R808" s="43"/>
      <c r="S808" s="44"/>
      <c r="T808" s="44"/>
      <c r="U808" s="45"/>
      <c r="V808" s="45"/>
      <c r="W808" s="46"/>
      <c r="X808" s="47"/>
      <c r="Y808" s="48"/>
    </row>
    <row r="809" customFormat="false" ht="11.25" hidden="false" customHeight="false" outlineLevel="0" collapsed="false">
      <c r="A809" s="49"/>
      <c r="B809" s="35"/>
      <c r="F809" s="37"/>
      <c r="G809" s="38"/>
      <c r="H809" s="39"/>
      <c r="I809" s="40"/>
      <c r="J809" s="39"/>
      <c r="K809" s="41"/>
      <c r="L809" s="41"/>
      <c r="M809" s="42"/>
      <c r="N809" s="42"/>
      <c r="O809" s="42"/>
      <c r="P809" s="42"/>
      <c r="Q809" s="42"/>
      <c r="R809" s="43"/>
      <c r="S809" s="44"/>
      <c r="T809" s="44"/>
      <c r="U809" s="45"/>
      <c r="V809" s="45"/>
      <c r="W809" s="46"/>
      <c r="X809" s="47"/>
      <c r="Y809" s="48"/>
    </row>
    <row r="810" customFormat="false" ht="11.25" hidden="false" customHeight="false" outlineLevel="0" collapsed="false">
      <c r="A810" s="49"/>
      <c r="B810" s="35"/>
      <c r="F810" s="37"/>
      <c r="G810" s="38"/>
      <c r="H810" s="39"/>
      <c r="I810" s="40"/>
      <c r="J810" s="39"/>
      <c r="K810" s="41"/>
      <c r="L810" s="41"/>
      <c r="M810" s="42"/>
      <c r="N810" s="42"/>
      <c r="O810" s="42"/>
      <c r="P810" s="42"/>
      <c r="Q810" s="42"/>
      <c r="R810" s="43"/>
      <c r="S810" s="44"/>
      <c r="T810" s="44"/>
      <c r="U810" s="45"/>
      <c r="V810" s="45"/>
      <c r="W810" s="46"/>
      <c r="X810" s="47"/>
      <c r="Y810" s="48"/>
    </row>
    <row r="811" customFormat="false" ht="11.25" hidden="false" customHeight="false" outlineLevel="0" collapsed="false">
      <c r="A811" s="49"/>
      <c r="B811" s="35"/>
      <c r="F811" s="37"/>
      <c r="G811" s="38"/>
      <c r="H811" s="39"/>
      <c r="I811" s="40"/>
      <c r="J811" s="39"/>
      <c r="K811" s="41"/>
      <c r="L811" s="41"/>
      <c r="M811" s="42"/>
      <c r="N811" s="42"/>
      <c r="O811" s="42"/>
      <c r="P811" s="42"/>
      <c r="Q811" s="42"/>
      <c r="R811" s="43"/>
      <c r="S811" s="44"/>
      <c r="T811" s="44"/>
      <c r="U811" s="45"/>
      <c r="V811" s="45"/>
      <c r="W811" s="46"/>
      <c r="X811" s="47"/>
      <c r="Y811" s="48"/>
    </row>
    <row r="812" customFormat="false" ht="11.25" hidden="false" customHeight="false" outlineLevel="0" collapsed="false">
      <c r="A812" s="49"/>
      <c r="B812" s="35"/>
      <c r="F812" s="37"/>
      <c r="G812" s="38"/>
      <c r="H812" s="39"/>
      <c r="I812" s="40"/>
      <c r="J812" s="39"/>
      <c r="K812" s="41"/>
      <c r="L812" s="41"/>
      <c r="M812" s="42"/>
      <c r="N812" s="42"/>
      <c r="O812" s="42"/>
      <c r="P812" s="42"/>
      <c r="Q812" s="42"/>
      <c r="R812" s="43"/>
      <c r="S812" s="44"/>
      <c r="T812" s="44"/>
      <c r="U812" s="45"/>
      <c r="V812" s="45"/>
      <c r="W812" s="46"/>
      <c r="X812" s="47"/>
      <c r="Y812" s="48"/>
    </row>
    <row r="813" customFormat="false" ht="11.25" hidden="false" customHeight="false" outlineLevel="0" collapsed="false">
      <c r="A813" s="49"/>
      <c r="B813" s="35"/>
      <c r="F813" s="37"/>
      <c r="G813" s="38"/>
      <c r="H813" s="39"/>
      <c r="I813" s="40"/>
      <c r="J813" s="39"/>
      <c r="K813" s="41"/>
      <c r="L813" s="41"/>
      <c r="M813" s="42"/>
      <c r="N813" s="42"/>
      <c r="O813" s="42"/>
      <c r="P813" s="42"/>
      <c r="Q813" s="42"/>
      <c r="R813" s="43"/>
      <c r="S813" s="44"/>
      <c r="T813" s="44"/>
      <c r="U813" s="45"/>
      <c r="V813" s="45"/>
      <c r="W813" s="46"/>
      <c r="X813" s="47"/>
      <c r="Y813" s="48"/>
    </row>
    <row r="814" customFormat="false" ht="11.25" hidden="false" customHeight="false" outlineLevel="0" collapsed="false">
      <c r="A814" s="49"/>
      <c r="B814" s="35"/>
      <c r="F814" s="37"/>
      <c r="G814" s="38"/>
      <c r="H814" s="39"/>
      <c r="I814" s="40"/>
      <c r="J814" s="39"/>
      <c r="K814" s="41"/>
      <c r="L814" s="41"/>
      <c r="M814" s="42"/>
      <c r="N814" s="42"/>
      <c r="O814" s="42"/>
      <c r="P814" s="42"/>
      <c r="Q814" s="42"/>
      <c r="R814" s="43"/>
      <c r="S814" s="44"/>
      <c r="T814" s="44"/>
      <c r="U814" s="45"/>
      <c r="V814" s="45"/>
      <c r="W814" s="46"/>
      <c r="X814" s="47"/>
      <c r="Y814" s="48"/>
    </row>
    <row r="815" customFormat="false" ht="11.25" hidden="false" customHeight="false" outlineLevel="0" collapsed="false">
      <c r="A815" s="49"/>
      <c r="B815" s="35"/>
      <c r="F815" s="37"/>
      <c r="G815" s="38"/>
      <c r="H815" s="39"/>
      <c r="I815" s="40"/>
      <c r="J815" s="39"/>
      <c r="K815" s="41"/>
      <c r="L815" s="41"/>
      <c r="M815" s="42"/>
      <c r="N815" s="42"/>
      <c r="O815" s="42"/>
      <c r="P815" s="42"/>
      <c r="Q815" s="42"/>
      <c r="R815" s="43"/>
      <c r="S815" s="44"/>
      <c r="T815" s="44"/>
      <c r="U815" s="45"/>
      <c r="V815" s="45"/>
      <c r="W815" s="46"/>
      <c r="X815" s="47"/>
      <c r="Y815" s="48"/>
    </row>
    <row r="816" customFormat="false" ht="11.25" hidden="false" customHeight="false" outlineLevel="0" collapsed="false">
      <c r="A816" s="49"/>
      <c r="B816" s="35"/>
      <c r="F816" s="37"/>
      <c r="G816" s="38"/>
      <c r="H816" s="39"/>
      <c r="I816" s="40"/>
      <c r="J816" s="39"/>
      <c r="K816" s="41"/>
      <c r="L816" s="41"/>
      <c r="M816" s="42"/>
      <c r="N816" s="42"/>
      <c r="O816" s="42"/>
      <c r="P816" s="42"/>
      <c r="Q816" s="42"/>
      <c r="R816" s="43"/>
      <c r="S816" s="44"/>
      <c r="T816" s="44"/>
      <c r="U816" s="45"/>
      <c r="V816" s="45"/>
      <c r="W816" s="46"/>
      <c r="X816" s="47"/>
      <c r="Y816" s="48"/>
    </row>
    <row r="817" customFormat="false" ht="11.25" hidden="false" customHeight="false" outlineLevel="0" collapsed="false">
      <c r="A817" s="49"/>
      <c r="B817" s="35"/>
      <c r="F817" s="37"/>
      <c r="G817" s="38"/>
      <c r="H817" s="39"/>
      <c r="I817" s="40"/>
      <c r="J817" s="39"/>
      <c r="K817" s="41"/>
      <c r="L817" s="41"/>
      <c r="M817" s="42"/>
      <c r="N817" s="42"/>
      <c r="O817" s="42"/>
      <c r="P817" s="42"/>
      <c r="Q817" s="42"/>
      <c r="R817" s="43"/>
      <c r="S817" s="44"/>
      <c r="T817" s="44"/>
      <c r="U817" s="45"/>
      <c r="V817" s="45"/>
      <c r="W817" s="46"/>
      <c r="X817" s="47"/>
      <c r="Y817" s="48"/>
    </row>
    <row r="818" customFormat="false" ht="11.25" hidden="false" customHeight="false" outlineLevel="0" collapsed="false">
      <c r="A818" s="49"/>
      <c r="B818" s="35"/>
      <c r="F818" s="37"/>
      <c r="G818" s="38"/>
      <c r="H818" s="39"/>
      <c r="I818" s="40"/>
      <c r="J818" s="39"/>
      <c r="K818" s="41"/>
      <c r="L818" s="41"/>
      <c r="M818" s="42"/>
      <c r="N818" s="42"/>
      <c r="O818" s="42"/>
      <c r="P818" s="42"/>
      <c r="Q818" s="42"/>
      <c r="R818" s="43"/>
      <c r="S818" s="44"/>
      <c r="T818" s="44"/>
      <c r="U818" s="45"/>
      <c r="V818" s="45"/>
      <c r="W818" s="46"/>
      <c r="X818" s="47"/>
      <c r="Y818" s="48"/>
    </row>
    <row r="819" customFormat="false" ht="11.25" hidden="false" customHeight="false" outlineLevel="0" collapsed="false">
      <c r="A819" s="49"/>
      <c r="B819" s="35"/>
      <c r="F819" s="37"/>
      <c r="G819" s="38"/>
      <c r="H819" s="39"/>
      <c r="I819" s="40"/>
      <c r="J819" s="39"/>
      <c r="K819" s="41"/>
      <c r="L819" s="41"/>
      <c r="M819" s="42"/>
      <c r="N819" s="42"/>
      <c r="O819" s="42"/>
      <c r="P819" s="42"/>
      <c r="Q819" s="42"/>
      <c r="R819" s="43"/>
      <c r="S819" s="44"/>
      <c r="T819" s="44"/>
      <c r="U819" s="45"/>
      <c r="V819" s="45"/>
      <c r="W819" s="46"/>
      <c r="X819" s="47"/>
      <c r="Y819" s="48"/>
    </row>
    <row r="820" customFormat="false" ht="11.25" hidden="false" customHeight="false" outlineLevel="0" collapsed="false">
      <c r="A820" s="49"/>
      <c r="B820" s="35"/>
      <c r="F820" s="37"/>
      <c r="G820" s="38"/>
      <c r="H820" s="39"/>
      <c r="I820" s="40"/>
      <c r="J820" s="39"/>
      <c r="K820" s="41"/>
      <c r="L820" s="41"/>
      <c r="M820" s="42"/>
      <c r="N820" s="42"/>
      <c r="O820" s="42"/>
      <c r="P820" s="42"/>
      <c r="Q820" s="42"/>
      <c r="R820" s="43"/>
      <c r="S820" s="44"/>
      <c r="T820" s="44"/>
      <c r="U820" s="45"/>
      <c r="V820" s="45"/>
      <c r="W820" s="46"/>
      <c r="X820" s="47"/>
      <c r="Y820" s="48"/>
    </row>
    <row r="821" customFormat="false" ht="11.25" hidden="false" customHeight="false" outlineLevel="0" collapsed="false">
      <c r="A821" s="49"/>
      <c r="B821" s="35"/>
      <c r="F821" s="37"/>
      <c r="G821" s="38"/>
      <c r="H821" s="39"/>
      <c r="I821" s="40"/>
      <c r="J821" s="39"/>
      <c r="K821" s="41"/>
      <c r="L821" s="41"/>
      <c r="M821" s="42"/>
      <c r="N821" s="42"/>
      <c r="O821" s="42"/>
      <c r="P821" s="42"/>
      <c r="Q821" s="42"/>
      <c r="R821" s="43"/>
      <c r="S821" s="44"/>
      <c r="T821" s="44"/>
      <c r="U821" s="45"/>
      <c r="V821" s="45"/>
      <c r="W821" s="46"/>
      <c r="X821" s="47"/>
      <c r="Y821" s="48"/>
    </row>
    <row r="822" customFormat="false" ht="11.25" hidden="false" customHeight="false" outlineLevel="0" collapsed="false">
      <c r="A822" s="49"/>
      <c r="B822" s="35"/>
      <c r="F822" s="37"/>
      <c r="G822" s="38"/>
      <c r="H822" s="39"/>
      <c r="I822" s="40"/>
      <c r="J822" s="39"/>
      <c r="K822" s="41"/>
      <c r="L822" s="41"/>
      <c r="M822" s="42"/>
      <c r="N822" s="42"/>
      <c r="O822" s="42"/>
      <c r="P822" s="42"/>
      <c r="Q822" s="42"/>
      <c r="R822" s="43"/>
      <c r="S822" s="44"/>
      <c r="T822" s="44"/>
      <c r="U822" s="45"/>
      <c r="V822" s="45"/>
      <c r="W822" s="46"/>
      <c r="X822" s="47"/>
      <c r="Y822" s="48"/>
    </row>
    <row r="823" customFormat="false" ht="11.25" hidden="false" customHeight="false" outlineLevel="0" collapsed="false">
      <c r="A823" s="49"/>
      <c r="B823" s="35"/>
      <c r="F823" s="37"/>
      <c r="G823" s="38"/>
      <c r="H823" s="39"/>
      <c r="I823" s="40"/>
      <c r="J823" s="39"/>
      <c r="K823" s="41"/>
      <c r="L823" s="41"/>
      <c r="M823" s="42"/>
      <c r="N823" s="42"/>
      <c r="O823" s="42"/>
      <c r="P823" s="42"/>
      <c r="Q823" s="42"/>
      <c r="R823" s="43"/>
      <c r="S823" s="44"/>
      <c r="T823" s="44"/>
      <c r="U823" s="45"/>
      <c r="V823" s="45"/>
      <c r="W823" s="46"/>
      <c r="X823" s="47"/>
      <c r="Y823" s="48"/>
    </row>
    <row r="824" customFormat="false" ht="11.25" hidden="false" customHeight="false" outlineLevel="0" collapsed="false">
      <c r="A824" s="49"/>
      <c r="B824" s="35"/>
      <c r="F824" s="37"/>
      <c r="G824" s="38"/>
      <c r="H824" s="39"/>
      <c r="I824" s="40"/>
      <c r="J824" s="39"/>
      <c r="K824" s="41"/>
      <c r="L824" s="41"/>
      <c r="M824" s="42"/>
      <c r="N824" s="42"/>
      <c r="O824" s="42"/>
      <c r="P824" s="42"/>
      <c r="Q824" s="42"/>
      <c r="R824" s="43"/>
      <c r="S824" s="44"/>
      <c r="T824" s="44"/>
      <c r="U824" s="45"/>
      <c r="V824" s="45"/>
      <c r="W824" s="46"/>
      <c r="X824" s="47"/>
      <c r="Y824" s="48"/>
    </row>
    <row r="825" customFormat="false" ht="11.25" hidden="false" customHeight="false" outlineLevel="0" collapsed="false">
      <c r="A825" s="49"/>
      <c r="B825" s="35"/>
      <c r="F825" s="37"/>
      <c r="G825" s="38"/>
      <c r="H825" s="39"/>
      <c r="I825" s="40"/>
      <c r="J825" s="39"/>
      <c r="K825" s="41"/>
      <c r="L825" s="41"/>
      <c r="M825" s="42"/>
      <c r="N825" s="42"/>
      <c r="O825" s="42"/>
      <c r="P825" s="42"/>
      <c r="Q825" s="42"/>
      <c r="R825" s="43"/>
      <c r="S825" s="44"/>
      <c r="T825" s="44"/>
      <c r="U825" s="45"/>
      <c r="V825" s="45"/>
      <c r="W825" s="46"/>
      <c r="X825" s="47"/>
      <c r="Y825" s="48"/>
    </row>
    <row r="826" customFormat="false" ht="11.25" hidden="false" customHeight="false" outlineLevel="0" collapsed="false">
      <c r="A826" s="49"/>
      <c r="B826" s="35"/>
      <c r="F826" s="37"/>
      <c r="G826" s="38"/>
      <c r="H826" s="39"/>
      <c r="I826" s="40"/>
      <c r="J826" s="39"/>
      <c r="K826" s="41"/>
      <c r="L826" s="41"/>
      <c r="M826" s="42"/>
      <c r="N826" s="42"/>
      <c r="O826" s="42"/>
      <c r="P826" s="42"/>
      <c r="Q826" s="42"/>
      <c r="R826" s="43"/>
      <c r="S826" s="44"/>
      <c r="T826" s="44"/>
      <c r="U826" s="45"/>
      <c r="V826" s="45"/>
      <c r="W826" s="46"/>
      <c r="X826" s="47"/>
      <c r="Y826" s="48"/>
    </row>
    <row r="827" customFormat="false" ht="11.25" hidden="false" customHeight="false" outlineLevel="0" collapsed="false">
      <c r="A827" s="49"/>
      <c r="B827" s="35"/>
      <c r="F827" s="37"/>
      <c r="G827" s="38"/>
      <c r="H827" s="39"/>
      <c r="I827" s="40"/>
      <c r="J827" s="39"/>
      <c r="K827" s="41"/>
      <c r="L827" s="41"/>
      <c r="M827" s="42"/>
      <c r="N827" s="42"/>
      <c r="O827" s="42"/>
      <c r="P827" s="42"/>
      <c r="Q827" s="42"/>
      <c r="R827" s="43"/>
      <c r="S827" s="44"/>
      <c r="T827" s="44"/>
      <c r="U827" s="45"/>
      <c r="V827" s="45"/>
      <c r="W827" s="46"/>
      <c r="X827" s="47"/>
      <c r="Y827" s="48"/>
    </row>
    <row r="828" customFormat="false" ht="11.25" hidden="false" customHeight="false" outlineLevel="0" collapsed="false">
      <c r="A828" s="49"/>
      <c r="B828" s="35"/>
      <c r="F828" s="37"/>
      <c r="G828" s="38"/>
      <c r="H828" s="39"/>
      <c r="I828" s="40"/>
      <c r="J828" s="39"/>
      <c r="K828" s="41"/>
      <c r="L828" s="41"/>
      <c r="M828" s="42"/>
      <c r="N828" s="42"/>
      <c r="O828" s="42"/>
      <c r="P828" s="42"/>
      <c r="Q828" s="42"/>
      <c r="R828" s="43"/>
      <c r="S828" s="44"/>
      <c r="T828" s="44"/>
      <c r="U828" s="45"/>
      <c r="V828" s="45"/>
      <c r="W828" s="46"/>
      <c r="X828" s="47"/>
      <c r="Y828" s="48"/>
    </row>
    <row r="829" customFormat="false" ht="11.25" hidden="false" customHeight="false" outlineLevel="0" collapsed="false">
      <c r="A829" s="49"/>
      <c r="B829" s="35"/>
      <c r="F829" s="37"/>
      <c r="G829" s="38"/>
      <c r="H829" s="39"/>
      <c r="I829" s="40"/>
      <c r="J829" s="39"/>
      <c r="K829" s="41"/>
      <c r="L829" s="41"/>
      <c r="M829" s="42"/>
      <c r="N829" s="42"/>
      <c r="O829" s="42"/>
      <c r="P829" s="42"/>
      <c r="Q829" s="42"/>
      <c r="R829" s="43"/>
      <c r="S829" s="44"/>
      <c r="T829" s="44"/>
      <c r="U829" s="45"/>
      <c r="V829" s="45"/>
      <c r="W829" s="46"/>
      <c r="X829" s="47"/>
      <c r="Y829" s="48"/>
    </row>
    <row r="830" customFormat="false" ht="11.25" hidden="false" customHeight="false" outlineLevel="0" collapsed="false">
      <c r="A830" s="49"/>
      <c r="B830" s="35"/>
      <c r="F830" s="37"/>
      <c r="G830" s="38"/>
      <c r="H830" s="39"/>
      <c r="I830" s="40"/>
      <c r="J830" s="39"/>
      <c r="K830" s="41"/>
      <c r="L830" s="41"/>
      <c r="M830" s="42"/>
      <c r="N830" s="42"/>
      <c r="O830" s="42"/>
      <c r="P830" s="42"/>
      <c r="Q830" s="42"/>
      <c r="R830" s="43"/>
      <c r="S830" s="44"/>
      <c r="T830" s="44"/>
      <c r="U830" s="45"/>
      <c r="V830" s="45"/>
      <c r="W830" s="46"/>
      <c r="X830" s="47"/>
      <c r="Y830" s="48"/>
    </row>
    <row r="831" customFormat="false" ht="11.25" hidden="false" customHeight="false" outlineLevel="0" collapsed="false">
      <c r="A831" s="49"/>
      <c r="B831" s="35"/>
      <c r="F831" s="37"/>
      <c r="G831" s="38"/>
      <c r="H831" s="39"/>
      <c r="I831" s="40"/>
      <c r="J831" s="39"/>
      <c r="K831" s="41"/>
      <c r="L831" s="41"/>
      <c r="M831" s="42"/>
      <c r="N831" s="42"/>
      <c r="O831" s="42"/>
      <c r="P831" s="42"/>
      <c r="Q831" s="42"/>
      <c r="R831" s="43"/>
      <c r="S831" s="44"/>
      <c r="T831" s="44"/>
      <c r="U831" s="45"/>
      <c r="V831" s="45"/>
      <c r="W831" s="46"/>
      <c r="X831" s="47"/>
      <c r="Y831" s="48"/>
    </row>
    <row r="832" customFormat="false" ht="11.25" hidden="false" customHeight="false" outlineLevel="0" collapsed="false">
      <c r="A832" s="49"/>
      <c r="B832" s="35"/>
      <c r="F832" s="37"/>
      <c r="G832" s="38"/>
      <c r="H832" s="39"/>
      <c r="I832" s="40"/>
      <c r="J832" s="39"/>
      <c r="K832" s="41"/>
      <c r="L832" s="41"/>
      <c r="M832" s="42"/>
      <c r="N832" s="42"/>
      <c r="O832" s="42"/>
      <c r="P832" s="42"/>
      <c r="Q832" s="42"/>
      <c r="R832" s="43"/>
      <c r="S832" s="44"/>
      <c r="T832" s="44"/>
      <c r="U832" s="45"/>
      <c r="V832" s="45"/>
      <c r="W832" s="46"/>
      <c r="X832" s="47"/>
      <c r="Y832" s="48"/>
    </row>
    <row r="833" customFormat="false" ht="11.25" hidden="false" customHeight="false" outlineLevel="0" collapsed="false">
      <c r="A833" s="49"/>
      <c r="B833" s="35"/>
      <c r="F833" s="37"/>
      <c r="G833" s="38"/>
      <c r="H833" s="39"/>
      <c r="I833" s="40"/>
      <c r="J833" s="39"/>
      <c r="K833" s="41"/>
      <c r="L833" s="41"/>
      <c r="M833" s="42"/>
      <c r="N833" s="42"/>
      <c r="O833" s="42"/>
      <c r="P833" s="42"/>
      <c r="Q833" s="42"/>
      <c r="R833" s="43"/>
      <c r="S833" s="44"/>
      <c r="T833" s="44"/>
      <c r="U833" s="45"/>
      <c r="V833" s="45"/>
      <c r="W833" s="46"/>
      <c r="X833" s="47"/>
      <c r="Y833" s="48"/>
    </row>
    <row r="834" customFormat="false" ht="11.25" hidden="false" customHeight="false" outlineLevel="0" collapsed="false">
      <c r="A834" s="49"/>
      <c r="B834" s="35"/>
      <c r="F834" s="37"/>
      <c r="G834" s="38"/>
      <c r="H834" s="39"/>
      <c r="I834" s="40"/>
      <c r="J834" s="39"/>
      <c r="K834" s="41"/>
      <c r="L834" s="41"/>
      <c r="M834" s="42"/>
      <c r="N834" s="42"/>
      <c r="O834" s="42"/>
      <c r="P834" s="42"/>
      <c r="Q834" s="42"/>
      <c r="R834" s="43"/>
      <c r="S834" s="44"/>
      <c r="T834" s="44"/>
      <c r="U834" s="45"/>
      <c r="V834" s="45"/>
      <c r="W834" s="46"/>
      <c r="X834" s="47"/>
      <c r="Y834" s="48"/>
    </row>
    <row r="835" customFormat="false" ht="11.25" hidden="false" customHeight="false" outlineLevel="0" collapsed="false">
      <c r="A835" s="49"/>
      <c r="B835" s="35"/>
      <c r="F835" s="37"/>
      <c r="G835" s="38"/>
      <c r="H835" s="39"/>
      <c r="I835" s="40"/>
      <c r="J835" s="39"/>
      <c r="K835" s="41"/>
      <c r="L835" s="41"/>
      <c r="M835" s="42"/>
      <c r="N835" s="42"/>
      <c r="O835" s="42"/>
      <c r="P835" s="42"/>
      <c r="Q835" s="42"/>
      <c r="R835" s="43"/>
      <c r="S835" s="44"/>
      <c r="T835" s="44"/>
      <c r="U835" s="45"/>
      <c r="V835" s="45"/>
      <c r="W835" s="46"/>
      <c r="X835" s="47"/>
      <c r="Y835" s="48"/>
    </row>
    <row r="836" customFormat="false" ht="11.25" hidden="false" customHeight="false" outlineLevel="0" collapsed="false">
      <c r="A836" s="49"/>
      <c r="B836" s="35"/>
      <c r="F836" s="37"/>
      <c r="G836" s="38"/>
      <c r="H836" s="39"/>
      <c r="I836" s="40"/>
      <c r="J836" s="39"/>
      <c r="K836" s="41"/>
      <c r="L836" s="41"/>
      <c r="M836" s="42"/>
      <c r="N836" s="42"/>
      <c r="O836" s="42"/>
      <c r="P836" s="42"/>
      <c r="Q836" s="42"/>
      <c r="R836" s="43"/>
      <c r="S836" s="44"/>
      <c r="T836" s="44"/>
      <c r="U836" s="45"/>
      <c r="V836" s="45"/>
      <c r="W836" s="46"/>
      <c r="X836" s="47"/>
      <c r="Y836" s="48"/>
    </row>
    <row r="837" customFormat="false" ht="11.25" hidden="false" customHeight="false" outlineLevel="0" collapsed="false">
      <c r="A837" s="49"/>
      <c r="B837" s="35"/>
      <c r="F837" s="37"/>
      <c r="G837" s="38"/>
      <c r="H837" s="39"/>
      <c r="I837" s="40"/>
      <c r="J837" s="39"/>
      <c r="K837" s="41"/>
      <c r="L837" s="41"/>
      <c r="M837" s="42"/>
      <c r="N837" s="42"/>
      <c r="O837" s="42"/>
      <c r="P837" s="42"/>
      <c r="Q837" s="42"/>
      <c r="R837" s="43"/>
      <c r="S837" s="44"/>
      <c r="T837" s="44"/>
      <c r="U837" s="45"/>
      <c r="V837" s="45"/>
      <c r="W837" s="46"/>
      <c r="X837" s="47"/>
      <c r="Y837" s="48"/>
    </row>
    <row r="838" customFormat="false" ht="11.25" hidden="false" customHeight="false" outlineLevel="0" collapsed="false">
      <c r="A838" s="49"/>
      <c r="B838" s="35"/>
      <c r="F838" s="37"/>
      <c r="G838" s="38"/>
      <c r="H838" s="39"/>
      <c r="I838" s="40"/>
      <c r="J838" s="39"/>
      <c r="K838" s="41"/>
      <c r="L838" s="41"/>
      <c r="M838" s="42"/>
      <c r="N838" s="42"/>
      <c r="O838" s="42"/>
      <c r="P838" s="42"/>
      <c r="Q838" s="42"/>
      <c r="R838" s="43"/>
      <c r="S838" s="44"/>
      <c r="T838" s="44"/>
      <c r="U838" s="45"/>
      <c r="V838" s="45"/>
      <c r="W838" s="46"/>
      <c r="X838" s="47"/>
      <c r="Y838" s="48"/>
    </row>
    <row r="839" customFormat="false" ht="11.25" hidden="false" customHeight="false" outlineLevel="0" collapsed="false">
      <c r="A839" s="49"/>
      <c r="B839" s="35"/>
      <c r="F839" s="37"/>
      <c r="G839" s="38"/>
      <c r="H839" s="39"/>
      <c r="I839" s="40"/>
      <c r="J839" s="39"/>
      <c r="K839" s="41"/>
      <c r="L839" s="41"/>
      <c r="M839" s="42"/>
      <c r="N839" s="42"/>
      <c r="O839" s="42"/>
      <c r="P839" s="42"/>
      <c r="Q839" s="42"/>
      <c r="R839" s="43"/>
      <c r="S839" s="44"/>
      <c r="T839" s="44"/>
      <c r="U839" s="45"/>
      <c r="V839" s="45"/>
      <c r="W839" s="46"/>
      <c r="X839" s="47"/>
      <c r="Y839" s="48"/>
    </row>
    <row r="840" customFormat="false" ht="11.25" hidden="false" customHeight="false" outlineLevel="0" collapsed="false">
      <c r="A840" s="49"/>
      <c r="B840" s="35"/>
      <c r="F840" s="37"/>
      <c r="G840" s="38"/>
      <c r="H840" s="39"/>
      <c r="I840" s="40"/>
      <c r="J840" s="39"/>
      <c r="K840" s="41"/>
      <c r="L840" s="41"/>
      <c r="M840" s="42"/>
      <c r="N840" s="42"/>
      <c r="O840" s="42"/>
      <c r="P840" s="42"/>
      <c r="Q840" s="42"/>
      <c r="R840" s="43"/>
      <c r="S840" s="44"/>
      <c r="T840" s="44"/>
      <c r="U840" s="45"/>
      <c r="V840" s="45"/>
      <c r="W840" s="46"/>
      <c r="X840" s="47"/>
      <c r="Y840" s="48"/>
    </row>
    <row r="841" customFormat="false" ht="11.25" hidden="false" customHeight="false" outlineLevel="0" collapsed="false">
      <c r="A841" s="49"/>
      <c r="B841" s="35"/>
      <c r="F841" s="37"/>
      <c r="G841" s="38"/>
      <c r="H841" s="39"/>
      <c r="I841" s="40"/>
      <c r="J841" s="39"/>
      <c r="K841" s="41"/>
      <c r="L841" s="41"/>
      <c r="M841" s="42"/>
      <c r="N841" s="42"/>
      <c r="O841" s="42"/>
      <c r="P841" s="42"/>
      <c r="Q841" s="42"/>
      <c r="R841" s="43"/>
      <c r="S841" s="44"/>
      <c r="T841" s="44"/>
      <c r="U841" s="45"/>
      <c r="V841" s="45"/>
      <c r="W841" s="46"/>
      <c r="X841" s="47"/>
      <c r="Y841" s="48"/>
    </row>
    <row r="842" customFormat="false" ht="11.25" hidden="false" customHeight="false" outlineLevel="0" collapsed="false">
      <c r="A842" s="49"/>
      <c r="B842" s="35"/>
      <c r="F842" s="37"/>
      <c r="G842" s="38"/>
      <c r="H842" s="39"/>
      <c r="I842" s="40"/>
      <c r="J842" s="39"/>
      <c r="K842" s="41"/>
      <c r="L842" s="41"/>
      <c r="M842" s="42"/>
      <c r="N842" s="42"/>
      <c r="O842" s="42"/>
      <c r="P842" s="42"/>
      <c r="Q842" s="42"/>
      <c r="R842" s="43"/>
      <c r="S842" s="44"/>
      <c r="T842" s="44"/>
      <c r="U842" s="45"/>
      <c r="V842" s="45"/>
      <c r="W842" s="46"/>
      <c r="X842" s="47"/>
      <c r="Y842" s="48"/>
    </row>
    <row r="843" customFormat="false" ht="11.25" hidden="false" customHeight="false" outlineLevel="0" collapsed="false">
      <c r="A843" s="49"/>
      <c r="B843" s="35"/>
      <c r="F843" s="37"/>
      <c r="G843" s="38"/>
      <c r="H843" s="39"/>
      <c r="I843" s="40"/>
      <c r="J843" s="39"/>
      <c r="K843" s="41"/>
      <c r="L843" s="41"/>
      <c r="M843" s="42"/>
      <c r="N843" s="42"/>
      <c r="O843" s="42"/>
      <c r="P843" s="42"/>
      <c r="Q843" s="42"/>
      <c r="R843" s="43"/>
      <c r="S843" s="44"/>
      <c r="T843" s="44"/>
      <c r="U843" s="45"/>
      <c r="V843" s="45"/>
      <c r="W843" s="46"/>
      <c r="X843" s="47"/>
      <c r="Y843" s="48"/>
    </row>
    <row r="844" customFormat="false" ht="11.25" hidden="false" customHeight="false" outlineLevel="0" collapsed="false">
      <c r="A844" s="49"/>
      <c r="B844" s="35"/>
      <c r="F844" s="37"/>
      <c r="G844" s="38"/>
      <c r="H844" s="39"/>
      <c r="I844" s="40"/>
      <c r="J844" s="39"/>
      <c r="K844" s="41"/>
      <c r="L844" s="41"/>
      <c r="M844" s="42"/>
      <c r="N844" s="42"/>
      <c r="O844" s="42"/>
      <c r="P844" s="42"/>
      <c r="Q844" s="42"/>
      <c r="R844" s="43"/>
      <c r="S844" s="44"/>
      <c r="T844" s="44"/>
      <c r="U844" s="45"/>
      <c r="V844" s="45"/>
      <c r="W844" s="46"/>
      <c r="X844" s="47"/>
      <c r="Y844" s="48"/>
    </row>
    <row r="845" customFormat="false" ht="11.25" hidden="false" customHeight="false" outlineLevel="0" collapsed="false">
      <c r="A845" s="49"/>
      <c r="B845" s="35"/>
      <c r="F845" s="37"/>
      <c r="G845" s="38"/>
      <c r="H845" s="39"/>
      <c r="I845" s="40"/>
      <c r="J845" s="39"/>
      <c r="K845" s="41"/>
      <c r="L845" s="41"/>
      <c r="M845" s="42"/>
      <c r="N845" s="42"/>
      <c r="O845" s="42"/>
      <c r="P845" s="42"/>
      <c r="Q845" s="42"/>
      <c r="R845" s="43"/>
      <c r="S845" s="44"/>
      <c r="T845" s="44"/>
      <c r="U845" s="45"/>
      <c r="V845" s="45"/>
      <c r="W845" s="46"/>
      <c r="X845" s="47"/>
      <c r="Y845" s="48"/>
    </row>
    <row r="846" customFormat="false" ht="11.25" hidden="false" customHeight="false" outlineLevel="0" collapsed="false">
      <c r="A846" s="49"/>
      <c r="B846" s="35"/>
      <c r="F846" s="37"/>
      <c r="G846" s="38"/>
      <c r="H846" s="39"/>
      <c r="I846" s="40"/>
      <c r="J846" s="39"/>
      <c r="K846" s="41"/>
      <c r="L846" s="41"/>
      <c r="M846" s="42"/>
      <c r="N846" s="42"/>
      <c r="O846" s="42"/>
      <c r="P846" s="42"/>
      <c r="Q846" s="42"/>
      <c r="R846" s="43"/>
      <c r="S846" s="44"/>
      <c r="T846" s="44"/>
      <c r="U846" s="45"/>
      <c r="V846" s="45"/>
      <c r="W846" s="46"/>
      <c r="X846" s="47"/>
      <c r="Y846" s="48"/>
    </row>
    <row r="847" customFormat="false" ht="11.25" hidden="false" customHeight="false" outlineLevel="0" collapsed="false">
      <c r="A847" s="49"/>
      <c r="B847" s="35"/>
      <c r="F847" s="37"/>
      <c r="G847" s="38"/>
      <c r="H847" s="39"/>
      <c r="I847" s="40"/>
      <c r="J847" s="39"/>
      <c r="K847" s="41"/>
      <c r="L847" s="41"/>
      <c r="M847" s="42"/>
      <c r="N847" s="42"/>
      <c r="O847" s="42"/>
      <c r="P847" s="42"/>
      <c r="Q847" s="42"/>
      <c r="R847" s="43"/>
      <c r="S847" s="44"/>
      <c r="T847" s="44"/>
      <c r="U847" s="45"/>
      <c r="V847" s="45"/>
      <c r="W847" s="46"/>
      <c r="X847" s="47"/>
      <c r="Y847" s="48"/>
    </row>
    <row r="848" customFormat="false" ht="11.25" hidden="false" customHeight="false" outlineLevel="0" collapsed="false">
      <c r="A848" s="49"/>
      <c r="B848" s="35"/>
      <c r="F848" s="37"/>
      <c r="G848" s="38"/>
      <c r="H848" s="39"/>
      <c r="I848" s="40"/>
      <c r="J848" s="39"/>
      <c r="K848" s="41"/>
      <c r="L848" s="41"/>
      <c r="M848" s="42"/>
      <c r="N848" s="42"/>
      <c r="O848" s="42"/>
      <c r="P848" s="42"/>
      <c r="Q848" s="42"/>
      <c r="R848" s="43"/>
      <c r="S848" s="44"/>
      <c r="T848" s="44"/>
      <c r="U848" s="45"/>
      <c r="V848" s="45"/>
      <c r="W848" s="46"/>
      <c r="X848" s="47"/>
      <c r="Y848" s="48"/>
    </row>
    <row r="849" customFormat="false" ht="11.25" hidden="false" customHeight="false" outlineLevel="0" collapsed="false">
      <c r="A849" s="49"/>
      <c r="B849" s="35"/>
      <c r="F849" s="37"/>
      <c r="G849" s="38"/>
      <c r="H849" s="39"/>
      <c r="I849" s="40"/>
      <c r="J849" s="39"/>
      <c r="K849" s="41"/>
      <c r="L849" s="41"/>
      <c r="M849" s="42"/>
      <c r="N849" s="42"/>
      <c r="O849" s="42"/>
      <c r="P849" s="42"/>
      <c r="Q849" s="42"/>
      <c r="R849" s="43"/>
      <c r="S849" s="44"/>
      <c r="T849" s="44"/>
      <c r="U849" s="45"/>
      <c r="V849" s="45"/>
      <c r="W849" s="46"/>
      <c r="X849" s="47"/>
      <c r="Y849" s="48"/>
    </row>
    <row r="850" customFormat="false" ht="11.25" hidden="false" customHeight="false" outlineLevel="0" collapsed="false">
      <c r="A850" s="49"/>
      <c r="B850" s="35"/>
      <c r="F850" s="37"/>
      <c r="G850" s="38"/>
      <c r="H850" s="39"/>
      <c r="I850" s="40"/>
      <c r="J850" s="39"/>
      <c r="K850" s="41"/>
      <c r="L850" s="41"/>
      <c r="M850" s="42"/>
      <c r="N850" s="42"/>
      <c r="O850" s="42"/>
      <c r="P850" s="42"/>
      <c r="Q850" s="42"/>
      <c r="R850" s="43"/>
      <c r="S850" s="44"/>
      <c r="T850" s="44"/>
      <c r="U850" s="45"/>
      <c r="V850" s="45"/>
      <c r="W850" s="46"/>
      <c r="X850" s="47"/>
      <c r="Y850" s="48"/>
    </row>
    <row r="851" customFormat="false" ht="11.25" hidden="false" customHeight="false" outlineLevel="0" collapsed="false">
      <c r="A851" s="49"/>
      <c r="B851" s="35"/>
      <c r="F851" s="37"/>
      <c r="G851" s="38"/>
      <c r="H851" s="39"/>
      <c r="I851" s="40"/>
      <c r="J851" s="39"/>
      <c r="K851" s="41"/>
      <c r="L851" s="41"/>
      <c r="M851" s="42"/>
      <c r="N851" s="42"/>
      <c r="O851" s="42"/>
      <c r="P851" s="42"/>
      <c r="Q851" s="42"/>
      <c r="R851" s="43"/>
      <c r="S851" s="44"/>
      <c r="T851" s="44"/>
      <c r="U851" s="45"/>
      <c r="V851" s="45"/>
      <c r="W851" s="46"/>
      <c r="X851" s="47"/>
      <c r="Y851" s="48"/>
    </row>
    <row r="852" customFormat="false" ht="11.25" hidden="false" customHeight="false" outlineLevel="0" collapsed="false">
      <c r="A852" s="49"/>
      <c r="B852" s="35"/>
      <c r="F852" s="37"/>
      <c r="G852" s="38"/>
      <c r="H852" s="39"/>
      <c r="I852" s="40"/>
      <c r="J852" s="39"/>
      <c r="K852" s="41"/>
      <c r="L852" s="41"/>
      <c r="M852" s="42"/>
      <c r="N852" s="42"/>
      <c r="O852" s="42"/>
      <c r="P852" s="42"/>
      <c r="Q852" s="42"/>
      <c r="R852" s="43"/>
      <c r="S852" s="44"/>
      <c r="T852" s="44"/>
      <c r="U852" s="45"/>
      <c r="V852" s="45"/>
      <c r="W852" s="46"/>
      <c r="X852" s="47"/>
      <c r="Y852" s="48"/>
    </row>
    <row r="853" customFormat="false" ht="11.25" hidden="false" customHeight="false" outlineLevel="0" collapsed="false">
      <c r="A853" s="49"/>
      <c r="B853" s="35"/>
      <c r="F853" s="37"/>
      <c r="G853" s="38"/>
      <c r="H853" s="39"/>
      <c r="I853" s="40"/>
      <c r="J853" s="39"/>
      <c r="K853" s="41"/>
      <c r="L853" s="41"/>
      <c r="M853" s="42"/>
      <c r="N853" s="42"/>
      <c r="O853" s="42"/>
      <c r="P853" s="42"/>
      <c r="Q853" s="42"/>
      <c r="R853" s="43"/>
      <c r="S853" s="44"/>
      <c r="T853" s="44"/>
      <c r="U853" s="45"/>
      <c r="V853" s="45"/>
      <c r="W853" s="46"/>
      <c r="X853" s="47"/>
      <c r="Y853" s="48"/>
    </row>
    <row r="854" customFormat="false" ht="11.25" hidden="false" customHeight="false" outlineLevel="0" collapsed="false">
      <c r="A854" s="49"/>
      <c r="B854" s="35"/>
      <c r="F854" s="37"/>
      <c r="G854" s="38"/>
      <c r="H854" s="39"/>
      <c r="I854" s="40"/>
      <c r="J854" s="39"/>
      <c r="K854" s="41"/>
      <c r="L854" s="41"/>
      <c r="M854" s="42"/>
      <c r="N854" s="42"/>
      <c r="O854" s="42"/>
      <c r="P854" s="42"/>
      <c r="Q854" s="42"/>
      <c r="R854" s="43"/>
      <c r="S854" s="44"/>
      <c r="T854" s="44"/>
      <c r="U854" s="45"/>
      <c r="V854" s="45"/>
      <c r="W854" s="46"/>
      <c r="X854" s="47"/>
      <c r="Y854" s="48"/>
    </row>
    <row r="855" customFormat="false" ht="11.25" hidden="false" customHeight="false" outlineLevel="0" collapsed="false">
      <c r="A855" s="49"/>
      <c r="B855" s="35"/>
      <c r="F855" s="37"/>
      <c r="G855" s="38"/>
      <c r="H855" s="39"/>
      <c r="I855" s="40"/>
      <c r="J855" s="39"/>
      <c r="K855" s="41"/>
      <c r="L855" s="41"/>
      <c r="M855" s="42"/>
      <c r="N855" s="42"/>
      <c r="O855" s="42"/>
      <c r="P855" s="42"/>
      <c r="Q855" s="42"/>
      <c r="R855" s="43"/>
      <c r="S855" s="44"/>
      <c r="T855" s="44"/>
      <c r="U855" s="45"/>
      <c r="V855" s="45"/>
      <c r="W855" s="46"/>
      <c r="X855" s="47"/>
      <c r="Y855" s="48"/>
    </row>
    <row r="856" customFormat="false" ht="11.25" hidden="false" customHeight="false" outlineLevel="0" collapsed="false">
      <c r="A856" s="49"/>
      <c r="B856" s="35"/>
      <c r="F856" s="37"/>
      <c r="G856" s="38"/>
      <c r="H856" s="39"/>
      <c r="I856" s="40"/>
      <c r="J856" s="39"/>
      <c r="K856" s="41"/>
      <c r="L856" s="41"/>
      <c r="M856" s="42"/>
      <c r="N856" s="42"/>
      <c r="O856" s="42"/>
      <c r="P856" s="42"/>
      <c r="Q856" s="42"/>
      <c r="R856" s="43"/>
      <c r="S856" s="44"/>
      <c r="T856" s="44"/>
      <c r="U856" s="45"/>
      <c r="V856" s="45"/>
      <c r="W856" s="46"/>
      <c r="X856" s="47"/>
      <c r="Y856" s="48"/>
    </row>
    <row r="857" customFormat="false" ht="11.25" hidden="false" customHeight="false" outlineLevel="0" collapsed="false">
      <c r="A857" s="49"/>
      <c r="B857" s="35"/>
      <c r="F857" s="37"/>
      <c r="G857" s="38"/>
      <c r="H857" s="39"/>
      <c r="I857" s="40"/>
      <c r="J857" s="39"/>
      <c r="K857" s="41"/>
      <c r="L857" s="41"/>
      <c r="M857" s="42"/>
      <c r="N857" s="42"/>
      <c r="O857" s="42"/>
      <c r="P857" s="42"/>
      <c r="Q857" s="42"/>
      <c r="R857" s="43"/>
      <c r="S857" s="44"/>
      <c r="T857" s="44"/>
      <c r="U857" s="45"/>
      <c r="V857" s="45"/>
      <c r="W857" s="46"/>
      <c r="X857" s="47"/>
      <c r="Y857" s="48"/>
    </row>
    <row r="858" customFormat="false" ht="11.25" hidden="false" customHeight="false" outlineLevel="0" collapsed="false">
      <c r="A858" s="49"/>
      <c r="B858" s="35"/>
      <c r="F858" s="37"/>
      <c r="G858" s="38"/>
      <c r="H858" s="39"/>
      <c r="I858" s="40"/>
      <c r="J858" s="39"/>
      <c r="K858" s="41"/>
      <c r="L858" s="41"/>
      <c r="M858" s="42"/>
      <c r="N858" s="42"/>
      <c r="O858" s="42"/>
      <c r="P858" s="42"/>
      <c r="Q858" s="42"/>
      <c r="R858" s="43"/>
      <c r="S858" s="44"/>
      <c r="T858" s="44"/>
      <c r="U858" s="45"/>
      <c r="V858" s="45"/>
      <c r="W858" s="46"/>
      <c r="X858" s="47"/>
      <c r="Y858" s="48"/>
    </row>
    <row r="859" customFormat="false" ht="11.25" hidden="false" customHeight="false" outlineLevel="0" collapsed="false">
      <c r="A859" s="49"/>
      <c r="B859" s="35"/>
      <c r="F859" s="37"/>
      <c r="G859" s="38"/>
      <c r="H859" s="39"/>
      <c r="I859" s="40"/>
      <c r="J859" s="39"/>
      <c r="K859" s="41"/>
      <c r="L859" s="41"/>
      <c r="M859" s="42"/>
      <c r="N859" s="42"/>
      <c r="O859" s="42"/>
      <c r="P859" s="42"/>
      <c r="Q859" s="42"/>
      <c r="R859" s="43"/>
      <c r="S859" s="44"/>
      <c r="T859" s="44"/>
      <c r="U859" s="45"/>
      <c r="V859" s="45"/>
      <c r="W859" s="46"/>
      <c r="X859" s="47"/>
      <c r="Y859" s="48"/>
    </row>
    <row r="860" customFormat="false" ht="11.25" hidden="false" customHeight="false" outlineLevel="0" collapsed="false">
      <c r="A860" s="49"/>
      <c r="B860" s="35"/>
      <c r="F860" s="37"/>
      <c r="G860" s="38"/>
      <c r="H860" s="39"/>
      <c r="I860" s="40"/>
      <c r="J860" s="39"/>
      <c r="K860" s="41"/>
      <c r="L860" s="41"/>
      <c r="M860" s="42"/>
      <c r="N860" s="42"/>
      <c r="O860" s="42"/>
      <c r="P860" s="42"/>
      <c r="Q860" s="42"/>
      <c r="R860" s="43"/>
      <c r="S860" s="44"/>
      <c r="T860" s="44"/>
      <c r="U860" s="45"/>
      <c r="V860" s="45"/>
      <c r="W860" s="46"/>
      <c r="X860" s="47"/>
      <c r="Y860" s="48"/>
    </row>
    <row r="861" customFormat="false" ht="11.25" hidden="false" customHeight="false" outlineLevel="0" collapsed="false">
      <c r="A861" s="49"/>
      <c r="B861" s="35"/>
      <c r="F861" s="37"/>
      <c r="G861" s="38"/>
      <c r="H861" s="39"/>
      <c r="I861" s="40"/>
      <c r="J861" s="39"/>
      <c r="K861" s="41"/>
      <c r="L861" s="41"/>
      <c r="M861" s="42"/>
      <c r="N861" s="42"/>
      <c r="O861" s="42"/>
      <c r="P861" s="42"/>
      <c r="Q861" s="42"/>
      <c r="R861" s="43"/>
      <c r="S861" s="44"/>
      <c r="T861" s="44"/>
      <c r="U861" s="45"/>
      <c r="V861" s="45"/>
      <c r="W861" s="46"/>
      <c r="X861" s="47"/>
      <c r="Y861" s="48"/>
    </row>
    <row r="862" customFormat="false" ht="11.25" hidden="false" customHeight="false" outlineLevel="0" collapsed="false">
      <c r="A862" s="49"/>
      <c r="B862" s="35"/>
      <c r="F862" s="37"/>
      <c r="G862" s="38"/>
      <c r="H862" s="39"/>
      <c r="I862" s="40"/>
      <c r="J862" s="39"/>
      <c r="K862" s="41"/>
      <c r="L862" s="41"/>
      <c r="M862" s="42"/>
      <c r="N862" s="42"/>
      <c r="O862" s="42"/>
      <c r="P862" s="42"/>
      <c r="Q862" s="42"/>
      <c r="R862" s="43"/>
      <c r="S862" s="44"/>
      <c r="T862" s="44"/>
      <c r="U862" s="45"/>
      <c r="V862" s="45"/>
      <c r="W862" s="46"/>
      <c r="X862" s="47"/>
      <c r="Y862" s="48"/>
    </row>
    <row r="863" customFormat="false" ht="11.25" hidden="false" customHeight="false" outlineLevel="0" collapsed="false">
      <c r="A863" s="49"/>
      <c r="B863" s="35"/>
      <c r="F863" s="37"/>
      <c r="G863" s="38"/>
      <c r="H863" s="39"/>
      <c r="I863" s="40"/>
      <c r="J863" s="39"/>
      <c r="K863" s="41"/>
      <c r="L863" s="41"/>
      <c r="M863" s="42"/>
      <c r="N863" s="42"/>
      <c r="O863" s="42"/>
      <c r="P863" s="42"/>
      <c r="Q863" s="42"/>
      <c r="R863" s="43"/>
      <c r="S863" s="44"/>
      <c r="T863" s="44"/>
      <c r="U863" s="45"/>
      <c r="V863" s="45"/>
      <c r="W863" s="46"/>
      <c r="X863" s="47"/>
      <c r="Y863" s="48"/>
    </row>
    <row r="864" customFormat="false" ht="11.25" hidden="false" customHeight="false" outlineLevel="0" collapsed="false">
      <c r="A864" s="49"/>
      <c r="B864" s="35"/>
      <c r="F864" s="37"/>
      <c r="G864" s="38"/>
      <c r="H864" s="39"/>
      <c r="I864" s="40"/>
      <c r="J864" s="39"/>
      <c r="K864" s="41"/>
      <c r="L864" s="41"/>
      <c r="M864" s="42"/>
      <c r="N864" s="42"/>
      <c r="O864" s="42"/>
      <c r="P864" s="42"/>
      <c r="Q864" s="42"/>
      <c r="R864" s="43"/>
      <c r="S864" s="44"/>
      <c r="T864" s="44"/>
      <c r="U864" s="45"/>
      <c r="V864" s="45"/>
      <c r="W864" s="46"/>
      <c r="X864" s="47"/>
      <c r="Y864" s="48"/>
    </row>
    <row r="865" customFormat="false" ht="11.25" hidden="false" customHeight="false" outlineLevel="0" collapsed="false">
      <c r="A865" s="49"/>
      <c r="B865" s="35"/>
      <c r="F865" s="37"/>
      <c r="G865" s="38"/>
      <c r="H865" s="39"/>
      <c r="I865" s="40"/>
      <c r="J865" s="39"/>
      <c r="K865" s="41"/>
      <c r="L865" s="41"/>
      <c r="M865" s="42"/>
      <c r="N865" s="42"/>
      <c r="O865" s="42"/>
      <c r="P865" s="42"/>
      <c r="Q865" s="42"/>
      <c r="R865" s="43"/>
      <c r="S865" s="44"/>
      <c r="T865" s="44"/>
      <c r="U865" s="45"/>
      <c r="V865" s="45"/>
      <c r="W865" s="46"/>
      <c r="X865" s="47"/>
      <c r="Y865" s="48"/>
    </row>
    <row r="866" customFormat="false" ht="11.25" hidden="false" customHeight="false" outlineLevel="0" collapsed="false">
      <c r="A866" s="49"/>
      <c r="B866" s="35"/>
      <c r="F866" s="37"/>
      <c r="G866" s="38"/>
      <c r="H866" s="39"/>
      <c r="I866" s="40"/>
      <c r="J866" s="39"/>
      <c r="K866" s="41"/>
      <c r="L866" s="41"/>
      <c r="M866" s="42"/>
      <c r="N866" s="42"/>
      <c r="O866" s="42"/>
      <c r="P866" s="42"/>
      <c r="Q866" s="42"/>
      <c r="R866" s="43"/>
      <c r="S866" s="44"/>
      <c r="T866" s="44"/>
      <c r="U866" s="45"/>
      <c r="V866" s="45"/>
      <c r="W866" s="46"/>
      <c r="X866" s="47"/>
      <c r="Y866" s="48"/>
    </row>
    <row r="867" customFormat="false" ht="11.25" hidden="false" customHeight="false" outlineLevel="0" collapsed="false">
      <c r="A867" s="49"/>
      <c r="B867" s="35"/>
      <c r="F867" s="37"/>
      <c r="G867" s="38"/>
      <c r="H867" s="39"/>
      <c r="I867" s="40"/>
      <c r="J867" s="39"/>
      <c r="K867" s="41"/>
      <c r="L867" s="41"/>
      <c r="M867" s="42"/>
      <c r="N867" s="42"/>
      <c r="O867" s="42"/>
      <c r="P867" s="42"/>
      <c r="Q867" s="42"/>
      <c r="R867" s="43"/>
      <c r="S867" s="44"/>
      <c r="T867" s="44"/>
      <c r="U867" s="45"/>
      <c r="V867" s="45"/>
      <c r="W867" s="46"/>
      <c r="X867" s="47"/>
      <c r="Y867" s="48"/>
    </row>
    <row r="868" customFormat="false" ht="11.25" hidden="false" customHeight="false" outlineLevel="0" collapsed="false">
      <c r="A868" s="49"/>
      <c r="B868" s="35"/>
      <c r="F868" s="37"/>
      <c r="G868" s="38"/>
      <c r="H868" s="39"/>
      <c r="I868" s="40"/>
      <c r="J868" s="39"/>
      <c r="K868" s="41"/>
      <c r="L868" s="41"/>
      <c r="M868" s="42"/>
      <c r="N868" s="42"/>
      <c r="O868" s="42"/>
      <c r="P868" s="42"/>
      <c r="Q868" s="42"/>
      <c r="R868" s="43"/>
      <c r="S868" s="44"/>
      <c r="T868" s="44"/>
      <c r="U868" s="45"/>
      <c r="V868" s="45"/>
      <c r="W868" s="46"/>
      <c r="X868" s="47"/>
      <c r="Y868" s="48"/>
    </row>
    <row r="869" customFormat="false" ht="11.25" hidden="false" customHeight="false" outlineLevel="0" collapsed="false">
      <c r="A869" s="49"/>
      <c r="B869" s="35"/>
      <c r="F869" s="37"/>
      <c r="G869" s="38"/>
      <c r="H869" s="39"/>
      <c r="I869" s="40"/>
      <c r="J869" s="39"/>
      <c r="K869" s="41"/>
      <c r="L869" s="41"/>
      <c r="M869" s="42"/>
      <c r="N869" s="42"/>
      <c r="O869" s="42"/>
      <c r="P869" s="42"/>
      <c r="Q869" s="42"/>
      <c r="R869" s="43"/>
      <c r="S869" s="44"/>
      <c r="T869" s="44"/>
      <c r="U869" s="45"/>
      <c r="V869" s="45"/>
      <c r="W869" s="46"/>
      <c r="X869" s="47"/>
      <c r="Y869" s="48"/>
    </row>
    <row r="870" customFormat="false" ht="11.25" hidden="false" customHeight="false" outlineLevel="0" collapsed="false">
      <c r="A870" s="49"/>
      <c r="B870" s="35"/>
      <c r="F870" s="37"/>
      <c r="G870" s="38"/>
      <c r="H870" s="39"/>
      <c r="I870" s="40"/>
      <c r="J870" s="39"/>
      <c r="K870" s="41"/>
      <c r="L870" s="41"/>
      <c r="M870" s="42"/>
      <c r="N870" s="42"/>
      <c r="O870" s="42"/>
      <c r="P870" s="42"/>
      <c r="Q870" s="42"/>
      <c r="R870" s="43"/>
      <c r="S870" s="44"/>
      <c r="T870" s="44"/>
      <c r="U870" s="45"/>
      <c r="V870" s="45"/>
      <c r="W870" s="46"/>
      <c r="X870" s="47"/>
      <c r="Y870" s="48"/>
    </row>
    <row r="871" customFormat="false" ht="11.25" hidden="false" customHeight="false" outlineLevel="0" collapsed="false">
      <c r="A871" s="49"/>
      <c r="B871" s="35"/>
      <c r="F871" s="37"/>
      <c r="G871" s="38"/>
      <c r="H871" s="39"/>
      <c r="I871" s="40"/>
      <c r="J871" s="39"/>
      <c r="K871" s="41"/>
      <c r="L871" s="41"/>
      <c r="M871" s="42"/>
      <c r="N871" s="42"/>
      <c r="O871" s="42"/>
      <c r="P871" s="42"/>
      <c r="Q871" s="42"/>
      <c r="R871" s="43"/>
      <c r="S871" s="44"/>
      <c r="T871" s="44"/>
      <c r="U871" s="45"/>
      <c r="V871" s="45"/>
      <c r="W871" s="46"/>
      <c r="X871" s="47"/>
      <c r="Y871" s="48"/>
    </row>
    <row r="872" customFormat="false" ht="11.25" hidden="false" customHeight="false" outlineLevel="0" collapsed="false">
      <c r="A872" s="49"/>
      <c r="B872" s="35"/>
      <c r="F872" s="37"/>
      <c r="G872" s="38"/>
      <c r="H872" s="39"/>
      <c r="I872" s="40"/>
      <c r="J872" s="39"/>
      <c r="K872" s="41"/>
      <c r="L872" s="41"/>
      <c r="M872" s="42"/>
      <c r="N872" s="42"/>
      <c r="O872" s="42"/>
      <c r="P872" s="42"/>
      <c r="Q872" s="42"/>
      <c r="R872" s="43"/>
      <c r="S872" s="44"/>
      <c r="T872" s="44"/>
      <c r="U872" s="45"/>
      <c r="V872" s="45"/>
      <c r="W872" s="46"/>
      <c r="X872" s="47"/>
      <c r="Y872" s="48"/>
    </row>
    <row r="873" customFormat="false" ht="11.25" hidden="false" customHeight="false" outlineLevel="0" collapsed="false">
      <c r="A873" s="49"/>
      <c r="B873" s="35"/>
      <c r="F873" s="37"/>
      <c r="G873" s="38"/>
      <c r="H873" s="39"/>
      <c r="I873" s="40"/>
      <c r="J873" s="39"/>
      <c r="K873" s="41"/>
      <c r="L873" s="41"/>
      <c r="M873" s="42"/>
      <c r="N873" s="42"/>
      <c r="O873" s="42"/>
      <c r="P873" s="42"/>
      <c r="Q873" s="42"/>
      <c r="R873" s="43"/>
      <c r="S873" s="44"/>
      <c r="T873" s="44"/>
      <c r="U873" s="45"/>
      <c r="V873" s="45"/>
      <c r="W873" s="46"/>
      <c r="X873" s="47"/>
      <c r="Y873" s="48"/>
    </row>
    <row r="874" customFormat="false" ht="11.25" hidden="false" customHeight="false" outlineLevel="0" collapsed="false">
      <c r="A874" s="49"/>
      <c r="B874" s="35"/>
      <c r="F874" s="37"/>
      <c r="G874" s="38"/>
      <c r="H874" s="39"/>
      <c r="I874" s="40"/>
      <c r="J874" s="39"/>
      <c r="K874" s="41"/>
      <c r="L874" s="41"/>
      <c r="M874" s="42"/>
      <c r="N874" s="42"/>
      <c r="O874" s="42"/>
      <c r="P874" s="42"/>
      <c r="Q874" s="42"/>
      <c r="R874" s="43"/>
      <c r="S874" s="44"/>
      <c r="T874" s="44"/>
      <c r="U874" s="45"/>
      <c r="V874" s="45"/>
      <c r="W874" s="46"/>
      <c r="X874" s="47"/>
      <c r="Y874" s="48"/>
    </row>
    <row r="875" customFormat="false" ht="11.25" hidden="false" customHeight="false" outlineLevel="0" collapsed="false">
      <c r="A875" s="49"/>
      <c r="B875" s="35"/>
      <c r="F875" s="37"/>
      <c r="G875" s="38"/>
      <c r="H875" s="39"/>
      <c r="I875" s="40"/>
      <c r="J875" s="39"/>
      <c r="K875" s="41"/>
      <c r="L875" s="41"/>
      <c r="M875" s="42"/>
      <c r="N875" s="42"/>
      <c r="O875" s="42"/>
      <c r="P875" s="42"/>
      <c r="Q875" s="42"/>
      <c r="R875" s="43"/>
      <c r="S875" s="44"/>
      <c r="T875" s="44"/>
      <c r="U875" s="45"/>
      <c r="V875" s="45"/>
      <c r="W875" s="46"/>
      <c r="X875" s="47"/>
      <c r="Y875" s="48"/>
    </row>
    <row r="876" customFormat="false" ht="11.25" hidden="false" customHeight="false" outlineLevel="0" collapsed="false">
      <c r="A876" s="49"/>
      <c r="B876" s="35"/>
      <c r="F876" s="37"/>
      <c r="G876" s="38"/>
      <c r="H876" s="39"/>
      <c r="I876" s="40"/>
      <c r="J876" s="39"/>
      <c r="K876" s="41"/>
      <c r="L876" s="41"/>
      <c r="M876" s="42"/>
      <c r="N876" s="42"/>
      <c r="O876" s="42"/>
      <c r="P876" s="42"/>
      <c r="Q876" s="42"/>
      <c r="R876" s="43"/>
      <c r="S876" s="44"/>
      <c r="T876" s="44"/>
      <c r="U876" s="45"/>
      <c r="V876" s="45"/>
      <c r="W876" s="46"/>
      <c r="X876" s="47"/>
      <c r="Y876" s="48"/>
    </row>
    <row r="877" customFormat="false" ht="11.25" hidden="false" customHeight="false" outlineLevel="0" collapsed="false">
      <c r="A877" s="49"/>
      <c r="B877" s="35"/>
      <c r="F877" s="37"/>
      <c r="G877" s="38"/>
      <c r="H877" s="39"/>
      <c r="I877" s="40"/>
      <c r="J877" s="39"/>
      <c r="K877" s="41"/>
      <c r="L877" s="41"/>
      <c r="M877" s="42"/>
      <c r="N877" s="42"/>
      <c r="O877" s="42"/>
      <c r="P877" s="42"/>
      <c r="Q877" s="42"/>
      <c r="R877" s="43"/>
      <c r="S877" s="44"/>
      <c r="T877" s="44"/>
      <c r="U877" s="45"/>
      <c r="V877" s="45"/>
      <c r="W877" s="46"/>
      <c r="X877" s="47"/>
      <c r="Y877" s="48"/>
    </row>
    <row r="878" customFormat="false" ht="11.25" hidden="false" customHeight="false" outlineLevel="0" collapsed="false">
      <c r="A878" s="49"/>
      <c r="B878" s="35"/>
      <c r="F878" s="37"/>
      <c r="G878" s="38"/>
      <c r="H878" s="39"/>
      <c r="I878" s="40"/>
      <c r="J878" s="39"/>
      <c r="K878" s="41"/>
      <c r="L878" s="41"/>
      <c r="M878" s="42"/>
      <c r="N878" s="42"/>
      <c r="O878" s="42"/>
      <c r="P878" s="42"/>
      <c r="Q878" s="42"/>
      <c r="R878" s="43"/>
      <c r="S878" s="44"/>
      <c r="T878" s="44"/>
      <c r="U878" s="45"/>
      <c r="V878" s="45"/>
      <c r="W878" s="46"/>
      <c r="X878" s="47"/>
      <c r="Y878" s="48"/>
    </row>
    <row r="879" customFormat="false" ht="11.25" hidden="false" customHeight="false" outlineLevel="0" collapsed="false">
      <c r="A879" s="49"/>
      <c r="B879" s="35"/>
      <c r="F879" s="37"/>
      <c r="G879" s="38"/>
      <c r="H879" s="39"/>
      <c r="I879" s="40"/>
      <c r="J879" s="39"/>
      <c r="K879" s="41"/>
      <c r="L879" s="41"/>
      <c r="M879" s="42"/>
      <c r="N879" s="42"/>
      <c r="O879" s="42"/>
      <c r="P879" s="42"/>
      <c r="Q879" s="42"/>
      <c r="R879" s="43"/>
      <c r="S879" s="44"/>
      <c r="T879" s="44"/>
      <c r="U879" s="45"/>
      <c r="V879" s="45"/>
      <c r="W879" s="46"/>
      <c r="X879" s="47"/>
      <c r="Y879" s="48"/>
    </row>
    <row r="880" customFormat="false" ht="11.25" hidden="false" customHeight="false" outlineLevel="0" collapsed="false">
      <c r="A880" s="49"/>
      <c r="B880" s="35"/>
      <c r="F880" s="37"/>
      <c r="G880" s="38"/>
      <c r="H880" s="39"/>
      <c r="I880" s="40"/>
      <c r="J880" s="39"/>
      <c r="K880" s="41"/>
      <c r="L880" s="41"/>
      <c r="M880" s="42"/>
      <c r="N880" s="42"/>
      <c r="O880" s="42"/>
      <c r="P880" s="42"/>
      <c r="Q880" s="42"/>
      <c r="R880" s="43"/>
      <c r="S880" s="44"/>
      <c r="T880" s="44"/>
      <c r="U880" s="45"/>
      <c r="V880" s="45"/>
      <c r="W880" s="46"/>
      <c r="X880" s="47"/>
      <c r="Y880" s="48"/>
    </row>
    <row r="881" customFormat="false" ht="11.25" hidden="false" customHeight="false" outlineLevel="0" collapsed="false">
      <c r="A881" s="49"/>
      <c r="B881" s="35"/>
      <c r="F881" s="37"/>
      <c r="G881" s="38"/>
      <c r="H881" s="39"/>
      <c r="I881" s="40"/>
      <c r="J881" s="39"/>
      <c r="K881" s="41"/>
      <c r="L881" s="41"/>
      <c r="M881" s="42"/>
      <c r="N881" s="42"/>
      <c r="O881" s="42"/>
      <c r="P881" s="42"/>
      <c r="Q881" s="42"/>
      <c r="R881" s="43"/>
      <c r="S881" s="44"/>
      <c r="T881" s="44"/>
      <c r="U881" s="45"/>
      <c r="V881" s="45"/>
      <c r="W881" s="46"/>
      <c r="X881" s="47"/>
      <c r="Y881" s="48"/>
    </row>
    <row r="882" customFormat="false" ht="11.25" hidden="false" customHeight="false" outlineLevel="0" collapsed="false">
      <c r="A882" s="49"/>
      <c r="B882" s="35"/>
      <c r="F882" s="37"/>
      <c r="G882" s="38"/>
      <c r="H882" s="39"/>
      <c r="I882" s="40"/>
      <c r="J882" s="39"/>
      <c r="K882" s="41"/>
      <c r="L882" s="41"/>
      <c r="M882" s="42"/>
      <c r="N882" s="42"/>
      <c r="O882" s="42"/>
      <c r="P882" s="42"/>
      <c r="Q882" s="42"/>
      <c r="R882" s="43"/>
      <c r="S882" s="44"/>
      <c r="T882" s="44"/>
      <c r="U882" s="45"/>
      <c r="V882" s="45"/>
      <c r="W882" s="46"/>
      <c r="X882" s="47"/>
      <c r="Y882" s="48"/>
    </row>
    <row r="883" customFormat="false" ht="11.25" hidden="false" customHeight="false" outlineLevel="0" collapsed="false">
      <c r="A883" s="49"/>
      <c r="B883" s="35"/>
      <c r="F883" s="37"/>
      <c r="G883" s="38"/>
      <c r="H883" s="39"/>
      <c r="I883" s="40"/>
      <c r="J883" s="39"/>
      <c r="K883" s="41"/>
      <c r="L883" s="41"/>
      <c r="M883" s="42"/>
      <c r="N883" s="42"/>
      <c r="O883" s="42"/>
      <c r="P883" s="42"/>
      <c r="Q883" s="42"/>
      <c r="R883" s="43"/>
      <c r="S883" s="44"/>
      <c r="T883" s="44"/>
      <c r="U883" s="45"/>
      <c r="V883" s="45"/>
      <c r="W883" s="46"/>
      <c r="X883" s="47"/>
      <c r="Y883" s="48"/>
    </row>
    <row r="884" customFormat="false" ht="11.25" hidden="false" customHeight="false" outlineLevel="0" collapsed="false">
      <c r="A884" s="49"/>
      <c r="B884" s="35"/>
      <c r="F884" s="37"/>
      <c r="G884" s="38"/>
      <c r="H884" s="39"/>
      <c r="I884" s="40"/>
      <c r="J884" s="39"/>
      <c r="K884" s="41"/>
      <c r="L884" s="41"/>
      <c r="M884" s="42"/>
      <c r="N884" s="42"/>
      <c r="O884" s="42"/>
      <c r="P884" s="42"/>
      <c r="Q884" s="42"/>
      <c r="R884" s="43"/>
      <c r="S884" s="44"/>
      <c r="T884" s="44"/>
      <c r="U884" s="45"/>
      <c r="V884" s="45"/>
      <c r="W884" s="46"/>
      <c r="X884" s="47"/>
      <c r="Y884" s="48"/>
    </row>
    <row r="885" customFormat="false" ht="11.25" hidden="false" customHeight="false" outlineLevel="0" collapsed="false">
      <c r="A885" s="49"/>
      <c r="B885" s="35"/>
      <c r="F885" s="37"/>
      <c r="G885" s="38"/>
      <c r="H885" s="39"/>
      <c r="I885" s="40"/>
      <c r="J885" s="39"/>
      <c r="K885" s="41"/>
      <c r="L885" s="41"/>
      <c r="M885" s="42"/>
      <c r="N885" s="42"/>
      <c r="O885" s="42"/>
      <c r="P885" s="42"/>
      <c r="Q885" s="42"/>
      <c r="R885" s="43"/>
      <c r="S885" s="44"/>
      <c r="T885" s="44"/>
      <c r="U885" s="45"/>
      <c r="V885" s="45"/>
      <c r="W885" s="46"/>
      <c r="X885" s="47"/>
      <c r="Y885" s="48"/>
    </row>
    <row r="886" customFormat="false" ht="11.25" hidden="false" customHeight="false" outlineLevel="0" collapsed="false">
      <c r="A886" s="49"/>
      <c r="B886" s="35"/>
      <c r="F886" s="37"/>
      <c r="G886" s="38"/>
      <c r="H886" s="39"/>
      <c r="I886" s="40"/>
      <c r="J886" s="39"/>
      <c r="K886" s="41"/>
      <c r="L886" s="41"/>
      <c r="M886" s="42"/>
      <c r="N886" s="42"/>
      <c r="O886" s="42"/>
      <c r="P886" s="42"/>
      <c r="Q886" s="42"/>
      <c r="R886" s="43"/>
      <c r="S886" s="44"/>
      <c r="T886" s="44"/>
      <c r="U886" s="45"/>
      <c r="V886" s="45"/>
      <c r="W886" s="46"/>
      <c r="X886" s="47"/>
      <c r="Y886" s="48"/>
    </row>
    <row r="887" customFormat="false" ht="11.25" hidden="false" customHeight="false" outlineLevel="0" collapsed="false">
      <c r="A887" s="49"/>
      <c r="B887" s="35"/>
      <c r="F887" s="37"/>
      <c r="G887" s="38"/>
      <c r="H887" s="39"/>
      <c r="I887" s="40"/>
      <c r="J887" s="39"/>
      <c r="K887" s="41"/>
      <c r="L887" s="41"/>
      <c r="M887" s="42"/>
      <c r="N887" s="42"/>
      <c r="O887" s="42"/>
      <c r="P887" s="42"/>
      <c r="Q887" s="42"/>
      <c r="R887" s="43"/>
      <c r="S887" s="44"/>
      <c r="T887" s="44"/>
      <c r="U887" s="45"/>
      <c r="V887" s="45"/>
      <c r="W887" s="46"/>
      <c r="X887" s="47"/>
      <c r="Y887" s="48"/>
    </row>
    <row r="888" customFormat="false" ht="11.25" hidden="false" customHeight="false" outlineLevel="0" collapsed="false">
      <c r="A888" s="49"/>
      <c r="B888" s="35"/>
      <c r="F888" s="37"/>
      <c r="G888" s="38"/>
      <c r="H888" s="39"/>
      <c r="I888" s="40"/>
      <c r="J888" s="39"/>
      <c r="K888" s="41"/>
      <c r="L888" s="41"/>
      <c r="M888" s="42"/>
      <c r="N888" s="42"/>
      <c r="O888" s="42"/>
      <c r="P888" s="42"/>
      <c r="Q888" s="42"/>
      <c r="R888" s="43"/>
      <c r="S888" s="44"/>
      <c r="T888" s="44"/>
      <c r="U888" s="45"/>
      <c r="V888" s="45"/>
      <c r="W888" s="46"/>
      <c r="X888" s="47"/>
      <c r="Y888" s="48"/>
    </row>
    <row r="889" customFormat="false" ht="11.25" hidden="false" customHeight="false" outlineLevel="0" collapsed="false">
      <c r="A889" s="49"/>
      <c r="B889" s="35"/>
      <c r="F889" s="37"/>
      <c r="G889" s="38"/>
      <c r="H889" s="39"/>
      <c r="I889" s="40"/>
      <c r="J889" s="39"/>
      <c r="K889" s="41"/>
      <c r="L889" s="41"/>
      <c r="M889" s="42"/>
      <c r="N889" s="42"/>
      <c r="O889" s="42"/>
      <c r="P889" s="42"/>
      <c r="Q889" s="42"/>
      <c r="R889" s="43"/>
      <c r="S889" s="44"/>
      <c r="T889" s="44"/>
      <c r="U889" s="45"/>
      <c r="V889" s="45"/>
      <c r="W889" s="46"/>
      <c r="X889" s="47"/>
      <c r="Y889" s="48"/>
    </row>
    <row r="890" customFormat="false" ht="11.25" hidden="false" customHeight="false" outlineLevel="0" collapsed="false">
      <c r="A890" s="49"/>
      <c r="B890" s="35"/>
      <c r="F890" s="37"/>
      <c r="G890" s="38"/>
      <c r="H890" s="39"/>
      <c r="I890" s="40"/>
      <c r="J890" s="39"/>
      <c r="K890" s="41"/>
      <c r="L890" s="41"/>
      <c r="M890" s="42"/>
      <c r="N890" s="42"/>
      <c r="O890" s="42"/>
      <c r="P890" s="42"/>
      <c r="Q890" s="42"/>
      <c r="R890" s="43"/>
      <c r="S890" s="44"/>
      <c r="T890" s="44"/>
      <c r="U890" s="45"/>
      <c r="V890" s="45"/>
      <c r="W890" s="46"/>
      <c r="X890" s="47"/>
      <c r="Y890" s="48"/>
    </row>
    <row r="891" customFormat="false" ht="11.25" hidden="false" customHeight="false" outlineLevel="0" collapsed="false">
      <c r="A891" s="49"/>
      <c r="B891" s="35"/>
      <c r="F891" s="37"/>
      <c r="G891" s="38"/>
      <c r="H891" s="39"/>
      <c r="I891" s="40"/>
      <c r="J891" s="39"/>
      <c r="K891" s="41"/>
      <c r="L891" s="41"/>
      <c r="M891" s="42"/>
      <c r="N891" s="42"/>
      <c r="O891" s="42"/>
      <c r="P891" s="42"/>
      <c r="Q891" s="42"/>
      <c r="R891" s="43"/>
      <c r="S891" s="44"/>
      <c r="T891" s="44"/>
      <c r="U891" s="45"/>
      <c r="V891" s="45"/>
      <c r="W891" s="46"/>
      <c r="X891" s="47"/>
      <c r="Y891" s="48"/>
    </row>
    <row r="892" customFormat="false" ht="11.25" hidden="false" customHeight="false" outlineLevel="0" collapsed="false">
      <c r="A892" s="49"/>
      <c r="B892" s="35"/>
      <c r="F892" s="37"/>
      <c r="G892" s="38"/>
      <c r="H892" s="39"/>
      <c r="I892" s="40"/>
      <c r="J892" s="39"/>
      <c r="K892" s="41"/>
      <c r="L892" s="41"/>
      <c r="M892" s="42"/>
      <c r="N892" s="42"/>
      <c r="O892" s="42"/>
      <c r="P892" s="42"/>
      <c r="Q892" s="42"/>
      <c r="R892" s="43"/>
      <c r="S892" s="44"/>
      <c r="T892" s="44"/>
      <c r="U892" s="45"/>
      <c r="V892" s="45"/>
      <c r="W892" s="46"/>
      <c r="X892" s="47"/>
      <c r="Y892" s="48"/>
    </row>
    <row r="893" customFormat="false" ht="11.25" hidden="false" customHeight="false" outlineLevel="0" collapsed="false">
      <c r="A893" s="49"/>
      <c r="B893" s="35"/>
      <c r="F893" s="37"/>
      <c r="G893" s="38"/>
      <c r="H893" s="39"/>
      <c r="I893" s="40"/>
      <c r="J893" s="39"/>
      <c r="K893" s="41"/>
      <c r="L893" s="41"/>
      <c r="M893" s="42"/>
      <c r="N893" s="42"/>
      <c r="O893" s="42"/>
      <c r="P893" s="42"/>
      <c r="Q893" s="42"/>
      <c r="R893" s="43"/>
      <c r="S893" s="44"/>
      <c r="T893" s="44"/>
      <c r="U893" s="45"/>
      <c r="V893" s="45"/>
      <c r="W893" s="46"/>
      <c r="X893" s="47"/>
      <c r="Y893" s="48"/>
    </row>
    <row r="894" customFormat="false" ht="11.25" hidden="false" customHeight="false" outlineLevel="0" collapsed="false">
      <c r="A894" s="49"/>
      <c r="B894" s="35"/>
      <c r="F894" s="37"/>
      <c r="G894" s="38"/>
      <c r="H894" s="39"/>
      <c r="I894" s="40"/>
      <c r="J894" s="39"/>
      <c r="K894" s="41"/>
      <c r="L894" s="41"/>
      <c r="M894" s="42"/>
      <c r="N894" s="42"/>
      <c r="O894" s="42"/>
      <c r="P894" s="42"/>
      <c r="Q894" s="42"/>
      <c r="R894" s="43"/>
      <c r="S894" s="44"/>
      <c r="T894" s="44"/>
      <c r="U894" s="45"/>
      <c r="V894" s="45"/>
      <c r="W894" s="46"/>
      <c r="X894" s="47"/>
      <c r="Y894" s="48"/>
    </row>
    <row r="895" customFormat="false" ht="11.25" hidden="false" customHeight="false" outlineLevel="0" collapsed="false">
      <c r="A895" s="49"/>
      <c r="B895" s="35"/>
      <c r="F895" s="37"/>
      <c r="G895" s="38"/>
      <c r="H895" s="39"/>
      <c r="I895" s="40"/>
      <c r="J895" s="39"/>
      <c r="K895" s="41"/>
      <c r="L895" s="41"/>
      <c r="M895" s="42"/>
      <c r="N895" s="42"/>
      <c r="O895" s="42"/>
      <c r="P895" s="42"/>
      <c r="Q895" s="42"/>
      <c r="R895" s="43"/>
      <c r="S895" s="44"/>
      <c r="T895" s="44"/>
      <c r="U895" s="45"/>
      <c r="V895" s="45"/>
      <c r="W895" s="46"/>
      <c r="X895" s="47"/>
      <c r="Y895" s="48"/>
    </row>
    <row r="896" customFormat="false" ht="11.25" hidden="false" customHeight="false" outlineLevel="0" collapsed="false">
      <c r="A896" s="49"/>
      <c r="B896" s="35"/>
      <c r="F896" s="37"/>
      <c r="G896" s="38"/>
      <c r="H896" s="39"/>
      <c r="I896" s="40"/>
      <c r="J896" s="39"/>
      <c r="K896" s="41"/>
      <c r="L896" s="41"/>
      <c r="M896" s="42"/>
      <c r="N896" s="42"/>
      <c r="O896" s="42"/>
      <c r="P896" s="42"/>
      <c r="Q896" s="42"/>
      <c r="R896" s="43"/>
      <c r="S896" s="44"/>
      <c r="T896" s="44"/>
      <c r="U896" s="45"/>
      <c r="V896" s="45"/>
      <c r="W896" s="46"/>
      <c r="X896" s="47"/>
      <c r="Y896" s="48"/>
    </row>
    <row r="897" customFormat="false" ht="11.25" hidden="false" customHeight="false" outlineLevel="0" collapsed="false">
      <c r="A897" s="49"/>
      <c r="B897" s="35"/>
      <c r="F897" s="37"/>
      <c r="G897" s="38"/>
      <c r="H897" s="39"/>
      <c r="I897" s="40"/>
      <c r="J897" s="39"/>
      <c r="K897" s="41"/>
      <c r="L897" s="41"/>
      <c r="M897" s="42"/>
      <c r="N897" s="42"/>
      <c r="O897" s="42"/>
      <c r="P897" s="42"/>
      <c r="Q897" s="42"/>
      <c r="R897" s="43"/>
      <c r="S897" s="44"/>
      <c r="T897" s="44"/>
      <c r="U897" s="45"/>
      <c r="V897" s="45"/>
      <c r="W897" s="46"/>
      <c r="X897" s="47"/>
      <c r="Y897" s="48"/>
    </row>
    <row r="898" customFormat="false" ht="11.25" hidden="false" customHeight="false" outlineLevel="0" collapsed="false">
      <c r="A898" s="49"/>
      <c r="B898" s="35"/>
      <c r="F898" s="37"/>
      <c r="G898" s="38"/>
      <c r="H898" s="39"/>
      <c r="I898" s="40"/>
      <c r="J898" s="39"/>
      <c r="K898" s="41"/>
      <c r="L898" s="41"/>
      <c r="M898" s="42"/>
      <c r="N898" s="42"/>
      <c r="O898" s="42"/>
      <c r="P898" s="42"/>
      <c r="Q898" s="42"/>
      <c r="R898" s="43"/>
      <c r="S898" s="44"/>
      <c r="T898" s="44"/>
      <c r="U898" s="45"/>
      <c r="V898" s="45"/>
      <c r="W898" s="46"/>
      <c r="X898" s="47"/>
      <c r="Y898" s="48"/>
    </row>
    <row r="899" customFormat="false" ht="11.25" hidden="false" customHeight="false" outlineLevel="0" collapsed="false">
      <c r="A899" s="49"/>
      <c r="B899" s="35"/>
      <c r="F899" s="37"/>
      <c r="G899" s="38"/>
      <c r="H899" s="39"/>
      <c r="I899" s="40"/>
      <c r="J899" s="39"/>
      <c r="K899" s="41"/>
      <c r="L899" s="41"/>
      <c r="M899" s="42"/>
      <c r="N899" s="42"/>
      <c r="O899" s="42"/>
      <c r="P899" s="42"/>
      <c r="Q899" s="42"/>
      <c r="R899" s="43"/>
      <c r="S899" s="44"/>
      <c r="T899" s="44"/>
      <c r="U899" s="45"/>
      <c r="V899" s="45"/>
      <c r="W899" s="46"/>
      <c r="X899" s="47"/>
      <c r="Y899" s="48"/>
    </row>
    <row r="900" customFormat="false" ht="11.25" hidden="false" customHeight="false" outlineLevel="0" collapsed="false">
      <c r="A900" s="49"/>
      <c r="B900" s="35"/>
      <c r="F900" s="37"/>
      <c r="G900" s="38"/>
      <c r="H900" s="39"/>
      <c r="I900" s="40"/>
      <c r="J900" s="39"/>
      <c r="K900" s="41"/>
      <c r="L900" s="41"/>
      <c r="M900" s="42"/>
      <c r="N900" s="42"/>
      <c r="O900" s="42"/>
      <c r="P900" s="42"/>
      <c r="Q900" s="42"/>
      <c r="R900" s="43"/>
      <c r="S900" s="44"/>
      <c r="T900" s="44"/>
      <c r="U900" s="45"/>
      <c r="V900" s="45"/>
      <c r="W900" s="46"/>
      <c r="X900" s="47"/>
      <c r="Y900" s="48"/>
    </row>
    <row r="901" customFormat="false" ht="11.25" hidden="false" customHeight="false" outlineLevel="0" collapsed="false">
      <c r="A901" s="49"/>
      <c r="B901" s="35"/>
      <c r="F901" s="37"/>
      <c r="G901" s="38"/>
      <c r="H901" s="39"/>
      <c r="I901" s="40"/>
      <c r="J901" s="39"/>
      <c r="K901" s="41"/>
      <c r="L901" s="41"/>
      <c r="M901" s="42"/>
      <c r="N901" s="42"/>
      <c r="O901" s="42"/>
      <c r="P901" s="42"/>
      <c r="Q901" s="42"/>
      <c r="R901" s="43"/>
      <c r="S901" s="44"/>
      <c r="T901" s="44"/>
      <c r="U901" s="45"/>
      <c r="V901" s="45"/>
      <c r="W901" s="46"/>
      <c r="X901" s="47"/>
      <c r="Y901" s="48"/>
    </row>
    <row r="902" customFormat="false" ht="11.25" hidden="false" customHeight="false" outlineLevel="0" collapsed="false">
      <c r="A902" s="49"/>
      <c r="B902" s="35"/>
      <c r="F902" s="37"/>
      <c r="G902" s="38"/>
      <c r="H902" s="39"/>
      <c r="I902" s="40"/>
      <c r="J902" s="39"/>
      <c r="K902" s="41"/>
      <c r="L902" s="41"/>
      <c r="M902" s="42"/>
      <c r="N902" s="42"/>
      <c r="O902" s="42"/>
      <c r="P902" s="42"/>
      <c r="Q902" s="42"/>
      <c r="R902" s="43"/>
      <c r="S902" s="44"/>
      <c r="T902" s="44"/>
      <c r="U902" s="45"/>
      <c r="V902" s="45"/>
      <c r="W902" s="46"/>
      <c r="X902" s="47"/>
      <c r="Y902" s="48"/>
    </row>
    <row r="903" customFormat="false" ht="11.25" hidden="false" customHeight="false" outlineLevel="0" collapsed="false">
      <c r="A903" s="49"/>
      <c r="B903" s="35"/>
      <c r="F903" s="37"/>
      <c r="G903" s="38"/>
      <c r="H903" s="39"/>
      <c r="I903" s="40"/>
      <c r="J903" s="39"/>
      <c r="K903" s="41"/>
      <c r="L903" s="41"/>
      <c r="M903" s="42"/>
      <c r="N903" s="42"/>
      <c r="O903" s="42"/>
      <c r="P903" s="42"/>
      <c r="Q903" s="42"/>
      <c r="R903" s="43"/>
      <c r="S903" s="44"/>
      <c r="T903" s="44"/>
      <c r="U903" s="45"/>
      <c r="V903" s="45"/>
      <c r="W903" s="46"/>
      <c r="X903" s="47"/>
      <c r="Y903" s="48"/>
    </row>
    <row r="904" customFormat="false" ht="11.25" hidden="false" customHeight="false" outlineLevel="0" collapsed="false">
      <c r="A904" s="49"/>
      <c r="B904" s="35"/>
      <c r="F904" s="37"/>
      <c r="G904" s="38"/>
      <c r="H904" s="39"/>
      <c r="I904" s="40"/>
      <c r="J904" s="39"/>
      <c r="K904" s="41"/>
      <c r="L904" s="41"/>
      <c r="M904" s="42"/>
      <c r="N904" s="42"/>
      <c r="O904" s="42"/>
      <c r="P904" s="42"/>
      <c r="Q904" s="42"/>
      <c r="R904" s="43"/>
      <c r="S904" s="44"/>
      <c r="T904" s="44"/>
      <c r="U904" s="45"/>
      <c r="V904" s="45"/>
      <c r="W904" s="46"/>
      <c r="X904" s="47"/>
      <c r="Y904" s="48"/>
    </row>
    <row r="905" customFormat="false" ht="11.25" hidden="false" customHeight="false" outlineLevel="0" collapsed="false">
      <c r="A905" s="49"/>
      <c r="B905" s="35"/>
      <c r="F905" s="37"/>
      <c r="G905" s="38"/>
      <c r="H905" s="39"/>
      <c r="I905" s="40"/>
      <c r="J905" s="39"/>
      <c r="K905" s="41"/>
      <c r="L905" s="41"/>
      <c r="M905" s="42"/>
      <c r="N905" s="42"/>
      <c r="O905" s="42"/>
      <c r="P905" s="42"/>
      <c r="Q905" s="42"/>
      <c r="R905" s="43"/>
      <c r="S905" s="44"/>
      <c r="T905" s="44"/>
      <c r="U905" s="45"/>
      <c r="V905" s="45"/>
      <c r="W905" s="46"/>
      <c r="X905" s="47"/>
      <c r="Y905" s="48"/>
    </row>
    <row r="906" customFormat="false" ht="11.25" hidden="false" customHeight="false" outlineLevel="0" collapsed="false">
      <c r="A906" s="49"/>
      <c r="B906" s="35"/>
      <c r="F906" s="37"/>
      <c r="G906" s="38"/>
      <c r="H906" s="39"/>
      <c r="I906" s="40"/>
      <c r="J906" s="39"/>
      <c r="K906" s="41"/>
      <c r="L906" s="41"/>
      <c r="M906" s="42"/>
      <c r="N906" s="42"/>
      <c r="O906" s="42"/>
      <c r="P906" s="42"/>
      <c r="Q906" s="42"/>
      <c r="R906" s="43"/>
      <c r="S906" s="44"/>
      <c r="T906" s="44"/>
      <c r="U906" s="45"/>
      <c r="V906" s="45"/>
      <c r="W906" s="46"/>
      <c r="X906" s="47"/>
      <c r="Y906" s="48"/>
    </row>
    <row r="907" customFormat="false" ht="11.25" hidden="false" customHeight="false" outlineLevel="0" collapsed="false">
      <c r="A907" s="49"/>
      <c r="B907" s="35"/>
      <c r="F907" s="37"/>
      <c r="G907" s="38"/>
      <c r="H907" s="39"/>
      <c r="I907" s="40"/>
      <c r="J907" s="39"/>
      <c r="K907" s="41"/>
      <c r="L907" s="41"/>
      <c r="M907" s="42"/>
      <c r="N907" s="42"/>
      <c r="O907" s="42"/>
      <c r="P907" s="42"/>
      <c r="Q907" s="42"/>
      <c r="R907" s="43"/>
      <c r="S907" s="44"/>
      <c r="T907" s="44"/>
      <c r="U907" s="45"/>
      <c r="V907" s="45"/>
      <c r="W907" s="46"/>
      <c r="X907" s="47"/>
      <c r="Y907" s="48"/>
    </row>
    <row r="908" customFormat="false" ht="11.25" hidden="false" customHeight="false" outlineLevel="0" collapsed="false">
      <c r="A908" s="49"/>
      <c r="B908" s="35"/>
      <c r="F908" s="37"/>
      <c r="G908" s="38"/>
      <c r="H908" s="39"/>
      <c r="I908" s="40"/>
      <c r="J908" s="39"/>
      <c r="K908" s="41"/>
      <c r="L908" s="41"/>
      <c r="M908" s="42"/>
      <c r="N908" s="42"/>
      <c r="O908" s="42"/>
      <c r="P908" s="42"/>
      <c r="Q908" s="42"/>
      <c r="R908" s="43"/>
      <c r="S908" s="44"/>
      <c r="T908" s="44"/>
      <c r="U908" s="45"/>
      <c r="V908" s="45"/>
      <c r="W908" s="46"/>
      <c r="X908" s="47"/>
      <c r="Y908" s="48"/>
    </row>
    <row r="909" customFormat="false" ht="11.25" hidden="false" customHeight="false" outlineLevel="0" collapsed="false">
      <c r="A909" s="49"/>
      <c r="B909" s="35"/>
      <c r="F909" s="37"/>
      <c r="G909" s="38"/>
      <c r="H909" s="39"/>
      <c r="I909" s="40"/>
      <c r="J909" s="39"/>
      <c r="K909" s="41"/>
      <c r="L909" s="41"/>
      <c r="M909" s="42"/>
      <c r="N909" s="42"/>
      <c r="O909" s="42"/>
      <c r="P909" s="42"/>
      <c r="Q909" s="42"/>
      <c r="R909" s="43"/>
      <c r="S909" s="44"/>
      <c r="T909" s="44"/>
      <c r="U909" s="45"/>
      <c r="V909" s="45"/>
      <c r="W909" s="46"/>
      <c r="X909" s="47"/>
      <c r="Y909" s="48"/>
    </row>
    <row r="910" customFormat="false" ht="11.25" hidden="false" customHeight="false" outlineLevel="0" collapsed="false">
      <c r="A910" s="49"/>
      <c r="B910" s="35"/>
      <c r="F910" s="37"/>
      <c r="G910" s="38"/>
      <c r="H910" s="39"/>
      <c r="I910" s="40"/>
      <c r="J910" s="39"/>
      <c r="K910" s="41"/>
      <c r="L910" s="41"/>
      <c r="M910" s="42"/>
      <c r="N910" s="42"/>
      <c r="O910" s="42"/>
      <c r="P910" s="42"/>
      <c r="Q910" s="42"/>
      <c r="R910" s="43"/>
      <c r="S910" s="44"/>
      <c r="T910" s="44"/>
      <c r="U910" s="45"/>
      <c r="V910" s="45"/>
      <c r="W910" s="46"/>
      <c r="X910" s="47"/>
      <c r="Y910" s="48"/>
    </row>
    <row r="911" customFormat="false" ht="11.25" hidden="false" customHeight="false" outlineLevel="0" collapsed="false">
      <c r="A911" s="49"/>
      <c r="B911" s="35"/>
      <c r="F911" s="37"/>
      <c r="G911" s="38"/>
      <c r="H911" s="39"/>
      <c r="I911" s="40"/>
      <c r="J911" s="39"/>
      <c r="K911" s="41"/>
      <c r="L911" s="41"/>
      <c r="M911" s="42"/>
      <c r="N911" s="42"/>
      <c r="O911" s="42"/>
      <c r="P911" s="42"/>
      <c r="Q911" s="42"/>
      <c r="R911" s="43"/>
      <c r="S911" s="44"/>
      <c r="T911" s="44"/>
      <c r="U911" s="45"/>
      <c r="V911" s="45"/>
      <c r="W911" s="46"/>
      <c r="X911" s="47"/>
      <c r="Y911" s="48"/>
    </row>
    <row r="912" customFormat="false" ht="11.25" hidden="false" customHeight="false" outlineLevel="0" collapsed="false">
      <c r="A912" s="49"/>
      <c r="B912" s="35"/>
      <c r="F912" s="37"/>
      <c r="G912" s="38"/>
      <c r="H912" s="39"/>
      <c r="I912" s="40"/>
      <c r="J912" s="39"/>
      <c r="K912" s="41"/>
      <c r="L912" s="41"/>
      <c r="M912" s="42"/>
      <c r="N912" s="42"/>
      <c r="O912" s="42"/>
      <c r="P912" s="42"/>
      <c r="Q912" s="42"/>
      <c r="R912" s="43"/>
      <c r="S912" s="44"/>
      <c r="T912" s="44"/>
      <c r="U912" s="45"/>
      <c r="V912" s="45"/>
      <c r="W912" s="46"/>
      <c r="X912" s="47"/>
      <c r="Y912" s="48"/>
    </row>
    <row r="913" customFormat="false" ht="11.25" hidden="false" customHeight="false" outlineLevel="0" collapsed="false">
      <c r="A913" s="49"/>
      <c r="B913" s="35"/>
      <c r="F913" s="37"/>
      <c r="G913" s="38"/>
      <c r="H913" s="39"/>
      <c r="I913" s="40"/>
      <c r="J913" s="39"/>
      <c r="K913" s="41"/>
      <c r="L913" s="41"/>
      <c r="M913" s="42"/>
      <c r="N913" s="42"/>
      <c r="O913" s="42"/>
      <c r="P913" s="42"/>
      <c r="Q913" s="42"/>
      <c r="R913" s="43"/>
      <c r="S913" s="44"/>
      <c r="T913" s="44"/>
      <c r="U913" s="45"/>
      <c r="V913" s="45"/>
      <c r="W913" s="46"/>
      <c r="X913" s="47"/>
      <c r="Y913" s="48"/>
    </row>
    <row r="914" customFormat="false" ht="11.25" hidden="false" customHeight="false" outlineLevel="0" collapsed="false">
      <c r="A914" s="49"/>
      <c r="B914" s="35"/>
      <c r="F914" s="37"/>
      <c r="G914" s="38"/>
      <c r="H914" s="39"/>
      <c r="I914" s="40"/>
      <c r="J914" s="39"/>
      <c r="K914" s="41"/>
      <c r="L914" s="41"/>
      <c r="M914" s="42"/>
      <c r="N914" s="42"/>
      <c r="O914" s="42"/>
      <c r="P914" s="42"/>
      <c r="Q914" s="42"/>
      <c r="R914" s="43"/>
      <c r="S914" s="44"/>
      <c r="T914" s="44"/>
      <c r="U914" s="45"/>
      <c r="V914" s="45"/>
      <c r="W914" s="46"/>
      <c r="X914" s="47"/>
      <c r="Y914" s="48"/>
    </row>
    <row r="915" customFormat="false" ht="11.25" hidden="false" customHeight="false" outlineLevel="0" collapsed="false">
      <c r="A915" s="49"/>
      <c r="B915" s="35"/>
      <c r="F915" s="37"/>
      <c r="G915" s="38"/>
      <c r="H915" s="39"/>
      <c r="I915" s="40"/>
      <c r="J915" s="39"/>
      <c r="K915" s="41"/>
      <c r="L915" s="41"/>
      <c r="M915" s="42"/>
      <c r="N915" s="42"/>
      <c r="O915" s="42"/>
      <c r="P915" s="42"/>
      <c r="Q915" s="42"/>
      <c r="R915" s="43"/>
      <c r="S915" s="44"/>
      <c r="T915" s="44"/>
      <c r="U915" s="45"/>
      <c r="V915" s="45"/>
      <c r="W915" s="46"/>
      <c r="X915" s="47"/>
      <c r="Y915" s="48"/>
    </row>
    <row r="916" customFormat="false" ht="11.25" hidden="false" customHeight="false" outlineLevel="0" collapsed="false">
      <c r="A916" s="49"/>
      <c r="B916" s="35"/>
      <c r="F916" s="37"/>
      <c r="G916" s="38"/>
      <c r="H916" s="39"/>
      <c r="I916" s="40"/>
      <c r="J916" s="39"/>
      <c r="K916" s="41"/>
      <c r="L916" s="41"/>
      <c r="M916" s="42"/>
      <c r="N916" s="42"/>
      <c r="O916" s="42"/>
      <c r="P916" s="42"/>
      <c r="Q916" s="42"/>
      <c r="R916" s="43"/>
      <c r="S916" s="44"/>
      <c r="T916" s="44"/>
      <c r="U916" s="45"/>
      <c r="V916" s="45"/>
      <c r="W916" s="46"/>
      <c r="X916" s="47"/>
      <c r="Y916" s="48"/>
    </row>
    <row r="917" customFormat="false" ht="11.25" hidden="false" customHeight="false" outlineLevel="0" collapsed="false">
      <c r="A917" s="49"/>
      <c r="B917" s="35"/>
      <c r="F917" s="37"/>
      <c r="G917" s="38"/>
      <c r="H917" s="39"/>
      <c r="I917" s="40"/>
      <c r="J917" s="39"/>
      <c r="K917" s="41"/>
      <c r="L917" s="41"/>
      <c r="M917" s="42"/>
      <c r="N917" s="42"/>
      <c r="O917" s="42"/>
      <c r="P917" s="42"/>
      <c r="Q917" s="42"/>
      <c r="R917" s="43"/>
      <c r="S917" s="44"/>
      <c r="T917" s="44"/>
      <c r="U917" s="45"/>
      <c r="V917" s="45"/>
      <c r="W917" s="46"/>
      <c r="X917" s="47"/>
      <c r="Y917" s="48"/>
    </row>
    <row r="918" customFormat="false" ht="11.25" hidden="false" customHeight="false" outlineLevel="0" collapsed="false">
      <c r="A918" s="49"/>
      <c r="B918" s="35"/>
      <c r="F918" s="37"/>
      <c r="G918" s="38"/>
      <c r="H918" s="39"/>
      <c r="I918" s="40"/>
      <c r="J918" s="39"/>
      <c r="K918" s="41"/>
      <c r="L918" s="41"/>
      <c r="M918" s="42"/>
      <c r="N918" s="42"/>
      <c r="O918" s="42"/>
      <c r="P918" s="42"/>
      <c r="Q918" s="42"/>
      <c r="R918" s="43"/>
      <c r="S918" s="44"/>
      <c r="T918" s="44"/>
      <c r="U918" s="45"/>
      <c r="V918" s="45"/>
      <c r="W918" s="46"/>
      <c r="X918" s="47"/>
      <c r="Y918" s="48"/>
    </row>
    <row r="919" customFormat="false" ht="11.25" hidden="false" customHeight="false" outlineLevel="0" collapsed="false">
      <c r="A919" s="49"/>
      <c r="B919" s="35"/>
      <c r="F919" s="37"/>
      <c r="G919" s="38"/>
      <c r="H919" s="39"/>
      <c r="I919" s="40"/>
      <c r="J919" s="39"/>
      <c r="K919" s="41"/>
      <c r="L919" s="41"/>
      <c r="M919" s="42"/>
      <c r="N919" s="42"/>
      <c r="O919" s="42"/>
      <c r="P919" s="42"/>
      <c r="Q919" s="42"/>
      <c r="R919" s="43"/>
      <c r="S919" s="44"/>
      <c r="T919" s="44"/>
      <c r="U919" s="45"/>
      <c r="V919" s="45"/>
      <c r="W919" s="46"/>
      <c r="X919" s="47"/>
      <c r="Y919" s="48"/>
    </row>
    <row r="920" customFormat="false" ht="11.25" hidden="false" customHeight="false" outlineLevel="0" collapsed="false">
      <c r="A920" s="49"/>
      <c r="B920" s="35"/>
      <c r="F920" s="37"/>
      <c r="G920" s="38"/>
      <c r="H920" s="39"/>
      <c r="I920" s="40"/>
      <c r="J920" s="39"/>
      <c r="K920" s="41"/>
      <c r="L920" s="41"/>
      <c r="M920" s="42"/>
      <c r="N920" s="42"/>
      <c r="O920" s="42"/>
      <c r="P920" s="42"/>
      <c r="Q920" s="42"/>
      <c r="R920" s="43"/>
      <c r="S920" s="44"/>
      <c r="T920" s="44"/>
      <c r="U920" s="45"/>
      <c r="V920" s="45"/>
      <c r="W920" s="46"/>
      <c r="X920" s="47"/>
      <c r="Y920" s="48"/>
    </row>
    <row r="921" customFormat="false" ht="11.25" hidden="false" customHeight="false" outlineLevel="0" collapsed="false">
      <c r="A921" s="49"/>
      <c r="B921" s="35"/>
      <c r="F921" s="37"/>
      <c r="G921" s="38"/>
      <c r="H921" s="39"/>
      <c r="I921" s="40"/>
      <c r="J921" s="39"/>
      <c r="K921" s="41"/>
      <c r="L921" s="41"/>
      <c r="M921" s="42"/>
      <c r="N921" s="42"/>
      <c r="O921" s="42"/>
      <c r="P921" s="42"/>
      <c r="Q921" s="42"/>
      <c r="R921" s="43"/>
      <c r="S921" s="44"/>
      <c r="T921" s="44"/>
      <c r="U921" s="45"/>
      <c r="V921" s="45"/>
      <c r="W921" s="46"/>
      <c r="X921" s="47"/>
      <c r="Y921" s="48"/>
    </row>
    <row r="922" customFormat="false" ht="11.25" hidden="false" customHeight="false" outlineLevel="0" collapsed="false">
      <c r="A922" s="49"/>
      <c r="B922" s="35"/>
      <c r="F922" s="37"/>
      <c r="G922" s="38"/>
      <c r="H922" s="39"/>
      <c r="I922" s="40"/>
      <c r="J922" s="39"/>
      <c r="K922" s="41"/>
      <c r="L922" s="41"/>
      <c r="M922" s="42"/>
      <c r="N922" s="42"/>
      <c r="O922" s="42"/>
      <c r="P922" s="42"/>
      <c r="Q922" s="42"/>
      <c r="R922" s="43"/>
      <c r="S922" s="44"/>
      <c r="T922" s="44"/>
      <c r="U922" s="45"/>
      <c r="V922" s="45"/>
      <c r="W922" s="46"/>
      <c r="X922" s="47"/>
      <c r="Y922" s="48"/>
    </row>
    <row r="923" customFormat="false" ht="11.25" hidden="false" customHeight="false" outlineLevel="0" collapsed="false">
      <c r="A923" s="49"/>
      <c r="B923" s="35"/>
      <c r="F923" s="37"/>
      <c r="G923" s="38"/>
      <c r="H923" s="39"/>
      <c r="I923" s="40"/>
      <c r="J923" s="39"/>
      <c r="K923" s="41"/>
      <c r="L923" s="41"/>
      <c r="M923" s="42"/>
      <c r="N923" s="42"/>
      <c r="O923" s="42"/>
      <c r="P923" s="42"/>
      <c r="Q923" s="42"/>
      <c r="R923" s="43"/>
      <c r="S923" s="44"/>
      <c r="T923" s="44"/>
      <c r="U923" s="45"/>
      <c r="V923" s="45"/>
      <c r="W923" s="46"/>
      <c r="X923" s="47"/>
      <c r="Y923" s="48"/>
    </row>
    <row r="924" customFormat="false" ht="11.25" hidden="false" customHeight="false" outlineLevel="0" collapsed="false">
      <c r="A924" s="49"/>
      <c r="B924" s="35"/>
      <c r="F924" s="37"/>
      <c r="G924" s="38"/>
      <c r="H924" s="39"/>
      <c r="I924" s="40"/>
      <c r="J924" s="39"/>
      <c r="K924" s="41"/>
      <c r="L924" s="41"/>
      <c r="M924" s="42"/>
      <c r="N924" s="42"/>
      <c r="O924" s="42"/>
      <c r="P924" s="42"/>
      <c r="Q924" s="42"/>
      <c r="R924" s="43"/>
      <c r="S924" s="44"/>
      <c r="T924" s="44"/>
      <c r="U924" s="45"/>
      <c r="V924" s="45"/>
      <c r="W924" s="46"/>
      <c r="X924" s="47"/>
      <c r="Y924" s="48"/>
    </row>
    <row r="925" customFormat="false" ht="11.25" hidden="false" customHeight="false" outlineLevel="0" collapsed="false">
      <c r="A925" s="49"/>
      <c r="B925" s="35"/>
      <c r="F925" s="37"/>
      <c r="G925" s="38"/>
      <c r="H925" s="39"/>
      <c r="I925" s="40"/>
      <c r="J925" s="39"/>
      <c r="K925" s="41"/>
      <c r="L925" s="41"/>
      <c r="M925" s="42"/>
      <c r="N925" s="42"/>
      <c r="O925" s="42"/>
      <c r="P925" s="42"/>
      <c r="Q925" s="42"/>
      <c r="R925" s="43"/>
      <c r="S925" s="44"/>
      <c r="T925" s="44"/>
      <c r="U925" s="45"/>
      <c r="V925" s="45"/>
      <c r="W925" s="46"/>
      <c r="X925" s="47"/>
      <c r="Y925" s="48"/>
    </row>
    <row r="926" customFormat="false" ht="11.25" hidden="false" customHeight="false" outlineLevel="0" collapsed="false">
      <c r="A926" s="49"/>
      <c r="B926" s="35"/>
      <c r="F926" s="37"/>
      <c r="G926" s="38"/>
      <c r="H926" s="39"/>
      <c r="I926" s="40"/>
      <c r="J926" s="39"/>
      <c r="K926" s="41"/>
      <c r="L926" s="41"/>
      <c r="M926" s="42"/>
      <c r="N926" s="42"/>
      <c r="O926" s="42"/>
      <c r="P926" s="42"/>
      <c r="Q926" s="42"/>
      <c r="R926" s="43"/>
      <c r="S926" s="44"/>
      <c r="T926" s="44"/>
      <c r="U926" s="45"/>
      <c r="V926" s="45"/>
      <c r="W926" s="46"/>
      <c r="X926" s="47"/>
      <c r="Y926" s="48"/>
    </row>
    <row r="927" customFormat="false" ht="11.25" hidden="false" customHeight="false" outlineLevel="0" collapsed="false">
      <c r="A927" s="49"/>
      <c r="B927" s="35"/>
      <c r="F927" s="37"/>
      <c r="G927" s="38"/>
      <c r="H927" s="39"/>
      <c r="I927" s="40"/>
      <c r="J927" s="39"/>
      <c r="K927" s="41"/>
      <c r="L927" s="41"/>
      <c r="M927" s="42"/>
      <c r="N927" s="42"/>
      <c r="O927" s="42"/>
      <c r="P927" s="42"/>
      <c r="Q927" s="42"/>
      <c r="R927" s="43"/>
      <c r="S927" s="44"/>
      <c r="T927" s="44"/>
      <c r="U927" s="45"/>
      <c r="V927" s="45"/>
      <c r="W927" s="46"/>
      <c r="X927" s="47"/>
      <c r="Y927" s="48"/>
    </row>
    <row r="928" customFormat="false" ht="11.25" hidden="false" customHeight="false" outlineLevel="0" collapsed="false">
      <c r="A928" s="49"/>
      <c r="B928" s="35"/>
      <c r="F928" s="37"/>
      <c r="G928" s="38"/>
      <c r="H928" s="39"/>
      <c r="I928" s="40"/>
      <c r="J928" s="39"/>
      <c r="K928" s="41"/>
      <c r="L928" s="41"/>
      <c r="M928" s="42"/>
      <c r="N928" s="42"/>
      <c r="O928" s="42"/>
      <c r="P928" s="42"/>
      <c r="Q928" s="42"/>
      <c r="R928" s="43"/>
      <c r="S928" s="44"/>
      <c r="T928" s="44"/>
      <c r="U928" s="45"/>
      <c r="V928" s="45"/>
      <c r="W928" s="46"/>
      <c r="X928" s="47"/>
      <c r="Y928" s="48"/>
    </row>
    <row r="929" customFormat="false" ht="11.25" hidden="false" customHeight="false" outlineLevel="0" collapsed="false">
      <c r="A929" s="49"/>
      <c r="B929" s="35"/>
      <c r="F929" s="37"/>
      <c r="G929" s="38"/>
      <c r="H929" s="39"/>
      <c r="I929" s="40"/>
      <c r="J929" s="39"/>
      <c r="K929" s="41"/>
      <c r="L929" s="41"/>
      <c r="M929" s="42"/>
      <c r="N929" s="42"/>
      <c r="O929" s="42"/>
      <c r="P929" s="42"/>
      <c r="Q929" s="42"/>
      <c r="R929" s="43"/>
      <c r="S929" s="44"/>
      <c r="T929" s="44"/>
      <c r="U929" s="45"/>
      <c r="V929" s="45"/>
      <c r="W929" s="46"/>
      <c r="X929" s="47"/>
      <c r="Y929" s="48"/>
    </row>
    <row r="930" customFormat="false" ht="11.25" hidden="false" customHeight="false" outlineLevel="0" collapsed="false">
      <c r="A930" s="49"/>
      <c r="B930" s="35"/>
      <c r="F930" s="37"/>
      <c r="G930" s="38"/>
      <c r="H930" s="39"/>
      <c r="I930" s="40"/>
      <c r="J930" s="39"/>
      <c r="K930" s="41"/>
      <c r="L930" s="41"/>
      <c r="M930" s="42"/>
      <c r="N930" s="42"/>
      <c r="O930" s="42"/>
      <c r="P930" s="42"/>
      <c r="Q930" s="42"/>
      <c r="R930" s="43"/>
      <c r="S930" s="44"/>
      <c r="T930" s="44"/>
      <c r="U930" s="45"/>
      <c r="V930" s="45"/>
      <c r="W930" s="46"/>
      <c r="X930" s="47"/>
      <c r="Y930" s="48"/>
    </row>
    <row r="931" customFormat="false" ht="11.25" hidden="false" customHeight="false" outlineLevel="0" collapsed="false">
      <c r="A931" s="49"/>
      <c r="B931" s="35"/>
      <c r="F931" s="37"/>
      <c r="G931" s="38"/>
      <c r="H931" s="39"/>
      <c r="I931" s="40"/>
      <c r="J931" s="39"/>
      <c r="K931" s="41"/>
      <c r="L931" s="41"/>
      <c r="M931" s="42"/>
      <c r="N931" s="42"/>
      <c r="O931" s="42"/>
      <c r="P931" s="42"/>
      <c r="Q931" s="42"/>
      <c r="R931" s="43"/>
      <c r="S931" s="44"/>
      <c r="T931" s="44"/>
      <c r="U931" s="45"/>
      <c r="V931" s="45"/>
      <c r="W931" s="46"/>
      <c r="X931" s="47"/>
      <c r="Y931" s="48"/>
    </row>
    <row r="932" customFormat="false" ht="11.25" hidden="false" customHeight="false" outlineLevel="0" collapsed="false">
      <c r="A932" s="49"/>
      <c r="B932" s="35"/>
      <c r="F932" s="37"/>
      <c r="G932" s="38"/>
      <c r="H932" s="39"/>
      <c r="I932" s="40"/>
      <c r="J932" s="39"/>
      <c r="K932" s="41"/>
      <c r="L932" s="41"/>
      <c r="M932" s="42"/>
      <c r="N932" s="42"/>
      <c r="O932" s="42"/>
      <c r="P932" s="42"/>
      <c r="Q932" s="42"/>
      <c r="R932" s="43"/>
      <c r="S932" s="44"/>
      <c r="T932" s="44"/>
      <c r="U932" s="45"/>
      <c r="V932" s="45"/>
      <c r="W932" s="46"/>
      <c r="X932" s="47"/>
      <c r="Y932" s="48"/>
    </row>
    <row r="933" customFormat="false" ht="11.25" hidden="false" customHeight="false" outlineLevel="0" collapsed="false">
      <c r="A933" s="49"/>
      <c r="B933" s="35"/>
      <c r="F933" s="37"/>
      <c r="G933" s="38"/>
      <c r="H933" s="39"/>
      <c r="I933" s="40"/>
      <c r="J933" s="39"/>
      <c r="K933" s="41"/>
      <c r="L933" s="41"/>
      <c r="M933" s="42"/>
      <c r="N933" s="42"/>
      <c r="O933" s="42"/>
      <c r="P933" s="42"/>
      <c r="Q933" s="42"/>
      <c r="R933" s="43"/>
      <c r="S933" s="44"/>
      <c r="T933" s="44"/>
      <c r="U933" s="45"/>
      <c r="V933" s="45"/>
      <c r="W933" s="46"/>
      <c r="X933" s="47"/>
      <c r="Y933" s="48"/>
    </row>
    <row r="934" customFormat="false" ht="11.25" hidden="false" customHeight="false" outlineLevel="0" collapsed="false">
      <c r="A934" s="49"/>
      <c r="B934" s="35"/>
      <c r="F934" s="37"/>
      <c r="G934" s="38"/>
      <c r="H934" s="39"/>
      <c r="I934" s="40"/>
      <c r="J934" s="39"/>
      <c r="K934" s="41"/>
      <c r="L934" s="41"/>
      <c r="M934" s="42"/>
      <c r="N934" s="42"/>
      <c r="O934" s="42"/>
      <c r="P934" s="42"/>
      <c r="Q934" s="42"/>
      <c r="R934" s="43"/>
      <c r="S934" s="44"/>
      <c r="T934" s="44"/>
      <c r="U934" s="45"/>
      <c r="V934" s="45"/>
      <c r="W934" s="46"/>
      <c r="X934" s="47"/>
      <c r="Y934" s="48"/>
    </row>
    <row r="935" customFormat="false" ht="11.25" hidden="false" customHeight="false" outlineLevel="0" collapsed="false">
      <c r="A935" s="49"/>
      <c r="B935" s="35"/>
      <c r="F935" s="37"/>
      <c r="G935" s="38"/>
      <c r="H935" s="39"/>
      <c r="I935" s="40"/>
      <c r="J935" s="39"/>
      <c r="K935" s="41"/>
      <c r="L935" s="41"/>
      <c r="M935" s="42"/>
      <c r="N935" s="42"/>
      <c r="O935" s="42"/>
      <c r="P935" s="42"/>
      <c r="Q935" s="42"/>
      <c r="R935" s="43"/>
      <c r="S935" s="44"/>
      <c r="T935" s="44"/>
      <c r="U935" s="45"/>
      <c r="V935" s="45"/>
      <c r="W935" s="46"/>
      <c r="X935" s="47"/>
      <c r="Y935" s="48"/>
    </row>
    <row r="936" customFormat="false" ht="11.25" hidden="false" customHeight="false" outlineLevel="0" collapsed="false">
      <c r="A936" s="49"/>
      <c r="B936" s="35"/>
      <c r="F936" s="37"/>
      <c r="G936" s="38"/>
      <c r="H936" s="39"/>
      <c r="I936" s="40"/>
      <c r="J936" s="39"/>
      <c r="K936" s="41"/>
      <c r="L936" s="41"/>
      <c r="M936" s="42"/>
      <c r="N936" s="42"/>
      <c r="O936" s="42"/>
      <c r="P936" s="42"/>
      <c r="Q936" s="42"/>
      <c r="R936" s="43"/>
      <c r="S936" s="44"/>
      <c r="T936" s="44"/>
      <c r="U936" s="45"/>
      <c r="V936" s="45"/>
      <c r="W936" s="46"/>
      <c r="X936" s="47"/>
      <c r="Y936" s="48"/>
    </row>
    <row r="937" customFormat="false" ht="11.25" hidden="false" customHeight="false" outlineLevel="0" collapsed="false">
      <c r="A937" s="49"/>
      <c r="B937" s="35"/>
      <c r="F937" s="37"/>
      <c r="G937" s="38"/>
      <c r="H937" s="39"/>
      <c r="I937" s="40"/>
      <c r="J937" s="39"/>
      <c r="K937" s="41"/>
      <c r="L937" s="41"/>
      <c r="M937" s="42"/>
      <c r="N937" s="42"/>
      <c r="O937" s="42"/>
      <c r="P937" s="42"/>
      <c r="Q937" s="42"/>
      <c r="R937" s="43"/>
      <c r="S937" s="44"/>
      <c r="T937" s="44"/>
      <c r="U937" s="45"/>
      <c r="V937" s="45"/>
      <c r="W937" s="46"/>
      <c r="X937" s="47"/>
      <c r="Y937" s="48"/>
    </row>
    <row r="938" customFormat="false" ht="11.25" hidden="false" customHeight="false" outlineLevel="0" collapsed="false">
      <c r="A938" s="49"/>
      <c r="B938" s="35"/>
      <c r="F938" s="37"/>
      <c r="G938" s="38"/>
      <c r="H938" s="39"/>
      <c r="I938" s="40"/>
      <c r="J938" s="39"/>
      <c r="K938" s="41"/>
      <c r="L938" s="41"/>
      <c r="M938" s="42"/>
      <c r="N938" s="42"/>
      <c r="O938" s="42"/>
      <c r="P938" s="42"/>
      <c r="Q938" s="42"/>
      <c r="R938" s="43"/>
      <c r="S938" s="44"/>
      <c r="T938" s="44"/>
      <c r="U938" s="45"/>
      <c r="V938" s="45"/>
      <c r="W938" s="46"/>
      <c r="X938" s="47"/>
      <c r="Y938" s="48"/>
    </row>
    <row r="939" customFormat="false" ht="11.25" hidden="false" customHeight="false" outlineLevel="0" collapsed="false">
      <c r="A939" s="49"/>
      <c r="B939" s="35"/>
      <c r="F939" s="37"/>
      <c r="G939" s="38"/>
      <c r="H939" s="39"/>
      <c r="I939" s="40"/>
      <c r="J939" s="39"/>
      <c r="K939" s="41"/>
      <c r="L939" s="41"/>
      <c r="M939" s="42"/>
      <c r="N939" s="42"/>
      <c r="O939" s="42"/>
      <c r="P939" s="42"/>
      <c r="Q939" s="42"/>
      <c r="R939" s="43"/>
      <c r="S939" s="44"/>
      <c r="T939" s="44"/>
      <c r="U939" s="45"/>
      <c r="V939" s="45"/>
      <c r="W939" s="46"/>
      <c r="X939" s="47"/>
      <c r="Y939" s="48"/>
    </row>
    <row r="940" customFormat="false" ht="11.25" hidden="false" customHeight="false" outlineLevel="0" collapsed="false">
      <c r="A940" s="49"/>
      <c r="B940" s="35"/>
      <c r="F940" s="37"/>
      <c r="G940" s="38"/>
      <c r="H940" s="39"/>
      <c r="I940" s="40"/>
      <c r="J940" s="39"/>
      <c r="K940" s="41"/>
      <c r="L940" s="41"/>
      <c r="M940" s="42"/>
      <c r="N940" s="42"/>
      <c r="O940" s="42"/>
      <c r="P940" s="42"/>
      <c r="Q940" s="42"/>
      <c r="R940" s="43"/>
      <c r="S940" s="44"/>
      <c r="T940" s="44"/>
      <c r="U940" s="45"/>
      <c r="V940" s="45"/>
      <c r="W940" s="46"/>
      <c r="X940" s="47"/>
      <c r="Y940" s="48"/>
    </row>
    <row r="941" customFormat="false" ht="11.25" hidden="false" customHeight="false" outlineLevel="0" collapsed="false">
      <c r="A941" s="49"/>
      <c r="B941" s="35"/>
      <c r="F941" s="37"/>
      <c r="G941" s="38"/>
      <c r="H941" s="39"/>
      <c r="I941" s="40"/>
      <c r="J941" s="39"/>
      <c r="K941" s="41"/>
      <c r="L941" s="41"/>
      <c r="M941" s="42"/>
      <c r="N941" s="42"/>
      <c r="O941" s="42"/>
      <c r="P941" s="42"/>
      <c r="Q941" s="42"/>
      <c r="R941" s="43"/>
      <c r="S941" s="44"/>
      <c r="T941" s="44"/>
      <c r="U941" s="45"/>
      <c r="V941" s="45"/>
      <c r="W941" s="46"/>
      <c r="X941" s="47"/>
      <c r="Y941" s="48"/>
    </row>
    <row r="942" customFormat="false" ht="11.25" hidden="false" customHeight="false" outlineLevel="0" collapsed="false">
      <c r="A942" s="49"/>
      <c r="B942" s="35"/>
      <c r="F942" s="37"/>
      <c r="G942" s="38"/>
      <c r="H942" s="39"/>
      <c r="I942" s="40"/>
      <c r="J942" s="39"/>
      <c r="K942" s="41"/>
      <c r="L942" s="41"/>
      <c r="M942" s="42"/>
      <c r="N942" s="42"/>
      <c r="O942" s="42"/>
      <c r="P942" s="42"/>
      <c r="Q942" s="42"/>
      <c r="R942" s="43"/>
      <c r="S942" s="44"/>
      <c r="T942" s="44"/>
      <c r="U942" s="45"/>
      <c r="V942" s="45"/>
      <c r="W942" s="46"/>
      <c r="X942" s="47"/>
      <c r="Y942" s="48"/>
    </row>
    <row r="943" customFormat="false" ht="11.25" hidden="false" customHeight="false" outlineLevel="0" collapsed="false">
      <c r="A943" s="49"/>
      <c r="B943" s="35"/>
      <c r="F943" s="37"/>
      <c r="G943" s="38"/>
      <c r="H943" s="39"/>
      <c r="I943" s="40"/>
      <c r="J943" s="39"/>
      <c r="K943" s="41"/>
      <c r="L943" s="41"/>
      <c r="M943" s="42"/>
      <c r="N943" s="42"/>
      <c r="O943" s="42"/>
      <c r="P943" s="42"/>
      <c r="Q943" s="42"/>
      <c r="R943" s="43"/>
      <c r="S943" s="44"/>
      <c r="T943" s="44"/>
      <c r="U943" s="45"/>
      <c r="V943" s="45"/>
      <c r="W943" s="46"/>
      <c r="X943" s="47"/>
      <c r="Y943" s="48"/>
    </row>
    <row r="944" customFormat="false" ht="11.25" hidden="false" customHeight="false" outlineLevel="0" collapsed="false">
      <c r="A944" s="49"/>
      <c r="B944" s="35"/>
      <c r="F944" s="37"/>
      <c r="G944" s="38"/>
      <c r="H944" s="39"/>
      <c r="I944" s="40"/>
      <c r="J944" s="39"/>
      <c r="K944" s="41"/>
      <c r="L944" s="41"/>
      <c r="M944" s="42"/>
      <c r="N944" s="42"/>
      <c r="O944" s="42"/>
      <c r="P944" s="42"/>
      <c r="Q944" s="42"/>
      <c r="R944" s="43"/>
      <c r="S944" s="44"/>
      <c r="T944" s="44"/>
      <c r="U944" s="45"/>
      <c r="V944" s="45"/>
      <c r="W944" s="46"/>
      <c r="X944" s="47"/>
      <c r="Y944" s="48"/>
    </row>
    <row r="945" customFormat="false" ht="11.25" hidden="false" customHeight="false" outlineLevel="0" collapsed="false">
      <c r="A945" s="49"/>
      <c r="B945" s="35"/>
      <c r="F945" s="37"/>
      <c r="G945" s="38"/>
      <c r="H945" s="39"/>
      <c r="I945" s="40"/>
      <c r="J945" s="39"/>
      <c r="K945" s="41"/>
      <c r="L945" s="41"/>
      <c r="M945" s="42"/>
      <c r="N945" s="42"/>
      <c r="O945" s="42"/>
      <c r="P945" s="42"/>
      <c r="Q945" s="42"/>
      <c r="R945" s="43"/>
      <c r="S945" s="44"/>
      <c r="T945" s="44"/>
      <c r="U945" s="45"/>
      <c r="V945" s="45"/>
      <c r="W945" s="46"/>
      <c r="X945" s="47"/>
      <c r="Y945" s="48"/>
    </row>
    <row r="946" customFormat="false" ht="11.25" hidden="false" customHeight="false" outlineLevel="0" collapsed="false">
      <c r="A946" s="49"/>
      <c r="B946" s="35"/>
      <c r="F946" s="37"/>
      <c r="G946" s="38"/>
      <c r="H946" s="39"/>
      <c r="I946" s="40"/>
      <c r="J946" s="39"/>
      <c r="K946" s="41"/>
      <c r="L946" s="41"/>
      <c r="M946" s="42"/>
      <c r="N946" s="42"/>
      <c r="O946" s="42"/>
      <c r="P946" s="42"/>
      <c r="Q946" s="42"/>
      <c r="R946" s="43"/>
      <c r="S946" s="44"/>
      <c r="T946" s="44"/>
      <c r="U946" s="45"/>
      <c r="V946" s="45"/>
      <c r="W946" s="46"/>
      <c r="X946" s="47"/>
      <c r="Y946" s="48"/>
    </row>
    <row r="947" customFormat="false" ht="11.25" hidden="false" customHeight="false" outlineLevel="0" collapsed="false">
      <c r="A947" s="49"/>
      <c r="B947" s="35"/>
      <c r="F947" s="37"/>
      <c r="G947" s="38"/>
      <c r="H947" s="39"/>
      <c r="I947" s="40"/>
      <c r="J947" s="39"/>
      <c r="K947" s="41"/>
      <c r="L947" s="41"/>
      <c r="M947" s="42"/>
      <c r="N947" s="42"/>
      <c r="O947" s="42"/>
      <c r="P947" s="42"/>
      <c r="Q947" s="42"/>
      <c r="R947" s="43"/>
      <c r="S947" s="44"/>
      <c r="T947" s="44"/>
      <c r="U947" s="45"/>
      <c r="V947" s="45"/>
      <c r="W947" s="46"/>
      <c r="X947" s="47"/>
      <c r="Y947" s="48"/>
    </row>
    <row r="948" customFormat="false" ht="11.25" hidden="false" customHeight="false" outlineLevel="0" collapsed="false">
      <c r="A948" s="49"/>
      <c r="B948" s="35"/>
      <c r="F948" s="37"/>
      <c r="G948" s="38"/>
      <c r="H948" s="39"/>
      <c r="I948" s="40"/>
      <c r="J948" s="39"/>
      <c r="K948" s="41"/>
      <c r="L948" s="41"/>
      <c r="M948" s="42"/>
      <c r="N948" s="42"/>
      <c r="O948" s="42"/>
      <c r="P948" s="42"/>
      <c r="Q948" s="42"/>
      <c r="R948" s="43"/>
      <c r="S948" s="44"/>
      <c r="T948" s="44"/>
      <c r="U948" s="45"/>
      <c r="V948" s="45"/>
      <c r="W948" s="46"/>
      <c r="X948" s="47"/>
      <c r="Y948" s="48"/>
    </row>
    <row r="949" customFormat="false" ht="11.25" hidden="false" customHeight="false" outlineLevel="0" collapsed="false">
      <c r="A949" s="49"/>
      <c r="B949" s="35"/>
      <c r="F949" s="37"/>
      <c r="G949" s="38"/>
      <c r="H949" s="39"/>
      <c r="I949" s="40"/>
      <c r="J949" s="39"/>
      <c r="K949" s="41"/>
      <c r="L949" s="41"/>
      <c r="M949" s="42"/>
      <c r="N949" s="42"/>
      <c r="O949" s="42"/>
      <c r="P949" s="42"/>
      <c r="Q949" s="42"/>
      <c r="R949" s="43"/>
      <c r="S949" s="44"/>
      <c r="T949" s="44"/>
      <c r="U949" s="45"/>
      <c r="V949" s="45"/>
      <c r="W949" s="46"/>
      <c r="X949" s="47"/>
      <c r="Y949" s="48"/>
    </row>
    <row r="950" customFormat="false" ht="11.25" hidden="false" customHeight="false" outlineLevel="0" collapsed="false">
      <c r="A950" s="49"/>
      <c r="B950" s="35"/>
      <c r="F950" s="37"/>
      <c r="G950" s="38"/>
      <c r="H950" s="39"/>
      <c r="I950" s="40"/>
      <c r="J950" s="39"/>
      <c r="K950" s="41"/>
      <c r="L950" s="41"/>
      <c r="M950" s="42"/>
      <c r="N950" s="42"/>
      <c r="O950" s="42"/>
      <c r="P950" s="42"/>
      <c r="Q950" s="42"/>
      <c r="R950" s="43"/>
      <c r="S950" s="44"/>
      <c r="T950" s="44"/>
      <c r="U950" s="45"/>
      <c r="V950" s="45"/>
      <c r="W950" s="46"/>
      <c r="X950" s="47"/>
      <c r="Y950" s="48"/>
    </row>
    <row r="951" customFormat="false" ht="11.25" hidden="false" customHeight="false" outlineLevel="0" collapsed="false">
      <c r="A951" s="49"/>
      <c r="B951" s="35"/>
      <c r="F951" s="37"/>
      <c r="G951" s="38"/>
      <c r="H951" s="39"/>
      <c r="I951" s="40"/>
      <c r="J951" s="39"/>
      <c r="K951" s="41"/>
      <c r="L951" s="41"/>
      <c r="M951" s="42"/>
      <c r="N951" s="42"/>
      <c r="O951" s="42"/>
      <c r="P951" s="42"/>
      <c r="Q951" s="42"/>
      <c r="R951" s="43"/>
      <c r="S951" s="44"/>
      <c r="T951" s="44"/>
      <c r="U951" s="45"/>
      <c r="V951" s="45"/>
      <c r="W951" s="46"/>
      <c r="X951" s="47"/>
      <c r="Y951" s="48"/>
    </row>
    <row r="952" customFormat="false" ht="11.25" hidden="false" customHeight="false" outlineLevel="0" collapsed="false">
      <c r="A952" s="49"/>
      <c r="B952" s="35"/>
      <c r="F952" s="37"/>
      <c r="G952" s="38"/>
      <c r="H952" s="39"/>
      <c r="I952" s="40"/>
      <c r="J952" s="39"/>
      <c r="K952" s="41"/>
      <c r="L952" s="41"/>
      <c r="M952" s="42"/>
      <c r="N952" s="42"/>
      <c r="O952" s="42"/>
      <c r="P952" s="42"/>
      <c r="Q952" s="42"/>
      <c r="R952" s="43"/>
      <c r="S952" s="44"/>
      <c r="T952" s="44"/>
      <c r="U952" s="45"/>
      <c r="V952" s="45"/>
      <c r="W952" s="46"/>
      <c r="X952" s="47"/>
      <c r="Y952" s="48"/>
    </row>
    <row r="953" customFormat="false" ht="11.25" hidden="false" customHeight="false" outlineLevel="0" collapsed="false">
      <c r="A953" s="49"/>
      <c r="B953" s="35"/>
      <c r="F953" s="37"/>
      <c r="G953" s="38"/>
      <c r="H953" s="39"/>
      <c r="I953" s="40"/>
      <c r="J953" s="39"/>
      <c r="K953" s="41"/>
      <c r="L953" s="41"/>
      <c r="M953" s="42"/>
      <c r="N953" s="42"/>
      <c r="O953" s="42"/>
      <c r="P953" s="42"/>
      <c r="Q953" s="42"/>
      <c r="R953" s="43"/>
      <c r="S953" s="44"/>
      <c r="T953" s="44"/>
      <c r="U953" s="45"/>
      <c r="V953" s="45"/>
      <c r="W953" s="46"/>
      <c r="X953" s="47"/>
      <c r="Y953" s="48"/>
    </row>
    <row r="954" customFormat="false" ht="11.25" hidden="false" customHeight="false" outlineLevel="0" collapsed="false">
      <c r="A954" s="49"/>
      <c r="B954" s="35"/>
      <c r="F954" s="37"/>
      <c r="G954" s="38"/>
      <c r="H954" s="39"/>
      <c r="I954" s="40"/>
      <c r="J954" s="39"/>
      <c r="K954" s="41"/>
      <c r="L954" s="41"/>
      <c r="M954" s="42"/>
      <c r="N954" s="42"/>
      <c r="O954" s="42"/>
      <c r="P954" s="42"/>
      <c r="Q954" s="42"/>
      <c r="R954" s="43"/>
      <c r="S954" s="44"/>
      <c r="T954" s="44"/>
      <c r="U954" s="45"/>
      <c r="V954" s="45"/>
      <c r="W954" s="46"/>
      <c r="X954" s="47"/>
      <c r="Y954" s="48"/>
    </row>
    <row r="955" customFormat="false" ht="11.25" hidden="false" customHeight="false" outlineLevel="0" collapsed="false">
      <c r="A955" s="49"/>
      <c r="B955" s="35"/>
      <c r="F955" s="37"/>
      <c r="G955" s="38"/>
      <c r="H955" s="39"/>
      <c r="I955" s="40"/>
      <c r="J955" s="39"/>
      <c r="K955" s="41"/>
      <c r="L955" s="41"/>
      <c r="M955" s="42"/>
      <c r="N955" s="42"/>
      <c r="O955" s="42"/>
      <c r="P955" s="42"/>
      <c r="Q955" s="42"/>
      <c r="R955" s="43"/>
      <c r="S955" s="44"/>
      <c r="T955" s="44"/>
      <c r="U955" s="45"/>
      <c r="V955" s="45"/>
      <c r="W955" s="46"/>
      <c r="X955" s="47"/>
      <c r="Y955" s="48"/>
    </row>
    <row r="956" customFormat="false" ht="11.25" hidden="false" customHeight="false" outlineLevel="0" collapsed="false">
      <c r="A956" s="49"/>
      <c r="B956" s="35"/>
      <c r="F956" s="37"/>
      <c r="G956" s="38"/>
      <c r="H956" s="39"/>
      <c r="I956" s="40"/>
      <c r="J956" s="39"/>
      <c r="K956" s="41"/>
      <c r="L956" s="41"/>
      <c r="M956" s="42"/>
      <c r="N956" s="42"/>
      <c r="O956" s="42"/>
      <c r="P956" s="42"/>
      <c r="Q956" s="42"/>
      <c r="R956" s="43"/>
      <c r="S956" s="44"/>
      <c r="T956" s="44"/>
      <c r="U956" s="45"/>
      <c r="V956" s="45"/>
      <c r="W956" s="46"/>
      <c r="X956" s="47"/>
      <c r="Y956" s="48"/>
    </row>
    <row r="957" customFormat="false" ht="11.25" hidden="false" customHeight="false" outlineLevel="0" collapsed="false">
      <c r="A957" s="49"/>
      <c r="B957" s="35"/>
      <c r="F957" s="37"/>
      <c r="G957" s="38"/>
      <c r="H957" s="39"/>
      <c r="I957" s="40"/>
      <c r="J957" s="39"/>
      <c r="K957" s="41"/>
      <c r="L957" s="41"/>
      <c r="M957" s="42"/>
      <c r="N957" s="42"/>
      <c r="O957" s="42"/>
      <c r="P957" s="42"/>
      <c r="Q957" s="42"/>
      <c r="R957" s="43"/>
      <c r="S957" s="44"/>
      <c r="T957" s="44"/>
      <c r="U957" s="45"/>
      <c r="V957" s="45"/>
      <c r="W957" s="46"/>
      <c r="X957" s="47"/>
      <c r="Y957" s="48"/>
    </row>
    <row r="958" customFormat="false" ht="11.25" hidden="false" customHeight="false" outlineLevel="0" collapsed="false">
      <c r="A958" s="49"/>
      <c r="B958" s="35"/>
      <c r="F958" s="37"/>
      <c r="G958" s="38"/>
      <c r="H958" s="39"/>
      <c r="I958" s="40"/>
      <c r="J958" s="39"/>
      <c r="K958" s="41"/>
      <c r="L958" s="41"/>
      <c r="M958" s="42"/>
      <c r="N958" s="42"/>
      <c r="O958" s="42"/>
      <c r="P958" s="42"/>
      <c r="Q958" s="42"/>
      <c r="R958" s="43"/>
      <c r="S958" s="44"/>
      <c r="T958" s="44"/>
      <c r="U958" s="45"/>
      <c r="V958" s="45"/>
      <c r="W958" s="46"/>
      <c r="X958" s="47"/>
      <c r="Y958" s="48"/>
    </row>
    <row r="959" customFormat="false" ht="11.25" hidden="false" customHeight="false" outlineLevel="0" collapsed="false">
      <c r="A959" s="49"/>
      <c r="B959" s="35"/>
      <c r="F959" s="37"/>
      <c r="G959" s="38"/>
      <c r="H959" s="39"/>
      <c r="I959" s="40"/>
      <c r="J959" s="39"/>
      <c r="K959" s="41"/>
      <c r="L959" s="41"/>
      <c r="M959" s="42"/>
      <c r="N959" s="42"/>
      <c r="O959" s="42"/>
      <c r="P959" s="42"/>
      <c r="Q959" s="42"/>
      <c r="R959" s="43"/>
      <c r="S959" s="44"/>
      <c r="T959" s="44"/>
      <c r="U959" s="45"/>
      <c r="V959" s="45"/>
      <c r="W959" s="46"/>
      <c r="X959" s="47"/>
      <c r="Y959" s="48"/>
    </row>
    <row r="960" customFormat="false" ht="11.25" hidden="false" customHeight="false" outlineLevel="0" collapsed="false">
      <c r="A960" s="49"/>
      <c r="B960" s="35"/>
      <c r="F960" s="37"/>
      <c r="G960" s="38"/>
      <c r="H960" s="39"/>
      <c r="I960" s="40"/>
      <c r="J960" s="39"/>
      <c r="K960" s="41"/>
      <c r="L960" s="41"/>
      <c r="M960" s="42"/>
      <c r="N960" s="42"/>
      <c r="O960" s="42"/>
      <c r="P960" s="42"/>
      <c r="Q960" s="42"/>
      <c r="R960" s="43"/>
      <c r="S960" s="44"/>
      <c r="T960" s="44"/>
      <c r="U960" s="45"/>
      <c r="V960" s="45"/>
      <c r="W960" s="46"/>
      <c r="X960" s="47"/>
      <c r="Y960" s="48"/>
    </row>
    <row r="961" customFormat="false" ht="11.25" hidden="false" customHeight="false" outlineLevel="0" collapsed="false">
      <c r="A961" s="49"/>
      <c r="B961" s="35"/>
      <c r="F961" s="37"/>
      <c r="G961" s="38"/>
      <c r="H961" s="39"/>
      <c r="I961" s="40"/>
      <c r="J961" s="39"/>
      <c r="K961" s="41"/>
      <c r="L961" s="41"/>
      <c r="M961" s="42"/>
      <c r="N961" s="42"/>
      <c r="O961" s="42"/>
      <c r="P961" s="42"/>
      <c r="Q961" s="42"/>
      <c r="R961" s="43"/>
      <c r="S961" s="44"/>
      <c r="T961" s="44"/>
      <c r="U961" s="45"/>
      <c r="V961" s="45"/>
      <c r="W961" s="46"/>
      <c r="X961" s="47"/>
      <c r="Y961" s="48"/>
    </row>
    <row r="962" customFormat="false" ht="11.25" hidden="false" customHeight="false" outlineLevel="0" collapsed="false">
      <c r="A962" s="49"/>
      <c r="B962" s="35"/>
      <c r="F962" s="37"/>
      <c r="G962" s="38"/>
      <c r="H962" s="39"/>
      <c r="I962" s="40"/>
      <c r="J962" s="39"/>
      <c r="K962" s="41"/>
      <c r="L962" s="41"/>
      <c r="M962" s="42"/>
      <c r="N962" s="42"/>
      <c r="O962" s="42"/>
      <c r="P962" s="42"/>
      <c r="Q962" s="42"/>
      <c r="R962" s="43"/>
      <c r="S962" s="44"/>
      <c r="T962" s="44"/>
      <c r="U962" s="45"/>
      <c r="V962" s="45"/>
      <c r="W962" s="46"/>
      <c r="X962" s="47"/>
      <c r="Y962" s="48"/>
    </row>
    <row r="963" customFormat="false" ht="11.25" hidden="false" customHeight="false" outlineLevel="0" collapsed="false">
      <c r="A963" s="49"/>
      <c r="B963" s="35"/>
      <c r="F963" s="37"/>
      <c r="G963" s="38"/>
      <c r="H963" s="39"/>
      <c r="I963" s="40"/>
      <c r="J963" s="39"/>
      <c r="K963" s="41"/>
      <c r="L963" s="41"/>
      <c r="M963" s="42"/>
      <c r="N963" s="42"/>
      <c r="O963" s="42"/>
      <c r="P963" s="42"/>
      <c r="Q963" s="42"/>
      <c r="R963" s="43"/>
      <c r="S963" s="44"/>
      <c r="T963" s="44"/>
      <c r="U963" s="45"/>
      <c r="V963" s="45"/>
      <c r="W963" s="46"/>
      <c r="X963" s="47"/>
      <c r="Y963" s="48"/>
    </row>
    <row r="964" customFormat="false" ht="11.25" hidden="false" customHeight="false" outlineLevel="0" collapsed="false">
      <c r="A964" s="49"/>
      <c r="B964" s="35"/>
      <c r="F964" s="37"/>
      <c r="G964" s="38"/>
      <c r="H964" s="39"/>
      <c r="I964" s="40"/>
      <c r="J964" s="39"/>
      <c r="K964" s="41"/>
      <c r="L964" s="41"/>
      <c r="M964" s="42"/>
      <c r="N964" s="42"/>
      <c r="O964" s="42"/>
      <c r="P964" s="42"/>
      <c r="Q964" s="42"/>
      <c r="R964" s="43"/>
      <c r="S964" s="44"/>
      <c r="T964" s="44"/>
      <c r="U964" s="45"/>
      <c r="V964" s="45"/>
      <c r="W964" s="46"/>
      <c r="X964" s="47"/>
      <c r="Y964" s="48"/>
    </row>
    <row r="965" customFormat="false" ht="11.25" hidden="false" customHeight="false" outlineLevel="0" collapsed="false">
      <c r="A965" s="49"/>
      <c r="B965" s="35"/>
      <c r="F965" s="37"/>
      <c r="G965" s="38"/>
      <c r="H965" s="39"/>
      <c r="I965" s="40"/>
      <c r="J965" s="39"/>
      <c r="K965" s="41"/>
      <c r="L965" s="41"/>
      <c r="M965" s="42"/>
      <c r="N965" s="42"/>
      <c r="O965" s="42"/>
      <c r="P965" s="42"/>
      <c r="Q965" s="42"/>
      <c r="R965" s="43"/>
      <c r="S965" s="44"/>
      <c r="T965" s="44"/>
      <c r="U965" s="45"/>
      <c r="V965" s="45"/>
      <c r="W965" s="46"/>
      <c r="X965" s="47"/>
      <c r="Y965" s="48"/>
    </row>
    <row r="966" customFormat="false" ht="11.25" hidden="false" customHeight="false" outlineLevel="0" collapsed="false">
      <c r="A966" s="49"/>
      <c r="B966" s="35"/>
      <c r="F966" s="37"/>
      <c r="G966" s="38"/>
      <c r="H966" s="39"/>
      <c r="I966" s="40"/>
      <c r="J966" s="39"/>
      <c r="K966" s="41"/>
      <c r="L966" s="41"/>
      <c r="M966" s="42"/>
      <c r="N966" s="42"/>
      <c r="O966" s="42"/>
      <c r="P966" s="42"/>
      <c r="Q966" s="42"/>
      <c r="R966" s="43"/>
      <c r="S966" s="44"/>
      <c r="T966" s="44"/>
      <c r="U966" s="45"/>
      <c r="V966" s="45"/>
      <c r="W966" s="46"/>
      <c r="X966" s="47"/>
      <c r="Y966" s="48"/>
    </row>
    <row r="967" customFormat="false" ht="11.25" hidden="false" customHeight="false" outlineLevel="0" collapsed="false">
      <c r="A967" s="49"/>
      <c r="B967" s="35"/>
      <c r="F967" s="37"/>
      <c r="G967" s="38"/>
      <c r="H967" s="39"/>
      <c r="I967" s="40"/>
      <c r="J967" s="39"/>
      <c r="K967" s="41"/>
      <c r="L967" s="41"/>
      <c r="M967" s="42"/>
      <c r="N967" s="42"/>
      <c r="O967" s="42"/>
      <c r="P967" s="42"/>
      <c r="Q967" s="42"/>
      <c r="R967" s="43"/>
      <c r="S967" s="44"/>
      <c r="T967" s="44"/>
      <c r="U967" s="45"/>
      <c r="V967" s="45"/>
      <c r="W967" s="46"/>
      <c r="X967" s="47"/>
      <c r="Y967" s="48"/>
    </row>
    <row r="968" customFormat="false" ht="11.25" hidden="false" customHeight="false" outlineLevel="0" collapsed="false">
      <c r="A968" s="49"/>
      <c r="B968" s="35"/>
      <c r="F968" s="37"/>
      <c r="G968" s="38"/>
      <c r="H968" s="39"/>
      <c r="I968" s="40"/>
      <c r="J968" s="39"/>
      <c r="K968" s="41"/>
      <c r="L968" s="41"/>
      <c r="M968" s="42"/>
      <c r="N968" s="42"/>
      <c r="O968" s="42"/>
      <c r="P968" s="42"/>
      <c r="Q968" s="42"/>
      <c r="R968" s="43"/>
      <c r="S968" s="44"/>
      <c r="T968" s="44"/>
      <c r="U968" s="45"/>
      <c r="V968" s="45"/>
      <c r="W968" s="46"/>
      <c r="X968" s="47"/>
      <c r="Y968" s="48"/>
    </row>
    <row r="969" customFormat="false" ht="11.25" hidden="false" customHeight="false" outlineLevel="0" collapsed="false">
      <c r="A969" s="49"/>
      <c r="B969" s="35"/>
      <c r="F969" s="37"/>
      <c r="G969" s="38"/>
      <c r="H969" s="39"/>
      <c r="I969" s="40"/>
      <c r="J969" s="39"/>
      <c r="K969" s="41"/>
      <c r="L969" s="41"/>
      <c r="M969" s="42"/>
      <c r="N969" s="42"/>
      <c r="O969" s="42"/>
      <c r="P969" s="42"/>
      <c r="Q969" s="42"/>
      <c r="R969" s="43"/>
      <c r="S969" s="44"/>
      <c r="T969" s="44"/>
      <c r="U969" s="45"/>
      <c r="V969" s="45"/>
      <c r="W969" s="46"/>
      <c r="X969" s="47"/>
      <c r="Y969" s="48"/>
    </row>
    <row r="970" customFormat="false" ht="11.25" hidden="false" customHeight="false" outlineLevel="0" collapsed="false">
      <c r="A970" s="49"/>
      <c r="B970" s="35"/>
      <c r="F970" s="37"/>
      <c r="G970" s="38"/>
      <c r="H970" s="39"/>
      <c r="I970" s="40"/>
      <c r="J970" s="39"/>
      <c r="K970" s="41"/>
      <c r="L970" s="41"/>
      <c r="M970" s="42"/>
      <c r="N970" s="42"/>
      <c r="O970" s="42"/>
      <c r="P970" s="42"/>
      <c r="Q970" s="42"/>
      <c r="R970" s="43"/>
      <c r="S970" s="44"/>
      <c r="T970" s="44"/>
      <c r="U970" s="45"/>
      <c r="V970" s="45"/>
      <c r="W970" s="46"/>
      <c r="X970" s="47"/>
      <c r="Y970" s="48"/>
    </row>
    <row r="971" customFormat="false" ht="11.25" hidden="false" customHeight="false" outlineLevel="0" collapsed="false">
      <c r="A971" s="49"/>
      <c r="B971" s="35"/>
      <c r="F971" s="37"/>
      <c r="G971" s="38"/>
      <c r="H971" s="39"/>
      <c r="I971" s="40"/>
      <c r="J971" s="39"/>
      <c r="K971" s="41"/>
      <c r="L971" s="41"/>
      <c r="M971" s="42"/>
      <c r="N971" s="42"/>
      <c r="O971" s="42"/>
      <c r="P971" s="42"/>
      <c r="Q971" s="42"/>
      <c r="R971" s="43"/>
      <c r="S971" s="44"/>
      <c r="T971" s="44"/>
      <c r="U971" s="45"/>
      <c r="V971" s="45"/>
      <c r="W971" s="46"/>
      <c r="X971" s="47"/>
      <c r="Y971" s="48"/>
    </row>
    <row r="972" customFormat="false" ht="11.25" hidden="false" customHeight="false" outlineLevel="0" collapsed="false">
      <c r="A972" s="49"/>
      <c r="B972" s="35"/>
      <c r="F972" s="37"/>
      <c r="G972" s="38"/>
      <c r="H972" s="39"/>
      <c r="I972" s="40"/>
      <c r="J972" s="39"/>
      <c r="K972" s="41"/>
      <c r="L972" s="41"/>
      <c r="M972" s="42"/>
      <c r="N972" s="42"/>
      <c r="O972" s="42"/>
      <c r="P972" s="42"/>
      <c r="Q972" s="42"/>
      <c r="R972" s="43"/>
      <c r="S972" s="44"/>
      <c r="T972" s="44"/>
      <c r="U972" s="45"/>
      <c r="V972" s="45"/>
      <c r="W972" s="46"/>
      <c r="X972" s="47"/>
      <c r="Y972" s="48"/>
    </row>
    <row r="973" customFormat="false" ht="11.25" hidden="false" customHeight="false" outlineLevel="0" collapsed="false">
      <c r="A973" s="49"/>
      <c r="B973" s="35"/>
      <c r="F973" s="37"/>
      <c r="G973" s="38"/>
      <c r="H973" s="39"/>
      <c r="I973" s="40"/>
      <c r="J973" s="39"/>
      <c r="K973" s="41"/>
      <c r="L973" s="41"/>
      <c r="M973" s="42"/>
      <c r="N973" s="42"/>
      <c r="O973" s="42"/>
      <c r="P973" s="42"/>
      <c r="Q973" s="42"/>
      <c r="R973" s="43"/>
      <c r="S973" s="44"/>
      <c r="T973" s="44"/>
      <c r="U973" s="45"/>
      <c r="V973" s="45"/>
      <c r="W973" s="46"/>
      <c r="X973" s="47"/>
      <c r="Y973" s="48"/>
    </row>
    <row r="974" customFormat="false" ht="11.25" hidden="false" customHeight="false" outlineLevel="0" collapsed="false">
      <c r="A974" s="49"/>
      <c r="B974" s="35"/>
      <c r="F974" s="37"/>
      <c r="G974" s="38"/>
      <c r="H974" s="39"/>
      <c r="I974" s="40"/>
      <c r="J974" s="39"/>
      <c r="K974" s="41"/>
      <c r="L974" s="41"/>
      <c r="M974" s="42"/>
      <c r="N974" s="42"/>
      <c r="O974" s="42"/>
      <c r="P974" s="42"/>
      <c r="Q974" s="42"/>
      <c r="R974" s="43"/>
      <c r="S974" s="44"/>
      <c r="T974" s="44"/>
      <c r="U974" s="45"/>
      <c r="V974" s="45"/>
      <c r="W974" s="46"/>
      <c r="X974" s="47"/>
      <c r="Y974" s="48"/>
    </row>
    <row r="975" customFormat="false" ht="11.25" hidden="false" customHeight="false" outlineLevel="0" collapsed="false">
      <c r="A975" s="49"/>
      <c r="B975" s="35"/>
      <c r="F975" s="37"/>
      <c r="G975" s="38"/>
      <c r="H975" s="39"/>
      <c r="I975" s="40"/>
      <c r="J975" s="39"/>
      <c r="K975" s="41"/>
      <c r="L975" s="41"/>
      <c r="M975" s="42"/>
      <c r="N975" s="42"/>
      <c r="O975" s="42"/>
      <c r="P975" s="42"/>
      <c r="Q975" s="42"/>
      <c r="R975" s="43"/>
      <c r="S975" s="44"/>
      <c r="T975" s="44"/>
      <c r="U975" s="45"/>
      <c r="V975" s="45"/>
      <c r="W975" s="46"/>
      <c r="X975" s="47"/>
      <c r="Y975" s="48"/>
    </row>
    <row r="976" customFormat="false" ht="11.25" hidden="false" customHeight="false" outlineLevel="0" collapsed="false">
      <c r="A976" s="49"/>
      <c r="B976" s="35"/>
      <c r="F976" s="37"/>
      <c r="G976" s="38"/>
      <c r="H976" s="39"/>
      <c r="I976" s="40"/>
      <c r="J976" s="39"/>
      <c r="K976" s="41"/>
      <c r="L976" s="41"/>
      <c r="M976" s="42"/>
      <c r="N976" s="42"/>
      <c r="O976" s="42"/>
      <c r="P976" s="42"/>
      <c r="Q976" s="42"/>
      <c r="R976" s="43"/>
      <c r="S976" s="44"/>
      <c r="T976" s="44"/>
      <c r="U976" s="45"/>
      <c r="V976" s="45"/>
      <c r="W976" s="46"/>
      <c r="X976" s="47"/>
      <c r="Y976" s="48"/>
    </row>
    <row r="977" customFormat="false" ht="11.25" hidden="false" customHeight="false" outlineLevel="0" collapsed="false">
      <c r="A977" s="49"/>
      <c r="B977" s="35"/>
      <c r="F977" s="37"/>
      <c r="G977" s="38"/>
      <c r="H977" s="39"/>
      <c r="I977" s="40"/>
      <c r="J977" s="39"/>
      <c r="K977" s="41"/>
      <c r="L977" s="41"/>
      <c r="M977" s="42"/>
      <c r="N977" s="42"/>
      <c r="O977" s="42"/>
      <c r="P977" s="42"/>
      <c r="Q977" s="42"/>
      <c r="R977" s="43"/>
      <c r="S977" s="44"/>
      <c r="T977" s="44"/>
      <c r="U977" s="45"/>
      <c r="V977" s="45"/>
      <c r="W977" s="46"/>
      <c r="X977" s="47"/>
      <c r="Y977" s="48"/>
    </row>
    <row r="978" customFormat="false" ht="11.25" hidden="false" customHeight="false" outlineLevel="0" collapsed="false">
      <c r="A978" s="49"/>
      <c r="B978" s="35"/>
      <c r="F978" s="37"/>
      <c r="G978" s="38"/>
      <c r="H978" s="39"/>
      <c r="I978" s="40"/>
      <c r="J978" s="39"/>
      <c r="K978" s="41"/>
      <c r="L978" s="41"/>
      <c r="M978" s="42"/>
      <c r="N978" s="42"/>
      <c r="O978" s="42"/>
      <c r="P978" s="42"/>
      <c r="Q978" s="42"/>
      <c r="R978" s="43"/>
      <c r="S978" s="44"/>
      <c r="T978" s="44"/>
      <c r="U978" s="45"/>
      <c r="V978" s="45"/>
      <c r="W978" s="46"/>
      <c r="X978" s="47"/>
      <c r="Y978" s="48"/>
    </row>
    <row r="979" customFormat="false" ht="11.25" hidden="false" customHeight="false" outlineLevel="0" collapsed="false">
      <c r="A979" s="49"/>
      <c r="B979" s="35"/>
      <c r="F979" s="37"/>
      <c r="G979" s="38"/>
      <c r="H979" s="39"/>
      <c r="I979" s="40"/>
      <c r="J979" s="39"/>
      <c r="K979" s="41"/>
      <c r="L979" s="41"/>
      <c r="M979" s="42"/>
      <c r="N979" s="42"/>
      <c r="O979" s="42"/>
      <c r="P979" s="42"/>
      <c r="Q979" s="42"/>
      <c r="R979" s="43"/>
      <c r="S979" s="44"/>
      <c r="T979" s="44"/>
      <c r="U979" s="45"/>
      <c r="V979" s="45"/>
      <c r="W979" s="46"/>
      <c r="X979" s="47"/>
      <c r="Y979" s="48"/>
    </row>
    <row r="980" customFormat="false" ht="11.25" hidden="false" customHeight="false" outlineLevel="0" collapsed="false">
      <c r="A980" s="49"/>
      <c r="B980" s="35"/>
      <c r="F980" s="37"/>
      <c r="G980" s="38"/>
      <c r="H980" s="39"/>
      <c r="I980" s="40"/>
      <c r="J980" s="39"/>
      <c r="K980" s="41"/>
      <c r="L980" s="41"/>
      <c r="M980" s="42"/>
      <c r="N980" s="42"/>
      <c r="O980" s="42"/>
      <c r="P980" s="42"/>
      <c r="Q980" s="42"/>
      <c r="R980" s="43"/>
      <c r="S980" s="44"/>
      <c r="T980" s="44"/>
      <c r="U980" s="45"/>
      <c r="V980" s="45"/>
      <c r="W980" s="46"/>
      <c r="X980" s="47"/>
      <c r="Y980" s="48"/>
    </row>
    <row r="981" customFormat="false" ht="11.25" hidden="false" customHeight="false" outlineLevel="0" collapsed="false">
      <c r="A981" s="49"/>
      <c r="B981" s="35"/>
      <c r="F981" s="37"/>
      <c r="G981" s="38"/>
      <c r="H981" s="39"/>
      <c r="I981" s="40"/>
      <c r="J981" s="39"/>
      <c r="K981" s="41"/>
      <c r="L981" s="41"/>
      <c r="M981" s="42"/>
      <c r="N981" s="42"/>
      <c r="O981" s="42"/>
      <c r="P981" s="42"/>
      <c r="Q981" s="42"/>
      <c r="R981" s="43"/>
      <c r="S981" s="44"/>
      <c r="T981" s="44"/>
      <c r="U981" s="45"/>
      <c r="V981" s="45"/>
      <c r="W981" s="46"/>
      <c r="X981" s="47"/>
      <c r="Y981" s="48"/>
    </row>
    <row r="982" customFormat="false" ht="11.25" hidden="false" customHeight="false" outlineLevel="0" collapsed="false">
      <c r="A982" s="49"/>
      <c r="B982" s="35"/>
      <c r="F982" s="37"/>
      <c r="G982" s="38"/>
      <c r="H982" s="39"/>
      <c r="I982" s="40"/>
      <c r="J982" s="39"/>
      <c r="K982" s="41"/>
      <c r="L982" s="41"/>
      <c r="M982" s="42"/>
      <c r="N982" s="42"/>
      <c r="O982" s="42"/>
      <c r="P982" s="42"/>
      <c r="Q982" s="42"/>
      <c r="R982" s="43"/>
      <c r="S982" s="44"/>
      <c r="T982" s="44"/>
      <c r="U982" s="45"/>
      <c r="V982" s="45"/>
      <c r="W982" s="46"/>
      <c r="X982" s="47"/>
      <c r="Y982" s="48"/>
    </row>
    <row r="983" customFormat="false" ht="11.25" hidden="false" customHeight="false" outlineLevel="0" collapsed="false">
      <c r="A983" s="49"/>
      <c r="B983" s="35"/>
      <c r="F983" s="37"/>
      <c r="G983" s="38"/>
      <c r="H983" s="39"/>
      <c r="I983" s="40"/>
      <c r="J983" s="39"/>
      <c r="K983" s="41"/>
      <c r="L983" s="41"/>
      <c r="M983" s="42"/>
      <c r="N983" s="42"/>
      <c r="O983" s="42"/>
      <c r="P983" s="42"/>
      <c r="Q983" s="42"/>
      <c r="R983" s="43"/>
      <c r="S983" s="44"/>
      <c r="T983" s="44"/>
      <c r="U983" s="45"/>
      <c r="V983" s="45"/>
      <c r="W983" s="46"/>
      <c r="X983" s="47"/>
      <c r="Y983" s="48"/>
    </row>
    <row r="984" customFormat="false" ht="11.25" hidden="false" customHeight="false" outlineLevel="0" collapsed="false">
      <c r="A984" s="49"/>
      <c r="B984" s="35"/>
      <c r="F984" s="37"/>
      <c r="G984" s="38"/>
      <c r="H984" s="39"/>
      <c r="I984" s="40"/>
      <c r="J984" s="39"/>
      <c r="K984" s="41"/>
      <c r="L984" s="41"/>
      <c r="M984" s="42"/>
      <c r="N984" s="42"/>
      <c r="O984" s="42"/>
      <c r="P984" s="42"/>
      <c r="Q984" s="42"/>
      <c r="R984" s="43"/>
      <c r="S984" s="44"/>
      <c r="T984" s="44"/>
      <c r="U984" s="45"/>
      <c r="V984" s="45"/>
      <c r="W984" s="46"/>
      <c r="X984" s="47"/>
      <c r="Y984" s="48"/>
    </row>
    <row r="985" customFormat="false" ht="11.25" hidden="false" customHeight="false" outlineLevel="0" collapsed="false">
      <c r="A985" s="49"/>
      <c r="B985" s="35"/>
      <c r="F985" s="37"/>
      <c r="G985" s="38"/>
      <c r="H985" s="39"/>
      <c r="I985" s="40"/>
      <c r="J985" s="39"/>
      <c r="K985" s="41"/>
      <c r="L985" s="41"/>
      <c r="M985" s="42"/>
      <c r="N985" s="42"/>
      <c r="O985" s="42"/>
      <c r="P985" s="42"/>
      <c r="Q985" s="42"/>
      <c r="R985" s="43"/>
      <c r="S985" s="44"/>
      <c r="T985" s="44"/>
      <c r="U985" s="45"/>
      <c r="V985" s="45"/>
      <c r="W985" s="46"/>
      <c r="X985" s="47"/>
      <c r="Y985" s="48"/>
    </row>
    <row r="986" customFormat="false" ht="11.25" hidden="false" customHeight="false" outlineLevel="0" collapsed="false">
      <c r="A986" s="49"/>
      <c r="B986" s="35"/>
      <c r="F986" s="37"/>
      <c r="G986" s="38"/>
      <c r="H986" s="39"/>
      <c r="I986" s="40"/>
      <c r="J986" s="39"/>
      <c r="K986" s="41"/>
      <c r="L986" s="41"/>
      <c r="M986" s="42"/>
      <c r="N986" s="42"/>
      <c r="O986" s="42"/>
      <c r="P986" s="42"/>
      <c r="Q986" s="42"/>
      <c r="R986" s="43"/>
      <c r="S986" s="44"/>
      <c r="T986" s="44"/>
      <c r="U986" s="45"/>
      <c r="V986" s="45"/>
      <c r="W986" s="46"/>
      <c r="X986" s="47"/>
      <c r="Y986" s="48"/>
    </row>
    <row r="987" customFormat="false" ht="11.25" hidden="false" customHeight="false" outlineLevel="0" collapsed="false">
      <c r="A987" s="49"/>
      <c r="B987" s="35"/>
      <c r="F987" s="37"/>
      <c r="G987" s="38"/>
      <c r="H987" s="39"/>
      <c r="I987" s="40"/>
      <c r="J987" s="39"/>
      <c r="K987" s="41"/>
      <c r="L987" s="41"/>
      <c r="M987" s="42"/>
      <c r="N987" s="42"/>
      <c r="O987" s="42"/>
      <c r="P987" s="42"/>
      <c r="Q987" s="42"/>
      <c r="R987" s="43"/>
      <c r="S987" s="44"/>
      <c r="T987" s="44"/>
      <c r="U987" s="45"/>
      <c r="V987" s="45"/>
      <c r="W987" s="46"/>
      <c r="X987" s="47"/>
      <c r="Y987" s="48"/>
    </row>
    <row r="988" customFormat="false" ht="11.25" hidden="false" customHeight="false" outlineLevel="0" collapsed="false">
      <c r="A988" s="49"/>
      <c r="B988" s="35"/>
      <c r="F988" s="37"/>
      <c r="G988" s="38"/>
      <c r="H988" s="39"/>
      <c r="I988" s="40"/>
      <c r="J988" s="39"/>
      <c r="K988" s="41"/>
      <c r="L988" s="41"/>
      <c r="M988" s="42"/>
      <c r="N988" s="42"/>
      <c r="O988" s="42"/>
      <c r="P988" s="42"/>
      <c r="Q988" s="42"/>
      <c r="R988" s="43"/>
      <c r="S988" s="44"/>
      <c r="T988" s="44"/>
      <c r="U988" s="45"/>
      <c r="V988" s="45"/>
      <c r="W988" s="46"/>
      <c r="X988" s="47"/>
      <c r="Y988" s="48"/>
    </row>
    <row r="989" customFormat="false" ht="11.25" hidden="false" customHeight="false" outlineLevel="0" collapsed="false">
      <c r="A989" s="49"/>
      <c r="B989" s="35"/>
      <c r="F989" s="37"/>
      <c r="G989" s="38"/>
      <c r="H989" s="39"/>
      <c r="I989" s="40"/>
      <c r="J989" s="39"/>
      <c r="K989" s="41"/>
      <c r="L989" s="41"/>
      <c r="M989" s="42"/>
      <c r="N989" s="42"/>
      <c r="O989" s="42"/>
      <c r="P989" s="42"/>
      <c r="Q989" s="42"/>
      <c r="R989" s="43"/>
      <c r="S989" s="44"/>
      <c r="T989" s="44"/>
      <c r="U989" s="45"/>
      <c r="V989" s="45"/>
      <c r="W989" s="46"/>
      <c r="X989" s="47"/>
      <c r="Y989" s="48"/>
    </row>
    <row r="990" customFormat="false" ht="11.25" hidden="false" customHeight="false" outlineLevel="0" collapsed="false">
      <c r="A990" s="49"/>
      <c r="B990" s="35"/>
      <c r="F990" s="37"/>
      <c r="G990" s="38"/>
      <c r="H990" s="39"/>
      <c r="I990" s="40"/>
      <c r="J990" s="39"/>
      <c r="K990" s="41"/>
      <c r="L990" s="41"/>
      <c r="M990" s="42"/>
      <c r="N990" s="42"/>
      <c r="O990" s="42"/>
      <c r="P990" s="42"/>
      <c r="Q990" s="42"/>
      <c r="R990" s="43"/>
      <c r="S990" s="44"/>
      <c r="T990" s="44"/>
      <c r="U990" s="45"/>
      <c r="V990" s="45"/>
      <c r="W990" s="46"/>
      <c r="X990" s="47"/>
      <c r="Y990" s="48"/>
    </row>
    <row r="991" customFormat="false" ht="11.25" hidden="false" customHeight="false" outlineLevel="0" collapsed="false">
      <c r="A991" s="49"/>
      <c r="B991" s="35"/>
      <c r="F991" s="37"/>
      <c r="G991" s="38"/>
      <c r="H991" s="39"/>
      <c r="I991" s="40"/>
      <c r="J991" s="39"/>
      <c r="K991" s="41"/>
      <c r="L991" s="41"/>
      <c r="M991" s="42"/>
      <c r="N991" s="42"/>
      <c r="O991" s="42"/>
      <c r="P991" s="42"/>
      <c r="Q991" s="42"/>
      <c r="R991" s="43"/>
      <c r="S991" s="44"/>
      <c r="T991" s="44"/>
      <c r="U991" s="45"/>
      <c r="V991" s="45"/>
      <c r="W991" s="46"/>
      <c r="X991" s="47"/>
      <c r="Y991" s="48"/>
    </row>
    <row r="992" customFormat="false" ht="11.25" hidden="false" customHeight="false" outlineLevel="0" collapsed="false">
      <c r="A992" s="49"/>
      <c r="B992" s="35"/>
      <c r="F992" s="37"/>
      <c r="G992" s="38"/>
      <c r="H992" s="39"/>
      <c r="I992" s="40"/>
      <c r="J992" s="39"/>
      <c r="K992" s="41"/>
      <c r="L992" s="41"/>
      <c r="M992" s="42"/>
      <c r="N992" s="42"/>
      <c r="O992" s="42"/>
      <c r="P992" s="42"/>
      <c r="Q992" s="42"/>
      <c r="R992" s="43"/>
      <c r="S992" s="44"/>
      <c r="T992" s="44"/>
      <c r="U992" s="45"/>
      <c r="V992" s="45"/>
      <c r="W992" s="46"/>
      <c r="X992" s="47"/>
      <c r="Y992" s="48"/>
    </row>
    <row r="993" customFormat="false" ht="11.25" hidden="false" customHeight="false" outlineLevel="0" collapsed="false">
      <c r="A993" s="49"/>
      <c r="B993" s="35"/>
      <c r="F993" s="37"/>
      <c r="G993" s="38"/>
      <c r="H993" s="39"/>
      <c r="I993" s="40"/>
      <c r="J993" s="39"/>
      <c r="K993" s="41"/>
      <c r="L993" s="41"/>
      <c r="M993" s="42"/>
      <c r="N993" s="42"/>
      <c r="O993" s="42"/>
      <c r="P993" s="42"/>
      <c r="Q993" s="42"/>
      <c r="R993" s="43"/>
      <c r="S993" s="44"/>
      <c r="T993" s="44"/>
      <c r="U993" s="45"/>
      <c r="V993" s="45"/>
      <c r="W993" s="46"/>
      <c r="X993" s="47"/>
      <c r="Y993" s="48"/>
    </row>
    <row r="994" customFormat="false" ht="11.25" hidden="false" customHeight="false" outlineLevel="0" collapsed="false">
      <c r="A994" s="49"/>
      <c r="B994" s="35"/>
      <c r="F994" s="37"/>
      <c r="G994" s="38"/>
      <c r="H994" s="39"/>
      <c r="I994" s="40"/>
      <c r="J994" s="39"/>
      <c r="K994" s="41"/>
      <c r="L994" s="41"/>
      <c r="M994" s="42"/>
      <c r="N994" s="42"/>
      <c r="O994" s="42"/>
      <c r="P994" s="42"/>
      <c r="Q994" s="42"/>
      <c r="R994" s="43"/>
      <c r="S994" s="44"/>
      <c r="T994" s="44"/>
      <c r="U994" s="45"/>
      <c r="V994" s="45"/>
      <c r="W994" s="46"/>
      <c r="X994" s="47"/>
      <c r="Y994" s="48"/>
    </row>
    <row r="995" customFormat="false" ht="11.25" hidden="false" customHeight="false" outlineLevel="0" collapsed="false">
      <c r="A995" s="49"/>
      <c r="B995" s="35"/>
      <c r="F995" s="37"/>
      <c r="G995" s="38"/>
      <c r="H995" s="39"/>
      <c r="I995" s="40"/>
      <c r="J995" s="39"/>
      <c r="K995" s="41"/>
      <c r="L995" s="41"/>
      <c r="M995" s="42"/>
      <c r="N995" s="42"/>
      <c r="O995" s="42"/>
      <c r="P995" s="42"/>
      <c r="Q995" s="42"/>
      <c r="R995" s="43"/>
      <c r="S995" s="44"/>
      <c r="T995" s="44"/>
      <c r="U995" s="45"/>
      <c r="V995" s="45"/>
      <c r="W995" s="46"/>
      <c r="X995" s="47"/>
      <c r="Y995" s="48"/>
    </row>
    <row r="996" customFormat="false" ht="11.25" hidden="false" customHeight="false" outlineLevel="0" collapsed="false">
      <c r="A996" s="49"/>
      <c r="B996" s="35"/>
      <c r="F996" s="37"/>
      <c r="G996" s="38"/>
      <c r="H996" s="39"/>
      <c r="I996" s="40"/>
      <c r="J996" s="39"/>
      <c r="K996" s="41"/>
      <c r="L996" s="41"/>
      <c r="M996" s="42"/>
      <c r="N996" s="42"/>
      <c r="O996" s="42"/>
      <c r="P996" s="42"/>
      <c r="Q996" s="42"/>
      <c r="R996" s="43"/>
      <c r="S996" s="44"/>
      <c r="T996" s="44"/>
      <c r="U996" s="45"/>
      <c r="V996" s="45"/>
      <c r="W996" s="46"/>
      <c r="X996" s="47"/>
      <c r="Y996" s="48"/>
    </row>
    <row r="997" customFormat="false" ht="11.25" hidden="false" customHeight="false" outlineLevel="0" collapsed="false">
      <c r="A997" s="49"/>
      <c r="B997" s="35"/>
      <c r="F997" s="37"/>
      <c r="G997" s="38"/>
      <c r="H997" s="39"/>
      <c r="I997" s="40"/>
      <c r="J997" s="39"/>
      <c r="K997" s="41"/>
      <c r="L997" s="41"/>
      <c r="M997" s="42"/>
      <c r="N997" s="42"/>
      <c r="O997" s="42"/>
      <c r="P997" s="42"/>
      <c r="Q997" s="42"/>
      <c r="R997" s="43"/>
      <c r="S997" s="44"/>
      <c r="T997" s="44"/>
      <c r="U997" s="45"/>
      <c r="V997" s="45"/>
      <c r="W997" s="46"/>
      <c r="X997" s="47"/>
      <c r="Y997" s="48"/>
    </row>
    <row r="998" customFormat="false" ht="11.25" hidden="false" customHeight="false" outlineLevel="0" collapsed="false">
      <c r="A998" s="49"/>
      <c r="B998" s="35"/>
      <c r="F998" s="37"/>
      <c r="G998" s="38"/>
      <c r="H998" s="39"/>
      <c r="I998" s="40"/>
      <c r="J998" s="39"/>
      <c r="K998" s="41"/>
      <c r="L998" s="41"/>
      <c r="M998" s="42"/>
      <c r="N998" s="42"/>
      <c r="O998" s="42"/>
      <c r="P998" s="42"/>
      <c r="Q998" s="42"/>
      <c r="R998" s="43"/>
      <c r="S998" s="44"/>
      <c r="T998" s="44"/>
      <c r="U998" s="45"/>
      <c r="V998" s="45"/>
      <c r="W998" s="46"/>
      <c r="X998" s="47"/>
      <c r="Y998" s="48"/>
    </row>
    <row r="999" customFormat="false" ht="11.25" hidden="false" customHeight="false" outlineLevel="0" collapsed="false">
      <c r="A999" s="49"/>
      <c r="B999" s="35"/>
      <c r="F999" s="37"/>
      <c r="G999" s="38"/>
      <c r="H999" s="39"/>
      <c r="I999" s="40"/>
      <c r="J999" s="39"/>
      <c r="K999" s="41"/>
      <c r="L999" s="41"/>
      <c r="M999" s="42"/>
      <c r="N999" s="42"/>
      <c r="O999" s="42"/>
      <c r="P999" s="42"/>
      <c r="Q999" s="42"/>
      <c r="R999" s="43"/>
      <c r="S999" s="44"/>
      <c r="T999" s="44"/>
      <c r="U999" s="45"/>
      <c r="V999" s="45"/>
      <c r="W999" s="46"/>
      <c r="X999" s="47"/>
      <c r="Y999" s="48"/>
    </row>
    <row r="1000" customFormat="false" ht="11.25" hidden="false" customHeight="false" outlineLevel="0" collapsed="false">
      <c r="A1000" s="49"/>
      <c r="B1000" s="35"/>
      <c r="F1000" s="37"/>
      <c r="G1000" s="38"/>
      <c r="H1000" s="39"/>
      <c r="I1000" s="40"/>
      <c r="J1000" s="39"/>
      <c r="K1000" s="41"/>
      <c r="L1000" s="41"/>
      <c r="M1000" s="42"/>
      <c r="N1000" s="42"/>
      <c r="O1000" s="42"/>
      <c r="P1000" s="42"/>
      <c r="Q1000" s="42"/>
      <c r="R1000" s="43"/>
      <c r="S1000" s="44"/>
      <c r="T1000" s="44"/>
      <c r="U1000" s="45"/>
      <c r="V1000" s="45"/>
      <c r="W1000" s="46"/>
      <c r="X1000" s="47"/>
      <c r="Y1000" s="48"/>
    </row>
    <row r="1001" customFormat="false" ht="11.25" hidden="false" customHeight="false" outlineLevel="0" collapsed="false">
      <c r="A1001" s="49"/>
      <c r="B1001" s="35"/>
      <c r="F1001" s="37"/>
      <c r="G1001" s="38"/>
      <c r="H1001" s="39"/>
      <c r="I1001" s="40"/>
      <c r="J1001" s="39"/>
      <c r="K1001" s="41"/>
      <c r="L1001" s="41"/>
      <c r="M1001" s="42"/>
      <c r="N1001" s="42"/>
      <c r="O1001" s="42"/>
      <c r="P1001" s="42"/>
      <c r="Q1001" s="42"/>
      <c r="R1001" s="43"/>
      <c r="S1001" s="44"/>
      <c r="T1001" s="44"/>
      <c r="U1001" s="45"/>
      <c r="V1001" s="45"/>
      <c r="W1001" s="46"/>
      <c r="X1001" s="47"/>
      <c r="Y1001" s="48"/>
    </row>
    <row r="1002" customFormat="false" ht="11.25" hidden="false" customHeight="false" outlineLevel="0" collapsed="false">
      <c r="A1002" s="49"/>
      <c r="B1002" s="35"/>
      <c r="F1002" s="37"/>
      <c r="G1002" s="38"/>
      <c r="H1002" s="39"/>
      <c r="I1002" s="40"/>
      <c r="J1002" s="39"/>
      <c r="K1002" s="41"/>
      <c r="L1002" s="41"/>
      <c r="M1002" s="42"/>
      <c r="N1002" s="42"/>
      <c r="O1002" s="42"/>
      <c r="P1002" s="42"/>
      <c r="Q1002" s="42"/>
      <c r="R1002" s="43"/>
      <c r="S1002" s="44"/>
      <c r="T1002" s="44"/>
      <c r="U1002" s="45"/>
      <c r="V1002" s="45"/>
      <c r="W1002" s="46"/>
      <c r="X1002" s="47"/>
      <c r="Y1002" s="48"/>
    </row>
    <row r="1003" customFormat="false" ht="11.25" hidden="false" customHeight="false" outlineLevel="0" collapsed="false">
      <c r="A1003" s="49"/>
      <c r="B1003" s="35"/>
      <c r="F1003" s="37"/>
      <c r="G1003" s="38"/>
      <c r="H1003" s="39"/>
      <c r="I1003" s="40"/>
      <c r="J1003" s="39"/>
      <c r="K1003" s="41"/>
      <c r="L1003" s="41"/>
      <c r="M1003" s="42"/>
      <c r="N1003" s="42"/>
      <c r="O1003" s="42"/>
      <c r="P1003" s="42"/>
      <c r="Q1003" s="42"/>
      <c r="R1003" s="43"/>
      <c r="S1003" s="44"/>
      <c r="T1003" s="44"/>
      <c r="U1003" s="45"/>
      <c r="V1003" s="45"/>
      <c r="W1003" s="46"/>
      <c r="X1003" s="47"/>
      <c r="Y1003" s="48"/>
    </row>
    <row r="1004" customFormat="false" ht="11.25" hidden="false" customHeight="false" outlineLevel="0" collapsed="false">
      <c r="A1004" s="49"/>
      <c r="B1004" s="35"/>
      <c r="F1004" s="37"/>
      <c r="G1004" s="38"/>
      <c r="H1004" s="39"/>
      <c r="I1004" s="40"/>
      <c r="J1004" s="39"/>
      <c r="K1004" s="41"/>
      <c r="L1004" s="41"/>
      <c r="M1004" s="42"/>
      <c r="N1004" s="42"/>
      <c r="O1004" s="42"/>
      <c r="P1004" s="42"/>
      <c r="Q1004" s="42"/>
      <c r="R1004" s="43"/>
      <c r="S1004" s="44"/>
      <c r="T1004" s="44"/>
      <c r="U1004" s="45"/>
      <c r="V1004" s="45"/>
      <c r="W1004" s="46"/>
      <c r="X1004" s="47"/>
      <c r="Y1004" s="48"/>
    </row>
    <row r="1005" customFormat="false" ht="11.25" hidden="false" customHeight="false" outlineLevel="0" collapsed="false">
      <c r="A1005" s="49"/>
      <c r="B1005" s="35"/>
      <c r="F1005" s="37"/>
      <c r="G1005" s="38"/>
      <c r="H1005" s="39"/>
      <c r="I1005" s="40"/>
      <c r="J1005" s="39"/>
      <c r="K1005" s="41"/>
      <c r="L1005" s="41"/>
      <c r="M1005" s="42"/>
      <c r="N1005" s="42"/>
      <c r="O1005" s="42"/>
      <c r="P1005" s="42"/>
      <c r="Q1005" s="42"/>
      <c r="R1005" s="43"/>
      <c r="S1005" s="44"/>
      <c r="T1005" s="44"/>
      <c r="U1005" s="45"/>
      <c r="V1005" s="45"/>
      <c r="W1005" s="46"/>
      <c r="X1005" s="47"/>
      <c r="Y1005" s="48"/>
    </row>
    <row r="1006" customFormat="false" ht="11.25" hidden="false" customHeight="false" outlineLevel="0" collapsed="false">
      <c r="A1006" s="49"/>
      <c r="B1006" s="35"/>
      <c r="F1006" s="37"/>
      <c r="G1006" s="38"/>
      <c r="H1006" s="39"/>
      <c r="I1006" s="40"/>
      <c r="J1006" s="39"/>
      <c r="K1006" s="41"/>
      <c r="L1006" s="41"/>
      <c r="M1006" s="42"/>
      <c r="N1006" s="42"/>
      <c r="O1006" s="42"/>
      <c r="P1006" s="42"/>
      <c r="Q1006" s="42"/>
      <c r="R1006" s="43"/>
      <c r="S1006" s="44"/>
      <c r="T1006" s="44"/>
      <c r="U1006" s="45"/>
      <c r="V1006" s="45"/>
      <c r="W1006" s="46"/>
      <c r="X1006" s="47"/>
      <c r="Y1006" s="48"/>
    </row>
    <row r="1007" customFormat="false" ht="11.25" hidden="false" customHeight="false" outlineLevel="0" collapsed="false">
      <c r="A1007" s="49"/>
      <c r="B1007" s="35"/>
      <c r="F1007" s="37"/>
      <c r="G1007" s="38"/>
      <c r="H1007" s="39"/>
      <c r="I1007" s="40"/>
      <c r="J1007" s="39"/>
      <c r="K1007" s="41"/>
      <c r="L1007" s="41"/>
      <c r="M1007" s="42"/>
      <c r="N1007" s="42"/>
      <c r="O1007" s="42"/>
      <c r="P1007" s="42"/>
      <c r="Q1007" s="42"/>
      <c r="R1007" s="43"/>
      <c r="S1007" s="44"/>
      <c r="T1007" s="44"/>
      <c r="U1007" s="45"/>
      <c r="V1007" s="45"/>
      <c r="W1007" s="46"/>
      <c r="X1007" s="47"/>
      <c r="Y1007" s="48"/>
    </row>
    <row r="1008" customFormat="false" ht="11.25" hidden="false" customHeight="false" outlineLevel="0" collapsed="false">
      <c r="A1008" s="49"/>
      <c r="B1008" s="35"/>
      <c r="F1008" s="37"/>
      <c r="G1008" s="38"/>
      <c r="H1008" s="39"/>
      <c r="I1008" s="40"/>
      <c r="J1008" s="39"/>
      <c r="K1008" s="41"/>
      <c r="L1008" s="41"/>
      <c r="M1008" s="42"/>
      <c r="N1008" s="42"/>
      <c r="O1008" s="42"/>
      <c r="P1008" s="42"/>
      <c r="Q1008" s="42"/>
      <c r="R1008" s="43"/>
      <c r="S1008" s="44"/>
      <c r="T1008" s="44"/>
      <c r="U1008" s="45"/>
      <c r="V1008" s="45"/>
      <c r="W1008" s="46"/>
      <c r="X1008" s="47"/>
      <c r="Y1008" s="48"/>
    </row>
    <row r="1009" customFormat="false" ht="11.25" hidden="false" customHeight="false" outlineLevel="0" collapsed="false">
      <c r="A1009" s="49"/>
      <c r="B1009" s="35"/>
      <c r="F1009" s="37"/>
      <c r="G1009" s="38"/>
      <c r="H1009" s="39"/>
      <c r="I1009" s="40"/>
      <c r="J1009" s="39"/>
      <c r="K1009" s="41"/>
      <c r="L1009" s="41"/>
      <c r="M1009" s="42"/>
      <c r="N1009" s="42"/>
      <c r="O1009" s="42"/>
      <c r="P1009" s="42"/>
      <c r="Q1009" s="42"/>
      <c r="R1009" s="43"/>
      <c r="S1009" s="44"/>
      <c r="T1009" s="44"/>
      <c r="U1009" s="45"/>
      <c r="V1009" s="45"/>
      <c r="W1009" s="46"/>
      <c r="X1009" s="47"/>
      <c r="Y1009" s="48"/>
    </row>
    <row r="1010" customFormat="false" ht="11.25" hidden="false" customHeight="false" outlineLevel="0" collapsed="false">
      <c r="A1010" s="49"/>
      <c r="B1010" s="35"/>
      <c r="F1010" s="37"/>
      <c r="G1010" s="38"/>
      <c r="H1010" s="39"/>
      <c r="I1010" s="40"/>
      <c r="J1010" s="39"/>
      <c r="K1010" s="41"/>
      <c r="L1010" s="41"/>
      <c r="M1010" s="42"/>
      <c r="N1010" s="42"/>
      <c r="O1010" s="42"/>
      <c r="P1010" s="42"/>
      <c r="Q1010" s="42"/>
      <c r="R1010" s="43"/>
      <c r="S1010" s="44"/>
      <c r="T1010" s="44"/>
      <c r="U1010" s="45"/>
      <c r="V1010" s="45"/>
      <c r="W1010" s="46"/>
      <c r="X1010" s="47"/>
      <c r="Y1010" s="48"/>
    </row>
    <row r="1011" customFormat="false" ht="11.25" hidden="false" customHeight="false" outlineLevel="0" collapsed="false">
      <c r="A1011" s="49"/>
      <c r="B1011" s="35"/>
      <c r="F1011" s="37"/>
      <c r="G1011" s="38"/>
      <c r="H1011" s="39"/>
      <c r="I1011" s="40"/>
      <c r="J1011" s="39"/>
      <c r="K1011" s="41"/>
      <c r="L1011" s="41"/>
      <c r="M1011" s="42"/>
      <c r="N1011" s="42"/>
      <c r="O1011" s="42"/>
      <c r="P1011" s="42"/>
      <c r="Q1011" s="42"/>
      <c r="R1011" s="43"/>
      <c r="S1011" s="44"/>
      <c r="T1011" s="44"/>
      <c r="U1011" s="45"/>
      <c r="V1011" s="45"/>
      <c r="W1011" s="46"/>
      <c r="X1011" s="47"/>
      <c r="Y1011" s="48"/>
    </row>
    <row r="1012" customFormat="false" ht="11.25" hidden="false" customHeight="false" outlineLevel="0" collapsed="false">
      <c r="A1012" s="49"/>
      <c r="B1012" s="35"/>
      <c r="F1012" s="37"/>
      <c r="G1012" s="38"/>
      <c r="H1012" s="39"/>
      <c r="I1012" s="40"/>
      <c r="J1012" s="39"/>
      <c r="K1012" s="41"/>
      <c r="L1012" s="41"/>
      <c r="M1012" s="42"/>
      <c r="N1012" s="42"/>
      <c r="O1012" s="42"/>
      <c r="P1012" s="42"/>
      <c r="Q1012" s="42"/>
      <c r="R1012" s="43"/>
      <c r="S1012" s="44"/>
      <c r="T1012" s="44"/>
      <c r="U1012" s="45"/>
      <c r="V1012" s="45"/>
      <c r="W1012" s="46"/>
      <c r="X1012" s="47"/>
      <c r="Y1012" s="48"/>
    </row>
    <row r="1013" customFormat="false" ht="11.25" hidden="false" customHeight="false" outlineLevel="0" collapsed="false">
      <c r="A1013" s="49"/>
      <c r="B1013" s="35"/>
      <c r="F1013" s="37"/>
      <c r="G1013" s="38"/>
      <c r="H1013" s="39"/>
      <c r="I1013" s="40"/>
      <c r="J1013" s="39"/>
      <c r="K1013" s="41"/>
      <c r="L1013" s="41"/>
      <c r="M1013" s="42"/>
      <c r="N1013" s="42"/>
      <c r="O1013" s="42"/>
      <c r="P1013" s="42"/>
      <c r="Q1013" s="42"/>
      <c r="R1013" s="43"/>
      <c r="S1013" s="44"/>
      <c r="T1013" s="44"/>
      <c r="U1013" s="45"/>
      <c r="V1013" s="45"/>
      <c r="W1013" s="46"/>
      <c r="X1013" s="47"/>
      <c r="Y1013" s="48"/>
    </row>
    <row r="1014" customFormat="false" ht="11.25" hidden="false" customHeight="false" outlineLevel="0" collapsed="false">
      <c r="A1014" s="49"/>
      <c r="B1014" s="35"/>
      <c r="F1014" s="37"/>
      <c r="G1014" s="38"/>
      <c r="H1014" s="39"/>
      <c r="I1014" s="40"/>
      <c r="J1014" s="39"/>
      <c r="K1014" s="41"/>
      <c r="L1014" s="41"/>
      <c r="M1014" s="42"/>
      <c r="N1014" s="42"/>
      <c r="O1014" s="42"/>
      <c r="P1014" s="42"/>
      <c r="Q1014" s="42"/>
      <c r="R1014" s="43"/>
      <c r="S1014" s="44"/>
      <c r="T1014" s="44"/>
      <c r="U1014" s="45"/>
      <c r="V1014" s="45"/>
      <c r="W1014" s="46"/>
      <c r="X1014" s="47"/>
      <c r="Y1014" s="48"/>
    </row>
    <row r="1015" customFormat="false" ht="11.25" hidden="false" customHeight="false" outlineLevel="0" collapsed="false">
      <c r="A1015" s="49"/>
      <c r="B1015" s="35"/>
      <c r="F1015" s="37"/>
      <c r="G1015" s="38"/>
      <c r="H1015" s="39"/>
      <c r="I1015" s="40"/>
      <c r="J1015" s="39"/>
      <c r="K1015" s="41"/>
      <c r="L1015" s="41"/>
      <c r="M1015" s="42"/>
      <c r="N1015" s="42"/>
      <c r="O1015" s="42"/>
      <c r="P1015" s="42"/>
      <c r="Q1015" s="42"/>
      <c r="R1015" s="43"/>
      <c r="S1015" s="44"/>
      <c r="T1015" s="44"/>
      <c r="U1015" s="45"/>
      <c r="V1015" s="45"/>
      <c r="W1015" s="46"/>
      <c r="X1015" s="47"/>
      <c r="Y1015" s="48"/>
    </row>
    <row r="1016" customFormat="false" ht="11.25" hidden="false" customHeight="false" outlineLevel="0" collapsed="false">
      <c r="A1016" s="49"/>
      <c r="B1016" s="35"/>
      <c r="F1016" s="37"/>
      <c r="G1016" s="38"/>
      <c r="H1016" s="39"/>
      <c r="I1016" s="40"/>
      <c r="J1016" s="39"/>
      <c r="K1016" s="41"/>
      <c r="L1016" s="41"/>
      <c r="M1016" s="42"/>
      <c r="N1016" s="42"/>
      <c r="O1016" s="42"/>
      <c r="P1016" s="42"/>
      <c r="Q1016" s="42"/>
      <c r="R1016" s="43"/>
      <c r="S1016" s="44"/>
      <c r="T1016" s="44"/>
      <c r="U1016" s="45"/>
      <c r="V1016" s="45"/>
      <c r="W1016" s="46"/>
      <c r="X1016" s="47"/>
      <c r="Y1016" s="48"/>
    </row>
    <row r="1017" customFormat="false" ht="11.25" hidden="false" customHeight="false" outlineLevel="0" collapsed="false">
      <c r="A1017" s="49"/>
      <c r="B1017" s="35"/>
      <c r="F1017" s="37"/>
      <c r="G1017" s="38"/>
      <c r="H1017" s="39"/>
      <c r="I1017" s="40"/>
      <c r="J1017" s="39"/>
      <c r="K1017" s="41"/>
      <c r="L1017" s="41"/>
      <c r="M1017" s="42"/>
      <c r="N1017" s="42"/>
      <c r="O1017" s="42"/>
      <c r="P1017" s="42"/>
      <c r="Q1017" s="42"/>
      <c r="R1017" s="43"/>
      <c r="S1017" s="44"/>
      <c r="T1017" s="44"/>
      <c r="U1017" s="45"/>
      <c r="V1017" s="45"/>
      <c r="W1017" s="46"/>
      <c r="X1017" s="47"/>
      <c r="Y1017" s="48"/>
    </row>
    <row r="1018" customFormat="false" ht="11.25" hidden="false" customHeight="false" outlineLevel="0" collapsed="false">
      <c r="A1018" s="49"/>
      <c r="B1018" s="35"/>
      <c r="F1018" s="37"/>
      <c r="G1018" s="38"/>
      <c r="H1018" s="39"/>
      <c r="I1018" s="40"/>
      <c r="J1018" s="39"/>
      <c r="K1018" s="41"/>
      <c r="L1018" s="41"/>
      <c r="M1018" s="42"/>
      <c r="N1018" s="42"/>
      <c r="O1018" s="42"/>
      <c r="P1018" s="42"/>
      <c r="Q1018" s="42"/>
      <c r="R1018" s="43"/>
      <c r="S1018" s="44"/>
      <c r="T1018" s="44"/>
      <c r="U1018" s="45"/>
      <c r="V1018" s="45"/>
      <c r="W1018" s="46"/>
      <c r="X1018" s="47"/>
      <c r="Y1018" s="48"/>
    </row>
    <row r="1019" customFormat="false" ht="11.25" hidden="false" customHeight="false" outlineLevel="0" collapsed="false">
      <c r="A1019" s="49"/>
      <c r="B1019" s="35"/>
      <c r="F1019" s="37"/>
      <c r="G1019" s="38"/>
      <c r="H1019" s="39"/>
      <c r="I1019" s="40"/>
      <c r="J1019" s="39"/>
      <c r="K1019" s="41"/>
      <c r="L1019" s="41"/>
      <c r="M1019" s="42"/>
      <c r="N1019" s="42"/>
      <c r="O1019" s="42"/>
      <c r="P1019" s="42"/>
      <c r="Q1019" s="42"/>
      <c r="R1019" s="43"/>
      <c r="S1019" s="44"/>
      <c r="T1019" s="44"/>
      <c r="U1019" s="45"/>
      <c r="V1019" s="45"/>
      <c r="W1019" s="46"/>
      <c r="X1019" s="47"/>
      <c r="Y1019" s="48"/>
    </row>
    <row r="1020" customFormat="false" ht="11.25" hidden="false" customHeight="false" outlineLevel="0" collapsed="false">
      <c r="B1020" s="35"/>
    </row>
    <row r="1021" customFormat="false" ht="11.25" hidden="false" customHeight="false" outlineLevel="0" collapsed="false">
      <c r="B1021" s="35"/>
    </row>
    <row r="1022" customFormat="false" ht="11.25" hidden="false" customHeight="false" outlineLevel="0" collapsed="false">
      <c r="B1022" s="35"/>
    </row>
    <row r="1023" customFormat="false" ht="11.25" hidden="false" customHeight="false" outlineLevel="0" collapsed="false">
      <c r="B1023" s="35"/>
    </row>
    <row r="1024" customFormat="false" ht="11.25" hidden="false" customHeight="false" outlineLevel="0" collapsed="false">
      <c r="B1024" s="35"/>
    </row>
    <row r="1025" customFormat="false" ht="11.25" hidden="false" customHeight="false" outlineLevel="0" collapsed="false">
      <c r="B1025" s="35"/>
    </row>
    <row r="1026" customFormat="false" ht="11.25" hidden="false" customHeight="false" outlineLevel="0" collapsed="false">
      <c r="B1026" s="35"/>
    </row>
    <row r="1027" customFormat="false" ht="11.25" hidden="false" customHeight="false" outlineLevel="0" collapsed="false">
      <c r="B1027" s="35"/>
    </row>
    <row r="1028" customFormat="false" ht="11.25" hidden="false" customHeight="false" outlineLevel="0" collapsed="false">
      <c r="B1028" s="35"/>
    </row>
    <row r="1029" customFormat="false" ht="11.25" hidden="false" customHeight="false" outlineLevel="0" collapsed="false">
      <c r="B1029" s="35"/>
    </row>
    <row r="1030" customFormat="false" ht="11.25" hidden="false" customHeight="false" outlineLevel="0" collapsed="false">
      <c r="B1030" s="35"/>
    </row>
    <row r="1031" customFormat="false" ht="11.25" hidden="false" customHeight="false" outlineLevel="0" collapsed="false">
      <c r="B1031" s="35"/>
    </row>
    <row r="1032" customFormat="false" ht="11.25" hidden="false" customHeight="false" outlineLevel="0" collapsed="false">
      <c r="B1032" s="35"/>
    </row>
    <row r="1033" customFormat="false" ht="11.25" hidden="false" customHeight="false" outlineLevel="0" collapsed="false">
      <c r="B1033" s="35"/>
    </row>
    <row r="1034" customFormat="false" ht="11.25" hidden="false" customHeight="false" outlineLevel="0" collapsed="false">
      <c r="B1034" s="35"/>
    </row>
    <row r="1035" customFormat="false" ht="11.25" hidden="false" customHeight="false" outlineLevel="0" collapsed="false">
      <c r="B1035" s="35"/>
    </row>
    <row r="1036" customFormat="false" ht="11.25" hidden="false" customHeight="false" outlineLevel="0" collapsed="false">
      <c r="B1036" s="35"/>
    </row>
    <row r="1037" customFormat="false" ht="11.25" hidden="false" customHeight="false" outlineLevel="0" collapsed="false">
      <c r="B1037" s="35"/>
    </row>
    <row r="1038" customFormat="false" ht="11.25" hidden="false" customHeight="false" outlineLevel="0" collapsed="false">
      <c r="B1038" s="35"/>
    </row>
    <row r="1039" customFormat="false" ht="11.25" hidden="false" customHeight="false" outlineLevel="0" collapsed="false">
      <c r="B1039" s="35"/>
    </row>
    <row r="1040" customFormat="false" ht="11.25" hidden="false" customHeight="false" outlineLevel="0" collapsed="false">
      <c r="B1040" s="35"/>
    </row>
    <row r="1041" customFormat="false" ht="11.25" hidden="false" customHeight="false" outlineLevel="0" collapsed="false">
      <c r="B1041" s="35"/>
    </row>
    <row r="1042" customFormat="false" ht="11.25" hidden="false" customHeight="false" outlineLevel="0" collapsed="false">
      <c r="B1042" s="35"/>
    </row>
    <row r="1043" customFormat="false" ht="11.25" hidden="false" customHeight="false" outlineLevel="0" collapsed="false">
      <c r="B1043" s="35"/>
    </row>
    <row r="1044" customFormat="false" ht="11.25" hidden="false" customHeight="false" outlineLevel="0" collapsed="false">
      <c r="B1044" s="35"/>
    </row>
    <row r="1045" customFormat="false" ht="11.25" hidden="false" customHeight="false" outlineLevel="0" collapsed="false">
      <c r="B1045" s="35"/>
    </row>
    <row r="1046" customFormat="false" ht="11.25" hidden="false" customHeight="false" outlineLevel="0" collapsed="false">
      <c r="B1046" s="35"/>
    </row>
    <row r="1047" customFormat="false" ht="11.25" hidden="false" customHeight="false" outlineLevel="0" collapsed="false">
      <c r="B1047" s="35"/>
    </row>
    <row r="1048" customFormat="false" ht="11.25" hidden="false" customHeight="false" outlineLevel="0" collapsed="false">
      <c r="B1048" s="35"/>
    </row>
    <row r="1049" customFormat="false" ht="11.25" hidden="false" customHeight="false" outlineLevel="0" collapsed="false">
      <c r="B1049" s="35"/>
    </row>
    <row r="1050" customFormat="false" ht="11.25" hidden="false" customHeight="false" outlineLevel="0" collapsed="false">
      <c r="B1050" s="35"/>
    </row>
    <row r="1051" customFormat="false" ht="11.25" hidden="false" customHeight="false" outlineLevel="0" collapsed="false">
      <c r="B1051" s="35"/>
    </row>
    <row r="1052" customFormat="false" ht="11.25" hidden="false" customHeight="false" outlineLevel="0" collapsed="false">
      <c r="B1052" s="35"/>
    </row>
    <row r="1053" customFormat="false" ht="11.25" hidden="false" customHeight="false" outlineLevel="0" collapsed="false">
      <c r="B1053" s="35"/>
    </row>
    <row r="1054" customFormat="false" ht="11.25" hidden="false" customHeight="false" outlineLevel="0" collapsed="false">
      <c r="B1054" s="35"/>
    </row>
    <row r="1055" customFormat="false" ht="11.25" hidden="false" customHeight="false" outlineLevel="0" collapsed="false">
      <c r="B1055" s="35"/>
    </row>
    <row r="1056" customFormat="false" ht="11.25" hidden="false" customHeight="false" outlineLevel="0" collapsed="false">
      <c r="B1056" s="35"/>
    </row>
    <row r="1057" customFormat="false" ht="11.25" hidden="false" customHeight="false" outlineLevel="0" collapsed="false">
      <c r="B1057" s="35"/>
    </row>
    <row r="1058" customFormat="false" ht="11.25" hidden="false" customHeight="false" outlineLevel="0" collapsed="false">
      <c r="B1058" s="35"/>
    </row>
    <row r="1059" customFormat="false" ht="11.25" hidden="false" customHeight="false" outlineLevel="0" collapsed="false">
      <c r="B1059" s="35"/>
    </row>
    <row r="1060" customFormat="false" ht="11.25" hidden="false" customHeight="false" outlineLevel="0" collapsed="false">
      <c r="B1060" s="35"/>
    </row>
    <row r="1061" customFormat="false" ht="11.25" hidden="false" customHeight="false" outlineLevel="0" collapsed="false">
      <c r="B1061" s="35"/>
    </row>
    <row r="1062" customFormat="false" ht="11.25" hidden="false" customHeight="false" outlineLevel="0" collapsed="false">
      <c r="B1062" s="35"/>
    </row>
    <row r="1063" customFormat="false" ht="11.25" hidden="false" customHeight="false" outlineLevel="0" collapsed="false">
      <c r="B1063" s="35"/>
    </row>
    <row r="1064" customFormat="false" ht="11.25" hidden="false" customHeight="false" outlineLevel="0" collapsed="false">
      <c r="B1064" s="35"/>
    </row>
    <row r="1065" customFormat="false" ht="11.25" hidden="false" customHeight="false" outlineLevel="0" collapsed="false">
      <c r="B1065" s="35"/>
    </row>
    <row r="1066" customFormat="false" ht="11.25" hidden="false" customHeight="false" outlineLevel="0" collapsed="false">
      <c r="B1066" s="35"/>
    </row>
    <row r="1067" customFormat="false" ht="11.25" hidden="false" customHeight="false" outlineLevel="0" collapsed="false">
      <c r="B1067" s="35"/>
    </row>
    <row r="1068" customFormat="false" ht="11.25" hidden="false" customHeight="false" outlineLevel="0" collapsed="false">
      <c r="B1068" s="35"/>
    </row>
    <row r="1069" customFormat="false" ht="11.25" hidden="false" customHeight="false" outlineLevel="0" collapsed="false">
      <c r="B1069" s="35"/>
    </row>
    <row r="1070" customFormat="false" ht="11.25" hidden="false" customHeight="false" outlineLevel="0" collapsed="false">
      <c r="B1070" s="35"/>
    </row>
    <row r="1071" customFormat="false" ht="11.25" hidden="false" customHeight="false" outlineLevel="0" collapsed="false">
      <c r="B1071" s="35"/>
    </row>
    <row r="1072" customFormat="false" ht="11.25" hidden="false" customHeight="false" outlineLevel="0" collapsed="false">
      <c r="B1072" s="35"/>
    </row>
    <row r="1073" customFormat="false" ht="11.25" hidden="false" customHeight="false" outlineLevel="0" collapsed="false">
      <c r="B1073" s="35"/>
    </row>
    <row r="1074" customFormat="false" ht="11.25" hidden="false" customHeight="false" outlineLevel="0" collapsed="false">
      <c r="B1074" s="35"/>
    </row>
    <row r="1075" customFormat="false" ht="11.25" hidden="false" customHeight="false" outlineLevel="0" collapsed="false">
      <c r="B1075" s="35"/>
    </row>
    <row r="1076" customFormat="false" ht="11.25" hidden="false" customHeight="false" outlineLevel="0" collapsed="false">
      <c r="B1076" s="35"/>
    </row>
    <row r="1077" customFormat="false" ht="11.25" hidden="false" customHeight="false" outlineLevel="0" collapsed="false">
      <c r="B1077" s="35"/>
    </row>
    <row r="1078" customFormat="false" ht="11.25" hidden="false" customHeight="false" outlineLevel="0" collapsed="false">
      <c r="B1078" s="35"/>
    </row>
    <row r="1079" customFormat="false" ht="11.25" hidden="false" customHeight="false" outlineLevel="0" collapsed="false">
      <c r="B1079" s="35"/>
    </row>
    <row r="1080" customFormat="false" ht="11.25" hidden="false" customHeight="false" outlineLevel="0" collapsed="false">
      <c r="B1080" s="35"/>
    </row>
    <row r="1081" customFormat="false" ht="11.25" hidden="false" customHeight="false" outlineLevel="0" collapsed="false">
      <c r="B1081" s="35"/>
    </row>
    <row r="1082" customFormat="false" ht="11.25" hidden="false" customHeight="false" outlineLevel="0" collapsed="false">
      <c r="B1082" s="35"/>
    </row>
    <row r="1083" customFormat="false" ht="11.25" hidden="false" customHeight="false" outlineLevel="0" collapsed="false">
      <c r="B1083" s="35"/>
    </row>
    <row r="1084" customFormat="false" ht="11.25" hidden="false" customHeight="false" outlineLevel="0" collapsed="false">
      <c r="B1084" s="35"/>
    </row>
    <row r="1085" customFormat="false" ht="11.25" hidden="false" customHeight="false" outlineLevel="0" collapsed="false">
      <c r="B1085" s="35"/>
    </row>
    <row r="1086" customFormat="false" ht="11.25" hidden="false" customHeight="false" outlineLevel="0" collapsed="false">
      <c r="B1086" s="35"/>
    </row>
    <row r="1087" customFormat="false" ht="11.25" hidden="false" customHeight="false" outlineLevel="0" collapsed="false">
      <c r="B1087" s="35"/>
    </row>
    <row r="1088" customFormat="false" ht="11.25" hidden="false" customHeight="false" outlineLevel="0" collapsed="false">
      <c r="B1088" s="35"/>
    </row>
    <row r="1089" customFormat="false" ht="11.25" hidden="false" customHeight="false" outlineLevel="0" collapsed="false">
      <c r="B1089" s="35"/>
    </row>
    <row r="1090" customFormat="false" ht="11.25" hidden="false" customHeight="false" outlineLevel="0" collapsed="false">
      <c r="B1090" s="35"/>
    </row>
    <row r="1091" customFormat="false" ht="11.25" hidden="false" customHeight="false" outlineLevel="0" collapsed="false">
      <c r="B1091" s="35"/>
    </row>
    <row r="1092" customFormat="false" ht="11.25" hidden="false" customHeight="false" outlineLevel="0" collapsed="false">
      <c r="B1092" s="35"/>
    </row>
    <row r="1093" customFormat="false" ht="11.25" hidden="false" customHeight="false" outlineLevel="0" collapsed="false">
      <c r="B1093" s="35"/>
    </row>
    <row r="1094" customFormat="false" ht="11.25" hidden="false" customHeight="false" outlineLevel="0" collapsed="false">
      <c r="B1094" s="35"/>
    </row>
    <row r="1095" customFormat="false" ht="11.25" hidden="false" customHeight="false" outlineLevel="0" collapsed="false">
      <c r="B1095" s="35"/>
    </row>
    <row r="1096" customFormat="false" ht="11.25" hidden="false" customHeight="false" outlineLevel="0" collapsed="false">
      <c r="B1096" s="35"/>
    </row>
    <row r="1097" customFormat="false" ht="11.25" hidden="false" customHeight="false" outlineLevel="0" collapsed="false">
      <c r="B1097" s="35"/>
    </row>
    <row r="1098" customFormat="false" ht="11.25" hidden="false" customHeight="false" outlineLevel="0" collapsed="false">
      <c r="B1098" s="35"/>
    </row>
    <row r="1099" customFormat="false" ht="11.25" hidden="false" customHeight="false" outlineLevel="0" collapsed="false">
      <c r="B1099" s="35"/>
    </row>
    <row r="1100" customFormat="false" ht="11.25" hidden="false" customHeight="false" outlineLevel="0" collapsed="false">
      <c r="B1100" s="35"/>
    </row>
    <row r="1101" customFormat="false" ht="11.25" hidden="false" customHeight="false" outlineLevel="0" collapsed="false">
      <c r="B1101" s="35"/>
    </row>
    <row r="1102" customFormat="false" ht="11.25" hidden="false" customHeight="false" outlineLevel="0" collapsed="false">
      <c r="B1102" s="35"/>
    </row>
    <row r="1103" customFormat="false" ht="11.25" hidden="false" customHeight="false" outlineLevel="0" collapsed="false">
      <c r="B1103" s="35"/>
    </row>
    <row r="1104" customFormat="false" ht="11.25" hidden="false" customHeight="false" outlineLevel="0" collapsed="false">
      <c r="B1104" s="35"/>
    </row>
    <row r="1105" customFormat="false" ht="11.25" hidden="false" customHeight="false" outlineLevel="0" collapsed="false">
      <c r="B1105" s="35"/>
    </row>
    <row r="1106" customFormat="false" ht="11.25" hidden="false" customHeight="false" outlineLevel="0" collapsed="false">
      <c r="B1106" s="35"/>
    </row>
    <row r="1107" customFormat="false" ht="11.25" hidden="false" customHeight="false" outlineLevel="0" collapsed="false">
      <c r="B1107" s="35"/>
    </row>
    <row r="1108" customFormat="false" ht="11.25" hidden="false" customHeight="false" outlineLevel="0" collapsed="false">
      <c r="B1108" s="35"/>
    </row>
    <row r="1109" customFormat="false" ht="11.25" hidden="false" customHeight="false" outlineLevel="0" collapsed="false">
      <c r="B1109" s="35"/>
    </row>
    <row r="1110" customFormat="false" ht="11.25" hidden="false" customHeight="false" outlineLevel="0" collapsed="false">
      <c r="B1110" s="35"/>
    </row>
    <row r="1111" customFormat="false" ht="11.25" hidden="false" customHeight="false" outlineLevel="0" collapsed="false">
      <c r="B1111" s="35"/>
    </row>
    <row r="1112" customFormat="false" ht="11.25" hidden="false" customHeight="false" outlineLevel="0" collapsed="false">
      <c r="B1112" s="35"/>
    </row>
    <row r="1113" customFormat="false" ht="11.25" hidden="false" customHeight="false" outlineLevel="0" collapsed="false">
      <c r="B1113" s="35"/>
    </row>
    <row r="1114" customFormat="false" ht="11.25" hidden="false" customHeight="false" outlineLevel="0" collapsed="false">
      <c r="B1114" s="35"/>
    </row>
    <row r="1115" customFormat="false" ht="11.25" hidden="false" customHeight="false" outlineLevel="0" collapsed="false">
      <c r="B1115" s="35"/>
    </row>
    <row r="1116" customFormat="false" ht="11.25" hidden="false" customHeight="false" outlineLevel="0" collapsed="false">
      <c r="B1116" s="35"/>
    </row>
    <row r="1117" customFormat="false" ht="11.25" hidden="false" customHeight="false" outlineLevel="0" collapsed="false">
      <c r="B1117" s="35"/>
    </row>
    <row r="1118" customFormat="false" ht="11.25" hidden="false" customHeight="false" outlineLevel="0" collapsed="false">
      <c r="B1118" s="35"/>
    </row>
    <row r="1119" customFormat="false" ht="11.25" hidden="false" customHeight="false" outlineLevel="0" collapsed="false">
      <c r="B1119" s="35"/>
    </row>
    <row r="1120" customFormat="false" ht="11.25" hidden="false" customHeight="false" outlineLevel="0" collapsed="false">
      <c r="B1120" s="35"/>
    </row>
    <row r="1121" customFormat="false" ht="11.25" hidden="false" customHeight="false" outlineLevel="0" collapsed="false">
      <c r="B1121" s="35"/>
    </row>
    <row r="1122" customFormat="false" ht="11.25" hidden="false" customHeight="false" outlineLevel="0" collapsed="false">
      <c r="B1122" s="35"/>
    </row>
    <row r="1123" customFormat="false" ht="11.25" hidden="false" customHeight="false" outlineLevel="0" collapsed="false">
      <c r="B1123" s="35"/>
    </row>
    <row r="1124" customFormat="false" ht="11.25" hidden="false" customHeight="false" outlineLevel="0" collapsed="false">
      <c r="B1124" s="35"/>
    </row>
    <row r="1125" customFormat="false" ht="11.25" hidden="false" customHeight="false" outlineLevel="0" collapsed="false">
      <c r="B1125" s="35"/>
    </row>
    <row r="1126" customFormat="false" ht="11.25" hidden="false" customHeight="false" outlineLevel="0" collapsed="false">
      <c r="B1126" s="35"/>
    </row>
    <row r="1127" customFormat="false" ht="11.25" hidden="false" customHeight="false" outlineLevel="0" collapsed="false">
      <c r="B1127" s="35"/>
    </row>
    <row r="1128" customFormat="false" ht="11.25" hidden="false" customHeight="false" outlineLevel="0" collapsed="false">
      <c r="B1128" s="35"/>
    </row>
    <row r="1129" customFormat="false" ht="11.25" hidden="false" customHeight="false" outlineLevel="0" collapsed="false">
      <c r="B1129" s="35"/>
    </row>
    <row r="1130" customFormat="false" ht="11.25" hidden="false" customHeight="false" outlineLevel="0" collapsed="false">
      <c r="B1130" s="35"/>
    </row>
    <row r="1131" customFormat="false" ht="11.25" hidden="false" customHeight="false" outlineLevel="0" collapsed="false">
      <c r="B1131" s="35"/>
    </row>
    <row r="1132" customFormat="false" ht="11.25" hidden="false" customHeight="false" outlineLevel="0" collapsed="false">
      <c r="B1132" s="35"/>
    </row>
    <row r="1133" customFormat="false" ht="11.25" hidden="false" customHeight="false" outlineLevel="0" collapsed="false">
      <c r="B1133" s="35"/>
    </row>
    <row r="1134" customFormat="false" ht="11.25" hidden="false" customHeight="false" outlineLevel="0" collapsed="false">
      <c r="B1134" s="35"/>
    </row>
    <row r="1135" customFormat="false" ht="11.25" hidden="false" customHeight="false" outlineLevel="0" collapsed="false">
      <c r="B1135" s="35"/>
    </row>
    <row r="1136" customFormat="false" ht="11.25" hidden="false" customHeight="false" outlineLevel="0" collapsed="false">
      <c r="B1136" s="35"/>
    </row>
    <row r="1137" customFormat="false" ht="11.25" hidden="false" customHeight="false" outlineLevel="0" collapsed="false">
      <c r="B1137" s="35"/>
    </row>
    <row r="1138" customFormat="false" ht="11.25" hidden="false" customHeight="false" outlineLevel="0" collapsed="false">
      <c r="B1138" s="35"/>
    </row>
    <row r="1139" customFormat="false" ht="11.25" hidden="false" customHeight="false" outlineLevel="0" collapsed="false">
      <c r="B1139" s="35"/>
    </row>
    <row r="1140" customFormat="false" ht="11.25" hidden="false" customHeight="false" outlineLevel="0" collapsed="false">
      <c r="B1140" s="35"/>
    </row>
    <row r="1141" customFormat="false" ht="11.25" hidden="false" customHeight="false" outlineLevel="0" collapsed="false">
      <c r="B1141" s="35"/>
    </row>
    <row r="1142" customFormat="false" ht="11.25" hidden="false" customHeight="false" outlineLevel="0" collapsed="false">
      <c r="B1142" s="35"/>
    </row>
    <row r="1143" customFormat="false" ht="11.25" hidden="false" customHeight="false" outlineLevel="0" collapsed="false">
      <c r="B1143" s="35"/>
    </row>
    <row r="1144" customFormat="false" ht="11.25" hidden="false" customHeight="false" outlineLevel="0" collapsed="false">
      <c r="B1144" s="35"/>
    </row>
    <row r="1145" customFormat="false" ht="11.25" hidden="false" customHeight="false" outlineLevel="0" collapsed="false">
      <c r="B1145" s="35"/>
    </row>
    <row r="1146" customFormat="false" ht="11.25" hidden="false" customHeight="false" outlineLevel="0" collapsed="false">
      <c r="B1146" s="35"/>
    </row>
    <row r="1147" customFormat="false" ht="11.25" hidden="false" customHeight="false" outlineLevel="0" collapsed="false">
      <c r="B1147" s="35"/>
    </row>
    <row r="1148" customFormat="false" ht="11.25" hidden="false" customHeight="false" outlineLevel="0" collapsed="false">
      <c r="B1148" s="35"/>
    </row>
    <row r="1149" customFormat="false" ht="11.25" hidden="false" customHeight="false" outlineLevel="0" collapsed="false">
      <c r="B1149" s="35"/>
    </row>
    <row r="1150" customFormat="false" ht="11.25" hidden="false" customHeight="false" outlineLevel="0" collapsed="false">
      <c r="B1150" s="35"/>
    </row>
    <row r="1151" customFormat="false" ht="11.25" hidden="false" customHeight="false" outlineLevel="0" collapsed="false">
      <c r="B1151" s="35"/>
    </row>
    <row r="1152" customFormat="false" ht="11.25" hidden="false" customHeight="false" outlineLevel="0" collapsed="false">
      <c r="B1152" s="35"/>
    </row>
    <row r="1153" customFormat="false" ht="11.25" hidden="false" customHeight="false" outlineLevel="0" collapsed="false">
      <c r="B1153" s="35"/>
    </row>
    <row r="1154" customFormat="false" ht="11.25" hidden="false" customHeight="false" outlineLevel="0" collapsed="false">
      <c r="B1154" s="35"/>
    </row>
    <row r="1155" customFormat="false" ht="11.25" hidden="false" customHeight="false" outlineLevel="0" collapsed="false">
      <c r="B1155" s="35"/>
    </row>
    <row r="1156" customFormat="false" ht="11.25" hidden="false" customHeight="false" outlineLevel="0" collapsed="false">
      <c r="B1156" s="35"/>
    </row>
    <row r="1157" customFormat="false" ht="11.25" hidden="false" customHeight="false" outlineLevel="0" collapsed="false">
      <c r="B1157" s="3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4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25" width="9.14"/>
  </cols>
  <sheetData>
    <row r="1" customFormat="false" ht="13.5" hidden="false" customHeight="false" outlineLevel="0" collapsed="false">
      <c r="A1" s="222"/>
      <c r="B1" s="222"/>
      <c r="C1" s="222"/>
    </row>
    <row r="2" customFormat="false" ht="12.75" hidden="false" customHeight="false" outlineLevel="0" collapsed="false">
      <c r="A2" s="223" t="s">
        <v>280</v>
      </c>
      <c r="B2" s="223"/>
      <c r="C2" s="223"/>
    </row>
    <row r="3" customFormat="false" ht="12.75" hidden="false" customHeight="false" outlineLevel="0" collapsed="false">
      <c r="A3" s="224" t="s">
        <v>281</v>
      </c>
      <c r="B3" s="224"/>
      <c r="C3" s="224"/>
    </row>
    <row r="4" customFormat="false" ht="12.75" hidden="false" customHeight="false" outlineLevel="0" collapsed="false">
      <c r="A4" s="225"/>
      <c r="B4" s="226" t="s">
        <v>282</v>
      </c>
      <c r="C4" s="227" t="s">
        <v>283</v>
      </c>
    </row>
    <row r="5" customFormat="false" ht="12.75" hidden="false" customHeight="false" outlineLevel="0" collapsed="false">
      <c r="A5" s="228" t="s">
        <v>284</v>
      </c>
      <c r="B5" s="229" t="s">
        <v>285</v>
      </c>
      <c r="C5" s="230" t="s">
        <v>285</v>
      </c>
    </row>
    <row r="6" customFormat="false" ht="13.5" hidden="false" customHeight="false" outlineLevel="0" collapsed="false">
      <c r="A6" s="231" t="s">
        <v>286</v>
      </c>
      <c r="B6" s="232" t="s">
        <v>287</v>
      </c>
      <c r="C6" s="233" t="s">
        <v>287</v>
      </c>
    </row>
    <row r="7" customFormat="false" ht="12.75" hidden="false" customHeight="false" outlineLevel="0" collapsed="false">
      <c r="A7" s="234" t="n">
        <v>35431</v>
      </c>
      <c r="B7" s="235" t="n">
        <v>35423</v>
      </c>
      <c r="C7" s="236" t="n">
        <v>35422</v>
      </c>
    </row>
    <row r="8" customFormat="false" ht="12.75" hidden="false" customHeight="false" outlineLevel="0" collapsed="false">
      <c r="A8" s="237" t="n">
        <v>35462</v>
      </c>
      <c r="B8" s="238" t="n">
        <v>35457</v>
      </c>
      <c r="C8" s="239" t="n">
        <v>35454</v>
      </c>
    </row>
    <row r="9" customFormat="false" ht="12.75" hidden="false" customHeight="false" outlineLevel="0" collapsed="false">
      <c r="A9" s="237" t="n">
        <v>35490</v>
      </c>
      <c r="B9" s="238" t="n">
        <v>35485</v>
      </c>
      <c r="C9" s="239" t="n">
        <v>35482</v>
      </c>
    </row>
    <row r="10" customFormat="false" ht="12.75" hidden="false" customHeight="false" outlineLevel="0" collapsed="false">
      <c r="A10" s="237" t="n">
        <v>35521</v>
      </c>
      <c r="B10" s="238" t="n">
        <v>35513</v>
      </c>
      <c r="C10" s="239" t="n">
        <v>35510</v>
      </c>
    </row>
    <row r="11" customFormat="false" ht="12.75" hidden="false" customHeight="false" outlineLevel="0" collapsed="false">
      <c r="A11" s="237" t="n">
        <v>35551</v>
      </c>
      <c r="B11" s="238" t="n">
        <v>35544</v>
      </c>
      <c r="C11" s="239" t="n">
        <v>35543</v>
      </c>
    </row>
    <row r="12" customFormat="false" ht="12.75" hidden="false" customHeight="false" outlineLevel="0" collapsed="false">
      <c r="A12" s="237" t="n">
        <v>35582</v>
      </c>
      <c r="B12" s="238" t="n">
        <v>35578</v>
      </c>
      <c r="C12" s="239" t="n">
        <v>35577</v>
      </c>
    </row>
    <row r="13" customFormat="false" ht="12.75" hidden="false" customHeight="false" outlineLevel="0" collapsed="false">
      <c r="A13" s="237" t="n">
        <v>35612</v>
      </c>
      <c r="B13" s="238" t="n">
        <v>35607</v>
      </c>
      <c r="C13" s="239" t="n">
        <v>35606</v>
      </c>
    </row>
    <row r="14" customFormat="false" ht="12.75" hidden="false" customHeight="false" outlineLevel="0" collapsed="false">
      <c r="A14" s="237" t="n">
        <v>35643</v>
      </c>
      <c r="B14" s="238" t="n">
        <v>35640</v>
      </c>
      <c r="C14" s="239" t="n">
        <v>35639</v>
      </c>
    </row>
    <row r="15" customFormat="false" ht="12.75" hidden="false" customHeight="false" outlineLevel="0" collapsed="false">
      <c r="A15" s="237" t="n">
        <v>35674</v>
      </c>
      <c r="B15" s="238" t="n">
        <v>35669</v>
      </c>
      <c r="C15" s="239" t="n">
        <v>35668</v>
      </c>
    </row>
    <row r="16" customFormat="false" ht="12.75" hidden="false" customHeight="false" outlineLevel="0" collapsed="false">
      <c r="A16" s="237" t="n">
        <v>35704</v>
      </c>
      <c r="B16" s="238" t="n">
        <v>35699</v>
      </c>
      <c r="C16" s="239" t="n">
        <v>35698</v>
      </c>
    </row>
    <row r="17" customFormat="false" ht="12.75" hidden="false" customHeight="false" outlineLevel="0" collapsed="false">
      <c r="A17" s="237" t="n">
        <v>35735</v>
      </c>
      <c r="B17" s="238" t="n">
        <v>35732</v>
      </c>
      <c r="C17" s="239" t="n">
        <v>35731</v>
      </c>
    </row>
    <row r="18" customFormat="false" ht="12.75" hidden="false" customHeight="false" outlineLevel="0" collapsed="false">
      <c r="A18" s="237" t="n">
        <v>35765</v>
      </c>
      <c r="B18" s="238" t="n">
        <v>35758</v>
      </c>
      <c r="C18" s="239" t="n">
        <v>35755</v>
      </c>
    </row>
    <row r="19" customFormat="false" ht="12.75" hidden="false" customHeight="false" outlineLevel="0" collapsed="false">
      <c r="A19" s="237" t="n">
        <v>35796</v>
      </c>
      <c r="B19" s="238" t="n">
        <v>35793</v>
      </c>
      <c r="C19" s="239" t="n">
        <v>35790</v>
      </c>
    </row>
    <row r="20" customFormat="false" ht="12.75" hidden="false" customHeight="false" outlineLevel="0" collapsed="false">
      <c r="A20" s="237" t="n">
        <v>35827</v>
      </c>
      <c r="B20" s="238" t="n">
        <v>35823</v>
      </c>
      <c r="C20" s="239" t="n">
        <v>35822</v>
      </c>
    </row>
    <row r="21" customFormat="false" ht="12.75" hidden="false" customHeight="false" outlineLevel="0" collapsed="false">
      <c r="A21" s="237" t="n">
        <v>35855</v>
      </c>
      <c r="B21" s="238" t="n">
        <v>35851</v>
      </c>
      <c r="C21" s="239" t="n">
        <v>35850</v>
      </c>
    </row>
    <row r="22" customFormat="false" ht="12.75" hidden="false" customHeight="false" outlineLevel="0" collapsed="false">
      <c r="A22" s="237" t="n">
        <v>35886</v>
      </c>
      <c r="B22" s="238" t="n">
        <v>35881</v>
      </c>
      <c r="C22" s="239" t="n">
        <v>35880</v>
      </c>
    </row>
    <row r="23" customFormat="false" ht="12.75" hidden="false" customHeight="false" outlineLevel="0" collapsed="false">
      <c r="A23" s="237" t="n">
        <v>35916</v>
      </c>
      <c r="B23" s="238" t="n">
        <v>35913</v>
      </c>
      <c r="C23" s="239" t="n">
        <v>35912</v>
      </c>
    </row>
    <row r="24" customFormat="false" ht="12.75" hidden="false" customHeight="false" outlineLevel="0" collapsed="false">
      <c r="A24" s="237" t="n">
        <v>35947</v>
      </c>
      <c r="B24" s="238" t="n">
        <v>35942</v>
      </c>
      <c r="C24" s="239" t="n">
        <v>35941</v>
      </c>
    </row>
    <row r="25" customFormat="false" ht="12.75" hidden="false" customHeight="false" outlineLevel="0" collapsed="false">
      <c r="A25" s="237" t="n">
        <v>35977</v>
      </c>
      <c r="B25" s="238" t="n">
        <v>35972</v>
      </c>
      <c r="C25" s="239" t="n">
        <v>35971</v>
      </c>
    </row>
    <row r="26" customFormat="false" ht="12.75" hidden="false" customHeight="false" outlineLevel="0" collapsed="false">
      <c r="A26" s="237" t="n">
        <v>36008</v>
      </c>
      <c r="B26" s="238" t="n">
        <v>36005</v>
      </c>
      <c r="C26" s="239" t="n">
        <v>36004</v>
      </c>
    </row>
    <row r="27" customFormat="false" ht="12.75" hidden="false" customHeight="false" outlineLevel="0" collapsed="false">
      <c r="A27" s="237" t="n">
        <v>36039</v>
      </c>
      <c r="B27" s="238" t="n">
        <v>36034</v>
      </c>
      <c r="C27" s="239" t="n">
        <v>36033</v>
      </c>
    </row>
    <row r="28" customFormat="false" ht="12.75" hidden="false" customHeight="false" outlineLevel="0" collapsed="false">
      <c r="A28" s="237" t="n">
        <v>36069</v>
      </c>
      <c r="B28" s="238" t="n">
        <v>36066</v>
      </c>
      <c r="C28" s="239" t="n">
        <v>36063</v>
      </c>
    </row>
    <row r="29" customFormat="false" ht="12.75" hidden="false" customHeight="false" outlineLevel="0" collapsed="false">
      <c r="A29" s="237" t="n">
        <v>36100</v>
      </c>
      <c r="B29" s="238" t="n">
        <v>36096</v>
      </c>
      <c r="C29" s="239" t="n">
        <v>36095</v>
      </c>
    </row>
    <row r="30" customFormat="false" ht="12.75" hidden="false" customHeight="false" outlineLevel="0" collapsed="false">
      <c r="A30" s="237" t="n">
        <v>36130</v>
      </c>
      <c r="B30" s="238" t="n">
        <v>36124</v>
      </c>
      <c r="C30" s="239" t="n">
        <v>36123</v>
      </c>
    </row>
    <row r="31" customFormat="false" ht="12.75" hidden="false" customHeight="false" outlineLevel="0" collapsed="false">
      <c r="A31" s="237" t="n">
        <v>36161</v>
      </c>
      <c r="B31" s="238" t="n">
        <v>36158</v>
      </c>
      <c r="C31" s="239" t="n">
        <v>36157</v>
      </c>
    </row>
    <row r="32" customFormat="false" ht="12.75" hidden="false" customHeight="false" outlineLevel="0" collapsed="false">
      <c r="A32" s="237" t="n">
        <v>36192</v>
      </c>
      <c r="B32" s="238" t="n">
        <v>36187</v>
      </c>
      <c r="C32" s="239" t="n">
        <v>36186</v>
      </c>
    </row>
    <row r="33" customFormat="false" ht="12.75" hidden="false" customHeight="false" outlineLevel="0" collapsed="false">
      <c r="A33" s="237" t="n">
        <v>36220</v>
      </c>
      <c r="B33" s="238" t="n">
        <v>36215</v>
      </c>
      <c r="C33" s="239" t="n">
        <v>36214</v>
      </c>
    </row>
    <row r="34" customFormat="false" ht="12.75" hidden="false" customHeight="false" outlineLevel="0" collapsed="false">
      <c r="A34" s="237" t="n">
        <v>36251</v>
      </c>
      <c r="B34" s="238" t="n">
        <v>36248</v>
      </c>
      <c r="C34" s="239" t="n">
        <v>36245</v>
      </c>
    </row>
    <row r="35" customFormat="false" ht="12.75" hidden="false" customHeight="false" outlineLevel="0" collapsed="false">
      <c r="A35" s="237" t="n">
        <v>36281</v>
      </c>
      <c r="B35" s="238" t="n">
        <v>36278</v>
      </c>
      <c r="C35" s="239" t="n">
        <v>36277</v>
      </c>
    </row>
    <row r="36" customFormat="false" ht="12.75" hidden="false" customHeight="false" outlineLevel="0" collapsed="false">
      <c r="A36" s="237" t="n">
        <v>36312</v>
      </c>
      <c r="B36" s="238" t="n">
        <v>36306</v>
      </c>
      <c r="C36" s="239" t="n">
        <v>36305</v>
      </c>
    </row>
    <row r="37" customFormat="false" ht="12.75" hidden="false" customHeight="false" outlineLevel="0" collapsed="false">
      <c r="A37" s="237" t="n">
        <v>36342</v>
      </c>
      <c r="B37" s="238" t="n">
        <v>36339</v>
      </c>
      <c r="C37" s="239" t="n">
        <v>36336</v>
      </c>
    </row>
    <row r="38" customFormat="false" ht="12.75" hidden="false" customHeight="false" outlineLevel="0" collapsed="false">
      <c r="A38" s="237" t="n">
        <v>36373</v>
      </c>
      <c r="B38" s="238" t="n">
        <v>36369</v>
      </c>
      <c r="C38" s="239" t="n">
        <v>36368</v>
      </c>
    </row>
    <row r="39" customFormat="false" ht="12.75" hidden="false" customHeight="false" outlineLevel="0" collapsed="false">
      <c r="A39" s="237" t="n">
        <v>36404</v>
      </c>
      <c r="B39" s="238" t="n">
        <v>36399</v>
      </c>
      <c r="C39" s="239" t="n">
        <v>36398</v>
      </c>
    </row>
    <row r="40" customFormat="false" ht="12.75" hidden="false" customHeight="false" outlineLevel="0" collapsed="false">
      <c r="A40" s="237" t="n">
        <v>36434</v>
      </c>
      <c r="B40" s="238" t="n">
        <v>36431</v>
      </c>
      <c r="C40" s="239" t="n">
        <v>36430</v>
      </c>
    </row>
    <row r="41" customFormat="false" ht="12.75" hidden="false" customHeight="false" outlineLevel="0" collapsed="false">
      <c r="A41" s="237" t="n">
        <v>36465</v>
      </c>
      <c r="B41" s="238" t="n">
        <v>36460</v>
      </c>
      <c r="C41" s="239" t="n">
        <v>36459</v>
      </c>
    </row>
    <row r="42" customFormat="false" ht="12.75" hidden="false" customHeight="false" outlineLevel="0" collapsed="false">
      <c r="A42" s="237" t="n">
        <v>36495</v>
      </c>
      <c r="B42" s="238" t="n">
        <v>36488</v>
      </c>
      <c r="C42" s="239" t="n">
        <v>36487</v>
      </c>
    </row>
    <row r="43" customFormat="false" ht="12.75" hidden="false" customHeight="false" outlineLevel="0" collapsed="false">
      <c r="A43" s="237" t="n">
        <v>36526</v>
      </c>
      <c r="B43" s="238" t="n">
        <v>36522</v>
      </c>
      <c r="C43" s="239" t="n">
        <v>36522</v>
      </c>
    </row>
    <row r="44" customFormat="false" ht="12.75" hidden="false" customHeight="false" outlineLevel="0" collapsed="false">
      <c r="A44" s="237" t="n">
        <v>36557</v>
      </c>
      <c r="B44" s="238" t="n">
        <v>36552</v>
      </c>
      <c r="C44" s="239" t="n">
        <v>36551</v>
      </c>
    </row>
    <row r="45" customFormat="false" ht="12.75" hidden="false" customHeight="false" outlineLevel="0" collapsed="false">
      <c r="A45" s="237" t="n">
        <v>36586</v>
      </c>
      <c r="B45" s="238" t="n">
        <v>36581</v>
      </c>
      <c r="C45" s="239" t="n">
        <v>36580</v>
      </c>
    </row>
    <row r="46" customFormat="false" ht="12.75" hidden="false" customHeight="false" outlineLevel="0" collapsed="false">
      <c r="A46" s="237" t="n">
        <v>36617</v>
      </c>
      <c r="B46" s="238" t="n">
        <v>36614</v>
      </c>
      <c r="C46" s="239" t="n">
        <v>36613</v>
      </c>
    </row>
    <row r="47" customFormat="false" ht="12.75" hidden="false" customHeight="false" outlineLevel="0" collapsed="false">
      <c r="A47" s="237" t="n">
        <v>36647</v>
      </c>
      <c r="B47" s="238" t="n">
        <v>36642</v>
      </c>
      <c r="C47" s="239" t="n">
        <v>36641</v>
      </c>
    </row>
    <row r="48" customFormat="false" ht="12.75" hidden="false" customHeight="false" outlineLevel="0" collapsed="false">
      <c r="A48" s="237" t="n">
        <v>36678</v>
      </c>
      <c r="B48" s="238" t="n">
        <v>36672</v>
      </c>
      <c r="C48" s="239" t="n">
        <v>36671</v>
      </c>
    </row>
    <row r="49" customFormat="false" ht="12.75" hidden="false" customHeight="false" outlineLevel="0" collapsed="false">
      <c r="A49" s="237" t="n">
        <v>36708</v>
      </c>
      <c r="B49" s="238" t="n">
        <v>36705</v>
      </c>
      <c r="C49" s="239" t="n">
        <v>36704</v>
      </c>
    </row>
    <row r="50" customFormat="false" ht="12.75" hidden="false" customHeight="false" outlineLevel="0" collapsed="false">
      <c r="A50" s="237" t="n">
        <v>36739</v>
      </c>
      <c r="B50" s="238" t="n">
        <v>36734</v>
      </c>
      <c r="C50" s="239" t="n">
        <v>36733</v>
      </c>
    </row>
    <row r="51" customFormat="false" ht="12.75" hidden="false" customHeight="false" outlineLevel="0" collapsed="false">
      <c r="A51" s="237" t="n">
        <v>36770</v>
      </c>
      <c r="B51" s="238" t="n">
        <v>36767</v>
      </c>
      <c r="C51" s="239" t="n">
        <v>36766</v>
      </c>
    </row>
    <row r="52" customFormat="false" ht="12.75" hidden="false" customHeight="false" outlineLevel="0" collapsed="false">
      <c r="A52" s="237" t="n">
        <v>36800</v>
      </c>
      <c r="B52" s="238" t="n">
        <v>36796</v>
      </c>
      <c r="C52" s="239" t="n">
        <v>36795</v>
      </c>
    </row>
    <row r="53" customFormat="false" ht="12.75" hidden="false" customHeight="false" outlineLevel="0" collapsed="false">
      <c r="A53" s="237" t="n">
        <v>36831</v>
      </c>
      <c r="B53" s="238" t="n">
        <v>36826</v>
      </c>
      <c r="C53" s="239" t="n">
        <v>36825</v>
      </c>
    </row>
    <row r="54" customFormat="false" ht="12.75" hidden="false" customHeight="false" outlineLevel="0" collapsed="false">
      <c r="A54" s="237" t="n">
        <v>36861</v>
      </c>
      <c r="B54" s="238" t="n">
        <v>36858</v>
      </c>
      <c r="C54" s="239" t="n">
        <v>36857</v>
      </c>
    </row>
    <row r="55" customFormat="false" ht="12.75" hidden="false" customHeight="false" outlineLevel="0" collapsed="false">
      <c r="A55" s="237" t="n">
        <v>36892</v>
      </c>
      <c r="B55" s="238" t="n">
        <v>36887</v>
      </c>
      <c r="C55" s="239" t="n">
        <v>36886</v>
      </c>
    </row>
    <row r="56" customFormat="false" ht="12.75" hidden="false" customHeight="false" outlineLevel="0" collapsed="false">
      <c r="A56" s="237" t="n">
        <v>36923</v>
      </c>
      <c r="B56" s="238" t="n">
        <v>36920</v>
      </c>
      <c r="C56" s="239" t="n">
        <v>36917</v>
      </c>
    </row>
    <row r="57" customFormat="false" ht="12.75" hidden="false" customHeight="false" outlineLevel="0" collapsed="false">
      <c r="A57" s="237" t="n">
        <v>36951</v>
      </c>
      <c r="B57" s="238" t="n">
        <v>36948</v>
      </c>
      <c r="C57" s="239" t="n">
        <v>36945</v>
      </c>
    </row>
    <row r="58" customFormat="false" ht="12.75" hidden="false" customHeight="false" outlineLevel="0" collapsed="false">
      <c r="A58" s="237" t="n">
        <v>36982</v>
      </c>
      <c r="B58" s="238" t="n">
        <v>36978</v>
      </c>
      <c r="C58" s="239" t="n">
        <v>36977</v>
      </c>
    </row>
    <row r="59" customFormat="false" ht="12.75" hidden="false" customHeight="false" outlineLevel="0" collapsed="false">
      <c r="A59" s="237" t="n">
        <v>37012</v>
      </c>
      <c r="B59" s="238" t="n">
        <v>37007</v>
      </c>
      <c r="C59" s="239" t="n">
        <v>37006</v>
      </c>
    </row>
    <row r="60" customFormat="false" ht="12.75" hidden="false" customHeight="false" outlineLevel="0" collapsed="false">
      <c r="A60" s="237" t="n">
        <v>37043</v>
      </c>
      <c r="B60" s="238" t="n">
        <v>37040</v>
      </c>
      <c r="C60" s="239" t="n">
        <v>37036</v>
      </c>
    </row>
    <row r="61" customFormat="false" ht="12.75" hidden="false" customHeight="false" outlineLevel="0" collapsed="false">
      <c r="A61" s="237" t="n">
        <v>37073</v>
      </c>
      <c r="B61" s="238" t="n">
        <v>37069</v>
      </c>
      <c r="C61" s="239" t="n">
        <v>37068</v>
      </c>
    </row>
    <row r="62" customFormat="false" ht="12.75" hidden="false" customHeight="false" outlineLevel="0" collapsed="false">
      <c r="A62" s="237" t="n">
        <v>37104</v>
      </c>
      <c r="B62" s="238" t="n">
        <v>37099</v>
      </c>
      <c r="C62" s="239" t="n">
        <v>37098</v>
      </c>
    </row>
    <row r="63" customFormat="false" ht="12.75" hidden="false" customHeight="false" outlineLevel="0" collapsed="false">
      <c r="A63" s="237" t="n">
        <v>37135</v>
      </c>
      <c r="B63" s="238" t="n">
        <v>37132</v>
      </c>
      <c r="C63" s="239" t="n">
        <v>37131</v>
      </c>
    </row>
    <row r="64" customFormat="false" ht="12.75" hidden="false" customHeight="false" outlineLevel="0" collapsed="false">
      <c r="A64" s="237" t="n">
        <v>37165</v>
      </c>
      <c r="B64" s="238" t="n">
        <v>37160</v>
      </c>
      <c r="C64" s="239" t="n">
        <v>37159</v>
      </c>
    </row>
    <row r="65" customFormat="false" ht="12.75" hidden="false" customHeight="false" outlineLevel="0" collapsed="false">
      <c r="A65" s="237" t="n">
        <v>37196</v>
      </c>
      <c r="B65" s="238" t="n">
        <v>37193</v>
      </c>
      <c r="C65" s="239" t="n">
        <v>37190</v>
      </c>
    </row>
    <row r="66" customFormat="false" ht="12.75" hidden="false" customHeight="false" outlineLevel="0" collapsed="false">
      <c r="A66" s="237" t="n">
        <v>37226</v>
      </c>
      <c r="B66" s="238" t="n">
        <v>37223</v>
      </c>
      <c r="C66" s="239" t="n">
        <v>37222</v>
      </c>
    </row>
    <row r="67" customFormat="false" ht="12.75" hidden="false" customHeight="false" outlineLevel="0" collapsed="false">
      <c r="A67" s="237" t="n">
        <v>37257</v>
      </c>
      <c r="B67" s="238" t="n">
        <v>37252</v>
      </c>
      <c r="C67" s="239" t="n">
        <v>37251</v>
      </c>
    </row>
    <row r="68" customFormat="false" ht="12.75" hidden="false" customHeight="false" outlineLevel="0" collapsed="false">
      <c r="A68" s="237" t="n">
        <v>37288</v>
      </c>
      <c r="B68" s="238" t="n">
        <v>37285</v>
      </c>
      <c r="C68" s="239" t="n">
        <v>37284</v>
      </c>
    </row>
    <row r="69" customFormat="false" ht="12.75" hidden="false" customHeight="false" outlineLevel="0" collapsed="false">
      <c r="A69" s="237" t="n">
        <v>37316</v>
      </c>
      <c r="B69" s="238" t="n">
        <v>37313</v>
      </c>
      <c r="C69" s="239" t="n">
        <v>37312</v>
      </c>
    </row>
    <row r="70" customFormat="false" ht="12.75" hidden="false" customHeight="false" outlineLevel="0" collapsed="false">
      <c r="A70" s="237" t="n">
        <v>37347</v>
      </c>
      <c r="B70" s="238" t="n">
        <v>37341</v>
      </c>
      <c r="C70" s="239" t="n">
        <v>37340</v>
      </c>
    </row>
    <row r="71" customFormat="false" ht="12.75" hidden="false" customHeight="false" outlineLevel="0" collapsed="false">
      <c r="A71" s="237" t="n">
        <v>37377</v>
      </c>
      <c r="B71" s="238" t="n">
        <v>37372</v>
      </c>
      <c r="C71" s="239" t="n">
        <v>37371</v>
      </c>
    </row>
    <row r="72" customFormat="false" ht="12.75" hidden="false" customHeight="false" outlineLevel="0" collapsed="false">
      <c r="A72" s="237" t="n">
        <v>37408</v>
      </c>
      <c r="B72" s="238" t="n">
        <v>37405</v>
      </c>
      <c r="C72" s="239" t="n">
        <v>37404</v>
      </c>
    </row>
    <row r="73" customFormat="false" ht="12.75" hidden="false" customHeight="false" outlineLevel="0" collapsed="false">
      <c r="A73" s="237" t="n">
        <v>37438</v>
      </c>
      <c r="B73" s="238" t="n">
        <v>37433</v>
      </c>
      <c r="C73" s="239" t="n">
        <v>37432</v>
      </c>
    </row>
    <row r="74" customFormat="false" ht="12.75" hidden="false" customHeight="false" outlineLevel="0" collapsed="false">
      <c r="A74" s="237" t="n">
        <v>37469</v>
      </c>
      <c r="B74" s="238" t="n">
        <v>37466</v>
      </c>
      <c r="C74" s="239" t="n">
        <v>37463</v>
      </c>
    </row>
    <row r="75" customFormat="false" ht="12.75" hidden="false" customHeight="false" outlineLevel="0" collapsed="false">
      <c r="A75" s="237" t="n">
        <v>37500</v>
      </c>
      <c r="B75" s="238" t="n">
        <v>37496</v>
      </c>
      <c r="C75" s="239" t="n">
        <v>37495</v>
      </c>
    </row>
    <row r="76" customFormat="false" ht="12.75" hidden="false" customHeight="false" outlineLevel="0" collapsed="false">
      <c r="A76" s="237" t="n">
        <v>37530</v>
      </c>
      <c r="B76" s="238" t="n">
        <v>37525</v>
      </c>
      <c r="C76" s="239" t="n">
        <v>37524</v>
      </c>
    </row>
    <row r="77" customFormat="false" ht="12.75" hidden="false" customHeight="false" outlineLevel="0" collapsed="false">
      <c r="A77" s="237" t="n">
        <v>37561</v>
      </c>
      <c r="B77" s="238" t="n">
        <v>37558</v>
      </c>
      <c r="C77" s="239" t="n">
        <v>37557</v>
      </c>
    </row>
    <row r="78" customFormat="false" ht="12.75" hidden="false" customHeight="false" outlineLevel="0" collapsed="false">
      <c r="A78" s="237" t="n">
        <v>37591</v>
      </c>
      <c r="B78" s="238" t="n">
        <v>37586</v>
      </c>
      <c r="C78" s="239" t="n">
        <v>37585</v>
      </c>
    </row>
    <row r="79" customFormat="false" ht="12.75" hidden="false" customHeight="false" outlineLevel="0" collapsed="false">
      <c r="A79" s="237" t="n">
        <v>37622</v>
      </c>
      <c r="B79" s="238" t="n">
        <v>37617</v>
      </c>
      <c r="C79" s="239" t="n">
        <v>37616</v>
      </c>
    </row>
    <row r="80" customFormat="false" ht="12.75" hidden="false" customHeight="false" outlineLevel="0" collapsed="false">
      <c r="A80" s="237" t="n">
        <v>37653</v>
      </c>
      <c r="B80" s="238" t="n">
        <v>37650</v>
      </c>
      <c r="C80" s="239" t="n">
        <v>37649</v>
      </c>
    </row>
    <row r="81" customFormat="false" ht="12.75" hidden="false" customHeight="false" outlineLevel="0" collapsed="false">
      <c r="A81" s="237" t="n">
        <v>37681</v>
      </c>
      <c r="B81" s="238" t="n">
        <v>37678</v>
      </c>
      <c r="C81" s="239" t="n">
        <v>37677</v>
      </c>
    </row>
    <row r="82" customFormat="false" ht="12.75" hidden="false" customHeight="false" outlineLevel="0" collapsed="false">
      <c r="A82" s="237" t="n">
        <v>37712</v>
      </c>
      <c r="B82" s="238" t="n">
        <v>37707</v>
      </c>
      <c r="C82" s="239" t="n">
        <v>37706</v>
      </c>
    </row>
    <row r="83" customFormat="false" ht="12.75" hidden="false" customHeight="false" outlineLevel="0" collapsed="false">
      <c r="A83" s="237" t="n">
        <v>37742</v>
      </c>
      <c r="B83" s="238" t="n">
        <v>37739</v>
      </c>
      <c r="C83" s="239" t="n">
        <v>37736</v>
      </c>
    </row>
    <row r="84" customFormat="false" ht="12.75" hidden="false" customHeight="false" outlineLevel="0" collapsed="false">
      <c r="A84" s="237" t="n">
        <v>37773</v>
      </c>
      <c r="B84" s="238" t="n">
        <v>37769</v>
      </c>
      <c r="C84" s="239" t="n">
        <v>37768</v>
      </c>
    </row>
    <row r="85" customFormat="false" ht="12.75" hidden="false" customHeight="false" outlineLevel="0" collapsed="false">
      <c r="A85" s="237" t="n">
        <v>37803</v>
      </c>
      <c r="B85" s="238" t="n">
        <v>37798</v>
      </c>
      <c r="C85" s="239" t="n">
        <v>37797</v>
      </c>
    </row>
    <row r="86" customFormat="false" ht="12.75" hidden="false" customHeight="false" outlineLevel="0" collapsed="false">
      <c r="A86" s="237" t="n">
        <v>37834</v>
      </c>
      <c r="B86" s="238" t="n">
        <v>37831</v>
      </c>
      <c r="C86" s="239" t="n">
        <v>37830</v>
      </c>
    </row>
    <row r="87" customFormat="false" ht="12.75" hidden="false" customHeight="false" outlineLevel="0" collapsed="false">
      <c r="A87" s="237" t="n">
        <v>37865</v>
      </c>
      <c r="B87" s="238" t="n">
        <v>37860</v>
      </c>
      <c r="C87" s="239" t="n">
        <v>37859</v>
      </c>
    </row>
    <row r="88" customFormat="false" ht="12.75" hidden="false" customHeight="false" outlineLevel="0" collapsed="false">
      <c r="A88" s="237" t="n">
        <v>37895</v>
      </c>
      <c r="B88" s="238" t="n">
        <v>37890</v>
      </c>
      <c r="C88" s="239" t="n">
        <v>37889</v>
      </c>
    </row>
    <row r="89" customFormat="false" ht="12.75" hidden="false" customHeight="false" outlineLevel="0" collapsed="false">
      <c r="A89" s="237" t="n">
        <v>37926</v>
      </c>
      <c r="B89" s="238" t="n">
        <v>37923</v>
      </c>
      <c r="C89" s="239" t="n">
        <v>37922</v>
      </c>
    </row>
    <row r="90" customFormat="false" ht="12.75" hidden="false" customHeight="false" outlineLevel="0" collapsed="false">
      <c r="A90" s="237" t="n">
        <v>37956</v>
      </c>
      <c r="B90" s="238" t="n">
        <v>37950</v>
      </c>
      <c r="C90" s="239" t="n">
        <v>37949</v>
      </c>
    </row>
    <row r="91" customFormat="false" ht="12.75" hidden="false" customHeight="false" outlineLevel="0" collapsed="false">
      <c r="A91" s="237" t="n">
        <v>37987</v>
      </c>
      <c r="B91" s="238" t="n">
        <v>37984</v>
      </c>
      <c r="C91" s="239" t="n">
        <v>37981</v>
      </c>
    </row>
    <row r="92" customFormat="false" ht="12.75" hidden="false" customHeight="false" outlineLevel="0" collapsed="false">
      <c r="A92" s="237" t="n">
        <v>38018</v>
      </c>
      <c r="B92" s="238" t="n">
        <v>38014</v>
      </c>
      <c r="C92" s="239" t="n">
        <v>38013</v>
      </c>
    </row>
    <row r="93" customFormat="false" ht="12.75" hidden="false" customHeight="false" outlineLevel="0" collapsed="false">
      <c r="A93" s="237" t="n">
        <v>38047</v>
      </c>
      <c r="B93" s="238" t="n">
        <v>38042</v>
      </c>
      <c r="C93" s="239" t="n">
        <v>38041</v>
      </c>
    </row>
    <row r="94" customFormat="false" ht="12.75" hidden="false" customHeight="false" outlineLevel="0" collapsed="false">
      <c r="A94" s="237" t="n">
        <v>38078</v>
      </c>
      <c r="B94" s="238" t="n">
        <v>38075</v>
      </c>
      <c r="C94" s="239" t="n">
        <v>38072</v>
      </c>
    </row>
    <row r="95" customFormat="false" ht="12.75" hidden="false" customHeight="false" outlineLevel="0" collapsed="false">
      <c r="A95" s="237" t="n">
        <v>38108</v>
      </c>
      <c r="B95" s="238" t="n">
        <v>38105</v>
      </c>
      <c r="C95" s="239" t="n">
        <v>38104</v>
      </c>
    </row>
    <row r="96" customFormat="false" ht="12.75" hidden="false" customHeight="false" outlineLevel="0" collapsed="false">
      <c r="A96" s="237" t="n">
        <v>38139</v>
      </c>
      <c r="B96" s="238" t="n">
        <v>38133</v>
      </c>
      <c r="C96" s="239" t="n">
        <v>38132</v>
      </c>
    </row>
    <row r="97" customFormat="false" ht="12.75" hidden="false" customHeight="false" outlineLevel="0" collapsed="false">
      <c r="A97" s="237" t="n">
        <v>38169</v>
      </c>
      <c r="B97" s="238" t="n">
        <v>38166</v>
      </c>
      <c r="C97" s="239" t="n">
        <v>38163</v>
      </c>
    </row>
    <row r="98" customFormat="false" ht="12.75" hidden="false" customHeight="false" outlineLevel="0" collapsed="false">
      <c r="A98" s="237" t="n">
        <v>38200</v>
      </c>
      <c r="B98" s="238" t="n">
        <v>38196</v>
      </c>
      <c r="C98" s="239" t="n">
        <v>38195</v>
      </c>
    </row>
    <row r="99" customFormat="false" ht="12.75" hidden="false" customHeight="false" outlineLevel="0" collapsed="false">
      <c r="A99" s="237" t="n">
        <v>38231</v>
      </c>
      <c r="B99" s="238" t="n">
        <v>38226</v>
      </c>
      <c r="C99" s="239" t="n">
        <v>38225</v>
      </c>
    </row>
    <row r="100" customFormat="false" ht="12.75" hidden="false" customHeight="false" outlineLevel="0" collapsed="false">
      <c r="A100" s="237" t="n">
        <v>38261</v>
      </c>
      <c r="B100" s="238" t="n">
        <v>38258</v>
      </c>
      <c r="C100" s="239" t="n">
        <v>38257</v>
      </c>
    </row>
    <row r="101" customFormat="false" ht="12.75" hidden="false" customHeight="false" outlineLevel="0" collapsed="false">
      <c r="A101" s="237" t="n">
        <v>38292</v>
      </c>
      <c r="B101" s="238" t="n">
        <v>38287</v>
      </c>
      <c r="C101" s="239" t="n">
        <v>38286</v>
      </c>
    </row>
    <row r="102" customFormat="false" ht="12.75" hidden="false" customHeight="false" outlineLevel="0" collapsed="false">
      <c r="A102" s="237" t="n">
        <v>38322</v>
      </c>
      <c r="B102" s="238" t="n">
        <v>38317</v>
      </c>
      <c r="C102" s="239" t="n">
        <v>38315</v>
      </c>
    </row>
    <row r="103" customFormat="false" ht="12.75" hidden="false" customHeight="false" outlineLevel="0" collapsed="false">
      <c r="A103" s="237" t="n">
        <v>38353</v>
      </c>
      <c r="B103" s="238" t="n">
        <v>38349</v>
      </c>
      <c r="C103" s="239" t="n">
        <v>38348</v>
      </c>
    </row>
    <row r="104" customFormat="false" ht="12.75" hidden="false" customHeight="false" outlineLevel="0" collapsed="false">
      <c r="A104" s="237" t="n">
        <v>38384</v>
      </c>
      <c r="B104" s="238" t="n">
        <v>38379</v>
      </c>
      <c r="C104" s="239" t="n">
        <v>38378</v>
      </c>
    </row>
    <row r="105" customFormat="false" ht="12.75" hidden="false" customHeight="false" outlineLevel="0" collapsed="false">
      <c r="A105" s="237" t="n">
        <v>38412</v>
      </c>
      <c r="B105" s="238" t="n">
        <v>38407</v>
      </c>
      <c r="C105" s="239" t="n">
        <v>38406</v>
      </c>
    </row>
    <row r="106" customFormat="false" ht="12.75" hidden="false" customHeight="false" outlineLevel="0" collapsed="false">
      <c r="A106" s="237" t="n">
        <v>38443</v>
      </c>
      <c r="B106" s="238" t="n">
        <v>38440</v>
      </c>
      <c r="C106" s="239" t="n">
        <v>38439</v>
      </c>
    </row>
    <row r="107" customFormat="false" ht="12.75" hidden="false" customHeight="false" outlineLevel="0" collapsed="false">
      <c r="A107" s="237" t="n">
        <v>38473</v>
      </c>
      <c r="B107" s="238" t="n">
        <v>38469</v>
      </c>
      <c r="C107" s="239" t="n">
        <v>38468</v>
      </c>
    </row>
    <row r="108" customFormat="false" ht="12.75" hidden="false" customHeight="false" outlineLevel="0" collapsed="false">
      <c r="A108" s="237" t="n">
        <v>38504</v>
      </c>
      <c r="B108" s="238" t="n">
        <v>38498</v>
      </c>
      <c r="C108" s="239" t="n">
        <v>38497</v>
      </c>
    </row>
    <row r="109" customFormat="false" ht="12.75" hidden="false" customHeight="false" outlineLevel="0" collapsed="false">
      <c r="A109" s="237" t="n">
        <v>38534</v>
      </c>
      <c r="B109" s="238" t="n">
        <v>38531</v>
      </c>
      <c r="C109" s="239" t="n">
        <v>38530</v>
      </c>
    </row>
    <row r="110" customFormat="false" ht="12.75" hidden="false" customHeight="false" outlineLevel="0" collapsed="false">
      <c r="A110" s="237" t="n">
        <v>38565</v>
      </c>
      <c r="B110" s="238" t="n">
        <v>38560</v>
      </c>
      <c r="C110" s="239" t="n">
        <v>38559</v>
      </c>
    </row>
    <row r="111" customFormat="false" ht="12.75" hidden="false" customHeight="false" outlineLevel="0" collapsed="false">
      <c r="A111" s="237" t="n">
        <v>38596</v>
      </c>
      <c r="B111" s="238" t="n">
        <v>38593</v>
      </c>
      <c r="C111" s="239" t="n">
        <v>38590</v>
      </c>
    </row>
    <row r="112" customFormat="false" ht="12.75" hidden="false" customHeight="false" outlineLevel="0" collapsed="false">
      <c r="A112" s="237" t="n">
        <v>38626</v>
      </c>
      <c r="B112" s="238" t="n">
        <v>38623</v>
      </c>
      <c r="C112" s="239" t="n">
        <v>38622</v>
      </c>
    </row>
    <row r="113" customFormat="false" ht="12.75" hidden="false" customHeight="false" outlineLevel="0" collapsed="false">
      <c r="A113" s="237" t="n">
        <v>38657</v>
      </c>
      <c r="B113" s="238" t="n">
        <v>38652</v>
      </c>
      <c r="C113" s="239" t="n">
        <v>38651</v>
      </c>
    </row>
    <row r="114" customFormat="false" ht="12.75" hidden="false" customHeight="false" outlineLevel="0" collapsed="false">
      <c r="A114" s="237" t="n">
        <v>38687</v>
      </c>
      <c r="B114" s="238" t="n">
        <v>38684</v>
      </c>
      <c r="C114" s="239" t="n">
        <v>38681</v>
      </c>
    </row>
    <row r="115" customFormat="false" ht="12.75" hidden="false" customHeight="false" outlineLevel="0" collapsed="false">
      <c r="A115" s="237" t="n">
        <v>38718</v>
      </c>
      <c r="B115" s="238" t="n">
        <v>38714</v>
      </c>
      <c r="C115" s="239" t="n">
        <v>38713</v>
      </c>
    </row>
    <row r="116" customFormat="false" ht="12.75" hidden="false" customHeight="false" outlineLevel="0" collapsed="false">
      <c r="A116" s="237" t="n">
        <v>38749</v>
      </c>
      <c r="B116" s="238" t="n">
        <v>38744</v>
      </c>
      <c r="C116" s="239" t="n">
        <v>38743</v>
      </c>
    </row>
    <row r="117" customFormat="false" ht="12.75" hidden="false" customHeight="false" outlineLevel="0" collapsed="false">
      <c r="A117" s="237" t="n">
        <v>38777</v>
      </c>
      <c r="B117" s="238" t="n">
        <v>38772</v>
      </c>
      <c r="C117" s="239" t="n">
        <v>38771</v>
      </c>
    </row>
    <row r="118" customFormat="false" ht="12.75" hidden="false" customHeight="false" outlineLevel="0" collapsed="false">
      <c r="A118" s="237" t="n">
        <v>38808</v>
      </c>
      <c r="B118" s="238" t="n">
        <v>38805</v>
      </c>
      <c r="C118" s="239" t="n">
        <v>38804</v>
      </c>
    </row>
    <row r="119" customFormat="false" ht="12.75" hidden="false" customHeight="false" outlineLevel="0" collapsed="false">
      <c r="A119" s="237" t="n">
        <v>38838</v>
      </c>
      <c r="B119" s="238" t="n">
        <v>38833</v>
      </c>
      <c r="C119" s="239" t="n">
        <v>38832</v>
      </c>
    </row>
    <row r="120" customFormat="false" ht="12.75" hidden="false" customHeight="false" outlineLevel="0" collapsed="false">
      <c r="A120" s="237" t="n">
        <v>38869</v>
      </c>
      <c r="B120" s="238" t="n">
        <v>38863</v>
      </c>
      <c r="C120" s="239" t="n">
        <v>38862</v>
      </c>
    </row>
    <row r="121" customFormat="false" ht="12.75" hidden="false" customHeight="false" outlineLevel="0" collapsed="false">
      <c r="A121" s="237" t="n">
        <v>38899</v>
      </c>
      <c r="B121" s="238" t="n">
        <v>38896</v>
      </c>
      <c r="C121" s="239" t="n">
        <v>38895</v>
      </c>
    </row>
    <row r="122" customFormat="false" ht="12.75" hidden="false" customHeight="false" outlineLevel="0" collapsed="false">
      <c r="A122" s="237" t="n">
        <v>38930</v>
      </c>
      <c r="B122" s="238" t="n">
        <v>38925</v>
      </c>
      <c r="C122" s="239" t="n">
        <v>38924</v>
      </c>
    </row>
    <row r="123" customFormat="false" ht="12.75" hidden="false" customHeight="false" outlineLevel="0" collapsed="false">
      <c r="A123" s="237" t="n">
        <v>38961</v>
      </c>
      <c r="B123" s="238" t="n">
        <v>38958</v>
      </c>
      <c r="C123" s="239" t="n">
        <v>38957</v>
      </c>
    </row>
    <row r="124" customFormat="false" ht="12.75" hidden="false" customHeight="false" outlineLevel="0" collapsed="false">
      <c r="A124" s="237" t="n">
        <v>38991</v>
      </c>
      <c r="B124" s="238" t="n">
        <v>38987</v>
      </c>
      <c r="C124" s="239" t="n">
        <v>38986</v>
      </c>
    </row>
    <row r="125" customFormat="false" ht="12.75" hidden="false" customHeight="false" outlineLevel="0" collapsed="false">
      <c r="A125" s="237" t="n">
        <v>39022</v>
      </c>
      <c r="B125" s="238" t="n">
        <v>39017</v>
      </c>
      <c r="C125" s="239" t="n">
        <v>39016</v>
      </c>
    </row>
    <row r="126" customFormat="false" ht="12.75" hidden="false" customHeight="false" outlineLevel="0" collapsed="false">
      <c r="A126" s="237" t="n">
        <v>39052</v>
      </c>
      <c r="B126" s="238" t="n">
        <v>39049</v>
      </c>
      <c r="C126" s="239" t="n">
        <v>39048</v>
      </c>
    </row>
    <row r="127" customFormat="false" ht="12.75" hidden="false" customHeight="false" outlineLevel="0" collapsed="false">
      <c r="A127" s="237" t="n">
        <v>39083</v>
      </c>
      <c r="B127" s="238" t="n">
        <v>39078</v>
      </c>
      <c r="C127" s="239" t="n">
        <v>39077</v>
      </c>
    </row>
    <row r="128" customFormat="false" ht="12.75" hidden="false" customHeight="false" outlineLevel="0" collapsed="false">
      <c r="A128" s="237" t="n">
        <v>39114</v>
      </c>
      <c r="B128" s="238" t="n">
        <v>39111</v>
      </c>
      <c r="C128" s="239" t="n">
        <v>39108</v>
      </c>
    </row>
    <row r="129" customFormat="false" ht="12.75" hidden="false" customHeight="false" outlineLevel="0" collapsed="false">
      <c r="A129" s="237" t="n">
        <v>39142</v>
      </c>
      <c r="B129" s="238" t="n">
        <v>39139</v>
      </c>
      <c r="C129" s="239" t="n">
        <v>39136</v>
      </c>
    </row>
    <row r="130" customFormat="false" ht="12.75" hidden="false" customHeight="false" outlineLevel="0" collapsed="false">
      <c r="A130" s="237" t="n">
        <v>39173</v>
      </c>
      <c r="B130" s="238" t="n">
        <v>39169</v>
      </c>
      <c r="C130" s="239" t="n">
        <v>39168</v>
      </c>
    </row>
    <row r="131" customFormat="false" ht="12.75" hidden="false" customHeight="false" outlineLevel="0" collapsed="false">
      <c r="A131" s="237" t="n">
        <v>39203</v>
      </c>
      <c r="B131" s="238" t="n">
        <v>39198</v>
      </c>
      <c r="C131" s="239" t="n">
        <v>39197</v>
      </c>
    </row>
    <row r="132" customFormat="false" ht="12.75" hidden="false" customHeight="false" outlineLevel="0" collapsed="false">
      <c r="A132" s="237" t="n">
        <v>39234</v>
      </c>
      <c r="B132" s="238" t="n">
        <v>39231</v>
      </c>
      <c r="C132" s="239" t="n">
        <v>39227</v>
      </c>
    </row>
    <row r="133" customFormat="false" ht="12.75" hidden="false" customHeight="false" outlineLevel="0" collapsed="false">
      <c r="A133" s="237" t="n">
        <v>39264</v>
      </c>
      <c r="B133" s="238" t="n">
        <v>39260</v>
      </c>
      <c r="C133" s="239" t="n">
        <v>39259</v>
      </c>
    </row>
    <row r="134" customFormat="false" ht="12.75" hidden="false" customHeight="false" outlineLevel="0" collapsed="false">
      <c r="A134" s="237" t="n">
        <v>39295</v>
      </c>
      <c r="B134" s="238" t="n">
        <v>39290</v>
      </c>
      <c r="C134" s="239" t="n">
        <v>39289</v>
      </c>
    </row>
    <row r="135" customFormat="false" ht="12.75" hidden="false" customHeight="false" outlineLevel="0" collapsed="false">
      <c r="A135" s="237" t="n">
        <v>39326</v>
      </c>
      <c r="B135" s="238" t="n">
        <v>39323</v>
      </c>
      <c r="C135" s="239" t="n">
        <v>39322</v>
      </c>
    </row>
    <row r="136" customFormat="false" ht="12.75" hidden="false" customHeight="false" outlineLevel="0" collapsed="false">
      <c r="A136" s="237" t="n">
        <v>39356</v>
      </c>
      <c r="B136" s="238" t="n">
        <v>39351</v>
      </c>
      <c r="C136" s="239" t="n">
        <v>39350</v>
      </c>
    </row>
    <row r="137" customFormat="false" ht="12.75" hidden="false" customHeight="false" outlineLevel="0" collapsed="false">
      <c r="A137" s="237" t="n">
        <v>39387</v>
      </c>
      <c r="B137" s="238" t="n">
        <v>39384</v>
      </c>
      <c r="C137" s="239" t="n">
        <v>39381</v>
      </c>
    </row>
    <row r="138" customFormat="false" ht="12.75" hidden="false" customHeight="false" outlineLevel="0" collapsed="false">
      <c r="A138" s="237" t="n">
        <v>39417</v>
      </c>
      <c r="B138" s="238" t="n">
        <v>39414</v>
      </c>
      <c r="C138" s="239" t="n">
        <v>39413</v>
      </c>
    </row>
    <row r="139" customFormat="false" ht="12.75" hidden="false" customHeight="false" outlineLevel="0" collapsed="false">
      <c r="A139" s="237" t="n">
        <v>39448</v>
      </c>
      <c r="B139" s="238" t="n">
        <v>39443</v>
      </c>
      <c r="C139" s="239" t="n">
        <v>39442</v>
      </c>
    </row>
    <row r="140" customFormat="false" ht="12.75" hidden="false" customHeight="false" outlineLevel="0" collapsed="false">
      <c r="A140" s="237" t="n">
        <v>39479</v>
      </c>
      <c r="B140" s="238" t="n">
        <v>39476</v>
      </c>
      <c r="C140" s="239" t="n">
        <v>39475</v>
      </c>
    </row>
    <row r="141" customFormat="false" ht="12.75" hidden="false" customHeight="false" outlineLevel="0" collapsed="false">
      <c r="A141" s="237" t="n">
        <v>39508</v>
      </c>
      <c r="B141" s="238" t="n">
        <v>39505</v>
      </c>
      <c r="C141" s="239" t="n">
        <v>39504</v>
      </c>
    </row>
    <row r="142" customFormat="false" ht="12.75" hidden="false" customHeight="false" outlineLevel="0" collapsed="false">
      <c r="A142" s="237" t="n">
        <v>39539</v>
      </c>
      <c r="B142" s="238" t="n">
        <v>39534</v>
      </c>
      <c r="C142" s="239" t="n">
        <v>39533</v>
      </c>
    </row>
    <row r="143" customFormat="false" ht="12.75" hidden="false" customHeight="false" outlineLevel="0" collapsed="false">
      <c r="A143" s="237" t="n">
        <v>39569</v>
      </c>
      <c r="B143" s="238" t="n">
        <v>39566</v>
      </c>
      <c r="C143" s="239" t="n">
        <v>39563</v>
      </c>
    </row>
    <row r="144" customFormat="false" ht="12.75" hidden="false" customHeight="false" outlineLevel="0" collapsed="false">
      <c r="A144" s="237" t="n">
        <v>39600</v>
      </c>
      <c r="B144" s="238" t="n">
        <v>39596</v>
      </c>
      <c r="C144" s="239" t="n">
        <v>39595</v>
      </c>
    </row>
    <row r="145" customFormat="false" ht="12.75" hidden="false" customHeight="false" outlineLevel="0" collapsed="false">
      <c r="A145" s="237" t="n">
        <v>39630</v>
      </c>
      <c r="B145" s="238" t="n">
        <v>39625</v>
      </c>
      <c r="C145" s="239" t="n">
        <v>39624</v>
      </c>
    </row>
    <row r="146" customFormat="false" ht="12.75" hidden="false" customHeight="false" outlineLevel="0" collapsed="false">
      <c r="A146" s="237" t="n">
        <v>39661</v>
      </c>
      <c r="B146" s="238" t="n">
        <v>39658</v>
      </c>
      <c r="C146" s="239" t="n">
        <v>39657</v>
      </c>
    </row>
    <row r="147" customFormat="false" ht="12.75" hidden="false" customHeight="false" outlineLevel="0" collapsed="false">
      <c r="A147" s="237" t="n">
        <v>39692</v>
      </c>
      <c r="B147" s="238" t="n">
        <v>39687</v>
      </c>
      <c r="C147" s="239" t="n">
        <v>39686</v>
      </c>
    </row>
    <row r="148" customFormat="false" ht="12.75" hidden="false" customHeight="false" outlineLevel="0" collapsed="false">
      <c r="A148" s="237" t="n">
        <v>39722</v>
      </c>
      <c r="B148" s="238" t="n">
        <v>39717</v>
      </c>
      <c r="C148" s="239" t="n">
        <v>39716</v>
      </c>
    </row>
    <row r="149" customFormat="false" ht="12.75" hidden="false" customHeight="false" outlineLevel="0" collapsed="false">
      <c r="A149" s="237" t="n">
        <v>39753</v>
      </c>
      <c r="B149" s="238" t="n">
        <v>39750</v>
      </c>
      <c r="C149" s="239" t="n">
        <v>39749</v>
      </c>
    </row>
    <row r="150" customFormat="false" ht="12.75" hidden="false" customHeight="false" outlineLevel="0" collapsed="false">
      <c r="A150" s="237" t="n">
        <v>39783</v>
      </c>
      <c r="B150" s="238" t="n">
        <v>39777</v>
      </c>
      <c r="C150" s="239" t="n">
        <v>39776</v>
      </c>
    </row>
    <row r="151" customFormat="false" ht="12.75" hidden="false" customHeight="false" outlineLevel="0" collapsed="false">
      <c r="A151" s="237" t="n">
        <v>39814</v>
      </c>
      <c r="B151" s="238" t="n">
        <v>39811</v>
      </c>
      <c r="C151" s="239" t="n">
        <v>39808</v>
      </c>
    </row>
    <row r="152" customFormat="false" ht="12.75" hidden="false" customHeight="false" outlineLevel="0" collapsed="false">
      <c r="A152" s="237" t="n">
        <v>39845</v>
      </c>
      <c r="B152" s="238" t="n">
        <v>39841</v>
      </c>
      <c r="C152" s="239" t="n">
        <v>39840</v>
      </c>
    </row>
    <row r="153" customFormat="false" ht="12.75" hidden="false" customHeight="false" outlineLevel="0" collapsed="false">
      <c r="A153" s="237" t="n">
        <v>39873</v>
      </c>
      <c r="B153" s="238" t="n">
        <v>39869</v>
      </c>
      <c r="C153" s="239" t="n">
        <v>39868</v>
      </c>
    </row>
    <row r="154" customFormat="false" ht="12.75" hidden="false" customHeight="false" outlineLevel="0" collapsed="false">
      <c r="A154" s="237" t="n">
        <v>39904</v>
      </c>
      <c r="B154" s="238" t="n">
        <v>39899</v>
      </c>
      <c r="C154" s="239" t="n">
        <v>39898</v>
      </c>
    </row>
    <row r="155" customFormat="false" ht="12.75" hidden="false" customHeight="false" outlineLevel="0" collapsed="false">
      <c r="A155" s="237" t="n">
        <v>39934</v>
      </c>
      <c r="B155" s="238" t="n">
        <v>39931</v>
      </c>
      <c r="C155" s="239" t="n">
        <v>39930</v>
      </c>
    </row>
    <row r="156" customFormat="false" ht="12.75" hidden="false" customHeight="false" outlineLevel="0" collapsed="false">
      <c r="A156" s="237" t="n">
        <v>39965</v>
      </c>
      <c r="B156" s="238" t="n">
        <v>39960</v>
      </c>
      <c r="C156" s="239" t="n">
        <v>39959</v>
      </c>
    </row>
    <row r="157" customFormat="false" ht="12.75" hidden="false" customHeight="false" outlineLevel="0" collapsed="false">
      <c r="A157" s="237" t="n">
        <v>39995</v>
      </c>
      <c r="B157" s="238" t="n">
        <v>39990</v>
      </c>
      <c r="C157" s="239" t="n">
        <v>39989</v>
      </c>
    </row>
    <row r="158" customFormat="false" ht="12.75" hidden="false" customHeight="false" outlineLevel="0" collapsed="false">
      <c r="A158" s="237" t="n">
        <v>40026</v>
      </c>
      <c r="B158" s="238" t="n">
        <v>40023</v>
      </c>
      <c r="C158" s="239" t="n">
        <v>40022</v>
      </c>
    </row>
    <row r="159" customFormat="false" ht="12.75" hidden="false" customHeight="false" outlineLevel="0" collapsed="false">
      <c r="A159" s="237" t="n">
        <v>40057</v>
      </c>
      <c r="B159" s="238" t="n">
        <v>40052</v>
      </c>
      <c r="C159" s="239" t="n">
        <v>40051</v>
      </c>
    </row>
    <row r="160" customFormat="false" ht="12.75" hidden="false" customHeight="false" outlineLevel="0" collapsed="false">
      <c r="A160" s="237" t="n">
        <v>40087</v>
      </c>
      <c r="B160" s="238" t="n">
        <v>40084</v>
      </c>
      <c r="C160" s="239" t="n">
        <v>40081</v>
      </c>
    </row>
    <row r="161" customFormat="false" ht="12.75" hidden="false" customHeight="false" outlineLevel="0" collapsed="false">
      <c r="A161" s="237" t="n">
        <v>40118</v>
      </c>
      <c r="B161" s="238" t="n">
        <v>40114</v>
      </c>
      <c r="C161" s="239" t="n">
        <v>40113</v>
      </c>
    </row>
    <row r="162" customFormat="false" ht="12.75" hidden="false" customHeight="false" outlineLevel="0" collapsed="false">
      <c r="A162" s="237" t="n">
        <v>40148</v>
      </c>
      <c r="B162" s="238" t="n">
        <v>40142</v>
      </c>
      <c r="C162" s="239" t="n">
        <v>40141</v>
      </c>
    </row>
    <row r="163" customFormat="false" ht="12.75" hidden="false" customHeight="false" outlineLevel="0" collapsed="false">
      <c r="A163" s="237" t="n">
        <v>40179</v>
      </c>
      <c r="B163" s="238" t="n">
        <v>40176</v>
      </c>
      <c r="C163" s="239" t="n">
        <v>40175</v>
      </c>
    </row>
    <row r="164" customFormat="false" ht="12.75" hidden="false" customHeight="false" outlineLevel="0" collapsed="false">
      <c r="A164" s="237" t="n">
        <v>40210</v>
      </c>
      <c r="B164" s="238" t="n">
        <v>40205</v>
      </c>
      <c r="C164" s="239" t="n">
        <v>40204</v>
      </c>
    </row>
    <row r="165" customFormat="false" ht="12.75" hidden="false" customHeight="false" outlineLevel="0" collapsed="false">
      <c r="A165" s="237" t="n">
        <v>40238</v>
      </c>
      <c r="B165" s="238" t="n">
        <v>40233</v>
      </c>
      <c r="C165" s="239" t="n">
        <v>40232</v>
      </c>
    </row>
    <row r="166" customFormat="false" ht="12.75" hidden="false" customHeight="false" outlineLevel="0" collapsed="false">
      <c r="A166" s="237" t="n">
        <v>40269</v>
      </c>
      <c r="B166" s="238" t="n">
        <v>40266</v>
      </c>
      <c r="C166" s="239" t="n">
        <v>40263</v>
      </c>
    </row>
    <row r="167" customFormat="false" ht="12.75" hidden="false" customHeight="false" outlineLevel="0" collapsed="false">
      <c r="A167" s="237" t="n">
        <v>40299</v>
      </c>
      <c r="B167" s="238" t="n">
        <v>40296</v>
      </c>
      <c r="C167" s="239" t="n">
        <v>40295</v>
      </c>
    </row>
    <row r="168" customFormat="false" ht="12.75" hidden="false" customHeight="false" outlineLevel="0" collapsed="false">
      <c r="A168" s="237" t="n">
        <v>40330</v>
      </c>
      <c r="B168" s="238" t="n">
        <v>40324</v>
      </c>
      <c r="C168" s="239" t="n">
        <v>40323</v>
      </c>
    </row>
    <row r="169" customFormat="false" ht="12.75" hidden="false" customHeight="false" outlineLevel="0" collapsed="false">
      <c r="A169" s="237" t="n">
        <v>40360</v>
      </c>
      <c r="B169" s="238" t="n">
        <v>40357</v>
      </c>
      <c r="C169" s="239" t="n">
        <v>40354</v>
      </c>
    </row>
    <row r="170" customFormat="false" ht="12.75" hidden="false" customHeight="false" outlineLevel="0" collapsed="false">
      <c r="A170" s="237" t="n">
        <v>40391</v>
      </c>
      <c r="B170" s="238" t="n">
        <v>40387</v>
      </c>
      <c r="C170" s="239" t="n">
        <v>40386</v>
      </c>
    </row>
    <row r="171" customFormat="false" ht="12.75" hidden="false" customHeight="false" outlineLevel="0" collapsed="false">
      <c r="A171" s="237" t="n">
        <v>40422</v>
      </c>
      <c r="B171" s="238" t="n">
        <v>40417</v>
      </c>
      <c r="C171" s="239" t="n">
        <v>40416</v>
      </c>
    </row>
    <row r="172" customFormat="false" ht="12.75" hidden="false" customHeight="false" outlineLevel="0" collapsed="false">
      <c r="A172" s="237" t="n">
        <v>40452</v>
      </c>
      <c r="B172" s="238" t="n">
        <v>40449</v>
      </c>
      <c r="C172" s="239" t="n">
        <v>40448</v>
      </c>
    </row>
    <row r="173" customFormat="false" ht="12.75" hidden="false" customHeight="false" outlineLevel="0" collapsed="false">
      <c r="A173" s="237" t="n">
        <v>40483</v>
      </c>
      <c r="B173" s="238" t="n">
        <v>40478</v>
      </c>
      <c r="C173" s="239" t="n">
        <v>40477</v>
      </c>
    </row>
    <row r="174" customFormat="false" ht="12.75" hidden="false" customHeight="false" outlineLevel="0" collapsed="false">
      <c r="A174" s="237" t="n">
        <v>40513</v>
      </c>
      <c r="B174" s="238" t="n">
        <v>40508</v>
      </c>
      <c r="C174" s="239" t="n">
        <v>40506</v>
      </c>
    </row>
    <row r="175" customFormat="false" ht="12.75" hidden="false" customHeight="false" outlineLevel="0" collapsed="false">
      <c r="A175" s="237" t="n">
        <v>40544</v>
      </c>
      <c r="B175" s="238" t="n">
        <v>40540</v>
      </c>
      <c r="C175" s="239" t="n">
        <v>40539</v>
      </c>
    </row>
    <row r="176" customFormat="false" ht="12.75" hidden="false" customHeight="false" outlineLevel="0" collapsed="false">
      <c r="A176" s="237" t="n">
        <v>40575</v>
      </c>
      <c r="B176" s="238" t="n">
        <v>40570</v>
      </c>
      <c r="C176" s="239" t="n">
        <v>40569</v>
      </c>
    </row>
    <row r="177" customFormat="false" ht="12.75" hidden="false" customHeight="false" outlineLevel="0" collapsed="false">
      <c r="A177" s="237" t="n">
        <v>40603</v>
      </c>
      <c r="B177" s="238" t="n">
        <v>40598</v>
      </c>
      <c r="C177" s="239" t="n">
        <v>40597</v>
      </c>
    </row>
    <row r="178" customFormat="false" ht="12.75" hidden="false" customHeight="false" outlineLevel="0" collapsed="false">
      <c r="A178" s="237" t="n">
        <v>40634</v>
      </c>
      <c r="B178" s="238" t="n">
        <v>40631</v>
      </c>
      <c r="C178" s="239" t="n">
        <v>40630</v>
      </c>
    </row>
    <row r="179" customFormat="false" ht="12.75" hidden="false" customHeight="false" outlineLevel="0" collapsed="false">
      <c r="A179" s="237" t="n">
        <v>40664</v>
      </c>
      <c r="B179" s="238" t="n">
        <v>40660</v>
      </c>
      <c r="C179" s="239" t="n">
        <v>40659</v>
      </c>
    </row>
    <row r="180" customFormat="false" ht="12.75" hidden="false" customHeight="false" outlineLevel="0" collapsed="false">
      <c r="A180" s="237" t="n">
        <v>40695</v>
      </c>
      <c r="B180" s="238" t="n">
        <v>40689</v>
      </c>
      <c r="C180" s="239" t="n">
        <v>40688</v>
      </c>
    </row>
    <row r="181" customFormat="false" ht="12.75" hidden="false" customHeight="false" outlineLevel="0" collapsed="false">
      <c r="A181" s="237" t="n">
        <v>40725</v>
      </c>
      <c r="B181" s="238" t="n">
        <v>40722</v>
      </c>
      <c r="C181" s="239" t="n">
        <v>40721</v>
      </c>
    </row>
    <row r="182" customFormat="false" ht="12.75" hidden="false" customHeight="false" outlineLevel="0" collapsed="false">
      <c r="A182" s="237" t="n">
        <v>40756</v>
      </c>
      <c r="B182" s="238" t="n">
        <v>40751</v>
      </c>
      <c r="C182" s="239" t="n">
        <v>40750</v>
      </c>
    </row>
    <row r="183" customFormat="false" ht="12.75" hidden="false" customHeight="false" outlineLevel="0" collapsed="false">
      <c r="A183" s="237" t="n">
        <v>40787</v>
      </c>
      <c r="B183" s="238" t="n">
        <v>40784</v>
      </c>
      <c r="C183" s="239" t="n">
        <v>40781</v>
      </c>
    </row>
    <row r="184" customFormat="false" ht="12.75" hidden="false" customHeight="false" outlineLevel="0" collapsed="false">
      <c r="A184" s="237" t="n">
        <v>40817</v>
      </c>
      <c r="B184" s="238" t="n">
        <v>40814</v>
      </c>
      <c r="C184" s="239" t="n">
        <v>40813</v>
      </c>
    </row>
    <row r="185" customFormat="false" ht="12.75" hidden="false" customHeight="false" outlineLevel="0" collapsed="false">
      <c r="A185" s="237" t="n">
        <v>40848</v>
      </c>
      <c r="B185" s="238" t="n">
        <v>40843</v>
      </c>
      <c r="C185" s="239" t="n">
        <v>40842</v>
      </c>
    </row>
    <row r="186" customFormat="false" ht="12.75" hidden="false" customHeight="false" outlineLevel="0" collapsed="false">
      <c r="A186" s="237" t="n">
        <v>40878</v>
      </c>
      <c r="B186" s="238" t="n">
        <v>40875</v>
      </c>
      <c r="C186" s="239" t="n">
        <v>40872</v>
      </c>
    </row>
    <row r="187" customFormat="false" ht="12.75" hidden="false" customHeight="false" outlineLevel="0" collapsed="false">
      <c r="A187" s="237" t="n">
        <v>40909</v>
      </c>
      <c r="B187" s="238" t="n">
        <v>40905</v>
      </c>
      <c r="C187" s="239" t="n">
        <v>40904</v>
      </c>
    </row>
    <row r="188" customFormat="false" ht="12.75" hidden="false" customHeight="false" outlineLevel="0" collapsed="false">
      <c r="A188" s="237" t="n">
        <v>40940</v>
      </c>
      <c r="B188" s="238" t="n">
        <v>40935</v>
      </c>
      <c r="C188" s="239" t="n">
        <v>40934</v>
      </c>
    </row>
    <row r="189" customFormat="false" ht="12.75" hidden="false" customHeight="false" outlineLevel="0" collapsed="false">
      <c r="A189" s="237" t="n">
        <v>40969</v>
      </c>
      <c r="B189" s="238" t="n">
        <v>40966</v>
      </c>
      <c r="C189" s="239" t="n">
        <v>40963</v>
      </c>
    </row>
    <row r="190" customFormat="false" ht="12.75" hidden="false" customHeight="false" outlineLevel="0" collapsed="false">
      <c r="A190" s="237" t="n">
        <v>41000</v>
      </c>
      <c r="B190" s="238" t="n">
        <v>40996</v>
      </c>
      <c r="C190" s="239" t="n">
        <v>40995</v>
      </c>
    </row>
    <row r="191" customFormat="false" ht="12.75" hidden="false" customHeight="false" outlineLevel="0" collapsed="false">
      <c r="A191" s="237" t="n">
        <v>41030</v>
      </c>
      <c r="B191" s="238" t="n">
        <v>41025</v>
      </c>
      <c r="C191" s="239" t="n">
        <v>41024</v>
      </c>
    </row>
    <row r="192" customFormat="false" ht="12.75" hidden="false" customHeight="false" outlineLevel="0" collapsed="false">
      <c r="A192" s="237" t="n">
        <v>41061</v>
      </c>
      <c r="B192" s="238" t="n">
        <v>41058</v>
      </c>
      <c r="C192" s="239" t="n">
        <v>41054</v>
      </c>
    </row>
    <row r="193" customFormat="false" ht="12.75" hidden="false" customHeight="false" outlineLevel="0" collapsed="false">
      <c r="A193" s="237" t="n">
        <v>41091</v>
      </c>
      <c r="B193" s="238" t="n">
        <v>41087</v>
      </c>
      <c r="C193" s="239" t="n">
        <v>41086</v>
      </c>
    </row>
    <row r="194" customFormat="false" ht="12.75" hidden="false" customHeight="false" outlineLevel="0" collapsed="false">
      <c r="A194" s="237" t="n">
        <v>41122</v>
      </c>
      <c r="B194" s="238" t="n">
        <v>41117</v>
      </c>
      <c r="C194" s="239" t="n">
        <v>41116</v>
      </c>
    </row>
    <row r="195" customFormat="false" ht="12.75" hidden="false" customHeight="false" outlineLevel="0" collapsed="false">
      <c r="A195" s="237" t="n">
        <v>41153</v>
      </c>
      <c r="B195" s="238" t="n">
        <v>41150</v>
      </c>
      <c r="C195" s="239" t="n">
        <v>41149</v>
      </c>
    </row>
    <row r="196" customFormat="false" ht="12.75" hidden="false" customHeight="false" outlineLevel="0" collapsed="false">
      <c r="A196" s="237" t="n">
        <v>41183</v>
      </c>
      <c r="B196" s="238" t="n">
        <v>41178</v>
      </c>
      <c r="C196" s="239" t="n">
        <v>41177</v>
      </c>
    </row>
    <row r="197" customFormat="false" ht="12.75" hidden="false" customHeight="false" outlineLevel="0" collapsed="false">
      <c r="A197" s="237" t="n">
        <v>41214</v>
      </c>
      <c r="B197" s="238" t="n">
        <v>41211</v>
      </c>
      <c r="C197" s="239" t="n">
        <v>41208</v>
      </c>
    </row>
    <row r="198" customFormat="false" ht="12.75" hidden="false" customHeight="false" outlineLevel="0" collapsed="false">
      <c r="A198" s="237" t="n">
        <v>41244</v>
      </c>
      <c r="B198" s="238" t="n">
        <v>41241</v>
      </c>
      <c r="C198" s="239" t="n">
        <v>41240</v>
      </c>
    </row>
    <row r="199" customFormat="false" ht="12.75" hidden="false" customHeight="false" outlineLevel="0" collapsed="false">
      <c r="A199" s="237" t="n">
        <v>41275</v>
      </c>
      <c r="B199" s="238" t="n">
        <v>41270</v>
      </c>
      <c r="C199" s="239" t="n">
        <v>41269</v>
      </c>
    </row>
    <row r="200" customFormat="false" ht="12.75" hidden="false" customHeight="false" outlineLevel="0" collapsed="false">
      <c r="A200" s="237" t="n">
        <v>41306</v>
      </c>
      <c r="B200" s="238" t="n">
        <v>41303</v>
      </c>
      <c r="C200" s="239" t="n">
        <v>41302</v>
      </c>
    </row>
    <row r="201" customFormat="false" ht="12.75" hidden="false" customHeight="false" outlineLevel="0" collapsed="false">
      <c r="A201" s="237" t="n">
        <v>41334</v>
      </c>
      <c r="B201" s="238" t="n">
        <v>41331</v>
      </c>
      <c r="C201" s="239" t="n">
        <v>41330</v>
      </c>
    </row>
    <row r="202" customFormat="false" ht="12.75" hidden="false" customHeight="false" outlineLevel="0" collapsed="false">
      <c r="A202" s="237" t="n">
        <v>41365</v>
      </c>
      <c r="B202" s="238" t="n">
        <v>41359</v>
      </c>
      <c r="C202" s="239" t="n">
        <v>41358</v>
      </c>
    </row>
    <row r="203" customFormat="false" ht="12.75" hidden="false" customHeight="false" outlineLevel="0" collapsed="false">
      <c r="A203" s="237" t="n">
        <v>41395</v>
      </c>
      <c r="B203" s="238" t="n">
        <v>41390</v>
      </c>
      <c r="C203" s="239" t="n">
        <v>41389</v>
      </c>
    </row>
    <row r="204" customFormat="false" ht="12.75" hidden="false" customHeight="false" outlineLevel="0" collapsed="false">
      <c r="A204" s="237" t="n">
        <v>41426</v>
      </c>
      <c r="B204" s="238" t="n">
        <v>41423</v>
      </c>
      <c r="C204" s="239" t="n">
        <v>41422</v>
      </c>
    </row>
    <row r="205" customFormat="false" ht="12.75" hidden="false" customHeight="false" outlineLevel="0" collapsed="false">
      <c r="A205" s="237" t="n">
        <v>41456</v>
      </c>
      <c r="B205" s="238" t="n">
        <v>41451</v>
      </c>
      <c r="C205" s="239" t="n">
        <v>41450</v>
      </c>
    </row>
    <row r="206" customFormat="false" ht="12.75" hidden="false" customHeight="false" outlineLevel="0" collapsed="false">
      <c r="A206" s="237" t="n">
        <v>41487</v>
      </c>
      <c r="B206" s="238" t="n">
        <v>41484</v>
      </c>
      <c r="C206" s="239" t="n">
        <v>41481</v>
      </c>
    </row>
    <row r="207" customFormat="false" ht="12.75" hidden="false" customHeight="false" outlineLevel="0" collapsed="false">
      <c r="A207" s="237" t="n">
        <v>41518</v>
      </c>
      <c r="B207" s="238" t="n">
        <v>41514</v>
      </c>
      <c r="C207" s="239" t="n">
        <v>41513</v>
      </c>
    </row>
    <row r="208" customFormat="false" ht="12.75" hidden="false" customHeight="false" outlineLevel="0" collapsed="false">
      <c r="A208" s="237" t="n">
        <v>41548</v>
      </c>
      <c r="B208" s="238" t="n">
        <v>41543</v>
      </c>
      <c r="C208" s="239" t="n">
        <v>41542</v>
      </c>
    </row>
    <row r="209" customFormat="false" ht="12.75" hidden="false" customHeight="false" outlineLevel="0" collapsed="false">
      <c r="A209" s="237" t="n">
        <v>41579</v>
      </c>
      <c r="B209" s="238" t="n">
        <v>41576</v>
      </c>
      <c r="C209" s="239" t="n">
        <v>41575</v>
      </c>
    </row>
    <row r="210" customFormat="false" ht="12.75" hidden="false" customHeight="false" outlineLevel="0" collapsed="false">
      <c r="A210" s="237" t="n">
        <v>41609</v>
      </c>
      <c r="B210" s="238" t="n">
        <v>41604</v>
      </c>
      <c r="C210" s="239" t="n">
        <v>41603</v>
      </c>
    </row>
    <row r="211" customFormat="false" ht="12.75" hidden="false" customHeight="false" outlineLevel="0" collapsed="false">
      <c r="A211" s="237" t="n">
        <v>41640</v>
      </c>
      <c r="B211" s="238" t="n">
        <v>41635</v>
      </c>
      <c r="C211" s="239" t="n">
        <v>41634</v>
      </c>
    </row>
    <row r="212" customFormat="false" ht="12.75" hidden="false" customHeight="false" outlineLevel="0" collapsed="false">
      <c r="A212" s="237" t="n">
        <v>41671</v>
      </c>
      <c r="B212" s="238" t="n">
        <v>41668</v>
      </c>
      <c r="C212" s="239" t="n">
        <v>41667</v>
      </c>
    </row>
    <row r="213" customFormat="false" ht="12.75" hidden="false" customHeight="false" outlineLevel="0" collapsed="false">
      <c r="A213" s="237" t="n">
        <v>41699</v>
      </c>
      <c r="B213" s="238" t="n">
        <v>41696</v>
      </c>
      <c r="C213" s="239" t="n">
        <v>41695</v>
      </c>
    </row>
    <row r="214" customFormat="false" ht="12.75" hidden="false" customHeight="false" outlineLevel="0" collapsed="false">
      <c r="A214" s="237" t="n">
        <v>41730</v>
      </c>
      <c r="B214" s="238" t="n">
        <v>41725</v>
      </c>
      <c r="C214" s="239" t="n">
        <v>41724</v>
      </c>
    </row>
    <row r="215" customFormat="false" ht="12.75" hidden="false" customHeight="false" outlineLevel="0" collapsed="false">
      <c r="A215" s="237" t="n">
        <v>41760</v>
      </c>
      <c r="B215" s="238" t="n">
        <v>41757</v>
      </c>
      <c r="C215" s="239" t="n">
        <v>41754</v>
      </c>
    </row>
    <row r="216" customFormat="false" ht="12.75" hidden="false" customHeight="false" outlineLevel="0" collapsed="false">
      <c r="A216" s="237" t="n">
        <v>41791</v>
      </c>
      <c r="B216" s="238" t="n">
        <v>41787</v>
      </c>
      <c r="C216" s="239" t="n">
        <v>41786</v>
      </c>
    </row>
    <row r="217" customFormat="false" ht="12.75" hidden="false" customHeight="false" outlineLevel="0" collapsed="false">
      <c r="A217" s="237" t="n">
        <v>41821</v>
      </c>
      <c r="B217" s="238" t="n">
        <v>41816</v>
      </c>
      <c r="C217" s="239" t="n">
        <v>41815</v>
      </c>
    </row>
    <row r="218" customFormat="false" ht="12.75" hidden="false" customHeight="false" outlineLevel="0" collapsed="false">
      <c r="A218" s="237" t="n">
        <v>41852</v>
      </c>
      <c r="B218" s="238" t="n">
        <v>41849</v>
      </c>
      <c r="C218" s="239" t="n">
        <v>41848</v>
      </c>
    </row>
    <row r="219" customFormat="false" ht="12.75" hidden="false" customHeight="false" outlineLevel="0" collapsed="false">
      <c r="A219" s="237" t="n">
        <v>41883</v>
      </c>
      <c r="B219" s="238" t="n">
        <v>41878</v>
      </c>
      <c r="C219" s="239" t="n">
        <v>41877</v>
      </c>
    </row>
    <row r="220" customFormat="false" ht="12.75" hidden="false" customHeight="false" outlineLevel="0" collapsed="false">
      <c r="A220" s="237" t="n">
        <v>41913</v>
      </c>
      <c r="B220" s="238" t="n">
        <v>41908</v>
      </c>
      <c r="C220" s="239" t="n">
        <v>41907</v>
      </c>
    </row>
    <row r="221" customFormat="false" ht="12.75" hidden="false" customHeight="false" outlineLevel="0" collapsed="false">
      <c r="A221" s="237" t="n">
        <v>41944</v>
      </c>
      <c r="B221" s="238" t="n">
        <v>41941</v>
      </c>
      <c r="C221" s="239" t="n">
        <v>41940</v>
      </c>
    </row>
    <row r="222" customFormat="false" ht="12.75" hidden="false" customHeight="false" outlineLevel="0" collapsed="false">
      <c r="A222" s="237" t="n">
        <v>41974</v>
      </c>
      <c r="B222" s="238" t="n">
        <v>41968</v>
      </c>
      <c r="C222" s="239" t="n">
        <v>41967</v>
      </c>
    </row>
    <row r="223" customFormat="false" ht="12.75" hidden="false" customHeight="false" outlineLevel="0" collapsed="false">
      <c r="A223" s="237" t="n">
        <v>42005</v>
      </c>
      <c r="B223" s="238" t="n">
        <v>42002</v>
      </c>
      <c r="C223" s="239" t="n">
        <v>41999</v>
      </c>
    </row>
    <row r="224" customFormat="false" ht="12.75" hidden="false" customHeight="false" outlineLevel="0" collapsed="false">
      <c r="A224" s="237" t="n">
        <v>42036</v>
      </c>
      <c r="B224" s="238" t="n">
        <v>42032</v>
      </c>
      <c r="C224" s="239" t="n">
        <v>42031</v>
      </c>
    </row>
    <row r="225" customFormat="false" ht="12.75" hidden="false" customHeight="false" outlineLevel="0" collapsed="false">
      <c r="A225" s="237" t="n">
        <v>42064</v>
      </c>
      <c r="B225" s="238" t="n">
        <v>42060</v>
      </c>
      <c r="C225" s="239" t="n">
        <v>42059</v>
      </c>
    </row>
    <row r="226" customFormat="false" ht="12.75" hidden="false" customHeight="false" outlineLevel="0" collapsed="false">
      <c r="A226" s="237" t="n">
        <v>42095</v>
      </c>
      <c r="B226" s="238" t="n">
        <v>42090</v>
      </c>
      <c r="C226" s="239" t="n">
        <v>42089</v>
      </c>
    </row>
    <row r="227" customFormat="false" ht="12.75" hidden="false" customHeight="false" outlineLevel="0" collapsed="false">
      <c r="A227" s="237" t="n">
        <v>42125</v>
      </c>
      <c r="B227" s="238" t="n">
        <v>42122</v>
      </c>
      <c r="C227" s="239" t="n">
        <v>42121</v>
      </c>
    </row>
    <row r="228" customFormat="false" ht="12.75" hidden="false" customHeight="false" outlineLevel="0" collapsed="false">
      <c r="A228" s="237" t="n">
        <v>42156</v>
      </c>
      <c r="B228" s="238" t="n">
        <v>42151</v>
      </c>
      <c r="C228" s="239" t="n">
        <v>42150</v>
      </c>
    </row>
    <row r="229" customFormat="false" ht="12.75" hidden="false" customHeight="false" outlineLevel="0" collapsed="false">
      <c r="A229" s="237" t="n">
        <v>42186</v>
      </c>
      <c r="B229" s="238" t="n">
        <v>42181</v>
      </c>
      <c r="C229" s="239" t="n">
        <v>42180</v>
      </c>
    </row>
    <row r="230" customFormat="false" ht="12.75" hidden="false" customHeight="false" outlineLevel="0" collapsed="false">
      <c r="A230" s="237" t="n">
        <v>42217</v>
      </c>
      <c r="B230" s="238" t="n">
        <v>42214</v>
      </c>
      <c r="C230" s="239" t="n">
        <v>42213</v>
      </c>
    </row>
    <row r="231" customFormat="false" ht="12.75" hidden="false" customHeight="false" outlineLevel="0" collapsed="false">
      <c r="A231" s="237" t="n">
        <v>42248</v>
      </c>
      <c r="B231" s="238" t="n">
        <v>42243</v>
      </c>
      <c r="C231" s="239" t="n">
        <v>42242</v>
      </c>
    </row>
    <row r="232" customFormat="false" ht="12.75" hidden="false" customHeight="false" outlineLevel="0" collapsed="false">
      <c r="A232" s="237" t="n">
        <v>42278</v>
      </c>
      <c r="B232" s="238" t="n">
        <v>42275</v>
      </c>
      <c r="C232" s="239" t="n">
        <v>42272</v>
      </c>
    </row>
    <row r="233" customFormat="false" ht="12.75" hidden="false" customHeight="false" outlineLevel="0" collapsed="false">
      <c r="A233" s="237" t="n">
        <v>42309</v>
      </c>
      <c r="B233" s="238" t="n">
        <v>42305</v>
      </c>
      <c r="C233" s="239" t="n">
        <v>42304</v>
      </c>
    </row>
    <row r="234" customFormat="false" ht="12.75" hidden="false" customHeight="false" outlineLevel="0" collapsed="false">
      <c r="A234" s="240" t="n">
        <v>42339</v>
      </c>
      <c r="B234" s="238" t="n">
        <v>42333</v>
      </c>
      <c r="C234" s="239" t="n">
        <v>42332</v>
      </c>
    </row>
    <row r="235" customFormat="false" ht="12.75" hidden="false" customHeight="false" outlineLevel="0" collapsed="false">
      <c r="A235" s="240" t="n">
        <v>42370</v>
      </c>
      <c r="B235" s="238" t="n">
        <v>42367</v>
      </c>
      <c r="C235" s="239" t="n">
        <v>42366</v>
      </c>
    </row>
    <row r="236" customFormat="false" ht="12.75" hidden="false" customHeight="false" outlineLevel="0" collapsed="false">
      <c r="A236" s="240" t="n">
        <v>42401</v>
      </c>
      <c r="B236" s="238" t="n">
        <v>42396</v>
      </c>
      <c r="C236" s="239" t="n">
        <v>42395</v>
      </c>
    </row>
    <row r="237" customFormat="false" ht="12.75" hidden="false" customHeight="false" outlineLevel="0" collapsed="false">
      <c r="A237" s="240" t="n">
        <v>42430</v>
      </c>
      <c r="B237" s="238" t="n">
        <v>42425</v>
      </c>
      <c r="C237" s="239" t="n">
        <v>42424</v>
      </c>
    </row>
    <row r="238" customFormat="false" ht="12.75" hidden="false" customHeight="false" outlineLevel="0" collapsed="false">
      <c r="A238" s="240" t="n">
        <v>42461</v>
      </c>
      <c r="B238" s="238" t="n">
        <v>42458</v>
      </c>
      <c r="C238" s="239" t="n">
        <v>42457</v>
      </c>
    </row>
    <row r="239" customFormat="false" ht="12.75" hidden="false" customHeight="false" outlineLevel="0" collapsed="false">
      <c r="A239" s="240" t="n">
        <v>42491</v>
      </c>
      <c r="B239" s="238" t="n">
        <v>42487</v>
      </c>
      <c r="C239" s="239" t="n">
        <v>42486</v>
      </c>
    </row>
    <row r="240" customFormat="false" ht="12.75" hidden="false" customHeight="false" outlineLevel="0" collapsed="false">
      <c r="A240" s="240" t="n">
        <v>42522</v>
      </c>
      <c r="B240" s="238" t="n">
        <v>42516</v>
      </c>
      <c r="C240" s="239" t="n">
        <v>42515</v>
      </c>
    </row>
    <row r="241" customFormat="false" ht="12.75" hidden="false" customHeight="false" outlineLevel="0" collapsed="false">
      <c r="A241" s="240" t="n">
        <v>42552</v>
      </c>
      <c r="B241" s="238" t="n">
        <v>42549</v>
      </c>
      <c r="C241" s="239" t="n">
        <v>42548</v>
      </c>
    </row>
    <row r="242" customFormat="false" ht="12.75" hidden="false" customHeight="false" outlineLevel="0" collapsed="false">
      <c r="A242" s="240" t="n">
        <v>42583</v>
      </c>
      <c r="B242" s="238" t="n">
        <v>42578</v>
      </c>
      <c r="C242" s="239" t="n">
        <v>42577</v>
      </c>
    </row>
    <row r="243" customFormat="false" ht="12.75" hidden="false" customHeight="false" outlineLevel="0" collapsed="false">
      <c r="A243" s="240" t="n">
        <v>42614</v>
      </c>
      <c r="B243" s="238" t="n">
        <v>42611</v>
      </c>
      <c r="C243" s="239" t="n">
        <v>42608</v>
      </c>
    </row>
    <row r="244" customFormat="false" ht="12.75" hidden="false" customHeight="false" outlineLevel="0" collapsed="false">
      <c r="A244" s="240" t="n">
        <v>42644</v>
      </c>
      <c r="B244" s="238" t="n">
        <v>42641</v>
      </c>
      <c r="C244" s="239" t="n">
        <v>42640</v>
      </c>
    </row>
    <row r="245" customFormat="false" ht="12.75" hidden="false" customHeight="false" outlineLevel="0" collapsed="false">
      <c r="A245" s="240" t="n">
        <v>42675</v>
      </c>
      <c r="B245" s="238" t="n">
        <v>42670</v>
      </c>
      <c r="C245" s="239" t="n">
        <v>42669</v>
      </c>
    </row>
    <row r="246" customFormat="false" ht="12.75" hidden="false" customHeight="false" outlineLevel="0" collapsed="false">
      <c r="A246" s="240" t="n">
        <v>42705</v>
      </c>
      <c r="B246" s="238" t="n">
        <v>42702</v>
      </c>
      <c r="C246" s="239" t="n">
        <v>42699</v>
      </c>
    </row>
    <row r="247" customFormat="false" ht="12.75" hidden="false" customHeight="false" outlineLevel="0" collapsed="false">
      <c r="A247" s="240" t="n">
        <v>42736</v>
      </c>
      <c r="B247" s="238" t="n">
        <v>42732</v>
      </c>
      <c r="C247" s="239" t="n">
        <v>42731</v>
      </c>
    </row>
    <row r="248" customFormat="false" ht="12.75" hidden="false" customHeight="false" outlineLevel="0" collapsed="false">
      <c r="A248" s="240" t="n">
        <v>42767</v>
      </c>
      <c r="B248" s="238" t="n">
        <v>42762</v>
      </c>
      <c r="C248" s="239" t="n">
        <v>42761</v>
      </c>
    </row>
    <row r="249" customFormat="false" ht="12.75" hidden="false" customHeight="false" outlineLevel="0" collapsed="false">
      <c r="A249" s="240" t="n">
        <v>42795</v>
      </c>
      <c r="B249" s="238" t="n">
        <v>42790</v>
      </c>
      <c r="C249" s="239" t="n">
        <v>42789</v>
      </c>
    </row>
    <row r="250" customFormat="false" ht="12.75" hidden="false" customHeight="false" outlineLevel="0" collapsed="false">
      <c r="A250" s="240" t="n">
        <v>42826</v>
      </c>
      <c r="B250" s="238" t="n">
        <v>42823</v>
      </c>
      <c r="C250" s="239" t="n">
        <v>42822</v>
      </c>
    </row>
    <row r="251" customFormat="false" ht="12.75" hidden="false" customHeight="false" outlineLevel="0" collapsed="false">
      <c r="A251" s="240" t="n">
        <v>42856</v>
      </c>
      <c r="B251" s="238" t="n">
        <v>42851</v>
      </c>
      <c r="C251" s="239" t="n">
        <v>42850</v>
      </c>
    </row>
    <row r="252" customFormat="false" ht="12.75" hidden="false" customHeight="false" outlineLevel="0" collapsed="false">
      <c r="A252" s="240" t="n">
        <v>42887</v>
      </c>
      <c r="B252" s="238" t="n">
        <v>42881</v>
      </c>
      <c r="C252" s="239" t="n">
        <v>42880</v>
      </c>
    </row>
    <row r="253" customFormat="false" ht="12.75" hidden="false" customHeight="false" outlineLevel="0" collapsed="false">
      <c r="A253" s="240" t="n">
        <v>42917</v>
      </c>
      <c r="B253" s="238" t="n">
        <v>42914</v>
      </c>
      <c r="C253" s="239" t="n">
        <v>42913</v>
      </c>
    </row>
    <row r="254" customFormat="false" ht="12.75" hidden="false" customHeight="false" outlineLevel="0" collapsed="false">
      <c r="A254" s="240" t="n">
        <v>42948</v>
      </c>
      <c r="B254" s="238" t="n">
        <v>42943</v>
      </c>
      <c r="C254" s="239" t="n">
        <v>42942</v>
      </c>
    </row>
    <row r="255" customFormat="false" ht="12.75" hidden="false" customHeight="false" outlineLevel="0" collapsed="false">
      <c r="A255" s="240" t="n">
        <v>42979</v>
      </c>
      <c r="B255" s="238" t="n">
        <v>42976</v>
      </c>
      <c r="C255" s="239" t="n">
        <v>42975</v>
      </c>
    </row>
    <row r="256" customFormat="false" ht="12.75" hidden="false" customHeight="false" outlineLevel="0" collapsed="false">
      <c r="A256" s="240" t="n">
        <v>43009</v>
      </c>
      <c r="B256" s="238" t="n">
        <v>43005</v>
      </c>
      <c r="C256" s="239" t="n">
        <v>43004</v>
      </c>
    </row>
    <row r="257" customFormat="false" ht="12.75" hidden="false" customHeight="false" outlineLevel="0" collapsed="false">
      <c r="A257" s="240" t="n">
        <v>43040</v>
      </c>
      <c r="B257" s="238" t="n">
        <v>43035</v>
      </c>
      <c r="C257" s="239" t="n">
        <v>43034</v>
      </c>
    </row>
    <row r="258" customFormat="false" ht="12.75" hidden="false" customHeight="false" outlineLevel="0" collapsed="false">
      <c r="A258" s="240" t="n">
        <v>43070</v>
      </c>
      <c r="B258" s="238" t="n">
        <v>43067</v>
      </c>
      <c r="C258" s="239" t="n">
        <v>43066</v>
      </c>
    </row>
    <row r="259" customFormat="false" ht="12.75" hidden="false" customHeight="false" outlineLevel="0" collapsed="false">
      <c r="A259" s="240" t="n">
        <v>43101</v>
      </c>
      <c r="B259" s="238" t="n">
        <v>43096</v>
      </c>
      <c r="C259" s="239" t="n">
        <v>43095</v>
      </c>
    </row>
    <row r="260" customFormat="false" ht="12.75" hidden="false" customHeight="false" outlineLevel="0" collapsed="false">
      <c r="A260" s="240" t="n">
        <v>43132</v>
      </c>
      <c r="B260" s="238" t="n">
        <v>43129</v>
      </c>
      <c r="C260" s="239" t="n">
        <v>43126</v>
      </c>
    </row>
    <row r="261" customFormat="false" ht="12.75" hidden="false" customHeight="false" outlineLevel="0" collapsed="false">
      <c r="A261" s="240" t="n">
        <v>43160</v>
      </c>
      <c r="B261" s="238" t="n">
        <v>43157</v>
      </c>
      <c r="C261" s="239" t="n">
        <v>43154</v>
      </c>
    </row>
    <row r="262" customFormat="false" ht="12.75" hidden="false" customHeight="false" outlineLevel="0" collapsed="false">
      <c r="A262" s="240" t="n">
        <v>43191</v>
      </c>
      <c r="B262" s="238" t="n">
        <v>43186</v>
      </c>
      <c r="C262" s="239" t="n">
        <v>43185</v>
      </c>
    </row>
    <row r="263" customFormat="false" ht="12.75" hidden="false" customHeight="false" outlineLevel="0" collapsed="false">
      <c r="A263" s="240" t="n">
        <v>43221</v>
      </c>
      <c r="B263" s="238" t="n">
        <v>43216</v>
      </c>
      <c r="C263" s="239" t="n">
        <v>43215</v>
      </c>
    </row>
    <row r="264" customFormat="false" ht="12.75" hidden="false" customHeight="false" outlineLevel="0" collapsed="false">
      <c r="A264" s="240" t="n">
        <v>43252</v>
      </c>
      <c r="B264" s="238" t="n">
        <v>43249</v>
      </c>
      <c r="C264" s="239" t="n">
        <v>43245</v>
      </c>
    </row>
    <row r="265" customFormat="false" ht="12.75" hidden="false" customHeight="false" outlineLevel="0" collapsed="false">
      <c r="A265" s="240" t="n">
        <v>43282</v>
      </c>
      <c r="B265" s="238" t="n">
        <v>43278</v>
      </c>
      <c r="C265" s="239" t="n">
        <v>43277</v>
      </c>
    </row>
    <row r="266" customFormat="false" ht="12.75" hidden="false" customHeight="false" outlineLevel="0" collapsed="false">
      <c r="A266" s="240" t="n">
        <v>43313</v>
      </c>
      <c r="B266" s="238" t="n">
        <v>43308</v>
      </c>
      <c r="C266" s="239" t="n">
        <v>43307</v>
      </c>
    </row>
    <row r="267" customFormat="false" ht="12.75" hidden="false" customHeight="false" outlineLevel="0" collapsed="false">
      <c r="A267" s="240" t="n">
        <v>43344</v>
      </c>
      <c r="B267" s="238" t="n">
        <v>43341</v>
      </c>
      <c r="C267" s="239" t="n">
        <v>43340</v>
      </c>
    </row>
    <row r="268" customFormat="false" ht="12.75" hidden="false" customHeight="false" outlineLevel="0" collapsed="false">
      <c r="A268" s="240" t="n">
        <v>43374</v>
      </c>
      <c r="B268" s="238" t="n">
        <v>43369</v>
      </c>
      <c r="C268" s="239" t="n">
        <v>43368</v>
      </c>
    </row>
    <row r="269" customFormat="false" ht="12.75" hidden="false" customHeight="false" outlineLevel="0" collapsed="false">
      <c r="A269" s="240" t="n">
        <v>43405</v>
      </c>
      <c r="B269" s="238" t="n">
        <v>43402</v>
      </c>
      <c r="C269" s="239" t="n">
        <v>43399</v>
      </c>
    </row>
    <row r="270" customFormat="false" ht="12.75" hidden="false" customHeight="false" outlineLevel="0" collapsed="false">
      <c r="A270" s="240" t="n">
        <v>43435</v>
      </c>
      <c r="B270" s="238" t="n">
        <v>43432</v>
      </c>
      <c r="C270" s="239" t="n">
        <v>43431</v>
      </c>
    </row>
    <row r="271" customFormat="false" ht="12.75" hidden="false" customHeight="false" outlineLevel="0" collapsed="false">
      <c r="A271" s="240" t="n">
        <v>43466</v>
      </c>
      <c r="B271" s="238" t="n">
        <v>43461</v>
      </c>
      <c r="C271" s="239" t="n">
        <v>43460</v>
      </c>
    </row>
    <row r="272" customFormat="false" ht="12.75" hidden="false" customHeight="false" outlineLevel="0" collapsed="false">
      <c r="A272" s="240" t="n">
        <v>43497</v>
      </c>
      <c r="B272" s="238" t="n">
        <v>43494</v>
      </c>
      <c r="C272" s="239" t="n">
        <v>43493</v>
      </c>
    </row>
    <row r="273" customFormat="false" ht="12.75" hidden="false" customHeight="false" outlineLevel="0" collapsed="false">
      <c r="A273" s="240" t="n">
        <v>43525</v>
      </c>
      <c r="B273" s="238" t="n">
        <v>43522</v>
      </c>
      <c r="C273" s="239" t="n">
        <v>43521</v>
      </c>
    </row>
    <row r="274" customFormat="false" ht="12.75" hidden="false" customHeight="false" outlineLevel="0" collapsed="false">
      <c r="A274" s="240" t="n">
        <v>43556</v>
      </c>
      <c r="B274" s="238" t="n">
        <v>43551</v>
      </c>
      <c r="C274" s="239" t="n">
        <v>43550</v>
      </c>
    </row>
    <row r="275" customFormat="false" ht="12.75" hidden="false" customHeight="false" outlineLevel="0" collapsed="false">
      <c r="A275" s="240" t="n">
        <v>43586</v>
      </c>
      <c r="B275" s="238" t="n">
        <v>43581</v>
      </c>
      <c r="C275" s="239" t="n">
        <v>43580</v>
      </c>
    </row>
    <row r="276" customFormat="false" ht="12.75" hidden="false" customHeight="false" outlineLevel="0" collapsed="false">
      <c r="A276" s="240" t="n">
        <v>43617</v>
      </c>
      <c r="B276" s="238" t="n">
        <v>43614</v>
      </c>
      <c r="C276" s="239" t="n">
        <v>43613</v>
      </c>
    </row>
    <row r="277" customFormat="false" ht="12.75" hidden="false" customHeight="false" outlineLevel="0" collapsed="false">
      <c r="A277" s="240" t="n">
        <v>43647</v>
      </c>
      <c r="B277" s="238" t="n">
        <v>43642</v>
      </c>
      <c r="C277" s="239" t="n">
        <v>43641</v>
      </c>
    </row>
    <row r="278" customFormat="false" ht="12.75" hidden="false" customHeight="false" outlineLevel="0" collapsed="false">
      <c r="A278" s="240" t="n">
        <v>43678</v>
      </c>
      <c r="B278" s="238" t="n">
        <v>43675</v>
      </c>
      <c r="C278" s="239" t="n">
        <v>43672</v>
      </c>
    </row>
    <row r="279" customFormat="false" ht="12.75" hidden="false" customHeight="false" outlineLevel="0" collapsed="false">
      <c r="A279" s="240" t="n">
        <v>43709</v>
      </c>
      <c r="B279" s="238" t="n">
        <v>43705</v>
      </c>
      <c r="C279" s="239" t="n">
        <v>43704</v>
      </c>
    </row>
    <row r="280" customFormat="false" ht="12.75" hidden="false" customHeight="false" outlineLevel="0" collapsed="false">
      <c r="A280" s="240" t="n">
        <v>43739</v>
      </c>
      <c r="B280" s="238" t="n">
        <v>43734</v>
      </c>
      <c r="C280" s="239" t="n">
        <v>43733</v>
      </c>
    </row>
    <row r="281" customFormat="false" ht="12.75" hidden="false" customHeight="false" outlineLevel="0" collapsed="false">
      <c r="A281" s="240" t="n">
        <v>43770</v>
      </c>
      <c r="B281" s="238" t="n">
        <v>43767</v>
      </c>
      <c r="C281" s="239" t="n">
        <v>43766</v>
      </c>
    </row>
    <row r="282" customFormat="false" ht="12.75" hidden="false" customHeight="false" outlineLevel="0" collapsed="false">
      <c r="A282" s="240" t="n">
        <v>43800</v>
      </c>
      <c r="B282" s="238" t="n">
        <v>43795</v>
      </c>
      <c r="C282" s="239" t="n">
        <v>43794</v>
      </c>
    </row>
    <row r="283" customFormat="false" ht="12.75" hidden="false" customHeight="false" outlineLevel="0" collapsed="false">
      <c r="A283" s="240" t="n">
        <v>43831</v>
      </c>
      <c r="B283" s="238" t="n">
        <v>43826</v>
      </c>
      <c r="C283" s="239" t="n">
        <v>43825</v>
      </c>
    </row>
    <row r="284" customFormat="false" ht="12.75" hidden="false" customHeight="false" outlineLevel="0" collapsed="false">
      <c r="A284" s="240" t="n">
        <v>43862</v>
      </c>
      <c r="B284" s="238" t="n">
        <v>43859</v>
      </c>
      <c r="C284" s="239" t="n">
        <v>43858</v>
      </c>
    </row>
    <row r="285" customFormat="false" ht="12.75" hidden="false" customHeight="false" outlineLevel="0" collapsed="false">
      <c r="A285" s="240" t="n">
        <v>43891</v>
      </c>
      <c r="B285" s="238" t="n">
        <v>43887</v>
      </c>
      <c r="C285" s="239" t="n">
        <v>43886</v>
      </c>
    </row>
    <row r="286" customFormat="false" ht="12.75" hidden="false" customHeight="false" outlineLevel="0" collapsed="false">
      <c r="A286" s="240" t="n">
        <v>43922</v>
      </c>
      <c r="B286" s="238" t="n">
        <v>43917</v>
      </c>
      <c r="C286" s="239" t="n">
        <v>43916</v>
      </c>
    </row>
    <row r="287" customFormat="false" ht="12.75" hidden="false" customHeight="false" outlineLevel="0" collapsed="false">
      <c r="A287" s="240" t="n">
        <v>43952</v>
      </c>
      <c r="B287" s="238" t="n">
        <v>43949</v>
      </c>
      <c r="C287" s="239" t="n">
        <v>43948</v>
      </c>
    </row>
    <row r="288" customFormat="false" ht="12.75" hidden="false" customHeight="false" outlineLevel="0" collapsed="false">
      <c r="A288" s="240" t="n">
        <v>43983</v>
      </c>
      <c r="B288" s="238" t="n">
        <v>43978</v>
      </c>
      <c r="C288" s="239" t="n">
        <v>43977</v>
      </c>
    </row>
    <row r="289" customFormat="false" ht="12.75" hidden="false" customHeight="false" outlineLevel="0" collapsed="false">
      <c r="A289" s="240" t="n">
        <v>44013</v>
      </c>
      <c r="B289" s="238" t="n">
        <v>44008</v>
      </c>
      <c r="C289" s="239" t="n">
        <v>44007</v>
      </c>
    </row>
    <row r="290" customFormat="false" ht="12.75" hidden="false" customHeight="false" outlineLevel="0" collapsed="false">
      <c r="A290" s="240" t="n">
        <v>44044</v>
      </c>
      <c r="B290" s="238" t="n">
        <v>44041</v>
      </c>
      <c r="C290" s="239" t="n">
        <v>44040</v>
      </c>
    </row>
    <row r="291" customFormat="false" ht="12.75" hidden="false" customHeight="false" outlineLevel="0" collapsed="false">
      <c r="A291" s="240" t="n">
        <v>44075</v>
      </c>
      <c r="B291" s="238" t="n">
        <v>44070</v>
      </c>
      <c r="C291" s="239" t="n">
        <v>44069</v>
      </c>
    </row>
    <row r="292" customFormat="false" ht="12.75" hidden="false" customHeight="false" outlineLevel="0" collapsed="false">
      <c r="A292" s="240" t="n">
        <v>44105</v>
      </c>
      <c r="B292" s="238" t="n">
        <v>44102</v>
      </c>
      <c r="C292" s="239" t="n">
        <v>44099</v>
      </c>
    </row>
    <row r="293" customFormat="false" ht="12.75" hidden="false" customHeight="false" outlineLevel="0" collapsed="false">
      <c r="A293" s="240" t="n">
        <v>44136</v>
      </c>
      <c r="B293" s="238" t="n">
        <v>44132</v>
      </c>
      <c r="C293" s="239" t="n">
        <v>44131</v>
      </c>
    </row>
    <row r="294" customFormat="false" ht="12.75" hidden="false" customHeight="false" outlineLevel="0" collapsed="false">
      <c r="A294" s="240" t="n">
        <v>44166</v>
      </c>
      <c r="B294" s="238" t="n">
        <v>44160</v>
      </c>
      <c r="C294" s="239" t="n">
        <v>44159</v>
      </c>
    </row>
    <row r="295" customFormat="false" ht="12.75" hidden="false" customHeight="false" outlineLevel="0" collapsed="false">
      <c r="A295" s="240" t="n">
        <v>44197</v>
      </c>
      <c r="B295" s="238" t="n">
        <v>44194</v>
      </c>
      <c r="C295" s="239" t="n">
        <v>44193</v>
      </c>
    </row>
    <row r="296" customFormat="false" ht="12.75" hidden="false" customHeight="false" outlineLevel="0" collapsed="false">
      <c r="A296" s="240" t="n">
        <v>44228</v>
      </c>
      <c r="B296" s="238" t="n">
        <v>44223</v>
      </c>
      <c r="C296" s="239" t="n">
        <v>44222</v>
      </c>
    </row>
    <row r="297" customFormat="false" ht="12.75" hidden="false" customHeight="false" outlineLevel="0" collapsed="false">
      <c r="A297" s="240" t="n">
        <v>44256</v>
      </c>
      <c r="B297" s="238" t="n">
        <v>44251</v>
      </c>
      <c r="C297" s="239" t="n">
        <v>44250</v>
      </c>
    </row>
    <row r="298" customFormat="false" ht="12.75" hidden="false" customHeight="false" outlineLevel="0" collapsed="false">
      <c r="A298" s="240" t="n">
        <v>44287</v>
      </c>
      <c r="B298" s="238" t="n">
        <v>44284</v>
      </c>
      <c r="C298" s="239" t="n">
        <v>44281</v>
      </c>
    </row>
    <row r="299" customFormat="false" ht="12.75" hidden="false" customHeight="false" outlineLevel="0" collapsed="false">
      <c r="A299" s="240" t="n">
        <v>44317</v>
      </c>
      <c r="B299" s="238" t="n">
        <v>44314</v>
      </c>
      <c r="C299" s="239" t="n">
        <v>44313</v>
      </c>
    </row>
    <row r="300" customFormat="false" ht="12.75" hidden="false" customHeight="false" outlineLevel="0" collapsed="false">
      <c r="A300" s="240" t="n">
        <v>44348</v>
      </c>
      <c r="B300" s="238" t="n">
        <v>44342</v>
      </c>
      <c r="C300" s="239" t="n">
        <v>44341</v>
      </c>
    </row>
    <row r="301" customFormat="false" ht="12.75" hidden="false" customHeight="false" outlineLevel="0" collapsed="false">
      <c r="A301" s="240" t="n">
        <v>44378</v>
      </c>
      <c r="B301" s="238" t="n">
        <v>44375</v>
      </c>
      <c r="C301" s="239" t="n">
        <v>44372</v>
      </c>
    </row>
    <row r="302" customFormat="false" ht="12.75" hidden="false" customHeight="false" outlineLevel="0" collapsed="false">
      <c r="A302" s="240" t="n">
        <v>44409</v>
      </c>
      <c r="B302" s="238" t="n">
        <v>44405</v>
      </c>
      <c r="C302" s="239" t="n">
        <v>44404</v>
      </c>
    </row>
    <row r="303" customFormat="false" ht="12.75" hidden="false" customHeight="false" outlineLevel="0" collapsed="false">
      <c r="A303" s="240" t="n">
        <v>44440</v>
      </c>
      <c r="B303" s="238" t="n">
        <v>44435</v>
      </c>
      <c r="C303" s="239" t="n">
        <v>44434</v>
      </c>
    </row>
    <row r="304" customFormat="false" ht="12.75" hidden="false" customHeight="false" outlineLevel="0" collapsed="false">
      <c r="A304" s="240" t="n">
        <v>44470</v>
      </c>
      <c r="B304" s="238" t="n">
        <v>44467</v>
      </c>
      <c r="C304" s="239" t="n">
        <v>44466</v>
      </c>
    </row>
    <row r="305" customFormat="false" ht="12.75" hidden="false" customHeight="false" outlineLevel="0" collapsed="false">
      <c r="A305" s="240" t="n">
        <v>44501</v>
      </c>
      <c r="B305" s="238" t="n">
        <v>44496</v>
      </c>
      <c r="C305" s="239" t="n">
        <v>44495</v>
      </c>
    </row>
    <row r="306" customFormat="false" ht="12.75" hidden="false" customHeight="false" outlineLevel="0" collapsed="false">
      <c r="A306" s="240" t="n">
        <v>44531</v>
      </c>
      <c r="B306" s="238" t="n">
        <v>44526</v>
      </c>
      <c r="C306" s="239" t="n">
        <v>44524</v>
      </c>
    </row>
    <row r="307" customFormat="false" ht="12.75" hidden="false" customHeight="false" outlineLevel="0" collapsed="false">
      <c r="A307" s="240" t="n">
        <v>44562</v>
      </c>
      <c r="B307" s="238" t="n">
        <v>44558</v>
      </c>
      <c r="C307" s="239" t="n">
        <v>44557</v>
      </c>
    </row>
    <row r="308" customFormat="false" ht="12.75" hidden="false" customHeight="false" outlineLevel="0" collapsed="false">
      <c r="A308" s="240" t="n">
        <v>44593</v>
      </c>
      <c r="B308" s="238" t="n">
        <v>44588</v>
      </c>
      <c r="C308" s="239" t="n">
        <v>44587</v>
      </c>
    </row>
    <row r="309" customFormat="false" ht="12.75" hidden="false" customHeight="false" outlineLevel="0" collapsed="false">
      <c r="A309" s="240" t="n">
        <v>44621</v>
      </c>
      <c r="B309" s="238" t="n">
        <v>44616</v>
      </c>
      <c r="C309" s="239" t="n">
        <v>44615</v>
      </c>
    </row>
    <row r="310" customFormat="false" ht="12.75" hidden="false" customHeight="false" outlineLevel="0" collapsed="false">
      <c r="A310" s="240" t="n">
        <v>44652</v>
      </c>
      <c r="B310" s="238" t="n">
        <v>44649</v>
      </c>
      <c r="C310" s="239" t="n">
        <v>44648</v>
      </c>
    </row>
    <row r="311" customFormat="false" ht="12.75" hidden="false" customHeight="false" outlineLevel="0" collapsed="false">
      <c r="A311" s="240" t="n">
        <v>44682</v>
      </c>
      <c r="B311" s="238" t="n">
        <v>44678</v>
      </c>
      <c r="C311" s="239" t="n">
        <v>44677</v>
      </c>
    </row>
    <row r="312" customFormat="false" ht="12.75" hidden="false" customHeight="false" outlineLevel="0" collapsed="false">
      <c r="A312" s="240" t="n">
        <v>44713</v>
      </c>
      <c r="B312" s="238" t="n">
        <v>44707</v>
      </c>
      <c r="C312" s="239" t="n">
        <v>44706</v>
      </c>
    </row>
    <row r="313" customFormat="false" ht="12.75" hidden="false" customHeight="false" outlineLevel="0" collapsed="false">
      <c r="A313" s="240" t="n">
        <v>44743</v>
      </c>
      <c r="B313" s="238" t="n">
        <v>44740</v>
      </c>
      <c r="C313" s="239" t="n">
        <v>44739</v>
      </c>
    </row>
    <row r="314" customFormat="false" ht="12.75" hidden="false" customHeight="false" outlineLevel="0" collapsed="false">
      <c r="A314" s="240" t="n">
        <v>44774</v>
      </c>
      <c r="B314" s="238" t="n">
        <v>44769</v>
      </c>
      <c r="C314" s="239" t="n">
        <v>44768</v>
      </c>
    </row>
    <row r="315" customFormat="false" ht="12.75" hidden="false" customHeight="false" outlineLevel="0" collapsed="false">
      <c r="A315" s="240" t="n">
        <v>44805</v>
      </c>
      <c r="B315" s="238" t="n">
        <v>44802</v>
      </c>
      <c r="C315" s="239" t="n">
        <v>44799</v>
      </c>
    </row>
    <row r="316" customFormat="false" ht="12.75" hidden="false" customHeight="false" outlineLevel="0" collapsed="false">
      <c r="A316" s="240" t="n">
        <v>44835</v>
      </c>
      <c r="B316" s="238" t="n">
        <v>44832</v>
      </c>
      <c r="C316" s="239" t="n">
        <v>44831</v>
      </c>
    </row>
    <row r="317" customFormat="false" ht="12.75" hidden="false" customHeight="false" outlineLevel="0" collapsed="false">
      <c r="A317" s="240" t="n">
        <v>44866</v>
      </c>
      <c r="B317" s="238" t="n">
        <v>44861</v>
      </c>
      <c r="C317" s="239" t="n">
        <v>44860</v>
      </c>
    </row>
    <row r="318" customFormat="false" ht="12.75" hidden="false" customHeight="false" outlineLevel="0" collapsed="false">
      <c r="A318" s="240" t="n">
        <v>44896</v>
      </c>
      <c r="B318" s="238" t="n">
        <v>44893</v>
      </c>
      <c r="C318" s="239" t="n">
        <v>44890</v>
      </c>
    </row>
    <row r="319" customFormat="false" ht="12.75" hidden="false" customHeight="false" outlineLevel="0" collapsed="false">
      <c r="A319" s="240" t="n">
        <v>44927</v>
      </c>
      <c r="B319" s="238" t="n">
        <v>44923</v>
      </c>
      <c r="C319" s="239" t="n">
        <v>44922</v>
      </c>
    </row>
    <row r="320" customFormat="false" ht="12.75" hidden="false" customHeight="false" outlineLevel="0" collapsed="false">
      <c r="A320" s="240" t="n">
        <v>44958</v>
      </c>
      <c r="B320" s="238" t="n">
        <v>44953</v>
      </c>
      <c r="C320" s="239" t="n">
        <v>44952</v>
      </c>
    </row>
    <row r="321" customFormat="false" ht="12.75" hidden="false" customHeight="false" outlineLevel="0" collapsed="false">
      <c r="A321" s="240" t="n">
        <v>44986</v>
      </c>
      <c r="B321" s="238" t="n">
        <v>44981</v>
      </c>
      <c r="C321" s="239" t="n">
        <v>44980</v>
      </c>
    </row>
    <row r="322" customFormat="false" ht="12.75" hidden="false" customHeight="false" outlineLevel="0" collapsed="false">
      <c r="A322" s="240" t="n">
        <v>45017</v>
      </c>
      <c r="B322" s="238" t="n">
        <v>45014</v>
      </c>
      <c r="C322" s="239" t="n">
        <v>45013</v>
      </c>
    </row>
    <row r="323" customFormat="false" ht="12.75" hidden="false" customHeight="false" outlineLevel="0" collapsed="false">
      <c r="A323" s="240" t="n">
        <v>45047</v>
      </c>
      <c r="B323" s="238" t="n">
        <v>45042</v>
      </c>
      <c r="C323" s="239" t="n">
        <v>45041</v>
      </c>
    </row>
    <row r="324" customFormat="false" ht="12.75" hidden="false" customHeight="false" outlineLevel="0" collapsed="false">
      <c r="A324" s="240" t="n">
        <v>45078</v>
      </c>
      <c r="B324" s="238" t="n">
        <v>45072</v>
      </c>
      <c r="C324" s="239" t="n">
        <v>45071</v>
      </c>
    </row>
    <row r="325" customFormat="false" ht="12.75" hidden="false" customHeight="false" outlineLevel="0" collapsed="false">
      <c r="A325" s="240" t="n">
        <v>45108</v>
      </c>
      <c r="B325" s="238" t="n">
        <v>45105</v>
      </c>
      <c r="C325" s="239" t="n">
        <v>45104</v>
      </c>
    </row>
    <row r="326" customFormat="false" ht="12.75" hidden="false" customHeight="false" outlineLevel="0" collapsed="false">
      <c r="A326" s="240" t="n">
        <v>45139</v>
      </c>
      <c r="B326" s="238" t="n">
        <v>45134</v>
      </c>
      <c r="C326" s="239" t="n">
        <v>45133</v>
      </c>
    </row>
    <row r="327" customFormat="false" ht="12.75" hidden="false" customHeight="false" outlineLevel="0" collapsed="false">
      <c r="A327" s="240" t="n">
        <v>45170</v>
      </c>
      <c r="B327" s="238" t="n">
        <v>45167</v>
      </c>
      <c r="C327" s="239" t="n">
        <v>45166</v>
      </c>
    </row>
    <row r="328" customFormat="false" ht="12.75" hidden="false" customHeight="false" outlineLevel="0" collapsed="false">
      <c r="A328" s="240" t="n">
        <v>45200</v>
      </c>
      <c r="B328" s="238" t="n">
        <v>45196</v>
      </c>
      <c r="C328" s="239" t="n">
        <v>45195</v>
      </c>
    </row>
    <row r="329" customFormat="false" ht="12.75" hidden="false" customHeight="false" outlineLevel="0" collapsed="false">
      <c r="A329" s="240" t="n">
        <v>45231</v>
      </c>
      <c r="B329" s="238" t="n">
        <v>45226</v>
      </c>
      <c r="C329" s="239" t="n">
        <v>45225</v>
      </c>
    </row>
    <row r="330" customFormat="false" ht="12.75" hidden="false" customHeight="false" outlineLevel="0" collapsed="false">
      <c r="A330" s="240" t="n">
        <v>45261</v>
      </c>
      <c r="B330" s="238" t="n">
        <v>45258</v>
      </c>
      <c r="C330" s="239" t="n">
        <v>45257</v>
      </c>
    </row>
    <row r="331" customFormat="false" ht="12.75" hidden="false" customHeight="false" outlineLevel="0" collapsed="false">
      <c r="A331" s="240" t="n">
        <v>45292</v>
      </c>
      <c r="B331" s="238" t="n">
        <v>45287</v>
      </c>
      <c r="C331" s="239" t="n">
        <v>45286</v>
      </c>
    </row>
    <row r="332" customFormat="false" ht="12.75" hidden="false" customHeight="false" outlineLevel="0" collapsed="false">
      <c r="A332" s="240" t="n">
        <v>45323</v>
      </c>
      <c r="B332" s="238" t="n">
        <v>45320</v>
      </c>
      <c r="C332" s="239" t="n">
        <v>45317</v>
      </c>
    </row>
    <row r="333" customFormat="false" ht="12.75" hidden="false" customHeight="false" outlineLevel="0" collapsed="false">
      <c r="A333" s="240" t="n">
        <v>45352</v>
      </c>
      <c r="B333" s="238" t="n">
        <v>45349</v>
      </c>
      <c r="C333" s="239" t="n">
        <v>45348</v>
      </c>
    </row>
    <row r="334" customFormat="false" ht="12.75" hidden="false" customHeight="false" outlineLevel="0" collapsed="false">
      <c r="A334" s="240" t="n">
        <v>45383</v>
      </c>
      <c r="B334" s="238" t="n">
        <v>45377</v>
      </c>
      <c r="C334" s="239" t="n">
        <v>45376</v>
      </c>
    </row>
    <row r="335" customFormat="false" ht="12.75" hidden="false" customHeight="false" outlineLevel="0" collapsed="false">
      <c r="A335" s="240" t="n">
        <v>45413</v>
      </c>
      <c r="B335" s="238" t="n">
        <v>45408</v>
      </c>
      <c r="C335" s="239" t="n">
        <v>45407</v>
      </c>
    </row>
    <row r="336" customFormat="false" ht="12.75" hidden="false" customHeight="false" outlineLevel="0" collapsed="false">
      <c r="A336" s="240" t="n">
        <v>45444</v>
      </c>
      <c r="B336" s="238" t="n">
        <v>45441</v>
      </c>
      <c r="C336" s="239" t="n">
        <v>45440</v>
      </c>
    </row>
    <row r="337" customFormat="false" ht="12.75" hidden="false" customHeight="false" outlineLevel="0" collapsed="false">
      <c r="A337" s="240" t="n">
        <v>45474</v>
      </c>
      <c r="B337" s="238" t="n">
        <v>45469</v>
      </c>
      <c r="C337" s="239" t="n">
        <v>45468</v>
      </c>
    </row>
    <row r="338" customFormat="false" ht="12.75" hidden="false" customHeight="false" outlineLevel="0" collapsed="false">
      <c r="A338" s="240" t="n">
        <v>45505</v>
      </c>
      <c r="B338" s="238" t="n">
        <v>45502</v>
      </c>
      <c r="C338" s="239" t="n">
        <v>45499</v>
      </c>
    </row>
    <row r="339" customFormat="false" ht="12.75" hidden="false" customHeight="false" outlineLevel="0" collapsed="false">
      <c r="A339" s="240" t="n">
        <v>45536</v>
      </c>
      <c r="B339" s="238" t="n">
        <v>45532</v>
      </c>
      <c r="C339" s="239" t="n">
        <v>45531</v>
      </c>
    </row>
    <row r="340" customFormat="false" ht="12.75" hidden="false" customHeight="false" outlineLevel="0" collapsed="false">
      <c r="A340" s="240" t="n">
        <v>45566</v>
      </c>
      <c r="B340" s="238" t="n">
        <v>45561</v>
      </c>
      <c r="C340" s="239" t="n">
        <v>45560</v>
      </c>
    </row>
    <row r="341" customFormat="false" ht="12.75" hidden="false" customHeight="false" outlineLevel="0" collapsed="false">
      <c r="A341" s="240" t="n">
        <v>45597</v>
      </c>
      <c r="B341" s="238" t="n">
        <v>45594</v>
      </c>
      <c r="C341" s="239" t="n">
        <v>45593</v>
      </c>
    </row>
    <row r="342" customFormat="false" ht="12.75" hidden="false" customHeight="false" outlineLevel="0" collapsed="false">
      <c r="A342" s="240" t="n">
        <v>45627</v>
      </c>
      <c r="B342" s="238" t="n">
        <v>45622</v>
      </c>
      <c r="C342" s="239" t="n">
        <v>45621</v>
      </c>
    </row>
    <row r="343" customFormat="false" ht="12.75" hidden="false" customHeight="false" outlineLevel="0" collapsed="false">
      <c r="A343" s="240" t="n">
        <v>45658</v>
      </c>
      <c r="B343" s="238" t="n">
        <v>45653</v>
      </c>
      <c r="C343" s="239" t="n">
        <v>45652</v>
      </c>
    </row>
    <row r="344" customFormat="false" ht="12.75" hidden="false" customHeight="false" outlineLevel="0" collapsed="false">
      <c r="A344" s="240" t="n">
        <v>45689</v>
      </c>
      <c r="B344" s="238" t="n">
        <v>45686</v>
      </c>
      <c r="C344" s="239" t="n">
        <v>45685</v>
      </c>
    </row>
    <row r="345" customFormat="false" ht="12.75" hidden="false" customHeight="false" outlineLevel="0" collapsed="false">
      <c r="A345" s="240" t="n">
        <v>45717</v>
      </c>
      <c r="B345" s="238" t="n">
        <v>45714</v>
      </c>
      <c r="C345" s="239" t="n">
        <v>45713</v>
      </c>
    </row>
    <row r="346" customFormat="false" ht="12.75" hidden="false" customHeight="false" outlineLevel="0" collapsed="false">
      <c r="A346" s="240" t="n">
        <v>45748</v>
      </c>
      <c r="B346" s="238" t="n">
        <v>45743</v>
      </c>
      <c r="C346" s="239" t="n">
        <v>45742</v>
      </c>
    </row>
    <row r="347" customFormat="false" ht="12.75" hidden="false" customHeight="false" outlineLevel="0" collapsed="false">
      <c r="A347" s="240" t="n">
        <v>45778</v>
      </c>
      <c r="B347" s="238" t="n">
        <v>45775</v>
      </c>
      <c r="C347" s="239" t="n">
        <v>45772</v>
      </c>
    </row>
    <row r="348" customFormat="false" ht="12.75" hidden="false" customHeight="false" outlineLevel="0" collapsed="false">
      <c r="A348" s="240" t="n">
        <v>45809</v>
      </c>
      <c r="B348" s="238" t="n">
        <v>45805</v>
      </c>
      <c r="C348" s="239" t="n">
        <v>45804</v>
      </c>
    </row>
    <row r="349" customFormat="false" ht="12.75" hidden="false" customHeight="false" outlineLevel="0" collapsed="false">
      <c r="A349" s="240" t="n">
        <v>45839</v>
      </c>
      <c r="B349" s="238" t="n">
        <v>45834</v>
      </c>
      <c r="C349" s="239" t="n">
        <v>45833</v>
      </c>
    </row>
    <row r="350" customFormat="false" ht="12.75" hidden="false" customHeight="false" outlineLevel="0" collapsed="false">
      <c r="A350" s="240" t="n">
        <v>45870</v>
      </c>
      <c r="B350" s="238" t="n">
        <v>45867</v>
      </c>
      <c r="C350" s="239" t="n">
        <v>45866</v>
      </c>
    </row>
    <row r="351" customFormat="false" ht="12.75" hidden="false" customHeight="false" outlineLevel="0" collapsed="false">
      <c r="A351" s="240" t="n">
        <v>45901</v>
      </c>
      <c r="B351" s="238" t="n">
        <v>45896</v>
      </c>
      <c r="C351" s="239" t="n">
        <v>45895</v>
      </c>
    </row>
    <row r="352" customFormat="false" ht="12.75" hidden="false" customHeight="false" outlineLevel="0" collapsed="false">
      <c r="A352" s="240" t="n">
        <v>45931</v>
      </c>
      <c r="B352" s="238" t="n">
        <v>45926</v>
      </c>
      <c r="C352" s="239" t="n">
        <v>45925</v>
      </c>
    </row>
    <row r="353" customFormat="false" ht="12.75" hidden="false" customHeight="false" outlineLevel="0" collapsed="false">
      <c r="A353" s="240" t="n">
        <v>45962</v>
      </c>
      <c r="B353" s="238" t="n">
        <v>45959</v>
      </c>
      <c r="C353" s="239" t="n">
        <v>45958</v>
      </c>
    </row>
    <row r="354" customFormat="false" ht="12.75" hidden="false" customHeight="false" outlineLevel="0" collapsed="false">
      <c r="A354" s="240" t="n">
        <v>45992</v>
      </c>
      <c r="B354" s="238" t="n">
        <v>45986</v>
      </c>
      <c r="C354" s="239" t="n">
        <v>45985</v>
      </c>
    </row>
    <row r="355" customFormat="false" ht="12.75" hidden="false" customHeight="false" outlineLevel="0" collapsed="false">
      <c r="A355" s="240" t="n">
        <v>46023</v>
      </c>
      <c r="B355" s="238" t="n">
        <v>46020</v>
      </c>
      <c r="C355" s="239" t="n">
        <v>46017</v>
      </c>
    </row>
    <row r="356" customFormat="false" ht="12.75" hidden="false" customHeight="false" outlineLevel="0" collapsed="false">
      <c r="A356" s="240" t="n">
        <v>46054</v>
      </c>
      <c r="B356" s="238" t="n">
        <v>46050</v>
      </c>
      <c r="C356" s="239" t="n">
        <v>46049</v>
      </c>
    </row>
    <row r="357" customFormat="false" ht="12.75" hidden="false" customHeight="false" outlineLevel="0" collapsed="false">
      <c r="A357" s="240" t="n">
        <v>46082</v>
      </c>
      <c r="B357" s="238" t="n">
        <v>46078</v>
      </c>
      <c r="C357" s="239" t="n">
        <v>46077</v>
      </c>
    </row>
    <row r="358" customFormat="false" ht="12.75" hidden="false" customHeight="false" outlineLevel="0" collapsed="false">
      <c r="A358" s="240" t="n">
        <v>46113</v>
      </c>
      <c r="B358" s="238" t="n">
        <v>46108</v>
      </c>
      <c r="C358" s="239" t="n">
        <v>46107</v>
      </c>
    </row>
    <row r="359" customFormat="false" ht="12.75" hidden="false" customHeight="false" outlineLevel="0" collapsed="false">
      <c r="A359" s="240" t="n">
        <v>46143</v>
      </c>
      <c r="B359" s="238" t="n">
        <v>46140</v>
      </c>
      <c r="C359" s="239" t="n">
        <v>46139</v>
      </c>
    </row>
    <row r="360" customFormat="false" ht="12.75" hidden="false" customHeight="false" outlineLevel="0" collapsed="false">
      <c r="A360" s="240" t="n">
        <v>46174</v>
      </c>
      <c r="B360" s="238" t="n">
        <v>46169</v>
      </c>
      <c r="C360" s="239" t="n">
        <v>46168</v>
      </c>
    </row>
    <row r="361" customFormat="false" ht="12.75" hidden="false" customHeight="false" outlineLevel="0" collapsed="false">
      <c r="A361" s="240" t="n">
        <v>46204</v>
      </c>
      <c r="B361" s="238" t="n">
        <v>46199</v>
      </c>
      <c r="C361" s="239" t="n">
        <v>46198</v>
      </c>
    </row>
    <row r="362" customFormat="false" ht="12.75" hidden="false" customHeight="false" outlineLevel="0" collapsed="false">
      <c r="A362" s="240" t="n">
        <v>46235</v>
      </c>
      <c r="B362" s="238" t="n">
        <v>46232</v>
      </c>
      <c r="C362" s="239" t="n">
        <v>46231</v>
      </c>
    </row>
    <row r="363" customFormat="false" ht="12.75" hidden="false" customHeight="false" outlineLevel="0" collapsed="false">
      <c r="A363" s="240" t="n">
        <v>46266</v>
      </c>
      <c r="B363" s="238" t="n">
        <v>46261</v>
      </c>
      <c r="C363" s="239" t="n">
        <v>46260</v>
      </c>
    </row>
    <row r="364" customFormat="false" ht="12.75" hidden="false" customHeight="false" outlineLevel="0" collapsed="false">
      <c r="A364" s="240" t="n">
        <v>46296</v>
      </c>
      <c r="B364" s="238" t="n">
        <v>46293</v>
      </c>
      <c r="C364" s="239" t="n">
        <v>46290</v>
      </c>
    </row>
    <row r="365" customFormat="false" ht="12.75" hidden="false" customHeight="false" outlineLevel="0" collapsed="false">
      <c r="A365" s="240" t="n">
        <v>46327</v>
      </c>
      <c r="B365" s="238" t="n">
        <v>46323</v>
      </c>
      <c r="C365" s="239" t="n">
        <v>46322</v>
      </c>
    </row>
    <row r="366" customFormat="false" ht="12.75" hidden="false" customHeight="false" outlineLevel="0" collapsed="false">
      <c r="A366" s="240" t="n">
        <v>46357</v>
      </c>
      <c r="B366" s="238" t="n">
        <v>46351</v>
      </c>
      <c r="C366" s="239" t="n">
        <v>46350</v>
      </c>
    </row>
    <row r="367" customFormat="false" ht="12.75" hidden="false" customHeight="false" outlineLevel="0" collapsed="false">
      <c r="A367" s="240" t="n">
        <v>46388</v>
      </c>
      <c r="B367" s="238" t="n">
        <v>46385</v>
      </c>
      <c r="C367" s="239" t="n">
        <v>46384</v>
      </c>
    </row>
    <row r="368" customFormat="false" ht="12.75" hidden="false" customHeight="false" outlineLevel="0" collapsed="false">
      <c r="A368" s="240" t="n">
        <v>46419</v>
      </c>
      <c r="B368" s="238" t="n">
        <v>46414</v>
      </c>
      <c r="C368" s="239" t="n">
        <v>46413</v>
      </c>
    </row>
    <row r="369" customFormat="false" ht="12.75" hidden="false" customHeight="false" outlineLevel="0" collapsed="false">
      <c r="A369" s="240" t="n">
        <v>46447</v>
      </c>
      <c r="B369" s="238" t="n">
        <v>46442</v>
      </c>
      <c r="C369" s="239" t="n">
        <v>46441</v>
      </c>
    </row>
    <row r="370" customFormat="false" ht="12.75" hidden="false" customHeight="false" outlineLevel="0" collapsed="false">
      <c r="A370" s="240" t="n">
        <v>46478</v>
      </c>
      <c r="B370" s="238" t="n">
        <v>46475</v>
      </c>
      <c r="C370" s="239" t="n">
        <v>46471</v>
      </c>
    </row>
    <row r="371" customFormat="false" ht="12.75" hidden="false" customHeight="false" outlineLevel="0" collapsed="false">
      <c r="A371" s="240" t="n">
        <v>46508</v>
      </c>
      <c r="B371" s="238" t="n">
        <v>46505</v>
      </c>
      <c r="C371" s="239" t="n">
        <v>46504</v>
      </c>
    </row>
    <row r="372" customFormat="false" ht="12.75" hidden="false" customHeight="false" outlineLevel="0" collapsed="false">
      <c r="A372" s="240" t="n">
        <v>46539</v>
      </c>
      <c r="B372" s="238" t="n">
        <v>46533</v>
      </c>
      <c r="C372" s="239" t="n">
        <v>46532</v>
      </c>
    </row>
    <row r="373" customFormat="false" ht="12.75" hidden="false" customHeight="false" outlineLevel="0" collapsed="false">
      <c r="A373" s="240" t="n">
        <v>46569</v>
      </c>
      <c r="B373" s="238" t="n">
        <v>46566</v>
      </c>
      <c r="C373" s="239" t="n">
        <v>46563</v>
      </c>
    </row>
    <row r="374" customFormat="false" ht="12.75" hidden="false" customHeight="false" outlineLevel="0" collapsed="false">
      <c r="A374" s="240" t="n">
        <v>46600</v>
      </c>
      <c r="B374" s="238" t="n">
        <v>46596</v>
      </c>
      <c r="C374" s="239" t="n">
        <v>46595</v>
      </c>
    </row>
    <row r="375" customFormat="false" ht="12.75" hidden="false" customHeight="false" outlineLevel="0" collapsed="false">
      <c r="A375" s="240" t="n">
        <v>46631</v>
      </c>
      <c r="B375" s="238" t="n">
        <v>46626</v>
      </c>
      <c r="C375" s="239" t="n">
        <v>46625</v>
      </c>
    </row>
    <row r="376" customFormat="false" ht="12.75" hidden="false" customHeight="false" outlineLevel="0" collapsed="false">
      <c r="A376" s="240" t="n">
        <v>46661</v>
      </c>
      <c r="B376" s="238" t="n">
        <v>46658</v>
      </c>
      <c r="C376" s="239" t="n">
        <v>46657</v>
      </c>
    </row>
    <row r="377" customFormat="false" ht="12.75" hidden="false" customHeight="false" outlineLevel="0" collapsed="false">
      <c r="A377" s="240" t="n">
        <v>46692</v>
      </c>
      <c r="B377" s="238" t="n">
        <v>46687</v>
      </c>
      <c r="C377" s="239" t="n">
        <v>46686</v>
      </c>
    </row>
    <row r="378" customFormat="false" ht="12.75" hidden="false" customHeight="false" outlineLevel="0" collapsed="false">
      <c r="A378" s="240" t="n">
        <v>46722</v>
      </c>
      <c r="B378" s="238" t="n">
        <v>46717</v>
      </c>
      <c r="C378" s="239" t="n">
        <v>46715</v>
      </c>
    </row>
    <row r="379" customFormat="false" ht="12.75" hidden="false" customHeight="false" outlineLevel="0" collapsed="false">
      <c r="A379" s="240" t="n">
        <v>46753</v>
      </c>
      <c r="B379" s="238" t="n">
        <v>46749</v>
      </c>
      <c r="C379" s="239" t="n">
        <v>46748</v>
      </c>
    </row>
    <row r="380" customFormat="false" ht="12.75" hidden="false" customHeight="false" outlineLevel="0" collapsed="false">
      <c r="A380" s="240" t="n">
        <v>46784</v>
      </c>
      <c r="B380" s="238" t="n">
        <v>46779</v>
      </c>
      <c r="C380" s="239" t="n">
        <v>46778</v>
      </c>
    </row>
    <row r="381" customFormat="false" ht="12.75" hidden="false" customHeight="false" outlineLevel="0" collapsed="false">
      <c r="A381" s="240" t="n">
        <v>46813</v>
      </c>
      <c r="B381" s="238" t="n">
        <v>46808</v>
      </c>
      <c r="C381" s="239" t="n">
        <v>46807</v>
      </c>
    </row>
    <row r="382" customFormat="false" ht="12.75" hidden="false" customHeight="false" outlineLevel="0" collapsed="false">
      <c r="A382" s="240" t="n">
        <v>46844</v>
      </c>
      <c r="B382" s="238" t="n">
        <v>46841</v>
      </c>
      <c r="C382" s="239" t="n">
        <v>46840</v>
      </c>
    </row>
    <row r="383" customFormat="false" ht="12.75" hidden="false" customHeight="false" outlineLevel="0" collapsed="false">
      <c r="A383" s="240" t="n">
        <v>46874</v>
      </c>
      <c r="B383" s="238" t="n">
        <v>46869</v>
      </c>
      <c r="C383" s="239" t="n">
        <v>46868</v>
      </c>
    </row>
    <row r="384" customFormat="false" ht="12.75" hidden="false" customHeight="false" outlineLevel="0" collapsed="false">
      <c r="A384" s="240" t="n">
        <v>46905</v>
      </c>
      <c r="B384" s="238" t="n">
        <v>46899</v>
      </c>
      <c r="C384" s="239" t="n">
        <v>46898</v>
      </c>
    </row>
    <row r="385" customFormat="false" ht="12.75" hidden="false" customHeight="false" outlineLevel="0" collapsed="false">
      <c r="A385" s="240" t="n">
        <v>46935</v>
      </c>
      <c r="B385" s="238" t="n">
        <v>46932</v>
      </c>
      <c r="C385" s="239" t="n">
        <v>46931</v>
      </c>
    </row>
    <row r="386" customFormat="false" ht="12.75" hidden="false" customHeight="false" outlineLevel="0" collapsed="false">
      <c r="A386" s="240" t="n">
        <v>46966</v>
      </c>
      <c r="B386" s="238" t="n">
        <v>46961</v>
      </c>
      <c r="C386" s="239" t="n">
        <v>46960</v>
      </c>
    </row>
    <row r="387" customFormat="false" ht="12.75" hidden="false" customHeight="false" outlineLevel="0" collapsed="false">
      <c r="A387" s="240" t="n">
        <v>46997</v>
      </c>
      <c r="B387" s="238" t="n">
        <v>46994</v>
      </c>
      <c r="C387" s="239" t="n">
        <v>46993</v>
      </c>
    </row>
    <row r="388" customFormat="false" ht="12.75" hidden="false" customHeight="false" outlineLevel="0" collapsed="false">
      <c r="A388" s="240" t="n">
        <v>47027</v>
      </c>
      <c r="B388" s="238" t="n">
        <v>47023</v>
      </c>
      <c r="C388" s="239" t="n">
        <v>47022</v>
      </c>
    </row>
    <row r="389" customFormat="false" ht="12.75" hidden="false" customHeight="false" outlineLevel="0" collapsed="false">
      <c r="A389" s="240" t="n">
        <v>47058</v>
      </c>
      <c r="B389" s="238" t="n">
        <v>47053</v>
      </c>
      <c r="C389" s="239" t="n">
        <v>47052</v>
      </c>
    </row>
    <row r="390" customFormat="false" ht="12.75" hidden="false" customHeight="false" outlineLevel="0" collapsed="false">
      <c r="A390" s="240" t="n">
        <v>47088</v>
      </c>
      <c r="B390" s="238" t="n">
        <v>47085</v>
      </c>
      <c r="C390" s="239" t="n">
        <v>47084</v>
      </c>
    </row>
    <row r="391" customFormat="false" ht="12.75" hidden="false" customHeight="false" outlineLevel="0" collapsed="false">
      <c r="A391" s="240" t="n">
        <v>47119</v>
      </c>
      <c r="B391" s="238" t="n">
        <v>47114</v>
      </c>
      <c r="C391" s="239" t="n">
        <v>47113</v>
      </c>
    </row>
    <row r="392" customFormat="false" ht="12.75" hidden="false" customHeight="false" outlineLevel="0" collapsed="false">
      <c r="A392" s="240" t="n">
        <v>47150</v>
      </c>
      <c r="B392" s="238" t="n">
        <v>47147</v>
      </c>
      <c r="C392" s="239" t="n">
        <v>47144</v>
      </c>
    </row>
    <row r="393" customFormat="false" ht="12.75" hidden="false" customHeight="false" outlineLevel="0" collapsed="false">
      <c r="A393" s="240" t="n">
        <v>47178</v>
      </c>
      <c r="B393" s="238" t="n">
        <v>47175</v>
      </c>
      <c r="C393" s="239" t="n">
        <v>47172</v>
      </c>
    </row>
    <row r="394" customFormat="false" ht="12.75" hidden="false" customHeight="false" outlineLevel="0" collapsed="false">
      <c r="A394" s="240" t="n">
        <v>47209</v>
      </c>
      <c r="B394" s="238" t="n">
        <v>47204</v>
      </c>
      <c r="C394" s="239" t="n">
        <v>47203</v>
      </c>
    </row>
    <row r="395" customFormat="false" ht="12.75" hidden="false" customHeight="false" outlineLevel="0" collapsed="false">
      <c r="A395" s="240" t="n">
        <v>47239</v>
      </c>
      <c r="B395" s="238" t="n">
        <v>47234</v>
      </c>
      <c r="C395" s="239" t="n">
        <v>47233</v>
      </c>
    </row>
    <row r="396" customFormat="false" ht="12.75" hidden="false" customHeight="false" outlineLevel="0" collapsed="false">
      <c r="A396" s="240" t="n">
        <v>47270</v>
      </c>
      <c r="B396" s="238" t="n">
        <v>47267</v>
      </c>
      <c r="C396" s="239" t="n">
        <v>47263</v>
      </c>
    </row>
    <row r="397" customFormat="false" ht="12.75" hidden="false" customHeight="false" outlineLevel="0" collapsed="false">
      <c r="A397" s="240" t="n">
        <v>47300</v>
      </c>
      <c r="B397" s="238" t="n">
        <v>47296</v>
      </c>
      <c r="C397" s="239" t="n">
        <v>47295</v>
      </c>
    </row>
    <row r="398" customFormat="false" ht="12.75" hidden="false" customHeight="false" outlineLevel="0" collapsed="false">
      <c r="A398" s="240" t="n">
        <v>47331</v>
      </c>
      <c r="B398" s="238" t="n">
        <v>47326</v>
      </c>
      <c r="C398" s="239" t="n">
        <v>47325</v>
      </c>
    </row>
    <row r="399" customFormat="false" ht="12.75" hidden="false" customHeight="false" outlineLevel="0" collapsed="false">
      <c r="A399" s="240" t="n">
        <v>47362</v>
      </c>
      <c r="B399" s="238" t="n">
        <v>47359</v>
      </c>
      <c r="C399" s="239" t="n">
        <v>47358</v>
      </c>
    </row>
    <row r="400" customFormat="false" ht="12.75" hidden="false" customHeight="false" outlineLevel="0" collapsed="false">
      <c r="A400" s="240" t="n">
        <v>47392</v>
      </c>
      <c r="B400" s="238" t="n">
        <v>47387</v>
      </c>
      <c r="C400" s="239" t="n">
        <v>47386</v>
      </c>
    </row>
    <row r="401" customFormat="false" ht="12.75" hidden="false" customHeight="false" outlineLevel="0" collapsed="false">
      <c r="A401" s="240" t="n">
        <v>47423</v>
      </c>
      <c r="B401" s="238" t="n">
        <v>47420</v>
      </c>
      <c r="C401" s="239" t="n">
        <v>47417</v>
      </c>
    </row>
    <row r="402" customFormat="false" ht="12.75" hidden="false" customHeight="false" outlineLevel="0" collapsed="false">
      <c r="A402" s="240" t="n">
        <v>47453</v>
      </c>
      <c r="B402" s="238" t="n">
        <v>47450</v>
      </c>
      <c r="C402" s="239" t="n">
        <v>47449</v>
      </c>
    </row>
    <row r="403" customFormat="false" ht="12.75" hidden="false" customHeight="false" outlineLevel="0" collapsed="false">
      <c r="A403" s="240" t="n">
        <v>47484</v>
      </c>
      <c r="B403" s="238" t="n">
        <v>47479</v>
      </c>
      <c r="C403" s="239" t="n">
        <v>47478</v>
      </c>
    </row>
    <row r="404" customFormat="false" ht="12.75" hidden="false" customHeight="false" outlineLevel="0" collapsed="false">
      <c r="A404" s="240" t="n">
        <v>47515</v>
      </c>
      <c r="B404" s="238" t="n">
        <v>47512</v>
      </c>
      <c r="C404" s="239" t="n">
        <v>47511</v>
      </c>
    </row>
    <row r="405" customFormat="false" ht="12.75" hidden="false" customHeight="false" outlineLevel="0" collapsed="false">
      <c r="A405" s="240" t="n">
        <v>47543</v>
      </c>
      <c r="B405" s="238" t="n">
        <v>47540</v>
      </c>
      <c r="C405" s="239" t="n">
        <v>47539</v>
      </c>
    </row>
    <row r="406" customFormat="false" ht="12.75" hidden="false" customHeight="false" outlineLevel="0" collapsed="false">
      <c r="A406" s="240" t="n">
        <v>47574</v>
      </c>
      <c r="B406" s="238" t="n">
        <v>47569</v>
      </c>
      <c r="C406" s="239" t="n">
        <v>47568</v>
      </c>
    </row>
    <row r="407" customFormat="false" ht="12.75" hidden="false" customHeight="false" outlineLevel="0" collapsed="false">
      <c r="A407" s="240" t="n">
        <v>47604</v>
      </c>
      <c r="B407" s="238" t="n">
        <v>47599</v>
      </c>
      <c r="C407" s="239" t="n">
        <v>47598</v>
      </c>
    </row>
    <row r="408" customFormat="false" ht="12.75" hidden="false" customHeight="false" outlineLevel="0" collapsed="false">
      <c r="A408" s="240" t="n">
        <v>47635</v>
      </c>
      <c r="B408" s="238" t="n">
        <v>47632</v>
      </c>
      <c r="C408" s="239" t="n">
        <v>47631</v>
      </c>
    </row>
    <row r="409" customFormat="false" ht="12.75" hidden="false" customHeight="false" outlineLevel="0" collapsed="false">
      <c r="A409" s="240" t="n">
        <v>47665</v>
      </c>
      <c r="B409" s="238" t="n">
        <v>47660</v>
      </c>
      <c r="C409" s="239" t="n">
        <v>47659</v>
      </c>
    </row>
    <row r="410" customFormat="false" ht="12.75" hidden="false" customHeight="false" outlineLevel="0" collapsed="false">
      <c r="A410" s="240" t="n">
        <v>47696</v>
      </c>
      <c r="B410" s="238" t="n">
        <v>47693</v>
      </c>
      <c r="C410" s="239" t="n">
        <v>47690</v>
      </c>
    </row>
    <row r="411" customFormat="false" ht="12.75" hidden="false" customHeight="false" outlineLevel="0" collapsed="false">
      <c r="A411" s="240" t="n">
        <v>47727</v>
      </c>
      <c r="B411" s="238" t="n">
        <v>47723</v>
      </c>
      <c r="C411" s="239" t="n">
        <v>47722</v>
      </c>
    </row>
    <row r="412" customFormat="false" ht="12.75" hidden="false" customHeight="false" outlineLevel="0" collapsed="false">
      <c r="A412" s="240" t="n">
        <v>47757</v>
      </c>
      <c r="B412" s="238" t="n">
        <v>47752</v>
      </c>
      <c r="C412" s="239" t="n">
        <v>47751</v>
      </c>
    </row>
    <row r="413" customFormat="false" ht="12.75" hidden="false" customHeight="false" outlineLevel="0" collapsed="false">
      <c r="A413" s="240" t="n">
        <v>47788</v>
      </c>
      <c r="B413" s="238" t="n">
        <v>47785</v>
      </c>
      <c r="C413" s="239" t="n">
        <v>47784</v>
      </c>
    </row>
    <row r="414" customFormat="false" ht="13.5" hidden="false" customHeight="false" outlineLevel="0" collapsed="false">
      <c r="A414" s="241" t="n">
        <v>47818</v>
      </c>
      <c r="B414" s="242" t="n">
        <v>47813</v>
      </c>
      <c r="C414" s="243" t="n">
        <v>47812</v>
      </c>
    </row>
  </sheetData>
  <mergeCells count="2">
    <mergeCell ref="A2:C2"/>
    <mergeCell ref="A3:C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BV365"/>
  <sheetViews>
    <sheetView showFormulas="false" showGridLines="true" showRowColHeaders="true" showZeros="true" rightToLeft="false" tabSelected="false" showOutlineSymbols="true" defaultGridColor="true" view="normal" topLeftCell="G1" colorId="64" zoomScale="100" zoomScaleNormal="100" zoomScalePageLayoutView="100" workbookViewId="0">
      <pane xSplit="1" ySplit="5" topLeftCell="H6" activePane="bottomRight" state="frozen"/>
      <selection pane="topLeft" activeCell="G1" activeCellId="0" sqref="G1"/>
      <selection pane="topRight" activeCell="H1" activeCellId="0" sqref="H1"/>
      <selection pane="bottomLeft" activeCell="G6" activeCellId="0" sqref="G6"/>
      <selection pane="bottomRight" activeCell="H12" activeCellId="0" sqref="H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7" min="7" style="213" width="11.56"/>
    <col collapsed="false" customWidth="true" hidden="false" outlineLevel="0" max="9" min="8" style="215" width="9.14"/>
    <col collapsed="false" customWidth="true" hidden="false" outlineLevel="0" max="10" min="10" style="215" width="11.42"/>
    <col collapsed="false" customWidth="true" hidden="false" outlineLevel="0" max="11" min="11" style="215" width="10.56"/>
    <col collapsed="false" customWidth="true" hidden="false" outlineLevel="0" max="13" min="12" style="215" width="9.14"/>
    <col collapsed="false" customWidth="true" hidden="false" outlineLevel="0" max="14" min="14" style="215" width="13.14"/>
    <col collapsed="false" customWidth="true" hidden="false" outlineLevel="0" max="15" min="15" style="215" width="12.99"/>
    <col collapsed="false" customWidth="true" hidden="false" outlineLevel="0" max="16" min="16" style="215" width="10.28"/>
    <col collapsed="false" customWidth="true" hidden="false" outlineLevel="0" max="17" min="17" style="215" width="9.7"/>
    <col collapsed="false" customWidth="true" hidden="false" outlineLevel="0" max="18" min="18" style="215" width="11.85"/>
    <col collapsed="false" customWidth="true" hidden="false" outlineLevel="0" max="19" min="19" style="215" width="10.13"/>
    <col collapsed="false" customWidth="true" hidden="false" outlineLevel="0" max="20" min="20" style="212" width="11.28"/>
    <col collapsed="false" customWidth="true" hidden="false" outlineLevel="0" max="21" min="21" style="212" width="11.13"/>
    <col collapsed="false" customWidth="true" hidden="false" outlineLevel="0" max="22" min="22" style="212" width="8.99"/>
    <col collapsed="false" customWidth="true" hidden="false" outlineLevel="0" max="23" min="23" style="212" width="11.28"/>
    <col collapsed="false" customWidth="true" hidden="false" outlineLevel="0" max="24" min="24" style="212" width="9.41"/>
    <col collapsed="false" customWidth="true" hidden="false" outlineLevel="0" max="25" min="25" style="212" width="14.28"/>
    <col collapsed="false" customWidth="true" hidden="false" outlineLevel="0" max="26" min="26" style="212" width="10.85"/>
    <col collapsed="false" customWidth="true" hidden="false" outlineLevel="0" max="27" min="27" style="212" width="9.14"/>
    <col collapsed="false" customWidth="true" hidden="false" outlineLevel="0" max="28" min="28" style="212" width="13.14"/>
    <col collapsed="false" customWidth="true" hidden="false" outlineLevel="0" max="74" min="29" style="212" width="9.14"/>
  </cols>
  <sheetData>
    <row r="1" customFormat="false" ht="12.75" hidden="false" customHeight="false" outlineLevel="0" collapsed="false">
      <c r="H1" s="215" t="str">
        <f aca="false">H3</f>
        <v>NG</v>
      </c>
      <c r="I1" s="215" t="str">
        <f aca="false">I3</f>
        <v>NG</v>
      </c>
      <c r="J1" s="215" t="str">
        <f aca="false">J3</f>
        <v>INTNS</v>
      </c>
      <c r="K1" s="215" t="str">
        <f aca="false">K3</f>
        <v>IF-ANR/OK</v>
      </c>
      <c r="L1" s="215" t="str">
        <f aca="false">L3</f>
        <v>IF-NGPL/MIDCON</v>
      </c>
      <c r="M1" s="215" t="str">
        <f aca="false">M3</f>
        <v>IF-NNG/DEMARCAT</v>
      </c>
      <c r="N1" s="215" t="str">
        <f aca="false">N3</f>
        <v>IF-NNG/TOK</v>
      </c>
      <c r="O1" s="215" t="str">
        <f aca="false">O3</f>
        <v>IF-NNG/VENT</v>
      </c>
      <c r="P1" s="215" t="str">
        <f aca="false">P3</f>
        <v>IF-NGPL/LA</v>
      </c>
      <c r="Q1" s="215" t="str">
        <f aca="false">Q3</f>
        <v>IF-NORAM/EAST</v>
      </c>
      <c r="R1" s="215" t="str">
        <f aca="false">R3</f>
        <v>IF-ONG/OKLAHOMA</v>
      </c>
      <c r="S1" s="215" t="str">
        <f aca="false">S3</f>
        <v>IF-PAN/TX/OK</v>
      </c>
      <c r="T1" s="215" t="str">
        <f aca="false">T3</f>
        <v>IF-WNG/TOK</v>
      </c>
      <c r="U1" s="215" t="str">
        <f aca="false">U3</f>
        <v>IF-TRUNKL/FLDZN</v>
      </c>
      <c r="V1" s="215" t="str">
        <f aca="false">V3</f>
        <v>IF-TRUNKL/LA</v>
      </c>
      <c r="W1" s="215" t="str">
        <f aca="false">W3</f>
        <v>MICH_CG-GD</v>
      </c>
      <c r="X1" s="215" t="str">
        <f aca="false">X3</f>
        <v>ML7/CG</v>
      </c>
      <c r="Y1" s="215" t="str">
        <f aca="false">Y3</f>
        <v>NGI/CHI. GATE</v>
      </c>
      <c r="Z1" s="215" t="str">
        <f aca="false">Z3</f>
        <v>NGI-PGE/CG</v>
      </c>
      <c r="AA1" s="215" t="str">
        <f aca="false">AA3</f>
        <v>IF-CGT/APPALAC</v>
      </c>
      <c r="AB1" s="215" t="str">
        <f aca="false">AB3</f>
        <v>IF-CNG/APPALACH</v>
      </c>
      <c r="AC1" s="215" t="str">
        <f aca="false">AC3</f>
        <v>IF-COLGULF/LA</v>
      </c>
      <c r="AD1" s="215" t="str">
        <f aca="false">AD3</f>
        <v>IF-FGT/Z1</v>
      </c>
      <c r="AE1" s="215" t="str">
        <f aca="false">AE3</f>
        <v>IF-FGT/Z2</v>
      </c>
      <c r="AF1" s="215" t="str">
        <f aca="false">AF3</f>
        <v>IF-FGT/Z3</v>
      </c>
      <c r="AG1" s="215" t="str">
        <f aca="false">AG3</f>
        <v>IF-HEHUB</v>
      </c>
      <c r="AH1" s="215" t="str">
        <f aca="false">AH3</f>
        <v>IF-SONAT/LA</v>
      </c>
      <c r="AI1" s="215" t="str">
        <f aca="false">AI3</f>
        <v>IF-TENN/LA</v>
      </c>
      <c r="AJ1" s="215" t="str">
        <f aca="false">AJ3</f>
        <v>IF-TETCO/ELA</v>
      </c>
      <c r="AK1" s="215" t="str">
        <f aca="false">AK3</f>
        <v>IF-TETCO/WLA</v>
      </c>
      <c r="AL1" s="215" t="str">
        <f aca="false">AL3</f>
        <v>IF-TGT/Z1</v>
      </c>
      <c r="AM1" s="215" t="str">
        <f aca="false">AM3</f>
        <v>IF-TRANSCO/Z1</v>
      </c>
      <c r="AN1" s="215" t="str">
        <f aca="false">AN3</f>
        <v>IF-TRUNKL/TX</v>
      </c>
      <c r="AO1" s="215" t="str">
        <f aca="false">AO3</f>
        <v>IF-TRANSCO/Z2</v>
      </c>
      <c r="AP1" s="215" t="str">
        <f aca="false">AP3</f>
        <v>IF-TRANSCO/Z3</v>
      </c>
      <c r="AQ1" s="215" t="str">
        <f aca="false">AQ3</f>
        <v>IF-TRANSCO/Z6</v>
      </c>
      <c r="AR1" s="215" t="str">
        <f aca="false">AR3</f>
        <v>IF-HPL/SHPCHAN</v>
      </c>
      <c r="AS1" s="215" t="str">
        <f aca="false">AS3</f>
        <v>IF-CIG/RKYMTN</v>
      </c>
      <c r="AT1" s="215" t="str">
        <f aca="false">AT3</f>
        <v>IF-ELPO/PERMIAN</v>
      </c>
      <c r="AU1" s="215" t="str">
        <f aca="false">AU3</f>
        <v>IF-ELPO/SJ</v>
      </c>
      <c r="AV1" s="215" t="str">
        <f aca="false">AV3</f>
        <v>IF-NTHWST/CANBR</v>
      </c>
      <c r="AW1" s="215" t="str">
        <f aca="false">AW3</f>
        <v>IF-NWPL_ROCKY_M</v>
      </c>
      <c r="AX1" s="215" t="str">
        <f aca="false">AX3</f>
        <v>IF-QUESTAR</v>
      </c>
      <c r="AY1" s="215" t="str">
        <f aca="false">AY3</f>
        <v>NGI-SOCAL</v>
      </c>
      <c r="AZ1" s="215" t="str">
        <f aca="false">AZ3</f>
        <v>DJ/BASIN/CIG</v>
      </c>
      <c r="BA1" s="215" t="str">
        <f aca="false">BA3</f>
        <v>IF-VALERO/TX</v>
      </c>
      <c r="BB1" s="215" t="str">
        <f aca="false">BB3</f>
        <v>IF-WAHA-TX</v>
      </c>
      <c r="BC1" s="215" t="str">
        <f aca="false">BC3</f>
        <v>IF-TETCO/STX</v>
      </c>
      <c r="BD1" s="215" t="str">
        <f aca="false">BD3</f>
        <v>IF-ANR/LA</v>
      </c>
      <c r="BE1" s="215" t="str">
        <f aca="false">BE3</f>
        <v>IF-TENN/TX</v>
      </c>
      <c r="BF1" s="215" t="str">
        <f aca="false">BF3</f>
        <v>IF-TGT/ZSL</v>
      </c>
      <c r="BG1" s="215" t="str">
        <f aca="false">BG3</f>
        <v>IF-NGPLTXOK</v>
      </c>
      <c r="BH1" s="215" t="str">
        <f aca="false">BH3</f>
        <v>IF-KATY</v>
      </c>
      <c r="BI1" s="215" t="str">
        <f aca="false">BI3</f>
        <v>IF-TENN/LA_OFF</v>
      </c>
      <c r="BJ1" s="215" t="str">
        <f aca="false">BJ3</f>
        <v>NGI-MALIN</v>
      </c>
      <c r="BK1" s="215" t="str">
        <f aca="false">BK3</f>
        <v>GDM-DAWN</v>
      </c>
      <c r="BL1" s="215" t="str">
        <f aca="false">BL3</f>
        <v>ANR/ML7-GDM</v>
      </c>
      <c r="BM1" s="215" t="str">
        <f aca="false">BM3</f>
        <v>MICH/CONS</v>
      </c>
      <c r="BN1" s="215" t="str">
        <f aca="false">BN3</f>
        <v>IF-TETCO/M3</v>
      </c>
    </row>
    <row r="2" customFormat="false" ht="12.75" hidden="false" customHeight="false" outlineLevel="0" collapsed="false">
      <c r="H2" s="215" t="n">
        <v>2</v>
      </c>
      <c r="I2" s="215" t="n">
        <f aca="false">H2+1</f>
        <v>3</v>
      </c>
      <c r="J2" s="215" t="n">
        <f aca="false">I2+1</f>
        <v>4</v>
      </c>
      <c r="K2" s="215" t="n">
        <f aca="false">J2+1</f>
        <v>5</v>
      </c>
      <c r="L2" s="215" t="n">
        <f aca="false">K2+1</f>
        <v>6</v>
      </c>
      <c r="M2" s="215" t="n">
        <f aca="false">L2+1</f>
        <v>7</v>
      </c>
      <c r="N2" s="215" t="n">
        <f aca="false">M2+1</f>
        <v>8</v>
      </c>
      <c r="O2" s="215" t="n">
        <f aca="false">N2+1</f>
        <v>9</v>
      </c>
      <c r="P2" s="215" t="n">
        <f aca="false">O2+1</f>
        <v>10</v>
      </c>
      <c r="Q2" s="215" t="n">
        <f aca="false">P2+1</f>
        <v>11</v>
      </c>
      <c r="R2" s="215" t="n">
        <f aca="false">Q2+1</f>
        <v>12</v>
      </c>
      <c r="S2" s="215" t="n">
        <f aca="false">R2+1</f>
        <v>13</v>
      </c>
      <c r="T2" s="215" t="n">
        <f aca="false">S2+1</f>
        <v>14</v>
      </c>
      <c r="U2" s="215" t="n">
        <f aca="false">T2+1</f>
        <v>15</v>
      </c>
      <c r="V2" s="215" t="n">
        <f aca="false">U2+1</f>
        <v>16</v>
      </c>
      <c r="W2" s="215" t="n">
        <f aca="false">V2+1</f>
        <v>17</v>
      </c>
      <c r="X2" s="215" t="n">
        <f aca="false">W2+1</f>
        <v>18</v>
      </c>
      <c r="Y2" s="215" t="n">
        <f aca="false">X2+1</f>
        <v>19</v>
      </c>
      <c r="Z2" s="215" t="n">
        <f aca="false">Y2+1</f>
        <v>20</v>
      </c>
      <c r="AA2" s="215" t="n">
        <f aca="false">Z2+1</f>
        <v>21</v>
      </c>
      <c r="AB2" s="215" t="n">
        <f aca="false">AA2+1</f>
        <v>22</v>
      </c>
      <c r="AC2" s="215" t="n">
        <f aca="false">AB2+1</f>
        <v>23</v>
      </c>
      <c r="AD2" s="215" t="n">
        <f aca="false">AC2+1</f>
        <v>24</v>
      </c>
      <c r="AE2" s="215" t="n">
        <f aca="false">AD2+1</f>
        <v>25</v>
      </c>
      <c r="AF2" s="215" t="n">
        <f aca="false">AE2+1</f>
        <v>26</v>
      </c>
      <c r="AG2" s="215" t="n">
        <f aca="false">AF2+1</f>
        <v>27</v>
      </c>
      <c r="AH2" s="215" t="n">
        <f aca="false">AG2+1</f>
        <v>28</v>
      </c>
      <c r="AI2" s="215" t="n">
        <f aca="false">AH2+1</f>
        <v>29</v>
      </c>
      <c r="AJ2" s="215" t="n">
        <f aca="false">AI2+1</f>
        <v>30</v>
      </c>
      <c r="AK2" s="215" t="n">
        <f aca="false">AJ2+1</f>
        <v>31</v>
      </c>
      <c r="AL2" s="215" t="n">
        <f aca="false">AK2+1</f>
        <v>32</v>
      </c>
      <c r="AM2" s="215" t="n">
        <f aca="false">AL2+1</f>
        <v>33</v>
      </c>
      <c r="AN2" s="215" t="n">
        <f aca="false">AM2+1</f>
        <v>34</v>
      </c>
      <c r="AO2" s="215" t="n">
        <f aca="false">AN2+1</f>
        <v>35</v>
      </c>
      <c r="AP2" s="215" t="n">
        <f aca="false">AO2+1</f>
        <v>36</v>
      </c>
      <c r="AQ2" s="215" t="n">
        <f aca="false">AP2+1</f>
        <v>37</v>
      </c>
      <c r="AR2" s="215" t="n">
        <f aca="false">AQ2+1</f>
        <v>38</v>
      </c>
      <c r="AS2" s="215" t="n">
        <f aca="false">AR2+1</f>
        <v>39</v>
      </c>
      <c r="AT2" s="215" t="n">
        <f aca="false">AS2+1</f>
        <v>40</v>
      </c>
      <c r="AU2" s="215" t="n">
        <f aca="false">AT2+1</f>
        <v>41</v>
      </c>
      <c r="AV2" s="215" t="n">
        <f aca="false">AU2+1</f>
        <v>42</v>
      </c>
      <c r="AW2" s="215" t="n">
        <f aca="false">AV2+1</f>
        <v>43</v>
      </c>
      <c r="AX2" s="215" t="n">
        <f aca="false">AW2+1</f>
        <v>44</v>
      </c>
      <c r="AY2" s="215" t="n">
        <f aca="false">AX2+1</f>
        <v>45</v>
      </c>
      <c r="AZ2" s="215" t="n">
        <f aca="false">AY2+1</f>
        <v>46</v>
      </c>
      <c r="BA2" s="215" t="n">
        <f aca="false">AZ2+1</f>
        <v>47</v>
      </c>
      <c r="BB2" s="215" t="n">
        <f aca="false">BA2+1</f>
        <v>48</v>
      </c>
      <c r="BC2" s="215" t="n">
        <f aca="false">BB2+1</f>
        <v>49</v>
      </c>
      <c r="BD2" s="215" t="n">
        <f aca="false">BC2+1</f>
        <v>50</v>
      </c>
      <c r="BE2" s="215" t="n">
        <f aca="false">BD2+1</f>
        <v>51</v>
      </c>
      <c r="BF2" s="215" t="n">
        <f aca="false">BE2+1</f>
        <v>52</v>
      </c>
      <c r="BG2" s="215" t="n">
        <f aca="false">BF2+1</f>
        <v>53</v>
      </c>
      <c r="BH2" s="215" t="n">
        <f aca="false">BG2+1</f>
        <v>54</v>
      </c>
      <c r="BI2" s="215" t="n">
        <f aca="false">BH2+1</f>
        <v>55</v>
      </c>
      <c r="BJ2" s="215" t="n">
        <f aca="false">BI2+1</f>
        <v>56</v>
      </c>
      <c r="BK2" s="215" t="n">
        <f aca="false">BJ2+1</f>
        <v>57</v>
      </c>
      <c r="BL2" s="215" t="n">
        <f aca="false">BK2+1</f>
        <v>58</v>
      </c>
      <c r="BM2" s="215" t="n">
        <f aca="false">BL2+1</f>
        <v>59</v>
      </c>
      <c r="BN2" s="215" t="n">
        <f aca="false">BM2+1</f>
        <v>60</v>
      </c>
    </row>
    <row r="3" customFormat="false" ht="12.75" hidden="false" customHeight="false" outlineLevel="0" collapsed="false">
      <c r="B3" s="244"/>
      <c r="C3" s="244"/>
      <c r="G3" s="245" t="s">
        <v>288</v>
      </c>
      <c r="H3" s="215" t="s">
        <v>289</v>
      </c>
      <c r="I3" s="246" t="s">
        <v>289</v>
      </c>
      <c r="J3" s="246" t="s">
        <v>290</v>
      </c>
      <c r="K3" s="246" t="s">
        <v>162</v>
      </c>
      <c r="L3" s="246" t="s">
        <v>163</v>
      </c>
      <c r="M3" s="246" t="s">
        <v>164</v>
      </c>
      <c r="N3" s="246" t="s">
        <v>166</v>
      </c>
      <c r="O3" s="246" t="s">
        <v>17</v>
      </c>
      <c r="P3" s="246" t="s">
        <v>167</v>
      </c>
      <c r="Q3" s="246" t="s">
        <v>168</v>
      </c>
      <c r="R3" s="247" t="s">
        <v>169</v>
      </c>
      <c r="S3" s="246" t="s">
        <v>20</v>
      </c>
      <c r="T3" s="246" t="s">
        <v>172</v>
      </c>
      <c r="U3" s="246" t="s">
        <v>170</v>
      </c>
      <c r="V3" s="246" t="s">
        <v>171</v>
      </c>
      <c r="W3" s="246" t="s">
        <v>21</v>
      </c>
      <c r="X3" s="246" t="s">
        <v>237</v>
      </c>
      <c r="Y3" s="246" t="s">
        <v>14</v>
      </c>
      <c r="Z3" s="246" t="s">
        <v>174</v>
      </c>
      <c r="AA3" s="246" t="s">
        <v>12</v>
      </c>
      <c r="AB3" s="246" t="s">
        <v>22</v>
      </c>
      <c r="AC3" s="248" t="s">
        <v>176</v>
      </c>
      <c r="AD3" s="249" t="s">
        <v>177</v>
      </c>
      <c r="AE3" s="212" t="s">
        <v>178</v>
      </c>
      <c r="AF3" s="212" t="s">
        <v>179</v>
      </c>
      <c r="AG3" s="212" t="s">
        <v>18</v>
      </c>
      <c r="AH3" s="212" t="s">
        <v>180</v>
      </c>
      <c r="AI3" s="212" t="s">
        <v>181</v>
      </c>
      <c r="AJ3" s="212" t="s">
        <v>184</v>
      </c>
      <c r="AK3" s="212" t="s">
        <v>187</v>
      </c>
      <c r="AL3" s="212" t="s">
        <v>186</v>
      </c>
      <c r="AM3" s="212" t="s">
        <v>188</v>
      </c>
      <c r="AN3" s="212" t="s">
        <v>189</v>
      </c>
      <c r="AO3" s="212" t="s">
        <v>190</v>
      </c>
      <c r="AP3" s="212" t="s">
        <v>191</v>
      </c>
      <c r="AQ3" s="212" t="s">
        <v>11</v>
      </c>
      <c r="AR3" s="212" t="s">
        <v>15</v>
      </c>
      <c r="AS3" s="212" t="s">
        <v>196</v>
      </c>
      <c r="AT3" s="212" t="s">
        <v>192</v>
      </c>
      <c r="AU3" s="212" t="s">
        <v>197</v>
      </c>
      <c r="AV3" s="212" t="s">
        <v>23</v>
      </c>
      <c r="AW3" s="212" t="s">
        <v>13</v>
      </c>
      <c r="AX3" s="212" t="s">
        <v>198</v>
      </c>
      <c r="AY3" s="212" t="s">
        <v>16</v>
      </c>
      <c r="AZ3" s="212" t="s">
        <v>200</v>
      </c>
      <c r="BA3" s="212" t="s">
        <v>194</v>
      </c>
      <c r="BB3" s="212" t="s">
        <v>195</v>
      </c>
      <c r="BC3" s="250" t="s">
        <v>193</v>
      </c>
      <c r="BD3" s="250" t="s">
        <v>291</v>
      </c>
      <c r="BE3" s="250" t="s">
        <v>183</v>
      </c>
      <c r="BF3" s="250" t="s">
        <v>292</v>
      </c>
      <c r="BG3" s="250" t="s">
        <v>165</v>
      </c>
      <c r="BH3" s="250" t="s">
        <v>293</v>
      </c>
      <c r="BI3" s="250" t="s">
        <v>182</v>
      </c>
      <c r="BJ3" s="250" t="s">
        <v>199</v>
      </c>
      <c r="BK3" s="212" t="s">
        <v>160</v>
      </c>
      <c r="BL3" s="212" t="s">
        <v>161</v>
      </c>
      <c r="BM3" s="212" t="s">
        <v>173</v>
      </c>
      <c r="BN3" s="212" t="s">
        <v>19</v>
      </c>
    </row>
    <row r="4" customFormat="false" ht="12.75" hidden="false" customHeight="false" outlineLevel="0" collapsed="false">
      <c r="G4" s="245" t="s">
        <v>294</v>
      </c>
      <c r="H4" s="215" t="s">
        <v>295</v>
      </c>
      <c r="I4" s="215" t="s">
        <v>296</v>
      </c>
      <c r="J4" s="215" t="s">
        <v>297</v>
      </c>
      <c r="K4" s="215" t="s">
        <v>295</v>
      </c>
      <c r="L4" s="215" t="s">
        <v>295</v>
      </c>
      <c r="M4" s="215" t="s">
        <v>295</v>
      </c>
      <c r="N4" s="215" t="s">
        <v>295</v>
      </c>
      <c r="O4" s="215" t="s">
        <v>295</v>
      </c>
      <c r="P4" s="215" t="s">
        <v>295</v>
      </c>
      <c r="Q4" s="215" t="s">
        <v>295</v>
      </c>
      <c r="R4" s="215" t="s">
        <v>295</v>
      </c>
      <c r="S4" s="215" t="s">
        <v>295</v>
      </c>
      <c r="T4" s="215" t="s">
        <v>295</v>
      </c>
      <c r="U4" s="215" t="s">
        <v>295</v>
      </c>
      <c r="V4" s="215" t="s">
        <v>295</v>
      </c>
      <c r="W4" s="215" t="s">
        <v>295</v>
      </c>
      <c r="X4" s="215" t="s">
        <v>295</v>
      </c>
      <c r="Y4" s="215" t="s">
        <v>295</v>
      </c>
      <c r="Z4" s="215" t="s">
        <v>295</v>
      </c>
      <c r="AA4" s="215" t="s">
        <v>295</v>
      </c>
      <c r="AB4" s="215" t="s">
        <v>295</v>
      </c>
      <c r="AC4" s="215" t="s">
        <v>295</v>
      </c>
      <c r="AD4" s="215" t="s">
        <v>295</v>
      </c>
      <c r="AE4" s="215" t="s">
        <v>295</v>
      </c>
      <c r="AF4" s="215" t="s">
        <v>295</v>
      </c>
      <c r="AG4" s="215" t="s">
        <v>295</v>
      </c>
      <c r="AH4" s="215" t="s">
        <v>295</v>
      </c>
      <c r="AI4" s="215" t="s">
        <v>295</v>
      </c>
      <c r="AJ4" s="215" t="s">
        <v>295</v>
      </c>
      <c r="AK4" s="215" t="s">
        <v>295</v>
      </c>
      <c r="AL4" s="215" t="s">
        <v>295</v>
      </c>
      <c r="AM4" s="215" t="s">
        <v>295</v>
      </c>
      <c r="AN4" s="215" t="s">
        <v>295</v>
      </c>
      <c r="AO4" s="215" t="s">
        <v>295</v>
      </c>
      <c r="AP4" s="215" t="s">
        <v>295</v>
      </c>
      <c r="AQ4" s="215" t="s">
        <v>295</v>
      </c>
      <c r="AR4" s="215" t="s">
        <v>295</v>
      </c>
      <c r="AS4" s="215" t="s">
        <v>295</v>
      </c>
      <c r="AT4" s="215" t="s">
        <v>295</v>
      </c>
      <c r="AU4" s="215" t="s">
        <v>295</v>
      </c>
      <c r="AV4" s="215" t="s">
        <v>295</v>
      </c>
      <c r="AW4" s="215" t="s">
        <v>295</v>
      </c>
      <c r="AX4" s="215" t="s">
        <v>295</v>
      </c>
      <c r="AY4" s="215" t="s">
        <v>295</v>
      </c>
      <c r="AZ4" s="215" t="s">
        <v>295</v>
      </c>
      <c r="BA4" s="215" t="s">
        <v>295</v>
      </c>
      <c r="BB4" s="215" t="s">
        <v>295</v>
      </c>
      <c r="BC4" s="215" t="s">
        <v>295</v>
      </c>
      <c r="BD4" s="215" t="s">
        <v>295</v>
      </c>
      <c r="BE4" s="215" t="s">
        <v>295</v>
      </c>
      <c r="BF4" s="215" t="s">
        <v>295</v>
      </c>
      <c r="BG4" s="215" t="s">
        <v>295</v>
      </c>
      <c r="BH4" s="215" t="s">
        <v>295</v>
      </c>
      <c r="BI4" s="215" t="s">
        <v>295</v>
      </c>
      <c r="BJ4" s="215" t="s">
        <v>295</v>
      </c>
      <c r="BK4" s="212" t="s">
        <v>295</v>
      </c>
      <c r="BL4" s="212" t="s">
        <v>295</v>
      </c>
      <c r="BM4" s="212" t="s">
        <v>295</v>
      </c>
      <c r="BN4" s="212" t="s">
        <v>295</v>
      </c>
    </row>
    <row r="5" customFormat="false" ht="12.75" hidden="false" customHeight="false" outlineLevel="0" collapsed="false">
      <c r="G5" s="245" t="s">
        <v>298</v>
      </c>
      <c r="H5" s="215" t="s">
        <v>299</v>
      </c>
      <c r="I5" s="215" t="s">
        <v>299</v>
      </c>
      <c r="J5" s="215" t="s">
        <v>300</v>
      </c>
      <c r="K5" s="215" t="s">
        <v>301</v>
      </c>
      <c r="L5" s="215" t="s">
        <v>301</v>
      </c>
      <c r="M5" s="215" t="s">
        <v>301</v>
      </c>
      <c r="N5" s="215" t="s">
        <v>301</v>
      </c>
      <c r="O5" s="215" t="s">
        <v>301</v>
      </c>
      <c r="P5" s="215" t="s">
        <v>301</v>
      </c>
      <c r="Q5" s="215" t="s">
        <v>301</v>
      </c>
      <c r="R5" s="215" t="s">
        <v>301</v>
      </c>
      <c r="S5" s="215" t="s">
        <v>301</v>
      </c>
      <c r="T5" s="215" t="s">
        <v>301</v>
      </c>
      <c r="U5" s="215" t="s">
        <v>301</v>
      </c>
      <c r="V5" s="215" t="s">
        <v>301</v>
      </c>
      <c r="W5" s="215" t="s">
        <v>301</v>
      </c>
      <c r="X5" s="215" t="s">
        <v>301</v>
      </c>
      <c r="Y5" s="215" t="s">
        <v>301</v>
      </c>
      <c r="Z5" s="215" t="s">
        <v>301</v>
      </c>
      <c r="AA5" s="215" t="s">
        <v>301</v>
      </c>
      <c r="AB5" s="215" t="s">
        <v>301</v>
      </c>
      <c r="AC5" s="215" t="s">
        <v>301</v>
      </c>
      <c r="AD5" s="215" t="s">
        <v>301</v>
      </c>
      <c r="AE5" s="215" t="s">
        <v>301</v>
      </c>
      <c r="AF5" s="215" t="s">
        <v>301</v>
      </c>
      <c r="AG5" s="215" t="s">
        <v>301</v>
      </c>
      <c r="AH5" s="215" t="s">
        <v>301</v>
      </c>
      <c r="AI5" s="215" t="s">
        <v>301</v>
      </c>
      <c r="AJ5" s="215" t="s">
        <v>301</v>
      </c>
      <c r="AK5" s="215" t="s">
        <v>301</v>
      </c>
      <c r="AL5" s="215" t="s">
        <v>301</v>
      </c>
      <c r="AM5" s="215" t="s">
        <v>301</v>
      </c>
      <c r="AN5" s="215" t="s">
        <v>301</v>
      </c>
      <c r="AO5" s="215" t="s">
        <v>301</v>
      </c>
      <c r="AP5" s="215" t="s">
        <v>301</v>
      </c>
      <c r="AQ5" s="215" t="s">
        <v>301</v>
      </c>
      <c r="AR5" s="215" t="s">
        <v>301</v>
      </c>
      <c r="AS5" s="215" t="s">
        <v>301</v>
      </c>
      <c r="AT5" s="215" t="s">
        <v>301</v>
      </c>
      <c r="AU5" s="215" t="s">
        <v>301</v>
      </c>
      <c r="AV5" s="215" t="s">
        <v>301</v>
      </c>
      <c r="AW5" s="215" t="s">
        <v>301</v>
      </c>
      <c r="AX5" s="215" t="s">
        <v>301</v>
      </c>
      <c r="AY5" s="215" t="s">
        <v>301</v>
      </c>
      <c r="AZ5" s="215" t="s">
        <v>301</v>
      </c>
      <c r="BA5" s="215" t="s">
        <v>301</v>
      </c>
      <c r="BB5" s="215" t="s">
        <v>301</v>
      </c>
      <c r="BC5" s="215" t="s">
        <v>301</v>
      </c>
      <c r="BD5" s="215" t="s">
        <v>301</v>
      </c>
      <c r="BE5" s="215" t="s">
        <v>301</v>
      </c>
      <c r="BF5" s="215" t="s">
        <v>301</v>
      </c>
      <c r="BG5" s="215" t="s">
        <v>301</v>
      </c>
      <c r="BH5" s="215" t="s">
        <v>301</v>
      </c>
      <c r="BI5" s="215" t="s">
        <v>301</v>
      </c>
      <c r="BJ5" s="215" t="s">
        <v>301</v>
      </c>
      <c r="BK5" s="212" t="s">
        <v>301</v>
      </c>
      <c r="BL5" s="212" t="s">
        <v>301</v>
      </c>
      <c r="BM5" s="212" t="s">
        <v>301</v>
      </c>
      <c r="BN5" s="212" t="s">
        <v>301</v>
      </c>
    </row>
    <row r="6" customFormat="false" ht="12.75" hidden="false" customHeight="false" outlineLevel="0" collapsed="false">
      <c r="C6" s="244"/>
      <c r="G6" s="200" t="n">
        <v>36770</v>
      </c>
      <c r="H6" s="251" t="n">
        <v>4.618</v>
      </c>
      <c r="I6" s="215" t="n">
        <v>0.4</v>
      </c>
      <c r="J6" s="212" t="n">
        <v>0.067041095957372</v>
      </c>
      <c r="K6" s="212" t="n">
        <v>-0.138</v>
      </c>
      <c r="L6" s="212" t="n">
        <v>-0.158</v>
      </c>
      <c r="M6" s="252" t="n">
        <v>-0.103</v>
      </c>
      <c r="N6" s="252" t="n">
        <v>-0.168</v>
      </c>
      <c r="O6" s="212" t="n">
        <v>-0.108</v>
      </c>
      <c r="P6" s="212" t="n">
        <v>-0.088</v>
      </c>
      <c r="Q6" s="212" t="n">
        <v>-0.09799999</v>
      </c>
      <c r="R6" s="212" t="n">
        <v>-0.128</v>
      </c>
      <c r="S6" s="212" t="n">
        <v>-0.138</v>
      </c>
      <c r="T6" s="212" t="n">
        <v>-0.138</v>
      </c>
      <c r="U6" s="212" t="n">
        <v>-0.133</v>
      </c>
      <c r="V6" s="212" t="n">
        <v>-0.108</v>
      </c>
      <c r="W6" s="212" t="n">
        <v>0.112</v>
      </c>
      <c r="X6" s="212" t="n">
        <v>0.112</v>
      </c>
      <c r="Y6" s="212" t="n">
        <v>0.05199999</v>
      </c>
      <c r="Z6" s="212" t="n">
        <v>1.585</v>
      </c>
      <c r="AA6" s="212" t="n">
        <v>0.18</v>
      </c>
      <c r="AB6" s="212" t="n">
        <v>0.21</v>
      </c>
      <c r="AC6" s="212" t="n">
        <v>-0.03</v>
      </c>
      <c r="AD6" s="212" t="n">
        <v>-0.0275</v>
      </c>
      <c r="AE6" s="212" t="n">
        <v>0.0025</v>
      </c>
      <c r="AF6" s="212" t="n">
        <v>-0.03</v>
      </c>
      <c r="AG6" s="212" t="n">
        <v>0.007</v>
      </c>
      <c r="AH6" s="212" t="n">
        <v>-0.03</v>
      </c>
      <c r="AI6" s="212" t="n">
        <v>-0.075</v>
      </c>
      <c r="AJ6" s="212" t="n">
        <v>-0.075</v>
      </c>
      <c r="AK6" s="212" t="n">
        <v>-0.09</v>
      </c>
      <c r="AL6" s="212" t="n">
        <v>-0.015</v>
      </c>
      <c r="AM6" s="212" t="n">
        <v>-0.08</v>
      </c>
      <c r="AN6" s="212" t="n">
        <v>-0.158</v>
      </c>
      <c r="AO6" s="212" t="n">
        <v>-0.05</v>
      </c>
      <c r="AP6" s="212" t="n">
        <v>0.0025</v>
      </c>
      <c r="AQ6" s="212" t="n">
        <v>0.32</v>
      </c>
      <c r="AR6" s="212" t="n">
        <v>0.012</v>
      </c>
      <c r="AS6" s="212" t="n">
        <v>-1.2725</v>
      </c>
      <c r="AT6" s="212" t="n">
        <v>-0.185</v>
      </c>
      <c r="AU6" s="212" t="n">
        <v>-1.205</v>
      </c>
      <c r="AV6" s="212" t="n">
        <v>-1.16</v>
      </c>
      <c r="AW6" s="212" t="n">
        <v>-1.215</v>
      </c>
      <c r="AX6" s="212" t="n">
        <v>-1.3025</v>
      </c>
      <c r="AY6" s="212" t="n">
        <v>2.605</v>
      </c>
      <c r="AZ6" s="212" t="n">
        <v>-1.2725</v>
      </c>
      <c r="BA6" s="212" t="n">
        <v>-0.155</v>
      </c>
      <c r="BB6" s="212" t="n">
        <v>-0.075</v>
      </c>
      <c r="BC6" s="212" t="n">
        <v>-0.155</v>
      </c>
      <c r="BD6" s="212" t="n">
        <v>-0.098</v>
      </c>
      <c r="BE6" s="212" t="n">
        <v>-0.135</v>
      </c>
      <c r="BF6" s="212" t="n">
        <v>-0.025</v>
      </c>
      <c r="BG6" s="212" t="n">
        <v>-0.108</v>
      </c>
      <c r="BH6" s="212" t="n">
        <v>-0.018</v>
      </c>
      <c r="BI6" s="212" t="n">
        <v>-0.0875</v>
      </c>
      <c r="BJ6" s="212" t="n">
        <v>1.335</v>
      </c>
      <c r="BK6" s="212" t="n">
        <v>0.15</v>
      </c>
      <c r="BL6" s="212" t="n">
        <v>0.1445</v>
      </c>
      <c r="BM6" s="212" t="n">
        <v>0.112</v>
      </c>
      <c r="BN6" s="212" t="n">
        <v>0.3</v>
      </c>
    </row>
    <row r="7" customFormat="false" ht="12.75" hidden="false" customHeight="false" outlineLevel="0" collapsed="false">
      <c r="C7" s="244"/>
      <c r="G7" s="200" t="n">
        <v>36800</v>
      </c>
      <c r="H7" s="251" t="n">
        <v>4.782</v>
      </c>
      <c r="I7" s="215" t="n">
        <v>0.54</v>
      </c>
      <c r="J7" s="212" t="n">
        <v>0.067998663678555</v>
      </c>
      <c r="K7" s="212" t="n">
        <v>-0.1475</v>
      </c>
      <c r="L7" s="212" t="n">
        <v>-0.1625</v>
      </c>
      <c r="M7" s="252" t="n">
        <v>-0.085</v>
      </c>
      <c r="N7" s="252" t="n">
        <v>-0.1775</v>
      </c>
      <c r="O7" s="212" t="n">
        <v>-0.09</v>
      </c>
      <c r="P7" s="212" t="n">
        <v>-0.08</v>
      </c>
      <c r="Q7" s="212" t="n">
        <v>-0.1075</v>
      </c>
      <c r="R7" s="212" t="n">
        <v>-0.1375</v>
      </c>
      <c r="S7" s="212" t="n">
        <v>-0.1475</v>
      </c>
      <c r="T7" s="212" t="n">
        <v>-0.1475</v>
      </c>
      <c r="U7" s="212" t="n">
        <v>-0.115</v>
      </c>
      <c r="V7" s="212" t="n">
        <v>-0.09</v>
      </c>
      <c r="W7" s="212" t="n">
        <v>0.1325</v>
      </c>
      <c r="X7" s="212" t="n">
        <v>0.1325</v>
      </c>
      <c r="Y7" s="212" t="n">
        <v>0.0575</v>
      </c>
      <c r="Z7" s="212" t="n">
        <v>0.8</v>
      </c>
      <c r="AA7" s="212" t="n">
        <v>0.1925</v>
      </c>
      <c r="AB7" s="212" t="n">
        <v>0.2375</v>
      </c>
      <c r="AC7" s="212" t="n">
        <v>-0.0275</v>
      </c>
      <c r="AD7" s="212" t="n">
        <v>-0.0275</v>
      </c>
      <c r="AE7" s="212" t="n">
        <v>0.0025</v>
      </c>
      <c r="AF7" s="212" t="n">
        <v>-0.03</v>
      </c>
      <c r="AG7" s="212" t="n">
        <v>0</v>
      </c>
      <c r="AH7" s="212" t="n">
        <v>-0.0075</v>
      </c>
      <c r="AI7" s="212" t="n">
        <v>-0.085</v>
      </c>
      <c r="AJ7" s="212" t="n">
        <v>-0.07</v>
      </c>
      <c r="AK7" s="212" t="n">
        <v>-0.09</v>
      </c>
      <c r="AL7" s="212" t="n">
        <v>-0.02</v>
      </c>
      <c r="AM7" s="212" t="n">
        <v>-0.07</v>
      </c>
      <c r="AN7" s="212" t="n">
        <v>-0.14</v>
      </c>
      <c r="AO7" s="212" t="n">
        <v>-0.04</v>
      </c>
      <c r="AP7" s="212" t="n">
        <v>0</v>
      </c>
      <c r="AQ7" s="212" t="n">
        <v>0.44</v>
      </c>
      <c r="AR7" s="212" t="n">
        <v>-0.0125</v>
      </c>
      <c r="AS7" s="212" t="n">
        <v>-0.9975</v>
      </c>
      <c r="AT7" s="212" t="n">
        <v>-0.18</v>
      </c>
      <c r="AU7" s="212" t="n">
        <v>-0.9175</v>
      </c>
      <c r="AV7" s="212" t="n">
        <v>-0.525</v>
      </c>
      <c r="AW7" s="212" t="n">
        <v>-0.94</v>
      </c>
      <c r="AX7" s="212" t="n">
        <v>-1.0275</v>
      </c>
      <c r="AY7" s="212" t="n">
        <v>0.9</v>
      </c>
      <c r="AZ7" s="212" t="n">
        <v>-0.9975</v>
      </c>
      <c r="BA7" s="212" t="n">
        <v>-0.165</v>
      </c>
      <c r="BB7" s="212" t="n">
        <v>-0.1025</v>
      </c>
      <c r="BC7" s="212" t="n">
        <v>-0.165</v>
      </c>
      <c r="BD7" s="212" t="n">
        <v>-0.09</v>
      </c>
      <c r="BE7" s="212" t="n">
        <v>-0.14</v>
      </c>
      <c r="BF7" s="212" t="n">
        <v>-0.03</v>
      </c>
      <c r="BG7" s="212" t="n">
        <v>-0.09</v>
      </c>
      <c r="BH7" s="212" t="n">
        <v>-0.0425</v>
      </c>
      <c r="BI7" s="212" t="n">
        <v>-0.0825</v>
      </c>
      <c r="BJ7" s="212" t="n">
        <v>0.4</v>
      </c>
      <c r="BK7" s="212" t="n">
        <v>0.155</v>
      </c>
      <c r="BL7" s="212" t="n">
        <v>0.165</v>
      </c>
      <c r="BM7" s="212" t="n">
        <v>0.1325</v>
      </c>
      <c r="BN7" s="212" t="n">
        <v>0.34</v>
      </c>
    </row>
    <row r="8" customFormat="false" ht="12.75" hidden="false" customHeight="false" outlineLevel="0" collapsed="false">
      <c r="C8" s="244"/>
      <c r="G8" s="200" t="n">
        <v>36831</v>
      </c>
      <c r="H8" s="0" t="n">
        <v>4.84</v>
      </c>
      <c r="I8" s="215" t="n">
        <v>0.57</v>
      </c>
      <c r="J8" s="212" t="n">
        <v>0.068040372818879</v>
      </c>
      <c r="K8" s="212" t="n">
        <v>-0.145</v>
      </c>
      <c r="L8" s="212" t="n">
        <v>-0.1675</v>
      </c>
      <c r="M8" s="252" t="n">
        <v>-0.04</v>
      </c>
      <c r="N8" s="252" t="n">
        <v>-0.165</v>
      </c>
      <c r="O8" s="212" t="n">
        <v>-0.005</v>
      </c>
      <c r="P8" s="212" t="n">
        <v>-0.0775</v>
      </c>
      <c r="Q8" s="212" t="n">
        <v>-0.115</v>
      </c>
      <c r="R8" s="212" t="n">
        <v>-0.135</v>
      </c>
      <c r="S8" s="212" t="n">
        <v>-0.145</v>
      </c>
      <c r="T8" s="212" t="n">
        <v>-0.145</v>
      </c>
      <c r="U8" s="212" t="n">
        <v>-0.11125</v>
      </c>
      <c r="V8" s="212" t="n">
        <v>-0.0675</v>
      </c>
      <c r="W8" s="212" t="n">
        <v>0.175</v>
      </c>
      <c r="X8" s="212" t="n">
        <v>0.175</v>
      </c>
      <c r="Y8" s="212" t="n">
        <v>0.085</v>
      </c>
      <c r="Z8" s="212" t="n">
        <v>0.6625</v>
      </c>
      <c r="AA8" s="212" t="n">
        <v>0.275</v>
      </c>
      <c r="AB8" s="212" t="n">
        <v>0.315</v>
      </c>
      <c r="AC8" s="212" t="n">
        <v>-0.0275</v>
      </c>
      <c r="AD8" s="212" t="n">
        <v>-0.0425</v>
      </c>
      <c r="AE8" s="212" t="n">
        <v>-0.01</v>
      </c>
      <c r="AF8" s="212" t="n">
        <v>-0.04</v>
      </c>
      <c r="AG8" s="212" t="n">
        <v>0.005</v>
      </c>
      <c r="AH8" s="212" t="n">
        <v>-0.02</v>
      </c>
      <c r="AI8" s="212" t="n">
        <v>-0.065</v>
      </c>
      <c r="AJ8" s="212" t="n">
        <v>-0.055</v>
      </c>
      <c r="AK8" s="212" t="n">
        <v>-0.0725</v>
      </c>
      <c r="AL8" s="212" t="n">
        <v>-0.0225</v>
      </c>
      <c r="AM8" s="212" t="n">
        <v>-0.08</v>
      </c>
      <c r="AN8" s="212" t="n">
        <v>-0.155</v>
      </c>
      <c r="AO8" s="212" t="n">
        <v>-0.0225</v>
      </c>
      <c r="AP8" s="212" t="n">
        <v>0.0125</v>
      </c>
      <c r="AQ8" s="212" t="n">
        <v>0.785</v>
      </c>
      <c r="AR8" s="212" t="n">
        <v>-0.03</v>
      </c>
      <c r="AS8" s="212" t="n">
        <v>-0.6175</v>
      </c>
      <c r="AT8" s="212" t="n">
        <v>-0.2</v>
      </c>
      <c r="AU8" s="212" t="n">
        <v>-0.4675</v>
      </c>
      <c r="AV8" s="212" t="n">
        <v>-0.22</v>
      </c>
      <c r="AW8" s="212" t="n">
        <v>-0.5525</v>
      </c>
      <c r="AX8" s="212" t="n">
        <v>-0.6175</v>
      </c>
      <c r="AY8" s="212" t="n">
        <v>0.6025</v>
      </c>
      <c r="AZ8" s="212" t="n">
        <v>-0.6175</v>
      </c>
      <c r="BA8" s="212" t="n">
        <v>-0.1275</v>
      </c>
      <c r="BB8" s="212" t="n">
        <v>-0.1425</v>
      </c>
      <c r="BC8" s="212" t="n">
        <v>-0.1275</v>
      </c>
      <c r="BD8" s="212" t="n">
        <v>-0.0775</v>
      </c>
      <c r="BE8" s="212" t="n">
        <v>-0.1125</v>
      </c>
      <c r="BF8" s="212" t="n">
        <v>-0.0275</v>
      </c>
      <c r="BG8" s="212" t="n">
        <v>-0.105</v>
      </c>
      <c r="BH8" s="212" t="n">
        <v>-0.06</v>
      </c>
      <c r="BI8" s="212" t="n">
        <v>-0.065</v>
      </c>
      <c r="BJ8" s="212" t="n">
        <v>0.3</v>
      </c>
      <c r="BK8" s="212" t="n">
        <v>0.265</v>
      </c>
      <c r="BL8" s="212" t="n">
        <v>0.22</v>
      </c>
      <c r="BM8" s="212" t="n">
        <v>0.175</v>
      </c>
      <c r="BN8" s="212" t="n">
        <v>0.53</v>
      </c>
    </row>
    <row r="9" customFormat="false" ht="12.75" hidden="false" customHeight="false" outlineLevel="0" collapsed="false">
      <c r="C9" s="244"/>
      <c r="G9" s="200" t="n">
        <v>36861</v>
      </c>
      <c r="H9" s="0" t="n">
        <v>4.91</v>
      </c>
      <c r="I9" s="215" t="n">
        <v>0.59</v>
      </c>
      <c r="J9" s="212" t="n">
        <v>0.068247886953399</v>
      </c>
      <c r="K9" s="212" t="n">
        <v>-0.155</v>
      </c>
      <c r="L9" s="212" t="n">
        <v>-0.1775</v>
      </c>
      <c r="M9" s="252" t="n">
        <v>-0.02</v>
      </c>
      <c r="N9" s="252" t="n">
        <v>-0.175</v>
      </c>
      <c r="O9" s="212" t="n">
        <v>0.015</v>
      </c>
      <c r="P9" s="212" t="n">
        <v>-0.0775</v>
      </c>
      <c r="Q9" s="212" t="n">
        <v>-0.125</v>
      </c>
      <c r="R9" s="212" t="n">
        <v>-0.145</v>
      </c>
      <c r="S9" s="212" t="n">
        <v>-0.155</v>
      </c>
      <c r="T9" s="212" t="n">
        <v>-0.155</v>
      </c>
      <c r="U9" s="212" t="n">
        <v>-0.115</v>
      </c>
      <c r="V9" s="212" t="n">
        <v>-0.0675</v>
      </c>
      <c r="W9" s="212" t="n">
        <v>0.2025</v>
      </c>
      <c r="X9" s="212" t="n">
        <v>0.2025</v>
      </c>
      <c r="Y9" s="212" t="n">
        <v>0.1025</v>
      </c>
      <c r="Z9" s="212" t="n">
        <v>0.5025</v>
      </c>
      <c r="AA9" s="212" t="n">
        <v>0.305</v>
      </c>
      <c r="AB9" s="212" t="n">
        <v>0.395</v>
      </c>
      <c r="AC9" s="212" t="n">
        <v>-0.0275</v>
      </c>
      <c r="AD9" s="212" t="n">
        <v>-0.0425</v>
      </c>
      <c r="AE9" s="212" t="n">
        <v>-0.01</v>
      </c>
      <c r="AF9" s="212" t="n">
        <v>-0.04</v>
      </c>
      <c r="AG9" s="212" t="n">
        <v>0.005</v>
      </c>
      <c r="AH9" s="212" t="n">
        <v>-0.02</v>
      </c>
      <c r="AI9" s="212" t="n">
        <v>-0.065</v>
      </c>
      <c r="AJ9" s="212" t="n">
        <v>-0.055</v>
      </c>
      <c r="AK9" s="212" t="n">
        <v>-0.0725</v>
      </c>
      <c r="AL9" s="212" t="n">
        <v>-0.0225</v>
      </c>
      <c r="AM9" s="212" t="n">
        <v>-0.08</v>
      </c>
      <c r="AN9" s="212" t="n">
        <v>-0.1625</v>
      </c>
      <c r="AO9" s="212" t="n">
        <v>-0.0225</v>
      </c>
      <c r="AP9" s="212" t="n">
        <v>0.0125</v>
      </c>
      <c r="AQ9" s="212" t="n">
        <v>1.71</v>
      </c>
      <c r="AR9" s="212" t="n">
        <v>-0.065</v>
      </c>
      <c r="AS9" s="212" t="n">
        <v>-0.5075</v>
      </c>
      <c r="AT9" s="212" t="n">
        <v>-0.195</v>
      </c>
      <c r="AU9" s="212" t="n">
        <v>-0.42</v>
      </c>
      <c r="AV9" s="212" t="n">
        <v>0.49</v>
      </c>
      <c r="AW9" s="212" t="n">
        <v>-0.4425</v>
      </c>
      <c r="AX9" s="212" t="n">
        <v>-0.5075</v>
      </c>
      <c r="AY9" s="212" t="n">
        <v>0.4425</v>
      </c>
      <c r="AZ9" s="212" t="n">
        <v>-0.5075</v>
      </c>
      <c r="BA9" s="212" t="n">
        <v>-0.1625</v>
      </c>
      <c r="BB9" s="212" t="n">
        <v>-0.1295</v>
      </c>
      <c r="BC9" s="212" t="n">
        <v>-0.1625</v>
      </c>
      <c r="BD9" s="212" t="n">
        <v>-0.0775</v>
      </c>
      <c r="BE9" s="212" t="n">
        <v>-0.1475</v>
      </c>
      <c r="BF9" s="212" t="n">
        <v>-0.0275</v>
      </c>
      <c r="BG9" s="212" t="n">
        <v>-0.1125</v>
      </c>
      <c r="BH9" s="212" t="n">
        <v>-0.1</v>
      </c>
      <c r="BI9" s="212" t="n">
        <v>-0.065</v>
      </c>
      <c r="BJ9" s="212" t="n">
        <v>0.2775</v>
      </c>
      <c r="BK9" s="212" t="n">
        <v>0.235</v>
      </c>
      <c r="BL9" s="212" t="n">
        <v>0.2475</v>
      </c>
      <c r="BM9" s="212" t="n">
        <v>0.2025</v>
      </c>
      <c r="BN9" s="212" t="n">
        <v>0.86</v>
      </c>
    </row>
    <row r="10" customFormat="false" ht="12.75" hidden="false" customHeight="false" outlineLevel="0" collapsed="false">
      <c r="C10" s="244"/>
      <c r="G10" s="200" t="n">
        <v>36892</v>
      </c>
      <c r="H10" s="0" t="n">
        <v>4.85</v>
      </c>
      <c r="I10" s="215" t="n">
        <v>0.6</v>
      </c>
      <c r="J10" s="212" t="n">
        <v>0.068245902043498</v>
      </c>
      <c r="K10" s="212" t="n">
        <v>-0.1625</v>
      </c>
      <c r="L10" s="212" t="n">
        <v>-0.185</v>
      </c>
      <c r="M10" s="252" t="n">
        <v>-0.0075</v>
      </c>
      <c r="N10" s="252" t="n">
        <v>-0.1825</v>
      </c>
      <c r="O10" s="212" t="n">
        <v>0.0275</v>
      </c>
      <c r="P10" s="212" t="n">
        <v>-0.0775</v>
      </c>
      <c r="Q10" s="212" t="n">
        <v>-0.1325</v>
      </c>
      <c r="R10" s="212" t="n">
        <v>-0.1525</v>
      </c>
      <c r="S10" s="212" t="n">
        <v>-0.1625</v>
      </c>
      <c r="T10" s="212" t="n">
        <v>-0.1625</v>
      </c>
      <c r="U10" s="212" t="n">
        <v>-0.11875</v>
      </c>
      <c r="V10" s="212" t="n">
        <v>-0.0675</v>
      </c>
      <c r="W10" s="212" t="n">
        <v>0.2275</v>
      </c>
      <c r="X10" s="212" t="n">
        <v>0.2275</v>
      </c>
      <c r="Y10" s="212" t="n">
        <v>0.1275</v>
      </c>
      <c r="Z10" s="212" t="n">
        <v>0.485</v>
      </c>
      <c r="AA10" s="212" t="n">
        <v>0.31</v>
      </c>
      <c r="AB10" s="212" t="n">
        <v>0.465</v>
      </c>
      <c r="AC10" s="212" t="n">
        <v>-0.0275</v>
      </c>
      <c r="AD10" s="212" t="n">
        <v>-0.0425</v>
      </c>
      <c r="AE10" s="212" t="n">
        <v>-0.01</v>
      </c>
      <c r="AF10" s="212" t="n">
        <v>-0.04</v>
      </c>
      <c r="AG10" s="212" t="n">
        <v>0.005</v>
      </c>
      <c r="AH10" s="212" t="n">
        <v>-0.02</v>
      </c>
      <c r="AI10" s="212" t="n">
        <v>-0.065</v>
      </c>
      <c r="AJ10" s="212" t="n">
        <v>-0.055</v>
      </c>
      <c r="AK10" s="212" t="n">
        <v>-0.0725</v>
      </c>
      <c r="AL10" s="212" t="n">
        <v>-0.0225</v>
      </c>
      <c r="AM10" s="212" t="n">
        <v>-0.08</v>
      </c>
      <c r="AN10" s="212" t="n">
        <v>-0.17</v>
      </c>
      <c r="AO10" s="212" t="n">
        <v>-0.0225</v>
      </c>
      <c r="AP10" s="212" t="n">
        <v>0.0125</v>
      </c>
      <c r="AQ10" s="212" t="n">
        <v>2.245</v>
      </c>
      <c r="AR10" s="212" t="n">
        <v>-0.07</v>
      </c>
      <c r="AS10" s="212" t="n">
        <v>-0.5175</v>
      </c>
      <c r="AT10" s="212" t="n">
        <v>-0.195</v>
      </c>
      <c r="AU10" s="212" t="n">
        <v>-0.405</v>
      </c>
      <c r="AV10" s="212" t="n">
        <v>0.49</v>
      </c>
      <c r="AW10" s="212" t="n">
        <v>-0.4525</v>
      </c>
      <c r="AX10" s="212" t="n">
        <v>-0.5175</v>
      </c>
      <c r="AY10" s="212" t="n">
        <v>0.425</v>
      </c>
      <c r="AZ10" s="212" t="n">
        <v>-0.5175</v>
      </c>
      <c r="BA10" s="212" t="n">
        <v>-0.1475</v>
      </c>
      <c r="BB10" s="212" t="n">
        <v>-0.1295</v>
      </c>
      <c r="BC10" s="212" t="n">
        <v>-0.1475</v>
      </c>
      <c r="BD10" s="212" t="n">
        <v>-0.0775</v>
      </c>
      <c r="BE10" s="212" t="n">
        <v>-0.1525</v>
      </c>
      <c r="BF10" s="212" t="n">
        <v>-0.0275</v>
      </c>
      <c r="BG10" s="212" t="n">
        <v>-0.12</v>
      </c>
      <c r="BH10" s="212" t="n">
        <v>-0.105</v>
      </c>
      <c r="BI10" s="212" t="n">
        <v>-0.065</v>
      </c>
      <c r="BJ10" s="212" t="n">
        <v>0.27</v>
      </c>
      <c r="BK10" s="212" t="n">
        <v>0.27</v>
      </c>
      <c r="BL10" s="212" t="n">
        <v>0.2725</v>
      </c>
      <c r="BM10" s="212" t="n">
        <v>0.2275</v>
      </c>
      <c r="BN10" s="212" t="n">
        <v>1.08</v>
      </c>
    </row>
    <row r="11" customFormat="false" ht="12.75" hidden="false" customHeight="false" outlineLevel="0" collapsed="false">
      <c r="C11" s="244"/>
      <c r="G11" s="200" t="n">
        <v>36923</v>
      </c>
      <c r="H11" s="0" t="n">
        <v>4.58</v>
      </c>
      <c r="I11" s="215" t="n">
        <v>0.5925</v>
      </c>
      <c r="J11" s="212" t="n">
        <v>0.068477342037279</v>
      </c>
      <c r="K11" s="212" t="n">
        <v>-0.1475</v>
      </c>
      <c r="L11" s="212" t="n">
        <v>-0.17</v>
      </c>
      <c r="M11" s="252" t="n">
        <v>-0.0025</v>
      </c>
      <c r="N11" s="252" t="n">
        <v>-0.1675</v>
      </c>
      <c r="O11" s="212" t="n">
        <v>0.0325</v>
      </c>
      <c r="P11" s="212" t="n">
        <v>-0.0775</v>
      </c>
      <c r="Q11" s="212" t="n">
        <v>-0.1175</v>
      </c>
      <c r="R11" s="212" t="n">
        <v>-0.1375</v>
      </c>
      <c r="S11" s="212" t="n">
        <v>-0.1475</v>
      </c>
      <c r="T11" s="212" t="n">
        <v>-0.1475</v>
      </c>
      <c r="U11" s="212" t="n">
        <v>-0.11</v>
      </c>
      <c r="V11" s="212" t="n">
        <v>-0.0675</v>
      </c>
      <c r="W11" s="212" t="n">
        <v>0.2475</v>
      </c>
      <c r="X11" s="212" t="n">
        <v>0.2475</v>
      </c>
      <c r="Y11" s="212" t="n">
        <v>0.1375</v>
      </c>
      <c r="Z11" s="212" t="n">
        <v>0.345</v>
      </c>
      <c r="AA11" s="212" t="n">
        <v>0.315</v>
      </c>
      <c r="AB11" s="212" t="n">
        <v>0.435</v>
      </c>
      <c r="AC11" s="212" t="n">
        <v>-0.0275</v>
      </c>
      <c r="AD11" s="212" t="n">
        <v>-0.0425</v>
      </c>
      <c r="AE11" s="212" t="n">
        <v>-0.01</v>
      </c>
      <c r="AF11" s="212" t="n">
        <v>-0.04</v>
      </c>
      <c r="AG11" s="212" t="n">
        <v>0.005</v>
      </c>
      <c r="AH11" s="212" t="n">
        <v>-0.02</v>
      </c>
      <c r="AI11" s="212" t="n">
        <v>-0.065</v>
      </c>
      <c r="AJ11" s="212" t="n">
        <v>-0.055</v>
      </c>
      <c r="AK11" s="212" t="n">
        <v>-0.0725</v>
      </c>
      <c r="AL11" s="212" t="n">
        <v>-0.0225</v>
      </c>
      <c r="AM11" s="212" t="n">
        <v>-0.08</v>
      </c>
      <c r="AN11" s="212" t="n">
        <v>-0.1525</v>
      </c>
      <c r="AO11" s="212" t="n">
        <v>-0.0225</v>
      </c>
      <c r="AP11" s="212" t="n">
        <v>0.0125</v>
      </c>
      <c r="AQ11" s="212" t="n">
        <v>2.175</v>
      </c>
      <c r="AR11" s="212" t="n">
        <v>-0.0525</v>
      </c>
      <c r="AS11" s="212" t="n">
        <v>-0.5375</v>
      </c>
      <c r="AT11" s="212" t="n">
        <v>-0.195</v>
      </c>
      <c r="AU11" s="212" t="n">
        <v>-0.41</v>
      </c>
      <c r="AV11" s="212" t="n">
        <v>0.305</v>
      </c>
      <c r="AW11" s="212" t="n">
        <v>-0.4725</v>
      </c>
      <c r="AX11" s="212" t="n">
        <v>-0.5375</v>
      </c>
      <c r="AY11" s="212" t="n">
        <v>0.285</v>
      </c>
      <c r="AZ11" s="212" t="n">
        <v>-0.5375</v>
      </c>
      <c r="BA11" s="212" t="n">
        <v>-0.15</v>
      </c>
      <c r="BB11" s="212" t="n">
        <v>-0.1295</v>
      </c>
      <c r="BC11" s="212" t="n">
        <v>-0.15</v>
      </c>
      <c r="BD11" s="212" t="n">
        <v>-0.0775</v>
      </c>
      <c r="BE11" s="212" t="n">
        <v>-0.135</v>
      </c>
      <c r="BF11" s="212" t="n">
        <v>-0.0275</v>
      </c>
      <c r="BG11" s="212" t="n">
        <v>-0.1025</v>
      </c>
      <c r="BH11" s="212" t="n">
        <v>-0.0875</v>
      </c>
      <c r="BI11" s="212" t="n">
        <v>-0.065</v>
      </c>
      <c r="BJ11" s="212" t="n">
        <v>0.3</v>
      </c>
      <c r="BK11" s="212" t="n">
        <v>0.32</v>
      </c>
      <c r="BL11" s="212" t="n">
        <v>0.2925</v>
      </c>
      <c r="BM11" s="212" t="n">
        <v>0.2475</v>
      </c>
      <c r="BN11" s="212" t="n">
        <v>1.08</v>
      </c>
    </row>
    <row r="12" customFormat="false" ht="12.75" hidden="false" customHeight="false" outlineLevel="0" collapsed="false">
      <c r="C12" s="244"/>
      <c r="G12" s="200" t="n">
        <v>36951</v>
      </c>
      <c r="H12" s="251" t="n">
        <v>4.315</v>
      </c>
      <c r="I12" s="253" t="n">
        <v>0.53</v>
      </c>
      <c r="J12" s="212" t="n">
        <v>0.068686384627542</v>
      </c>
      <c r="K12" s="212" t="n">
        <v>-0.14</v>
      </c>
      <c r="L12" s="212" t="n">
        <v>-0.1625</v>
      </c>
      <c r="M12" s="252" t="n">
        <v>-0.005</v>
      </c>
      <c r="N12" s="252" t="n">
        <v>-0.16</v>
      </c>
      <c r="O12" s="212" t="n">
        <v>0.03</v>
      </c>
      <c r="P12" s="212" t="n">
        <v>-0.0775</v>
      </c>
      <c r="Q12" s="212" t="n">
        <v>-0.11</v>
      </c>
      <c r="R12" s="212" t="n">
        <v>-0.13</v>
      </c>
      <c r="S12" s="212" t="n">
        <v>-0.14</v>
      </c>
      <c r="T12" s="212" t="n">
        <v>-0.14</v>
      </c>
      <c r="U12" s="212" t="n">
        <v>-0.10125</v>
      </c>
      <c r="V12" s="212" t="n">
        <v>-0.0675</v>
      </c>
      <c r="W12" s="212" t="n">
        <v>0.235</v>
      </c>
      <c r="X12" s="212" t="n">
        <v>0.235</v>
      </c>
      <c r="Y12" s="212" t="n">
        <v>0.1225</v>
      </c>
      <c r="Z12" s="212" t="n">
        <v>0.305</v>
      </c>
      <c r="AA12" s="212" t="n">
        <v>0.295</v>
      </c>
      <c r="AB12" s="212" t="n">
        <v>0.39</v>
      </c>
      <c r="AC12" s="212" t="n">
        <v>-0.0275</v>
      </c>
      <c r="AD12" s="212" t="n">
        <v>-0.0425</v>
      </c>
      <c r="AE12" s="212" t="n">
        <v>-0.01</v>
      </c>
      <c r="AF12" s="212" t="n">
        <v>-0.04</v>
      </c>
      <c r="AG12" s="212" t="n">
        <v>0.005</v>
      </c>
      <c r="AH12" s="212" t="n">
        <v>-0.02</v>
      </c>
      <c r="AI12" s="212" t="n">
        <v>-0.065</v>
      </c>
      <c r="AJ12" s="212" t="n">
        <v>-0.055</v>
      </c>
      <c r="AK12" s="212" t="n">
        <v>-0.0725</v>
      </c>
      <c r="AL12" s="212" t="n">
        <v>-0.0225</v>
      </c>
      <c r="AM12" s="212" t="n">
        <v>-0.08</v>
      </c>
      <c r="AN12" s="212" t="n">
        <v>-0.135</v>
      </c>
      <c r="AO12" s="212" t="n">
        <v>-0.0225</v>
      </c>
      <c r="AP12" s="212" t="n">
        <v>0.0125</v>
      </c>
      <c r="AQ12" s="212" t="n">
        <v>1.135</v>
      </c>
      <c r="AR12" s="212" t="n">
        <v>-0.035</v>
      </c>
      <c r="AS12" s="212" t="n">
        <v>-0.5475</v>
      </c>
      <c r="AT12" s="212" t="n">
        <v>-0.1975</v>
      </c>
      <c r="AU12" s="212" t="n">
        <v>-0.4825</v>
      </c>
      <c r="AV12" s="212" t="n">
        <v>-0.065</v>
      </c>
      <c r="AW12" s="212" t="n">
        <v>-0.4825</v>
      </c>
      <c r="AX12" s="212" t="n">
        <v>-0.5475</v>
      </c>
      <c r="AY12" s="212" t="n">
        <v>0.245</v>
      </c>
      <c r="AZ12" s="212" t="n">
        <v>-0.5475</v>
      </c>
      <c r="BA12" s="212" t="n">
        <v>-0.1275</v>
      </c>
      <c r="BB12" s="212" t="n">
        <v>-0.142</v>
      </c>
      <c r="BC12" s="212" t="n">
        <v>-0.1275</v>
      </c>
      <c r="BD12" s="212" t="n">
        <v>-0.0775</v>
      </c>
      <c r="BE12" s="212" t="n">
        <v>-0.1175</v>
      </c>
      <c r="BF12" s="212" t="n">
        <v>-0.0275</v>
      </c>
      <c r="BG12" s="212" t="n">
        <v>-0.085</v>
      </c>
      <c r="BH12" s="212" t="n">
        <v>-0.07</v>
      </c>
      <c r="BI12" s="212" t="n">
        <v>-0.065</v>
      </c>
      <c r="BJ12" s="212" t="n">
        <v>0.3</v>
      </c>
      <c r="BK12" s="212" t="n">
        <v>0.31</v>
      </c>
      <c r="BL12" s="212" t="n">
        <v>0.28</v>
      </c>
      <c r="BM12" s="212" t="n">
        <v>0.235</v>
      </c>
      <c r="BN12" s="212" t="n">
        <v>0.75</v>
      </c>
    </row>
    <row r="13" customFormat="false" ht="12.75" hidden="false" customHeight="false" outlineLevel="0" collapsed="false">
      <c r="C13" s="244"/>
      <c r="G13" s="200" t="n">
        <v>36982</v>
      </c>
      <c r="H13" s="0" t="n">
        <v>4.055</v>
      </c>
      <c r="I13" s="215" t="n">
        <v>0.435</v>
      </c>
      <c r="J13" s="212" t="n">
        <v>0.068834971958648</v>
      </c>
      <c r="K13" s="212" t="n">
        <v>-0.15</v>
      </c>
      <c r="L13" s="212" t="n">
        <v>-0.1675</v>
      </c>
      <c r="M13" s="252" t="n">
        <v>-0.11</v>
      </c>
      <c r="N13" s="252" t="n">
        <v>-0.15</v>
      </c>
      <c r="O13" s="212" t="n">
        <v>-0.115</v>
      </c>
      <c r="P13" s="212" t="n">
        <v>-0.06</v>
      </c>
      <c r="Q13" s="212" t="n">
        <v>-0.095</v>
      </c>
      <c r="R13" s="212" t="n">
        <v>-0.12</v>
      </c>
      <c r="S13" s="212" t="n">
        <v>-0.15</v>
      </c>
      <c r="T13" s="212" t="n">
        <v>-0.15</v>
      </c>
      <c r="U13" s="212" t="n">
        <v>-0.09875</v>
      </c>
      <c r="V13" s="212" t="n">
        <v>-0.0675</v>
      </c>
      <c r="W13" s="212" t="n">
        <v>0.14</v>
      </c>
      <c r="X13" s="212" t="n">
        <v>0.14</v>
      </c>
      <c r="Y13" s="212" t="n">
        <v>0.0675</v>
      </c>
      <c r="Z13" s="212" t="n">
        <v>0.18</v>
      </c>
      <c r="AA13" s="212" t="n">
        <v>0.2</v>
      </c>
      <c r="AB13" s="212" t="n">
        <v>0.23</v>
      </c>
      <c r="AC13" s="212" t="n">
        <v>-0.025</v>
      </c>
      <c r="AD13" s="212" t="n">
        <v>-0.0325</v>
      </c>
      <c r="AE13" s="212" t="n">
        <v>0.005</v>
      </c>
      <c r="AF13" s="212" t="n">
        <v>-0.0225</v>
      </c>
      <c r="AG13" s="212" t="n">
        <v>0.005</v>
      </c>
      <c r="AH13" s="212" t="n">
        <v>-0.0075</v>
      </c>
      <c r="AI13" s="212" t="n">
        <v>-0.0625</v>
      </c>
      <c r="AJ13" s="212" t="n">
        <v>-0.055</v>
      </c>
      <c r="AK13" s="212" t="n">
        <v>-0.07</v>
      </c>
      <c r="AL13" s="212" t="n">
        <v>-0.02</v>
      </c>
      <c r="AM13" s="212" t="n">
        <v>-0.078</v>
      </c>
      <c r="AN13" s="212" t="n">
        <v>-0.13</v>
      </c>
      <c r="AO13" s="212" t="n">
        <v>-0.03</v>
      </c>
      <c r="AP13" s="212" t="n">
        <v>0.005</v>
      </c>
      <c r="AQ13" s="212" t="n">
        <v>0.52</v>
      </c>
      <c r="AR13" s="212" t="n">
        <v>0.005</v>
      </c>
      <c r="AS13" s="212" t="n">
        <v>-0.765</v>
      </c>
      <c r="AT13" s="212" t="n">
        <v>-0.15</v>
      </c>
      <c r="AU13" s="212" t="n">
        <v>-0.48</v>
      </c>
      <c r="AV13" s="212" t="n">
        <v>-0.385</v>
      </c>
      <c r="AW13" s="212" t="n">
        <v>-0.7</v>
      </c>
      <c r="AX13" s="212" t="n">
        <v>-0.765</v>
      </c>
      <c r="AY13" s="212" t="n">
        <v>0.18</v>
      </c>
      <c r="AZ13" s="212" t="n">
        <v>-0.765</v>
      </c>
      <c r="BA13" s="212" t="n">
        <v>-0.1225</v>
      </c>
      <c r="BB13" s="212" t="n">
        <v>-0.085</v>
      </c>
      <c r="BC13" s="212" t="n">
        <v>-0.1225</v>
      </c>
      <c r="BD13" s="212" t="n">
        <v>-0.0675</v>
      </c>
      <c r="BE13" s="212" t="n">
        <v>-0.11</v>
      </c>
      <c r="BF13" s="212" t="n">
        <v>-0.025</v>
      </c>
      <c r="BG13" s="212" t="n">
        <v>-0.07</v>
      </c>
      <c r="BH13" s="212" t="n">
        <v>-0.03</v>
      </c>
      <c r="BI13" s="212" t="n">
        <v>-0.0625</v>
      </c>
      <c r="BJ13" s="212" t="n">
        <v>0.2</v>
      </c>
      <c r="BK13" s="212" t="n">
        <v>0.1475</v>
      </c>
      <c r="BL13" s="212" t="n">
        <v>0.165</v>
      </c>
      <c r="BM13" s="212" t="n">
        <v>0.14</v>
      </c>
      <c r="BN13" s="212" t="n">
        <v>0.3775</v>
      </c>
    </row>
    <row r="14" customFormat="false" ht="12.75" hidden="false" customHeight="false" outlineLevel="0" collapsed="false">
      <c r="C14" s="244"/>
      <c r="G14" s="200" t="n">
        <v>37012</v>
      </c>
      <c r="H14" s="0" t="n">
        <v>3.95</v>
      </c>
      <c r="I14" s="215" t="n">
        <v>0.4</v>
      </c>
      <c r="J14" s="212" t="n">
        <v>0.068844146311537</v>
      </c>
      <c r="K14" s="212" t="n">
        <v>-0.145</v>
      </c>
      <c r="L14" s="212" t="n">
        <v>-0.1625</v>
      </c>
      <c r="M14" s="252" t="n">
        <v>-0.105</v>
      </c>
      <c r="N14" s="252" t="n">
        <v>-0.15</v>
      </c>
      <c r="O14" s="212" t="n">
        <v>-0.11</v>
      </c>
      <c r="P14" s="212" t="n">
        <v>-0.06</v>
      </c>
      <c r="Q14" s="212" t="n">
        <v>-0.09</v>
      </c>
      <c r="R14" s="212" t="n">
        <v>-0.115</v>
      </c>
      <c r="S14" s="212" t="n">
        <v>-0.145</v>
      </c>
      <c r="T14" s="212" t="n">
        <v>-0.145</v>
      </c>
      <c r="U14" s="212" t="n">
        <v>-0.09875</v>
      </c>
      <c r="V14" s="212" t="n">
        <v>-0.0675</v>
      </c>
      <c r="W14" s="212" t="n">
        <v>0.1275</v>
      </c>
      <c r="X14" s="212" t="n">
        <v>0.1275</v>
      </c>
      <c r="Y14" s="212" t="n">
        <v>0.055</v>
      </c>
      <c r="Z14" s="212" t="n">
        <v>0.2125</v>
      </c>
      <c r="AA14" s="212" t="n">
        <v>0.19</v>
      </c>
      <c r="AB14" s="212" t="n">
        <v>0.22</v>
      </c>
      <c r="AC14" s="212" t="n">
        <v>-0.025</v>
      </c>
      <c r="AD14" s="212" t="n">
        <v>-0.03275</v>
      </c>
      <c r="AE14" s="212" t="n">
        <v>0.00475</v>
      </c>
      <c r="AF14" s="212" t="n">
        <v>-0.02275</v>
      </c>
      <c r="AG14" s="212" t="n">
        <v>0.005</v>
      </c>
      <c r="AH14" s="212" t="n">
        <v>-0.0075</v>
      </c>
      <c r="AI14" s="212" t="n">
        <v>-0.0625</v>
      </c>
      <c r="AJ14" s="212" t="n">
        <v>-0.055</v>
      </c>
      <c r="AK14" s="212" t="n">
        <v>-0.07</v>
      </c>
      <c r="AL14" s="212" t="n">
        <v>-0.02</v>
      </c>
      <c r="AM14" s="212" t="n">
        <v>-0.078</v>
      </c>
      <c r="AN14" s="212" t="n">
        <v>-0.13</v>
      </c>
      <c r="AO14" s="212" t="n">
        <v>-0.03</v>
      </c>
      <c r="AP14" s="212" t="n">
        <v>0.005</v>
      </c>
      <c r="AQ14" s="212" t="n">
        <v>0.405</v>
      </c>
      <c r="AR14" s="212" t="n">
        <v>0.0075</v>
      </c>
      <c r="AS14" s="212" t="n">
        <v>-0.765</v>
      </c>
      <c r="AT14" s="212" t="n">
        <v>-0.15</v>
      </c>
      <c r="AU14" s="212" t="n">
        <v>-0.48</v>
      </c>
      <c r="AV14" s="212" t="n">
        <v>-0.385</v>
      </c>
      <c r="AW14" s="212" t="n">
        <v>-0.7</v>
      </c>
      <c r="AX14" s="212" t="n">
        <v>-0.765</v>
      </c>
      <c r="AY14" s="212" t="n">
        <v>0.2125</v>
      </c>
      <c r="AZ14" s="212" t="n">
        <v>-0.765</v>
      </c>
      <c r="BA14" s="212" t="n">
        <v>-0.12</v>
      </c>
      <c r="BB14" s="212" t="n">
        <v>-0.085</v>
      </c>
      <c r="BC14" s="212" t="n">
        <v>-0.12</v>
      </c>
      <c r="BD14" s="212" t="n">
        <v>-0.0675</v>
      </c>
      <c r="BE14" s="212" t="n">
        <v>-0.1075</v>
      </c>
      <c r="BF14" s="212" t="n">
        <v>-0.025</v>
      </c>
      <c r="BG14" s="212" t="n">
        <v>-0.07</v>
      </c>
      <c r="BH14" s="212" t="n">
        <v>-0.0275</v>
      </c>
      <c r="BI14" s="212" t="n">
        <v>-0.0625</v>
      </c>
      <c r="BJ14" s="212" t="n">
        <v>0.2</v>
      </c>
      <c r="BK14" s="212" t="n">
        <v>0.1475</v>
      </c>
      <c r="BL14" s="212" t="n">
        <v>0.1525</v>
      </c>
      <c r="BM14" s="212" t="n">
        <v>0.1275</v>
      </c>
      <c r="BN14" s="212" t="n">
        <v>0.315</v>
      </c>
    </row>
    <row r="15" customFormat="false" ht="12.75" hidden="false" customHeight="false" outlineLevel="0" collapsed="false">
      <c r="C15" s="244"/>
      <c r="G15" s="200" t="n">
        <v>37043</v>
      </c>
      <c r="H15" s="0" t="n">
        <v>3.935</v>
      </c>
      <c r="I15" s="215" t="n">
        <v>0.395</v>
      </c>
      <c r="J15" s="212" t="n">
        <v>0.068853626476217</v>
      </c>
      <c r="K15" s="212" t="n">
        <v>-0.14</v>
      </c>
      <c r="L15" s="212" t="n">
        <v>-0.1575</v>
      </c>
      <c r="M15" s="252" t="n">
        <v>-0.1</v>
      </c>
      <c r="N15" s="252" t="n">
        <v>-0.15</v>
      </c>
      <c r="O15" s="212" t="n">
        <v>-0.105</v>
      </c>
      <c r="P15" s="212" t="n">
        <v>-0.06</v>
      </c>
      <c r="Q15" s="212" t="n">
        <v>-0.085</v>
      </c>
      <c r="R15" s="212" t="n">
        <v>-0.11</v>
      </c>
      <c r="S15" s="212" t="n">
        <v>-0.14</v>
      </c>
      <c r="T15" s="212" t="n">
        <v>-0.14</v>
      </c>
      <c r="U15" s="212" t="n">
        <v>-0.09875</v>
      </c>
      <c r="V15" s="212" t="n">
        <v>-0.0675</v>
      </c>
      <c r="W15" s="212" t="n">
        <v>0.1225</v>
      </c>
      <c r="X15" s="212" t="n">
        <v>0.1225</v>
      </c>
      <c r="Y15" s="212" t="n">
        <v>0.0525</v>
      </c>
      <c r="Z15" s="212" t="n">
        <v>0.2325</v>
      </c>
      <c r="AA15" s="212" t="n">
        <v>0.19</v>
      </c>
      <c r="AB15" s="212" t="n">
        <v>0.22</v>
      </c>
      <c r="AC15" s="212" t="n">
        <v>-0.025</v>
      </c>
      <c r="AD15" s="212" t="n">
        <v>-0.03275</v>
      </c>
      <c r="AE15" s="212" t="n">
        <v>0.00475</v>
      </c>
      <c r="AF15" s="212" t="n">
        <v>-0.02275</v>
      </c>
      <c r="AG15" s="212" t="n">
        <v>0.005</v>
      </c>
      <c r="AH15" s="212" t="n">
        <v>-0.0075</v>
      </c>
      <c r="AI15" s="212" t="n">
        <v>-0.0625</v>
      </c>
      <c r="AJ15" s="212" t="n">
        <v>-0.055</v>
      </c>
      <c r="AK15" s="212" t="n">
        <v>-0.07</v>
      </c>
      <c r="AL15" s="212" t="n">
        <v>-0.02</v>
      </c>
      <c r="AM15" s="212" t="n">
        <v>-0.094</v>
      </c>
      <c r="AN15" s="212" t="n">
        <v>-0.13</v>
      </c>
      <c r="AO15" s="212" t="n">
        <v>-0.03</v>
      </c>
      <c r="AP15" s="212" t="n">
        <v>0.005</v>
      </c>
      <c r="AQ15" s="212" t="n">
        <v>0.395</v>
      </c>
      <c r="AR15" s="212" t="n">
        <v>0.015</v>
      </c>
      <c r="AS15" s="212" t="n">
        <v>-0.765</v>
      </c>
      <c r="AT15" s="212" t="n">
        <v>-0.15</v>
      </c>
      <c r="AU15" s="212" t="n">
        <v>-0.48</v>
      </c>
      <c r="AV15" s="212" t="n">
        <v>-0.385</v>
      </c>
      <c r="AW15" s="212" t="n">
        <v>-0.7</v>
      </c>
      <c r="AX15" s="212" t="n">
        <v>-0.765</v>
      </c>
      <c r="AY15" s="212" t="n">
        <v>0.2325</v>
      </c>
      <c r="AZ15" s="212" t="n">
        <v>-0.765</v>
      </c>
      <c r="BA15" s="212" t="n">
        <v>-0.1125</v>
      </c>
      <c r="BB15" s="212" t="n">
        <v>-0.085</v>
      </c>
      <c r="BC15" s="212" t="n">
        <v>-0.1125</v>
      </c>
      <c r="BD15" s="212" t="n">
        <v>-0.0675</v>
      </c>
      <c r="BE15" s="212" t="n">
        <v>-0.1</v>
      </c>
      <c r="BF15" s="212" t="n">
        <v>-0.025</v>
      </c>
      <c r="BG15" s="212" t="n">
        <v>-0.07</v>
      </c>
      <c r="BH15" s="212" t="n">
        <v>-0.02</v>
      </c>
      <c r="BI15" s="212" t="n">
        <v>-0.0625</v>
      </c>
      <c r="BJ15" s="212" t="n">
        <v>0.2</v>
      </c>
      <c r="BK15" s="212" t="n">
        <v>0.1475</v>
      </c>
      <c r="BL15" s="212" t="n">
        <v>0.1475</v>
      </c>
      <c r="BM15" s="212" t="n">
        <v>0.1225</v>
      </c>
      <c r="BN15" s="212" t="n">
        <v>0.315</v>
      </c>
    </row>
    <row r="16" customFormat="false" ht="12.75" hidden="false" customHeight="false" outlineLevel="0" collapsed="false">
      <c r="C16" s="244"/>
      <c r="G16" s="200" t="n">
        <v>37073</v>
      </c>
      <c r="H16" s="0" t="n">
        <v>3.92</v>
      </c>
      <c r="I16" s="215" t="n">
        <v>0.395</v>
      </c>
      <c r="J16" s="212" t="n">
        <v>0.068863830234299</v>
      </c>
      <c r="K16" s="212" t="n">
        <v>-0.14</v>
      </c>
      <c r="L16" s="212" t="n">
        <v>-0.1575</v>
      </c>
      <c r="M16" s="252" t="n">
        <v>-0.1</v>
      </c>
      <c r="N16" s="252" t="n">
        <v>-0.15</v>
      </c>
      <c r="O16" s="212" t="n">
        <v>-0.105</v>
      </c>
      <c r="P16" s="212" t="n">
        <v>-0.06</v>
      </c>
      <c r="Q16" s="212" t="n">
        <v>-0.085</v>
      </c>
      <c r="R16" s="212" t="n">
        <v>-0.11</v>
      </c>
      <c r="S16" s="212" t="n">
        <v>-0.14</v>
      </c>
      <c r="T16" s="212" t="n">
        <v>-0.14</v>
      </c>
      <c r="U16" s="212" t="n">
        <v>-0.09875</v>
      </c>
      <c r="V16" s="212" t="n">
        <v>-0.0675</v>
      </c>
      <c r="W16" s="212" t="n">
        <v>0.115</v>
      </c>
      <c r="X16" s="212" t="n">
        <v>0.115</v>
      </c>
      <c r="Y16" s="212" t="n">
        <v>0.0425</v>
      </c>
      <c r="Z16" s="212" t="n">
        <v>0.8675</v>
      </c>
      <c r="AA16" s="212" t="n">
        <v>0.19</v>
      </c>
      <c r="AB16" s="212" t="n">
        <v>0.2325</v>
      </c>
      <c r="AC16" s="212" t="n">
        <v>-0.025</v>
      </c>
      <c r="AD16" s="212" t="n">
        <v>-0.03275</v>
      </c>
      <c r="AE16" s="212" t="n">
        <v>0.00475</v>
      </c>
      <c r="AF16" s="212" t="n">
        <v>-0.02275</v>
      </c>
      <c r="AG16" s="212" t="n">
        <v>0.005</v>
      </c>
      <c r="AH16" s="212" t="n">
        <v>-0.0075</v>
      </c>
      <c r="AI16" s="212" t="n">
        <v>-0.0625</v>
      </c>
      <c r="AJ16" s="212" t="n">
        <v>-0.055</v>
      </c>
      <c r="AK16" s="212" t="n">
        <v>-0.07</v>
      </c>
      <c r="AL16" s="212" t="n">
        <v>-0.02</v>
      </c>
      <c r="AM16" s="212" t="n">
        <v>-0.087</v>
      </c>
      <c r="AN16" s="212" t="n">
        <v>-0.13</v>
      </c>
      <c r="AO16" s="212" t="n">
        <v>-0.03</v>
      </c>
      <c r="AP16" s="212" t="n">
        <v>0.005</v>
      </c>
      <c r="AQ16" s="212" t="n">
        <v>0.46</v>
      </c>
      <c r="AR16" s="212" t="n">
        <v>0.02</v>
      </c>
      <c r="AS16" s="212" t="n">
        <v>-0.8</v>
      </c>
      <c r="AT16" s="212" t="n">
        <v>-0.15</v>
      </c>
      <c r="AU16" s="212" t="n">
        <v>-0.48</v>
      </c>
      <c r="AV16" s="212" t="n">
        <v>-0.385</v>
      </c>
      <c r="AW16" s="212" t="n">
        <v>-0.735</v>
      </c>
      <c r="AX16" s="212" t="n">
        <v>-0.8</v>
      </c>
      <c r="AY16" s="212" t="n">
        <v>0.8675</v>
      </c>
      <c r="AZ16" s="212" t="n">
        <v>-0.8</v>
      </c>
      <c r="BA16" s="212" t="n">
        <v>-0.12</v>
      </c>
      <c r="BB16" s="212" t="n">
        <v>-0.085</v>
      </c>
      <c r="BC16" s="212" t="n">
        <v>-0.12</v>
      </c>
      <c r="BD16" s="212" t="n">
        <v>-0.0675</v>
      </c>
      <c r="BE16" s="212" t="n">
        <v>-0.095</v>
      </c>
      <c r="BF16" s="212" t="n">
        <v>-0.025</v>
      </c>
      <c r="BG16" s="212" t="n">
        <v>-0.07</v>
      </c>
      <c r="BH16" s="212" t="n">
        <v>-0.015</v>
      </c>
      <c r="BI16" s="212" t="n">
        <v>-0.0625</v>
      </c>
      <c r="BJ16" s="212" t="n">
        <v>0.2</v>
      </c>
      <c r="BK16" s="212" t="n">
        <v>0.1475</v>
      </c>
      <c r="BL16" s="212" t="n">
        <v>0.14</v>
      </c>
      <c r="BM16" s="212" t="n">
        <v>0.115</v>
      </c>
      <c r="BN16" s="212" t="n">
        <v>0.3275</v>
      </c>
    </row>
    <row r="17" customFormat="false" ht="12.75" hidden="false" customHeight="false" outlineLevel="0" collapsed="false">
      <c r="C17" s="244"/>
      <c r="G17" s="200" t="n">
        <v>37104</v>
      </c>
      <c r="H17" s="0" t="n">
        <v>3.92</v>
      </c>
      <c r="I17" s="215" t="n">
        <v>0.395</v>
      </c>
      <c r="J17" s="212" t="n">
        <v>0.068876303277673</v>
      </c>
      <c r="K17" s="212" t="n">
        <v>-0.14</v>
      </c>
      <c r="L17" s="212" t="n">
        <v>-0.1575</v>
      </c>
      <c r="M17" s="252" t="n">
        <v>-0.1</v>
      </c>
      <c r="N17" s="252" t="n">
        <v>-0.15</v>
      </c>
      <c r="O17" s="212" t="n">
        <v>-0.105</v>
      </c>
      <c r="P17" s="212" t="n">
        <v>-0.06</v>
      </c>
      <c r="Q17" s="212" t="n">
        <v>-0.085</v>
      </c>
      <c r="R17" s="212" t="n">
        <v>-0.11</v>
      </c>
      <c r="S17" s="212" t="n">
        <v>-0.14</v>
      </c>
      <c r="T17" s="212" t="n">
        <v>-0.14</v>
      </c>
      <c r="U17" s="212" t="n">
        <v>-0.09875</v>
      </c>
      <c r="V17" s="212" t="n">
        <v>-0.0675</v>
      </c>
      <c r="W17" s="212" t="n">
        <v>0.1125</v>
      </c>
      <c r="X17" s="212" t="n">
        <v>0.1125</v>
      </c>
      <c r="Y17" s="212" t="n">
        <v>0.055</v>
      </c>
      <c r="Z17" s="212" t="n">
        <v>0.9175</v>
      </c>
      <c r="AA17" s="212" t="n">
        <v>0.19</v>
      </c>
      <c r="AB17" s="212" t="n">
        <v>0.2325</v>
      </c>
      <c r="AC17" s="212" t="n">
        <v>-0.025</v>
      </c>
      <c r="AD17" s="212" t="n">
        <v>-0.03275</v>
      </c>
      <c r="AE17" s="212" t="n">
        <v>0.00475</v>
      </c>
      <c r="AF17" s="212" t="n">
        <v>-0.02275</v>
      </c>
      <c r="AG17" s="212" t="n">
        <v>0.005</v>
      </c>
      <c r="AH17" s="212" t="n">
        <v>-0.0075</v>
      </c>
      <c r="AI17" s="212" t="n">
        <v>-0.0625</v>
      </c>
      <c r="AJ17" s="212" t="n">
        <v>-0.055</v>
      </c>
      <c r="AK17" s="212" t="n">
        <v>-0.07</v>
      </c>
      <c r="AL17" s="212" t="n">
        <v>-0.02</v>
      </c>
      <c r="AM17" s="212" t="n">
        <v>-0.068</v>
      </c>
      <c r="AN17" s="212" t="n">
        <v>-0.13</v>
      </c>
      <c r="AO17" s="212" t="n">
        <v>-0.03</v>
      </c>
      <c r="AP17" s="212" t="n">
        <v>0.005</v>
      </c>
      <c r="AQ17" s="212" t="n">
        <v>0.46</v>
      </c>
      <c r="AR17" s="212" t="n">
        <v>0.02</v>
      </c>
      <c r="AS17" s="212" t="n">
        <v>-0.8</v>
      </c>
      <c r="AT17" s="212" t="n">
        <v>-0.15</v>
      </c>
      <c r="AU17" s="212" t="n">
        <v>-0.48</v>
      </c>
      <c r="AV17" s="212" t="n">
        <v>-0.385</v>
      </c>
      <c r="AW17" s="212" t="n">
        <v>-0.735</v>
      </c>
      <c r="AX17" s="212" t="n">
        <v>-0.8</v>
      </c>
      <c r="AY17" s="212" t="n">
        <v>0.9175</v>
      </c>
      <c r="AZ17" s="212" t="n">
        <v>-0.8</v>
      </c>
      <c r="BA17" s="212" t="n">
        <v>-0.1075</v>
      </c>
      <c r="BB17" s="212" t="n">
        <v>-0.085</v>
      </c>
      <c r="BC17" s="212" t="n">
        <v>-0.1075</v>
      </c>
      <c r="BD17" s="212" t="n">
        <v>-0.0675</v>
      </c>
      <c r="BE17" s="212" t="n">
        <v>-0.095</v>
      </c>
      <c r="BF17" s="212" t="n">
        <v>-0.025</v>
      </c>
      <c r="BG17" s="212" t="n">
        <v>-0.07</v>
      </c>
      <c r="BH17" s="212" t="n">
        <v>-0.015</v>
      </c>
      <c r="BI17" s="212" t="n">
        <v>-0.0625</v>
      </c>
      <c r="BJ17" s="212" t="n">
        <v>0.2</v>
      </c>
      <c r="BK17" s="212" t="n">
        <v>0.1475</v>
      </c>
      <c r="BL17" s="212" t="n">
        <v>0.1375</v>
      </c>
      <c r="BM17" s="212" t="n">
        <v>0.1125</v>
      </c>
      <c r="BN17" s="212" t="n">
        <v>0.3275</v>
      </c>
    </row>
    <row r="18" customFormat="false" ht="12.75" hidden="false" customHeight="false" outlineLevel="0" collapsed="false">
      <c r="C18" s="244"/>
      <c r="G18" s="200" t="n">
        <v>37135</v>
      </c>
      <c r="H18" s="0" t="n">
        <v>3.9</v>
      </c>
      <c r="I18" s="215" t="n">
        <v>0.395</v>
      </c>
      <c r="J18" s="212" t="n">
        <v>0.068888776321097</v>
      </c>
      <c r="K18" s="212" t="n">
        <v>-0.135</v>
      </c>
      <c r="L18" s="212" t="n">
        <v>-0.1525</v>
      </c>
      <c r="M18" s="252" t="n">
        <v>-0.095</v>
      </c>
      <c r="N18" s="252" t="n">
        <v>-0.15</v>
      </c>
      <c r="O18" s="212" t="n">
        <v>-0.1</v>
      </c>
      <c r="P18" s="212" t="n">
        <v>-0.06</v>
      </c>
      <c r="Q18" s="212" t="n">
        <v>-0.08</v>
      </c>
      <c r="R18" s="212" t="n">
        <v>-0.105</v>
      </c>
      <c r="S18" s="212" t="n">
        <v>-0.135</v>
      </c>
      <c r="T18" s="212" t="n">
        <v>-0.135</v>
      </c>
      <c r="U18" s="212" t="n">
        <v>-0.09875</v>
      </c>
      <c r="V18" s="212" t="n">
        <v>-0.0675</v>
      </c>
      <c r="W18" s="212" t="n">
        <v>0.1125</v>
      </c>
      <c r="X18" s="212" t="n">
        <v>0.1125</v>
      </c>
      <c r="Y18" s="212" t="n">
        <v>0.055</v>
      </c>
      <c r="Z18" s="212" t="n">
        <v>0.895</v>
      </c>
      <c r="AA18" s="212" t="n">
        <v>0.185</v>
      </c>
      <c r="AB18" s="212" t="n">
        <v>0.21</v>
      </c>
      <c r="AC18" s="212" t="n">
        <v>-0.025</v>
      </c>
      <c r="AD18" s="212" t="n">
        <v>-0.03275</v>
      </c>
      <c r="AE18" s="212" t="n">
        <v>0.00475</v>
      </c>
      <c r="AF18" s="212" t="n">
        <v>-0.02275</v>
      </c>
      <c r="AG18" s="212" t="n">
        <v>0.005</v>
      </c>
      <c r="AH18" s="212" t="n">
        <v>-0.0075</v>
      </c>
      <c r="AI18" s="212" t="n">
        <v>-0.0625</v>
      </c>
      <c r="AJ18" s="212" t="n">
        <v>-0.0525</v>
      </c>
      <c r="AK18" s="212" t="n">
        <v>-0.0675</v>
      </c>
      <c r="AL18" s="212" t="n">
        <v>-0.02</v>
      </c>
      <c r="AM18" s="212" t="n">
        <v>-0.066</v>
      </c>
      <c r="AN18" s="212" t="n">
        <v>-0.13</v>
      </c>
      <c r="AO18" s="212" t="n">
        <v>-0.03</v>
      </c>
      <c r="AP18" s="212" t="n">
        <v>0.005</v>
      </c>
      <c r="AQ18" s="212" t="n">
        <v>0.395</v>
      </c>
      <c r="AR18" s="212" t="n">
        <v>0.015</v>
      </c>
      <c r="AS18" s="212" t="n">
        <v>-0.8</v>
      </c>
      <c r="AT18" s="212" t="n">
        <v>-0.15</v>
      </c>
      <c r="AU18" s="212" t="n">
        <v>-0.48</v>
      </c>
      <c r="AV18" s="212" t="n">
        <v>-0.385</v>
      </c>
      <c r="AW18" s="212" t="n">
        <v>-0.735</v>
      </c>
      <c r="AX18" s="212" t="n">
        <v>-0.8</v>
      </c>
      <c r="AY18" s="212" t="n">
        <v>0.895</v>
      </c>
      <c r="AZ18" s="212" t="n">
        <v>-0.8</v>
      </c>
      <c r="BA18" s="212" t="n">
        <v>-0.1125</v>
      </c>
      <c r="BB18" s="212" t="n">
        <v>-0.085</v>
      </c>
      <c r="BC18" s="212" t="n">
        <v>-0.1125</v>
      </c>
      <c r="BD18" s="212" t="n">
        <v>-0.0675</v>
      </c>
      <c r="BE18" s="212" t="n">
        <v>-0.11</v>
      </c>
      <c r="BF18" s="212" t="n">
        <v>-0.025</v>
      </c>
      <c r="BG18" s="212" t="n">
        <v>-0.07</v>
      </c>
      <c r="BH18" s="212" t="n">
        <v>-0.02</v>
      </c>
      <c r="BI18" s="212" t="n">
        <v>-0.0625</v>
      </c>
      <c r="BJ18" s="212" t="n">
        <v>0.2</v>
      </c>
      <c r="BK18" s="212" t="n">
        <v>0.1475</v>
      </c>
      <c r="BL18" s="212" t="n">
        <v>0.1375</v>
      </c>
      <c r="BM18" s="212" t="n">
        <v>0.1125</v>
      </c>
      <c r="BN18" s="212" t="n">
        <v>0.3175</v>
      </c>
    </row>
    <row r="19" customFormat="false" ht="12.75" hidden="false" customHeight="false" outlineLevel="0" collapsed="false">
      <c r="C19" s="244"/>
      <c r="G19" s="200" t="n">
        <v>37165</v>
      </c>
      <c r="H19" s="0" t="n">
        <v>3.885</v>
      </c>
      <c r="I19" s="215" t="n">
        <v>0.3975</v>
      </c>
      <c r="J19" s="212" t="n">
        <v>0.068902519123611</v>
      </c>
      <c r="K19" s="212" t="n">
        <v>-0.13</v>
      </c>
      <c r="L19" s="212" t="n">
        <v>-0.1475</v>
      </c>
      <c r="M19" s="252" t="n">
        <v>-0.09</v>
      </c>
      <c r="N19" s="252" t="n">
        <v>-0.15</v>
      </c>
      <c r="O19" s="212" t="n">
        <v>-0.095</v>
      </c>
      <c r="P19" s="212" t="n">
        <v>-0.06</v>
      </c>
      <c r="Q19" s="212" t="n">
        <v>-0.075</v>
      </c>
      <c r="R19" s="212" t="n">
        <v>-0.1</v>
      </c>
      <c r="S19" s="212" t="n">
        <v>-0.13</v>
      </c>
      <c r="T19" s="212" t="n">
        <v>-0.13</v>
      </c>
      <c r="U19" s="212" t="n">
        <v>-0.09875</v>
      </c>
      <c r="V19" s="212" t="n">
        <v>-0.0675</v>
      </c>
      <c r="W19" s="212" t="n">
        <v>0.1275</v>
      </c>
      <c r="X19" s="212" t="n">
        <v>0.1275</v>
      </c>
      <c r="Y19" s="212" t="n">
        <v>0.075</v>
      </c>
      <c r="Z19" s="212" t="n">
        <v>0.34</v>
      </c>
      <c r="AA19" s="212" t="n">
        <v>0.19</v>
      </c>
      <c r="AB19" s="212" t="n">
        <v>0.23</v>
      </c>
      <c r="AC19" s="212" t="n">
        <v>-0.025</v>
      </c>
      <c r="AD19" s="212" t="n">
        <v>-0.03275</v>
      </c>
      <c r="AE19" s="212" t="n">
        <v>0.00475</v>
      </c>
      <c r="AF19" s="212" t="n">
        <v>-0.02275</v>
      </c>
      <c r="AG19" s="212" t="n">
        <v>0.005</v>
      </c>
      <c r="AH19" s="212" t="n">
        <v>-0.0075</v>
      </c>
      <c r="AI19" s="212" t="n">
        <v>-0.0625</v>
      </c>
      <c r="AJ19" s="212" t="n">
        <v>-0.0525</v>
      </c>
      <c r="AK19" s="212" t="n">
        <v>-0.0675</v>
      </c>
      <c r="AL19" s="212" t="n">
        <v>-0.02</v>
      </c>
      <c r="AM19" s="212" t="n">
        <v>-0.068</v>
      </c>
      <c r="AN19" s="212" t="n">
        <v>-0.13</v>
      </c>
      <c r="AO19" s="212" t="n">
        <v>-0.03</v>
      </c>
      <c r="AP19" s="212" t="n">
        <v>0.005</v>
      </c>
      <c r="AQ19" s="212" t="n">
        <v>0.461</v>
      </c>
      <c r="AR19" s="212" t="n">
        <v>0.005</v>
      </c>
      <c r="AS19" s="212" t="n">
        <v>-0.8</v>
      </c>
      <c r="AT19" s="212" t="n">
        <v>-0.15</v>
      </c>
      <c r="AU19" s="212" t="n">
        <v>-0.48</v>
      </c>
      <c r="AV19" s="212" t="n">
        <v>-0.385</v>
      </c>
      <c r="AW19" s="212" t="n">
        <v>-0.735</v>
      </c>
      <c r="AX19" s="212" t="n">
        <v>-0.8</v>
      </c>
      <c r="AY19" s="212" t="n">
        <v>0.34</v>
      </c>
      <c r="AZ19" s="212" t="n">
        <v>-0.8</v>
      </c>
      <c r="BA19" s="212" t="n">
        <v>-0.1225</v>
      </c>
      <c r="BB19" s="212" t="n">
        <v>-0.085</v>
      </c>
      <c r="BC19" s="212" t="n">
        <v>-0.1225</v>
      </c>
      <c r="BD19" s="212" t="n">
        <v>-0.0675</v>
      </c>
      <c r="BE19" s="212" t="n">
        <v>-0.1125</v>
      </c>
      <c r="BF19" s="212" t="n">
        <v>-0.025</v>
      </c>
      <c r="BG19" s="212" t="n">
        <v>-0.07</v>
      </c>
      <c r="BH19" s="212" t="n">
        <v>-0.03</v>
      </c>
      <c r="BI19" s="212" t="n">
        <v>-0.0625</v>
      </c>
      <c r="BJ19" s="212" t="n">
        <v>0.2</v>
      </c>
      <c r="BK19" s="212" t="n">
        <v>0.1475</v>
      </c>
      <c r="BL19" s="212" t="n">
        <v>0.1525</v>
      </c>
      <c r="BM19" s="212" t="n">
        <v>0.1275</v>
      </c>
      <c r="BN19" s="212" t="n">
        <v>0.33</v>
      </c>
    </row>
    <row r="20" customFormat="false" ht="12.75" hidden="false" customHeight="false" outlineLevel="0" collapsed="false">
      <c r="C20" s="244"/>
      <c r="G20" s="200" t="n">
        <v>37196</v>
      </c>
      <c r="H20" s="0" t="n">
        <v>3.99</v>
      </c>
      <c r="I20" s="215" t="n">
        <v>0.4075</v>
      </c>
      <c r="J20" s="212" t="n">
        <v>0.068919453955852</v>
      </c>
      <c r="K20" s="212" t="n">
        <v>-0.1325</v>
      </c>
      <c r="L20" s="212" t="n">
        <v>-0.15</v>
      </c>
      <c r="M20" s="252" t="n">
        <v>-0.0325</v>
      </c>
      <c r="N20" s="252" t="n">
        <v>-0.1525</v>
      </c>
      <c r="O20" s="212" t="n">
        <v>0.0025</v>
      </c>
      <c r="P20" s="212" t="n">
        <v>-0.0775</v>
      </c>
      <c r="Q20" s="212" t="n">
        <v>-0.0925</v>
      </c>
      <c r="R20" s="212" t="n">
        <v>-0.1025</v>
      </c>
      <c r="S20" s="212" t="n">
        <v>-0.1325</v>
      </c>
      <c r="T20" s="212" t="n">
        <v>-0.1325</v>
      </c>
      <c r="U20" s="212" t="n">
        <v>-0.11125</v>
      </c>
      <c r="V20" s="212" t="n">
        <v>-0.07</v>
      </c>
      <c r="W20" s="212" t="n">
        <v>0.1875</v>
      </c>
      <c r="X20" s="212" t="n">
        <v>0.1875</v>
      </c>
      <c r="Y20" s="212" t="n">
        <v>0.09</v>
      </c>
      <c r="Z20" s="212" t="n">
        <v>0.535</v>
      </c>
      <c r="AA20" s="212" t="n">
        <v>0.2675</v>
      </c>
      <c r="AB20" s="212" t="n">
        <v>0.285</v>
      </c>
      <c r="AC20" s="212" t="n">
        <v>-0.028</v>
      </c>
      <c r="AD20" s="212" t="n">
        <v>-0.045</v>
      </c>
      <c r="AE20" s="212" t="n">
        <v>-0.01</v>
      </c>
      <c r="AF20" s="212" t="n">
        <v>-0.0375</v>
      </c>
      <c r="AG20" s="212" t="n">
        <v>0.005</v>
      </c>
      <c r="AH20" s="212" t="n">
        <v>-0.0175</v>
      </c>
      <c r="AI20" s="212" t="n">
        <v>-0.065</v>
      </c>
      <c r="AJ20" s="212" t="n">
        <v>-0.055</v>
      </c>
      <c r="AK20" s="212" t="n">
        <v>-0.0705</v>
      </c>
      <c r="AL20" s="212" t="n">
        <v>-0.0215</v>
      </c>
      <c r="AM20" s="212" t="n">
        <v>-0.085</v>
      </c>
      <c r="AN20" s="212" t="n">
        <v>-0.1525</v>
      </c>
      <c r="AO20" s="212" t="n">
        <v>-0.0225</v>
      </c>
      <c r="AP20" s="212" t="n">
        <v>0.0125</v>
      </c>
      <c r="AQ20" s="212" t="n">
        <v>0.93</v>
      </c>
      <c r="AR20" s="212" t="n">
        <v>-0.0425</v>
      </c>
      <c r="AS20" s="212" t="n">
        <v>-0.38</v>
      </c>
      <c r="AT20" s="212" t="n">
        <v>-0.14</v>
      </c>
      <c r="AU20" s="212" t="n">
        <v>-0.2675</v>
      </c>
      <c r="AV20" s="212" t="n">
        <v>0.11</v>
      </c>
      <c r="AW20" s="212" t="n">
        <v>-0.33</v>
      </c>
      <c r="AX20" s="212" t="n">
        <v>-0.38</v>
      </c>
      <c r="AY20" s="212" t="n">
        <v>0.34</v>
      </c>
      <c r="AZ20" s="212" t="n">
        <v>-0.38</v>
      </c>
      <c r="BA20" s="212" t="n">
        <v>-0.12</v>
      </c>
      <c r="BB20" s="212" t="n">
        <v>-0.125</v>
      </c>
      <c r="BC20" s="212" t="n">
        <v>-0.12</v>
      </c>
      <c r="BD20" s="212" t="n">
        <v>-0.07</v>
      </c>
      <c r="BE20" s="212" t="n">
        <v>-0.11</v>
      </c>
      <c r="BF20" s="212" t="n">
        <v>-0.0265</v>
      </c>
      <c r="BG20" s="212" t="n">
        <v>-0.1025</v>
      </c>
      <c r="BH20" s="212" t="n">
        <v>-0.0775</v>
      </c>
      <c r="BI20" s="212" t="n">
        <v>-0.065</v>
      </c>
      <c r="BJ20" s="212" t="n">
        <v>0.21</v>
      </c>
      <c r="BK20" s="212" t="n">
        <v>0.265</v>
      </c>
      <c r="BL20" s="212" t="n">
        <v>0.2225</v>
      </c>
      <c r="BM20" s="212" t="n">
        <v>0.1875</v>
      </c>
      <c r="BN20" s="212" t="n">
        <v>0.55</v>
      </c>
    </row>
    <row r="21" customFormat="false" ht="12.75" hidden="false" customHeight="false" outlineLevel="0" collapsed="false">
      <c r="C21" s="244"/>
      <c r="G21" s="200" t="n">
        <v>37226</v>
      </c>
      <c r="H21" s="0" t="n">
        <v>4.075</v>
      </c>
      <c r="I21" s="215" t="n">
        <v>0.4125</v>
      </c>
      <c r="J21" s="212" t="n">
        <v>0.068935842503271</v>
      </c>
      <c r="K21" s="212" t="n">
        <v>-0.135</v>
      </c>
      <c r="L21" s="212" t="n">
        <v>-0.1525</v>
      </c>
      <c r="M21" s="252" t="n">
        <v>-0.0125</v>
      </c>
      <c r="N21" s="252" t="n">
        <v>-0.155</v>
      </c>
      <c r="O21" s="212" t="n">
        <v>0.0225</v>
      </c>
      <c r="P21" s="212" t="n">
        <v>-0.0775</v>
      </c>
      <c r="Q21" s="212" t="n">
        <v>-0.095</v>
      </c>
      <c r="R21" s="212" t="n">
        <v>-0.105</v>
      </c>
      <c r="S21" s="212" t="n">
        <v>-0.135</v>
      </c>
      <c r="T21" s="212" t="n">
        <v>-0.135</v>
      </c>
      <c r="U21" s="212" t="n">
        <v>-0.11125</v>
      </c>
      <c r="V21" s="212" t="n">
        <v>-0.07</v>
      </c>
      <c r="W21" s="212" t="n">
        <v>0.2275</v>
      </c>
      <c r="X21" s="212" t="n">
        <v>0.2275</v>
      </c>
      <c r="Y21" s="212" t="n">
        <v>0.13</v>
      </c>
      <c r="Z21" s="212" t="n">
        <v>0.535</v>
      </c>
      <c r="AA21" s="212" t="n">
        <v>0.3025</v>
      </c>
      <c r="AB21" s="212" t="n">
        <v>0.375</v>
      </c>
      <c r="AC21" s="212" t="n">
        <v>-0.0255</v>
      </c>
      <c r="AD21" s="212" t="n">
        <v>-0.045</v>
      </c>
      <c r="AE21" s="212" t="n">
        <v>-0.01</v>
      </c>
      <c r="AF21" s="212" t="n">
        <v>-0.0375</v>
      </c>
      <c r="AG21" s="212" t="n">
        <v>0.005</v>
      </c>
      <c r="AH21" s="212" t="n">
        <v>-0.0175</v>
      </c>
      <c r="AI21" s="212" t="n">
        <v>-0.065</v>
      </c>
      <c r="AJ21" s="212" t="n">
        <v>-0.055</v>
      </c>
      <c r="AK21" s="212" t="n">
        <v>-0.0705</v>
      </c>
      <c r="AL21" s="212" t="n">
        <v>-0.0215</v>
      </c>
      <c r="AM21" s="212" t="n">
        <v>-0.085</v>
      </c>
      <c r="AN21" s="212" t="n">
        <v>-0.1525</v>
      </c>
      <c r="AO21" s="212" t="n">
        <v>-0.0225</v>
      </c>
      <c r="AP21" s="212" t="n">
        <v>0.0125</v>
      </c>
      <c r="AQ21" s="212" t="n">
        <v>1.35</v>
      </c>
      <c r="AR21" s="212" t="n">
        <v>-0.065</v>
      </c>
      <c r="AS21" s="212" t="n">
        <v>-0.38</v>
      </c>
      <c r="AT21" s="212" t="n">
        <v>-0.135</v>
      </c>
      <c r="AU21" s="212" t="n">
        <v>-0.2675</v>
      </c>
      <c r="AV21" s="212" t="n">
        <v>0.215</v>
      </c>
      <c r="AW21" s="212" t="n">
        <v>-0.33</v>
      </c>
      <c r="AX21" s="212" t="n">
        <v>-0.38</v>
      </c>
      <c r="AY21" s="212" t="n">
        <v>0.34</v>
      </c>
      <c r="AZ21" s="212" t="n">
        <v>-0.38</v>
      </c>
      <c r="BA21" s="212" t="n">
        <v>-0.155</v>
      </c>
      <c r="BB21" s="212" t="n">
        <v>-0.125</v>
      </c>
      <c r="BC21" s="212" t="n">
        <v>-0.155</v>
      </c>
      <c r="BD21" s="212" t="n">
        <v>-0.07</v>
      </c>
      <c r="BE21" s="212" t="n">
        <v>-0.145</v>
      </c>
      <c r="BF21" s="212" t="n">
        <v>-0.0265</v>
      </c>
      <c r="BG21" s="212" t="n">
        <v>-0.1025</v>
      </c>
      <c r="BH21" s="212" t="n">
        <v>-0.1</v>
      </c>
      <c r="BI21" s="212" t="n">
        <v>-0.065</v>
      </c>
      <c r="BJ21" s="212" t="n">
        <v>0.21</v>
      </c>
      <c r="BK21" s="212" t="n">
        <v>0.235</v>
      </c>
      <c r="BL21" s="212" t="n">
        <v>0.2625</v>
      </c>
      <c r="BM21" s="212" t="n">
        <v>0.2275</v>
      </c>
      <c r="BN21" s="212" t="n">
        <v>0.87</v>
      </c>
    </row>
    <row r="22" customFormat="false" ht="12.75" hidden="false" customHeight="false" outlineLevel="0" collapsed="false">
      <c r="C22" s="244"/>
      <c r="G22" s="200" t="n">
        <v>37257</v>
      </c>
      <c r="H22" s="0" t="n">
        <v>4.045</v>
      </c>
      <c r="I22" s="215" t="n">
        <v>0.4175</v>
      </c>
      <c r="J22" s="212" t="n">
        <v>0.068966557294407</v>
      </c>
      <c r="K22" s="212" t="n">
        <v>-0.1375</v>
      </c>
      <c r="L22" s="212" t="n">
        <v>-0.155</v>
      </c>
      <c r="M22" s="252" t="n">
        <v>0</v>
      </c>
      <c r="N22" s="252" t="n">
        <v>-0.1575</v>
      </c>
      <c r="O22" s="212" t="n">
        <v>0.035</v>
      </c>
      <c r="P22" s="212" t="n">
        <v>-0.0775</v>
      </c>
      <c r="Q22" s="212" t="n">
        <v>-0.0975</v>
      </c>
      <c r="R22" s="212" t="n">
        <v>-0.1075</v>
      </c>
      <c r="S22" s="212" t="n">
        <v>-0.1375</v>
      </c>
      <c r="T22" s="212" t="n">
        <v>-0.1375</v>
      </c>
      <c r="U22" s="212" t="n">
        <v>-0.11125</v>
      </c>
      <c r="V22" s="212" t="n">
        <v>-0.07</v>
      </c>
      <c r="W22" s="212" t="n">
        <v>0.24</v>
      </c>
      <c r="X22" s="212" t="n">
        <v>0.24</v>
      </c>
      <c r="Y22" s="212" t="n">
        <v>0.1425</v>
      </c>
      <c r="Z22" s="212" t="n">
        <v>0.535</v>
      </c>
      <c r="AA22" s="212" t="n">
        <v>0.3075</v>
      </c>
      <c r="AB22" s="212" t="n">
        <v>0.455</v>
      </c>
      <c r="AC22" s="212" t="n">
        <v>-0.0255</v>
      </c>
      <c r="AD22" s="212" t="n">
        <v>-0.045</v>
      </c>
      <c r="AE22" s="212" t="n">
        <v>-0.01</v>
      </c>
      <c r="AF22" s="212" t="n">
        <v>-0.0375</v>
      </c>
      <c r="AG22" s="212" t="n">
        <v>0.005</v>
      </c>
      <c r="AH22" s="212" t="n">
        <v>-0.0175</v>
      </c>
      <c r="AI22" s="212" t="n">
        <v>-0.065</v>
      </c>
      <c r="AJ22" s="212" t="n">
        <v>-0.055</v>
      </c>
      <c r="AK22" s="212" t="n">
        <v>-0.0705</v>
      </c>
      <c r="AL22" s="212" t="n">
        <v>-0.0215</v>
      </c>
      <c r="AM22" s="212" t="n">
        <v>-0.085</v>
      </c>
      <c r="AN22" s="212" t="n">
        <v>-0.1525</v>
      </c>
      <c r="AO22" s="212" t="n">
        <v>-0.0205</v>
      </c>
      <c r="AP22" s="212" t="n">
        <v>0.0125</v>
      </c>
      <c r="AQ22" s="212" t="n">
        <v>1.61</v>
      </c>
      <c r="AR22" s="212" t="n">
        <v>-0.0675</v>
      </c>
      <c r="AS22" s="212" t="n">
        <v>-0.38</v>
      </c>
      <c r="AT22" s="212" t="n">
        <v>-0.135</v>
      </c>
      <c r="AU22" s="212" t="n">
        <v>-0.2675</v>
      </c>
      <c r="AV22" s="212" t="n">
        <v>0.225</v>
      </c>
      <c r="AW22" s="212" t="n">
        <v>-0.33</v>
      </c>
      <c r="AX22" s="212" t="n">
        <v>-0.38</v>
      </c>
      <c r="AY22" s="212" t="n">
        <v>0.34</v>
      </c>
      <c r="AZ22" s="212" t="n">
        <v>-0.38</v>
      </c>
      <c r="BA22" s="212" t="n">
        <v>-0.14</v>
      </c>
      <c r="BB22" s="212" t="n">
        <v>-0.125</v>
      </c>
      <c r="BC22" s="212" t="n">
        <v>-0.14</v>
      </c>
      <c r="BD22" s="212" t="n">
        <v>-0.07</v>
      </c>
      <c r="BE22" s="212" t="n">
        <v>-0.15</v>
      </c>
      <c r="BF22" s="212" t="n">
        <v>-0.0265</v>
      </c>
      <c r="BG22" s="212" t="n">
        <v>-0.1025</v>
      </c>
      <c r="BH22" s="212" t="n">
        <v>-0.1025</v>
      </c>
      <c r="BI22" s="212" t="n">
        <v>-0.065</v>
      </c>
      <c r="BJ22" s="212" t="n">
        <v>0.21</v>
      </c>
      <c r="BK22" s="212" t="n">
        <v>0.27</v>
      </c>
      <c r="BL22" s="212" t="n">
        <v>0.275</v>
      </c>
      <c r="BM22" s="212" t="n">
        <v>0.24</v>
      </c>
      <c r="BN22" s="212" t="n">
        <v>1.02</v>
      </c>
    </row>
    <row r="23" customFormat="false" ht="12.75" hidden="false" customHeight="false" outlineLevel="0" collapsed="false">
      <c r="C23" s="244"/>
      <c r="G23" s="200" t="n">
        <v>37288</v>
      </c>
      <c r="H23" s="0" t="n">
        <v>3.874</v>
      </c>
      <c r="I23" s="215" t="n">
        <v>0.4</v>
      </c>
      <c r="J23" s="212" t="n">
        <v>0.069016352028977</v>
      </c>
      <c r="K23" s="212" t="n">
        <v>-0.14</v>
      </c>
      <c r="L23" s="212" t="n">
        <v>-0.1575</v>
      </c>
      <c r="M23" s="252" t="n">
        <v>0.005</v>
      </c>
      <c r="N23" s="252" t="n">
        <v>-0.16</v>
      </c>
      <c r="O23" s="212" t="n">
        <v>0.04</v>
      </c>
      <c r="P23" s="212" t="n">
        <v>-0.0775</v>
      </c>
      <c r="Q23" s="212" t="n">
        <v>-0.1</v>
      </c>
      <c r="R23" s="212" t="n">
        <v>-0.11</v>
      </c>
      <c r="S23" s="212" t="n">
        <v>-0.14</v>
      </c>
      <c r="T23" s="212" t="n">
        <v>-0.14</v>
      </c>
      <c r="U23" s="212" t="n">
        <v>-0.11125</v>
      </c>
      <c r="V23" s="212" t="n">
        <v>-0.07</v>
      </c>
      <c r="W23" s="212" t="n">
        <v>0.2175</v>
      </c>
      <c r="X23" s="212" t="n">
        <v>0.2175</v>
      </c>
      <c r="Y23" s="212" t="n">
        <v>0.12</v>
      </c>
      <c r="Z23" s="212" t="n">
        <v>0.535</v>
      </c>
      <c r="AA23" s="212" t="n">
        <v>0.3075</v>
      </c>
      <c r="AB23" s="212" t="n">
        <v>0.45</v>
      </c>
      <c r="AC23" s="212" t="n">
        <v>-0.0255</v>
      </c>
      <c r="AD23" s="212" t="n">
        <v>-0.045</v>
      </c>
      <c r="AE23" s="212" t="n">
        <v>-0.01</v>
      </c>
      <c r="AF23" s="212" t="n">
        <v>-0.0375</v>
      </c>
      <c r="AG23" s="212" t="n">
        <v>0.005</v>
      </c>
      <c r="AH23" s="212" t="n">
        <v>-0.0175</v>
      </c>
      <c r="AI23" s="212" t="n">
        <v>-0.065</v>
      </c>
      <c r="AJ23" s="212" t="n">
        <v>-0.055</v>
      </c>
      <c r="AK23" s="212" t="n">
        <v>-0.0705</v>
      </c>
      <c r="AL23" s="212" t="n">
        <v>-0.0215</v>
      </c>
      <c r="AM23" s="212" t="n">
        <v>-0.085</v>
      </c>
      <c r="AN23" s="212" t="n">
        <v>-0.1525</v>
      </c>
      <c r="AO23" s="212" t="n">
        <v>-0.0205</v>
      </c>
      <c r="AP23" s="212" t="n">
        <v>0.0125</v>
      </c>
      <c r="AQ23" s="212" t="n">
        <v>1.6</v>
      </c>
      <c r="AR23" s="212" t="n">
        <v>-0.05</v>
      </c>
      <c r="AS23" s="212" t="n">
        <v>-0.38</v>
      </c>
      <c r="AT23" s="212" t="n">
        <v>-0.135</v>
      </c>
      <c r="AU23" s="212" t="n">
        <v>-0.2675</v>
      </c>
      <c r="AV23" s="212" t="n">
        <v>0.13</v>
      </c>
      <c r="AW23" s="212" t="n">
        <v>-0.33</v>
      </c>
      <c r="AX23" s="212" t="n">
        <v>-0.38</v>
      </c>
      <c r="AY23" s="212" t="n">
        <v>0.34</v>
      </c>
      <c r="AZ23" s="212" t="n">
        <v>-0.38</v>
      </c>
      <c r="BA23" s="212" t="n">
        <v>-0.1425</v>
      </c>
      <c r="BB23" s="212" t="n">
        <v>-0.125</v>
      </c>
      <c r="BC23" s="212" t="n">
        <v>-0.1425</v>
      </c>
      <c r="BD23" s="212" t="n">
        <v>-0.07</v>
      </c>
      <c r="BE23" s="212" t="n">
        <v>-0.1325</v>
      </c>
      <c r="BF23" s="212" t="n">
        <v>-0.0265</v>
      </c>
      <c r="BG23" s="212" t="n">
        <v>-0.1025</v>
      </c>
      <c r="BH23" s="212" t="n">
        <v>-0.085</v>
      </c>
      <c r="BI23" s="212" t="n">
        <v>-0.065</v>
      </c>
      <c r="BJ23" s="212" t="n">
        <v>0.21</v>
      </c>
      <c r="BK23" s="212" t="n">
        <v>0.32</v>
      </c>
      <c r="BL23" s="212" t="n">
        <v>0.2525</v>
      </c>
      <c r="BM23" s="212" t="n">
        <v>0.2175</v>
      </c>
      <c r="BN23" s="212" t="n">
        <v>1.02</v>
      </c>
    </row>
    <row r="24" customFormat="false" ht="12.75" hidden="false" customHeight="false" outlineLevel="0" collapsed="false">
      <c r="C24" s="244"/>
      <c r="G24" s="200" t="n">
        <v>37316</v>
      </c>
      <c r="H24" s="0" t="n">
        <v>3.709</v>
      </c>
      <c r="I24" s="215" t="n">
        <v>0.3675</v>
      </c>
      <c r="J24" s="212" t="n">
        <v>0.069061327918971</v>
      </c>
      <c r="K24" s="212" t="n">
        <v>-0.1425</v>
      </c>
      <c r="L24" s="212" t="n">
        <v>-0.16</v>
      </c>
      <c r="M24" s="252" t="n">
        <v>0.0025</v>
      </c>
      <c r="N24" s="252" t="n">
        <v>-0.1625</v>
      </c>
      <c r="O24" s="212" t="n">
        <v>0.0375</v>
      </c>
      <c r="P24" s="212" t="n">
        <v>-0.0775</v>
      </c>
      <c r="Q24" s="212" t="n">
        <v>-0.1025</v>
      </c>
      <c r="R24" s="212" t="n">
        <v>-0.1125</v>
      </c>
      <c r="S24" s="212" t="n">
        <v>-0.1425</v>
      </c>
      <c r="T24" s="212" t="n">
        <v>-0.1425</v>
      </c>
      <c r="U24" s="212" t="n">
        <v>-0.11125</v>
      </c>
      <c r="V24" s="212" t="n">
        <v>-0.07</v>
      </c>
      <c r="W24" s="212" t="n">
        <v>0.215</v>
      </c>
      <c r="X24" s="212" t="n">
        <v>0.215</v>
      </c>
      <c r="Y24" s="212" t="n">
        <v>0.1175</v>
      </c>
      <c r="Z24" s="212" t="n">
        <v>0.535</v>
      </c>
      <c r="AA24" s="212" t="n">
        <v>0.2665</v>
      </c>
      <c r="AB24" s="212" t="n">
        <v>0.34</v>
      </c>
      <c r="AC24" s="212" t="n">
        <v>-0.0255</v>
      </c>
      <c r="AD24" s="212" t="n">
        <v>-0.045</v>
      </c>
      <c r="AE24" s="212" t="n">
        <v>-0.01</v>
      </c>
      <c r="AF24" s="212" t="n">
        <v>-0.0375</v>
      </c>
      <c r="AG24" s="212" t="n">
        <v>0.005</v>
      </c>
      <c r="AH24" s="212" t="n">
        <v>-0.0175</v>
      </c>
      <c r="AI24" s="212" t="n">
        <v>-0.065</v>
      </c>
      <c r="AJ24" s="212" t="n">
        <v>-0.055</v>
      </c>
      <c r="AK24" s="212" t="n">
        <v>-0.0705</v>
      </c>
      <c r="AL24" s="212" t="n">
        <v>-0.0215</v>
      </c>
      <c r="AM24" s="212" t="n">
        <v>-0.085</v>
      </c>
      <c r="AN24" s="212" t="n">
        <v>-0.1525</v>
      </c>
      <c r="AO24" s="212" t="n">
        <v>-0.0205</v>
      </c>
      <c r="AP24" s="212" t="n">
        <v>0.0125</v>
      </c>
      <c r="AQ24" s="212" t="n">
        <v>1.03</v>
      </c>
      <c r="AR24" s="212" t="n">
        <v>-0.0375</v>
      </c>
      <c r="AS24" s="212" t="n">
        <v>-0.38</v>
      </c>
      <c r="AT24" s="212" t="n">
        <v>-0.14</v>
      </c>
      <c r="AU24" s="212" t="n">
        <v>-0.2675</v>
      </c>
      <c r="AV24" s="212" t="n">
        <v>-0.08</v>
      </c>
      <c r="AW24" s="212" t="n">
        <v>-0.33</v>
      </c>
      <c r="AX24" s="212" t="n">
        <v>-0.38</v>
      </c>
      <c r="AY24" s="212" t="n">
        <v>0.34</v>
      </c>
      <c r="AZ24" s="212" t="n">
        <v>-0.38</v>
      </c>
      <c r="BA24" s="212" t="n">
        <v>-0.12</v>
      </c>
      <c r="BB24" s="212" t="n">
        <v>-0.125</v>
      </c>
      <c r="BC24" s="212" t="n">
        <v>-0.12</v>
      </c>
      <c r="BD24" s="212" t="n">
        <v>-0.07</v>
      </c>
      <c r="BE24" s="212" t="n">
        <v>-0.115</v>
      </c>
      <c r="BF24" s="212" t="n">
        <v>-0.0265</v>
      </c>
      <c r="BG24" s="212" t="n">
        <v>-0.1025</v>
      </c>
      <c r="BH24" s="212" t="n">
        <v>-0.0725</v>
      </c>
      <c r="BI24" s="212" t="n">
        <v>-0.065</v>
      </c>
      <c r="BJ24" s="212" t="n">
        <v>0.21</v>
      </c>
      <c r="BK24" s="212" t="n">
        <v>0.31</v>
      </c>
      <c r="BL24" s="212" t="n">
        <v>0.25</v>
      </c>
      <c r="BM24" s="212" t="n">
        <v>0.215</v>
      </c>
      <c r="BN24" s="212" t="n">
        <v>0.7025</v>
      </c>
    </row>
    <row r="25" customFormat="false" ht="12.75" hidden="false" customHeight="false" outlineLevel="0" collapsed="false">
      <c r="C25" s="244"/>
      <c r="G25" s="200" t="n">
        <v>37347</v>
      </c>
      <c r="H25" s="0" t="n">
        <v>3.532</v>
      </c>
      <c r="I25" s="215" t="n">
        <v>0.3025</v>
      </c>
      <c r="J25" s="212" t="n">
        <v>0.069092023437083</v>
      </c>
      <c r="K25" s="212" t="n">
        <v>-0.1325</v>
      </c>
      <c r="L25" s="212" t="n">
        <v>-0.15</v>
      </c>
      <c r="M25" s="252" t="n">
        <v>-0.08</v>
      </c>
      <c r="N25" s="252" t="n">
        <v>-0.1975</v>
      </c>
      <c r="O25" s="212" t="n">
        <v>-0.06</v>
      </c>
      <c r="P25" s="212" t="n">
        <v>-0.06</v>
      </c>
      <c r="Q25" s="212" t="n">
        <v>-0.0925</v>
      </c>
      <c r="R25" s="212" t="n">
        <v>-0.1025</v>
      </c>
      <c r="S25" s="212" t="n">
        <v>-0.1325</v>
      </c>
      <c r="T25" s="212" t="n">
        <v>-0.1325</v>
      </c>
      <c r="U25" s="212" t="n">
        <v>-0.075</v>
      </c>
      <c r="V25" s="212" t="n">
        <v>-0.06</v>
      </c>
      <c r="W25" s="212" t="n">
        <v>0.14</v>
      </c>
      <c r="X25" s="212" t="n">
        <v>0.14</v>
      </c>
      <c r="Y25" s="212" t="n">
        <v>0.07</v>
      </c>
      <c r="Z25" s="212" t="n">
        <v>0.47</v>
      </c>
      <c r="AA25" s="212" t="n">
        <v>0.195</v>
      </c>
      <c r="AB25" s="212" t="n">
        <v>0.25</v>
      </c>
      <c r="AC25" s="212" t="n">
        <v>-0.025</v>
      </c>
      <c r="AD25" s="212" t="n">
        <v>-0.03</v>
      </c>
      <c r="AE25" s="212" t="n">
        <v>0.005</v>
      </c>
      <c r="AF25" s="212" t="n">
        <v>-0.02</v>
      </c>
      <c r="AG25" s="212" t="n">
        <v>0.006</v>
      </c>
      <c r="AH25" s="212" t="n">
        <v>-0.0075</v>
      </c>
      <c r="AI25" s="212" t="n">
        <v>-0.0625</v>
      </c>
      <c r="AJ25" s="212" t="n">
        <v>-0.055</v>
      </c>
      <c r="AK25" s="212" t="n">
        <v>-0.068</v>
      </c>
      <c r="AL25" s="212" t="n">
        <v>-0.019</v>
      </c>
      <c r="AM25" s="212" t="n">
        <v>-0.078</v>
      </c>
      <c r="AN25" s="212" t="n">
        <v>-0.09</v>
      </c>
      <c r="AO25" s="212" t="n">
        <v>-0.028</v>
      </c>
      <c r="AP25" s="212" t="n">
        <v>0.006</v>
      </c>
      <c r="AQ25" s="212" t="n">
        <v>0.45</v>
      </c>
      <c r="AR25" s="212" t="n">
        <v>0.015</v>
      </c>
      <c r="AS25" s="212" t="n">
        <v>-0.585</v>
      </c>
      <c r="AT25" s="212" t="n">
        <v>-0.1275</v>
      </c>
      <c r="AU25" s="212" t="n">
        <v>-0.25</v>
      </c>
      <c r="AV25" s="212" t="n">
        <v>-0.385</v>
      </c>
      <c r="AW25" s="212" t="n">
        <v>-0.535</v>
      </c>
      <c r="AX25" s="212" t="n">
        <v>-0.585</v>
      </c>
      <c r="AY25" s="212" t="n">
        <v>0.37</v>
      </c>
      <c r="AZ25" s="212" t="n">
        <v>-0.585</v>
      </c>
      <c r="BA25" s="212" t="n">
        <v>-0.115</v>
      </c>
      <c r="BB25" s="212" t="n">
        <v>-0.115</v>
      </c>
      <c r="BC25" s="212" t="n">
        <v>-0.115</v>
      </c>
      <c r="BD25" s="212" t="n">
        <v>-0.06</v>
      </c>
      <c r="BE25" s="212" t="n">
        <v>-0.1075</v>
      </c>
      <c r="BF25" s="212" t="n">
        <v>-0.024</v>
      </c>
      <c r="BG25" s="212" t="n">
        <v>-0.065</v>
      </c>
      <c r="BH25" s="212" t="n">
        <v>-0.02</v>
      </c>
      <c r="BI25" s="212" t="n">
        <v>-0.0625</v>
      </c>
      <c r="BJ25" s="212" t="n">
        <v>0.12</v>
      </c>
      <c r="BK25" s="212" t="n">
        <v>0.1425</v>
      </c>
      <c r="BL25" s="212" t="n">
        <v>0.17</v>
      </c>
      <c r="BM25" s="212" t="n">
        <v>0.14</v>
      </c>
      <c r="BN25" s="212" t="n">
        <v>0.335</v>
      </c>
    </row>
    <row r="26" customFormat="false" ht="12.75" hidden="false" customHeight="false" outlineLevel="0" collapsed="false">
      <c r="C26" s="244"/>
      <c r="G26" s="200" t="n">
        <v>37377</v>
      </c>
      <c r="H26" s="0" t="n">
        <v>3.447</v>
      </c>
      <c r="I26" s="215" t="n">
        <v>0.2875</v>
      </c>
      <c r="J26" s="212" t="n">
        <v>0.069093698051045</v>
      </c>
      <c r="K26" s="212" t="n">
        <v>-0.1325</v>
      </c>
      <c r="L26" s="212" t="n">
        <v>-0.15</v>
      </c>
      <c r="M26" s="252" t="n">
        <v>-0.095</v>
      </c>
      <c r="N26" s="252" t="n">
        <v>-0.1975</v>
      </c>
      <c r="O26" s="212" t="n">
        <v>-0.075</v>
      </c>
      <c r="P26" s="212" t="n">
        <v>-0.06</v>
      </c>
      <c r="Q26" s="212" t="n">
        <v>-0.0925</v>
      </c>
      <c r="R26" s="212" t="n">
        <v>-0.1025</v>
      </c>
      <c r="S26" s="212" t="n">
        <v>-0.1325</v>
      </c>
      <c r="T26" s="212" t="n">
        <v>-0.1325</v>
      </c>
      <c r="U26" s="212" t="n">
        <v>-0.075</v>
      </c>
      <c r="V26" s="212" t="n">
        <v>-0.06</v>
      </c>
      <c r="W26" s="212" t="n">
        <v>0.13</v>
      </c>
      <c r="X26" s="212" t="n">
        <v>0.13</v>
      </c>
      <c r="Y26" s="212" t="n">
        <v>0.06</v>
      </c>
      <c r="Z26" s="212" t="n">
        <v>0.47</v>
      </c>
      <c r="AA26" s="212" t="n">
        <v>0.1825</v>
      </c>
      <c r="AB26" s="212" t="n">
        <v>0.2025</v>
      </c>
      <c r="AC26" s="212" t="n">
        <v>-0.025</v>
      </c>
      <c r="AD26" s="212" t="n">
        <v>-0.03025</v>
      </c>
      <c r="AE26" s="212" t="n">
        <v>0.00475</v>
      </c>
      <c r="AF26" s="212" t="n">
        <v>-0.02025</v>
      </c>
      <c r="AG26" s="212" t="n">
        <v>0.006</v>
      </c>
      <c r="AH26" s="212" t="n">
        <v>-0.0075</v>
      </c>
      <c r="AI26" s="212" t="n">
        <v>-0.0625</v>
      </c>
      <c r="AJ26" s="212" t="n">
        <v>-0.055</v>
      </c>
      <c r="AK26" s="212" t="n">
        <v>-0.068</v>
      </c>
      <c r="AL26" s="212" t="n">
        <v>-0.019</v>
      </c>
      <c r="AM26" s="212" t="n">
        <v>-0.078</v>
      </c>
      <c r="AN26" s="212" t="n">
        <v>-0.09</v>
      </c>
      <c r="AO26" s="212" t="n">
        <v>-0.028</v>
      </c>
      <c r="AP26" s="212" t="n">
        <v>0.006</v>
      </c>
      <c r="AQ26" s="212" t="n">
        <v>0.405</v>
      </c>
      <c r="AR26" s="212" t="n">
        <v>0.015</v>
      </c>
      <c r="AS26" s="212" t="n">
        <v>-0.585</v>
      </c>
      <c r="AT26" s="212" t="n">
        <v>-0.1275</v>
      </c>
      <c r="AU26" s="212" t="n">
        <v>-0.25</v>
      </c>
      <c r="AV26" s="212" t="n">
        <v>-0.385</v>
      </c>
      <c r="AW26" s="212" t="n">
        <v>-0.535</v>
      </c>
      <c r="AX26" s="212" t="n">
        <v>-0.585</v>
      </c>
      <c r="AY26" s="212" t="n">
        <v>0.37</v>
      </c>
      <c r="AZ26" s="212" t="n">
        <v>-0.585</v>
      </c>
      <c r="BA26" s="212" t="n">
        <v>-0.1125</v>
      </c>
      <c r="BB26" s="212" t="n">
        <v>-0.095</v>
      </c>
      <c r="BC26" s="212" t="n">
        <v>-0.1125</v>
      </c>
      <c r="BD26" s="212" t="n">
        <v>-0.06</v>
      </c>
      <c r="BE26" s="212" t="n">
        <v>-0.1075</v>
      </c>
      <c r="BF26" s="212" t="n">
        <v>-0.024</v>
      </c>
      <c r="BG26" s="212" t="n">
        <v>-0.065</v>
      </c>
      <c r="BH26" s="212" t="n">
        <v>-0.02</v>
      </c>
      <c r="BI26" s="212" t="n">
        <v>-0.0625</v>
      </c>
      <c r="BJ26" s="212" t="n">
        <v>0.12</v>
      </c>
      <c r="BK26" s="212" t="n">
        <v>0.1425</v>
      </c>
      <c r="BL26" s="212" t="n">
        <v>0.16</v>
      </c>
      <c r="BM26" s="212" t="n">
        <v>0.13</v>
      </c>
      <c r="BN26" s="212" t="n">
        <v>0.2675</v>
      </c>
    </row>
    <row r="27" customFormat="false" ht="12.75" hidden="false" customHeight="false" outlineLevel="0" collapsed="false">
      <c r="C27" s="244"/>
      <c r="G27" s="200" t="n">
        <v>37408</v>
      </c>
      <c r="H27" s="0" t="n">
        <v>3.427</v>
      </c>
      <c r="I27" s="215" t="n">
        <v>0.285</v>
      </c>
      <c r="J27" s="212" t="n">
        <v>0.069095428485474</v>
      </c>
      <c r="K27" s="212" t="n">
        <v>-0.1325</v>
      </c>
      <c r="L27" s="212" t="n">
        <v>-0.15</v>
      </c>
      <c r="M27" s="252" t="n">
        <v>-0.105</v>
      </c>
      <c r="N27" s="252" t="n">
        <v>-0.1975</v>
      </c>
      <c r="O27" s="212" t="n">
        <v>-0.085</v>
      </c>
      <c r="P27" s="212" t="n">
        <v>-0.06</v>
      </c>
      <c r="Q27" s="212" t="n">
        <v>-0.0925</v>
      </c>
      <c r="R27" s="212" t="n">
        <v>-0.1025</v>
      </c>
      <c r="S27" s="212" t="n">
        <v>-0.1325</v>
      </c>
      <c r="T27" s="212" t="n">
        <v>-0.1325</v>
      </c>
      <c r="U27" s="212" t="n">
        <v>-0.0725</v>
      </c>
      <c r="V27" s="212" t="n">
        <v>-0.06</v>
      </c>
      <c r="W27" s="212" t="n">
        <v>0.125</v>
      </c>
      <c r="X27" s="212" t="n">
        <v>0.125</v>
      </c>
      <c r="Y27" s="212" t="n">
        <v>0.055</v>
      </c>
      <c r="Z27" s="212" t="n">
        <v>0.47</v>
      </c>
      <c r="AA27" s="212" t="n">
        <v>0.1825</v>
      </c>
      <c r="AB27" s="212" t="n">
        <v>0.2025</v>
      </c>
      <c r="AC27" s="212" t="n">
        <v>-0.025</v>
      </c>
      <c r="AD27" s="212" t="n">
        <v>-0.03025</v>
      </c>
      <c r="AE27" s="212" t="n">
        <v>0.00475</v>
      </c>
      <c r="AF27" s="212" t="n">
        <v>-0.02025</v>
      </c>
      <c r="AG27" s="212" t="n">
        <v>0.006</v>
      </c>
      <c r="AH27" s="212" t="n">
        <v>-0.0075</v>
      </c>
      <c r="AI27" s="212" t="n">
        <v>-0.0625</v>
      </c>
      <c r="AJ27" s="212" t="n">
        <v>-0.055</v>
      </c>
      <c r="AK27" s="212" t="n">
        <v>-0.068</v>
      </c>
      <c r="AL27" s="212" t="n">
        <v>-0.019</v>
      </c>
      <c r="AM27" s="212" t="n">
        <v>-0.094</v>
      </c>
      <c r="AN27" s="212" t="n">
        <v>-0.085</v>
      </c>
      <c r="AO27" s="212" t="n">
        <v>-0.028</v>
      </c>
      <c r="AP27" s="212" t="n">
        <v>0.006</v>
      </c>
      <c r="AQ27" s="212" t="n">
        <v>0.395</v>
      </c>
      <c r="AR27" s="212" t="n">
        <v>0.02</v>
      </c>
      <c r="AS27" s="212" t="n">
        <v>-0.585</v>
      </c>
      <c r="AT27" s="212" t="n">
        <v>-0.1275</v>
      </c>
      <c r="AU27" s="212" t="n">
        <v>-0.25</v>
      </c>
      <c r="AV27" s="212" t="n">
        <v>-0.385</v>
      </c>
      <c r="AW27" s="212" t="n">
        <v>-0.535</v>
      </c>
      <c r="AX27" s="212" t="n">
        <v>-0.585</v>
      </c>
      <c r="AY27" s="212" t="n">
        <v>0.37</v>
      </c>
      <c r="AZ27" s="212" t="n">
        <v>-0.585</v>
      </c>
      <c r="BA27" s="212" t="n">
        <v>-0.105</v>
      </c>
      <c r="BB27" s="212" t="n">
        <v>-0.095</v>
      </c>
      <c r="BC27" s="212" t="n">
        <v>-0.105</v>
      </c>
      <c r="BD27" s="212" t="n">
        <v>-0.06</v>
      </c>
      <c r="BE27" s="212" t="n">
        <v>-0.0975</v>
      </c>
      <c r="BF27" s="212" t="n">
        <v>-0.024</v>
      </c>
      <c r="BG27" s="212" t="n">
        <v>-0.065</v>
      </c>
      <c r="BH27" s="212" t="n">
        <v>-0.015</v>
      </c>
      <c r="BI27" s="212" t="n">
        <v>-0.0625</v>
      </c>
      <c r="BJ27" s="212" t="n">
        <v>0.12</v>
      </c>
      <c r="BK27" s="212" t="n">
        <v>0.1425</v>
      </c>
      <c r="BL27" s="212" t="n">
        <v>0.155</v>
      </c>
      <c r="BM27" s="212" t="n">
        <v>0.125</v>
      </c>
      <c r="BN27" s="212" t="n">
        <v>0.2675</v>
      </c>
    </row>
    <row r="28" customFormat="false" ht="12.75" hidden="false" customHeight="false" outlineLevel="0" collapsed="false">
      <c r="C28" s="244"/>
      <c r="G28" s="200" t="n">
        <v>37438</v>
      </c>
      <c r="H28" s="0" t="n">
        <v>3.42</v>
      </c>
      <c r="I28" s="215" t="n">
        <v>0.285</v>
      </c>
      <c r="J28" s="212" t="n">
        <v>0.069097118524442</v>
      </c>
      <c r="K28" s="212" t="n">
        <v>-0.1325</v>
      </c>
      <c r="L28" s="212" t="n">
        <v>-0.15</v>
      </c>
      <c r="M28" s="252" t="n">
        <v>-0.105</v>
      </c>
      <c r="N28" s="252" t="n">
        <v>-0.2175</v>
      </c>
      <c r="O28" s="212" t="n">
        <v>-0.085</v>
      </c>
      <c r="P28" s="212" t="n">
        <v>-0.06</v>
      </c>
      <c r="Q28" s="212" t="n">
        <v>-0.0925</v>
      </c>
      <c r="R28" s="212" t="n">
        <v>-0.1025</v>
      </c>
      <c r="S28" s="212" t="n">
        <v>-0.1325</v>
      </c>
      <c r="T28" s="212" t="n">
        <v>-0.1325</v>
      </c>
      <c r="U28" s="212" t="n">
        <v>-0.07125</v>
      </c>
      <c r="V28" s="212" t="n">
        <v>-0.06</v>
      </c>
      <c r="W28" s="212" t="n">
        <v>0.115</v>
      </c>
      <c r="X28" s="212" t="n">
        <v>0.115</v>
      </c>
      <c r="Y28" s="212" t="n">
        <v>0.045</v>
      </c>
      <c r="Z28" s="212" t="n">
        <v>0.47</v>
      </c>
      <c r="AA28" s="212" t="n">
        <v>0.1825</v>
      </c>
      <c r="AB28" s="212" t="n">
        <v>0.215</v>
      </c>
      <c r="AC28" s="212" t="n">
        <v>-0.025</v>
      </c>
      <c r="AD28" s="212" t="n">
        <v>-0.03025</v>
      </c>
      <c r="AE28" s="212" t="n">
        <v>0.00475</v>
      </c>
      <c r="AF28" s="212" t="n">
        <v>-0.02025</v>
      </c>
      <c r="AG28" s="212" t="n">
        <v>0.006</v>
      </c>
      <c r="AH28" s="212" t="n">
        <v>-0.0075</v>
      </c>
      <c r="AI28" s="212" t="n">
        <v>-0.0625</v>
      </c>
      <c r="AJ28" s="212" t="n">
        <v>-0.055</v>
      </c>
      <c r="AK28" s="212" t="n">
        <v>-0.068</v>
      </c>
      <c r="AL28" s="212" t="n">
        <v>-0.019</v>
      </c>
      <c r="AM28" s="212" t="n">
        <v>-0.087</v>
      </c>
      <c r="AN28" s="212" t="n">
        <v>-0.0825</v>
      </c>
      <c r="AO28" s="212" t="n">
        <v>-0.028</v>
      </c>
      <c r="AP28" s="212" t="n">
        <v>0.006</v>
      </c>
      <c r="AQ28" s="212" t="n">
        <v>0.43</v>
      </c>
      <c r="AR28" s="212" t="n">
        <v>0.0225</v>
      </c>
      <c r="AS28" s="212" t="n">
        <v>-0.585</v>
      </c>
      <c r="AT28" s="212" t="n">
        <v>-0.1275</v>
      </c>
      <c r="AU28" s="212" t="n">
        <v>-0.25</v>
      </c>
      <c r="AV28" s="212" t="n">
        <v>-0.385</v>
      </c>
      <c r="AW28" s="212" t="n">
        <v>-0.535</v>
      </c>
      <c r="AX28" s="212" t="n">
        <v>-0.585</v>
      </c>
      <c r="AY28" s="212" t="n">
        <v>0.37</v>
      </c>
      <c r="AZ28" s="212" t="n">
        <v>-0.585</v>
      </c>
      <c r="BA28" s="212" t="n">
        <v>-0.1125</v>
      </c>
      <c r="BB28" s="212" t="n">
        <v>-0.095</v>
      </c>
      <c r="BC28" s="212" t="n">
        <v>-0.1125</v>
      </c>
      <c r="BD28" s="212" t="n">
        <v>-0.06</v>
      </c>
      <c r="BE28" s="212" t="n">
        <v>-0.0925</v>
      </c>
      <c r="BF28" s="212" t="n">
        <v>-0.024</v>
      </c>
      <c r="BG28" s="212" t="n">
        <v>-0.065</v>
      </c>
      <c r="BH28" s="212" t="n">
        <v>-0.0125</v>
      </c>
      <c r="BI28" s="212" t="n">
        <v>-0.0625</v>
      </c>
      <c r="BJ28" s="212" t="n">
        <v>0.12</v>
      </c>
      <c r="BK28" s="212" t="n">
        <v>0.1425</v>
      </c>
      <c r="BL28" s="212" t="n">
        <v>0.145</v>
      </c>
      <c r="BM28" s="212" t="n">
        <v>0.115</v>
      </c>
      <c r="BN28" s="212" t="n">
        <v>0.28</v>
      </c>
    </row>
    <row r="29" customFormat="false" ht="12.75" hidden="false" customHeight="false" outlineLevel="0" collapsed="false">
      <c r="C29" s="244"/>
      <c r="G29" s="200" t="n">
        <v>37469</v>
      </c>
      <c r="H29" s="0" t="n">
        <v>3.425</v>
      </c>
      <c r="I29" s="215" t="n">
        <v>0.285</v>
      </c>
      <c r="J29" s="212" t="n">
        <v>0.06909889208522</v>
      </c>
      <c r="K29" s="212" t="n">
        <v>-0.1325</v>
      </c>
      <c r="L29" s="212" t="n">
        <v>-0.15</v>
      </c>
      <c r="M29" s="252" t="n">
        <v>-0.105</v>
      </c>
      <c r="N29" s="252" t="n">
        <v>-0.2175</v>
      </c>
      <c r="O29" s="212" t="n">
        <v>-0.085</v>
      </c>
      <c r="P29" s="212" t="n">
        <v>-0.06</v>
      </c>
      <c r="Q29" s="212" t="n">
        <v>-0.0925</v>
      </c>
      <c r="R29" s="212" t="n">
        <v>-0.1025</v>
      </c>
      <c r="S29" s="212" t="n">
        <v>-0.1325</v>
      </c>
      <c r="T29" s="212" t="n">
        <v>-0.1325</v>
      </c>
      <c r="U29" s="212" t="n">
        <v>-0.07</v>
      </c>
      <c r="V29" s="212" t="n">
        <v>-0.06</v>
      </c>
      <c r="W29" s="212" t="n">
        <v>0.1125</v>
      </c>
      <c r="X29" s="212" t="n">
        <v>0.1125</v>
      </c>
      <c r="Y29" s="212" t="n">
        <v>0.0425</v>
      </c>
      <c r="Z29" s="212" t="n">
        <v>0.47</v>
      </c>
      <c r="AA29" s="212" t="n">
        <v>0.1825</v>
      </c>
      <c r="AB29" s="212" t="n">
        <v>0.215</v>
      </c>
      <c r="AC29" s="212" t="n">
        <v>-0.025</v>
      </c>
      <c r="AD29" s="212" t="n">
        <v>-0.03025</v>
      </c>
      <c r="AE29" s="212" t="n">
        <v>0.00475</v>
      </c>
      <c r="AF29" s="212" t="n">
        <v>-0.02025</v>
      </c>
      <c r="AG29" s="212" t="n">
        <v>0.006</v>
      </c>
      <c r="AH29" s="212" t="n">
        <v>-0.0075</v>
      </c>
      <c r="AI29" s="212" t="n">
        <v>-0.0625</v>
      </c>
      <c r="AJ29" s="212" t="n">
        <v>-0.055</v>
      </c>
      <c r="AK29" s="212" t="n">
        <v>-0.068</v>
      </c>
      <c r="AL29" s="212" t="n">
        <v>-0.019</v>
      </c>
      <c r="AM29" s="212" t="n">
        <v>-0.068</v>
      </c>
      <c r="AN29" s="212" t="n">
        <v>-0.08</v>
      </c>
      <c r="AO29" s="212" t="n">
        <v>-0.028</v>
      </c>
      <c r="AP29" s="212" t="n">
        <v>0.006</v>
      </c>
      <c r="AQ29" s="212" t="n">
        <v>0.495</v>
      </c>
      <c r="AR29" s="212" t="n">
        <v>0.025</v>
      </c>
      <c r="AS29" s="212" t="n">
        <v>-0.585</v>
      </c>
      <c r="AT29" s="212" t="n">
        <v>-0.1275</v>
      </c>
      <c r="AU29" s="212" t="n">
        <v>-0.25</v>
      </c>
      <c r="AV29" s="212" t="n">
        <v>-0.385</v>
      </c>
      <c r="AW29" s="212" t="n">
        <v>-0.535</v>
      </c>
      <c r="AX29" s="212" t="n">
        <v>-0.585</v>
      </c>
      <c r="AY29" s="212" t="n">
        <v>0.37</v>
      </c>
      <c r="AZ29" s="212" t="n">
        <v>-0.585</v>
      </c>
      <c r="BA29" s="212" t="n">
        <v>-0.1</v>
      </c>
      <c r="BB29" s="212" t="n">
        <v>-0.095</v>
      </c>
      <c r="BC29" s="212" t="n">
        <v>-0.1</v>
      </c>
      <c r="BD29" s="212" t="n">
        <v>-0.06</v>
      </c>
      <c r="BE29" s="212" t="n">
        <v>-0.0925</v>
      </c>
      <c r="BF29" s="212" t="n">
        <v>-0.024</v>
      </c>
      <c r="BG29" s="212" t="n">
        <v>-0.065</v>
      </c>
      <c r="BH29" s="212" t="n">
        <v>-0.01</v>
      </c>
      <c r="BI29" s="212" t="n">
        <v>-0.0625</v>
      </c>
      <c r="BJ29" s="212" t="n">
        <v>0.12</v>
      </c>
      <c r="BK29" s="212" t="n">
        <v>0.1425</v>
      </c>
      <c r="BL29" s="212" t="n">
        <v>0.1425</v>
      </c>
      <c r="BM29" s="212" t="n">
        <v>0.1125</v>
      </c>
      <c r="BN29" s="212" t="n">
        <v>0.28</v>
      </c>
    </row>
    <row r="30" customFormat="false" ht="12.75" hidden="false" customHeight="false" outlineLevel="0" collapsed="false">
      <c r="C30" s="244"/>
      <c r="G30" s="200" t="n">
        <v>37500</v>
      </c>
      <c r="H30" s="0" t="n">
        <v>3.42</v>
      </c>
      <c r="I30" s="215" t="n">
        <v>0.285</v>
      </c>
      <c r="J30" s="212" t="n">
        <v>0.069100665646</v>
      </c>
      <c r="K30" s="212" t="n">
        <v>-0.1325</v>
      </c>
      <c r="L30" s="212" t="n">
        <v>-0.15</v>
      </c>
      <c r="M30" s="252" t="n">
        <v>-0.095</v>
      </c>
      <c r="N30" s="252" t="n">
        <v>-0.2175</v>
      </c>
      <c r="O30" s="212" t="n">
        <v>-0.075</v>
      </c>
      <c r="P30" s="212" t="n">
        <v>-0.06</v>
      </c>
      <c r="Q30" s="212" t="n">
        <v>-0.0925</v>
      </c>
      <c r="R30" s="212" t="n">
        <v>-0.1025</v>
      </c>
      <c r="S30" s="212" t="n">
        <v>-0.1325</v>
      </c>
      <c r="T30" s="212" t="n">
        <v>-0.1325</v>
      </c>
      <c r="U30" s="212" t="n">
        <v>-0.07375</v>
      </c>
      <c r="V30" s="212" t="n">
        <v>-0.06</v>
      </c>
      <c r="W30" s="212" t="n">
        <v>0.11</v>
      </c>
      <c r="X30" s="212" t="n">
        <v>0.11</v>
      </c>
      <c r="Y30" s="212" t="n">
        <v>0.04</v>
      </c>
      <c r="Z30" s="212" t="n">
        <v>0.47</v>
      </c>
      <c r="AA30" s="212" t="n">
        <v>0.1825</v>
      </c>
      <c r="AB30" s="212" t="n">
        <v>0.195</v>
      </c>
      <c r="AC30" s="212" t="n">
        <v>-0.025</v>
      </c>
      <c r="AD30" s="212" t="n">
        <v>-0.03025</v>
      </c>
      <c r="AE30" s="212" t="n">
        <v>0.00475</v>
      </c>
      <c r="AF30" s="212" t="n">
        <v>-0.02025</v>
      </c>
      <c r="AG30" s="212" t="n">
        <v>0.006</v>
      </c>
      <c r="AH30" s="212" t="n">
        <v>-0.0075</v>
      </c>
      <c r="AI30" s="212" t="n">
        <v>-0.0625</v>
      </c>
      <c r="AJ30" s="212" t="n">
        <v>-0.0525</v>
      </c>
      <c r="AK30" s="212" t="n">
        <v>-0.0655</v>
      </c>
      <c r="AL30" s="212" t="n">
        <v>-0.019</v>
      </c>
      <c r="AM30" s="212" t="n">
        <v>-0.066</v>
      </c>
      <c r="AN30" s="212" t="n">
        <v>-0.0875</v>
      </c>
      <c r="AO30" s="212" t="n">
        <v>-0.028</v>
      </c>
      <c r="AP30" s="212" t="n">
        <v>0.006</v>
      </c>
      <c r="AQ30" s="212" t="n">
        <v>0.395</v>
      </c>
      <c r="AR30" s="212" t="n">
        <v>0.0175</v>
      </c>
      <c r="AS30" s="212" t="n">
        <v>-0.585</v>
      </c>
      <c r="AT30" s="212" t="n">
        <v>-0.1275</v>
      </c>
      <c r="AU30" s="212" t="n">
        <v>-0.25</v>
      </c>
      <c r="AV30" s="212" t="n">
        <v>-0.385</v>
      </c>
      <c r="AW30" s="212" t="n">
        <v>-0.535</v>
      </c>
      <c r="AX30" s="212" t="n">
        <v>-0.585</v>
      </c>
      <c r="AY30" s="212" t="n">
        <v>0.37</v>
      </c>
      <c r="AZ30" s="212" t="n">
        <v>-0.585</v>
      </c>
      <c r="BA30" s="212" t="n">
        <v>-0.105</v>
      </c>
      <c r="BB30" s="212" t="n">
        <v>-0.095</v>
      </c>
      <c r="BC30" s="212" t="n">
        <v>-0.105</v>
      </c>
      <c r="BD30" s="212" t="n">
        <v>-0.06</v>
      </c>
      <c r="BE30" s="212" t="n">
        <v>-0.1075</v>
      </c>
      <c r="BF30" s="212" t="n">
        <v>-0.024</v>
      </c>
      <c r="BG30" s="212" t="n">
        <v>-0.065</v>
      </c>
      <c r="BH30" s="212" t="n">
        <v>-0.0175</v>
      </c>
      <c r="BI30" s="212" t="n">
        <v>-0.0625</v>
      </c>
      <c r="BJ30" s="212" t="n">
        <v>0.12</v>
      </c>
      <c r="BK30" s="212" t="n">
        <v>0.1425</v>
      </c>
      <c r="BL30" s="212" t="n">
        <v>0.14</v>
      </c>
      <c r="BM30" s="212" t="n">
        <v>0.11</v>
      </c>
      <c r="BN30" s="212" t="n">
        <v>0.27</v>
      </c>
    </row>
    <row r="31" customFormat="false" ht="12.75" hidden="false" customHeight="false" outlineLevel="0" collapsed="false">
      <c r="C31" s="244"/>
      <c r="G31" s="200" t="n">
        <v>37530</v>
      </c>
      <c r="H31" s="0" t="n">
        <v>3.435</v>
      </c>
      <c r="I31" s="215" t="n">
        <v>0.2875</v>
      </c>
      <c r="J31" s="212" t="n">
        <v>0.069099982062237</v>
      </c>
      <c r="K31" s="212" t="n">
        <v>-0.1325</v>
      </c>
      <c r="L31" s="212" t="n">
        <v>-0.15</v>
      </c>
      <c r="M31" s="252" t="n">
        <v>-0.08</v>
      </c>
      <c r="N31" s="252" t="n">
        <v>-0.2175</v>
      </c>
      <c r="O31" s="212" t="n">
        <v>-0.06</v>
      </c>
      <c r="P31" s="212" t="n">
        <v>-0.06</v>
      </c>
      <c r="Q31" s="212" t="n">
        <v>-0.0925</v>
      </c>
      <c r="R31" s="212" t="n">
        <v>-0.1025</v>
      </c>
      <c r="S31" s="212" t="n">
        <v>-0.1325</v>
      </c>
      <c r="T31" s="212" t="n">
        <v>-0.1325</v>
      </c>
      <c r="U31" s="212" t="n">
        <v>-0.07875</v>
      </c>
      <c r="V31" s="212" t="n">
        <v>-0.06</v>
      </c>
      <c r="W31" s="212" t="n">
        <v>0.125</v>
      </c>
      <c r="X31" s="212" t="n">
        <v>0.125</v>
      </c>
      <c r="Y31" s="212" t="n">
        <v>0.055</v>
      </c>
      <c r="Z31" s="212" t="n">
        <v>0.47</v>
      </c>
      <c r="AA31" s="212" t="n">
        <v>0.1875</v>
      </c>
      <c r="AB31" s="212" t="n">
        <v>0.215</v>
      </c>
      <c r="AC31" s="212" t="n">
        <v>-0.025</v>
      </c>
      <c r="AD31" s="212" t="n">
        <v>-0.03025</v>
      </c>
      <c r="AE31" s="212" t="n">
        <v>0.00475</v>
      </c>
      <c r="AF31" s="212" t="n">
        <v>-0.02025</v>
      </c>
      <c r="AG31" s="212" t="n">
        <v>0.006</v>
      </c>
      <c r="AH31" s="212" t="n">
        <v>-0.0075</v>
      </c>
      <c r="AI31" s="212" t="n">
        <v>-0.0625</v>
      </c>
      <c r="AJ31" s="212" t="n">
        <v>-0.0525</v>
      </c>
      <c r="AK31" s="212" t="n">
        <v>-0.0655</v>
      </c>
      <c r="AL31" s="212" t="n">
        <v>-0.019</v>
      </c>
      <c r="AM31" s="212" t="n">
        <v>-0.068</v>
      </c>
      <c r="AN31" s="212" t="n">
        <v>-0.0975</v>
      </c>
      <c r="AO31" s="212" t="n">
        <v>-0.028</v>
      </c>
      <c r="AP31" s="212" t="n">
        <v>0.006</v>
      </c>
      <c r="AQ31" s="212" t="n">
        <v>0.461</v>
      </c>
      <c r="AR31" s="212" t="n">
        <v>0.0075</v>
      </c>
      <c r="AS31" s="212" t="n">
        <v>-0.585</v>
      </c>
      <c r="AT31" s="212" t="n">
        <v>-0.1275</v>
      </c>
      <c r="AU31" s="212" t="n">
        <v>-0.25</v>
      </c>
      <c r="AV31" s="212" t="n">
        <v>-0.385</v>
      </c>
      <c r="AW31" s="212" t="n">
        <v>-0.535</v>
      </c>
      <c r="AX31" s="212" t="n">
        <v>-0.585</v>
      </c>
      <c r="AY31" s="212" t="n">
        <v>0.37</v>
      </c>
      <c r="AZ31" s="212" t="n">
        <v>-0.585</v>
      </c>
      <c r="BA31" s="212" t="n">
        <v>-0.115</v>
      </c>
      <c r="BB31" s="212" t="n">
        <v>-0.095</v>
      </c>
      <c r="BC31" s="212" t="n">
        <v>-0.115</v>
      </c>
      <c r="BD31" s="212" t="n">
        <v>-0.06</v>
      </c>
      <c r="BE31" s="212" t="n">
        <v>-0.11</v>
      </c>
      <c r="BF31" s="212" t="n">
        <v>-0.024</v>
      </c>
      <c r="BG31" s="212" t="n">
        <v>-0.065</v>
      </c>
      <c r="BH31" s="212" t="n">
        <v>-0.0275</v>
      </c>
      <c r="BI31" s="212" t="n">
        <v>-0.0625</v>
      </c>
      <c r="BJ31" s="212" t="n">
        <v>0.12</v>
      </c>
      <c r="BK31" s="212" t="n">
        <v>0.1425</v>
      </c>
      <c r="BL31" s="212" t="n">
        <v>0.155</v>
      </c>
      <c r="BM31" s="212" t="n">
        <v>0.125</v>
      </c>
      <c r="BN31" s="212" t="n">
        <v>0.3425</v>
      </c>
    </row>
    <row r="32" customFormat="false" ht="12.75" hidden="false" customHeight="false" outlineLevel="0" collapsed="false">
      <c r="C32" s="244"/>
      <c r="G32" s="200" t="n">
        <v>37561</v>
      </c>
      <c r="H32" s="0" t="n">
        <v>3.527</v>
      </c>
      <c r="I32" s="215" t="n">
        <v>0.295</v>
      </c>
      <c r="J32" s="212" t="n">
        <v>0.069095832436425</v>
      </c>
      <c r="K32" s="212" t="n">
        <v>-0.125</v>
      </c>
      <c r="L32" s="212" t="n">
        <v>-0.1425</v>
      </c>
      <c r="M32" s="252" t="n">
        <v>-0.025</v>
      </c>
      <c r="N32" s="252" t="n">
        <v>-0.21</v>
      </c>
      <c r="O32" s="212" t="n">
        <v>-0.005</v>
      </c>
      <c r="P32" s="212" t="n">
        <v>-0.06</v>
      </c>
      <c r="Q32" s="212" t="n">
        <v>-0.095</v>
      </c>
      <c r="R32" s="212" t="n">
        <v>-0.095</v>
      </c>
      <c r="S32" s="212" t="n">
        <v>-0.125</v>
      </c>
      <c r="T32" s="212" t="n">
        <v>-0.125</v>
      </c>
      <c r="U32" s="212" t="n">
        <v>-0.10375</v>
      </c>
      <c r="V32" s="212" t="n">
        <v>-0.07</v>
      </c>
      <c r="W32" s="212" t="n">
        <v>0.1875</v>
      </c>
      <c r="X32" s="212" t="n">
        <v>0.1875</v>
      </c>
      <c r="Y32" s="212" t="n">
        <v>0.0925</v>
      </c>
      <c r="Z32" s="212" t="n">
        <v>0.405</v>
      </c>
      <c r="AA32" s="212" t="n">
        <v>0.27</v>
      </c>
      <c r="AB32" s="212" t="n">
        <v>0.2875</v>
      </c>
      <c r="AC32" s="212" t="n">
        <v>-0.028</v>
      </c>
      <c r="AD32" s="212" t="n">
        <v>-0.05</v>
      </c>
      <c r="AE32" s="212" t="n">
        <v>-0.0125</v>
      </c>
      <c r="AF32" s="212" t="n">
        <v>-0.04</v>
      </c>
      <c r="AG32" s="212" t="n">
        <v>0.006</v>
      </c>
      <c r="AH32" s="212" t="n">
        <v>-0.0155</v>
      </c>
      <c r="AI32" s="212" t="n">
        <v>-0.065</v>
      </c>
      <c r="AJ32" s="212" t="n">
        <v>-0.055</v>
      </c>
      <c r="AK32" s="212" t="n">
        <v>-0.0685</v>
      </c>
      <c r="AL32" s="212" t="n">
        <v>-0.0205</v>
      </c>
      <c r="AM32" s="212" t="n">
        <v>-0.083</v>
      </c>
      <c r="AN32" s="212" t="n">
        <v>-0.1375</v>
      </c>
      <c r="AO32" s="212" t="n">
        <v>-0.0205</v>
      </c>
      <c r="AP32" s="212" t="n">
        <v>0.0125</v>
      </c>
      <c r="AQ32" s="212" t="n">
        <v>0.7525</v>
      </c>
      <c r="AR32" s="212" t="n">
        <v>-0.0325</v>
      </c>
      <c r="AS32" s="212" t="n">
        <v>-0.335</v>
      </c>
      <c r="AT32" s="212" t="n">
        <v>-0.14</v>
      </c>
      <c r="AU32" s="212" t="n">
        <v>-0.19</v>
      </c>
      <c r="AV32" s="212" t="n">
        <v>0</v>
      </c>
      <c r="AW32" s="212" t="n">
        <v>-0.285</v>
      </c>
      <c r="AX32" s="212" t="n">
        <v>-0.335</v>
      </c>
      <c r="AY32" s="212" t="n">
        <v>0.25</v>
      </c>
      <c r="AZ32" s="212" t="n">
        <v>-0.335</v>
      </c>
      <c r="BA32" s="212" t="n">
        <v>-0.1175</v>
      </c>
      <c r="BB32" s="212" t="n">
        <v>-0.1225</v>
      </c>
      <c r="BC32" s="212" t="n">
        <v>-0.1175</v>
      </c>
      <c r="BD32" s="212" t="n">
        <v>-0.06</v>
      </c>
      <c r="BE32" s="212" t="n">
        <v>-0.1075</v>
      </c>
      <c r="BF32" s="212" t="n">
        <v>-0.0255</v>
      </c>
      <c r="BG32" s="212" t="n">
        <v>-0.08</v>
      </c>
      <c r="BH32" s="212" t="n">
        <v>-0.0675</v>
      </c>
      <c r="BI32" s="212" t="n">
        <v>-0.065</v>
      </c>
      <c r="BJ32" s="212" t="n">
        <v>0.07</v>
      </c>
      <c r="BK32" s="212" t="n">
        <v>0.275</v>
      </c>
      <c r="BL32" s="212" t="n">
        <v>0.2325</v>
      </c>
      <c r="BM32" s="212" t="n">
        <v>0.1875</v>
      </c>
      <c r="BN32" s="212" t="n">
        <v>0.47</v>
      </c>
    </row>
    <row r="33" customFormat="false" ht="12.75" hidden="false" customHeight="false" outlineLevel="0" collapsed="false">
      <c r="C33" s="244"/>
      <c r="G33" s="200" t="n">
        <v>37591</v>
      </c>
      <c r="H33" s="0" t="n">
        <v>3.609</v>
      </c>
      <c r="I33" s="215" t="n">
        <v>0.2975</v>
      </c>
      <c r="J33" s="212" t="n">
        <v>0.069091816669514</v>
      </c>
      <c r="K33" s="212" t="n">
        <v>-0.1275</v>
      </c>
      <c r="L33" s="212" t="n">
        <v>-0.145</v>
      </c>
      <c r="M33" s="252" t="n">
        <v>-0.0175</v>
      </c>
      <c r="N33" s="252" t="n">
        <v>-0.2125</v>
      </c>
      <c r="O33" s="212" t="n">
        <v>0.0025</v>
      </c>
      <c r="P33" s="212" t="n">
        <v>-0.06</v>
      </c>
      <c r="Q33" s="212" t="n">
        <v>-0.0975</v>
      </c>
      <c r="R33" s="212" t="n">
        <v>-0.0975</v>
      </c>
      <c r="S33" s="212" t="n">
        <v>-0.1275</v>
      </c>
      <c r="T33" s="212" t="n">
        <v>-0.1275</v>
      </c>
      <c r="U33" s="212" t="n">
        <v>-0.115</v>
      </c>
      <c r="V33" s="212" t="n">
        <v>-0.07</v>
      </c>
      <c r="W33" s="212" t="n">
        <v>0.2275</v>
      </c>
      <c r="X33" s="212" t="n">
        <v>0.2275</v>
      </c>
      <c r="Y33" s="212" t="n">
        <v>0.1325</v>
      </c>
      <c r="Z33" s="212" t="n">
        <v>0.405</v>
      </c>
      <c r="AA33" s="212" t="n">
        <v>0.305</v>
      </c>
      <c r="AB33" s="212" t="n">
        <v>0.3375</v>
      </c>
      <c r="AC33" s="212" t="n">
        <v>-0.028</v>
      </c>
      <c r="AD33" s="212" t="n">
        <v>-0.0425</v>
      </c>
      <c r="AE33" s="212" t="n">
        <v>-0.0125</v>
      </c>
      <c r="AF33" s="212" t="n">
        <v>-0.04</v>
      </c>
      <c r="AG33" s="212" t="n">
        <v>0.006</v>
      </c>
      <c r="AH33" s="212" t="n">
        <v>-0.0155</v>
      </c>
      <c r="AI33" s="212" t="n">
        <v>-0.065</v>
      </c>
      <c r="AJ33" s="212" t="n">
        <v>-0.055</v>
      </c>
      <c r="AK33" s="212" t="n">
        <v>-0.0685</v>
      </c>
      <c r="AL33" s="212" t="n">
        <v>-0.0205</v>
      </c>
      <c r="AM33" s="212" t="n">
        <v>-0.083</v>
      </c>
      <c r="AN33" s="212" t="n">
        <v>-0.16</v>
      </c>
      <c r="AO33" s="212" t="n">
        <v>-0.0205</v>
      </c>
      <c r="AP33" s="212" t="n">
        <v>0.0125</v>
      </c>
      <c r="AQ33" s="212" t="n">
        <v>1.16</v>
      </c>
      <c r="AR33" s="212" t="n">
        <v>-0.055</v>
      </c>
      <c r="AS33" s="212" t="n">
        <v>-0.335</v>
      </c>
      <c r="AT33" s="212" t="n">
        <v>-0.135</v>
      </c>
      <c r="AU33" s="212" t="n">
        <v>-0.19</v>
      </c>
      <c r="AV33" s="212" t="n">
        <v>0.06</v>
      </c>
      <c r="AW33" s="212" t="n">
        <v>-0.285</v>
      </c>
      <c r="AX33" s="212" t="n">
        <v>-0.335</v>
      </c>
      <c r="AY33" s="212" t="n">
        <v>0.25</v>
      </c>
      <c r="AZ33" s="212" t="n">
        <v>-0.335</v>
      </c>
      <c r="BA33" s="212" t="n">
        <v>-0.1525</v>
      </c>
      <c r="BB33" s="212" t="n">
        <v>-0.1225</v>
      </c>
      <c r="BC33" s="212" t="n">
        <v>-0.1525</v>
      </c>
      <c r="BD33" s="212" t="n">
        <v>-0.06</v>
      </c>
      <c r="BE33" s="212" t="n">
        <v>-0.1425</v>
      </c>
      <c r="BF33" s="212" t="n">
        <v>-0.0255</v>
      </c>
      <c r="BG33" s="212" t="n">
        <v>-0.08</v>
      </c>
      <c r="BH33" s="212" t="n">
        <v>-0.09</v>
      </c>
      <c r="BI33" s="212" t="n">
        <v>-0.065</v>
      </c>
      <c r="BJ33" s="212" t="n">
        <v>0.07</v>
      </c>
      <c r="BK33" s="212" t="n">
        <v>0.245</v>
      </c>
      <c r="BL33" s="212" t="n">
        <v>0.2725</v>
      </c>
      <c r="BM33" s="212" t="n">
        <v>0.2275</v>
      </c>
      <c r="BN33" s="212" t="n">
        <v>0.81</v>
      </c>
    </row>
    <row r="34" customFormat="false" ht="12.75" hidden="false" customHeight="false" outlineLevel="0" collapsed="false">
      <c r="C34" s="244"/>
      <c r="G34" s="200" t="n">
        <v>37622</v>
      </c>
      <c r="H34" s="0" t="n">
        <v>3.602</v>
      </c>
      <c r="I34" s="215" t="n">
        <v>0.285</v>
      </c>
      <c r="J34" s="212" t="n">
        <v>0.069095762126818</v>
      </c>
      <c r="K34" s="212" t="n">
        <v>-0.13</v>
      </c>
      <c r="L34" s="212" t="n">
        <v>-0.1475</v>
      </c>
      <c r="M34" s="252" t="n">
        <v>-0.0025</v>
      </c>
      <c r="N34" s="252" t="n">
        <v>-0.195</v>
      </c>
      <c r="O34" s="212" t="n">
        <v>0.0175</v>
      </c>
      <c r="P34" s="212" t="n">
        <v>-0.06</v>
      </c>
      <c r="Q34" s="212" t="n">
        <v>-0.1</v>
      </c>
      <c r="R34" s="212" t="n">
        <v>-0.1</v>
      </c>
      <c r="S34" s="212" t="n">
        <v>-0.13</v>
      </c>
      <c r="T34" s="212" t="n">
        <v>-0.13</v>
      </c>
      <c r="U34" s="212" t="n">
        <v>-0.11625</v>
      </c>
      <c r="V34" s="212" t="n">
        <v>-0.07</v>
      </c>
      <c r="W34" s="212" t="n">
        <v>0.24</v>
      </c>
      <c r="X34" s="212" t="n">
        <v>0.24</v>
      </c>
      <c r="Y34" s="212" t="n">
        <v>0.145</v>
      </c>
      <c r="Z34" s="212" t="n">
        <v>0.405</v>
      </c>
      <c r="AA34" s="212" t="n">
        <v>0.305</v>
      </c>
      <c r="AB34" s="212" t="n">
        <v>0.4375</v>
      </c>
      <c r="AC34" s="212" t="n">
        <v>-0.0255</v>
      </c>
      <c r="AD34" s="212" t="n">
        <v>-0.0425</v>
      </c>
      <c r="AE34" s="212" t="n">
        <v>-0.0125</v>
      </c>
      <c r="AF34" s="212" t="n">
        <v>-0.04</v>
      </c>
      <c r="AG34" s="212" t="n">
        <v>0.005</v>
      </c>
      <c r="AH34" s="212" t="n">
        <v>-0.0155</v>
      </c>
      <c r="AI34" s="212" t="n">
        <v>-0.065</v>
      </c>
      <c r="AJ34" s="212" t="n">
        <v>-0.055</v>
      </c>
      <c r="AK34" s="212" t="n">
        <v>-0.0685</v>
      </c>
      <c r="AL34" s="212" t="n">
        <v>-0.0205</v>
      </c>
      <c r="AM34" s="212" t="n">
        <v>-0.083</v>
      </c>
      <c r="AN34" s="212" t="n">
        <v>-0.1625</v>
      </c>
      <c r="AO34" s="212" t="n">
        <v>-0.0185</v>
      </c>
      <c r="AP34" s="212" t="n">
        <v>0.0125</v>
      </c>
      <c r="AQ34" s="212" t="n">
        <v>1.48</v>
      </c>
      <c r="AR34" s="212" t="n">
        <v>-0.0575</v>
      </c>
      <c r="AS34" s="212" t="n">
        <v>-0.335</v>
      </c>
      <c r="AT34" s="212" t="n">
        <v>-0.135</v>
      </c>
      <c r="AU34" s="212" t="n">
        <v>-0.19</v>
      </c>
      <c r="AV34" s="212" t="n">
        <v>0.13</v>
      </c>
      <c r="AW34" s="212" t="n">
        <v>-0.285</v>
      </c>
      <c r="AX34" s="212" t="n">
        <v>-0.335</v>
      </c>
      <c r="AY34" s="212" t="n">
        <v>0.25</v>
      </c>
      <c r="AZ34" s="212" t="n">
        <v>-0.335</v>
      </c>
      <c r="BA34" s="212" t="n">
        <v>-0.1375</v>
      </c>
      <c r="BB34" s="212" t="n">
        <v>-0.1225</v>
      </c>
      <c r="BC34" s="212" t="n">
        <v>-0.1375</v>
      </c>
      <c r="BD34" s="212" t="n">
        <v>-0.06</v>
      </c>
      <c r="BE34" s="212" t="n">
        <v>-0.1475</v>
      </c>
      <c r="BF34" s="212" t="n">
        <v>-0.0255</v>
      </c>
      <c r="BG34" s="212" t="n">
        <v>-0.08</v>
      </c>
      <c r="BH34" s="212" t="n">
        <v>-0.0925</v>
      </c>
      <c r="BI34" s="212" t="n">
        <v>-0.065</v>
      </c>
      <c r="BJ34" s="212" t="n">
        <v>0.07</v>
      </c>
      <c r="BK34" s="212" t="n">
        <v>0.28</v>
      </c>
      <c r="BL34" s="212" t="n">
        <v>0.285</v>
      </c>
      <c r="BM34" s="212" t="n">
        <v>0.285</v>
      </c>
      <c r="BN34" s="212" t="n">
        <v>0.97</v>
      </c>
    </row>
    <row r="35" customFormat="false" ht="12.75" hidden="false" customHeight="false" outlineLevel="0" collapsed="false">
      <c r="C35" s="244"/>
      <c r="G35" s="200" t="n">
        <v>37653</v>
      </c>
      <c r="H35" s="0" t="n">
        <v>3.46</v>
      </c>
      <c r="I35" s="215" t="n">
        <v>0.285</v>
      </c>
      <c r="J35" s="212" t="n">
        <v>0.069109537327938</v>
      </c>
      <c r="K35" s="212" t="n">
        <v>-0.1325</v>
      </c>
      <c r="L35" s="212" t="n">
        <v>-0.15</v>
      </c>
      <c r="M35" s="252" t="n">
        <v>-0.0025</v>
      </c>
      <c r="N35" s="252" t="n">
        <v>-0.1975</v>
      </c>
      <c r="O35" s="212" t="n">
        <v>0.0175</v>
      </c>
      <c r="P35" s="212" t="n">
        <v>-0.06</v>
      </c>
      <c r="Q35" s="212" t="n">
        <v>-0.1025</v>
      </c>
      <c r="R35" s="212" t="n">
        <v>-0.1025</v>
      </c>
      <c r="S35" s="212" t="n">
        <v>-0.1325</v>
      </c>
      <c r="T35" s="212" t="n">
        <v>-0.1325</v>
      </c>
      <c r="U35" s="212" t="n">
        <v>-0.1075</v>
      </c>
      <c r="V35" s="212" t="n">
        <v>-0.07</v>
      </c>
      <c r="W35" s="212" t="n">
        <v>0.2175</v>
      </c>
      <c r="X35" s="212" t="n">
        <v>0.2175</v>
      </c>
      <c r="Y35" s="212" t="n">
        <v>0.1225</v>
      </c>
      <c r="Z35" s="212" t="n">
        <v>0.405</v>
      </c>
      <c r="AA35" s="212" t="n">
        <v>0.305</v>
      </c>
      <c r="AB35" s="212" t="n">
        <v>0.435</v>
      </c>
      <c r="AC35" s="212" t="n">
        <v>-0.0255</v>
      </c>
      <c r="AD35" s="212" t="n">
        <v>-0.0425</v>
      </c>
      <c r="AE35" s="212" t="n">
        <v>-0.0125</v>
      </c>
      <c r="AF35" s="212" t="n">
        <v>-0.04</v>
      </c>
      <c r="AG35" s="212" t="n">
        <v>0.005</v>
      </c>
      <c r="AH35" s="212" t="n">
        <v>-0.0155</v>
      </c>
      <c r="AI35" s="212" t="n">
        <v>-0.065</v>
      </c>
      <c r="AJ35" s="212" t="n">
        <v>-0.055</v>
      </c>
      <c r="AK35" s="212" t="n">
        <v>-0.0685</v>
      </c>
      <c r="AL35" s="212" t="n">
        <v>-0.0205</v>
      </c>
      <c r="AM35" s="212" t="n">
        <v>-0.083</v>
      </c>
      <c r="AN35" s="212" t="n">
        <v>-0.145</v>
      </c>
      <c r="AO35" s="212" t="n">
        <v>-0.0185</v>
      </c>
      <c r="AP35" s="212" t="n">
        <v>0.0125</v>
      </c>
      <c r="AQ35" s="212" t="n">
        <v>1.41</v>
      </c>
      <c r="AR35" s="212" t="n">
        <v>-0.04</v>
      </c>
      <c r="AS35" s="212" t="n">
        <v>-0.335</v>
      </c>
      <c r="AT35" s="212" t="n">
        <v>-0.135</v>
      </c>
      <c r="AU35" s="212" t="n">
        <v>-0.19</v>
      </c>
      <c r="AV35" s="212" t="n">
        <v>0</v>
      </c>
      <c r="AW35" s="212" t="n">
        <v>-0.285</v>
      </c>
      <c r="AX35" s="212" t="n">
        <v>-0.335</v>
      </c>
      <c r="AY35" s="212" t="n">
        <v>0.25</v>
      </c>
      <c r="AZ35" s="212" t="n">
        <v>-0.335</v>
      </c>
      <c r="BA35" s="212" t="n">
        <v>-0.14</v>
      </c>
      <c r="BB35" s="212" t="n">
        <v>-0.1225</v>
      </c>
      <c r="BC35" s="212" t="n">
        <v>-0.14</v>
      </c>
      <c r="BD35" s="212" t="n">
        <v>-0.06</v>
      </c>
      <c r="BE35" s="212" t="n">
        <v>-0.13</v>
      </c>
      <c r="BF35" s="212" t="n">
        <v>-0.0255</v>
      </c>
      <c r="BG35" s="212" t="n">
        <v>-0.08</v>
      </c>
      <c r="BH35" s="212" t="n">
        <v>-0.075</v>
      </c>
      <c r="BI35" s="212" t="n">
        <v>-0.065</v>
      </c>
      <c r="BJ35" s="212" t="n">
        <v>0.07</v>
      </c>
      <c r="BK35" s="212" t="n">
        <v>0.33</v>
      </c>
      <c r="BL35" s="212" t="n">
        <v>0.2625</v>
      </c>
      <c r="BM35" s="212" t="n">
        <v>0.2625</v>
      </c>
      <c r="BN35" s="212" t="n">
        <v>0.97</v>
      </c>
    </row>
    <row r="36" customFormat="false" ht="12.75" hidden="false" customHeight="false" outlineLevel="0" collapsed="false">
      <c r="C36" s="244"/>
      <c r="G36" s="200" t="n">
        <v>37681</v>
      </c>
      <c r="H36" s="0" t="n">
        <v>3.29</v>
      </c>
      <c r="I36" s="215" t="n">
        <v>0.275</v>
      </c>
      <c r="J36" s="212" t="n">
        <v>0.069121979445132</v>
      </c>
      <c r="K36" s="212" t="n">
        <v>-0.135</v>
      </c>
      <c r="L36" s="212" t="n">
        <v>-0.1525</v>
      </c>
      <c r="M36" s="252" t="n">
        <v>-0.0025</v>
      </c>
      <c r="N36" s="252" t="n">
        <v>-0.2</v>
      </c>
      <c r="O36" s="212" t="n">
        <v>0.0175</v>
      </c>
      <c r="P36" s="212" t="n">
        <v>-0.06</v>
      </c>
      <c r="Q36" s="212" t="n">
        <v>-0.105</v>
      </c>
      <c r="R36" s="212" t="n">
        <v>-0.105</v>
      </c>
      <c r="S36" s="212" t="n">
        <v>-0.135</v>
      </c>
      <c r="T36" s="212" t="n">
        <v>-0.135</v>
      </c>
      <c r="U36" s="212" t="n">
        <v>-0.10125</v>
      </c>
      <c r="V36" s="212" t="n">
        <v>-0.07</v>
      </c>
      <c r="W36" s="212" t="n">
        <v>0.215</v>
      </c>
      <c r="X36" s="212" t="n">
        <v>0.215</v>
      </c>
      <c r="Y36" s="212" t="n">
        <v>0.12</v>
      </c>
      <c r="Z36" s="212" t="n">
        <v>0.405</v>
      </c>
      <c r="AA36" s="212" t="n">
        <v>0.265</v>
      </c>
      <c r="AB36" s="212" t="n">
        <v>0.3025</v>
      </c>
      <c r="AC36" s="212" t="n">
        <v>-0.0255</v>
      </c>
      <c r="AD36" s="212" t="n">
        <v>-0.0425</v>
      </c>
      <c r="AE36" s="212" t="n">
        <v>-0.0125</v>
      </c>
      <c r="AF36" s="212" t="n">
        <v>-0.04</v>
      </c>
      <c r="AG36" s="212" t="n">
        <v>0.005</v>
      </c>
      <c r="AH36" s="212" t="n">
        <v>-0.0155</v>
      </c>
      <c r="AI36" s="212" t="n">
        <v>-0.065</v>
      </c>
      <c r="AJ36" s="212" t="n">
        <v>-0.055</v>
      </c>
      <c r="AK36" s="212" t="n">
        <v>-0.0685</v>
      </c>
      <c r="AL36" s="212" t="n">
        <v>-0.0205</v>
      </c>
      <c r="AM36" s="212" t="n">
        <v>-0.083</v>
      </c>
      <c r="AN36" s="212" t="n">
        <v>-0.1325</v>
      </c>
      <c r="AO36" s="212" t="n">
        <v>-0.0185</v>
      </c>
      <c r="AP36" s="212" t="n">
        <v>0.0125</v>
      </c>
      <c r="AQ36" s="212" t="n">
        <v>0.82</v>
      </c>
      <c r="AR36" s="212" t="n">
        <v>-0.0275</v>
      </c>
      <c r="AS36" s="212" t="n">
        <v>-0.335</v>
      </c>
      <c r="AT36" s="212" t="n">
        <v>-0.14</v>
      </c>
      <c r="AU36" s="212" t="n">
        <v>-0.19</v>
      </c>
      <c r="AV36" s="212" t="n">
        <v>-0.2</v>
      </c>
      <c r="AW36" s="212" t="n">
        <v>-0.285</v>
      </c>
      <c r="AX36" s="212" t="n">
        <v>-0.335</v>
      </c>
      <c r="AY36" s="212" t="n">
        <v>0.25</v>
      </c>
      <c r="AZ36" s="212" t="n">
        <v>-0.335</v>
      </c>
      <c r="BA36" s="212" t="n">
        <v>-0.12</v>
      </c>
      <c r="BB36" s="212" t="n">
        <v>-0.1225</v>
      </c>
      <c r="BC36" s="212" t="n">
        <v>-0.12</v>
      </c>
      <c r="BD36" s="212" t="n">
        <v>-0.06</v>
      </c>
      <c r="BE36" s="212" t="n">
        <v>-0.1125</v>
      </c>
      <c r="BF36" s="212" t="n">
        <v>-0.0255</v>
      </c>
      <c r="BG36" s="212" t="n">
        <v>-0.08</v>
      </c>
      <c r="BH36" s="212" t="n">
        <v>-0.0625</v>
      </c>
      <c r="BI36" s="212" t="n">
        <v>-0.065</v>
      </c>
      <c r="BJ36" s="212" t="n">
        <v>0.07</v>
      </c>
      <c r="BK36" s="212" t="n">
        <v>0.32</v>
      </c>
      <c r="BL36" s="212" t="n">
        <v>0.26</v>
      </c>
      <c r="BM36" s="212" t="n">
        <v>0.26</v>
      </c>
      <c r="BN36" s="212" t="n">
        <v>0.6325</v>
      </c>
    </row>
    <row r="37" customFormat="false" ht="12.75" hidden="false" customHeight="false" outlineLevel="0" collapsed="false">
      <c r="C37" s="244"/>
      <c r="G37" s="200" t="n">
        <v>37712</v>
      </c>
      <c r="H37" s="0" t="n">
        <v>3.112</v>
      </c>
      <c r="I37" s="215" t="n">
        <v>0.2625</v>
      </c>
      <c r="J37" s="212" t="n">
        <v>0.069125864762811</v>
      </c>
      <c r="K37" s="212" t="n">
        <v>-0.185</v>
      </c>
      <c r="L37" s="212" t="n">
        <v>-0.2025</v>
      </c>
      <c r="M37" s="252" t="n">
        <v>-0.085</v>
      </c>
      <c r="N37" s="252" t="n">
        <v>-0.25</v>
      </c>
      <c r="O37" s="212" t="n">
        <v>-0.065</v>
      </c>
      <c r="P37" s="212" t="n">
        <v>-0.0575</v>
      </c>
      <c r="Q37" s="212" t="n">
        <v>-0.155</v>
      </c>
      <c r="R37" s="212" t="n">
        <v>-0.155</v>
      </c>
      <c r="S37" s="212" t="n">
        <v>-0.185</v>
      </c>
      <c r="T37" s="212" t="n">
        <v>-0.185</v>
      </c>
      <c r="U37" s="212" t="n">
        <v>-0.07875</v>
      </c>
      <c r="V37" s="212" t="n">
        <v>-0.0675</v>
      </c>
      <c r="W37" s="212" t="n">
        <v>0.1675</v>
      </c>
      <c r="X37" s="212" t="n">
        <v>0.1675</v>
      </c>
      <c r="Y37" s="212" t="n">
        <v>0.0725</v>
      </c>
      <c r="Z37" s="212" t="n">
        <v>0.435</v>
      </c>
      <c r="AA37" s="212" t="n">
        <v>0.195</v>
      </c>
      <c r="AB37" s="212" t="n">
        <v>0.25</v>
      </c>
      <c r="AC37" s="212" t="n">
        <v>-0.025</v>
      </c>
      <c r="AD37" s="212" t="n">
        <v>-0.0275</v>
      </c>
      <c r="AE37" s="212" t="n">
        <v>0.005</v>
      </c>
      <c r="AF37" s="212" t="n">
        <v>-0.02</v>
      </c>
      <c r="AG37" s="212" t="n">
        <v>0.005</v>
      </c>
      <c r="AH37" s="212" t="n">
        <v>-0.0055</v>
      </c>
      <c r="AI37" s="212" t="n">
        <v>-0.0625</v>
      </c>
      <c r="AJ37" s="212" t="n">
        <v>-0.0575</v>
      </c>
      <c r="AK37" s="212" t="n">
        <v>-0.066</v>
      </c>
      <c r="AL37" s="212" t="n">
        <v>-0.018</v>
      </c>
      <c r="AM37" s="212" t="n">
        <v>-0.076</v>
      </c>
      <c r="AN37" s="212" t="n">
        <v>-0.09</v>
      </c>
      <c r="AO37" s="212" t="n">
        <v>-0.026</v>
      </c>
      <c r="AP37" s="212" t="n">
        <v>0.006</v>
      </c>
      <c r="AQ37" s="212" t="n">
        <v>0.45</v>
      </c>
      <c r="AR37" s="212" t="n">
        <v>0.015</v>
      </c>
      <c r="AS37" s="212" t="n">
        <v>-0.4</v>
      </c>
      <c r="AT37" s="212" t="n">
        <v>-0.125</v>
      </c>
      <c r="AU37" s="212" t="n">
        <v>-0.195</v>
      </c>
      <c r="AV37" s="212" t="n">
        <v>-0.34</v>
      </c>
      <c r="AW37" s="212" t="n">
        <v>-0.35</v>
      </c>
      <c r="AX37" s="212" t="n">
        <v>-0.4</v>
      </c>
      <c r="AY37" s="212" t="n">
        <v>0.28</v>
      </c>
      <c r="AZ37" s="212" t="n">
        <v>-0.4</v>
      </c>
      <c r="BA37" s="212" t="n">
        <v>-0.1125</v>
      </c>
      <c r="BB37" s="212" t="n">
        <v>-0.1125</v>
      </c>
      <c r="BC37" s="212" t="n">
        <v>-0.1125</v>
      </c>
      <c r="BD37" s="212" t="n">
        <v>-0.0575</v>
      </c>
      <c r="BE37" s="212" t="n">
        <v>-0.105</v>
      </c>
      <c r="BF37" s="212" t="n">
        <v>-0.023</v>
      </c>
      <c r="BG37" s="212" t="n">
        <v>-0.0625</v>
      </c>
      <c r="BH37" s="212" t="n">
        <v>-0.02</v>
      </c>
      <c r="BI37" s="212" t="n">
        <v>-0.0625</v>
      </c>
      <c r="BJ37" s="212" t="n">
        <v>0.12</v>
      </c>
      <c r="BK37" s="212" t="n">
        <v>0.1475</v>
      </c>
      <c r="BL37" s="212" t="n">
        <v>0.1975</v>
      </c>
      <c r="BM37" s="212" t="n">
        <v>0.1975</v>
      </c>
      <c r="BN37" s="212" t="n">
        <v>0.355</v>
      </c>
    </row>
    <row r="38" customFormat="false" ht="12.75" hidden="false" customHeight="false" outlineLevel="0" collapsed="false">
      <c r="C38" s="244"/>
      <c r="G38" s="200" t="n">
        <v>37742</v>
      </c>
      <c r="H38" s="0" t="n">
        <v>3.097</v>
      </c>
      <c r="I38" s="215" t="n">
        <v>0.2575</v>
      </c>
      <c r="J38" s="212" t="n">
        <v>0.069116714336692</v>
      </c>
      <c r="K38" s="212" t="n">
        <v>-0.185</v>
      </c>
      <c r="L38" s="212" t="n">
        <v>-0.2025</v>
      </c>
      <c r="M38" s="252" t="n">
        <v>-0.1</v>
      </c>
      <c r="N38" s="252" t="n">
        <v>-0.25</v>
      </c>
      <c r="O38" s="212" t="n">
        <v>-0.08</v>
      </c>
      <c r="P38" s="212" t="n">
        <v>-0.0575</v>
      </c>
      <c r="Q38" s="212" t="n">
        <v>-0.155</v>
      </c>
      <c r="R38" s="212" t="n">
        <v>-0.155</v>
      </c>
      <c r="S38" s="212" t="n">
        <v>-0.185</v>
      </c>
      <c r="T38" s="212" t="n">
        <v>-0.185</v>
      </c>
      <c r="U38" s="212" t="n">
        <v>-0.07875</v>
      </c>
      <c r="V38" s="212" t="n">
        <v>-0.0675</v>
      </c>
      <c r="W38" s="212" t="n">
        <v>0.1575</v>
      </c>
      <c r="X38" s="212" t="n">
        <v>0.1575</v>
      </c>
      <c r="Y38" s="212" t="n">
        <v>0.0625</v>
      </c>
      <c r="Z38" s="212" t="n">
        <v>0.435</v>
      </c>
      <c r="AA38" s="212" t="n">
        <v>0.1825</v>
      </c>
      <c r="AB38" s="212" t="n">
        <v>0.2025</v>
      </c>
      <c r="AC38" s="212" t="n">
        <v>-0.025</v>
      </c>
      <c r="AD38" s="212" t="n">
        <v>-0.02775</v>
      </c>
      <c r="AE38" s="212" t="n">
        <v>0.00475</v>
      </c>
      <c r="AF38" s="212" t="n">
        <v>-0.02025</v>
      </c>
      <c r="AG38" s="212" t="n">
        <v>0.005</v>
      </c>
      <c r="AH38" s="212" t="n">
        <v>-0.0055</v>
      </c>
      <c r="AI38" s="212" t="n">
        <v>-0.0625</v>
      </c>
      <c r="AJ38" s="212" t="n">
        <v>-0.0575</v>
      </c>
      <c r="AK38" s="212" t="n">
        <v>-0.066</v>
      </c>
      <c r="AL38" s="212" t="n">
        <v>-0.018</v>
      </c>
      <c r="AM38" s="212" t="n">
        <v>-0.076</v>
      </c>
      <c r="AN38" s="212" t="n">
        <v>-0.09</v>
      </c>
      <c r="AO38" s="212" t="n">
        <v>-0.026</v>
      </c>
      <c r="AP38" s="212" t="n">
        <v>0.006</v>
      </c>
      <c r="AQ38" s="212" t="n">
        <v>0.405</v>
      </c>
      <c r="AR38" s="212" t="n">
        <v>0.015</v>
      </c>
      <c r="AS38" s="212" t="n">
        <v>-0.4</v>
      </c>
      <c r="AT38" s="212" t="n">
        <v>-0.125</v>
      </c>
      <c r="AU38" s="212" t="n">
        <v>-0.195</v>
      </c>
      <c r="AV38" s="212" t="n">
        <v>-0.34</v>
      </c>
      <c r="AW38" s="212" t="n">
        <v>-0.35</v>
      </c>
      <c r="AX38" s="212" t="n">
        <v>-0.4</v>
      </c>
      <c r="AY38" s="212" t="n">
        <v>0.28</v>
      </c>
      <c r="AZ38" s="212" t="n">
        <v>-0.4</v>
      </c>
      <c r="BA38" s="212" t="n">
        <v>-0.11</v>
      </c>
      <c r="BB38" s="212" t="n">
        <v>-0.0925</v>
      </c>
      <c r="BC38" s="212" t="n">
        <v>-0.11</v>
      </c>
      <c r="BD38" s="212" t="n">
        <v>-0.0575</v>
      </c>
      <c r="BE38" s="212" t="n">
        <v>-0.105</v>
      </c>
      <c r="BF38" s="212" t="n">
        <v>-0.023</v>
      </c>
      <c r="BG38" s="212" t="n">
        <v>-0.0625</v>
      </c>
      <c r="BH38" s="212" t="n">
        <v>-0.02</v>
      </c>
      <c r="BI38" s="212" t="n">
        <v>-0.0625</v>
      </c>
      <c r="BJ38" s="212" t="n">
        <v>0.12</v>
      </c>
      <c r="BK38" s="212" t="n">
        <v>0.1475</v>
      </c>
      <c r="BL38" s="212" t="n">
        <v>0.1875</v>
      </c>
      <c r="BM38" s="212" t="n">
        <v>0.1875</v>
      </c>
      <c r="BN38" s="212" t="n">
        <v>0.2875</v>
      </c>
    </row>
    <row r="39" customFormat="false" ht="12.75" hidden="false" customHeight="false" outlineLevel="0" collapsed="false">
      <c r="C39" s="244"/>
      <c r="G39" s="200" t="n">
        <v>37773</v>
      </c>
      <c r="H39" s="0" t="n">
        <v>3.117</v>
      </c>
      <c r="I39" s="215" t="n">
        <v>0.255</v>
      </c>
      <c r="J39" s="212" t="n">
        <v>0.069107258896399</v>
      </c>
      <c r="K39" s="212" t="n">
        <v>-0.185</v>
      </c>
      <c r="L39" s="212" t="n">
        <v>-0.2025</v>
      </c>
      <c r="M39" s="252" t="n">
        <v>-0.11</v>
      </c>
      <c r="N39" s="252" t="n">
        <v>-0.25</v>
      </c>
      <c r="O39" s="212" t="n">
        <v>-0.09</v>
      </c>
      <c r="P39" s="212" t="n">
        <v>-0.0575</v>
      </c>
      <c r="Q39" s="212" t="n">
        <v>-0.155</v>
      </c>
      <c r="R39" s="212" t="n">
        <v>-0.155</v>
      </c>
      <c r="S39" s="212" t="n">
        <v>-0.185</v>
      </c>
      <c r="T39" s="212" t="n">
        <v>-0.185</v>
      </c>
      <c r="U39" s="212" t="n">
        <v>-0.07625</v>
      </c>
      <c r="V39" s="212" t="n">
        <v>-0.0675</v>
      </c>
      <c r="W39" s="212" t="n">
        <v>0.1525</v>
      </c>
      <c r="X39" s="212" t="n">
        <v>0.1525</v>
      </c>
      <c r="Y39" s="212" t="n">
        <v>0.0575</v>
      </c>
      <c r="Z39" s="212" t="n">
        <v>0.435</v>
      </c>
      <c r="AA39" s="212" t="n">
        <v>0.1825</v>
      </c>
      <c r="AB39" s="212" t="n">
        <v>0.2025</v>
      </c>
      <c r="AC39" s="212" t="n">
        <v>-0.025</v>
      </c>
      <c r="AD39" s="212" t="n">
        <v>-0.02775</v>
      </c>
      <c r="AE39" s="212" t="n">
        <v>0.00475</v>
      </c>
      <c r="AF39" s="212" t="n">
        <v>-0.02025</v>
      </c>
      <c r="AG39" s="212" t="n">
        <v>0.005</v>
      </c>
      <c r="AH39" s="212" t="n">
        <v>-0.0055</v>
      </c>
      <c r="AI39" s="212" t="n">
        <v>-0.0625</v>
      </c>
      <c r="AJ39" s="212" t="n">
        <v>-0.0575</v>
      </c>
      <c r="AK39" s="212" t="n">
        <v>-0.066</v>
      </c>
      <c r="AL39" s="212" t="n">
        <v>-0.018</v>
      </c>
      <c r="AM39" s="212" t="n">
        <v>-0.092</v>
      </c>
      <c r="AN39" s="212" t="n">
        <v>-0.085</v>
      </c>
      <c r="AO39" s="212" t="n">
        <v>-0.026</v>
      </c>
      <c r="AP39" s="212" t="n">
        <v>0.006</v>
      </c>
      <c r="AQ39" s="212" t="n">
        <v>0.395</v>
      </c>
      <c r="AR39" s="212" t="n">
        <v>0.02</v>
      </c>
      <c r="AS39" s="212" t="n">
        <v>-0.4</v>
      </c>
      <c r="AT39" s="212" t="n">
        <v>-0.125</v>
      </c>
      <c r="AU39" s="212" t="n">
        <v>-0.195</v>
      </c>
      <c r="AV39" s="212" t="n">
        <v>-0.34</v>
      </c>
      <c r="AW39" s="212" t="n">
        <v>-0.35</v>
      </c>
      <c r="AX39" s="212" t="n">
        <v>-0.4</v>
      </c>
      <c r="AY39" s="212" t="n">
        <v>0.28</v>
      </c>
      <c r="AZ39" s="212" t="n">
        <v>-0.4</v>
      </c>
      <c r="BA39" s="212" t="n">
        <v>-0.1025</v>
      </c>
      <c r="BB39" s="212" t="n">
        <v>-0.0925</v>
      </c>
      <c r="BC39" s="212" t="n">
        <v>-0.1025</v>
      </c>
      <c r="BD39" s="212" t="n">
        <v>-0.0575</v>
      </c>
      <c r="BE39" s="212" t="n">
        <v>-0.095</v>
      </c>
      <c r="BF39" s="212" t="n">
        <v>-0.023</v>
      </c>
      <c r="BG39" s="212" t="n">
        <v>-0.0625</v>
      </c>
      <c r="BH39" s="212" t="n">
        <v>-0.015</v>
      </c>
      <c r="BI39" s="212" t="n">
        <v>-0.0625</v>
      </c>
      <c r="BJ39" s="212" t="n">
        <v>0.12</v>
      </c>
      <c r="BK39" s="212" t="n">
        <v>0.1475</v>
      </c>
      <c r="BL39" s="212" t="n">
        <v>0.1825</v>
      </c>
      <c r="BM39" s="212" t="n">
        <v>0.1825</v>
      </c>
      <c r="BN39" s="212" t="n">
        <v>0.2875</v>
      </c>
    </row>
    <row r="40" customFormat="false" ht="12.75" hidden="false" customHeight="false" outlineLevel="0" collapsed="false">
      <c r="C40" s="244"/>
      <c r="G40" s="200" t="n">
        <v>37803</v>
      </c>
      <c r="H40" s="0" t="n">
        <v>3.139</v>
      </c>
      <c r="I40" s="215" t="n">
        <v>0.255</v>
      </c>
      <c r="J40" s="212" t="n">
        <v>0.069098977225039</v>
      </c>
      <c r="K40" s="212" t="n">
        <v>-0.185</v>
      </c>
      <c r="L40" s="212" t="n">
        <v>-0.2025</v>
      </c>
      <c r="M40" s="252" t="n">
        <v>-0.11</v>
      </c>
      <c r="N40" s="252" t="n">
        <v>-0.27</v>
      </c>
      <c r="O40" s="212" t="n">
        <v>-0.09</v>
      </c>
      <c r="P40" s="212" t="n">
        <v>-0.0575</v>
      </c>
      <c r="Q40" s="212" t="n">
        <v>-0.155</v>
      </c>
      <c r="R40" s="212" t="n">
        <v>-0.155</v>
      </c>
      <c r="S40" s="212" t="n">
        <v>-0.185</v>
      </c>
      <c r="T40" s="212" t="n">
        <v>-0.185</v>
      </c>
      <c r="U40" s="212" t="n">
        <v>-0.075</v>
      </c>
      <c r="V40" s="212" t="n">
        <v>-0.0675</v>
      </c>
      <c r="W40" s="212" t="n">
        <v>0.1425</v>
      </c>
      <c r="X40" s="212" t="n">
        <v>0.1425</v>
      </c>
      <c r="Y40" s="212" t="n">
        <v>0.0475</v>
      </c>
      <c r="Z40" s="212" t="n">
        <v>0.435</v>
      </c>
      <c r="AA40" s="212" t="n">
        <v>0.1825</v>
      </c>
      <c r="AB40" s="212" t="n">
        <v>0.215</v>
      </c>
      <c r="AC40" s="212" t="n">
        <v>-0.025</v>
      </c>
      <c r="AD40" s="212" t="n">
        <v>-0.02775</v>
      </c>
      <c r="AE40" s="212" t="n">
        <v>0.00475</v>
      </c>
      <c r="AF40" s="212" t="n">
        <v>-0.02025</v>
      </c>
      <c r="AG40" s="212" t="n">
        <v>0.005</v>
      </c>
      <c r="AH40" s="212" t="n">
        <v>-0.0055</v>
      </c>
      <c r="AI40" s="212" t="n">
        <v>-0.0625</v>
      </c>
      <c r="AJ40" s="212" t="n">
        <v>-0.0575</v>
      </c>
      <c r="AK40" s="212" t="n">
        <v>-0.066</v>
      </c>
      <c r="AL40" s="212" t="n">
        <v>-0.018</v>
      </c>
      <c r="AM40" s="212" t="n">
        <v>-0.085</v>
      </c>
      <c r="AN40" s="212" t="n">
        <v>-0.0825</v>
      </c>
      <c r="AO40" s="212" t="n">
        <v>-0.026</v>
      </c>
      <c r="AP40" s="212" t="n">
        <v>0.006</v>
      </c>
      <c r="AQ40" s="212" t="n">
        <v>0.43</v>
      </c>
      <c r="AR40" s="212" t="n">
        <v>0.0225</v>
      </c>
      <c r="AS40" s="212" t="n">
        <v>-0.4</v>
      </c>
      <c r="AT40" s="212" t="n">
        <v>-0.125</v>
      </c>
      <c r="AU40" s="212" t="n">
        <v>-0.195</v>
      </c>
      <c r="AV40" s="212" t="n">
        <v>-0.34</v>
      </c>
      <c r="AW40" s="212" t="n">
        <v>-0.35</v>
      </c>
      <c r="AX40" s="212" t="n">
        <v>-0.4</v>
      </c>
      <c r="AY40" s="212" t="n">
        <v>0.28</v>
      </c>
      <c r="AZ40" s="212" t="n">
        <v>-0.4</v>
      </c>
      <c r="BA40" s="212" t="n">
        <v>-0.11</v>
      </c>
      <c r="BB40" s="212" t="n">
        <v>-0.0925</v>
      </c>
      <c r="BC40" s="212" t="n">
        <v>-0.11</v>
      </c>
      <c r="BD40" s="212" t="n">
        <v>-0.0575</v>
      </c>
      <c r="BE40" s="212" t="n">
        <v>-0.09</v>
      </c>
      <c r="BF40" s="212" t="n">
        <v>-0.023</v>
      </c>
      <c r="BG40" s="212" t="n">
        <v>-0.0625</v>
      </c>
      <c r="BH40" s="212" t="n">
        <v>-0.0125</v>
      </c>
      <c r="BI40" s="212" t="n">
        <v>-0.0625</v>
      </c>
      <c r="BJ40" s="212" t="n">
        <v>0.12</v>
      </c>
      <c r="BK40" s="212" t="n">
        <v>0.1475</v>
      </c>
      <c r="BL40" s="212" t="n">
        <v>0.1725</v>
      </c>
      <c r="BM40" s="212" t="n">
        <v>0.1725</v>
      </c>
      <c r="BN40" s="212" t="n">
        <v>0.3</v>
      </c>
    </row>
    <row r="41" customFormat="false" ht="12.75" hidden="false" customHeight="false" outlineLevel="0" collapsed="false">
      <c r="C41" s="244"/>
      <c r="G41" s="200" t="n">
        <v>37834</v>
      </c>
      <c r="H41" s="0" t="n">
        <v>3.16</v>
      </c>
      <c r="I41" s="215" t="n">
        <v>0.255</v>
      </c>
      <c r="J41" s="212" t="n">
        <v>0.069091668761529</v>
      </c>
      <c r="K41" s="212" t="n">
        <v>-0.185</v>
      </c>
      <c r="L41" s="212" t="n">
        <v>-0.2025</v>
      </c>
      <c r="M41" s="252" t="n">
        <v>-0.11</v>
      </c>
      <c r="N41" s="252" t="n">
        <v>-0.27</v>
      </c>
      <c r="O41" s="212" t="n">
        <v>-0.09</v>
      </c>
      <c r="P41" s="212" t="n">
        <v>-0.0575</v>
      </c>
      <c r="Q41" s="212" t="n">
        <v>-0.155</v>
      </c>
      <c r="R41" s="212" t="n">
        <v>-0.155</v>
      </c>
      <c r="S41" s="212" t="n">
        <v>-0.185</v>
      </c>
      <c r="T41" s="212" t="n">
        <v>-0.185</v>
      </c>
      <c r="U41" s="212" t="n">
        <v>-0.07375</v>
      </c>
      <c r="V41" s="212" t="n">
        <v>-0.0675</v>
      </c>
      <c r="W41" s="212" t="n">
        <v>0.14</v>
      </c>
      <c r="X41" s="212" t="n">
        <v>0.14</v>
      </c>
      <c r="Y41" s="212" t="n">
        <v>0.045</v>
      </c>
      <c r="Z41" s="212" t="n">
        <v>0.435</v>
      </c>
      <c r="AA41" s="212" t="n">
        <v>0.1825</v>
      </c>
      <c r="AB41" s="212" t="n">
        <v>0.215</v>
      </c>
      <c r="AC41" s="212" t="n">
        <v>-0.025</v>
      </c>
      <c r="AD41" s="212" t="n">
        <v>-0.02775</v>
      </c>
      <c r="AE41" s="212" t="n">
        <v>0.00475</v>
      </c>
      <c r="AF41" s="212" t="n">
        <v>-0.02025</v>
      </c>
      <c r="AG41" s="212" t="n">
        <v>0.005</v>
      </c>
      <c r="AH41" s="212" t="n">
        <v>-0.0055</v>
      </c>
      <c r="AI41" s="212" t="n">
        <v>-0.0625</v>
      </c>
      <c r="AJ41" s="212" t="n">
        <v>-0.0575</v>
      </c>
      <c r="AK41" s="212" t="n">
        <v>-0.066</v>
      </c>
      <c r="AL41" s="212" t="n">
        <v>-0.018</v>
      </c>
      <c r="AM41" s="212" t="n">
        <v>-0.066</v>
      </c>
      <c r="AN41" s="212" t="n">
        <v>-0.08</v>
      </c>
      <c r="AO41" s="212" t="n">
        <v>-0.026</v>
      </c>
      <c r="AP41" s="212" t="n">
        <v>0.006</v>
      </c>
      <c r="AQ41" s="212" t="n">
        <v>0.495</v>
      </c>
      <c r="AR41" s="212" t="n">
        <v>0.025</v>
      </c>
      <c r="AS41" s="212" t="n">
        <v>-0.4</v>
      </c>
      <c r="AT41" s="212" t="n">
        <v>-0.125</v>
      </c>
      <c r="AU41" s="212" t="n">
        <v>-0.195</v>
      </c>
      <c r="AV41" s="212" t="n">
        <v>-0.34</v>
      </c>
      <c r="AW41" s="212" t="n">
        <v>-0.35</v>
      </c>
      <c r="AX41" s="212" t="n">
        <v>-0.4</v>
      </c>
      <c r="AY41" s="212" t="n">
        <v>0.28</v>
      </c>
      <c r="AZ41" s="212" t="n">
        <v>-0.4</v>
      </c>
      <c r="BA41" s="212" t="n">
        <v>-0.0975</v>
      </c>
      <c r="BB41" s="212" t="n">
        <v>-0.0925</v>
      </c>
      <c r="BC41" s="212" t="n">
        <v>-0.0975</v>
      </c>
      <c r="BD41" s="212" t="n">
        <v>-0.0575</v>
      </c>
      <c r="BE41" s="212" t="n">
        <v>-0.09</v>
      </c>
      <c r="BF41" s="212" t="n">
        <v>-0.023</v>
      </c>
      <c r="BG41" s="212" t="n">
        <v>-0.0625</v>
      </c>
      <c r="BH41" s="212" t="n">
        <v>-0.01</v>
      </c>
      <c r="BI41" s="212" t="n">
        <v>-0.0625</v>
      </c>
      <c r="BJ41" s="212" t="n">
        <v>0.12</v>
      </c>
      <c r="BK41" s="212" t="n">
        <v>0.1475</v>
      </c>
      <c r="BL41" s="212" t="n">
        <v>0.17</v>
      </c>
      <c r="BM41" s="212" t="n">
        <v>0.17</v>
      </c>
      <c r="BN41" s="212" t="n">
        <v>0.3</v>
      </c>
    </row>
    <row r="42" customFormat="false" ht="12.75" hidden="false" customHeight="false" outlineLevel="0" collapsed="false">
      <c r="C42" s="244"/>
      <c r="G42" s="200" t="n">
        <v>37865</v>
      </c>
      <c r="H42" s="0" t="n">
        <v>3.15</v>
      </c>
      <c r="I42" s="215" t="n">
        <v>0.255</v>
      </c>
      <c r="J42" s="212" t="n">
        <v>0.069084360298035</v>
      </c>
      <c r="K42" s="212" t="n">
        <v>-0.185</v>
      </c>
      <c r="L42" s="212" t="n">
        <v>-0.2025</v>
      </c>
      <c r="M42" s="252" t="n">
        <v>-0.1</v>
      </c>
      <c r="N42" s="252" t="n">
        <v>-0.27</v>
      </c>
      <c r="O42" s="212" t="n">
        <v>-0.08</v>
      </c>
      <c r="P42" s="212" t="n">
        <v>-0.0575</v>
      </c>
      <c r="Q42" s="212" t="n">
        <v>-0.155</v>
      </c>
      <c r="R42" s="212" t="n">
        <v>-0.155</v>
      </c>
      <c r="S42" s="212" t="n">
        <v>-0.185</v>
      </c>
      <c r="T42" s="212" t="n">
        <v>-0.185</v>
      </c>
      <c r="U42" s="212" t="n">
        <v>-0.0775</v>
      </c>
      <c r="V42" s="212" t="n">
        <v>-0.0675</v>
      </c>
      <c r="W42" s="212" t="n">
        <v>0.1375</v>
      </c>
      <c r="X42" s="212" t="n">
        <v>0.1375</v>
      </c>
      <c r="Y42" s="212" t="n">
        <v>0.0425</v>
      </c>
      <c r="Z42" s="212" t="n">
        <v>0.435</v>
      </c>
      <c r="AA42" s="212" t="n">
        <v>0.1825</v>
      </c>
      <c r="AB42" s="212" t="n">
        <v>0.195</v>
      </c>
      <c r="AC42" s="212" t="n">
        <v>-0.025</v>
      </c>
      <c r="AD42" s="212" t="n">
        <v>-0.02775</v>
      </c>
      <c r="AE42" s="212" t="n">
        <v>0.00475</v>
      </c>
      <c r="AF42" s="212" t="n">
        <v>-0.02025</v>
      </c>
      <c r="AG42" s="212" t="n">
        <v>0.005</v>
      </c>
      <c r="AH42" s="212" t="n">
        <v>-0.0055</v>
      </c>
      <c r="AI42" s="212" t="n">
        <v>-0.0625</v>
      </c>
      <c r="AJ42" s="212" t="n">
        <v>-0.055</v>
      </c>
      <c r="AK42" s="212" t="n">
        <v>-0.0635</v>
      </c>
      <c r="AL42" s="212" t="n">
        <v>-0.018</v>
      </c>
      <c r="AM42" s="212" t="n">
        <v>-0.064</v>
      </c>
      <c r="AN42" s="212" t="n">
        <v>-0.0875</v>
      </c>
      <c r="AO42" s="212" t="n">
        <v>-0.026</v>
      </c>
      <c r="AP42" s="212" t="n">
        <v>0.006</v>
      </c>
      <c r="AQ42" s="212" t="n">
        <v>0.395</v>
      </c>
      <c r="AR42" s="212" t="n">
        <v>0.0175</v>
      </c>
      <c r="AS42" s="212" t="n">
        <v>-0.4</v>
      </c>
      <c r="AT42" s="212" t="n">
        <v>-0.125</v>
      </c>
      <c r="AU42" s="212" t="n">
        <v>-0.195</v>
      </c>
      <c r="AV42" s="212" t="n">
        <v>-0.34</v>
      </c>
      <c r="AW42" s="212" t="n">
        <v>-0.35</v>
      </c>
      <c r="AX42" s="212" t="n">
        <v>-0.4</v>
      </c>
      <c r="AY42" s="212" t="n">
        <v>0.28</v>
      </c>
      <c r="AZ42" s="212" t="n">
        <v>-0.4</v>
      </c>
      <c r="BA42" s="212" t="n">
        <v>-0.1025</v>
      </c>
      <c r="BB42" s="212" t="n">
        <v>-0.0925</v>
      </c>
      <c r="BC42" s="212" t="n">
        <v>-0.1025</v>
      </c>
      <c r="BD42" s="212" t="n">
        <v>-0.0575</v>
      </c>
      <c r="BE42" s="212" t="n">
        <v>-0.105</v>
      </c>
      <c r="BF42" s="212" t="n">
        <v>-0.023</v>
      </c>
      <c r="BG42" s="212" t="n">
        <v>-0.0625</v>
      </c>
      <c r="BH42" s="212" t="n">
        <v>-0.0175</v>
      </c>
      <c r="BI42" s="212" t="n">
        <v>-0.0625</v>
      </c>
      <c r="BJ42" s="212" t="n">
        <v>0.12</v>
      </c>
      <c r="BK42" s="212" t="n">
        <v>0.1475</v>
      </c>
      <c r="BL42" s="212" t="n">
        <v>0.1675</v>
      </c>
      <c r="BM42" s="212" t="n">
        <v>0.1675</v>
      </c>
      <c r="BN42" s="212" t="n">
        <v>0.29</v>
      </c>
    </row>
    <row r="43" customFormat="false" ht="12.75" hidden="false" customHeight="false" outlineLevel="0" collapsed="false">
      <c r="C43" s="244"/>
      <c r="G43" s="200" t="n">
        <v>37895</v>
      </c>
      <c r="H43" s="0" t="n">
        <v>3.155</v>
      </c>
      <c r="I43" s="215" t="n">
        <v>0.255</v>
      </c>
      <c r="J43" s="212" t="n">
        <v>0.069077020617554</v>
      </c>
      <c r="K43" s="212" t="n">
        <v>-0.185</v>
      </c>
      <c r="L43" s="212" t="n">
        <v>-0.2025</v>
      </c>
      <c r="M43" s="252" t="n">
        <v>-0.085</v>
      </c>
      <c r="N43" s="252" t="n">
        <v>-0.27</v>
      </c>
      <c r="O43" s="212" t="n">
        <v>-0.065</v>
      </c>
      <c r="P43" s="212" t="n">
        <v>-0.0575</v>
      </c>
      <c r="Q43" s="212" t="n">
        <v>-0.155</v>
      </c>
      <c r="R43" s="212" t="n">
        <v>-0.155</v>
      </c>
      <c r="S43" s="212" t="n">
        <v>-0.185</v>
      </c>
      <c r="T43" s="212" t="n">
        <v>-0.185</v>
      </c>
      <c r="U43" s="212" t="n">
        <v>-0.0825</v>
      </c>
      <c r="V43" s="212" t="n">
        <v>-0.0675</v>
      </c>
      <c r="W43" s="212" t="n">
        <v>0.1525</v>
      </c>
      <c r="X43" s="212" t="n">
        <v>0.1525</v>
      </c>
      <c r="Y43" s="212" t="n">
        <v>0.0575</v>
      </c>
      <c r="Z43" s="212" t="n">
        <v>0.435</v>
      </c>
      <c r="AA43" s="212" t="n">
        <v>0.1875</v>
      </c>
      <c r="AB43" s="212" t="n">
        <v>0.215</v>
      </c>
      <c r="AC43" s="212" t="n">
        <v>-0.025</v>
      </c>
      <c r="AD43" s="212" t="n">
        <v>-0.02775</v>
      </c>
      <c r="AE43" s="212" t="n">
        <v>0.00475</v>
      </c>
      <c r="AF43" s="212" t="n">
        <v>-0.02025</v>
      </c>
      <c r="AG43" s="212" t="n">
        <v>0.005</v>
      </c>
      <c r="AH43" s="212" t="n">
        <v>-0.0055</v>
      </c>
      <c r="AI43" s="212" t="n">
        <v>-0.0625</v>
      </c>
      <c r="AJ43" s="212" t="n">
        <v>-0.055</v>
      </c>
      <c r="AK43" s="212" t="n">
        <v>-0.0635</v>
      </c>
      <c r="AL43" s="212" t="n">
        <v>-0.018</v>
      </c>
      <c r="AM43" s="212" t="n">
        <v>-0.066</v>
      </c>
      <c r="AN43" s="212" t="n">
        <v>-0.0975</v>
      </c>
      <c r="AO43" s="212" t="n">
        <v>-0.026</v>
      </c>
      <c r="AP43" s="212" t="n">
        <v>0.006</v>
      </c>
      <c r="AQ43" s="212" t="n">
        <v>0.461</v>
      </c>
      <c r="AR43" s="212" t="n">
        <v>0.0075</v>
      </c>
      <c r="AS43" s="212" t="n">
        <v>-0.4</v>
      </c>
      <c r="AT43" s="212" t="n">
        <v>-0.125</v>
      </c>
      <c r="AU43" s="212" t="n">
        <v>-0.195</v>
      </c>
      <c r="AV43" s="212" t="n">
        <v>-0.34</v>
      </c>
      <c r="AW43" s="212" t="n">
        <v>-0.35</v>
      </c>
      <c r="AX43" s="212" t="n">
        <v>-0.4</v>
      </c>
      <c r="AY43" s="212" t="n">
        <v>0.28</v>
      </c>
      <c r="AZ43" s="212" t="n">
        <v>-0.4</v>
      </c>
      <c r="BA43" s="212" t="n">
        <v>-0.1125</v>
      </c>
      <c r="BB43" s="212" t="n">
        <v>-0.0925</v>
      </c>
      <c r="BC43" s="212" t="n">
        <v>-0.1125</v>
      </c>
      <c r="BD43" s="212" t="n">
        <v>-0.0575</v>
      </c>
      <c r="BE43" s="212" t="n">
        <v>-0.1075</v>
      </c>
      <c r="BF43" s="212" t="n">
        <v>-0.023</v>
      </c>
      <c r="BG43" s="212" t="n">
        <v>-0.0625</v>
      </c>
      <c r="BH43" s="212" t="n">
        <v>-0.0275</v>
      </c>
      <c r="BI43" s="212" t="n">
        <v>-0.0625</v>
      </c>
      <c r="BJ43" s="212" t="n">
        <v>0.12</v>
      </c>
      <c r="BK43" s="212" t="n">
        <v>0.1475</v>
      </c>
      <c r="BL43" s="212" t="n">
        <v>0.1825</v>
      </c>
      <c r="BM43" s="212" t="n">
        <v>0.1825</v>
      </c>
      <c r="BN43" s="212" t="n">
        <v>0.3625</v>
      </c>
    </row>
    <row r="44" customFormat="false" ht="12.75" hidden="false" customHeight="false" outlineLevel="0" collapsed="false">
      <c r="C44" s="244"/>
      <c r="G44" s="200" t="n">
        <v>37926</v>
      </c>
      <c r="H44" s="0" t="n">
        <v>3.247</v>
      </c>
      <c r="I44" s="215" t="n">
        <v>0.265</v>
      </c>
      <c r="J44" s="212" t="n">
        <v>0.069069100944941</v>
      </c>
      <c r="K44" s="212" t="n">
        <v>-0.19</v>
      </c>
      <c r="L44" s="212" t="n">
        <v>-0.205</v>
      </c>
      <c r="M44" s="252" t="n">
        <v>-0.04</v>
      </c>
      <c r="N44" s="252" t="n">
        <v>-0.275</v>
      </c>
      <c r="O44" s="212" t="n">
        <v>-0.02</v>
      </c>
      <c r="P44" s="212" t="n">
        <v>-0.06</v>
      </c>
      <c r="Q44" s="212" t="n">
        <v>-0.16</v>
      </c>
      <c r="R44" s="212" t="n">
        <v>-0.16</v>
      </c>
      <c r="S44" s="212" t="n">
        <v>-0.19</v>
      </c>
      <c r="T44" s="212" t="n">
        <v>-0.19</v>
      </c>
      <c r="U44" s="212" t="n">
        <v>-0.09625</v>
      </c>
      <c r="V44" s="212" t="n">
        <v>-0.07</v>
      </c>
      <c r="W44" s="212" t="n">
        <v>0.2025</v>
      </c>
      <c r="X44" s="212" t="n">
        <v>0.2025</v>
      </c>
      <c r="Y44" s="212" t="n">
        <v>0.1075</v>
      </c>
      <c r="Z44" s="212" t="n">
        <v>0.335</v>
      </c>
      <c r="AA44" s="212" t="n">
        <v>0.27</v>
      </c>
      <c r="AB44" s="212" t="n">
        <v>0.2875</v>
      </c>
      <c r="AC44" s="212" t="n">
        <v>-0.028</v>
      </c>
      <c r="AD44" s="212" t="n">
        <v>-0.045</v>
      </c>
      <c r="AE44" s="212" t="n">
        <v>-0.0145</v>
      </c>
      <c r="AF44" s="212" t="n">
        <v>-0.0345</v>
      </c>
      <c r="AG44" s="212" t="n">
        <v>0.005</v>
      </c>
      <c r="AH44" s="212" t="n">
        <v>-0.0135</v>
      </c>
      <c r="AI44" s="212" t="n">
        <v>-0.065</v>
      </c>
      <c r="AJ44" s="212" t="n">
        <v>-0.055</v>
      </c>
      <c r="AK44" s="212" t="n">
        <v>-0.0665</v>
      </c>
      <c r="AL44" s="212" t="n">
        <v>-0.0195</v>
      </c>
      <c r="AM44" s="212" t="n">
        <v>-0.081</v>
      </c>
      <c r="AN44" s="212" t="n">
        <v>-0.1225</v>
      </c>
      <c r="AO44" s="212" t="n">
        <v>-0.0185</v>
      </c>
      <c r="AP44" s="212" t="n">
        <v>0.0125</v>
      </c>
      <c r="AQ44" s="212" t="n">
        <v>0.7575</v>
      </c>
      <c r="AR44" s="212" t="n">
        <v>-0.0325</v>
      </c>
      <c r="AS44" s="212" t="n">
        <v>-0.32</v>
      </c>
      <c r="AT44" s="212" t="n">
        <v>-0.1375</v>
      </c>
      <c r="AU44" s="212" t="n">
        <v>-0.175</v>
      </c>
      <c r="AV44" s="212" t="n">
        <v>0</v>
      </c>
      <c r="AW44" s="212" t="n">
        <v>-0.27</v>
      </c>
      <c r="AX44" s="212" t="n">
        <v>-0.32</v>
      </c>
      <c r="AY44" s="212" t="n">
        <v>0.18</v>
      </c>
      <c r="AZ44" s="212" t="n">
        <v>-0.32</v>
      </c>
      <c r="BA44" s="212" t="n">
        <v>-0.1175</v>
      </c>
      <c r="BB44" s="212" t="n">
        <v>-0.12</v>
      </c>
      <c r="BC44" s="212" t="n">
        <v>-0.1175</v>
      </c>
      <c r="BD44" s="212" t="n">
        <v>-0.06</v>
      </c>
      <c r="BE44" s="212" t="n">
        <v>-0.105</v>
      </c>
      <c r="BF44" s="212" t="n">
        <v>-0.0245</v>
      </c>
      <c r="BG44" s="212" t="n">
        <v>-0.08</v>
      </c>
      <c r="BH44" s="212" t="n">
        <v>-0.0675</v>
      </c>
      <c r="BI44" s="212" t="n">
        <v>-0.065</v>
      </c>
      <c r="BJ44" s="212" t="n">
        <v>0.13</v>
      </c>
      <c r="BK44" s="212" t="n">
        <v>0.275</v>
      </c>
      <c r="BL44" s="212" t="n">
        <v>0.2475</v>
      </c>
      <c r="BM44" s="212" t="n">
        <v>0.2475</v>
      </c>
      <c r="BN44" s="212" t="n">
        <v>0.495</v>
      </c>
    </row>
    <row r="45" customFormat="false" ht="12.75" hidden="false" customHeight="false" outlineLevel="0" collapsed="false">
      <c r="C45" s="244"/>
      <c r="G45" s="200" t="n">
        <v>37956</v>
      </c>
      <c r="H45" s="0" t="n">
        <v>3.329</v>
      </c>
      <c r="I45" s="215" t="n">
        <v>0.27</v>
      </c>
      <c r="J45" s="212" t="n">
        <v>0.069061436745657</v>
      </c>
      <c r="K45" s="212" t="n">
        <v>-0.1975</v>
      </c>
      <c r="L45" s="212" t="n">
        <v>-0.2125</v>
      </c>
      <c r="M45" s="252" t="n">
        <v>-0.0325</v>
      </c>
      <c r="N45" s="252" t="n">
        <v>-0.2825</v>
      </c>
      <c r="O45" s="212" t="n">
        <v>-0.0125</v>
      </c>
      <c r="P45" s="212" t="n">
        <v>-0.06</v>
      </c>
      <c r="Q45" s="212" t="n">
        <v>-0.1675</v>
      </c>
      <c r="R45" s="212" t="n">
        <v>-0.1675</v>
      </c>
      <c r="S45" s="212" t="n">
        <v>-0.1975</v>
      </c>
      <c r="T45" s="212" t="n">
        <v>-0.1975</v>
      </c>
      <c r="U45" s="212" t="n">
        <v>-0.1075</v>
      </c>
      <c r="V45" s="212" t="n">
        <v>-0.07</v>
      </c>
      <c r="W45" s="212" t="n">
        <v>0.2425</v>
      </c>
      <c r="X45" s="212" t="n">
        <v>0.2425</v>
      </c>
      <c r="Y45" s="212" t="n">
        <v>0.1475</v>
      </c>
      <c r="Z45" s="212" t="n">
        <v>0.335</v>
      </c>
      <c r="AA45" s="212" t="n">
        <v>0.305</v>
      </c>
      <c r="AB45" s="212" t="n">
        <v>0.3375</v>
      </c>
      <c r="AC45" s="212" t="n">
        <v>-0.028</v>
      </c>
      <c r="AD45" s="212" t="n">
        <v>-0.0375</v>
      </c>
      <c r="AE45" s="212" t="n">
        <v>-0.0145</v>
      </c>
      <c r="AF45" s="212" t="n">
        <v>-0.0345</v>
      </c>
      <c r="AG45" s="212" t="n">
        <v>0.005</v>
      </c>
      <c r="AH45" s="212" t="n">
        <v>-0.0135</v>
      </c>
      <c r="AI45" s="212" t="n">
        <v>-0.065</v>
      </c>
      <c r="AJ45" s="212" t="n">
        <v>-0.055</v>
      </c>
      <c r="AK45" s="212" t="n">
        <v>-0.0665</v>
      </c>
      <c r="AL45" s="212" t="n">
        <v>-0.0195</v>
      </c>
      <c r="AM45" s="212" t="n">
        <v>-0.081</v>
      </c>
      <c r="AN45" s="212" t="n">
        <v>-0.145</v>
      </c>
      <c r="AO45" s="212" t="n">
        <v>-0.0185</v>
      </c>
      <c r="AP45" s="212" t="n">
        <v>0.0125</v>
      </c>
      <c r="AQ45" s="212" t="n">
        <v>1.17</v>
      </c>
      <c r="AR45" s="212" t="n">
        <v>-0.055</v>
      </c>
      <c r="AS45" s="212" t="n">
        <v>-0.32</v>
      </c>
      <c r="AT45" s="212" t="n">
        <v>-0.1325</v>
      </c>
      <c r="AU45" s="212" t="n">
        <v>-0.175</v>
      </c>
      <c r="AV45" s="212" t="n">
        <v>0.06</v>
      </c>
      <c r="AW45" s="212" t="n">
        <v>-0.27</v>
      </c>
      <c r="AX45" s="212" t="n">
        <v>-0.32</v>
      </c>
      <c r="AY45" s="212" t="n">
        <v>0.18</v>
      </c>
      <c r="AZ45" s="212" t="n">
        <v>-0.32</v>
      </c>
      <c r="BA45" s="212" t="n">
        <v>-0.15</v>
      </c>
      <c r="BB45" s="212" t="n">
        <v>-0.12</v>
      </c>
      <c r="BC45" s="212" t="n">
        <v>-0.15</v>
      </c>
      <c r="BD45" s="212" t="n">
        <v>-0.06</v>
      </c>
      <c r="BE45" s="212" t="n">
        <v>-0.14</v>
      </c>
      <c r="BF45" s="212" t="n">
        <v>-0.0245</v>
      </c>
      <c r="BG45" s="212" t="n">
        <v>-0.08</v>
      </c>
      <c r="BH45" s="212" t="n">
        <v>-0.09</v>
      </c>
      <c r="BI45" s="212" t="n">
        <v>-0.065</v>
      </c>
      <c r="BJ45" s="212" t="n">
        <v>0.13</v>
      </c>
      <c r="BK45" s="212" t="n">
        <v>0.245</v>
      </c>
      <c r="BL45" s="212" t="n">
        <v>0.2875</v>
      </c>
      <c r="BM45" s="212" t="n">
        <v>0.2875</v>
      </c>
      <c r="BN45" s="212" t="n">
        <v>0.84</v>
      </c>
    </row>
    <row r="46" customFormat="false" ht="12.75" hidden="false" customHeight="false" outlineLevel="0" collapsed="false">
      <c r="C46" s="244"/>
      <c r="G46" s="200" t="n">
        <v>37987</v>
      </c>
      <c r="H46" s="0" t="n">
        <v>3.474</v>
      </c>
      <c r="I46" s="215" t="n">
        <v>0.2875</v>
      </c>
      <c r="J46" s="212" t="n">
        <v>0.069060876284693</v>
      </c>
      <c r="K46" s="212" t="n">
        <v>-0.2</v>
      </c>
      <c r="L46" s="212" t="n">
        <v>-0.215</v>
      </c>
      <c r="M46" s="252" t="n">
        <v>-0.0175</v>
      </c>
      <c r="N46" s="252" t="n">
        <v>-0.265</v>
      </c>
      <c r="O46" s="212" t="n">
        <v>0.0025</v>
      </c>
      <c r="P46" s="212" t="n">
        <v>-0.06</v>
      </c>
      <c r="Q46" s="212" t="n">
        <v>-0.17</v>
      </c>
      <c r="R46" s="212" t="n">
        <v>-0.17</v>
      </c>
      <c r="S46" s="212" t="n">
        <v>-0.2</v>
      </c>
      <c r="T46" s="212" t="n">
        <v>-0.2</v>
      </c>
      <c r="U46" s="212" t="n">
        <v>-0.10875</v>
      </c>
      <c r="V46" s="212" t="n">
        <v>-0.07</v>
      </c>
      <c r="W46" s="212" t="n">
        <v>0.2775</v>
      </c>
      <c r="X46" s="212" t="n">
        <v>0.2775</v>
      </c>
      <c r="Y46" s="212" t="n">
        <v>0.1825</v>
      </c>
      <c r="Z46" s="212" t="n">
        <v>0.335</v>
      </c>
      <c r="AA46" s="212" t="n">
        <v>0.305</v>
      </c>
      <c r="AB46" s="212" t="n">
        <v>0.4375</v>
      </c>
      <c r="AC46" s="212" t="n">
        <v>-0.028</v>
      </c>
      <c r="AD46" s="212" t="n">
        <v>-0.0375</v>
      </c>
      <c r="AE46" s="212" t="n">
        <v>-0.0145</v>
      </c>
      <c r="AF46" s="212" t="n">
        <v>-0.0345</v>
      </c>
      <c r="AG46" s="212" t="n">
        <v>0.005</v>
      </c>
      <c r="AH46" s="212" t="n">
        <v>-0.0135</v>
      </c>
      <c r="AI46" s="212" t="n">
        <v>-0.065</v>
      </c>
      <c r="AJ46" s="212" t="n">
        <v>-0.053</v>
      </c>
      <c r="AK46" s="212" t="n">
        <v>-0.0665</v>
      </c>
      <c r="AL46" s="212" t="n">
        <v>-0.0195</v>
      </c>
      <c r="AM46" s="212" t="n">
        <v>-0.074</v>
      </c>
      <c r="AN46" s="212" t="n">
        <v>-0.1475</v>
      </c>
      <c r="AO46" s="212" t="n">
        <v>-0.0165</v>
      </c>
      <c r="AP46" s="212" t="n">
        <v>0.0125</v>
      </c>
      <c r="AQ46" s="212" t="n">
        <v>1.495</v>
      </c>
      <c r="AR46" s="212" t="n">
        <v>-0.0575</v>
      </c>
      <c r="AS46" s="212" t="n">
        <v>-0.32</v>
      </c>
      <c r="AT46" s="212" t="n">
        <v>-0.1325</v>
      </c>
      <c r="AU46" s="212" t="n">
        <v>-0.175</v>
      </c>
      <c r="AV46" s="212" t="n">
        <v>0.13</v>
      </c>
      <c r="AW46" s="212" t="n">
        <v>-0.27</v>
      </c>
      <c r="AX46" s="212" t="n">
        <v>-0.32</v>
      </c>
      <c r="AY46" s="212" t="n">
        <v>0.18</v>
      </c>
      <c r="AZ46" s="212" t="n">
        <v>-0.32</v>
      </c>
      <c r="BA46" s="212" t="n">
        <v>-0.135</v>
      </c>
      <c r="BB46" s="212" t="n">
        <v>-0.12</v>
      </c>
      <c r="BC46" s="212" t="n">
        <v>-0.135</v>
      </c>
      <c r="BD46" s="212" t="n">
        <v>-0.06</v>
      </c>
      <c r="BE46" s="212" t="n">
        <v>-0.145</v>
      </c>
      <c r="BF46" s="212" t="n">
        <v>-0.0245</v>
      </c>
      <c r="BG46" s="212" t="n">
        <v>-0.08</v>
      </c>
      <c r="BH46" s="212" t="n">
        <v>-0.0925</v>
      </c>
      <c r="BI46" s="212" t="n">
        <v>-0.065</v>
      </c>
      <c r="BJ46" s="212" t="n">
        <v>0.13</v>
      </c>
      <c r="BK46" s="212" t="n">
        <v>0.28</v>
      </c>
      <c r="BL46" s="212" t="n">
        <v>0.3225</v>
      </c>
      <c r="BM46" s="212" t="n">
        <v>0.3225</v>
      </c>
      <c r="BN46" s="212" t="n">
        <v>0.985</v>
      </c>
    </row>
    <row r="47" customFormat="false" ht="12.75" hidden="false" customHeight="false" outlineLevel="0" collapsed="false">
      <c r="C47" s="244"/>
      <c r="G47" s="200" t="n">
        <v>38018</v>
      </c>
      <c r="H47" s="0" t="n">
        <v>3.336</v>
      </c>
      <c r="I47" s="215" t="n">
        <v>0.275</v>
      </c>
      <c r="J47" s="212" t="n">
        <v>0.069068165649462</v>
      </c>
      <c r="K47" s="212" t="n">
        <v>-0.2025</v>
      </c>
      <c r="L47" s="212" t="n">
        <v>-0.2175</v>
      </c>
      <c r="M47" s="252" t="n">
        <v>-0.0175</v>
      </c>
      <c r="N47" s="252" t="n">
        <v>-0.2675</v>
      </c>
      <c r="O47" s="212" t="n">
        <v>0.0025</v>
      </c>
      <c r="P47" s="212" t="n">
        <v>-0.06</v>
      </c>
      <c r="Q47" s="212" t="n">
        <v>-0.1725</v>
      </c>
      <c r="R47" s="212" t="n">
        <v>-0.1725</v>
      </c>
      <c r="S47" s="212" t="n">
        <v>-0.2025</v>
      </c>
      <c r="T47" s="212" t="n">
        <v>-0.2025</v>
      </c>
      <c r="U47" s="212" t="n">
        <v>-0.1</v>
      </c>
      <c r="V47" s="212" t="n">
        <v>-0.07</v>
      </c>
      <c r="W47" s="212" t="n">
        <v>0.2525</v>
      </c>
      <c r="X47" s="212" t="n">
        <v>0.2525</v>
      </c>
      <c r="Y47" s="212" t="n">
        <v>0.1575</v>
      </c>
      <c r="Z47" s="212" t="n">
        <v>0.335</v>
      </c>
      <c r="AA47" s="212" t="n">
        <v>0.305</v>
      </c>
      <c r="AB47" s="212" t="n">
        <v>0.435</v>
      </c>
      <c r="AC47" s="212" t="n">
        <v>-0.028</v>
      </c>
      <c r="AD47" s="212" t="n">
        <v>-0.0375</v>
      </c>
      <c r="AE47" s="212" t="n">
        <v>-0.0145</v>
      </c>
      <c r="AF47" s="212" t="n">
        <v>-0.0345</v>
      </c>
      <c r="AG47" s="212" t="n">
        <v>0.005</v>
      </c>
      <c r="AH47" s="212" t="n">
        <v>-0.0135</v>
      </c>
      <c r="AI47" s="212" t="n">
        <v>-0.065</v>
      </c>
      <c r="AJ47" s="212" t="n">
        <v>-0.053</v>
      </c>
      <c r="AK47" s="212" t="n">
        <v>-0.0665</v>
      </c>
      <c r="AL47" s="212" t="n">
        <v>-0.0195</v>
      </c>
      <c r="AM47" s="212" t="n">
        <v>-0.074</v>
      </c>
      <c r="AN47" s="212" t="n">
        <v>-0.13</v>
      </c>
      <c r="AO47" s="212" t="n">
        <v>-0.0165</v>
      </c>
      <c r="AP47" s="212" t="n">
        <v>0.0125</v>
      </c>
      <c r="AQ47" s="212" t="n">
        <v>1.425</v>
      </c>
      <c r="AR47" s="212" t="n">
        <v>-0.04</v>
      </c>
      <c r="AS47" s="212" t="n">
        <v>-0.32</v>
      </c>
      <c r="AT47" s="212" t="n">
        <v>-0.1325</v>
      </c>
      <c r="AU47" s="212" t="n">
        <v>-0.175</v>
      </c>
      <c r="AV47" s="212" t="n">
        <v>0</v>
      </c>
      <c r="AW47" s="212" t="n">
        <v>-0.27</v>
      </c>
      <c r="AX47" s="212" t="n">
        <v>-0.32</v>
      </c>
      <c r="AY47" s="212" t="n">
        <v>0.18</v>
      </c>
      <c r="AZ47" s="212" t="n">
        <v>-0.32</v>
      </c>
      <c r="BA47" s="212" t="n">
        <v>-0.1375</v>
      </c>
      <c r="BB47" s="212" t="n">
        <v>-0.12</v>
      </c>
      <c r="BC47" s="212" t="n">
        <v>-0.1375</v>
      </c>
      <c r="BD47" s="212" t="n">
        <v>-0.06</v>
      </c>
      <c r="BE47" s="212" t="n">
        <v>-0.1275</v>
      </c>
      <c r="BF47" s="212" t="n">
        <v>-0.0245</v>
      </c>
      <c r="BG47" s="212" t="n">
        <v>-0.08</v>
      </c>
      <c r="BH47" s="212" t="n">
        <v>-0.075</v>
      </c>
      <c r="BI47" s="212" t="n">
        <v>-0.065</v>
      </c>
      <c r="BJ47" s="212" t="n">
        <v>0.13</v>
      </c>
      <c r="BK47" s="212" t="n">
        <v>0.33</v>
      </c>
      <c r="BL47" s="212" t="n">
        <v>0.2975</v>
      </c>
      <c r="BM47" s="212" t="n">
        <v>0.2975</v>
      </c>
      <c r="BN47" s="212" t="n">
        <v>0.985</v>
      </c>
    </row>
    <row r="48" customFormat="false" ht="12.75" hidden="false" customHeight="false" outlineLevel="0" collapsed="false">
      <c r="C48" s="244"/>
      <c r="G48" s="200" t="n">
        <v>38047</v>
      </c>
      <c r="H48" s="0" t="n">
        <v>3.169</v>
      </c>
      <c r="I48" s="215" t="n">
        <v>0.2725</v>
      </c>
      <c r="J48" s="212" t="n">
        <v>0.069074984732649</v>
      </c>
      <c r="K48" s="212" t="n">
        <v>-0.205</v>
      </c>
      <c r="L48" s="212" t="n">
        <v>-0.22</v>
      </c>
      <c r="M48" s="252" t="n">
        <v>-0.0175</v>
      </c>
      <c r="N48" s="252" t="n">
        <v>-0.27</v>
      </c>
      <c r="O48" s="212" t="n">
        <v>0.0025</v>
      </c>
      <c r="P48" s="212" t="n">
        <v>-0.06</v>
      </c>
      <c r="Q48" s="212" t="n">
        <v>-0.175</v>
      </c>
      <c r="R48" s="212" t="n">
        <v>-0.175</v>
      </c>
      <c r="S48" s="212" t="n">
        <v>-0.205</v>
      </c>
      <c r="T48" s="212" t="n">
        <v>-0.205</v>
      </c>
      <c r="U48" s="212" t="n">
        <v>-0.09375</v>
      </c>
      <c r="V48" s="212" t="n">
        <v>-0.07</v>
      </c>
      <c r="W48" s="212" t="n">
        <v>0.25</v>
      </c>
      <c r="X48" s="212" t="n">
        <v>0.25</v>
      </c>
      <c r="Y48" s="212" t="n">
        <v>0.155</v>
      </c>
      <c r="Z48" s="212" t="n">
        <v>0.335</v>
      </c>
      <c r="AA48" s="212" t="n">
        <v>0.265</v>
      </c>
      <c r="AB48" s="212" t="n">
        <v>0.3025</v>
      </c>
      <c r="AC48" s="212" t="n">
        <v>-0.028</v>
      </c>
      <c r="AD48" s="212" t="n">
        <v>-0.0375</v>
      </c>
      <c r="AE48" s="212" t="n">
        <v>-0.0145</v>
      </c>
      <c r="AF48" s="212" t="n">
        <v>-0.0345</v>
      </c>
      <c r="AG48" s="212" t="n">
        <v>0.005</v>
      </c>
      <c r="AH48" s="212" t="n">
        <v>-0.0135</v>
      </c>
      <c r="AI48" s="212" t="n">
        <v>-0.065</v>
      </c>
      <c r="AJ48" s="212" t="n">
        <v>-0.053</v>
      </c>
      <c r="AK48" s="212" t="n">
        <v>-0.0665</v>
      </c>
      <c r="AL48" s="212" t="n">
        <v>-0.0195</v>
      </c>
      <c r="AM48" s="212" t="n">
        <v>-0.081</v>
      </c>
      <c r="AN48" s="212" t="n">
        <v>-0.1175</v>
      </c>
      <c r="AO48" s="212" t="n">
        <v>-0.0165</v>
      </c>
      <c r="AP48" s="212" t="n">
        <v>0.0125</v>
      </c>
      <c r="AQ48" s="212" t="n">
        <v>0.825</v>
      </c>
      <c r="AR48" s="212" t="n">
        <v>-0.0275</v>
      </c>
      <c r="AS48" s="212" t="n">
        <v>-0.32</v>
      </c>
      <c r="AT48" s="212" t="n">
        <v>-0.1375</v>
      </c>
      <c r="AU48" s="212" t="n">
        <v>-0.175</v>
      </c>
      <c r="AV48" s="212" t="n">
        <v>-0.18</v>
      </c>
      <c r="AW48" s="212" t="n">
        <v>-0.27</v>
      </c>
      <c r="AX48" s="212" t="n">
        <v>-0.32</v>
      </c>
      <c r="AY48" s="212" t="n">
        <v>0.18</v>
      </c>
      <c r="AZ48" s="212" t="n">
        <v>-0.32</v>
      </c>
      <c r="BA48" s="212" t="n">
        <v>-0.1175</v>
      </c>
      <c r="BB48" s="212" t="n">
        <v>-0.12</v>
      </c>
      <c r="BC48" s="212" t="n">
        <v>-0.1175</v>
      </c>
      <c r="BD48" s="212" t="n">
        <v>-0.06</v>
      </c>
      <c r="BE48" s="212" t="n">
        <v>-0.11</v>
      </c>
      <c r="BF48" s="212" t="n">
        <v>-0.0245</v>
      </c>
      <c r="BG48" s="212" t="n">
        <v>-0.08</v>
      </c>
      <c r="BH48" s="212" t="n">
        <v>-0.0625</v>
      </c>
      <c r="BI48" s="212" t="n">
        <v>-0.065</v>
      </c>
      <c r="BJ48" s="212" t="n">
        <v>0.13</v>
      </c>
      <c r="BK48" s="212" t="n">
        <v>0.32</v>
      </c>
      <c r="BL48" s="212" t="n">
        <v>0.295</v>
      </c>
      <c r="BM48" s="212" t="n">
        <v>0.295</v>
      </c>
      <c r="BN48" s="212" t="n">
        <v>0.6375</v>
      </c>
    </row>
    <row r="49" customFormat="false" ht="12.75" hidden="false" customHeight="false" outlineLevel="0" collapsed="false">
      <c r="C49" s="244"/>
      <c r="G49" s="200" t="n">
        <v>38078</v>
      </c>
      <c r="H49" s="0" t="n">
        <v>2.994</v>
      </c>
      <c r="I49" s="215" t="n">
        <v>0.2525</v>
      </c>
      <c r="J49" s="212" t="n">
        <v>0.069075819107612</v>
      </c>
      <c r="K49" s="212" t="n">
        <v>-0.195</v>
      </c>
      <c r="L49" s="212" t="n">
        <v>-0.21</v>
      </c>
      <c r="M49" s="252" t="n">
        <v>-0.105</v>
      </c>
      <c r="N49" s="252" t="n">
        <v>-0.26</v>
      </c>
      <c r="O49" s="212" t="n">
        <v>-0.085</v>
      </c>
      <c r="P49" s="212" t="n">
        <v>-0.0575</v>
      </c>
      <c r="Q49" s="212" t="n">
        <v>-0.165</v>
      </c>
      <c r="R49" s="212" t="n">
        <v>-0.165</v>
      </c>
      <c r="S49" s="212" t="n">
        <v>-0.195</v>
      </c>
      <c r="T49" s="212" t="n">
        <v>-0.195</v>
      </c>
      <c r="U49" s="212" t="n">
        <v>-0.07125</v>
      </c>
      <c r="V49" s="212" t="n">
        <v>-0.0675</v>
      </c>
      <c r="W49" s="212" t="n">
        <v>0.1675</v>
      </c>
      <c r="X49" s="212" t="n">
        <v>0.1675</v>
      </c>
      <c r="Y49" s="212" t="n">
        <v>0.0725</v>
      </c>
      <c r="Z49" s="212" t="n">
        <v>0.21</v>
      </c>
      <c r="AA49" s="212" t="n">
        <v>0.195</v>
      </c>
      <c r="AB49" s="212" t="n">
        <v>0.25</v>
      </c>
      <c r="AC49" s="212" t="n">
        <v>-0.0275</v>
      </c>
      <c r="AD49" s="212" t="n">
        <v>-0.025</v>
      </c>
      <c r="AE49" s="212" t="n">
        <v>0.004</v>
      </c>
      <c r="AF49" s="212" t="n">
        <v>-0.0135</v>
      </c>
      <c r="AG49" s="212" t="n">
        <v>0.005</v>
      </c>
      <c r="AH49" s="212" t="n">
        <v>-0.0035</v>
      </c>
      <c r="AI49" s="212" t="n">
        <v>-0.0625</v>
      </c>
      <c r="AJ49" s="212" t="n">
        <v>-0.0555</v>
      </c>
      <c r="AK49" s="212" t="n">
        <v>-0.064</v>
      </c>
      <c r="AL49" s="212" t="n">
        <v>-0.017</v>
      </c>
      <c r="AM49" s="212" t="n">
        <v>-0.074</v>
      </c>
      <c r="AN49" s="212" t="n">
        <v>-0.075</v>
      </c>
      <c r="AO49" s="212" t="n">
        <v>-0.024</v>
      </c>
      <c r="AP49" s="212" t="n">
        <v>0.006</v>
      </c>
      <c r="AQ49" s="212" t="n">
        <v>0.45</v>
      </c>
      <c r="AR49" s="212" t="n">
        <v>0.015</v>
      </c>
      <c r="AS49" s="212" t="n">
        <v>-0.395</v>
      </c>
      <c r="AT49" s="212" t="n">
        <v>-0.1225</v>
      </c>
      <c r="AU49" s="212" t="n">
        <v>-0.175</v>
      </c>
      <c r="AV49" s="212" t="n">
        <v>-0.33</v>
      </c>
      <c r="AW49" s="212" t="n">
        <v>-0.345</v>
      </c>
      <c r="AX49" s="212" t="n">
        <v>-0.395</v>
      </c>
      <c r="AY49" s="212" t="n">
        <v>0.31</v>
      </c>
      <c r="AZ49" s="212" t="n">
        <v>-0.395</v>
      </c>
      <c r="BA49" s="212" t="n">
        <v>-0.1125</v>
      </c>
      <c r="BB49" s="212" t="n">
        <v>-0.11</v>
      </c>
      <c r="BC49" s="212" t="n">
        <v>-0.1125</v>
      </c>
      <c r="BD49" s="212" t="n">
        <v>-0.0575</v>
      </c>
      <c r="BE49" s="212" t="n">
        <v>-0.1025</v>
      </c>
      <c r="BF49" s="212" t="n">
        <v>-0.022</v>
      </c>
      <c r="BG49" s="212" t="n">
        <v>-0.0625</v>
      </c>
      <c r="BH49" s="212" t="n">
        <v>-0.02</v>
      </c>
      <c r="BI49" s="212" t="n">
        <v>-0.0625</v>
      </c>
      <c r="BJ49" s="212" t="n">
        <v>0.12</v>
      </c>
      <c r="BK49" s="212" t="n">
        <v>0.1475</v>
      </c>
      <c r="BL49" s="212" t="n">
        <v>0.1975</v>
      </c>
      <c r="BM49" s="212" t="n">
        <v>0.1975</v>
      </c>
      <c r="BN49" s="212" t="n">
        <v>0.355</v>
      </c>
    </row>
    <row r="50" customFormat="false" ht="12.75" hidden="false" customHeight="false" outlineLevel="0" collapsed="false">
      <c r="C50" s="244"/>
      <c r="G50" s="200" t="n">
        <v>38108</v>
      </c>
      <c r="H50" s="0" t="n">
        <v>2.98</v>
      </c>
      <c r="I50" s="215" t="n">
        <v>0.2525</v>
      </c>
      <c r="J50" s="212" t="n">
        <v>0.069069963351949</v>
      </c>
      <c r="K50" s="212" t="n">
        <v>-0.195</v>
      </c>
      <c r="L50" s="212" t="n">
        <v>-0.21</v>
      </c>
      <c r="M50" s="252" t="n">
        <v>-0.12</v>
      </c>
      <c r="N50" s="252" t="n">
        <v>-0.26</v>
      </c>
      <c r="O50" s="212" t="n">
        <v>-0.1</v>
      </c>
      <c r="P50" s="212" t="n">
        <v>-0.0575</v>
      </c>
      <c r="Q50" s="212" t="n">
        <v>-0.165</v>
      </c>
      <c r="R50" s="212" t="n">
        <v>-0.165</v>
      </c>
      <c r="S50" s="212" t="n">
        <v>-0.195</v>
      </c>
      <c r="T50" s="212" t="n">
        <v>-0.195</v>
      </c>
      <c r="U50" s="212" t="n">
        <v>-0.07125</v>
      </c>
      <c r="V50" s="212" t="n">
        <v>-0.0675</v>
      </c>
      <c r="W50" s="212" t="n">
        <v>0.1575</v>
      </c>
      <c r="X50" s="212" t="n">
        <v>0.1575</v>
      </c>
      <c r="Y50" s="212" t="n">
        <v>0.0625</v>
      </c>
      <c r="Z50" s="212" t="n">
        <v>0.21</v>
      </c>
      <c r="AA50" s="212" t="n">
        <v>0.1825</v>
      </c>
      <c r="AB50" s="212" t="n">
        <v>0.2025</v>
      </c>
      <c r="AC50" s="212" t="n">
        <v>-0.0275</v>
      </c>
      <c r="AD50" s="212" t="n">
        <v>-0.02525</v>
      </c>
      <c r="AE50" s="212" t="n">
        <v>0.00375</v>
      </c>
      <c r="AF50" s="212" t="n">
        <v>-0.01375</v>
      </c>
      <c r="AG50" s="212" t="n">
        <v>0.005</v>
      </c>
      <c r="AH50" s="212" t="n">
        <v>-0.0035</v>
      </c>
      <c r="AI50" s="212" t="n">
        <v>-0.0625</v>
      </c>
      <c r="AJ50" s="212" t="n">
        <v>-0.0555</v>
      </c>
      <c r="AK50" s="212" t="n">
        <v>-0.064</v>
      </c>
      <c r="AL50" s="212" t="n">
        <v>-0.017</v>
      </c>
      <c r="AM50" s="212" t="n">
        <v>-0.074</v>
      </c>
      <c r="AN50" s="212" t="n">
        <v>-0.075</v>
      </c>
      <c r="AO50" s="212" t="n">
        <v>-0.024</v>
      </c>
      <c r="AP50" s="212" t="n">
        <v>0.006</v>
      </c>
      <c r="AQ50" s="212" t="n">
        <v>0.405</v>
      </c>
      <c r="AR50" s="212" t="n">
        <v>0.015</v>
      </c>
      <c r="AS50" s="212" t="n">
        <v>-0.395</v>
      </c>
      <c r="AT50" s="212" t="n">
        <v>-0.1225</v>
      </c>
      <c r="AU50" s="212" t="n">
        <v>-0.175</v>
      </c>
      <c r="AV50" s="212" t="n">
        <v>-0.33</v>
      </c>
      <c r="AW50" s="212" t="n">
        <v>-0.345</v>
      </c>
      <c r="AX50" s="212" t="n">
        <v>-0.395</v>
      </c>
      <c r="AY50" s="212" t="n">
        <v>0.31</v>
      </c>
      <c r="AZ50" s="212" t="n">
        <v>-0.395</v>
      </c>
      <c r="BA50" s="212" t="n">
        <v>-0.11</v>
      </c>
      <c r="BB50" s="212" t="n">
        <v>-0.09</v>
      </c>
      <c r="BC50" s="212" t="n">
        <v>-0.11</v>
      </c>
      <c r="BD50" s="212" t="n">
        <v>-0.0575</v>
      </c>
      <c r="BE50" s="212" t="n">
        <v>-0.1025</v>
      </c>
      <c r="BF50" s="212" t="n">
        <v>-0.022</v>
      </c>
      <c r="BG50" s="212" t="n">
        <v>-0.0625</v>
      </c>
      <c r="BH50" s="212" t="n">
        <v>-0.02</v>
      </c>
      <c r="BI50" s="212" t="n">
        <v>-0.0625</v>
      </c>
      <c r="BJ50" s="212" t="n">
        <v>0.12</v>
      </c>
      <c r="BK50" s="212" t="n">
        <v>0.1475</v>
      </c>
      <c r="BL50" s="212" t="n">
        <v>0.1875</v>
      </c>
      <c r="BM50" s="212" t="n">
        <v>0.1875</v>
      </c>
      <c r="BN50" s="212" t="n">
        <v>0.2875</v>
      </c>
    </row>
    <row r="51" customFormat="false" ht="12.75" hidden="false" customHeight="false" outlineLevel="0" collapsed="false">
      <c r="C51" s="244"/>
      <c r="G51" s="200" t="n">
        <v>38139</v>
      </c>
      <c r="H51" s="0" t="n">
        <v>3.001</v>
      </c>
      <c r="I51" s="215" t="n">
        <v>0.2525</v>
      </c>
      <c r="J51" s="212" t="n">
        <v>0.069063912404441</v>
      </c>
      <c r="K51" s="212" t="n">
        <v>-0.195</v>
      </c>
      <c r="L51" s="212" t="n">
        <v>-0.21</v>
      </c>
      <c r="M51" s="252" t="n">
        <v>-0.13</v>
      </c>
      <c r="N51" s="252" t="n">
        <v>-0.26</v>
      </c>
      <c r="O51" s="212" t="n">
        <v>-0.11</v>
      </c>
      <c r="P51" s="212" t="n">
        <v>-0.0575</v>
      </c>
      <c r="Q51" s="212" t="n">
        <v>-0.165</v>
      </c>
      <c r="R51" s="212" t="n">
        <v>-0.165</v>
      </c>
      <c r="S51" s="212" t="n">
        <v>-0.195</v>
      </c>
      <c r="T51" s="212" t="n">
        <v>-0.195</v>
      </c>
      <c r="U51" s="212" t="n">
        <v>-0.06875</v>
      </c>
      <c r="V51" s="212" t="n">
        <v>-0.0675</v>
      </c>
      <c r="W51" s="212" t="n">
        <v>0.1525</v>
      </c>
      <c r="X51" s="212" t="n">
        <v>0.1525</v>
      </c>
      <c r="Y51" s="212" t="n">
        <v>0.0575</v>
      </c>
      <c r="Z51" s="212" t="n">
        <v>0.21</v>
      </c>
      <c r="AA51" s="212" t="n">
        <v>0.1825</v>
      </c>
      <c r="AB51" s="212" t="n">
        <v>0.2025</v>
      </c>
      <c r="AC51" s="212" t="n">
        <v>-0.0275</v>
      </c>
      <c r="AD51" s="212" t="n">
        <v>-0.02525</v>
      </c>
      <c r="AE51" s="212" t="n">
        <v>0.00375</v>
      </c>
      <c r="AF51" s="212" t="n">
        <v>-0.01375</v>
      </c>
      <c r="AG51" s="212" t="n">
        <v>0.005</v>
      </c>
      <c r="AH51" s="212" t="n">
        <v>-0.0035</v>
      </c>
      <c r="AI51" s="212" t="n">
        <v>-0.0625</v>
      </c>
      <c r="AJ51" s="212" t="n">
        <v>-0.0555</v>
      </c>
      <c r="AK51" s="212" t="n">
        <v>-0.064</v>
      </c>
      <c r="AL51" s="212" t="n">
        <v>-0.017</v>
      </c>
      <c r="AM51" s="212" t="n">
        <v>-0.09</v>
      </c>
      <c r="AN51" s="212" t="n">
        <v>-0.07</v>
      </c>
      <c r="AO51" s="212" t="n">
        <v>-0.024</v>
      </c>
      <c r="AP51" s="212" t="n">
        <v>0.006</v>
      </c>
      <c r="AQ51" s="212" t="n">
        <v>0.395</v>
      </c>
      <c r="AR51" s="212" t="n">
        <v>0.02</v>
      </c>
      <c r="AS51" s="212" t="n">
        <v>-0.395</v>
      </c>
      <c r="AT51" s="212" t="n">
        <v>-0.1225</v>
      </c>
      <c r="AU51" s="212" t="n">
        <v>-0.175</v>
      </c>
      <c r="AV51" s="212" t="n">
        <v>-0.33</v>
      </c>
      <c r="AW51" s="212" t="n">
        <v>-0.345</v>
      </c>
      <c r="AX51" s="212" t="n">
        <v>-0.395</v>
      </c>
      <c r="AY51" s="212" t="n">
        <v>0.31</v>
      </c>
      <c r="AZ51" s="212" t="n">
        <v>-0.395</v>
      </c>
      <c r="BA51" s="212" t="n">
        <v>-0.1025</v>
      </c>
      <c r="BB51" s="212" t="n">
        <v>-0.09</v>
      </c>
      <c r="BC51" s="212" t="n">
        <v>-0.1025</v>
      </c>
      <c r="BD51" s="212" t="n">
        <v>-0.0575</v>
      </c>
      <c r="BE51" s="212" t="n">
        <v>-0.0925</v>
      </c>
      <c r="BF51" s="212" t="n">
        <v>-0.022</v>
      </c>
      <c r="BG51" s="212" t="n">
        <v>-0.0625</v>
      </c>
      <c r="BH51" s="212" t="n">
        <v>-0.015</v>
      </c>
      <c r="BI51" s="212" t="n">
        <v>-0.0625</v>
      </c>
      <c r="BJ51" s="212" t="n">
        <v>0.12</v>
      </c>
      <c r="BK51" s="212" t="n">
        <v>0.1475</v>
      </c>
      <c r="BL51" s="212" t="n">
        <v>0.1825</v>
      </c>
      <c r="BM51" s="212" t="n">
        <v>0.1825</v>
      </c>
      <c r="BN51" s="212" t="n">
        <v>0.2875</v>
      </c>
    </row>
    <row r="52" customFormat="false" ht="12.75" hidden="false" customHeight="false" outlineLevel="0" collapsed="false">
      <c r="C52" s="244"/>
      <c r="G52" s="200" t="n">
        <v>38169</v>
      </c>
      <c r="H52" s="0" t="n">
        <v>3.023</v>
      </c>
      <c r="I52" s="215" t="n">
        <v>0.25</v>
      </c>
      <c r="J52" s="212" t="n">
        <v>0.069069004174273</v>
      </c>
      <c r="K52" s="212" t="n">
        <v>-0.195</v>
      </c>
      <c r="L52" s="212" t="n">
        <v>-0.21</v>
      </c>
      <c r="M52" s="252" t="n">
        <v>-0.13</v>
      </c>
      <c r="N52" s="252" t="n">
        <v>-0.28</v>
      </c>
      <c r="O52" s="212" t="n">
        <v>-0.11</v>
      </c>
      <c r="P52" s="212" t="n">
        <v>-0.0575</v>
      </c>
      <c r="Q52" s="212" t="n">
        <v>-0.165</v>
      </c>
      <c r="R52" s="212" t="n">
        <v>-0.165</v>
      </c>
      <c r="S52" s="212" t="n">
        <v>-0.195</v>
      </c>
      <c r="T52" s="212" t="n">
        <v>-0.195</v>
      </c>
      <c r="U52" s="212" t="n">
        <v>-0.0675</v>
      </c>
      <c r="V52" s="212" t="n">
        <v>-0.0675</v>
      </c>
      <c r="W52" s="212" t="n">
        <v>0.1425</v>
      </c>
      <c r="X52" s="212" t="n">
        <v>0.1425</v>
      </c>
      <c r="Y52" s="212" t="n">
        <v>0.0475</v>
      </c>
      <c r="Z52" s="212" t="n">
        <v>0.21</v>
      </c>
      <c r="AA52" s="212" t="n">
        <v>0.1825</v>
      </c>
      <c r="AB52" s="212" t="n">
        <v>0.215</v>
      </c>
      <c r="AC52" s="212" t="n">
        <v>-0.0275</v>
      </c>
      <c r="AD52" s="212" t="n">
        <v>-0.02525</v>
      </c>
      <c r="AE52" s="212" t="n">
        <v>0.00375</v>
      </c>
      <c r="AF52" s="212" t="n">
        <v>-0.01375</v>
      </c>
      <c r="AG52" s="212" t="n">
        <v>0.005</v>
      </c>
      <c r="AH52" s="212" t="n">
        <v>-0.0035</v>
      </c>
      <c r="AI52" s="212" t="n">
        <v>-0.0625</v>
      </c>
      <c r="AJ52" s="212" t="n">
        <v>-0.0555</v>
      </c>
      <c r="AK52" s="212" t="n">
        <v>-0.064</v>
      </c>
      <c r="AL52" s="212" t="n">
        <v>-0.017</v>
      </c>
      <c r="AM52" s="212" t="n">
        <v>-0.083</v>
      </c>
      <c r="AN52" s="212" t="n">
        <v>-0.0675</v>
      </c>
      <c r="AO52" s="212" t="n">
        <v>-0.024</v>
      </c>
      <c r="AP52" s="212" t="n">
        <v>0.006</v>
      </c>
      <c r="AQ52" s="212" t="n">
        <v>0.43</v>
      </c>
      <c r="AR52" s="212" t="n">
        <v>0.0225</v>
      </c>
      <c r="AS52" s="212" t="n">
        <v>-0.395</v>
      </c>
      <c r="AT52" s="212" t="n">
        <v>-0.1225</v>
      </c>
      <c r="AU52" s="212" t="n">
        <v>-0.175</v>
      </c>
      <c r="AV52" s="212" t="n">
        <v>-0.33</v>
      </c>
      <c r="AW52" s="212" t="n">
        <v>-0.345</v>
      </c>
      <c r="AX52" s="212" t="n">
        <v>-0.395</v>
      </c>
      <c r="AY52" s="212" t="n">
        <v>0.31</v>
      </c>
      <c r="AZ52" s="212" t="n">
        <v>-0.395</v>
      </c>
      <c r="BA52" s="212" t="n">
        <v>-0.11</v>
      </c>
      <c r="BB52" s="212" t="n">
        <v>-0.09</v>
      </c>
      <c r="BC52" s="212" t="n">
        <v>-0.11</v>
      </c>
      <c r="BD52" s="212" t="n">
        <v>-0.0575</v>
      </c>
      <c r="BE52" s="212" t="n">
        <v>-0.0875</v>
      </c>
      <c r="BF52" s="212" t="n">
        <v>-0.022</v>
      </c>
      <c r="BG52" s="212" t="n">
        <v>-0.0625</v>
      </c>
      <c r="BH52" s="212" t="n">
        <v>-0.0125</v>
      </c>
      <c r="BI52" s="212" t="n">
        <v>-0.0625</v>
      </c>
      <c r="BJ52" s="212" t="n">
        <v>0.12</v>
      </c>
      <c r="BK52" s="212" t="n">
        <v>0.1475</v>
      </c>
      <c r="BL52" s="212" t="n">
        <v>0.1725</v>
      </c>
      <c r="BM52" s="212" t="n">
        <v>0.1725</v>
      </c>
      <c r="BN52" s="212" t="n">
        <v>0.3</v>
      </c>
    </row>
    <row r="53" customFormat="false" ht="12.75" hidden="false" customHeight="false" outlineLevel="0" collapsed="false">
      <c r="C53" s="244"/>
      <c r="G53" s="200" t="n">
        <v>38200</v>
      </c>
      <c r="H53" s="0" t="n">
        <v>3.044</v>
      </c>
      <c r="I53" s="215" t="n">
        <v>0.25</v>
      </c>
      <c r="J53" s="212" t="n">
        <v>0.069087194176122</v>
      </c>
      <c r="K53" s="212" t="n">
        <v>-0.195</v>
      </c>
      <c r="L53" s="212" t="n">
        <v>-0.21</v>
      </c>
      <c r="M53" s="252" t="n">
        <v>-0.13</v>
      </c>
      <c r="N53" s="252" t="n">
        <v>-0.28</v>
      </c>
      <c r="O53" s="212" t="n">
        <v>-0.11</v>
      </c>
      <c r="P53" s="212" t="n">
        <v>-0.0575</v>
      </c>
      <c r="Q53" s="212" t="n">
        <v>-0.165</v>
      </c>
      <c r="R53" s="212" t="n">
        <v>-0.165</v>
      </c>
      <c r="S53" s="212" t="n">
        <v>-0.195</v>
      </c>
      <c r="T53" s="212" t="n">
        <v>-0.195</v>
      </c>
      <c r="U53" s="212" t="n">
        <v>-0.06625</v>
      </c>
      <c r="V53" s="212" t="n">
        <v>-0.0675</v>
      </c>
      <c r="W53" s="212" t="n">
        <v>0.14</v>
      </c>
      <c r="X53" s="212" t="n">
        <v>0.14</v>
      </c>
      <c r="Y53" s="212" t="n">
        <v>0.045</v>
      </c>
      <c r="Z53" s="212" t="n">
        <v>0.21</v>
      </c>
      <c r="AA53" s="212" t="n">
        <v>0.1825</v>
      </c>
      <c r="AB53" s="212" t="n">
        <v>0.215</v>
      </c>
      <c r="AC53" s="212" t="n">
        <v>-0.0275</v>
      </c>
      <c r="AD53" s="212" t="n">
        <v>-0.02525</v>
      </c>
      <c r="AE53" s="212" t="n">
        <v>0.00375</v>
      </c>
      <c r="AF53" s="212" t="n">
        <v>-0.01375</v>
      </c>
      <c r="AG53" s="212" t="n">
        <v>0.005</v>
      </c>
      <c r="AH53" s="212" t="n">
        <v>-0.0035</v>
      </c>
      <c r="AI53" s="212" t="n">
        <v>-0.0625</v>
      </c>
      <c r="AJ53" s="212" t="n">
        <v>-0.0555</v>
      </c>
      <c r="AK53" s="212" t="n">
        <v>-0.064</v>
      </c>
      <c r="AL53" s="212" t="n">
        <v>-0.017</v>
      </c>
      <c r="AM53" s="212" t="n">
        <v>-0.064</v>
      </c>
      <c r="AN53" s="212" t="n">
        <v>-0.065</v>
      </c>
      <c r="AO53" s="212" t="n">
        <v>-0.024</v>
      </c>
      <c r="AP53" s="212" t="n">
        <v>0.006</v>
      </c>
      <c r="AQ53" s="212" t="n">
        <v>0.495</v>
      </c>
      <c r="AR53" s="212" t="n">
        <v>0.025</v>
      </c>
      <c r="AS53" s="212" t="n">
        <v>-0.395</v>
      </c>
      <c r="AT53" s="212" t="n">
        <v>-0.1225</v>
      </c>
      <c r="AU53" s="212" t="n">
        <v>-0.175</v>
      </c>
      <c r="AV53" s="212" t="n">
        <v>-0.33</v>
      </c>
      <c r="AW53" s="212" t="n">
        <v>-0.345</v>
      </c>
      <c r="AX53" s="212" t="n">
        <v>-0.395</v>
      </c>
      <c r="AY53" s="212" t="n">
        <v>0.31</v>
      </c>
      <c r="AZ53" s="212" t="n">
        <v>-0.395</v>
      </c>
      <c r="BA53" s="212" t="n">
        <v>-0.0975</v>
      </c>
      <c r="BB53" s="212" t="n">
        <v>-0.09</v>
      </c>
      <c r="BC53" s="212" t="n">
        <v>-0.0975</v>
      </c>
      <c r="BD53" s="212" t="n">
        <v>-0.0575</v>
      </c>
      <c r="BE53" s="212" t="n">
        <v>-0.0875</v>
      </c>
      <c r="BF53" s="212" t="n">
        <v>-0.022</v>
      </c>
      <c r="BG53" s="212" t="n">
        <v>-0.0625</v>
      </c>
      <c r="BH53" s="212" t="n">
        <v>-0.01</v>
      </c>
      <c r="BI53" s="212" t="n">
        <v>-0.0625</v>
      </c>
      <c r="BJ53" s="212" t="n">
        <v>0.12</v>
      </c>
      <c r="BK53" s="212" t="n">
        <v>0.1475</v>
      </c>
      <c r="BL53" s="212" t="n">
        <v>0.17</v>
      </c>
      <c r="BM53" s="212" t="n">
        <v>0.17</v>
      </c>
      <c r="BN53" s="212" t="n">
        <v>0.3</v>
      </c>
    </row>
    <row r="54" customFormat="false" ht="12.75" hidden="false" customHeight="false" outlineLevel="0" collapsed="false">
      <c r="C54" s="244"/>
      <c r="G54" s="200" t="n">
        <v>38231</v>
      </c>
      <c r="H54" s="0" t="n">
        <v>3.033</v>
      </c>
      <c r="I54" s="215" t="n">
        <v>0.25</v>
      </c>
      <c r="J54" s="212" t="n">
        <v>0.06910538417808</v>
      </c>
      <c r="K54" s="212" t="n">
        <v>-0.195</v>
      </c>
      <c r="L54" s="212" t="n">
        <v>-0.21</v>
      </c>
      <c r="M54" s="252" t="n">
        <v>-0.12</v>
      </c>
      <c r="N54" s="252" t="n">
        <v>-0.28</v>
      </c>
      <c r="O54" s="212" t="n">
        <v>-0.1</v>
      </c>
      <c r="P54" s="212" t="n">
        <v>-0.0575</v>
      </c>
      <c r="Q54" s="212" t="n">
        <v>-0.165</v>
      </c>
      <c r="R54" s="212" t="n">
        <v>-0.165</v>
      </c>
      <c r="S54" s="212" t="n">
        <v>-0.195</v>
      </c>
      <c r="T54" s="212" t="n">
        <v>-0.195</v>
      </c>
      <c r="U54" s="212" t="n">
        <v>-0.07</v>
      </c>
      <c r="V54" s="212" t="n">
        <v>-0.0675</v>
      </c>
      <c r="W54" s="212" t="n">
        <v>0.1375</v>
      </c>
      <c r="X54" s="212" t="n">
        <v>0.1375</v>
      </c>
      <c r="Y54" s="212" t="n">
        <v>0.0425</v>
      </c>
      <c r="Z54" s="212" t="n">
        <v>0.21</v>
      </c>
      <c r="AA54" s="212" t="n">
        <v>0.1825</v>
      </c>
      <c r="AB54" s="212" t="n">
        <v>0.195</v>
      </c>
      <c r="AC54" s="212" t="n">
        <v>-0.0275</v>
      </c>
      <c r="AD54" s="212" t="n">
        <v>-0.02525</v>
      </c>
      <c r="AE54" s="212" t="n">
        <v>0.00375</v>
      </c>
      <c r="AF54" s="212" t="n">
        <v>-0.01375</v>
      </c>
      <c r="AG54" s="212" t="n">
        <v>0.005</v>
      </c>
      <c r="AH54" s="212" t="n">
        <v>-0.0035</v>
      </c>
      <c r="AI54" s="212" t="n">
        <v>-0.0625</v>
      </c>
      <c r="AJ54" s="212" t="n">
        <v>-0.053</v>
      </c>
      <c r="AK54" s="212" t="n">
        <v>-0.0615</v>
      </c>
      <c r="AL54" s="212" t="n">
        <v>-0.017</v>
      </c>
      <c r="AM54" s="212" t="n">
        <v>-0.062</v>
      </c>
      <c r="AN54" s="212" t="n">
        <v>-0.0725</v>
      </c>
      <c r="AO54" s="212" t="n">
        <v>-0.024</v>
      </c>
      <c r="AP54" s="212" t="n">
        <v>0.006</v>
      </c>
      <c r="AQ54" s="212" t="n">
        <v>0.395</v>
      </c>
      <c r="AR54" s="212" t="n">
        <v>0.0175</v>
      </c>
      <c r="AS54" s="212" t="n">
        <v>-0.395</v>
      </c>
      <c r="AT54" s="212" t="n">
        <v>-0.1225</v>
      </c>
      <c r="AU54" s="212" t="n">
        <v>-0.175</v>
      </c>
      <c r="AV54" s="212" t="n">
        <v>-0.33</v>
      </c>
      <c r="AW54" s="212" t="n">
        <v>-0.345</v>
      </c>
      <c r="AX54" s="212" t="n">
        <v>-0.395</v>
      </c>
      <c r="AY54" s="212" t="n">
        <v>0.31</v>
      </c>
      <c r="AZ54" s="212" t="n">
        <v>-0.395</v>
      </c>
      <c r="BA54" s="212" t="n">
        <v>-0.1025</v>
      </c>
      <c r="BB54" s="212" t="n">
        <v>-0.09</v>
      </c>
      <c r="BC54" s="212" t="n">
        <v>-0.1025</v>
      </c>
      <c r="BD54" s="212" t="n">
        <v>-0.0575</v>
      </c>
      <c r="BE54" s="212" t="n">
        <v>-0.1025</v>
      </c>
      <c r="BF54" s="212" t="n">
        <v>-0.022</v>
      </c>
      <c r="BG54" s="212" t="n">
        <v>-0.0625</v>
      </c>
      <c r="BH54" s="212" t="n">
        <v>-0.0175</v>
      </c>
      <c r="BI54" s="212" t="n">
        <v>-0.0625</v>
      </c>
      <c r="BJ54" s="212" t="n">
        <v>0.12</v>
      </c>
      <c r="BK54" s="212" t="n">
        <v>0.1475</v>
      </c>
      <c r="BL54" s="212" t="n">
        <v>0.1675</v>
      </c>
      <c r="BM54" s="212" t="n">
        <v>0.1675</v>
      </c>
      <c r="BN54" s="212" t="n">
        <v>0.29</v>
      </c>
    </row>
    <row r="55" customFormat="false" ht="12.75" hidden="false" customHeight="false" outlineLevel="0" collapsed="false">
      <c r="C55" s="244"/>
      <c r="G55" s="200" t="n">
        <v>38261</v>
      </c>
      <c r="H55" s="0" t="n">
        <v>3.037</v>
      </c>
      <c r="I55" s="215" t="n">
        <v>0.25</v>
      </c>
      <c r="J55" s="212" t="n">
        <v>0.069122987405887</v>
      </c>
      <c r="K55" s="212" t="n">
        <v>-0.195</v>
      </c>
      <c r="L55" s="212" t="n">
        <v>-0.21</v>
      </c>
      <c r="M55" s="252" t="n">
        <v>-0.105</v>
      </c>
      <c r="N55" s="252" t="n">
        <v>-0.28</v>
      </c>
      <c r="O55" s="212" t="n">
        <v>-0.085</v>
      </c>
      <c r="P55" s="212" t="n">
        <v>-0.0575</v>
      </c>
      <c r="Q55" s="212" t="n">
        <v>-0.165</v>
      </c>
      <c r="R55" s="212" t="n">
        <v>-0.165</v>
      </c>
      <c r="S55" s="212" t="n">
        <v>-0.195</v>
      </c>
      <c r="T55" s="212" t="n">
        <v>-0.195</v>
      </c>
      <c r="U55" s="212" t="n">
        <v>-0.075</v>
      </c>
      <c r="V55" s="212" t="n">
        <v>-0.0675</v>
      </c>
      <c r="W55" s="212" t="n">
        <v>0.1525</v>
      </c>
      <c r="X55" s="212" t="n">
        <v>0.1525</v>
      </c>
      <c r="Y55" s="212" t="n">
        <v>0.0575</v>
      </c>
      <c r="Z55" s="212" t="n">
        <v>0.21</v>
      </c>
      <c r="AA55" s="212" t="n">
        <v>0.1875</v>
      </c>
      <c r="AB55" s="212" t="n">
        <v>0.215</v>
      </c>
      <c r="AC55" s="212" t="n">
        <v>-0.0275</v>
      </c>
      <c r="AD55" s="212" t="n">
        <v>-0.02525</v>
      </c>
      <c r="AE55" s="212" t="n">
        <v>0.00375</v>
      </c>
      <c r="AF55" s="212" t="n">
        <v>-0.01375</v>
      </c>
      <c r="AG55" s="212" t="n">
        <v>0.005</v>
      </c>
      <c r="AH55" s="212" t="n">
        <v>-0.0035</v>
      </c>
      <c r="AI55" s="212" t="n">
        <v>-0.0625</v>
      </c>
      <c r="AJ55" s="212" t="n">
        <v>-0.053</v>
      </c>
      <c r="AK55" s="212" t="n">
        <v>-0.0615</v>
      </c>
      <c r="AL55" s="212" t="n">
        <v>-0.017</v>
      </c>
      <c r="AM55" s="212" t="n">
        <v>-0.064</v>
      </c>
      <c r="AN55" s="212" t="n">
        <v>-0.0825</v>
      </c>
      <c r="AO55" s="212" t="n">
        <v>-0.024</v>
      </c>
      <c r="AP55" s="212" t="n">
        <v>0.006</v>
      </c>
      <c r="AQ55" s="212" t="n">
        <v>0.461</v>
      </c>
      <c r="AR55" s="212" t="n">
        <v>0.0075</v>
      </c>
      <c r="AS55" s="212" t="n">
        <v>-0.395</v>
      </c>
      <c r="AT55" s="212" t="n">
        <v>-0.1225</v>
      </c>
      <c r="AU55" s="212" t="n">
        <v>-0.175</v>
      </c>
      <c r="AV55" s="212" t="n">
        <v>-0.33</v>
      </c>
      <c r="AW55" s="212" t="n">
        <v>-0.345</v>
      </c>
      <c r="AX55" s="212" t="n">
        <v>-0.395</v>
      </c>
      <c r="AY55" s="212" t="n">
        <v>0.31</v>
      </c>
      <c r="AZ55" s="212" t="n">
        <v>-0.395</v>
      </c>
      <c r="BA55" s="212" t="n">
        <v>-0.1125</v>
      </c>
      <c r="BB55" s="212" t="n">
        <v>-0.09</v>
      </c>
      <c r="BC55" s="212" t="n">
        <v>-0.1125</v>
      </c>
      <c r="BD55" s="212" t="n">
        <v>-0.0575</v>
      </c>
      <c r="BE55" s="212" t="n">
        <v>-0.105</v>
      </c>
      <c r="BF55" s="212" t="n">
        <v>-0.022</v>
      </c>
      <c r="BG55" s="212" t="n">
        <v>-0.0625</v>
      </c>
      <c r="BH55" s="212" t="n">
        <v>-0.0275</v>
      </c>
      <c r="BI55" s="212" t="n">
        <v>-0.0625</v>
      </c>
      <c r="BJ55" s="212" t="n">
        <v>0.12</v>
      </c>
      <c r="BK55" s="212" t="n">
        <v>0.1475</v>
      </c>
      <c r="BL55" s="212" t="n">
        <v>0.1825</v>
      </c>
      <c r="BM55" s="212" t="n">
        <v>0.1825</v>
      </c>
      <c r="BN55" s="212" t="n">
        <v>0.3625</v>
      </c>
    </row>
    <row r="56" customFormat="false" ht="12.75" hidden="false" customHeight="false" outlineLevel="0" collapsed="false">
      <c r="C56" s="244"/>
      <c r="G56" s="200" t="n">
        <v>38292</v>
      </c>
      <c r="H56" s="0" t="n">
        <v>3.124</v>
      </c>
      <c r="I56" s="215" t="n">
        <v>0.2525</v>
      </c>
      <c r="J56" s="212" t="n">
        <v>0.06914117740806</v>
      </c>
      <c r="K56" s="212" t="n">
        <v>-0.19</v>
      </c>
      <c r="L56" s="212" t="n">
        <v>-0.205</v>
      </c>
      <c r="M56" s="252" t="n">
        <v>-0.045</v>
      </c>
      <c r="N56" s="252" t="n">
        <v>-0.275</v>
      </c>
      <c r="O56" s="212" t="n">
        <v>-0.025</v>
      </c>
      <c r="P56" s="212" t="n">
        <v>-0.0525</v>
      </c>
      <c r="Q56" s="212" t="n">
        <v>-0.16</v>
      </c>
      <c r="R56" s="212" t="n">
        <v>-0.16</v>
      </c>
      <c r="S56" s="212" t="n">
        <v>-0.19</v>
      </c>
      <c r="T56" s="212" t="n">
        <v>-0.19</v>
      </c>
      <c r="U56" s="212" t="n">
        <v>-0.0875</v>
      </c>
      <c r="V56" s="212" t="n">
        <v>-0.0525</v>
      </c>
      <c r="W56" s="212" t="n">
        <v>0.2025</v>
      </c>
      <c r="X56" s="212" t="n">
        <v>0.2025</v>
      </c>
      <c r="Y56" s="212" t="n">
        <v>0.1075</v>
      </c>
      <c r="Z56" s="212" t="n">
        <v>0.04</v>
      </c>
      <c r="AA56" s="212" t="n">
        <v>0.27</v>
      </c>
      <c r="AB56" s="212" t="n">
        <v>0.2875</v>
      </c>
      <c r="AC56" s="212" t="n">
        <v>-0.0305</v>
      </c>
      <c r="AD56" s="212" t="n">
        <v>-0.0425</v>
      </c>
      <c r="AE56" s="212" t="n">
        <v>-0.0135</v>
      </c>
      <c r="AF56" s="212" t="n">
        <v>-0.031</v>
      </c>
      <c r="AG56" s="212" t="n">
        <v>0.005</v>
      </c>
      <c r="AH56" s="212" t="n">
        <v>-0.0115</v>
      </c>
      <c r="AI56" s="212" t="n">
        <v>-0.065</v>
      </c>
      <c r="AJ56" s="212" t="n">
        <v>-0.053</v>
      </c>
      <c r="AK56" s="212" t="n">
        <v>-0.0645</v>
      </c>
      <c r="AL56" s="212" t="n">
        <v>-0.0185</v>
      </c>
      <c r="AM56" s="212" t="n">
        <v>-0.079</v>
      </c>
      <c r="AN56" s="212" t="n">
        <v>-0.1225</v>
      </c>
      <c r="AO56" s="212" t="n">
        <v>-0.0165</v>
      </c>
      <c r="AP56" s="212" t="n">
        <v>0.0125</v>
      </c>
      <c r="AQ56" s="212" t="n">
        <v>0.7625</v>
      </c>
      <c r="AR56" s="212" t="n">
        <v>-0.0325</v>
      </c>
      <c r="AS56" s="212" t="n">
        <v>-0.31</v>
      </c>
      <c r="AT56" s="212" t="n">
        <v>-0.135</v>
      </c>
      <c r="AU56" s="212" t="n">
        <v>-0.17</v>
      </c>
      <c r="AV56" s="212" t="n">
        <v>0</v>
      </c>
      <c r="AW56" s="212" t="n">
        <v>-0.26</v>
      </c>
      <c r="AX56" s="212" t="n">
        <v>-0.31</v>
      </c>
      <c r="AY56" s="212" t="n">
        <v>0.14</v>
      </c>
      <c r="AZ56" s="212" t="n">
        <v>-0.31</v>
      </c>
      <c r="BA56" s="212" t="n">
        <v>-0.1175</v>
      </c>
      <c r="BB56" s="212" t="n">
        <v>-0.1175</v>
      </c>
      <c r="BC56" s="212" t="n">
        <v>-0.1175</v>
      </c>
      <c r="BD56" s="212" t="n">
        <v>-0.0525</v>
      </c>
      <c r="BE56" s="212" t="n">
        <v>-0.1025</v>
      </c>
      <c r="BF56" s="212" t="n">
        <v>-0.0235</v>
      </c>
      <c r="BG56" s="212" t="n">
        <v>-0.0725</v>
      </c>
      <c r="BH56" s="212" t="n">
        <v>-0.0675</v>
      </c>
      <c r="BI56" s="212" t="n">
        <v>-0.065</v>
      </c>
      <c r="BJ56" s="212" t="n">
        <v>0.09</v>
      </c>
      <c r="BK56" s="212" t="n">
        <v>0.275</v>
      </c>
      <c r="BL56" s="212" t="n">
        <v>0.2475</v>
      </c>
      <c r="BM56" s="212" t="n">
        <v>0.2475</v>
      </c>
      <c r="BN56" s="212" t="n">
        <v>0.46</v>
      </c>
    </row>
    <row r="57" customFormat="false" ht="12.75" hidden="false" customHeight="false" outlineLevel="0" collapsed="false">
      <c r="C57" s="244"/>
      <c r="G57" s="200" t="n">
        <v>38322</v>
      </c>
      <c r="H57" s="0" t="n">
        <v>3.203</v>
      </c>
      <c r="I57" s="215" t="n">
        <v>0.255</v>
      </c>
      <c r="J57" s="212" t="n">
        <v>0.069158780636075</v>
      </c>
      <c r="K57" s="212" t="n">
        <v>-0.1975</v>
      </c>
      <c r="L57" s="212" t="n">
        <v>-0.2125</v>
      </c>
      <c r="M57" s="252" t="n">
        <v>-0.0375</v>
      </c>
      <c r="N57" s="252" t="n">
        <v>-0.2825</v>
      </c>
      <c r="O57" s="212" t="n">
        <v>-0.0175</v>
      </c>
      <c r="P57" s="212" t="n">
        <v>-0.0525</v>
      </c>
      <c r="Q57" s="212" t="n">
        <v>-0.1675</v>
      </c>
      <c r="R57" s="212" t="n">
        <v>-0.1675</v>
      </c>
      <c r="S57" s="212" t="n">
        <v>-0.1975</v>
      </c>
      <c r="T57" s="212" t="n">
        <v>-0.1975</v>
      </c>
      <c r="U57" s="212" t="n">
        <v>-0.09875</v>
      </c>
      <c r="V57" s="212" t="n">
        <v>-0.0525</v>
      </c>
      <c r="W57" s="212" t="n">
        <v>0.2425</v>
      </c>
      <c r="X57" s="212" t="n">
        <v>0.2425</v>
      </c>
      <c r="Y57" s="212" t="n">
        <v>0.1475</v>
      </c>
      <c r="Z57" s="212" t="n">
        <v>0.04</v>
      </c>
      <c r="AA57" s="212" t="n">
        <v>0.305</v>
      </c>
      <c r="AB57" s="212" t="n">
        <v>0.3375</v>
      </c>
      <c r="AC57" s="212" t="n">
        <v>-0.0305</v>
      </c>
      <c r="AD57" s="212" t="n">
        <v>-0.035</v>
      </c>
      <c r="AE57" s="212" t="n">
        <v>-0.0135</v>
      </c>
      <c r="AF57" s="212" t="n">
        <v>-0.031</v>
      </c>
      <c r="AG57" s="212" t="n">
        <v>0.005</v>
      </c>
      <c r="AH57" s="212" t="n">
        <v>-0.0115</v>
      </c>
      <c r="AI57" s="212" t="n">
        <v>-0.065</v>
      </c>
      <c r="AJ57" s="212" t="n">
        <v>-0.053</v>
      </c>
      <c r="AK57" s="212" t="n">
        <v>-0.0645</v>
      </c>
      <c r="AL57" s="212" t="n">
        <v>-0.0185</v>
      </c>
      <c r="AM57" s="212" t="n">
        <v>-0.079</v>
      </c>
      <c r="AN57" s="212" t="n">
        <v>-0.145</v>
      </c>
      <c r="AO57" s="212" t="n">
        <v>-0.0165</v>
      </c>
      <c r="AP57" s="212" t="n">
        <v>0.0125</v>
      </c>
      <c r="AQ57" s="212" t="n">
        <v>1.18</v>
      </c>
      <c r="AR57" s="212" t="n">
        <v>-0.055</v>
      </c>
      <c r="AS57" s="212" t="n">
        <v>-0.31</v>
      </c>
      <c r="AT57" s="212" t="n">
        <v>-0.13</v>
      </c>
      <c r="AU57" s="212" t="n">
        <v>-0.17</v>
      </c>
      <c r="AV57" s="212" t="n">
        <v>0.06</v>
      </c>
      <c r="AW57" s="212" t="n">
        <v>-0.26</v>
      </c>
      <c r="AX57" s="212" t="n">
        <v>-0.31</v>
      </c>
      <c r="AY57" s="212" t="n">
        <v>0.14</v>
      </c>
      <c r="AZ57" s="212" t="n">
        <v>-0.31</v>
      </c>
      <c r="BA57" s="212" t="n">
        <v>-0.1475</v>
      </c>
      <c r="BB57" s="212" t="n">
        <v>-0.1175</v>
      </c>
      <c r="BC57" s="212" t="n">
        <v>-0.1475</v>
      </c>
      <c r="BD57" s="212" t="n">
        <v>-0.0525</v>
      </c>
      <c r="BE57" s="212" t="n">
        <v>-0.1375</v>
      </c>
      <c r="BF57" s="212" t="n">
        <v>-0.0235</v>
      </c>
      <c r="BG57" s="212" t="n">
        <v>-0.0725</v>
      </c>
      <c r="BH57" s="212" t="n">
        <v>-0.09</v>
      </c>
      <c r="BI57" s="212" t="n">
        <v>-0.065</v>
      </c>
      <c r="BJ57" s="212" t="n">
        <v>0.09</v>
      </c>
      <c r="BK57" s="212" t="n">
        <v>0.245</v>
      </c>
      <c r="BL57" s="212" t="n">
        <v>0.2875</v>
      </c>
      <c r="BM57" s="212" t="n">
        <v>0.2875</v>
      </c>
      <c r="BN57" s="212" t="n">
        <v>0.79</v>
      </c>
    </row>
    <row r="58" customFormat="false" ht="12.75" hidden="false" customHeight="false" outlineLevel="0" collapsed="false">
      <c r="C58" s="244"/>
      <c r="G58" s="200" t="n">
        <v>38353</v>
      </c>
      <c r="H58" s="0" t="n">
        <v>3.416</v>
      </c>
      <c r="I58" s="215" t="n">
        <v>0.26</v>
      </c>
      <c r="J58" s="212" t="n">
        <v>0.069176970638464</v>
      </c>
      <c r="K58" s="212" t="n">
        <v>-0.2</v>
      </c>
      <c r="L58" s="212" t="n">
        <v>-0.215</v>
      </c>
      <c r="M58" s="252" t="n">
        <v>-0.0225</v>
      </c>
      <c r="N58" s="252" t="n">
        <v>-0.265</v>
      </c>
      <c r="O58" s="212" t="n">
        <v>-0.0025</v>
      </c>
      <c r="P58" s="212" t="n">
        <v>-0.0525</v>
      </c>
      <c r="Q58" s="212" t="n">
        <v>-0.17</v>
      </c>
      <c r="R58" s="212" t="n">
        <v>-0.17</v>
      </c>
      <c r="S58" s="212" t="n">
        <v>-0.2</v>
      </c>
      <c r="T58" s="212" t="n">
        <v>-0.2</v>
      </c>
      <c r="U58" s="212" t="n">
        <v>-0.1</v>
      </c>
      <c r="V58" s="212" t="n">
        <v>-0.0525</v>
      </c>
      <c r="W58" s="212" t="n">
        <v>0.2775</v>
      </c>
      <c r="X58" s="212" t="n">
        <v>0.2775</v>
      </c>
      <c r="Y58" s="212" t="n">
        <v>0.1825</v>
      </c>
      <c r="Z58" s="212" t="n">
        <v>0.04</v>
      </c>
      <c r="AA58" s="212" t="n">
        <v>0.305</v>
      </c>
      <c r="AB58" s="212" t="n">
        <v>0.4375</v>
      </c>
      <c r="AC58" s="212" t="n">
        <v>-0.028</v>
      </c>
      <c r="AD58" s="212" t="n">
        <v>-0.035</v>
      </c>
      <c r="AE58" s="212" t="n">
        <v>-0.0135</v>
      </c>
      <c r="AF58" s="212" t="n">
        <v>-0.031</v>
      </c>
      <c r="AG58" s="212" t="n">
        <v>0.005</v>
      </c>
      <c r="AH58" s="212" t="n">
        <v>-0.0115</v>
      </c>
      <c r="AI58" s="212" t="n">
        <v>-0.065</v>
      </c>
      <c r="AJ58" s="212" t="n">
        <v>-0.051</v>
      </c>
      <c r="AK58" s="212" t="n">
        <v>-0.0645</v>
      </c>
      <c r="AL58" s="212" t="n">
        <v>-0.0185</v>
      </c>
      <c r="AM58" s="212" t="n">
        <v>-0.072</v>
      </c>
      <c r="AN58" s="212" t="n">
        <v>-0.1475</v>
      </c>
      <c r="AO58" s="212" t="n">
        <v>-0.0145</v>
      </c>
      <c r="AP58" s="212" t="n">
        <v>0.0125</v>
      </c>
      <c r="AQ58" s="212" t="n">
        <v>1.51</v>
      </c>
      <c r="AR58" s="212" t="n">
        <v>-0.0575</v>
      </c>
      <c r="AS58" s="212" t="n">
        <v>-0.31</v>
      </c>
      <c r="AT58" s="212" t="n">
        <v>-0.13</v>
      </c>
      <c r="AU58" s="212" t="n">
        <v>-0.17</v>
      </c>
      <c r="AV58" s="212" t="n">
        <v>0.13</v>
      </c>
      <c r="AW58" s="212" t="n">
        <v>-0.26</v>
      </c>
      <c r="AX58" s="212" t="n">
        <v>-0.31</v>
      </c>
      <c r="AY58" s="212" t="n">
        <v>0.14</v>
      </c>
      <c r="AZ58" s="212" t="n">
        <v>-0.31</v>
      </c>
      <c r="BA58" s="212" t="n">
        <v>-0.1325</v>
      </c>
      <c r="BB58" s="212" t="n">
        <v>-0.1175</v>
      </c>
      <c r="BC58" s="212" t="n">
        <v>-0.1325</v>
      </c>
      <c r="BD58" s="212" t="n">
        <v>-0.0525</v>
      </c>
      <c r="BE58" s="212" t="n">
        <v>-0.143</v>
      </c>
      <c r="BF58" s="212" t="n">
        <v>-0.0235</v>
      </c>
      <c r="BG58" s="212" t="n">
        <v>-0.0725</v>
      </c>
      <c r="BH58" s="212" t="n">
        <v>-0.0925</v>
      </c>
      <c r="BI58" s="212" t="n">
        <v>-0.065</v>
      </c>
      <c r="BJ58" s="212" t="n">
        <v>0.09</v>
      </c>
      <c r="BK58" s="212" t="n">
        <v>0.28</v>
      </c>
      <c r="BL58" s="212" t="n">
        <v>0.3225</v>
      </c>
      <c r="BM58" s="212" t="n">
        <v>0.3225</v>
      </c>
      <c r="BN58" s="212" t="n">
        <v>0.96</v>
      </c>
    </row>
    <row r="59" customFormat="false" ht="12.75" hidden="false" customHeight="false" outlineLevel="0" collapsed="false">
      <c r="C59" s="244"/>
      <c r="G59" s="200" t="n">
        <v>38384</v>
      </c>
      <c r="H59" s="0" t="n">
        <v>3.282</v>
      </c>
      <c r="I59" s="215" t="n">
        <v>0.2475</v>
      </c>
      <c r="J59" s="212" t="n">
        <v>0.069195160640962</v>
      </c>
      <c r="K59" s="212" t="n">
        <v>-0.2025</v>
      </c>
      <c r="L59" s="212" t="n">
        <v>-0.2175</v>
      </c>
      <c r="M59" s="252" t="n">
        <v>-0.0225</v>
      </c>
      <c r="N59" s="252" t="n">
        <v>-0.2675</v>
      </c>
      <c r="O59" s="212" t="n">
        <v>-0.0025</v>
      </c>
      <c r="P59" s="212" t="n">
        <v>-0.0525</v>
      </c>
      <c r="Q59" s="212" t="n">
        <v>-0.1725</v>
      </c>
      <c r="R59" s="212" t="n">
        <v>-0.1725</v>
      </c>
      <c r="S59" s="212" t="n">
        <v>-0.2025</v>
      </c>
      <c r="T59" s="212" t="n">
        <v>-0.2025</v>
      </c>
      <c r="U59" s="212" t="n">
        <v>-0.09125</v>
      </c>
      <c r="V59" s="212" t="n">
        <v>-0.0525</v>
      </c>
      <c r="W59" s="212" t="n">
        <v>0.2575</v>
      </c>
      <c r="X59" s="212" t="n">
        <v>0.2575</v>
      </c>
      <c r="Y59" s="212" t="n">
        <v>0.1625</v>
      </c>
      <c r="Z59" s="212" t="n">
        <v>0.04</v>
      </c>
      <c r="AA59" s="212" t="n">
        <v>0.305</v>
      </c>
      <c r="AB59" s="212" t="n">
        <v>0.435</v>
      </c>
      <c r="AC59" s="212" t="n">
        <v>-0.028</v>
      </c>
      <c r="AD59" s="212" t="n">
        <v>-0.035</v>
      </c>
      <c r="AE59" s="212" t="n">
        <v>-0.0135</v>
      </c>
      <c r="AF59" s="212" t="n">
        <v>-0.031</v>
      </c>
      <c r="AG59" s="212" t="n">
        <v>0.005</v>
      </c>
      <c r="AH59" s="212" t="n">
        <v>-0.0115</v>
      </c>
      <c r="AI59" s="212" t="n">
        <v>-0.065</v>
      </c>
      <c r="AJ59" s="212" t="n">
        <v>-0.051</v>
      </c>
      <c r="AK59" s="212" t="n">
        <v>-0.0645</v>
      </c>
      <c r="AL59" s="212" t="n">
        <v>-0.0185</v>
      </c>
      <c r="AM59" s="212" t="n">
        <v>-0.072</v>
      </c>
      <c r="AN59" s="212" t="n">
        <v>-0.13</v>
      </c>
      <c r="AO59" s="212" t="n">
        <v>-0.0145</v>
      </c>
      <c r="AP59" s="212" t="n">
        <v>0.0125</v>
      </c>
      <c r="AQ59" s="212" t="n">
        <v>1.44</v>
      </c>
      <c r="AR59" s="212" t="n">
        <v>-0.04</v>
      </c>
      <c r="AS59" s="212" t="n">
        <v>-0.31</v>
      </c>
      <c r="AT59" s="212" t="n">
        <v>-0.13</v>
      </c>
      <c r="AU59" s="212" t="n">
        <v>-0.17</v>
      </c>
      <c r="AV59" s="212" t="n">
        <v>0</v>
      </c>
      <c r="AW59" s="212" t="n">
        <v>-0.26</v>
      </c>
      <c r="AX59" s="212" t="n">
        <v>-0.31</v>
      </c>
      <c r="AY59" s="212" t="n">
        <v>0.14</v>
      </c>
      <c r="AZ59" s="212" t="n">
        <v>-0.31</v>
      </c>
      <c r="BA59" s="212" t="n">
        <v>-0.135</v>
      </c>
      <c r="BB59" s="212" t="n">
        <v>-0.1175</v>
      </c>
      <c r="BC59" s="212" t="n">
        <v>-0.135</v>
      </c>
      <c r="BD59" s="212" t="n">
        <v>-0.0525</v>
      </c>
      <c r="BE59" s="212" t="n">
        <v>-0.1255</v>
      </c>
      <c r="BF59" s="212" t="n">
        <v>-0.0235</v>
      </c>
      <c r="BG59" s="212" t="n">
        <v>-0.0725</v>
      </c>
      <c r="BH59" s="212" t="n">
        <v>-0.075</v>
      </c>
      <c r="BI59" s="212" t="n">
        <v>-0.065</v>
      </c>
      <c r="BJ59" s="212" t="n">
        <v>0.09</v>
      </c>
      <c r="BK59" s="212" t="n">
        <v>0.33</v>
      </c>
      <c r="BL59" s="212" t="n">
        <v>0.3025</v>
      </c>
      <c r="BM59" s="212" t="n">
        <v>0.3025</v>
      </c>
      <c r="BN59" s="212" t="n">
        <v>0.96</v>
      </c>
    </row>
    <row r="60" customFormat="false" ht="12.75" hidden="false" customHeight="false" outlineLevel="0" collapsed="false">
      <c r="C60" s="244"/>
      <c r="G60" s="200" t="n">
        <v>38412</v>
      </c>
      <c r="H60" s="0" t="n">
        <v>3.118</v>
      </c>
      <c r="I60" s="215" t="n">
        <v>0.2425</v>
      </c>
      <c r="J60" s="212" t="n">
        <v>0.069211590320733</v>
      </c>
      <c r="K60" s="212" t="n">
        <v>-0.205</v>
      </c>
      <c r="L60" s="212" t="n">
        <v>-0.22</v>
      </c>
      <c r="M60" s="252" t="n">
        <v>-0.0225</v>
      </c>
      <c r="N60" s="252" t="n">
        <v>-0.27</v>
      </c>
      <c r="O60" s="212" t="n">
        <v>-0.0025</v>
      </c>
      <c r="P60" s="212" t="n">
        <v>-0.0525</v>
      </c>
      <c r="Q60" s="212" t="n">
        <v>-0.175</v>
      </c>
      <c r="R60" s="212" t="n">
        <v>-0.175</v>
      </c>
      <c r="S60" s="212" t="n">
        <v>-0.205</v>
      </c>
      <c r="T60" s="212" t="n">
        <v>-0.205</v>
      </c>
      <c r="U60" s="212" t="n">
        <v>-0.085</v>
      </c>
      <c r="V60" s="212" t="n">
        <v>-0.0525</v>
      </c>
      <c r="W60" s="212" t="n">
        <v>0.2575</v>
      </c>
      <c r="X60" s="212" t="n">
        <v>0.2575</v>
      </c>
      <c r="Y60" s="212" t="n">
        <v>0.1625</v>
      </c>
      <c r="Z60" s="212" t="n">
        <v>0.04</v>
      </c>
      <c r="AA60" s="212" t="n">
        <v>0.265</v>
      </c>
      <c r="AB60" s="212" t="n">
        <v>0.3025</v>
      </c>
      <c r="AC60" s="212" t="n">
        <v>-0.028</v>
      </c>
      <c r="AD60" s="212" t="n">
        <v>-0.035</v>
      </c>
      <c r="AE60" s="212" t="n">
        <v>-0.0135</v>
      </c>
      <c r="AF60" s="212" t="n">
        <v>-0.031</v>
      </c>
      <c r="AG60" s="212" t="n">
        <v>0.005</v>
      </c>
      <c r="AH60" s="212" t="n">
        <v>-0.0115</v>
      </c>
      <c r="AI60" s="212" t="n">
        <v>-0.065</v>
      </c>
      <c r="AJ60" s="212" t="n">
        <v>-0.051</v>
      </c>
      <c r="AK60" s="212" t="n">
        <v>-0.0645</v>
      </c>
      <c r="AL60" s="212" t="n">
        <v>-0.0185</v>
      </c>
      <c r="AM60" s="212" t="n">
        <v>-0.079</v>
      </c>
      <c r="AN60" s="212" t="n">
        <v>-0.1175</v>
      </c>
      <c r="AO60" s="212" t="n">
        <v>-0.0145</v>
      </c>
      <c r="AP60" s="212" t="n">
        <v>0.0125</v>
      </c>
      <c r="AQ60" s="212" t="n">
        <v>0.83</v>
      </c>
      <c r="AR60" s="212" t="n">
        <v>-0.0275</v>
      </c>
      <c r="AS60" s="212" t="n">
        <v>-0.31</v>
      </c>
      <c r="AT60" s="212" t="n">
        <v>-0.135</v>
      </c>
      <c r="AU60" s="212" t="n">
        <v>-0.17</v>
      </c>
      <c r="AV60" s="212" t="n">
        <v>-0.18</v>
      </c>
      <c r="AW60" s="212" t="n">
        <v>-0.26</v>
      </c>
      <c r="AX60" s="212" t="n">
        <v>-0.31</v>
      </c>
      <c r="AY60" s="212" t="n">
        <v>0.14</v>
      </c>
      <c r="AZ60" s="212" t="n">
        <v>-0.31</v>
      </c>
      <c r="BA60" s="212" t="n">
        <v>-0.115</v>
      </c>
      <c r="BB60" s="212" t="n">
        <v>-0.1175</v>
      </c>
      <c r="BC60" s="212" t="n">
        <v>-0.115</v>
      </c>
      <c r="BD60" s="212" t="n">
        <v>-0.0525</v>
      </c>
      <c r="BE60" s="212" t="n">
        <v>-0.108</v>
      </c>
      <c r="BF60" s="212" t="n">
        <v>-0.0235</v>
      </c>
      <c r="BG60" s="212" t="n">
        <v>-0.0725</v>
      </c>
      <c r="BH60" s="212" t="n">
        <v>-0.0625</v>
      </c>
      <c r="BI60" s="212" t="n">
        <v>-0.065</v>
      </c>
      <c r="BJ60" s="212" t="n">
        <v>0.09</v>
      </c>
      <c r="BK60" s="212" t="n">
        <v>0.32</v>
      </c>
      <c r="BL60" s="212" t="n">
        <v>0.3025</v>
      </c>
      <c r="BM60" s="212" t="n">
        <v>0.3025</v>
      </c>
      <c r="BN60" s="212" t="n">
        <v>0.6025</v>
      </c>
    </row>
    <row r="61" customFormat="false" ht="12.75" hidden="false" customHeight="false" outlineLevel="0" collapsed="false">
      <c r="C61" s="244"/>
      <c r="G61" s="200" t="n">
        <v>38443</v>
      </c>
      <c r="H61" s="0" t="n">
        <v>2.946</v>
      </c>
      <c r="I61" s="215" t="n">
        <v>0.23</v>
      </c>
      <c r="J61" s="212" t="n">
        <v>0.06922978032344</v>
      </c>
      <c r="K61" s="212" t="n">
        <v>-0.195</v>
      </c>
      <c r="L61" s="212" t="n">
        <v>-0.21</v>
      </c>
      <c r="M61" s="252" t="n">
        <v>-0.11</v>
      </c>
      <c r="N61" s="252" t="n">
        <v>-0.26</v>
      </c>
      <c r="O61" s="212" t="n">
        <v>-0.09</v>
      </c>
      <c r="P61" s="212" t="n">
        <v>-0.055</v>
      </c>
      <c r="Q61" s="212" t="n">
        <v>-0.165</v>
      </c>
      <c r="R61" s="212" t="n">
        <v>-0.165</v>
      </c>
      <c r="S61" s="212" t="n">
        <v>-0.195</v>
      </c>
      <c r="T61" s="212" t="n">
        <v>-0.195</v>
      </c>
      <c r="U61" s="212" t="n">
        <v>-0.065</v>
      </c>
      <c r="V61" s="212" t="n">
        <v>-0.055</v>
      </c>
      <c r="W61" s="212" t="n">
        <v>0.1625</v>
      </c>
      <c r="X61" s="212" t="n">
        <v>0.1625</v>
      </c>
      <c r="Y61" s="212" t="n">
        <v>0.0675</v>
      </c>
      <c r="Z61" s="212" t="n">
        <v>0.215</v>
      </c>
      <c r="AA61" s="212" t="n">
        <v>0.195</v>
      </c>
      <c r="AB61" s="212" t="n">
        <v>0.25</v>
      </c>
      <c r="AC61" s="212" t="n">
        <v>-0.0275</v>
      </c>
      <c r="AD61" s="212" t="n">
        <v>-0.025</v>
      </c>
      <c r="AE61" s="212" t="n">
        <v>0.005</v>
      </c>
      <c r="AF61" s="212" t="n">
        <v>-0.0125</v>
      </c>
      <c r="AG61" s="212" t="n">
        <v>0.005</v>
      </c>
      <c r="AH61" s="212" t="n">
        <v>-0.0015</v>
      </c>
      <c r="AI61" s="212" t="n">
        <v>-0.0625</v>
      </c>
      <c r="AJ61" s="212" t="n">
        <v>-0.0535</v>
      </c>
      <c r="AK61" s="212" t="n">
        <v>-0.062</v>
      </c>
      <c r="AL61" s="212" t="n">
        <v>-0.016</v>
      </c>
      <c r="AM61" s="212" t="n">
        <v>-0.072</v>
      </c>
      <c r="AN61" s="212" t="n">
        <v>-0.075</v>
      </c>
      <c r="AO61" s="212" t="n">
        <v>-0.022</v>
      </c>
      <c r="AP61" s="212" t="n">
        <v>0.006</v>
      </c>
      <c r="AQ61" s="212" t="n">
        <v>0.45</v>
      </c>
      <c r="AR61" s="212" t="n">
        <v>0.015</v>
      </c>
      <c r="AS61" s="212" t="n">
        <v>-0.385</v>
      </c>
      <c r="AT61" s="212" t="n">
        <v>-0.12</v>
      </c>
      <c r="AU61" s="212" t="n">
        <v>-0.17</v>
      </c>
      <c r="AV61" s="212" t="n">
        <v>-0.29</v>
      </c>
      <c r="AW61" s="212" t="n">
        <v>-0.335</v>
      </c>
      <c r="AX61" s="212" t="n">
        <v>-0.385</v>
      </c>
      <c r="AY61" s="212" t="n">
        <v>0.315</v>
      </c>
      <c r="AZ61" s="212" t="n">
        <v>-0.385</v>
      </c>
      <c r="BA61" s="212" t="n">
        <v>-0.1105</v>
      </c>
      <c r="BB61" s="212" t="n">
        <v>-0.1175</v>
      </c>
      <c r="BC61" s="212" t="n">
        <v>-0.1105</v>
      </c>
      <c r="BD61" s="212" t="n">
        <v>-0.055</v>
      </c>
      <c r="BE61" s="212" t="n">
        <v>-0.1005</v>
      </c>
      <c r="BF61" s="212" t="n">
        <v>-0.021</v>
      </c>
      <c r="BG61" s="212" t="n">
        <v>-0.06</v>
      </c>
      <c r="BH61" s="212" t="n">
        <v>-0.02</v>
      </c>
      <c r="BI61" s="212" t="n">
        <v>-0.0625</v>
      </c>
      <c r="BJ61" s="212" t="n">
        <v>0.12</v>
      </c>
      <c r="BK61" s="212" t="n">
        <v>0.1475</v>
      </c>
      <c r="BL61" s="212" t="n">
        <v>0.1925</v>
      </c>
      <c r="BM61" s="212" t="n">
        <v>0.1925</v>
      </c>
      <c r="BN61" s="212" t="n">
        <v>0.355</v>
      </c>
    </row>
    <row r="62" customFormat="false" ht="12.75" hidden="false" customHeight="false" outlineLevel="0" collapsed="false">
      <c r="C62" s="244"/>
      <c r="G62" s="200" t="n">
        <v>38473</v>
      </c>
      <c r="H62" s="0" t="n">
        <v>2.933</v>
      </c>
      <c r="I62" s="215" t="n">
        <v>0.23</v>
      </c>
      <c r="J62" s="212" t="n">
        <v>0.06924738355197</v>
      </c>
      <c r="K62" s="212" t="n">
        <v>-0.195</v>
      </c>
      <c r="L62" s="212" t="n">
        <v>-0.21</v>
      </c>
      <c r="M62" s="252" t="n">
        <v>-0.125</v>
      </c>
      <c r="N62" s="252" t="n">
        <v>-0.26</v>
      </c>
      <c r="O62" s="212" t="n">
        <v>-0.105</v>
      </c>
      <c r="P62" s="212" t="n">
        <v>-0.055</v>
      </c>
      <c r="Q62" s="212" t="n">
        <v>-0.165</v>
      </c>
      <c r="R62" s="212" t="n">
        <v>-0.165</v>
      </c>
      <c r="S62" s="212" t="n">
        <v>-0.195</v>
      </c>
      <c r="T62" s="212" t="n">
        <v>-0.195</v>
      </c>
      <c r="U62" s="212" t="n">
        <v>-0.065</v>
      </c>
      <c r="V62" s="212" t="n">
        <v>-0.055</v>
      </c>
      <c r="W62" s="212" t="n">
        <v>0.1725</v>
      </c>
      <c r="X62" s="212" t="n">
        <v>0.1725</v>
      </c>
      <c r="Y62" s="212" t="n">
        <v>0.0775</v>
      </c>
      <c r="Z62" s="212" t="n">
        <v>0.215</v>
      </c>
      <c r="AA62" s="212" t="n">
        <v>0.1825</v>
      </c>
      <c r="AB62" s="212" t="n">
        <v>0.2025</v>
      </c>
      <c r="AC62" s="212" t="n">
        <v>-0.0275</v>
      </c>
      <c r="AD62" s="212" t="n">
        <v>-0.02525</v>
      </c>
      <c r="AE62" s="212" t="n">
        <v>0.00475</v>
      </c>
      <c r="AF62" s="212" t="n">
        <v>-0.01275</v>
      </c>
      <c r="AG62" s="212" t="n">
        <v>0.005</v>
      </c>
      <c r="AH62" s="212" t="n">
        <v>-0.0015</v>
      </c>
      <c r="AI62" s="212" t="n">
        <v>-0.0625</v>
      </c>
      <c r="AJ62" s="212" t="n">
        <v>-0.0535</v>
      </c>
      <c r="AK62" s="212" t="n">
        <v>-0.062</v>
      </c>
      <c r="AL62" s="212" t="n">
        <v>-0.016</v>
      </c>
      <c r="AM62" s="212" t="n">
        <v>-0.072</v>
      </c>
      <c r="AN62" s="212" t="n">
        <v>-0.075</v>
      </c>
      <c r="AO62" s="212" t="n">
        <v>-0.022</v>
      </c>
      <c r="AP62" s="212" t="n">
        <v>0.006</v>
      </c>
      <c r="AQ62" s="212" t="n">
        <v>0.405</v>
      </c>
      <c r="AR62" s="212" t="n">
        <v>0.015</v>
      </c>
      <c r="AS62" s="212" t="n">
        <v>-0.385</v>
      </c>
      <c r="AT62" s="212" t="n">
        <v>-0.12</v>
      </c>
      <c r="AU62" s="212" t="n">
        <v>-0.17</v>
      </c>
      <c r="AV62" s="212" t="n">
        <v>-0.29</v>
      </c>
      <c r="AW62" s="212" t="n">
        <v>-0.335</v>
      </c>
      <c r="AX62" s="212" t="n">
        <v>-0.385</v>
      </c>
      <c r="AY62" s="212" t="n">
        <v>0.315</v>
      </c>
      <c r="AZ62" s="212" t="n">
        <v>-0.385</v>
      </c>
      <c r="BA62" s="212" t="n">
        <v>-0.108</v>
      </c>
      <c r="BB62" s="212" t="n">
        <v>-0.1175</v>
      </c>
      <c r="BC62" s="212" t="n">
        <v>-0.108</v>
      </c>
      <c r="BD62" s="212" t="n">
        <v>-0.055</v>
      </c>
      <c r="BE62" s="212" t="n">
        <v>-0.1005</v>
      </c>
      <c r="BF62" s="212" t="n">
        <v>-0.021</v>
      </c>
      <c r="BG62" s="212" t="n">
        <v>-0.06</v>
      </c>
      <c r="BH62" s="212" t="n">
        <v>-0.02</v>
      </c>
      <c r="BI62" s="212" t="n">
        <v>-0.0625</v>
      </c>
      <c r="BJ62" s="212" t="n">
        <v>0.12</v>
      </c>
      <c r="BK62" s="212" t="n">
        <v>0.1475</v>
      </c>
      <c r="BL62" s="212" t="n">
        <v>0.2025</v>
      </c>
      <c r="BM62" s="212" t="n">
        <v>0.2025</v>
      </c>
      <c r="BN62" s="212" t="n">
        <v>0.2875</v>
      </c>
    </row>
    <row r="63" customFormat="false" ht="12.75" hidden="false" customHeight="false" outlineLevel="0" collapsed="false">
      <c r="C63" s="244"/>
      <c r="G63" s="200" t="n">
        <v>38504</v>
      </c>
      <c r="H63" s="0" t="n">
        <v>2.955</v>
      </c>
      <c r="I63" s="215" t="n">
        <v>0.23</v>
      </c>
      <c r="J63" s="212" t="n">
        <v>0.069265573554892</v>
      </c>
      <c r="K63" s="212" t="n">
        <v>-0.195</v>
      </c>
      <c r="L63" s="212" t="n">
        <v>-0.21</v>
      </c>
      <c r="M63" s="252" t="n">
        <v>-0.135</v>
      </c>
      <c r="N63" s="252" t="n">
        <v>-0.26</v>
      </c>
      <c r="O63" s="212" t="n">
        <v>-0.115</v>
      </c>
      <c r="P63" s="212" t="n">
        <v>-0.055</v>
      </c>
      <c r="Q63" s="212" t="n">
        <v>-0.165</v>
      </c>
      <c r="R63" s="212" t="n">
        <v>-0.165</v>
      </c>
      <c r="S63" s="212" t="n">
        <v>-0.195</v>
      </c>
      <c r="T63" s="212" t="n">
        <v>-0.195</v>
      </c>
      <c r="U63" s="212" t="n">
        <v>-0.0625</v>
      </c>
      <c r="V63" s="212" t="n">
        <v>-0.055</v>
      </c>
      <c r="W63" s="212" t="n">
        <v>0.1675</v>
      </c>
      <c r="X63" s="212" t="n">
        <v>0.1675</v>
      </c>
      <c r="Y63" s="212" t="n">
        <v>0.0725</v>
      </c>
      <c r="Z63" s="212" t="n">
        <v>0.215</v>
      </c>
      <c r="AA63" s="212" t="n">
        <v>0.1825</v>
      </c>
      <c r="AB63" s="212" t="n">
        <v>0.2025</v>
      </c>
      <c r="AC63" s="212" t="n">
        <v>-0.0275</v>
      </c>
      <c r="AD63" s="212" t="n">
        <v>-0.02525</v>
      </c>
      <c r="AE63" s="212" t="n">
        <v>0.00475</v>
      </c>
      <c r="AF63" s="212" t="n">
        <v>-0.01275</v>
      </c>
      <c r="AG63" s="212" t="n">
        <v>0.005</v>
      </c>
      <c r="AH63" s="212" t="n">
        <v>-0.0015</v>
      </c>
      <c r="AI63" s="212" t="n">
        <v>-0.0625</v>
      </c>
      <c r="AJ63" s="212" t="n">
        <v>-0.0535</v>
      </c>
      <c r="AK63" s="212" t="n">
        <v>-0.062</v>
      </c>
      <c r="AL63" s="212" t="n">
        <v>-0.016</v>
      </c>
      <c r="AM63" s="212" t="n">
        <v>-0.088</v>
      </c>
      <c r="AN63" s="212" t="n">
        <v>-0.07</v>
      </c>
      <c r="AO63" s="212" t="n">
        <v>-0.022</v>
      </c>
      <c r="AP63" s="212" t="n">
        <v>0.006</v>
      </c>
      <c r="AQ63" s="212" t="n">
        <v>0.395</v>
      </c>
      <c r="AR63" s="212" t="n">
        <v>0.02</v>
      </c>
      <c r="AS63" s="212" t="n">
        <v>-0.385</v>
      </c>
      <c r="AT63" s="212" t="n">
        <v>-0.12</v>
      </c>
      <c r="AU63" s="212" t="n">
        <v>-0.17</v>
      </c>
      <c r="AV63" s="212" t="n">
        <v>-0.29</v>
      </c>
      <c r="AW63" s="212" t="n">
        <v>-0.335</v>
      </c>
      <c r="AX63" s="212" t="n">
        <v>-0.385</v>
      </c>
      <c r="AY63" s="212" t="n">
        <v>0.315</v>
      </c>
      <c r="AZ63" s="212" t="n">
        <v>-0.385</v>
      </c>
      <c r="BA63" s="212" t="n">
        <v>-0.1005</v>
      </c>
      <c r="BB63" s="212" t="n">
        <v>-0.0875</v>
      </c>
      <c r="BC63" s="212" t="n">
        <v>-0.1005</v>
      </c>
      <c r="BD63" s="212" t="n">
        <v>-0.055</v>
      </c>
      <c r="BE63" s="212" t="n">
        <v>-0.0905</v>
      </c>
      <c r="BF63" s="212" t="n">
        <v>-0.021</v>
      </c>
      <c r="BG63" s="212" t="n">
        <v>-0.06</v>
      </c>
      <c r="BH63" s="212" t="n">
        <v>-0.015</v>
      </c>
      <c r="BI63" s="212" t="n">
        <v>-0.0625</v>
      </c>
      <c r="BJ63" s="212" t="n">
        <v>0.12</v>
      </c>
      <c r="BK63" s="212" t="n">
        <v>0.1475</v>
      </c>
      <c r="BL63" s="212" t="n">
        <v>0.1975</v>
      </c>
      <c r="BM63" s="212" t="n">
        <v>0.1975</v>
      </c>
      <c r="BN63" s="212" t="n">
        <v>0.2875</v>
      </c>
    </row>
    <row r="64" customFormat="false" ht="12.75" hidden="false" customHeight="false" outlineLevel="0" collapsed="false">
      <c r="C64" s="244"/>
      <c r="G64" s="200" t="n">
        <v>38534</v>
      </c>
      <c r="H64" s="0" t="n">
        <v>2.977</v>
      </c>
      <c r="I64" s="215" t="n">
        <v>0.23</v>
      </c>
      <c r="J64" s="212" t="n">
        <v>0.069283176783631</v>
      </c>
      <c r="K64" s="212" t="n">
        <v>-0.195</v>
      </c>
      <c r="L64" s="212" t="n">
        <v>-0.21</v>
      </c>
      <c r="M64" s="252" t="n">
        <v>-0.135</v>
      </c>
      <c r="N64" s="252" t="n">
        <v>-0.28</v>
      </c>
      <c r="O64" s="212" t="n">
        <v>-0.115</v>
      </c>
      <c r="P64" s="212" t="n">
        <v>-0.055</v>
      </c>
      <c r="Q64" s="212" t="n">
        <v>-0.165</v>
      </c>
      <c r="R64" s="212" t="n">
        <v>-0.165</v>
      </c>
      <c r="S64" s="212" t="n">
        <v>-0.195</v>
      </c>
      <c r="T64" s="212" t="n">
        <v>-0.195</v>
      </c>
      <c r="U64" s="212" t="n">
        <v>-0.06125</v>
      </c>
      <c r="V64" s="212" t="n">
        <v>-0.055</v>
      </c>
      <c r="W64" s="212" t="n">
        <v>0.1575</v>
      </c>
      <c r="X64" s="212" t="n">
        <v>0.1575</v>
      </c>
      <c r="Y64" s="212" t="n">
        <v>0.0625</v>
      </c>
      <c r="Z64" s="212" t="n">
        <v>0.215</v>
      </c>
      <c r="AA64" s="212" t="n">
        <v>0.1825</v>
      </c>
      <c r="AB64" s="212" t="n">
        <v>0.215</v>
      </c>
      <c r="AC64" s="212" t="n">
        <v>-0.0275</v>
      </c>
      <c r="AD64" s="212" t="n">
        <v>-0.02525</v>
      </c>
      <c r="AE64" s="212" t="n">
        <v>0.00475</v>
      </c>
      <c r="AF64" s="212" t="n">
        <v>-0.01275</v>
      </c>
      <c r="AG64" s="212" t="n">
        <v>0.005</v>
      </c>
      <c r="AH64" s="212" t="n">
        <v>-0.0015</v>
      </c>
      <c r="AI64" s="212" t="n">
        <v>-0.0625</v>
      </c>
      <c r="AJ64" s="212" t="n">
        <v>-0.0535</v>
      </c>
      <c r="AK64" s="212" t="n">
        <v>-0.062</v>
      </c>
      <c r="AL64" s="212" t="n">
        <v>-0.016</v>
      </c>
      <c r="AM64" s="212" t="n">
        <v>-0.081</v>
      </c>
      <c r="AN64" s="212" t="n">
        <v>-0.0675</v>
      </c>
      <c r="AO64" s="212" t="n">
        <v>-0.022</v>
      </c>
      <c r="AP64" s="212" t="n">
        <v>0.006</v>
      </c>
      <c r="AQ64" s="212" t="n">
        <v>0.43</v>
      </c>
      <c r="AR64" s="212" t="n">
        <v>0.0225</v>
      </c>
      <c r="AS64" s="212" t="n">
        <v>-0.385</v>
      </c>
      <c r="AT64" s="212" t="n">
        <v>-0.12</v>
      </c>
      <c r="AU64" s="212" t="n">
        <v>-0.17</v>
      </c>
      <c r="AV64" s="212" t="n">
        <v>-0.29</v>
      </c>
      <c r="AW64" s="212" t="n">
        <v>-0.335</v>
      </c>
      <c r="AX64" s="212" t="n">
        <v>-0.385</v>
      </c>
      <c r="AY64" s="212" t="n">
        <v>0.315</v>
      </c>
      <c r="AZ64" s="212" t="n">
        <v>-0.385</v>
      </c>
      <c r="BA64" s="212" t="n">
        <v>-0.108</v>
      </c>
      <c r="BB64" s="212" t="n">
        <v>-0.0875</v>
      </c>
      <c r="BC64" s="212" t="n">
        <v>-0.108</v>
      </c>
      <c r="BD64" s="212" t="n">
        <v>-0.055</v>
      </c>
      <c r="BE64" s="212" t="n">
        <v>-0.0855</v>
      </c>
      <c r="BF64" s="212" t="n">
        <v>-0.021</v>
      </c>
      <c r="BG64" s="212" t="n">
        <v>-0.06</v>
      </c>
      <c r="BH64" s="212" t="n">
        <v>-0.0125</v>
      </c>
      <c r="BI64" s="212" t="n">
        <v>-0.0625</v>
      </c>
      <c r="BJ64" s="212" t="n">
        <v>0.12</v>
      </c>
      <c r="BK64" s="212" t="n">
        <v>0.1475</v>
      </c>
      <c r="BL64" s="212" t="n">
        <v>0.1875</v>
      </c>
      <c r="BM64" s="212" t="n">
        <v>0.1875</v>
      </c>
      <c r="BN64" s="212" t="n">
        <v>0.3</v>
      </c>
    </row>
    <row r="65" customFormat="false" ht="12.75" hidden="false" customHeight="false" outlineLevel="0" collapsed="false">
      <c r="C65" s="244"/>
      <c r="G65" s="200" t="n">
        <v>38565</v>
      </c>
      <c r="H65" s="0" t="n">
        <v>2.998</v>
      </c>
      <c r="I65" s="215" t="n">
        <v>0.23</v>
      </c>
      <c r="J65" s="212" t="n">
        <v>0.069301366786768</v>
      </c>
      <c r="K65" s="212" t="n">
        <v>-0.195</v>
      </c>
      <c r="L65" s="212" t="n">
        <v>-0.21</v>
      </c>
      <c r="M65" s="252" t="n">
        <v>-0.135</v>
      </c>
      <c r="N65" s="252" t="n">
        <v>-0.28</v>
      </c>
      <c r="O65" s="212" t="n">
        <v>-0.115</v>
      </c>
      <c r="P65" s="212" t="n">
        <v>-0.055</v>
      </c>
      <c r="Q65" s="212" t="n">
        <v>-0.165</v>
      </c>
      <c r="R65" s="212" t="n">
        <v>-0.165</v>
      </c>
      <c r="S65" s="212" t="n">
        <v>-0.195</v>
      </c>
      <c r="T65" s="212" t="n">
        <v>-0.195</v>
      </c>
      <c r="U65" s="212" t="n">
        <v>-0.06</v>
      </c>
      <c r="V65" s="212" t="n">
        <v>-0.055</v>
      </c>
      <c r="W65" s="212" t="n">
        <v>0.155</v>
      </c>
      <c r="X65" s="212" t="n">
        <v>0.155</v>
      </c>
      <c r="Y65" s="212" t="n">
        <v>0.06</v>
      </c>
      <c r="Z65" s="212" t="n">
        <v>0.215</v>
      </c>
      <c r="AA65" s="212" t="n">
        <v>0.1825</v>
      </c>
      <c r="AB65" s="212" t="n">
        <v>0.215</v>
      </c>
      <c r="AC65" s="212" t="n">
        <v>-0.0275</v>
      </c>
      <c r="AD65" s="212" t="n">
        <v>-0.02525</v>
      </c>
      <c r="AE65" s="212" t="n">
        <v>0.00475</v>
      </c>
      <c r="AF65" s="212" t="n">
        <v>-0.01275</v>
      </c>
      <c r="AG65" s="212" t="n">
        <v>0.005</v>
      </c>
      <c r="AH65" s="212" t="n">
        <v>-0.0015</v>
      </c>
      <c r="AI65" s="212" t="n">
        <v>-0.0625</v>
      </c>
      <c r="AJ65" s="212" t="n">
        <v>-0.0535</v>
      </c>
      <c r="AK65" s="212" t="n">
        <v>-0.062</v>
      </c>
      <c r="AL65" s="212" t="n">
        <v>-0.016</v>
      </c>
      <c r="AM65" s="212" t="n">
        <v>-0.062</v>
      </c>
      <c r="AN65" s="212" t="n">
        <v>-0.065</v>
      </c>
      <c r="AO65" s="212" t="n">
        <v>-0.022</v>
      </c>
      <c r="AP65" s="212" t="n">
        <v>0.006</v>
      </c>
      <c r="AQ65" s="212" t="n">
        <v>0.495</v>
      </c>
      <c r="AR65" s="212" t="n">
        <v>0.025</v>
      </c>
      <c r="AS65" s="212" t="n">
        <v>-0.385</v>
      </c>
      <c r="AT65" s="212" t="n">
        <v>-0.12</v>
      </c>
      <c r="AU65" s="212" t="n">
        <v>-0.17</v>
      </c>
      <c r="AV65" s="212" t="n">
        <v>-0.29</v>
      </c>
      <c r="AW65" s="212" t="n">
        <v>-0.335</v>
      </c>
      <c r="AX65" s="212" t="n">
        <v>-0.385</v>
      </c>
      <c r="AY65" s="212" t="n">
        <v>0.315</v>
      </c>
      <c r="AZ65" s="212" t="n">
        <v>-0.385</v>
      </c>
      <c r="BA65" s="212" t="n">
        <v>-0.0955</v>
      </c>
      <c r="BB65" s="212" t="n">
        <v>-0.0875</v>
      </c>
      <c r="BC65" s="212" t="n">
        <v>-0.0955</v>
      </c>
      <c r="BD65" s="212" t="n">
        <v>-0.055</v>
      </c>
      <c r="BE65" s="212" t="n">
        <v>-0.0855</v>
      </c>
      <c r="BF65" s="212" t="n">
        <v>-0.021</v>
      </c>
      <c r="BG65" s="212" t="n">
        <v>-0.06</v>
      </c>
      <c r="BH65" s="212" t="n">
        <v>-0.01</v>
      </c>
      <c r="BI65" s="212" t="n">
        <v>-0.0625</v>
      </c>
      <c r="BJ65" s="212" t="n">
        <v>0.12</v>
      </c>
      <c r="BK65" s="212" t="n">
        <v>0.1475</v>
      </c>
      <c r="BL65" s="212" t="n">
        <v>0.185</v>
      </c>
      <c r="BM65" s="212" t="n">
        <v>0.185</v>
      </c>
      <c r="BN65" s="212" t="n">
        <v>0.3</v>
      </c>
    </row>
    <row r="66" customFormat="false" ht="12.75" hidden="false" customHeight="false" outlineLevel="0" collapsed="false">
      <c r="C66" s="244"/>
      <c r="G66" s="200" t="n">
        <v>38596</v>
      </c>
      <c r="H66" s="0" t="n">
        <v>2.986</v>
      </c>
      <c r="I66" s="215" t="n">
        <v>0.23</v>
      </c>
      <c r="J66" s="212" t="n">
        <v>0.069319556790016</v>
      </c>
      <c r="K66" s="212" t="n">
        <v>-0.195</v>
      </c>
      <c r="L66" s="212" t="n">
        <v>-0.21</v>
      </c>
      <c r="M66" s="252" t="n">
        <v>-0.125</v>
      </c>
      <c r="N66" s="252" t="n">
        <v>-0.28</v>
      </c>
      <c r="O66" s="212" t="n">
        <v>-0.105</v>
      </c>
      <c r="P66" s="212" t="n">
        <v>-0.055</v>
      </c>
      <c r="Q66" s="212" t="n">
        <v>-0.165</v>
      </c>
      <c r="R66" s="212" t="n">
        <v>-0.165</v>
      </c>
      <c r="S66" s="212" t="n">
        <v>-0.195</v>
      </c>
      <c r="T66" s="212" t="n">
        <v>-0.195</v>
      </c>
      <c r="U66" s="212" t="n">
        <v>-0.06375</v>
      </c>
      <c r="V66" s="212" t="n">
        <v>-0.055</v>
      </c>
      <c r="W66" s="212" t="n">
        <v>0.1525</v>
      </c>
      <c r="X66" s="212" t="n">
        <v>0.1525</v>
      </c>
      <c r="Y66" s="212" t="n">
        <v>0.0575</v>
      </c>
      <c r="Z66" s="212" t="n">
        <v>0.215</v>
      </c>
      <c r="AA66" s="212" t="n">
        <v>0.1825</v>
      </c>
      <c r="AB66" s="212" t="n">
        <v>0.195</v>
      </c>
      <c r="AC66" s="212" t="n">
        <v>-0.0275</v>
      </c>
      <c r="AD66" s="212" t="n">
        <v>-0.02525</v>
      </c>
      <c r="AE66" s="212" t="n">
        <v>0.00475</v>
      </c>
      <c r="AF66" s="212" t="n">
        <v>-0.01275</v>
      </c>
      <c r="AG66" s="212" t="n">
        <v>0.005</v>
      </c>
      <c r="AH66" s="212" t="n">
        <v>-0.0015</v>
      </c>
      <c r="AI66" s="212" t="n">
        <v>-0.0625</v>
      </c>
      <c r="AJ66" s="212" t="n">
        <v>-0.051</v>
      </c>
      <c r="AK66" s="212" t="n">
        <v>-0.0595</v>
      </c>
      <c r="AL66" s="212" t="n">
        <v>-0.016</v>
      </c>
      <c r="AM66" s="212" t="n">
        <v>-0.06</v>
      </c>
      <c r="AN66" s="212" t="n">
        <v>-0.0725</v>
      </c>
      <c r="AO66" s="212" t="n">
        <v>-0.022</v>
      </c>
      <c r="AP66" s="212" t="n">
        <v>0.006</v>
      </c>
      <c r="AQ66" s="212" t="n">
        <v>0.395</v>
      </c>
      <c r="AR66" s="212" t="n">
        <v>0.0175</v>
      </c>
      <c r="AS66" s="212" t="n">
        <v>-0.385</v>
      </c>
      <c r="AT66" s="212" t="n">
        <v>-0.12</v>
      </c>
      <c r="AU66" s="212" t="n">
        <v>-0.17</v>
      </c>
      <c r="AV66" s="212" t="n">
        <v>-0.29</v>
      </c>
      <c r="AW66" s="212" t="n">
        <v>-0.335</v>
      </c>
      <c r="AX66" s="212" t="n">
        <v>-0.385</v>
      </c>
      <c r="AY66" s="212" t="n">
        <v>0.315</v>
      </c>
      <c r="AZ66" s="212" t="n">
        <v>-0.385</v>
      </c>
      <c r="BA66" s="212" t="n">
        <v>-0.1005</v>
      </c>
      <c r="BB66" s="212" t="n">
        <v>-0.0875</v>
      </c>
      <c r="BC66" s="212" t="n">
        <v>-0.1005</v>
      </c>
      <c r="BD66" s="212" t="n">
        <v>-0.055</v>
      </c>
      <c r="BE66" s="212" t="n">
        <v>-0.1005</v>
      </c>
      <c r="BF66" s="212" t="n">
        <v>-0.021</v>
      </c>
      <c r="BG66" s="212" t="n">
        <v>-0.06</v>
      </c>
      <c r="BH66" s="212" t="n">
        <v>-0.0175</v>
      </c>
      <c r="BI66" s="212" t="n">
        <v>-0.0625</v>
      </c>
      <c r="BJ66" s="212" t="n">
        <v>0.12</v>
      </c>
      <c r="BK66" s="212" t="n">
        <v>0.1475</v>
      </c>
      <c r="BL66" s="212" t="n">
        <v>0.1825</v>
      </c>
      <c r="BM66" s="212" t="n">
        <v>0.1825</v>
      </c>
      <c r="BN66" s="212" t="n">
        <v>0.29</v>
      </c>
    </row>
    <row r="67" customFormat="false" ht="12.75" hidden="false" customHeight="false" outlineLevel="0" collapsed="false">
      <c r="C67" s="244"/>
      <c r="G67" s="200" t="n">
        <v>38626</v>
      </c>
      <c r="H67" s="0" t="n">
        <v>2.989</v>
      </c>
      <c r="I67" s="215" t="n">
        <v>0.23</v>
      </c>
      <c r="J67" s="212" t="n">
        <v>0.069335600640494</v>
      </c>
      <c r="K67" s="212" t="n">
        <v>-0.195</v>
      </c>
      <c r="L67" s="212" t="n">
        <v>-0.21</v>
      </c>
      <c r="M67" s="252" t="n">
        <v>-0.11</v>
      </c>
      <c r="N67" s="252" t="n">
        <v>-0.28</v>
      </c>
      <c r="O67" s="212" t="n">
        <v>-0.09</v>
      </c>
      <c r="P67" s="212" t="n">
        <v>-0.055</v>
      </c>
      <c r="Q67" s="212" t="n">
        <v>-0.165</v>
      </c>
      <c r="R67" s="212" t="n">
        <v>-0.165</v>
      </c>
      <c r="S67" s="212" t="n">
        <v>-0.195</v>
      </c>
      <c r="T67" s="212" t="n">
        <v>-0.195</v>
      </c>
      <c r="U67" s="212" t="n">
        <v>-0.06875</v>
      </c>
      <c r="V67" s="212" t="n">
        <v>-0.055</v>
      </c>
      <c r="W67" s="212" t="n">
        <v>0.1675</v>
      </c>
      <c r="X67" s="212" t="n">
        <v>0.1675</v>
      </c>
      <c r="Y67" s="212" t="n">
        <v>0.0725</v>
      </c>
      <c r="Z67" s="212" t="n">
        <v>0.215</v>
      </c>
      <c r="AA67" s="212" t="n">
        <v>0.1875</v>
      </c>
      <c r="AB67" s="212" t="n">
        <v>0.215</v>
      </c>
      <c r="AC67" s="212" t="n">
        <v>-0.0275</v>
      </c>
      <c r="AD67" s="212" t="n">
        <v>-0.02525</v>
      </c>
      <c r="AE67" s="212" t="n">
        <v>0.00475</v>
      </c>
      <c r="AF67" s="212" t="n">
        <v>-0.01275</v>
      </c>
      <c r="AG67" s="212" t="n">
        <v>0.005</v>
      </c>
      <c r="AH67" s="212" t="n">
        <v>-0.0015</v>
      </c>
      <c r="AI67" s="212" t="n">
        <v>-0.0625</v>
      </c>
      <c r="AJ67" s="212" t="n">
        <v>-0.051</v>
      </c>
      <c r="AK67" s="212" t="n">
        <v>-0.0595</v>
      </c>
      <c r="AL67" s="212" t="n">
        <v>-0.016</v>
      </c>
      <c r="AM67" s="212" t="n">
        <v>-0.062</v>
      </c>
      <c r="AN67" s="212" t="n">
        <v>-0.0825</v>
      </c>
      <c r="AO67" s="212" t="n">
        <v>-0.022</v>
      </c>
      <c r="AP67" s="212" t="n">
        <v>0.006</v>
      </c>
      <c r="AQ67" s="212" t="n">
        <v>0.461</v>
      </c>
      <c r="AR67" s="212" t="n">
        <v>0.0075</v>
      </c>
      <c r="AS67" s="212" t="n">
        <v>-0.385</v>
      </c>
      <c r="AT67" s="212" t="n">
        <v>-0.12</v>
      </c>
      <c r="AU67" s="212" t="n">
        <v>-0.17</v>
      </c>
      <c r="AV67" s="212" t="n">
        <v>-0.29</v>
      </c>
      <c r="AW67" s="212" t="n">
        <v>-0.335</v>
      </c>
      <c r="AX67" s="212" t="n">
        <v>-0.385</v>
      </c>
      <c r="AY67" s="212" t="n">
        <v>0.315</v>
      </c>
      <c r="AZ67" s="212" t="n">
        <v>-0.385</v>
      </c>
      <c r="BA67" s="212" t="n">
        <v>-0.1105</v>
      </c>
      <c r="BB67" s="212" t="n">
        <v>-0.0875</v>
      </c>
      <c r="BC67" s="212" t="n">
        <v>-0.1105</v>
      </c>
      <c r="BD67" s="212" t="n">
        <v>-0.055</v>
      </c>
      <c r="BE67" s="212" t="n">
        <v>-0.103</v>
      </c>
      <c r="BF67" s="212" t="n">
        <v>-0.021</v>
      </c>
      <c r="BG67" s="212" t="n">
        <v>-0.06</v>
      </c>
      <c r="BH67" s="212" t="n">
        <v>-0.0275</v>
      </c>
      <c r="BI67" s="212" t="n">
        <v>-0.0625</v>
      </c>
      <c r="BJ67" s="212" t="n">
        <v>0.12</v>
      </c>
      <c r="BK67" s="212" t="n">
        <v>0.1475</v>
      </c>
      <c r="BL67" s="212" t="n">
        <v>0.1975</v>
      </c>
      <c r="BM67" s="212" t="n">
        <v>0.1975</v>
      </c>
      <c r="BN67" s="212" t="n">
        <v>0.3625</v>
      </c>
    </row>
    <row r="68" customFormat="false" ht="12.75" hidden="false" customHeight="false" outlineLevel="0" collapsed="false">
      <c r="C68" s="244"/>
      <c r="G68" s="200" t="n">
        <v>38657</v>
      </c>
      <c r="H68" s="0" t="n">
        <v>3.071</v>
      </c>
      <c r="I68" s="215" t="n">
        <v>0.23</v>
      </c>
      <c r="J68" s="212" t="n">
        <v>0.069351857014504</v>
      </c>
      <c r="K68" s="212" t="n">
        <v>-0.19</v>
      </c>
      <c r="L68" s="212" t="n">
        <v>-0.205</v>
      </c>
      <c r="M68" s="252" t="n">
        <v>-0.045</v>
      </c>
      <c r="N68" s="252" t="n">
        <v>-0.275</v>
      </c>
      <c r="O68" s="212" t="n">
        <v>-0.025</v>
      </c>
      <c r="P68" s="212" t="n">
        <v>-0.06</v>
      </c>
      <c r="Q68" s="212" t="n">
        <v>-0.16</v>
      </c>
      <c r="R68" s="212" t="n">
        <v>-0.16</v>
      </c>
      <c r="S68" s="212" t="n">
        <v>-0.19</v>
      </c>
      <c r="T68" s="212" t="n">
        <v>-0.19</v>
      </c>
      <c r="U68" s="212" t="n">
        <v>-0.09125</v>
      </c>
      <c r="V68" s="212" t="n">
        <v>-0.06</v>
      </c>
      <c r="W68" s="212" t="n">
        <v>0.225</v>
      </c>
      <c r="X68" s="212" t="n">
        <v>0.225</v>
      </c>
      <c r="Y68" s="212" t="n">
        <v>0.13</v>
      </c>
      <c r="Z68" s="212" t="n">
        <v>0.04</v>
      </c>
      <c r="AA68" s="212" t="n">
        <v>0.27</v>
      </c>
      <c r="AB68" s="212" t="n">
        <v>0.2875</v>
      </c>
      <c r="AC68" s="212" t="n">
        <v>-0.0305</v>
      </c>
      <c r="AD68" s="212" t="n">
        <v>-0.0425</v>
      </c>
      <c r="AE68" s="212" t="n">
        <v>-0.0135</v>
      </c>
      <c r="AF68" s="212" t="n">
        <v>-0.031</v>
      </c>
      <c r="AG68" s="212" t="n">
        <v>0.005</v>
      </c>
      <c r="AH68" s="212" t="n">
        <v>-0.0095</v>
      </c>
      <c r="AI68" s="212" t="n">
        <v>-0.065</v>
      </c>
      <c r="AJ68" s="212" t="n">
        <v>-0.051</v>
      </c>
      <c r="AK68" s="212" t="n">
        <v>-0.0625</v>
      </c>
      <c r="AL68" s="212" t="n">
        <v>-0.0175</v>
      </c>
      <c r="AM68" s="212" t="n">
        <v>-0.077</v>
      </c>
      <c r="AN68" s="212" t="n">
        <v>-0.1225</v>
      </c>
      <c r="AO68" s="212" t="n">
        <v>-0.0145</v>
      </c>
      <c r="AP68" s="212" t="n">
        <v>0.0135</v>
      </c>
      <c r="AQ68" s="212" t="n">
        <v>0.7675</v>
      </c>
      <c r="AR68" s="212" t="n">
        <v>-0.0325</v>
      </c>
      <c r="AS68" s="212" t="n">
        <v>-0.31</v>
      </c>
      <c r="AT68" s="212" t="n">
        <v>-0.1325</v>
      </c>
      <c r="AU68" s="212" t="n">
        <v>-0.17</v>
      </c>
      <c r="AV68" s="212" t="n">
        <v>0</v>
      </c>
      <c r="AW68" s="212" t="n">
        <v>-0.26</v>
      </c>
      <c r="AX68" s="212" t="n">
        <v>-0.31</v>
      </c>
      <c r="AY68" s="212" t="n">
        <v>0.14</v>
      </c>
      <c r="AZ68" s="212" t="n">
        <v>-0.31</v>
      </c>
      <c r="BA68" s="212" t="n">
        <v>-0.1155</v>
      </c>
      <c r="BB68" s="212" t="n">
        <v>-0.125</v>
      </c>
      <c r="BC68" s="212" t="n">
        <v>-0.1155</v>
      </c>
      <c r="BD68" s="212" t="n">
        <v>-0.06</v>
      </c>
      <c r="BE68" s="212" t="n">
        <v>-0.1005</v>
      </c>
      <c r="BF68" s="212" t="n">
        <v>-0.0225</v>
      </c>
      <c r="BG68" s="212" t="n">
        <v>-0.08</v>
      </c>
      <c r="BH68" s="212" t="n">
        <v>-0.0675</v>
      </c>
      <c r="BI68" s="212" t="n">
        <v>-0.065</v>
      </c>
      <c r="BJ68" s="212" t="n">
        <v>0.09</v>
      </c>
      <c r="BK68" s="212" t="n">
        <v>0.275</v>
      </c>
      <c r="BL68" s="212" t="n">
        <v>0.27</v>
      </c>
      <c r="BM68" s="212" t="n">
        <v>0.27</v>
      </c>
      <c r="BN68" s="212" t="n">
        <v>0.465</v>
      </c>
    </row>
    <row r="69" customFormat="false" ht="12.75" hidden="false" customHeight="false" outlineLevel="0" collapsed="false">
      <c r="C69" s="244"/>
      <c r="G69" s="200" t="n">
        <v>38687</v>
      </c>
      <c r="H69" s="0" t="n">
        <v>3.147</v>
      </c>
      <c r="I69" s="215" t="n">
        <v>0.2325</v>
      </c>
      <c r="J69" s="212" t="n">
        <v>0.069367588989436</v>
      </c>
      <c r="K69" s="212" t="n">
        <v>-0.1975</v>
      </c>
      <c r="L69" s="212" t="n">
        <v>-0.2125</v>
      </c>
      <c r="M69" s="252" t="n">
        <v>-0.0375</v>
      </c>
      <c r="N69" s="252" t="n">
        <v>-0.2825</v>
      </c>
      <c r="O69" s="212" t="n">
        <v>-0.0175</v>
      </c>
      <c r="P69" s="212" t="n">
        <v>-0.06</v>
      </c>
      <c r="Q69" s="212" t="n">
        <v>-0.1675</v>
      </c>
      <c r="R69" s="212" t="n">
        <v>-0.1675</v>
      </c>
      <c r="S69" s="212" t="n">
        <v>-0.1975</v>
      </c>
      <c r="T69" s="212" t="n">
        <v>-0.1975</v>
      </c>
      <c r="U69" s="212" t="n">
        <v>-0.1025</v>
      </c>
      <c r="V69" s="212" t="n">
        <v>-0.06</v>
      </c>
      <c r="W69" s="212" t="n">
        <v>0.265</v>
      </c>
      <c r="X69" s="212" t="n">
        <v>0.265</v>
      </c>
      <c r="Y69" s="212" t="n">
        <v>0.17</v>
      </c>
      <c r="Z69" s="212" t="n">
        <v>0.04</v>
      </c>
      <c r="AA69" s="212" t="n">
        <v>0.305</v>
      </c>
      <c r="AB69" s="212" t="n">
        <v>0.3375</v>
      </c>
      <c r="AC69" s="212" t="n">
        <v>-0.0305</v>
      </c>
      <c r="AD69" s="212" t="n">
        <v>-0.035</v>
      </c>
      <c r="AE69" s="212" t="n">
        <v>-0.0135</v>
      </c>
      <c r="AF69" s="212" t="n">
        <v>-0.031</v>
      </c>
      <c r="AG69" s="212" t="n">
        <v>0.005</v>
      </c>
      <c r="AH69" s="212" t="n">
        <v>-0.0095</v>
      </c>
      <c r="AI69" s="212" t="n">
        <v>-0.065</v>
      </c>
      <c r="AJ69" s="212" t="n">
        <v>-0.051</v>
      </c>
      <c r="AK69" s="212" t="n">
        <v>-0.0625</v>
      </c>
      <c r="AL69" s="212" t="n">
        <v>-0.0175</v>
      </c>
      <c r="AM69" s="212" t="n">
        <v>-0.077</v>
      </c>
      <c r="AN69" s="212" t="n">
        <v>-0.145</v>
      </c>
      <c r="AO69" s="212" t="n">
        <v>-0.0145</v>
      </c>
      <c r="AP69" s="212" t="n">
        <v>0.0135</v>
      </c>
      <c r="AQ69" s="212" t="n">
        <v>1.19</v>
      </c>
      <c r="AR69" s="212" t="n">
        <v>-0.055</v>
      </c>
      <c r="AS69" s="212" t="n">
        <v>-0.31</v>
      </c>
      <c r="AT69" s="212" t="n">
        <v>-0.1275</v>
      </c>
      <c r="AU69" s="212" t="n">
        <v>-0.17</v>
      </c>
      <c r="AV69" s="212" t="n">
        <v>0.06</v>
      </c>
      <c r="AW69" s="212" t="n">
        <v>-0.26</v>
      </c>
      <c r="AX69" s="212" t="n">
        <v>-0.31</v>
      </c>
      <c r="AY69" s="212" t="n">
        <v>0.14</v>
      </c>
      <c r="AZ69" s="212" t="n">
        <v>-0.31</v>
      </c>
      <c r="BA69" s="212" t="n">
        <v>-0.1455</v>
      </c>
      <c r="BB69" s="212" t="n">
        <v>-0.125</v>
      </c>
      <c r="BC69" s="212" t="n">
        <v>-0.1455</v>
      </c>
      <c r="BD69" s="212" t="n">
        <v>-0.06</v>
      </c>
      <c r="BE69" s="212" t="n">
        <v>-0.1355</v>
      </c>
      <c r="BF69" s="212" t="n">
        <v>-0.0225</v>
      </c>
      <c r="BG69" s="212" t="n">
        <v>-0.08</v>
      </c>
      <c r="BH69" s="212" t="n">
        <v>-0.09</v>
      </c>
      <c r="BI69" s="212" t="n">
        <v>-0.065</v>
      </c>
      <c r="BJ69" s="212" t="n">
        <v>0.09</v>
      </c>
      <c r="BK69" s="212" t="n">
        <v>0.245</v>
      </c>
      <c r="BL69" s="212" t="n">
        <v>0.31</v>
      </c>
      <c r="BM69" s="212" t="n">
        <v>0.31</v>
      </c>
      <c r="BN69" s="212" t="n">
        <v>0.8</v>
      </c>
    </row>
    <row r="70" customFormat="false" ht="12.75" hidden="false" customHeight="false" outlineLevel="0" collapsed="false">
      <c r="C70" s="244"/>
      <c r="G70" s="200" t="n">
        <v>38718</v>
      </c>
      <c r="H70" s="0" t="n">
        <v>3.403</v>
      </c>
      <c r="I70" s="215" t="n">
        <v>0.2325</v>
      </c>
      <c r="J70" s="212" t="n">
        <v>0.069383845363618</v>
      </c>
      <c r="K70" s="212" t="n">
        <v>-0.2</v>
      </c>
      <c r="L70" s="212" t="n">
        <v>-0.215</v>
      </c>
      <c r="M70" s="252" t="n">
        <v>-0.0225</v>
      </c>
      <c r="N70" s="252" t="n">
        <v>-0.265</v>
      </c>
      <c r="O70" s="212" t="n">
        <v>-0.0025</v>
      </c>
      <c r="P70" s="212" t="n">
        <v>-0.06</v>
      </c>
      <c r="Q70" s="212" t="n">
        <v>-0.17</v>
      </c>
      <c r="R70" s="212" t="n">
        <v>-0.17</v>
      </c>
      <c r="S70" s="212" t="n">
        <v>-0.2</v>
      </c>
      <c r="T70" s="212" t="n">
        <v>-0.2</v>
      </c>
      <c r="U70" s="212" t="n">
        <v>-0.10375</v>
      </c>
      <c r="V70" s="212" t="n">
        <v>-0.06</v>
      </c>
      <c r="W70" s="212" t="n">
        <v>0.31</v>
      </c>
      <c r="X70" s="212" t="n">
        <v>0.31</v>
      </c>
      <c r="Y70" s="212" t="n">
        <v>0.215</v>
      </c>
      <c r="Z70" s="212" t="n">
        <v>0.04</v>
      </c>
      <c r="AA70" s="212" t="n">
        <v>0.305</v>
      </c>
      <c r="AB70" s="212" t="n">
        <v>0.4375</v>
      </c>
      <c r="AC70" s="212" t="n">
        <v>-0.026</v>
      </c>
      <c r="AD70" s="212" t="n">
        <v>-0.035</v>
      </c>
      <c r="AE70" s="212" t="n">
        <v>-0.0135</v>
      </c>
      <c r="AF70" s="212" t="n">
        <v>-0.031</v>
      </c>
      <c r="AG70" s="212" t="n">
        <v>0.005</v>
      </c>
      <c r="AH70" s="212" t="n">
        <v>-0.0095</v>
      </c>
      <c r="AI70" s="212" t="n">
        <v>-0.065</v>
      </c>
      <c r="AJ70" s="212" t="n">
        <v>-0.049</v>
      </c>
      <c r="AK70" s="212" t="n">
        <v>-0.0625</v>
      </c>
      <c r="AL70" s="212" t="n">
        <v>-0.0175</v>
      </c>
      <c r="AM70" s="212" t="n">
        <v>-0.07</v>
      </c>
      <c r="AN70" s="212" t="n">
        <v>-0.1475</v>
      </c>
      <c r="AO70" s="212" t="n">
        <v>-0.0125</v>
      </c>
      <c r="AP70" s="212" t="n">
        <v>0.0135</v>
      </c>
      <c r="AQ70" s="212" t="n">
        <v>1.525</v>
      </c>
      <c r="AR70" s="212" t="n">
        <v>-0.0575</v>
      </c>
      <c r="AS70" s="212" t="n">
        <v>-0.31</v>
      </c>
      <c r="AT70" s="212" t="n">
        <v>-0.1275</v>
      </c>
      <c r="AU70" s="212" t="n">
        <v>-0.17</v>
      </c>
      <c r="AV70" s="212" t="n">
        <v>0.13</v>
      </c>
      <c r="AW70" s="212" t="n">
        <v>-0.26</v>
      </c>
      <c r="AX70" s="212" t="n">
        <v>-0.31</v>
      </c>
      <c r="AY70" s="212" t="n">
        <v>0.14</v>
      </c>
      <c r="AZ70" s="212" t="n">
        <v>-0.31</v>
      </c>
      <c r="BA70" s="212" t="n">
        <v>-0.1305</v>
      </c>
      <c r="BB70" s="212" t="n">
        <v>-0.125</v>
      </c>
      <c r="BC70" s="212" t="n">
        <v>-0.1305</v>
      </c>
      <c r="BD70" s="212" t="n">
        <v>-0.06</v>
      </c>
      <c r="BE70" s="212" t="n">
        <v>-0.141</v>
      </c>
      <c r="BF70" s="212" t="n">
        <v>-0.0225</v>
      </c>
      <c r="BG70" s="212" t="n">
        <v>-0.08</v>
      </c>
      <c r="BH70" s="212" t="n">
        <v>-0.0925</v>
      </c>
      <c r="BI70" s="212" t="n">
        <v>-0.065</v>
      </c>
      <c r="BJ70" s="212" t="n">
        <v>0.09</v>
      </c>
      <c r="BK70" s="212" t="n">
        <v>0.28</v>
      </c>
      <c r="BL70" s="212" t="n">
        <v>0.355</v>
      </c>
      <c r="BM70" s="212" t="n">
        <v>0.355</v>
      </c>
      <c r="BN70" s="212" t="n">
        <v>0.975</v>
      </c>
    </row>
    <row r="71" customFormat="false" ht="12.75" hidden="false" customHeight="false" outlineLevel="0" collapsed="false">
      <c r="C71" s="244"/>
      <c r="G71" s="200" t="n">
        <v>38749</v>
      </c>
      <c r="H71" s="0" t="n">
        <v>3.273</v>
      </c>
      <c r="I71" s="215" t="n">
        <v>0.23</v>
      </c>
      <c r="J71" s="212" t="n">
        <v>0.069400101737888</v>
      </c>
      <c r="K71" s="212" t="n">
        <v>-0.2025</v>
      </c>
      <c r="L71" s="212" t="n">
        <v>-0.2175</v>
      </c>
      <c r="M71" s="252" t="n">
        <v>-0.0225</v>
      </c>
      <c r="N71" s="252" t="n">
        <v>-0.2675</v>
      </c>
      <c r="O71" s="212" t="n">
        <v>-0.0025</v>
      </c>
      <c r="P71" s="212" t="n">
        <v>-0.06</v>
      </c>
      <c r="Q71" s="212" t="n">
        <v>-0.1725</v>
      </c>
      <c r="R71" s="212" t="n">
        <v>-0.1725</v>
      </c>
      <c r="S71" s="212" t="n">
        <v>-0.2025</v>
      </c>
      <c r="T71" s="212" t="n">
        <v>-0.2025</v>
      </c>
      <c r="U71" s="212" t="n">
        <v>-0.095</v>
      </c>
      <c r="V71" s="212" t="n">
        <v>-0.06</v>
      </c>
      <c r="W71" s="212" t="n">
        <v>0.285</v>
      </c>
      <c r="X71" s="212" t="n">
        <v>0.285</v>
      </c>
      <c r="Y71" s="212" t="n">
        <v>0.19</v>
      </c>
      <c r="Z71" s="212" t="n">
        <v>0.04</v>
      </c>
      <c r="AA71" s="212" t="n">
        <v>0.305</v>
      </c>
      <c r="AB71" s="212" t="n">
        <v>0.435</v>
      </c>
      <c r="AC71" s="212" t="n">
        <v>-0.026</v>
      </c>
      <c r="AD71" s="212" t="n">
        <v>-0.035</v>
      </c>
      <c r="AE71" s="212" t="n">
        <v>-0.0135</v>
      </c>
      <c r="AF71" s="212" t="n">
        <v>-0.031</v>
      </c>
      <c r="AG71" s="212" t="n">
        <v>0.005</v>
      </c>
      <c r="AH71" s="212" t="n">
        <v>-0.0095</v>
      </c>
      <c r="AI71" s="212" t="n">
        <v>-0.065</v>
      </c>
      <c r="AJ71" s="212" t="n">
        <v>-0.049</v>
      </c>
      <c r="AK71" s="212" t="n">
        <v>-0.0625</v>
      </c>
      <c r="AL71" s="212" t="n">
        <v>-0.0175</v>
      </c>
      <c r="AM71" s="212" t="n">
        <v>-0.07</v>
      </c>
      <c r="AN71" s="212" t="n">
        <v>-0.13</v>
      </c>
      <c r="AO71" s="212" t="n">
        <v>-0.0125</v>
      </c>
      <c r="AP71" s="212" t="n">
        <v>0.0135</v>
      </c>
      <c r="AQ71" s="212" t="n">
        <v>1.455</v>
      </c>
      <c r="AR71" s="212" t="n">
        <v>-0.04</v>
      </c>
      <c r="AS71" s="212" t="n">
        <v>-0.31</v>
      </c>
      <c r="AT71" s="212" t="n">
        <v>-0.1275</v>
      </c>
      <c r="AU71" s="212" t="n">
        <v>-0.17</v>
      </c>
      <c r="AV71" s="212" t="n">
        <v>0</v>
      </c>
      <c r="AW71" s="212" t="n">
        <v>-0.26</v>
      </c>
      <c r="AX71" s="212" t="n">
        <v>-0.31</v>
      </c>
      <c r="AY71" s="212" t="n">
        <v>0.14</v>
      </c>
      <c r="AZ71" s="212" t="n">
        <v>-0.31</v>
      </c>
      <c r="BA71" s="212" t="n">
        <v>-0.133</v>
      </c>
      <c r="BB71" s="212" t="n">
        <v>-0.125</v>
      </c>
      <c r="BC71" s="212" t="n">
        <v>-0.133</v>
      </c>
      <c r="BD71" s="212" t="n">
        <v>-0.06</v>
      </c>
      <c r="BE71" s="212" t="n">
        <v>-0.1235</v>
      </c>
      <c r="BF71" s="212" t="n">
        <v>-0.0225</v>
      </c>
      <c r="BG71" s="212" t="n">
        <v>-0.08</v>
      </c>
      <c r="BH71" s="212" t="n">
        <v>-0.075</v>
      </c>
      <c r="BI71" s="212" t="n">
        <v>-0.065</v>
      </c>
      <c r="BJ71" s="212" t="n">
        <v>0.09</v>
      </c>
      <c r="BK71" s="212" t="n">
        <v>0.33</v>
      </c>
      <c r="BL71" s="212" t="n">
        <v>0.33</v>
      </c>
      <c r="BM71" s="212" t="n">
        <v>0.33</v>
      </c>
      <c r="BN71" s="212" t="n">
        <v>0.975</v>
      </c>
    </row>
    <row r="72" customFormat="false" ht="12.75" hidden="false" customHeight="false" outlineLevel="0" collapsed="false">
      <c r="C72" s="244"/>
      <c r="G72" s="200" t="n">
        <v>38777</v>
      </c>
      <c r="H72" s="0" t="n">
        <v>3.112</v>
      </c>
      <c r="I72" s="215" t="n">
        <v>0.2275</v>
      </c>
      <c r="J72" s="212" t="n">
        <v>0.069414784914723</v>
      </c>
      <c r="K72" s="212" t="n">
        <v>-0.205</v>
      </c>
      <c r="L72" s="212" t="n">
        <v>-0.22</v>
      </c>
      <c r="M72" s="252" t="n">
        <v>-0.0225</v>
      </c>
      <c r="N72" s="252" t="n">
        <v>-0.27</v>
      </c>
      <c r="O72" s="212" t="n">
        <v>-0.0025</v>
      </c>
      <c r="P72" s="212" t="n">
        <v>-0.06</v>
      </c>
      <c r="Q72" s="212" t="n">
        <v>-0.175</v>
      </c>
      <c r="R72" s="212" t="n">
        <v>-0.175</v>
      </c>
      <c r="S72" s="212" t="n">
        <v>-0.205</v>
      </c>
      <c r="T72" s="212" t="n">
        <v>-0.205</v>
      </c>
      <c r="U72" s="212" t="n">
        <v>-0.08875</v>
      </c>
      <c r="V72" s="212" t="n">
        <v>-0.06</v>
      </c>
      <c r="W72" s="212" t="n">
        <v>0.2825</v>
      </c>
      <c r="X72" s="212" t="n">
        <v>0.2825</v>
      </c>
      <c r="Y72" s="212" t="n">
        <v>0.1875</v>
      </c>
      <c r="Z72" s="212" t="n">
        <v>0.04</v>
      </c>
      <c r="AA72" s="212" t="n">
        <v>0.265</v>
      </c>
      <c r="AB72" s="212" t="n">
        <v>0.3025</v>
      </c>
      <c r="AC72" s="212" t="n">
        <v>-0.026</v>
      </c>
      <c r="AD72" s="212" t="n">
        <v>-0.035</v>
      </c>
      <c r="AE72" s="212" t="n">
        <v>0.005</v>
      </c>
      <c r="AF72" s="212" t="n">
        <v>-0.0125</v>
      </c>
      <c r="AG72" s="212" t="n">
        <v>0.005</v>
      </c>
      <c r="AH72" s="212" t="n">
        <v>-0.0095</v>
      </c>
      <c r="AI72" s="212" t="n">
        <v>-0.065</v>
      </c>
      <c r="AJ72" s="212" t="n">
        <v>-0.049</v>
      </c>
      <c r="AK72" s="212" t="n">
        <v>-0.0625</v>
      </c>
      <c r="AL72" s="212" t="n">
        <v>-0.0175</v>
      </c>
      <c r="AM72" s="212" t="n">
        <v>-0.077</v>
      </c>
      <c r="AN72" s="212" t="n">
        <v>-0.1175</v>
      </c>
      <c r="AO72" s="212" t="n">
        <v>-0.0125</v>
      </c>
      <c r="AP72" s="212" t="n">
        <v>0.0135</v>
      </c>
      <c r="AQ72" s="212" t="n">
        <v>0.835</v>
      </c>
      <c r="AR72" s="212" t="n">
        <v>-0.0275</v>
      </c>
      <c r="AS72" s="212" t="n">
        <v>-0.31</v>
      </c>
      <c r="AT72" s="212" t="n">
        <v>-0.1325</v>
      </c>
      <c r="AU72" s="212" t="n">
        <v>-0.17</v>
      </c>
      <c r="AV72" s="212" t="n">
        <v>-0.18</v>
      </c>
      <c r="AW72" s="212" t="n">
        <v>-0.26</v>
      </c>
      <c r="AX72" s="212" t="n">
        <v>-0.31</v>
      </c>
      <c r="AY72" s="212" t="n">
        <v>0.14</v>
      </c>
      <c r="AZ72" s="212" t="n">
        <v>-0.31</v>
      </c>
      <c r="BA72" s="212" t="n">
        <v>-0.113</v>
      </c>
      <c r="BB72" s="212" t="n">
        <v>-0.125</v>
      </c>
      <c r="BC72" s="212" t="n">
        <v>-0.113</v>
      </c>
      <c r="BD72" s="212" t="n">
        <v>-0.06</v>
      </c>
      <c r="BE72" s="212" t="n">
        <v>-0.106</v>
      </c>
      <c r="BF72" s="212" t="n">
        <v>-0.0225</v>
      </c>
      <c r="BG72" s="212" t="n">
        <v>-0.08</v>
      </c>
      <c r="BH72" s="212" t="n">
        <v>-0.0625</v>
      </c>
      <c r="BI72" s="212" t="n">
        <v>-0.065</v>
      </c>
      <c r="BJ72" s="212" t="n">
        <v>0.09</v>
      </c>
      <c r="BK72" s="212" t="n">
        <v>0.32</v>
      </c>
      <c r="BL72" s="212" t="n">
        <v>0.3275</v>
      </c>
      <c r="BM72" s="212" t="n">
        <v>0.3275</v>
      </c>
      <c r="BN72" s="212" t="n">
        <v>0.6075</v>
      </c>
    </row>
    <row r="73" customFormat="false" ht="12.75" hidden="false" customHeight="false" outlineLevel="0" collapsed="false">
      <c r="C73" s="244"/>
      <c r="G73" s="200" t="n">
        <v>38808</v>
      </c>
      <c r="H73" s="0" t="n">
        <v>2.943</v>
      </c>
      <c r="I73" s="215" t="n">
        <v>0.2275</v>
      </c>
      <c r="J73" s="212" t="n">
        <v>0.069431041289159</v>
      </c>
      <c r="K73" s="212" t="n">
        <v>-0.195</v>
      </c>
      <c r="L73" s="212" t="n">
        <v>-0.21</v>
      </c>
      <c r="M73" s="252" t="n">
        <v>-0.15</v>
      </c>
      <c r="N73" s="252" t="n">
        <v>-0.26</v>
      </c>
      <c r="O73" s="212" t="n">
        <v>-0.13</v>
      </c>
      <c r="P73" s="212" t="n">
        <v>-0.0575</v>
      </c>
      <c r="Q73" s="212" t="n">
        <v>-0.165</v>
      </c>
      <c r="R73" s="212" t="n">
        <v>-0.165</v>
      </c>
      <c r="S73" s="212" t="n">
        <v>-0.195</v>
      </c>
      <c r="T73" s="212" t="n">
        <v>-0.195</v>
      </c>
      <c r="U73" s="212" t="n">
        <v>-0.06625</v>
      </c>
      <c r="V73" s="212" t="n">
        <v>-0.0575</v>
      </c>
      <c r="W73" s="212" t="n">
        <v>0.1825</v>
      </c>
      <c r="X73" s="212" t="n">
        <v>0.1825</v>
      </c>
      <c r="Y73" s="212" t="n">
        <v>0.0875</v>
      </c>
      <c r="Z73" s="212" t="n">
        <v>0.215</v>
      </c>
      <c r="AA73" s="212" t="n">
        <v>0.195</v>
      </c>
      <c r="AB73" s="212" t="n">
        <v>0.25</v>
      </c>
      <c r="AC73" s="212" t="n">
        <v>-0.0255</v>
      </c>
      <c r="AD73" s="212" t="n">
        <v>-0.025</v>
      </c>
      <c r="AE73" s="212" t="n">
        <v>0.00475</v>
      </c>
      <c r="AF73" s="212" t="n">
        <v>-0.01275</v>
      </c>
      <c r="AG73" s="212" t="n">
        <v>0.005</v>
      </c>
      <c r="AH73" s="212" t="n">
        <v>0.0005</v>
      </c>
      <c r="AI73" s="212" t="n">
        <v>-0.0625</v>
      </c>
      <c r="AJ73" s="212" t="n">
        <v>-0.0515</v>
      </c>
      <c r="AK73" s="212" t="n">
        <v>-0.06</v>
      </c>
      <c r="AL73" s="212" t="n">
        <v>-0.02</v>
      </c>
      <c r="AM73" s="212" t="n">
        <v>-0.07</v>
      </c>
      <c r="AN73" s="212" t="n">
        <v>-0.075</v>
      </c>
      <c r="AO73" s="212" t="n">
        <v>-0.02</v>
      </c>
      <c r="AP73" s="212" t="n">
        <v>0.0065</v>
      </c>
      <c r="AQ73" s="212" t="n">
        <v>0.45</v>
      </c>
      <c r="AR73" s="212" t="n">
        <v>0.015</v>
      </c>
      <c r="AS73" s="212" t="n">
        <v>-0.385</v>
      </c>
      <c r="AT73" s="212" t="n">
        <v>-0.12</v>
      </c>
      <c r="AU73" s="212" t="n">
        <v>-0.17</v>
      </c>
      <c r="AV73" s="212" t="n">
        <v>-0.29</v>
      </c>
      <c r="AW73" s="212" t="n">
        <v>-0.335</v>
      </c>
      <c r="AX73" s="212" t="n">
        <v>-0.385</v>
      </c>
      <c r="AY73" s="212" t="n">
        <v>0.315</v>
      </c>
      <c r="AZ73" s="212" t="n">
        <v>-0.385</v>
      </c>
      <c r="BA73" s="212" t="n">
        <v>-0.1085</v>
      </c>
      <c r="BB73" s="212" t="n">
        <v>-0.1075</v>
      </c>
      <c r="BC73" s="212" t="n">
        <v>-0.1085</v>
      </c>
      <c r="BD73" s="212" t="n">
        <v>-0.0575</v>
      </c>
      <c r="BE73" s="212" t="n">
        <v>-0.0985</v>
      </c>
      <c r="BF73" s="212" t="n">
        <v>-0.02</v>
      </c>
      <c r="BG73" s="212" t="n">
        <v>-0.0625</v>
      </c>
      <c r="BH73" s="212" t="n">
        <v>-0.02</v>
      </c>
      <c r="BI73" s="212" t="n">
        <v>-0.0625</v>
      </c>
      <c r="BJ73" s="212" t="n">
        <v>0.12</v>
      </c>
      <c r="BK73" s="212" t="n">
        <v>0.1475</v>
      </c>
      <c r="BL73" s="212" t="n">
        <v>0.2125</v>
      </c>
      <c r="BM73" s="212" t="n">
        <v>0.2125</v>
      </c>
      <c r="BN73" s="212" t="n">
        <v>0.355</v>
      </c>
    </row>
    <row r="74" customFormat="false" ht="12.75" hidden="false" customHeight="false" outlineLevel="0" collapsed="false">
      <c r="C74" s="244"/>
      <c r="G74" s="200" t="n">
        <v>38838</v>
      </c>
      <c r="H74" s="0" t="n">
        <v>2.931</v>
      </c>
      <c r="I74" s="215" t="n">
        <v>0.2275</v>
      </c>
      <c r="J74" s="212" t="n">
        <v>0.069446773264503</v>
      </c>
      <c r="K74" s="212" t="n">
        <v>-0.195</v>
      </c>
      <c r="L74" s="212" t="n">
        <v>-0.21</v>
      </c>
      <c r="M74" s="252" t="n">
        <v>-0.165</v>
      </c>
      <c r="N74" s="252" t="n">
        <v>-0.26</v>
      </c>
      <c r="O74" s="212" t="n">
        <v>-0.145</v>
      </c>
      <c r="P74" s="212" t="n">
        <v>-0.0575</v>
      </c>
      <c r="Q74" s="212" t="n">
        <v>-0.165</v>
      </c>
      <c r="R74" s="212" t="n">
        <v>-0.165</v>
      </c>
      <c r="S74" s="212" t="n">
        <v>-0.195</v>
      </c>
      <c r="T74" s="212" t="n">
        <v>-0.195</v>
      </c>
      <c r="U74" s="212" t="n">
        <v>-0.06625</v>
      </c>
      <c r="V74" s="212" t="n">
        <v>-0.0575</v>
      </c>
      <c r="W74" s="212" t="n">
        <v>0.1925</v>
      </c>
      <c r="X74" s="212" t="n">
        <v>0.1925</v>
      </c>
      <c r="Y74" s="212" t="n">
        <v>0.0975</v>
      </c>
      <c r="Z74" s="212" t="n">
        <v>0.215</v>
      </c>
      <c r="AA74" s="212" t="n">
        <v>0.1825</v>
      </c>
      <c r="AB74" s="212" t="n">
        <v>0.2025</v>
      </c>
      <c r="AC74" s="212" t="n">
        <v>-0.0255</v>
      </c>
      <c r="AD74" s="212" t="n">
        <v>-0.02525</v>
      </c>
      <c r="AE74" s="212" t="n">
        <v>0.00475</v>
      </c>
      <c r="AF74" s="212" t="n">
        <v>-0.01275</v>
      </c>
      <c r="AG74" s="212" t="n">
        <v>0.005</v>
      </c>
      <c r="AH74" s="212" t="n">
        <v>0.0005</v>
      </c>
      <c r="AI74" s="212" t="n">
        <v>-0.0625</v>
      </c>
      <c r="AJ74" s="212" t="n">
        <v>-0.0515</v>
      </c>
      <c r="AK74" s="212" t="n">
        <v>-0.06</v>
      </c>
      <c r="AL74" s="212" t="n">
        <v>-0.02</v>
      </c>
      <c r="AM74" s="212" t="n">
        <v>-0.07</v>
      </c>
      <c r="AN74" s="212" t="n">
        <v>-0.075</v>
      </c>
      <c r="AO74" s="212" t="n">
        <v>-0.02</v>
      </c>
      <c r="AP74" s="212" t="n">
        <v>0.0065</v>
      </c>
      <c r="AQ74" s="212" t="n">
        <v>0.405</v>
      </c>
      <c r="AR74" s="212" t="n">
        <v>0.015</v>
      </c>
      <c r="AS74" s="212" t="n">
        <v>-0.385</v>
      </c>
      <c r="AT74" s="212" t="n">
        <v>-0.12</v>
      </c>
      <c r="AU74" s="212" t="n">
        <v>-0.17</v>
      </c>
      <c r="AV74" s="212" t="n">
        <v>-0.29</v>
      </c>
      <c r="AW74" s="212" t="n">
        <v>-0.335</v>
      </c>
      <c r="AX74" s="212" t="n">
        <v>-0.385</v>
      </c>
      <c r="AY74" s="212" t="n">
        <v>0.315</v>
      </c>
      <c r="AZ74" s="212" t="n">
        <v>-0.385</v>
      </c>
      <c r="BA74" s="212" t="n">
        <v>-0.106</v>
      </c>
      <c r="BB74" s="212" t="n">
        <v>-0.0875</v>
      </c>
      <c r="BC74" s="212" t="n">
        <v>-0.106</v>
      </c>
      <c r="BD74" s="212" t="n">
        <v>-0.0575</v>
      </c>
      <c r="BE74" s="212" t="n">
        <v>-0.0985</v>
      </c>
      <c r="BF74" s="212" t="n">
        <v>-0.02</v>
      </c>
      <c r="BG74" s="212" t="n">
        <v>-0.0625</v>
      </c>
      <c r="BH74" s="212" t="n">
        <v>-0.02</v>
      </c>
      <c r="BI74" s="212" t="n">
        <v>-0.0625</v>
      </c>
      <c r="BJ74" s="212" t="n">
        <v>0.12</v>
      </c>
      <c r="BK74" s="212" t="n">
        <v>0.1475</v>
      </c>
      <c r="BL74" s="212" t="n">
        <v>0.2225</v>
      </c>
      <c r="BM74" s="212" t="n">
        <v>0.2225</v>
      </c>
      <c r="BN74" s="212" t="n">
        <v>0.2875</v>
      </c>
    </row>
    <row r="75" customFormat="false" ht="12.75" hidden="false" customHeight="false" outlineLevel="0" collapsed="false">
      <c r="C75" s="244"/>
      <c r="G75" s="200" t="n">
        <v>38869</v>
      </c>
      <c r="H75" s="0" t="n">
        <v>2.954</v>
      </c>
      <c r="I75" s="215" t="n">
        <v>0.2275</v>
      </c>
      <c r="J75" s="212" t="n">
        <v>0.06946302963911</v>
      </c>
      <c r="K75" s="212" t="n">
        <v>-0.195</v>
      </c>
      <c r="L75" s="212" t="n">
        <v>-0.21</v>
      </c>
      <c r="M75" s="252" t="n">
        <v>-0.175</v>
      </c>
      <c r="N75" s="252" t="n">
        <v>-0.26</v>
      </c>
      <c r="O75" s="212" t="n">
        <v>-0.155</v>
      </c>
      <c r="P75" s="212" t="n">
        <v>-0.0575</v>
      </c>
      <c r="Q75" s="212" t="n">
        <v>-0.165</v>
      </c>
      <c r="R75" s="212" t="n">
        <v>-0.165</v>
      </c>
      <c r="S75" s="212" t="n">
        <v>-0.195</v>
      </c>
      <c r="T75" s="212" t="n">
        <v>-0.195</v>
      </c>
      <c r="U75" s="212" t="n">
        <v>-0.06375</v>
      </c>
      <c r="V75" s="212" t="n">
        <v>-0.0575</v>
      </c>
      <c r="W75" s="212" t="n">
        <v>0.1875</v>
      </c>
      <c r="X75" s="212" t="n">
        <v>0.1875</v>
      </c>
      <c r="Y75" s="212" t="n">
        <v>0.0925</v>
      </c>
      <c r="Z75" s="212" t="n">
        <v>0.215</v>
      </c>
      <c r="AA75" s="212" t="n">
        <v>0.1825</v>
      </c>
      <c r="AB75" s="212" t="n">
        <v>0.2025</v>
      </c>
      <c r="AC75" s="212" t="n">
        <v>-0.0255</v>
      </c>
      <c r="AD75" s="212" t="n">
        <v>-0.02525</v>
      </c>
      <c r="AE75" s="212" t="n">
        <v>0.00475</v>
      </c>
      <c r="AF75" s="212" t="n">
        <v>-0.01275</v>
      </c>
      <c r="AG75" s="212" t="n">
        <v>0.005</v>
      </c>
      <c r="AH75" s="212" t="n">
        <v>0.0005</v>
      </c>
      <c r="AI75" s="212" t="n">
        <v>-0.0625</v>
      </c>
      <c r="AJ75" s="212" t="n">
        <v>-0.0515</v>
      </c>
      <c r="AK75" s="212" t="n">
        <v>-0.06</v>
      </c>
      <c r="AL75" s="212" t="n">
        <v>-0.02</v>
      </c>
      <c r="AM75" s="212" t="n">
        <v>-0.086</v>
      </c>
      <c r="AN75" s="212" t="n">
        <v>-0.07</v>
      </c>
      <c r="AO75" s="212" t="n">
        <v>-0.02</v>
      </c>
      <c r="AP75" s="212" t="n">
        <v>0.0065</v>
      </c>
      <c r="AQ75" s="212" t="n">
        <v>0.395</v>
      </c>
      <c r="AR75" s="212" t="n">
        <v>0.02</v>
      </c>
      <c r="AS75" s="212" t="n">
        <v>-0.385</v>
      </c>
      <c r="AT75" s="212" t="n">
        <v>-0.12</v>
      </c>
      <c r="AU75" s="212" t="n">
        <v>-0.17</v>
      </c>
      <c r="AV75" s="212" t="n">
        <v>-0.29</v>
      </c>
      <c r="AW75" s="212" t="n">
        <v>-0.335</v>
      </c>
      <c r="AX75" s="212" t="n">
        <v>-0.385</v>
      </c>
      <c r="AY75" s="212" t="n">
        <v>0.315</v>
      </c>
      <c r="AZ75" s="212" t="n">
        <v>-0.385</v>
      </c>
      <c r="BA75" s="212" t="n">
        <v>-0.0985</v>
      </c>
      <c r="BB75" s="212" t="n">
        <v>-0.0875</v>
      </c>
      <c r="BC75" s="212" t="n">
        <v>-0.0985</v>
      </c>
      <c r="BD75" s="212" t="n">
        <v>-0.0575</v>
      </c>
      <c r="BE75" s="212" t="n">
        <v>-0.0885</v>
      </c>
      <c r="BF75" s="212" t="n">
        <v>-0.02</v>
      </c>
      <c r="BG75" s="212" t="n">
        <v>-0.0625</v>
      </c>
      <c r="BH75" s="212" t="n">
        <v>-0.015</v>
      </c>
      <c r="BI75" s="212" t="n">
        <v>-0.0625</v>
      </c>
      <c r="BJ75" s="212" t="n">
        <v>0.12</v>
      </c>
      <c r="BK75" s="212" t="n">
        <v>0.1475</v>
      </c>
      <c r="BL75" s="212" t="n">
        <v>0.2175</v>
      </c>
      <c r="BM75" s="212" t="n">
        <v>0.2175</v>
      </c>
      <c r="BN75" s="212" t="n">
        <v>0.2875</v>
      </c>
    </row>
    <row r="76" customFormat="false" ht="12.75" hidden="false" customHeight="false" outlineLevel="0" collapsed="false">
      <c r="C76" s="244"/>
      <c r="G76" s="200" t="n">
        <v>38899</v>
      </c>
      <c r="H76" s="0" t="n">
        <v>2.976</v>
      </c>
      <c r="I76" s="215" t="n">
        <v>0.2275</v>
      </c>
      <c r="J76" s="212" t="n">
        <v>0.069478761614621</v>
      </c>
      <c r="K76" s="212" t="n">
        <v>-0.195</v>
      </c>
      <c r="L76" s="212" t="n">
        <v>-0.21</v>
      </c>
      <c r="M76" s="252" t="n">
        <v>-0.175</v>
      </c>
      <c r="N76" s="252" t="n">
        <v>-0.28</v>
      </c>
      <c r="O76" s="212" t="n">
        <v>-0.155</v>
      </c>
      <c r="P76" s="212" t="n">
        <v>-0.0575</v>
      </c>
      <c r="Q76" s="212" t="n">
        <v>-0.165</v>
      </c>
      <c r="R76" s="212" t="n">
        <v>-0.165</v>
      </c>
      <c r="S76" s="212" t="n">
        <v>-0.195</v>
      </c>
      <c r="T76" s="212" t="n">
        <v>-0.195</v>
      </c>
      <c r="U76" s="212" t="n">
        <v>-0.0625</v>
      </c>
      <c r="V76" s="212" t="n">
        <v>-0.0575</v>
      </c>
      <c r="W76" s="212" t="n">
        <v>0.1775</v>
      </c>
      <c r="X76" s="212" t="n">
        <v>0.1775</v>
      </c>
      <c r="Y76" s="212" t="n">
        <v>0.0825</v>
      </c>
      <c r="Z76" s="212" t="n">
        <v>0.215</v>
      </c>
      <c r="AA76" s="212" t="n">
        <v>0.1825</v>
      </c>
      <c r="AB76" s="212" t="n">
        <v>0.215</v>
      </c>
      <c r="AC76" s="212" t="n">
        <v>-0.0255</v>
      </c>
      <c r="AD76" s="212" t="n">
        <v>-0.02525</v>
      </c>
      <c r="AE76" s="212" t="n">
        <v>0.00475</v>
      </c>
      <c r="AF76" s="212" t="n">
        <v>-0.01275</v>
      </c>
      <c r="AG76" s="212" t="n">
        <v>0.005</v>
      </c>
      <c r="AH76" s="212" t="n">
        <v>0.0005</v>
      </c>
      <c r="AI76" s="212" t="n">
        <v>-0.0625</v>
      </c>
      <c r="AJ76" s="212" t="n">
        <v>-0.0515</v>
      </c>
      <c r="AK76" s="212" t="n">
        <v>-0.06</v>
      </c>
      <c r="AL76" s="212" t="n">
        <v>-0.02</v>
      </c>
      <c r="AM76" s="212" t="n">
        <v>-0.079</v>
      </c>
      <c r="AN76" s="212" t="n">
        <v>-0.0675</v>
      </c>
      <c r="AO76" s="212" t="n">
        <v>-0.02</v>
      </c>
      <c r="AP76" s="212" t="n">
        <v>0.0065</v>
      </c>
      <c r="AQ76" s="212" t="n">
        <v>0.43</v>
      </c>
      <c r="AR76" s="212" t="n">
        <v>0.0225</v>
      </c>
      <c r="AS76" s="212" t="n">
        <v>-0.385</v>
      </c>
      <c r="AT76" s="212" t="n">
        <v>-0.12</v>
      </c>
      <c r="AU76" s="212" t="n">
        <v>-0.17</v>
      </c>
      <c r="AV76" s="212" t="n">
        <v>-0.29</v>
      </c>
      <c r="AW76" s="212" t="n">
        <v>-0.335</v>
      </c>
      <c r="AX76" s="212" t="n">
        <v>-0.385</v>
      </c>
      <c r="AY76" s="212" t="n">
        <v>0.315</v>
      </c>
      <c r="AZ76" s="212" t="n">
        <v>-0.385</v>
      </c>
      <c r="BA76" s="212" t="n">
        <v>-0.106</v>
      </c>
      <c r="BB76" s="212" t="n">
        <v>-0.0875</v>
      </c>
      <c r="BC76" s="212" t="n">
        <v>-0.106</v>
      </c>
      <c r="BD76" s="212" t="n">
        <v>-0.0575</v>
      </c>
      <c r="BE76" s="212" t="n">
        <v>-0.0835</v>
      </c>
      <c r="BF76" s="212" t="n">
        <v>-0.02</v>
      </c>
      <c r="BG76" s="212" t="n">
        <v>-0.0625</v>
      </c>
      <c r="BH76" s="212" t="n">
        <v>-0.0125</v>
      </c>
      <c r="BI76" s="212" t="n">
        <v>-0.0625</v>
      </c>
      <c r="BJ76" s="212" t="n">
        <v>0.12</v>
      </c>
      <c r="BK76" s="212" t="n">
        <v>0.1475</v>
      </c>
      <c r="BL76" s="212" t="n">
        <v>0.2075</v>
      </c>
      <c r="BM76" s="212" t="n">
        <v>0.2075</v>
      </c>
      <c r="BN76" s="212" t="n">
        <v>0.3</v>
      </c>
    </row>
    <row r="77" customFormat="false" ht="12.75" hidden="false" customHeight="false" outlineLevel="0" collapsed="false">
      <c r="C77" s="244"/>
      <c r="G77" s="200" t="n">
        <v>38930</v>
      </c>
      <c r="H77" s="0" t="n">
        <v>2.997</v>
      </c>
      <c r="I77" s="215" t="n">
        <v>0.2275</v>
      </c>
      <c r="J77" s="212" t="n">
        <v>0.069495017989401</v>
      </c>
      <c r="K77" s="212" t="n">
        <v>-0.195</v>
      </c>
      <c r="L77" s="212" t="n">
        <v>-0.21</v>
      </c>
      <c r="M77" s="252" t="n">
        <v>-0.175</v>
      </c>
      <c r="N77" s="252" t="n">
        <v>-0.28</v>
      </c>
      <c r="O77" s="212" t="n">
        <v>-0.155</v>
      </c>
      <c r="P77" s="212" t="n">
        <v>-0.0575</v>
      </c>
      <c r="Q77" s="212" t="n">
        <v>-0.165</v>
      </c>
      <c r="R77" s="212" t="n">
        <v>-0.165</v>
      </c>
      <c r="S77" s="212" t="n">
        <v>-0.195</v>
      </c>
      <c r="T77" s="212" t="n">
        <v>-0.195</v>
      </c>
      <c r="U77" s="212" t="n">
        <v>-0.06125</v>
      </c>
      <c r="V77" s="212" t="n">
        <v>-0.0575</v>
      </c>
      <c r="W77" s="212" t="n">
        <v>0.175</v>
      </c>
      <c r="X77" s="212" t="n">
        <v>0.175</v>
      </c>
      <c r="Y77" s="212" t="n">
        <v>0.08</v>
      </c>
      <c r="Z77" s="212" t="n">
        <v>0.215</v>
      </c>
      <c r="AA77" s="212" t="n">
        <v>0.1825</v>
      </c>
      <c r="AB77" s="212" t="n">
        <v>0.215</v>
      </c>
      <c r="AC77" s="212" t="n">
        <v>-0.0255</v>
      </c>
      <c r="AD77" s="212" t="n">
        <v>-0.02525</v>
      </c>
      <c r="AE77" s="212" t="n">
        <v>0.00475</v>
      </c>
      <c r="AF77" s="212" t="n">
        <v>-0.01275</v>
      </c>
      <c r="AG77" s="212" t="n">
        <v>0.005</v>
      </c>
      <c r="AH77" s="212" t="n">
        <v>0.0005</v>
      </c>
      <c r="AI77" s="212" t="n">
        <v>-0.0625</v>
      </c>
      <c r="AJ77" s="212" t="n">
        <v>-0.0515</v>
      </c>
      <c r="AK77" s="212" t="n">
        <v>-0.06</v>
      </c>
      <c r="AL77" s="212" t="n">
        <v>-0.02</v>
      </c>
      <c r="AM77" s="212" t="n">
        <v>-0.06</v>
      </c>
      <c r="AN77" s="212" t="n">
        <v>-0.065</v>
      </c>
      <c r="AO77" s="212" t="n">
        <v>-0.02</v>
      </c>
      <c r="AP77" s="212" t="n">
        <v>0.0065</v>
      </c>
      <c r="AQ77" s="212" t="n">
        <v>0.495</v>
      </c>
      <c r="AR77" s="212" t="n">
        <v>0.025</v>
      </c>
      <c r="AS77" s="212" t="n">
        <v>-0.385</v>
      </c>
      <c r="AT77" s="212" t="n">
        <v>-0.12</v>
      </c>
      <c r="AU77" s="212" t="n">
        <v>-0.17</v>
      </c>
      <c r="AV77" s="212" t="n">
        <v>-0.29</v>
      </c>
      <c r="AW77" s="212" t="n">
        <v>-0.335</v>
      </c>
      <c r="AX77" s="212" t="n">
        <v>-0.385</v>
      </c>
      <c r="AY77" s="212" t="n">
        <v>0.315</v>
      </c>
      <c r="AZ77" s="212" t="n">
        <v>-0.385</v>
      </c>
      <c r="BA77" s="212" t="n">
        <v>-0.0935</v>
      </c>
      <c r="BB77" s="212" t="n">
        <v>-0.0875</v>
      </c>
      <c r="BC77" s="212" t="n">
        <v>-0.0935</v>
      </c>
      <c r="BD77" s="212" t="n">
        <v>-0.0575</v>
      </c>
      <c r="BE77" s="212" t="n">
        <v>-0.0835</v>
      </c>
      <c r="BF77" s="212" t="n">
        <v>-0.02</v>
      </c>
      <c r="BG77" s="212" t="n">
        <v>-0.0625</v>
      </c>
      <c r="BH77" s="212" t="n">
        <v>-0.01</v>
      </c>
      <c r="BI77" s="212" t="n">
        <v>-0.0625</v>
      </c>
      <c r="BJ77" s="212" t="n">
        <v>0.12</v>
      </c>
      <c r="BK77" s="212" t="n">
        <v>0.1475</v>
      </c>
      <c r="BL77" s="212" t="n">
        <v>0.205</v>
      </c>
      <c r="BM77" s="212" t="n">
        <v>0.205</v>
      </c>
      <c r="BN77" s="212" t="n">
        <v>0.3</v>
      </c>
    </row>
    <row r="78" customFormat="false" ht="12.75" hidden="false" customHeight="false" outlineLevel="0" collapsed="false">
      <c r="C78" s="244"/>
      <c r="G78" s="200" t="n">
        <v>38961</v>
      </c>
      <c r="H78" s="0" t="n">
        <v>2.984</v>
      </c>
      <c r="I78" s="215" t="n">
        <v>0.2275</v>
      </c>
      <c r="J78" s="212" t="n">
        <v>0.069511274364269</v>
      </c>
      <c r="K78" s="212" t="n">
        <v>-0.195</v>
      </c>
      <c r="L78" s="212" t="n">
        <v>-0.21</v>
      </c>
      <c r="M78" s="252" t="n">
        <v>-0.165</v>
      </c>
      <c r="N78" s="252" t="n">
        <v>-0.28</v>
      </c>
      <c r="O78" s="212" t="n">
        <v>-0.145</v>
      </c>
      <c r="P78" s="212" t="n">
        <v>-0.0575</v>
      </c>
      <c r="Q78" s="212" t="n">
        <v>-0.165</v>
      </c>
      <c r="R78" s="212" t="n">
        <v>-0.165</v>
      </c>
      <c r="S78" s="212" t="n">
        <v>-0.195</v>
      </c>
      <c r="T78" s="212" t="n">
        <v>-0.195</v>
      </c>
      <c r="U78" s="212" t="n">
        <v>-0.065</v>
      </c>
      <c r="V78" s="212" t="n">
        <v>-0.0575</v>
      </c>
      <c r="W78" s="212" t="n">
        <v>0.1725</v>
      </c>
      <c r="X78" s="212" t="n">
        <v>0.1725</v>
      </c>
      <c r="Y78" s="212" t="n">
        <v>0.0775</v>
      </c>
      <c r="Z78" s="212" t="n">
        <v>0.215</v>
      </c>
      <c r="AA78" s="212" t="n">
        <v>0.1825</v>
      </c>
      <c r="AB78" s="212" t="n">
        <v>0.195</v>
      </c>
      <c r="AC78" s="212" t="n">
        <v>-0.0255</v>
      </c>
      <c r="AD78" s="212" t="n">
        <v>-0.02525</v>
      </c>
      <c r="AE78" s="212" t="n">
        <v>0.00475</v>
      </c>
      <c r="AF78" s="212" t="n">
        <v>-0.01275</v>
      </c>
      <c r="AG78" s="212" t="n">
        <v>0.005</v>
      </c>
      <c r="AH78" s="212" t="n">
        <v>0.0005</v>
      </c>
      <c r="AI78" s="212" t="n">
        <v>-0.0625</v>
      </c>
      <c r="AJ78" s="212" t="n">
        <v>-0.049</v>
      </c>
      <c r="AK78" s="212" t="n">
        <v>-0.0575</v>
      </c>
      <c r="AL78" s="212" t="n">
        <v>-0.02</v>
      </c>
      <c r="AM78" s="212" t="n">
        <v>-0.058</v>
      </c>
      <c r="AN78" s="212" t="n">
        <v>-0.0725</v>
      </c>
      <c r="AO78" s="212" t="n">
        <v>-0.02</v>
      </c>
      <c r="AP78" s="212" t="n">
        <v>0.0065</v>
      </c>
      <c r="AQ78" s="212" t="n">
        <v>0.395</v>
      </c>
      <c r="AR78" s="212" t="n">
        <v>0.0175</v>
      </c>
      <c r="AS78" s="212" t="n">
        <v>-0.385</v>
      </c>
      <c r="AT78" s="212" t="n">
        <v>-0.12</v>
      </c>
      <c r="AU78" s="212" t="n">
        <v>-0.17</v>
      </c>
      <c r="AV78" s="212" t="n">
        <v>-0.29</v>
      </c>
      <c r="AW78" s="212" t="n">
        <v>-0.335</v>
      </c>
      <c r="AX78" s="212" t="n">
        <v>-0.385</v>
      </c>
      <c r="AY78" s="212" t="n">
        <v>0.315</v>
      </c>
      <c r="AZ78" s="212" t="n">
        <v>-0.385</v>
      </c>
      <c r="BA78" s="212" t="n">
        <v>-0.0985</v>
      </c>
      <c r="BB78" s="212" t="n">
        <v>-0.0875</v>
      </c>
      <c r="BC78" s="212" t="n">
        <v>-0.0985</v>
      </c>
      <c r="BD78" s="212" t="n">
        <v>-0.0575</v>
      </c>
      <c r="BE78" s="212" t="n">
        <v>-0.0985</v>
      </c>
      <c r="BF78" s="212" t="n">
        <v>-0.02</v>
      </c>
      <c r="BG78" s="212" t="n">
        <v>-0.0625</v>
      </c>
      <c r="BH78" s="212" t="n">
        <v>-0.0175</v>
      </c>
      <c r="BI78" s="212" t="n">
        <v>-0.0625</v>
      </c>
      <c r="BJ78" s="212" t="n">
        <v>0.12</v>
      </c>
      <c r="BK78" s="212" t="n">
        <v>0.1475</v>
      </c>
      <c r="BL78" s="212" t="n">
        <v>0.2025</v>
      </c>
      <c r="BM78" s="212" t="n">
        <v>0.2025</v>
      </c>
      <c r="BN78" s="212" t="n">
        <v>0.29</v>
      </c>
    </row>
    <row r="79" customFormat="false" ht="12.75" hidden="false" customHeight="false" outlineLevel="0" collapsed="false">
      <c r="C79" s="244"/>
      <c r="G79" s="200" t="n">
        <v>38991</v>
      </c>
      <c r="H79" s="0" t="n">
        <v>2.986</v>
      </c>
      <c r="I79" s="215" t="n">
        <v>0.2275</v>
      </c>
      <c r="J79" s="212" t="n">
        <v>0.06952700634003</v>
      </c>
      <c r="K79" s="212" t="n">
        <v>-0.195</v>
      </c>
      <c r="L79" s="212" t="n">
        <v>-0.21</v>
      </c>
      <c r="M79" s="252" t="n">
        <v>-0.15</v>
      </c>
      <c r="N79" s="252" t="n">
        <v>-0.28</v>
      </c>
      <c r="O79" s="212" t="n">
        <v>-0.13</v>
      </c>
      <c r="P79" s="212" t="n">
        <v>-0.0575</v>
      </c>
      <c r="Q79" s="212" t="n">
        <v>-0.165</v>
      </c>
      <c r="R79" s="212" t="n">
        <v>-0.165</v>
      </c>
      <c r="S79" s="212" t="n">
        <v>-0.195</v>
      </c>
      <c r="T79" s="212" t="n">
        <v>-0.195</v>
      </c>
      <c r="U79" s="212" t="n">
        <v>-0.07</v>
      </c>
      <c r="V79" s="212" t="n">
        <v>-0.0575</v>
      </c>
      <c r="W79" s="212" t="n">
        <v>0.1875</v>
      </c>
      <c r="X79" s="212" t="n">
        <v>0.1875</v>
      </c>
      <c r="Y79" s="212" t="n">
        <v>0.0925</v>
      </c>
      <c r="Z79" s="212" t="n">
        <v>0.215</v>
      </c>
      <c r="AA79" s="212" t="n">
        <v>0.1875</v>
      </c>
      <c r="AB79" s="212" t="n">
        <v>0.215</v>
      </c>
      <c r="AC79" s="212" t="n">
        <v>-0.0255</v>
      </c>
      <c r="AD79" s="212" t="n">
        <v>-0.02525</v>
      </c>
      <c r="AE79" s="212" t="n">
        <v>-0.0135</v>
      </c>
      <c r="AF79" s="212" t="n">
        <v>-0.031</v>
      </c>
      <c r="AG79" s="212" t="n">
        <v>0.005</v>
      </c>
      <c r="AH79" s="212" t="n">
        <v>0.0005</v>
      </c>
      <c r="AI79" s="212" t="n">
        <v>-0.0625</v>
      </c>
      <c r="AJ79" s="212" t="n">
        <v>-0.049</v>
      </c>
      <c r="AK79" s="212" t="n">
        <v>-0.0575</v>
      </c>
      <c r="AL79" s="212" t="n">
        <v>-0.02</v>
      </c>
      <c r="AM79" s="212" t="n">
        <v>-0.06</v>
      </c>
      <c r="AN79" s="212" t="n">
        <v>-0.0825</v>
      </c>
      <c r="AO79" s="212" t="n">
        <v>-0.02</v>
      </c>
      <c r="AP79" s="212" t="n">
        <v>0.0065</v>
      </c>
      <c r="AQ79" s="212" t="n">
        <v>0.461</v>
      </c>
      <c r="AR79" s="212" t="n">
        <v>0.0075</v>
      </c>
      <c r="AS79" s="212" t="n">
        <v>-0.385</v>
      </c>
      <c r="AT79" s="212" t="n">
        <v>-0.12</v>
      </c>
      <c r="AU79" s="212" t="n">
        <v>-0.17</v>
      </c>
      <c r="AV79" s="212" t="n">
        <v>-0.29</v>
      </c>
      <c r="AW79" s="212" t="n">
        <v>-0.335</v>
      </c>
      <c r="AX79" s="212" t="n">
        <v>-0.385</v>
      </c>
      <c r="AY79" s="212" t="n">
        <v>0.315</v>
      </c>
      <c r="AZ79" s="212" t="n">
        <v>-0.385</v>
      </c>
      <c r="BA79" s="212" t="n">
        <v>-0.1085</v>
      </c>
      <c r="BB79" s="212" t="n">
        <v>-0.0875</v>
      </c>
      <c r="BC79" s="212" t="n">
        <v>-0.1085</v>
      </c>
      <c r="BD79" s="212" t="n">
        <v>-0.0575</v>
      </c>
      <c r="BE79" s="212" t="n">
        <v>-0.101</v>
      </c>
      <c r="BF79" s="212" t="n">
        <v>-0.02</v>
      </c>
      <c r="BG79" s="212" t="n">
        <v>-0.0625</v>
      </c>
      <c r="BH79" s="212" t="n">
        <v>-0.0275</v>
      </c>
      <c r="BI79" s="212" t="n">
        <v>-0.0625</v>
      </c>
      <c r="BJ79" s="212" t="n">
        <v>0.12</v>
      </c>
      <c r="BK79" s="212" t="n">
        <v>0.1475</v>
      </c>
      <c r="BL79" s="212" t="n">
        <v>0.2175</v>
      </c>
      <c r="BM79" s="212" t="n">
        <v>0.2175</v>
      </c>
      <c r="BN79" s="212" t="n">
        <v>0.3625</v>
      </c>
    </row>
    <row r="80" customFormat="false" ht="12.75" hidden="false" customHeight="false" outlineLevel="0" collapsed="false">
      <c r="C80" s="244"/>
      <c r="G80" s="200" t="n">
        <v>39022</v>
      </c>
      <c r="H80" s="0" t="n">
        <v>3.063</v>
      </c>
      <c r="I80" s="215" t="n">
        <v>0.23</v>
      </c>
      <c r="J80" s="212" t="n">
        <v>0.06954326271507</v>
      </c>
      <c r="K80" s="212" t="n">
        <v>-0.19</v>
      </c>
      <c r="L80" s="212" t="n">
        <v>-0.205</v>
      </c>
      <c r="M80" s="252" t="n">
        <v>-0.1125</v>
      </c>
      <c r="N80" s="252" t="n">
        <v>-0.275</v>
      </c>
      <c r="O80" s="212" t="n">
        <v>-0.0925</v>
      </c>
      <c r="P80" s="212" t="n">
        <v>-0.0575</v>
      </c>
      <c r="Q80" s="212" t="n">
        <v>-0.16</v>
      </c>
      <c r="R80" s="212" t="n">
        <v>-0.16</v>
      </c>
      <c r="S80" s="212" t="n">
        <v>-0.19</v>
      </c>
      <c r="T80" s="212" t="n">
        <v>-0.19</v>
      </c>
      <c r="U80" s="212" t="n">
        <v>-0.09</v>
      </c>
      <c r="V80" s="212" t="n">
        <v>-0.0575</v>
      </c>
      <c r="W80" s="212" t="n">
        <v>0.23</v>
      </c>
      <c r="X80" s="212" t="n">
        <v>0.23</v>
      </c>
      <c r="Y80" s="212" t="n">
        <v>0.135</v>
      </c>
      <c r="Z80" s="212" t="n">
        <v>0.04</v>
      </c>
      <c r="AA80" s="212" t="n">
        <v>0.27</v>
      </c>
      <c r="AB80" s="212" t="n">
        <v>0.2875</v>
      </c>
      <c r="AC80" s="212" t="n">
        <v>-0.0285</v>
      </c>
      <c r="AD80" s="212" t="n">
        <v>-0.04</v>
      </c>
      <c r="AE80" s="212" t="n">
        <v>-0.0125</v>
      </c>
      <c r="AF80" s="212" t="n">
        <v>-0.03</v>
      </c>
      <c r="AG80" s="212" t="n">
        <v>0.005</v>
      </c>
      <c r="AH80" s="212" t="n">
        <v>-0.0075</v>
      </c>
      <c r="AI80" s="212" t="n">
        <v>-0.065</v>
      </c>
      <c r="AJ80" s="212" t="n">
        <v>-0.049</v>
      </c>
      <c r="AK80" s="212" t="n">
        <v>-0.0605</v>
      </c>
      <c r="AL80" s="212" t="n">
        <v>-0.0165</v>
      </c>
      <c r="AM80" s="212" t="n">
        <v>-0.075</v>
      </c>
      <c r="AN80" s="212" t="n">
        <v>-0.1225</v>
      </c>
      <c r="AO80" s="212" t="n">
        <v>-0.0125</v>
      </c>
      <c r="AP80" s="212" t="n">
        <v>0.014</v>
      </c>
      <c r="AQ80" s="212" t="n">
        <v>0.7675</v>
      </c>
      <c r="AR80" s="212" t="n">
        <v>-0.0325</v>
      </c>
      <c r="AS80" s="212" t="n">
        <v>-0.31</v>
      </c>
      <c r="AT80" s="212" t="n">
        <v>-0.1325</v>
      </c>
      <c r="AU80" s="212" t="n">
        <v>-0.17</v>
      </c>
      <c r="AV80" s="212" t="n">
        <v>0</v>
      </c>
      <c r="AW80" s="212" t="n">
        <v>-0.26</v>
      </c>
      <c r="AX80" s="212" t="n">
        <v>-0.31</v>
      </c>
      <c r="AY80" s="212" t="n">
        <v>0.14</v>
      </c>
      <c r="AZ80" s="212" t="n">
        <v>-0.31</v>
      </c>
      <c r="BA80" s="212" t="n">
        <v>-0.1135</v>
      </c>
      <c r="BB80" s="212" t="n">
        <v>-0.125</v>
      </c>
      <c r="BC80" s="212" t="n">
        <v>-0.1135</v>
      </c>
      <c r="BD80" s="212" t="n">
        <v>-0.0575</v>
      </c>
      <c r="BE80" s="212" t="n">
        <v>-0.0985</v>
      </c>
      <c r="BF80" s="212" t="n">
        <v>-0.0215</v>
      </c>
      <c r="BG80" s="212" t="n">
        <v>-0.0775</v>
      </c>
      <c r="BH80" s="212" t="n">
        <v>-0.0675</v>
      </c>
      <c r="BI80" s="212" t="n">
        <v>-0.065</v>
      </c>
      <c r="BJ80" s="212" t="n">
        <v>0.09</v>
      </c>
      <c r="BK80" s="212" t="n">
        <v>0.275</v>
      </c>
      <c r="BL80" s="212" t="n">
        <v>0.275</v>
      </c>
      <c r="BM80" s="212" t="n">
        <v>0.275</v>
      </c>
      <c r="BN80" s="212" t="n">
        <v>0.465</v>
      </c>
    </row>
    <row r="81" customFormat="false" ht="12.75" hidden="false" customHeight="false" outlineLevel="0" collapsed="false">
      <c r="C81" s="244"/>
      <c r="G81" s="200" t="n">
        <v>39052</v>
      </c>
      <c r="H81" s="0" t="n">
        <v>3.136</v>
      </c>
      <c r="I81" s="215" t="n">
        <v>0.24</v>
      </c>
      <c r="J81" s="212" t="n">
        <v>0.069558994691</v>
      </c>
      <c r="K81" s="212" t="n">
        <v>-0.1975</v>
      </c>
      <c r="L81" s="212" t="n">
        <v>-0.2125</v>
      </c>
      <c r="M81" s="252" t="n">
        <v>-0.105</v>
      </c>
      <c r="N81" s="252" t="n">
        <v>-0.2825</v>
      </c>
      <c r="O81" s="212" t="n">
        <v>-0.085</v>
      </c>
      <c r="P81" s="212" t="n">
        <v>-0.0575</v>
      </c>
      <c r="Q81" s="212" t="n">
        <v>-0.1675</v>
      </c>
      <c r="R81" s="212" t="n">
        <v>-0.1675</v>
      </c>
      <c r="S81" s="212" t="n">
        <v>-0.1975</v>
      </c>
      <c r="T81" s="212" t="n">
        <v>-0.1975</v>
      </c>
      <c r="U81" s="212" t="n">
        <v>-0.10125</v>
      </c>
      <c r="V81" s="212" t="n">
        <v>-0.0575</v>
      </c>
      <c r="W81" s="212" t="n">
        <v>0.27</v>
      </c>
      <c r="X81" s="212" t="n">
        <v>0.27</v>
      </c>
      <c r="Y81" s="212" t="n">
        <v>0.175</v>
      </c>
      <c r="Z81" s="212" t="n">
        <v>0.04</v>
      </c>
      <c r="AA81" s="212" t="n">
        <v>0.305</v>
      </c>
      <c r="AB81" s="212" t="n">
        <v>0.3375</v>
      </c>
      <c r="AC81" s="212" t="n">
        <v>-0.0285</v>
      </c>
      <c r="AD81" s="212" t="n">
        <v>-0.0325</v>
      </c>
      <c r="AE81" s="212" t="n">
        <v>-0.0125</v>
      </c>
      <c r="AF81" s="212" t="n">
        <v>-0.03</v>
      </c>
      <c r="AG81" s="212" t="n">
        <v>0.005</v>
      </c>
      <c r="AH81" s="212" t="n">
        <v>-0.0075</v>
      </c>
      <c r="AI81" s="212" t="n">
        <v>-0.065</v>
      </c>
      <c r="AJ81" s="212" t="n">
        <v>-0.049</v>
      </c>
      <c r="AK81" s="212" t="n">
        <v>-0.0605</v>
      </c>
      <c r="AL81" s="212" t="n">
        <v>-0.0165</v>
      </c>
      <c r="AM81" s="212" t="n">
        <v>-0.075</v>
      </c>
      <c r="AN81" s="212" t="n">
        <v>-0.145</v>
      </c>
      <c r="AO81" s="212" t="n">
        <v>-0.0125</v>
      </c>
      <c r="AP81" s="212" t="n">
        <v>0.014</v>
      </c>
      <c r="AQ81" s="212" t="n">
        <v>1.19</v>
      </c>
      <c r="AR81" s="212" t="n">
        <v>-0.055</v>
      </c>
      <c r="AS81" s="212" t="n">
        <v>-0.31</v>
      </c>
      <c r="AT81" s="212" t="n">
        <v>-0.1275</v>
      </c>
      <c r="AU81" s="212" t="n">
        <v>-0.17</v>
      </c>
      <c r="AV81" s="212" t="n">
        <v>0.06</v>
      </c>
      <c r="AW81" s="212" t="n">
        <v>-0.26</v>
      </c>
      <c r="AX81" s="212" t="n">
        <v>-0.31</v>
      </c>
      <c r="AY81" s="212" t="n">
        <v>0.14</v>
      </c>
      <c r="AZ81" s="212" t="n">
        <v>-0.31</v>
      </c>
      <c r="BA81" s="212" t="n">
        <v>-0.1435</v>
      </c>
      <c r="BB81" s="212" t="n">
        <v>-0.125</v>
      </c>
      <c r="BC81" s="212" t="n">
        <v>-0.1435</v>
      </c>
      <c r="BD81" s="212" t="n">
        <v>-0.0575</v>
      </c>
      <c r="BE81" s="212" t="n">
        <v>-0.1335</v>
      </c>
      <c r="BF81" s="212" t="n">
        <v>-0.0215</v>
      </c>
      <c r="BG81" s="212" t="n">
        <v>-0.0775</v>
      </c>
      <c r="BH81" s="212" t="n">
        <v>-0.09</v>
      </c>
      <c r="BI81" s="212" t="n">
        <v>-0.065</v>
      </c>
      <c r="BJ81" s="212" t="n">
        <v>0.09</v>
      </c>
      <c r="BK81" s="212" t="n">
        <v>0.245</v>
      </c>
      <c r="BL81" s="212" t="n">
        <v>0.315</v>
      </c>
      <c r="BM81" s="212" t="n">
        <v>0.315</v>
      </c>
      <c r="BN81" s="212" t="n">
        <v>0.8</v>
      </c>
    </row>
    <row r="82" customFormat="false" ht="12.75" hidden="false" customHeight="false" outlineLevel="0" collapsed="false">
      <c r="C82" s="244"/>
      <c r="G82" s="200" t="n">
        <v>39083</v>
      </c>
      <c r="H82" s="0" t="n">
        <v>3.41</v>
      </c>
      <c r="I82" s="215" t="n">
        <v>0.245</v>
      </c>
      <c r="J82" s="212" t="n">
        <v>0.069575251066209</v>
      </c>
      <c r="K82" s="212" t="n">
        <v>-0.2</v>
      </c>
      <c r="L82" s="212" t="n">
        <v>-0.215</v>
      </c>
      <c r="M82" s="252" t="n">
        <v>-0.09</v>
      </c>
      <c r="N82" s="252" t="n">
        <v>-0.265</v>
      </c>
      <c r="O82" s="212" t="n">
        <v>-0.07</v>
      </c>
      <c r="P82" s="212" t="n">
        <v>-0.0575</v>
      </c>
      <c r="Q82" s="212" t="n">
        <v>-0.17</v>
      </c>
      <c r="R82" s="212" t="n">
        <v>-0.17</v>
      </c>
      <c r="S82" s="212" t="n">
        <v>-0.2</v>
      </c>
      <c r="T82" s="212" t="n">
        <v>-0.2</v>
      </c>
      <c r="U82" s="212" t="n">
        <v>-0.1025</v>
      </c>
      <c r="V82" s="212" t="n">
        <v>-0.0575</v>
      </c>
      <c r="W82" s="212" t="n">
        <v>0.315</v>
      </c>
      <c r="X82" s="212" t="n">
        <v>0.315</v>
      </c>
      <c r="Y82" s="212" t="n">
        <v>0.22</v>
      </c>
      <c r="Z82" s="212" t="n">
        <v>0.04</v>
      </c>
      <c r="AA82" s="212" t="n">
        <v>0.305</v>
      </c>
      <c r="AB82" s="212" t="n">
        <v>0.4375</v>
      </c>
      <c r="AC82" s="212" t="n">
        <v>-0.024</v>
      </c>
      <c r="AD82" s="212" t="n">
        <v>-0.0325</v>
      </c>
      <c r="AE82" s="212" t="n">
        <v>-0.0125</v>
      </c>
      <c r="AF82" s="212" t="n">
        <v>-0.03</v>
      </c>
      <c r="AG82" s="212" t="n">
        <v>0.005</v>
      </c>
      <c r="AH82" s="212" t="n">
        <v>-0.0075</v>
      </c>
      <c r="AI82" s="212" t="n">
        <v>-0.065</v>
      </c>
      <c r="AJ82" s="212" t="n">
        <v>-0.047</v>
      </c>
      <c r="AK82" s="212" t="n">
        <v>-0.0605</v>
      </c>
      <c r="AL82" s="212" t="n">
        <v>-0.0165</v>
      </c>
      <c r="AM82" s="212" t="n">
        <v>-0.068</v>
      </c>
      <c r="AN82" s="212" t="n">
        <v>-0.1475</v>
      </c>
      <c r="AO82" s="212" t="n">
        <v>-0.0105</v>
      </c>
      <c r="AP82" s="212" t="n">
        <v>0.014</v>
      </c>
      <c r="AQ82" s="212" t="n">
        <v>1.525</v>
      </c>
      <c r="AR82" s="212" t="n">
        <v>-0.0575</v>
      </c>
      <c r="AS82" s="212" t="n">
        <v>-0.31</v>
      </c>
      <c r="AT82" s="212" t="n">
        <v>-0.1275</v>
      </c>
      <c r="AU82" s="212" t="n">
        <v>-0.17</v>
      </c>
      <c r="AV82" s="212" t="n">
        <v>0.13</v>
      </c>
      <c r="AW82" s="212" t="n">
        <v>-0.26</v>
      </c>
      <c r="AX82" s="212" t="n">
        <v>-0.31</v>
      </c>
      <c r="AY82" s="212" t="n">
        <v>0.14</v>
      </c>
      <c r="AZ82" s="212" t="n">
        <v>-0.31</v>
      </c>
      <c r="BA82" s="212" t="n">
        <v>-0.1285</v>
      </c>
      <c r="BC82" s="212" t="n">
        <v>-0.1285</v>
      </c>
      <c r="BD82" s="212" t="n">
        <v>-0.0575</v>
      </c>
      <c r="BE82" s="212" t="n">
        <v>-0.139</v>
      </c>
      <c r="BF82" s="212" t="n">
        <v>-0.0215</v>
      </c>
      <c r="BG82" s="212" t="n">
        <v>-0.0775</v>
      </c>
      <c r="BH82" s="212" t="n">
        <v>-0.0925</v>
      </c>
      <c r="BI82" s="212" t="n">
        <v>-0.065</v>
      </c>
      <c r="BJ82" s="212" t="n">
        <v>0.09</v>
      </c>
      <c r="BK82" s="212" t="n">
        <v>0.28</v>
      </c>
      <c r="BL82" s="212" t="n">
        <v>0.36</v>
      </c>
      <c r="BM82" s="212" t="n">
        <v>0.36</v>
      </c>
      <c r="BN82" s="212" t="n">
        <v>0.975</v>
      </c>
    </row>
    <row r="83" customFormat="false" ht="12.75" hidden="false" customHeight="false" outlineLevel="0" collapsed="false">
      <c r="C83" s="244"/>
      <c r="G83" s="200" t="n">
        <v>39114</v>
      </c>
      <c r="H83" s="0" t="n">
        <v>3.284</v>
      </c>
      <c r="I83" s="215" t="n">
        <v>0.23</v>
      </c>
      <c r="J83" s="212" t="n">
        <v>0.069591507441507</v>
      </c>
      <c r="K83" s="212" t="n">
        <v>-0.2025</v>
      </c>
      <c r="L83" s="212" t="n">
        <v>-0.2175</v>
      </c>
      <c r="M83" s="252" t="n">
        <v>-0.09</v>
      </c>
      <c r="N83" s="252" t="n">
        <v>-0.2675</v>
      </c>
      <c r="O83" s="212" t="n">
        <v>-0.07</v>
      </c>
      <c r="P83" s="212" t="n">
        <v>-0.0575</v>
      </c>
      <c r="Q83" s="212" t="n">
        <v>-0.1725</v>
      </c>
      <c r="R83" s="212" t="n">
        <v>-0.1725</v>
      </c>
      <c r="S83" s="212" t="n">
        <v>-0.2025</v>
      </c>
      <c r="T83" s="212" t="n">
        <v>-0.2025</v>
      </c>
      <c r="U83" s="212" t="n">
        <v>-0.09375</v>
      </c>
      <c r="V83" s="212" t="n">
        <v>-0.0575</v>
      </c>
      <c r="W83" s="212" t="n">
        <v>0.29</v>
      </c>
      <c r="X83" s="212" t="n">
        <v>0.29</v>
      </c>
      <c r="Y83" s="212" t="n">
        <v>0.195</v>
      </c>
      <c r="Z83" s="212" t="n">
        <v>0.04</v>
      </c>
      <c r="AA83" s="212" t="n">
        <v>0.305</v>
      </c>
      <c r="AB83" s="212" t="n">
        <v>0.435</v>
      </c>
      <c r="AC83" s="212" t="n">
        <v>-0.024</v>
      </c>
      <c r="AD83" s="212" t="n">
        <v>-0.0325</v>
      </c>
      <c r="AE83" s="212" t="n">
        <v>-0.0125</v>
      </c>
      <c r="AF83" s="212" t="n">
        <v>-0.03</v>
      </c>
      <c r="AG83" s="212" t="n">
        <v>0.005</v>
      </c>
      <c r="AH83" s="212" t="n">
        <v>-0.0075</v>
      </c>
      <c r="AI83" s="212" t="n">
        <v>-0.065</v>
      </c>
      <c r="AJ83" s="212" t="n">
        <v>-0.047</v>
      </c>
      <c r="AK83" s="212" t="n">
        <v>-0.0605</v>
      </c>
      <c r="AL83" s="212" t="n">
        <v>-0.0165</v>
      </c>
      <c r="AM83" s="212" t="n">
        <v>-0.068</v>
      </c>
      <c r="AN83" s="212" t="n">
        <v>-0.13</v>
      </c>
      <c r="AO83" s="212" t="n">
        <v>-0.0105</v>
      </c>
      <c r="AP83" s="212" t="n">
        <v>0.014</v>
      </c>
      <c r="AQ83" s="212" t="n">
        <v>1.455</v>
      </c>
      <c r="AR83" s="212" t="n">
        <v>-0.04</v>
      </c>
      <c r="AS83" s="212" t="n">
        <v>-0.31</v>
      </c>
      <c r="AT83" s="212" t="n">
        <v>-0.1275</v>
      </c>
      <c r="AU83" s="212" t="n">
        <v>-0.17</v>
      </c>
      <c r="AV83" s="212" t="n">
        <v>0</v>
      </c>
      <c r="AW83" s="212" t="n">
        <v>-0.26</v>
      </c>
      <c r="AX83" s="212" t="n">
        <v>-0.31</v>
      </c>
      <c r="AY83" s="212" t="n">
        <v>0.14</v>
      </c>
      <c r="AZ83" s="212" t="n">
        <v>-0.31</v>
      </c>
      <c r="BA83" s="212" t="n">
        <v>-0.131</v>
      </c>
      <c r="BC83" s="212" t="n">
        <v>-0.131</v>
      </c>
      <c r="BD83" s="212" t="n">
        <v>-0.0575</v>
      </c>
      <c r="BE83" s="212" t="n">
        <v>-0.1215</v>
      </c>
      <c r="BF83" s="212" t="n">
        <v>-0.0215</v>
      </c>
      <c r="BG83" s="212" t="n">
        <v>-0.0775</v>
      </c>
      <c r="BH83" s="212" t="n">
        <v>-0.075</v>
      </c>
      <c r="BI83" s="212" t="n">
        <v>-0.065</v>
      </c>
      <c r="BJ83" s="212" t="n">
        <v>0.09</v>
      </c>
      <c r="BK83" s="212" t="n">
        <v>0.33</v>
      </c>
      <c r="BL83" s="212" t="n">
        <v>0.335</v>
      </c>
      <c r="BM83" s="212" t="n">
        <v>0.335</v>
      </c>
      <c r="BN83" s="212" t="n">
        <v>0.975</v>
      </c>
    </row>
    <row r="84" customFormat="false" ht="12.75" hidden="false" customHeight="false" outlineLevel="0" collapsed="false">
      <c r="C84" s="244"/>
      <c r="G84" s="200" t="n">
        <v>39142</v>
      </c>
      <c r="H84" s="0" t="n">
        <v>3.126</v>
      </c>
      <c r="I84" s="215" t="n">
        <v>0.22</v>
      </c>
      <c r="J84" s="212" t="n">
        <v>0.069606190619271</v>
      </c>
      <c r="K84" s="212" t="n">
        <v>-0.205</v>
      </c>
      <c r="L84" s="212" t="n">
        <v>-0.22</v>
      </c>
      <c r="M84" s="252" t="n">
        <v>-0.09</v>
      </c>
      <c r="N84" s="252" t="n">
        <v>-0.27</v>
      </c>
      <c r="O84" s="212" t="n">
        <v>-0.07</v>
      </c>
      <c r="P84" s="212" t="n">
        <v>-0.0575</v>
      </c>
      <c r="Q84" s="212" t="n">
        <v>-0.175</v>
      </c>
      <c r="R84" s="212" t="n">
        <v>-0.175</v>
      </c>
      <c r="S84" s="212" t="n">
        <v>-0.205</v>
      </c>
      <c r="T84" s="212" t="n">
        <v>-0.205</v>
      </c>
      <c r="U84" s="212" t="n">
        <v>-0.0875</v>
      </c>
      <c r="V84" s="212" t="n">
        <v>-0.0575</v>
      </c>
      <c r="W84" s="212" t="n">
        <v>0.2875</v>
      </c>
      <c r="X84" s="212" t="n">
        <v>0.2875</v>
      </c>
      <c r="Y84" s="212" t="n">
        <v>0.1925</v>
      </c>
      <c r="Z84" s="212" t="n">
        <v>0.04</v>
      </c>
      <c r="AA84" s="212" t="n">
        <v>0.265</v>
      </c>
      <c r="AB84" s="212" t="n">
        <v>0.3025</v>
      </c>
      <c r="AC84" s="212" t="n">
        <v>-0.024</v>
      </c>
      <c r="AD84" s="212" t="n">
        <v>-0.0325</v>
      </c>
      <c r="AE84" s="212" t="n">
        <v>0.006</v>
      </c>
      <c r="AF84" s="212" t="n">
        <v>-0.0115</v>
      </c>
      <c r="AG84" s="212" t="n">
        <v>0.005</v>
      </c>
      <c r="AH84" s="212" t="n">
        <v>-0.0075</v>
      </c>
      <c r="AI84" s="212" t="n">
        <v>-0.065</v>
      </c>
      <c r="AJ84" s="212" t="n">
        <v>-0.047</v>
      </c>
      <c r="AK84" s="212" t="n">
        <v>-0.0605</v>
      </c>
      <c r="AL84" s="212" t="n">
        <v>-0.0165</v>
      </c>
      <c r="AM84" s="212" t="n">
        <v>-0.075</v>
      </c>
      <c r="AN84" s="212" t="n">
        <v>-0.1175</v>
      </c>
      <c r="AO84" s="212" t="n">
        <v>-0.0105</v>
      </c>
      <c r="AP84" s="212" t="n">
        <v>0.014</v>
      </c>
      <c r="AQ84" s="212" t="n">
        <v>0.835</v>
      </c>
      <c r="AR84" s="212" t="n">
        <v>-0.0275</v>
      </c>
      <c r="AS84" s="212" t="n">
        <v>-0.31</v>
      </c>
      <c r="AT84" s="212" t="n">
        <v>-0.1325</v>
      </c>
      <c r="AU84" s="212" t="n">
        <v>-0.17</v>
      </c>
      <c r="AV84" s="212" t="n">
        <v>-0.18</v>
      </c>
      <c r="AW84" s="212" t="n">
        <v>-0.26</v>
      </c>
      <c r="AX84" s="212" t="n">
        <v>-0.31</v>
      </c>
      <c r="AY84" s="212" t="n">
        <v>0.14</v>
      </c>
      <c r="AZ84" s="212" t="n">
        <v>-0.31</v>
      </c>
      <c r="BA84" s="212" t="n">
        <v>-0.111</v>
      </c>
      <c r="BC84" s="212" t="n">
        <v>-0.111</v>
      </c>
      <c r="BD84" s="212" t="n">
        <v>-0.0575</v>
      </c>
      <c r="BE84" s="212" t="n">
        <v>-0.104</v>
      </c>
      <c r="BF84" s="212" t="n">
        <v>-0.0215</v>
      </c>
      <c r="BG84" s="212" t="n">
        <v>-0.0775</v>
      </c>
      <c r="BH84" s="212" t="n">
        <v>-0.0625</v>
      </c>
      <c r="BI84" s="212" t="n">
        <v>-0.065</v>
      </c>
      <c r="BJ84" s="212" t="n">
        <v>0.09</v>
      </c>
      <c r="BK84" s="212" t="n">
        <v>0.32</v>
      </c>
      <c r="BL84" s="212" t="n">
        <v>0.3325</v>
      </c>
      <c r="BM84" s="212" t="n">
        <v>0.3325</v>
      </c>
      <c r="BN84" s="212" t="n">
        <v>0.6075</v>
      </c>
    </row>
    <row r="85" customFormat="false" ht="12.75" hidden="false" customHeight="false" outlineLevel="0" collapsed="false">
      <c r="C85" s="244"/>
      <c r="G85" s="200" t="n">
        <v>39173</v>
      </c>
      <c r="H85" s="0" t="n">
        <v>2.96</v>
      </c>
      <c r="I85" s="215" t="n">
        <v>0.22</v>
      </c>
      <c r="J85" s="212" t="n">
        <v>0.069622446994737</v>
      </c>
      <c r="K85" s="212" t="n">
        <v>-0.195</v>
      </c>
      <c r="L85" s="212" t="n">
        <v>-0.21</v>
      </c>
      <c r="M85" s="252" t="n">
        <v>-0.17</v>
      </c>
      <c r="N85" s="252" t="n">
        <v>-0.26</v>
      </c>
      <c r="O85" s="212" t="n">
        <v>-0.15</v>
      </c>
      <c r="P85" s="212" t="n">
        <v>-0.055</v>
      </c>
      <c r="Q85" s="212" t="n">
        <v>-0.075</v>
      </c>
      <c r="R85" s="212" t="n">
        <v>-0.165</v>
      </c>
      <c r="S85" s="212" t="n">
        <v>-0.195</v>
      </c>
      <c r="T85" s="212" t="n">
        <v>-0.195</v>
      </c>
      <c r="U85" s="212" t="n">
        <v>-0.065</v>
      </c>
      <c r="V85" s="212" t="n">
        <v>-0.055</v>
      </c>
      <c r="W85" s="212" t="n">
        <v>0.1925</v>
      </c>
      <c r="X85" s="212" t="n">
        <v>0.1925</v>
      </c>
      <c r="Y85" s="212" t="n">
        <v>0.0975</v>
      </c>
      <c r="Z85" s="212" t="n">
        <v>0.215</v>
      </c>
      <c r="AA85" s="212" t="n">
        <v>0.195</v>
      </c>
      <c r="AB85" s="212" t="n">
        <v>0.25</v>
      </c>
      <c r="AC85" s="212" t="n">
        <v>-0.0235</v>
      </c>
      <c r="AD85" s="212" t="n">
        <v>-0.025</v>
      </c>
      <c r="AE85" s="212" t="n">
        <v>0.006</v>
      </c>
      <c r="AF85" s="212" t="n">
        <v>-0.0115</v>
      </c>
      <c r="AG85" s="212" t="n">
        <v>0.005</v>
      </c>
      <c r="AH85" s="212" t="n">
        <v>0.0025</v>
      </c>
      <c r="AI85" s="212" t="n">
        <v>-0.0625</v>
      </c>
      <c r="AJ85" s="212" t="n">
        <v>-0.0495</v>
      </c>
      <c r="AK85" s="212" t="n">
        <v>-0.058</v>
      </c>
      <c r="AL85" s="212" t="n">
        <v>-0.019</v>
      </c>
      <c r="AM85" s="212" t="n">
        <v>-0.068</v>
      </c>
      <c r="AN85" s="212" t="n">
        <v>-0.075</v>
      </c>
      <c r="AO85" s="212" t="n">
        <v>-0.018</v>
      </c>
      <c r="AP85" s="212" t="n">
        <v>0.0065</v>
      </c>
      <c r="AQ85" s="212" t="n">
        <v>0.45</v>
      </c>
      <c r="AR85" s="212" t="n">
        <v>0.015</v>
      </c>
      <c r="AS85" s="212" t="n">
        <v>-0.385</v>
      </c>
      <c r="AT85" s="212" t="n">
        <v>-0.12</v>
      </c>
      <c r="AU85" s="212" t="n">
        <v>-0.17</v>
      </c>
      <c r="AV85" s="212" t="n">
        <v>-0.29</v>
      </c>
      <c r="AW85" s="212" t="n">
        <v>-0.335</v>
      </c>
      <c r="AX85" s="212" t="n">
        <v>-0.385</v>
      </c>
      <c r="AY85" s="212" t="n">
        <v>0.315</v>
      </c>
      <c r="AZ85" s="212" t="n">
        <v>-0.385</v>
      </c>
      <c r="BA85" s="212" t="n">
        <v>-0.1065</v>
      </c>
      <c r="BC85" s="212" t="n">
        <v>-0.1065</v>
      </c>
      <c r="BD85" s="212" t="n">
        <v>-0.055</v>
      </c>
      <c r="BE85" s="212" t="n">
        <v>-0.0965</v>
      </c>
      <c r="BF85" s="212" t="n">
        <v>-0.019</v>
      </c>
      <c r="BG85" s="212" t="n">
        <v>-0.06</v>
      </c>
      <c r="BH85" s="212" t="n">
        <v>-0.02</v>
      </c>
      <c r="BI85" s="212" t="n">
        <v>-0.0625</v>
      </c>
      <c r="BJ85" s="212" t="n">
        <v>0.12</v>
      </c>
      <c r="BK85" s="212" t="n">
        <v>0.1475</v>
      </c>
      <c r="BL85" s="212" t="n">
        <v>0.2225</v>
      </c>
      <c r="BM85" s="212" t="n">
        <v>0.2225</v>
      </c>
      <c r="BN85" s="212" t="n">
        <v>0.355</v>
      </c>
    </row>
    <row r="86" customFormat="false" ht="12.75" hidden="false" customHeight="false" outlineLevel="0" collapsed="false">
      <c r="C86" s="244"/>
      <c r="G86" s="200" t="n">
        <v>39203</v>
      </c>
      <c r="H86" s="0" t="n">
        <v>2.949</v>
      </c>
      <c r="I86" s="215" t="n">
        <v>0.22</v>
      </c>
      <c r="J86" s="212" t="n">
        <v>0.069638178971076</v>
      </c>
      <c r="K86" s="212" t="n">
        <v>-0.195</v>
      </c>
      <c r="L86" s="212" t="n">
        <v>-0.21</v>
      </c>
      <c r="M86" s="252" t="n">
        <v>-0.185</v>
      </c>
      <c r="N86" s="252" t="n">
        <v>-0.26</v>
      </c>
      <c r="O86" s="212" t="n">
        <v>-0.165</v>
      </c>
      <c r="P86" s="212" t="n">
        <v>-0.055</v>
      </c>
      <c r="Q86" s="212" t="n">
        <v>-0.075</v>
      </c>
      <c r="R86" s="212" t="n">
        <v>-0.165</v>
      </c>
      <c r="S86" s="212" t="n">
        <v>-0.195</v>
      </c>
      <c r="T86" s="212" t="n">
        <v>-0.195</v>
      </c>
      <c r="U86" s="212" t="n">
        <v>-0.065</v>
      </c>
      <c r="V86" s="212" t="n">
        <v>-0.055</v>
      </c>
      <c r="W86" s="212" t="n">
        <v>0.2025</v>
      </c>
      <c r="X86" s="212" t="n">
        <v>0.2025</v>
      </c>
      <c r="Y86" s="212" t="n">
        <v>0.1075</v>
      </c>
      <c r="Z86" s="212" t="n">
        <v>0.215</v>
      </c>
      <c r="AA86" s="212" t="n">
        <v>0.1825</v>
      </c>
      <c r="AB86" s="212" t="n">
        <v>0.2025</v>
      </c>
      <c r="AC86" s="212" t="n">
        <v>-0.0235</v>
      </c>
      <c r="AD86" s="212" t="n">
        <v>-0.02525</v>
      </c>
      <c r="AE86" s="212" t="n">
        <v>0.00575</v>
      </c>
      <c r="AF86" s="212" t="n">
        <v>-0.01175</v>
      </c>
      <c r="AG86" s="212" t="n">
        <v>0.005</v>
      </c>
      <c r="AH86" s="212" t="n">
        <v>0.0025</v>
      </c>
      <c r="AI86" s="212" t="n">
        <v>-0.0625</v>
      </c>
      <c r="AJ86" s="212" t="n">
        <v>-0.0495</v>
      </c>
      <c r="AK86" s="212" t="n">
        <v>-0.058</v>
      </c>
      <c r="AL86" s="212" t="n">
        <v>-0.019</v>
      </c>
      <c r="AM86" s="212" t="n">
        <v>-0.068</v>
      </c>
      <c r="AN86" s="212" t="n">
        <v>-0.075</v>
      </c>
      <c r="AO86" s="212" t="n">
        <v>-0.018</v>
      </c>
      <c r="AP86" s="212" t="n">
        <v>0.0065</v>
      </c>
      <c r="AQ86" s="212" t="n">
        <v>0.405</v>
      </c>
      <c r="AR86" s="212" t="n">
        <v>0.015</v>
      </c>
      <c r="AS86" s="212" t="n">
        <v>-0.385</v>
      </c>
      <c r="AT86" s="212" t="n">
        <v>-0.12</v>
      </c>
      <c r="AU86" s="212" t="n">
        <v>-0.17</v>
      </c>
      <c r="AV86" s="212" t="n">
        <v>-0.29</v>
      </c>
      <c r="AW86" s="212" t="n">
        <v>-0.335</v>
      </c>
      <c r="AX86" s="212" t="n">
        <v>-0.385</v>
      </c>
      <c r="AY86" s="212" t="n">
        <v>0.315</v>
      </c>
      <c r="AZ86" s="212" t="n">
        <v>-0.385</v>
      </c>
      <c r="BA86" s="212" t="n">
        <v>-0.104</v>
      </c>
      <c r="BC86" s="212" t="n">
        <v>-0.104</v>
      </c>
      <c r="BD86" s="212" t="n">
        <v>-0.055</v>
      </c>
      <c r="BE86" s="212" t="n">
        <v>-0.0965</v>
      </c>
      <c r="BF86" s="212" t="n">
        <v>-0.019</v>
      </c>
      <c r="BG86" s="212" t="n">
        <v>-0.06</v>
      </c>
      <c r="BH86" s="212" t="n">
        <v>-0.02</v>
      </c>
      <c r="BI86" s="212" t="n">
        <v>-0.0625</v>
      </c>
      <c r="BJ86" s="212" t="n">
        <v>0.12</v>
      </c>
      <c r="BK86" s="212" t="n">
        <v>0.1475</v>
      </c>
      <c r="BL86" s="212" t="n">
        <v>0.2325</v>
      </c>
      <c r="BM86" s="212" t="n">
        <v>0.2325</v>
      </c>
      <c r="BN86" s="212" t="n">
        <v>0.2875</v>
      </c>
    </row>
    <row r="87" customFormat="false" ht="12.75" hidden="false" customHeight="false" outlineLevel="0" collapsed="false">
      <c r="C87" s="244"/>
      <c r="G87" s="200" t="n">
        <v>39234</v>
      </c>
      <c r="H87" s="0" t="n">
        <v>2.973</v>
      </c>
      <c r="I87" s="215" t="n">
        <v>0.21</v>
      </c>
      <c r="J87" s="212" t="n">
        <v>0.069654435346714</v>
      </c>
      <c r="K87" s="212" t="n">
        <v>-0.195</v>
      </c>
      <c r="L87" s="212" t="n">
        <v>-0.21</v>
      </c>
      <c r="M87" s="252" t="n">
        <v>-0.195</v>
      </c>
      <c r="N87" s="252" t="n">
        <v>-0.26</v>
      </c>
      <c r="O87" s="212" t="n">
        <v>-0.175</v>
      </c>
      <c r="P87" s="212" t="n">
        <v>-0.055</v>
      </c>
      <c r="Q87" s="212" t="n">
        <v>-0.075</v>
      </c>
      <c r="R87" s="212" t="n">
        <v>-0.165</v>
      </c>
      <c r="S87" s="212" t="n">
        <v>-0.195</v>
      </c>
      <c r="T87" s="212" t="n">
        <v>-0.195</v>
      </c>
      <c r="U87" s="212" t="n">
        <v>-0.0625</v>
      </c>
      <c r="V87" s="212" t="n">
        <v>-0.055</v>
      </c>
      <c r="W87" s="212" t="n">
        <v>0.1975</v>
      </c>
      <c r="X87" s="212" t="n">
        <v>0.1975</v>
      </c>
      <c r="Y87" s="212" t="n">
        <v>0.1025</v>
      </c>
      <c r="Z87" s="212" t="n">
        <v>0</v>
      </c>
      <c r="AA87" s="212" t="n">
        <v>0.1825</v>
      </c>
      <c r="AB87" s="212" t="n">
        <v>0.2025</v>
      </c>
      <c r="AC87" s="212" t="n">
        <v>-0.0235</v>
      </c>
      <c r="AD87" s="212" t="n">
        <v>-0.02525</v>
      </c>
      <c r="AE87" s="212" t="n">
        <v>0.00575</v>
      </c>
      <c r="AF87" s="212" t="n">
        <v>-0.01175</v>
      </c>
      <c r="AG87" s="212" t="n">
        <v>0.005</v>
      </c>
      <c r="AH87" s="212" t="n">
        <v>0.0025</v>
      </c>
      <c r="AI87" s="212" t="n">
        <v>-0.0625</v>
      </c>
      <c r="AJ87" s="212" t="n">
        <v>-0.0495</v>
      </c>
      <c r="AK87" s="212" t="n">
        <v>-0.058</v>
      </c>
      <c r="AL87" s="212" t="n">
        <v>-0.019</v>
      </c>
      <c r="AM87" s="212" t="n">
        <v>-0.084</v>
      </c>
      <c r="AN87" s="212" t="n">
        <v>-0.07</v>
      </c>
      <c r="AO87" s="212" t="n">
        <v>-0.018</v>
      </c>
      <c r="AP87" s="212" t="n">
        <v>0.0065</v>
      </c>
      <c r="AQ87" s="212" t="n">
        <v>0.395</v>
      </c>
      <c r="AR87" s="212" t="n">
        <v>0.02</v>
      </c>
      <c r="AS87" s="212" t="n">
        <v>-0.385</v>
      </c>
      <c r="AT87" s="212" t="n">
        <v>-0.12</v>
      </c>
      <c r="AU87" s="212" t="n">
        <v>-0.17</v>
      </c>
      <c r="AV87" s="212" t="n">
        <v>-0.29</v>
      </c>
      <c r="AW87" s="212" t="n">
        <v>-0.335</v>
      </c>
      <c r="AX87" s="212" t="n">
        <v>-0.385</v>
      </c>
      <c r="AY87" s="212" t="n">
        <v>0.315</v>
      </c>
      <c r="AZ87" s="212" t="n">
        <v>-0.385</v>
      </c>
      <c r="BA87" s="212" t="n">
        <v>-0.0965</v>
      </c>
      <c r="BC87" s="212" t="n">
        <v>-0.0965</v>
      </c>
      <c r="BD87" s="212" t="n">
        <v>-0.055</v>
      </c>
      <c r="BE87" s="212" t="n">
        <v>-0.0865</v>
      </c>
      <c r="BF87" s="212" t="n">
        <v>-0.019</v>
      </c>
      <c r="BG87" s="212" t="n">
        <v>-0.06</v>
      </c>
      <c r="BH87" s="212" t="n">
        <v>-0.015</v>
      </c>
      <c r="BI87" s="212" t="n">
        <v>-0.0625</v>
      </c>
      <c r="BJ87" s="212" t="n">
        <v>0.12</v>
      </c>
      <c r="BK87" s="212" t="n">
        <v>0.1475</v>
      </c>
      <c r="BL87" s="212" t="n">
        <v>0.2275</v>
      </c>
      <c r="BM87" s="212" t="n">
        <v>0.2275</v>
      </c>
      <c r="BN87" s="212" t="n">
        <v>0.2875</v>
      </c>
    </row>
    <row r="88" customFormat="false" ht="12.75" hidden="false" customHeight="false" outlineLevel="0" collapsed="false">
      <c r="C88" s="244"/>
      <c r="G88" s="200" t="n">
        <v>39264</v>
      </c>
      <c r="H88" s="0" t="n">
        <v>2.995</v>
      </c>
      <c r="I88" s="215" t="n">
        <v>0.21</v>
      </c>
      <c r="J88" s="212" t="n">
        <v>0.06967016732322</v>
      </c>
      <c r="K88" s="212" t="n">
        <v>-0.195</v>
      </c>
      <c r="L88" s="212" t="n">
        <v>-0.21</v>
      </c>
      <c r="M88" s="252" t="n">
        <v>-0.195</v>
      </c>
      <c r="N88" s="252" t="n">
        <v>-0.28</v>
      </c>
      <c r="O88" s="212" t="n">
        <v>-0.175</v>
      </c>
      <c r="P88" s="212" t="n">
        <v>-0.055</v>
      </c>
      <c r="Q88" s="212" t="n">
        <v>-0.075</v>
      </c>
      <c r="R88" s="212" t="n">
        <v>-0.165</v>
      </c>
      <c r="S88" s="212" t="n">
        <v>-0.195</v>
      </c>
      <c r="T88" s="212" t="n">
        <v>-0.195</v>
      </c>
      <c r="U88" s="212" t="n">
        <v>-0.06125</v>
      </c>
      <c r="V88" s="212" t="n">
        <v>-0.055</v>
      </c>
      <c r="W88" s="212" t="n">
        <v>0.1875</v>
      </c>
      <c r="X88" s="212" t="n">
        <v>0.1875</v>
      </c>
      <c r="Y88" s="212" t="n">
        <v>0.0925</v>
      </c>
      <c r="Z88" s="212" t="n">
        <v>0</v>
      </c>
      <c r="AA88" s="212" t="n">
        <v>0.1825</v>
      </c>
      <c r="AB88" s="212" t="n">
        <v>0.215</v>
      </c>
      <c r="AC88" s="212" t="n">
        <v>-0.0235</v>
      </c>
      <c r="AD88" s="212" t="n">
        <v>-0.02525</v>
      </c>
      <c r="AE88" s="212" t="n">
        <v>0.00575</v>
      </c>
      <c r="AF88" s="212" t="n">
        <v>-0.01175</v>
      </c>
      <c r="AG88" s="212" t="n">
        <v>0.005</v>
      </c>
      <c r="AH88" s="212" t="n">
        <v>0.0025</v>
      </c>
      <c r="AI88" s="212" t="n">
        <v>-0.0625</v>
      </c>
      <c r="AJ88" s="212" t="n">
        <v>-0.0495</v>
      </c>
      <c r="AK88" s="212" t="n">
        <v>-0.058</v>
      </c>
      <c r="AL88" s="212" t="n">
        <v>-0.019</v>
      </c>
      <c r="AM88" s="212" t="n">
        <v>-0.077</v>
      </c>
      <c r="AN88" s="212" t="n">
        <v>-0.0675</v>
      </c>
      <c r="AO88" s="212" t="n">
        <v>-0.018</v>
      </c>
      <c r="AP88" s="212" t="n">
        <v>0.0065</v>
      </c>
      <c r="AQ88" s="212" t="n">
        <v>0.43</v>
      </c>
      <c r="AR88" s="212" t="n">
        <v>0.0225</v>
      </c>
      <c r="AS88" s="212" t="n">
        <v>-0.385</v>
      </c>
      <c r="AT88" s="212" t="n">
        <v>-0.12</v>
      </c>
      <c r="AU88" s="212" t="n">
        <v>-0.17</v>
      </c>
      <c r="AV88" s="212" t="n">
        <v>-0.29</v>
      </c>
      <c r="AW88" s="212" t="n">
        <v>-0.335</v>
      </c>
      <c r="AX88" s="212" t="n">
        <v>-0.385</v>
      </c>
      <c r="AY88" s="212" t="n">
        <v>0.315</v>
      </c>
      <c r="AZ88" s="212" t="n">
        <v>-0.385</v>
      </c>
      <c r="BA88" s="212" t="n">
        <v>-0.104</v>
      </c>
      <c r="BC88" s="212" t="n">
        <v>-0.104</v>
      </c>
      <c r="BD88" s="212" t="n">
        <v>-0.055</v>
      </c>
      <c r="BE88" s="212" t="n">
        <v>-0.0815</v>
      </c>
      <c r="BF88" s="212" t="n">
        <v>-0.019</v>
      </c>
      <c r="BG88" s="212" t="n">
        <v>-0.06</v>
      </c>
      <c r="BH88" s="212" t="n">
        <v>-0.0125</v>
      </c>
      <c r="BI88" s="212" t="n">
        <v>-0.0625</v>
      </c>
      <c r="BJ88" s="212" t="n">
        <v>0.12</v>
      </c>
      <c r="BK88" s="212" t="n">
        <v>0.1475</v>
      </c>
      <c r="BL88" s="212" t="n">
        <v>0.2175</v>
      </c>
      <c r="BM88" s="212" t="n">
        <v>0.2175</v>
      </c>
      <c r="BN88" s="212" t="n">
        <v>0.3</v>
      </c>
    </row>
    <row r="89" customFormat="false" ht="12.75" hidden="false" customHeight="false" outlineLevel="0" collapsed="false">
      <c r="C89" s="244"/>
      <c r="G89" s="200" t="n">
        <v>39295</v>
      </c>
      <c r="H89" s="0" t="n">
        <v>3.016</v>
      </c>
      <c r="I89" s="215" t="n">
        <v>0.21</v>
      </c>
      <c r="J89" s="212" t="n">
        <v>0.069686423699029</v>
      </c>
      <c r="K89" s="212" t="n">
        <v>-0.195</v>
      </c>
      <c r="L89" s="212" t="n">
        <v>-0.21</v>
      </c>
      <c r="M89" s="252" t="n">
        <v>-0.195</v>
      </c>
      <c r="N89" s="252" t="n">
        <v>-0.28</v>
      </c>
      <c r="O89" s="212" t="n">
        <v>-0.175</v>
      </c>
      <c r="P89" s="212" t="n">
        <v>-0.055</v>
      </c>
      <c r="Q89" s="212" t="n">
        <v>-0.075</v>
      </c>
      <c r="R89" s="212" t="n">
        <v>-0.165</v>
      </c>
      <c r="S89" s="212" t="n">
        <v>-0.195</v>
      </c>
      <c r="T89" s="212" t="n">
        <v>-0.195</v>
      </c>
      <c r="U89" s="212" t="n">
        <v>-0.06</v>
      </c>
      <c r="V89" s="212" t="n">
        <v>-0.055</v>
      </c>
      <c r="W89" s="212" t="n">
        <v>0.185</v>
      </c>
      <c r="X89" s="212" t="n">
        <v>0.185</v>
      </c>
      <c r="Y89" s="212" t="n">
        <v>0.09</v>
      </c>
      <c r="Z89" s="212" t="n">
        <v>0</v>
      </c>
      <c r="AA89" s="212" t="n">
        <v>0.1825</v>
      </c>
      <c r="AB89" s="212" t="n">
        <v>0.215</v>
      </c>
      <c r="AC89" s="212" t="n">
        <v>-0.0235</v>
      </c>
      <c r="AD89" s="212" t="n">
        <v>-0.02525</v>
      </c>
      <c r="AE89" s="212" t="n">
        <v>0.00575</v>
      </c>
      <c r="AF89" s="212" t="n">
        <v>-0.01175</v>
      </c>
      <c r="AG89" s="212" t="n">
        <v>0.005</v>
      </c>
      <c r="AH89" s="212" t="n">
        <v>0.0025</v>
      </c>
      <c r="AI89" s="212" t="n">
        <v>-0.0625</v>
      </c>
      <c r="AJ89" s="212" t="n">
        <v>-0.0495</v>
      </c>
      <c r="AK89" s="212" t="n">
        <v>-0.058</v>
      </c>
      <c r="AL89" s="212" t="n">
        <v>-0.019</v>
      </c>
      <c r="AM89" s="212" t="n">
        <v>-0.058</v>
      </c>
      <c r="AN89" s="212" t="n">
        <v>-0.065</v>
      </c>
      <c r="AO89" s="212" t="n">
        <v>-0.018</v>
      </c>
      <c r="AP89" s="212" t="n">
        <v>0.0065</v>
      </c>
      <c r="AQ89" s="212" t="n">
        <v>0.495</v>
      </c>
      <c r="AR89" s="212" t="n">
        <v>0.025</v>
      </c>
      <c r="AS89" s="212" t="n">
        <v>-0.385</v>
      </c>
      <c r="AT89" s="212" t="n">
        <v>-0.12</v>
      </c>
      <c r="AU89" s="212" t="n">
        <v>-0.17</v>
      </c>
      <c r="AV89" s="212" t="n">
        <v>-0.29</v>
      </c>
      <c r="AW89" s="212" t="n">
        <v>-0.335</v>
      </c>
      <c r="AX89" s="212" t="n">
        <v>-0.385</v>
      </c>
      <c r="AY89" s="212" t="n">
        <v>0.315</v>
      </c>
      <c r="AZ89" s="212" t="n">
        <v>-0.385</v>
      </c>
      <c r="BA89" s="212" t="n">
        <v>-0.0915</v>
      </c>
      <c r="BC89" s="212" t="n">
        <v>-0.0915</v>
      </c>
      <c r="BD89" s="212" t="n">
        <v>-0.055</v>
      </c>
      <c r="BE89" s="212" t="n">
        <v>-0.0815</v>
      </c>
      <c r="BF89" s="212" t="n">
        <v>-0.019</v>
      </c>
      <c r="BG89" s="212" t="n">
        <v>-0.06</v>
      </c>
      <c r="BH89" s="212" t="n">
        <v>-0.01</v>
      </c>
      <c r="BI89" s="212" t="n">
        <v>-0.0625</v>
      </c>
      <c r="BJ89" s="212" t="n">
        <v>0.12</v>
      </c>
      <c r="BK89" s="212" t="n">
        <v>0.1475</v>
      </c>
      <c r="BL89" s="212" t="n">
        <v>0.215</v>
      </c>
      <c r="BM89" s="212" t="n">
        <v>0.215</v>
      </c>
      <c r="BN89" s="212" t="n">
        <v>0.3</v>
      </c>
    </row>
    <row r="90" customFormat="false" ht="12.75" hidden="false" customHeight="false" outlineLevel="0" collapsed="false">
      <c r="C90" s="244"/>
      <c r="G90" s="200" t="n">
        <v>39326</v>
      </c>
      <c r="H90" s="0" t="n">
        <v>3.002</v>
      </c>
      <c r="I90" s="215" t="n">
        <v>0.21</v>
      </c>
      <c r="J90" s="212" t="n">
        <v>0.069702680074925</v>
      </c>
      <c r="K90" s="212" t="n">
        <v>-0.195</v>
      </c>
      <c r="L90" s="212" t="n">
        <v>-0.21</v>
      </c>
      <c r="M90" s="252" t="n">
        <v>-0.185</v>
      </c>
      <c r="N90" s="252" t="n">
        <v>-0.28</v>
      </c>
      <c r="O90" s="212" t="n">
        <v>-0.165</v>
      </c>
      <c r="P90" s="212" t="n">
        <v>-0.055</v>
      </c>
      <c r="Q90" s="212" t="n">
        <v>-0.075</v>
      </c>
      <c r="R90" s="212" t="n">
        <v>-0.165</v>
      </c>
      <c r="S90" s="212" t="n">
        <v>-0.195</v>
      </c>
      <c r="T90" s="212" t="n">
        <v>-0.195</v>
      </c>
      <c r="U90" s="212" t="n">
        <v>-0.06375</v>
      </c>
      <c r="V90" s="212" t="n">
        <v>-0.055</v>
      </c>
      <c r="W90" s="212" t="n">
        <v>0.1825</v>
      </c>
      <c r="X90" s="212" t="n">
        <v>0.1825</v>
      </c>
      <c r="Y90" s="212" t="n">
        <v>0.0875</v>
      </c>
      <c r="Z90" s="212" t="n">
        <v>0</v>
      </c>
      <c r="AA90" s="212" t="n">
        <v>0.1825</v>
      </c>
      <c r="AB90" s="212" t="n">
        <v>0.195</v>
      </c>
      <c r="AC90" s="212" t="n">
        <v>-0.0235</v>
      </c>
      <c r="AD90" s="212" t="n">
        <v>-0.02525</v>
      </c>
      <c r="AE90" s="212" t="n">
        <v>0.00575</v>
      </c>
      <c r="AF90" s="212" t="n">
        <v>-0.01175</v>
      </c>
      <c r="AG90" s="212" t="n">
        <v>0.005</v>
      </c>
      <c r="AH90" s="212" t="n">
        <v>0.0025</v>
      </c>
      <c r="AI90" s="212" t="n">
        <v>-0.0625</v>
      </c>
      <c r="AJ90" s="212" t="n">
        <v>-0.047</v>
      </c>
      <c r="AK90" s="212" t="n">
        <v>-0.0555</v>
      </c>
      <c r="AL90" s="212" t="n">
        <v>-0.019</v>
      </c>
      <c r="AM90" s="212" t="n">
        <v>-0.056</v>
      </c>
      <c r="AN90" s="212" t="n">
        <v>-0.0725</v>
      </c>
      <c r="AO90" s="212" t="n">
        <v>-0.018</v>
      </c>
      <c r="AP90" s="212" t="n">
        <v>0.0065</v>
      </c>
      <c r="AQ90" s="212" t="n">
        <v>0.395</v>
      </c>
      <c r="AR90" s="212" t="n">
        <v>0.0175</v>
      </c>
      <c r="AS90" s="212" t="n">
        <v>-0.385</v>
      </c>
      <c r="AT90" s="212" t="n">
        <v>-0.12</v>
      </c>
      <c r="AU90" s="212" t="n">
        <v>-0.17</v>
      </c>
      <c r="AV90" s="212" t="n">
        <v>-0.29</v>
      </c>
      <c r="AW90" s="212" t="n">
        <v>-0.335</v>
      </c>
      <c r="AX90" s="212" t="n">
        <v>-0.385</v>
      </c>
      <c r="AY90" s="212" t="n">
        <v>0.315</v>
      </c>
      <c r="AZ90" s="212" t="n">
        <v>-0.385</v>
      </c>
      <c r="BA90" s="212" t="n">
        <v>-0.0965</v>
      </c>
      <c r="BC90" s="212" t="n">
        <v>-0.0965</v>
      </c>
      <c r="BD90" s="212" t="n">
        <v>-0.055</v>
      </c>
      <c r="BE90" s="212" t="n">
        <v>-0.0965</v>
      </c>
      <c r="BF90" s="212" t="n">
        <v>-0.019</v>
      </c>
      <c r="BG90" s="212" t="n">
        <v>-0.06</v>
      </c>
      <c r="BH90" s="212" t="n">
        <v>-0.0175</v>
      </c>
      <c r="BI90" s="212" t="n">
        <v>-0.0625</v>
      </c>
      <c r="BJ90" s="212" t="n">
        <v>0.12</v>
      </c>
      <c r="BK90" s="212" t="n">
        <v>0.1475</v>
      </c>
      <c r="BL90" s="212" t="n">
        <v>0.2125</v>
      </c>
      <c r="BM90" s="212" t="n">
        <v>0.2125</v>
      </c>
      <c r="BN90" s="212" t="n">
        <v>0.29</v>
      </c>
    </row>
    <row r="91" customFormat="false" ht="12.75" hidden="false" customHeight="false" outlineLevel="0" collapsed="false">
      <c r="C91" s="244"/>
      <c r="G91" s="200" t="n">
        <v>39356</v>
      </c>
      <c r="H91" s="0" t="n">
        <v>3.003</v>
      </c>
      <c r="I91" s="215" t="n">
        <v>0.2</v>
      </c>
      <c r="J91" s="212" t="n">
        <v>0.069715796261551</v>
      </c>
      <c r="K91" s="212" t="n">
        <v>-0.195</v>
      </c>
      <c r="L91" s="212" t="n">
        <v>-0.21</v>
      </c>
      <c r="M91" s="252" t="n">
        <v>-0.17</v>
      </c>
      <c r="N91" s="252" t="n">
        <v>-0.28</v>
      </c>
      <c r="O91" s="212" t="n">
        <v>-0.15</v>
      </c>
      <c r="P91" s="212" t="n">
        <v>-0.055</v>
      </c>
      <c r="Q91" s="212" t="n">
        <v>-0.075</v>
      </c>
      <c r="R91" s="212" t="n">
        <v>-0.165</v>
      </c>
      <c r="S91" s="212" t="n">
        <v>-0.195</v>
      </c>
      <c r="T91" s="212" t="n">
        <v>-0.195</v>
      </c>
      <c r="U91" s="212" t="n">
        <v>-0.06875</v>
      </c>
      <c r="V91" s="212" t="n">
        <v>-0.055</v>
      </c>
      <c r="W91" s="212" t="n">
        <v>0.1975</v>
      </c>
      <c r="X91" s="212" t="n">
        <v>0.1975</v>
      </c>
      <c r="Y91" s="212" t="n">
        <v>0.1025</v>
      </c>
      <c r="Z91" s="212" t="n">
        <v>0</v>
      </c>
      <c r="AA91" s="212" t="n">
        <v>0.1875</v>
      </c>
      <c r="AB91" s="212" t="n">
        <v>0.215</v>
      </c>
      <c r="AC91" s="212" t="n">
        <v>-0.0235</v>
      </c>
      <c r="AD91" s="212" t="n">
        <v>-0.02525</v>
      </c>
      <c r="AE91" s="212" t="n">
        <v>-0.0125</v>
      </c>
      <c r="AF91" s="212" t="n">
        <v>-0.03</v>
      </c>
      <c r="AG91" s="212" t="n">
        <v>0.005</v>
      </c>
      <c r="AH91" s="212" t="n">
        <v>0.0025</v>
      </c>
      <c r="AI91" s="212" t="n">
        <v>-0.0625</v>
      </c>
      <c r="AJ91" s="212" t="n">
        <v>-0.047</v>
      </c>
      <c r="AK91" s="212" t="n">
        <v>-0.0555</v>
      </c>
      <c r="AL91" s="212" t="n">
        <v>-0.019</v>
      </c>
      <c r="AM91" s="212" t="n">
        <v>-0.058</v>
      </c>
      <c r="AN91" s="212" t="n">
        <v>-0.0825</v>
      </c>
      <c r="AO91" s="212" t="n">
        <v>-0.018</v>
      </c>
      <c r="AP91" s="212" t="n">
        <v>0.0065</v>
      </c>
      <c r="AQ91" s="212" t="n">
        <v>0.461</v>
      </c>
      <c r="AR91" s="212" t="n">
        <v>0.0075</v>
      </c>
      <c r="AS91" s="212" t="n">
        <v>-0.385</v>
      </c>
      <c r="AT91" s="212" t="n">
        <v>-0.12</v>
      </c>
      <c r="AU91" s="212" t="n">
        <v>-0.17</v>
      </c>
      <c r="AV91" s="212" t="n">
        <v>-0.29</v>
      </c>
      <c r="AW91" s="212" t="n">
        <v>-0.335</v>
      </c>
      <c r="AX91" s="212" t="n">
        <v>-0.385</v>
      </c>
      <c r="AY91" s="212" t="n">
        <v>0.315</v>
      </c>
      <c r="AZ91" s="212" t="n">
        <v>-0.385</v>
      </c>
      <c r="BA91" s="212" t="n">
        <v>-0.1065</v>
      </c>
      <c r="BC91" s="212" t="n">
        <v>-0.1065</v>
      </c>
      <c r="BD91" s="212" t="n">
        <v>-0.055</v>
      </c>
      <c r="BE91" s="212" t="n">
        <v>-0.099</v>
      </c>
      <c r="BF91" s="212" t="n">
        <v>-0.019</v>
      </c>
      <c r="BG91" s="212" t="n">
        <v>-0.06</v>
      </c>
      <c r="BH91" s="212" t="n">
        <v>-0.0275</v>
      </c>
      <c r="BI91" s="212" t="n">
        <v>-0.0625</v>
      </c>
      <c r="BJ91" s="212" t="n">
        <v>0.12</v>
      </c>
      <c r="BK91" s="212" t="n">
        <v>0.1475</v>
      </c>
      <c r="BL91" s="212" t="n">
        <v>0.2275</v>
      </c>
      <c r="BM91" s="212" t="n">
        <v>0.2275</v>
      </c>
      <c r="BN91" s="212" t="n">
        <v>0.3625</v>
      </c>
    </row>
    <row r="92" customFormat="false" ht="12.75" hidden="false" customHeight="false" outlineLevel="0" collapsed="false">
      <c r="C92" s="244"/>
      <c r="G92" s="200" t="n">
        <v>39387</v>
      </c>
      <c r="H92" s="0" t="n">
        <v>3.075</v>
      </c>
      <c r="I92" s="215" t="n">
        <v>0.2</v>
      </c>
      <c r="J92" s="212" t="n">
        <v>0.069728933810896</v>
      </c>
      <c r="K92" s="212" t="n">
        <v>-0.19</v>
      </c>
      <c r="L92" s="212" t="n">
        <v>-0.2</v>
      </c>
      <c r="M92" s="252" t="n">
        <v>-0.1325</v>
      </c>
      <c r="N92" s="252" t="n">
        <v>-0.275</v>
      </c>
      <c r="O92" s="212" t="n">
        <v>-0.1125</v>
      </c>
      <c r="P92" s="212" t="n">
        <v>-0.055</v>
      </c>
      <c r="Q92" s="212" t="n">
        <v>-0.09</v>
      </c>
      <c r="R92" s="212" t="n">
        <v>-0.16</v>
      </c>
      <c r="S92" s="212" t="n">
        <v>-0.19</v>
      </c>
      <c r="T92" s="212" t="n">
        <v>-0.19</v>
      </c>
      <c r="U92" s="212" t="n">
        <v>-0.08875</v>
      </c>
      <c r="V92" s="212" t="n">
        <v>-0.055</v>
      </c>
      <c r="W92" s="212" t="n">
        <v>0.26</v>
      </c>
      <c r="X92" s="212" t="n">
        <v>0.26</v>
      </c>
      <c r="Y92" s="212" t="n">
        <v>0.165</v>
      </c>
      <c r="Z92" s="212" t="n">
        <v>0</v>
      </c>
      <c r="AA92" s="212" t="n">
        <v>0.27</v>
      </c>
      <c r="AB92" s="212" t="n">
        <v>0.2875</v>
      </c>
      <c r="AC92" s="212" t="n">
        <v>-0.0265</v>
      </c>
      <c r="AD92" s="212" t="n">
        <v>-0.04</v>
      </c>
      <c r="AE92" s="212" t="n">
        <v>-0.0115</v>
      </c>
      <c r="AF92" s="212" t="n">
        <v>-0.029</v>
      </c>
      <c r="AG92" s="212" t="n">
        <v>0.005</v>
      </c>
      <c r="AH92" s="212" t="n">
        <v>-0.0055</v>
      </c>
      <c r="AI92" s="212" t="n">
        <v>-0.065</v>
      </c>
      <c r="AJ92" s="212" t="n">
        <v>-0.047</v>
      </c>
      <c r="AK92" s="212" t="n">
        <v>-0.0585</v>
      </c>
      <c r="AL92" s="212" t="n">
        <v>-0.0155</v>
      </c>
      <c r="AM92" s="212" t="n">
        <v>-0.073</v>
      </c>
      <c r="AN92" s="212" t="n">
        <v>-0.1225</v>
      </c>
      <c r="AO92" s="212" t="n">
        <v>-0.0105</v>
      </c>
      <c r="AP92" s="212" t="n">
        <v>0.015</v>
      </c>
      <c r="AQ92" s="212" t="n">
        <v>0.7675</v>
      </c>
      <c r="AR92" s="212" t="n">
        <v>-0.0325</v>
      </c>
      <c r="AS92" s="212" t="n">
        <v>-0.31</v>
      </c>
      <c r="AT92" s="212" t="n">
        <v>-0.1325</v>
      </c>
      <c r="AU92" s="212" t="n">
        <v>-0.17</v>
      </c>
      <c r="AV92" s="212" t="n">
        <v>0</v>
      </c>
      <c r="AW92" s="212" t="n">
        <v>-0.26</v>
      </c>
      <c r="AX92" s="212" t="n">
        <v>0</v>
      </c>
      <c r="AY92" s="212" t="n">
        <v>0.14</v>
      </c>
      <c r="AZ92" s="212" t="n">
        <v>-0.31</v>
      </c>
      <c r="BA92" s="212" t="n">
        <v>-0.1115</v>
      </c>
      <c r="BC92" s="212" t="n">
        <v>-0.1115</v>
      </c>
      <c r="BD92" s="212" t="n">
        <v>-0.055</v>
      </c>
      <c r="BE92" s="212" t="n">
        <v>-0.0965</v>
      </c>
      <c r="BF92" s="212" t="n">
        <v>-0.0205</v>
      </c>
      <c r="BG92" s="212" t="n">
        <v>-0.075</v>
      </c>
      <c r="BH92" s="212" t="n">
        <v>-0.0675</v>
      </c>
      <c r="BI92" s="212" t="n">
        <v>-0.065</v>
      </c>
      <c r="BJ92" s="212" t="n">
        <v>0.09</v>
      </c>
      <c r="BK92" s="212" t="n">
        <v>0.275</v>
      </c>
      <c r="BL92" s="212" t="n">
        <v>0.305</v>
      </c>
      <c r="BM92" s="212" t="n">
        <v>0.305</v>
      </c>
      <c r="BN92" s="212" t="n">
        <v>0.465</v>
      </c>
    </row>
    <row r="93" customFormat="false" ht="12.75" hidden="false" customHeight="false" outlineLevel="0" collapsed="false">
      <c r="C93" s="244"/>
      <c r="G93" s="200" t="n">
        <v>39417</v>
      </c>
      <c r="H93" s="0" t="n">
        <v>3.145</v>
      </c>
      <c r="I93" s="215" t="n">
        <v>0.2</v>
      </c>
      <c r="J93" s="212" t="n">
        <v>0.069741647568382</v>
      </c>
      <c r="K93" s="212" t="n">
        <v>-0.1975</v>
      </c>
      <c r="L93" s="212" t="n">
        <v>-0.2075</v>
      </c>
      <c r="M93" s="252" t="n">
        <v>-0.125</v>
      </c>
      <c r="N93" s="252" t="n">
        <v>-0.2825</v>
      </c>
      <c r="O93" s="212" t="n">
        <v>-0.105</v>
      </c>
      <c r="P93" s="212" t="n">
        <v>-0.055</v>
      </c>
      <c r="Q93" s="212" t="n">
        <v>-0.09</v>
      </c>
      <c r="R93" s="212" t="n">
        <v>-0.1675</v>
      </c>
      <c r="S93" s="212" t="n">
        <v>-0.1975</v>
      </c>
      <c r="T93" s="212" t="n">
        <v>-0.1975</v>
      </c>
      <c r="U93" s="212" t="n">
        <v>-0.1</v>
      </c>
      <c r="V93" s="212" t="n">
        <v>-0.055</v>
      </c>
      <c r="W93" s="212" t="n">
        <v>0.3</v>
      </c>
      <c r="X93" s="212" t="n">
        <v>0.3</v>
      </c>
      <c r="Y93" s="212" t="n">
        <v>0.205</v>
      </c>
      <c r="Z93" s="212" t="n">
        <v>0</v>
      </c>
      <c r="AA93" s="212" t="n">
        <v>0.305</v>
      </c>
      <c r="AB93" s="212" t="n">
        <v>0.3375</v>
      </c>
      <c r="AC93" s="212" t="n">
        <v>-0.0265</v>
      </c>
      <c r="AD93" s="212" t="n">
        <v>-0.0325</v>
      </c>
      <c r="AE93" s="212" t="n">
        <v>-0.0115</v>
      </c>
      <c r="AF93" s="212" t="n">
        <v>-0.029</v>
      </c>
      <c r="AG93" s="212" t="n">
        <v>0.005</v>
      </c>
      <c r="AH93" s="212" t="n">
        <v>-0.0055</v>
      </c>
      <c r="AI93" s="212" t="n">
        <v>-0.065</v>
      </c>
      <c r="AJ93" s="212" t="n">
        <v>-0.047</v>
      </c>
      <c r="AK93" s="212" t="n">
        <v>-0.0585</v>
      </c>
      <c r="AL93" s="212" t="n">
        <v>-0.0155</v>
      </c>
      <c r="AM93" s="212" t="n">
        <v>-0.073</v>
      </c>
      <c r="AN93" s="212" t="n">
        <v>-0.145</v>
      </c>
      <c r="AO93" s="212" t="n">
        <v>-0.0105</v>
      </c>
      <c r="AP93" s="212" t="n">
        <v>0.015</v>
      </c>
      <c r="AQ93" s="212" t="n">
        <v>1.19</v>
      </c>
      <c r="AR93" s="212" t="n">
        <v>-0.055</v>
      </c>
      <c r="AS93" s="212" t="n">
        <v>-0.31</v>
      </c>
      <c r="AT93" s="212" t="n">
        <v>-0.1275</v>
      </c>
      <c r="AU93" s="212" t="n">
        <v>-0.17</v>
      </c>
      <c r="AV93" s="212" t="n">
        <v>0.06</v>
      </c>
      <c r="AW93" s="212" t="n">
        <v>-0.26</v>
      </c>
      <c r="AX93" s="212" t="n">
        <v>0</v>
      </c>
      <c r="AY93" s="212" t="n">
        <v>0.14</v>
      </c>
      <c r="AZ93" s="212" t="n">
        <v>-0.31</v>
      </c>
      <c r="BA93" s="212" t="n">
        <v>-0.1415</v>
      </c>
      <c r="BC93" s="212" t="n">
        <v>-0.1415</v>
      </c>
      <c r="BD93" s="212" t="n">
        <v>-0.055</v>
      </c>
      <c r="BE93" s="212" t="n">
        <v>-0.1315</v>
      </c>
      <c r="BF93" s="212" t="n">
        <v>-0.0205</v>
      </c>
      <c r="BG93" s="212" t="n">
        <v>-0.075</v>
      </c>
      <c r="BH93" s="212" t="n">
        <v>-0.09</v>
      </c>
      <c r="BI93" s="212" t="n">
        <v>-0.065</v>
      </c>
      <c r="BJ93" s="212" t="n">
        <v>0.09</v>
      </c>
      <c r="BK93" s="212" t="n">
        <v>0.245</v>
      </c>
      <c r="BL93" s="212" t="n">
        <v>0.345</v>
      </c>
      <c r="BM93" s="212" t="n">
        <v>0.345</v>
      </c>
      <c r="BN93" s="212" t="n">
        <v>0.8</v>
      </c>
    </row>
    <row r="94" customFormat="false" ht="12.75" hidden="false" customHeight="false" outlineLevel="0" collapsed="false">
      <c r="C94" s="244"/>
      <c r="G94" s="200" t="n">
        <v>39448</v>
      </c>
      <c r="H94" s="0" t="n">
        <v>3.432</v>
      </c>
      <c r="I94" s="215" t="n">
        <v>0.2</v>
      </c>
      <c r="J94" s="212" t="n">
        <v>0.069754785117839</v>
      </c>
      <c r="K94" s="212" t="n">
        <v>-0.2</v>
      </c>
      <c r="L94" s="212" t="n">
        <v>-0.21</v>
      </c>
      <c r="M94" s="252" t="n">
        <v>-0.11</v>
      </c>
      <c r="N94" s="252" t="n">
        <v>-0.265</v>
      </c>
      <c r="O94" s="212" t="n">
        <v>-0.09</v>
      </c>
      <c r="P94" s="212" t="n">
        <v>-0.055</v>
      </c>
      <c r="Q94" s="212" t="n">
        <v>-0.09</v>
      </c>
      <c r="R94" s="212" t="n">
        <v>-0.17</v>
      </c>
      <c r="S94" s="212" t="n">
        <v>-0.2</v>
      </c>
      <c r="T94" s="212" t="n">
        <v>-0.2</v>
      </c>
      <c r="U94" s="212" t="n">
        <v>-0.10125</v>
      </c>
      <c r="V94" s="212" t="n">
        <v>-0.055</v>
      </c>
      <c r="W94" s="212" t="n">
        <v>0.355</v>
      </c>
      <c r="X94" s="212" t="n">
        <v>0.355</v>
      </c>
      <c r="Y94" s="212" t="n">
        <v>0.26</v>
      </c>
      <c r="Z94" s="212" t="n">
        <v>0</v>
      </c>
      <c r="AA94" s="212" t="n">
        <v>0.305</v>
      </c>
      <c r="AB94" s="212" t="n">
        <v>0.4375</v>
      </c>
      <c r="AC94" s="212" t="n">
        <v>-0.022</v>
      </c>
      <c r="AD94" s="212" t="n">
        <v>-0.0325</v>
      </c>
      <c r="AE94" s="212" t="n">
        <v>-0.0115</v>
      </c>
      <c r="AF94" s="212" t="n">
        <v>-0.029</v>
      </c>
      <c r="AG94" s="212" t="n">
        <v>0.005</v>
      </c>
      <c r="AH94" s="212" t="n">
        <v>-0.0055</v>
      </c>
      <c r="AI94" s="212" t="n">
        <v>-0.065</v>
      </c>
      <c r="AJ94" s="212" t="n">
        <v>-0.045</v>
      </c>
      <c r="AK94" s="212" t="n">
        <v>-0.0585</v>
      </c>
      <c r="AL94" s="212" t="n">
        <v>-0.0155</v>
      </c>
      <c r="AM94" s="212" t="n">
        <v>-0.066</v>
      </c>
      <c r="AN94" s="212" t="n">
        <v>-0.1475</v>
      </c>
      <c r="AO94" s="212" t="n">
        <v>-0.0085</v>
      </c>
      <c r="AP94" s="212" t="n">
        <v>0.015</v>
      </c>
      <c r="AQ94" s="212" t="n">
        <v>1.525</v>
      </c>
      <c r="AR94" s="212" t="n">
        <v>-0.0575</v>
      </c>
      <c r="AS94" s="212" t="n">
        <v>-0.31</v>
      </c>
      <c r="AT94" s="212" t="n">
        <v>-0.1275</v>
      </c>
      <c r="AU94" s="212" t="n">
        <v>-0.17</v>
      </c>
      <c r="AV94" s="212" t="n">
        <v>0.13</v>
      </c>
      <c r="AW94" s="212" t="n">
        <v>-0.26</v>
      </c>
      <c r="AX94" s="212" t="n">
        <v>0</v>
      </c>
      <c r="AY94" s="212" t="n">
        <v>0.14</v>
      </c>
      <c r="AZ94" s="212" t="n">
        <v>-0.31</v>
      </c>
      <c r="BA94" s="212" t="n">
        <v>-0.1265</v>
      </c>
      <c r="BC94" s="212" t="n">
        <v>-0.1265</v>
      </c>
      <c r="BD94" s="212" t="n">
        <v>-0.055</v>
      </c>
      <c r="BE94" s="212" t="n">
        <v>-0.137</v>
      </c>
      <c r="BF94" s="212" t="n">
        <v>-0.0205</v>
      </c>
      <c r="BG94" s="212" t="n">
        <v>-0.075</v>
      </c>
      <c r="BH94" s="212" t="n">
        <v>-0.0925</v>
      </c>
      <c r="BI94" s="212" t="n">
        <v>-0.065</v>
      </c>
      <c r="BJ94" s="212" t="n">
        <v>0.09</v>
      </c>
      <c r="BK94" s="212" t="n">
        <v>0.28</v>
      </c>
      <c r="BL94" s="212" t="n">
        <v>0.4</v>
      </c>
      <c r="BM94" s="212" t="n">
        <v>0.4</v>
      </c>
      <c r="BN94" s="212" t="n">
        <v>0.975</v>
      </c>
    </row>
    <row r="95" customFormat="false" ht="12.75" hidden="false" customHeight="false" outlineLevel="0" collapsed="false">
      <c r="C95" s="244"/>
      <c r="G95" s="200" t="n">
        <v>39479</v>
      </c>
      <c r="H95" s="0" t="n">
        <v>3.31</v>
      </c>
      <c r="I95" s="215" t="n">
        <v>0.2</v>
      </c>
      <c r="J95" s="212" t="n">
        <v>0.069767922667354</v>
      </c>
      <c r="K95" s="212" t="n">
        <v>-0.2025</v>
      </c>
      <c r="L95" s="212" t="n">
        <v>-0.2125</v>
      </c>
      <c r="M95" s="252" t="n">
        <v>-0.11</v>
      </c>
      <c r="N95" s="252" t="n">
        <v>-0.2675</v>
      </c>
      <c r="O95" s="212" t="n">
        <v>-0.09</v>
      </c>
      <c r="P95" s="212" t="n">
        <v>-0.055</v>
      </c>
      <c r="Q95" s="212" t="n">
        <v>-0.09</v>
      </c>
      <c r="R95" s="212" t="n">
        <v>-0.1725</v>
      </c>
      <c r="S95" s="212" t="n">
        <v>-0.2025</v>
      </c>
      <c r="T95" s="212" t="n">
        <v>-0.2025</v>
      </c>
      <c r="U95" s="212" t="n">
        <v>-0.0925</v>
      </c>
      <c r="V95" s="212" t="n">
        <v>-0.055</v>
      </c>
      <c r="W95" s="212" t="n">
        <v>0.33</v>
      </c>
      <c r="X95" s="212" t="n">
        <v>0.33</v>
      </c>
      <c r="Y95" s="212" t="n">
        <v>0.235</v>
      </c>
      <c r="Z95" s="212" t="n">
        <v>0</v>
      </c>
      <c r="AA95" s="212" t="n">
        <v>0.305</v>
      </c>
      <c r="AB95" s="212" t="n">
        <v>0.435</v>
      </c>
      <c r="AC95" s="212" t="n">
        <v>-0.022</v>
      </c>
      <c r="AD95" s="212" t="n">
        <v>-0.0325</v>
      </c>
      <c r="AE95" s="212" t="n">
        <v>-0.0115</v>
      </c>
      <c r="AF95" s="212" t="n">
        <v>-0.029</v>
      </c>
      <c r="AG95" s="212" t="n">
        <v>0.005</v>
      </c>
      <c r="AH95" s="212" t="n">
        <v>-0.0055</v>
      </c>
      <c r="AI95" s="212" t="n">
        <v>-0.065</v>
      </c>
      <c r="AJ95" s="212" t="n">
        <v>-0.045</v>
      </c>
      <c r="AK95" s="212" t="n">
        <v>-0.0585</v>
      </c>
      <c r="AL95" s="212" t="n">
        <v>-0.0155</v>
      </c>
      <c r="AM95" s="212" t="n">
        <v>-0.066</v>
      </c>
      <c r="AN95" s="212" t="n">
        <v>-0.13</v>
      </c>
      <c r="AO95" s="212" t="n">
        <v>-0.0085</v>
      </c>
      <c r="AP95" s="212" t="n">
        <v>0.015</v>
      </c>
      <c r="AQ95" s="212" t="n">
        <v>1.455</v>
      </c>
      <c r="AR95" s="212" t="n">
        <v>-0.04</v>
      </c>
      <c r="AS95" s="212" t="n">
        <v>-0.31</v>
      </c>
      <c r="AT95" s="212" t="n">
        <v>-0.1275</v>
      </c>
      <c r="AU95" s="212" t="n">
        <v>-0.17</v>
      </c>
      <c r="AV95" s="212" t="n">
        <v>0</v>
      </c>
      <c r="AW95" s="212" t="n">
        <v>-0.26</v>
      </c>
      <c r="AX95" s="212" t="n">
        <v>0</v>
      </c>
      <c r="AY95" s="212" t="n">
        <v>0.14</v>
      </c>
      <c r="AZ95" s="212" t="n">
        <v>-0.31</v>
      </c>
      <c r="BA95" s="212" t="n">
        <v>-0.129</v>
      </c>
      <c r="BC95" s="212" t="n">
        <v>-0.129</v>
      </c>
      <c r="BD95" s="212" t="n">
        <v>-0.055</v>
      </c>
      <c r="BE95" s="212" t="n">
        <v>-0.1195</v>
      </c>
      <c r="BF95" s="212" t="n">
        <v>-0.0205</v>
      </c>
      <c r="BG95" s="212" t="n">
        <v>-0.075</v>
      </c>
      <c r="BH95" s="212" t="n">
        <v>-0.075</v>
      </c>
      <c r="BI95" s="212" t="n">
        <v>-0.065</v>
      </c>
      <c r="BJ95" s="212" t="n">
        <v>0.09</v>
      </c>
      <c r="BK95" s="212" t="n">
        <v>0.33</v>
      </c>
      <c r="BL95" s="212" t="n">
        <v>0.375</v>
      </c>
      <c r="BM95" s="212" t="n">
        <v>0.375</v>
      </c>
      <c r="BN95" s="212" t="n">
        <v>0.975</v>
      </c>
    </row>
    <row r="96" customFormat="false" ht="12.75" hidden="false" customHeight="false" outlineLevel="0" collapsed="false">
      <c r="C96" s="244"/>
      <c r="G96" s="200" t="n">
        <v>39508</v>
      </c>
      <c r="H96" s="0" t="n">
        <v>3.155</v>
      </c>
      <c r="I96" s="215" t="n">
        <v>0.2</v>
      </c>
      <c r="J96" s="212" t="n">
        <v>0.069780212633081</v>
      </c>
      <c r="K96" s="212" t="n">
        <v>-0.205</v>
      </c>
      <c r="L96" s="212" t="n">
        <v>-0.215</v>
      </c>
      <c r="M96" s="252" t="n">
        <v>-0.11</v>
      </c>
      <c r="N96" s="252" t="n">
        <v>-0.27</v>
      </c>
      <c r="O96" s="212" t="n">
        <v>-0.09</v>
      </c>
      <c r="P96" s="212" t="n">
        <v>-0.055</v>
      </c>
      <c r="Q96" s="212" t="n">
        <v>-0.09</v>
      </c>
      <c r="R96" s="212" t="n">
        <v>-0.175</v>
      </c>
      <c r="S96" s="212" t="n">
        <v>-0.205</v>
      </c>
      <c r="T96" s="212" t="n">
        <v>-0.205</v>
      </c>
      <c r="U96" s="212" t="n">
        <v>-0.08625</v>
      </c>
      <c r="V96" s="212" t="n">
        <v>-0.055</v>
      </c>
      <c r="W96" s="212" t="n">
        <v>0.3275</v>
      </c>
      <c r="X96" s="212" t="n">
        <v>0.3275</v>
      </c>
      <c r="Y96" s="212" t="n">
        <v>0.2325</v>
      </c>
      <c r="Z96" s="212" t="n">
        <v>0</v>
      </c>
      <c r="AA96" s="212" t="n">
        <v>0.265</v>
      </c>
      <c r="AB96" s="212" t="n">
        <v>0.3025</v>
      </c>
      <c r="AC96" s="212" t="n">
        <v>-0.022</v>
      </c>
      <c r="AD96" s="212" t="n">
        <v>-0.0325</v>
      </c>
      <c r="AE96" s="212" t="n">
        <v>0.007</v>
      </c>
      <c r="AF96" s="212" t="n">
        <v>-0.0105</v>
      </c>
      <c r="AG96" s="212" t="n">
        <v>0.005</v>
      </c>
      <c r="AH96" s="212" t="n">
        <v>-0.0055</v>
      </c>
      <c r="AI96" s="212" t="n">
        <v>-0.065</v>
      </c>
      <c r="AJ96" s="212" t="n">
        <v>-0.045</v>
      </c>
      <c r="AK96" s="212" t="n">
        <v>-0.0585</v>
      </c>
      <c r="AL96" s="212" t="n">
        <v>-0.0155</v>
      </c>
      <c r="AM96" s="212" t="n">
        <v>-0.073</v>
      </c>
      <c r="AN96" s="212" t="n">
        <v>-0.1175</v>
      </c>
      <c r="AO96" s="212" t="n">
        <v>-0.0085</v>
      </c>
      <c r="AP96" s="212" t="n">
        <v>0.015</v>
      </c>
      <c r="AQ96" s="212" t="n">
        <v>0.835</v>
      </c>
      <c r="AR96" s="212" t="n">
        <v>-0.0275</v>
      </c>
      <c r="AS96" s="212" t="n">
        <v>-0.31</v>
      </c>
      <c r="AT96" s="212" t="n">
        <v>-0.1325</v>
      </c>
      <c r="AU96" s="212" t="n">
        <v>-0.17</v>
      </c>
      <c r="AV96" s="212" t="n">
        <v>-0.18</v>
      </c>
      <c r="AW96" s="212" t="n">
        <v>-0.26</v>
      </c>
      <c r="AX96" s="212" t="n">
        <v>0</v>
      </c>
      <c r="AY96" s="212" t="n">
        <v>0.14</v>
      </c>
      <c r="AZ96" s="212" t="n">
        <v>-0.31</v>
      </c>
      <c r="BA96" s="212" t="n">
        <v>-0.109</v>
      </c>
      <c r="BC96" s="212" t="n">
        <v>-0.109</v>
      </c>
      <c r="BD96" s="212" t="n">
        <v>-0.055</v>
      </c>
      <c r="BE96" s="212" t="n">
        <v>-0.102</v>
      </c>
      <c r="BF96" s="212" t="n">
        <v>-0.0205</v>
      </c>
      <c r="BG96" s="212" t="n">
        <v>-0.075</v>
      </c>
      <c r="BH96" s="212" t="n">
        <v>-0.0625</v>
      </c>
      <c r="BI96" s="212" t="n">
        <v>-0.065</v>
      </c>
      <c r="BJ96" s="212" t="n">
        <v>0.09</v>
      </c>
      <c r="BK96" s="212" t="n">
        <v>0.32</v>
      </c>
      <c r="BL96" s="212" t="n">
        <v>0.3725</v>
      </c>
      <c r="BM96" s="212" t="n">
        <v>0.3725</v>
      </c>
      <c r="BN96" s="212" t="n">
        <v>0.6075</v>
      </c>
    </row>
    <row r="97" customFormat="false" ht="12.75" hidden="false" customHeight="false" outlineLevel="0" collapsed="false">
      <c r="C97" s="244"/>
      <c r="G97" s="200" t="n">
        <v>39539</v>
      </c>
      <c r="H97" s="0" t="n">
        <v>2.992</v>
      </c>
      <c r="I97" s="215" t="n">
        <v>0.2</v>
      </c>
      <c r="J97" s="212" t="n">
        <v>0.069793350182706</v>
      </c>
      <c r="K97" s="212" t="n">
        <v>-0.195</v>
      </c>
      <c r="L97" s="212" t="n">
        <v>-0.205</v>
      </c>
      <c r="M97" s="252" t="n">
        <v>-0.19</v>
      </c>
      <c r="N97" s="252" t="n">
        <v>-0.26</v>
      </c>
      <c r="O97" s="212" t="n">
        <v>-0.17</v>
      </c>
      <c r="P97" s="212" t="n">
        <v>-0.0525</v>
      </c>
      <c r="Q97" s="212" t="n">
        <v>-0.0725</v>
      </c>
      <c r="R97" s="212" t="n">
        <v>-0.165</v>
      </c>
      <c r="S97" s="212" t="n">
        <v>-0.195</v>
      </c>
      <c r="T97" s="212" t="n">
        <v>-0.195</v>
      </c>
      <c r="U97" s="212" t="n">
        <v>-0.06375</v>
      </c>
      <c r="V97" s="212" t="n">
        <v>-0.0525</v>
      </c>
      <c r="W97" s="212" t="n">
        <v>0.2325</v>
      </c>
      <c r="X97" s="212" t="n">
        <v>0.2325</v>
      </c>
      <c r="Y97" s="212" t="n">
        <v>0.1375</v>
      </c>
      <c r="Z97" s="212" t="n">
        <v>0</v>
      </c>
      <c r="AA97" s="212" t="n">
        <v>0.195</v>
      </c>
      <c r="AB97" s="212" t="n">
        <v>0.25</v>
      </c>
      <c r="AC97" s="212" t="n">
        <v>-0.0215</v>
      </c>
      <c r="AD97" s="212" t="n">
        <v>-0.025</v>
      </c>
      <c r="AE97" s="212" t="n">
        <v>0.007</v>
      </c>
      <c r="AF97" s="212" t="n">
        <v>-0.0105</v>
      </c>
      <c r="AG97" s="212" t="n">
        <v>0.005</v>
      </c>
      <c r="AH97" s="212" t="n">
        <v>0.0045</v>
      </c>
      <c r="AI97" s="212" t="n">
        <v>-0.0625</v>
      </c>
      <c r="AJ97" s="212" t="n">
        <v>-0.0475</v>
      </c>
      <c r="AK97" s="212" t="n">
        <v>-0.056</v>
      </c>
      <c r="AL97" s="212" t="n">
        <v>-0.018</v>
      </c>
      <c r="AM97" s="212" t="n">
        <v>-0.066</v>
      </c>
      <c r="AN97" s="212" t="n">
        <v>-0.075</v>
      </c>
      <c r="AO97" s="212" t="n">
        <v>-0.016</v>
      </c>
      <c r="AP97" s="212" t="n">
        <v>0.0065</v>
      </c>
      <c r="AQ97" s="212" t="n">
        <v>0.45</v>
      </c>
      <c r="AR97" s="212" t="n">
        <v>0.015</v>
      </c>
      <c r="AS97" s="212" t="n">
        <v>-0.385</v>
      </c>
      <c r="AT97" s="212" t="n">
        <v>-0.12</v>
      </c>
      <c r="AU97" s="212" t="n">
        <v>-0.17</v>
      </c>
      <c r="AV97" s="212" t="n">
        <v>-0.29</v>
      </c>
      <c r="AW97" s="212" t="n">
        <v>-0.335</v>
      </c>
      <c r="AX97" s="212" t="n">
        <v>0</v>
      </c>
      <c r="AY97" s="212" t="n">
        <v>0.315</v>
      </c>
      <c r="AZ97" s="212" t="n">
        <v>-0.385</v>
      </c>
      <c r="BA97" s="212" t="n">
        <v>-0.1045</v>
      </c>
      <c r="BC97" s="212" t="n">
        <v>-0.1045</v>
      </c>
      <c r="BD97" s="212" t="n">
        <v>-0.0525</v>
      </c>
      <c r="BE97" s="212" t="n">
        <v>-0.0945</v>
      </c>
      <c r="BF97" s="212" t="n">
        <v>-0.018</v>
      </c>
      <c r="BG97" s="212" t="n">
        <v>-0.0575</v>
      </c>
      <c r="BH97" s="212" t="n">
        <v>-0.02</v>
      </c>
      <c r="BI97" s="212" t="n">
        <v>-0.0625</v>
      </c>
      <c r="BJ97" s="212" t="n">
        <v>0.12</v>
      </c>
      <c r="BK97" s="212" t="n">
        <v>0.1475</v>
      </c>
      <c r="BL97" s="212" t="n">
        <v>0.2625</v>
      </c>
      <c r="BM97" s="212" t="n">
        <v>0.2625</v>
      </c>
      <c r="BN97" s="212" t="n">
        <v>0.355</v>
      </c>
    </row>
    <row r="98" customFormat="false" ht="12.75" hidden="false" customHeight="false" outlineLevel="0" collapsed="false">
      <c r="C98" s="244"/>
      <c r="G98" s="200" t="n">
        <v>39569</v>
      </c>
      <c r="H98" s="0" t="n">
        <v>2.982</v>
      </c>
      <c r="I98" s="215" t="n">
        <v>0.2</v>
      </c>
      <c r="J98" s="212" t="n">
        <v>0.069806063940461</v>
      </c>
      <c r="K98" s="212" t="n">
        <v>-0.195</v>
      </c>
      <c r="L98" s="212" t="n">
        <v>-0.205</v>
      </c>
      <c r="M98" s="252" t="n">
        <v>-0.205</v>
      </c>
      <c r="N98" s="252" t="n">
        <v>-0.26</v>
      </c>
      <c r="O98" s="212" t="n">
        <v>-0.185</v>
      </c>
      <c r="P98" s="212" t="n">
        <v>-0.0525</v>
      </c>
      <c r="Q98" s="212" t="n">
        <v>-0.0725</v>
      </c>
      <c r="R98" s="212" t="n">
        <v>-0.165</v>
      </c>
      <c r="S98" s="212" t="n">
        <v>-0.195</v>
      </c>
      <c r="T98" s="212" t="n">
        <v>-0.195</v>
      </c>
      <c r="U98" s="212" t="n">
        <v>-0.06375</v>
      </c>
      <c r="V98" s="212" t="n">
        <v>-0.0525</v>
      </c>
      <c r="W98" s="212" t="n">
        <v>0.2425</v>
      </c>
      <c r="X98" s="212" t="n">
        <v>0.2425</v>
      </c>
      <c r="Y98" s="212" t="n">
        <v>0.1475</v>
      </c>
      <c r="Z98" s="212" t="n">
        <v>0</v>
      </c>
      <c r="AA98" s="212" t="n">
        <v>0.1825</v>
      </c>
      <c r="AB98" s="212" t="n">
        <v>0.2025</v>
      </c>
      <c r="AC98" s="212" t="n">
        <v>-0.0215</v>
      </c>
      <c r="AD98" s="212" t="n">
        <v>-0.02525</v>
      </c>
      <c r="AE98" s="212" t="n">
        <v>0.00675</v>
      </c>
      <c r="AF98" s="212" t="n">
        <v>-0.01075</v>
      </c>
      <c r="AG98" s="212" t="n">
        <v>0.005</v>
      </c>
      <c r="AH98" s="212" t="n">
        <v>0.0045</v>
      </c>
      <c r="AI98" s="212" t="n">
        <v>-0.0625</v>
      </c>
      <c r="AJ98" s="212" t="n">
        <v>-0.0475</v>
      </c>
      <c r="AK98" s="212" t="n">
        <v>-0.056</v>
      </c>
      <c r="AL98" s="212" t="n">
        <v>-0.018</v>
      </c>
      <c r="AM98" s="212" t="n">
        <v>-0.066</v>
      </c>
      <c r="AN98" s="212" t="n">
        <v>-0.075</v>
      </c>
      <c r="AO98" s="212" t="n">
        <v>-0.016</v>
      </c>
      <c r="AP98" s="212" t="n">
        <v>0.0065</v>
      </c>
      <c r="AQ98" s="212" t="n">
        <v>0.405</v>
      </c>
      <c r="AR98" s="212" t="n">
        <v>0.015</v>
      </c>
      <c r="AS98" s="212" t="n">
        <v>-0.385</v>
      </c>
      <c r="AT98" s="212" t="n">
        <v>-0.12</v>
      </c>
      <c r="AU98" s="212" t="n">
        <v>-0.17</v>
      </c>
      <c r="AV98" s="212" t="n">
        <v>-0.29</v>
      </c>
      <c r="AW98" s="212" t="n">
        <v>-0.335</v>
      </c>
      <c r="AX98" s="212" t="n">
        <v>0</v>
      </c>
      <c r="AY98" s="212" t="n">
        <v>0.315</v>
      </c>
      <c r="AZ98" s="212" t="n">
        <v>-0.385</v>
      </c>
      <c r="BA98" s="212" t="n">
        <v>-0.102</v>
      </c>
      <c r="BC98" s="212" t="n">
        <v>-0.102</v>
      </c>
      <c r="BD98" s="212" t="n">
        <v>-0.0525</v>
      </c>
      <c r="BE98" s="212" t="n">
        <v>-0.0945</v>
      </c>
      <c r="BF98" s="212" t="n">
        <v>-0.018</v>
      </c>
      <c r="BG98" s="212" t="n">
        <v>-0.0575</v>
      </c>
      <c r="BH98" s="212" t="n">
        <v>-0.02</v>
      </c>
      <c r="BI98" s="212" t="n">
        <v>-0.0625</v>
      </c>
      <c r="BJ98" s="212" t="n">
        <v>0.12</v>
      </c>
      <c r="BK98" s="212" t="n">
        <v>0.1475</v>
      </c>
      <c r="BL98" s="212" t="n">
        <v>0.2725</v>
      </c>
      <c r="BM98" s="212" t="n">
        <v>0.2725</v>
      </c>
      <c r="BN98" s="212" t="n">
        <v>0.2875</v>
      </c>
    </row>
    <row r="99" customFormat="false" ht="12.75" hidden="false" customHeight="false" outlineLevel="0" collapsed="false">
      <c r="C99" s="244"/>
      <c r="G99" s="200" t="n">
        <v>39600</v>
      </c>
      <c r="H99" s="0" t="n">
        <v>3.007</v>
      </c>
      <c r="I99" s="215" t="n">
        <v>0.2</v>
      </c>
      <c r="J99" s="212" t="n">
        <v>0.069819201490199</v>
      </c>
      <c r="K99" s="212" t="n">
        <v>-0.195</v>
      </c>
      <c r="L99" s="212" t="n">
        <v>-0.205</v>
      </c>
      <c r="M99" s="252" t="n">
        <v>-0.215</v>
      </c>
      <c r="N99" s="252" t="n">
        <v>-0.26</v>
      </c>
      <c r="O99" s="212" t="n">
        <v>-0.195</v>
      </c>
      <c r="P99" s="212" t="n">
        <v>-0.0525</v>
      </c>
      <c r="Q99" s="212" t="n">
        <v>-0.0725</v>
      </c>
      <c r="R99" s="212" t="n">
        <v>-0.165</v>
      </c>
      <c r="S99" s="212" t="n">
        <v>-0.195</v>
      </c>
      <c r="T99" s="212" t="n">
        <v>-0.195</v>
      </c>
      <c r="U99" s="212" t="n">
        <v>-0.06125</v>
      </c>
      <c r="V99" s="212" t="n">
        <v>-0.0525</v>
      </c>
      <c r="W99" s="212" t="n">
        <v>0.2375</v>
      </c>
      <c r="X99" s="212" t="n">
        <v>0.2375</v>
      </c>
      <c r="Y99" s="212" t="n">
        <v>0.1425</v>
      </c>
      <c r="Z99" s="212" t="n">
        <v>0</v>
      </c>
      <c r="AA99" s="212" t="n">
        <v>0.1825</v>
      </c>
      <c r="AB99" s="212" t="n">
        <v>0.2025</v>
      </c>
      <c r="AC99" s="212" t="n">
        <v>-0.0215</v>
      </c>
      <c r="AD99" s="212" t="n">
        <v>-0.02525</v>
      </c>
      <c r="AE99" s="212" t="n">
        <v>0.00675</v>
      </c>
      <c r="AF99" s="212" t="n">
        <v>-0.01075</v>
      </c>
      <c r="AG99" s="212" t="n">
        <v>0.005</v>
      </c>
      <c r="AH99" s="212" t="n">
        <v>0.0045</v>
      </c>
      <c r="AI99" s="212" t="n">
        <v>-0.0625</v>
      </c>
      <c r="AJ99" s="212" t="n">
        <v>-0.0475</v>
      </c>
      <c r="AK99" s="212" t="n">
        <v>-0.056</v>
      </c>
      <c r="AL99" s="212" t="n">
        <v>-0.018</v>
      </c>
      <c r="AM99" s="212" t="n">
        <v>-0.082</v>
      </c>
      <c r="AN99" s="212" t="n">
        <v>-0.07</v>
      </c>
      <c r="AO99" s="212" t="n">
        <v>-0.016</v>
      </c>
      <c r="AP99" s="212" t="n">
        <v>0.0065</v>
      </c>
      <c r="AQ99" s="212" t="n">
        <v>0.395</v>
      </c>
      <c r="AR99" s="212" t="n">
        <v>0.02</v>
      </c>
      <c r="AS99" s="212" t="n">
        <v>-0.385</v>
      </c>
      <c r="AT99" s="212" t="n">
        <v>-0.12</v>
      </c>
      <c r="AU99" s="212" t="n">
        <v>-0.17</v>
      </c>
      <c r="AV99" s="212" t="n">
        <v>-0.29</v>
      </c>
      <c r="AW99" s="212" t="n">
        <v>-0.335</v>
      </c>
      <c r="AX99" s="212" t="n">
        <v>0</v>
      </c>
      <c r="AY99" s="212" t="n">
        <v>0.315</v>
      </c>
      <c r="AZ99" s="212" t="n">
        <v>-0.385</v>
      </c>
      <c r="BA99" s="212" t="n">
        <v>-0.0945</v>
      </c>
      <c r="BC99" s="212" t="n">
        <v>-0.0945</v>
      </c>
      <c r="BD99" s="212" t="n">
        <v>-0.0525</v>
      </c>
      <c r="BE99" s="212" t="n">
        <v>-0.0845</v>
      </c>
      <c r="BF99" s="212" t="n">
        <v>-0.018</v>
      </c>
      <c r="BG99" s="212" t="n">
        <v>-0.0575</v>
      </c>
      <c r="BH99" s="212" t="n">
        <v>-0.015</v>
      </c>
      <c r="BI99" s="212" t="n">
        <v>-0.0625</v>
      </c>
      <c r="BJ99" s="212" t="n">
        <v>0.12</v>
      </c>
      <c r="BK99" s="212" t="n">
        <v>0.1475</v>
      </c>
      <c r="BL99" s="212" t="n">
        <v>0.2675</v>
      </c>
      <c r="BM99" s="212" t="n">
        <v>0.2675</v>
      </c>
      <c r="BN99" s="212" t="n">
        <v>0.2875</v>
      </c>
    </row>
    <row r="100" customFormat="false" ht="12.75" hidden="false" customHeight="false" outlineLevel="0" collapsed="false">
      <c r="C100" s="244"/>
      <c r="G100" s="200" t="n">
        <v>39630</v>
      </c>
      <c r="H100" s="0" t="n">
        <v>3.029</v>
      </c>
      <c r="I100" s="215" t="n">
        <v>0.18</v>
      </c>
      <c r="J100" s="212" t="n">
        <v>0.069831915248064</v>
      </c>
      <c r="K100" s="212" t="n">
        <v>-0.195</v>
      </c>
      <c r="L100" s="212" t="n">
        <v>-0.205</v>
      </c>
      <c r="M100" s="252" t="n">
        <v>-0.215</v>
      </c>
      <c r="N100" s="252" t="n">
        <v>-0.28</v>
      </c>
      <c r="O100" s="212" t="n">
        <v>-0.195</v>
      </c>
      <c r="P100" s="212" t="n">
        <v>-0.0525</v>
      </c>
      <c r="Q100" s="212" t="n">
        <v>-0.0725</v>
      </c>
      <c r="R100" s="212" t="n">
        <v>-0.165</v>
      </c>
      <c r="S100" s="212" t="n">
        <v>-0.195</v>
      </c>
      <c r="T100" s="212" t="n">
        <v>-0.195</v>
      </c>
      <c r="U100" s="212" t="n">
        <v>-0.06</v>
      </c>
      <c r="V100" s="212" t="n">
        <v>-0.0525</v>
      </c>
      <c r="W100" s="212" t="n">
        <v>0.2275</v>
      </c>
      <c r="X100" s="212" t="n">
        <v>0.2275</v>
      </c>
      <c r="Y100" s="212" t="n">
        <v>0.1325</v>
      </c>
      <c r="Z100" s="212" t="n">
        <v>0</v>
      </c>
      <c r="AA100" s="212" t="n">
        <v>0.1825</v>
      </c>
      <c r="AB100" s="212" t="n">
        <v>0.215</v>
      </c>
      <c r="AC100" s="212" t="n">
        <v>-0.0215</v>
      </c>
      <c r="AD100" s="212" t="n">
        <v>-0.02525</v>
      </c>
      <c r="AE100" s="212" t="n">
        <v>0.00675</v>
      </c>
      <c r="AF100" s="212" t="n">
        <v>-0.01075</v>
      </c>
      <c r="AG100" s="212" t="n">
        <v>0.005</v>
      </c>
      <c r="AH100" s="212" t="n">
        <v>0.0045</v>
      </c>
      <c r="AI100" s="212" t="n">
        <v>-0.0625</v>
      </c>
      <c r="AJ100" s="212" t="n">
        <v>-0.0475</v>
      </c>
      <c r="AK100" s="212" t="n">
        <v>-0.056</v>
      </c>
      <c r="AL100" s="212" t="n">
        <v>-0.018</v>
      </c>
      <c r="AM100" s="212" t="n">
        <v>-0.075</v>
      </c>
      <c r="AN100" s="212" t="n">
        <v>-0.0675</v>
      </c>
      <c r="AO100" s="212" t="n">
        <v>-0.016</v>
      </c>
      <c r="AP100" s="212" t="n">
        <v>0.0065</v>
      </c>
      <c r="AQ100" s="212" t="n">
        <v>0.43</v>
      </c>
      <c r="AR100" s="212" t="n">
        <v>0.0225</v>
      </c>
      <c r="AS100" s="212" t="n">
        <v>-0.385</v>
      </c>
      <c r="AT100" s="212" t="n">
        <v>-0.12</v>
      </c>
      <c r="AU100" s="212" t="n">
        <v>-0.17</v>
      </c>
      <c r="AV100" s="212" t="n">
        <v>-0.29</v>
      </c>
      <c r="AW100" s="212" t="n">
        <v>-0.335</v>
      </c>
      <c r="AX100" s="212" t="n">
        <v>0</v>
      </c>
      <c r="AY100" s="212" t="n">
        <v>0.315</v>
      </c>
      <c r="AZ100" s="212" t="n">
        <v>-0.385</v>
      </c>
      <c r="BA100" s="212" t="n">
        <v>-0.102</v>
      </c>
      <c r="BC100" s="212" t="n">
        <v>-0.102</v>
      </c>
      <c r="BD100" s="212" t="n">
        <v>-0.0525</v>
      </c>
      <c r="BE100" s="212" t="n">
        <v>-0.0795</v>
      </c>
      <c r="BF100" s="212" t="n">
        <v>-0.018</v>
      </c>
      <c r="BG100" s="212" t="n">
        <v>-0.0575</v>
      </c>
      <c r="BH100" s="212" t="n">
        <v>-0.0125</v>
      </c>
      <c r="BI100" s="212" t="n">
        <v>-0.0625</v>
      </c>
      <c r="BJ100" s="212" t="n">
        <v>0.12</v>
      </c>
      <c r="BK100" s="212" t="n">
        <v>0.1475</v>
      </c>
      <c r="BL100" s="212" t="n">
        <v>0.2575</v>
      </c>
      <c r="BM100" s="212" t="n">
        <v>0.2575</v>
      </c>
      <c r="BN100" s="212" t="n">
        <v>0.3</v>
      </c>
    </row>
    <row r="101" customFormat="false" ht="12.75" hidden="false" customHeight="false" outlineLevel="0" collapsed="false">
      <c r="C101" s="244"/>
      <c r="G101" s="200" t="n">
        <v>39661</v>
      </c>
      <c r="H101" s="0" t="n">
        <v>3.05</v>
      </c>
      <c r="I101" s="215" t="n">
        <v>0.18</v>
      </c>
      <c r="J101" s="212" t="n">
        <v>0.069845052797913</v>
      </c>
      <c r="K101" s="212" t="n">
        <v>-0.195</v>
      </c>
      <c r="L101" s="212" t="n">
        <v>-0.205</v>
      </c>
      <c r="M101" s="252" t="n">
        <v>-0.215</v>
      </c>
      <c r="N101" s="252" t="n">
        <v>-0.28</v>
      </c>
      <c r="O101" s="212" t="n">
        <v>-0.195</v>
      </c>
      <c r="P101" s="212" t="n">
        <v>-0.0525</v>
      </c>
      <c r="Q101" s="212" t="n">
        <v>-0.0725</v>
      </c>
      <c r="R101" s="212" t="n">
        <v>-0.165</v>
      </c>
      <c r="S101" s="212" t="n">
        <v>-0.195</v>
      </c>
      <c r="T101" s="212" t="n">
        <v>-0.195</v>
      </c>
      <c r="U101" s="212" t="n">
        <v>-0.05875</v>
      </c>
      <c r="V101" s="212" t="n">
        <v>-0.0525</v>
      </c>
      <c r="W101" s="212" t="n">
        <v>0.225</v>
      </c>
      <c r="X101" s="212" t="n">
        <v>0.225</v>
      </c>
      <c r="Y101" s="212" t="n">
        <v>0.13</v>
      </c>
      <c r="Z101" s="212" t="n">
        <v>0</v>
      </c>
      <c r="AA101" s="212" t="n">
        <v>0.1825</v>
      </c>
      <c r="AB101" s="212" t="n">
        <v>0.215</v>
      </c>
      <c r="AC101" s="212" t="n">
        <v>-0.0215</v>
      </c>
      <c r="AD101" s="212" t="n">
        <v>-0.02525</v>
      </c>
      <c r="AE101" s="212" t="n">
        <v>0.00675</v>
      </c>
      <c r="AF101" s="212" t="n">
        <v>-0.01075</v>
      </c>
      <c r="AG101" s="212" t="n">
        <v>0.005</v>
      </c>
      <c r="AH101" s="212" t="n">
        <v>0.0045</v>
      </c>
      <c r="AI101" s="212" t="n">
        <v>-0.0625</v>
      </c>
      <c r="AJ101" s="212" t="n">
        <v>-0.0475</v>
      </c>
      <c r="AK101" s="212" t="n">
        <v>-0.056</v>
      </c>
      <c r="AL101" s="212" t="n">
        <v>-0.018</v>
      </c>
      <c r="AM101" s="212" t="n">
        <v>-0.056</v>
      </c>
      <c r="AN101" s="212" t="n">
        <v>-0.065</v>
      </c>
      <c r="AO101" s="212" t="n">
        <v>-0.016</v>
      </c>
      <c r="AP101" s="212" t="n">
        <v>0.0065</v>
      </c>
      <c r="AQ101" s="212" t="n">
        <v>0.495</v>
      </c>
      <c r="AR101" s="212" t="n">
        <v>0.025</v>
      </c>
      <c r="AS101" s="212" t="n">
        <v>-0.385</v>
      </c>
      <c r="AT101" s="212" t="n">
        <v>-0.12</v>
      </c>
      <c r="AU101" s="212" t="n">
        <v>-0.17</v>
      </c>
      <c r="AV101" s="212" t="n">
        <v>-0.29</v>
      </c>
      <c r="AW101" s="212" t="n">
        <v>-0.335</v>
      </c>
      <c r="AX101" s="212" t="n">
        <v>0</v>
      </c>
      <c r="AY101" s="212" t="n">
        <v>0.315</v>
      </c>
      <c r="AZ101" s="212" t="n">
        <v>-0.385</v>
      </c>
      <c r="BA101" s="212" t="n">
        <v>-0.0895</v>
      </c>
      <c r="BC101" s="212" t="n">
        <v>-0.0895</v>
      </c>
      <c r="BD101" s="212" t="n">
        <v>-0.0525</v>
      </c>
      <c r="BE101" s="212" t="n">
        <v>-0.0795</v>
      </c>
      <c r="BF101" s="212" t="n">
        <v>-0.018</v>
      </c>
      <c r="BG101" s="212" t="n">
        <v>-0.0575</v>
      </c>
      <c r="BH101" s="212" t="n">
        <v>-0.01</v>
      </c>
      <c r="BI101" s="212" t="n">
        <v>-0.0625</v>
      </c>
      <c r="BJ101" s="212" t="n">
        <v>0.12</v>
      </c>
      <c r="BK101" s="212" t="n">
        <v>0.1475</v>
      </c>
      <c r="BL101" s="212" t="n">
        <v>0.255</v>
      </c>
      <c r="BM101" s="212" t="n">
        <v>0.255</v>
      </c>
      <c r="BN101" s="212" t="n">
        <v>0.3</v>
      </c>
    </row>
    <row r="102" customFormat="false" ht="12.75" hidden="false" customHeight="false" outlineLevel="0" collapsed="false">
      <c r="C102" s="244"/>
      <c r="G102" s="200" t="n">
        <v>39692</v>
      </c>
      <c r="H102" s="0" t="n">
        <v>3.035</v>
      </c>
      <c r="I102" s="215" t="n">
        <v>0.18</v>
      </c>
      <c r="J102" s="212" t="n">
        <v>0.06985819034782</v>
      </c>
      <c r="K102" s="212" t="n">
        <v>-0.195</v>
      </c>
      <c r="L102" s="212" t="n">
        <v>-0.205</v>
      </c>
      <c r="M102" s="252" t="n">
        <v>-0.205</v>
      </c>
      <c r="N102" s="252" t="n">
        <v>-0.28</v>
      </c>
      <c r="O102" s="212" t="n">
        <v>-0.185</v>
      </c>
      <c r="P102" s="212" t="n">
        <v>-0.0525</v>
      </c>
      <c r="Q102" s="212" t="n">
        <v>-0.0725</v>
      </c>
      <c r="R102" s="212" t="n">
        <v>-0.165</v>
      </c>
      <c r="S102" s="212" t="n">
        <v>-0.195</v>
      </c>
      <c r="T102" s="212" t="n">
        <v>-0.195</v>
      </c>
      <c r="U102" s="212" t="n">
        <v>-0.0625</v>
      </c>
      <c r="V102" s="212" t="n">
        <v>-0.0525</v>
      </c>
      <c r="W102" s="212" t="n">
        <v>0.2225</v>
      </c>
      <c r="X102" s="212" t="n">
        <v>0.2225</v>
      </c>
      <c r="Y102" s="212" t="n">
        <v>0.1275</v>
      </c>
      <c r="Z102" s="212" t="n">
        <v>0</v>
      </c>
      <c r="AA102" s="212" t="n">
        <v>0.1825</v>
      </c>
      <c r="AB102" s="212" t="n">
        <v>0.195</v>
      </c>
      <c r="AC102" s="212" t="n">
        <v>-0.0215</v>
      </c>
      <c r="AD102" s="212" t="n">
        <v>-0.02525</v>
      </c>
      <c r="AE102" s="212" t="n">
        <v>0.00675</v>
      </c>
      <c r="AF102" s="212" t="n">
        <v>-0.01075</v>
      </c>
      <c r="AG102" s="212" t="n">
        <v>0.005</v>
      </c>
      <c r="AH102" s="212" t="n">
        <v>0.0045</v>
      </c>
      <c r="AI102" s="212" t="n">
        <v>-0.0625</v>
      </c>
      <c r="AJ102" s="212" t="n">
        <v>-0.045</v>
      </c>
      <c r="AK102" s="212" t="n">
        <v>-0.0535</v>
      </c>
      <c r="AL102" s="212" t="n">
        <v>-0.018</v>
      </c>
      <c r="AM102" s="212" t="n">
        <v>-0.054</v>
      </c>
      <c r="AN102" s="212" t="n">
        <v>-0.0725</v>
      </c>
      <c r="AO102" s="212" t="n">
        <v>-0.016</v>
      </c>
      <c r="AP102" s="212" t="n">
        <v>0.0065</v>
      </c>
      <c r="AQ102" s="212" t="n">
        <v>0.395</v>
      </c>
      <c r="AR102" s="212" t="n">
        <v>0.0175</v>
      </c>
      <c r="AS102" s="212" t="n">
        <v>-0.385</v>
      </c>
      <c r="AT102" s="212" t="n">
        <v>-0.12</v>
      </c>
      <c r="AU102" s="212" t="n">
        <v>-0.17</v>
      </c>
      <c r="AV102" s="212" t="n">
        <v>-0.29</v>
      </c>
      <c r="AW102" s="212" t="n">
        <v>-0.335</v>
      </c>
      <c r="AX102" s="212" t="n">
        <v>0</v>
      </c>
      <c r="AY102" s="212" t="n">
        <v>0.315</v>
      </c>
      <c r="AZ102" s="212" t="n">
        <v>-0.385</v>
      </c>
      <c r="BA102" s="212" t="n">
        <v>-0.0945</v>
      </c>
      <c r="BC102" s="212" t="n">
        <v>-0.0945</v>
      </c>
      <c r="BD102" s="212" t="n">
        <v>-0.0525</v>
      </c>
      <c r="BE102" s="212" t="n">
        <v>-0.0945</v>
      </c>
      <c r="BF102" s="212" t="n">
        <v>-0.018</v>
      </c>
      <c r="BG102" s="212" t="n">
        <v>-0.0575</v>
      </c>
      <c r="BH102" s="212" t="n">
        <v>-0.0175</v>
      </c>
      <c r="BI102" s="212" t="n">
        <v>-0.0625</v>
      </c>
      <c r="BJ102" s="212" t="n">
        <v>0.12</v>
      </c>
      <c r="BK102" s="212" t="n">
        <v>0.1475</v>
      </c>
      <c r="BL102" s="212" t="n">
        <v>0.2525</v>
      </c>
      <c r="BM102" s="212" t="n">
        <v>0.2525</v>
      </c>
      <c r="BN102" s="212" t="n">
        <v>0.29</v>
      </c>
    </row>
    <row r="103" customFormat="false" ht="12.75" hidden="false" customHeight="false" outlineLevel="0" collapsed="false">
      <c r="C103" s="244"/>
      <c r="G103" s="200" t="n">
        <v>39722</v>
      </c>
      <c r="H103" s="0" t="n">
        <v>3.035</v>
      </c>
      <c r="I103" s="215" t="n">
        <v>0.18</v>
      </c>
      <c r="J103" s="212" t="n">
        <v>0.069870904105849</v>
      </c>
      <c r="K103" s="212" t="n">
        <v>-0.195</v>
      </c>
      <c r="L103" s="212" t="n">
        <v>-0.205</v>
      </c>
      <c r="M103" s="252" t="n">
        <v>-0.19</v>
      </c>
      <c r="N103" s="252" t="n">
        <v>-0.28</v>
      </c>
      <c r="O103" s="212" t="n">
        <v>-0.17</v>
      </c>
      <c r="P103" s="212" t="n">
        <v>-0.0525</v>
      </c>
      <c r="Q103" s="212" t="n">
        <v>-0.0725</v>
      </c>
      <c r="R103" s="212" t="n">
        <v>-0.165</v>
      </c>
      <c r="S103" s="212" t="n">
        <v>-0.195</v>
      </c>
      <c r="T103" s="212" t="n">
        <v>-0.195</v>
      </c>
      <c r="U103" s="212" t="n">
        <v>-0.0675</v>
      </c>
      <c r="V103" s="212" t="n">
        <v>-0.0525</v>
      </c>
      <c r="W103" s="212" t="n">
        <v>0.2375</v>
      </c>
      <c r="X103" s="212" t="n">
        <v>0.2375</v>
      </c>
      <c r="Y103" s="212" t="n">
        <v>0.1425</v>
      </c>
      <c r="Z103" s="212" t="n">
        <v>0</v>
      </c>
      <c r="AA103" s="212" t="n">
        <v>0.1875</v>
      </c>
      <c r="AB103" s="212" t="n">
        <v>0.215</v>
      </c>
      <c r="AC103" s="212" t="n">
        <v>-0.0215</v>
      </c>
      <c r="AD103" s="212" t="n">
        <v>-0.02525</v>
      </c>
      <c r="AE103" s="212" t="n">
        <v>-0.0115</v>
      </c>
      <c r="AF103" s="212" t="n">
        <v>-0.029</v>
      </c>
      <c r="AG103" s="212" t="n">
        <v>0.005</v>
      </c>
      <c r="AH103" s="212" t="n">
        <v>0.0045</v>
      </c>
      <c r="AI103" s="212" t="n">
        <v>-0.0625</v>
      </c>
      <c r="AJ103" s="212" t="n">
        <v>-0.045</v>
      </c>
      <c r="AK103" s="212" t="n">
        <v>-0.0535</v>
      </c>
      <c r="AL103" s="212" t="n">
        <v>-0.018</v>
      </c>
      <c r="AM103" s="212" t="n">
        <v>-0.056</v>
      </c>
      <c r="AN103" s="212" t="n">
        <v>-0.0825</v>
      </c>
      <c r="AO103" s="212" t="n">
        <v>-0.016</v>
      </c>
      <c r="AP103" s="212" t="n">
        <v>0.0065</v>
      </c>
      <c r="AQ103" s="212" t="n">
        <v>0.461</v>
      </c>
      <c r="AR103" s="212" t="n">
        <v>0.0075</v>
      </c>
      <c r="AS103" s="212" t="n">
        <v>-0.385</v>
      </c>
      <c r="AT103" s="212" t="n">
        <v>-0.12</v>
      </c>
      <c r="AU103" s="212" t="n">
        <v>-0.17</v>
      </c>
      <c r="AV103" s="212" t="n">
        <v>-0.29</v>
      </c>
      <c r="AW103" s="212" t="n">
        <v>-0.335</v>
      </c>
      <c r="AX103" s="212" t="n">
        <v>0</v>
      </c>
      <c r="AY103" s="212" t="n">
        <v>0.315</v>
      </c>
      <c r="AZ103" s="212" t="n">
        <v>-0.385</v>
      </c>
      <c r="BA103" s="212" t="n">
        <v>-0.1045</v>
      </c>
      <c r="BC103" s="212" t="n">
        <v>-0.1045</v>
      </c>
      <c r="BD103" s="212" t="n">
        <v>-0.0525</v>
      </c>
      <c r="BE103" s="212" t="n">
        <v>-0.097</v>
      </c>
      <c r="BF103" s="212" t="n">
        <v>-0.018</v>
      </c>
      <c r="BG103" s="212" t="n">
        <v>-0.0575</v>
      </c>
      <c r="BH103" s="212" t="n">
        <v>-0.0275</v>
      </c>
      <c r="BI103" s="212" t="n">
        <v>-0.0625</v>
      </c>
      <c r="BJ103" s="212" t="n">
        <v>0.12</v>
      </c>
      <c r="BK103" s="212" t="n">
        <v>0.1475</v>
      </c>
      <c r="BL103" s="212" t="n">
        <v>0.2675</v>
      </c>
      <c r="BM103" s="212" t="n">
        <v>0.2675</v>
      </c>
      <c r="BN103" s="212" t="n">
        <v>0.3625</v>
      </c>
    </row>
    <row r="104" customFormat="false" ht="12.75" hidden="false" customHeight="false" outlineLevel="0" collapsed="false">
      <c r="C104" s="244"/>
      <c r="G104" s="200" t="n">
        <v>39753</v>
      </c>
      <c r="H104" s="0" t="n">
        <v>3.102</v>
      </c>
      <c r="I104" s="215" t="n">
        <v>0.18</v>
      </c>
      <c r="J104" s="212" t="n">
        <v>0.069884041655868</v>
      </c>
      <c r="K104" s="212" t="n">
        <v>-0.19</v>
      </c>
      <c r="L104" s="212" t="n">
        <v>-0.195</v>
      </c>
      <c r="M104" s="252" t="n">
        <v>-0.1525</v>
      </c>
      <c r="N104" s="252" t="n">
        <v>-0.275</v>
      </c>
      <c r="O104" s="212" t="n">
        <v>-0.1325</v>
      </c>
      <c r="P104" s="212" t="n">
        <v>-0.0525</v>
      </c>
      <c r="Q104" s="212" t="n">
        <v>-0.0875</v>
      </c>
      <c r="R104" s="212" t="n">
        <v>-0.16</v>
      </c>
      <c r="S104" s="212" t="n">
        <v>-0.19</v>
      </c>
      <c r="T104" s="212" t="n">
        <v>-0.19</v>
      </c>
      <c r="U104" s="212" t="n">
        <v>-0.0875</v>
      </c>
      <c r="V104" s="212" t="n">
        <v>-0.0525</v>
      </c>
      <c r="W104" s="212" t="n">
        <v>0.3</v>
      </c>
      <c r="X104" s="212" t="n">
        <v>0.3</v>
      </c>
      <c r="Y104" s="212" t="n">
        <v>0.205</v>
      </c>
      <c r="Z104" s="212" t="n">
        <v>0</v>
      </c>
      <c r="AA104" s="212" t="n">
        <v>0.27</v>
      </c>
      <c r="AB104" s="212" t="n">
        <v>0.2875</v>
      </c>
      <c r="AC104" s="212" t="n">
        <v>-0.0245</v>
      </c>
      <c r="AD104" s="212" t="n">
        <v>-0.04</v>
      </c>
      <c r="AE104" s="212" t="n">
        <v>-0.0105</v>
      </c>
      <c r="AF104" s="212" t="n">
        <v>-0.0305</v>
      </c>
      <c r="AG104" s="212" t="n">
        <v>0.005</v>
      </c>
      <c r="AH104" s="212" t="n">
        <v>-0.0035</v>
      </c>
      <c r="AI104" s="212" t="n">
        <v>-0.065</v>
      </c>
      <c r="AJ104" s="212" t="n">
        <v>-0.045</v>
      </c>
      <c r="AK104" s="212" t="n">
        <v>-0.0565</v>
      </c>
      <c r="AL104" s="212" t="n">
        <v>-0.0145</v>
      </c>
      <c r="AM104" s="212" t="n">
        <v>-0.071</v>
      </c>
      <c r="AN104" s="212" t="n">
        <v>-0.1225</v>
      </c>
      <c r="AO104" s="212" t="n">
        <v>-0.0085</v>
      </c>
      <c r="AP104" s="212" t="n">
        <v>0.016</v>
      </c>
      <c r="AQ104" s="212" t="n">
        <v>0.7675</v>
      </c>
      <c r="AR104" s="212" t="n">
        <v>-0.0325</v>
      </c>
      <c r="AS104" s="212" t="n">
        <v>-0.31</v>
      </c>
      <c r="AT104" s="212" t="n">
        <v>-0.1325</v>
      </c>
      <c r="AU104" s="212" t="n">
        <v>-0.17</v>
      </c>
      <c r="AV104" s="212" t="n">
        <v>0</v>
      </c>
      <c r="AW104" s="212" t="n">
        <v>-0.26</v>
      </c>
      <c r="AX104" s="212" t="n">
        <v>0</v>
      </c>
      <c r="AY104" s="212" t="n">
        <v>0.14</v>
      </c>
      <c r="AZ104" s="212" t="n">
        <v>-0.31</v>
      </c>
      <c r="BA104" s="212" t="n">
        <v>-0.1095</v>
      </c>
      <c r="BC104" s="212" t="n">
        <v>-0.1095</v>
      </c>
      <c r="BD104" s="212" t="n">
        <v>-0.0525</v>
      </c>
      <c r="BE104" s="212" t="n">
        <v>-0.0945</v>
      </c>
      <c r="BF104" s="212" t="n">
        <v>-0.0195</v>
      </c>
      <c r="BG104" s="212" t="n">
        <v>-0.0725</v>
      </c>
      <c r="BH104" s="212" t="n">
        <v>-0.0675</v>
      </c>
      <c r="BI104" s="212" t="n">
        <v>-0.065</v>
      </c>
      <c r="BJ104" s="212" t="n">
        <v>0.09</v>
      </c>
      <c r="BK104" s="212" t="n">
        <v>0.275</v>
      </c>
      <c r="BL104" s="212" t="n">
        <v>0.345</v>
      </c>
      <c r="BM104" s="212" t="n">
        <v>0.345</v>
      </c>
      <c r="BN104" s="212" t="n">
        <v>0.465</v>
      </c>
    </row>
    <row r="105" customFormat="false" ht="12.75" hidden="false" customHeight="false" outlineLevel="0" collapsed="false">
      <c r="C105" s="244"/>
      <c r="G105" s="200" t="n">
        <v>39783</v>
      </c>
      <c r="H105" s="0" t="n">
        <v>3.169</v>
      </c>
      <c r="I105" s="215" t="n">
        <v>0.18</v>
      </c>
      <c r="J105" s="212" t="n">
        <v>0.069896755414006</v>
      </c>
      <c r="K105" s="212" t="n">
        <v>-0.1975</v>
      </c>
      <c r="L105" s="212" t="n">
        <v>-0.2025</v>
      </c>
      <c r="M105" s="252" t="n">
        <v>-0.145</v>
      </c>
      <c r="N105" s="252" t="n">
        <v>-0.2825</v>
      </c>
      <c r="O105" s="212" t="n">
        <v>-0.125</v>
      </c>
      <c r="P105" s="212" t="n">
        <v>-0.0525</v>
      </c>
      <c r="Q105" s="212" t="n">
        <v>-0.0875</v>
      </c>
      <c r="R105" s="212" t="n">
        <v>-0.1675</v>
      </c>
      <c r="S105" s="212" t="n">
        <v>-0.1975</v>
      </c>
      <c r="T105" s="212" t="n">
        <v>-0.1975</v>
      </c>
      <c r="U105" s="212" t="n">
        <v>-0.09875</v>
      </c>
      <c r="V105" s="212" t="n">
        <v>-0.0525</v>
      </c>
      <c r="W105" s="212" t="n">
        <v>0.34</v>
      </c>
      <c r="X105" s="212" t="n">
        <v>0.34</v>
      </c>
      <c r="Y105" s="212" t="n">
        <v>0.245</v>
      </c>
      <c r="Z105" s="212" t="n">
        <v>0</v>
      </c>
      <c r="AA105" s="212" t="n">
        <v>0.305</v>
      </c>
      <c r="AB105" s="212" t="n">
        <v>0.3375</v>
      </c>
      <c r="AC105" s="212" t="n">
        <v>-0.0245</v>
      </c>
      <c r="AD105" s="212" t="n">
        <v>-0.0325</v>
      </c>
      <c r="AE105" s="212" t="n">
        <v>-0.0105</v>
      </c>
      <c r="AF105" s="212" t="n">
        <v>-0.0305</v>
      </c>
      <c r="AG105" s="212" t="n">
        <v>0.005</v>
      </c>
      <c r="AH105" s="212" t="n">
        <v>-0.0035</v>
      </c>
      <c r="AI105" s="212" t="n">
        <v>-0.065</v>
      </c>
      <c r="AJ105" s="212" t="n">
        <v>-0.045</v>
      </c>
      <c r="AK105" s="212" t="n">
        <v>-0.0565</v>
      </c>
      <c r="AL105" s="212" t="n">
        <v>-0.0145</v>
      </c>
      <c r="AM105" s="212" t="n">
        <v>-0.071</v>
      </c>
      <c r="AN105" s="212" t="n">
        <v>-0.145</v>
      </c>
      <c r="AO105" s="212" t="n">
        <v>-0.0085</v>
      </c>
      <c r="AP105" s="212" t="n">
        <v>0.016</v>
      </c>
      <c r="AQ105" s="212" t="n">
        <v>1.19</v>
      </c>
      <c r="AR105" s="212" t="n">
        <v>-0.055</v>
      </c>
      <c r="AS105" s="212" t="n">
        <v>-0.31</v>
      </c>
      <c r="AT105" s="212" t="n">
        <v>-0.1275</v>
      </c>
      <c r="AU105" s="212" t="n">
        <v>-0.17</v>
      </c>
      <c r="AV105" s="212" t="n">
        <v>0.06</v>
      </c>
      <c r="AW105" s="212" t="n">
        <v>-0.26</v>
      </c>
      <c r="AX105" s="212" t="n">
        <v>0</v>
      </c>
      <c r="AY105" s="212" t="n">
        <v>0.14</v>
      </c>
      <c r="AZ105" s="212" t="n">
        <v>-0.31</v>
      </c>
      <c r="BA105" s="212" t="n">
        <v>-0.1395</v>
      </c>
      <c r="BC105" s="212" t="n">
        <v>-0.1395</v>
      </c>
      <c r="BD105" s="212" t="n">
        <v>-0.0525</v>
      </c>
      <c r="BE105" s="212" t="n">
        <v>-0.1295</v>
      </c>
      <c r="BF105" s="212" t="n">
        <v>-0.0195</v>
      </c>
      <c r="BG105" s="212" t="n">
        <v>-0.0725</v>
      </c>
      <c r="BH105" s="212" t="n">
        <v>-0.09</v>
      </c>
      <c r="BI105" s="212" t="n">
        <v>-0.065</v>
      </c>
      <c r="BJ105" s="212" t="n">
        <v>0.09</v>
      </c>
      <c r="BK105" s="212" t="n">
        <v>0.245</v>
      </c>
      <c r="BL105" s="212" t="n">
        <v>0.385</v>
      </c>
      <c r="BM105" s="212" t="n">
        <v>0.385</v>
      </c>
      <c r="BN105" s="212" t="n">
        <v>0.8</v>
      </c>
    </row>
    <row r="106" customFormat="false" ht="12.75" hidden="false" customHeight="false" outlineLevel="0" collapsed="false">
      <c r="C106" s="244"/>
      <c r="G106" s="200" t="n">
        <v>39814</v>
      </c>
      <c r="H106" s="0" t="n">
        <v>3.464</v>
      </c>
      <c r="I106" s="215" t="n">
        <v>0.18</v>
      </c>
      <c r="J106" s="212" t="n">
        <v>0.069909892964137</v>
      </c>
      <c r="K106" s="212" t="n">
        <v>-0.2</v>
      </c>
      <c r="L106" s="212" t="n">
        <v>-0.205</v>
      </c>
      <c r="M106" s="252" t="n">
        <v>-0.13</v>
      </c>
      <c r="N106" s="252" t="n">
        <v>-0.265</v>
      </c>
      <c r="O106" s="212" t="n">
        <v>-0.11</v>
      </c>
      <c r="P106" s="212" t="n">
        <v>-0.0525</v>
      </c>
      <c r="Q106" s="212" t="n">
        <v>-0.0875</v>
      </c>
      <c r="R106" s="212" t="n">
        <v>-0.17</v>
      </c>
      <c r="S106" s="212" t="n">
        <v>-0.2</v>
      </c>
      <c r="T106" s="212" t="n">
        <v>-0.2</v>
      </c>
      <c r="U106" s="212" t="n">
        <v>-0.1</v>
      </c>
      <c r="V106" s="212" t="n">
        <v>-0.0525</v>
      </c>
      <c r="W106" s="212" t="n">
        <v>0.405</v>
      </c>
      <c r="X106" s="212" t="n">
        <v>0.405</v>
      </c>
      <c r="Y106" s="212" t="n">
        <v>0.31</v>
      </c>
      <c r="Z106" s="212" t="n">
        <v>0</v>
      </c>
      <c r="AA106" s="212" t="n">
        <v>0.305</v>
      </c>
      <c r="AB106" s="212" t="n">
        <v>0.4375</v>
      </c>
      <c r="AC106" s="212" t="n">
        <v>-0.02</v>
      </c>
      <c r="AD106" s="212" t="n">
        <v>-0.0325</v>
      </c>
      <c r="AE106" s="212" t="n">
        <v>-0.0105</v>
      </c>
      <c r="AF106" s="212" t="n">
        <v>-0.0305</v>
      </c>
      <c r="AG106" s="212" t="n">
        <v>0.005</v>
      </c>
      <c r="AH106" s="212" t="n">
        <v>-0.0035</v>
      </c>
      <c r="AI106" s="212" t="n">
        <v>-0.065</v>
      </c>
      <c r="AJ106" s="212" t="n">
        <v>-0.043</v>
      </c>
      <c r="AK106" s="212" t="n">
        <v>-0.0565</v>
      </c>
      <c r="AL106" s="212" t="n">
        <v>-0.0145</v>
      </c>
      <c r="AM106" s="212" t="n">
        <v>-0.064</v>
      </c>
      <c r="AN106" s="212" t="n">
        <v>-0.1475</v>
      </c>
      <c r="AO106" s="212" t="n">
        <v>-0.0065</v>
      </c>
      <c r="AP106" s="212" t="n">
        <v>0.016</v>
      </c>
      <c r="AQ106" s="212" t="n">
        <v>1.525</v>
      </c>
      <c r="AR106" s="212" t="n">
        <v>-0.0575</v>
      </c>
      <c r="AS106" s="212" t="n">
        <v>-0.31</v>
      </c>
      <c r="AT106" s="212" t="n">
        <v>-0.1275</v>
      </c>
      <c r="AU106" s="212" t="n">
        <v>-0.17</v>
      </c>
      <c r="AV106" s="212" t="n">
        <v>0.13</v>
      </c>
      <c r="AW106" s="212" t="n">
        <v>-0.26</v>
      </c>
      <c r="AX106" s="212" t="n">
        <v>0</v>
      </c>
      <c r="AY106" s="212" t="n">
        <v>0.14</v>
      </c>
      <c r="AZ106" s="212" t="n">
        <v>-0.31</v>
      </c>
      <c r="BA106" s="212" t="n">
        <v>-0.1245</v>
      </c>
      <c r="BC106" s="212" t="n">
        <v>-0.1245</v>
      </c>
      <c r="BD106" s="212" t="n">
        <v>-0.0525</v>
      </c>
      <c r="BE106" s="212" t="n">
        <v>-0.135</v>
      </c>
      <c r="BF106" s="212" t="n">
        <v>-0.0195</v>
      </c>
      <c r="BG106" s="212" t="n">
        <v>-0.0725</v>
      </c>
      <c r="BH106" s="212" t="n">
        <v>-0.0925</v>
      </c>
      <c r="BI106" s="212" t="n">
        <v>-0.065</v>
      </c>
      <c r="BJ106" s="212" t="n">
        <v>0.09</v>
      </c>
      <c r="BK106" s="212" t="n">
        <v>0.28</v>
      </c>
      <c r="BL106" s="212" t="n">
        <v>0.45</v>
      </c>
      <c r="BM106" s="212" t="n">
        <v>0.45</v>
      </c>
      <c r="BN106" s="212" t="n">
        <v>0.975</v>
      </c>
    </row>
    <row r="107" customFormat="false" ht="12.75" hidden="false" customHeight="false" outlineLevel="0" collapsed="false">
      <c r="C107" s="244"/>
      <c r="G107" s="200" t="n">
        <v>39845</v>
      </c>
      <c r="H107" s="0" t="n">
        <v>3.346</v>
      </c>
      <c r="I107" s="215" t="n">
        <v>0.18</v>
      </c>
      <c r="J107" s="212" t="n">
        <v>0.069923030514325</v>
      </c>
      <c r="K107" s="212" t="n">
        <v>-0.2025</v>
      </c>
      <c r="L107" s="212" t="n">
        <v>-0.2075</v>
      </c>
      <c r="M107" s="252" t="n">
        <v>-0.13</v>
      </c>
      <c r="N107" s="252" t="n">
        <v>-0.2675</v>
      </c>
      <c r="O107" s="212" t="n">
        <v>-0.11</v>
      </c>
      <c r="P107" s="212" t="n">
        <v>-0.0525</v>
      </c>
      <c r="Q107" s="212" t="n">
        <v>-0.0875</v>
      </c>
      <c r="R107" s="212" t="n">
        <v>-0.1725</v>
      </c>
      <c r="S107" s="212" t="n">
        <v>-0.2025</v>
      </c>
      <c r="T107" s="212" t="n">
        <v>-0.2025</v>
      </c>
      <c r="U107" s="212" t="n">
        <v>-0.09125</v>
      </c>
      <c r="V107" s="212" t="n">
        <v>-0.0525</v>
      </c>
      <c r="W107" s="212" t="n">
        <v>0.38</v>
      </c>
      <c r="X107" s="212" t="n">
        <v>0.38</v>
      </c>
      <c r="Y107" s="212" t="n">
        <v>0.285</v>
      </c>
      <c r="Z107" s="212" t="n">
        <v>0</v>
      </c>
      <c r="AA107" s="212" t="n">
        <v>0.305</v>
      </c>
      <c r="AB107" s="212" t="n">
        <v>0.435</v>
      </c>
      <c r="AC107" s="212" t="n">
        <v>-0.02</v>
      </c>
      <c r="AD107" s="212" t="n">
        <v>-0.0325</v>
      </c>
      <c r="AE107" s="212" t="n">
        <v>-0.0105</v>
      </c>
      <c r="AF107" s="212" t="n">
        <v>-0.0305</v>
      </c>
      <c r="AG107" s="212" t="n">
        <v>0.005</v>
      </c>
      <c r="AH107" s="212" t="n">
        <v>-0.0035</v>
      </c>
      <c r="AI107" s="212" t="n">
        <v>-0.065</v>
      </c>
      <c r="AJ107" s="212" t="n">
        <v>-0.043</v>
      </c>
      <c r="AK107" s="212" t="n">
        <v>-0.0565</v>
      </c>
      <c r="AL107" s="212" t="n">
        <v>-0.0145</v>
      </c>
      <c r="AM107" s="212" t="n">
        <v>-0.064</v>
      </c>
      <c r="AN107" s="212" t="n">
        <v>-0.13</v>
      </c>
      <c r="AO107" s="212" t="n">
        <v>-0.0065</v>
      </c>
      <c r="AP107" s="212" t="n">
        <v>0.016</v>
      </c>
      <c r="AQ107" s="212" t="n">
        <v>1.455</v>
      </c>
      <c r="AR107" s="212" t="n">
        <v>-0.04</v>
      </c>
      <c r="AS107" s="212" t="n">
        <v>-0.31</v>
      </c>
      <c r="AT107" s="212" t="n">
        <v>-0.1275</v>
      </c>
      <c r="AU107" s="212" t="n">
        <v>-0.17</v>
      </c>
      <c r="AV107" s="212" t="n">
        <v>0</v>
      </c>
      <c r="AW107" s="212" t="n">
        <v>-0.26</v>
      </c>
      <c r="AX107" s="212" t="n">
        <v>0</v>
      </c>
      <c r="AY107" s="212" t="n">
        <v>0.14</v>
      </c>
      <c r="AZ107" s="212" t="n">
        <v>-0.31</v>
      </c>
      <c r="BA107" s="212" t="n">
        <v>-0.127</v>
      </c>
      <c r="BC107" s="212" t="n">
        <v>-0.127</v>
      </c>
      <c r="BD107" s="212" t="n">
        <v>-0.0525</v>
      </c>
      <c r="BE107" s="212" t="n">
        <v>-0.1175</v>
      </c>
      <c r="BF107" s="212" t="n">
        <v>-0.0195</v>
      </c>
      <c r="BG107" s="212" t="n">
        <v>-0.0725</v>
      </c>
      <c r="BH107" s="212" t="n">
        <v>-0.075</v>
      </c>
      <c r="BI107" s="212" t="n">
        <v>-0.065</v>
      </c>
      <c r="BJ107" s="212" t="n">
        <v>0.09</v>
      </c>
      <c r="BK107" s="212" t="n">
        <v>0.33</v>
      </c>
      <c r="BL107" s="212" t="n">
        <v>0.425</v>
      </c>
      <c r="BM107" s="212" t="n">
        <v>0.425</v>
      </c>
      <c r="BN107" s="212" t="n">
        <v>0.975</v>
      </c>
    </row>
    <row r="108" customFormat="false" ht="12.75" hidden="false" customHeight="false" outlineLevel="0" collapsed="false">
      <c r="C108" s="244"/>
      <c r="G108" s="200" t="n">
        <v>39873</v>
      </c>
      <c r="H108" s="0" t="n">
        <v>3.194</v>
      </c>
      <c r="I108" s="215" t="n">
        <v>0.17</v>
      </c>
      <c r="J108" s="212" t="n">
        <v>0.069934896688738</v>
      </c>
      <c r="K108" s="212" t="n">
        <v>-0.205</v>
      </c>
      <c r="L108" s="212" t="n">
        <v>-0.21</v>
      </c>
      <c r="M108" s="252" t="n">
        <v>-0.13</v>
      </c>
      <c r="N108" s="252" t="n">
        <v>-0.27</v>
      </c>
      <c r="O108" s="212" t="n">
        <v>-0.11</v>
      </c>
      <c r="P108" s="212" t="n">
        <v>-0.0525</v>
      </c>
      <c r="Q108" s="212" t="n">
        <v>-0.0875</v>
      </c>
      <c r="R108" s="212" t="n">
        <v>-0.175</v>
      </c>
      <c r="S108" s="212" t="n">
        <v>-0.205</v>
      </c>
      <c r="T108" s="212" t="n">
        <v>-0.205</v>
      </c>
      <c r="U108" s="212" t="n">
        <v>-0.085</v>
      </c>
      <c r="V108" s="212" t="n">
        <v>-0.0525</v>
      </c>
      <c r="W108" s="212" t="n">
        <v>0.3775</v>
      </c>
      <c r="X108" s="212" t="n">
        <v>0.3775</v>
      </c>
      <c r="Y108" s="212" t="n">
        <v>0.2825</v>
      </c>
      <c r="Z108" s="212" t="n">
        <v>0</v>
      </c>
      <c r="AA108" s="212" t="n">
        <v>0.265</v>
      </c>
      <c r="AB108" s="212" t="n">
        <v>0.3025</v>
      </c>
      <c r="AC108" s="212" t="n">
        <v>-0.02</v>
      </c>
      <c r="AD108" s="212" t="n">
        <v>-0.0325</v>
      </c>
      <c r="AE108" s="212" t="n">
        <v>0.008</v>
      </c>
      <c r="AF108" s="212" t="n">
        <v>-0.012</v>
      </c>
      <c r="AG108" s="212" t="n">
        <v>0.005</v>
      </c>
      <c r="AH108" s="212" t="n">
        <v>-0.0035</v>
      </c>
      <c r="AI108" s="212" t="n">
        <v>-0.065</v>
      </c>
      <c r="AJ108" s="212" t="n">
        <v>-0.043</v>
      </c>
      <c r="AK108" s="212" t="n">
        <v>-0.0565</v>
      </c>
      <c r="AL108" s="212" t="n">
        <v>-0.0145</v>
      </c>
      <c r="AM108" s="212" t="n">
        <v>-0.071</v>
      </c>
      <c r="AN108" s="212" t="n">
        <v>-0.1175</v>
      </c>
      <c r="AO108" s="212" t="n">
        <v>-0.0065</v>
      </c>
      <c r="AP108" s="212" t="n">
        <v>0.016</v>
      </c>
      <c r="AQ108" s="212" t="n">
        <v>0.835</v>
      </c>
      <c r="AR108" s="212" t="n">
        <v>-0.0275</v>
      </c>
      <c r="AS108" s="212" t="n">
        <v>-0.31</v>
      </c>
      <c r="AT108" s="212" t="n">
        <v>-0.1325</v>
      </c>
      <c r="AU108" s="212" t="n">
        <v>-0.17</v>
      </c>
      <c r="AV108" s="212" t="n">
        <v>-0.18</v>
      </c>
      <c r="AW108" s="212" t="n">
        <v>-0.26</v>
      </c>
      <c r="AX108" s="212" t="n">
        <v>0</v>
      </c>
      <c r="AY108" s="212" t="n">
        <v>0.14</v>
      </c>
      <c r="AZ108" s="212" t="n">
        <v>-0.31</v>
      </c>
      <c r="BA108" s="212" t="n">
        <v>-0.107</v>
      </c>
      <c r="BC108" s="212" t="n">
        <v>-0.107</v>
      </c>
      <c r="BD108" s="212" t="n">
        <v>-0.0525</v>
      </c>
      <c r="BE108" s="212" t="n">
        <v>-0.1</v>
      </c>
      <c r="BF108" s="212" t="n">
        <v>-0.0195</v>
      </c>
      <c r="BG108" s="212" t="n">
        <v>-0.0725</v>
      </c>
      <c r="BH108" s="212" t="n">
        <v>-0.0625</v>
      </c>
      <c r="BI108" s="212" t="n">
        <v>-0.065</v>
      </c>
      <c r="BJ108" s="212" t="n">
        <v>0.09</v>
      </c>
      <c r="BK108" s="212" t="n">
        <v>0.32</v>
      </c>
      <c r="BL108" s="212" t="n">
        <v>0.4225</v>
      </c>
      <c r="BM108" s="212" t="n">
        <v>0.4225</v>
      </c>
      <c r="BN108" s="212" t="n">
        <v>0.6075</v>
      </c>
    </row>
    <row r="109" customFormat="false" ht="12.75" hidden="false" customHeight="false" outlineLevel="0" collapsed="false">
      <c r="C109" s="244"/>
      <c r="G109" s="200" t="n">
        <v>39904</v>
      </c>
      <c r="H109" s="0" t="n">
        <v>3.034</v>
      </c>
      <c r="I109" s="215" t="n">
        <v>0.17</v>
      </c>
      <c r="J109" s="212" t="n">
        <v>0.069948034239035</v>
      </c>
      <c r="K109" s="212" t="n">
        <v>-0.195</v>
      </c>
      <c r="L109" s="212" t="n">
        <v>-0.2</v>
      </c>
      <c r="M109" s="252" t="n">
        <v>-0.175</v>
      </c>
      <c r="N109" s="252" t="n">
        <v>-0.26</v>
      </c>
      <c r="O109" s="212" t="n">
        <v>-0.155</v>
      </c>
      <c r="P109" s="212" t="n">
        <v>-0.05</v>
      </c>
      <c r="Q109" s="212" t="n">
        <v>-0.07</v>
      </c>
      <c r="R109" s="212" t="n">
        <v>-0.165</v>
      </c>
      <c r="S109" s="212" t="n">
        <v>-0.195</v>
      </c>
      <c r="T109" s="212" t="n">
        <v>-0.195</v>
      </c>
      <c r="U109" s="212" t="n">
        <v>-0.0625</v>
      </c>
      <c r="V109" s="212" t="n">
        <v>-0.05</v>
      </c>
      <c r="W109" s="212" t="n">
        <v>0.2825</v>
      </c>
      <c r="X109" s="212" t="n">
        <v>0.2825</v>
      </c>
      <c r="Y109" s="212" t="n">
        <v>0.1875</v>
      </c>
      <c r="Z109" s="212" t="n">
        <v>0</v>
      </c>
      <c r="AA109" s="212" t="n">
        <v>0.195</v>
      </c>
      <c r="AB109" s="212" t="n">
        <v>0.25</v>
      </c>
      <c r="AC109" s="212" t="n">
        <v>-0.0195</v>
      </c>
      <c r="AD109" s="212" t="n">
        <v>-0.025</v>
      </c>
      <c r="AE109" s="212" t="n">
        <v>0.008</v>
      </c>
      <c r="AF109" s="212" t="n">
        <v>-0.012</v>
      </c>
      <c r="AG109" s="212" t="n">
        <v>0.005</v>
      </c>
      <c r="AH109" s="212" t="n">
        <v>0.0065</v>
      </c>
      <c r="AI109" s="212" t="n">
        <v>-0.0625</v>
      </c>
      <c r="AJ109" s="212" t="n">
        <v>-0.0455</v>
      </c>
      <c r="AK109" s="212" t="n">
        <v>-0.054</v>
      </c>
      <c r="AL109" s="212" t="n">
        <v>-0.017</v>
      </c>
      <c r="AM109" s="212" t="n">
        <v>-0.064</v>
      </c>
      <c r="AN109" s="212" t="n">
        <v>-0.075</v>
      </c>
      <c r="AO109" s="212" t="n">
        <v>-0.014</v>
      </c>
      <c r="AP109" s="212" t="n">
        <v>0.0065</v>
      </c>
      <c r="AQ109" s="212" t="n">
        <v>0.45</v>
      </c>
      <c r="AR109" s="212" t="n">
        <v>0.015</v>
      </c>
      <c r="AS109" s="212" t="n">
        <v>-0.385</v>
      </c>
      <c r="AT109" s="212" t="n">
        <v>-0.12</v>
      </c>
      <c r="AU109" s="212" t="n">
        <v>-0.17</v>
      </c>
      <c r="AV109" s="212" t="n">
        <v>-0.29</v>
      </c>
      <c r="AW109" s="212" t="n">
        <v>-0.335</v>
      </c>
      <c r="AX109" s="212" t="n">
        <v>0</v>
      </c>
      <c r="AY109" s="212" t="n">
        <v>0.315</v>
      </c>
      <c r="AZ109" s="212" t="n">
        <v>-0.385</v>
      </c>
      <c r="BA109" s="212" t="n">
        <v>-0.1025</v>
      </c>
      <c r="BC109" s="212" t="n">
        <v>-0.1025</v>
      </c>
      <c r="BD109" s="212" t="n">
        <v>-0.05</v>
      </c>
      <c r="BE109" s="212" t="n">
        <v>-0.0925</v>
      </c>
      <c r="BF109" s="212" t="n">
        <v>-0.017</v>
      </c>
      <c r="BG109" s="212" t="n">
        <v>-0.055</v>
      </c>
      <c r="BH109" s="212" t="n">
        <v>-0.02</v>
      </c>
      <c r="BI109" s="212" t="n">
        <v>-0.0625</v>
      </c>
      <c r="BJ109" s="212" t="n">
        <v>0.075</v>
      </c>
      <c r="BK109" s="212" t="n">
        <v>0.1475</v>
      </c>
      <c r="BL109" s="212" t="n">
        <v>0.3125</v>
      </c>
      <c r="BM109" s="212" t="n">
        <v>0.3125</v>
      </c>
      <c r="BN109" s="212" t="n">
        <v>0.355</v>
      </c>
    </row>
    <row r="110" customFormat="false" ht="12.75" hidden="false" customHeight="false" outlineLevel="0" collapsed="false">
      <c r="C110" s="244"/>
      <c r="G110" s="200" t="n">
        <v>39934</v>
      </c>
      <c r="H110" s="0" t="n">
        <v>3.025</v>
      </c>
      <c r="I110" s="215" t="n">
        <v>0.17</v>
      </c>
      <c r="J110" s="212" t="n">
        <v>0.069960747997441</v>
      </c>
      <c r="K110" s="212" t="n">
        <v>-0.195</v>
      </c>
      <c r="L110" s="212" t="n">
        <v>-0.2</v>
      </c>
      <c r="M110" s="252" t="n">
        <v>-0.205</v>
      </c>
      <c r="N110" s="252" t="n">
        <v>-0.26</v>
      </c>
      <c r="O110" s="212" t="n">
        <v>-0.17</v>
      </c>
      <c r="P110" s="212" t="n">
        <v>-0.05</v>
      </c>
      <c r="Q110" s="212" t="n">
        <v>-0.07</v>
      </c>
      <c r="R110" s="212" t="n">
        <v>-0.165</v>
      </c>
      <c r="S110" s="212" t="n">
        <v>-0.195</v>
      </c>
      <c r="T110" s="212" t="n">
        <v>-0.195</v>
      </c>
      <c r="U110" s="212" t="n">
        <v>-0.0625</v>
      </c>
      <c r="V110" s="212" t="n">
        <v>-0.05</v>
      </c>
      <c r="W110" s="212" t="n">
        <v>0.2925</v>
      </c>
      <c r="X110" s="212" t="n">
        <v>0.2925</v>
      </c>
      <c r="Y110" s="212" t="n">
        <v>0.1975</v>
      </c>
      <c r="Z110" s="212" t="n">
        <v>0</v>
      </c>
      <c r="AA110" s="212" t="n">
        <v>0.1825</v>
      </c>
      <c r="AB110" s="212" t="n">
        <v>0.2025</v>
      </c>
      <c r="AC110" s="212" t="n">
        <v>-0.0195</v>
      </c>
      <c r="AD110" s="212" t="n">
        <v>-0.02525</v>
      </c>
      <c r="AE110" s="212" t="n">
        <v>0.00775</v>
      </c>
      <c r="AF110" s="212" t="n">
        <v>-0.01225</v>
      </c>
      <c r="AG110" s="212" t="n">
        <v>0.005</v>
      </c>
      <c r="AH110" s="212" t="n">
        <v>0.0065</v>
      </c>
      <c r="AI110" s="212" t="n">
        <v>-0.0625</v>
      </c>
      <c r="AJ110" s="212" t="n">
        <v>-0.0455</v>
      </c>
      <c r="AK110" s="212" t="n">
        <v>-0.054</v>
      </c>
      <c r="AL110" s="212" t="n">
        <v>-0.017</v>
      </c>
      <c r="AM110" s="212" t="n">
        <v>-0.064</v>
      </c>
      <c r="AN110" s="212" t="n">
        <v>-0.075</v>
      </c>
      <c r="AO110" s="212" t="n">
        <v>-0.014</v>
      </c>
      <c r="AP110" s="212" t="n">
        <v>0.0065</v>
      </c>
      <c r="AQ110" s="212" t="n">
        <v>0.405</v>
      </c>
      <c r="AR110" s="212" t="n">
        <v>0.015</v>
      </c>
      <c r="AS110" s="212" t="n">
        <v>-0.385</v>
      </c>
      <c r="AT110" s="212" t="n">
        <v>-0.12</v>
      </c>
      <c r="AU110" s="212" t="n">
        <v>-0.17</v>
      </c>
      <c r="AV110" s="212" t="n">
        <v>-0.29</v>
      </c>
      <c r="AW110" s="212" t="n">
        <v>-0.335</v>
      </c>
      <c r="AX110" s="212" t="n">
        <v>0</v>
      </c>
      <c r="AY110" s="212" t="n">
        <v>0.315</v>
      </c>
      <c r="AZ110" s="212" t="n">
        <v>-0.385</v>
      </c>
      <c r="BA110" s="212" t="n">
        <v>-0.1</v>
      </c>
      <c r="BC110" s="212" t="n">
        <v>-0.1</v>
      </c>
      <c r="BD110" s="212" t="n">
        <v>-0.05</v>
      </c>
      <c r="BE110" s="212" t="n">
        <v>-0.0925</v>
      </c>
      <c r="BF110" s="212" t="n">
        <v>-0.017</v>
      </c>
      <c r="BG110" s="212" t="n">
        <v>-0.055</v>
      </c>
      <c r="BH110" s="212" t="n">
        <v>-0.02</v>
      </c>
      <c r="BI110" s="212" t="n">
        <v>-0.0625</v>
      </c>
      <c r="BJ110" s="212" t="n">
        <v>0.075</v>
      </c>
      <c r="BK110" s="212" t="n">
        <v>0.1475</v>
      </c>
      <c r="BL110" s="212" t="n">
        <v>0.3225</v>
      </c>
      <c r="BM110" s="212" t="n">
        <v>0.3225</v>
      </c>
      <c r="BN110" s="212" t="n">
        <v>0.2875</v>
      </c>
    </row>
    <row r="111" customFormat="false" ht="12.75" hidden="false" customHeight="false" outlineLevel="0" collapsed="false">
      <c r="C111" s="244"/>
      <c r="G111" s="200" t="n">
        <v>39965</v>
      </c>
      <c r="H111" s="0" t="n">
        <v>3.051</v>
      </c>
      <c r="I111" s="215" t="n">
        <v>0.17</v>
      </c>
      <c r="J111" s="212" t="n">
        <v>0.069973885547851</v>
      </c>
      <c r="K111" s="212" t="n">
        <v>-0.195</v>
      </c>
      <c r="L111" s="212" t="n">
        <v>-0.2</v>
      </c>
      <c r="M111" s="252" t="n">
        <v>-0.215</v>
      </c>
      <c r="N111" s="252" t="n">
        <v>-0.26</v>
      </c>
      <c r="O111" s="212" t="n">
        <v>-0.18</v>
      </c>
      <c r="P111" s="212" t="n">
        <v>-0.05</v>
      </c>
      <c r="Q111" s="212" t="n">
        <v>-0.07</v>
      </c>
      <c r="R111" s="212" t="n">
        <v>-0.165</v>
      </c>
      <c r="S111" s="212" t="n">
        <v>-0.195</v>
      </c>
      <c r="T111" s="212" t="n">
        <v>-0.195</v>
      </c>
      <c r="U111" s="212" t="n">
        <v>-0.06</v>
      </c>
      <c r="V111" s="212" t="n">
        <v>-0.05</v>
      </c>
      <c r="W111" s="212" t="n">
        <v>0.2875</v>
      </c>
      <c r="X111" s="212" t="n">
        <v>0.2875</v>
      </c>
      <c r="Y111" s="212" t="n">
        <v>0.1925</v>
      </c>
      <c r="Z111" s="212" t="n">
        <v>0</v>
      </c>
      <c r="AA111" s="212" t="n">
        <v>0.1825</v>
      </c>
      <c r="AB111" s="212" t="n">
        <v>0.2025</v>
      </c>
      <c r="AC111" s="212" t="n">
        <v>-0.0195</v>
      </c>
      <c r="AD111" s="212" t="n">
        <v>-0.02525</v>
      </c>
      <c r="AE111" s="212" t="n">
        <v>0.00775</v>
      </c>
      <c r="AF111" s="212" t="n">
        <v>-0.01225</v>
      </c>
      <c r="AG111" s="212" t="n">
        <v>0.005</v>
      </c>
      <c r="AH111" s="212" t="n">
        <v>0.0065</v>
      </c>
      <c r="AI111" s="212" t="n">
        <v>-0.0625</v>
      </c>
      <c r="AJ111" s="212" t="n">
        <v>-0.0455</v>
      </c>
      <c r="AK111" s="212" t="n">
        <v>-0.054</v>
      </c>
      <c r="AL111" s="212" t="n">
        <v>-0.017</v>
      </c>
      <c r="AM111" s="212" t="n">
        <v>-0.08</v>
      </c>
      <c r="AN111" s="212" t="n">
        <v>-0.07</v>
      </c>
      <c r="AO111" s="212" t="n">
        <v>-0.014</v>
      </c>
      <c r="AP111" s="212" t="n">
        <v>0.0065</v>
      </c>
      <c r="AQ111" s="212" t="n">
        <v>0.395</v>
      </c>
      <c r="AR111" s="212" t="n">
        <v>0.02</v>
      </c>
      <c r="AS111" s="212" t="n">
        <v>-0.385</v>
      </c>
      <c r="AT111" s="212" t="n">
        <v>-0.12</v>
      </c>
      <c r="AU111" s="212" t="n">
        <v>-0.17</v>
      </c>
      <c r="AV111" s="212" t="n">
        <v>-0.29</v>
      </c>
      <c r="AW111" s="212" t="n">
        <v>-0.335</v>
      </c>
      <c r="AX111" s="212" t="n">
        <v>0</v>
      </c>
      <c r="AY111" s="212" t="n">
        <v>0.315</v>
      </c>
      <c r="AZ111" s="212" t="n">
        <v>-0.385</v>
      </c>
      <c r="BA111" s="212" t="n">
        <v>-0.0925</v>
      </c>
      <c r="BC111" s="212" t="n">
        <v>-0.0925</v>
      </c>
      <c r="BD111" s="212" t="n">
        <v>-0.05</v>
      </c>
      <c r="BE111" s="212" t="n">
        <v>-0.0825</v>
      </c>
      <c r="BF111" s="212" t="n">
        <v>-0.017</v>
      </c>
      <c r="BG111" s="212" t="n">
        <v>-0.055</v>
      </c>
      <c r="BH111" s="212" t="n">
        <v>-0.015</v>
      </c>
      <c r="BI111" s="212" t="n">
        <v>-0.0625</v>
      </c>
      <c r="BJ111" s="212" t="n">
        <v>0.075</v>
      </c>
      <c r="BK111" s="212" t="n">
        <v>0.1475</v>
      </c>
      <c r="BL111" s="212" t="n">
        <v>0.3175</v>
      </c>
      <c r="BM111" s="212" t="n">
        <v>0.3175</v>
      </c>
      <c r="BN111" s="212" t="n">
        <v>0.2875</v>
      </c>
    </row>
    <row r="112" customFormat="false" ht="12.75" hidden="false" customHeight="false" outlineLevel="0" collapsed="false">
      <c r="C112" s="244"/>
      <c r="G112" s="200" t="n">
        <v>39995</v>
      </c>
      <c r="H112" s="0" t="n">
        <v>3.073</v>
      </c>
      <c r="I112" s="215" t="n">
        <v>0.17</v>
      </c>
      <c r="J112" s="212" t="n">
        <v>0.069986599306366</v>
      </c>
      <c r="K112" s="212" t="n">
        <v>-0.195</v>
      </c>
      <c r="L112" s="212" t="n">
        <v>-0.2</v>
      </c>
      <c r="M112" s="252" t="n">
        <v>-0.215</v>
      </c>
      <c r="N112" s="252" t="n">
        <v>-0.28</v>
      </c>
      <c r="O112" s="212" t="n">
        <v>-0.18</v>
      </c>
      <c r="P112" s="212" t="n">
        <v>-0.05</v>
      </c>
      <c r="Q112" s="212" t="n">
        <v>-0.07</v>
      </c>
      <c r="R112" s="212" t="n">
        <v>-0.165</v>
      </c>
      <c r="S112" s="212" t="n">
        <v>-0.195</v>
      </c>
      <c r="T112" s="212" t="n">
        <v>-0.195</v>
      </c>
      <c r="U112" s="212" t="n">
        <v>-0.05875</v>
      </c>
      <c r="V112" s="212" t="n">
        <v>-0.05</v>
      </c>
      <c r="W112" s="212" t="n">
        <v>0.2775</v>
      </c>
      <c r="X112" s="212" t="n">
        <v>0.2775</v>
      </c>
      <c r="Y112" s="212" t="n">
        <v>0.1825</v>
      </c>
      <c r="Z112" s="212" t="n">
        <v>0</v>
      </c>
      <c r="AA112" s="212" t="n">
        <v>0.1825</v>
      </c>
      <c r="AB112" s="212" t="n">
        <v>0.215</v>
      </c>
      <c r="AC112" s="212" t="n">
        <v>-0.0195</v>
      </c>
      <c r="AD112" s="212" t="n">
        <v>-0.02525</v>
      </c>
      <c r="AE112" s="212" t="n">
        <v>0.00775</v>
      </c>
      <c r="AF112" s="212" t="n">
        <v>-0.01225</v>
      </c>
      <c r="AG112" s="212" t="n">
        <v>0.005</v>
      </c>
      <c r="AH112" s="212" t="n">
        <v>0.0065</v>
      </c>
      <c r="AI112" s="212" t="n">
        <v>-0.0625</v>
      </c>
      <c r="AJ112" s="212" t="n">
        <v>-0.0455</v>
      </c>
      <c r="AK112" s="212" t="n">
        <v>-0.054</v>
      </c>
      <c r="AL112" s="212" t="n">
        <v>-0.017</v>
      </c>
      <c r="AM112" s="212" t="n">
        <v>-0.073</v>
      </c>
      <c r="AN112" s="212" t="n">
        <v>-0.0675</v>
      </c>
      <c r="AO112" s="212" t="n">
        <v>-0.014</v>
      </c>
      <c r="AP112" s="212" t="n">
        <v>0.0065</v>
      </c>
      <c r="AQ112" s="212" t="n">
        <v>0.43</v>
      </c>
      <c r="AR112" s="212" t="n">
        <v>0.0225</v>
      </c>
      <c r="AS112" s="212" t="n">
        <v>-0.385</v>
      </c>
      <c r="AT112" s="212" t="n">
        <v>-0.12</v>
      </c>
      <c r="AU112" s="212" t="n">
        <v>-0.17</v>
      </c>
      <c r="AV112" s="212" t="n">
        <v>-0.29</v>
      </c>
      <c r="AW112" s="212" t="n">
        <v>-0.335</v>
      </c>
      <c r="AX112" s="212" t="n">
        <v>0</v>
      </c>
      <c r="AY112" s="212" t="n">
        <v>0.315</v>
      </c>
      <c r="AZ112" s="212" t="n">
        <v>-0.385</v>
      </c>
      <c r="BA112" s="212" t="n">
        <v>-0.1</v>
      </c>
      <c r="BC112" s="212" t="n">
        <v>-0.1</v>
      </c>
      <c r="BD112" s="212" t="n">
        <v>-0.05</v>
      </c>
      <c r="BE112" s="212" t="n">
        <v>-0.0775</v>
      </c>
      <c r="BF112" s="212" t="n">
        <v>-0.017</v>
      </c>
      <c r="BG112" s="212" t="n">
        <v>-0.055</v>
      </c>
      <c r="BH112" s="212" t="n">
        <v>-0.0125</v>
      </c>
      <c r="BI112" s="212" t="n">
        <v>-0.0625</v>
      </c>
      <c r="BJ112" s="212" t="n">
        <v>0.075</v>
      </c>
      <c r="BK112" s="212" t="n">
        <v>0.1475</v>
      </c>
      <c r="BL112" s="212" t="n">
        <v>0.3075</v>
      </c>
      <c r="BM112" s="212" t="n">
        <v>0.3075</v>
      </c>
      <c r="BN112" s="212" t="n">
        <v>0.3</v>
      </c>
    </row>
    <row r="113" customFormat="false" ht="12.75" hidden="false" customHeight="false" outlineLevel="0" collapsed="false">
      <c r="C113" s="244"/>
      <c r="G113" s="200" t="n">
        <v>40026</v>
      </c>
      <c r="H113" s="0" t="n">
        <v>3.094</v>
      </c>
      <c r="I113" s="215" t="n">
        <v>0.17</v>
      </c>
      <c r="J113" s="212" t="n">
        <v>0.069999736856888</v>
      </c>
      <c r="K113" s="212" t="n">
        <v>-0.195</v>
      </c>
      <c r="L113" s="212" t="n">
        <v>-0.2</v>
      </c>
      <c r="M113" s="252" t="n">
        <v>-0.215</v>
      </c>
      <c r="N113" s="252" t="n">
        <v>-0.28</v>
      </c>
      <c r="O113" s="212" t="n">
        <v>-0.18</v>
      </c>
      <c r="P113" s="212" t="n">
        <v>-0.05</v>
      </c>
      <c r="Q113" s="212" t="n">
        <v>-0.07</v>
      </c>
      <c r="R113" s="212" t="n">
        <v>-0.165</v>
      </c>
      <c r="S113" s="212" t="n">
        <v>-0.195</v>
      </c>
      <c r="T113" s="212" t="n">
        <v>-0.195</v>
      </c>
      <c r="U113" s="212" t="n">
        <v>-0.0575</v>
      </c>
      <c r="V113" s="212" t="n">
        <v>-0.05</v>
      </c>
      <c r="W113" s="212" t="n">
        <v>0.275</v>
      </c>
      <c r="X113" s="212" t="n">
        <v>0.275</v>
      </c>
      <c r="Y113" s="212" t="n">
        <v>0.18</v>
      </c>
      <c r="Z113" s="212" t="n">
        <v>0</v>
      </c>
      <c r="AA113" s="212" t="n">
        <v>0.1825</v>
      </c>
      <c r="AB113" s="212" t="n">
        <v>0.215</v>
      </c>
      <c r="AC113" s="212" t="n">
        <v>-0.0195</v>
      </c>
      <c r="AD113" s="212" t="n">
        <v>-0.02525</v>
      </c>
      <c r="AE113" s="212" t="n">
        <v>0.00775</v>
      </c>
      <c r="AF113" s="212" t="n">
        <v>-0.01225</v>
      </c>
      <c r="AG113" s="212" t="n">
        <v>0.005</v>
      </c>
      <c r="AH113" s="212" t="n">
        <v>0.0065</v>
      </c>
      <c r="AI113" s="212" t="n">
        <v>-0.0625</v>
      </c>
      <c r="AJ113" s="212" t="n">
        <v>-0.0455</v>
      </c>
      <c r="AK113" s="212" t="n">
        <v>-0.054</v>
      </c>
      <c r="AL113" s="212" t="n">
        <v>-0.017</v>
      </c>
      <c r="AM113" s="212" t="n">
        <v>-0.054</v>
      </c>
      <c r="AN113" s="212" t="n">
        <v>-0.065</v>
      </c>
      <c r="AO113" s="212" t="n">
        <v>-0.014</v>
      </c>
      <c r="AP113" s="212" t="n">
        <v>0.0065</v>
      </c>
      <c r="AQ113" s="212" t="n">
        <v>0.495</v>
      </c>
      <c r="AR113" s="212" t="n">
        <v>0.025</v>
      </c>
      <c r="AS113" s="212" t="n">
        <v>-0.385</v>
      </c>
      <c r="AT113" s="212" t="n">
        <v>-0.12</v>
      </c>
      <c r="AU113" s="212" t="n">
        <v>-0.17</v>
      </c>
      <c r="AV113" s="212" t="n">
        <v>-0.29</v>
      </c>
      <c r="AW113" s="212" t="n">
        <v>-0.335</v>
      </c>
      <c r="AX113" s="212" t="n">
        <v>0</v>
      </c>
      <c r="AY113" s="212" t="n">
        <v>0.315</v>
      </c>
      <c r="AZ113" s="212" t="n">
        <v>-0.385</v>
      </c>
      <c r="BA113" s="212" t="n">
        <v>-0.0875</v>
      </c>
      <c r="BC113" s="212" t="n">
        <v>-0.0875</v>
      </c>
      <c r="BD113" s="212" t="n">
        <v>-0.05</v>
      </c>
      <c r="BE113" s="212" t="n">
        <v>-0.0775</v>
      </c>
      <c r="BF113" s="212" t="n">
        <v>-0.017</v>
      </c>
      <c r="BG113" s="212" t="n">
        <v>-0.055</v>
      </c>
      <c r="BH113" s="212" t="n">
        <v>-0.01</v>
      </c>
      <c r="BI113" s="212" t="n">
        <v>-0.0625</v>
      </c>
      <c r="BJ113" s="212" t="n">
        <v>0.075</v>
      </c>
      <c r="BK113" s="212" t="n">
        <v>0.1475</v>
      </c>
      <c r="BL113" s="212" t="n">
        <v>0.305</v>
      </c>
      <c r="BM113" s="212" t="n">
        <v>0.305</v>
      </c>
      <c r="BN113" s="212" t="n">
        <v>0.3</v>
      </c>
    </row>
    <row r="114" customFormat="false" ht="12.75" hidden="false" customHeight="false" outlineLevel="0" collapsed="false">
      <c r="C114" s="244"/>
      <c r="G114" s="200" t="n">
        <v>40057</v>
      </c>
      <c r="H114" s="0" t="n">
        <v>3.078</v>
      </c>
      <c r="I114" s="215" t="n">
        <v>0.17</v>
      </c>
      <c r="J114" s="212" t="n">
        <v>0.070012874407467</v>
      </c>
      <c r="K114" s="212" t="n">
        <v>-0.195</v>
      </c>
      <c r="L114" s="212" t="n">
        <v>-0.2</v>
      </c>
      <c r="M114" s="252" t="n">
        <v>-0.205</v>
      </c>
      <c r="N114" s="252" t="n">
        <v>-0.28</v>
      </c>
      <c r="O114" s="212" t="n">
        <v>-0.17</v>
      </c>
      <c r="P114" s="212" t="n">
        <v>-0.05</v>
      </c>
      <c r="Q114" s="212" t="n">
        <v>-0.07</v>
      </c>
      <c r="R114" s="212" t="n">
        <v>-0.165</v>
      </c>
      <c r="S114" s="212" t="n">
        <v>-0.195</v>
      </c>
      <c r="T114" s="212" t="n">
        <v>-0.195</v>
      </c>
      <c r="U114" s="212" t="n">
        <v>-0.06125</v>
      </c>
      <c r="V114" s="212" t="n">
        <v>-0.05</v>
      </c>
      <c r="W114" s="212" t="n">
        <v>0.2725</v>
      </c>
      <c r="X114" s="212" t="n">
        <v>0.2725</v>
      </c>
      <c r="Y114" s="212" t="n">
        <v>0.1775</v>
      </c>
      <c r="Z114" s="212" t="n">
        <v>0</v>
      </c>
      <c r="AA114" s="212" t="n">
        <v>0.1825</v>
      </c>
      <c r="AB114" s="212" t="n">
        <v>0.195</v>
      </c>
      <c r="AC114" s="212" t="n">
        <v>-0.0195</v>
      </c>
      <c r="AD114" s="212" t="n">
        <v>-0.02525</v>
      </c>
      <c r="AE114" s="212" t="n">
        <v>0.00775</v>
      </c>
      <c r="AF114" s="212" t="n">
        <v>-0.01225</v>
      </c>
      <c r="AG114" s="212" t="n">
        <v>0.005</v>
      </c>
      <c r="AH114" s="212" t="n">
        <v>0.0065</v>
      </c>
      <c r="AI114" s="212" t="n">
        <v>-0.0625</v>
      </c>
      <c r="AJ114" s="212" t="n">
        <v>-0.043</v>
      </c>
      <c r="AK114" s="212" t="n">
        <v>-0.0515</v>
      </c>
      <c r="AL114" s="212" t="n">
        <v>-0.017</v>
      </c>
      <c r="AM114" s="212" t="n">
        <v>-0.052</v>
      </c>
      <c r="AN114" s="212" t="n">
        <v>-0.0725</v>
      </c>
      <c r="AO114" s="212" t="n">
        <v>-0.014</v>
      </c>
      <c r="AP114" s="212" t="n">
        <v>0.0065</v>
      </c>
      <c r="AQ114" s="212" t="n">
        <v>0.395</v>
      </c>
      <c r="AR114" s="212" t="n">
        <v>0.0175</v>
      </c>
      <c r="AS114" s="212" t="n">
        <v>-0.385</v>
      </c>
      <c r="AT114" s="212" t="n">
        <v>-0.12</v>
      </c>
      <c r="AU114" s="212" t="n">
        <v>-0.17</v>
      </c>
      <c r="AV114" s="212" t="n">
        <v>-0.29</v>
      </c>
      <c r="AW114" s="212" t="n">
        <v>-0.335</v>
      </c>
      <c r="AX114" s="212" t="n">
        <v>0</v>
      </c>
      <c r="AY114" s="212" t="n">
        <v>0.315</v>
      </c>
      <c r="AZ114" s="212" t="n">
        <v>-0.385</v>
      </c>
      <c r="BA114" s="212" t="n">
        <v>-0.0925</v>
      </c>
      <c r="BC114" s="212" t="n">
        <v>-0.0925</v>
      </c>
      <c r="BD114" s="212" t="n">
        <v>-0.05</v>
      </c>
      <c r="BE114" s="212" t="n">
        <v>-0.0925</v>
      </c>
      <c r="BF114" s="212" t="n">
        <v>-0.017</v>
      </c>
      <c r="BG114" s="212" t="n">
        <v>-0.055</v>
      </c>
      <c r="BH114" s="212" t="n">
        <v>-0.0175</v>
      </c>
      <c r="BI114" s="212" t="n">
        <v>-0.0625</v>
      </c>
      <c r="BJ114" s="212" t="n">
        <v>0.075</v>
      </c>
      <c r="BK114" s="212" t="n">
        <v>0.1475</v>
      </c>
      <c r="BL114" s="212" t="n">
        <v>0.3025</v>
      </c>
      <c r="BM114" s="212" t="n">
        <v>0.3025</v>
      </c>
      <c r="BN114" s="212" t="n">
        <v>0.29</v>
      </c>
    </row>
    <row r="115" customFormat="false" ht="12.75" hidden="false" customHeight="false" outlineLevel="0" collapsed="false">
      <c r="C115" s="244"/>
      <c r="G115" s="200" t="n">
        <v>40087</v>
      </c>
      <c r="H115" s="0" t="n">
        <v>3.077</v>
      </c>
      <c r="I115" s="215" t="n">
        <v>0.17</v>
      </c>
      <c r="J115" s="212" t="n">
        <v>0.070025588166146</v>
      </c>
      <c r="K115" s="212" t="n">
        <v>-0.195</v>
      </c>
      <c r="L115" s="212" t="n">
        <v>-0.2</v>
      </c>
      <c r="M115" s="252" t="n">
        <v>-0.19</v>
      </c>
      <c r="N115" s="252" t="n">
        <v>-0.28</v>
      </c>
      <c r="O115" s="212" t="n">
        <v>-0.155</v>
      </c>
      <c r="P115" s="212" t="n">
        <v>-0.05</v>
      </c>
      <c r="Q115" s="212" t="n">
        <v>-0.07</v>
      </c>
      <c r="R115" s="212" t="n">
        <v>-0.165</v>
      </c>
      <c r="S115" s="212" t="n">
        <v>-0.195</v>
      </c>
      <c r="T115" s="212" t="n">
        <v>-0.195</v>
      </c>
      <c r="U115" s="212" t="n">
        <v>-0.06625</v>
      </c>
      <c r="V115" s="212" t="n">
        <v>-0.05</v>
      </c>
      <c r="W115" s="212" t="n">
        <v>0.2875</v>
      </c>
      <c r="X115" s="212" t="n">
        <v>0.2875</v>
      </c>
      <c r="Y115" s="212" t="n">
        <v>0.1925</v>
      </c>
      <c r="Z115" s="212" t="n">
        <v>0</v>
      </c>
      <c r="AA115" s="212" t="n">
        <v>0.1875</v>
      </c>
      <c r="AB115" s="212" t="n">
        <v>0.215</v>
      </c>
      <c r="AC115" s="212" t="n">
        <v>-0.0195</v>
      </c>
      <c r="AD115" s="212" t="n">
        <v>-0.02525</v>
      </c>
      <c r="AE115" s="212" t="n">
        <v>-0.0105</v>
      </c>
      <c r="AF115" s="212" t="n">
        <v>-0.0305</v>
      </c>
      <c r="AG115" s="212" t="n">
        <v>0.005</v>
      </c>
      <c r="AH115" s="212" t="n">
        <v>0.0065</v>
      </c>
      <c r="AI115" s="212" t="n">
        <v>-0.0625</v>
      </c>
      <c r="AJ115" s="212" t="n">
        <v>-0.043</v>
      </c>
      <c r="AK115" s="212" t="n">
        <v>-0.0515</v>
      </c>
      <c r="AL115" s="212" t="n">
        <v>-0.017</v>
      </c>
      <c r="AM115" s="212" t="n">
        <v>-0.054</v>
      </c>
      <c r="AN115" s="212" t="n">
        <v>-0.0825</v>
      </c>
      <c r="AO115" s="212" t="n">
        <v>-0.014</v>
      </c>
      <c r="AP115" s="212" t="n">
        <v>0.0065</v>
      </c>
      <c r="AQ115" s="212" t="n">
        <v>0.461</v>
      </c>
      <c r="AR115" s="212" t="n">
        <v>0.0075</v>
      </c>
      <c r="AS115" s="212" t="n">
        <v>-0.385</v>
      </c>
      <c r="AT115" s="212" t="n">
        <v>-0.12</v>
      </c>
      <c r="AU115" s="212" t="n">
        <v>-0.17</v>
      </c>
      <c r="AV115" s="212" t="n">
        <v>-0.29</v>
      </c>
      <c r="AW115" s="212" t="n">
        <v>-0.335</v>
      </c>
      <c r="AX115" s="212" t="n">
        <v>0</v>
      </c>
      <c r="AY115" s="212" t="n">
        <v>0.315</v>
      </c>
      <c r="AZ115" s="212" t="n">
        <v>-0.385</v>
      </c>
      <c r="BA115" s="212" t="n">
        <v>-0.1025</v>
      </c>
      <c r="BC115" s="212" t="n">
        <v>-0.1025</v>
      </c>
      <c r="BD115" s="212" t="n">
        <v>-0.05</v>
      </c>
      <c r="BE115" s="212" t="n">
        <v>-0.095</v>
      </c>
      <c r="BF115" s="212" t="n">
        <v>-0.017</v>
      </c>
      <c r="BG115" s="212" t="n">
        <v>-0.055</v>
      </c>
      <c r="BH115" s="212" t="n">
        <v>-0.0275</v>
      </c>
      <c r="BI115" s="212" t="n">
        <v>-0.0625</v>
      </c>
      <c r="BJ115" s="212" t="n">
        <v>0.075</v>
      </c>
      <c r="BK115" s="212" t="n">
        <v>0.1475</v>
      </c>
      <c r="BL115" s="212" t="n">
        <v>0.3175</v>
      </c>
      <c r="BM115" s="212" t="n">
        <v>0.3175</v>
      </c>
      <c r="BN115" s="212" t="n">
        <v>0.3625</v>
      </c>
    </row>
    <row r="116" customFormat="false" ht="12.75" hidden="false" customHeight="false" outlineLevel="0" collapsed="false">
      <c r="C116" s="244"/>
      <c r="G116" s="200" t="n">
        <v>40118</v>
      </c>
      <c r="H116" s="0" t="n">
        <v>3.139</v>
      </c>
      <c r="I116" s="215" t="n">
        <v>0.17</v>
      </c>
      <c r="J116" s="212" t="n">
        <v>0.070038725716837</v>
      </c>
      <c r="K116" s="212" t="n">
        <v>-0.19</v>
      </c>
      <c r="L116" s="212" t="n">
        <v>-0.195</v>
      </c>
      <c r="M116" s="252" t="n">
        <v>-0.1525</v>
      </c>
      <c r="N116" s="252" t="n">
        <v>-0.275</v>
      </c>
      <c r="O116" s="212" t="n">
        <v>-0.1175</v>
      </c>
      <c r="P116" s="212" t="n">
        <v>-0.0495</v>
      </c>
      <c r="Q116" s="212" t="n">
        <v>-0.0845</v>
      </c>
      <c r="R116" s="212" t="n">
        <v>-0.16</v>
      </c>
      <c r="S116" s="212" t="n">
        <v>-0.19</v>
      </c>
      <c r="T116" s="212" t="n">
        <v>-0.19</v>
      </c>
      <c r="U116" s="212" t="n">
        <v>-0.086</v>
      </c>
      <c r="V116" s="212" t="n">
        <v>-0.0495</v>
      </c>
      <c r="W116" s="212" t="n">
        <v>0.35</v>
      </c>
      <c r="X116" s="212" t="n">
        <v>0.35</v>
      </c>
      <c r="Y116" s="212" t="n">
        <v>0.255</v>
      </c>
      <c r="Z116" s="212" t="n">
        <v>0</v>
      </c>
      <c r="AA116" s="212" t="n">
        <v>0.27</v>
      </c>
      <c r="AB116" s="212" t="n">
        <v>0.2875</v>
      </c>
      <c r="AC116" s="212" t="n">
        <v>-0.0225</v>
      </c>
      <c r="AD116" s="212" t="n">
        <v>-0.0385</v>
      </c>
      <c r="AE116" s="212" t="n">
        <v>-0.0095</v>
      </c>
      <c r="AF116" s="212" t="n">
        <v>-0.027</v>
      </c>
      <c r="AG116" s="212" t="n">
        <v>0.005</v>
      </c>
      <c r="AH116" s="212" t="n">
        <v>-0.0015</v>
      </c>
      <c r="AI116" s="212" t="n">
        <v>-0.065</v>
      </c>
      <c r="AJ116" s="212" t="n">
        <v>-0.043</v>
      </c>
      <c r="AK116" s="212" t="n">
        <v>-0.0545</v>
      </c>
      <c r="AL116" s="212" t="n">
        <v>-0.0135</v>
      </c>
      <c r="AM116" s="212" t="n">
        <v>-0.069</v>
      </c>
      <c r="AN116" s="212" t="n">
        <v>-0.1225</v>
      </c>
      <c r="AO116" s="212" t="n">
        <v>-0.0065</v>
      </c>
      <c r="AP116" s="212" t="n">
        <v>0.016</v>
      </c>
      <c r="AQ116" s="212" t="n">
        <v>0.7675</v>
      </c>
      <c r="AR116" s="212" t="n">
        <v>-0.0325</v>
      </c>
      <c r="AS116" s="212" t="n">
        <v>-0.31</v>
      </c>
      <c r="AT116" s="212" t="n">
        <v>-0.1325</v>
      </c>
      <c r="AU116" s="212" t="n">
        <v>-0.17</v>
      </c>
      <c r="AV116" s="212" t="n">
        <v>0</v>
      </c>
      <c r="AW116" s="212" t="n">
        <v>-0.26</v>
      </c>
      <c r="AX116" s="212" t="n">
        <v>0</v>
      </c>
      <c r="AY116" s="212" t="n">
        <v>0.14</v>
      </c>
      <c r="AZ116" s="212" t="n">
        <v>-0.31</v>
      </c>
      <c r="BA116" s="212" t="n">
        <v>-0.1075</v>
      </c>
      <c r="BC116" s="212" t="n">
        <v>-0.1075</v>
      </c>
      <c r="BD116" s="212" t="n">
        <v>-0.0495</v>
      </c>
      <c r="BE116" s="212" t="n">
        <v>-0.0925</v>
      </c>
      <c r="BF116" s="212" t="n">
        <v>-0.0185</v>
      </c>
      <c r="BG116" s="212" t="n">
        <v>-0.0695</v>
      </c>
      <c r="BH116" s="212" t="n">
        <v>-0.0675</v>
      </c>
      <c r="BI116" s="212" t="n">
        <v>-0.065</v>
      </c>
      <c r="BJ116" s="212" t="n">
        <v>0.09</v>
      </c>
      <c r="BK116" s="212" t="n">
        <v>0.275</v>
      </c>
      <c r="BL116" s="212" t="n">
        <v>0.395</v>
      </c>
      <c r="BM116" s="212" t="n">
        <v>0.395</v>
      </c>
      <c r="BN116" s="212" t="n">
        <v>0.465</v>
      </c>
    </row>
    <row r="117" customFormat="false" ht="12.75" hidden="false" customHeight="false" outlineLevel="0" collapsed="false">
      <c r="C117" s="244"/>
      <c r="G117" s="200" t="n">
        <v>40148</v>
      </c>
      <c r="H117" s="0" t="n">
        <v>3.203</v>
      </c>
      <c r="I117" s="215" t="n">
        <v>0.17</v>
      </c>
      <c r="J117" s="212" t="n">
        <v>0.070051439475624</v>
      </c>
      <c r="K117" s="212" t="n">
        <v>-0.1975</v>
      </c>
      <c r="L117" s="212" t="n">
        <v>-0.2025</v>
      </c>
      <c r="M117" s="252" t="n">
        <v>-0.145</v>
      </c>
      <c r="N117" s="252" t="n">
        <v>-0.2825</v>
      </c>
      <c r="O117" s="212" t="n">
        <v>-0.11</v>
      </c>
      <c r="P117" s="212" t="n">
        <v>-0.0495</v>
      </c>
      <c r="Q117" s="212" t="n">
        <v>-0.0845</v>
      </c>
      <c r="R117" s="212" t="n">
        <v>-0.1675</v>
      </c>
      <c r="S117" s="212" t="n">
        <v>-0.1975</v>
      </c>
      <c r="T117" s="212" t="n">
        <v>-0.1975</v>
      </c>
      <c r="U117" s="212" t="n">
        <v>-0.09725</v>
      </c>
      <c r="V117" s="212" t="n">
        <v>-0.0495</v>
      </c>
      <c r="W117" s="212" t="n">
        <v>0.39</v>
      </c>
      <c r="X117" s="212" t="n">
        <v>0.39</v>
      </c>
      <c r="Y117" s="212" t="n">
        <v>0.295</v>
      </c>
      <c r="Z117" s="212" t="n">
        <v>0</v>
      </c>
      <c r="AA117" s="212" t="n">
        <v>0.305</v>
      </c>
      <c r="AB117" s="212" t="n">
        <v>0.3375</v>
      </c>
      <c r="AC117" s="212" t="n">
        <v>-0.0225</v>
      </c>
      <c r="AD117" s="212" t="n">
        <v>-0.031</v>
      </c>
      <c r="AE117" s="212" t="n">
        <v>-0.0095</v>
      </c>
      <c r="AF117" s="212" t="n">
        <v>-0.027</v>
      </c>
      <c r="AG117" s="212" t="n">
        <v>0.005</v>
      </c>
      <c r="AH117" s="212" t="n">
        <v>-0.0015</v>
      </c>
      <c r="AI117" s="212" t="n">
        <v>-0.065</v>
      </c>
      <c r="AJ117" s="212" t="n">
        <v>-0.043</v>
      </c>
      <c r="AK117" s="212" t="n">
        <v>-0.0545</v>
      </c>
      <c r="AL117" s="212" t="n">
        <v>-0.0135</v>
      </c>
      <c r="AM117" s="212" t="n">
        <v>-0.069</v>
      </c>
      <c r="AN117" s="212" t="n">
        <v>-0.145</v>
      </c>
      <c r="AO117" s="212" t="n">
        <v>-0.0065</v>
      </c>
      <c r="AP117" s="212" t="n">
        <v>0.016</v>
      </c>
      <c r="AQ117" s="212" t="n">
        <v>1.19</v>
      </c>
      <c r="AR117" s="212" t="n">
        <v>-0.055</v>
      </c>
      <c r="AS117" s="212" t="n">
        <v>-0.31</v>
      </c>
      <c r="AT117" s="212" t="n">
        <v>-0.1275</v>
      </c>
      <c r="AU117" s="212" t="n">
        <v>-0.17</v>
      </c>
      <c r="AV117" s="212" t="n">
        <v>0.06</v>
      </c>
      <c r="AW117" s="212" t="n">
        <v>-0.26</v>
      </c>
      <c r="AX117" s="212" t="n">
        <v>0</v>
      </c>
      <c r="AY117" s="212" t="n">
        <v>0.14</v>
      </c>
      <c r="AZ117" s="212" t="n">
        <v>-0.31</v>
      </c>
      <c r="BA117" s="212" t="n">
        <v>-0.1375</v>
      </c>
      <c r="BC117" s="212" t="n">
        <v>-0.1375</v>
      </c>
      <c r="BD117" s="212" t="n">
        <v>-0.0495</v>
      </c>
      <c r="BE117" s="212" t="n">
        <v>-0.1275</v>
      </c>
      <c r="BF117" s="212" t="n">
        <v>-0.0185</v>
      </c>
      <c r="BG117" s="212" t="n">
        <v>-0.0695</v>
      </c>
      <c r="BH117" s="212" t="n">
        <v>-0.09</v>
      </c>
      <c r="BI117" s="212" t="n">
        <v>-0.065</v>
      </c>
      <c r="BJ117" s="212" t="n">
        <v>0.09</v>
      </c>
      <c r="BK117" s="212" t="n">
        <v>0.245</v>
      </c>
      <c r="BL117" s="212" t="n">
        <v>0.435</v>
      </c>
      <c r="BM117" s="212" t="n">
        <v>0.435</v>
      </c>
      <c r="BN117" s="212" t="n">
        <v>0.8</v>
      </c>
    </row>
    <row r="118" customFormat="false" ht="12.75" hidden="false" customHeight="false" outlineLevel="0" collapsed="false">
      <c r="C118" s="244"/>
      <c r="G118" s="200" t="n">
        <v>40179</v>
      </c>
      <c r="H118" s="0" t="n">
        <v>3.506</v>
      </c>
      <c r="I118" s="215" t="n">
        <v>0.17</v>
      </c>
      <c r="J118" s="212" t="n">
        <v>0.070064577026428</v>
      </c>
      <c r="K118" s="212" t="n">
        <v>-0.2</v>
      </c>
      <c r="L118" s="212" t="n">
        <v>-0.205</v>
      </c>
      <c r="M118" s="252" t="n">
        <v>-0.13</v>
      </c>
      <c r="N118" s="252" t="n">
        <v>-0.265</v>
      </c>
      <c r="O118" s="212" t="n">
        <v>-0.095</v>
      </c>
      <c r="P118" s="212" t="n">
        <v>-0.0495</v>
      </c>
      <c r="Q118" s="212" t="n">
        <v>-0.0845</v>
      </c>
      <c r="R118" s="212" t="n">
        <v>-0.17</v>
      </c>
      <c r="S118" s="212" t="n">
        <v>-0.2</v>
      </c>
      <c r="T118" s="212" t="n">
        <v>-0.2</v>
      </c>
      <c r="U118" s="212" t="n">
        <v>-0.0985</v>
      </c>
      <c r="V118" s="212" t="n">
        <v>-0.0495</v>
      </c>
      <c r="W118" s="212" t="n">
        <v>0.4</v>
      </c>
      <c r="X118" s="212" t="n">
        <v>0.4</v>
      </c>
      <c r="Y118" s="212" t="n">
        <v>0.305</v>
      </c>
      <c r="Z118" s="212" t="n">
        <v>0</v>
      </c>
      <c r="AA118" s="212" t="n">
        <v>0.305</v>
      </c>
      <c r="AB118" s="212" t="n">
        <v>0.4375</v>
      </c>
      <c r="AC118" s="212" t="n">
        <v>-0.018</v>
      </c>
      <c r="AD118" s="212" t="n">
        <v>-0.031</v>
      </c>
      <c r="AE118" s="212" t="n">
        <v>-0.0095</v>
      </c>
      <c r="AF118" s="212" t="n">
        <v>-0.027</v>
      </c>
      <c r="AG118" s="212" t="n">
        <v>0.005</v>
      </c>
      <c r="AH118" s="212" t="n">
        <v>-0.0015</v>
      </c>
      <c r="AI118" s="212" t="n">
        <v>-0.065</v>
      </c>
      <c r="AJ118" s="212" t="n">
        <v>-0.041</v>
      </c>
      <c r="AK118" s="212" t="n">
        <v>-0.0545</v>
      </c>
      <c r="AL118" s="212" t="n">
        <v>-0.0135</v>
      </c>
      <c r="AM118" s="212" t="n">
        <v>-0.062</v>
      </c>
      <c r="AN118" s="212" t="n">
        <v>-0.1475</v>
      </c>
      <c r="AO118" s="212" t="n">
        <v>-0.0045</v>
      </c>
      <c r="AP118" s="212" t="n">
        <v>0.016</v>
      </c>
      <c r="AQ118" s="212" t="n">
        <v>1.525</v>
      </c>
      <c r="AR118" s="212" t="n">
        <v>-0.0575</v>
      </c>
      <c r="AS118" s="212" t="n">
        <v>-0.31</v>
      </c>
      <c r="AT118" s="212" t="n">
        <v>-0.1275</v>
      </c>
      <c r="AU118" s="212" t="n">
        <v>-0.17</v>
      </c>
      <c r="AV118" s="212" t="n">
        <v>0.13</v>
      </c>
      <c r="AW118" s="212" t="n">
        <v>-0.26</v>
      </c>
      <c r="AX118" s="212" t="n">
        <v>0</v>
      </c>
      <c r="AY118" s="212" t="n">
        <v>0.14</v>
      </c>
      <c r="AZ118" s="212" t="n">
        <v>-0.31</v>
      </c>
      <c r="BA118" s="212" t="n">
        <v>-0.1225</v>
      </c>
      <c r="BC118" s="212" t="n">
        <v>-0.1225</v>
      </c>
      <c r="BD118" s="212" t="n">
        <v>-0.0495</v>
      </c>
      <c r="BE118" s="212" t="n">
        <v>-0.133</v>
      </c>
      <c r="BF118" s="212" t="n">
        <v>-0.0185</v>
      </c>
      <c r="BG118" s="212" t="n">
        <v>-0.0695</v>
      </c>
      <c r="BH118" s="212" t="n">
        <v>-0.0925</v>
      </c>
      <c r="BI118" s="212" t="n">
        <v>-0.065</v>
      </c>
      <c r="BJ118" s="212" t="n">
        <v>-0.17</v>
      </c>
      <c r="BK118" s="212" t="n">
        <v>0.28</v>
      </c>
      <c r="BL118" s="212" t="n">
        <v>0.445</v>
      </c>
      <c r="BM118" s="212" t="n">
        <v>0.445</v>
      </c>
      <c r="BN118" s="212" t="n">
        <v>0.975</v>
      </c>
    </row>
    <row r="119" customFormat="false" ht="12.75" hidden="false" customHeight="false" outlineLevel="0" collapsed="false">
      <c r="C119" s="244"/>
      <c r="G119" s="200" t="n">
        <v>40210</v>
      </c>
      <c r="H119" s="0" t="n">
        <v>3.392</v>
      </c>
      <c r="I119" s="215" t="n">
        <v>0.17</v>
      </c>
      <c r="J119" s="212" t="n">
        <v>0.070077714577288</v>
      </c>
      <c r="K119" s="212" t="n">
        <v>-0.2025</v>
      </c>
      <c r="L119" s="212" t="n">
        <v>-0.2075</v>
      </c>
      <c r="M119" s="252" t="n">
        <v>-0.13</v>
      </c>
      <c r="N119" s="252" t="n">
        <v>-0.2675</v>
      </c>
      <c r="O119" s="212" t="n">
        <v>-0.095</v>
      </c>
      <c r="P119" s="212" t="n">
        <v>-0.0495</v>
      </c>
      <c r="Q119" s="212" t="n">
        <v>-0.0845</v>
      </c>
      <c r="R119" s="212" t="n">
        <v>-0.1725</v>
      </c>
      <c r="S119" s="212" t="n">
        <v>-0.2025</v>
      </c>
      <c r="T119" s="212" t="n">
        <v>-0.2025</v>
      </c>
      <c r="U119" s="212" t="n">
        <v>-0.08975</v>
      </c>
      <c r="V119" s="212" t="n">
        <v>-0.0495</v>
      </c>
      <c r="W119" s="212" t="n">
        <v>0.375</v>
      </c>
      <c r="X119" s="212" t="n">
        <v>0.375</v>
      </c>
      <c r="Y119" s="212" t="n">
        <v>0.28</v>
      </c>
      <c r="Z119" s="212" t="n">
        <v>0</v>
      </c>
      <c r="AA119" s="212" t="n">
        <v>0.305</v>
      </c>
      <c r="AB119" s="212" t="n">
        <v>0.435</v>
      </c>
      <c r="AC119" s="212" t="n">
        <v>-0.018</v>
      </c>
      <c r="AD119" s="212" t="n">
        <v>-0.031</v>
      </c>
      <c r="AE119" s="212" t="n">
        <v>-0.0095</v>
      </c>
      <c r="AF119" s="212" t="n">
        <v>-0.027</v>
      </c>
      <c r="AG119" s="212" t="n">
        <v>0.005</v>
      </c>
      <c r="AH119" s="212" t="n">
        <v>-0.0015</v>
      </c>
      <c r="AI119" s="212" t="n">
        <v>-0.065</v>
      </c>
      <c r="AJ119" s="212" t="n">
        <v>-0.041</v>
      </c>
      <c r="AK119" s="212" t="n">
        <v>-0.0545</v>
      </c>
      <c r="AL119" s="212" t="n">
        <v>-0.0135</v>
      </c>
      <c r="AM119" s="212" t="n">
        <v>-0.062</v>
      </c>
      <c r="AN119" s="212" t="n">
        <v>-0.13</v>
      </c>
      <c r="AO119" s="212" t="n">
        <v>-0.0045</v>
      </c>
      <c r="AP119" s="212" t="n">
        <v>0.016</v>
      </c>
      <c r="AQ119" s="212" t="n">
        <v>1.455</v>
      </c>
      <c r="AR119" s="212" t="n">
        <v>-0.04</v>
      </c>
      <c r="AS119" s="212" t="n">
        <v>-0.31</v>
      </c>
      <c r="AT119" s="212" t="n">
        <v>-0.1275</v>
      </c>
      <c r="AU119" s="212" t="n">
        <v>-0.17</v>
      </c>
      <c r="AV119" s="212" t="n">
        <v>0</v>
      </c>
      <c r="AW119" s="212" t="n">
        <v>-0.26</v>
      </c>
      <c r="AX119" s="212" t="n">
        <v>0</v>
      </c>
      <c r="AY119" s="212" t="n">
        <v>0.14</v>
      </c>
      <c r="AZ119" s="212" t="n">
        <v>-0.31</v>
      </c>
      <c r="BA119" s="212" t="n">
        <v>-0.125</v>
      </c>
      <c r="BC119" s="212" t="n">
        <v>-0.125</v>
      </c>
      <c r="BD119" s="212" t="n">
        <v>-0.0495</v>
      </c>
      <c r="BE119" s="212" t="n">
        <v>-0.1155</v>
      </c>
      <c r="BF119" s="212" t="n">
        <v>-0.0185</v>
      </c>
      <c r="BG119" s="212" t="n">
        <v>-0.0695</v>
      </c>
      <c r="BH119" s="212" t="n">
        <v>-0.075</v>
      </c>
      <c r="BI119" s="212" t="n">
        <v>-0.065</v>
      </c>
      <c r="BJ119" s="212" t="n">
        <v>-0.17</v>
      </c>
      <c r="BK119" s="212" t="n">
        <v>0.33</v>
      </c>
      <c r="BL119" s="212" t="n">
        <v>0.42</v>
      </c>
      <c r="BM119" s="212" t="n">
        <v>0.42</v>
      </c>
      <c r="BN119" s="212" t="n">
        <v>0.975</v>
      </c>
    </row>
    <row r="120" customFormat="false" ht="12.75" hidden="false" customHeight="false" outlineLevel="0" collapsed="false">
      <c r="C120" s="244"/>
      <c r="G120" s="200" t="n">
        <v>40238</v>
      </c>
      <c r="H120" s="0" t="n">
        <v>3.243</v>
      </c>
      <c r="I120" s="215" t="n">
        <v>0.16</v>
      </c>
      <c r="J120" s="212" t="n">
        <v>0.070089580752308</v>
      </c>
      <c r="K120" s="212" t="n">
        <v>-0.205</v>
      </c>
      <c r="L120" s="212" t="n">
        <v>-0.21</v>
      </c>
      <c r="M120" s="252" t="n">
        <v>-0.13</v>
      </c>
      <c r="N120" s="252" t="n">
        <v>-0.27</v>
      </c>
      <c r="O120" s="212" t="n">
        <v>-0.095</v>
      </c>
      <c r="P120" s="212" t="n">
        <v>-0.0495</v>
      </c>
      <c r="Q120" s="212" t="n">
        <v>-0.0845</v>
      </c>
      <c r="R120" s="212" t="n">
        <v>-0.175</v>
      </c>
      <c r="S120" s="212" t="n">
        <v>-0.205</v>
      </c>
      <c r="T120" s="212" t="n">
        <v>-0.205</v>
      </c>
      <c r="U120" s="212" t="n">
        <v>-0.0835</v>
      </c>
      <c r="V120" s="212" t="n">
        <v>-0.0495</v>
      </c>
      <c r="W120" s="212" t="n">
        <v>0.373</v>
      </c>
      <c r="X120" s="212" t="n">
        <v>0.373</v>
      </c>
      <c r="Y120" s="212" t="n">
        <v>0.278</v>
      </c>
      <c r="Z120" s="212" t="n">
        <v>0</v>
      </c>
      <c r="AA120" s="212" t="n">
        <v>0.265</v>
      </c>
      <c r="AB120" s="212" t="n">
        <v>0.3025</v>
      </c>
      <c r="AC120" s="212" t="n">
        <v>-0.018</v>
      </c>
      <c r="AD120" s="212" t="n">
        <v>-0.031</v>
      </c>
      <c r="AE120" s="212" t="n">
        <v>0.009</v>
      </c>
      <c r="AF120" s="212" t="n">
        <v>-0.0085</v>
      </c>
      <c r="AG120" s="212" t="n">
        <v>0.005</v>
      </c>
      <c r="AH120" s="212" t="n">
        <v>-0.0015</v>
      </c>
      <c r="AI120" s="212" t="n">
        <v>-0.065</v>
      </c>
      <c r="AJ120" s="212" t="n">
        <v>-0.041</v>
      </c>
      <c r="AK120" s="212" t="n">
        <v>-0.0545</v>
      </c>
      <c r="AL120" s="212" t="n">
        <v>-0.0135</v>
      </c>
      <c r="AM120" s="212" t="n">
        <v>-0.069</v>
      </c>
      <c r="AN120" s="212" t="n">
        <v>-0.1175</v>
      </c>
      <c r="AO120" s="212" t="n">
        <v>-0.0045</v>
      </c>
      <c r="AP120" s="212" t="n">
        <v>0.016</v>
      </c>
      <c r="AQ120" s="212" t="n">
        <v>0.835</v>
      </c>
      <c r="AR120" s="212" t="n">
        <v>-0.0275</v>
      </c>
      <c r="AS120" s="212" t="n">
        <v>-0.31</v>
      </c>
      <c r="AT120" s="212" t="n">
        <v>-0.1325</v>
      </c>
      <c r="AU120" s="212" t="n">
        <v>-0.17</v>
      </c>
      <c r="AV120" s="212" t="n">
        <v>-0.18</v>
      </c>
      <c r="AW120" s="212" t="n">
        <v>-0.26</v>
      </c>
      <c r="AX120" s="212" t="n">
        <v>0</v>
      </c>
      <c r="AY120" s="212" t="n">
        <v>0.14</v>
      </c>
      <c r="AZ120" s="212" t="n">
        <v>-0.31</v>
      </c>
      <c r="BA120" s="212" t="n">
        <v>-0.105</v>
      </c>
      <c r="BC120" s="212" t="n">
        <v>-0.105</v>
      </c>
      <c r="BD120" s="212" t="n">
        <v>-0.0495</v>
      </c>
      <c r="BE120" s="212" t="n">
        <v>-0.098</v>
      </c>
      <c r="BF120" s="212" t="n">
        <v>-0.0185</v>
      </c>
      <c r="BG120" s="212" t="n">
        <v>-0.0695</v>
      </c>
      <c r="BH120" s="212" t="n">
        <v>-0.0625</v>
      </c>
      <c r="BI120" s="212" t="n">
        <v>-0.065</v>
      </c>
      <c r="BJ120" s="212" t="n">
        <v>-0.17</v>
      </c>
      <c r="BK120" s="212" t="n">
        <v>0.32</v>
      </c>
      <c r="BL120" s="212" t="n">
        <v>0.418</v>
      </c>
      <c r="BM120" s="212" t="n">
        <v>0.418</v>
      </c>
      <c r="BN120" s="212" t="n">
        <v>0.6075</v>
      </c>
    </row>
    <row r="121" customFormat="false" ht="12.75" hidden="false" customHeight="false" outlineLevel="0" collapsed="false">
      <c r="C121" s="244"/>
      <c r="G121" s="200" t="n">
        <v>40269</v>
      </c>
      <c r="H121" s="0" t="n">
        <v>3.086</v>
      </c>
      <c r="I121" s="215" t="n">
        <v>0.16</v>
      </c>
      <c r="J121" s="212" t="n">
        <v>0.070102718303277</v>
      </c>
      <c r="K121" s="212" t="n">
        <v>-0.195</v>
      </c>
      <c r="L121" s="212" t="n">
        <v>-0.2</v>
      </c>
      <c r="M121" s="252" t="n">
        <v>-0.175</v>
      </c>
      <c r="N121" s="252" t="n">
        <v>-0.26</v>
      </c>
      <c r="O121" s="212" t="n">
        <v>-0.14</v>
      </c>
      <c r="P121" s="212" t="n">
        <v>-0.047</v>
      </c>
      <c r="Q121" s="212" t="n">
        <v>-0.067</v>
      </c>
      <c r="R121" s="212" t="n">
        <v>-0.165</v>
      </c>
      <c r="S121" s="212" t="n">
        <v>-0.195</v>
      </c>
      <c r="T121" s="212" t="n">
        <v>-0.195</v>
      </c>
      <c r="U121" s="212" t="n">
        <v>-0.061</v>
      </c>
      <c r="V121" s="212" t="n">
        <v>-0.047</v>
      </c>
      <c r="W121" s="212" t="n">
        <v>0.278</v>
      </c>
      <c r="X121" s="212" t="n">
        <v>0.278</v>
      </c>
      <c r="Y121" s="212" t="n">
        <v>0.183</v>
      </c>
      <c r="Z121" s="212" t="n">
        <v>0</v>
      </c>
      <c r="AA121" s="212" t="n">
        <v>0.195</v>
      </c>
      <c r="AB121" s="212" t="n">
        <v>0.25</v>
      </c>
      <c r="AC121" s="212" t="n">
        <v>-0.0175</v>
      </c>
      <c r="AD121" s="212" t="n">
        <v>-0.0235</v>
      </c>
      <c r="AE121" s="212" t="n">
        <v>0.009</v>
      </c>
      <c r="AF121" s="212" t="n">
        <v>-0.0085</v>
      </c>
      <c r="AG121" s="212" t="n">
        <v>0.005</v>
      </c>
      <c r="AH121" s="212" t="n">
        <v>0.0085</v>
      </c>
      <c r="AI121" s="212" t="n">
        <v>-0.0625</v>
      </c>
      <c r="AJ121" s="212" t="n">
        <v>-0.0435</v>
      </c>
      <c r="AK121" s="212" t="n">
        <v>-0.052</v>
      </c>
      <c r="AL121" s="212" t="n">
        <v>-0.016</v>
      </c>
      <c r="AM121" s="212" t="n">
        <v>-0.062</v>
      </c>
      <c r="AN121" s="212" t="n">
        <v>-0.075</v>
      </c>
      <c r="AO121" s="212" t="n">
        <v>-0.012</v>
      </c>
      <c r="AP121" s="212" t="n">
        <v>0.0065</v>
      </c>
      <c r="AQ121" s="212" t="n">
        <v>0.45</v>
      </c>
      <c r="AR121" s="212" t="n">
        <v>0.015</v>
      </c>
      <c r="AS121" s="212" t="n">
        <v>-0.385</v>
      </c>
      <c r="AT121" s="212" t="n">
        <v>-0.12</v>
      </c>
      <c r="AU121" s="212" t="n">
        <v>-0.17</v>
      </c>
      <c r="AV121" s="212" t="n">
        <v>-0.29</v>
      </c>
      <c r="AW121" s="212" t="n">
        <v>-0.335</v>
      </c>
      <c r="AX121" s="212" t="n">
        <v>0</v>
      </c>
      <c r="AY121" s="212" t="n">
        <v>0.315</v>
      </c>
      <c r="AZ121" s="212" t="n">
        <v>-0.385</v>
      </c>
      <c r="BA121" s="212" t="n">
        <v>-0.1005</v>
      </c>
      <c r="BC121" s="212" t="n">
        <v>-0.1005</v>
      </c>
      <c r="BD121" s="212" t="n">
        <v>-0.047</v>
      </c>
      <c r="BE121" s="212" t="n">
        <v>-0.0905</v>
      </c>
      <c r="BF121" s="212" t="n">
        <v>-0.016</v>
      </c>
      <c r="BG121" s="212" t="n">
        <v>-0.052</v>
      </c>
      <c r="BH121" s="212" t="n">
        <v>-0.02</v>
      </c>
      <c r="BI121" s="212" t="n">
        <v>-0.0625</v>
      </c>
      <c r="BJ121" s="212" t="n">
        <v>-0.17</v>
      </c>
      <c r="BK121" s="212" t="n">
        <v>0.1475</v>
      </c>
      <c r="BL121" s="212" t="n">
        <v>0.308</v>
      </c>
      <c r="BM121" s="212" t="n">
        <v>0.308</v>
      </c>
      <c r="BN121" s="212" t="n">
        <v>0.355</v>
      </c>
    </row>
    <row r="122" customFormat="false" ht="12.75" hidden="false" customHeight="false" outlineLevel="0" collapsed="false">
      <c r="C122" s="244"/>
      <c r="G122" s="200" t="n">
        <v>40299</v>
      </c>
      <c r="H122" s="0" t="n">
        <v>3.078</v>
      </c>
      <c r="I122" s="215" t="n">
        <v>0.16</v>
      </c>
      <c r="J122" s="212" t="n">
        <v>0.070115432062333</v>
      </c>
      <c r="K122" s="212" t="n">
        <v>-0.195</v>
      </c>
      <c r="L122" s="212" t="n">
        <v>-0.2</v>
      </c>
      <c r="M122" s="252" t="n">
        <v>-0.205</v>
      </c>
      <c r="N122" s="252" t="n">
        <v>-0.26</v>
      </c>
      <c r="O122" s="212" t="n">
        <v>-0.155</v>
      </c>
      <c r="P122" s="212" t="n">
        <v>-0.047</v>
      </c>
      <c r="Q122" s="212" t="n">
        <v>-0.067</v>
      </c>
      <c r="R122" s="212" t="n">
        <v>-0.165</v>
      </c>
      <c r="S122" s="212" t="n">
        <v>-0.195</v>
      </c>
      <c r="T122" s="212" t="n">
        <v>-0.195</v>
      </c>
      <c r="U122" s="212" t="n">
        <v>-0.061</v>
      </c>
      <c r="V122" s="212" t="n">
        <v>-0.047</v>
      </c>
      <c r="W122" s="212" t="n">
        <v>0.288</v>
      </c>
      <c r="X122" s="212" t="n">
        <v>0.288</v>
      </c>
      <c r="Y122" s="212" t="n">
        <v>0.193</v>
      </c>
      <c r="Z122" s="212" t="n">
        <v>0</v>
      </c>
      <c r="AA122" s="212" t="n">
        <v>0.1825</v>
      </c>
      <c r="AB122" s="212" t="n">
        <v>0.2025</v>
      </c>
      <c r="AC122" s="212" t="n">
        <v>-0.0175</v>
      </c>
      <c r="AD122" s="212" t="n">
        <v>-0.02375</v>
      </c>
      <c r="AE122" s="212" t="n">
        <v>0.00875</v>
      </c>
      <c r="AF122" s="212" t="n">
        <v>-0.00875</v>
      </c>
      <c r="AG122" s="212" t="n">
        <v>0.005</v>
      </c>
      <c r="AH122" s="212" t="n">
        <v>0.0085</v>
      </c>
      <c r="AI122" s="212" t="n">
        <v>-0.0625</v>
      </c>
      <c r="AJ122" s="212" t="n">
        <v>-0.0435</v>
      </c>
      <c r="AK122" s="212" t="n">
        <v>-0.052</v>
      </c>
      <c r="AL122" s="212" t="n">
        <v>-0.016</v>
      </c>
      <c r="AM122" s="212" t="n">
        <v>-0.062</v>
      </c>
      <c r="AN122" s="212" t="n">
        <v>-0.075</v>
      </c>
      <c r="AO122" s="212" t="n">
        <v>-0.012</v>
      </c>
      <c r="AP122" s="212" t="n">
        <v>0.0065</v>
      </c>
      <c r="AQ122" s="212" t="n">
        <v>0.405</v>
      </c>
      <c r="AR122" s="212" t="n">
        <v>0.015</v>
      </c>
      <c r="AS122" s="212" t="n">
        <v>-0.385</v>
      </c>
      <c r="AT122" s="212" t="n">
        <v>-0.12</v>
      </c>
      <c r="AU122" s="212" t="n">
        <v>-0.17</v>
      </c>
      <c r="AV122" s="212" t="n">
        <v>-0.29</v>
      </c>
      <c r="AW122" s="212" t="n">
        <v>-0.335</v>
      </c>
      <c r="AX122" s="212" t="n">
        <v>0</v>
      </c>
      <c r="AY122" s="212" t="n">
        <v>0.315</v>
      </c>
      <c r="AZ122" s="212" t="n">
        <v>-0.385</v>
      </c>
      <c r="BA122" s="212" t="n">
        <v>-0.098</v>
      </c>
      <c r="BC122" s="212" t="n">
        <v>-0.098</v>
      </c>
      <c r="BD122" s="212" t="n">
        <v>-0.047</v>
      </c>
      <c r="BE122" s="212" t="n">
        <v>-0.0905</v>
      </c>
      <c r="BF122" s="212" t="n">
        <v>-0.016</v>
      </c>
      <c r="BG122" s="212" t="n">
        <v>-0.052</v>
      </c>
      <c r="BH122" s="212" t="n">
        <v>-0.02</v>
      </c>
      <c r="BI122" s="212" t="n">
        <v>-0.0625</v>
      </c>
      <c r="BJ122" s="212" t="n">
        <v>-0.17</v>
      </c>
      <c r="BK122" s="212" t="n">
        <v>0.1475</v>
      </c>
      <c r="BL122" s="212" t="n">
        <v>0.318</v>
      </c>
      <c r="BM122" s="212" t="n">
        <v>0.318</v>
      </c>
      <c r="BN122" s="212" t="n">
        <v>0.2875</v>
      </c>
    </row>
    <row r="123" customFormat="false" ht="12.75" hidden="false" customHeight="false" outlineLevel="0" collapsed="false">
      <c r="C123" s="244"/>
      <c r="G123" s="200" t="n">
        <v>40330</v>
      </c>
      <c r="H123" s="0" t="n">
        <v>3.105</v>
      </c>
      <c r="I123" s="215" t="n">
        <v>0.16</v>
      </c>
      <c r="J123" s="212" t="n">
        <v>0.070128569613415</v>
      </c>
      <c r="K123" s="212" t="n">
        <v>-0.195</v>
      </c>
      <c r="L123" s="212" t="n">
        <v>-0.2</v>
      </c>
      <c r="M123" s="252" t="n">
        <v>-0.215</v>
      </c>
      <c r="N123" s="252" t="n">
        <v>-0.26</v>
      </c>
      <c r="O123" s="212" t="n">
        <v>-0.165</v>
      </c>
      <c r="P123" s="212" t="n">
        <v>-0.047</v>
      </c>
      <c r="Q123" s="212" t="n">
        <v>-0.067</v>
      </c>
      <c r="R123" s="212" t="n">
        <v>-0.165</v>
      </c>
      <c r="S123" s="212" t="n">
        <v>-0.195</v>
      </c>
      <c r="T123" s="212" t="n">
        <v>-0.195</v>
      </c>
      <c r="U123" s="212" t="n">
        <v>-0.0585</v>
      </c>
      <c r="V123" s="212" t="n">
        <v>-0.047</v>
      </c>
      <c r="W123" s="212" t="n">
        <v>0.283</v>
      </c>
      <c r="X123" s="212" t="n">
        <v>0.283</v>
      </c>
      <c r="Y123" s="212" t="n">
        <v>0.188</v>
      </c>
      <c r="Z123" s="212" t="n">
        <v>0</v>
      </c>
      <c r="AA123" s="212" t="n">
        <v>0.1825</v>
      </c>
      <c r="AB123" s="212" t="n">
        <v>0.2025</v>
      </c>
      <c r="AC123" s="212" t="n">
        <v>-0.0175</v>
      </c>
      <c r="AD123" s="212" t="n">
        <v>-0.02375</v>
      </c>
      <c r="AE123" s="212" t="n">
        <v>0.00875</v>
      </c>
      <c r="AF123" s="212" t="n">
        <v>-0.00875</v>
      </c>
      <c r="AG123" s="212" t="n">
        <v>0.005</v>
      </c>
      <c r="AH123" s="212" t="n">
        <v>0.0085</v>
      </c>
      <c r="AI123" s="212" t="n">
        <v>-0.0625</v>
      </c>
      <c r="AJ123" s="212" t="n">
        <v>-0.0435</v>
      </c>
      <c r="AK123" s="212" t="n">
        <v>-0.052</v>
      </c>
      <c r="AL123" s="212" t="n">
        <v>-0.016</v>
      </c>
      <c r="AM123" s="212" t="n">
        <v>-0.078</v>
      </c>
      <c r="AN123" s="212" t="n">
        <v>-0.07</v>
      </c>
      <c r="AO123" s="212" t="n">
        <v>-0.012</v>
      </c>
      <c r="AP123" s="212" t="n">
        <v>0.0065</v>
      </c>
      <c r="AQ123" s="212" t="n">
        <v>0.395</v>
      </c>
      <c r="AR123" s="212" t="n">
        <v>0.02</v>
      </c>
      <c r="AS123" s="212" t="n">
        <v>-0.385</v>
      </c>
      <c r="AT123" s="212" t="n">
        <v>-0.12</v>
      </c>
      <c r="AU123" s="212" t="n">
        <v>-0.17</v>
      </c>
      <c r="AV123" s="212" t="n">
        <v>-0.29</v>
      </c>
      <c r="AW123" s="212" t="n">
        <v>-0.335</v>
      </c>
      <c r="AX123" s="212" t="n">
        <v>0</v>
      </c>
      <c r="AY123" s="212" t="n">
        <v>0.315</v>
      </c>
      <c r="AZ123" s="212" t="n">
        <v>-0.385</v>
      </c>
      <c r="BA123" s="212" t="n">
        <v>-0.0905</v>
      </c>
      <c r="BC123" s="212" t="n">
        <v>-0.0905</v>
      </c>
      <c r="BD123" s="212" t="n">
        <v>-0.047</v>
      </c>
      <c r="BE123" s="212" t="n">
        <v>-0.0805</v>
      </c>
      <c r="BF123" s="212" t="n">
        <v>-0.016</v>
      </c>
      <c r="BG123" s="212" t="n">
        <v>-0.052</v>
      </c>
      <c r="BH123" s="212" t="n">
        <v>-0.015</v>
      </c>
      <c r="BI123" s="212" t="n">
        <v>-0.0625</v>
      </c>
      <c r="BJ123" s="212" t="n">
        <v>-0.17</v>
      </c>
      <c r="BK123" s="212" t="n">
        <v>0.1475</v>
      </c>
      <c r="BL123" s="212" t="n">
        <v>0.313</v>
      </c>
      <c r="BM123" s="212" t="n">
        <v>0.313</v>
      </c>
      <c r="BN123" s="212" t="n">
        <v>0.2875</v>
      </c>
    </row>
    <row r="124" customFormat="false" ht="12.75" hidden="false" customHeight="false" outlineLevel="0" collapsed="false">
      <c r="C124" s="244"/>
      <c r="G124" s="200" t="n">
        <v>40360</v>
      </c>
      <c r="H124" s="0" t="n">
        <v>3.127</v>
      </c>
      <c r="I124" s="215" t="n">
        <v>0.16</v>
      </c>
      <c r="J124" s="212" t="n">
        <v>0.070141283372581</v>
      </c>
      <c r="K124" s="212" t="n">
        <v>-0.195</v>
      </c>
      <c r="L124" s="212" t="n">
        <v>-0.2</v>
      </c>
      <c r="M124" s="252" t="n">
        <v>-0.215</v>
      </c>
      <c r="N124" s="252" t="n">
        <v>-0.28</v>
      </c>
      <c r="O124" s="212" t="n">
        <v>-0.165</v>
      </c>
      <c r="P124" s="212" t="n">
        <v>-0.047</v>
      </c>
      <c r="Q124" s="212" t="n">
        <v>-0.067</v>
      </c>
      <c r="R124" s="212" t="n">
        <v>-0.165</v>
      </c>
      <c r="S124" s="212" t="n">
        <v>-0.195</v>
      </c>
      <c r="T124" s="212" t="n">
        <v>-0.195</v>
      </c>
      <c r="U124" s="212" t="n">
        <v>-0.05725</v>
      </c>
      <c r="V124" s="212" t="n">
        <v>-0.047</v>
      </c>
      <c r="W124" s="212" t="n">
        <v>0.273</v>
      </c>
      <c r="X124" s="212" t="n">
        <v>0.273</v>
      </c>
      <c r="Y124" s="212" t="n">
        <v>0.178</v>
      </c>
      <c r="Z124" s="212" t="n">
        <v>0</v>
      </c>
      <c r="AA124" s="212" t="n">
        <v>0.1825</v>
      </c>
      <c r="AB124" s="212" t="n">
        <v>0.215</v>
      </c>
      <c r="AC124" s="212" t="n">
        <v>-0.0175</v>
      </c>
      <c r="AD124" s="212" t="n">
        <v>-0.02375</v>
      </c>
      <c r="AE124" s="212" t="n">
        <v>0.00875</v>
      </c>
      <c r="AF124" s="212" t="n">
        <v>-0.00875</v>
      </c>
      <c r="AG124" s="212" t="n">
        <v>0.005</v>
      </c>
      <c r="AH124" s="212" t="n">
        <v>0.0085</v>
      </c>
      <c r="AI124" s="212" t="n">
        <v>-0.0625</v>
      </c>
      <c r="AJ124" s="212" t="n">
        <v>-0.0435</v>
      </c>
      <c r="AK124" s="212" t="n">
        <v>-0.052</v>
      </c>
      <c r="AL124" s="212" t="n">
        <v>-0.016</v>
      </c>
      <c r="AM124" s="212" t="n">
        <v>-0.071</v>
      </c>
      <c r="AN124" s="212" t="n">
        <v>-0.0675</v>
      </c>
      <c r="AO124" s="212" t="n">
        <v>-0.012</v>
      </c>
      <c r="AP124" s="212" t="n">
        <v>0.0065</v>
      </c>
      <c r="AQ124" s="212" t="n">
        <v>0.43</v>
      </c>
      <c r="AR124" s="212" t="n">
        <v>0.0225</v>
      </c>
      <c r="AS124" s="212" t="n">
        <v>-0.385</v>
      </c>
      <c r="AT124" s="212" t="n">
        <v>-0.12</v>
      </c>
      <c r="AU124" s="212" t="n">
        <v>-0.17</v>
      </c>
      <c r="AV124" s="212" t="n">
        <v>-0.29</v>
      </c>
      <c r="AW124" s="212" t="n">
        <v>-0.335</v>
      </c>
      <c r="AX124" s="212" t="n">
        <v>0</v>
      </c>
      <c r="AY124" s="212" t="n">
        <v>0.315</v>
      </c>
      <c r="AZ124" s="212" t="n">
        <v>-0.385</v>
      </c>
      <c r="BA124" s="212" t="n">
        <v>-0.098</v>
      </c>
      <c r="BC124" s="212" t="n">
        <v>-0.098</v>
      </c>
      <c r="BD124" s="212" t="n">
        <v>-0.047</v>
      </c>
      <c r="BE124" s="212" t="n">
        <v>-0.0755</v>
      </c>
      <c r="BF124" s="212" t="n">
        <v>-0.016</v>
      </c>
      <c r="BG124" s="212" t="n">
        <v>-0.052</v>
      </c>
      <c r="BH124" s="212" t="n">
        <v>-0.0125</v>
      </c>
      <c r="BI124" s="212" t="n">
        <v>-0.0625</v>
      </c>
      <c r="BJ124" s="212" t="n">
        <v>-0.17</v>
      </c>
      <c r="BK124" s="212" t="n">
        <v>0.1475</v>
      </c>
      <c r="BL124" s="212" t="n">
        <v>0.303</v>
      </c>
      <c r="BM124" s="212" t="n">
        <v>0.303</v>
      </c>
      <c r="BN124" s="212" t="n">
        <v>0.3</v>
      </c>
    </row>
    <row r="125" customFormat="false" ht="12.75" hidden="false" customHeight="false" outlineLevel="0" collapsed="false">
      <c r="C125" s="244"/>
      <c r="G125" s="200" t="n">
        <v>40391</v>
      </c>
      <c r="H125" s="0" t="n">
        <v>3.148</v>
      </c>
      <c r="I125" s="215" t="n">
        <v>0.16</v>
      </c>
      <c r="J125" s="212" t="n">
        <v>0.070154420923774</v>
      </c>
      <c r="K125" s="212" t="n">
        <v>-0.195</v>
      </c>
      <c r="L125" s="212" t="n">
        <v>-0.2</v>
      </c>
      <c r="M125" s="252" t="n">
        <v>-0.215</v>
      </c>
      <c r="N125" s="252" t="n">
        <v>-0.28</v>
      </c>
      <c r="O125" s="212" t="n">
        <v>-0.165</v>
      </c>
      <c r="P125" s="212" t="n">
        <v>-0.047</v>
      </c>
      <c r="Q125" s="212" t="n">
        <v>-0.067</v>
      </c>
      <c r="R125" s="212" t="n">
        <v>-0.165</v>
      </c>
      <c r="S125" s="212" t="n">
        <v>-0.195</v>
      </c>
      <c r="T125" s="212" t="n">
        <v>-0.195</v>
      </c>
      <c r="U125" s="212" t="n">
        <v>-0.056</v>
      </c>
      <c r="V125" s="212" t="n">
        <v>-0.047</v>
      </c>
      <c r="W125" s="212" t="n">
        <v>0.27</v>
      </c>
      <c r="X125" s="212" t="n">
        <v>0.27</v>
      </c>
      <c r="Y125" s="212" t="n">
        <v>0.175</v>
      </c>
      <c r="Z125" s="212" t="n">
        <v>0</v>
      </c>
      <c r="AA125" s="212" t="n">
        <v>0.1825</v>
      </c>
      <c r="AB125" s="212" t="n">
        <v>0.215</v>
      </c>
      <c r="AC125" s="212" t="n">
        <v>-0.0175</v>
      </c>
      <c r="AD125" s="212" t="n">
        <v>-0.02375</v>
      </c>
      <c r="AE125" s="212" t="n">
        <v>0.00875</v>
      </c>
      <c r="AF125" s="212" t="n">
        <v>-0.00875</v>
      </c>
      <c r="AG125" s="212" t="n">
        <v>0.005</v>
      </c>
      <c r="AH125" s="212" t="n">
        <v>0.0085</v>
      </c>
      <c r="AI125" s="212" t="n">
        <v>-0.0625</v>
      </c>
      <c r="AJ125" s="212" t="n">
        <v>-0.0435</v>
      </c>
      <c r="AK125" s="212" t="n">
        <v>-0.052</v>
      </c>
      <c r="AL125" s="212" t="n">
        <v>-0.016</v>
      </c>
      <c r="AM125" s="212" t="n">
        <v>-0.052</v>
      </c>
      <c r="AN125" s="212" t="n">
        <v>-0.065</v>
      </c>
      <c r="AO125" s="212" t="n">
        <v>-0.012</v>
      </c>
      <c r="AP125" s="212" t="n">
        <v>0.0065</v>
      </c>
      <c r="AQ125" s="212" t="n">
        <v>0.495</v>
      </c>
      <c r="AR125" s="212" t="n">
        <v>0.025</v>
      </c>
      <c r="AS125" s="212" t="n">
        <v>-0.385</v>
      </c>
      <c r="AT125" s="212" t="n">
        <v>-0.12</v>
      </c>
      <c r="AU125" s="212" t="n">
        <v>-0.17</v>
      </c>
      <c r="AV125" s="212" t="n">
        <v>-0.29</v>
      </c>
      <c r="AW125" s="212" t="n">
        <v>-0.335</v>
      </c>
      <c r="AX125" s="212" t="n">
        <v>0</v>
      </c>
      <c r="AY125" s="212" t="n">
        <v>0.315</v>
      </c>
      <c r="AZ125" s="212" t="n">
        <v>-0.385</v>
      </c>
      <c r="BA125" s="212" t="n">
        <v>-0.0855</v>
      </c>
      <c r="BC125" s="212" t="n">
        <v>-0.0855</v>
      </c>
      <c r="BD125" s="212" t="n">
        <v>-0.047</v>
      </c>
      <c r="BE125" s="212" t="n">
        <v>-0.0755</v>
      </c>
      <c r="BF125" s="212" t="n">
        <v>-0.016</v>
      </c>
      <c r="BG125" s="212" t="n">
        <v>-0.052</v>
      </c>
      <c r="BH125" s="212" t="n">
        <v>-0.01</v>
      </c>
      <c r="BI125" s="212" t="n">
        <v>-0.0625</v>
      </c>
      <c r="BJ125" s="212" t="n">
        <v>-0.17</v>
      </c>
      <c r="BK125" s="212" t="n">
        <v>0.1475</v>
      </c>
      <c r="BL125" s="212" t="n">
        <v>0.3</v>
      </c>
      <c r="BM125" s="212" t="n">
        <v>0.3</v>
      </c>
      <c r="BN125" s="212" t="n">
        <v>0.3</v>
      </c>
    </row>
    <row r="126" customFormat="false" ht="12.75" hidden="false" customHeight="false" outlineLevel="0" collapsed="false">
      <c r="C126" s="244"/>
      <c r="G126" s="200" t="n">
        <v>40422</v>
      </c>
      <c r="H126" s="0" t="n">
        <v>3.131</v>
      </c>
      <c r="I126" s="215" t="n">
        <v>0.16</v>
      </c>
      <c r="J126" s="212" t="n">
        <v>0.070167558475025</v>
      </c>
      <c r="K126" s="212" t="n">
        <v>-0.195</v>
      </c>
      <c r="L126" s="212" t="n">
        <v>-0.2</v>
      </c>
      <c r="M126" s="252" t="n">
        <v>-0.205</v>
      </c>
      <c r="N126" s="252" t="n">
        <v>-0.28</v>
      </c>
      <c r="O126" s="212" t="n">
        <v>-0.155</v>
      </c>
      <c r="P126" s="212" t="n">
        <v>-0.047</v>
      </c>
      <c r="Q126" s="212" t="n">
        <v>-0.067</v>
      </c>
      <c r="R126" s="212" t="n">
        <v>-0.165</v>
      </c>
      <c r="S126" s="212" t="n">
        <v>-0.195</v>
      </c>
      <c r="T126" s="212" t="n">
        <v>-0.195</v>
      </c>
      <c r="U126" s="212" t="n">
        <v>-0.05975</v>
      </c>
      <c r="V126" s="212" t="n">
        <v>-0.047</v>
      </c>
      <c r="W126" s="212" t="n">
        <v>0.268</v>
      </c>
      <c r="X126" s="212" t="n">
        <v>0.268</v>
      </c>
      <c r="Y126" s="212" t="n">
        <v>0.173</v>
      </c>
      <c r="Z126" s="212" t="n">
        <v>0</v>
      </c>
      <c r="AA126" s="212" t="n">
        <v>0.1825</v>
      </c>
      <c r="AB126" s="212" t="n">
        <v>0.195</v>
      </c>
      <c r="AC126" s="212" t="n">
        <v>-0.0175</v>
      </c>
      <c r="AD126" s="212" t="n">
        <v>-0.02375</v>
      </c>
      <c r="AE126" s="212" t="n">
        <v>0.00875</v>
      </c>
      <c r="AF126" s="212" t="n">
        <v>-0.00875</v>
      </c>
      <c r="AG126" s="212" t="n">
        <v>0.005</v>
      </c>
      <c r="AH126" s="212" t="n">
        <v>0.0085</v>
      </c>
      <c r="AI126" s="212" t="n">
        <v>-0.0625</v>
      </c>
      <c r="AJ126" s="212" t="n">
        <v>-0.041</v>
      </c>
      <c r="AK126" s="212" t="n">
        <v>-0.0495</v>
      </c>
      <c r="AL126" s="212" t="n">
        <v>-0.016</v>
      </c>
      <c r="AM126" s="212" t="n">
        <v>-0.05</v>
      </c>
      <c r="AN126" s="212" t="n">
        <v>-0.0725</v>
      </c>
      <c r="AO126" s="212" t="n">
        <v>-0.012</v>
      </c>
      <c r="AP126" s="212" t="n">
        <v>0.0065</v>
      </c>
      <c r="AQ126" s="212" t="n">
        <v>0.395</v>
      </c>
      <c r="AR126" s="212" t="n">
        <v>0.0175</v>
      </c>
      <c r="AS126" s="212" t="n">
        <v>-0.385</v>
      </c>
      <c r="AT126" s="212" t="n">
        <v>-0.12</v>
      </c>
      <c r="AU126" s="212" t="n">
        <v>-0.17</v>
      </c>
      <c r="AV126" s="212" t="n">
        <v>-0.29</v>
      </c>
      <c r="AW126" s="212" t="n">
        <v>-0.335</v>
      </c>
      <c r="AX126" s="212" t="n">
        <v>0</v>
      </c>
      <c r="AY126" s="212" t="n">
        <v>0.315</v>
      </c>
      <c r="AZ126" s="212" t="n">
        <v>-0.385</v>
      </c>
      <c r="BA126" s="212" t="n">
        <v>-0.0905</v>
      </c>
      <c r="BC126" s="212" t="n">
        <v>-0.0905</v>
      </c>
      <c r="BD126" s="212" t="n">
        <v>-0.047</v>
      </c>
      <c r="BE126" s="212" t="n">
        <v>-0.0905</v>
      </c>
      <c r="BF126" s="212" t="n">
        <v>-0.016</v>
      </c>
      <c r="BG126" s="212" t="n">
        <v>-0.052</v>
      </c>
      <c r="BH126" s="212" t="n">
        <v>-0.0175</v>
      </c>
      <c r="BI126" s="212" t="n">
        <v>-0.0625</v>
      </c>
      <c r="BJ126" s="212" t="n">
        <v>-0.17</v>
      </c>
      <c r="BK126" s="212" t="n">
        <v>0.1475</v>
      </c>
      <c r="BL126" s="212" t="n">
        <v>0.298</v>
      </c>
      <c r="BM126" s="212" t="n">
        <v>0.298</v>
      </c>
      <c r="BN126" s="212" t="n">
        <v>0.29</v>
      </c>
    </row>
    <row r="127" customFormat="false" ht="12.75" hidden="false" customHeight="false" outlineLevel="0" collapsed="false">
      <c r="C127" s="244"/>
      <c r="G127" s="200" t="n">
        <v>40452</v>
      </c>
      <c r="H127" s="0" t="n">
        <v>3.129</v>
      </c>
      <c r="I127" s="215" t="n">
        <v>0.16</v>
      </c>
      <c r="J127" s="212" t="n">
        <v>0.070171776899091</v>
      </c>
      <c r="K127" s="212" t="n">
        <v>-0.195</v>
      </c>
      <c r="L127" s="212" t="n">
        <v>-0.2</v>
      </c>
      <c r="M127" s="252" t="n">
        <v>-0.19</v>
      </c>
      <c r="N127" s="252" t="n">
        <v>-0.28</v>
      </c>
      <c r="O127" s="212" t="n">
        <v>-0.14</v>
      </c>
      <c r="P127" s="212" t="n">
        <v>-0.047</v>
      </c>
      <c r="Q127" s="212" t="n">
        <v>-0.067</v>
      </c>
      <c r="R127" s="212" t="n">
        <v>-0.165</v>
      </c>
      <c r="S127" s="212" t="n">
        <v>-0.195</v>
      </c>
      <c r="T127" s="212" t="n">
        <v>-0.195</v>
      </c>
      <c r="U127" s="212" t="n">
        <v>-0.06475</v>
      </c>
      <c r="V127" s="212" t="n">
        <v>-0.047</v>
      </c>
      <c r="W127" s="212" t="n">
        <v>0.283</v>
      </c>
      <c r="X127" s="212" t="n">
        <v>0.283</v>
      </c>
      <c r="Y127" s="212" t="n">
        <v>0.188</v>
      </c>
      <c r="Z127" s="212" t="n">
        <v>0</v>
      </c>
      <c r="AA127" s="212" t="n">
        <v>0.1875</v>
      </c>
      <c r="AB127" s="212" t="n">
        <v>0.215</v>
      </c>
      <c r="AC127" s="212" t="n">
        <v>-0.0175</v>
      </c>
      <c r="AD127" s="212" t="n">
        <v>-0.02375</v>
      </c>
      <c r="AE127" s="212" t="n">
        <v>-0.0095</v>
      </c>
      <c r="AF127" s="212" t="n">
        <v>-0.027</v>
      </c>
      <c r="AG127" s="212" t="n">
        <v>0.005</v>
      </c>
      <c r="AH127" s="212" t="n">
        <v>0.0085</v>
      </c>
      <c r="AI127" s="212" t="n">
        <v>-0.0625</v>
      </c>
      <c r="AJ127" s="212" t="n">
        <v>-0.041</v>
      </c>
      <c r="AK127" s="212" t="n">
        <v>-0.0495</v>
      </c>
      <c r="AL127" s="212" t="n">
        <v>-0.016</v>
      </c>
      <c r="AM127" s="212" t="n">
        <v>-0.052</v>
      </c>
      <c r="AN127" s="212" t="n">
        <v>-0.0825</v>
      </c>
      <c r="AO127" s="212" t="n">
        <v>-0.012</v>
      </c>
      <c r="AP127" s="212" t="n">
        <v>0.0065</v>
      </c>
      <c r="AQ127" s="212" t="n">
        <v>0.461</v>
      </c>
      <c r="AR127" s="212" t="n">
        <v>0.0075</v>
      </c>
      <c r="AS127" s="212" t="n">
        <v>-0.385</v>
      </c>
      <c r="AT127" s="212" t="n">
        <v>-0.12</v>
      </c>
      <c r="AU127" s="212" t="n">
        <v>-0.17</v>
      </c>
      <c r="AV127" s="212" t="n">
        <v>-0.29</v>
      </c>
      <c r="AW127" s="212" t="n">
        <v>-0.335</v>
      </c>
      <c r="AX127" s="212" t="n">
        <v>0</v>
      </c>
      <c r="AY127" s="212" t="n">
        <v>0.315</v>
      </c>
      <c r="AZ127" s="212" t="n">
        <v>-0.385</v>
      </c>
      <c r="BA127" s="212" t="n">
        <v>-0.1005</v>
      </c>
      <c r="BC127" s="212" t="n">
        <v>-0.1005</v>
      </c>
      <c r="BD127" s="212" t="n">
        <v>-0.047</v>
      </c>
      <c r="BE127" s="212" t="n">
        <v>-0.093</v>
      </c>
      <c r="BF127" s="212" t="n">
        <v>-0.016</v>
      </c>
      <c r="BG127" s="212" t="n">
        <v>-0.052</v>
      </c>
      <c r="BH127" s="212" t="n">
        <v>-0.0275</v>
      </c>
      <c r="BI127" s="212" t="n">
        <v>-0.0625</v>
      </c>
      <c r="BJ127" s="212" t="n">
        <v>-0.17</v>
      </c>
      <c r="BK127" s="212" t="n">
        <v>0.1475</v>
      </c>
      <c r="BL127" s="212" t="n">
        <v>0.313</v>
      </c>
      <c r="BM127" s="212" t="n">
        <v>0.313</v>
      </c>
      <c r="BN127" s="212" t="n">
        <v>0.3625</v>
      </c>
    </row>
    <row r="128" customFormat="false" ht="12.75" hidden="false" customHeight="false" outlineLevel="0" collapsed="false">
      <c r="C128" s="244"/>
      <c r="G128" s="200" t="n">
        <v>40483</v>
      </c>
      <c r="H128" s="0" t="n">
        <v>3.186</v>
      </c>
      <c r="I128" s="215" t="n">
        <v>0.16</v>
      </c>
      <c r="J128" s="212" t="n">
        <v>0.070173941309025</v>
      </c>
      <c r="K128" s="212" t="n">
        <v>-0.19</v>
      </c>
      <c r="L128" s="212" t="n">
        <v>-0.195</v>
      </c>
      <c r="M128" s="252" t="n">
        <v>-0.1525</v>
      </c>
      <c r="N128" s="252" t="n">
        <v>-0.275</v>
      </c>
      <c r="O128" s="212" t="n">
        <v>-0.1025</v>
      </c>
      <c r="P128" s="212" t="n">
        <v>-0.0465</v>
      </c>
      <c r="Q128" s="212" t="n">
        <v>-0.0815</v>
      </c>
      <c r="R128" s="212" t="n">
        <v>-0.16</v>
      </c>
      <c r="S128" s="212" t="n">
        <v>-0.19</v>
      </c>
      <c r="T128" s="212" t="n">
        <v>-0.19</v>
      </c>
      <c r="U128" s="212" t="n">
        <v>-0.0845</v>
      </c>
      <c r="V128" s="212" t="n">
        <v>-0.0465</v>
      </c>
      <c r="W128" s="212" t="n">
        <v>0.345</v>
      </c>
      <c r="X128" s="212" t="n">
        <v>0.345</v>
      </c>
      <c r="Y128" s="212" t="n">
        <v>0.25</v>
      </c>
      <c r="Z128" s="212" t="n">
        <v>0</v>
      </c>
      <c r="AA128" s="212" t="n">
        <v>0.27</v>
      </c>
      <c r="AB128" s="212" t="n">
        <v>0.2875</v>
      </c>
      <c r="AC128" s="212" t="n">
        <v>-0.0205</v>
      </c>
      <c r="AD128" s="212" t="n">
        <v>-0.037</v>
      </c>
      <c r="AE128" s="212" t="n">
        <v>-0.0085</v>
      </c>
      <c r="AF128" s="212" t="n">
        <v>-0.026</v>
      </c>
      <c r="AG128" s="212" t="n">
        <v>0.005</v>
      </c>
      <c r="AH128" s="212" t="n">
        <v>0.000499999999999999</v>
      </c>
      <c r="AI128" s="212" t="n">
        <v>-0.065</v>
      </c>
      <c r="AJ128" s="212" t="n">
        <v>-0.041</v>
      </c>
      <c r="AK128" s="212" t="n">
        <v>-0.0525</v>
      </c>
      <c r="AL128" s="212" t="n">
        <v>-0.0125</v>
      </c>
      <c r="AM128" s="212" t="n">
        <v>-0.067</v>
      </c>
      <c r="AN128" s="212" t="n">
        <v>-0.1225</v>
      </c>
      <c r="AO128" s="212" t="n">
        <v>-0.0045</v>
      </c>
      <c r="AP128" s="212" t="n">
        <v>0.016</v>
      </c>
      <c r="AQ128" s="212" t="n">
        <v>0.7675</v>
      </c>
      <c r="AR128" s="212" t="n">
        <v>-0.0325</v>
      </c>
      <c r="AS128" s="212" t="n">
        <v>-0.31</v>
      </c>
      <c r="AT128" s="212" t="n">
        <v>-0.1325</v>
      </c>
      <c r="AU128" s="212" t="n">
        <v>-0.17</v>
      </c>
      <c r="AV128" s="212" t="n">
        <v>0</v>
      </c>
      <c r="AW128" s="212" t="n">
        <v>-0.26</v>
      </c>
      <c r="AX128" s="212" t="n">
        <v>0</v>
      </c>
      <c r="AY128" s="212" t="n">
        <v>0.14</v>
      </c>
      <c r="AZ128" s="212" t="n">
        <v>-0.31</v>
      </c>
      <c r="BA128" s="212" t="n">
        <v>-0.1055</v>
      </c>
      <c r="BC128" s="212" t="n">
        <v>-0.1055</v>
      </c>
      <c r="BD128" s="212" t="n">
        <v>-0.0465</v>
      </c>
      <c r="BE128" s="212" t="n">
        <v>-0.0905</v>
      </c>
      <c r="BF128" s="212" t="n">
        <v>-0.0175</v>
      </c>
      <c r="BG128" s="212" t="n">
        <v>-0.0665</v>
      </c>
      <c r="BH128" s="212" t="n">
        <v>-0.0675</v>
      </c>
      <c r="BI128" s="212" t="n">
        <v>-0.065</v>
      </c>
      <c r="BJ128" s="212" t="n">
        <v>-0.17</v>
      </c>
      <c r="BK128" s="212" t="n">
        <v>0.275</v>
      </c>
      <c r="BL128" s="212" t="n">
        <v>0.39</v>
      </c>
      <c r="BM128" s="212" t="n">
        <v>0.39</v>
      </c>
      <c r="BN128" s="212" t="n">
        <v>0.465</v>
      </c>
    </row>
    <row r="129" customFormat="false" ht="12.75" hidden="false" customHeight="false" outlineLevel="0" collapsed="false">
      <c r="C129" s="244"/>
      <c r="G129" s="200" t="n">
        <v>40513</v>
      </c>
      <c r="H129" s="0" t="n">
        <v>3.247</v>
      </c>
      <c r="I129" s="215" t="n">
        <v>0.16</v>
      </c>
      <c r="J129" s="212" t="n">
        <v>0.070176035899284</v>
      </c>
      <c r="K129" s="212" t="n">
        <v>-0.1975</v>
      </c>
      <c r="L129" s="212" t="n">
        <v>-0.2025</v>
      </c>
      <c r="M129" s="252" t="n">
        <v>-0.145</v>
      </c>
      <c r="N129" s="252" t="n">
        <v>-0.2825</v>
      </c>
      <c r="O129" s="212" t="n">
        <v>-0.095</v>
      </c>
      <c r="P129" s="212" t="n">
        <v>-0.0465</v>
      </c>
      <c r="Q129" s="212" t="n">
        <v>-0.0815</v>
      </c>
      <c r="R129" s="212" t="n">
        <v>-0.1675</v>
      </c>
      <c r="S129" s="212" t="n">
        <v>-0.1975</v>
      </c>
      <c r="T129" s="212" t="n">
        <v>-0.1975</v>
      </c>
      <c r="U129" s="212" t="n">
        <v>-0.09575</v>
      </c>
      <c r="V129" s="212" t="n">
        <v>-0.0465</v>
      </c>
      <c r="W129" s="212" t="n">
        <v>0.385</v>
      </c>
      <c r="X129" s="212" t="n">
        <v>0.385</v>
      </c>
      <c r="Y129" s="212" t="n">
        <v>0.29</v>
      </c>
      <c r="Z129" s="212" t="n">
        <v>0</v>
      </c>
      <c r="AA129" s="212" t="n">
        <v>0.305</v>
      </c>
      <c r="AB129" s="212" t="n">
        <v>0.3375</v>
      </c>
      <c r="AC129" s="212" t="n">
        <v>-0.0205</v>
      </c>
      <c r="AD129" s="212" t="n">
        <v>-0.0295</v>
      </c>
      <c r="AE129" s="212" t="n">
        <v>-0.0085</v>
      </c>
      <c r="AF129" s="212" t="n">
        <v>-0.026</v>
      </c>
      <c r="AG129" s="212" t="n">
        <v>0.005</v>
      </c>
      <c r="AH129" s="212" t="n">
        <v>0.000499999999999999</v>
      </c>
      <c r="AI129" s="212" t="n">
        <v>-0.065</v>
      </c>
      <c r="AJ129" s="212" t="n">
        <v>-0.041</v>
      </c>
      <c r="AK129" s="212" t="n">
        <v>-0.0525</v>
      </c>
      <c r="AL129" s="212" t="n">
        <v>-0.0125</v>
      </c>
      <c r="AM129" s="212" t="n">
        <v>-0.067</v>
      </c>
      <c r="AN129" s="212" t="n">
        <v>-0.145</v>
      </c>
      <c r="AO129" s="212" t="n">
        <v>-0.0045</v>
      </c>
      <c r="AP129" s="212" t="n">
        <v>0.016</v>
      </c>
      <c r="AQ129" s="212" t="n">
        <v>1.19</v>
      </c>
      <c r="AR129" s="212" t="n">
        <v>-0.055</v>
      </c>
      <c r="AS129" s="212" t="n">
        <v>-0.31</v>
      </c>
      <c r="AT129" s="212" t="n">
        <v>-0.1275</v>
      </c>
      <c r="AU129" s="212" t="n">
        <v>-0.17</v>
      </c>
      <c r="AV129" s="212" t="n">
        <v>0.06</v>
      </c>
      <c r="AW129" s="212" t="n">
        <v>-0.26</v>
      </c>
      <c r="AX129" s="212" t="n">
        <v>0</v>
      </c>
      <c r="AY129" s="212" t="n">
        <v>0.14</v>
      </c>
      <c r="AZ129" s="212" t="n">
        <v>-0.31</v>
      </c>
      <c r="BA129" s="212" t="n">
        <v>-0.1355</v>
      </c>
      <c r="BC129" s="212" t="n">
        <v>-0.1355</v>
      </c>
      <c r="BD129" s="212" t="n">
        <v>-0.0465</v>
      </c>
      <c r="BE129" s="212" t="n">
        <v>-0.1255</v>
      </c>
      <c r="BF129" s="212" t="n">
        <v>-0.0175</v>
      </c>
      <c r="BG129" s="212" t="n">
        <v>-0.0665</v>
      </c>
      <c r="BH129" s="212" t="n">
        <v>-0.09</v>
      </c>
      <c r="BI129" s="212" t="n">
        <v>-0.065</v>
      </c>
      <c r="BJ129" s="212" t="n">
        <v>-0.17</v>
      </c>
      <c r="BK129" s="212" t="n">
        <v>0.245</v>
      </c>
      <c r="BL129" s="212" t="n">
        <v>0.43</v>
      </c>
      <c r="BM129" s="212" t="n">
        <v>0.43</v>
      </c>
      <c r="BN129" s="212" t="n">
        <v>0.8</v>
      </c>
    </row>
    <row r="130" customFormat="false" ht="12.75" hidden="false" customHeight="false" outlineLevel="0" collapsed="false">
      <c r="C130" s="244"/>
      <c r="G130" s="200" t="n">
        <v>40544</v>
      </c>
      <c r="H130" s="0" t="n">
        <v>3.558</v>
      </c>
      <c r="I130" s="215" t="n">
        <v>0.16</v>
      </c>
      <c r="J130" s="212" t="n">
        <v>0.070178200309221</v>
      </c>
      <c r="K130" s="212" t="n">
        <v>-0.2</v>
      </c>
      <c r="L130" s="212" t="n">
        <v>-0.205</v>
      </c>
      <c r="M130" s="252" t="n">
        <v>-0.13</v>
      </c>
      <c r="N130" s="252" t="n">
        <v>-0.265</v>
      </c>
      <c r="O130" s="212" t="n">
        <v>-0.08</v>
      </c>
      <c r="P130" s="212" t="n">
        <v>-0.0465</v>
      </c>
      <c r="Q130" s="212" t="n">
        <v>-0.0815</v>
      </c>
      <c r="R130" s="212" t="n">
        <v>-0.17</v>
      </c>
      <c r="S130" s="212" t="n">
        <v>-0.2</v>
      </c>
      <c r="T130" s="212" t="n">
        <v>-0.2</v>
      </c>
      <c r="U130" s="212" t="n">
        <v>-0.097</v>
      </c>
      <c r="V130" s="212" t="n">
        <v>-0.0465</v>
      </c>
      <c r="W130" s="212" t="n">
        <v>0.395</v>
      </c>
      <c r="X130" s="212" t="n">
        <v>0.395</v>
      </c>
      <c r="Y130" s="212" t="n">
        <v>0.3</v>
      </c>
      <c r="Z130" s="212" t="n">
        <v>0</v>
      </c>
      <c r="AA130" s="212" t="n">
        <v>0.305</v>
      </c>
      <c r="AB130" s="212" t="n">
        <v>0.4375</v>
      </c>
      <c r="AC130" s="212" t="n">
        <v>-0.016</v>
      </c>
      <c r="AD130" s="212" t="n">
        <v>-0.0295</v>
      </c>
      <c r="AE130" s="212" t="n">
        <v>-0.0085</v>
      </c>
      <c r="AF130" s="212" t="n">
        <v>-0.0235</v>
      </c>
      <c r="AG130" s="212" t="n">
        <v>0.005</v>
      </c>
      <c r="AH130" s="212" t="n">
        <v>0.000499999999999999</v>
      </c>
      <c r="AI130" s="212" t="n">
        <v>-0.065</v>
      </c>
      <c r="AJ130" s="212" t="n">
        <v>-0.039</v>
      </c>
      <c r="AK130" s="212" t="n">
        <v>-0.0525</v>
      </c>
      <c r="AL130" s="212" t="n">
        <v>-0.0125</v>
      </c>
      <c r="AM130" s="212" t="n">
        <v>-0.06</v>
      </c>
      <c r="AN130" s="212" t="n">
        <v>-0.1475</v>
      </c>
      <c r="AO130" s="212" t="n">
        <v>-0.0025</v>
      </c>
      <c r="AP130" s="212" t="n">
        <v>0.016</v>
      </c>
      <c r="AQ130" s="212" t="n">
        <v>1.525</v>
      </c>
      <c r="AR130" s="212" t="n">
        <v>-0.0575</v>
      </c>
      <c r="AS130" s="212" t="n">
        <v>-0.31</v>
      </c>
      <c r="AT130" s="212" t="n">
        <v>-0.1275</v>
      </c>
      <c r="AU130" s="212" t="n">
        <v>-0.17</v>
      </c>
      <c r="AV130" s="212" t="n">
        <v>0.13</v>
      </c>
      <c r="AW130" s="212" t="n">
        <v>-0.26</v>
      </c>
      <c r="AX130" s="212" t="n">
        <v>0</v>
      </c>
      <c r="AY130" s="212" t="n">
        <v>0.14</v>
      </c>
      <c r="AZ130" s="212" t="n">
        <v>-0.31</v>
      </c>
      <c r="BA130" s="212" t="n">
        <v>-0.1205</v>
      </c>
      <c r="BC130" s="212" t="n">
        <v>-0.1205</v>
      </c>
      <c r="BD130" s="212" t="n">
        <v>-0.0465</v>
      </c>
      <c r="BE130" s="212" t="n">
        <v>-0.131</v>
      </c>
      <c r="BF130" s="212" t="n">
        <v>-0.0175</v>
      </c>
      <c r="BG130" s="212" t="n">
        <v>-0.0665</v>
      </c>
      <c r="BH130" s="212" t="n">
        <v>-0.0925</v>
      </c>
      <c r="BI130" s="212" t="n">
        <v>-0.065</v>
      </c>
      <c r="BJ130" s="212" t="n">
        <v>-0.17</v>
      </c>
      <c r="BK130" s="212" t="n">
        <v>0.28</v>
      </c>
      <c r="BL130" s="212" t="n">
        <v>0.44</v>
      </c>
      <c r="BM130" s="212" t="n">
        <v>0.44</v>
      </c>
      <c r="BN130" s="212" t="n">
        <v>0.975</v>
      </c>
    </row>
    <row r="131" customFormat="false" ht="12.75" hidden="false" customHeight="false" outlineLevel="0" collapsed="false">
      <c r="C131" s="244"/>
      <c r="G131" s="200" t="n">
        <v>40575</v>
      </c>
      <c r="H131" s="0" t="n">
        <v>3.448</v>
      </c>
      <c r="I131" s="215" t="n">
        <v>0.16</v>
      </c>
      <c r="J131" s="212" t="n">
        <v>0.070180364719159</v>
      </c>
      <c r="K131" s="212" t="n">
        <v>-0.2025</v>
      </c>
      <c r="L131" s="212" t="n">
        <v>-0.2075</v>
      </c>
      <c r="M131" s="252" t="n">
        <v>-0.13</v>
      </c>
      <c r="N131" s="252" t="n">
        <v>-0.2675</v>
      </c>
      <c r="O131" s="212" t="n">
        <v>-0.08</v>
      </c>
      <c r="P131" s="212" t="n">
        <v>-0.0465</v>
      </c>
      <c r="Q131" s="212" t="n">
        <v>-0.0815</v>
      </c>
      <c r="R131" s="212" t="n">
        <v>-0.1725</v>
      </c>
      <c r="S131" s="212" t="n">
        <v>-0.2025</v>
      </c>
      <c r="T131" s="212" t="n">
        <v>-0.2025</v>
      </c>
      <c r="U131" s="212" t="n">
        <v>-0.08825</v>
      </c>
      <c r="V131" s="212" t="n">
        <v>-0.0465</v>
      </c>
      <c r="W131" s="212" t="n">
        <v>0.37</v>
      </c>
      <c r="X131" s="212" t="n">
        <v>0.37</v>
      </c>
      <c r="Y131" s="212" t="n">
        <v>0.275</v>
      </c>
      <c r="Z131" s="212" t="n">
        <v>0</v>
      </c>
      <c r="AA131" s="212" t="n">
        <v>0.305</v>
      </c>
      <c r="AB131" s="212" t="n">
        <v>0.435</v>
      </c>
      <c r="AC131" s="212" t="n">
        <v>-0.016</v>
      </c>
      <c r="AD131" s="212" t="n">
        <v>-0.0295</v>
      </c>
      <c r="AE131" s="212" t="n">
        <v>-0.0085</v>
      </c>
      <c r="AF131" s="212" t="n">
        <v>-0.0235</v>
      </c>
      <c r="AG131" s="212" t="n">
        <v>0.005</v>
      </c>
      <c r="AH131" s="212" t="n">
        <v>0.000499999999999999</v>
      </c>
      <c r="AI131" s="212" t="n">
        <v>-0.065</v>
      </c>
      <c r="AJ131" s="212" t="n">
        <v>-0.039</v>
      </c>
      <c r="AK131" s="212" t="n">
        <v>-0.0525</v>
      </c>
      <c r="AL131" s="212" t="n">
        <v>-0.0125</v>
      </c>
      <c r="AM131" s="212" t="n">
        <v>-0.06</v>
      </c>
      <c r="AN131" s="212" t="n">
        <v>-0.13</v>
      </c>
      <c r="AO131" s="212" t="n">
        <v>-0.0025</v>
      </c>
      <c r="AP131" s="212" t="n">
        <v>0.016</v>
      </c>
      <c r="AQ131" s="212" t="n">
        <v>1.455</v>
      </c>
      <c r="AR131" s="212" t="n">
        <v>-0.04</v>
      </c>
      <c r="AS131" s="212" t="n">
        <v>-0.31</v>
      </c>
      <c r="AT131" s="212" t="n">
        <v>-0.1275</v>
      </c>
      <c r="AU131" s="212" t="n">
        <v>-0.17</v>
      </c>
      <c r="AV131" s="212" t="n">
        <v>0</v>
      </c>
      <c r="AW131" s="212" t="n">
        <v>-0.26</v>
      </c>
      <c r="AX131" s="212" t="n">
        <v>0</v>
      </c>
      <c r="AY131" s="212" t="n">
        <v>0.14</v>
      </c>
      <c r="AZ131" s="212" t="n">
        <v>-0.31</v>
      </c>
      <c r="BA131" s="212" t="n">
        <v>-0.123</v>
      </c>
      <c r="BC131" s="212" t="n">
        <v>-0.123</v>
      </c>
      <c r="BD131" s="212" t="n">
        <v>-0.0465</v>
      </c>
      <c r="BE131" s="212" t="n">
        <v>-0.1135</v>
      </c>
      <c r="BF131" s="212" t="n">
        <v>-0.0175</v>
      </c>
      <c r="BG131" s="212" t="n">
        <v>-0.0665</v>
      </c>
      <c r="BH131" s="212" t="n">
        <v>-0.075</v>
      </c>
      <c r="BI131" s="212" t="n">
        <v>-0.065</v>
      </c>
      <c r="BJ131" s="212" t="n">
        <v>-0.17</v>
      </c>
      <c r="BK131" s="212" t="n">
        <v>0.33</v>
      </c>
      <c r="BL131" s="212" t="n">
        <v>0.415</v>
      </c>
      <c r="BM131" s="212" t="n">
        <v>0.415</v>
      </c>
      <c r="BN131" s="212" t="n">
        <v>0.975</v>
      </c>
    </row>
    <row r="132" customFormat="false" ht="12.75" hidden="false" customHeight="false" outlineLevel="0" collapsed="false">
      <c r="C132" s="244"/>
      <c r="G132" s="200" t="n">
        <v>40603</v>
      </c>
      <c r="H132" s="0" t="n">
        <v>3.302</v>
      </c>
      <c r="I132" s="215" t="n">
        <v>0.155</v>
      </c>
      <c r="J132" s="212" t="n">
        <v>0.070182319670072</v>
      </c>
      <c r="K132" s="212" t="n">
        <v>-0.205</v>
      </c>
      <c r="L132" s="212" t="n">
        <v>-0.21</v>
      </c>
      <c r="M132" s="252" t="n">
        <v>-0.13</v>
      </c>
      <c r="N132" s="252" t="n">
        <v>-0.27</v>
      </c>
      <c r="O132" s="212" t="n">
        <v>-0.08</v>
      </c>
      <c r="P132" s="212" t="n">
        <v>-0.0465</v>
      </c>
      <c r="Q132" s="212" t="n">
        <v>-0.0815</v>
      </c>
      <c r="R132" s="212" t="n">
        <v>-0.175</v>
      </c>
      <c r="S132" s="212" t="n">
        <v>-0.205</v>
      </c>
      <c r="T132" s="212" t="n">
        <v>-0.205</v>
      </c>
      <c r="U132" s="212" t="n">
        <v>-0.082</v>
      </c>
      <c r="V132" s="212" t="n">
        <v>-0.0465</v>
      </c>
      <c r="W132" s="212" t="n">
        <v>0.368</v>
      </c>
      <c r="X132" s="212" t="n">
        <v>0.368</v>
      </c>
      <c r="Y132" s="212" t="n">
        <v>0.273</v>
      </c>
      <c r="Z132" s="212" t="n">
        <v>0</v>
      </c>
      <c r="AA132" s="212" t="n">
        <v>0.265</v>
      </c>
      <c r="AB132" s="212" t="n">
        <v>0.3025</v>
      </c>
      <c r="AC132" s="212" t="n">
        <v>-0.016</v>
      </c>
      <c r="AD132" s="212" t="n">
        <v>-0.0295</v>
      </c>
      <c r="AE132" s="212" t="n">
        <v>0.01</v>
      </c>
      <c r="AF132" s="212" t="n">
        <v>-0.005</v>
      </c>
      <c r="AG132" s="212" t="n">
        <v>0.005</v>
      </c>
      <c r="AH132" s="212" t="n">
        <v>0.000499999999999999</v>
      </c>
      <c r="AI132" s="212" t="n">
        <v>-0.065</v>
      </c>
      <c r="AJ132" s="212" t="n">
        <v>-0.039</v>
      </c>
      <c r="AK132" s="212" t="n">
        <v>-0.0525</v>
      </c>
      <c r="AL132" s="212" t="n">
        <v>-0.0125</v>
      </c>
      <c r="AM132" s="212" t="n">
        <v>-0.067</v>
      </c>
      <c r="AN132" s="212" t="n">
        <v>-0.1175</v>
      </c>
      <c r="AO132" s="212" t="n">
        <v>-0.0025</v>
      </c>
      <c r="AP132" s="212" t="n">
        <v>0.016</v>
      </c>
      <c r="AQ132" s="212" t="n">
        <v>0.835</v>
      </c>
      <c r="AR132" s="212" t="n">
        <v>-0.0275</v>
      </c>
      <c r="AS132" s="212" t="n">
        <v>-0.31</v>
      </c>
      <c r="AT132" s="212" t="n">
        <v>-0.1325</v>
      </c>
      <c r="AU132" s="212" t="n">
        <v>-0.17</v>
      </c>
      <c r="AV132" s="212" t="n">
        <v>-0.18</v>
      </c>
      <c r="AW132" s="212" t="n">
        <v>-0.26</v>
      </c>
      <c r="AX132" s="212" t="n">
        <v>0</v>
      </c>
      <c r="AY132" s="212" t="n">
        <v>0.14</v>
      </c>
      <c r="AZ132" s="212" t="n">
        <v>-0.31</v>
      </c>
      <c r="BA132" s="212" t="n">
        <v>-0.103</v>
      </c>
      <c r="BC132" s="212" t="n">
        <v>-0.103</v>
      </c>
      <c r="BD132" s="212" t="n">
        <v>-0.0465</v>
      </c>
      <c r="BE132" s="212" t="n">
        <v>-0.096</v>
      </c>
      <c r="BF132" s="212" t="n">
        <v>-0.0175</v>
      </c>
      <c r="BG132" s="212" t="n">
        <v>-0.0665</v>
      </c>
      <c r="BH132" s="212" t="n">
        <v>-0.0625</v>
      </c>
      <c r="BI132" s="212" t="n">
        <v>-0.065</v>
      </c>
      <c r="BJ132" s="212" t="n">
        <v>-0.17</v>
      </c>
      <c r="BK132" s="212" t="n">
        <v>0.32</v>
      </c>
      <c r="BL132" s="212" t="n">
        <v>0.413</v>
      </c>
      <c r="BM132" s="212" t="n">
        <v>0.413</v>
      </c>
      <c r="BN132" s="212" t="n">
        <v>0.6075</v>
      </c>
    </row>
    <row r="133" customFormat="false" ht="12.75" hidden="false" customHeight="false" outlineLevel="0" collapsed="false">
      <c r="C133" s="244"/>
      <c r="G133" s="200" t="n">
        <v>40634</v>
      </c>
      <c r="H133" s="0" t="n">
        <v>3.148</v>
      </c>
      <c r="I133" s="215" t="n">
        <v>0.155</v>
      </c>
      <c r="J133" s="212" t="n">
        <v>0.070184484080013</v>
      </c>
      <c r="K133" s="212" t="n">
        <v>-0.195</v>
      </c>
      <c r="L133" s="212" t="n">
        <v>-0.2</v>
      </c>
      <c r="M133" s="252" t="n">
        <v>-0.175</v>
      </c>
      <c r="N133" s="252" t="n">
        <v>-0.26</v>
      </c>
      <c r="O133" s="212" t="n">
        <v>-0.125</v>
      </c>
      <c r="P133" s="212" t="n">
        <v>-0.044</v>
      </c>
      <c r="Q133" s="212" t="n">
        <v>-0.064</v>
      </c>
      <c r="R133" s="212" t="n">
        <v>-0.165</v>
      </c>
      <c r="S133" s="212" t="n">
        <v>-0.195</v>
      </c>
      <c r="T133" s="212" t="n">
        <v>-0.195</v>
      </c>
      <c r="U133" s="212" t="n">
        <v>-0.0595</v>
      </c>
      <c r="V133" s="212" t="n">
        <v>-0.044</v>
      </c>
      <c r="W133" s="212" t="n">
        <v>0.273</v>
      </c>
      <c r="X133" s="212" t="n">
        <v>0.273</v>
      </c>
      <c r="Y133" s="212" t="n">
        <v>0.178</v>
      </c>
      <c r="Z133" s="212" t="n">
        <v>0</v>
      </c>
      <c r="AA133" s="212" t="n">
        <v>0.195</v>
      </c>
      <c r="AB133" s="212" t="n">
        <v>0.25</v>
      </c>
      <c r="AC133" s="212" t="n">
        <v>-0.0155</v>
      </c>
      <c r="AD133" s="212" t="n">
        <v>-0.022</v>
      </c>
      <c r="AE133" s="212" t="n">
        <v>0.01</v>
      </c>
      <c r="AF133" s="212" t="n">
        <v>-0.005</v>
      </c>
      <c r="AG133" s="212" t="n">
        <v>0.005</v>
      </c>
      <c r="AH133" s="212" t="n">
        <v>0.0105</v>
      </c>
      <c r="AI133" s="212" t="n">
        <v>-0.0625</v>
      </c>
      <c r="AJ133" s="212" t="n">
        <v>-0.0415</v>
      </c>
      <c r="AK133" s="212" t="n">
        <v>-0.05</v>
      </c>
      <c r="AL133" s="212" t="n">
        <v>-0.015</v>
      </c>
      <c r="AM133" s="212" t="n">
        <v>-0.06</v>
      </c>
      <c r="AN133" s="212" t="n">
        <v>-0.075</v>
      </c>
      <c r="AO133" s="212" t="n">
        <v>-0.009999999</v>
      </c>
      <c r="AP133" s="212" t="n">
        <v>0.0065</v>
      </c>
      <c r="AQ133" s="212" t="n">
        <v>0.45</v>
      </c>
      <c r="AR133" s="212" t="n">
        <v>0.015</v>
      </c>
      <c r="AS133" s="212" t="n">
        <v>-0.37</v>
      </c>
      <c r="AT133" s="212" t="n">
        <v>-0.12</v>
      </c>
      <c r="AU133" s="212" t="n">
        <v>-0.19</v>
      </c>
      <c r="AV133" s="212" t="n">
        <v>-0.29</v>
      </c>
      <c r="AW133" s="212" t="n">
        <v>0</v>
      </c>
      <c r="AX133" s="212" t="n">
        <v>0</v>
      </c>
      <c r="AY133" s="212" t="n">
        <v>0.295</v>
      </c>
      <c r="AZ133" s="212" t="n">
        <v>-0.37</v>
      </c>
      <c r="BA133" s="212" t="n">
        <v>-0.0985</v>
      </c>
      <c r="BC133" s="212" t="n">
        <v>-0.0985</v>
      </c>
      <c r="BD133" s="212" t="n">
        <v>-0.044</v>
      </c>
      <c r="BE133" s="212" t="n">
        <v>-0.0885</v>
      </c>
      <c r="BF133" s="212" t="n">
        <v>-0.015</v>
      </c>
      <c r="BG133" s="212" t="n">
        <v>-0.049</v>
      </c>
      <c r="BH133" s="212" t="n">
        <v>-0.02</v>
      </c>
      <c r="BI133" s="212" t="n">
        <v>-0.0625</v>
      </c>
      <c r="BJ133" s="212" t="n">
        <v>-0.17</v>
      </c>
      <c r="BK133" s="212" t="n">
        <v>0.1475</v>
      </c>
      <c r="BL133" s="212" t="n">
        <v>0.303</v>
      </c>
      <c r="BM133" s="212" t="n">
        <v>0.303</v>
      </c>
      <c r="BN133" s="212" t="n">
        <v>0.355</v>
      </c>
    </row>
    <row r="134" customFormat="false" ht="12.75" hidden="false" customHeight="false" outlineLevel="0" collapsed="false">
      <c r="C134" s="244"/>
      <c r="G134" s="200" t="n">
        <v>40664</v>
      </c>
      <c r="H134" s="0" t="n">
        <v>3.141</v>
      </c>
      <c r="I134" s="215" t="n">
        <v>0.155</v>
      </c>
      <c r="J134" s="212" t="n">
        <v>0.07018657867028</v>
      </c>
      <c r="K134" s="212" t="n">
        <v>-0.195</v>
      </c>
      <c r="L134" s="212" t="n">
        <v>-0.2</v>
      </c>
      <c r="M134" s="252" t="n">
        <v>-0.205</v>
      </c>
      <c r="N134" s="252" t="n">
        <v>-0.26</v>
      </c>
      <c r="O134" s="212" t="n">
        <v>-0.14</v>
      </c>
      <c r="P134" s="212" t="n">
        <v>-0.044</v>
      </c>
      <c r="Q134" s="212" t="n">
        <v>-0.064</v>
      </c>
      <c r="R134" s="212" t="n">
        <v>-0.165</v>
      </c>
      <c r="S134" s="212" t="n">
        <v>-0.195</v>
      </c>
      <c r="T134" s="212" t="n">
        <v>-0.195</v>
      </c>
      <c r="U134" s="212" t="n">
        <v>-0.0595</v>
      </c>
      <c r="V134" s="212" t="n">
        <v>-0.044</v>
      </c>
      <c r="W134" s="212" t="n">
        <v>0.283</v>
      </c>
      <c r="X134" s="212" t="n">
        <v>0.283</v>
      </c>
      <c r="Y134" s="212" t="n">
        <v>0.188</v>
      </c>
      <c r="Z134" s="212" t="n">
        <v>0</v>
      </c>
      <c r="AA134" s="212" t="n">
        <v>0.1825</v>
      </c>
      <c r="AB134" s="212" t="n">
        <v>0.2025</v>
      </c>
      <c r="AC134" s="212" t="n">
        <v>-0.0155</v>
      </c>
      <c r="AD134" s="212" t="n">
        <v>-0.02225</v>
      </c>
      <c r="AE134" s="212" t="n">
        <v>0.00975</v>
      </c>
      <c r="AF134" s="212" t="n">
        <v>-0.00525</v>
      </c>
      <c r="AG134" s="212" t="n">
        <v>0.005</v>
      </c>
      <c r="AH134" s="212" t="n">
        <v>0.0105</v>
      </c>
      <c r="AI134" s="212" t="n">
        <v>-0.0625</v>
      </c>
      <c r="AJ134" s="212" t="n">
        <v>-0.0415</v>
      </c>
      <c r="AK134" s="212" t="n">
        <v>-0.05</v>
      </c>
      <c r="AL134" s="212" t="n">
        <v>-0.015</v>
      </c>
      <c r="AM134" s="212" t="n">
        <v>-0.06</v>
      </c>
      <c r="AN134" s="212" t="n">
        <v>-0.075</v>
      </c>
      <c r="AO134" s="212" t="n">
        <v>-0.009999999</v>
      </c>
      <c r="AP134" s="212" t="n">
        <v>0.0065</v>
      </c>
      <c r="AQ134" s="212" t="n">
        <v>0.405</v>
      </c>
      <c r="AR134" s="212" t="n">
        <v>0.015</v>
      </c>
      <c r="AS134" s="212" t="n">
        <v>-0.37</v>
      </c>
      <c r="AT134" s="212" t="n">
        <v>-0.12</v>
      </c>
      <c r="AU134" s="212" t="n">
        <v>-0.19</v>
      </c>
      <c r="AV134" s="212" t="n">
        <v>-0.29</v>
      </c>
      <c r="AW134" s="212" t="n">
        <v>0</v>
      </c>
      <c r="AX134" s="212" t="n">
        <v>0</v>
      </c>
      <c r="AY134" s="212" t="n">
        <v>0.295</v>
      </c>
      <c r="AZ134" s="212" t="n">
        <v>-0.37</v>
      </c>
      <c r="BA134" s="212" t="n">
        <v>-0.096</v>
      </c>
      <c r="BC134" s="212" t="n">
        <v>-0.096</v>
      </c>
      <c r="BD134" s="212" t="n">
        <v>-0.044</v>
      </c>
      <c r="BE134" s="212" t="n">
        <v>-0.0885</v>
      </c>
      <c r="BF134" s="212" t="n">
        <v>-0.015</v>
      </c>
      <c r="BG134" s="212" t="n">
        <v>-0.049</v>
      </c>
      <c r="BH134" s="212" t="n">
        <v>-0.02</v>
      </c>
      <c r="BI134" s="212" t="n">
        <v>-0.0625</v>
      </c>
      <c r="BJ134" s="212" t="n">
        <v>-0.17</v>
      </c>
      <c r="BK134" s="212" t="n">
        <v>0.1475</v>
      </c>
      <c r="BL134" s="212" t="n">
        <v>0.313</v>
      </c>
      <c r="BM134" s="212" t="n">
        <v>0.313</v>
      </c>
      <c r="BN134" s="212" t="n">
        <v>0.2875</v>
      </c>
    </row>
    <row r="135" customFormat="false" ht="12.75" hidden="false" customHeight="false" outlineLevel="0" collapsed="false">
      <c r="C135" s="244"/>
      <c r="G135" s="200" t="n">
        <v>40695</v>
      </c>
      <c r="H135" s="0" t="n">
        <v>3.169</v>
      </c>
      <c r="I135" s="215" t="n">
        <v>0.155</v>
      </c>
      <c r="J135" s="212" t="n">
        <v>0.070188743080224</v>
      </c>
      <c r="K135" s="212" t="n">
        <v>-0.195</v>
      </c>
      <c r="L135" s="212" t="n">
        <v>-0.2</v>
      </c>
      <c r="M135" s="252" t="n">
        <v>-0.215</v>
      </c>
      <c r="N135" s="252" t="n">
        <v>-0.26</v>
      </c>
      <c r="O135" s="212" t="n">
        <v>-0.15</v>
      </c>
      <c r="P135" s="212" t="n">
        <v>-0.044</v>
      </c>
      <c r="Q135" s="212" t="n">
        <v>-0.064</v>
      </c>
      <c r="R135" s="212" t="n">
        <v>-0.165</v>
      </c>
      <c r="S135" s="212" t="n">
        <v>-0.195</v>
      </c>
      <c r="T135" s="212" t="n">
        <v>-0.195</v>
      </c>
      <c r="U135" s="212" t="n">
        <v>-0.057</v>
      </c>
      <c r="V135" s="212" t="n">
        <v>-0.044</v>
      </c>
      <c r="W135" s="212" t="n">
        <v>0.278</v>
      </c>
      <c r="X135" s="212" t="n">
        <v>0.278</v>
      </c>
      <c r="Y135" s="212" t="n">
        <v>0.183</v>
      </c>
      <c r="Z135" s="212" t="n">
        <v>0</v>
      </c>
      <c r="AA135" s="212" t="n">
        <v>0.1825</v>
      </c>
      <c r="AB135" s="212" t="n">
        <v>0.2025</v>
      </c>
      <c r="AC135" s="212" t="n">
        <v>-0.0155</v>
      </c>
      <c r="AD135" s="212" t="n">
        <v>-0.02225</v>
      </c>
      <c r="AE135" s="212" t="n">
        <v>0.00975</v>
      </c>
      <c r="AF135" s="212" t="n">
        <v>-0.00525</v>
      </c>
      <c r="AG135" s="212" t="n">
        <v>0.005</v>
      </c>
      <c r="AH135" s="212" t="n">
        <v>0.0105</v>
      </c>
      <c r="AI135" s="212" t="n">
        <v>-0.0625</v>
      </c>
      <c r="AJ135" s="212" t="n">
        <v>-0.0415</v>
      </c>
      <c r="AK135" s="212" t="n">
        <v>-0.05</v>
      </c>
      <c r="AL135" s="212" t="n">
        <v>-0.015</v>
      </c>
      <c r="AM135" s="212" t="n">
        <v>-0.076</v>
      </c>
      <c r="AN135" s="212" t="n">
        <v>-0.07</v>
      </c>
      <c r="AO135" s="212" t="n">
        <v>-0.009999999</v>
      </c>
      <c r="AP135" s="212" t="n">
        <v>0.0065</v>
      </c>
      <c r="AQ135" s="212" t="n">
        <v>0.395</v>
      </c>
      <c r="AR135" s="212" t="n">
        <v>0.02</v>
      </c>
      <c r="AS135" s="212" t="n">
        <v>-0.37</v>
      </c>
      <c r="AT135" s="212" t="n">
        <v>-0.12</v>
      </c>
      <c r="AU135" s="212" t="n">
        <v>-0.19</v>
      </c>
      <c r="AV135" s="212" t="n">
        <v>-0.29</v>
      </c>
      <c r="AW135" s="212" t="n">
        <v>0</v>
      </c>
      <c r="AX135" s="212" t="n">
        <v>0</v>
      </c>
      <c r="AY135" s="212" t="n">
        <v>0.295</v>
      </c>
      <c r="AZ135" s="212" t="n">
        <v>-0.37</v>
      </c>
      <c r="BA135" s="212" t="n">
        <v>-0.0885</v>
      </c>
      <c r="BC135" s="212" t="n">
        <v>-0.0885</v>
      </c>
      <c r="BD135" s="212" t="n">
        <v>-0.044</v>
      </c>
      <c r="BE135" s="212" t="n">
        <v>-0.0785</v>
      </c>
      <c r="BF135" s="212" t="n">
        <v>-0.015</v>
      </c>
      <c r="BG135" s="212" t="n">
        <v>-0.049</v>
      </c>
      <c r="BH135" s="212" t="n">
        <v>-0.015</v>
      </c>
      <c r="BI135" s="212" t="n">
        <v>-0.0625</v>
      </c>
      <c r="BJ135" s="212" t="n">
        <v>-0.17</v>
      </c>
      <c r="BK135" s="212" t="n">
        <v>0.1475</v>
      </c>
      <c r="BL135" s="212" t="n">
        <v>0.308</v>
      </c>
      <c r="BM135" s="212" t="n">
        <v>0.308</v>
      </c>
      <c r="BN135" s="212" t="n">
        <v>0.2875</v>
      </c>
    </row>
    <row r="136" customFormat="false" ht="12.75" hidden="false" customHeight="false" outlineLevel="0" collapsed="false">
      <c r="C136" s="244"/>
      <c r="G136" s="200" t="n">
        <v>40725</v>
      </c>
      <c r="H136" s="0" t="n">
        <v>3.191</v>
      </c>
      <c r="I136" s="215" t="n">
        <v>0.155</v>
      </c>
      <c r="J136" s="212" t="n">
        <v>0.070190837670494</v>
      </c>
      <c r="K136" s="212" t="n">
        <v>-0.195</v>
      </c>
      <c r="L136" s="212" t="n">
        <v>-0.2</v>
      </c>
      <c r="M136" s="252" t="n">
        <v>-0.215</v>
      </c>
      <c r="N136" s="252" t="n">
        <v>-0.28</v>
      </c>
      <c r="O136" s="212" t="n">
        <v>-0.15</v>
      </c>
      <c r="P136" s="212" t="n">
        <v>-0.044</v>
      </c>
      <c r="Q136" s="212" t="n">
        <v>-0.064</v>
      </c>
      <c r="R136" s="212" t="n">
        <v>-0.165</v>
      </c>
      <c r="S136" s="212" t="n">
        <v>-0.195</v>
      </c>
      <c r="T136" s="212" t="n">
        <v>-0.195</v>
      </c>
      <c r="U136" s="212" t="n">
        <v>-0.05575</v>
      </c>
      <c r="V136" s="212" t="n">
        <v>-0.044</v>
      </c>
      <c r="W136" s="212" t="n">
        <v>0.268</v>
      </c>
      <c r="X136" s="212" t="n">
        <v>0.268</v>
      </c>
      <c r="Y136" s="212" t="n">
        <v>0.173</v>
      </c>
      <c r="Z136" s="212" t="n">
        <v>0</v>
      </c>
      <c r="AA136" s="212" t="n">
        <v>0.1825</v>
      </c>
      <c r="AB136" s="212" t="n">
        <v>0.215</v>
      </c>
      <c r="AC136" s="212" t="n">
        <v>-0.0155</v>
      </c>
      <c r="AD136" s="212" t="n">
        <v>-0.02225</v>
      </c>
      <c r="AE136" s="212" t="n">
        <v>0.00975</v>
      </c>
      <c r="AF136" s="212" t="n">
        <v>-0.00525</v>
      </c>
      <c r="AG136" s="212" t="n">
        <v>0.005</v>
      </c>
      <c r="AH136" s="212" t="n">
        <v>0.0105</v>
      </c>
      <c r="AI136" s="212" t="n">
        <v>-0.0625</v>
      </c>
      <c r="AJ136" s="212" t="n">
        <v>-0.0415</v>
      </c>
      <c r="AK136" s="212" t="n">
        <v>-0.05</v>
      </c>
      <c r="AL136" s="212" t="n">
        <v>-0.015</v>
      </c>
      <c r="AM136" s="212" t="n">
        <v>-0.069</v>
      </c>
      <c r="AN136" s="212" t="n">
        <v>-0.0675</v>
      </c>
      <c r="AO136" s="212" t="n">
        <v>-0.009999999</v>
      </c>
      <c r="AP136" s="212" t="n">
        <v>0.0065</v>
      </c>
      <c r="AQ136" s="212" t="n">
        <v>0.43</v>
      </c>
      <c r="AR136" s="212" t="n">
        <v>0.0225</v>
      </c>
      <c r="AS136" s="212" t="n">
        <v>-0.37</v>
      </c>
      <c r="AT136" s="212" t="n">
        <v>-0.12</v>
      </c>
      <c r="AU136" s="212" t="n">
        <v>-0.19</v>
      </c>
      <c r="AV136" s="212" t="n">
        <v>-0.29</v>
      </c>
      <c r="AW136" s="212" t="n">
        <v>0</v>
      </c>
      <c r="AX136" s="212" t="n">
        <v>0</v>
      </c>
      <c r="AY136" s="212" t="n">
        <v>0.295</v>
      </c>
      <c r="AZ136" s="212" t="n">
        <v>-0.37</v>
      </c>
      <c r="BA136" s="212" t="n">
        <v>-0.096</v>
      </c>
      <c r="BC136" s="212" t="n">
        <v>-0.096</v>
      </c>
      <c r="BD136" s="212" t="n">
        <v>-0.044</v>
      </c>
      <c r="BE136" s="212" t="n">
        <v>-0.0735</v>
      </c>
      <c r="BF136" s="212" t="n">
        <v>-0.015</v>
      </c>
      <c r="BG136" s="212" t="n">
        <v>-0.049</v>
      </c>
      <c r="BH136" s="212" t="n">
        <v>-0.0125</v>
      </c>
      <c r="BI136" s="212" t="n">
        <v>-0.0625</v>
      </c>
      <c r="BJ136" s="212" t="n">
        <v>-0.17</v>
      </c>
      <c r="BK136" s="212" t="n">
        <v>0.1475</v>
      </c>
      <c r="BL136" s="212" t="n">
        <v>0.298</v>
      </c>
      <c r="BM136" s="212" t="n">
        <v>0.298</v>
      </c>
      <c r="BN136" s="212" t="n">
        <v>0.3</v>
      </c>
    </row>
    <row r="137" customFormat="false" ht="12.75" hidden="false" customHeight="false" outlineLevel="0" collapsed="false">
      <c r="C137" s="244"/>
      <c r="G137" s="200" t="n">
        <v>40756</v>
      </c>
      <c r="H137" s="0" t="n">
        <v>3.212</v>
      </c>
      <c r="I137" s="215" t="n">
        <v>0.155</v>
      </c>
      <c r="J137" s="212" t="n">
        <v>0.070193002080441</v>
      </c>
      <c r="K137" s="212" t="n">
        <v>-0.195</v>
      </c>
      <c r="L137" s="212" t="n">
        <v>-0.2</v>
      </c>
      <c r="M137" s="252" t="n">
        <v>-0.215</v>
      </c>
      <c r="N137" s="252" t="n">
        <v>-0.28</v>
      </c>
      <c r="O137" s="212" t="n">
        <v>-0.15</v>
      </c>
      <c r="P137" s="212" t="n">
        <v>-0.044</v>
      </c>
      <c r="Q137" s="212" t="n">
        <v>-0.064</v>
      </c>
      <c r="R137" s="212" t="n">
        <v>-0.165</v>
      </c>
      <c r="S137" s="212" t="n">
        <v>-0.195</v>
      </c>
      <c r="T137" s="212" t="n">
        <v>-0.195</v>
      </c>
      <c r="U137" s="212" t="n">
        <v>-0.0545</v>
      </c>
      <c r="V137" s="212" t="n">
        <v>-0.044</v>
      </c>
      <c r="W137" s="212" t="n">
        <v>0.265</v>
      </c>
      <c r="X137" s="212" t="n">
        <v>0.265</v>
      </c>
      <c r="Y137" s="212" t="n">
        <v>0.17</v>
      </c>
      <c r="Z137" s="212" t="n">
        <v>0</v>
      </c>
      <c r="AA137" s="212" t="n">
        <v>0.1825</v>
      </c>
      <c r="AB137" s="212" t="n">
        <v>0.215</v>
      </c>
      <c r="AC137" s="212" t="n">
        <v>-0.0155</v>
      </c>
      <c r="AD137" s="212" t="n">
        <v>-0.02225</v>
      </c>
      <c r="AE137" s="212" t="n">
        <v>0.00975</v>
      </c>
      <c r="AF137" s="212" t="n">
        <v>-0.00525</v>
      </c>
      <c r="AG137" s="212" t="n">
        <v>0.005</v>
      </c>
      <c r="AH137" s="212" t="n">
        <v>0.0105</v>
      </c>
      <c r="AI137" s="212" t="n">
        <v>-0.0625</v>
      </c>
      <c r="AJ137" s="212" t="n">
        <v>-0.0415</v>
      </c>
      <c r="AK137" s="212" t="n">
        <v>-0.05</v>
      </c>
      <c r="AL137" s="212" t="n">
        <v>-0.015</v>
      </c>
      <c r="AM137" s="212" t="n">
        <v>-0.05</v>
      </c>
      <c r="AN137" s="212" t="n">
        <v>-0.065</v>
      </c>
      <c r="AO137" s="212" t="n">
        <v>-0.009999999</v>
      </c>
      <c r="AP137" s="212" t="n">
        <v>0.0065</v>
      </c>
      <c r="AQ137" s="212" t="n">
        <v>0.495</v>
      </c>
      <c r="AR137" s="212" t="n">
        <v>0.025</v>
      </c>
      <c r="AS137" s="212" t="n">
        <v>-0.37</v>
      </c>
      <c r="AT137" s="212" t="n">
        <v>-0.12</v>
      </c>
      <c r="AU137" s="212" t="n">
        <v>-0.19</v>
      </c>
      <c r="AV137" s="212" t="n">
        <v>-0.29</v>
      </c>
      <c r="AW137" s="212" t="n">
        <v>0</v>
      </c>
      <c r="AX137" s="212" t="n">
        <v>0</v>
      </c>
      <c r="AY137" s="212" t="n">
        <v>0.295</v>
      </c>
      <c r="AZ137" s="212" t="n">
        <v>-0.37</v>
      </c>
      <c r="BA137" s="212" t="n">
        <v>-0.0835</v>
      </c>
      <c r="BC137" s="212" t="n">
        <v>-0.0835</v>
      </c>
      <c r="BD137" s="212" t="n">
        <v>-0.044</v>
      </c>
      <c r="BE137" s="212" t="n">
        <v>-0.0735</v>
      </c>
      <c r="BF137" s="212" t="n">
        <v>-0.015</v>
      </c>
      <c r="BG137" s="212" t="n">
        <v>-0.049</v>
      </c>
      <c r="BH137" s="212" t="n">
        <v>-0.01</v>
      </c>
      <c r="BI137" s="212" t="n">
        <v>-0.0625</v>
      </c>
      <c r="BJ137" s="212" t="n">
        <v>-0.17</v>
      </c>
      <c r="BK137" s="212" t="n">
        <v>0.1475</v>
      </c>
      <c r="BL137" s="212" t="n">
        <v>0.295</v>
      </c>
      <c r="BM137" s="212" t="n">
        <v>0.295</v>
      </c>
      <c r="BN137" s="212" t="n">
        <v>0.3</v>
      </c>
    </row>
    <row r="138" customFormat="false" ht="12.75" hidden="false" customHeight="false" outlineLevel="0" collapsed="false">
      <c r="C138" s="244"/>
      <c r="G138" s="200" t="n">
        <v>40787</v>
      </c>
      <c r="H138" s="0" t="n">
        <v>3.194</v>
      </c>
      <c r="I138" s="215" t="n">
        <v>0.155</v>
      </c>
      <c r="J138" s="212" t="n">
        <v>0.070195166490389</v>
      </c>
      <c r="K138" s="212" t="n">
        <v>-0.195</v>
      </c>
      <c r="L138" s="212" t="n">
        <v>-0.2</v>
      </c>
      <c r="M138" s="252" t="n">
        <v>-0.205</v>
      </c>
      <c r="N138" s="252" t="n">
        <v>-0.28</v>
      </c>
      <c r="O138" s="212" t="n">
        <v>-0.14</v>
      </c>
      <c r="P138" s="212" t="n">
        <v>-0.044</v>
      </c>
      <c r="Q138" s="212" t="n">
        <v>-0.064</v>
      </c>
      <c r="R138" s="212" t="n">
        <v>-0.165</v>
      </c>
      <c r="S138" s="212" t="n">
        <v>-0.195</v>
      </c>
      <c r="T138" s="212" t="n">
        <v>-0.195</v>
      </c>
      <c r="U138" s="212" t="n">
        <v>-0.05825</v>
      </c>
      <c r="V138" s="212" t="n">
        <v>-0.044</v>
      </c>
      <c r="W138" s="212" t="n">
        <v>0.263</v>
      </c>
      <c r="X138" s="212" t="n">
        <v>0.263</v>
      </c>
      <c r="Y138" s="212" t="n">
        <v>0.168</v>
      </c>
      <c r="Z138" s="212" t="n">
        <v>0</v>
      </c>
      <c r="AA138" s="212" t="n">
        <v>0.1825</v>
      </c>
      <c r="AB138" s="212" t="n">
        <v>0.195</v>
      </c>
      <c r="AC138" s="212" t="n">
        <v>-0.0155</v>
      </c>
      <c r="AD138" s="212" t="n">
        <v>-0.02225</v>
      </c>
      <c r="AE138" s="212" t="n">
        <v>0.00975</v>
      </c>
      <c r="AF138" s="212" t="n">
        <v>-0.00525</v>
      </c>
      <c r="AG138" s="212" t="n">
        <v>0.005</v>
      </c>
      <c r="AH138" s="212" t="n">
        <v>0.0105</v>
      </c>
      <c r="AI138" s="212" t="n">
        <v>-0.0625</v>
      </c>
      <c r="AJ138" s="212" t="n">
        <v>-0.039</v>
      </c>
      <c r="AK138" s="212" t="n">
        <v>-0.0475</v>
      </c>
      <c r="AL138" s="212" t="n">
        <v>-0.015</v>
      </c>
      <c r="AM138" s="212" t="n">
        <v>-0.048</v>
      </c>
      <c r="AN138" s="212" t="n">
        <v>-0.0725</v>
      </c>
      <c r="AO138" s="212" t="n">
        <v>-0.009999999</v>
      </c>
      <c r="AP138" s="212" t="n">
        <v>0.0065</v>
      </c>
      <c r="AQ138" s="212" t="n">
        <v>0.395</v>
      </c>
      <c r="AR138" s="212" t="n">
        <v>0.0175</v>
      </c>
      <c r="AS138" s="212" t="n">
        <v>-0.37</v>
      </c>
      <c r="AT138" s="212" t="n">
        <v>-0.12</v>
      </c>
      <c r="AU138" s="212" t="n">
        <v>-0.19</v>
      </c>
      <c r="AV138" s="212" t="n">
        <v>-0.29</v>
      </c>
      <c r="AW138" s="212" t="n">
        <v>0</v>
      </c>
      <c r="AX138" s="212" t="n">
        <v>0</v>
      </c>
      <c r="AY138" s="212" t="n">
        <v>0.295</v>
      </c>
      <c r="AZ138" s="212" t="n">
        <v>-0.37</v>
      </c>
      <c r="BA138" s="212" t="n">
        <v>-0.0885</v>
      </c>
      <c r="BC138" s="212" t="n">
        <v>-0.0885</v>
      </c>
      <c r="BD138" s="212" t="n">
        <v>-0.044</v>
      </c>
      <c r="BE138" s="212" t="n">
        <v>-0.0885</v>
      </c>
      <c r="BF138" s="212" t="n">
        <v>-0.015</v>
      </c>
      <c r="BG138" s="212" t="n">
        <v>-0.049</v>
      </c>
      <c r="BH138" s="212" t="n">
        <v>-0.0175</v>
      </c>
      <c r="BI138" s="212" t="n">
        <v>-0.0625</v>
      </c>
      <c r="BJ138" s="212" t="n">
        <v>-0.17</v>
      </c>
      <c r="BK138" s="212" t="n">
        <v>0.1475</v>
      </c>
      <c r="BL138" s="212" t="n">
        <v>0.293</v>
      </c>
      <c r="BM138" s="212" t="n">
        <v>0.293</v>
      </c>
      <c r="BN138" s="212" t="n">
        <v>0.29</v>
      </c>
    </row>
    <row r="139" customFormat="false" ht="12.75" hidden="false" customHeight="false" outlineLevel="0" collapsed="false">
      <c r="C139" s="244"/>
      <c r="G139" s="200" t="n">
        <v>40817</v>
      </c>
      <c r="H139" s="0" t="n">
        <v>3.191</v>
      </c>
      <c r="I139" s="215" t="n">
        <v>0.155</v>
      </c>
      <c r="J139" s="212" t="n">
        <v>0.070197261080664</v>
      </c>
      <c r="K139" s="212" t="n">
        <v>-0.195</v>
      </c>
      <c r="L139" s="212" t="n">
        <v>-0.2</v>
      </c>
      <c r="M139" s="252" t="n">
        <v>-0.19</v>
      </c>
      <c r="N139" s="252" t="n">
        <v>-0.28</v>
      </c>
      <c r="O139" s="212" t="n">
        <v>-0.125</v>
      </c>
      <c r="P139" s="212" t="n">
        <v>-0.044</v>
      </c>
      <c r="Q139" s="212" t="n">
        <v>-0.064</v>
      </c>
      <c r="R139" s="212" t="n">
        <v>-0.165</v>
      </c>
      <c r="S139" s="212" t="n">
        <v>-0.195</v>
      </c>
      <c r="T139" s="212" t="n">
        <v>-0.195</v>
      </c>
      <c r="U139" s="212" t="n">
        <v>-0.06325</v>
      </c>
      <c r="V139" s="212" t="n">
        <v>-0.044</v>
      </c>
      <c r="W139" s="212" t="n">
        <v>0.278</v>
      </c>
      <c r="X139" s="212" t="n">
        <v>0.278</v>
      </c>
      <c r="Y139" s="212" t="n">
        <v>0.183</v>
      </c>
      <c r="Z139" s="212" t="n">
        <v>0</v>
      </c>
      <c r="AA139" s="212" t="n">
        <v>0.1875</v>
      </c>
      <c r="AB139" s="212" t="n">
        <v>0.215</v>
      </c>
      <c r="AC139" s="212" t="n">
        <v>-0.0155</v>
      </c>
      <c r="AD139" s="212" t="n">
        <v>-0.02225</v>
      </c>
      <c r="AE139" s="212" t="n">
        <v>-0.0085</v>
      </c>
      <c r="AF139" s="212" t="n">
        <v>-0.0235</v>
      </c>
      <c r="AG139" s="212" t="n">
        <v>0.005</v>
      </c>
      <c r="AH139" s="212" t="n">
        <v>0.0105</v>
      </c>
      <c r="AI139" s="212" t="n">
        <v>-0.0625</v>
      </c>
      <c r="AJ139" s="212" t="n">
        <v>-0.039</v>
      </c>
      <c r="AK139" s="212" t="n">
        <v>-0.0475</v>
      </c>
      <c r="AL139" s="212" t="n">
        <v>-0.015</v>
      </c>
      <c r="AM139" s="212" t="n">
        <v>-0.05</v>
      </c>
      <c r="AN139" s="212" t="n">
        <v>-0.0825</v>
      </c>
      <c r="AO139" s="212" t="n">
        <v>-0.009999999</v>
      </c>
      <c r="AP139" s="212" t="n">
        <v>0.0065</v>
      </c>
      <c r="AQ139" s="212" t="n">
        <v>0.461</v>
      </c>
      <c r="AR139" s="212" t="n">
        <v>0.0075</v>
      </c>
      <c r="AS139" s="212" t="n">
        <v>-0.37</v>
      </c>
      <c r="AT139" s="212" t="n">
        <v>-0.12</v>
      </c>
      <c r="AU139" s="212" t="n">
        <v>-0.19</v>
      </c>
      <c r="AV139" s="212" t="n">
        <v>-0.29</v>
      </c>
      <c r="AW139" s="212" t="n">
        <v>0</v>
      </c>
      <c r="AX139" s="212" t="n">
        <v>0</v>
      </c>
      <c r="AY139" s="212" t="n">
        <v>0.295</v>
      </c>
      <c r="AZ139" s="212" t="n">
        <v>-0.37</v>
      </c>
      <c r="BA139" s="212" t="n">
        <v>-0.0985</v>
      </c>
      <c r="BC139" s="212" t="n">
        <v>-0.0985</v>
      </c>
      <c r="BD139" s="212" t="n">
        <v>-0.044</v>
      </c>
      <c r="BE139" s="212" t="n">
        <v>-0.091</v>
      </c>
      <c r="BF139" s="212" t="n">
        <v>-0.015</v>
      </c>
      <c r="BG139" s="212" t="n">
        <v>-0.049</v>
      </c>
      <c r="BH139" s="212" t="n">
        <v>-0.0275</v>
      </c>
      <c r="BI139" s="212" t="n">
        <v>-0.0625</v>
      </c>
      <c r="BJ139" s="212" t="n">
        <v>-0.17</v>
      </c>
      <c r="BK139" s="212" t="n">
        <v>0.1475</v>
      </c>
      <c r="BL139" s="212" t="n">
        <v>0.308</v>
      </c>
      <c r="BM139" s="212" t="n">
        <v>0.308</v>
      </c>
      <c r="BN139" s="212" t="n">
        <v>0.3625</v>
      </c>
    </row>
    <row r="140" customFormat="false" ht="12.75" hidden="false" customHeight="false" outlineLevel="0" collapsed="false">
      <c r="C140" s="244"/>
      <c r="G140" s="200" t="n">
        <v>40848</v>
      </c>
      <c r="H140" s="0" t="n">
        <v>3.243</v>
      </c>
      <c r="I140" s="215" t="n">
        <v>0.155</v>
      </c>
      <c r="J140" s="212" t="n">
        <v>0.070199425490615</v>
      </c>
      <c r="K140" s="212" t="n">
        <v>-0.19</v>
      </c>
      <c r="L140" s="212" t="n">
        <v>-0.195</v>
      </c>
      <c r="M140" s="252" t="n">
        <v>-0.1525</v>
      </c>
      <c r="N140" s="252" t="n">
        <v>-0.275</v>
      </c>
      <c r="O140" s="212" t="n">
        <v>-0.0875</v>
      </c>
      <c r="P140" s="212" t="n">
        <v>-0.0435</v>
      </c>
      <c r="Q140" s="212" t="n">
        <v>-0.0785</v>
      </c>
      <c r="R140" s="212" t="n">
        <v>-0.16</v>
      </c>
      <c r="S140" s="212" t="n">
        <v>-0.19</v>
      </c>
      <c r="T140" s="212" t="n">
        <v>-0.19</v>
      </c>
      <c r="U140" s="212" t="n">
        <v>-0.083</v>
      </c>
      <c r="V140" s="212" t="n">
        <v>-0.0435</v>
      </c>
      <c r="W140" s="212" t="n">
        <v>0.34</v>
      </c>
      <c r="X140" s="212" t="n">
        <v>0.34</v>
      </c>
      <c r="Y140" s="212" t="n">
        <v>0.245</v>
      </c>
      <c r="Z140" s="212" t="n">
        <v>0</v>
      </c>
      <c r="AA140" s="212" t="n">
        <v>0.27</v>
      </c>
      <c r="AB140" s="212" t="n">
        <v>0.2875</v>
      </c>
      <c r="AC140" s="212" t="n">
        <v>-0.0185</v>
      </c>
      <c r="AD140" s="212" t="n">
        <v>-0.0355</v>
      </c>
      <c r="AE140" s="212" t="n">
        <v>-0.0075</v>
      </c>
      <c r="AF140" s="212" t="n">
        <v>-0.0225</v>
      </c>
      <c r="AG140" s="212" t="n">
        <v>0.005</v>
      </c>
      <c r="AH140" s="212" t="n">
        <v>0.0025</v>
      </c>
      <c r="AI140" s="212" t="n">
        <v>-0.065</v>
      </c>
      <c r="AJ140" s="212" t="n">
        <v>-0.039</v>
      </c>
      <c r="AK140" s="212" t="n">
        <v>-0.0505</v>
      </c>
      <c r="AL140" s="212" t="n">
        <v>-0.0115</v>
      </c>
      <c r="AM140" s="212" t="n">
        <v>-0.065</v>
      </c>
      <c r="AN140" s="212" t="n">
        <v>-0.1225</v>
      </c>
      <c r="AO140" s="212" t="n">
        <v>-0.0025</v>
      </c>
      <c r="AP140" s="212" t="n">
        <v>0.016</v>
      </c>
      <c r="AQ140" s="212" t="n">
        <v>0.7675</v>
      </c>
      <c r="AR140" s="212" t="n">
        <v>-0.0325</v>
      </c>
      <c r="AS140" s="212" t="n">
        <v>-0.295</v>
      </c>
      <c r="AT140" s="212" t="n">
        <v>-0.1325</v>
      </c>
      <c r="AU140" s="212" t="n">
        <v>-0.19</v>
      </c>
      <c r="AV140" s="212" t="n">
        <v>0</v>
      </c>
      <c r="AW140" s="212" t="n">
        <v>0</v>
      </c>
      <c r="AX140" s="212" t="n">
        <v>0</v>
      </c>
      <c r="AY140" s="212" t="n">
        <v>0.12</v>
      </c>
      <c r="AZ140" s="212" t="n">
        <v>-0.295</v>
      </c>
      <c r="BA140" s="212" t="n">
        <v>-0.1035</v>
      </c>
      <c r="BC140" s="212" t="n">
        <v>-0.1035</v>
      </c>
      <c r="BD140" s="212" t="n">
        <v>-0.0435</v>
      </c>
      <c r="BE140" s="212" t="n">
        <v>-0.0885</v>
      </c>
      <c r="BF140" s="212" t="n">
        <v>-0.0165</v>
      </c>
      <c r="BG140" s="212" t="n">
        <v>-0.0635</v>
      </c>
      <c r="BH140" s="212" t="n">
        <v>-0.0675</v>
      </c>
      <c r="BI140" s="212" t="n">
        <v>-0.065</v>
      </c>
      <c r="BJ140" s="212" t="n">
        <v>-0.17</v>
      </c>
      <c r="BK140" s="212" t="n">
        <v>0.275</v>
      </c>
      <c r="BL140" s="212" t="n">
        <v>0.385</v>
      </c>
      <c r="BM140" s="212" t="n">
        <v>0.385</v>
      </c>
      <c r="BN140" s="212" t="n">
        <v>0.465</v>
      </c>
    </row>
    <row r="141" customFormat="false" ht="12.75" hidden="false" customHeight="false" outlineLevel="0" collapsed="false">
      <c r="C141" s="244"/>
      <c r="G141" s="200" t="n">
        <v>40878</v>
      </c>
      <c r="H141" s="0" t="n">
        <v>3.301</v>
      </c>
      <c r="I141" s="215" t="n">
        <v>0.155</v>
      </c>
      <c r="J141" s="212" t="n">
        <v>0.070201520080893</v>
      </c>
      <c r="K141" s="212" t="n">
        <v>-0.1975</v>
      </c>
      <c r="L141" s="212" t="n">
        <v>-0.2025</v>
      </c>
      <c r="M141" s="252" t="n">
        <v>-0.145</v>
      </c>
      <c r="N141" s="252" t="n">
        <v>-0.2825</v>
      </c>
      <c r="O141" s="212" t="n">
        <v>-0.08</v>
      </c>
      <c r="P141" s="212" t="n">
        <v>-0.0435</v>
      </c>
      <c r="Q141" s="212" t="n">
        <v>-0.0785</v>
      </c>
      <c r="R141" s="212" t="n">
        <v>-0.1675</v>
      </c>
      <c r="S141" s="212" t="n">
        <v>-0.1975</v>
      </c>
      <c r="T141" s="212" t="n">
        <v>-0.1975</v>
      </c>
      <c r="U141" s="212" t="n">
        <v>-0.09425</v>
      </c>
      <c r="V141" s="212" t="n">
        <v>-0.0435</v>
      </c>
      <c r="W141" s="212" t="n">
        <v>0.38</v>
      </c>
      <c r="X141" s="212" t="n">
        <v>0.38</v>
      </c>
      <c r="Y141" s="212" t="n">
        <v>0.285</v>
      </c>
      <c r="Z141" s="212" t="n">
        <v>0</v>
      </c>
      <c r="AA141" s="212" t="n">
        <v>0.305</v>
      </c>
      <c r="AB141" s="212" t="n">
        <v>0.3375</v>
      </c>
      <c r="AC141" s="212" t="n">
        <v>-0.0185</v>
      </c>
      <c r="AD141" s="212" t="n">
        <v>-0.028</v>
      </c>
      <c r="AE141" s="212" t="n">
        <v>-0.0075</v>
      </c>
      <c r="AF141" s="212" t="n">
        <v>-0.0225</v>
      </c>
      <c r="AG141" s="212" t="n">
        <v>0.005</v>
      </c>
      <c r="AH141" s="212" t="n">
        <v>0.0025</v>
      </c>
      <c r="AI141" s="212" t="n">
        <v>-0.065</v>
      </c>
      <c r="AJ141" s="212" t="n">
        <v>-0.039</v>
      </c>
      <c r="AK141" s="212" t="n">
        <v>-0.0505</v>
      </c>
      <c r="AL141" s="212" t="n">
        <v>-0.0115</v>
      </c>
      <c r="AM141" s="212" t="n">
        <v>-0.065</v>
      </c>
      <c r="AN141" s="212" t="n">
        <v>-0.145</v>
      </c>
      <c r="AO141" s="212" t="n">
        <v>-0.0025</v>
      </c>
      <c r="AP141" s="212" t="n">
        <v>0.016</v>
      </c>
      <c r="AQ141" s="212" t="n">
        <v>1.19</v>
      </c>
      <c r="AR141" s="212" t="n">
        <v>-0.055</v>
      </c>
      <c r="AS141" s="212" t="n">
        <v>-0.295</v>
      </c>
      <c r="AT141" s="212" t="n">
        <v>-0.1275</v>
      </c>
      <c r="AU141" s="212" t="n">
        <v>-0.19</v>
      </c>
      <c r="AV141" s="212" t="n">
        <v>0.06</v>
      </c>
      <c r="AW141" s="212" t="n">
        <v>0</v>
      </c>
      <c r="AX141" s="212" t="n">
        <v>0</v>
      </c>
      <c r="AY141" s="212" t="n">
        <v>0.12</v>
      </c>
      <c r="AZ141" s="212" t="n">
        <v>-0.295</v>
      </c>
      <c r="BA141" s="212" t="n">
        <v>-0.1335</v>
      </c>
      <c r="BC141" s="212" t="n">
        <v>-0.1335</v>
      </c>
      <c r="BD141" s="212" t="n">
        <v>-0.0435</v>
      </c>
      <c r="BE141" s="212" t="n">
        <v>-0.1235</v>
      </c>
      <c r="BF141" s="212" t="n">
        <v>-0.0165</v>
      </c>
      <c r="BG141" s="212" t="n">
        <v>-0.0635</v>
      </c>
      <c r="BH141" s="212" t="n">
        <v>-0.09</v>
      </c>
      <c r="BI141" s="212" t="n">
        <v>-0.065</v>
      </c>
      <c r="BJ141" s="212" t="n">
        <v>-0.17</v>
      </c>
      <c r="BK141" s="212" t="n">
        <v>0.245</v>
      </c>
      <c r="BL141" s="212" t="n">
        <v>0.425</v>
      </c>
      <c r="BM141" s="212" t="n">
        <v>0.425</v>
      </c>
      <c r="BN141" s="212" t="n">
        <v>0.8</v>
      </c>
    </row>
    <row r="142" customFormat="false" ht="12.75" hidden="false" customHeight="false" outlineLevel="0" collapsed="false">
      <c r="C142" s="244"/>
      <c r="G142" s="200" t="n">
        <v>40909</v>
      </c>
      <c r="H142" s="0" t="n">
        <v>3.62</v>
      </c>
      <c r="I142" s="215" t="n">
        <v>0.155</v>
      </c>
      <c r="J142" s="212" t="n">
        <v>0.070203684490848</v>
      </c>
      <c r="K142" s="212" t="n">
        <v>-0.2</v>
      </c>
      <c r="L142" s="212" t="n">
        <v>-0.205</v>
      </c>
      <c r="M142" s="252" t="n">
        <v>-0.13</v>
      </c>
      <c r="N142" s="252" t="n">
        <v>-0.265</v>
      </c>
      <c r="O142" s="212" t="n">
        <v>-0.065</v>
      </c>
      <c r="P142" s="212" t="n">
        <v>-0.0435</v>
      </c>
      <c r="Q142" s="212" t="n">
        <v>-0.0785</v>
      </c>
      <c r="R142" s="212" t="n">
        <v>-0.17</v>
      </c>
      <c r="S142" s="212" t="n">
        <v>-0.2</v>
      </c>
      <c r="T142" s="212" t="n">
        <v>-0.2</v>
      </c>
      <c r="U142" s="212" t="n">
        <v>-0.0955</v>
      </c>
      <c r="V142" s="212" t="n">
        <v>-0.0435</v>
      </c>
      <c r="W142" s="212" t="n">
        <v>0.39</v>
      </c>
      <c r="X142" s="212" t="n">
        <v>0.39</v>
      </c>
      <c r="Y142" s="212" t="n">
        <v>0.295</v>
      </c>
      <c r="Z142" s="212" t="n">
        <v>0</v>
      </c>
      <c r="AA142" s="212" t="n">
        <v>0.305</v>
      </c>
      <c r="AB142" s="212" t="n">
        <v>0.4375</v>
      </c>
      <c r="AC142" s="212" t="n">
        <v>-0.014</v>
      </c>
      <c r="AD142" s="212" t="n">
        <v>-0.028</v>
      </c>
      <c r="AE142" s="212" t="n">
        <v>-0.0075</v>
      </c>
      <c r="AF142" s="212" t="n">
        <v>-0.0225</v>
      </c>
      <c r="AG142" s="212" t="n">
        <v>0.005</v>
      </c>
      <c r="AH142" s="212" t="n">
        <v>0.0025</v>
      </c>
      <c r="AI142" s="212" t="n">
        <v>-0.065</v>
      </c>
      <c r="AJ142" s="212" t="n">
        <v>-0.037</v>
      </c>
      <c r="AK142" s="212" t="n">
        <v>-0.0505</v>
      </c>
      <c r="AL142" s="212" t="n">
        <v>-0.0115</v>
      </c>
      <c r="AM142" s="212" t="n">
        <v>-0.058</v>
      </c>
      <c r="AN142" s="212" t="n">
        <v>-0.1475</v>
      </c>
      <c r="AO142" s="212" t="n">
        <v>-0.0005</v>
      </c>
      <c r="AP142" s="212" t="n">
        <v>0.016</v>
      </c>
      <c r="AQ142" s="212" t="n">
        <v>1.525</v>
      </c>
      <c r="AR142" s="212" t="n">
        <v>-0.0575</v>
      </c>
      <c r="AS142" s="212" t="n">
        <v>-0.29</v>
      </c>
      <c r="AT142" s="212" t="n">
        <v>-0.1275</v>
      </c>
      <c r="AU142" s="212" t="n">
        <v>-0.19</v>
      </c>
      <c r="AV142" s="212" t="n">
        <v>0.13</v>
      </c>
      <c r="AW142" s="212" t="n">
        <v>0</v>
      </c>
      <c r="AX142" s="212" t="n">
        <v>0</v>
      </c>
      <c r="AY142" s="212" t="n">
        <v>0.12</v>
      </c>
      <c r="AZ142" s="212" t="n">
        <v>-0.29</v>
      </c>
      <c r="BA142" s="212" t="n">
        <v>-0.1185</v>
      </c>
      <c r="BC142" s="212" t="n">
        <v>-0.1185</v>
      </c>
      <c r="BD142" s="212" t="n">
        <v>-0.0435</v>
      </c>
      <c r="BE142" s="212" t="n">
        <v>-0.129</v>
      </c>
      <c r="BF142" s="212" t="n">
        <v>-0.0165</v>
      </c>
      <c r="BG142" s="212" t="n">
        <v>-0.0635</v>
      </c>
      <c r="BH142" s="212" t="n">
        <v>-0.0925</v>
      </c>
      <c r="BI142" s="212" t="n">
        <v>-0.065</v>
      </c>
      <c r="BJ142" s="212" t="n">
        <v>-0.17</v>
      </c>
      <c r="BK142" s="212" t="n">
        <v>0.28</v>
      </c>
      <c r="BL142" s="212" t="n">
        <v>0.435</v>
      </c>
      <c r="BM142" s="212" t="n">
        <v>0.435</v>
      </c>
      <c r="BN142" s="212" t="n">
        <v>0.975</v>
      </c>
    </row>
    <row r="143" customFormat="false" ht="12.75" hidden="false" customHeight="false" outlineLevel="0" collapsed="false">
      <c r="C143" s="244"/>
      <c r="G143" s="200" t="n">
        <v>40940</v>
      </c>
      <c r="H143" s="0" t="n">
        <v>3.514</v>
      </c>
      <c r="I143" s="215" t="n">
        <v>0.155</v>
      </c>
      <c r="J143" s="212" t="n">
        <v>0.070205848900804</v>
      </c>
      <c r="K143" s="212" t="n">
        <v>-0.2025</v>
      </c>
      <c r="L143" s="212" t="n">
        <v>-0.2075</v>
      </c>
      <c r="M143" s="252" t="n">
        <v>-0.13</v>
      </c>
      <c r="N143" s="252" t="n">
        <v>-0.2675</v>
      </c>
      <c r="O143" s="212" t="n">
        <v>-0.065</v>
      </c>
      <c r="P143" s="212" t="n">
        <v>-0.0435</v>
      </c>
      <c r="Q143" s="212" t="n">
        <v>-0.0785</v>
      </c>
      <c r="R143" s="212" t="n">
        <v>-0.1725</v>
      </c>
      <c r="S143" s="212" t="n">
        <v>-0.2025</v>
      </c>
      <c r="T143" s="212" t="n">
        <v>-0.2025</v>
      </c>
      <c r="U143" s="212" t="n">
        <v>-0.08675</v>
      </c>
      <c r="V143" s="212" t="n">
        <v>-0.0435</v>
      </c>
      <c r="W143" s="212" t="n">
        <v>0.365</v>
      </c>
      <c r="X143" s="212" t="n">
        <v>0.365</v>
      </c>
      <c r="Y143" s="212" t="n">
        <v>0.27</v>
      </c>
      <c r="Z143" s="212" t="n">
        <v>0</v>
      </c>
      <c r="AA143" s="212" t="n">
        <v>0.305</v>
      </c>
      <c r="AB143" s="212" t="n">
        <v>0.435</v>
      </c>
      <c r="AC143" s="212" t="n">
        <v>-0.014</v>
      </c>
      <c r="AD143" s="212" t="n">
        <v>-0.028</v>
      </c>
      <c r="AE143" s="212" t="n">
        <v>-0.0075</v>
      </c>
      <c r="AF143" s="212" t="n">
        <v>-0.0225</v>
      </c>
      <c r="AG143" s="212" t="n">
        <v>0.005</v>
      </c>
      <c r="AH143" s="212" t="n">
        <v>0.0025</v>
      </c>
      <c r="AI143" s="212" t="n">
        <v>-0.065</v>
      </c>
      <c r="AJ143" s="212" t="n">
        <v>-0.037</v>
      </c>
      <c r="AK143" s="212" t="n">
        <v>-0.0505</v>
      </c>
      <c r="AL143" s="212" t="n">
        <v>-0.0115</v>
      </c>
      <c r="AM143" s="212" t="n">
        <v>-0.058</v>
      </c>
      <c r="AN143" s="212" t="n">
        <v>-0.13</v>
      </c>
      <c r="AO143" s="212" t="n">
        <v>-0.0005</v>
      </c>
      <c r="AP143" s="212" t="n">
        <v>0.016</v>
      </c>
      <c r="AQ143" s="212" t="n">
        <v>1.455</v>
      </c>
      <c r="AR143" s="212" t="n">
        <v>-0.04</v>
      </c>
      <c r="AS143" s="212" t="n">
        <v>-0.29</v>
      </c>
      <c r="AT143" s="212" t="n">
        <v>-0.1275</v>
      </c>
      <c r="AU143" s="212" t="n">
        <v>-0.19</v>
      </c>
      <c r="AV143" s="212" t="n">
        <v>0</v>
      </c>
      <c r="AW143" s="212" t="n">
        <v>0</v>
      </c>
      <c r="AX143" s="212" t="n">
        <v>0</v>
      </c>
      <c r="AY143" s="212" t="n">
        <v>0.12</v>
      </c>
      <c r="AZ143" s="212" t="n">
        <v>-0.29</v>
      </c>
      <c r="BA143" s="212" t="n">
        <v>-0.121</v>
      </c>
      <c r="BC143" s="212" t="n">
        <v>-0.121</v>
      </c>
      <c r="BD143" s="212" t="n">
        <v>-0.0435</v>
      </c>
      <c r="BE143" s="212" t="n">
        <v>-0.1115</v>
      </c>
      <c r="BF143" s="212" t="n">
        <v>-0.0165</v>
      </c>
      <c r="BG143" s="212" t="n">
        <v>-0.0635</v>
      </c>
      <c r="BH143" s="212" t="n">
        <v>-0.075</v>
      </c>
      <c r="BI143" s="212" t="n">
        <v>-0.065</v>
      </c>
      <c r="BJ143" s="212" t="n">
        <v>-0.17</v>
      </c>
      <c r="BK143" s="212" t="n">
        <v>0.33</v>
      </c>
      <c r="BL143" s="212" t="n">
        <v>0.41</v>
      </c>
      <c r="BM143" s="212" t="n">
        <v>0.41</v>
      </c>
      <c r="BN143" s="212" t="n">
        <v>0.975</v>
      </c>
    </row>
    <row r="144" customFormat="false" ht="12.75" hidden="false" customHeight="false" outlineLevel="0" collapsed="false">
      <c r="C144" s="244"/>
      <c r="G144" s="200" t="n">
        <v>40969</v>
      </c>
      <c r="H144" s="0" t="n">
        <v>3.371</v>
      </c>
      <c r="I144" s="215" t="n">
        <v>0.15</v>
      </c>
      <c r="J144" s="212" t="n">
        <v>0.07020787367141</v>
      </c>
      <c r="K144" s="212" t="n">
        <v>-0.205</v>
      </c>
      <c r="L144" s="212" t="n">
        <v>-0.21</v>
      </c>
      <c r="M144" s="252" t="n">
        <v>-0.13</v>
      </c>
      <c r="N144" s="252" t="n">
        <v>-0.27</v>
      </c>
      <c r="O144" s="212" t="n">
        <v>-0.065</v>
      </c>
      <c r="P144" s="212" t="n">
        <v>-0.0435</v>
      </c>
      <c r="Q144" s="212" t="n">
        <v>-0.0785</v>
      </c>
      <c r="R144" s="212" t="n">
        <v>-0.175</v>
      </c>
      <c r="S144" s="212" t="n">
        <v>-0.205</v>
      </c>
      <c r="T144" s="212" t="n">
        <v>-0.205</v>
      </c>
      <c r="U144" s="212" t="n">
        <v>-0.0805</v>
      </c>
      <c r="V144" s="212" t="n">
        <v>-0.0435</v>
      </c>
      <c r="W144" s="212" t="n">
        <v>0.363</v>
      </c>
      <c r="X144" s="212" t="n">
        <v>0.363</v>
      </c>
      <c r="Y144" s="212" t="n">
        <v>0.268</v>
      </c>
      <c r="Z144" s="212" t="n">
        <v>0</v>
      </c>
      <c r="AA144" s="212" t="n">
        <v>0.265</v>
      </c>
      <c r="AB144" s="212" t="n">
        <v>0.3025</v>
      </c>
      <c r="AC144" s="212" t="n">
        <v>-0.014</v>
      </c>
      <c r="AD144" s="212" t="n">
        <v>-0.028</v>
      </c>
      <c r="AE144" s="212" t="n">
        <v>0.011</v>
      </c>
      <c r="AF144" s="212" t="n">
        <v>-0.004</v>
      </c>
      <c r="AG144" s="212" t="n">
        <v>0.005</v>
      </c>
      <c r="AH144" s="212" t="n">
        <v>0.0025</v>
      </c>
      <c r="AI144" s="212" t="n">
        <v>-0.065</v>
      </c>
      <c r="AJ144" s="212" t="n">
        <v>-0.037</v>
      </c>
      <c r="AK144" s="212" t="n">
        <v>-0.0505</v>
      </c>
      <c r="AL144" s="212" t="n">
        <v>-0.0115</v>
      </c>
      <c r="AM144" s="212" t="n">
        <v>-0.065</v>
      </c>
      <c r="AN144" s="212" t="n">
        <v>-0.1175</v>
      </c>
      <c r="AO144" s="212" t="n">
        <v>-0.0005</v>
      </c>
      <c r="AP144" s="212" t="n">
        <v>0.016</v>
      </c>
      <c r="AQ144" s="212" t="n">
        <v>0.835</v>
      </c>
      <c r="AR144" s="212" t="n">
        <v>-0.0275</v>
      </c>
      <c r="AS144" s="212" t="n">
        <v>-0.29</v>
      </c>
      <c r="AT144" s="212" t="n">
        <v>-0.1325</v>
      </c>
      <c r="AU144" s="212" t="n">
        <v>-0.19</v>
      </c>
      <c r="AV144" s="212" t="n">
        <v>-0.18</v>
      </c>
      <c r="AW144" s="212" t="n">
        <v>0</v>
      </c>
      <c r="AX144" s="212" t="n">
        <v>0</v>
      </c>
      <c r="AY144" s="212" t="n">
        <v>0.12</v>
      </c>
      <c r="AZ144" s="212" t="n">
        <v>-0.29</v>
      </c>
      <c r="BA144" s="212" t="n">
        <v>-0.101</v>
      </c>
      <c r="BC144" s="212" t="n">
        <v>-0.101</v>
      </c>
      <c r="BD144" s="212" t="n">
        <v>-0.0435</v>
      </c>
      <c r="BE144" s="212" t="n">
        <v>-0.094</v>
      </c>
      <c r="BF144" s="212" t="n">
        <v>-0.0165</v>
      </c>
      <c r="BG144" s="212" t="n">
        <v>-0.0635</v>
      </c>
      <c r="BH144" s="212" t="n">
        <v>-0.0625</v>
      </c>
      <c r="BI144" s="212" t="n">
        <v>-0.065</v>
      </c>
      <c r="BJ144" s="212" t="n">
        <v>-0.17</v>
      </c>
      <c r="BK144" s="212" t="n">
        <v>0.32</v>
      </c>
      <c r="BL144" s="212" t="n">
        <v>0.408</v>
      </c>
      <c r="BM144" s="212" t="n">
        <v>0.408</v>
      </c>
      <c r="BN144" s="212" t="n">
        <v>0.6075</v>
      </c>
    </row>
    <row r="145" customFormat="false" ht="12.75" hidden="false" customHeight="false" outlineLevel="0" collapsed="false">
      <c r="C145" s="244"/>
      <c r="G145" s="200" t="n">
        <v>41000</v>
      </c>
      <c r="H145" s="0" t="n">
        <v>3.22</v>
      </c>
      <c r="I145" s="215" t="n">
        <v>0.15</v>
      </c>
      <c r="J145" s="212" t="n">
        <v>0.070210038081369</v>
      </c>
      <c r="K145" s="212" t="n">
        <v>-0.195</v>
      </c>
      <c r="L145" s="212" t="n">
        <v>-0.2</v>
      </c>
      <c r="M145" s="252" t="n">
        <v>-0.175</v>
      </c>
      <c r="N145" s="252" t="n">
        <v>-0.26</v>
      </c>
      <c r="O145" s="212" t="n">
        <v>-0.11</v>
      </c>
      <c r="P145" s="212" t="n">
        <v>-0.041</v>
      </c>
      <c r="Q145" s="212" t="n">
        <v>-0.061</v>
      </c>
      <c r="R145" s="212" t="n">
        <v>-0.165</v>
      </c>
      <c r="S145" s="212" t="n">
        <v>-0.195</v>
      </c>
      <c r="T145" s="212" t="n">
        <v>-0.195</v>
      </c>
      <c r="U145" s="212" t="n">
        <v>-0.058</v>
      </c>
      <c r="V145" s="212" t="n">
        <v>-0.041</v>
      </c>
      <c r="W145" s="212" t="n">
        <v>0.268</v>
      </c>
      <c r="X145" s="212" t="n">
        <v>0.268</v>
      </c>
      <c r="Y145" s="212" t="n">
        <v>0.173</v>
      </c>
      <c r="Z145" s="212" t="n">
        <v>0</v>
      </c>
      <c r="AA145" s="212" t="n">
        <v>0.195</v>
      </c>
      <c r="AB145" s="212" t="n">
        <v>0.25</v>
      </c>
      <c r="AC145" s="212" t="n">
        <v>-0.0135</v>
      </c>
      <c r="AD145" s="212" t="n">
        <v>-0.0205</v>
      </c>
      <c r="AE145" s="212" t="n">
        <v>0.011</v>
      </c>
      <c r="AF145" s="212" t="n">
        <v>-0.004</v>
      </c>
      <c r="AG145" s="212" t="n">
        <v>0.005</v>
      </c>
      <c r="AH145" s="212" t="n">
        <v>0.0125</v>
      </c>
      <c r="AI145" s="212" t="n">
        <v>-0.0625</v>
      </c>
      <c r="AJ145" s="212" t="n">
        <v>-0.0395</v>
      </c>
      <c r="AK145" s="212" t="n">
        <v>-0.048</v>
      </c>
      <c r="AL145" s="212" t="n">
        <v>-0.014</v>
      </c>
      <c r="AM145" s="212" t="n">
        <v>-0.058</v>
      </c>
      <c r="AN145" s="212" t="n">
        <v>-0.075</v>
      </c>
      <c r="AO145" s="212" t="n">
        <v>-0.007999999</v>
      </c>
      <c r="AP145" s="212" t="n">
        <v>0.0065</v>
      </c>
      <c r="AQ145" s="212" t="n">
        <v>0.45</v>
      </c>
      <c r="AR145" s="212" t="n">
        <v>0.015</v>
      </c>
      <c r="AS145" s="212" t="n">
        <v>-0.35</v>
      </c>
      <c r="AT145" s="212" t="n">
        <v>-0.12</v>
      </c>
      <c r="AU145" s="212" t="n">
        <v>-0.19</v>
      </c>
      <c r="AV145" s="212" t="n">
        <v>-0.29</v>
      </c>
      <c r="AW145" s="212" t="n">
        <v>0</v>
      </c>
      <c r="AX145" s="212" t="n">
        <v>0</v>
      </c>
      <c r="AY145" s="212" t="n">
        <v>0.295</v>
      </c>
      <c r="AZ145" s="212" t="n">
        <v>-0.35</v>
      </c>
      <c r="BA145" s="212" t="n">
        <v>-0.0965</v>
      </c>
      <c r="BC145" s="212" t="n">
        <v>-0.0965</v>
      </c>
      <c r="BD145" s="212" t="n">
        <v>-0.041</v>
      </c>
      <c r="BE145" s="212" t="n">
        <v>-0.0865</v>
      </c>
      <c r="BF145" s="212" t="n">
        <v>-0.014</v>
      </c>
      <c r="BG145" s="212" t="n">
        <v>-0.046</v>
      </c>
      <c r="BH145" s="212" t="n">
        <v>-0.02</v>
      </c>
      <c r="BI145" s="212" t="n">
        <v>-0.0625</v>
      </c>
      <c r="BJ145" s="212" t="n">
        <v>-0.17</v>
      </c>
      <c r="BK145" s="212" t="n">
        <v>0.1475</v>
      </c>
      <c r="BL145" s="212" t="n">
        <v>0.298</v>
      </c>
      <c r="BM145" s="212" t="n">
        <v>0.298</v>
      </c>
      <c r="BN145" s="212" t="n">
        <v>0.355</v>
      </c>
    </row>
    <row r="146" customFormat="false" ht="12.75" hidden="false" customHeight="false" outlineLevel="0" collapsed="false">
      <c r="C146" s="244"/>
      <c r="G146" s="200" t="n">
        <v>41030</v>
      </c>
      <c r="H146" s="0" t="n">
        <v>3.214</v>
      </c>
      <c r="I146" s="215" t="n">
        <v>0.15</v>
      </c>
      <c r="J146" s="212" t="n">
        <v>0.070212132671654</v>
      </c>
      <c r="K146" s="212" t="n">
        <v>-0.195</v>
      </c>
      <c r="L146" s="212" t="n">
        <v>-0.2</v>
      </c>
      <c r="M146" s="252" t="n">
        <v>-0.205</v>
      </c>
      <c r="N146" s="252" t="n">
        <v>-0.26</v>
      </c>
      <c r="O146" s="212" t="n">
        <v>-0.125</v>
      </c>
      <c r="P146" s="212" t="n">
        <v>-0.041</v>
      </c>
      <c r="Q146" s="212" t="n">
        <v>-0.061</v>
      </c>
      <c r="R146" s="212" t="n">
        <v>-0.165</v>
      </c>
      <c r="S146" s="212" t="n">
        <v>-0.195</v>
      </c>
      <c r="T146" s="212" t="n">
        <v>-0.195</v>
      </c>
      <c r="U146" s="212" t="n">
        <v>-0.058</v>
      </c>
      <c r="V146" s="212" t="n">
        <v>-0.041</v>
      </c>
      <c r="W146" s="212" t="n">
        <v>0.278</v>
      </c>
      <c r="X146" s="212" t="n">
        <v>0.278</v>
      </c>
      <c r="Y146" s="212" t="n">
        <v>0.183</v>
      </c>
      <c r="Z146" s="212" t="n">
        <v>0</v>
      </c>
      <c r="AA146" s="212" t="n">
        <v>0.1825</v>
      </c>
      <c r="AB146" s="212" t="n">
        <v>0.2025</v>
      </c>
      <c r="AC146" s="212" t="n">
        <v>-0.0135</v>
      </c>
      <c r="AD146" s="212" t="n">
        <v>-0.02075</v>
      </c>
      <c r="AE146" s="212" t="n">
        <v>0.01075</v>
      </c>
      <c r="AF146" s="212" t="n">
        <v>-0.00425</v>
      </c>
      <c r="AG146" s="212" t="n">
        <v>0.005</v>
      </c>
      <c r="AH146" s="212" t="n">
        <v>0.0125</v>
      </c>
      <c r="AI146" s="212" t="n">
        <v>-0.0625</v>
      </c>
      <c r="AJ146" s="212" t="n">
        <v>-0.0395</v>
      </c>
      <c r="AK146" s="212" t="n">
        <v>-0.048</v>
      </c>
      <c r="AL146" s="212" t="n">
        <v>-0.014</v>
      </c>
      <c r="AM146" s="212" t="n">
        <v>-0.058</v>
      </c>
      <c r="AN146" s="212" t="n">
        <v>-0.075</v>
      </c>
      <c r="AO146" s="212" t="n">
        <v>-0.007999999</v>
      </c>
      <c r="AP146" s="212" t="n">
        <v>0.0065</v>
      </c>
      <c r="AQ146" s="212" t="n">
        <v>0.405</v>
      </c>
      <c r="AR146" s="212" t="n">
        <v>0.015</v>
      </c>
      <c r="AS146" s="212" t="n">
        <v>-0.35</v>
      </c>
      <c r="AT146" s="212" t="n">
        <v>-0.12</v>
      </c>
      <c r="AU146" s="212" t="n">
        <v>-0.19</v>
      </c>
      <c r="AV146" s="212" t="n">
        <v>-0.29</v>
      </c>
      <c r="AW146" s="212" t="n">
        <v>0</v>
      </c>
      <c r="AX146" s="212" t="n">
        <v>0</v>
      </c>
      <c r="AY146" s="212" t="n">
        <v>0.295</v>
      </c>
      <c r="AZ146" s="212" t="n">
        <v>-0.35</v>
      </c>
      <c r="BA146" s="212" t="n">
        <v>-0.094</v>
      </c>
      <c r="BC146" s="212" t="n">
        <v>-0.094</v>
      </c>
      <c r="BD146" s="212" t="n">
        <v>-0.041</v>
      </c>
      <c r="BE146" s="212" t="n">
        <v>-0.0865</v>
      </c>
      <c r="BF146" s="212" t="n">
        <v>-0.014</v>
      </c>
      <c r="BG146" s="212" t="n">
        <v>-0.046</v>
      </c>
      <c r="BH146" s="212" t="n">
        <v>-0.02</v>
      </c>
      <c r="BI146" s="212" t="n">
        <v>-0.0625</v>
      </c>
      <c r="BJ146" s="212" t="n">
        <v>-0.17</v>
      </c>
      <c r="BK146" s="212" t="n">
        <v>0.1475</v>
      </c>
      <c r="BL146" s="212" t="n">
        <v>0.308</v>
      </c>
      <c r="BM146" s="212" t="n">
        <v>0.308</v>
      </c>
      <c r="BN146" s="212" t="n">
        <v>0.2875</v>
      </c>
    </row>
    <row r="147" customFormat="false" ht="12.75" hidden="false" customHeight="false" outlineLevel="0" collapsed="false">
      <c r="C147" s="244"/>
      <c r="G147" s="200" t="n">
        <v>41061</v>
      </c>
      <c r="H147" s="0" t="n">
        <v>3.243</v>
      </c>
      <c r="I147" s="215" t="n">
        <v>0.15</v>
      </c>
      <c r="J147" s="212" t="n">
        <v>0.070214297081616</v>
      </c>
      <c r="K147" s="212" t="n">
        <v>-0.195</v>
      </c>
      <c r="L147" s="212" t="n">
        <v>-0.2</v>
      </c>
      <c r="M147" s="252" t="n">
        <v>-0.215</v>
      </c>
      <c r="N147" s="252" t="n">
        <v>-0.26</v>
      </c>
      <c r="O147" s="212" t="n">
        <v>-0.135</v>
      </c>
      <c r="P147" s="212" t="n">
        <v>-0.041</v>
      </c>
      <c r="Q147" s="212" t="n">
        <v>-0.061</v>
      </c>
      <c r="R147" s="212" t="n">
        <v>-0.165</v>
      </c>
      <c r="S147" s="212" t="n">
        <v>-0.195</v>
      </c>
      <c r="T147" s="212" t="n">
        <v>-0.195</v>
      </c>
      <c r="U147" s="212" t="n">
        <v>-0.0555</v>
      </c>
      <c r="V147" s="212" t="n">
        <v>-0.041</v>
      </c>
      <c r="W147" s="212" t="n">
        <v>0.273</v>
      </c>
      <c r="X147" s="212" t="n">
        <v>0.273</v>
      </c>
      <c r="Y147" s="212" t="n">
        <v>0.178</v>
      </c>
      <c r="Z147" s="212" t="n">
        <v>0</v>
      </c>
      <c r="AA147" s="212" t="n">
        <v>0.1825</v>
      </c>
      <c r="AB147" s="212" t="n">
        <v>0.2025</v>
      </c>
      <c r="AC147" s="212" t="n">
        <v>-0.0135</v>
      </c>
      <c r="AD147" s="212" t="n">
        <v>-0.02075</v>
      </c>
      <c r="AE147" s="212" t="n">
        <v>0.01075</v>
      </c>
      <c r="AF147" s="212" t="n">
        <v>-0.00425</v>
      </c>
      <c r="AG147" s="212" t="n">
        <v>0.005</v>
      </c>
      <c r="AH147" s="212" t="n">
        <v>0.0125</v>
      </c>
      <c r="AI147" s="212" t="n">
        <v>-0.0625</v>
      </c>
      <c r="AJ147" s="212" t="n">
        <v>-0.0395</v>
      </c>
      <c r="AK147" s="212" t="n">
        <v>-0.048</v>
      </c>
      <c r="AL147" s="212" t="n">
        <v>-0.014</v>
      </c>
      <c r="AM147" s="212" t="n">
        <v>-0.074</v>
      </c>
      <c r="AN147" s="212" t="n">
        <v>-0.07</v>
      </c>
      <c r="AO147" s="212" t="n">
        <v>-0.007999999</v>
      </c>
      <c r="AP147" s="212" t="n">
        <v>0.0065</v>
      </c>
      <c r="AQ147" s="212" t="n">
        <v>0.395</v>
      </c>
      <c r="AR147" s="212" t="n">
        <v>0.02</v>
      </c>
      <c r="AS147" s="212" t="n">
        <v>-0.35</v>
      </c>
      <c r="AT147" s="212" t="n">
        <v>-0.12</v>
      </c>
      <c r="AU147" s="212" t="n">
        <v>-0.19</v>
      </c>
      <c r="AV147" s="212" t="n">
        <v>-0.29</v>
      </c>
      <c r="AW147" s="212" t="n">
        <v>0</v>
      </c>
      <c r="AX147" s="212" t="n">
        <v>0</v>
      </c>
      <c r="AY147" s="212" t="n">
        <v>0.295</v>
      </c>
      <c r="AZ147" s="212" t="n">
        <v>-0.35</v>
      </c>
      <c r="BA147" s="212" t="n">
        <v>-0.0865</v>
      </c>
      <c r="BC147" s="212" t="n">
        <v>-0.0865</v>
      </c>
      <c r="BD147" s="212" t="n">
        <v>-0.041</v>
      </c>
      <c r="BE147" s="212" t="n">
        <v>-0.0765</v>
      </c>
      <c r="BF147" s="212" t="n">
        <v>-0.014</v>
      </c>
      <c r="BG147" s="212" t="n">
        <v>-0.046</v>
      </c>
      <c r="BH147" s="212" t="n">
        <v>-0.015</v>
      </c>
      <c r="BI147" s="212" t="n">
        <v>-0.0625</v>
      </c>
      <c r="BJ147" s="212" t="n">
        <v>-0.17</v>
      </c>
      <c r="BK147" s="212" t="n">
        <v>0.1475</v>
      </c>
      <c r="BL147" s="212" t="n">
        <v>0.303</v>
      </c>
      <c r="BM147" s="212" t="n">
        <v>0.303</v>
      </c>
      <c r="BN147" s="212" t="n">
        <v>0.2875</v>
      </c>
    </row>
    <row r="148" customFormat="false" ht="12.75" hidden="false" customHeight="false" outlineLevel="0" collapsed="false">
      <c r="C148" s="244"/>
      <c r="G148" s="200" t="n">
        <v>41091</v>
      </c>
      <c r="H148" s="0" t="n">
        <v>3.265</v>
      </c>
      <c r="I148" s="215" t="n">
        <v>0.15</v>
      </c>
      <c r="J148" s="212" t="n">
        <v>0.070216391671903</v>
      </c>
      <c r="K148" s="212" t="n">
        <v>-0.195</v>
      </c>
      <c r="L148" s="212" t="n">
        <v>-0.2</v>
      </c>
      <c r="M148" s="252" t="n">
        <v>-0.215</v>
      </c>
      <c r="N148" s="252" t="n">
        <v>-0.28</v>
      </c>
      <c r="O148" s="212" t="n">
        <v>-0.135</v>
      </c>
      <c r="P148" s="212" t="n">
        <v>-0.041</v>
      </c>
      <c r="Q148" s="212" t="n">
        <v>-0.061</v>
      </c>
      <c r="R148" s="212" t="n">
        <v>-0.165</v>
      </c>
      <c r="S148" s="212" t="n">
        <v>-0.195</v>
      </c>
      <c r="T148" s="212" t="n">
        <v>-0.195</v>
      </c>
      <c r="U148" s="212" t="n">
        <v>-0.05425</v>
      </c>
      <c r="V148" s="212" t="n">
        <v>-0.041</v>
      </c>
      <c r="W148" s="212" t="n">
        <v>0.263</v>
      </c>
      <c r="X148" s="212" t="n">
        <v>0.263</v>
      </c>
      <c r="Y148" s="212" t="n">
        <v>0.168</v>
      </c>
      <c r="Z148" s="212" t="n">
        <v>0</v>
      </c>
      <c r="AA148" s="212" t="n">
        <v>0.1825</v>
      </c>
      <c r="AB148" s="212" t="n">
        <v>0.215</v>
      </c>
      <c r="AC148" s="212" t="n">
        <v>-0.0135</v>
      </c>
      <c r="AD148" s="212" t="n">
        <v>-0.02075</v>
      </c>
      <c r="AE148" s="212" t="n">
        <v>0.01075</v>
      </c>
      <c r="AF148" s="212" t="n">
        <v>-0.00425</v>
      </c>
      <c r="AG148" s="212" t="n">
        <v>0.005</v>
      </c>
      <c r="AH148" s="212" t="n">
        <v>0.0125</v>
      </c>
      <c r="AI148" s="212" t="n">
        <v>-0.0625</v>
      </c>
      <c r="AJ148" s="212" t="n">
        <v>-0.0395</v>
      </c>
      <c r="AK148" s="212" t="n">
        <v>-0.048</v>
      </c>
      <c r="AL148" s="212" t="n">
        <v>-0.014</v>
      </c>
      <c r="AM148" s="212" t="n">
        <v>-0.067</v>
      </c>
      <c r="AN148" s="212" t="n">
        <v>-0.0675</v>
      </c>
      <c r="AO148" s="212" t="n">
        <v>-0.007999999</v>
      </c>
      <c r="AP148" s="212" t="n">
        <v>0.0065</v>
      </c>
      <c r="AQ148" s="212" t="n">
        <v>0.43</v>
      </c>
      <c r="AR148" s="212" t="n">
        <v>0.0225</v>
      </c>
      <c r="AS148" s="212" t="n">
        <v>-0.35</v>
      </c>
      <c r="AT148" s="212" t="n">
        <v>-0.12</v>
      </c>
      <c r="AU148" s="212" t="n">
        <v>-0.19</v>
      </c>
      <c r="AV148" s="212" t="n">
        <v>-0.29</v>
      </c>
      <c r="AW148" s="212" t="n">
        <v>0</v>
      </c>
      <c r="AX148" s="212" t="n">
        <v>0</v>
      </c>
      <c r="AY148" s="212" t="n">
        <v>0.295</v>
      </c>
      <c r="AZ148" s="212" t="n">
        <v>-0.35</v>
      </c>
      <c r="BA148" s="212" t="n">
        <v>-0.094</v>
      </c>
      <c r="BC148" s="212" t="n">
        <v>-0.094</v>
      </c>
      <c r="BD148" s="212" t="n">
        <v>-0.041</v>
      </c>
      <c r="BE148" s="212" t="n">
        <v>-0.0715</v>
      </c>
      <c r="BF148" s="212" t="n">
        <v>-0.014</v>
      </c>
      <c r="BG148" s="212" t="n">
        <v>-0.046</v>
      </c>
      <c r="BH148" s="212" t="n">
        <v>-0.0125</v>
      </c>
      <c r="BI148" s="212" t="n">
        <v>-0.0625</v>
      </c>
      <c r="BJ148" s="212" t="n">
        <v>-0.17</v>
      </c>
      <c r="BK148" s="212" t="n">
        <v>0.1475</v>
      </c>
      <c r="BL148" s="212" t="n">
        <v>0.293</v>
      </c>
      <c r="BM148" s="212" t="n">
        <v>0.293</v>
      </c>
      <c r="BN148" s="212" t="n">
        <v>0.3</v>
      </c>
    </row>
    <row r="149" customFormat="false" ht="12.75" hidden="false" customHeight="false" outlineLevel="0" collapsed="false">
      <c r="C149" s="244"/>
      <c r="G149" s="200" t="n">
        <v>41122</v>
      </c>
      <c r="H149" s="0" t="n">
        <v>3.286</v>
      </c>
      <c r="I149" s="215" t="n">
        <v>0.15</v>
      </c>
      <c r="J149" s="212" t="n">
        <v>0.070218556081869</v>
      </c>
      <c r="K149" s="212" t="n">
        <v>-0.195</v>
      </c>
      <c r="L149" s="212" t="n">
        <v>-0.2</v>
      </c>
      <c r="M149" s="252" t="n">
        <v>-0.215</v>
      </c>
      <c r="N149" s="252" t="n">
        <v>-0.28</v>
      </c>
      <c r="O149" s="212" t="n">
        <v>-0.135</v>
      </c>
      <c r="P149" s="212" t="n">
        <v>-0.041</v>
      </c>
      <c r="Q149" s="212" t="n">
        <v>-0.061</v>
      </c>
      <c r="R149" s="212" t="n">
        <v>-0.165</v>
      </c>
      <c r="S149" s="212" t="n">
        <v>-0.195</v>
      </c>
      <c r="T149" s="212" t="n">
        <v>-0.195</v>
      </c>
      <c r="U149" s="212" t="n">
        <v>-0.053</v>
      </c>
      <c r="V149" s="212" t="n">
        <v>-0.041</v>
      </c>
      <c r="W149" s="212" t="n">
        <v>0.26</v>
      </c>
      <c r="X149" s="212" t="n">
        <v>0.26</v>
      </c>
      <c r="Y149" s="212" t="n">
        <v>0.165</v>
      </c>
      <c r="Z149" s="212" t="n">
        <v>0</v>
      </c>
      <c r="AA149" s="212" t="n">
        <v>0.1825</v>
      </c>
      <c r="AB149" s="212" t="n">
        <v>0.215</v>
      </c>
      <c r="AC149" s="212" t="n">
        <v>-0.0135</v>
      </c>
      <c r="AD149" s="212" t="n">
        <v>-0.02075</v>
      </c>
      <c r="AE149" s="212" t="n">
        <v>0.01075</v>
      </c>
      <c r="AF149" s="212" t="n">
        <v>-0.00425</v>
      </c>
      <c r="AG149" s="212" t="n">
        <v>0.005</v>
      </c>
      <c r="AH149" s="212" t="n">
        <v>0.0125</v>
      </c>
      <c r="AI149" s="212" t="n">
        <v>-0.0625</v>
      </c>
      <c r="AJ149" s="212" t="n">
        <v>-0.0395</v>
      </c>
      <c r="AK149" s="212" t="n">
        <v>-0.048</v>
      </c>
      <c r="AL149" s="212" t="n">
        <v>-0.014</v>
      </c>
      <c r="AM149" s="212" t="n">
        <v>-0.048</v>
      </c>
      <c r="AN149" s="212" t="n">
        <v>-0.065</v>
      </c>
      <c r="AO149" s="212" t="n">
        <v>-0.007999999</v>
      </c>
      <c r="AP149" s="212" t="n">
        <v>0.0065</v>
      </c>
      <c r="AQ149" s="212" t="n">
        <v>0.495</v>
      </c>
      <c r="AR149" s="212" t="n">
        <v>0.025</v>
      </c>
      <c r="AS149" s="212" t="n">
        <v>-0.35</v>
      </c>
      <c r="AT149" s="212" t="n">
        <v>-0.12</v>
      </c>
      <c r="AU149" s="212" t="n">
        <v>-0.19</v>
      </c>
      <c r="AV149" s="212" t="n">
        <v>-0.29</v>
      </c>
      <c r="AW149" s="212" t="n">
        <v>0</v>
      </c>
      <c r="AX149" s="212" t="n">
        <v>0</v>
      </c>
      <c r="AY149" s="212" t="n">
        <v>0.295</v>
      </c>
      <c r="AZ149" s="212" t="n">
        <v>-0.35</v>
      </c>
      <c r="BA149" s="212" t="n">
        <v>-0.0815</v>
      </c>
      <c r="BC149" s="212" t="n">
        <v>-0.0815</v>
      </c>
      <c r="BD149" s="212" t="n">
        <v>-0.041</v>
      </c>
      <c r="BE149" s="212" t="n">
        <v>-0.0715</v>
      </c>
      <c r="BF149" s="212" t="n">
        <v>-0.014</v>
      </c>
      <c r="BG149" s="212" t="n">
        <v>-0.046</v>
      </c>
      <c r="BH149" s="212" t="n">
        <v>-0.01</v>
      </c>
      <c r="BI149" s="212" t="n">
        <v>-0.0625</v>
      </c>
      <c r="BJ149" s="212" t="n">
        <v>-0.17</v>
      </c>
      <c r="BK149" s="212" t="n">
        <v>0.1475</v>
      </c>
      <c r="BL149" s="212" t="n">
        <v>0.29</v>
      </c>
      <c r="BM149" s="212" t="n">
        <v>0.29</v>
      </c>
      <c r="BN149" s="212" t="n">
        <v>0.3</v>
      </c>
    </row>
    <row r="150" customFormat="false" ht="12.75" hidden="false" customHeight="false" outlineLevel="0" collapsed="false">
      <c r="C150" s="244"/>
      <c r="G150" s="200" t="n">
        <v>41153</v>
      </c>
      <c r="H150" s="0" t="n">
        <v>3.267</v>
      </c>
      <c r="I150" s="215" t="n">
        <v>0.15</v>
      </c>
      <c r="J150" s="212" t="n">
        <v>0.070220720491835</v>
      </c>
      <c r="K150" s="212" t="n">
        <v>-0.195</v>
      </c>
      <c r="L150" s="212" t="n">
        <v>-0.2</v>
      </c>
      <c r="M150" s="252" t="n">
        <v>-0.205</v>
      </c>
      <c r="N150" s="252" t="n">
        <v>-0.28</v>
      </c>
      <c r="O150" s="212" t="n">
        <v>-0.125</v>
      </c>
      <c r="P150" s="212" t="n">
        <v>-0.041</v>
      </c>
      <c r="Q150" s="212" t="n">
        <v>-0.061</v>
      </c>
      <c r="R150" s="212" t="n">
        <v>-0.165</v>
      </c>
      <c r="S150" s="212" t="n">
        <v>-0.195</v>
      </c>
      <c r="T150" s="212" t="n">
        <v>-0.195</v>
      </c>
      <c r="U150" s="212" t="n">
        <v>-0.05675</v>
      </c>
      <c r="V150" s="212" t="n">
        <v>-0.041</v>
      </c>
      <c r="W150" s="212" t="n">
        <v>0.258</v>
      </c>
      <c r="X150" s="212" t="n">
        <v>0.258</v>
      </c>
      <c r="Y150" s="212" t="n">
        <v>0.163</v>
      </c>
      <c r="Z150" s="212" t="n">
        <v>0</v>
      </c>
      <c r="AA150" s="212" t="n">
        <v>0.1825</v>
      </c>
      <c r="AB150" s="212" t="n">
        <v>0.195</v>
      </c>
      <c r="AC150" s="212" t="n">
        <v>-0.0135</v>
      </c>
      <c r="AD150" s="212" t="n">
        <v>-0.02075</v>
      </c>
      <c r="AE150" s="212" t="n">
        <v>0.01075</v>
      </c>
      <c r="AF150" s="212" t="n">
        <v>-0.00425</v>
      </c>
      <c r="AG150" s="212" t="n">
        <v>0.005</v>
      </c>
      <c r="AH150" s="212" t="n">
        <v>0.0125</v>
      </c>
      <c r="AI150" s="212" t="n">
        <v>-0.0625</v>
      </c>
      <c r="AJ150" s="212" t="n">
        <v>-0.037</v>
      </c>
      <c r="AK150" s="212" t="n">
        <v>-0.0455</v>
      </c>
      <c r="AL150" s="212" t="n">
        <v>-0.014</v>
      </c>
      <c r="AM150" s="212" t="n">
        <v>-0.046</v>
      </c>
      <c r="AN150" s="212" t="n">
        <v>-0.0725</v>
      </c>
      <c r="AO150" s="212" t="n">
        <v>-0.007999999</v>
      </c>
      <c r="AP150" s="212" t="n">
        <v>0.0065</v>
      </c>
      <c r="AQ150" s="212" t="n">
        <v>0.395</v>
      </c>
      <c r="AR150" s="212" t="n">
        <v>0.0175</v>
      </c>
      <c r="AS150" s="212" t="n">
        <v>-0.35</v>
      </c>
      <c r="AT150" s="212" t="n">
        <v>-0.12</v>
      </c>
      <c r="AU150" s="212" t="n">
        <v>-0.19</v>
      </c>
      <c r="AV150" s="212" t="n">
        <v>-0.29</v>
      </c>
      <c r="AW150" s="212" t="n">
        <v>0</v>
      </c>
      <c r="AX150" s="212" t="n">
        <v>0</v>
      </c>
      <c r="AY150" s="212" t="n">
        <v>0.295</v>
      </c>
      <c r="AZ150" s="212" t="n">
        <v>-0.35</v>
      </c>
      <c r="BA150" s="212" t="n">
        <v>-0.0865</v>
      </c>
      <c r="BC150" s="212" t="n">
        <v>-0.0865</v>
      </c>
      <c r="BD150" s="212" t="n">
        <v>-0.041</v>
      </c>
      <c r="BE150" s="212" t="n">
        <v>-0.0865</v>
      </c>
      <c r="BF150" s="212" t="n">
        <v>-0.014</v>
      </c>
      <c r="BG150" s="212" t="n">
        <v>-0.046</v>
      </c>
      <c r="BH150" s="212" t="n">
        <v>-0.0175</v>
      </c>
      <c r="BI150" s="212" t="n">
        <v>-0.0625</v>
      </c>
      <c r="BJ150" s="212" t="n">
        <v>-0.17</v>
      </c>
      <c r="BK150" s="212" t="n">
        <v>0.1475</v>
      </c>
      <c r="BL150" s="212" t="n">
        <v>0.288</v>
      </c>
      <c r="BM150" s="212" t="n">
        <v>0.288</v>
      </c>
      <c r="BN150" s="212" t="n">
        <v>0.29</v>
      </c>
    </row>
    <row r="151" customFormat="false" ht="12.75" hidden="false" customHeight="false" outlineLevel="0" collapsed="false">
      <c r="C151" s="244"/>
      <c r="G151" s="200" t="n">
        <v>41183</v>
      </c>
      <c r="H151" s="0" t="n">
        <v>3.263</v>
      </c>
      <c r="I151" s="215" t="n">
        <v>0.15</v>
      </c>
      <c r="J151" s="212" t="n">
        <v>0.070222815082128</v>
      </c>
      <c r="K151" s="212" t="n">
        <v>-0.195</v>
      </c>
      <c r="L151" s="212" t="n">
        <v>-0.2</v>
      </c>
      <c r="M151" s="252" t="n">
        <v>-0.19</v>
      </c>
      <c r="N151" s="252" t="n">
        <v>-0.28</v>
      </c>
      <c r="O151" s="212" t="n">
        <v>-0.11</v>
      </c>
      <c r="P151" s="212" t="n">
        <v>-0.041</v>
      </c>
      <c r="Q151" s="212" t="n">
        <v>-0.061</v>
      </c>
      <c r="R151" s="212" t="n">
        <v>-0.165</v>
      </c>
      <c r="S151" s="212" t="n">
        <v>-0.195</v>
      </c>
      <c r="T151" s="212" t="n">
        <v>-0.195</v>
      </c>
      <c r="U151" s="212" t="n">
        <v>-0.06175</v>
      </c>
      <c r="V151" s="212" t="n">
        <v>-0.041</v>
      </c>
      <c r="W151" s="212" t="n">
        <v>0.273</v>
      </c>
      <c r="X151" s="212" t="n">
        <v>0.273</v>
      </c>
      <c r="Y151" s="212" t="n">
        <v>0.178</v>
      </c>
      <c r="Z151" s="212" t="n">
        <v>0</v>
      </c>
      <c r="AA151" s="212" t="n">
        <v>0.1875</v>
      </c>
      <c r="AB151" s="212" t="n">
        <v>0.215</v>
      </c>
      <c r="AC151" s="212" t="n">
        <v>-0.0135</v>
      </c>
      <c r="AD151" s="212" t="n">
        <v>-0.02075</v>
      </c>
      <c r="AE151" s="212" t="n">
        <v>-0.0075</v>
      </c>
      <c r="AF151" s="212" t="n">
        <v>-0.0225</v>
      </c>
      <c r="AG151" s="212" t="n">
        <v>0.005</v>
      </c>
      <c r="AH151" s="212" t="n">
        <v>0.0125</v>
      </c>
      <c r="AI151" s="212" t="n">
        <v>-0.0625</v>
      </c>
      <c r="AJ151" s="212" t="n">
        <v>-0.037</v>
      </c>
      <c r="AK151" s="212" t="n">
        <v>-0.0455</v>
      </c>
      <c r="AL151" s="212" t="n">
        <v>-0.014</v>
      </c>
      <c r="AM151" s="212" t="n">
        <v>-0.048</v>
      </c>
      <c r="AN151" s="212" t="n">
        <v>-0.0825</v>
      </c>
      <c r="AO151" s="212" t="n">
        <v>-0.007999999</v>
      </c>
      <c r="AP151" s="212" t="n">
        <v>0.0065</v>
      </c>
      <c r="AQ151" s="212" t="n">
        <v>0.461</v>
      </c>
      <c r="AR151" s="212" t="n">
        <v>0.0075</v>
      </c>
      <c r="AS151" s="212" t="n">
        <v>-0.35</v>
      </c>
      <c r="AT151" s="212" t="n">
        <v>-0.12</v>
      </c>
      <c r="AU151" s="212" t="n">
        <v>-0.19</v>
      </c>
      <c r="AV151" s="212" t="n">
        <v>-0.29</v>
      </c>
      <c r="AW151" s="212" t="n">
        <v>0</v>
      </c>
      <c r="AX151" s="212" t="n">
        <v>0</v>
      </c>
      <c r="AY151" s="212" t="n">
        <v>0.295</v>
      </c>
      <c r="AZ151" s="212" t="n">
        <v>-0.35</v>
      </c>
      <c r="BA151" s="212" t="n">
        <v>-0.0965</v>
      </c>
      <c r="BC151" s="212" t="n">
        <v>-0.0965</v>
      </c>
      <c r="BD151" s="212" t="n">
        <v>-0.041</v>
      </c>
      <c r="BE151" s="212" t="n">
        <v>-0.089</v>
      </c>
      <c r="BF151" s="212" t="n">
        <v>-0.014</v>
      </c>
      <c r="BG151" s="212" t="n">
        <v>-0.046</v>
      </c>
      <c r="BH151" s="212" t="n">
        <v>-0.0275</v>
      </c>
      <c r="BI151" s="212" t="n">
        <v>-0.0625</v>
      </c>
      <c r="BJ151" s="212" t="n">
        <v>-0.17</v>
      </c>
      <c r="BK151" s="212" t="n">
        <v>0.1475</v>
      </c>
      <c r="BL151" s="212" t="n">
        <v>0.303</v>
      </c>
      <c r="BM151" s="212" t="n">
        <v>0.303</v>
      </c>
      <c r="BN151" s="212" t="n">
        <v>0.3625</v>
      </c>
    </row>
    <row r="152" customFormat="false" ht="12.75" hidden="false" customHeight="false" outlineLevel="0" collapsed="false">
      <c r="C152" s="244"/>
      <c r="G152" s="200" t="n">
        <v>41214</v>
      </c>
      <c r="H152" s="0" t="n">
        <v>3.31</v>
      </c>
      <c r="I152" s="215" t="n">
        <v>0.15</v>
      </c>
      <c r="J152" s="212" t="n">
        <v>0.070224979492097</v>
      </c>
      <c r="K152" s="212" t="n">
        <v>-0.19</v>
      </c>
      <c r="L152" s="212" t="n">
        <v>-0.195</v>
      </c>
      <c r="M152" s="252" t="n">
        <v>-0.1525</v>
      </c>
      <c r="N152" s="252" t="n">
        <v>-0.275</v>
      </c>
      <c r="O152" s="212" t="n">
        <v>-0.0725</v>
      </c>
      <c r="P152" s="212" t="n">
        <v>-0.0405</v>
      </c>
      <c r="Q152" s="212" t="n">
        <v>-0.0755</v>
      </c>
      <c r="R152" s="212" t="n">
        <v>-0.16</v>
      </c>
      <c r="S152" s="212" t="n">
        <v>-0.19</v>
      </c>
      <c r="T152" s="212" t="n">
        <v>-0.19</v>
      </c>
      <c r="U152" s="212" t="n">
        <v>-0.0815</v>
      </c>
      <c r="V152" s="212" t="n">
        <v>-0.0405</v>
      </c>
      <c r="W152" s="212" t="n">
        <v>0.335</v>
      </c>
      <c r="X152" s="212" t="n">
        <v>0.335</v>
      </c>
      <c r="Y152" s="212" t="n">
        <v>0.24</v>
      </c>
      <c r="Z152" s="212" t="n">
        <v>0</v>
      </c>
      <c r="AA152" s="212" t="n">
        <v>0.27</v>
      </c>
      <c r="AB152" s="212" t="n">
        <v>0.2875</v>
      </c>
      <c r="AC152" s="212" t="n">
        <v>-0.0165</v>
      </c>
      <c r="AD152" s="212" t="n">
        <v>-0.034</v>
      </c>
      <c r="AE152" s="212" t="n">
        <v>-0.0065</v>
      </c>
      <c r="AF152" s="212" t="n">
        <v>-0.0215</v>
      </c>
      <c r="AG152" s="212" t="n">
        <v>0.005</v>
      </c>
      <c r="AH152" s="212" t="n">
        <v>0.0045</v>
      </c>
      <c r="AI152" s="212" t="n">
        <v>-0.065</v>
      </c>
      <c r="AJ152" s="212" t="n">
        <v>-0.037</v>
      </c>
      <c r="AK152" s="212" t="n">
        <v>-0.0485</v>
      </c>
      <c r="AL152" s="212" t="n">
        <v>-0.0105</v>
      </c>
      <c r="AM152" s="212" t="n">
        <v>-0.063</v>
      </c>
      <c r="AN152" s="212" t="n">
        <v>-0.1225</v>
      </c>
      <c r="AO152" s="212" t="n">
        <v>-0.0005</v>
      </c>
      <c r="AP152" s="212" t="n">
        <v>0.016</v>
      </c>
      <c r="AQ152" s="212" t="n">
        <v>0.7675</v>
      </c>
      <c r="AR152" s="212" t="n">
        <v>-0.0325</v>
      </c>
      <c r="AS152" s="212" t="n">
        <v>-0.275</v>
      </c>
      <c r="AT152" s="212" t="n">
        <v>-0.1325</v>
      </c>
      <c r="AU152" s="212" t="n">
        <v>-0.19</v>
      </c>
      <c r="AV152" s="212" t="n">
        <v>0</v>
      </c>
      <c r="AW152" s="212" t="n">
        <v>0</v>
      </c>
      <c r="AX152" s="212" t="n">
        <v>0</v>
      </c>
      <c r="AY152" s="212" t="n">
        <v>0.12</v>
      </c>
      <c r="AZ152" s="212" t="n">
        <v>-0.275</v>
      </c>
      <c r="BA152" s="212" t="n">
        <v>-0.1015</v>
      </c>
      <c r="BC152" s="212" t="n">
        <v>-0.1015</v>
      </c>
      <c r="BD152" s="212" t="n">
        <v>-0.0405</v>
      </c>
      <c r="BE152" s="212" t="n">
        <v>-0.0865</v>
      </c>
      <c r="BF152" s="212" t="n">
        <v>-0.0155</v>
      </c>
      <c r="BG152" s="212" t="n">
        <v>-0.0605</v>
      </c>
      <c r="BH152" s="212" t="n">
        <v>-0.0675</v>
      </c>
      <c r="BI152" s="212" t="n">
        <v>-0.065</v>
      </c>
      <c r="BJ152" s="212" t="n">
        <v>-0.17</v>
      </c>
      <c r="BK152" s="212" t="n">
        <v>0.275</v>
      </c>
      <c r="BL152" s="212" t="n">
        <v>0.38</v>
      </c>
      <c r="BM152" s="212" t="n">
        <v>0.38</v>
      </c>
      <c r="BN152" s="212" t="n">
        <v>0.465</v>
      </c>
    </row>
    <row r="153" customFormat="false" ht="12.75" hidden="false" customHeight="false" outlineLevel="0" collapsed="false">
      <c r="C153" s="244"/>
      <c r="G153" s="200" t="n">
        <v>41244</v>
      </c>
      <c r="H153" s="0" t="n">
        <v>3.365</v>
      </c>
      <c r="I153" s="215" t="n">
        <v>0.15</v>
      </c>
      <c r="J153" s="212" t="n">
        <v>0.070227074082393</v>
      </c>
      <c r="K153" s="212" t="n">
        <v>-0.1975</v>
      </c>
      <c r="L153" s="212" t="n">
        <v>-0.2025</v>
      </c>
      <c r="M153" s="252" t="n">
        <v>-0.145</v>
      </c>
      <c r="N153" s="252" t="n">
        <v>-0.2825</v>
      </c>
      <c r="O153" s="212" t="n">
        <v>-0.065</v>
      </c>
      <c r="P153" s="212" t="n">
        <v>-0.0405</v>
      </c>
      <c r="Q153" s="212" t="n">
        <v>-0.0755</v>
      </c>
      <c r="R153" s="212" t="n">
        <v>-0.1675</v>
      </c>
      <c r="S153" s="212" t="n">
        <v>-0.1975</v>
      </c>
      <c r="T153" s="212" t="n">
        <v>-0.1975</v>
      </c>
      <c r="U153" s="212" t="n">
        <v>-0.09275</v>
      </c>
      <c r="V153" s="212" t="n">
        <v>-0.0405</v>
      </c>
      <c r="W153" s="212" t="n">
        <v>0.375</v>
      </c>
      <c r="X153" s="212" t="n">
        <v>0.375</v>
      </c>
      <c r="Y153" s="212" t="n">
        <v>0.28</v>
      </c>
      <c r="Z153" s="212" t="n">
        <v>0</v>
      </c>
      <c r="AA153" s="212" t="n">
        <v>0.305</v>
      </c>
      <c r="AB153" s="212" t="n">
        <v>0.3375</v>
      </c>
      <c r="AC153" s="212" t="n">
        <v>-0.0165</v>
      </c>
      <c r="AD153" s="212" t="n">
        <v>-0.0265</v>
      </c>
      <c r="AE153" s="212" t="n">
        <v>-0.0065</v>
      </c>
      <c r="AF153" s="212" t="n">
        <v>-0.0215</v>
      </c>
      <c r="AG153" s="212" t="n">
        <v>0.005</v>
      </c>
      <c r="AH153" s="212" t="n">
        <v>0.0045</v>
      </c>
      <c r="AI153" s="212" t="n">
        <v>-0.065</v>
      </c>
      <c r="AJ153" s="212" t="n">
        <v>-0.037</v>
      </c>
      <c r="AK153" s="212" t="n">
        <v>-0.0485</v>
      </c>
      <c r="AL153" s="212" t="n">
        <v>-0.0105</v>
      </c>
      <c r="AM153" s="212" t="n">
        <v>-0.063</v>
      </c>
      <c r="AN153" s="212" t="n">
        <v>-0.145</v>
      </c>
      <c r="AO153" s="212" t="n">
        <v>-0.0005</v>
      </c>
      <c r="AP153" s="212" t="n">
        <v>0.016</v>
      </c>
      <c r="AQ153" s="212" t="n">
        <v>1.19</v>
      </c>
      <c r="AR153" s="212" t="n">
        <v>-0.055</v>
      </c>
      <c r="AS153" s="212" t="n">
        <v>-0.275</v>
      </c>
      <c r="AT153" s="212" t="n">
        <v>-0.1275</v>
      </c>
      <c r="AU153" s="212" t="n">
        <v>-0.19</v>
      </c>
      <c r="AV153" s="212" t="n">
        <v>0.06</v>
      </c>
      <c r="AW153" s="212" t="n">
        <v>0</v>
      </c>
      <c r="AX153" s="212" t="n">
        <v>0</v>
      </c>
      <c r="AY153" s="212" t="n">
        <v>0.12</v>
      </c>
      <c r="AZ153" s="212" t="n">
        <v>-0.275</v>
      </c>
      <c r="BA153" s="212" t="n">
        <v>-0.1315</v>
      </c>
      <c r="BC153" s="212" t="n">
        <v>-0.1315</v>
      </c>
      <c r="BD153" s="212" t="n">
        <v>-0.0405</v>
      </c>
      <c r="BE153" s="212" t="n">
        <v>-0.1215</v>
      </c>
      <c r="BF153" s="212" t="n">
        <v>-0.0155</v>
      </c>
      <c r="BG153" s="212" t="n">
        <v>-0.0605</v>
      </c>
      <c r="BH153" s="212" t="n">
        <v>-0.09</v>
      </c>
      <c r="BI153" s="212" t="n">
        <v>-0.065</v>
      </c>
      <c r="BJ153" s="212" t="n">
        <v>-0.17</v>
      </c>
      <c r="BK153" s="212" t="n">
        <v>0.245</v>
      </c>
      <c r="BL153" s="212" t="n">
        <v>0.42</v>
      </c>
      <c r="BM153" s="212" t="n">
        <v>0.42</v>
      </c>
      <c r="BN153" s="212" t="n">
        <v>0.8</v>
      </c>
    </row>
    <row r="154" customFormat="false" ht="12.75" hidden="false" customHeight="false" outlineLevel="0" collapsed="false">
      <c r="C154" s="244"/>
      <c r="G154" s="200" t="n">
        <v>41275</v>
      </c>
      <c r="H154" s="0" t="n">
        <v>3.687</v>
      </c>
      <c r="I154" s="215" t="n">
        <v>0.15</v>
      </c>
      <c r="J154" s="212" t="n">
        <v>0.070229238492366</v>
      </c>
      <c r="K154" s="212" t="n">
        <v>-0.2</v>
      </c>
      <c r="L154" s="212" t="n">
        <v>-0.205</v>
      </c>
      <c r="M154" s="252" t="n">
        <v>-0.13</v>
      </c>
      <c r="N154" s="252" t="n">
        <v>-0.265</v>
      </c>
      <c r="O154" s="212" t="n">
        <v>-0.05</v>
      </c>
      <c r="P154" s="212" t="n">
        <v>-0.0405</v>
      </c>
      <c r="Q154" s="212" t="n">
        <v>-0.0755</v>
      </c>
      <c r="R154" s="212" t="n">
        <v>-0.17</v>
      </c>
      <c r="S154" s="212" t="n">
        <v>-0.2</v>
      </c>
      <c r="T154" s="212" t="n">
        <v>-0.2</v>
      </c>
      <c r="U154" s="212" t="n">
        <v>-0.094</v>
      </c>
      <c r="V154" s="212" t="n">
        <v>-0.0405</v>
      </c>
      <c r="W154" s="212" t="n">
        <v>0.385</v>
      </c>
      <c r="X154" s="212" t="n">
        <v>0.385</v>
      </c>
      <c r="Y154" s="212" t="n">
        <v>0.29</v>
      </c>
      <c r="Z154" s="212" t="n">
        <v>0</v>
      </c>
      <c r="AA154" s="212" t="n">
        <v>0.305</v>
      </c>
      <c r="AB154" s="212" t="n">
        <v>0.4375</v>
      </c>
      <c r="AC154" s="212" t="n">
        <v>-0.012</v>
      </c>
      <c r="AD154" s="212" t="n">
        <v>-0.0265</v>
      </c>
      <c r="AE154" s="212" t="n">
        <v>-0.0065</v>
      </c>
      <c r="AF154" s="212" t="n">
        <v>-0.0215</v>
      </c>
      <c r="AG154" s="212" t="n">
        <v>0.005</v>
      </c>
      <c r="AH154" s="212" t="n">
        <v>0.0045</v>
      </c>
      <c r="AI154" s="212" t="n">
        <v>-0.065</v>
      </c>
      <c r="AJ154" s="212" t="n">
        <v>-0.035</v>
      </c>
      <c r="AK154" s="212" t="n">
        <v>-0.0485</v>
      </c>
      <c r="AL154" s="212" t="n">
        <v>-0.0105</v>
      </c>
      <c r="AM154" s="212" t="n">
        <v>-0.056</v>
      </c>
      <c r="AN154" s="212" t="n">
        <v>-0.1475</v>
      </c>
      <c r="AO154" s="212" t="n">
        <v>0.0015</v>
      </c>
      <c r="AP154" s="212" t="n">
        <v>0.016</v>
      </c>
      <c r="AQ154" s="212" t="n">
        <v>1.525</v>
      </c>
      <c r="AR154" s="212" t="n">
        <v>-0.0575</v>
      </c>
      <c r="AS154" s="212" t="n">
        <v>-0.27</v>
      </c>
      <c r="AT154" s="212" t="n">
        <v>-0.1275</v>
      </c>
      <c r="AU154" s="212" t="n">
        <v>-0.19</v>
      </c>
      <c r="AV154" s="212" t="n">
        <v>0.13</v>
      </c>
      <c r="AW154" s="212" t="n">
        <v>0</v>
      </c>
      <c r="AX154" s="212" t="n">
        <v>0</v>
      </c>
      <c r="AY154" s="212" t="n">
        <v>0.12</v>
      </c>
      <c r="AZ154" s="212" t="n">
        <v>-0.27</v>
      </c>
      <c r="BA154" s="212" t="n">
        <v>-0.1165</v>
      </c>
      <c r="BC154" s="212" t="n">
        <v>-0.1165</v>
      </c>
      <c r="BD154" s="212" t="n">
        <v>-0.0405</v>
      </c>
      <c r="BE154" s="212" t="n">
        <v>-0.127</v>
      </c>
      <c r="BF154" s="212" t="n">
        <v>-0.0155</v>
      </c>
      <c r="BG154" s="212" t="n">
        <v>-0.0605</v>
      </c>
      <c r="BH154" s="212" t="n">
        <v>-0.0925</v>
      </c>
      <c r="BI154" s="212" t="n">
        <v>-0.065</v>
      </c>
      <c r="BJ154" s="212" t="n">
        <v>-0.17</v>
      </c>
      <c r="BK154" s="212" t="n">
        <v>0.28</v>
      </c>
      <c r="BL154" s="212" t="n">
        <v>0.43</v>
      </c>
      <c r="BM154" s="212" t="n">
        <v>0.43</v>
      </c>
      <c r="BN154" s="212" t="n">
        <v>0.975</v>
      </c>
    </row>
    <row r="155" customFormat="false" ht="12.75" hidden="false" customHeight="false" outlineLevel="0" collapsed="false">
      <c r="C155" s="244"/>
      <c r="G155" s="200" t="n">
        <v>41306</v>
      </c>
      <c r="H155" s="0" t="n">
        <v>3.585</v>
      </c>
      <c r="I155" s="215" t="n">
        <v>0.15</v>
      </c>
      <c r="J155" s="212" t="n">
        <v>0.07023140290234</v>
      </c>
      <c r="K155" s="212" t="n">
        <v>-0.2025</v>
      </c>
      <c r="L155" s="212" t="n">
        <v>-0.2075</v>
      </c>
      <c r="M155" s="252" t="n">
        <v>-0.13</v>
      </c>
      <c r="N155" s="252" t="n">
        <v>-0.2675</v>
      </c>
      <c r="O155" s="212" t="n">
        <v>-0.05</v>
      </c>
      <c r="P155" s="212" t="n">
        <v>-0.0405</v>
      </c>
      <c r="Q155" s="212" t="n">
        <v>-0.0755</v>
      </c>
      <c r="R155" s="212" t="n">
        <v>-0.1725</v>
      </c>
      <c r="S155" s="212" t="n">
        <v>-0.2025</v>
      </c>
      <c r="T155" s="212" t="n">
        <v>-0.2025</v>
      </c>
      <c r="U155" s="212" t="n">
        <v>-0.08525</v>
      </c>
      <c r="V155" s="212" t="n">
        <v>-0.0405</v>
      </c>
      <c r="W155" s="212" t="n">
        <v>0.36</v>
      </c>
      <c r="X155" s="212" t="n">
        <v>0.36</v>
      </c>
      <c r="Y155" s="212" t="n">
        <v>0.265</v>
      </c>
      <c r="Z155" s="212" t="n">
        <v>0</v>
      </c>
      <c r="AA155" s="212" t="n">
        <v>0.305</v>
      </c>
      <c r="AB155" s="212" t="n">
        <v>0.435</v>
      </c>
      <c r="AC155" s="212" t="n">
        <v>-0.012</v>
      </c>
      <c r="AD155" s="212" t="n">
        <v>-0.0265</v>
      </c>
      <c r="AE155" s="212" t="n">
        <v>-0.0065</v>
      </c>
      <c r="AF155" s="212" t="n">
        <v>-0.0215</v>
      </c>
      <c r="AG155" s="212" t="n">
        <v>0.005</v>
      </c>
      <c r="AH155" s="212" t="n">
        <v>0.0045</v>
      </c>
      <c r="AI155" s="212" t="n">
        <v>-0.065</v>
      </c>
      <c r="AJ155" s="212" t="n">
        <v>-0.035</v>
      </c>
      <c r="AK155" s="212" t="n">
        <v>-0.0485</v>
      </c>
      <c r="AL155" s="212" t="n">
        <v>-0.0105</v>
      </c>
      <c r="AM155" s="212" t="n">
        <v>-0.056</v>
      </c>
      <c r="AN155" s="212" t="n">
        <v>-0.13</v>
      </c>
      <c r="AO155" s="212" t="n">
        <v>0.0015</v>
      </c>
      <c r="AP155" s="212" t="n">
        <v>0.016</v>
      </c>
      <c r="AQ155" s="212" t="n">
        <v>1.455</v>
      </c>
      <c r="AR155" s="212" t="n">
        <v>-0.04</v>
      </c>
      <c r="AS155" s="212" t="n">
        <v>-0.27</v>
      </c>
      <c r="AT155" s="212" t="n">
        <v>-0.1275</v>
      </c>
      <c r="AU155" s="212" t="n">
        <v>-0.19</v>
      </c>
      <c r="AV155" s="212" t="n">
        <v>0</v>
      </c>
      <c r="AW155" s="212" t="n">
        <v>0</v>
      </c>
      <c r="AX155" s="212" t="n">
        <v>0</v>
      </c>
      <c r="AY155" s="212" t="n">
        <v>0.12</v>
      </c>
      <c r="AZ155" s="212" t="n">
        <v>-0.27</v>
      </c>
      <c r="BA155" s="212" t="n">
        <v>-0.119</v>
      </c>
      <c r="BC155" s="212" t="n">
        <v>-0.119</v>
      </c>
      <c r="BD155" s="212" t="n">
        <v>-0.0405</v>
      </c>
      <c r="BE155" s="212" t="n">
        <v>-0.1095</v>
      </c>
      <c r="BF155" s="212" t="n">
        <v>-0.0155</v>
      </c>
      <c r="BG155" s="212" t="n">
        <v>-0.0605</v>
      </c>
      <c r="BH155" s="212" t="n">
        <v>-0.075</v>
      </c>
      <c r="BI155" s="212" t="n">
        <v>-0.065</v>
      </c>
      <c r="BJ155" s="212" t="n">
        <v>-0.17</v>
      </c>
      <c r="BK155" s="212" t="n">
        <v>0.33</v>
      </c>
      <c r="BL155" s="212" t="n">
        <v>0.405</v>
      </c>
      <c r="BM155" s="212" t="n">
        <v>0.405</v>
      </c>
      <c r="BN155" s="212" t="n">
        <v>0.975</v>
      </c>
    </row>
    <row r="156" customFormat="false" ht="12.75" hidden="false" customHeight="false" outlineLevel="0" collapsed="false">
      <c r="C156" s="244"/>
      <c r="G156" s="200" t="n">
        <v>41334</v>
      </c>
      <c r="H156" s="0" t="n">
        <v>3.445</v>
      </c>
      <c r="I156" s="215" t="n">
        <v>0.15</v>
      </c>
      <c r="J156" s="212" t="n">
        <v>0.070233357853286</v>
      </c>
      <c r="K156" s="212" t="n">
        <v>-0.205</v>
      </c>
      <c r="L156" s="212" t="n">
        <v>-0.21</v>
      </c>
      <c r="M156" s="252" t="n">
        <v>-0.13</v>
      </c>
      <c r="N156" s="252" t="n">
        <v>-0.27</v>
      </c>
      <c r="O156" s="212" t="n">
        <v>-0.05</v>
      </c>
      <c r="P156" s="212" t="n">
        <v>-0.0405</v>
      </c>
      <c r="Q156" s="212" t="n">
        <v>-0.0755</v>
      </c>
      <c r="R156" s="212" t="n">
        <v>-0.175</v>
      </c>
      <c r="S156" s="212" t="n">
        <v>-0.205</v>
      </c>
      <c r="T156" s="212" t="n">
        <v>-0.205</v>
      </c>
      <c r="U156" s="212" t="n">
        <v>-0.079</v>
      </c>
      <c r="V156" s="212" t="n">
        <v>-0.0405</v>
      </c>
      <c r="W156" s="212" t="n">
        <v>0.358</v>
      </c>
      <c r="X156" s="212" t="n">
        <v>0.358</v>
      </c>
      <c r="Y156" s="212" t="n">
        <v>0.263</v>
      </c>
      <c r="Z156" s="212" t="n">
        <v>0</v>
      </c>
      <c r="AA156" s="212" t="n">
        <v>0.265</v>
      </c>
      <c r="AB156" s="212" t="n">
        <v>0.3025</v>
      </c>
      <c r="AC156" s="212" t="n">
        <v>-0.012</v>
      </c>
      <c r="AD156" s="212" t="n">
        <v>-0.0265</v>
      </c>
      <c r="AE156" s="212" t="n">
        <v>0.012</v>
      </c>
      <c r="AF156" s="212" t="n">
        <v>-0.003</v>
      </c>
      <c r="AG156" s="212" t="n">
        <v>0.005</v>
      </c>
      <c r="AH156" s="212" t="n">
        <v>0.0045</v>
      </c>
      <c r="AI156" s="212" t="n">
        <v>-0.065</v>
      </c>
      <c r="AJ156" s="212" t="n">
        <v>-0.035</v>
      </c>
      <c r="AK156" s="212" t="n">
        <v>-0.0485</v>
      </c>
      <c r="AL156" s="212" t="n">
        <v>-0.0105</v>
      </c>
      <c r="AM156" s="212" t="n">
        <v>-0.063</v>
      </c>
      <c r="AN156" s="212" t="n">
        <v>-0.1175</v>
      </c>
      <c r="AO156" s="212" t="n">
        <v>0.0015</v>
      </c>
      <c r="AP156" s="212" t="n">
        <v>0.016</v>
      </c>
      <c r="AQ156" s="212" t="n">
        <v>0.835</v>
      </c>
      <c r="AR156" s="212" t="n">
        <v>-0.0275</v>
      </c>
      <c r="AS156" s="212" t="n">
        <v>-0.27</v>
      </c>
      <c r="AT156" s="212" t="n">
        <v>-0.1325</v>
      </c>
      <c r="AU156" s="212" t="n">
        <v>-0.19</v>
      </c>
      <c r="AV156" s="212" t="n">
        <v>-0.18</v>
      </c>
      <c r="AW156" s="212" t="n">
        <v>0</v>
      </c>
      <c r="AX156" s="212" t="n">
        <v>0</v>
      </c>
      <c r="AY156" s="212" t="n">
        <v>0.12</v>
      </c>
      <c r="AZ156" s="212" t="n">
        <v>-0.27</v>
      </c>
      <c r="BA156" s="212" t="n">
        <v>-0.099</v>
      </c>
      <c r="BC156" s="212" t="n">
        <v>-0.099</v>
      </c>
      <c r="BD156" s="212" t="n">
        <v>-0.0405</v>
      </c>
      <c r="BE156" s="212" t="n">
        <v>-0.092</v>
      </c>
      <c r="BF156" s="212" t="n">
        <v>-0.0155</v>
      </c>
      <c r="BG156" s="212" t="n">
        <v>-0.0605</v>
      </c>
      <c r="BH156" s="212" t="n">
        <v>-0.0625</v>
      </c>
      <c r="BI156" s="212" t="n">
        <v>-0.065</v>
      </c>
      <c r="BJ156" s="212" t="n">
        <v>-0.17</v>
      </c>
      <c r="BK156" s="212" t="n">
        <v>0.32</v>
      </c>
      <c r="BL156" s="212" t="n">
        <v>0.403</v>
      </c>
      <c r="BM156" s="212" t="n">
        <v>0.403</v>
      </c>
      <c r="BN156" s="212" t="n">
        <v>0.6075</v>
      </c>
    </row>
    <row r="157" customFormat="false" ht="12.75" hidden="false" customHeight="false" outlineLevel="0" collapsed="false">
      <c r="C157" s="244"/>
      <c r="G157" s="200" t="n">
        <v>41365</v>
      </c>
      <c r="H157" s="0" t="n">
        <v>3.297</v>
      </c>
      <c r="I157" s="215" t="n">
        <v>0.15</v>
      </c>
      <c r="J157" s="212" t="n">
        <v>0.070235522263263</v>
      </c>
      <c r="K157" s="212" t="n">
        <v>-0.195</v>
      </c>
      <c r="L157" s="212" t="n">
        <v>-0.2</v>
      </c>
      <c r="M157" s="252" t="n">
        <v>-0.175</v>
      </c>
      <c r="N157" s="252" t="n">
        <v>-0.26</v>
      </c>
      <c r="O157" s="212" t="n">
        <v>-0.095</v>
      </c>
      <c r="P157" s="212" t="n">
        <v>-0.038</v>
      </c>
      <c r="Q157" s="212" t="n">
        <v>-0.058</v>
      </c>
      <c r="R157" s="212" t="n">
        <v>-0.165</v>
      </c>
      <c r="S157" s="212" t="n">
        <v>-0.195</v>
      </c>
      <c r="T157" s="212" t="n">
        <v>-0.195</v>
      </c>
      <c r="U157" s="212" t="n">
        <v>-0.0565</v>
      </c>
      <c r="V157" s="212" t="n">
        <v>-0.038</v>
      </c>
      <c r="W157" s="212" t="n">
        <v>0.263</v>
      </c>
      <c r="X157" s="212" t="n">
        <v>0.263</v>
      </c>
      <c r="Y157" s="212" t="n">
        <v>0.168</v>
      </c>
      <c r="Z157" s="212" t="n">
        <v>0</v>
      </c>
      <c r="AA157" s="212" t="n">
        <v>0.195</v>
      </c>
      <c r="AB157" s="212" t="n">
        <v>0.25</v>
      </c>
      <c r="AC157" s="212" t="n">
        <v>-0.0115</v>
      </c>
      <c r="AD157" s="212" t="n">
        <v>-0.019</v>
      </c>
      <c r="AE157" s="212" t="n">
        <v>0.012</v>
      </c>
      <c r="AF157" s="212" t="n">
        <v>-0.003</v>
      </c>
      <c r="AG157" s="212" t="n">
        <v>0.005</v>
      </c>
      <c r="AH157" s="212" t="n">
        <v>0.0145</v>
      </c>
      <c r="AI157" s="212" t="n">
        <v>-0.0625</v>
      </c>
      <c r="AJ157" s="212" t="n">
        <v>-0.0375</v>
      </c>
      <c r="AK157" s="212" t="n">
        <v>-0.046</v>
      </c>
      <c r="AL157" s="212" t="n">
        <v>-0.013</v>
      </c>
      <c r="AM157" s="212" t="n">
        <v>-0.056</v>
      </c>
      <c r="AN157" s="212" t="n">
        <v>-0.075</v>
      </c>
      <c r="AO157" s="212" t="n">
        <v>-0.005999999</v>
      </c>
      <c r="AP157" s="212" t="n">
        <v>0.0065</v>
      </c>
      <c r="AQ157" s="212" t="n">
        <v>0.45</v>
      </c>
      <c r="AR157" s="212" t="n">
        <v>0.015</v>
      </c>
      <c r="AS157" s="212" t="n">
        <v>-0.33</v>
      </c>
      <c r="AT157" s="212" t="n">
        <v>-0.12</v>
      </c>
      <c r="AU157" s="212" t="n">
        <v>-0.19</v>
      </c>
      <c r="AV157" s="212" t="n">
        <v>-0.29</v>
      </c>
      <c r="AW157" s="212" t="n">
        <v>0</v>
      </c>
      <c r="AX157" s="212" t="n">
        <v>0</v>
      </c>
      <c r="AY157" s="212" t="n">
        <v>0.295</v>
      </c>
      <c r="AZ157" s="212" t="n">
        <v>-0.33</v>
      </c>
      <c r="BA157" s="212" t="n">
        <v>-0.0945</v>
      </c>
      <c r="BC157" s="212" t="n">
        <v>-0.0945</v>
      </c>
      <c r="BD157" s="212" t="n">
        <v>-0.038</v>
      </c>
      <c r="BE157" s="212" t="n">
        <v>-0.0845</v>
      </c>
      <c r="BF157" s="212" t="n">
        <v>-0.013</v>
      </c>
      <c r="BG157" s="212" t="n">
        <v>-0.043</v>
      </c>
      <c r="BH157" s="212" t="n">
        <v>-0.02</v>
      </c>
      <c r="BI157" s="212" t="n">
        <v>-0.0625</v>
      </c>
      <c r="BJ157" s="212" t="n">
        <v>-0.17</v>
      </c>
      <c r="BK157" s="212" t="n">
        <v>0.1475</v>
      </c>
      <c r="BL157" s="212" t="n">
        <v>0.293</v>
      </c>
      <c r="BM157" s="212" t="n">
        <v>0.293</v>
      </c>
      <c r="BN157" s="212" t="n">
        <v>0.355</v>
      </c>
    </row>
    <row r="158" customFormat="false" ht="12.75" hidden="false" customHeight="false" outlineLevel="0" collapsed="false">
      <c r="C158" s="244"/>
      <c r="G158" s="200" t="n">
        <v>41395</v>
      </c>
      <c r="H158" s="0" t="n">
        <v>3.292</v>
      </c>
      <c r="I158" s="215" t="n">
        <v>0.15</v>
      </c>
      <c r="J158" s="212" t="n">
        <v>0.070237616853566</v>
      </c>
      <c r="K158" s="212" t="n">
        <v>-0.195</v>
      </c>
      <c r="L158" s="212" t="n">
        <v>-0.2</v>
      </c>
      <c r="M158" s="252" t="n">
        <v>-0.205</v>
      </c>
      <c r="N158" s="252" t="n">
        <v>-0.26</v>
      </c>
      <c r="O158" s="212" t="n">
        <v>-0.11</v>
      </c>
      <c r="P158" s="212" t="n">
        <v>-0.038</v>
      </c>
      <c r="Q158" s="212" t="n">
        <v>-0.058</v>
      </c>
      <c r="R158" s="212" t="n">
        <v>-0.165</v>
      </c>
      <c r="S158" s="212" t="n">
        <v>-0.195</v>
      </c>
      <c r="T158" s="212" t="n">
        <v>-0.195</v>
      </c>
      <c r="U158" s="212" t="n">
        <v>-0.0565</v>
      </c>
      <c r="V158" s="212" t="n">
        <v>-0.038</v>
      </c>
      <c r="W158" s="212" t="n">
        <v>0.273</v>
      </c>
      <c r="X158" s="212" t="n">
        <v>0.273</v>
      </c>
      <c r="Y158" s="212" t="n">
        <v>0.178</v>
      </c>
      <c r="Z158" s="212" t="n">
        <v>0</v>
      </c>
      <c r="AA158" s="212" t="n">
        <v>0.1825</v>
      </c>
      <c r="AB158" s="212" t="n">
        <v>0.2025</v>
      </c>
      <c r="AC158" s="212" t="n">
        <v>-0.0115</v>
      </c>
      <c r="AD158" s="212" t="n">
        <v>-0.01925</v>
      </c>
      <c r="AE158" s="212" t="n">
        <v>0.01175</v>
      </c>
      <c r="AF158" s="212" t="n">
        <v>-0.00325</v>
      </c>
      <c r="AG158" s="212" t="n">
        <v>0.005</v>
      </c>
      <c r="AH158" s="212" t="n">
        <v>0.0145</v>
      </c>
      <c r="AI158" s="212" t="n">
        <v>-0.0625</v>
      </c>
      <c r="AJ158" s="212" t="n">
        <v>-0.0375</v>
      </c>
      <c r="AK158" s="212" t="n">
        <v>-0.046</v>
      </c>
      <c r="AL158" s="212" t="n">
        <v>-0.013</v>
      </c>
      <c r="AM158" s="212" t="n">
        <v>-0.056</v>
      </c>
      <c r="AN158" s="212" t="n">
        <v>-0.075</v>
      </c>
      <c r="AO158" s="212" t="n">
        <v>-0.005999999</v>
      </c>
      <c r="AP158" s="212" t="n">
        <v>0.0065</v>
      </c>
      <c r="AQ158" s="212" t="n">
        <v>0.405</v>
      </c>
      <c r="AR158" s="212" t="n">
        <v>0.015</v>
      </c>
      <c r="AS158" s="212" t="n">
        <v>-0.33</v>
      </c>
      <c r="AT158" s="212" t="n">
        <v>-0.12</v>
      </c>
      <c r="AU158" s="212" t="n">
        <v>-0.19</v>
      </c>
      <c r="AV158" s="212" t="n">
        <v>-0.29</v>
      </c>
      <c r="AW158" s="212" t="n">
        <v>0</v>
      </c>
      <c r="AX158" s="212" t="n">
        <v>0</v>
      </c>
      <c r="AY158" s="212" t="n">
        <v>0.295</v>
      </c>
      <c r="AZ158" s="212" t="n">
        <v>-0.33</v>
      </c>
      <c r="BA158" s="212" t="n">
        <v>-0.092</v>
      </c>
      <c r="BC158" s="212" t="n">
        <v>-0.092</v>
      </c>
      <c r="BD158" s="212" t="n">
        <v>-0.038</v>
      </c>
      <c r="BE158" s="212" t="n">
        <v>-0.0845</v>
      </c>
      <c r="BF158" s="212" t="n">
        <v>-0.013</v>
      </c>
      <c r="BG158" s="212" t="n">
        <v>-0.043</v>
      </c>
      <c r="BH158" s="212" t="n">
        <v>-0.02</v>
      </c>
      <c r="BI158" s="212" t="n">
        <v>-0.0625</v>
      </c>
      <c r="BJ158" s="212" t="n">
        <v>-0.17</v>
      </c>
      <c r="BK158" s="212" t="n">
        <v>0.1475</v>
      </c>
      <c r="BL158" s="212" t="n">
        <v>0.303</v>
      </c>
      <c r="BM158" s="212" t="n">
        <v>0.303</v>
      </c>
      <c r="BN158" s="212" t="n">
        <v>0.2875</v>
      </c>
    </row>
    <row r="159" customFormat="false" ht="12.75" hidden="false" customHeight="false" outlineLevel="0" collapsed="false">
      <c r="C159" s="244"/>
      <c r="G159" s="200" t="n">
        <v>41426</v>
      </c>
      <c r="H159" s="0" t="n">
        <v>3.322</v>
      </c>
      <c r="I159" s="215" t="n">
        <v>0.15</v>
      </c>
      <c r="J159" s="212" t="n">
        <v>0.070239781263547</v>
      </c>
      <c r="K159" s="212" t="n">
        <v>-0.195</v>
      </c>
      <c r="L159" s="212" t="n">
        <v>-0.2</v>
      </c>
      <c r="M159" s="252" t="n">
        <v>-0.215</v>
      </c>
      <c r="N159" s="252" t="n">
        <v>-0.26</v>
      </c>
      <c r="O159" s="212" t="n">
        <v>-0.12</v>
      </c>
      <c r="P159" s="212" t="n">
        <v>-0.038</v>
      </c>
      <c r="Q159" s="212" t="n">
        <v>-0.058</v>
      </c>
      <c r="R159" s="212" t="n">
        <v>-0.165</v>
      </c>
      <c r="S159" s="212" t="n">
        <v>-0.195</v>
      </c>
      <c r="T159" s="212" t="n">
        <v>-0.195</v>
      </c>
      <c r="U159" s="212" t="n">
        <v>-0.054</v>
      </c>
      <c r="V159" s="212" t="n">
        <v>-0.038</v>
      </c>
      <c r="W159" s="212" t="n">
        <v>0.268</v>
      </c>
      <c r="X159" s="212" t="n">
        <v>0.268</v>
      </c>
      <c r="Y159" s="212" t="n">
        <v>0.173</v>
      </c>
      <c r="Z159" s="212" t="n">
        <v>0</v>
      </c>
      <c r="AA159" s="212" t="n">
        <v>0.1825</v>
      </c>
      <c r="AB159" s="212" t="n">
        <v>0.2025</v>
      </c>
      <c r="AC159" s="212" t="n">
        <v>-0.0115</v>
      </c>
      <c r="AD159" s="212" t="n">
        <v>-0.01925</v>
      </c>
      <c r="AE159" s="212" t="n">
        <v>0.01175</v>
      </c>
      <c r="AF159" s="212" t="n">
        <v>-0.00325</v>
      </c>
      <c r="AG159" s="212" t="n">
        <v>0.005</v>
      </c>
      <c r="AH159" s="212" t="n">
        <v>0.0145</v>
      </c>
      <c r="AI159" s="212" t="n">
        <v>-0.0625</v>
      </c>
      <c r="AJ159" s="212" t="n">
        <v>-0.0375</v>
      </c>
      <c r="AK159" s="212" t="n">
        <v>-0.046</v>
      </c>
      <c r="AL159" s="212" t="n">
        <v>-0.013</v>
      </c>
      <c r="AM159" s="212" t="n">
        <v>-0.072</v>
      </c>
      <c r="AN159" s="212" t="n">
        <v>-0.07</v>
      </c>
      <c r="AO159" s="212" t="n">
        <v>-0.005999999</v>
      </c>
      <c r="AP159" s="212" t="n">
        <v>0.0065</v>
      </c>
      <c r="AQ159" s="212" t="n">
        <v>0.395</v>
      </c>
      <c r="AR159" s="212" t="n">
        <v>0.02</v>
      </c>
      <c r="AS159" s="212" t="n">
        <v>-0.33</v>
      </c>
      <c r="AT159" s="212" t="n">
        <v>-0.12</v>
      </c>
      <c r="AU159" s="212" t="n">
        <v>-0.19</v>
      </c>
      <c r="AV159" s="212" t="n">
        <v>-0.29</v>
      </c>
      <c r="AW159" s="212" t="n">
        <v>0</v>
      </c>
      <c r="AX159" s="212" t="n">
        <v>0</v>
      </c>
      <c r="AY159" s="212" t="n">
        <v>0.295</v>
      </c>
      <c r="AZ159" s="212" t="n">
        <v>-0.33</v>
      </c>
      <c r="BA159" s="212" t="n">
        <v>-0.0845</v>
      </c>
      <c r="BC159" s="212" t="n">
        <v>-0.0845</v>
      </c>
      <c r="BD159" s="212" t="n">
        <v>-0.038</v>
      </c>
      <c r="BE159" s="212" t="n">
        <v>-0.0745</v>
      </c>
      <c r="BF159" s="212" t="n">
        <v>-0.013</v>
      </c>
      <c r="BG159" s="212" t="n">
        <v>-0.043</v>
      </c>
      <c r="BH159" s="212" t="n">
        <v>-0.015</v>
      </c>
      <c r="BI159" s="212" t="n">
        <v>-0.0625</v>
      </c>
      <c r="BJ159" s="212" t="n">
        <v>-0.17</v>
      </c>
      <c r="BK159" s="212" t="n">
        <v>0.1475</v>
      </c>
      <c r="BL159" s="212" t="n">
        <v>0.298</v>
      </c>
      <c r="BM159" s="212" t="n">
        <v>0.298</v>
      </c>
      <c r="BN159" s="212" t="n">
        <v>0.2875</v>
      </c>
    </row>
    <row r="160" customFormat="false" ht="12.75" hidden="false" customHeight="false" outlineLevel="0" collapsed="false">
      <c r="C160" s="244"/>
      <c r="G160" s="200" t="n">
        <v>41456</v>
      </c>
      <c r="H160" s="0" t="n">
        <v>3.344</v>
      </c>
      <c r="I160" s="215" t="n">
        <v>0.15</v>
      </c>
      <c r="J160" s="212" t="n">
        <v>0.070241875853852</v>
      </c>
      <c r="K160" s="212" t="n">
        <v>-0.195</v>
      </c>
      <c r="L160" s="212" t="n">
        <v>-0.2</v>
      </c>
      <c r="M160" s="252" t="n">
        <v>-0.215</v>
      </c>
      <c r="N160" s="252" t="n">
        <v>-0.28</v>
      </c>
      <c r="O160" s="212" t="n">
        <v>-0.12</v>
      </c>
      <c r="P160" s="212" t="n">
        <v>-0.038</v>
      </c>
      <c r="Q160" s="212" t="n">
        <v>-0.058</v>
      </c>
      <c r="R160" s="212" t="n">
        <v>-0.165</v>
      </c>
      <c r="S160" s="212" t="n">
        <v>-0.195</v>
      </c>
      <c r="T160" s="212" t="n">
        <v>-0.195</v>
      </c>
      <c r="U160" s="212" t="n">
        <v>-0.05275</v>
      </c>
      <c r="V160" s="212" t="n">
        <v>-0.038</v>
      </c>
      <c r="W160" s="212" t="n">
        <v>0.258</v>
      </c>
      <c r="X160" s="212" t="n">
        <v>0.258</v>
      </c>
      <c r="Y160" s="212" t="n">
        <v>0.163</v>
      </c>
      <c r="Z160" s="212" t="n">
        <v>0</v>
      </c>
      <c r="AA160" s="212" t="n">
        <v>0.1825</v>
      </c>
      <c r="AB160" s="212" t="n">
        <v>0.215</v>
      </c>
      <c r="AC160" s="212" t="n">
        <v>-0.0115</v>
      </c>
      <c r="AD160" s="212" t="n">
        <v>-0.01925</v>
      </c>
      <c r="AE160" s="212" t="n">
        <v>0.01175</v>
      </c>
      <c r="AF160" s="212" t="n">
        <v>-0.00325</v>
      </c>
      <c r="AG160" s="212" t="n">
        <v>0.005</v>
      </c>
      <c r="AH160" s="212" t="n">
        <v>0.0145</v>
      </c>
      <c r="AI160" s="212" t="n">
        <v>-0.0625</v>
      </c>
      <c r="AJ160" s="212" t="n">
        <v>-0.0375</v>
      </c>
      <c r="AK160" s="212" t="n">
        <v>-0.046</v>
      </c>
      <c r="AL160" s="212" t="n">
        <v>-0.013</v>
      </c>
      <c r="AM160" s="212" t="n">
        <v>-0.065</v>
      </c>
      <c r="AN160" s="212" t="n">
        <v>-0.0675</v>
      </c>
      <c r="AO160" s="212" t="n">
        <v>-0.005999999</v>
      </c>
      <c r="AP160" s="212" t="n">
        <v>0.0065</v>
      </c>
      <c r="AQ160" s="212" t="n">
        <v>0.43</v>
      </c>
      <c r="AR160" s="212" t="n">
        <v>0.0225</v>
      </c>
      <c r="AS160" s="212" t="n">
        <v>-0.33</v>
      </c>
      <c r="AT160" s="212" t="n">
        <v>-0.12</v>
      </c>
      <c r="AU160" s="212" t="n">
        <v>-0.19</v>
      </c>
      <c r="AV160" s="212" t="n">
        <v>-0.29</v>
      </c>
      <c r="AW160" s="212" t="n">
        <v>0</v>
      </c>
      <c r="AX160" s="212" t="n">
        <v>0</v>
      </c>
      <c r="AY160" s="212" t="n">
        <v>0.295</v>
      </c>
      <c r="AZ160" s="212" t="n">
        <v>-0.33</v>
      </c>
      <c r="BA160" s="212" t="n">
        <v>-0.092</v>
      </c>
      <c r="BC160" s="212" t="n">
        <v>-0.092</v>
      </c>
      <c r="BD160" s="212" t="n">
        <v>-0.038</v>
      </c>
      <c r="BE160" s="212" t="n">
        <v>-0.0695</v>
      </c>
      <c r="BF160" s="212" t="n">
        <v>-0.013</v>
      </c>
      <c r="BG160" s="212" t="n">
        <v>-0.043</v>
      </c>
      <c r="BH160" s="212" t="n">
        <v>-0.0125</v>
      </c>
      <c r="BI160" s="212" t="n">
        <v>-0.0625</v>
      </c>
      <c r="BJ160" s="212" t="n">
        <v>-0.17</v>
      </c>
      <c r="BK160" s="212" t="n">
        <v>0.1475</v>
      </c>
      <c r="BL160" s="212" t="n">
        <v>0.288</v>
      </c>
      <c r="BM160" s="212" t="n">
        <v>0.288</v>
      </c>
      <c r="BN160" s="212" t="n">
        <v>0.3</v>
      </c>
    </row>
    <row r="161" customFormat="false" ht="12.75" hidden="false" customHeight="false" outlineLevel="0" collapsed="false">
      <c r="C161" s="244"/>
      <c r="G161" s="200" t="n">
        <v>41487</v>
      </c>
      <c r="H161" s="0" t="n">
        <v>3.365</v>
      </c>
      <c r="I161" s="215" t="n">
        <v>0.15</v>
      </c>
      <c r="J161" s="212" t="n">
        <v>0.070244040263835</v>
      </c>
      <c r="K161" s="212" t="n">
        <v>-0.195</v>
      </c>
      <c r="L161" s="212" t="n">
        <v>-0.2</v>
      </c>
      <c r="M161" s="252" t="n">
        <v>-0.215</v>
      </c>
      <c r="N161" s="252" t="n">
        <v>-0.28</v>
      </c>
      <c r="O161" s="212" t="n">
        <v>-0.12</v>
      </c>
      <c r="P161" s="212" t="n">
        <v>-0.038</v>
      </c>
      <c r="Q161" s="212" t="n">
        <v>-0.058</v>
      </c>
      <c r="R161" s="212" t="n">
        <v>-0.165</v>
      </c>
      <c r="S161" s="212" t="n">
        <v>-0.195</v>
      </c>
      <c r="T161" s="212" t="n">
        <v>-0.195</v>
      </c>
      <c r="U161" s="212" t="n">
        <v>-0.0515</v>
      </c>
      <c r="V161" s="212" t="n">
        <v>-0.038</v>
      </c>
      <c r="W161" s="212" t="n">
        <v>0.255</v>
      </c>
      <c r="X161" s="212" t="n">
        <v>0.255</v>
      </c>
      <c r="Y161" s="212" t="n">
        <v>0.16</v>
      </c>
      <c r="Z161" s="212" t="n">
        <v>0</v>
      </c>
      <c r="AA161" s="212" t="n">
        <v>0.1825</v>
      </c>
      <c r="AB161" s="212" t="n">
        <v>0.215</v>
      </c>
      <c r="AC161" s="212" t="n">
        <v>-0.0115</v>
      </c>
      <c r="AD161" s="212" t="n">
        <v>-0.01925</v>
      </c>
      <c r="AE161" s="212" t="n">
        <v>0.01175</v>
      </c>
      <c r="AF161" s="212" t="n">
        <v>-0.00325</v>
      </c>
      <c r="AG161" s="212" t="n">
        <v>0.005</v>
      </c>
      <c r="AH161" s="212" t="n">
        <v>0.0145</v>
      </c>
      <c r="AI161" s="212" t="n">
        <v>-0.0625</v>
      </c>
      <c r="AJ161" s="212" t="n">
        <v>-0.0375</v>
      </c>
      <c r="AK161" s="212" t="n">
        <v>-0.046</v>
      </c>
      <c r="AL161" s="212" t="n">
        <v>-0.013</v>
      </c>
      <c r="AM161" s="212" t="n">
        <v>-0.046</v>
      </c>
      <c r="AN161" s="212" t="n">
        <v>-0.065</v>
      </c>
      <c r="AO161" s="212" t="n">
        <v>-0.005999999</v>
      </c>
      <c r="AP161" s="212" t="n">
        <v>0.0065</v>
      </c>
      <c r="AQ161" s="212" t="n">
        <v>0.495</v>
      </c>
      <c r="AR161" s="212" t="n">
        <v>0.025</v>
      </c>
      <c r="AS161" s="212" t="n">
        <v>-0.33</v>
      </c>
      <c r="AT161" s="212" t="n">
        <v>-0.12</v>
      </c>
      <c r="AU161" s="212" t="n">
        <v>-0.19</v>
      </c>
      <c r="AV161" s="212" t="n">
        <v>-0.29</v>
      </c>
      <c r="AW161" s="212" t="n">
        <v>0</v>
      </c>
      <c r="AX161" s="212" t="n">
        <v>0</v>
      </c>
      <c r="AY161" s="212" t="n">
        <v>0.295</v>
      </c>
      <c r="AZ161" s="212" t="n">
        <v>-0.33</v>
      </c>
      <c r="BA161" s="212" t="n">
        <v>-0.0795</v>
      </c>
      <c r="BC161" s="212" t="n">
        <v>-0.0795</v>
      </c>
      <c r="BD161" s="212" t="n">
        <v>-0.038</v>
      </c>
      <c r="BE161" s="212" t="n">
        <v>-0.0695</v>
      </c>
      <c r="BF161" s="212" t="n">
        <v>-0.013</v>
      </c>
      <c r="BG161" s="212" t="n">
        <v>-0.043</v>
      </c>
      <c r="BH161" s="212" t="n">
        <v>-0.01</v>
      </c>
      <c r="BI161" s="212" t="n">
        <v>-0.0625</v>
      </c>
      <c r="BJ161" s="212" t="n">
        <v>-0.17</v>
      </c>
      <c r="BK161" s="212" t="n">
        <v>0.1475</v>
      </c>
      <c r="BL161" s="212" t="n">
        <v>0.285</v>
      </c>
      <c r="BM161" s="212" t="n">
        <v>0.285</v>
      </c>
      <c r="BN161" s="212" t="n">
        <v>0.3</v>
      </c>
    </row>
    <row r="162" customFormat="false" ht="12.75" hidden="false" customHeight="false" outlineLevel="0" collapsed="false">
      <c r="C162" s="244"/>
      <c r="G162" s="200" t="n">
        <v>41518</v>
      </c>
      <c r="H162" s="0" t="n">
        <v>3.345</v>
      </c>
      <c r="I162" s="215" t="n">
        <v>0.15</v>
      </c>
      <c r="J162" s="212" t="n">
        <v>0.070246204673821</v>
      </c>
      <c r="K162" s="212" t="n">
        <v>-0.195</v>
      </c>
      <c r="L162" s="212" t="n">
        <v>-0.2</v>
      </c>
      <c r="M162" s="252" t="n">
        <v>-0.205</v>
      </c>
      <c r="N162" s="252" t="n">
        <v>-0.28</v>
      </c>
      <c r="O162" s="212" t="n">
        <v>-0.11</v>
      </c>
      <c r="P162" s="212" t="n">
        <v>-0.038</v>
      </c>
      <c r="Q162" s="212" t="n">
        <v>-0.058</v>
      </c>
      <c r="R162" s="212" t="n">
        <v>-0.165</v>
      </c>
      <c r="S162" s="212" t="n">
        <v>-0.195</v>
      </c>
      <c r="T162" s="212" t="n">
        <v>-0.195</v>
      </c>
      <c r="U162" s="212" t="n">
        <v>-0.05525</v>
      </c>
      <c r="V162" s="212" t="n">
        <v>-0.038</v>
      </c>
      <c r="W162" s="212" t="n">
        <v>0.253</v>
      </c>
      <c r="X162" s="212" t="n">
        <v>0.253</v>
      </c>
      <c r="Y162" s="212" t="n">
        <v>0.158</v>
      </c>
      <c r="Z162" s="212" t="n">
        <v>0</v>
      </c>
      <c r="AA162" s="212" t="n">
        <v>0.1825</v>
      </c>
      <c r="AB162" s="212" t="n">
        <v>0.195</v>
      </c>
      <c r="AC162" s="212" t="n">
        <v>-0.0115</v>
      </c>
      <c r="AD162" s="212" t="n">
        <v>-0.01925</v>
      </c>
      <c r="AE162" s="212" t="n">
        <v>0.01175</v>
      </c>
      <c r="AF162" s="212" t="n">
        <v>-0.00325</v>
      </c>
      <c r="AG162" s="212" t="n">
        <v>0.005</v>
      </c>
      <c r="AH162" s="212" t="n">
        <v>0.0145</v>
      </c>
      <c r="AI162" s="212" t="n">
        <v>-0.0625</v>
      </c>
      <c r="AJ162" s="212" t="n">
        <v>-0.035</v>
      </c>
      <c r="AK162" s="212" t="n">
        <v>-0.0435</v>
      </c>
      <c r="AL162" s="212" t="n">
        <v>-0.013</v>
      </c>
      <c r="AM162" s="212" t="n">
        <v>-0.044</v>
      </c>
      <c r="AN162" s="212" t="n">
        <v>-0.0725</v>
      </c>
      <c r="AO162" s="212" t="n">
        <v>-0.005999999</v>
      </c>
      <c r="AP162" s="212" t="n">
        <v>0.0065</v>
      </c>
      <c r="AQ162" s="212" t="n">
        <v>0.395</v>
      </c>
      <c r="AR162" s="212" t="n">
        <v>0.0175</v>
      </c>
      <c r="AS162" s="212" t="n">
        <v>-0.33</v>
      </c>
      <c r="AT162" s="212" t="n">
        <v>-0.12</v>
      </c>
      <c r="AU162" s="212" t="n">
        <v>-0.19</v>
      </c>
      <c r="AV162" s="212" t="n">
        <v>-0.29</v>
      </c>
      <c r="AW162" s="212" t="n">
        <v>0</v>
      </c>
      <c r="AX162" s="212" t="n">
        <v>0</v>
      </c>
      <c r="AY162" s="212" t="n">
        <v>0.295</v>
      </c>
      <c r="AZ162" s="212" t="n">
        <v>-0.33</v>
      </c>
      <c r="BA162" s="212" t="n">
        <v>-0.0845</v>
      </c>
      <c r="BC162" s="212" t="n">
        <v>-0.0845</v>
      </c>
      <c r="BD162" s="212" t="n">
        <v>-0.038</v>
      </c>
      <c r="BE162" s="212" t="n">
        <v>-0.0845</v>
      </c>
      <c r="BF162" s="212" t="n">
        <v>-0.013</v>
      </c>
      <c r="BG162" s="212" t="n">
        <v>-0.043</v>
      </c>
      <c r="BH162" s="212" t="n">
        <v>-0.0175</v>
      </c>
      <c r="BI162" s="212" t="n">
        <v>-0.0625</v>
      </c>
      <c r="BJ162" s="212" t="n">
        <v>-0.17</v>
      </c>
      <c r="BK162" s="212" t="n">
        <v>0.1475</v>
      </c>
      <c r="BL162" s="212" t="n">
        <v>0.283</v>
      </c>
      <c r="BM162" s="212" t="n">
        <v>0.283</v>
      </c>
      <c r="BN162" s="212" t="n">
        <v>0.29</v>
      </c>
    </row>
    <row r="163" customFormat="false" ht="12.75" hidden="false" customHeight="false" outlineLevel="0" collapsed="false">
      <c r="C163" s="244"/>
      <c r="G163" s="200" t="n">
        <v>41548</v>
      </c>
      <c r="H163" s="0" t="n">
        <v>3.34</v>
      </c>
      <c r="I163" s="215" t="n">
        <v>0.15</v>
      </c>
      <c r="J163" s="212" t="n">
        <v>0.07024829926413</v>
      </c>
      <c r="K163" s="212" t="n">
        <v>-0.195</v>
      </c>
      <c r="L163" s="212" t="n">
        <v>-0.2</v>
      </c>
      <c r="M163" s="252" t="n">
        <v>-0.19</v>
      </c>
      <c r="N163" s="252" t="n">
        <v>-0.28</v>
      </c>
      <c r="O163" s="212" t="n">
        <v>-0.095</v>
      </c>
      <c r="P163" s="212" t="n">
        <v>-0.038</v>
      </c>
      <c r="Q163" s="212" t="n">
        <v>-0.058</v>
      </c>
      <c r="R163" s="212" t="n">
        <v>-0.165</v>
      </c>
      <c r="S163" s="212" t="n">
        <v>-0.195</v>
      </c>
      <c r="T163" s="212" t="n">
        <v>-0.195</v>
      </c>
      <c r="U163" s="212" t="n">
        <v>-0.06025</v>
      </c>
      <c r="V163" s="212" t="n">
        <v>-0.038</v>
      </c>
      <c r="W163" s="212" t="n">
        <v>0.268</v>
      </c>
      <c r="X163" s="212" t="n">
        <v>0.268</v>
      </c>
      <c r="Y163" s="212" t="n">
        <v>0.173</v>
      </c>
      <c r="Z163" s="212" t="n">
        <v>0</v>
      </c>
      <c r="AA163" s="212" t="n">
        <v>0.1875</v>
      </c>
      <c r="AB163" s="212" t="n">
        <v>0.215</v>
      </c>
      <c r="AC163" s="212" t="n">
        <v>-0.0115</v>
      </c>
      <c r="AD163" s="212" t="n">
        <v>-0.01925</v>
      </c>
      <c r="AE163" s="212" t="n">
        <v>-0.0065</v>
      </c>
      <c r="AF163" s="212" t="n">
        <v>-0.0215</v>
      </c>
      <c r="AG163" s="212" t="n">
        <v>0.005</v>
      </c>
      <c r="AH163" s="212" t="n">
        <v>0.0145</v>
      </c>
      <c r="AI163" s="212" t="n">
        <v>-0.0625</v>
      </c>
      <c r="AJ163" s="212" t="n">
        <v>-0.035</v>
      </c>
      <c r="AK163" s="212" t="n">
        <v>-0.0435</v>
      </c>
      <c r="AL163" s="212" t="n">
        <v>-0.013</v>
      </c>
      <c r="AM163" s="212" t="n">
        <v>-0.046</v>
      </c>
      <c r="AN163" s="212" t="n">
        <v>-0.0825</v>
      </c>
      <c r="AO163" s="212" t="n">
        <v>-0.005999999</v>
      </c>
      <c r="AP163" s="212" t="n">
        <v>0.0065</v>
      </c>
      <c r="AQ163" s="212" t="n">
        <v>0.461</v>
      </c>
      <c r="AR163" s="212" t="n">
        <v>0.0075</v>
      </c>
      <c r="AS163" s="212" t="n">
        <v>-0.33</v>
      </c>
      <c r="AT163" s="212" t="n">
        <v>-0.12</v>
      </c>
      <c r="AU163" s="212" t="n">
        <v>-0.19</v>
      </c>
      <c r="AV163" s="212" t="n">
        <v>-0.29</v>
      </c>
      <c r="AW163" s="212" t="n">
        <v>0</v>
      </c>
      <c r="AX163" s="212" t="n">
        <v>0</v>
      </c>
      <c r="AY163" s="212" t="n">
        <v>0.295</v>
      </c>
      <c r="AZ163" s="212" t="n">
        <v>-0.33</v>
      </c>
      <c r="BA163" s="212" t="n">
        <v>-0.0945</v>
      </c>
      <c r="BC163" s="212" t="n">
        <v>-0.0945</v>
      </c>
      <c r="BD163" s="212" t="n">
        <v>-0.038</v>
      </c>
      <c r="BE163" s="212" t="n">
        <v>-0.087</v>
      </c>
      <c r="BF163" s="212" t="n">
        <v>-0.013</v>
      </c>
      <c r="BG163" s="212" t="n">
        <v>-0.043</v>
      </c>
      <c r="BH163" s="212" t="n">
        <v>-0.0275</v>
      </c>
      <c r="BI163" s="212" t="n">
        <v>-0.0625</v>
      </c>
      <c r="BJ163" s="212" t="n">
        <v>-0.17</v>
      </c>
      <c r="BK163" s="212" t="n">
        <v>0.1475</v>
      </c>
      <c r="BL163" s="212" t="n">
        <v>0.298</v>
      </c>
      <c r="BM163" s="212" t="n">
        <v>0.298</v>
      </c>
      <c r="BN163" s="212" t="n">
        <v>0.3625</v>
      </c>
    </row>
    <row r="164" customFormat="false" ht="12.75" hidden="false" customHeight="false" outlineLevel="0" collapsed="false">
      <c r="C164" s="244"/>
      <c r="G164" s="200" t="n">
        <v>41579</v>
      </c>
      <c r="H164" s="0" t="n">
        <v>3.382</v>
      </c>
      <c r="I164" s="215" t="n">
        <v>0.15</v>
      </c>
      <c r="J164" s="212" t="n">
        <v>0.070250463674118</v>
      </c>
      <c r="K164" s="212" t="n">
        <v>-0.19</v>
      </c>
      <c r="L164" s="212" t="n">
        <v>-0.195</v>
      </c>
      <c r="M164" s="252" t="n">
        <v>-0.1525</v>
      </c>
      <c r="N164" s="252" t="n">
        <v>-0.275</v>
      </c>
      <c r="O164" s="212" t="n">
        <v>-0.0575</v>
      </c>
      <c r="P164" s="212" t="n">
        <v>-0.0375</v>
      </c>
      <c r="Q164" s="212" t="n">
        <v>-0.0725</v>
      </c>
      <c r="R164" s="212" t="n">
        <v>-0.16</v>
      </c>
      <c r="S164" s="212" t="n">
        <v>-0.19</v>
      </c>
      <c r="T164" s="212" t="n">
        <v>-0.19</v>
      </c>
      <c r="U164" s="212" t="n">
        <v>-0.08</v>
      </c>
      <c r="V164" s="212" t="n">
        <v>-0.0375</v>
      </c>
      <c r="W164" s="212" t="n">
        <v>0.33</v>
      </c>
      <c r="X164" s="212" t="n">
        <v>0.33</v>
      </c>
      <c r="Y164" s="212" t="n">
        <v>0.235</v>
      </c>
      <c r="Z164" s="212" t="n">
        <v>0</v>
      </c>
      <c r="AA164" s="212" t="n">
        <v>0.27</v>
      </c>
      <c r="AB164" s="212" t="n">
        <v>0.2875</v>
      </c>
      <c r="AC164" s="212" t="n">
        <v>-0.0145</v>
      </c>
      <c r="AD164" s="212" t="n">
        <v>-0.0325</v>
      </c>
      <c r="AE164" s="212" t="n">
        <v>-0.0055</v>
      </c>
      <c r="AF164" s="212" t="n">
        <v>-0.0205</v>
      </c>
      <c r="AG164" s="212" t="n">
        <v>0.005</v>
      </c>
      <c r="AH164" s="212" t="n">
        <v>0.0065</v>
      </c>
      <c r="AI164" s="212" t="n">
        <v>-0.065</v>
      </c>
      <c r="AJ164" s="212" t="n">
        <v>-0.035</v>
      </c>
      <c r="AK164" s="212" t="n">
        <v>-0.0465</v>
      </c>
      <c r="AL164" s="212" t="n">
        <v>-0.009499999</v>
      </c>
      <c r="AM164" s="212" t="n">
        <v>-0.061</v>
      </c>
      <c r="AN164" s="212" t="n">
        <v>-0.1225</v>
      </c>
      <c r="AO164" s="212" t="n">
        <v>0.0015</v>
      </c>
      <c r="AP164" s="212" t="n">
        <v>0.016</v>
      </c>
      <c r="AQ164" s="212" t="n">
        <v>0.7675</v>
      </c>
      <c r="AR164" s="212" t="n">
        <v>-0.0325</v>
      </c>
      <c r="AS164" s="212" t="n">
        <v>-0.255</v>
      </c>
      <c r="AT164" s="212" t="n">
        <v>-0.1325</v>
      </c>
      <c r="AU164" s="212" t="n">
        <v>-0.19</v>
      </c>
      <c r="AV164" s="212" t="n">
        <v>0</v>
      </c>
      <c r="AW164" s="212" t="n">
        <v>0</v>
      </c>
      <c r="AX164" s="212" t="n">
        <v>0</v>
      </c>
      <c r="AY164" s="212" t="n">
        <v>0.12</v>
      </c>
      <c r="AZ164" s="212" t="n">
        <v>-0.255</v>
      </c>
      <c r="BA164" s="212" t="n">
        <v>-0.0995</v>
      </c>
      <c r="BC164" s="212" t="n">
        <v>-0.0995</v>
      </c>
      <c r="BD164" s="212" t="n">
        <v>-0.0375</v>
      </c>
      <c r="BE164" s="212" t="n">
        <v>-0.0845</v>
      </c>
      <c r="BF164" s="212" t="n">
        <v>-0.0145</v>
      </c>
      <c r="BG164" s="212" t="n">
        <v>-0.0575</v>
      </c>
      <c r="BH164" s="212" t="n">
        <v>-0.0675</v>
      </c>
      <c r="BI164" s="212" t="n">
        <v>-0.065</v>
      </c>
      <c r="BJ164" s="212" t="n">
        <v>-0.17</v>
      </c>
      <c r="BK164" s="212" t="n">
        <v>0.275</v>
      </c>
      <c r="BL164" s="212" t="n">
        <v>0.375</v>
      </c>
      <c r="BM164" s="212" t="n">
        <v>0.375</v>
      </c>
      <c r="BN164" s="212" t="n">
        <v>0.465</v>
      </c>
    </row>
    <row r="165" customFormat="false" ht="12.75" hidden="false" customHeight="false" outlineLevel="0" collapsed="false">
      <c r="C165" s="244"/>
      <c r="G165" s="200" t="n">
        <v>41609</v>
      </c>
      <c r="H165" s="0" t="n">
        <v>3.434</v>
      </c>
      <c r="I165" s="215" t="n">
        <v>0.15</v>
      </c>
      <c r="J165" s="212" t="n">
        <v>0.070252558264431</v>
      </c>
      <c r="K165" s="212" t="n">
        <v>-0.1975</v>
      </c>
      <c r="L165" s="212" t="n">
        <v>-0.2025</v>
      </c>
      <c r="M165" s="252" t="n">
        <v>-0.145</v>
      </c>
      <c r="N165" s="252" t="n">
        <v>-0.2825</v>
      </c>
      <c r="O165" s="212" t="n">
        <v>-0.05</v>
      </c>
      <c r="P165" s="212" t="n">
        <v>-0.0375</v>
      </c>
      <c r="Q165" s="212" t="n">
        <v>-0.0725</v>
      </c>
      <c r="R165" s="212" t="n">
        <v>-0.1675</v>
      </c>
      <c r="S165" s="212" t="n">
        <v>-0.1975</v>
      </c>
      <c r="T165" s="212" t="n">
        <v>-0.1975</v>
      </c>
      <c r="U165" s="212" t="n">
        <v>-0.09125</v>
      </c>
      <c r="V165" s="212" t="n">
        <v>-0.0375</v>
      </c>
      <c r="W165" s="212" t="n">
        <v>0.37</v>
      </c>
      <c r="X165" s="212" t="n">
        <v>0.37</v>
      </c>
      <c r="Y165" s="212" t="n">
        <v>0.275</v>
      </c>
      <c r="Z165" s="212" t="n">
        <v>0</v>
      </c>
      <c r="AA165" s="212" t="n">
        <v>0.305</v>
      </c>
      <c r="AB165" s="212" t="n">
        <v>0.3375</v>
      </c>
      <c r="AC165" s="212" t="n">
        <v>-0.0145</v>
      </c>
      <c r="AD165" s="212" t="n">
        <v>-0.025</v>
      </c>
      <c r="AE165" s="212" t="n">
        <v>-0.0055</v>
      </c>
      <c r="AF165" s="212" t="n">
        <v>-0.0205</v>
      </c>
      <c r="AG165" s="212" t="n">
        <v>0.005</v>
      </c>
      <c r="AH165" s="212" t="n">
        <v>0.0065</v>
      </c>
      <c r="AI165" s="212" t="n">
        <v>-0.065</v>
      </c>
      <c r="AJ165" s="212" t="n">
        <v>-0.035</v>
      </c>
      <c r="AK165" s="212" t="n">
        <v>-0.0465</v>
      </c>
      <c r="AL165" s="212" t="n">
        <v>-0.009499999</v>
      </c>
      <c r="AM165" s="212" t="n">
        <v>-0.061</v>
      </c>
      <c r="AN165" s="212" t="n">
        <v>-0.145</v>
      </c>
      <c r="AO165" s="212" t="n">
        <v>0.0015</v>
      </c>
      <c r="AP165" s="212" t="n">
        <v>0.016</v>
      </c>
      <c r="AQ165" s="212" t="n">
        <v>1.19</v>
      </c>
      <c r="AR165" s="212" t="n">
        <v>-0.055</v>
      </c>
      <c r="AS165" s="212" t="n">
        <v>-0.255</v>
      </c>
      <c r="AT165" s="212" t="n">
        <v>-0.1275</v>
      </c>
      <c r="AU165" s="212" t="n">
        <v>-0.19</v>
      </c>
      <c r="AV165" s="212" t="n">
        <v>0.06</v>
      </c>
      <c r="AW165" s="212" t="n">
        <v>0</v>
      </c>
      <c r="AX165" s="212" t="n">
        <v>0</v>
      </c>
      <c r="AY165" s="212" t="n">
        <v>0.12</v>
      </c>
      <c r="AZ165" s="212" t="n">
        <v>-0.255</v>
      </c>
      <c r="BA165" s="212" t="n">
        <v>-0.1295</v>
      </c>
      <c r="BC165" s="212" t="n">
        <v>-0.1295</v>
      </c>
      <c r="BD165" s="212" t="n">
        <v>-0.0375</v>
      </c>
      <c r="BE165" s="212" t="n">
        <v>-0.1195</v>
      </c>
      <c r="BF165" s="212" t="n">
        <v>-0.0145</v>
      </c>
      <c r="BG165" s="212" t="n">
        <v>-0.0575</v>
      </c>
      <c r="BH165" s="212" t="n">
        <v>-0.09</v>
      </c>
      <c r="BI165" s="212" t="n">
        <v>-0.065</v>
      </c>
      <c r="BJ165" s="212" t="n">
        <v>-0.17</v>
      </c>
      <c r="BK165" s="212" t="n">
        <v>0.245</v>
      </c>
      <c r="BL165" s="212" t="n">
        <v>0.415</v>
      </c>
      <c r="BM165" s="212" t="n">
        <v>0.415</v>
      </c>
      <c r="BN165" s="212" t="n">
        <v>0.8</v>
      </c>
    </row>
    <row r="166" customFormat="false" ht="12.75" hidden="false" customHeight="false" outlineLevel="0" collapsed="false">
      <c r="C166" s="244"/>
      <c r="G166" s="200" t="n">
        <v>41640</v>
      </c>
      <c r="H166" s="0" t="n">
        <v>3.759</v>
      </c>
      <c r="I166" s="215" t="n">
        <v>0.15</v>
      </c>
      <c r="J166" s="212" t="n">
        <v>0.070254722674422</v>
      </c>
      <c r="K166" s="212" t="n">
        <v>-0.2</v>
      </c>
      <c r="L166" s="212" t="n">
        <v>-0.205</v>
      </c>
      <c r="M166" s="252" t="n">
        <v>-0.13</v>
      </c>
      <c r="N166" s="252" t="n">
        <v>-0.265</v>
      </c>
      <c r="O166" s="212" t="n">
        <v>-0.035</v>
      </c>
      <c r="P166" s="212" t="n">
        <v>-0.0375</v>
      </c>
      <c r="Q166" s="212" t="n">
        <v>-0.0725</v>
      </c>
      <c r="R166" s="212" t="n">
        <v>-0.17</v>
      </c>
      <c r="S166" s="212" t="n">
        <v>-0.2</v>
      </c>
      <c r="T166" s="212" t="n">
        <v>-0.2</v>
      </c>
      <c r="U166" s="212" t="n">
        <v>-0.0925</v>
      </c>
      <c r="V166" s="212" t="n">
        <v>-0.0375</v>
      </c>
      <c r="W166" s="212" t="n">
        <v>0.38</v>
      </c>
      <c r="X166" s="212" t="n">
        <v>0.38</v>
      </c>
      <c r="Y166" s="212" t="n">
        <v>0.285</v>
      </c>
      <c r="Z166" s="212" t="n">
        <v>0</v>
      </c>
      <c r="AA166" s="212" t="n">
        <v>0.305</v>
      </c>
      <c r="AB166" s="212" t="n">
        <v>0.4375</v>
      </c>
      <c r="AC166" s="212" t="n">
        <v>-0.009999999</v>
      </c>
      <c r="AD166" s="212" t="n">
        <v>-0.025</v>
      </c>
      <c r="AE166" s="212" t="n">
        <v>-0.0055</v>
      </c>
      <c r="AF166" s="212" t="n">
        <v>-0.0205</v>
      </c>
      <c r="AG166" s="212" t="n">
        <v>0.005</v>
      </c>
      <c r="AH166" s="212" t="n">
        <v>0.0065</v>
      </c>
      <c r="AI166" s="212" t="n">
        <v>-0.065</v>
      </c>
      <c r="AJ166" s="212" t="n">
        <v>-0.033</v>
      </c>
      <c r="AK166" s="212" t="n">
        <v>-0.0465</v>
      </c>
      <c r="AL166" s="212" t="n">
        <v>-0.009499999</v>
      </c>
      <c r="AM166" s="212" t="n">
        <v>-0.054</v>
      </c>
      <c r="AN166" s="212" t="n">
        <v>-0.1475</v>
      </c>
      <c r="AO166" s="212" t="n">
        <v>0.0035</v>
      </c>
      <c r="AP166" s="212" t="n">
        <v>0.016</v>
      </c>
      <c r="AQ166" s="212" t="n">
        <v>1.525</v>
      </c>
      <c r="AR166" s="212" t="n">
        <v>-0.0575</v>
      </c>
      <c r="AS166" s="212" t="n">
        <v>-0.25</v>
      </c>
      <c r="AT166" s="212" t="n">
        <v>-0.1275</v>
      </c>
      <c r="AU166" s="212" t="n">
        <v>-0.19</v>
      </c>
      <c r="AV166" s="212" t="n">
        <v>0.13</v>
      </c>
      <c r="AW166" s="212" t="n">
        <v>0</v>
      </c>
      <c r="AX166" s="212" t="n">
        <v>0</v>
      </c>
      <c r="AY166" s="212" t="n">
        <v>0.12</v>
      </c>
      <c r="AZ166" s="212" t="n">
        <v>-0.25</v>
      </c>
      <c r="BA166" s="212" t="n">
        <v>-0.1145</v>
      </c>
      <c r="BC166" s="212" t="n">
        <v>-0.1145</v>
      </c>
      <c r="BD166" s="212" t="n">
        <v>-0.0375</v>
      </c>
      <c r="BE166" s="212" t="n">
        <v>-0.125</v>
      </c>
      <c r="BF166" s="212" t="n">
        <v>-0.0145</v>
      </c>
      <c r="BG166" s="212" t="n">
        <v>-0.0575</v>
      </c>
      <c r="BH166" s="212" t="n">
        <v>-0.0925</v>
      </c>
      <c r="BI166" s="212" t="n">
        <v>-0.065</v>
      </c>
      <c r="BJ166" s="212" t="n">
        <v>-0.17</v>
      </c>
      <c r="BK166" s="212" t="n">
        <v>0.28</v>
      </c>
      <c r="BL166" s="212" t="n">
        <v>0.425</v>
      </c>
      <c r="BM166" s="212" t="n">
        <v>0.425</v>
      </c>
      <c r="BN166" s="212" t="n">
        <v>0.975</v>
      </c>
    </row>
    <row r="167" customFormat="false" ht="12.75" hidden="false" customHeight="false" outlineLevel="0" collapsed="false">
      <c r="C167" s="244"/>
      <c r="G167" s="200" t="n">
        <v>41671</v>
      </c>
      <c r="H167" s="0" t="n">
        <v>3.661</v>
      </c>
      <c r="I167" s="215" t="n">
        <v>0.15</v>
      </c>
      <c r="J167" s="212" t="n">
        <v>0.070256887084415</v>
      </c>
      <c r="K167" s="212" t="n">
        <v>-0.2025</v>
      </c>
      <c r="L167" s="212" t="n">
        <v>-0.2075</v>
      </c>
      <c r="M167" s="252" t="n">
        <v>-0.13</v>
      </c>
      <c r="N167" s="252" t="n">
        <v>-0.2675</v>
      </c>
      <c r="O167" s="212" t="n">
        <v>-0.035</v>
      </c>
      <c r="P167" s="212" t="n">
        <v>-0.0375</v>
      </c>
      <c r="Q167" s="212" t="n">
        <v>-0.0725</v>
      </c>
      <c r="R167" s="212" t="n">
        <v>-0.1725</v>
      </c>
      <c r="S167" s="212" t="n">
        <v>-0.2025</v>
      </c>
      <c r="T167" s="212" t="n">
        <v>-0.2025</v>
      </c>
      <c r="U167" s="212" t="n">
        <v>-0.08375</v>
      </c>
      <c r="V167" s="212" t="n">
        <v>-0.0375</v>
      </c>
      <c r="W167" s="212" t="n">
        <v>0.355</v>
      </c>
      <c r="X167" s="212" t="n">
        <v>0.355</v>
      </c>
      <c r="Y167" s="212" t="n">
        <v>0.26</v>
      </c>
      <c r="Z167" s="212" t="n">
        <v>0</v>
      </c>
      <c r="AA167" s="212" t="n">
        <v>0.305</v>
      </c>
      <c r="AB167" s="212" t="n">
        <v>0.435</v>
      </c>
      <c r="AC167" s="212" t="n">
        <v>-0.009999999</v>
      </c>
      <c r="AD167" s="212" t="n">
        <v>-0.025</v>
      </c>
      <c r="AE167" s="212" t="n">
        <v>-0.0055</v>
      </c>
      <c r="AF167" s="212" t="n">
        <v>-0.0205</v>
      </c>
      <c r="AG167" s="212" t="n">
        <v>0.005</v>
      </c>
      <c r="AH167" s="212" t="n">
        <v>0.0065</v>
      </c>
      <c r="AI167" s="212" t="n">
        <v>-0.065</v>
      </c>
      <c r="AJ167" s="212" t="n">
        <v>-0.033</v>
      </c>
      <c r="AK167" s="212" t="n">
        <v>-0.0465</v>
      </c>
      <c r="AL167" s="212" t="n">
        <v>-0.009499999</v>
      </c>
      <c r="AM167" s="212" t="n">
        <v>-0.054</v>
      </c>
      <c r="AN167" s="212" t="n">
        <v>-0.13</v>
      </c>
      <c r="AO167" s="212" t="n">
        <v>0.0035</v>
      </c>
      <c r="AP167" s="212" t="n">
        <v>0.016</v>
      </c>
      <c r="AQ167" s="212" t="n">
        <v>1.455</v>
      </c>
      <c r="AR167" s="212" t="n">
        <v>-0.04</v>
      </c>
      <c r="AS167" s="212" t="n">
        <v>-0.25</v>
      </c>
      <c r="AT167" s="212" t="n">
        <v>-0.1275</v>
      </c>
      <c r="AU167" s="212" t="n">
        <v>-0.19</v>
      </c>
      <c r="AV167" s="212" t="n">
        <v>0</v>
      </c>
      <c r="AW167" s="212" t="n">
        <v>0</v>
      </c>
      <c r="AX167" s="212" t="n">
        <v>0</v>
      </c>
      <c r="AY167" s="212" t="n">
        <v>0.12</v>
      </c>
      <c r="AZ167" s="212" t="n">
        <v>-0.25</v>
      </c>
      <c r="BA167" s="212" t="n">
        <v>-0.117</v>
      </c>
      <c r="BC167" s="212" t="n">
        <v>-0.117</v>
      </c>
      <c r="BD167" s="212" t="n">
        <v>-0.0375</v>
      </c>
      <c r="BE167" s="212" t="n">
        <v>-0.1075</v>
      </c>
      <c r="BF167" s="212" t="n">
        <v>-0.0145</v>
      </c>
      <c r="BG167" s="212" t="n">
        <v>-0.0575</v>
      </c>
      <c r="BH167" s="212" t="n">
        <v>-0.075</v>
      </c>
      <c r="BI167" s="212" t="n">
        <v>-0.065</v>
      </c>
      <c r="BJ167" s="212" t="n">
        <v>-0.17</v>
      </c>
      <c r="BK167" s="212" t="n">
        <v>0.33</v>
      </c>
      <c r="BL167" s="212" t="n">
        <v>0.4</v>
      </c>
      <c r="BM167" s="212" t="n">
        <v>0.4</v>
      </c>
      <c r="BN167" s="212" t="n">
        <v>0.975</v>
      </c>
    </row>
    <row r="168" customFormat="false" ht="12.75" hidden="false" customHeight="false" outlineLevel="0" collapsed="false">
      <c r="C168" s="244"/>
      <c r="G168" s="200" t="n">
        <v>41699</v>
      </c>
      <c r="H168" s="0" t="n">
        <v>3.524</v>
      </c>
      <c r="I168" s="215" t="n">
        <v>0.15</v>
      </c>
      <c r="J168" s="212" t="n">
        <v>0.070258842035377</v>
      </c>
      <c r="K168" s="212" t="n">
        <v>-0.205</v>
      </c>
      <c r="L168" s="212" t="n">
        <v>-0.21</v>
      </c>
      <c r="M168" s="252" t="n">
        <v>-0.13</v>
      </c>
      <c r="N168" s="252" t="n">
        <v>-0.27</v>
      </c>
      <c r="O168" s="212" t="n">
        <v>-0.035</v>
      </c>
      <c r="P168" s="212" t="n">
        <v>-0.0375</v>
      </c>
      <c r="Q168" s="212" t="n">
        <v>-0.0725</v>
      </c>
      <c r="R168" s="212" t="n">
        <v>-0.175</v>
      </c>
      <c r="S168" s="212" t="n">
        <v>-0.205</v>
      </c>
      <c r="T168" s="212" t="n">
        <v>-0.205</v>
      </c>
      <c r="U168" s="212" t="n">
        <v>-0.0775</v>
      </c>
      <c r="V168" s="212" t="n">
        <v>-0.0375</v>
      </c>
      <c r="W168" s="212" t="n">
        <v>0.353</v>
      </c>
      <c r="X168" s="212" t="n">
        <v>0.353</v>
      </c>
      <c r="Y168" s="212" t="n">
        <v>0.258</v>
      </c>
      <c r="Z168" s="212" t="n">
        <v>0</v>
      </c>
      <c r="AA168" s="212" t="n">
        <v>0.265</v>
      </c>
      <c r="AB168" s="212" t="n">
        <v>0.3025</v>
      </c>
      <c r="AC168" s="212" t="n">
        <v>-0.009999999</v>
      </c>
      <c r="AD168" s="212" t="n">
        <v>-0.025</v>
      </c>
      <c r="AE168" s="212" t="n">
        <v>0.013</v>
      </c>
      <c r="AF168" s="212" t="n">
        <v>-0.001999999</v>
      </c>
      <c r="AG168" s="212" t="n">
        <v>0.005</v>
      </c>
      <c r="AH168" s="212" t="n">
        <v>0.0065</v>
      </c>
      <c r="AI168" s="212" t="n">
        <v>-0.065</v>
      </c>
      <c r="AJ168" s="212" t="n">
        <v>-0.033</v>
      </c>
      <c r="AK168" s="212" t="n">
        <v>-0.0465</v>
      </c>
      <c r="AL168" s="212" t="n">
        <v>-0.009499999</v>
      </c>
      <c r="AM168" s="212" t="n">
        <v>-0.061</v>
      </c>
      <c r="AN168" s="212" t="n">
        <v>-0.1175</v>
      </c>
      <c r="AO168" s="212" t="n">
        <v>0.0035</v>
      </c>
      <c r="AP168" s="212" t="n">
        <v>0.016</v>
      </c>
      <c r="AQ168" s="212" t="n">
        <v>0.835</v>
      </c>
      <c r="AR168" s="212" t="n">
        <v>-0.0275</v>
      </c>
      <c r="AS168" s="212" t="n">
        <v>-0.25</v>
      </c>
      <c r="AT168" s="212" t="n">
        <v>-0.1325</v>
      </c>
      <c r="AU168" s="212" t="n">
        <v>-0.19</v>
      </c>
      <c r="AV168" s="212" t="n">
        <v>-0.18</v>
      </c>
      <c r="AW168" s="212" t="n">
        <v>0</v>
      </c>
      <c r="AX168" s="212" t="n">
        <v>0</v>
      </c>
      <c r="AY168" s="212" t="n">
        <v>0.12</v>
      </c>
      <c r="AZ168" s="212" t="n">
        <v>-0.25</v>
      </c>
      <c r="BA168" s="212" t="n">
        <v>-0.097</v>
      </c>
      <c r="BC168" s="212" t="n">
        <v>-0.097</v>
      </c>
      <c r="BD168" s="212" t="n">
        <v>-0.0375</v>
      </c>
      <c r="BE168" s="212" t="n">
        <v>-0.09</v>
      </c>
      <c r="BF168" s="212" t="n">
        <v>-0.0145</v>
      </c>
      <c r="BG168" s="212" t="n">
        <v>-0.0575</v>
      </c>
      <c r="BH168" s="212" t="n">
        <v>-0.0625</v>
      </c>
      <c r="BI168" s="212" t="n">
        <v>-0.065</v>
      </c>
      <c r="BJ168" s="212" t="n">
        <v>-0.17</v>
      </c>
      <c r="BK168" s="212" t="n">
        <v>0.32</v>
      </c>
      <c r="BL168" s="212" t="n">
        <v>0.398</v>
      </c>
      <c r="BM168" s="212" t="n">
        <v>0.398</v>
      </c>
      <c r="BN168" s="212" t="n">
        <v>0.6075</v>
      </c>
    </row>
    <row r="169" customFormat="false" ht="12.75" hidden="false" customHeight="false" outlineLevel="0" collapsed="false">
      <c r="C169" s="244"/>
      <c r="G169" s="200" t="n">
        <v>41730</v>
      </c>
      <c r="H169" s="0" t="n">
        <v>3.379</v>
      </c>
      <c r="I169" s="215" t="n">
        <v>0.15</v>
      </c>
      <c r="J169" s="212" t="n">
        <v>0.070261006445373</v>
      </c>
      <c r="K169" s="212" t="n">
        <v>-0.195</v>
      </c>
      <c r="L169" s="212" t="n">
        <v>-0.2</v>
      </c>
      <c r="M169" s="252" t="n">
        <v>-0.175</v>
      </c>
      <c r="N169" s="252" t="n">
        <v>-0.26</v>
      </c>
      <c r="O169" s="212" t="n">
        <v>-0.08</v>
      </c>
      <c r="P169" s="212" t="n">
        <v>-0.03</v>
      </c>
      <c r="Q169" s="212" t="n">
        <v>-0.0555</v>
      </c>
      <c r="R169" s="212" t="n">
        <v>-0.165</v>
      </c>
      <c r="S169" s="212" t="n">
        <v>-0.195</v>
      </c>
      <c r="T169" s="212" t="n">
        <v>-0.195</v>
      </c>
      <c r="U169" s="212" t="n">
        <v>-0.055</v>
      </c>
      <c r="V169" s="212" t="n">
        <v>-0.035</v>
      </c>
      <c r="W169" s="212" t="n">
        <v>0.258</v>
      </c>
      <c r="X169" s="212" t="n">
        <v>0.258</v>
      </c>
      <c r="Y169" s="212" t="n">
        <v>0.163</v>
      </c>
      <c r="Z169" s="212" t="n">
        <v>0</v>
      </c>
      <c r="AA169" s="212" t="n">
        <v>0.195</v>
      </c>
      <c r="AB169" s="212" t="n">
        <v>0.25</v>
      </c>
      <c r="AC169" s="212" t="n">
        <v>-0.009499999</v>
      </c>
      <c r="AD169" s="212" t="n">
        <v>-0.0175</v>
      </c>
      <c r="AE169" s="212" t="n">
        <v>0.013</v>
      </c>
      <c r="AF169" s="212" t="n">
        <v>-0.001999999</v>
      </c>
      <c r="AG169" s="212" t="n">
        <v>0.005</v>
      </c>
      <c r="AH169" s="212" t="n">
        <v>0.0165</v>
      </c>
      <c r="AI169" s="212" t="n">
        <v>-0.0625</v>
      </c>
      <c r="AJ169" s="212" t="n">
        <v>-0.0355</v>
      </c>
      <c r="AK169" s="212" t="n">
        <v>-0.044</v>
      </c>
      <c r="AL169" s="212" t="n">
        <v>-0.012</v>
      </c>
      <c r="AM169" s="212" t="n">
        <v>-0.054</v>
      </c>
      <c r="AN169" s="212" t="n">
        <v>-0.075</v>
      </c>
      <c r="AO169" s="212" t="n">
        <v>-0.003999999</v>
      </c>
      <c r="AP169" s="212" t="n">
        <v>0.0065</v>
      </c>
      <c r="AQ169" s="212" t="n">
        <v>0.45</v>
      </c>
      <c r="AR169" s="212" t="n">
        <v>0.015</v>
      </c>
      <c r="AS169" s="212" t="n">
        <v>-0.31</v>
      </c>
      <c r="AT169" s="212" t="n">
        <v>-0.12</v>
      </c>
      <c r="AU169" s="212" t="n">
        <v>-0.19</v>
      </c>
      <c r="AV169" s="212" t="n">
        <v>-0.29</v>
      </c>
      <c r="AW169" s="212" t="n">
        <v>0</v>
      </c>
      <c r="AX169" s="212" t="n">
        <v>0</v>
      </c>
      <c r="AY169" s="212" t="n">
        <v>0.295</v>
      </c>
      <c r="AZ169" s="212" t="n">
        <v>-0.31</v>
      </c>
      <c r="BA169" s="212" t="n">
        <v>-0.0925</v>
      </c>
      <c r="BC169" s="212" t="n">
        <v>-0.0925</v>
      </c>
      <c r="BD169" s="212" t="n">
        <v>-0.035</v>
      </c>
      <c r="BE169" s="212" t="n">
        <v>-0.0825</v>
      </c>
      <c r="BF169" s="212" t="n">
        <v>-0.012</v>
      </c>
      <c r="BG169" s="212" t="n">
        <v>-0.0405</v>
      </c>
      <c r="BH169" s="212" t="n">
        <v>-0.02</v>
      </c>
      <c r="BI169" s="212" t="n">
        <v>-0.0625</v>
      </c>
      <c r="BJ169" s="212" t="n">
        <v>-0.17</v>
      </c>
      <c r="BK169" s="212" t="n">
        <v>0.1475</v>
      </c>
      <c r="BL169" s="212" t="n">
        <v>0.288</v>
      </c>
      <c r="BM169" s="212" t="n">
        <v>0.288</v>
      </c>
      <c r="BN169" s="212" t="n">
        <v>0.355</v>
      </c>
    </row>
    <row r="170" customFormat="false" ht="12.75" hidden="false" customHeight="false" outlineLevel="0" collapsed="false">
      <c r="C170" s="244"/>
      <c r="G170" s="200" t="n">
        <v>41760</v>
      </c>
      <c r="H170" s="0" t="n">
        <v>3.375</v>
      </c>
      <c r="I170" s="215" t="n">
        <v>0.15</v>
      </c>
      <c r="J170" s="212" t="n">
        <v>0.070263101035693</v>
      </c>
      <c r="K170" s="212" t="n">
        <v>-0.195</v>
      </c>
      <c r="L170" s="212" t="n">
        <v>-0.2</v>
      </c>
      <c r="M170" s="252" t="n">
        <v>-0.205</v>
      </c>
      <c r="N170" s="252" t="n">
        <v>-0.26</v>
      </c>
      <c r="O170" s="212" t="n">
        <v>-0.095</v>
      </c>
      <c r="P170" s="212" t="n">
        <v>-0.03</v>
      </c>
      <c r="Q170" s="212" t="n">
        <v>-0.0555</v>
      </c>
      <c r="R170" s="212" t="n">
        <v>-0.165</v>
      </c>
      <c r="S170" s="212" t="n">
        <v>-0.195</v>
      </c>
      <c r="T170" s="212" t="n">
        <v>-0.195</v>
      </c>
      <c r="U170" s="212" t="n">
        <v>-0.055</v>
      </c>
      <c r="V170" s="212" t="n">
        <v>-0.035</v>
      </c>
      <c r="W170" s="212" t="n">
        <v>0.268</v>
      </c>
      <c r="X170" s="212" t="n">
        <v>0.268</v>
      </c>
      <c r="Y170" s="212" t="n">
        <v>0.173</v>
      </c>
      <c r="Z170" s="212" t="n">
        <v>0</v>
      </c>
      <c r="AA170" s="212" t="n">
        <v>0.1825</v>
      </c>
      <c r="AB170" s="212" t="n">
        <v>0.2025</v>
      </c>
      <c r="AC170" s="212" t="n">
        <v>-0.009499999</v>
      </c>
      <c r="AD170" s="212" t="n">
        <v>-0.01775</v>
      </c>
      <c r="AE170" s="212" t="n">
        <v>0.01275</v>
      </c>
      <c r="AF170" s="212" t="n">
        <v>-0.00225</v>
      </c>
      <c r="AG170" s="212" t="n">
        <v>0.005</v>
      </c>
      <c r="AH170" s="212" t="n">
        <v>0.0165</v>
      </c>
      <c r="AI170" s="212" t="n">
        <v>-0.0625</v>
      </c>
      <c r="AJ170" s="212" t="n">
        <v>-0.0355</v>
      </c>
      <c r="AK170" s="212" t="n">
        <v>-0.044</v>
      </c>
      <c r="AL170" s="212" t="n">
        <v>-0.012</v>
      </c>
      <c r="AM170" s="212" t="n">
        <v>-0.054</v>
      </c>
      <c r="AN170" s="212" t="n">
        <v>-0.075</v>
      </c>
      <c r="AO170" s="212" t="n">
        <v>-0.003999999</v>
      </c>
      <c r="AP170" s="212" t="n">
        <v>0.0065</v>
      </c>
      <c r="AQ170" s="212" t="n">
        <v>0.405</v>
      </c>
      <c r="AR170" s="212" t="n">
        <v>0.015</v>
      </c>
      <c r="AS170" s="212" t="n">
        <v>-0.31</v>
      </c>
      <c r="AT170" s="212" t="n">
        <v>-0.12</v>
      </c>
      <c r="AU170" s="212" t="n">
        <v>-0.19</v>
      </c>
      <c r="AV170" s="212" t="n">
        <v>-0.29</v>
      </c>
      <c r="AW170" s="212" t="n">
        <v>0</v>
      </c>
      <c r="AX170" s="212" t="n">
        <v>0</v>
      </c>
      <c r="AY170" s="212" t="n">
        <v>0.295</v>
      </c>
      <c r="AZ170" s="212" t="n">
        <v>-0.31</v>
      </c>
      <c r="BA170" s="212" t="n">
        <v>-0.09</v>
      </c>
      <c r="BC170" s="212" t="n">
        <v>-0.09</v>
      </c>
      <c r="BD170" s="212" t="n">
        <v>-0.035</v>
      </c>
      <c r="BE170" s="212" t="n">
        <v>-0.0825</v>
      </c>
      <c r="BF170" s="212" t="n">
        <v>-0.012</v>
      </c>
      <c r="BG170" s="212" t="n">
        <v>-0.0405</v>
      </c>
      <c r="BH170" s="212" t="n">
        <v>-0.02</v>
      </c>
      <c r="BI170" s="212" t="n">
        <v>-0.0625</v>
      </c>
      <c r="BJ170" s="212" t="n">
        <v>-0.17</v>
      </c>
      <c r="BK170" s="212" t="n">
        <v>0.1475</v>
      </c>
      <c r="BL170" s="212" t="n">
        <v>0.298</v>
      </c>
      <c r="BM170" s="212" t="n">
        <v>0.298</v>
      </c>
      <c r="BN170" s="212" t="n">
        <v>0.2875</v>
      </c>
    </row>
    <row r="171" customFormat="false" ht="12.75" hidden="false" customHeight="false" outlineLevel="0" collapsed="false">
      <c r="C171" s="244"/>
      <c r="G171" s="200" t="n">
        <v>41791</v>
      </c>
      <c r="H171" s="0" t="n">
        <v>3.406</v>
      </c>
      <c r="I171" s="215" t="n">
        <v>0.15</v>
      </c>
      <c r="J171" s="212" t="n">
        <v>0.070265265445692</v>
      </c>
      <c r="K171" s="212" t="n">
        <v>-0.195</v>
      </c>
      <c r="L171" s="212" t="n">
        <v>-0.2</v>
      </c>
      <c r="M171" s="252" t="n">
        <v>-0.215</v>
      </c>
      <c r="N171" s="252" t="n">
        <v>-0.26</v>
      </c>
      <c r="O171" s="212" t="n">
        <v>-0.105</v>
      </c>
      <c r="P171" s="212" t="n">
        <v>-0.03</v>
      </c>
      <c r="Q171" s="212" t="n">
        <v>-0.0555</v>
      </c>
      <c r="R171" s="212" t="n">
        <v>-0.165</v>
      </c>
      <c r="S171" s="212" t="n">
        <v>-0.195</v>
      </c>
      <c r="T171" s="212" t="n">
        <v>-0.195</v>
      </c>
      <c r="U171" s="212" t="n">
        <v>-0.0525</v>
      </c>
      <c r="V171" s="212" t="n">
        <v>-0.035</v>
      </c>
      <c r="W171" s="212" t="n">
        <v>0.263</v>
      </c>
      <c r="X171" s="212" t="n">
        <v>0.263</v>
      </c>
      <c r="Y171" s="212" t="n">
        <v>0.168</v>
      </c>
      <c r="Z171" s="212" t="n">
        <v>0</v>
      </c>
      <c r="AA171" s="212" t="n">
        <v>0.1825</v>
      </c>
      <c r="AB171" s="212" t="n">
        <v>0.2025</v>
      </c>
      <c r="AC171" s="212" t="n">
        <v>-0.009499999</v>
      </c>
      <c r="AD171" s="212" t="n">
        <v>-0.01775</v>
      </c>
      <c r="AE171" s="212" t="n">
        <v>0.01275</v>
      </c>
      <c r="AF171" s="212" t="n">
        <v>-0.00225</v>
      </c>
      <c r="AG171" s="212" t="n">
        <v>0.005</v>
      </c>
      <c r="AH171" s="212" t="n">
        <v>0.0165</v>
      </c>
      <c r="AI171" s="212" t="n">
        <v>-0.0625</v>
      </c>
      <c r="AJ171" s="212" t="n">
        <v>-0.0355</v>
      </c>
      <c r="AK171" s="212" t="n">
        <v>-0.044</v>
      </c>
      <c r="AL171" s="212" t="n">
        <v>-0.012</v>
      </c>
      <c r="AM171" s="212" t="n">
        <v>-0.07</v>
      </c>
      <c r="AN171" s="212" t="n">
        <v>-0.07</v>
      </c>
      <c r="AO171" s="212" t="n">
        <v>-0.003999999</v>
      </c>
      <c r="AP171" s="212" t="n">
        <v>0.0065</v>
      </c>
      <c r="AQ171" s="212" t="n">
        <v>0.395</v>
      </c>
      <c r="AR171" s="212" t="n">
        <v>0.02</v>
      </c>
      <c r="AS171" s="212" t="n">
        <v>-0.31</v>
      </c>
      <c r="AT171" s="212" t="n">
        <v>-0.12</v>
      </c>
      <c r="AU171" s="212" t="n">
        <v>-0.19</v>
      </c>
      <c r="AV171" s="212" t="n">
        <v>-0.29</v>
      </c>
      <c r="AW171" s="212" t="n">
        <v>0</v>
      </c>
      <c r="AX171" s="212" t="n">
        <v>0</v>
      </c>
      <c r="AY171" s="212" t="n">
        <v>0.295</v>
      </c>
      <c r="AZ171" s="212" t="n">
        <v>-0.31</v>
      </c>
      <c r="BA171" s="212" t="n">
        <v>-0.0825</v>
      </c>
      <c r="BC171" s="212" t="n">
        <v>-0.0825</v>
      </c>
      <c r="BD171" s="212" t="n">
        <v>-0.035</v>
      </c>
      <c r="BE171" s="212" t="n">
        <v>-0.0725</v>
      </c>
      <c r="BF171" s="212" t="n">
        <v>-0.012</v>
      </c>
      <c r="BG171" s="212" t="n">
        <v>-0.0405</v>
      </c>
      <c r="BH171" s="212" t="n">
        <v>-0.015</v>
      </c>
      <c r="BI171" s="212" t="n">
        <v>-0.0625</v>
      </c>
      <c r="BJ171" s="212" t="n">
        <v>-0.17</v>
      </c>
      <c r="BK171" s="212" t="n">
        <v>0.1475</v>
      </c>
      <c r="BL171" s="212" t="n">
        <v>0.293</v>
      </c>
      <c r="BM171" s="212" t="n">
        <v>0.293</v>
      </c>
      <c r="BN171" s="212" t="n">
        <v>0.2875</v>
      </c>
    </row>
    <row r="172" customFormat="false" ht="12.75" hidden="false" customHeight="false" outlineLevel="0" collapsed="false">
      <c r="C172" s="244"/>
      <c r="G172" s="200" t="n">
        <v>41821</v>
      </c>
      <c r="H172" s="0" t="n">
        <v>3.428</v>
      </c>
      <c r="I172" s="215" t="n">
        <v>0.15</v>
      </c>
      <c r="J172" s="212" t="n">
        <v>0.070267360036015</v>
      </c>
      <c r="K172" s="212" t="n">
        <v>-0.195</v>
      </c>
      <c r="L172" s="212" t="n">
        <v>-0.2</v>
      </c>
      <c r="M172" s="252" t="n">
        <v>-0.215</v>
      </c>
      <c r="N172" s="252" t="n">
        <v>-0.28</v>
      </c>
      <c r="O172" s="212" t="n">
        <v>-0.105</v>
      </c>
      <c r="P172" s="212" t="n">
        <v>-0.03</v>
      </c>
      <c r="Q172" s="212" t="n">
        <v>-0.0555</v>
      </c>
      <c r="R172" s="212" t="n">
        <v>-0.165</v>
      </c>
      <c r="S172" s="212" t="n">
        <v>-0.195</v>
      </c>
      <c r="T172" s="212" t="n">
        <v>-0.195</v>
      </c>
      <c r="U172" s="212" t="n">
        <v>-0.05125</v>
      </c>
      <c r="V172" s="212" t="n">
        <v>-0.035</v>
      </c>
      <c r="W172" s="212" t="n">
        <v>0.253</v>
      </c>
      <c r="X172" s="212" t="n">
        <v>0.253</v>
      </c>
      <c r="Y172" s="212" t="n">
        <v>0.158</v>
      </c>
      <c r="Z172" s="212" t="n">
        <v>0</v>
      </c>
      <c r="AA172" s="212" t="n">
        <v>0.1825</v>
      </c>
      <c r="AB172" s="212" t="n">
        <v>0.215</v>
      </c>
      <c r="AC172" s="212" t="n">
        <v>-0.009499999</v>
      </c>
      <c r="AD172" s="212" t="n">
        <v>-0.01775</v>
      </c>
      <c r="AE172" s="212" t="n">
        <v>0.01275</v>
      </c>
      <c r="AF172" s="212" t="n">
        <v>-0.00225</v>
      </c>
      <c r="AG172" s="212" t="n">
        <v>0.005</v>
      </c>
      <c r="AH172" s="212" t="n">
        <v>0.0165</v>
      </c>
      <c r="AI172" s="212" t="n">
        <v>-0.0625</v>
      </c>
      <c r="AJ172" s="212" t="n">
        <v>-0.0355</v>
      </c>
      <c r="AK172" s="212" t="n">
        <v>-0.044</v>
      </c>
      <c r="AL172" s="212" t="n">
        <v>-0.012</v>
      </c>
      <c r="AM172" s="212" t="n">
        <v>-0.063</v>
      </c>
      <c r="AN172" s="212" t="n">
        <v>-0.0675</v>
      </c>
      <c r="AO172" s="212" t="n">
        <v>-0.003999999</v>
      </c>
      <c r="AP172" s="212" t="n">
        <v>0.0065</v>
      </c>
      <c r="AQ172" s="212" t="n">
        <v>0.43</v>
      </c>
      <c r="AR172" s="212" t="n">
        <v>0.0225</v>
      </c>
      <c r="AS172" s="212" t="n">
        <v>-0.31</v>
      </c>
      <c r="AT172" s="212" t="n">
        <v>-0.12</v>
      </c>
      <c r="AU172" s="212" t="n">
        <v>-0.19</v>
      </c>
      <c r="AV172" s="212" t="n">
        <v>-0.29</v>
      </c>
      <c r="AW172" s="212" t="n">
        <v>0</v>
      </c>
      <c r="AX172" s="212" t="n">
        <v>0</v>
      </c>
      <c r="AY172" s="212" t="n">
        <v>0.295</v>
      </c>
      <c r="AZ172" s="212" t="n">
        <v>-0.31</v>
      </c>
      <c r="BA172" s="212" t="n">
        <v>-0.09</v>
      </c>
      <c r="BC172" s="212" t="n">
        <v>-0.09</v>
      </c>
      <c r="BD172" s="212" t="n">
        <v>-0.035</v>
      </c>
      <c r="BE172" s="212" t="n">
        <v>-0.0675</v>
      </c>
      <c r="BF172" s="212" t="n">
        <v>-0.012</v>
      </c>
      <c r="BG172" s="212" t="n">
        <v>-0.0405</v>
      </c>
      <c r="BH172" s="212" t="n">
        <v>-0.0125</v>
      </c>
      <c r="BI172" s="212" t="n">
        <v>-0.0625</v>
      </c>
      <c r="BJ172" s="212" t="n">
        <v>-0.17</v>
      </c>
      <c r="BK172" s="212" t="n">
        <v>0.1475</v>
      </c>
      <c r="BL172" s="212" t="n">
        <v>0.283</v>
      </c>
      <c r="BM172" s="212" t="n">
        <v>0.283</v>
      </c>
      <c r="BN172" s="212" t="n">
        <v>0.3</v>
      </c>
    </row>
    <row r="173" customFormat="false" ht="12.75" hidden="false" customHeight="false" outlineLevel="0" collapsed="false">
      <c r="C173" s="244"/>
      <c r="G173" s="200" t="n">
        <v>41852</v>
      </c>
      <c r="H173" s="0" t="n">
        <v>3.449</v>
      </c>
      <c r="I173" s="215" t="n">
        <v>0.15</v>
      </c>
      <c r="J173" s="212" t="n">
        <v>0.070269524446016</v>
      </c>
      <c r="K173" s="212" t="n">
        <v>-0.195</v>
      </c>
      <c r="L173" s="212" t="n">
        <v>-0.2</v>
      </c>
      <c r="M173" s="252" t="n">
        <v>-0.215</v>
      </c>
      <c r="N173" s="252" t="n">
        <v>-0.28</v>
      </c>
      <c r="O173" s="212" t="n">
        <v>-0.105</v>
      </c>
      <c r="P173" s="212" t="n">
        <v>-0.03</v>
      </c>
      <c r="Q173" s="212" t="n">
        <v>-0.0555</v>
      </c>
      <c r="R173" s="212" t="n">
        <v>-0.165</v>
      </c>
      <c r="S173" s="212" t="n">
        <v>-0.195</v>
      </c>
      <c r="T173" s="212" t="n">
        <v>-0.195</v>
      </c>
      <c r="U173" s="212" t="n">
        <v>-0.05</v>
      </c>
      <c r="V173" s="212" t="n">
        <v>-0.035</v>
      </c>
      <c r="W173" s="212" t="n">
        <v>0.25</v>
      </c>
      <c r="X173" s="212" t="n">
        <v>0.25</v>
      </c>
      <c r="Y173" s="212" t="n">
        <v>0.155</v>
      </c>
      <c r="Z173" s="212" t="n">
        <v>0</v>
      </c>
      <c r="AA173" s="212" t="n">
        <v>0.1825</v>
      </c>
      <c r="AB173" s="212" t="n">
        <v>0.215</v>
      </c>
      <c r="AC173" s="212" t="n">
        <v>-0.009499999</v>
      </c>
      <c r="AD173" s="212" t="n">
        <v>-0.01775</v>
      </c>
      <c r="AE173" s="212" t="n">
        <v>0.01275</v>
      </c>
      <c r="AF173" s="212" t="n">
        <v>-0.00225</v>
      </c>
      <c r="AG173" s="212" t="n">
        <v>0.005</v>
      </c>
      <c r="AH173" s="212" t="n">
        <v>0.0165</v>
      </c>
      <c r="AI173" s="212" t="n">
        <v>-0.0625</v>
      </c>
      <c r="AJ173" s="212" t="n">
        <v>-0.0355</v>
      </c>
      <c r="AK173" s="212" t="n">
        <v>-0.044</v>
      </c>
      <c r="AL173" s="212" t="n">
        <v>-0.012</v>
      </c>
      <c r="AM173" s="212" t="n">
        <v>-0.044</v>
      </c>
      <c r="AN173" s="212" t="n">
        <v>-0.065</v>
      </c>
      <c r="AO173" s="212" t="n">
        <v>-0.003999999</v>
      </c>
      <c r="AP173" s="212" t="n">
        <v>0.0065</v>
      </c>
      <c r="AQ173" s="212" t="n">
        <v>0.495</v>
      </c>
      <c r="AR173" s="212" t="n">
        <v>0.025</v>
      </c>
      <c r="AS173" s="212" t="n">
        <v>-0.31</v>
      </c>
      <c r="AT173" s="212" t="n">
        <v>-0.12</v>
      </c>
      <c r="AU173" s="212" t="n">
        <v>-0.19</v>
      </c>
      <c r="AV173" s="212" t="n">
        <v>-0.29</v>
      </c>
      <c r="AW173" s="212" t="n">
        <v>0</v>
      </c>
      <c r="AX173" s="212" t="n">
        <v>0</v>
      </c>
      <c r="AY173" s="212" t="n">
        <v>0.295</v>
      </c>
      <c r="AZ173" s="212" t="n">
        <v>-0.31</v>
      </c>
      <c r="BA173" s="212" t="n">
        <v>-0.0775</v>
      </c>
      <c r="BC173" s="212" t="n">
        <v>-0.0775</v>
      </c>
      <c r="BD173" s="212" t="n">
        <v>-0.035</v>
      </c>
      <c r="BE173" s="212" t="n">
        <v>-0.0675</v>
      </c>
      <c r="BF173" s="212" t="n">
        <v>-0.012</v>
      </c>
      <c r="BG173" s="212" t="n">
        <v>-0.0405</v>
      </c>
      <c r="BH173" s="212" t="n">
        <v>-0.01</v>
      </c>
      <c r="BI173" s="212" t="n">
        <v>-0.0625</v>
      </c>
      <c r="BJ173" s="212" t="n">
        <v>-0.17</v>
      </c>
      <c r="BK173" s="212" t="n">
        <v>0.1475</v>
      </c>
      <c r="BL173" s="212" t="n">
        <v>0.28</v>
      </c>
      <c r="BM173" s="212" t="n">
        <v>0.28</v>
      </c>
      <c r="BN173" s="212" t="n">
        <v>0.3</v>
      </c>
    </row>
    <row r="174" customFormat="false" ht="12.75" hidden="false" customHeight="false" outlineLevel="0" collapsed="false">
      <c r="C174" s="244"/>
      <c r="G174" s="200" t="n">
        <v>41883</v>
      </c>
      <c r="H174" s="0" t="n">
        <v>3.428</v>
      </c>
      <c r="I174" s="215" t="n">
        <v>0.15</v>
      </c>
      <c r="J174" s="212" t="n">
        <v>0.07027168885602</v>
      </c>
      <c r="K174" s="212" t="n">
        <v>-0.195</v>
      </c>
      <c r="L174" s="212" t="n">
        <v>-0.2</v>
      </c>
      <c r="M174" s="252" t="n">
        <v>-0.205</v>
      </c>
      <c r="N174" s="252" t="n">
        <v>-0.28</v>
      </c>
      <c r="O174" s="212" t="n">
        <v>-0.095</v>
      </c>
      <c r="P174" s="212" t="n">
        <v>-0.03</v>
      </c>
      <c r="Q174" s="212" t="n">
        <v>-0.0555</v>
      </c>
      <c r="R174" s="212" t="n">
        <v>-0.165</v>
      </c>
      <c r="S174" s="212" t="n">
        <v>-0.195</v>
      </c>
      <c r="T174" s="212" t="n">
        <v>-0.195</v>
      </c>
      <c r="U174" s="212" t="n">
        <v>-0.05375</v>
      </c>
      <c r="V174" s="212" t="n">
        <v>-0.035</v>
      </c>
      <c r="W174" s="212" t="n">
        <v>0.248</v>
      </c>
      <c r="X174" s="212" t="n">
        <v>0.248</v>
      </c>
      <c r="Y174" s="212" t="n">
        <v>0.153</v>
      </c>
      <c r="Z174" s="212" t="n">
        <v>0</v>
      </c>
      <c r="AA174" s="212" t="n">
        <v>0.1825</v>
      </c>
      <c r="AB174" s="212" t="n">
        <v>0.195</v>
      </c>
      <c r="AC174" s="212" t="n">
        <v>-0.009499999</v>
      </c>
      <c r="AD174" s="212" t="n">
        <v>-0.01775</v>
      </c>
      <c r="AE174" s="212" t="n">
        <v>0.01275</v>
      </c>
      <c r="AF174" s="212" t="n">
        <v>-0.00225</v>
      </c>
      <c r="AG174" s="212" t="n">
        <v>0.005</v>
      </c>
      <c r="AH174" s="212" t="n">
        <v>0.0165</v>
      </c>
      <c r="AI174" s="212" t="n">
        <v>-0.0625</v>
      </c>
      <c r="AJ174" s="212" t="n">
        <v>-0.033</v>
      </c>
      <c r="AK174" s="212" t="n">
        <v>-0.0415</v>
      </c>
      <c r="AL174" s="212" t="n">
        <v>-0.012</v>
      </c>
      <c r="AM174" s="212" t="n">
        <v>-0.042</v>
      </c>
      <c r="AN174" s="212" t="n">
        <v>-0.0725</v>
      </c>
      <c r="AO174" s="212" t="n">
        <v>-0.003999999</v>
      </c>
      <c r="AP174" s="212" t="n">
        <v>0.0065</v>
      </c>
      <c r="AQ174" s="212" t="n">
        <v>0.395</v>
      </c>
      <c r="AR174" s="212" t="n">
        <v>0.0175</v>
      </c>
      <c r="AS174" s="212" t="n">
        <v>-0.31</v>
      </c>
      <c r="AT174" s="212" t="n">
        <v>-0.12</v>
      </c>
      <c r="AU174" s="212" t="n">
        <v>-0.19</v>
      </c>
      <c r="AV174" s="212" t="n">
        <v>-0.29</v>
      </c>
      <c r="AW174" s="212" t="n">
        <v>0</v>
      </c>
      <c r="AX174" s="212" t="n">
        <v>0</v>
      </c>
      <c r="AY174" s="212" t="n">
        <v>0.295</v>
      </c>
      <c r="AZ174" s="212" t="n">
        <v>-0.31</v>
      </c>
      <c r="BA174" s="212" t="n">
        <v>-0.0825</v>
      </c>
      <c r="BC174" s="212" t="n">
        <v>-0.0825</v>
      </c>
      <c r="BD174" s="212" t="n">
        <v>-0.035</v>
      </c>
      <c r="BE174" s="212" t="n">
        <v>-0.0825</v>
      </c>
      <c r="BF174" s="212" t="n">
        <v>-0.012</v>
      </c>
      <c r="BG174" s="212" t="n">
        <v>-0.0405</v>
      </c>
      <c r="BH174" s="212" t="n">
        <v>-0.0175</v>
      </c>
      <c r="BI174" s="212" t="n">
        <v>-0.0625</v>
      </c>
      <c r="BJ174" s="212" t="n">
        <v>-0.17</v>
      </c>
      <c r="BK174" s="212" t="n">
        <v>0.1475</v>
      </c>
      <c r="BL174" s="212" t="n">
        <v>0.278</v>
      </c>
      <c r="BM174" s="212" t="n">
        <v>0.278</v>
      </c>
      <c r="BN174" s="212" t="n">
        <v>0.29</v>
      </c>
    </row>
    <row r="175" customFormat="false" ht="12.75" hidden="false" customHeight="false" outlineLevel="0" collapsed="false">
      <c r="C175" s="244"/>
      <c r="G175" s="200" t="n">
        <v>41913</v>
      </c>
      <c r="H175" s="0" t="n">
        <v>3.422</v>
      </c>
      <c r="I175" s="215" t="n">
        <v>0.15</v>
      </c>
      <c r="J175" s="212" t="n">
        <v>0.070273783446347</v>
      </c>
      <c r="K175" s="212" t="n">
        <v>-0.195</v>
      </c>
      <c r="L175" s="212" t="n">
        <v>-0.2</v>
      </c>
      <c r="M175" s="252" t="n">
        <v>-0.19</v>
      </c>
      <c r="N175" s="252" t="n">
        <v>-0.28</v>
      </c>
      <c r="O175" s="212" t="n">
        <v>-0.08</v>
      </c>
      <c r="P175" s="212" t="n">
        <v>-0.03</v>
      </c>
      <c r="Q175" s="212" t="n">
        <v>-0.0555</v>
      </c>
      <c r="R175" s="212" t="n">
        <v>-0.165</v>
      </c>
      <c r="S175" s="212" t="n">
        <v>-0.195</v>
      </c>
      <c r="T175" s="212" t="n">
        <v>-0.195</v>
      </c>
      <c r="U175" s="212" t="n">
        <v>-0.05875</v>
      </c>
      <c r="V175" s="212" t="n">
        <v>-0.035</v>
      </c>
      <c r="W175" s="212" t="n">
        <v>0.263</v>
      </c>
      <c r="X175" s="212" t="n">
        <v>0.263</v>
      </c>
      <c r="Y175" s="212" t="n">
        <v>0.168</v>
      </c>
      <c r="Z175" s="212" t="n">
        <v>0</v>
      </c>
      <c r="AA175" s="212" t="n">
        <v>0.1875</v>
      </c>
      <c r="AB175" s="212" t="n">
        <v>0.215</v>
      </c>
      <c r="AC175" s="212" t="n">
        <v>-0.009499999</v>
      </c>
      <c r="AD175" s="212" t="n">
        <v>-0.01775</v>
      </c>
      <c r="AE175" s="212" t="n">
        <v>-0.0055</v>
      </c>
      <c r="AF175" s="212" t="n">
        <v>-0.0205</v>
      </c>
      <c r="AG175" s="212" t="n">
        <v>0.005</v>
      </c>
      <c r="AH175" s="212" t="n">
        <v>0.0165</v>
      </c>
      <c r="AI175" s="212" t="n">
        <v>-0.0625</v>
      </c>
      <c r="AJ175" s="212" t="n">
        <v>-0.033</v>
      </c>
      <c r="AK175" s="212" t="n">
        <v>-0.0415</v>
      </c>
      <c r="AL175" s="212" t="n">
        <v>-0.012</v>
      </c>
      <c r="AM175" s="212" t="n">
        <v>-0.044</v>
      </c>
      <c r="AN175" s="212" t="n">
        <v>-0.0825</v>
      </c>
      <c r="AO175" s="212" t="n">
        <v>-0.003999999</v>
      </c>
      <c r="AP175" s="212" t="n">
        <v>0.0065</v>
      </c>
      <c r="AQ175" s="212" t="n">
        <v>0.461</v>
      </c>
      <c r="AR175" s="212" t="n">
        <v>0.0075</v>
      </c>
      <c r="AS175" s="212" t="n">
        <v>-0.31</v>
      </c>
      <c r="AT175" s="212" t="n">
        <v>-0.12</v>
      </c>
      <c r="AU175" s="212" t="n">
        <v>-0.19</v>
      </c>
      <c r="AV175" s="212" t="n">
        <v>-0.29</v>
      </c>
      <c r="AW175" s="212" t="n">
        <v>0</v>
      </c>
      <c r="AX175" s="212" t="n">
        <v>0</v>
      </c>
      <c r="AY175" s="212" t="n">
        <v>0.295</v>
      </c>
      <c r="AZ175" s="212" t="n">
        <v>-0.31</v>
      </c>
      <c r="BA175" s="212" t="n">
        <v>-0.0925</v>
      </c>
      <c r="BC175" s="212" t="n">
        <v>-0.0925</v>
      </c>
      <c r="BD175" s="212" t="n">
        <v>-0.035</v>
      </c>
      <c r="BE175" s="212" t="n">
        <v>-0.085</v>
      </c>
      <c r="BF175" s="212" t="n">
        <v>-0.012</v>
      </c>
      <c r="BG175" s="212" t="n">
        <v>-0.0405</v>
      </c>
      <c r="BH175" s="212" t="n">
        <v>-0.0275</v>
      </c>
      <c r="BI175" s="212" t="n">
        <v>-0.0625</v>
      </c>
      <c r="BJ175" s="212" t="n">
        <v>-0.17</v>
      </c>
      <c r="BK175" s="212" t="n">
        <v>0.1475</v>
      </c>
      <c r="BL175" s="212" t="n">
        <v>0.293</v>
      </c>
      <c r="BM175" s="212" t="n">
        <v>0.293</v>
      </c>
      <c r="BN175" s="212" t="n">
        <v>0.3625</v>
      </c>
    </row>
    <row r="176" customFormat="false" ht="12.75" hidden="false" customHeight="false" outlineLevel="0" collapsed="false">
      <c r="C176" s="244"/>
      <c r="G176" s="200" t="n">
        <v>41944</v>
      </c>
      <c r="H176" s="0" t="n">
        <v>3.459</v>
      </c>
      <c r="I176" s="215" t="n">
        <v>0.15</v>
      </c>
      <c r="J176" s="212" t="n">
        <v>0.070275947856354</v>
      </c>
      <c r="K176" s="212" t="n">
        <v>-0.19</v>
      </c>
      <c r="L176" s="212" t="n">
        <v>-0.195</v>
      </c>
      <c r="M176" s="252" t="n">
        <v>-0.1525</v>
      </c>
      <c r="N176" s="252" t="n">
        <v>-0.275</v>
      </c>
      <c r="O176" s="212" t="n">
        <v>-0.0425</v>
      </c>
      <c r="P176" s="212" t="n">
        <v>-0.03</v>
      </c>
      <c r="Q176" s="212" t="n">
        <v>-0.07</v>
      </c>
      <c r="R176" s="212" t="n">
        <v>-0.16</v>
      </c>
      <c r="S176" s="212" t="n">
        <v>-0.19</v>
      </c>
      <c r="T176" s="212" t="n">
        <v>-0.19</v>
      </c>
      <c r="U176" s="212" t="n">
        <v>-0.0785</v>
      </c>
      <c r="V176" s="212" t="n">
        <v>-0.0345</v>
      </c>
      <c r="W176" s="212" t="n">
        <v>0.325</v>
      </c>
      <c r="X176" s="212" t="n">
        <v>0.325</v>
      </c>
      <c r="Y176" s="212" t="n">
        <v>0.23</v>
      </c>
      <c r="Z176" s="212" t="n">
        <v>0</v>
      </c>
      <c r="AA176" s="212" t="n">
        <v>0.27</v>
      </c>
      <c r="AB176" s="212" t="n">
        <v>0.2875</v>
      </c>
      <c r="AC176" s="212" t="n">
        <v>-0.0125</v>
      </c>
      <c r="AD176" s="212" t="n">
        <v>-0.031</v>
      </c>
      <c r="AE176" s="212" t="n">
        <v>-0.0045</v>
      </c>
      <c r="AF176" s="212" t="n">
        <v>-0.0195</v>
      </c>
      <c r="AG176" s="212" t="n">
        <v>0.005</v>
      </c>
      <c r="AH176" s="212" t="n">
        <v>0.0085</v>
      </c>
      <c r="AI176" s="212" t="n">
        <v>-0.065</v>
      </c>
      <c r="AJ176" s="212" t="n">
        <v>-0.033</v>
      </c>
      <c r="AK176" s="212" t="n">
        <v>-0.0445</v>
      </c>
      <c r="AL176" s="212" t="n">
        <v>-0.008499999</v>
      </c>
      <c r="AM176" s="212" t="n">
        <v>-0.059</v>
      </c>
      <c r="AN176" s="212" t="n">
        <v>-0.1225</v>
      </c>
      <c r="AO176" s="212" t="n">
        <v>0.0035</v>
      </c>
      <c r="AP176" s="212" t="n">
        <v>0.016</v>
      </c>
      <c r="AQ176" s="212" t="n">
        <v>0.7675</v>
      </c>
      <c r="AR176" s="212" t="n">
        <v>-0.0325</v>
      </c>
      <c r="AS176" s="212" t="n">
        <v>-0.235</v>
      </c>
      <c r="AT176" s="212" t="n">
        <v>-0.1325</v>
      </c>
      <c r="AU176" s="212" t="n">
        <v>-0.19</v>
      </c>
      <c r="AV176" s="212" t="n">
        <v>0</v>
      </c>
      <c r="AW176" s="212" t="n">
        <v>0</v>
      </c>
      <c r="AX176" s="212" t="n">
        <v>0</v>
      </c>
      <c r="AY176" s="212" t="n">
        <v>0.12</v>
      </c>
      <c r="AZ176" s="212" t="n">
        <v>-0.235</v>
      </c>
      <c r="BA176" s="212" t="n">
        <v>-0.0975</v>
      </c>
      <c r="BC176" s="212" t="n">
        <v>-0.0975</v>
      </c>
      <c r="BD176" s="212" t="n">
        <v>-0.0345</v>
      </c>
      <c r="BE176" s="212" t="n">
        <v>-0.0825</v>
      </c>
      <c r="BF176" s="212" t="n">
        <v>-0.0135</v>
      </c>
      <c r="BG176" s="212" t="n">
        <v>-0.055</v>
      </c>
      <c r="BH176" s="212" t="n">
        <v>-0.0675</v>
      </c>
      <c r="BI176" s="212" t="n">
        <v>-0.065</v>
      </c>
      <c r="BJ176" s="212" t="n">
        <v>-0.17</v>
      </c>
      <c r="BK176" s="212" t="n">
        <v>0</v>
      </c>
      <c r="BL176" s="212" t="n">
        <v>0.37</v>
      </c>
      <c r="BM176" s="212" t="n">
        <v>0.37</v>
      </c>
      <c r="BN176" s="212" t="n">
        <v>0.465</v>
      </c>
    </row>
    <row r="177" customFormat="false" ht="12.75" hidden="false" customHeight="false" outlineLevel="0" collapsed="false">
      <c r="C177" s="244"/>
      <c r="G177" s="200" t="n">
        <v>41974</v>
      </c>
      <c r="H177" s="0" t="n">
        <v>3.508</v>
      </c>
      <c r="I177" s="215" t="n">
        <v>0.15</v>
      </c>
      <c r="J177" s="212" t="n">
        <v>0.070278042446684</v>
      </c>
      <c r="K177" s="212" t="n">
        <v>-0.1975</v>
      </c>
      <c r="L177" s="212" t="n">
        <v>-0.2025</v>
      </c>
      <c r="M177" s="252" t="n">
        <v>-0.145</v>
      </c>
      <c r="N177" s="252" t="n">
        <v>-0.2825</v>
      </c>
      <c r="O177" s="212" t="n">
        <v>-0.035</v>
      </c>
      <c r="P177" s="212" t="n">
        <v>-0.03</v>
      </c>
      <c r="Q177" s="212" t="n">
        <v>-0.07</v>
      </c>
      <c r="R177" s="212" t="n">
        <v>-0.1675</v>
      </c>
      <c r="S177" s="212" t="n">
        <v>-0.1975</v>
      </c>
      <c r="T177" s="212" t="n">
        <v>-0.1975</v>
      </c>
      <c r="U177" s="212" t="n">
        <v>-0.08975</v>
      </c>
      <c r="V177" s="212" t="n">
        <v>-0.0345</v>
      </c>
      <c r="W177" s="212" t="n">
        <v>0.365</v>
      </c>
      <c r="X177" s="212" t="n">
        <v>0.365</v>
      </c>
      <c r="Y177" s="212" t="n">
        <v>0.27</v>
      </c>
      <c r="Z177" s="212" t="n">
        <v>0</v>
      </c>
      <c r="AA177" s="212" t="n">
        <v>0.305</v>
      </c>
      <c r="AB177" s="212" t="n">
        <v>0.3375</v>
      </c>
      <c r="AC177" s="212" t="n">
        <v>-0.0125</v>
      </c>
      <c r="AD177" s="212" t="n">
        <v>-0.0235</v>
      </c>
      <c r="AE177" s="212" t="n">
        <v>-0.0045</v>
      </c>
      <c r="AF177" s="212" t="n">
        <v>-0.0195</v>
      </c>
      <c r="AG177" s="212" t="n">
        <v>0.005</v>
      </c>
      <c r="AH177" s="212" t="n">
        <v>0.0085</v>
      </c>
      <c r="AI177" s="212" t="n">
        <v>-0.065</v>
      </c>
      <c r="AJ177" s="212" t="n">
        <v>-0.033</v>
      </c>
      <c r="AK177" s="212" t="n">
        <v>-0.0445</v>
      </c>
      <c r="AL177" s="212" t="n">
        <v>-0.008499999</v>
      </c>
      <c r="AM177" s="212" t="n">
        <v>-0.059</v>
      </c>
      <c r="AN177" s="212" t="n">
        <v>-0.145</v>
      </c>
      <c r="AO177" s="212" t="n">
        <v>0.0035</v>
      </c>
      <c r="AP177" s="212" t="n">
        <v>0.016</v>
      </c>
      <c r="AQ177" s="212" t="n">
        <v>1.19</v>
      </c>
      <c r="AR177" s="212" t="n">
        <v>-0.055</v>
      </c>
      <c r="AS177" s="212" t="n">
        <v>-0.235</v>
      </c>
      <c r="AT177" s="212" t="n">
        <v>-0.1275</v>
      </c>
      <c r="AU177" s="212" t="n">
        <v>-0.19</v>
      </c>
      <c r="AV177" s="212" t="n">
        <v>0.06</v>
      </c>
      <c r="AW177" s="212" t="n">
        <v>0</v>
      </c>
      <c r="AX177" s="212" t="n">
        <v>0</v>
      </c>
      <c r="AY177" s="212" t="n">
        <v>0.12</v>
      </c>
      <c r="AZ177" s="212" t="n">
        <v>-0.235</v>
      </c>
      <c r="BA177" s="212" t="n">
        <v>-0.1275</v>
      </c>
      <c r="BC177" s="212" t="n">
        <v>-0.1275</v>
      </c>
      <c r="BD177" s="212" t="n">
        <v>-0.0345</v>
      </c>
      <c r="BE177" s="212" t="n">
        <v>-0.1175</v>
      </c>
      <c r="BF177" s="212" t="n">
        <v>-0.0135</v>
      </c>
      <c r="BG177" s="212" t="n">
        <v>-0.055</v>
      </c>
      <c r="BH177" s="212" t="n">
        <v>-0.09</v>
      </c>
      <c r="BI177" s="212" t="n">
        <v>-0.065</v>
      </c>
      <c r="BJ177" s="212" t="n">
        <v>-0.17</v>
      </c>
      <c r="BK177" s="212" t="n">
        <v>0</v>
      </c>
      <c r="BL177" s="212" t="n">
        <v>0.41</v>
      </c>
      <c r="BM177" s="212" t="n">
        <v>0.41</v>
      </c>
      <c r="BN177" s="212" t="n">
        <v>0.8</v>
      </c>
    </row>
    <row r="178" customFormat="false" ht="12.75" hidden="false" customHeight="false" outlineLevel="0" collapsed="false">
      <c r="C178" s="244"/>
      <c r="G178" s="200" t="n">
        <v>42005</v>
      </c>
      <c r="H178" s="0" t="n">
        <v>3.836</v>
      </c>
      <c r="I178" s="215" t="n">
        <v>0.15</v>
      </c>
      <c r="J178" s="212" t="n">
        <v>0.070280206856693</v>
      </c>
      <c r="K178" s="212" t="n">
        <v>-0.2</v>
      </c>
      <c r="L178" s="212" t="n">
        <v>-0.205</v>
      </c>
      <c r="M178" s="252" t="n">
        <v>-0.13</v>
      </c>
      <c r="N178" s="252" t="n">
        <v>-0.265</v>
      </c>
      <c r="O178" s="212" t="n">
        <v>-0.02</v>
      </c>
      <c r="P178" s="212" t="n">
        <v>-0.03</v>
      </c>
      <c r="Q178" s="212" t="n">
        <v>-0.07</v>
      </c>
      <c r="R178" s="212" t="n">
        <v>-0.17</v>
      </c>
      <c r="S178" s="212" t="n">
        <v>-0.2</v>
      </c>
      <c r="T178" s="212" t="n">
        <v>-0.2</v>
      </c>
      <c r="U178" s="212" t="n">
        <v>-0.09</v>
      </c>
      <c r="V178" s="212" t="n">
        <v>-0.0325</v>
      </c>
      <c r="W178" s="212" t="n">
        <v>0.375</v>
      </c>
      <c r="X178" s="212" t="n">
        <v>0.375</v>
      </c>
      <c r="Y178" s="212" t="n">
        <v>0.28</v>
      </c>
      <c r="Z178" s="212" t="n">
        <v>0</v>
      </c>
      <c r="AA178" s="212" t="n">
        <v>0.305</v>
      </c>
      <c r="AB178" s="212" t="n">
        <v>0.4375</v>
      </c>
      <c r="AC178" s="212" t="n">
        <v>-0.007999999</v>
      </c>
      <c r="AD178" s="212" t="n">
        <v>-0.0235</v>
      </c>
      <c r="AE178" s="212" t="n">
        <v>-0.0045</v>
      </c>
      <c r="AF178" s="212" t="n">
        <v>-0.0195</v>
      </c>
      <c r="AG178" s="212" t="n">
        <v>0.005</v>
      </c>
      <c r="AH178" s="212" t="n">
        <v>0.0085</v>
      </c>
      <c r="AI178" s="212" t="n">
        <v>-0.065</v>
      </c>
      <c r="AJ178" s="212" t="n">
        <v>-0.031</v>
      </c>
      <c r="AK178" s="212" t="n">
        <v>-0.0445</v>
      </c>
      <c r="AL178" s="212" t="n">
        <v>-0.008499999</v>
      </c>
      <c r="AM178" s="212" t="n">
        <v>-0.052</v>
      </c>
      <c r="AN178" s="212" t="n">
        <v>-0.1475</v>
      </c>
      <c r="AO178" s="212" t="n">
        <v>0.0055</v>
      </c>
      <c r="AP178" s="212" t="n">
        <v>0.016</v>
      </c>
      <c r="AQ178" s="212" t="n">
        <v>1.525</v>
      </c>
      <c r="AR178" s="212" t="n">
        <v>-0.0575</v>
      </c>
      <c r="AS178" s="212" t="n">
        <v>-0.23</v>
      </c>
      <c r="AT178" s="212" t="n">
        <v>-0.1275</v>
      </c>
      <c r="AU178" s="212" t="n">
        <v>-0.19</v>
      </c>
      <c r="AW178" s="212" t="n">
        <v>0</v>
      </c>
      <c r="AX178" s="212" t="n">
        <v>0</v>
      </c>
      <c r="AY178" s="212" t="n">
        <v>0.12</v>
      </c>
      <c r="AZ178" s="212" t="n">
        <v>-0.23</v>
      </c>
      <c r="BA178" s="212" t="n">
        <v>-0.1125</v>
      </c>
      <c r="BC178" s="212" t="n">
        <v>-0.1125</v>
      </c>
      <c r="BD178" s="212" t="n">
        <v>-0.0325</v>
      </c>
      <c r="BE178" s="212" t="n">
        <v>-0.123</v>
      </c>
      <c r="BF178" s="212" t="n">
        <v>-0.0135</v>
      </c>
      <c r="BG178" s="212" t="n">
        <v>-0.055</v>
      </c>
      <c r="BH178" s="212" t="n">
        <v>-0.0925</v>
      </c>
      <c r="BI178" s="212" t="n">
        <v>-0.065</v>
      </c>
      <c r="BJ178" s="212" t="n">
        <v>-0.17</v>
      </c>
      <c r="BK178" s="212" t="n">
        <v>0</v>
      </c>
      <c r="BL178" s="212" t="n">
        <v>0.42</v>
      </c>
      <c r="BM178" s="212" t="n">
        <v>0.42</v>
      </c>
      <c r="BN178" s="212" t="n">
        <v>0.975</v>
      </c>
    </row>
    <row r="179" customFormat="false" ht="12.75" hidden="false" customHeight="false" outlineLevel="0" collapsed="false">
      <c r="C179" s="244"/>
      <c r="G179" s="200" t="n">
        <v>42036</v>
      </c>
      <c r="H179" s="0" t="n">
        <v>3.742</v>
      </c>
      <c r="I179" s="215" t="n">
        <v>0.15</v>
      </c>
      <c r="J179" s="212" t="n">
        <v>0.070282371266705</v>
      </c>
      <c r="K179" s="212" t="n">
        <v>-0.2025</v>
      </c>
      <c r="L179" s="212" t="n">
        <v>-0.2075</v>
      </c>
      <c r="M179" s="252" t="n">
        <v>-0.13</v>
      </c>
      <c r="N179" s="252" t="n">
        <v>-0.2675</v>
      </c>
      <c r="O179" s="212" t="n">
        <v>-0.02</v>
      </c>
      <c r="P179" s="212" t="n">
        <v>-0.03</v>
      </c>
      <c r="Q179" s="212" t="n">
        <v>-0.07</v>
      </c>
      <c r="R179" s="212" t="n">
        <v>-0.1725</v>
      </c>
      <c r="S179" s="212" t="n">
        <v>-0.2025</v>
      </c>
      <c r="T179" s="212" t="n">
        <v>-0.2025</v>
      </c>
      <c r="U179" s="212" t="n">
        <v>-0.08125</v>
      </c>
      <c r="V179" s="212" t="n">
        <v>-0.0325</v>
      </c>
      <c r="W179" s="212" t="n">
        <v>0.35</v>
      </c>
      <c r="X179" s="212" t="n">
        <v>0.35</v>
      </c>
      <c r="Y179" s="212" t="n">
        <v>0.255</v>
      </c>
      <c r="Z179" s="212" t="n">
        <v>0</v>
      </c>
      <c r="AA179" s="212" t="n">
        <v>0.305</v>
      </c>
      <c r="AB179" s="212" t="n">
        <v>0.435</v>
      </c>
      <c r="AC179" s="212" t="n">
        <v>-0.007999999</v>
      </c>
      <c r="AD179" s="212" t="n">
        <v>-0.0235</v>
      </c>
      <c r="AE179" s="212" t="n">
        <v>-0.0045</v>
      </c>
      <c r="AF179" s="212" t="n">
        <v>-0.0195</v>
      </c>
      <c r="AG179" s="212" t="n">
        <v>0.005</v>
      </c>
      <c r="AH179" s="212" t="n">
        <v>0.0085</v>
      </c>
      <c r="AI179" s="212" t="n">
        <v>-0.065</v>
      </c>
      <c r="AJ179" s="212" t="n">
        <v>-0.031</v>
      </c>
      <c r="AK179" s="212" t="n">
        <v>-0.0445</v>
      </c>
      <c r="AL179" s="212" t="n">
        <v>-0.008499999</v>
      </c>
      <c r="AM179" s="212" t="n">
        <v>-0.052</v>
      </c>
      <c r="AN179" s="212" t="n">
        <v>-0.13</v>
      </c>
      <c r="AO179" s="212" t="n">
        <v>0.0055</v>
      </c>
      <c r="AP179" s="212" t="n">
        <v>0.016</v>
      </c>
      <c r="AQ179" s="212" t="n">
        <v>1.455</v>
      </c>
      <c r="AR179" s="212" t="n">
        <v>-0.04</v>
      </c>
      <c r="AS179" s="212" t="n">
        <v>-0.23</v>
      </c>
      <c r="AT179" s="212" t="n">
        <v>-0.1275</v>
      </c>
      <c r="AU179" s="212" t="n">
        <v>-0.19</v>
      </c>
      <c r="AW179" s="212" t="n">
        <v>0</v>
      </c>
      <c r="AX179" s="212" t="n">
        <v>0</v>
      </c>
      <c r="AY179" s="212" t="n">
        <v>0.12</v>
      </c>
      <c r="AZ179" s="212" t="n">
        <v>-0.23</v>
      </c>
      <c r="BA179" s="212" t="n">
        <v>-0.115</v>
      </c>
      <c r="BC179" s="212" t="n">
        <v>-0.115</v>
      </c>
      <c r="BD179" s="212" t="n">
        <v>-0.0325</v>
      </c>
      <c r="BE179" s="212" t="n">
        <v>-0.1055</v>
      </c>
      <c r="BF179" s="212" t="n">
        <v>-0.0135</v>
      </c>
      <c r="BG179" s="212" t="n">
        <v>-0.055</v>
      </c>
      <c r="BH179" s="212" t="n">
        <v>-0.075</v>
      </c>
      <c r="BI179" s="212" t="n">
        <v>-0.065</v>
      </c>
      <c r="BJ179" s="212" t="n">
        <v>-0.17</v>
      </c>
      <c r="BK179" s="212" t="n">
        <v>0</v>
      </c>
      <c r="BL179" s="212" t="n">
        <v>0.395</v>
      </c>
      <c r="BM179" s="212" t="n">
        <v>0.395</v>
      </c>
      <c r="BN179" s="212" t="n">
        <v>0.975</v>
      </c>
    </row>
    <row r="180" customFormat="false" ht="12.75" hidden="false" customHeight="false" outlineLevel="0" collapsed="false">
      <c r="C180" s="244"/>
      <c r="G180" s="200" t="n">
        <v>42064</v>
      </c>
      <c r="H180" s="0" t="n">
        <v>3.608</v>
      </c>
      <c r="I180" s="215" t="n">
        <v>0.15</v>
      </c>
      <c r="J180" s="212" t="n">
        <v>0.070284326217684</v>
      </c>
      <c r="K180" s="212" t="n">
        <v>-0.205</v>
      </c>
      <c r="L180" s="212" t="n">
        <v>-0.21</v>
      </c>
      <c r="M180" s="252" t="n">
        <v>-0.13</v>
      </c>
      <c r="N180" s="252" t="n">
        <v>-0.27</v>
      </c>
      <c r="O180" s="212" t="n">
        <v>-0.02</v>
      </c>
      <c r="P180" s="212" t="n">
        <v>-0.03</v>
      </c>
      <c r="Q180" s="212" t="n">
        <v>-0.07</v>
      </c>
      <c r="R180" s="212" t="n">
        <v>-0.175</v>
      </c>
      <c r="S180" s="212" t="n">
        <v>-0.205</v>
      </c>
      <c r="T180" s="212" t="n">
        <v>-0.205</v>
      </c>
      <c r="U180" s="212" t="n">
        <v>-0.075</v>
      </c>
      <c r="V180" s="212" t="n">
        <v>-0.0325</v>
      </c>
      <c r="W180" s="212" t="n">
        <v>0.348</v>
      </c>
      <c r="X180" s="212" t="n">
        <v>0.348</v>
      </c>
      <c r="Y180" s="212" t="n">
        <v>0.253</v>
      </c>
      <c r="Z180" s="212" t="n">
        <v>0</v>
      </c>
      <c r="AA180" s="212" t="n">
        <v>0.265</v>
      </c>
      <c r="AB180" s="212" t="n">
        <v>0.3025</v>
      </c>
      <c r="AC180" s="212" t="n">
        <v>-0.007999999</v>
      </c>
      <c r="AD180" s="212" t="n">
        <v>-0.0235</v>
      </c>
      <c r="AE180" s="212" t="n">
        <v>0.014</v>
      </c>
      <c r="AF180" s="212" t="n">
        <v>0.000999999999999994</v>
      </c>
      <c r="AG180" s="212" t="n">
        <v>0.005</v>
      </c>
      <c r="AH180" s="212" t="n">
        <v>0.0085</v>
      </c>
      <c r="AI180" s="212" t="n">
        <v>-0.065</v>
      </c>
      <c r="AJ180" s="212" t="n">
        <v>-0.031</v>
      </c>
      <c r="AK180" s="212" t="n">
        <v>-0.0445</v>
      </c>
      <c r="AL180" s="212" t="n">
        <v>-0.008499999</v>
      </c>
      <c r="AM180" s="212" t="n">
        <v>-0.059</v>
      </c>
      <c r="AN180" s="212" t="n">
        <v>-0.1175</v>
      </c>
      <c r="AO180" s="212" t="n">
        <v>0.0055</v>
      </c>
      <c r="AP180" s="212" t="n">
        <v>0.016</v>
      </c>
      <c r="AQ180" s="212" t="n">
        <v>0.835</v>
      </c>
      <c r="AR180" s="212" t="n">
        <v>-0.0275</v>
      </c>
      <c r="AS180" s="212" t="n">
        <v>-0.23</v>
      </c>
      <c r="AT180" s="212" t="n">
        <v>-0.1325</v>
      </c>
      <c r="AU180" s="212" t="n">
        <v>-0.19</v>
      </c>
      <c r="AW180" s="212" t="n">
        <v>0</v>
      </c>
      <c r="AX180" s="212" t="n">
        <v>0</v>
      </c>
      <c r="AY180" s="212" t="n">
        <v>0.12</v>
      </c>
      <c r="AZ180" s="212" t="n">
        <v>-0.23</v>
      </c>
      <c r="BA180" s="212" t="n">
        <v>-0.095</v>
      </c>
      <c r="BC180" s="212" t="n">
        <v>-0.095</v>
      </c>
      <c r="BD180" s="212" t="n">
        <v>-0.0325</v>
      </c>
      <c r="BE180" s="212" t="n">
        <v>-0.088</v>
      </c>
      <c r="BF180" s="212" t="n">
        <v>-0.0135</v>
      </c>
      <c r="BG180" s="212" t="n">
        <v>-0.055</v>
      </c>
      <c r="BH180" s="212" t="n">
        <v>-0.0625</v>
      </c>
      <c r="BI180" s="212" t="n">
        <v>-0.065</v>
      </c>
      <c r="BJ180" s="212" t="n">
        <v>-0.17</v>
      </c>
      <c r="BK180" s="212" t="n">
        <v>0</v>
      </c>
      <c r="BL180" s="212" t="n">
        <v>0.393</v>
      </c>
      <c r="BM180" s="212" t="n">
        <v>0.393</v>
      </c>
      <c r="BN180" s="212" t="n">
        <v>0.6075</v>
      </c>
    </row>
    <row r="181" customFormat="false" ht="12.75" hidden="false" customHeight="false" outlineLevel="0" collapsed="false">
      <c r="C181" s="244"/>
      <c r="G181" s="200" t="n">
        <v>42095</v>
      </c>
      <c r="H181" s="0" t="n">
        <v>3.466</v>
      </c>
      <c r="I181" s="215" t="n">
        <v>0.15</v>
      </c>
      <c r="J181" s="212" t="n">
        <v>0.070286490627697</v>
      </c>
      <c r="K181" s="212" t="n">
        <v>-0.195</v>
      </c>
      <c r="L181" s="212" t="n">
        <v>-0.2</v>
      </c>
      <c r="M181" s="252" t="n">
        <v>-0.175</v>
      </c>
      <c r="N181" s="252" t="n">
        <v>-0.26</v>
      </c>
      <c r="O181" s="212" t="n">
        <v>-0.065</v>
      </c>
      <c r="P181" s="212" t="n">
        <v>-0.03</v>
      </c>
      <c r="Q181" s="212" t="n">
        <v>-0.053</v>
      </c>
      <c r="R181" s="212" t="n">
        <v>-0.165</v>
      </c>
      <c r="S181" s="212" t="n">
        <v>-0.195</v>
      </c>
      <c r="T181" s="212" t="n">
        <v>-0.195</v>
      </c>
      <c r="U181" s="212" t="n">
        <v>-0.0525</v>
      </c>
      <c r="V181" s="212" t="n">
        <v>-0.03</v>
      </c>
      <c r="W181" s="212" t="n">
        <v>0.253</v>
      </c>
      <c r="X181" s="212" t="n">
        <v>0.253</v>
      </c>
      <c r="Y181" s="212" t="n">
        <v>0.158</v>
      </c>
      <c r="Z181" s="212" t="n">
        <v>0</v>
      </c>
      <c r="AA181" s="212" t="n">
        <v>0.195</v>
      </c>
      <c r="AB181" s="212" t="n">
        <v>0.25</v>
      </c>
      <c r="AC181" s="212" t="n">
        <v>-0.007499999</v>
      </c>
      <c r="AD181" s="212" t="n">
        <v>-0.016</v>
      </c>
      <c r="AE181" s="212" t="n">
        <v>0.014</v>
      </c>
      <c r="AF181" s="212" t="n">
        <v>0.000999999999999994</v>
      </c>
      <c r="AG181" s="212" t="n">
        <v>0.005</v>
      </c>
      <c r="AH181" s="212" t="n">
        <v>0.0185</v>
      </c>
      <c r="AI181" s="212" t="n">
        <v>-0.0625</v>
      </c>
      <c r="AJ181" s="212" t="n">
        <v>-0.0335</v>
      </c>
      <c r="AK181" s="212" t="n">
        <v>-0.042</v>
      </c>
      <c r="AL181" s="212" t="n">
        <v>-0.011</v>
      </c>
      <c r="AM181" s="212" t="n">
        <v>-0.052</v>
      </c>
      <c r="AN181" s="212" t="n">
        <v>-0.075</v>
      </c>
      <c r="AO181" s="212" t="n">
        <v>-0.001999999</v>
      </c>
      <c r="AP181" s="212" t="n">
        <v>0.0065</v>
      </c>
      <c r="AQ181" s="212" t="n">
        <v>0.45</v>
      </c>
      <c r="AR181" s="212" t="n">
        <v>0.015</v>
      </c>
      <c r="AS181" s="212" t="n">
        <v>0</v>
      </c>
      <c r="AT181" s="212" t="n">
        <v>-0.12</v>
      </c>
      <c r="AU181" s="212" t="n">
        <v>-0.19</v>
      </c>
      <c r="AW181" s="212" t="n">
        <v>0</v>
      </c>
      <c r="AX181" s="212" t="n">
        <v>0</v>
      </c>
      <c r="AY181" s="212" t="n">
        <v>0.295</v>
      </c>
      <c r="AZ181" s="212" t="n">
        <v>0</v>
      </c>
      <c r="BA181" s="212" t="n">
        <v>-0.0905</v>
      </c>
      <c r="BC181" s="212" t="n">
        <v>-0.0905</v>
      </c>
      <c r="BD181" s="212" t="n">
        <v>-0.03</v>
      </c>
      <c r="BE181" s="212" t="n">
        <v>-0.0805</v>
      </c>
      <c r="BF181" s="212" t="n">
        <v>-0.011</v>
      </c>
      <c r="BG181" s="212" t="n">
        <v>-0.038</v>
      </c>
      <c r="BH181" s="212" t="n">
        <v>-0.02</v>
      </c>
      <c r="BI181" s="212" t="n">
        <v>-0.0625</v>
      </c>
      <c r="BJ181" s="212" t="n">
        <v>-0.17</v>
      </c>
      <c r="BK181" s="212" t="n">
        <v>0</v>
      </c>
      <c r="BL181" s="212" t="n">
        <v>0.283</v>
      </c>
      <c r="BM181" s="212" t="n">
        <v>0.283</v>
      </c>
      <c r="BN181" s="212" t="n">
        <v>0.355</v>
      </c>
    </row>
    <row r="182" customFormat="false" ht="12.75" hidden="false" customHeight="false" outlineLevel="0" collapsed="false">
      <c r="C182" s="244"/>
      <c r="G182" s="200" t="n">
        <v>42125</v>
      </c>
      <c r="H182" s="0" t="n">
        <v>3.463</v>
      </c>
      <c r="I182" s="215" t="n">
        <v>0.15</v>
      </c>
      <c r="J182" s="212" t="n">
        <v>0.070288585218035</v>
      </c>
      <c r="K182" s="212" t="n">
        <v>-0.195</v>
      </c>
      <c r="L182" s="212" t="n">
        <v>-0.2</v>
      </c>
      <c r="M182" s="252" t="n">
        <v>-0.205</v>
      </c>
      <c r="N182" s="252" t="n">
        <v>-0.26</v>
      </c>
      <c r="O182" s="212" t="n">
        <v>-0.08</v>
      </c>
      <c r="P182" s="212" t="n">
        <v>-0.03</v>
      </c>
      <c r="Q182" s="212" t="n">
        <v>-0.053</v>
      </c>
      <c r="R182" s="212" t="n">
        <v>-0.165</v>
      </c>
      <c r="S182" s="212" t="n">
        <v>-0.195</v>
      </c>
      <c r="T182" s="212" t="n">
        <v>-0.195</v>
      </c>
      <c r="U182" s="212" t="n">
        <v>-0.0525</v>
      </c>
      <c r="V182" s="212" t="n">
        <v>-0.03</v>
      </c>
      <c r="W182" s="212" t="n">
        <v>0.263</v>
      </c>
      <c r="X182" s="212" t="n">
        <v>0.263</v>
      </c>
      <c r="Y182" s="212" t="n">
        <v>0.168</v>
      </c>
      <c r="Z182" s="212" t="n">
        <v>0</v>
      </c>
      <c r="AA182" s="212" t="n">
        <v>0.1825</v>
      </c>
      <c r="AB182" s="212" t="n">
        <v>0.2025</v>
      </c>
      <c r="AC182" s="212" t="n">
        <v>-0.007499999</v>
      </c>
      <c r="AD182" s="212" t="n">
        <v>-0.01625</v>
      </c>
      <c r="AE182" s="212" t="n">
        <v>0.01375</v>
      </c>
      <c r="AF182" s="212" t="n">
        <v>-0.001249999</v>
      </c>
      <c r="AG182" s="212" t="n">
        <v>0.005</v>
      </c>
      <c r="AH182" s="212" t="n">
        <v>0.0185</v>
      </c>
      <c r="AI182" s="212" t="n">
        <v>-0.0625</v>
      </c>
      <c r="AJ182" s="212" t="n">
        <v>-0.0335</v>
      </c>
      <c r="AK182" s="212" t="n">
        <v>-0.042</v>
      </c>
      <c r="AL182" s="212" t="n">
        <v>-0.011</v>
      </c>
      <c r="AM182" s="212" t="n">
        <v>-0.052</v>
      </c>
      <c r="AN182" s="212" t="n">
        <v>-0.075</v>
      </c>
      <c r="AO182" s="212" t="n">
        <v>-0.001999999</v>
      </c>
      <c r="AP182" s="212" t="n">
        <v>0.0065</v>
      </c>
      <c r="AQ182" s="212" t="n">
        <v>0.405</v>
      </c>
      <c r="AR182" s="212" t="n">
        <v>0.015</v>
      </c>
      <c r="AS182" s="212" t="n">
        <v>0</v>
      </c>
      <c r="AT182" s="212" t="n">
        <v>-0.12</v>
      </c>
      <c r="AU182" s="212" t="n">
        <v>-0.19</v>
      </c>
      <c r="AW182" s="212" t="n">
        <v>0</v>
      </c>
      <c r="AX182" s="212" t="n">
        <v>0</v>
      </c>
      <c r="AY182" s="212" t="n">
        <v>0.295</v>
      </c>
      <c r="AZ182" s="212" t="n">
        <v>0</v>
      </c>
      <c r="BA182" s="212" t="n">
        <v>-0.088</v>
      </c>
      <c r="BC182" s="212" t="n">
        <v>-0.088</v>
      </c>
      <c r="BD182" s="212" t="n">
        <v>-0.03</v>
      </c>
      <c r="BE182" s="212" t="n">
        <v>-0.0805</v>
      </c>
      <c r="BF182" s="212" t="n">
        <v>-0.011</v>
      </c>
      <c r="BG182" s="212" t="n">
        <v>-0.038</v>
      </c>
      <c r="BH182" s="212" t="n">
        <v>-0.02</v>
      </c>
      <c r="BI182" s="212" t="n">
        <v>-0.0625</v>
      </c>
      <c r="BJ182" s="212" t="n">
        <v>-0.17</v>
      </c>
      <c r="BK182" s="212" t="n">
        <v>0</v>
      </c>
      <c r="BL182" s="212" t="n">
        <v>0.293</v>
      </c>
      <c r="BM182" s="212" t="n">
        <v>0.293</v>
      </c>
      <c r="BN182" s="212" t="n">
        <v>0.2875</v>
      </c>
    </row>
    <row r="183" customFormat="false" ht="12.75" hidden="false" customHeight="false" outlineLevel="0" collapsed="false">
      <c r="C183" s="244"/>
      <c r="G183" s="200" t="n">
        <v>42156</v>
      </c>
      <c r="H183" s="0" t="n">
        <v>3.495</v>
      </c>
      <c r="I183" s="215" t="n">
        <v>0.15</v>
      </c>
      <c r="J183" s="212" t="n">
        <v>0.070290749628052</v>
      </c>
      <c r="K183" s="212" t="n">
        <v>-0.195</v>
      </c>
      <c r="L183" s="212" t="n">
        <v>-0.2</v>
      </c>
      <c r="M183" s="252" t="n">
        <v>-0.215</v>
      </c>
      <c r="N183" s="252" t="n">
        <v>-0.26</v>
      </c>
      <c r="O183" s="212" t="n">
        <v>-0.09</v>
      </c>
      <c r="P183" s="212" t="n">
        <v>-0.03</v>
      </c>
      <c r="Q183" s="212" t="n">
        <v>-0.053</v>
      </c>
      <c r="R183" s="212" t="n">
        <v>-0.165</v>
      </c>
      <c r="S183" s="212" t="n">
        <v>-0.195</v>
      </c>
      <c r="T183" s="212" t="n">
        <v>-0.195</v>
      </c>
      <c r="U183" s="212" t="n">
        <v>-0.05</v>
      </c>
      <c r="V183" s="212" t="n">
        <v>-0.03</v>
      </c>
      <c r="W183" s="212" t="n">
        <v>0.258</v>
      </c>
      <c r="X183" s="212" t="n">
        <v>0.258</v>
      </c>
      <c r="Y183" s="212" t="n">
        <v>0.163</v>
      </c>
      <c r="Z183" s="212" t="n">
        <v>0</v>
      </c>
      <c r="AA183" s="212" t="n">
        <v>0.1825</v>
      </c>
      <c r="AB183" s="212" t="n">
        <v>0.2025</v>
      </c>
      <c r="AC183" s="212" t="n">
        <v>-0.007499999</v>
      </c>
      <c r="AD183" s="212" t="n">
        <v>-0.01625</v>
      </c>
      <c r="AE183" s="212" t="n">
        <v>0.01375</v>
      </c>
      <c r="AF183" s="212" t="n">
        <v>-0.001249999</v>
      </c>
      <c r="AG183" s="212" t="n">
        <v>0.005</v>
      </c>
      <c r="AH183" s="212" t="n">
        <v>0.0185</v>
      </c>
      <c r="AI183" s="212" t="n">
        <v>-0.0625</v>
      </c>
      <c r="AJ183" s="212" t="n">
        <v>-0.0335</v>
      </c>
      <c r="AK183" s="212" t="n">
        <v>-0.042</v>
      </c>
      <c r="AL183" s="212" t="n">
        <v>-0.011</v>
      </c>
      <c r="AM183" s="212" t="n">
        <v>-0.068</v>
      </c>
      <c r="AN183" s="212" t="n">
        <v>-0.07</v>
      </c>
      <c r="AO183" s="212" t="n">
        <v>-0.001999999</v>
      </c>
      <c r="AP183" s="212" t="n">
        <v>0.0065</v>
      </c>
      <c r="AQ183" s="212" t="n">
        <v>0.395</v>
      </c>
      <c r="AR183" s="212" t="n">
        <v>0.02</v>
      </c>
      <c r="AS183" s="212" t="n">
        <v>0</v>
      </c>
      <c r="AT183" s="212" t="n">
        <v>-0.12</v>
      </c>
      <c r="AU183" s="212" t="n">
        <v>-0.19</v>
      </c>
      <c r="AW183" s="212" t="n">
        <v>0</v>
      </c>
      <c r="AX183" s="212" t="n">
        <v>0</v>
      </c>
      <c r="AY183" s="212" t="n">
        <v>0.295</v>
      </c>
      <c r="AZ183" s="212" t="n">
        <v>0</v>
      </c>
      <c r="BA183" s="212" t="n">
        <v>-0.0805</v>
      </c>
      <c r="BC183" s="212" t="n">
        <v>-0.0805</v>
      </c>
      <c r="BD183" s="212" t="n">
        <v>-0.03</v>
      </c>
      <c r="BE183" s="212" t="n">
        <v>-0.0705</v>
      </c>
      <c r="BF183" s="212" t="n">
        <v>-0.011</v>
      </c>
      <c r="BG183" s="212" t="n">
        <v>-0.038</v>
      </c>
      <c r="BH183" s="212" t="n">
        <v>-0.015</v>
      </c>
      <c r="BI183" s="212" t="n">
        <v>-0.0625</v>
      </c>
      <c r="BJ183" s="212" t="n">
        <v>-0.17</v>
      </c>
      <c r="BK183" s="212" t="n">
        <v>0</v>
      </c>
      <c r="BL183" s="212" t="n">
        <v>0.288</v>
      </c>
      <c r="BM183" s="212" t="n">
        <v>0.288</v>
      </c>
      <c r="BN183" s="212" t="n">
        <v>0.2875</v>
      </c>
    </row>
    <row r="184" customFormat="false" ht="12.75" hidden="false" customHeight="false" outlineLevel="0" collapsed="false">
      <c r="C184" s="244"/>
      <c r="G184" s="200" t="n">
        <v>42186</v>
      </c>
      <c r="H184" s="0" t="n">
        <v>3.517</v>
      </c>
      <c r="I184" s="215" t="n">
        <v>0.15</v>
      </c>
      <c r="J184" s="212" t="n">
        <v>0.070292844218393</v>
      </c>
      <c r="K184" s="212" t="n">
        <v>-0.195</v>
      </c>
      <c r="L184" s="212" t="n">
        <v>-0.2</v>
      </c>
      <c r="M184" s="252" t="n">
        <v>-0.215</v>
      </c>
      <c r="N184" s="252" t="n">
        <v>-0.28</v>
      </c>
      <c r="O184" s="212" t="n">
        <v>-0.09</v>
      </c>
      <c r="P184" s="212" t="n">
        <v>-0.03</v>
      </c>
      <c r="Q184" s="212" t="n">
        <v>-0.053</v>
      </c>
      <c r="R184" s="212" t="n">
        <v>-0.165</v>
      </c>
      <c r="S184" s="212" t="n">
        <v>-0.195</v>
      </c>
      <c r="T184" s="212" t="n">
        <v>-0.195</v>
      </c>
      <c r="U184" s="212" t="n">
        <v>-0.04875</v>
      </c>
      <c r="V184" s="212" t="n">
        <v>-0.03</v>
      </c>
      <c r="W184" s="212" t="n">
        <v>0.248</v>
      </c>
      <c r="X184" s="212" t="n">
        <v>0.248</v>
      </c>
      <c r="Y184" s="212" t="n">
        <v>0.153</v>
      </c>
      <c r="Z184" s="212" t="n">
        <v>0</v>
      </c>
      <c r="AA184" s="212" t="n">
        <v>0.1825</v>
      </c>
      <c r="AB184" s="212" t="n">
        <v>0.215</v>
      </c>
      <c r="AC184" s="212" t="n">
        <v>-0.007499999</v>
      </c>
      <c r="AD184" s="212" t="n">
        <v>-0.01625</v>
      </c>
      <c r="AE184" s="212" t="n">
        <v>0.01375</v>
      </c>
      <c r="AF184" s="212" t="n">
        <v>-0.001249999</v>
      </c>
      <c r="AG184" s="212" t="n">
        <v>0.005</v>
      </c>
      <c r="AH184" s="212" t="n">
        <v>0.0185</v>
      </c>
      <c r="AI184" s="212" t="n">
        <v>-0.0625</v>
      </c>
      <c r="AJ184" s="212" t="n">
        <v>-0.0335</v>
      </c>
      <c r="AK184" s="212" t="n">
        <v>-0.042</v>
      </c>
      <c r="AL184" s="212" t="n">
        <v>-0.011</v>
      </c>
      <c r="AM184" s="212" t="n">
        <v>-0.061</v>
      </c>
      <c r="AN184" s="212" t="n">
        <v>-0.0675</v>
      </c>
      <c r="AO184" s="212" t="n">
        <v>-0.001999999</v>
      </c>
      <c r="AP184" s="212" t="n">
        <v>0.0065</v>
      </c>
      <c r="AQ184" s="212" t="n">
        <v>0.43</v>
      </c>
      <c r="AR184" s="212" t="n">
        <v>0.0225</v>
      </c>
      <c r="AS184" s="212" t="n">
        <v>0</v>
      </c>
      <c r="AT184" s="212" t="n">
        <v>-0.12</v>
      </c>
      <c r="AU184" s="212" t="n">
        <v>-0.19</v>
      </c>
      <c r="AW184" s="212" t="n">
        <v>0</v>
      </c>
      <c r="AX184" s="212" t="n">
        <v>0</v>
      </c>
      <c r="AY184" s="212" t="n">
        <v>0.295</v>
      </c>
      <c r="AZ184" s="212" t="n">
        <v>0</v>
      </c>
      <c r="BA184" s="212" t="n">
        <v>-0.088</v>
      </c>
      <c r="BC184" s="212" t="n">
        <v>-0.088</v>
      </c>
      <c r="BD184" s="212" t="n">
        <v>-0.03</v>
      </c>
      <c r="BE184" s="212" t="n">
        <v>-0.0655</v>
      </c>
      <c r="BF184" s="212" t="n">
        <v>-0.011</v>
      </c>
      <c r="BG184" s="212" t="n">
        <v>-0.038</v>
      </c>
      <c r="BH184" s="212" t="n">
        <v>-0.0125</v>
      </c>
      <c r="BI184" s="212" t="n">
        <v>-0.0625</v>
      </c>
      <c r="BJ184" s="212" t="n">
        <v>-0.17</v>
      </c>
      <c r="BK184" s="212" t="n">
        <v>0</v>
      </c>
      <c r="BL184" s="212" t="n">
        <v>0.278</v>
      </c>
      <c r="BM184" s="212" t="n">
        <v>0.278</v>
      </c>
      <c r="BN184" s="212" t="n">
        <v>0.3</v>
      </c>
    </row>
    <row r="185" customFormat="false" ht="12.75" hidden="false" customHeight="false" outlineLevel="0" collapsed="false">
      <c r="C185" s="244"/>
      <c r="G185" s="200" t="n">
        <v>42217</v>
      </c>
      <c r="H185" s="0" t="n">
        <v>3.538</v>
      </c>
      <c r="I185" s="215" t="n">
        <v>0.15</v>
      </c>
      <c r="J185" s="212" t="n">
        <v>0.070295008628413</v>
      </c>
      <c r="K185" s="212" t="n">
        <v>-0.195</v>
      </c>
      <c r="L185" s="212" t="n">
        <v>-0.2</v>
      </c>
      <c r="M185" s="252" t="n">
        <v>-0.215</v>
      </c>
      <c r="N185" s="252" t="n">
        <v>-0.28</v>
      </c>
      <c r="O185" s="212" t="n">
        <v>-0.09</v>
      </c>
      <c r="P185" s="212" t="n">
        <v>-0.03</v>
      </c>
      <c r="Q185" s="212" t="n">
        <v>-0.053</v>
      </c>
      <c r="R185" s="212" t="n">
        <v>-0.165</v>
      </c>
      <c r="S185" s="212" t="n">
        <v>-0.195</v>
      </c>
      <c r="T185" s="212" t="n">
        <v>-0.195</v>
      </c>
      <c r="U185" s="212" t="n">
        <v>-0.0475</v>
      </c>
      <c r="V185" s="212" t="n">
        <v>-0.03</v>
      </c>
      <c r="W185" s="212" t="n">
        <v>0.245</v>
      </c>
      <c r="X185" s="212" t="n">
        <v>0.245</v>
      </c>
      <c r="Y185" s="212" t="n">
        <v>0.15</v>
      </c>
      <c r="Z185" s="212" t="n">
        <v>0</v>
      </c>
      <c r="AA185" s="212" t="n">
        <v>0.1825</v>
      </c>
      <c r="AB185" s="212" t="n">
        <v>0.215</v>
      </c>
      <c r="AC185" s="212" t="n">
        <v>-0.007499999</v>
      </c>
      <c r="AD185" s="212" t="n">
        <v>-0.01625</v>
      </c>
      <c r="AE185" s="212" t="n">
        <v>0.01375</v>
      </c>
      <c r="AF185" s="212" t="n">
        <v>-0.001249999</v>
      </c>
      <c r="AG185" s="212" t="n">
        <v>0.005</v>
      </c>
      <c r="AH185" s="212" t="n">
        <v>0.0185</v>
      </c>
      <c r="AI185" s="212" t="n">
        <v>-0.0625</v>
      </c>
      <c r="AJ185" s="212" t="n">
        <v>-0.0335</v>
      </c>
      <c r="AK185" s="212" t="n">
        <v>-0.042</v>
      </c>
      <c r="AL185" s="212" t="n">
        <v>-0.011</v>
      </c>
      <c r="AM185" s="212" t="n">
        <v>-0.042</v>
      </c>
      <c r="AN185" s="212" t="n">
        <v>-0.065</v>
      </c>
      <c r="AO185" s="212" t="n">
        <v>-0.001999999</v>
      </c>
      <c r="AP185" s="212" t="n">
        <v>0.0065</v>
      </c>
      <c r="AQ185" s="212" t="n">
        <v>0.495</v>
      </c>
      <c r="AR185" s="212" t="n">
        <v>0.025</v>
      </c>
      <c r="AS185" s="212" t="n">
        <v>0</v>
      </c>
      <c r="AT185" s="212" t="n">
        <v>0</v>
      </c>
      <c r="AU185" s="212" t="n">
        <v>-0.19</v>
      </c>
      <c r="AW185" s="212" t="n">
        <v>0</v>
      </c>
      <c r="AX185" s="212" t="n">
        <v>0</v>
      </c>
      <c r="AY185" s="212" t="n">
        <v>0.295</v>
      </c>
      <c r="AZ185" s="212" t="n">
        <v>0</v>
      </c>
      <c r="BA185" s="212" t="n">
        <v>-0.0755</v>
      </c>
      <c r="BC185" s="212" t="n">
        <v>-0.0755</v>
      </c>
      <c r="BD185" s="212" t="n">
        <v>-0.03</v>
      </c>
      <c r="BE185" s="212" t="n">
        <v>-0.0655</v>
      </c>
      <c r="BF185" s="212" t="n">
        <v>-0.011</v>
      </c>
      <c r="BG185" s="212" t="n">
        <v>-0.038</v>
      </c>
      <c r="BH185" s="212" t="n">
        <v>-0.01</v>
      </c>
      <c r="BI185" s="212" t="n">
        <v>-0.0625</v>
      </c>
      <c r="BJ185" s="212" t="n">
        <v>-0.17</v>
      </c>
      <c r="BK185" s="212" t="n">
        <v>0</v>
      </c>
      <c r="BL185" s="212" t="n">
        <v>0.275</v>
      </c>
      <c r="BM185" s="212" t="n">
        <v>0.275</v>
      </c>
      <c r="BN185" s="212" t="n">
        <v>0.3</v>
      </c>
    </row>
    <row r="186" customFormat="false" ht="12.75" hidden="false" customHeight="false" outlineLevel="0" collapsed="false">
      <c r="C186" s="244"/>
      <c r="G186" s="200" t="n">
        <v>42248</v>
      </c>
      <c r="H186" s="0" t="n">
        <v>3.516</v>
      </c>
      <c r="I186" s="215" t="n">
        <v>0.15</v>
      </c>
      <c r="J186" s="212" t="n">
        <v>0.070297173038435</v>
      </c>
      <c r="K186" s="212" t="n">
        <v>-0.195</v>
      </c>
      <c r="L186" s="212" t="n">
        <v>-0.2</v>
      </c>
      <c r="M186" s="252" t="n">
        <v>-0.205</v>
      </c>
      <c r="N186" s="252" t="n">
        <v>-0.28</v>
      </c>
      <c r="O186" s="212" t="n">
        <v>-0.08</v>
      </c>
      <c r="P186" s="212" t="n">
        <v>0</v>
      </c>
      <c r="Q186" s="212" t="n">
        <v>-0.053</v>
      </c>
      <c r="R186" s="212" t="n">
        <v>-0.165</v>
      </c>
      <c r="S186" s="212" t="n">
        <v>-0.195</v>
      </c>
      <c r="T186" s="212" t="n">
        <v>-0.195</v>
      </c>
      <c r="U186" s="212" t="n">
        <v>0</v>
      </c>
      <c r="V186" s="212" t="n">
        <v>0</v>
      </c>
      <c r="W186" s="212" t="n">
        <v>0.243</v>
      </c>
      <c r="X186" s="212" t="n">
        <v>0.243</v>
      </c>
      <c r="Y186" s="212" t="n">
        <v>0.148</v>
      </c>
      <c r="Z186" s="212" t="n">
        <v>0</v>
      </c>
      <c r="AA186" s="212" t="n">
        <v>0.1825</v>
      </c>
      <c r="AB186" s="212" t="n">
        <v>0.195</v>
      </c>
      <c r="AC186" s="212" t="n">
        <v>-0.007499999</v>
      </c>
      <c r="AD186" s="212" t="n">
        <v>-0.01625</v>
      </c>
      <c r="AE186" s="212" t="n">
        <v>0.01375</v>
      </c>
      <c r="AF186" s="212" t="n">
        <v>-0.001249999</v>
      </c>
      <c r="AG186" s="212" t="n">
        <v>0.005</v>
      </c>
      <c r="AH186" s="212" t="n">
        <v>0.0185</v>
      </c>
      <c r="AI186" s="212" t="n">
        <v>-0.0625</v>
      </c>
      <c r="AJ186" s="212" t="n">
        <v>-0.031</v>
      </c>
      <c r="AK186" s="212" t="n">
        <v>-0.0395</v>
      </c>
      <c r="AL186" s="212" t="n">
        <v>-0.011</v>
      </c>
      <c r="AM186" s="212" t="n">
        <v>-0.04</v>
      </c>
      <c r="AN186" s="212" t="n">
        <v>0</v>
      </c>
      <c r="AO186" s="212" t="n">
        <v>-0.001999999</v>
      </c>
      <c r="AP186" s="212" t="n">
        <v>0.0065</v>
      </c>
      <c r="AQ186" s="212" t="n">
        <v>0.395</v>
      </c>
      <c r="AR186" s="212" t="n">
        <v>0.0175</v>
      </c>
      <c r="AS186" s="212" t="n">
        <v>0</v>
      </c>
      <c r="AT186" s="212" t="n">
        <v>0</v>
      </c>
      <c r="AU186" s="212" t="n">
        <v>-0.19</v>
      </c>
      <c r="AW186" s="212" t="n">
        <v>0</v>
      </c>
      <c r="AX186" s="212" t="n">
        <v>0</v>
      </c>
      <c r="AY186" s="212" t="n">
        <v>0.295</v>
      </c>
      <c r="AZ186" s="212" t="n">
        <v>0</v>
      </c>
      <c r="BA186" s="212" t="n">
        <v>-0.0805</v>
      </c>
      <c r="BC186" s="212" t="n">
        <v>-0.0805</v>
      </c>
      <c r="BD186" s="212" t="n">
        <v>0</v>
      </c>
      <c r="BE186" s="212" t="n">
        <v>-0.0805</v>
      </c>
      <c r="BF186" s="212" t="n">
        <v>-0.011</v>
      </c>
      <c r="BG186" s="212" t="n">
        <v>-0.038</v>
      </c>
      <c r="BH186" s="212" t="n">
        <v>-0.0175</v>
      </c>
      <c r="BI186" s="212" t="n">
        <v>-0.0625</v>
      </c>
      <c r="BJ186" s="212" t="n">
        <v>-0.17</v>
      </c>
      <c r="BK186" s="212" t="n">
        <v>0</v>
      </c>
      <c r="BL186" s="212" t="n">
        <v>0.273</v>
      </c>
      <c r="BM186" s="212" t="n">
        <v>0.273</v>
      </c>
      <c r="BN186" s="212" t="n">
        <v>0.29</v>
      </c>
    </row>
    <row r="187" customFormat="false" ht="12.75" hidden="false" customHeight="false" outlineLevel="0" collapsed="false">
      <c r="C187" s="244"/>
      <c r="G187" s="200" t="n">
        <v>42278</v>
      </c>
      <c r="H187" s="0" t="n">
        <v>3.509</v>
      </c>
      <c r="I187" s="215" t="n">
        <v>0.15</v>
      </c>
      <c r="J187" s="212" t="n">
        <v>0.070299267628779</v>
      </c>
      <c r="K187" s="212" t="n">
        <v>-0.195</v>
      </c>
      <c r="L187" s="212" t="n">
        <v>-0.2</v>
      </c>
      <c r="M187" s="252" t="n">
        <v>-0.19</v>
      </c>
      <c r="N187" s="252" t="n">
        <v>-0.28</v>
      </c>
      <c r="O187" s="212" t="n">
        <v>-0.065</v>
      </c>
      <c r="P187" s="212" t="n">
        <v>0</v>
      </c>
      <c r="Q187" s="212" t="n">
        <v>-0.053</v>
      </c>
      <c r="R187" s="212" t="n">
        <v>-0.165</v>
      </c>
      <c r="S187" s="212" t="n">
        <v>-0.195</v>
      </c>
      <c r="T187" s="212" t="n">
        <v>-0.195</v>
      </c>
      <c r="U187" s="212" t="n">
        <v>0</v>
      </c>
      <c r="V187" s="212" t="n">
        <v>0</v>
      </c>
      <c r="W187" s="212" t="n">
        <v>0.258</v>
      </c>
      <c r="X187" s="212" t="n">
        <v>0.258</v>
      </c>
      <c r="Y187" s="212" t="n">
        <v>0.163</v>
      </c>
      <c r="Z187" s="212" t="n">
        <v>0</v>
      </c>
      <c r="AA187" s="212" t="n">
        <v>0.1875</v>
      </c>
      <c r="AB187" s="212" t="n">
        <v>0.215</v>
      </c>
      <c r="AC187" s="212" t="n">
        <v>-0.007499999</v>
      </c>
      <c r="AD187" s="212" t="n">
        <v>-0.01625</v>
      </c>
      <c r="AE187" s="212" t="n">
        <v>-0.0045</v>
      </c>
      <c r="AF187" s="212" t="n">
        <v>-0.0195</v>
      </c>
      <c r="AG187" s="212" t="n">
        <v>0.005</v>
      </c>
      <c r="AH187" s="212" t="n">
        <v>0.0185</v>
      </c>
      <c r="AI187" s="212" t="n">
        <v>-0.0625</v>
      </c>
      <c r="AJ187" s="212" t="n">
        <v>-0.031</v>
      </c>
      <c r="AK187" s="212" t="n">
        <v>-0.0395</v>
      </c>
      <c r="AL187" s="212" t="n">
        <v>-0.011</v>
      </c>
      <c r="AM187" s="212" t="n">
        <v>-0.042</v>
      </c>
      <c r="AN187" s="212" t="n">
        <v>0</v>
      </c>
      <c r="AO187" s="212" t="n">
        <v>-0.001999999</v>
      </c>
      <c r="AP187" s="212" t="n">
        <v>0.0065</v>
      </c>
      <c r="AQ187" s="212" t="n">
        <v>0.461</v>
      </c>
      <c r="AR187" s="212" t="n">
        <v>0.0075</v>
      </c>
      <c r="AS187" s="212" t="n">
        <v>0</v>
      </c>
      <c r="AT187" s="212" t="n">
        <v>0</v>
      </c>
      <c r="AU187" s="212" t="n">
        <v>-0.19</v>
      </c>
      <c r="AW187" s="212" t="n">
        <v>0</v>
      </c>
      <c r="AX187" s="212" t="n">
        <v>0</v>
      </c>
      <c r="AY187" s="212" t="n">
        <v>0.295</v>
      </c>
      <c r="AZ187" s="212" t="n">
        <v>0</v>
      </c>
      <c r="BA187" s="212" t="n">
        <v>-0.0905</v>
      </c>
      <c r="BC187" s="212" t="n">
        <v>-0.0905</v>
      </c>
      <c r="BD187" s="212" t="n">
        <v>0</v>
      </c>
      <c r="BE187" s="212" t="n">
        <v>-0.083</v>
      </c>
      <c r="BF187" s="212" t="n">
        <v>-0.011</v>
      </c>
      <c r="BG187" s="212" t="n">
        <v>-0.038</v>
      </c>
      <c r="BH187" s="212" t="n">
        <v>-0.0275</v>
      </c>
      <c r="BI187" s="212" t="n">
        <v>-0.0625</v>
      </c>
      <c r="BJ187" s="212" t="n">
        <v>-0.17</v>
      </c>
      <c r="BK187" s="212" t="n">
        <v>0</v>
      </c>
      <c r="BL187" s="212" t="n">
        <v>0.288</v>
      </c>
      <c r="BM187" s="212" t="n">
        <v>0.288</v>
      </c>
      <c r="BN187" s="212" t="n">
        <v>0.3625</v>
      </c>
    </row>
    <row r="188" customFormat="false" ht="12.75" hidden="false" customHeight="false" outlineLevel="0" collapsed="false">
      <c r="C188" s="244"/>
      <c r="G188" s="200" t="n">
        <v>42309</v>
      </c>
      <c r="H188" s="0" t="n">
        <v>3.541</v>
      </c>
      <c r="I188" s="215" t="n">
        <v>0.15</v>
      </c>
      <c r="J188" s="212" t="n">
        <v>0.070301432038804</v>
      </c>
      <c r="K188" s="212" t="n">
        <v>-0.19</v>
      </c>
      <c r="L188" s="212" t="n">
        <v>-0.195</v>
      </c>
      <c r="M188" s="252" t="n">
        <v>-0.1525</v>
      </c>
      <c r="N188" s="252" t="n">
        <v>-0.275</v>
      </c>
      <c r="O188" s="212" t="n">
        <v>-0.0275</v>
      </c>
      <c r="P188" s="212" t="n">
        <v>0</v>
      </c>
      <c r="Q188" s="212" t="n">
        <v>-0.0675</v>
      </c>
      <c r="R188" s="212" t="n">
        <v>-0.16</v>
      </c>
      <c r="S188" s="212" t="n">
        <v>-0.19</v>
      </c>
      <c r="T188" s="212" t="n">
        <v>-0.19</v>
      </c>
      <c r="U188" s="212" t="n">
        <v>0</v>
      </c>
      <c r="V188" s="212" t="n">
        <v>0</v>
      </c>
      <c r="W188" s="212" t="n">
        <v>0.32</v>
      </c>
      <c r="X188" s="212" t="n">
        <v>0.32</v>
      </c>
      <c r="Y188" s="212" t="n">
        <v>0.225</v>
      </c>
      <c r="Z188" s="212" t="n">
        <v>0</v>
      </c>
      <c r="AA188" s="212" t="n">
        <v>0.27</v>
      </c>
      <c r="AB188" s="212" t="n">
        <v>0.2875</v>
      </c>
      <c r="AC188" s="212" t="n">
        <v>-0.0105</v>
      </c>
      <c r="AD188" s="212" t="n">
        <v>-0.0295</v>
      </c>
      <c r="AE188" s="212" t="n">
        <v>-0.0035</v>
      </c>
      <c r="AF188" s="212" t="n">
        <v>-0.0185</v>
      </c>
      <c r="AG188" s="212" t="n">
        <v>0.005</v>
      </c>
      <c r="AH188" s="212" t="n">
        <v>0.0105</v>
      </c>
      <c r="AI188" s="212" t="n">
        <v>-0.065</v>
      </c>
      <c r="AJ188" s="212" t="n">
        <v>-0.031</v>
      </c>
      <c r="AK188" s="212" t="n">
        <v>-0.0425</v>
      </c>
      <c r="AL188" s="212" t="n">
        <v>-0.007499999</v>
      </c>
      <c r="AM188" s="212" t="n">
        <v>-0.057</v>
      </c>
      <c r="AN188" s="212" t="n">
        <v>0</v>
      </c>
      <c r="AO188" s="212" t="n">
        <v>0.0055</v>
      </c>
      <c r="AP188" s="212" t="n">
        <v>0.016</v>
      </c>
      <c r="AQ188" s="212" t="n">
        <v>0.7675</v>
      </c>
      <c r="AR188" s="212" t="n">
        <v>-0.0325</v>
      </c>
      <c r="AS188" s="212" t="n">
        <v>0</v>
      </c>
      <c r="AT188" s="212" t="n">
        <v>0</v>
      </c>
      <c r="AU188" s="212" t="n">
        <v>-0.19</v>
      </c>
      <c r="AW188" s="212" t="n">
        <v>0</v>
      </c>
      <c r="AX188" s="212" t="n">
        <v>0</v>
      </c>
      <c r="AY188" s="212" t="n">
        <v>0.12</v>
      </c>
      <c r="AZ188" s="212" t="n">
        <v>0</v>
      </c>
      <c r="BA188" s="212" t="n">
        <v>-0.0955</v>
      </c>
      <c r="BC188" s="212" t="n">
        <v>-0.0955</v>
      </c>
      <c r="BD188" s="212" t="n">
        <v>0</v>
      </c>
      <c r="BE188" s="212" t="n">
        <v>-0.0805</v>
      </c>
      <c r="BF188" s="212" t="n">
        <v>-0.0125</v>
      </c>
      <c r="BG188" s="212" t="n">
        <v>-0.0525</v>
      </c>
      <c r="BH188" s="212" t="n">
        <v>-0.0675</v>
      </c>
      <c r="BI188" s="212" t="n">
        <v>-0.065</v>
      </c>
      <c r="BJ188" s="212" t="n">
        <v>-0.17</v>
      </c>
      <c r="BK188" s="212" t="n">
        <v>0</v>
      </c>
      <c r="BL188" s="212" t="n">
        <v>0.365</v>
      </c>
      <c r="BM188" s="212" t="n">
        <v>0.365</v>
      </c>
      <c r="BN188" s="212" t="n">
        <v>0.465</v>
      </c>
    </row>
    <row r="189" customFormat="false" ht="12.75" hidden="false" customHeight="false" outlineLevel="0" collapsed="false">
      <c r="C189" s="244"/>
      <c r="G189" s="200" t="n">
        <v>42339</v>
      </c>
      <c r="H189" s="0" t="n">
        <v>3.587</v>
      </c>
      <c r="I189" s="215" t="n">
        <v>0.15</v>
      </c>
      <c r="J189" s="212" t="n">
        <v>0.070303526629152</v>
      </c>
      <c r="K189" s="212" t="n">
        <v>-0.1975</v>
      </c>
      <c r="L189" s="212" t="n">
        <v>-0.2025</v>
      </c>
      <c r="M189" s="252" t="n">
        <v>-0.145</v>
      </c>
      <c r="N189" s="252" t="n">
        <v>-0.2825</v>
      </c>
      <c r="O189" s="212" t="n">
        <v>-0.02</v>
      </c>
      <c r="P189" s="212" t="n">
        <v>0</v>
      </c>
      <c r="Q189" s="212" t="n">
        <v>-0.0675</v>
      </c>
      <c r="R189" s="212" t="n">
        <v>-0.1675</v>
      </c>
      <c r="S189" s="212" t="n">
        <v>-0.1975</v>
      </c>
      <c r="T189" s="212" t="n">
        <v>-0.1975</v>
      </c>
      <c r="U189" s="212" t="n">
        <v>0</v>
      </c>
      <c r="V189" s="212" t="n">
        <v>0</v>
      </c>
      <c r="W189" s="212" t="n">
        <v>0.36</v>
      </c>
      <c r="X189" s="212" t="n">
        <v>0.36</v>
      </c>
      <c r="Y189" s="212" t="n">
        <v>0.265</v>
      </c>
      <c r="Z189" s="212" t="n">
        <v>0</v>
      </c>
      <c r="AA189" s="212" t="n">
        <v>0.305</v>
      </c>
      <c r="AB189" s="212" t="n">
        <v>0.3375</v>
      </c>
      <c r="AC189" s="212" t="n">
        <v>-0.0105</v>
      </c>
      <c r="AD189" s="212" t="n">
        <v>-0.022</v>
      </c>
      <c r="AE189" s="212" t="n">
        <v>-0.0035</v>
      </c>
      <c r="AF189" s="212" t="n">
        <v>-0.0185</v>
      </c>
      <c r="AG189" s="212" t="n">
        <v>0.005</v>
      </c>
      <c r="AH189" s="212" t="n">
        <v>0.0105</v>
      </c>
      <c r="AI189" s="212" t="n">
        <v>-0.065</v>
      </c>
      <c r="AJ189" s="212" t="n">
        <v>-0.031</v>
      </c>
      <c r="AK189" s="212" t="n">
        <v>-0.0425</v>
      </c>
      <c r="AL189" s="212" t="n">
        <v>-0.007499999</v>
      </c>
      <c r="AM189" s="212" t="n">
        <v>-0.057</v>
      </c>
      <c r="AN189" s="212" t="n">
        <v>0</v>
      </c>
      <c r="AO189" s="212" t="n">
        <v>0.0055</v>
      </c>
      <c r="AP189" s="212" t="n">
        <v>0.016</v>
      </c>
      <c r="AQ189" s="212" t="n">
        <v>1.19</v>
      </c>
      <c r="AR189" s="212" t="n">
        <v>-0.055</v>
      </c>
      <c r="AS189" s="212" t="n">
        <v>0</v>
      </c>
      <c r="AT189" s="212" t="n">
        <v>0</v>
      </c>
      <c r="AU189" s="212" t="n">
        <v>-0.19</v>
      </c>
      <c r="AW189" s="212" t="n">
        <v>0</v>
      </c>
      <c r="AX189" s="212" t="n">
        <v>0</v>
      </c>
      <c r="AY189" s="212" t="n">
        <v>0.12</v>
      </c>
      <c r="AZ189" s="212" t="n">
        <v>0</v>
      </c>
      <c r="BA189" s="212" t="n">
        <v>-0.1255</v>
      </c>
      <c r="BC189" s="212" t="n">
        <v>-0.1255</v>
      </c>
      <c r="BD189" s="212" t="n">
        <v>0</v>
      </c>
      <c r="BE189" s="212" t="n">
        <v>-0.1155</v>
      </c>
      <c r="BF189" s="212" t="n">
        <v>-0.0125</v>
      </c>
      <c r="BG189" s="212" t="n">
        <v>-0.0525</v>
      </c>
      <c r="BH189" s="212" t="n">
        <v>-0.09</v>
      </c>
      <c r="BI189" s="212" t="n">
        <v>-0.065</v>
      </c>
      <c r="BJ189" s="212" t="n">
        <v>-0.17</v>
      </c>
      <c r="BK189" s="212" t="n">
        <v>0</v>
      </c>
      <c r="BL189" s="212" t="n">
        <v>0.405</v>
      </c>
      <c r="BM189" s="212" t="n">
        <v>0.405</v>
      </c>
      <c r="BN189" s="212" t="n">
        <v>0.8</v>
      </c>
    </row>
    <row r="190" customFormat="false" ht="12.75" hidden="false" customHeight="false" outlineLevel="0" collapsed="false">
      <c r="C190" s="244"/>
      <c r="G190" s="200" t="n">
        <v>42370</v>
      </c>
      <c r="H190" s="0" t="n">
        <v>3.918</v>
      </c>
      <c r="I190" s="215" t="n">
        <v>0.15</v>
      </c>
      <c r="J190" s="212" t="n">
        <v>0.070305691039179</v>
      </c>
      <c r="K190" s="212" t="n">
        <v>-0.16</v>
      </c>
      <c r="L190" s="212" t="n">
        <v>-0.165</v>
      </c>
      <c r="M190" s="252" t="n">
        <v>-0.13</v>
      </c>
      <c r="N190" s="252" t="n">
        <v>-0.265</v>
      </c>
      <c r="O190" s="212" t="n">
        <v>-0.005</v>
      </c>
      <c r="P190" s="212" t="n">
        <v>0</v>
      </c>
      <c r="Q190" s="212" t="n">
        <v>-0.0675</v>
      </c>
      <c r="R190" s="212" t="n">
        <v>-0.13</v>
      </c>
      <c r="S190" s="212" t="n">
        <v>-0.16</v>
      </c>
      <c r="T190" s="212" t="n">
        <v>-0.16</v>
      </c>
      <c r="U190" s="212" t="n">
        <v>0</v>
      </c>
      <c r="V190" s="212" t="n">
        <v>0</v>
      </c>
      <c r="W190" s="212" t="n">
        <v>0.37</v>
      </c>
      <c r="X190" s="212" t="n">
        <v>0.37</v>
      </c>
      <c r="Y190" s="212" t="n">
        <v>0.275</v>
      </c>
      <c r="Z190" s="212" t="n">
        <v>0</v>
      </c>
      <c r="AA190" s="212" t="n">
        <v>0.305</v>
      </c>
      <c r="AB190" s="212" t="n">
        <v>0.4375</v>
      </c>
      <c r="AC190" s="212" t="n">
        <v>-0.005999999</v>
      </c>
      <c r="AD190" s="212" t="n">
        <v>-0.022</v>
      </c>
      <c r="AE190" s="212" t="n">
        <v>-0.0035</v>
      </c>
      <c r="AF190" s="212" t="n">
        <v>-0.0185</v>
      </c>
      <c r="AG190" s="212" t="n">
        <v>0.005</v>
      </c>
      <c r="AH190" s="212" t="n">
        <v>0.0105</v>
      </c>
      <c r="AI190" s="212" t="n">
        <v>-0.065</v>
      </c>
      <c r="AJ190" s="212" t="n">
        <v>-0.029</v>
      </c>
      <c r="AK190" s="212" t="n">
        <v>-0.0425</v>
      </c>
      <c r="AL190" s="212" t="n">
        <v>-0.007499999</v>
      </c>
      <c r="AM190" s="212" t="n">
        <v>-0.05</v>
      </c>
      <c r="AN190" s="212" t="n">
        <v>0</v>
      </c>
      <c r="AO190" s="212" t="n">
        <v>0.0075</v>
      </c>
      <c r="AP190" s="212" t="n">
        <v>0.016</v>
      </c>
      <c r="AQ190" s="212" t="n">
        <v>1.525</v>
      </c>
      <c r="AR190" s="212" t="n">
        <v>-0.0575</v>
      </c>
      <c r="AS190" s="212" t="n">
        <v>0</v>
      </c>
      <c r="AT190" s="212" t="n">
        <v>0</v>
      </c>
      <c r="AU190" s="212" t="n">
        <v>-0.19</v>
      </c>
      <c r="AW190" s="212" t="n">
        <v>0</v>
      </c>
      <c r="AX190" s="212" t="n">
        <v>0</v>
      </c>
      <c r="AY190" s="212" t="n">
        <v>0.12</v>
      </c>
      <c r="AZ190" s="212" t="n">
        <v>0</v>
      </c>
      <c r="BA190" s="212" t="n">
        <v>-0.1105</v>
      </c>
      <c r="BC190" s="212" t="n">
        <v>-0.1105</v>
      </c>
      <c r="BD190" s="212" t="n">
        <v>0</v>
      </c>
      <c r="BE190" s="212" t="n">
        <v>-0.121</v>
      </c>
      <c r="BF190" s="212" t="n">
        <v>-0.0125</v>
      </c>
      <c r="BG190" s="212" t="n">
        <v>-0.0525</v>
      </c>
      <c r="BH190" s="212" t="n">
        <v>-0.0925</v>
      </c>
      <c r="BI190" s="212" t="n">
        <v>-0.065</v>
      </c>
      <c r="BJ190" s="212" t="n">
        <v>-0.17</v>
      </c>
      <c r="BK190" s="212" t="n">
        <v>0</v>
      </c>
      <c r="BL190" s="212" t="n">
        <v>0.415</v>
      </c>
      <c r="BM190" s="212" t="n">
        <v>0.415</v>
      </c>
      <c r="BN190" s="212" t="n">
        <v>0.975</v>
      </c>
    </row>
    <row r="191" customFormat="false" ht="12.75" hidden="false" customHeight="false" outlineLevel="0" collapsed="false">
      <c r="C191" s="244"/>
      <c r="G191" s="200" t="n">
        <v>42401</v>
      </c>
      <c r="H191" s="0" t="n">
        <v>3.828</v>
      </c>
      <c r="I191" s="215" t="n">
        <v>0.15</v>
      </c>
      <c r="J191" s="212" t="n">
        <v>0.070307855449209</v>
      </c>
      <c r="K191" s="212" t="n">
        <v>-0.16</v>
      </c>
      <c r="L191" s="212" t="n">
        <v>-0.165</v>
      </c>
      <c r="M191" s="252" t="n">
        <v>-0.13</v>
      </c>
      <c r="N191" s="252" t="n">
        <v>-0.2675</v>
      </c>
      <c r="O191" s="212" t="n">
        <v>-0.005</v>
      </c>
      <c r="P191" s="212" t="n">
        <v>0</v>
      </c>
      <c r="Q191" s="212" t="n">
        <v>-0.0675</v>
      </c>
      <c r="R191" s="212" t="n">
        <v>-0.13</v>
      </c>
      <c r="S191" s="212" t="n">
        <v>-0.16</v>
      </c>
      <c r="T191" s="212" t="n">
        <v>-0.16</v>
      </c>
      <c r="U191" s="212" t="n">
        <v>0</v>
      </c>
      <c r="V191" s="212" t="n">
        <v>0</v>
      </c>
      <c r="W191" s="212" t="n">
        <v>0.345</v>
      </c>
      <c r="X191" s="212" t="n">
        <v>0.345</v>
      </c>
      <c r="Y191" s="254" t="n">
        <v>0.25</v>
      </c>
      <c r="Z191" s="212" t="n">
        <v>0</v>
      </c>
      <c r="AA191" s="212" t="n">
        <v>0.305</v>
      </c>
      <c r="AB191" s="212" t="n">
        <v>0.435</v>
      </c>
      <c r="AC191" s="212" t="n">
        <v>-0.005999999</v>
      </c>
      <c r="AD191" s="212" t="n">
        <v>-0.022</v>
      </c>
      <c r="AE191" s="212" t="n">
        <v>-0.0035</v>
      </c>
      <c r="AF191" s="212" t="n">
        <v>-0.0185</v>
      </c>
      <c r="AG191" s="212" t="n">
        <v>0.005</v>
      </c>
      <c r="AH191" s="212" t="n">
        <v>0.0105</v>
      </c>
      <c r="AI191" s="212" t="n">
        <v>-0.065</v>
      </c>
      <c r="AJ191" s="212" t="n">
        <v>-0.029</v>
      </c>
      <c r="AK191" s="212" t="n">
        <v>-0.0425</v>
      </c>
      <c r="AL191" s="212" t="n">
        <v>-0.007499999</v>
      </c>
      <c r="AM191" s="212" t="n">
        <v>-0.05</v>
      </c>
      <c r="AN191" s="254" t="n">
        <v>0</v>
      </c>
      <c r="AO191" s="212" t="n">
        <v>0.0075</v>
      </c>
      <c r="AP191" s="212" t="n">
        <v>0.016</v>
      </c>
      <c r="AQ191" s="212" t="n">
        <v>1.455</v>
      </c>
      <c r="AR191" s="212" t="n">
        <v>-0.04</v>
      </c>
      <c r="AS191" s="212" t="n">
        <v>0</v>
      </c>
      <c r="AT191" s="212" t="n">
        <v>0</v>
      </c>
      <c r="AU191" s="212" t="n">
        <v>-0.19</v>
      </c>
      <c r="AW191" s="212" t="n">
        <v>0</v>
      </c>
      <c r="AX191" s="212" t="n">
        <v>0</v>
      </c>
      <c r="AY191" s="212" t="n">
        <v>0.12</v>
      </c>
      <c r="AZ191" s="212" t="n">
        <v>0</v>
      </c>
      <c r="BA191" s="212" t="n">
        <v>-0.113</v>
      </c>
      <c r="BC191" s="212" t="n">
        <v>-0.113</v>
      </c>
      <c r="BD191" s="212" t="n">
        <v>0</v>
      </c>
      <c r="BE191" s="212" t="n">
        <v>-0.1035</v>
      </c>
      <c r="BF191" s="212" t="n">
        <v>-0.0125</v>
      </c>
      <c r="BG191" s="212" t="n">
        <v>-0.0525</v>
      </c>
      <c r="BH191" s="212" t="n">
        <v>-0.075</v>
      </c>
      <c r="BI191" s="212" t="n">
        <v>-0.065</v>
      </c>
      <c r="BJ191" s="212" t="n">
        <v>-0.17</v>
      </c>
      <c r="BK191" s="212" t="n">
        <v>0</v>
      </c>
      <c r="BL191" s="212" t="n">
        <v>0.39</v>
      </c>
      <c r="BM191" s="212" t="n">
        <v>0.39</v>
      </c>
      <c r="BN191" s="212" t="n">
        <v>0.975</v>
      </c>
    </row>
    <row r="192" customFormat="false" ht="12.75" hidden="false" customHeight="false" outlineLevel="0" collapsed="false">
      <c r="C192" s="244"/>
      <c r="G192" s="200" t="n">
        <v>42430</v>
      </c>
      <c r="H192" s="0" t="n">
        <v>3.697</v>
      </c>
      <c r="I192" s="215" t="n">
        <v>0.15</v>
      </c>
      <c r="J192" s="212" t="n">
        <v>0.070309880219883</v>
      </c>
      <c r="K192" s="212" t="n">
        <v>-0.16</v>
      </c>
      <c r="L192" s="212" t="n">
        <v>-0.165</v>
      </c>
      <c r="M192" s="252" t="n">
        <v>-0.13</v>
      </c>
      <c r="N192" s="252" t="n">
        <v>-0.27</v>
      </c>
      <c r="O192" s="212" t="n">
        <v>-0.005</v>
      </c>
      <c r="P192" s="212" t="n">
        <v>0</v>
      </c>
      <c r="Q192" s="212" t="n">
        <v>-0.0675</v>
      </c>
      <c r="R192" s="212" t="n">
        <v>-0.13</v>
      </c>
      <c r="S192" s="212" t="n">
        <v>-0.16</v>
      </c>
      <c r="T192" s="212" t="n">
        <v>-0.16</v>
      </c>
      <c r="U192" s="212" t="n">
        <v>0</v>
      </c>
      <c r="V192" s="212" t="n">
        <v>0</v>
      </c>
      <c r="W192" s="212" t="n">
        <v>0.343</v>
      </c>
      <c r="X192" s="212" t="n">
        <v>0.343</v>
      </c>
      <c r="Y192" s="212" t="n">
        <v>0.248</v>
      </c>
      <c r="Z192" s="212" t="n">
        <v>0</v>
      </c>
      <c r="AA192" s="212" t="n">
        <v>0.265</v>
      </c>
      <c r="AB192" s="212" t="n">
        <v>0.3025</v>
      </c>
      <c r="AC192" s="212" t="n">
        <v>-0.005999999</v>
      </c>
      <c r="AD192" s="212" t="n">
        <v>-0.022</v>
      </c>
      <c r="AE192" s="212" t="n">
        <v>0.015</v>
      </c>
      <c r="AF192" s="212" t="n">
        <v>0</v>
      </c>
      <c r="AG192" s="212" t="n">
        <v>0.005</v>
      </c>
      <c r="AH192" s="212" t="n">
        <v>0</v>
      </c>
      <c r="AI192" s="212" t="n">
        <v>-0.065</v>
      </c>
      <c r="AJ192" s="212" t="n">
        <v>-0.029</v>
      </c>
      <c r="AK192" s="212" t="n">
        <v>-0.0425</v>
      </c>
      <c r="AL192" s="212" t="n">
        <v>-0.007499999</v>
      </c>
      <c r="AM192" s="212" t="n">
        <v>-0.057</v>
      </c>
      <c r="AN192" s="212" t="n">
        <v>0</v>
      </c>
      <c r="AO192" s="212" t="n">
        <v>0.0075</v>
      </c>
      <c r="AP192" s="212" t="n">
        <v>0.016</v>
      </c>
      <c r="AQ192" s="212" t="n">
        <v>0.835</v>
      </c>
      <c r="AR192" s="212" t="n">
        <v>-0.0275</v>
      </c>
      <c r="AS192" s="212" t="n">
        <v>0</v>
      </c>
      <c r="AT192" s="212" t="n">
        <v>0</v>
      </c>
      <c r="AU192" s="212" t="n">
        <v>-0.19</v>
      </c>
      <c r="AW192" s="212" t="n">
        <v>0</v>
      </c>
      <c r="AX192" s="212" t="n">
        <v>0</v>
      </c>
      <c r="AY192" s="212" t="n">
        <v>0.12</v>
      </c>
      <c r="AZ192" s="212" t="n">
        <v>0</v>
      </c>
      <c r="BA192" s="212" t="n">
        <v>-0.093</v>
      </c>
      <c r="BC192" s="212" t="n">
        <v>-0.093</v>
      </c>
      <c r="BD192" s="212" t="n">
        <v>0</v>
      </c>
      <c r="BE192" s="212" t="n">
        <v>-0.086</v>
      </c>
      <c r="BF192" s="212" t="n">
        <v>-0.0125</v>
      </c>
      <c r="BG192" s="212" t="n">
        <v>-0.0525</v>
      </c>
      <c r="BH192" s="212" t="n">
        <v>-0.0625</v>
      </c>
      <c r="BI192" s="212" t="n">
        <v>-0.065</v>
      </c>
      <c r="BJ192" s="212" t="n">
        <v>-0.17</v>
      </c>
      <c r="BK192" s="212" t="n">
        <v>0</v>
      </c>
      <c r="BL192" s="212" t="n">
        <v>0.388</v>
      </c>
      <c r="BM192" s="212" t="n">
        <v>0.388</v>
      </c>
      <c r="BN192" s="212" t="n">
        <v>0.6075</v>
      </c>
    </row>
    <row r="193" customFormat="false" ht="12.75" hidden="false" customHeight="false" outlineLevel="0" collapsed="false">
      <c r="C193" s="244"/>
      <c r="G193" s="200" t="n">
        <v>42461</v>
      </c>
      <c r="H193" s="0" t="n">
        <v>3.558</v>
      </c>
      <c r="I193" s="215" t="n">
        <v>0.15</v>
      </c>
      <c r="J193" s="212" t="n">
        <v>0.070312044629915</v>
      </c>
      <c r="K193" s="212" t="n">
        <v>-0.16</v>
      </c>
      <c r="L193" s="212" t="n">
        <v>-0.165</v>
      </c>
      <c r="M193" s="252" t="n">
        <v>-0.175</v>
      </c>
      <c r="N193" s="252" t="n">
        <v>-0.26</v>
      </c>
      <c r="O193" s="212" t="n">
        <v>-0.05</v>
      </c>
      <c r="P193" s="212" t="n">
        <v>0</v>
      </c>
      <c r="Q193" s="212" t="n">
        <v>-0.0505</v>
      </c>
      <c r="R193" s="212" t="n">
        <v>-0.13</v>
      </c>
      <c r="S193" s="212" t="n">
        <v>-0.16</v>
      </c>
      <c r="T193" s="212" t="n">
        <v>-0.16</v>
      </c>
      <c r="U193" s="212" t="n">
        <v>0</v>
      </c>
      <c r="V193" s="212" t="n">
        <v>0</v>
      </c>
      <c r="W193" s="212" t="n">
        <v>0.248</v>
      </c>
      <c r="X193" s="212" t="n">
        <v>0.248</v>
      </c>
      <c r="Y193" s="212" t="n">
        <v>0.153</v>
      </c>
      <c r="Z193" s="212" t="n">
        <v>0</v>
      </c>
      <c r="AA193" s="212" t="n">
        <v>0.195</v>
      </c>
      <c r="AB193" s="212" t="n">
        <v>0.25</v>
      </c>
      <c r="AC193" s="212" t="n">
        <v>-0.005499999</v>
      </c>
      <c r="AD193" s="212" t="n">
        <v>-0.0145</v>
      </c>
      <c r="AE193" s="212" t="n">
        <v>0.015</v>
      </c>
      <c r="AF193" s="212" t="n">
        <v>0</v>
      </c>
      <c r="AG193" s="212" t="n">
        <v>0.005</v>
      </c>
      <c r="AH193" s="212" t="n">
        <v>0</v>
      </c>
      <c r="AI193" s="212" t="n">
        <v>-0.0625</v>
      </c>
      <c r="AJ193" s="212" t="n">
        <v>-0.0315</v>
      </c>
      <c r="AK193" s="212" t="n">
        <v>-0.04</v>
      </c>
      <c r="AL193" s="212" t="n">
        <v>-0.009999999</v>
      </c>
      <c r="AM193" s="212" t="n">
        <v>-0.05</v>
      </c>
      <c r="AN193" s="212" t="n">
        <v>0</v>
      </c>
      <c r="AO193" s="212" t="n">
        <v>6.93889390390723E-018</v>
      </c>
      <c r="AP193" s="212" t="n">
        <v>0.0065</v>
      </c>
      <c r="AQ193" s="212" t="n">
        <v>0.45</v>
      </c>
      <c r="AR193" s="212" t="n">
        <v>0.015</v>
      </c>
      <c r="AS193" s="212" t="n">
        <v>0</v>
      </c>
      <c r="AT193" s="212" t="n">
        <v>0</v>
      </c>
      <c r="AU193" s="212" t="n">
        <v>-0.19</v>
      </c>
      <c r="AW193" s="212" t="n">
        <v>0</v>
      </c>
      <c r="AX193" s="212" t="n">
        <v>0</v>
      </c>
      <c r="AY193" s="212" t="n">
        <v>0.295</v>
      </c>
      <c r="AZ193" s="212" t="n">
        <v>0</v>
      </c>
      <c r="BA193" s="212" t="n">
        <v>-0.0885</v>
      </c>
      <c r="BC193" s="212" t="n">
        <v>-0.0885</v>
      </c>
      <c r="BD193" s="212" t="n">
        <v>0</v>
      </c>
      <c r="BE193" s="212" t="n">
        <v>-0.0785</v>
      </c>
      <c r="BF193" s="212" t="n">
        <v>-0.009999999</v>
      </c>
      <c r="BG193" s="212" t="n">
        <v>-0.0355</v>
      </c>
      <c r="BH193" s="212" t="n">
        <v>-0.02</v>
      </c>
      <c r="BI193" s="212" t="n">
        <v>-0.0625</v>
      </c>
      <c r="BJ193" s="212" t="n">
        <v>-0.17</v>
      </c>
      <c r="BK193" s="212" t="n">
        <v>0</v>
      </c>
      <c r="BL193" s="212" t="n">
        <v>0.278</v>
      </c>
      <c r="BM193" s="212" t="n">
        <v>0.278</v>
      </c>
      <c r="BN193" s="212" t="n">
        <v>0.355</v>
      </c>
    </row>
    <row r="194" customFormat="false" ht="12.75" hidden="false" customHeight="false" outlineLevel="0" collapsed="false">
      <c r="C194" s="244"/>
      <c r="G194" s="200" t="n">
        <v>42491</v>
      </c>
      <c r="H194" s="0" t="n">
        <v>3.556</v>
      </c>
      <c r="I194" s="215" t="n">
        <v>0.15</v>
      </c>
      <c r="J194" s="212" t="n">
        <v>0.070314139220271</v>
      </c>
      <c r="K194" s="212" t="n">
        <v>0</v>
      </c>
      <c r="L194" s="212" t="n">
        <v>0</v>
      </c>
      <c r="M194" s="252" t="n">
        <v>0</v>
      </c>
      <c r="N194" s="252" t="n">
        <v>0</v>
      </c>
      <c r="O194" s="212" t="n">
        <v>0</v>
      </c>
      <c r="P194" s="212" t="n">
        <v>0</v>
      </c>
      <c r="Q194" s="212" t="n">
        <v>0</v>
      </c>
      <c r="R194" s="212" t="n">
        <v>0</v>
      </c>
      <c r="S194" s="212" t="n">
        <v>0</v>
      </c>
      <c r="T194" s="212" t="n">
        <v>0</v>
      </c>
      <c r="U194" s="212" t="n">
        <v>0</v>
      </c>
      <c r="V194" s="212" t="n">
        <v>0</v>
      </c>
      <c r="W194" s="212" t="n">
        <v>0</v>
      </c>
      <c r="X194" s="212" t="n">
        <v>0</v>
      </c>
      <c r="Y194" s="212" t="n">
        <v>0</v>
      </c>
      <c r="Z194" s="212" t="n">
        <v>0</v>
      </c>
      <c r="AA194" s="212" t="n">
        <v>0.1825</v>
      </c>
      <c r="AB194" s="212" t="n">
        <v>0.2025</v>
      </c>
      <c r="AC194" s="212" t="n">
        <v>-0.005499999</v>
      </c>
      <c r="AD194" s="212" t="n">
        <v>-0.01475</v>
      </c>
      <c r="AE194" s="212" t="n">
        <v>0.01475</v>
      </c>
      <c r="AF194" s="212" t="n">
        <v>0.000249999999999993</v>
      </c>
      <c r="AG194" s="212" t="n">
        <v>0.005</v>
      </c>
      <c r="AH194" s="212" t="n">
        <v>0</v>
      </c>
      <c r="AI194" s="212" t="n">
        <v>-0.0625</v>
      </c>
      <c r="AJ194" s="212" t="n">
        <v>-0.0315</v>
      </c>
      <c r="AK194" s="212" t="n">
        <v>-0.04</v>
      </c>
      <c r="AL194" s="212" t="n">
        <v>-0.009999999</v>
      </c>
      <c r="AM194" s="212" t="n">
        <v>-0.05</v>
      </c>
      <c r="AN194" s="212" t="n">
        <v>0</v>
      </c>
      <c r="AO194" s="212" t="n">
        <v>6.93889390390723E-018</v>
      </c>
      <c r="AP194" s="212" t="n">
        <v>0.0065</v>
      </c>
      <c r="AQ194" s="212" t="n">
        <v>0.405</v>
      </c>
      <c r="AR194" s="212" t="n">
        <v>0.015</v>
      </c>
      <c r="AS194" s="212" t="n">
        <v>0</v>
      </c>
      <c r="AT194" s="212" t="n">
        <v>0</v>
      </c>
      <c r="AU194" s="212" t="n">
        <v>-0.19</v>
      </c>
      <c r="AW194" s="212" t="n">
        <v>0</v>
      </c>
      <c r="AX194" s="212" t="n">
        <v>0</v>
      </c>
      <c r="AY194" s="212" t="n">
        <v>0.295</v>
      </c>
      <c r="AZ194" s="212" t="n">
        <v>0</v>
      </c>
      <c r="BA194" s="212" t="n">
        <v>-0.086</v>
      </c>
      <c r="BC194" s="212" t="n">
        <v>-0.086</v>
      </c>
      <c r="BD194" s="212" t="n">
        <v>0</v>
      </c>
      <c r="BE194" s="212" t="n">
        <v>-0.0785</v>
      </c>
      <c r="BF194" s="212" t="n">
        <v>-0.009999999</v>
      </c>
      <c r="BG194" s="212" t="n">
        <v>0</v>
      </c>
      <c r="BH194" s="212" t="n">
        <v>-0.02</v>
      </c>
      <c r="BI194" s="212" t="n">
        <v>-0.0625</v>
      </c>
      <c r="BJ194" s="212" t="n">
        <v>-0.17</v>
      </c>
      <c r="BK194" s="212" t="n">
        <v>0</v>
      </c>
      <c r="BL194" s="212" t="n">
        <v>0</v>
      </c>
      <c r="BM194" s="212" t="n">
        <v>0</v>
      </c>
      <c r="BN194" s="212" t="n">
        <v>0.2875</v>
      </c>
    </row>
    <row r="195" customFormat="false" ht="12.75" hidden="false" customHeight="false" outlineLevel="0" collapsed="false">
      <c r="C195" s="244"/>
      <c r="G195" s="200" t="n">
        <v>42522</v>
      </c>
      <c r="H195" s="0" t="n">
        <v>3.589</v>
      </c>
      <c r="I195" s="215" t="n">
        <v>0.15</v>
      </c>
      <c r="J195" s="212" t="n">
        <v>0.070316303630305</v>
      </c>
      <c r="K195" s="212" t="n">
        <v>0</v>
      </c>
      <c r="L195" s="212" t="n">
        <v>0</v>
      </c>
      <c r="M195" s="252" t="n">
        <v>0</v>
      </c>
      <c r="N195" s="252" t="n">
        <v>0</v>
      </c>
      <c r="O195" s="212" t="n">
        <v>0</v>
      </c>
      <c r="P195" s="212" t="n">
        <v>0</v>
      </c>
      <c r="Q195" s="212" t="n">
        <v>0</v>
      </c>
      <c r="R195" s="212" t="n">
        <v>0</v>
      </c>
      <c r="S195" s="212" t="n">
        <v>0</v>
      </c>
      <c r="T195" s="212" t="n">
        <v>0</v>
      </c>
      <c r="U195" s="212" t="n">
        <v>0</v>
      </c>
      <c r="V195" s="212" t="n">
        <v>0</v>
      </c>
      <c r="W195" s="212" t="n">
        <v>0</v>
      </c>
      <c r="X195" s="212" t="n">
        <v>0</v>
      </c>
      <c r="Y195" s="212" t="n">
        <v>0</v>
      </c>
      <c r="Z195" s="212" t="n">
        <v>0</v>
      </c>
      <c r="AA195" s="212" t="n">
        <v>0.1825</v>
      </c>
      <c r="AB195" s="212" t="n">
        <v>0.2025</v>
      </c>
      <c r="AC195" s="212" t="n">
        <v>-0.005499999</v>
      </c>
      <c r="AD195" s="212" t="n">
        <v>-0.01475</v>
      </c>
      <c r="AE195" s="212" t="n">
        <v>0.01475</v>
      </c>
      <c r="AF195" s="212" t="n">
        <v>0.000249999999999993</v>
      </c>
      <c r="AG195" s="212" t="n">
        <v>0.005</v>
      </c>
      <c r="AH195" s="212" t="n">
        <v>0</v>
      </c>
      <c r="AI195" s="212" t="n">
        <v>-0.0625</v>
      </c>
      <c r="AJ195" s="212" t="n">
        <v>-0.0315</v>
      </c>
      <c r="AK195" s="212" t="n">
        <v>-0.04</v>
      </c>
      <c r="AL195" s="212" t="n">
        <v>-0.009999999</v>
      </c>
      <c r="AM195" s="212" t="n">
        <v>-0.066</v>
      </c>
      <c r="AN195" s="212" t="n">
        <v>0</v>
      </c>
      <c r="AO195" s="212" t="n">
        <v>6.93889390390723E-018</v>
      </c>
      <c r="AP195" s="212" t="n">
        <v>0.0065</v>
      </c>
      <c r="AQ195" s="212" t="n">
        <v>0.395</v>
      </c>
      <c r="AR195" s="212" t="n">
        <v>0.02</v>
      </c>
      <c r="AS195" s="212" t="n">
        <v>0</v>
      </c>
      <c r="AT195" s="212" t="n">
        <v>0</v>
      </c>
      <c r="AU195" s="212" t="n">
        <v>-0.19</v>
      </c>
      <c r="AW195" s="212" t="n">
        <v>0</v>
      </c>
      <c r="AX195" s="212" t="n">
        <v>0</v>
      </c>
      <c r="AY195" s="212" t="n">
        <v>0.295</v>
      </c>
      <c r="AZ195" s="212" t="n">
        <v>0</v>
      </c>
      <c r="BA195" s="212" t="n">
        <v>-0.0785</v>
      </c>
      <c r="BC195" s="212" t="n">
        <v>-0.0785</v>
      </c>
      <c r="BD195" s="212" t="n">
        <v>0</v>
      </c>
      <c r="BE195" s="212" t="n">
        <v>-0.0685</v>
      </c>
      <c r="BF195" s="212" t="n">
        <v>-0.009999999</v>
      </c>
      <c r="BG195" s="212" t="n">
        <v>0</v>
      </c>
      <c r="BH195" s="212" t="n">
        <v>-0.015</v>
      </c>
      <c r="BI195" s="212" t="n">
        <v>-0.0625</v>
      </c>
      <c r="BJ195" s="212" t="n">
        <v>-0.17</v>
      </c>
      <c r="BK195" s="212" t="n">
        <v>0</v>
      </c>
      <c r="BL195" s="212" t="n">
        <v>0</v>
      </c>
      <c r="BM195" s="212" t="n">
        <v>0</v>
      </c>
      <c r="BN195" s="212" t="n">
        <v>0.2875</v>
      </c>
    </row>
    <row r="196" customFormat="false" ht="12.75" hidden="false" customHeight="false" outlineLevel="0" collapsed="false">
      <c r="C196" s="244"/>
      <c r="G196" s="200" t="n">
        <v>42552</v>
      </c>
      <c r="H196" s="0" t="n">
        <v>3.611</v>
      </c>
      <c r="I196" s="215" t="n">
        <v>0.15</v>
      </c>
      <c r="J196" s="212" t="n">
        <v>0.070318398220664</v>
      </c>
      <c r="K196" s="212" t="n">
        <v>0</v>
      </c>
      <c r="L196" s="212" t="n">
        <v>0</v>
      </c>
      <c r="M196" s="252" t="n">
        <v>0</v>
      </c>
      <c r="N196" s="252" t="n">
        <v>0</v>
      </c>
      <c r="O196" s="212" t="n">
        <v>0</v>
      </c>
      <c r="P196" s="212" t="n">
        <v>0</v>
      </c>
      <c r="Q196" s="212" t="n">
        <v>0</v>
      </c>
      <c r="R196" s="212" t="n">
        <v>0</v>
      </c>
      <c r="S196" s="212" t="n">
        <v>0</v>
      </c>
      <c r="T196" s="212" t="n">
        <v>0</v>
      </c>
      <c r="U196" s="212" t="n">
        <v>0</v>
      </c>
      <c r="V196" s="212" t="n">
        <v>0</v>
      </c>
      <c r="W196" s="212" t="n">
        <v>0</v>
      </c>
      <c r="X196" s="212" t="n">
        <v>0</v>
      </c>
      <c r="Y196" s="212" t="n">
        <v>0</v>
      </c>
      <c r="Z196" s="212" t="n">
        <v>0</v>
      </c>
      <c r="AA196" s="212" t="n">
        <v>0.1825</v>
      </c>
      <c r="AB196" s="212" t="n">
        <v>0.215</v>
      </c>
      <c r="AC196" s="212" t="n">
        <v>-0.005499999</v>
      </c>
      <c r="AD196" s="212" t="n">
        <v>-0.01475</v>
      </c>
      <c r="AE196" s="212" t="n">
        <v>0.01475</v>
      </c>
      <c r="AF196" s="212" t="n">
        <v>0.000249999999999993</v>
      </c>
      <c r="AG196" s="212" t="n">
        <v>0.005</v>
      </c>
      <c r="AH196" s="212" t="n">
        <v>0</v>
      </c>
      <c r="AI196" s="212" t="n">
        <v>-0.0625</v>
      </c>
      <c r="AJ196" s="212" t="n">
        <v>-0.0315</v>
      </c>
      <c r="AK196" s="212" t="n">
        <v>-0.04</v>
      </c>
      <c r="AL196" s="212" t="n">
        <v>-0.009999999</v>
      </c>
      <c r="AM196" s="212" t="n">
        <v>-0.059</v>
      </c>
      <c r="AN196" s="212" t="n">
        <v>0</v>
      </c>
      <c r="AO196" s="212" t="n">
        <v>6.93889390390723E-018</v>
      </c>
      <c r="AP196" s="212" t="n">
        <v>0.0065</v>
      </c>
      <c r="AQ196" s="212" t="n">
        <v>0.43</v>
      </c>
      <c r="AR196" s="212" t="n">
        <v>0.0225</v>
      </c>
      <c r="AS196" s="212" t="n">
        <v>0</v>
      </c>
      <c r="AT196" s="212" t="n">
        <v>0</v>
      </c>
      <c r="AU196" s="212" t="n">
        <v>-0.19</v>
      </c>
      <c r="AW196" s="212" t="n">
        <v>0</v>
      </c>
      <c r="AX196" s="212" t="n">
        <v>0</v>
      </c>
      <c r="AY196" s="212" t="n">
        <v>0.295</v>
      </c>
      <c r="AZ196" s="212" t="n">
        <v>0</v>
      </c>
      <c r="BA196" s="212" t="n">
        <v>-0.086</v>
      </c>
      <c r="BC196" s="212" t="n">
        <v>-0.086</v>
      </c>
      <c r="BD196" s="212" t="n">
        <v>0</v>
      </c>
      <c r="BE196" s="212" t="n">
        <v>-0.0635</v>
      </c>
      <c r="BF196" s="212" t="n">
        <v>-0.009999999</v>
      </c>
      <c r="BG196" s="212" t="n">
        <v>0</v>
      </c>
      <c r="BH196" s="212" t="n">
        <v>-0.0125</v>
      </c>
      <c r="BI196" s="212" t="n">
        <v>-0.0625</v>
      </c>
      <c r="BJ196" s="212" t="n">
        <v>-0.17</v>
      </c>
      <c r="BK196" s="212" t="n">
        <v>0</v>
      </c>
      <c r="BL196" s="212" t="n">
        <v>0</v>
      </c>
      <c r="BM196" s="212" t="n">
        <v>0</v>
      </c>
      <c r="BN196" s="212" t="n">
        <v>0.3</v>
      </c>
    </row>
    <row r="197" customFormat="false" ht="12.75" hidden="false" customHeight="false" outlineLevel="0" collapsed="false">
      <c r="C197" s="244"/>
      <c r="G197" s="200" t="n">
        <v>42583</v>
      </c>
      <c r="H197" s="0" t="n">
        <v>3.632</v>
      </c>
      <c r="I197" s="215" t="n">
        <v>0.15</v>
      </c>
      <c r="J197" s="212" t="n">
        <v>0.070320562630702</v>
      </c>
      <c r="K197" s="212" t="n">
        <v>0</v>
      </c>
      <c r="L197" s="212" t="n">
        <v>0</v>
      </c>
      <c r="M197" s="252" t="n">
        <v>0</v>
      </c>
      <c r="N197" s="252" t="n">
        <v>0</v>
      </c>
      <c r="O197" s="212" t="n">
        <v>0</v>
      </c>
      <c r="P197" s="212" t="n">
        <v>0</v>
      </c>
      <c r="Q197" s="212" t="n">
        <v>0</v>
      </c>
      <c r="R197" s="212" t="n">
        <v>0</v>
      </c>
      <c r="S197" s="212" t="n">
        <v>0</v>
      </c>
      <c r="T197" s="212" t="n">
        <v>0</v>
      </c>
      <c r="U197" s="212" t="n">
        <v>0</v>
      </c>
      <c r="V197" s="212" t="n">
        <v>0</v>
      </c>
      <c r="W197" s="212" t="n">
        <v>0</v>
      </c>
      <c r="X197" s="212" t="n">
        <v>0</v>
      </c>
      <c r="Y197" s="212" t="n">
        <v>0</v>
      </c>
      <c r="Z197" s="212" t="n">
        <v>0</v>
      </c>
      <c r="AA197" s="212" t="n">
        <v>0.1825</v>
      </c>
      <c r="AB197" s="212" t="n">
        <v>0.215</v>
      </c>
      <c r="AC197" s="212" t="n">
        <v>-0.005499999</v>
      </c>
      <c r="AD197" s="212" t="n">
        <v>-0.01475</v>
      </c>
      <c r="AE197" s="212" t="n">
        <v>0.01475</v>
      </c>
      <c r="AF197" s="212" t="n">
        <v>0.000249999999999993</v>
      </c>
      <c r="AG197" s="212" t="n">
        <v>0.005</v>
      </c>
      <c r="AH197" s="212" t="n">
        <v>0</v>
      </c>
      <c r="AI197" s="212" t="n">
        <v>-0.0625</v>
      </c>
      <c r="AJ197" s="212" t="n">
        <v>-0.0315</v>
      </c>
      <c r="AK197" s="212" t="n">
        <v>-0.04</v>
      </c>
      <c r="AL197" s="212" t="n">
        <v>-0.009999999</v>
      </c>
      <c r="AM197" s="212" t="n">
        <v>-0.04</v>
      </c>
      <c r="AN197" s="212" t="n">
        <v>0</v>
      </c>
      <c r="AO197" s="212" t="n">
        <v>6.93889390390723E-018</v>
      </c>
      <c r="AP197" s="212" t="n">
        <v>0.0065</v>
      </c>
      <c r="AQ197" s="212" t="n">
        <v>0.495</v>
      </c>
      <c r="AR197" s="212" t="n">
        <v>0.025</v>
      </c>
      <c r="AS197" s="212" t="n">
        <v>0</v>
      </c>
      <c r="AT197" s="212" t="n">
        <v>0</v>
      </c>
      <c r="AU197" s="212" t="n">
        <v>-0.19</v>
      </c>
      <c r="AW197" s="212" t="n">
        <v>0</v>
      </c>
      <c r="AX197" s="212" t="n">
        <v>0</v>
      </c>
      <c r="AY197" s="212" t="n">
        <v>0.295</v>
      </c>
      <c r="AZ197" s="212" t="n">
        <v>0</v>
      </c>
      <c r="BA197" s="212" t="n">
        <v>-0.0735</v>
      </c>
      <c r="BC197" s="212" t="n">
        <v>-0.0735</v>
      </c>
      <c r="BD197" s="212" t="n">
        <v>0</v>
      </c>
      <c r="BE197" s="212" t="n">
        <v>-0.0635</v>
      </c>
      <c r="BF197" s="212" t="n">
        <v>-0.009999999</v>
      </c>
      <c r="BG197" s="212" t="n">
        <v>0</v>
      </c>
      <c r="BH197" s="212" t="n">
        <v>-0.01</v>
      </c>
      <c r="BI197" s="212" t="n">
        <v>-0.0625</v>
      </c>
      <c r="BJ197" s="212" t="n">
        <v>-0.17</v>
      </c>
      <c r="BK197" s="212" t="n">
        <v>0</v>
      </c>
      <c r="BL197" s="212" t="n">
        <v>0</v>
      </c>
      <c r="BM197" s="212" t="n">
        <v>0</v>
      </c>
      <c r="BN197" s="212" t="n">
        <v>0.3</v>
      </c>
    </row>
    <row r="198" customFormat="false" ht="12.75" hidden="false" customHeight="false" outlineLevel="0" collapsed="false">
      <c r="C198" s="244"/>
      <c r="G198" s="200" t="n">
        <v>42614</v>
      </c>
      <c r="H198" s="0" t="n">
        <v>3.609</v>
      </c>
      <c r="I198" s="215" t="n">
        <v>0.15</v>
      </c>
      <c r="J198" s="212" t="n">
        <v>0.070322727040742</v>
      </c>
      <c r="K198" s="212" t="n">
        <v>0</v>
      </c>
      <c r="L198" s="212" t="n">
        <v>0</v>
      </c>
      <c r="M198" s="252" t="n">
        <v>0</v>
      </c>
      <c r="N198" s="252" t="n">
        <v>0</v>
      </c>
      <c r="O198" s="212" t="n">
        <v>0</v>
      </c>
      <c r="P198" s="212" t="n">
        <v>0</v>
      </c>
      <c r="Q198" s="212" t="n">
        <v>0</v>
      </c>
      <c r="R198" s="212" t="n">
        <v>0</v>
      </c>
      <c r="S198" s="212" t="n">
        <v>0</v>
      </c>
      <c r="T198" s="212" t="n">
        <v>0</v>
      </c>
      <c r="U198" s="212" t="n">
        <v>0</v>
      </c>
      <c r="V198" s="212" t="n">
        <v>0</v>
      </c>
      <c r="W198" s="212" t="n">
        <v>0</v>
      </c>
      <c r="X198" s="212" t="n">
        <v>0</v>
      </c>
      <c r="Y198" s="212" t="n">
        <v>0</v>
      </c>
      <c r="Z198" s="212" t="n">
        <v>0</v>
      </c>
      <c r="AA198" s="212" t="n">
        <v>0.1825</v>
      </c>
      <c r="AB198" s="212" t="n">
        <v>0.195</v>
      </c>
      <c r="AC198" s="212" t="n">
        <v>-0.005499999</v>
      </c>
      <c r="AD198" s="212" t="n">
        <v>-0.01475</v>
      </c>
      <c r="AE198" s="212" t="n">
        <v>0.01475</v>
      </c>
      <c r="AF198" s="212" t="n">
        <v>0.000249999999999993</v>
      </c>
      <c r="AG198" s="212" t="n">
        <v>0.005</v>
      </c>
      <c r="AH198" s="212" t="n">
        <v>0</v>
      </c>
      <c r="AI198" s="212" t="n">
        <v>-0.0625</v>
      </c>
      <c r="AJ198" s="212" t="n">
        <v>-0.029</v>
      </c>
      <c r="AK198" s="212" t="n">
        <v>-0.0375</v>
      </c>
      <c r="AL198" s="212" t="n">
        <v>-0.009999999</v>
      </c>
      <c r="AM198" s="212" t="n">
        <v>-0.038</v>
      </c>
      <c r="AN198" s="212" t="n">
        <v>0</v>
      </c>
      <c r="AO198" s="212" t="n">
        <v>6.93889390390723E-018</v>
      </c>
      <c r="AP198" s="212" t="n">
        <v>0.0065</v>
      </c>
      <c r="AQ198" s="212" t="n">
        <v>0.395</v>
      </c>
      <c r="AR198" s="212" t="n">
        <v>0.0175</v>
      </c>
      <c r="AS198" s="212" t="n">
        <v>0</v>
      </c>
      <c r="AT198" s="212" t="n">
        <v>0</v>
      </c>
      <c r="AU198" s="212" t="n">
        <v>-0.19</v>
      </c>
      <c r="AW198" s="212" t="n">
        <v>0</v>
      </c>
      <c r="AX198" s="212" t="n">
        <v>0</v>
      </c>
      <c r="AY198" s="212" t="n">
        <v>0.295</v>
      </c>
      <c r="AZ198" s="212" t="n">
        <v>0</v>
      </c>
      <c r="BA198" s="212" t="n">
        <v>-0.0785</v>
      </c>
      <c r="BC198" s="212" t="n">
        <v>-0.0785</v>
      </c>
      <c r="BD198" s="212" t="n">
        <v>0</v>
      </c>
      <c r="BE198" s="212" t="n">
        <v>-0.0785</v>
      </c>
      <c r="BF198" s="212" t="n">
        <v>-0.009999999</v>
      </c>
      <c r="BG198" s="212" t="n">
        <v>0</v>
      </c>
      <c r="BH198" s="212" t="n">
        <v>-0.0175</v>
      </c>
      <c r="BI198" s="212" t="n">
        <v>-0.0625</v>
      </c>
      <c r="BJ198" s="212" t="n">
        <v>-0.17</v>
      </c>
      <c r="BK198" s="212" t="n">
        <v>0</v>
      </c>
      <c r="BL198" s="212" t="n">
        <v>0</v>
      </c>
      <c r="BM198" s="212" t="n">
        <v>0</v>
      </c>
      <c r="BN198" s="212" t="n">
        <v>0.29</v>
      </c>
    </row>
    <row r="199" customFormat="false" ht="12.75" hidden="false" customHeight="false" outlineLevel="0" collapsed="false">
      <c r="C199" s="244"/>
      <c r="G199" s="200" t="n">
        <v>42644</v>
      </c>
      <c r="H199" s="0" t="n">
        <v>3.601</v>
      </c>
      <c r="I199" s="215" t="n">
        <v>0.15</v>
      </c>
      <c r="J199" s="212" t="n">
        <v>0.070324821631105</v>
      </c>
      <c r="K199" s="212" t="n">
        <v>0</v>
      </c>
      <c r="L199" s="212" t="n">
        <v>0</v>
      </c>
      <c r="M199" s="252" t="n">
        <v>0</v>
      </c>
      <c r="N199" s="252" t="n">
        <v>0</v>
      </c>
      <c r="O199" s="212" t="n">
        <v>0</v>
      </c>
      <c r="P199" s="212" t="n">
        <v>0</v>
      </c>
      <c r="Q199" s="212" t="n">
        <v>0</v>
      </c>
      <c r="R199" s="212" t="n">
        <v>0</v>
      </c>
      <c r="S199" s="212" t="n">
        <v>0</v>
      </c>
      <c r="T199" s="212" t="n">
        <v>0</v>
      </c>
      <c r="U199" s="212" t="n">
        <v>0</v>
      </c>
      <c r="V199" s="212" t="n">
        <v>0</v>
      </c>
      <c r="W199" s="212" t="n">
        <v>0</v>
      </c>
      <c r="X199" s="212" t="n">
        <v>0</v>
      </c>
      <c r="Y199" s="212" t="n">
        <v>0</v>
      </c>
      <c r="Z199" s="212" t="n">
        <v>0</v>
      </c>
      <c r="AA199" s="212" t="n">
        <v>0.1875</v>
      </c>
      <c r="AB199" s="212" t="n">
        <v>0.215</v>
      </c>
      <c r="AC199" s="212" t="n">
        <v>-0.005499999</v>
      </c>
      <c r="AD199" s="212" t="n">
        <v>-0.01475</v>
      </c>
      <c r="AE199" s="212" t="n">
        <v>-0.0035</v>
      </c>
      <c r="AF199" s="212" t="n">
        <v>-0.0185</v>
      </c>
      <c r="AG199" s="212" t="n">
        <v>0.005</v>
      </c>
      <c r="AH199" s="212" t="n">
        <v>0</v>
      </c>
      <c r="AI199" s="212" t="n">
        <v>-0.0625</v>
      </c>
      <c r="AJ199" s="212" t="n">
        <v>-0.029</v>
      </c>
      <c r="AK199" s="212" t="n">
        <v>-0.0375</v>
      </c>
      <c r="AL199" s="212" t="n">
        <v>-0.009999999</v>
      </c>
      <c r="AM199" s="212" t="n">
        <v>-0.04</v>
      </c>
      <c r="AN199" s="212" t="n">
        <v>0</v>
      </c>
      <c r="AO199" s="212" t="n">
        <v>6.93889390390723E-018</v>
      </c>
      <c r="AP199" s="212" t="n">
        <v>0.0065</v>
      </c>
      <c r="AQ199" s="212" t="n">
        <v>0.461</v>
      </c>
      <c r="AR199" s="212" t="n">
        <v>0.0075</v>
      </c>
      <c r="AS199" s="212" t="n">
        <v>0</v>
      </c>
      <c r="AT199" s="212" t="n">
        <v>0</v>
      </c>
      <c r="AU199" s="212" t="n">
        <v>-0.19</v>
      </c>
      <c r="AW199" s="212" t="n">
        <v>0</v>
      </c>
      <c r="AX199" s="212" t="n">
        <v>0</v>
      </c>
      <c r="AY199" s="212" t="n">
        <v>0.295</v>
      </c>
      <c r="AZ199" s="212" t="n">
        <v>0</v>
      </c>
      <c r="BA199" s="212" t="n">
        <v>-0.0885</v>
      </c>
      <c r="BC199" s="212" t="n">
        <v>-0.0885</v>
      </c>
      <c r="BD199" s="212" t="n">
        <v>0</v>
      </c>
      <c r="BE199" s="212" t="n">
        <v>-0.081</v>
      </c>
      <c r="BF199" s="212" t="n">
        <v>-0.009999999</v>
      </c>
      <c r="BG199" s="212" t="n">
        <v>0</v>
      </c>
      <c r="BH199" s="212" t="n">
        <v>-0.0275</v>
      </c>
      <c r="BI199" s="212" t="n">
        <v>-0.0625</v>
      </c>
      <c r="BJ199" s="212" t="n">
        <v>-0.17</v>
      </c>
      <c r="BK199" s="212" t="n">
        <v>0</v>
      </c>
      <c r="BL199" s="212" t="n">
        <v>0</v>
      </c>
      <c r="BM199" s="212" t="n">
        <v>0</v>
      </c>
      <c r="BN199" s="212" t="n">
        <v>0.3625</v>
      </c>
    </row>
    <row r="200" customFormat="false" ht="12.75" hidden="false" customHeight="false" outlineLevel="0" collapsed="false">
      <c r="C200" s="244"/>
      <c r="G200" s="200" t="n">
        <v>42675</v>
      </c>
      <c r="H200" s="0" t="n">
        <v>3.628</v>
      </c>
      <c r="I200" s="215" t="n">
        <v>0.15</v>
      </c>
      <c r="J200" s="212" t="n">
        <v>0.070326986041147</v>
      </c>
      <c r="K200" s="212" t="n">
        <v>0</v>
      </c>
      <c r="L200" s="212" t="n">
        <v>0</v>
      </c>
      <c r="M200" s="252" t="n">
        <v>0</v>
      </c>
      <c r="N200" s="252" t="n">
        <v>0</v>
      </c>
      <c r="O200" s="212" t="n">
        <v>0</v>
      </c>
      <c r="P200" s="212" t="n">
        <v>0</v>
      </c>
      <c r="Q200" s="212" t="n">
        <v>0</v>
      </c>
      <c r="R200" s="212" t="n">
        <v>0</v>
      </c>
      <c r="S200" s="212" t="n">
        <v>0</v>
      </c>
      <c r="T200" s="212" t="n">
        <v>0</v>
      </c>
      <c r="U200" s="212" t="n">
        <v>0</v>
      </c>
      <c r="V200" s="212" t="n">
        <v>0</v>
      </c>
      <c r="W200" s="212" t="n">
        <v>0</v>
      </c>
      <c r="X200" s="212" t="n">
        <v>0</v>
      </c>
      <c r="Y200" s="212" t="n">
        <v>0</v>
      </c>
      <c r="Z200" s="212" t="n">
        <v>0</v>
      </c>
      <c r="AA200" s="212" t="n">
        <v>0.27</v>
      </c>
      <c r="AB200" s="212" t="n">
        <v>0.2875</v>
      </c>
      <c r="AC200" s="212" t="n">
        <v>-0.008499999</v>
      </c>
      <c r="AD200" s="212" t="n">
        <v>-0.028</v>
      </c>
      <c r="AE200" s="212" t="n">
        <v>-0.0025</v>
      </c>
      <c r="AF200" s="212" t="n">
        <v>-0.0175</v>
      </c>
      <c r="AG200" s="212" t="n">
        <v>0.005</v>
      </c>
      <c r="AH200" s="212" t="n">
        <v>0</v>
      </c>
      <c r="AI200" s="212" t="n">
        <v>-0.065</v>
      </c>
      <c r="AJ200" s="212" t="n">
        <v>-0.029</v>
      </c>
      <c r="AK200" s="212" t="n">
        <v>-0.0405</v>
      </c>
      <c r="AL200" s="212" t="n">
        <v>-0.006499999</v>
      </c>
      <c r="AM200" s="212" t="n">
        <v>-0.055</v>
      </c>
      <c r="AN200" s="212" t="n">
        <v>0</v>
      </c>
      <c r="AO200" s="212" t="n">
        <v>0.0075</v>
      </c>
      <c r="AP200" s="212" t="n">
        <v>0.016</v>
      </c>
      <c r="AQ200" s="212" t="n">
        <v>0.7675</v>
      </c>
      <c r="AR200" s="212" t="n">
        <v>-0.0325</v>
      </c>
      <c r="AS200" s="212" t="n">
        <v>0</v>
      </c>
      <c r="AT200" s="212" t="n">
        <v>0</v>
      </c>
      <c r="AU200" s="212" t="n">
        <v>-0.19</v>
      </c>
      <c r="AW200" s="212" t="n">
        <v>0</v>
      </c>
      <c r="AX200" s="212" t="n">
        <v>0</v>
      </c>
      <c r="AY200" s="212" t="n">
        <v>0.12</v>
      </c>
      <c r="AZ200" s="212" t="n">
        <v>0</v>
      </c>
      <c r="BA200" s="212" t="n">
        <v>-0.0935</v>
      </c>
      <c r="BC200" s="212" t="n">
        <v>-0.0935</v>
      </c>
      <c r="BD200" s="212" t="n">
        <v>0</v>
      </c>
      <c r="BE200" s="212" t="n">
        <v>-0.0785</v>
      </c>
      <c r="BF200" s="212" t="n">
        <v>-0.0115</v>
      </c>
      <c r="BG200" s="212" t="n">
        <v>0</v>
      </c>
      <c r="BH200" s="212" t="n">
        <v>-0.0675</v>
      </c>
      <c r="BI200" s="212" t="n">
        <v>-0.065</v>
      </c>
      <c r="BJ200" s="212" t="n">
        <v>-0.17</v>
      </c>
      <c r="BK200" s="212" t="n">
        <v>0</v>
      </c>
      <c r="BL200" s="212" t="n">
        <v>0</v>
      </c>
      <c r="BM200" s="212" t="n">
        <v>0</v>
      </c>
      <c r="BN200" s="212" t="n">
        <v>0.465</v>
      </c>
    </row>
    <row r="201" customFormat="false" ht="12.75" hidden="false" customHeight="false" outlineLevel="0" collapsed="false">
      <c r="C201" s="244"/>
      <c r="G201" s="200" t="n">
        <v>42705</v>
      </c>
      <c r="H201" s="0" t="n">
        <v>3.671</v>
      </c>
      <c r="I201" s="215" t="n">
        <v>0.15</v>
      </c>
      <c r="J201" s="212" t="n">
        <v>0.070329080631513</v>
      </c>
      <c r="K201" s="212" t="n">
        <v>0</v>
      </c>
      <c r="L201" s="212" t="n">
        <v>0</v>
      </c>
      <c r="M201" s="252" t="n">
        <v>0</v>
      </c>
      <c r="N201" s="252" t="n">
        <v>0</v>
      </c>
      <c r="O201" s="212" t="n">
        <v>0</v>
      </c>
      <c r="P201" s="212" t="n">
        <v>0</v>
      </c>
      <c r="Q201" s="212" t="n">
        <v>0</v>
      </c>
      <c r="R201" s="212" t="n">
        <v>0</v>
      </c>
      <c r="S201" s="212" t="n">
        <v>0</v>
      </c>
      <c r="T201" s="212" t="n">
        <v>0</v>
      </c>
      <c r="U201" s="212" t="n">
        <v>0</v>
      </c>
      <c r="V201" s="212" t="n">
        <v>0</v>
      </c>
      <c r="W201" s="212" t="n">
        <v>0</v>
      </c>
      <c r="X201" s="212" t="n">
        <v>0</v>
      </c>
      <c r="Y201" s="212" t="n">
        <v>0</v>
      </c>
      <c r="Z201" s="212" t="n">
        <v>0</v>
      </c>
      <c r="AA201" s="212" t="n">
        <v>0.305</v>
      </c>
      <c r="AB201" s="212" t="n">
        <v>0.3375</v>
      </c>
      <c r="AC201" s="212" t="n">
        <v>-0.008499999</v>
      </c>
      <c r="AD201" s="212" t="n">
        <v>-0.0205</v>
      </c>
      <c r="AE201" s="212" t="n">
        <v>-0.0025</v>
      </c>
      <c r="AF201" s="212" t="n">
        <v>-0.0175</v>
      </c>
      <c r="AG201" s="212" t="n">
        <v>0.005</v>
      </c>
      <c r="AH201" s="212" t="n">
        <v>0</v>
      </c>
      <c r="AI201" s="212" t="n">
        <v>-0.065</v>
      </c>
      <c r="AJ201" s="212" t="n">
        <v>-0.029</v>
      </c>
      <c r="AK201" s="212" t="n">
        <v>-0.0405</v>
      </c>
      <c r="AL201" s="212" t="n">
        <v>-0.006499999</v>
      </c>
      <c r="AM201" s="212" t="n">
        <v>-0.055</v>
      </c>
      <c r="AN201" s="212" t="n">
        <v>0</v>
      </c>
      <c r="AO201" s="212" t="n">
        <v>0.0075</v>
      </c>
      <c r="AP201" s="212" t="n">
        <v>0.016</v>
      </c>
      <c r="AQ201" s="212" t="n">
        <v>1.19</v>
      </c>
      <c r="AR201" s="212" t="n">
        <v>-0.055</v>
      </c>
      <c r="AS201" s="212" t="n">
        <v>0</v>
      </c>
      <c r="AT201" s="212" t="n">
        <v>0</v>
      </c>
      <c r="AU201" s="212" t="n">
        <v>-0.19</v>
      </c>
      <c r="AW201" s="212" t="n">
        <v>0</v>
      </c>
      <c r="AX201" s="212" t="n">
        <v>0</v>
      </c>
      <c r="AY201" s="212" t="n">
        <v>0.12</v>
      </c>
      <c r="AZ201" s="212" t="n">
        <v>0</v>
      </c>
      <c r="BA201" s="212" t="n">
        <v>-0.1235</v>
      </c>
      <c r="BC201" s="212" t="n">
        <v>-0.1235</v>
      </c>
      <c r="BD201" s="212" t="n">
        <v>0</v>
      </c>
      <c r="BE201" s="212" t="n">
        <v>-0.1135</v>
      </c>
      <c r="BF201" s="212" t="n">
        <v>-0.0115</v>
      </c>
      <c r="BG201" s="212" t="n">
        <v>0</v>
      </c>
      <c r="BH201" s="212" t="n">
        <v>-0.09</v>
      </c>
      <c r="BI201" s="212" t="n">
        <v>-0.065</v>
      </c>
      <c r="BJ201" s="212" t="n">
        <v>-0.17</v>
      </c>
      <c r="BK201" s="212" t="n">
        <v>0</v>
      </c>
      <c r="BL201" s="212" t="n">
        <v>0</v>
      </c>
      <c r="BM201" s="212" t="n">
        <v>0</v>
      </c>
      <c r="BN201" s="212" t="n">
        <v>0.8</v>
      </c>
    </row>
    <row r="202" customFormat="false" ht="12.75" hidden="false" customHeight="false" outlineLevel="0" collapsed="false">
      <c r="C202" s="244"/>
      <c r="G202" s="200" t="n">
        <v>42736</v>
      </c>
      <c r="H202" s="0" t="n">
        <v>4.0025</v>
      </c>
      <c r="I202" s="215" t="n">
        <v>0.15</v>
      </c>
      <c r="J202" s="212" t="n">
        <v>0.070331245041559</v>
      </c>
      <c r="K202" s="212" t="n">
        <v>0</v>
      </c>
      <c r="L202" s="212" t="n">
        <v>0</v>
      </c>
      <c r="M202" s="252" t="n">
        <v>0</v>
      </c>
      <c r="N202" s="252" t="n">
        <v>0</v>
      </c>
      <c r="O202" s="212" t="n">
        <v>0</v>
      </c>
      <c r="P202" s="212" t="n">
        <v>0</v>
      </c>
      <c r="Q202" s="212" t="n">
        <v>0</v>
      </c>
      <c r="R202" s="212" t="n">
        <v>0</v>
      </c>
      <c r="S202" s="212" t="n">
        <v>0</v>
      </c>
      <c r="T202" s="212" t="n">
        <v>0</v>
      </c>
      <c r="U202" s="212" t="n">
        <v>0</v>
      </c>
      <c r="V202" s="212" t="n">
        <v>0</v>
      </c>
      <c r="W202" s="212" t="n">
        <v>0</v>
      </c>
      <c r="X202" s="212" t="n">
        <v>0</v>
      </c>
      <c r="Y202" s="212" t="n">
        <v>0</v>
      </c>
      <c r="Z202" s="212" t="n">
        <v>0</v>
      </c>
      <c r="AA202" s="212" t="n">
        <v>0.305</v>
      </c>
      <c r="AB202" s="212" t="n">
        <v>0.4375</v>
      </c>
      <c r="AC202" s="212" t="n">
        <v>-0.003999999</v>
      </c>
      <c r="AD202" s="212" t="n">
        <v>-0.0205</v>
      </c>
      <c r="AE202" s="212" t="n">
        <v>-0.0025</v>
      </c>
      <c r="AF202" s="212" t="n">
        <v>-0.0175</v>
      </c>
      <c r="AG202" s="212" t="n">
        <v>0.005</v>
      </c>
      <c r="AH202" s="212" t="n">
        <v>0</v>
      </c>
      <c r="AI202" s="212" t="n">
        <v>-0.065</v>
      </c>
      <c r="AJ202" s="212" t="n">
        <v>-0.027</v>
      </c>
      <c r="AK202" s="212" t="n">
        <v>-0.0405</v>
      </c>
      <c r="AL202" s="212" t="n">
        <v>-0.006499999</v>
      </c>
      <c r="AM202" s="212" t="n">
        <v>-0.048</v>
      </c>
      <c r="AN202" s="212" t="n">
        <v>0</v>
      </c>
      <c r="AO202" s="212" t="n">
        <v>0.0095</v>
      </c>
      <c r="AP202" s="212" t="n">
        <v>0.016</v>
      </c>
      <c r="AQ202" s="212" t="n">
        <v>1.525</v>
      </c>
      <c r="AR202" s="212" t="n">
        <v>-0.0575</v>
      </c>
      <c r="AS202" s="212" t="n">
        <v>0</v>
      </c>
      <c r="AT202" s="212" t="n">
        <v>0</v>
      </c>
      <c r="AU202" s="212" t="n">
        <v>-0.19</v>
      </c>
      <c r="AW202" s="212" t="n">
        <v>0</v>
      </c>
      <c r="AX202" s="212" t="n">
        <v>0</v>
      </c>
      <c r="AY202" s="212" t="n">
        <v>0.12</v>
      </c>
      <c r="AZ202" s="212" t="n">
        <v>0</v>
      </c>
      <c r="BA202" s="212" t="n">
        <v>-0.1085</v>
      </c>
      <c r="BC202" s="212" t="n">
        <v>-0.1085</v>
      </c>
      <c r="BD202" s="212" t="n">
        <v>0</v>
      </c>
      <c r="BE202" s="212" t="n">
        <v>-0.119</v>
      </c>
      <c r="BF202" s="212" t="n">
        <v>-0.0115</v>
      </c>
      <c r="BG202" s="212" t="n">
        <v>0</v>
      </c>
      <c r="BH202" s="212" t="n">
        <v>-0.0925</v>
      </c>
      <c r="BI202" s="212" t="n">
        <v>-0.065</v>
      </c>
      <c r="BJ202" s="212" t="n">
        <v>-0.17</v>
      </c>
      <c r="BK202" s="212" t="n">
        <v>0</v>
      </c>
      <c r="BL202" s="212" t="n">
        <v>0</v>
      </c>
      <c r="BM202" s="212" t="n">
        <v>0</v>
      </c>
      <c r="BN202" s="212" t="n">
        <v>0.975</v>
      </c>
    </row>
    <row r="203" customFormat="false" ht="12.75" hidden="false" customHeight="false" outlineLevel="0" collapsed="false">
      <c r="C203" s="244"/>
      <c r="G203" s="200" t="n">
        <v>42767</v>
      </c>
      <c r="H203" s="0" t="n">
        <v>3.9165</v>
      </c>
      <c r="I203" s="215" t="n">
        <v>0.15</v>
      </c>
      <c r="J203" s="212" t="n">
        <v>0.070333409451607</v>
      </c>
      <c r="K203" s="212" t="n">
        <v>0</v>
      </c>
      <c r="L203" s="212" t="n">
        <v>0</v>
      </c>
      <c r="M203" s="252" t="n">
        <v>0</v>
      </c>
      <c r="N203" s="252" t="n">
        <v>0</v>
      </c>
      <c r="O203" s="212" t="n">
        <v>0</v>
      </c>
      <c r="P203" s="212" t="n">
        <v>0</v>
      </c>
      <c r="Q203" s="212" t="n">
        <v>0</v>
      </c>
      <c r="R203" s="212" t="n">
        <v>0</v>
      </c>
      <c r="S203" s="212" t="n">
        <v>0</v>
      </c>
      <c r="T203" s="212" t="n">
        <v>0</v>
      </c>
      <c r="U203" s="212" t="n">
        <v>0</v>
      </c>
      <c r="V203" s="212" t="n">
        <v>0</v>
      </c>
      <c r="W203" s="212" t="n">
        <v>0</v>
      </c>
      <c r="X203" s="212" t="n">
        <v>0</v>
      </c>
      <c r="Y203" s="212" t="n">
        <v>0</v>
      </c>
      <c r="Z203" s="212" t="n">
        <v>0</v>
      </c>
      <c r="AA203" s="212" t="n">
        <v>0.305</v>
      </c>
      <c r="AB203" s="212" t="n">
        <v>0.435</v>
      </c>
      <c r="AC203" s="212" t="n">
        <v>-0.003999999</v>
      </c>
      <c r="AD203" s="212" t="n">
        <v>-0.0205</v>
      </c>
      <c r="AE203" s="212" t="n">
        <v>-0.0025</v>
      </c>
      <c r="AF203" s="212" t="n">
        <v>-0.0175</v>
      </c>
      <c r="AG203" s="212" t="n">
        <v>0.005</v>
      </c>
      <c r="AH203" s="212" t="n">
        <v>0</v>
      </c>
      <c r="AI203" s="212" t="n">
        <v>-0.065</v>
      </c>
      <c r="AJ203" s="212" t="n">
        <v>-0.027</v>
      </c>
      <c r="AK203" s="212" t="n">
        <v>-0.0405</v>
      </c>
      <c r="AL203" s="212" t="n">
        <v>-0.006499999</v>
      </c>
      <c r="AM203" s="212" t="n">
        <v>-0.048</v>
      </c>
      <c r="AN203" s="212" t="n">
        <v>0</v>
      </c>
      <c r="AO203" s="212" t="n">
        <v>0.0095</v>
      </c>
      <c r="AP203" s="212" t="n">
        <v>0.016</v>
      </c>
      <c r="AQ203" s="212" t="n">
        <v>1.455</v>
      </c>
      <c r="AR203" s="212" t="n">
        <v>-0.04</v>
      </c>
      <c r="AS203" s="212" t="n">
        <v>0</v>
      </c>
      <c r="AT203" s="212" t="n">
        <v>0</v>
      </c>
      <c r="AU203" s="212" t="n">
        <v>-0.19</v>
      </c>
      <c r="AW203" s="212" t="n">
        <v>0</v>
      </c>
      <c r="AX203" s="212" t="n">
        <v>0</v>
      </c>
      <c r="AY203" s="212" t="n">
        <v>0.12</v>
      </c>
      <c r="AZ203" s="212" t="n">
        <v>0</v>
      </c>
      <c r="BA203" s="212" t="n">
        <v>-0.111</v>
      </c>
      <c r="BC203" s="212" t="n">
        <v>-0.111</v>
      </c>
      <c r="BD203" s="212" t="n">
        <v>0</v>
      </c>
      <c r="BE203" s="212" t="n">
        <v>-0.1015</v>
      </c>
      <c r="BF203" s="212" t="n">
        <v>-0.0115</v>
      </c>
      <c r="BG203" s="212" t="n">
        <v>0</v>
      </c>
      <c r="BH203" s="212" t="n">
        <v>-0.075</v>
      </c>
      <c r="BI203" s="212" t="n">
        <v>-0.065</v>
      </c>
      <c r="BJ203" s="212" t="n">
        <v>-0.17</v>
      </c>
      <c r="BK203" s="212" t="n">
        <v>0</v>
      </c>
      <c r="BL203" s="212" t="n">
        <v>0</v>
      </c>
      <c r="BM203" s="212" t="n">
        <v>0</v>
      </c>
      <c r="BN203" s="212" t="n">
        <v>0.975</v>
      </c>
    </row>
    <row r="204" customFormat="false" ht="12.75" hidden="false" customHeight="false" outlineLevel="0" collapsed="false">
      <c r="C204" s="244"/>
      <c r="G204" s="200" t="n">
        <v>42795</v>
      </c>
      <c r="H204" s="0" t="n">
        <v>3.7885</v>
      </c>
      <c r="I204" s="215" t="n">
        <v>0.15</v>
      </c>
      <c r="J204" s="212" t="n">
        <v>0.070335364402619</v>
      </c>
      <c r="K204" s="212" t="n">
        <v>0</v>
      </c>
      <c r="L204" s="212" t="n">
        <v>0</v>
      </c>
      <c r="M204" s="252" t="n">
        <v>0</v>
      </c>
      <c r="N204" s="252" t="n">
        <v>0</v>
      </c>
      <c r="O204" s="212" t="n">
        <v>0</v>
      </c>
      <c r="P204" s="212" t="n">
        <v>0</v>
      </c>
      <c r="Q204" s="212" t="n">
        <v>0</v>
      </c>
      <c r="R204" s="212" t="n">
        <v>0</v>
      </c>
      <c r="S204" s="212" t="n">
        <v>0</v>
      </c>
      <c r="T204" s="212" t="n">
        <v>0</v>
      </c>
      <c r="U204" s="212" t="n">
        <v>0</v>
      </c>
      <c r="V204" s="212" t="n">
        <v>0</v>
      </c>
      <c r="W204" s="212" t="n">
        <v>0</v>
      </c>
      <c r="X204" s="212" t="n">
        <v>0</v>
      </c>
      <c r="Y204" s="212" t="n">
        <v>0</v>
      </c>
      <c r="Z204" s="212" t="n">
        <v>0</v>
      </c>
      <c r="AA204" s="212" t="n">
        <v>0.265</v>
      </c>
      <c r="AB204" s="212" t="n">
        <v>0.3025</v>
      </c>
      <c r="AC204" s="212" t="n">
        <v>0</v>
      </c>
      <c r="AD204" s="212" t="n">
        <v>-0.0205</v>
      </c>
      <c r="AE204" s="212" t="n">
        <v>0.016</v>
      </c>
      <c r="AF204" s="212" t="n">
        <v>0.001</v>
      </c>
      <c r="AG204" s="212" t="n">
        <v>0</v>
      </c>
      <c r="AH204" s="212" t="n">
        <v>0</v>
      </c>
      <c r="AI204" s="212" t="n">
        <v>0</v>
      </c>
      <c r="AJ204" s="212" t="n">
        <v>0</v>
      </c>
      <c r="AK204" s="212" t="n">
        <v>0</v>
      </c>
      <c r="AL204" s="212" t="n">
        <v>0</v>
      </c>
      <c r="AM204" s="212" t="n">
        <v>0</v>
      </c>
      <c r="AN204" s="212" t="n">
        <v>0</v>
      </c>
      <c r="AO204" s="212" t="n">
        <v>0</v>
      </c>
      <c r="AP204" s="212" t="n">
        <v>0</v>
      </c>
      <c r="AQ204" s="212" t="n">
        <v>0.835</v>
      </c>
      <c r="AR204" s="212" t="n">
        <v>-0.0275</v>
      </c>
      <c r="AS204" s="212" t="n">
        <v>0</v>
      </c>
      <c r="AT204" s="212" t="n">
        <v>0</v>
      </c>
      <c r="AU204" s="212" t="n">
        <v>-0.19</v>
      </c>
      <c r="AW204" s="212" t="n">
        <v>0</v>
      </c>
      <c r="AX204" s="212" t="n">
        <v>0</v>
      </c>
      <c r="AY204" s="212" t="n">
        <v>0.12</v>
      </c>
      <c r="AZ204" s="212" t="n">
        <v>0</v>
      </c>
      <c r="BA204" s="212" t="n">
        <v>0</v>
      </c>
      <c r="BC204" s="212" t="n">
        <v>0</v>
      </c>
      <c r="BD204" s="212" t="n">
        <v>0</v>
      </c>
      <c r="BE204" s="212" t="n">
        <v>0</v>
      </c>
      <c r="BF204" s="212" t="n">
        <v>0</v>
      </c>
      <c r="BG204" s="212" t="n">
        <v>0</v>
      </c>
      <c r="BH204" s="212" t="n">
        <v>-0.0625</v>
      </c>
      <c r="BI204" s="212" t="n">
        <v>0</v>
      </c>
      <c r="BJ204" s="212" t="n">
        <v>-0.17</v>
      </c>
      <c r="BK204" s="212" t="n">
        <v>0</v>
      </c>
      <c r="BL204" s="212" t="n">
        <v>0</v>
      </c>
      <c r="BM204" s="212" t="n">
        <v>0</v>
      </c>
      <c r="BN204" s="212" t="n">
        <v>0.6075</v>
      </c>
    </row>
    <row r="205" customFormat="false" ht="12.75" hidden="false" customHeight="false" outlineLevel="0" collapsed="false">
      <c r="C205" s="244"/>
      <c r="G205" s="200" t="n">
        <v>42826</v>
      </c>
      <c r="H205" s="0" t="n">
        <v>3.6525</v>
      </c>
      <c r="I205" s="215" t="n">
        <v>0.15</v>
      </c>
      <c r="J205" s="212" t="n">
        <v>0.070337528812669</v>
      </c>
      <c r="K205" s="212" t="n">
        <v>0</v>
      </c>
      <c r="L205" s="212" t="n">
        <v>0</v>
      </c>
      <c r="M205" s="252" t="n">
        <v>0</v>
      </c>
      <c r="N205" s="252" t="n">
        <v>0</v>
      </c>
      <c r="O205" s="212" t="n">
        <v>0</v>
      </c>
      <c r="P205" s="212" t="n">
        <v>0</v>
      </c>
      <c r="Q205" s="212" t="n">
        <v>0</v>
      </c>
      <c r="R205" s="212" t="n">
        <v>0</v>
      </c>
      <c r="S205" s="212" t="n">
        <v>0</v>
      </c>
      <c r="T205" s="212" t="n">
        <v>0</v>
      </c>
      <c r="U205" s="212" t="n">
        <v>0</v>
      </c>
      <c r="V205" s="212" t="n">
        <v>0</v>
      </c>
      <c r="W205" s="212" t="n">
        <v>0</v>
      </c>
      <c r="X205" s="212" t="n">
        <v>0</v>
      </c>
      <c r="Y205" s="212" t="n">
        <v>0</v>
      </c>
      <c r="Z205" s="212" t="n">
        <v>0</v>
      </c>
      <c r="AA205" s="212" t="n">
        <v>0.195</v>
      </c>
      <c r="AB205" s="212" t="n">
        <v>0.25</v>
      </c>
      <c r="AC205" s="212" t="n">
        <v>0</v>
      </c>
      <c r="AD205" s="212" t="n">
        <v>-0.013</v>
      </c>
      <c r="AE205" s="212" t="n">
        <v>0.016</v>
      </c>
      <c r="AF205" s="212" t="n">
        <v>0.001</v>
      </c>
      <c r="AG205" s="212" t="n">
        <v>0</v>
      </c>
      <c r="AH205" s="212" t="n">
        <v>0</v>
      </c>
      <c r="AI205" s="212" t="n">
        <v>0</v>
      </c>
      <c r="AJ205" s="212" t="n">
        <v>0</v>
      </c>
      <c r="AK205" s="212" t="n">
        <v>0</v>
      </c>
      <c r="AL205" s="212" t="n">
        <v>0</v>
      </c>
      <c r="AM205" s="212" t="n">
        <v>0</v>
      </c>
      <c r="AN205" s="212" t="n">
        <v>0</v>
      </c>
      <c r="AO205" s="212" t="n">
        <v>0</v>
      </c>
      <c r="AP205" s="212" t="n">
        <v>0</v>
      </c>
      <c r="AQ205" s="212" t="n">
        <v>0.45</v>
      </c>
      <c r="AR205" s="212" t="n">
        <v>0.0449766</v>
      </c>
      <c r="AS205" s="212" t="n">
        <v>0</v>
      </c>
      <c r="AT205" s="212" t="n">
        <v>0</v>
      </c>
      <c r="AU205" s="212" t="n">
        <v>-0.19</v>
      </c>
      <c r="AW205" s="212" t="n">
        <v>0</v>
      </c>
      <c r="AX205" s="212" t="n">
        <v>0</v>
      </c>
      <c r="AY205" s="212" t="n">
        <v>0.295</v>
      </c>
      <c r="AZ205" s="212" t="n">
        <v>0</v>
      </c>
      <c r="BA205" s="212" t="n">
        <v>0</v>
      </c>
      <c r="BC205" s="212" t="n">
        <v>0</v>
      </c>
      <c r="BD205" s="212" t="n">
        <v>0</v>
      </c>
      <c r="BE205" s="212" t="n">
        <v>0</v>
      </c>
      <c r="BF205" s="212" t="n">
        <v>0</v>
      </c>
      <c r="BG205" s="212" t="n">
        <v>0</v>
      </c>
      <c r="BH205" s="212" t="n">
        <v>0.009976639</v>
      </c>
      <c r="BI205" s="212" t="n">
        <v>0</v>
      </c>
      <c r="BJ205" s="212" t="n">
        <v>-0.17</v>
      </c>
      <c r="BK205" s="212" t="n">
        <v>0</v>
      </c>
      <c r="BL205" s="212" t="n">
        <v>0</v>
      </c>
      <c r="BM205" s="212" t="n">
        <v>0</v>
      </c>
      <c r="BN205" s="212" t="n">
        <v>0.355</v>
      </c>
    </row>
    <row r="206" customFormat="false" ht="12.75" hidden="false" customHeight="false" outlineLevel="0" collapsed="false">
      <c r="C206" s="244"/>
      <c r="G206" s="200" t="n">
        <v>42856</v>
      </c>
      <c r="H206" s="0" t="n">
        <v>3.6515</v>
      </c>
      <c r="I206" s="215" t="n">
        <v>0.15</v>
      </c>
      <c r="J206" s="212" t="n">
        <v>0.070339623403042</v>
      </c>
      <c r="K206" s="212" t="n">
        <v>0</v>
      </c>
      <c r="L206" s="212" t="n">
        <v>0</v>
      </c>
      <c r="M206" s="252" t="n">
        <v>0</v>
      </c>
      <c r="N206" s="252" t="n">
        <v>0</v>
      </c>
      <c r="O206" s="212" t="n">
        <v>0</v>
      </c>
      <c r="P206" s="212" t="n">
        <v>0</v>
      </c>
      <c r="Q206" s="212" t="n">
        <v>0</v>
      </c>
      <c r="R206" s="212" t="n">
        <v>0</v>
      </c>
      <c r="S206" s="212" t="n">
        <v>0</v>
      </c>
      <c r="T206" s="212" t="n">
        <v>0</v>
      </c>
      <c r="U206" s="212" t="n">
        <v>0</v>
      </c>
      <c r="V206" s="212" t="n">
        <v>0</v>
      </c>
      <c r="W206" s="212" t="n">
        <v>0</v>
      </c>
      <c r="X206" s="212" t="n">
        <v>0</v>
      </c>
      <c r="Y206" s="212" t="n">
        <v>0</v>
      </c>
      <c r="Z206" s="212" t="n">
        <v>0</v>
      </c>
      <c r="AA206" s="212" t="n">
        <v>0.1825</v>
      </c>
      <c r="AB206" s="212" t="n">
        <v>0.2025</v>
      </c>
      <c r="AC206" s="212" t="n">
        <v>0</v>
      </c>
      <c r="AD206" s="212" t="n">
        <v>-0.01325</v>
      </c>
      <c r="AE206" s="212" t="n">
        <v>0.01575</v>
      </c>
      <c r="AF206" s="212" t="n">
        <v>0.000750000000000008</v>
      </c>
      <c r="AG206" s="212" t="n">
        <v>0</v>
      </c>
      <c r="AH206" s="212" t="n">
        <v>0</v>
      </c>
      <c r="AI206" s="212" t="n">
        <v>0</v>
      </c>
      <c r="AJ206" s="212" t="n">
        <v>0</v>
      </c>
      <c r="AK206" s="212" t="n">
        <v>0</v>
      </c>
      <c r="AL206" s="212" t="n">
        <v>0</v>
      </c>
      <c r="AM206" s="212" t="n">
        <v>0</v>
      </c>
      <c r="AN206" s="212" t="n">
        <v>0</v>
      </c>
      <c r="AO206" s="212" t="n">
        <v>0</v>
      </c>
      <c r="AP206" s="212" t="n">
        <v>0</v>
      </c>
      <c r="AQ206" s="212" t="n">
        <v>0.405</v>
      </c>
      <c r="AR206" s="212" t="n">
        <v>0.0449681</v>
      </c>
      <c r="AS206" s="212" t="n">
        <v>0</v>
      </c>
      <c r="AT206" s="212" t="n">
        <v>0</v>
      </c>
      <c r="AU206" s="212" t="n">
        <v>-0.19</v>
      </c>
      <c r="AW206" s="212" t="n">
        <v>0</v>
      </c>
      <c r="AX206" s="212" t="n">
        <v>0</v>
      </c>
      <c r="AY206" s="212" t="n">
        <v>0.295</v>
      </c>
      <c r="AZ206" s="212" t="n">
        <v>0</v>
      </c>
      <c r="BA206" s="212" t="n">
        <v>0</v>
      </c>
      <c r="BC206" s="212" t="n">
        <v>0</v>
      </c>
      <c r="BD206" s="212" t="n">
        <v>0</v>
      </c>
      <c r="BE206" s="212" t="n">
        <v>0</v>
      </c>
      <c r="BF206" s="212" t="n">
        <v>0</v>
      </c>
      <c r="BG206" s="212" t="n">
        <v>0</v>
      </c>
      <c r="BH206" s="212" t="n">
        <v>0.0099681</v>
      </c>
      <c r="BI206" s="212" t="n">
        <v>0</v>
      </c>
      <c r="BJ206" s="212" t="n">
        <v>-0.17</v>
      </c>
      <c r="BK206" s="212" t="n">
        <v>0</v>
      </c>
      <c r="BL206" s="212" t="n">
        <v>0</v>
      </c>
      <c r="BM206" s="212" t="n">
        <v>0</v>
      </c>
      <c r="BN206" s="212" t="n">
        <v>0.2875</v>
      </c>
    </row>
    <row r="207" customFormat="false" ht="12.75" hidden="false" customHeight="false" outlineLevel="0" collapsed="false">
      <c r="C207" s="244"/>
      <c r="G207" s="200" t="n">
        <v>42887</v>
      </c>
      <c r="H207" s="0" t="n">
        <v>3.6855</v>
      </c>
      <c r="I207" s="215" t="n">
        <v>0.15</v>
      </c>
      <c r="J207" s="212" t="n">
        <v>0.070341787813096</v>
      </c>
      <c r="K207" s="212" t="n">
        <v>0</v>
      </c>
      <c r="L207" s="212" t="n">
        <v>0</v>
      </c>
      <c r="M207" s="252" t="n">
        <v>0</v>
      </c>
      <c r="N207" s="252" t="n">
        <v>0</v>
      </c>
      <c r="O207" s="212" t="n">
        <v>0</v>
      </c>
      <c r="P207" s="212" t="n">
        <v>0</v>
      </c>
      <c r="Q207" s="212" t="n">
        <v>0</v>
      </c>
      <c r="R207" s="212" t="n">
        <v>0</v>
      </c>
      <c r="S207" s="212" t="n">
        <v>0</v>
      </c>
      <c r="T207" s="212" t="n">
        <v>0</v>
      </c>
      <c r="U207" s="212" t="n">
        <v>0</v>
      </c>
      <c r="V207" s="212" t="n">
        <v>0</v>
      </c>
      <c r="W207" s="212" t="n">
        <v>0</v>
      </c>
      <c r="X207" s="212" t="n">
        <v>0</v>
      </c>
      <c r="Y207" s="212" t="n">
        <v>0</v>
      </c>
      <c r="Z207" s="212" t="n">
        <v>0</v>
      </c>
      <c r="AA207" s="212" t="n">
        <v>0.1825</v>
      </c>
      <c r="AB207" s="212" t="n">
        <v>0.2025</v>
      </c>
      <c r="AC207" s="212" t="n">
        <v>0</v>
      </c>
      <c r="AD207" s="212" t="n">
        <v>-0.01325</v>
      </c>
      <c r="AE207" s="212" t="n">
        <v>0.01575</v>
      </c>
      <c r="AF207" s="212" t="n">
        <v>0.000750000000000008</v>
      </c>
      <c r="AG207" s="212" t="n">
        <v>0</v>
      </c>
      <c r="AH207" s="212" t="n">
        <v>0</v>
      </c>
      <c r="AI207" s="212" t="n">
        <v>0</v>
      </c>
      <c r="AJ207" s="212" t="n">
        <v>0</v>
      </c>
      <c r="AK207" s="212" t="n">
        <v>0</v>
      </c>
      <c r="AL207" s="212" t="n">
        <v>0</v>
      </c>
      <c r="AM207" s="212" t="n">
        <v>0</v>
      </c>
      <c r="AN207" s="212" t="n">
        <v>0</v>
      </c>
      <c r="AO207" s="212" t="n">
        <v>0</v>
      </c>
      <c r="AP207" s="212" t="n">
        <v>0</v>
      </c>
      <c r="AQ207" s="212" t="n">
        <v>0.395</v>
      </c>
      <c r="AR207" s="212" t="n">
        <v>0.0449681</v>
      </c>
      <c r="AS207" s="212" t="n">
        <v>0</v>
      </c>
      <c r="AT207" s="212" t="n">
        <v>0</v>
      </c>
      <c r="AU207" s="212" t="n">
        <v>-0.19</v>
      </c>
      <c r="AW207" s="212" t="n">
        <v>0</v>
      </c>
      <c r="AX207" s="212" t="n">
        <v>0</v>
      </c>
      <c r="AY207" s="212" t="n">
        <v>0.295</v>
      </c>
      <c r="AZ207" s="212" t="n">
        <v>0</v>
      </c>
      <c r="BA207" s="212" t="n">
        <v>0</v>
      </c>
      <c r="BC207" s="212" t="n">
        <v>0</v>
      </c>
      <c r="BD207" s="212" t="n">
        <v>0</v>
      </c>
      <c r="BE207" s="212" t="n">
        <v>0</v>
      </c>
      <c r="BF207" s="212" t="n">
        <v>0</v>
      </c>
      <c r="BG207" s="212" t="n">
        <v>0</v>
      </c>
      <c r="BH207" s="212" t="n">
        <v>0.0099681</v>
      </c>
      <c r="BI207" s="212" t="n">
        <v>0</v>
      </c>
      <c r="BJ207" s="212" t="n">
        <v>-0.17</v>
      </c>
      <c r="BK207" s="212" t="n">
        <v>0</v>
      </c>
      <c r="BL207" s="212" t="n">
        <v>0</v>
      </c>
      <c r="BM207" s="212" t="n">
        <v>0</v>
      </c>
      <c r="BN207" s="212" t="n">
        <v>0.2875</v>
      </c>
    </row>
    <row r="208" customFormat="false" ht="12.75" hidden="false" customHeight="false" outlineLevel="0" collapsed="false">
      <c r="C208" s="244"/>
      <c r="G208" s="200" t="n">
        <v>42917</v>
      </c>
      <c r="H208" s="0" t="n">
        <v>3.7075</v>
      </c>
      <c r="I208" s="215" t="n">
        <v>0.15</v>
      </c>
      <c r="J208" s="212" t="n">
        <v>0.070343882403471</v>
      </c>
      <c r="K208" s="212" t="n">
        <v>0</v>
      </c>
      <c r="L208" s="212" t="n">
        <v>0</v>
      </c>
      <c r="M208" s="252" t="n">
        <v>0</v>
      </c>
      <c r="N208" s="252" t="n">
        <v>0</v>
      </c>
      <c r="O208" s="212" t="n">
        <v>0</v>
      </c>
      <c r="P208" s="212" t="n">
        <v>0</v>
      </c>
      <c r="Q208" s="212" t="n">
        <v>0</v>
      </c>
      <c r="R208" s="212" t="n">
        <v>0</v>
      </c>
      <c r="S208" s="212" t="n">
        <v>0</v>
      </c>
      <c r="T208" s="212" t="n">
        <v>0</v>
      </c>
      <c r="U208" s="212" t="n">
        <v>0</v>
      </c>
      <c r="V208" s="212" t="n">
        <v>0</v>
      </c>
      <c r="W208" s="212" t="n">
        <v>0</v>
      </c>
      <c r="X208" s="212" t="n">
        <v>0</v>
      </c>
      <c r="Y208" s="212" t="n">
        <v>0</v>
      </c>
      <c r="Z208" s="212" t="n">
        <v>0</v>
      </c>
      <c r="AA208" s="212" t="n">
        <v>0.1825</v>
      </c>
      <c r="AB208" s="212" t="n">
        <v>0.215</v>
      </c>
      <c r="AC208" s="212" t="n">
        <v>0</v>
      </c>
      <c r="AD208" s="212" t="n">
        <v>-0.01325</v>
      </c>
      <c r="AE208" s="212" t="n">
        <v>0.01575</v>
      </c>
      <c r="AF208" s="212" t="n">
        <v>0.000750000000000008</v>
      </c>
      <c r="AG208" s="212" t="n">
        <v>0</v>
      </c>
      <c r="AH208" s="212" t="n">
        <v>0</v>
      </c>
      <c r="AI208" s="212" t="n">
        <v>0</v>
      </c>
      <c r="AJ208" s="212" t="n">
        <v>0</v>
      </c>
      <c r="AK208" s="212" t="n">
        <v>0</v>
      </c>
      <c r="AL208" s="212" t="n">
        <v>0</v>
      </c>
      <c r="AM208" s="212" t="n">
        <v>0</v>
      </c>
      <c r="AN208" s="212" t="n">
        <v>0</v>
      </c>
      <c r="AO208" s="212" t="n">
        <v>0</v>
      </c>
      <c r="AP208" s="212" t="n">
        <v>0</v>
      </c>
      <c r="AQ208" s="212" t="n">
        <v>0.43</v>
      </c>
      <c r="AR208" s="212" t="n">
        <v>0.0449681</v>
      </c>
      <c r="AS208" s="212" t="n">
        <v>0</v>
      </c>
      <c r="AT208" s="212" t="n">
        <v>0</v>
      </c>
      <c r="AU208" s="212" t="n">
        <v>-0.19</v>
      </c>
      <c r="AW208" s="212" t="n">
        <v>0</v>
      </c>
      <c r="AX208" s="212" t="n">
        <v>0</v>
      </c>
      <c r="AY208" s="212" t="n">
        <v>0.295</v>
      </c>
      <c r="AZ208" s="212" t="n">
        <v>0</v>
      </c>
      <c r="BA208" s="212" t="n">
        <v>0</v>
      </c>
      <c r="BC208" s="212" t="n">
        <v>0</v>
      </c>
      <c r="BD208" s="212" t="n">
        <v>0</v>
      </c>
      <c r="BE208" s="212" t="n">
        <v>0</v>
      </c>
      <c r="BF208" s="212" t="n">
        <v>0</v>
      </c>
      <c r="BG208" s="212" t="n">
        <v>0</v>
      </c>
      <c r="BH208" s="212" t="n">
        <v>0.0099681</v>
      </c>
      <c r="BI208" s="212" t="n">
        <v>0</v>
      </c>
      <c r="BJ208" s="212" t="n">
        <v>-0.17</v>
      </c>
      <c r="BK208" s="212" t="n">
        <v>0</v>
      </c>
      <c r="BL208" s="212" t="n">
        <v>0</v>
      </c>
      <c r="BM208" s="212" t="n">
        <v>0</v>
      </c>
      <c r="BN208" s="212" t="n">
        <v>0.3</v>
      </c>
    </row>
    <row r="209" customFormat="false" ht="12.75" hidden="false" customHeight="false" outlineLevel="0" collapsed="false">
      <c r="C209" s="244"/>
      <c r="G209" s="200" t="n">
        <v>42948</v>
      </c>
      <c r="H209" s="0" t="n">
        <v>3.7285</v>
      </c>
      <c r="I209" s="215" t="n">
        <v>0.15</v>
      </c>
      <c r="J209" s="212" t="n">
        <v>0.070346046813528</v>
      </c>
      <c r="K209" s="212" t="n">
        <v>0</v>
      </c>
      <c r="L209" s="212" t="n">
        <v>0</v>
      </c>
      <c r="M209" s="252" t="n">
        <v>0</v>
      </c>
      <c r="N209" s="252" t="n">
        <v>0</v>
      </c>
      <c r="O209" s="212" t="n">
        <v>0</v>
      </c>
      <c r="P209" s="212" t="n">
        <v>0</v>
      </c>
      <c r="Q209" s="212" t="n">
        <v>0</v>
      </c>
      <c r="R209" s="212" t="n">
        <v>0</v>
      </c>
      <c r="S209" s="212" t="n">
        <v>0</v>
      </c>
      <c r="T209" s="212" t="n">
        <v>0</v>
      </c>
      <c r="U209" s="212" t="n">
        <v>0</v>
      </c>
      <c r="V209" s="212" t="n">
        <v>0</v>
      </c>
      <c r="W209" s="212" t="n">
        <v>0</v>
      </c>
      <c r="X209" s="212" t="n">
        <v>0</v>
      </c>
      <c r="Y209" s="212" t="n">
        <v>0</v>
      </c>
      <c r="Z209" s="212" t="n">
        <v>0</v>
      </c>
      <c r="AA209" s="212" t="n">
        <v>0.1825</v>
      </c>
      <c r="AB209" s="212" t="n">
        <v>0.215</v>
      </c>
      <c r="AC209" s="212" t="n">
        <v>0</v>
      </c>
      <c r="AD209" s="212" t="n">
        <v>-0.01325</v>
      </c>
      <c r="AE209" s="212" t="n">
        <v>0.01575</v>
      </c>
      <c r="AF209" s="212" t="n">
        <v>0.000750000000000008</v>
      </c>
      <c r="AG209" s="212" t="n">
        <v>0</v>
      </c>
      <c r="AH209" s="212" t="n">
        <v>0</v>
      </c>
      <c r="AI209" s="212" t="n">
        <v>0</v>
      </c>
      <c r="AJ209" s="212" t="n">
        <v>0</v>
      </c>
      <c r="AK209" s="212" t="n">
        <v>0</v>
      </c>
      <c r="AL209" s="212" t="n">
        <v>0</v>
      </c>
      <c r="AM209" s="212" t="n">
        <v>0</v>
      </c>
      <c r="AN209" s="212" t="n">
        <v>0</v>
      </c>
      <c r="AO209" s="212" t="n">
        <v>0</v>
      </c>
      <c r="AP209" s="212" t="n">
        <v>0</v>
      </c>
      <c r="AQ209" s="212" t="n">
        <v>0.495</v>
      </c>
      <c r="AR209" s="212" t="n">
        <v>0.0449681</v>
      </c>
      <c r="AS209" s="212" t="n">
        <v>0</v>
      </c>
      <c r="AT209" s="212" t="n">
        <v>0</v>
      </c>
      <c r="AU209" s="212" t="n">
        <v>-0.19</v>
      </c>
      <c r="AW209" s="212" t="n">
        <v>0</v>
      </c>
      <c r="AX209" s="212" t="n">
        <v>0</v>
      </c>
      <c r="AY209" s="212" t="n">
        <v>0.295</v>
      </c>
      <c r="AZ209" s="212" t="n">
        <v>0</v>
      </c>
      <c r="BA209" s="212" t="n">
        <v>0</v>
      </c>
      <c r="BC209" s="212" t="n">
        <v>0</v>
      </c>
      <c r="BD209" s="212" t="n">
        <v>0</v>
      </c>
      <c r="BE209" s="212" t="n">
        <v>0</v>
      </c>
      <c r="BF209" s="212" t="n">
        <v>0</v>
      </c>
      <c r="BG209" s="212" t="n">
        <v>0</v>
      </c>
      <c r="BH209" s="212" t="n">
        <v>0.0099681</v>
      </c>
      <c r="BI209" s="212" t="n">
        <v>0</v>
      </c>
      <c r="BJ209" s="212" t="n">
        <v>-0.17</v>
      </c>
      <c r="BK209" s="212" t="n">
        <v>0</v>
      </c>
      <c r="BL209" s="212" t="n">
        <v>0</v>
      </c>
      <c r="BM209" s="212" t="n">
        <v>0</v>
      </c>
      <c r="BN209" s="212" t="n">
        <v>0.3</v>
      </c>
    </row>
    <row r="210" customFormat="false" ht="12.75" hidden="false" customHeight="false" outlineLevel="0" collapsed="false">
      <c r="C210" s="244"/>
      <c r="G210" s="200" t="n">
        <v>42979</v>
      </c>
      <c r="H210" s="0" t="n">
        <v>3.7045</v>
      </c>
      <c r="I210" s="215" t="n">
        <v>0.15</v>
      </c>
      <c r="J210" s="212" t="n">
        <v>0.070348211223586</v>
      </c>
      <c r="K210" s="212" t="n">
        <v>0</v>
      </c>
      <c r="L210" s="212" t="n">
        <v>0</v>
      </c>
      <c r="M210" s="252" t="n">
        <v>0</v>
      </c>
      <c r="N210" s="252" t="n">
        <v>0</v>
      </c>
      <c r="O210" s="212" t="n">
        <v>0</v>
      </c>
      <c r="P210" s="212" t="n">
        <v>0</v>
      </c>
      <c r="Q210" s="212" t="n">
        <v>0</v>
      </c>
      <c r="R210" s="212" t="n">
        <v>0</v>
      </c>
      <c r="S210" s="212" t="n">
        <v>0</v>
      </c>
      <c r="T210" s="212" t="n">
        <v>0</v>
      </c>
      <c r="U210" s="212" t="n">
        <v>0</v>
      </c>
      <c r="V210" s="212" t="n">
        <v>0</v>
      </c>
      <c r="W210" s="212" t="n">
        <v>0</v>
      </c>
      <c r="X210" s="212" t="n">
        <v>0</v>
      </c>
      <c r="Y210" s="212" t="n">
        <v>0</v>
      </c>
      <c r="Z210" s="212" t="n">
        <v>0</v>
      </c>
      <c r="AA210" s="212" t="n">
        <v>0.1825</v>
      </c>
      <c r="AB210" s="212" t="n">
        <v>0.195</v>
      </c>
      <c r="AC210" s="212" t="n">
        <v>0</v>
      </c>
      <c r="AD210" s="212" t="n">
        <v>-0.01325</v>
      </c>
      <c r="AE210" s="212" t="n">
        <v>0.01575</v>
      </c>
      <c r="AF210" s="212" t="n">
        <v>0.000750000000000008</v>
      </c>
      <c r="AG210" s="212" t="n">
        <v>0</v>
      </c>
      <c r="AH210" s="212" t="n">
        <v>0</v>
      </c>
      <c r="AI210" s="212" t="n">
        <v>0</v>
      </c>
      <c r="AJ210" s="212" t="n">
        <v>0</v>
      </c>
      <c r="AK210" s="212" t="n">
        <v>0</v>
      </c>
      <c r="AL210" s="212" t="n">
        <v>0</v>
      </c>
      <c r="AM210" s="212" t="n">
        <v>0</v>
      </c>
      <c r="AN210" s="212" t="n">
        <v>0</v>
      </c>
      <c r="AO210" s="212" t="n">
        <v>0</v>
      </c>
      <c r="AP210" s="212" t="n">
        <v>0</v>
      </c>
      <c r="AQ210" s="212" t="n">
        <v>0.395</v>
      </c>
      <c r="AR210" s="212" t="n">
        <v>0.0449681</v>
      </c>
      <c r="AS210" s="212" t="n">
        <v>0</v>
      </c>
      <c r="AT210" s="212" t="n">
        <v>0</v>
      </c>
      <c r="AU210" s="212" t="n">
        <v>-0.19</v>
      </c>
      <c r="AW210" s="212" t="n">
        <v>0</v>
      </c>
      <c r="AX210" s="212" t="n">
        <v>0</v>
      </c>
      <c r="AY210" s="212" t="n">
        <v>0.295</v>
      </c>
      <c r="AZ210" s="212" t="n">
        <v>0</v>
      </c>
      <c r="BA210" s="212" t="n">
        <v>0</v>
      </c>
      <c r="BC210" s="212" t="n">
        <v>0</v>
      </c>
      <c r="BD210" s="212" t="n">
        <v>0</v>
      </c>
      <c r="BE210" s="212" t="n">
        <v>0</v>
      </c>
      <c r="BF210" s="212" t="n">
        <v>0</v>
      </c>
      <c r="BG210" s="212" t="n">
        <v>0</v>
      </c>
      <c r="BH210" s="212" t="n">
        <v>0.0099681</v>
      </c>
      <c r="BI210" s="212" t="n">
        <v>0</v>
      </c>
      <c r="BJ210" s="212" t="n">
        <v>-0.17</v>
      </c>
      <c r="BK210" s="212" t="n">
        <v>0</v>
      </c>
      <c r="BL210" s="212" t="n">
        <v>0</v>
      </c>
      <c r="BM210" s="212" t="n">
        <v>0</v>
      </c>
      <c r="BN210" s="212" t="n">
        <v>0.29</v>
      </c>
    </row>
    <row r="211" customFormat="false" ht="12.75" hidden="false" customHeight="false" outlineLevel="0" collapsed="false">
      <c r="C211" s="244"/>
      <c r="G211" s="200" t="n">
        <v>43009</v>
      </c>
      <c r="H211" s="0" t="n">
        <v>3.6955</v>
      </c>
      <c r="I211" s="215" t="n">
        <v>0.15</v>
      </c>
      <c r="J211" s="212" t="n">
        <v>0.070350305813967</v>
      </c>
      <c r="K211" s="212" t="n">
        <v>0</v>
      </c>
      <c r="L211" s="212" t="n">
        <v>0</v>
      </c>
      <c r="M211" s="252" t="n">
        <v>0</v>
      </c>
      <c r="N211" s="252" t="n">
        <v>0</v>
      </c>
      <c r="O211" s="212" t="n">
        <v>0</v>
      </c>
      <c r="P211" s="212" t="n">
        <v>0</v>
      </c>
      <c r="Q211" s="212" t="n">
        <v>0</v>
      </c>
      <c r="R211" s="212" t="n">
        <v>0</v>
      </c>
      <c r="S211" s="212" t="n">
        <v>0</v>
      </c>
      <c r="T211" s="212" t="n">
        <v>0</v>
      </c>
      <c r="U211" s="212" t="n">
        <v>0</v>
      </c>
      <c r="V211" s="212" t="n">
        <v>0</v>
      </c>
      <c r="W211" s="212" t="n">
        <v>0</v>
      </c>
      <c r="X211" s="212" t="n">
        <v>0</v>
      </c>
      <c r="Y211" s="212" t="n">
        <v>0</v>
      </c>
      <c r="Z211" s="212" t="n">
        <v>0</v>
      </c>
      <c r="AA211" s="212" t="n">
        <v>0.1875</v>
      </c>
      <c r="AB211" s="212" t="n">
        <v>0.215</v>
      </c>
      <c r="AC211" s="212" t="n">
        <v>0</v>
      </c>
      <c r="AD211" s="212" t="n">
        <v>-0.01325</v>
      </c>
      <c r="AE211" s="212" t="n">
        <v>-0.0025</v>
      </c>
      <c r="AF211" s="212" t="n">
        <v>-0.0175</v>
      </c>
      <c r="AG211" s="212" t="n">
        <v>0</v>
      </c>
      <c r="AH211" s="212" t="n">
        <v>0</v>
      </c>
      <c r="AI211" s="212" t="n">
        <v>0</v>
      </c>
      <c r="AJ211" s="212" t="n">
        <v>0</v>
      </c>
      <c r="AK211" s="212" t="n">
        <v>0</v>
      </c>
      <c r="AL211" s="212" t="n">
        <v>0</v>
      </c>
      <c r="AM211" s="212" t="n">
        <v>0</v>
      </c>
      <c r="AN211" s="212" t="n">
        <v>0</v>
      </c>
      <c r="AO211" s="212" t="n">
        <v>0</v>
      </c>
      <c r="AP211" s="212" t="n">
        <v>0</v>
      </c>
      <c r="AQ211" s="212" t="n">
        <v>0.461</v>
      </c>
      <c r="AR211" s="212" t="n">
        <v>0.0449681</v>
      </c>
      <c r="AS211" s="212" t="n">
        <v>0</v>
      </c>
      <c r="AT211" s="212" t="n">
        <v>0</v>
      </c>
      <c r="AU211" s="212" t="n">
        <v>-0.19</v>
      </c>
      <c r="AW211" s="212" t="n">
        <v>0</v>
      </c>
      <c r="AX211" s="212" t="n">
        <v>0</v>
      </c>
      <c r="AY211" s="212" t="n">
        <v>0.295</v>
      </c>
      <c r="AZ211" s="212" t="n">
        <v>0</v>
      </c>
      <c r="BA211" s="212" t="n">
        <v>0</v>
      </c>
      <c r="BC211" s="212" t="n">
        <v>0</v>
      </c>
      <c r="BD211" s="212" t="n">
        <v>0</v>
      </c>
      <c r="BE211" s="212" t="n">
        <v>0</v>
      </c>
      <c r="BF211" s="212" t="n">
        <v>0</v>
      </c>
      <c r="BG211" s="212" t="n">
        <v>0</v>
      </c>
      <c r="BH211" s="212" t="n">
        <v>0.0099681</v>
      </c>
      <c r="BI211" s="212" t="n">
        <v>0</v>
      </c>
      <c r="BJ211" s="212" t="n">
        <v>-0.17</v>
      </c>
      <c r="BK211" s="212" t="n">
        <v>0</v>
      </c>
      <c r="BL211" s="212" t="n">
        <v>0</v>
      </c>
      <c r="BM211" s="212" t="n">
        <v>0</v>
      </c>
      <c r="BN211" s="212" t="n">
        <v>0.3625</v>
      </c>
    </row>
    <row r="212" customFormat="false" ht="12.75" hidden="false" customHeight="false" outlineLevel="0" collapsed="false">
      <c r="C212" s="244"/>
      <c r="G212" s="200" t="n">
        <v>43040</v>
      </c>
      <c r="H212" s="0" t="n">
        <v>3.7175</v>
      </c>
      <c r="I212" s="215" t="n">
        <v>0.15</v>
      </c>
      <c r="J212" s="212" t="n">
        <v>0.070352470224028</v>
      </c>
      <c r="K212" s="212"/>
      <c r="L212" s="212"/>
      <c r="M212" s="252"/>
      <c r="N212" s="252"/>
      <c r="O212" s="212"/>
      <c r="P212" s="212"/>
      <c r="Q212" s="212"/>
      <c r="R212" s="212"/>
      <c r="S212" s="212"/>
      <c r="Z212" s="212" t="n">
        <v>0</v>
      </c>
      <c r="AA212" s="212" t="n">
        <v>0.27</v>
      </c>
      <c r="AB212" s="212" t="n">
        <v>0.2875</v>
      </c>
      <c r="AC212" s="212" t="n">
        <v>0</v>
      </c>
      <c r="AD212" s="212" t="n">
        <v>-0.0265</v>
      </c>
      <c r="AE212" s="212" t="n">
        <v>-0.0015</v>
      </c>
      <c r="AF212" s="212" t="n">
        <v>-0.0165</v>
      </c>
      <c r="AG212" s="212" t="n">
        <v>0</v>
      </c>
      <c r="AH212" s="212" t="n">
        <v>0</v>
      </c>
      <c r="AI212" s="212" t="n">
        <v>0</v>
      </c>
      <c r="AJ212" s="212" t="n">
        <v>0</v>
      </c>
      <c r="AK212" s="212" t="n">
        <v>0</v>
      </c>
      <c r="AL212" s="212" t="n">
        <v>0</v>
      </c>
      <c r="AM212" s="212" t="n">
        <v>0</v>
      </c>
      <c r="AO212" s="212" t="n">
        <v>0</v>
      </c>
      <c r="AP212" s="212" t="n">
        <v>0</v>
      </c>
      <c r="AQ212" s="212" t="n">
        <v>0.7675</v>
      </c>
      <c r="AR212" s="212" t="n">
        <v>-0.0349887</v>
      </c>
      <c r="AS212" s="212" t="n">
        <v>0</v>
      </c>
      <c r="AT212" s="212" t="n">
        <v>0</v>
      </c>
      <c r="AU212" s="212" t="n">
        <v>-0.19</v>
      </c>
      <c r="AW212" s="212" t="n">
        <v>0</v>
      </c>
      <c r="AX212" s="212" t="n">
        <v>0</v>
      </c>
      <c r="AY212" s="212" t="n">
        <v>0.12</v>
      </c>
      <c r="AZ212" s="212" t="n">
        <v>0</v>
      </c>
      <c r="BA212" s="212" t="n">
        <v>0</v>
      </c>
      <c r="BC212" s="212" t="n">
        <v>0</v>
      </c>
      <c r="BE212" s="212" t="n">
        <v>0</v>
      </c>
      <c r="BF212" s="212" t="n">
        <v>0</v>
      </c>
      <c r="BH212" s="212" t="n">
        <v>-0.0699887</v>
      </c>
      <c r="BI212" s="212" t="n">
        <v>0</v>
      </c>
      <c r="BJ212" s="212" t="n">
        <v>-0.17</v>
      </c>
      <c r="BN212" s="212" t="n">
        <v>0.465</v>
      </c>
    </row>
    <row r="213" customFormat="false" ht="12.75" hidden="false" customHeight="false" outlineLevel="0" collapsed="false">
      <c r="C213" s="244"/>
      <c r="G213" s="200" t="n">
        <v>43070</v>
      </c>
      <c r="H213" s="0" t="n">
        <v>3.7575</v>
      </c>
      <c r="I213" s="215" t="n">
        <v>0.15</v>
      </c>
      <c r="J213" s="212" t="n">
        <v>0.070354564814411</v>
      </c>
      <c r="K213" s="212"/>
      <c r="L213" s="212"/>
      <c r="M213" s="252"/>
      <c r="N213" s="252"/>
      <c r="O213" s="212"/>
      <c r="P213" s="212"/>
      <c r="Q213" s="212"/>
      <c r="R213" s="212"/>
      <c r="S213" s="212"/>
      <c r="Z213" s="212" t="n">
        <v>0</v>
      </c>
      <c r="AA213" s="212" t="n">
        <v>0.305</v>
      </c>
      <c r="AB213" s="212" t="n">
        <v>0.3375</v>
      </c>
      <c r="AC213" s="212" t="n">
        <v>0</v>
      </c>
      <c r="AD213" s="212" t="n">
        <v>-0.019</v>
      </c>
      <c r="AE213" s="212" t="n">
        <v>-0.0015</v>
      </c>
      <c r="AF213" s="212" t="n">
        <v>-0.0165</v>
      </c>
      <c r="AG213" s="212" t="n">
        <v>0</v>
      </c>
      <c r="AH213" s="212" t="n">
        <v>0</v>
      </c>
      <c r="AI213" s="212" t="n">
        <v>0</v>
      </c>
      <c r="AJ213" s="212" t="n">
        <v>0</v>
      </c>
      <c r="AK213" s="212" t="n">
        <v>0</v>
      </c>
      <c r="AL213" s="212" t="n">
        <v>0</v>
      </c>
      <c r="AM213" s="212" t="n">
        <v>0</v>
      </c>
      <c r="AO213" s="212" t="n">
        <v>0</v>
      </c>
      <c r="AP213" s="212" t="n">
        <v>0</v>
      </c>
      <c r="AQ213" s="212" t="n">
        <v>1.19</v>
      </c>
      <c r="AR213" s="212" t="n">
        <v>-0.0499519</v>
      </c>
      <c r="AS213" s="212" t="n">
        <v>0</v>
      </c>
      <c r="AT213" s="212" t="n">
        <v>0</v>
      </c>
      <c r="AU213" s="212" t="n">
        <v>-0.19</v>
      </c>
      <c r="AW213" s="212" t="n">
        <v>0</v>
      </c>
      <c r="AX213" s="212" t="n">
        <v>0</v>
      </c>
      <c r="AY213" s="212" t="n">
        <v>0.12</v>
      </c>
      <c r="AZ213" s="212" t="n">
        <v>0</v>
      </c>
      <c r="BA213" s="212" t="n">
        <v>0</v>
      </c>
      <c r="BC213" s="212" t="n">
        <v>0</v>
      </c>
      <c r="BE213" s="212" t="n">
        <v>0</v>
      </c>
      <c r="BF213" s="212" t="n">
        <v>0</v>
      </c>
      <c r="BH213" s="212" t="n">
        <v>-0.0849519</v>
      </c>
      <c r="BI213" s="212" t="n">
        <v>0</v>
      </c>
      <c r="BJ213" s="212" t="n">
        <v>-0.17</v>
      </c>
      <c r="BN213" s="212" t="n">
        <v>0.8</v>
      </c>
    </row>
    <row r="214" customFormat="false" ht="12.75" hidden="false" customHeight="false" outlineLevel="0" collapsed="false">
      <c r="C214" s="244"/>
      <c r="G214" s="200" t="n">
        <v>43101</v>
      </c>
      <c r="H214" s="0" t="n">
        <v>4.0895</v>
      </c>
      <c r="I214" s="215" t="n">
        <v>0.15</v>
      </c>
      <c r="J214" s="212" t="n">
        <v>0.070356729224475</v>
      </c>
      <c r="K214" s="212"/>
      <c r="L214" s="212"/>
      <c r="M214" s="252"/>
      <c r="N214" s="252"/>
      <c r="O214" s="212"/>
      <c r="P214" s="212"/>
      <c r="Q214" s="212"/>
      <c r="R214" s="212"/>
      <c r="S214" s="212"/>
      <c r="Z214" s="212" t="n">
        <v>0</v>
      </c>
      <c r="AA214" s="212" t="n">
        <v>0.305</v>
      </c>
      <c r="AB214" s="212" t="n">
        <v>0.4375</v>
      </c>
      <c r="AC214" s="212" t="n">
        <v>0</v>
      </c>
      <c r="AD214" s="212" t="n">
        <v>-0.019</v>
      </c>
      <c r="AE214" s="212" t="n">
        <v>-0.0015</v>
      </c>
      <c r="AF214" s="212" t="n">
        <v>-0.0165</v>
      </c>
      <c r="AG214" s="212" t="n">
        <v>0</v>
      </c>
      <c r="AH214" s="212" t="n">
        <v>0</v>
      </c>
      <c r="AI214" s="212" t="n">
        <v>0</v>
      </c>
      <c r="AJ214" s="212" t="n">
        <v>0</v>
      </c>
      <c r="AK214" s="212" t="n">
        <v>0</v>
      </c>
      <c r="AL214" s="212" t="n">
        <v>0</v>
      </c>
      <c r="AM214" s="212" t="n">
        <v>0</v>
      </c>
      <c r="AO214" s="212" t="n">
        <v>0</v>
      </c>
      <c r="AP214" s="212" t="n">
        <v>0</v>
      </c>
      <c r="AQ214" s="212" t="n">
        <v>1.525</v>
      </c>
      <c r="AR214" s="212" t="n">
        <v>-0.0449551</v>
      </c>
      <c r="AS214" s="212" t="n">
        <v>0</v>
      </c>
      <c r="AT214" s="212" t="n">
        <v>0</v>
      </c>
      <c r="AU214" s="212" t="n">
        <v>-0.19</v>
      </c>
      <c r="AW214" s="212" t="n">
        <v>0</v>
      </c>
      <c r="AX214" s="212" t="n">
        <v>0</v>
      </c>
      <c r="AY214" s="212" t="n">
        <v>0.12</v>
      </c>
      <c r="AZ214" s="212" t="n">
        <v>0</v>
      </c>
      <c r="BA214" s="212" t="n">
        <v>0</v>
      </c>
      <c r="BC214" s="212" t="n">
        <v>0</v>
      </c>
      <c r="BE214" s="212" t="n">
        <v>0</v>
      </c>
      <c r="BF214" s="212" t="n">
        <v>0</v>
      </c>
      <c r="BH214" s="212" t="n">
        <v>-0.0799551</v>
      </c>
      <c r="BI214" s="212" t="n">
        <v>0</v>
      </c>
      <c r="BJ214" s="212" t="n">
        <v>-0.17</v>
      </c>
      <c r="BN214" s="212" t="n">
        <v>0.975</v>
      </c>
    </row>
    <row r="215" customFormat="false" ht="12.75" hidden="false" customHeight="false" outlineLevel="0" collapsed="false">
      <c r="C215" s="244"/>
      <c r="G215" s="200" t="n">
        <v>43132</v>
      </c>
      <c r="H215" s="0" t="n">
        <v>4.0075</v>
      </c>
      <c r="I215" s="215" t="n">
        <v>0.15</v>
      </c>
      <c r="J215" s="212" t="n">
        <v>0.070358893634541</v>
      </c>
      <c r="K215" s="212"/>
      <c r="L215" s="212"/>
      <c r="M215" s="252"/>
      <c r="N215" s="252"/>
      <c r="O215" s="212"/>
      <c r="P215" s="212"/>
      <c r="Q215" s="212"/>
      <c r="R215" s="212"/>
      <c r="S215" s="212"/>
      <c r="Z215" s="212" t="n">
        <v>0</v>
      </c>
      <c r="AA215" s="212" t="n">
        <v>0.305</v>
      </c>
      <c r="AB215" s="212" t="n">
        <v>0.435</v>
      </c>
      <c r="AC215" s="212" t="n">
        <v>0</v>
      </c>
      <c r="AD215" s="212" t="n">
        <v>-0.019</v>
      </c>
      <c r="AE215" s="212" t="n">
        <v>-0.0015</v>
      </c>
      <c r="AF215" s="212" t="n">
        <v>-0.0165</v>
      </c>
      <c r="AG215" s="212" t="n">
        <v>0</v>
      </c>
      <c r="AH215" s="212" t="n">
        <v>0</v>
      </c>
      <c r="AI215" s="212" t="n">
        <v>0</v>
      </c>
      <c r="AJ215" s="212" t="n">
        <v>0</v>
      </c>
      <c r="AK215" s="212" t="n">
        <v>0</v>
      </c>
      <c r="AL215" s="212" t="n">
        <v>0</v>
      </c>
      <c r="AM215" s="212" t="n">
        <v>0</v>
      </c>
      <c r="AO215" s="212" t="n">
        <v>0</v>
      </c>
      <c r="AP215" s="212" t="n">
        <v>0</v>
      </c>
      <c r="AQ215" s="212" t="n">
        <v>1.455</v>
      </c>
      <c r="AR215" s="212" t="n">
        <v>-0.0199574</v>
      </c>
      <c r="AS215" s="212" t="n">
        <v>0</v>
      </c>
      <c r="AT215" s="212" t="n">
        <v>0</v>
      </c>
      <c r="AU215" s="212" t="n">
        <v>-0.19</v>
      </c>
      <c r="AW215" s="212" t="n">
        <v>0</v>
      </c>
      <c r="AX215" s="212" t="n">
        <v>0</v>
      </c>
      <c r="AY215" s="212" t="n">
        <v>0.12</v>
      </c>
      <c r="AZ215" s="212" t="n">
        <v>0</v>
      </c>
      <c r="BA215" s="212" t="n">
        <v>0</v>
      </c>
      <c r="BC215" s="212" t="n">
        <v>0</v>
      </c>
      <c r="BE215" s="212" t="n">
        <v>0</v>
      </c>
      <c r="BF215" s="212" t="n">
        <v>0</v>
      </c>
      <c r="BH215" s="212" t="n">
        <v>-0.0549574</v>
      </c>
      <c r="BI215" s="212" t="n">
        <v>0</v>
      </c>
      <c r="BJ215" s="212" t="n">
        <v>-0.17</v>
      </c>
      <c r="BN215" s="212" t="n">
        <v>0.975</v>
      </c>
    </row>
    <row r="216" customFormat="false" ht="12.75" hidden="false" customHeight="false" outlineLevel="0" collapsed="false">
      <c r="C216" s="244"/>
      <c r="G216" s="200" t="n">
        <v>43160</v>
      </c>
      <c r="H216" s="0" t="n">
        <v>3.8825</v>
      </c>
      <c r="I216" s="215" t="n">
        <v>0.15</v>
      </c>
      <c r="J216" s="212" t="n">
        <v>0.07036084858557</v>
      </c>
      <c r="K216" s="212"/>
      <c r="L216" s="212"/>
      <c r="M216" s="252"/>
      <c r="N216" s="252"/>
      <c r="O216" s="212"/>
      <c r="P216" s="212"/>
      <c r="Q216" s="212"/>
      <c r="R216" s="212"/>
      <c r="S216" s="212"/>
      <c r="Z216" s="212" t="n">
        <v>0</v>
      </c>
      <c r="AA216" s="212" t="n">
        <v>0.265</v>
      </c>
      <c r="AB216" s="212" t="n">
        <v>0.3025</v>
      </c>
      <c r="AC216" s="212" t="n">
        <v>0</v>
      </c>
      <c r="AD216" s="212" t="n">
        <v>-0.019</v>
      </c>
      <c r="AE216" s="212" t="n">
        <v>0.017</v>
      </c>
      <c r="AF216" s="212" t="n">
        <v>0.002</v>
      </c>
      <c r="AG216" s="212" t="n">
        <v>0</v>
      </c>
      <c r="AH216" s="212" t="n">
        <v>0</v>
      </c>
      <c r="AI216" s="212" t="n">
        <v>0</v>
      </c>
      <c r="AJ216" s="212" t="n">
        <v>0</v>
      </c>
      <c r="AK216" s="212" t="n">
        <v>0</v>
      </c>
      <c r="AL216" s="212" t="n">
        <v>0</v>
      </c>
      <c r="AM216" s="212" t="n">
        <v>0</v>
      </c>
      <c r="AO216" s="212" t="n">
        <v>0</v>
      </c>
      <c r="AP216" s="212" t="n">
        <v>0</v>
      </c>
      <c r="AQ216" s="212" t="n">
        <v>0.835</v>
      </c>
      <c r="AR216" s="212" t="n">
        <v>-0.0099574</v>
      </c>
      <c r="AS216" s="212" t="n">
        <v>0</v>
      </c>
      <c r="AT216" s="212" t="n">
        <v>0</v>
      </c>
      <c r="AU216" s="212" t="n">
        <v>-0.19</v>
      </c>
      <c r="AW216" s="212" t="n">
        <v>0</v>
      </c>
      <c r="AX216" s="212" t="n">
        <v>0</v>
      </c>
      <c r="AY216" s="212" t="n">
        <v>0.12</v>
      </c>
      <c r="AZ216" s="212" t="n">
        <v>0</v>
      </c>
      <c r="BA216" s="212" t="n">
        <v>0</v>
      </c>
      <c r="BC216" s="212" t="n">
        <v>0</v>
      </c>
      <c r="BE216" s="212" t="n">
        <v>0</v>
      </c>
      <c r="BF216" s="212" t="n">
        <v>0</v>
      </c>
      <c r="BH216" s="212" t="n">
        <v>-0.0449574</v>
      </c>
      <c r="BI216" s="212" t="n">
        <v>0</v>
      </c>
      <c r="BJ216" s="212" t="n">
        <v>-0.17</v>
      </c>
      <c r="BN216" s="212" t="n">
        <v>0.6075</v>
      </c>
    </row>
    <row r="217" customFormat="false" ht="12.75" hidden="false" customHeight="false" outlineLevel="0" collapsed="false">
      <c r="G217" s="200" t="n">
        <v>43191</v>
      </c>
      <c r="H217" s="0" t="n">
        <v>3.7495</v>
      </c>
      <c r="I217" s="215" t="n">
        <v>0.15</v>
      </c>
      <c r="J217" s="215" t="n">
        <v>0.070363012995639</v>
      </c>
      <c r="S217" s="212"/>
      <c r="Z217" s="252" t="n">
        <v>0</v>
      </c>
      <c r="AA217" s="252" t="n">
        <v>0.195</v>
      </c>
      <c r="AB217" s="212" t="n">
        <v>0.25</v>
      </c>
      <c r="AC217" s="212" t="n">
        <v>0</v>
      </c>
      <c r="AD217" s="212" t="n">
        <v>-0.0115</v>
      </c>
      <c r="AE217" s="212" t="n">
        <v>0.017</v>
      </c>
      <c r="AF217" s="212" t="n">
        <v>0.002</v>
      </c>
      <c r="AG217" s="212" t="n">
        <v>0</v>
      </c>
      <c r="AH217" s="212" t="n">
        <v>0</v>
      </c>
      <c r="AI217" s="212" t="n">
        <v>0</v>
      </c>
      <c r="AJ217" s="212" t="n">
        <v>0</v>
      </c>
      <c r="AK217" s="212" t="n">
        <v>0</v>
      </c>
      <c r="AL217" s="212" t="n">
        <v>0</v>
      </c>
      <c r="AM217" s="212" t="n">
        <v>0</v>
      </c>
      <c r="AO217" s="212" t="n">
        <v>0</v>
      </c>
      <c r="AP217" s="212" t="n">
        <v>0</v>
      </c>
      <c r="AQ217" s="212" t="n">
        <v>0.45</v>
      </c>
      <c r="AR217" s="212" t="n">
        <v>0.0499766</v>
      </c>
      <c r="AS217" s="212" t="n">
        <v>0</v>
      </c>
      <c r="AT217" s="212" t="n">
        <v>0</v>
      </c>
      <c r="AU217" s="212" t="n">
        <v>-0.19</v>
      </c>
      <c r="AW217" s="212" t="n">
        <v>0</v>
      </c>
      <c r="AX217" s="212" t="n">
        <v>0</v>
      </c>
      <c r="AY217" s="212" t="n">
        <v>0.295</v>
      </c>
      <c r="AZ217" s="212" t="n">
        <v>0</v>
      </c>
      <c r="BA217" s="212" t="n">
        <v>0</v>
      </c>
      <c r="BC217" s="212" t="n">
        <v>0</v>
      </c>
      <c r="BE217" s="212" t="n">
        <v>0</v>
      </c>
      <c r="BF217" s="212" t="n">
        <v>0</v>
      </c>
      <c r="BH217" s="212" t="n">
        <v>0.0149766</v>
      </c>
      <c r="BI217" s="212" t="n">
        <v>0</v>
      </c>
      <c r="BJ217" s="212" t="n">
        <v>-0.17</v>
      </c>
      <c r="BN217" s="212" t="n">
        <v>0.355</v>
      </c>
      <c r="BQ217" s="212" t="n">
        <v>0</v>
      </c>
      <c r="BR217" s="212" t="n">
        <v>0</v>
      </c>
      <c r="BS217" s="212" t="n">
        <v>0</v>
      </c>
      <c r="BT217" s="212" t="n">
        <v>0</v>
      </c>
      <c r="BU217" s="212" t="n">
        <v>0</v>
      </c>
      <c r="BV217" s="212" t="n">
        <v>0</v>
      </c>
    </row>
    <row r="218" customFormat="false" ht="12.75" hidden="false" customHeight="false" outlineLevel="0" collapsed="false">
      <c r="G218" s="200" t="n">
        <v>43221</v>
      </c>
      <c r="H218" s="0" t="n">
        <v>3.7495</v>
      </c>
      <c r="I218" s="215" t="n">
        <v>0.15</v>
      </c>
      <c r="J218" s="215" t="n">
        <v>0.070365107586029</v>
      </c>
      <c r="S218" s="212"/>
      <c r="Z218" s="252" t="n">
        <v>0</v>
      </c>
      <c r="AA218" s="252" t="n">
        <v>0.1825</v>
      </c>
      <c r="AB218" s="212" t="n">
        <v>0.2025</v>
      </c>
      <c r="AC218" s="212" t="n">
        <v>0</v>
      </c>
      <c r="AD218" s="212" t="n">
        <v>-0.01175</v>
      </c>
      <c r="AE218" s="212" t="n">
        <v>0.01675</v>
      </c>
      <c r="AF218" s="212" t="n">
        <v>0.00175</v>
      </c>
      <c r="AG218" s="212" t="n">
        <v>0</v>
      </c>
      <c r="AH218" s="212" t="n">
        <v>0</v>
      </c>
      <c r="AI218" s="212" t="n">
        <v>0</v>
      </c>
      <c r="AJ218" s="212" t="n">
        <v>0</v>
      </c>
      <c r="AK218" s="212" t="n">
        <v>0</v>
      </c>
      <c r="AL218" s="212" t="n">
        <v>0</v>
      </c>
      <c r="AM218" s="212" t="n">
        <v>0</v>
      </c>
      <c r="AO218" s="212" t="n">
        <v>0</v>
      </c>
      <c r="AP218" s="212" t="n">
        <v>0</v>
      </c>
      <c r="AQ218" s="212" t="n">
        <v>0.405</v>
      </c>
      <c r="AR218" s="212" t="n">
        <v>0.0499681</v>
      </c>
      <c r="AS218" s="212" t="n">
        <v>0</v>
      </c>
      <c r="AT218" s="212" t="n">
        <v>0</v>
      </c>
      <c r="AU218" s="212" t="n">
        <v>-0.19</v>
      </c>
      <c r="AW218" s="212" t="n">
        <v>0</v>
      </c>
      <c r="AX218" s="212" t="n">
        <v>0</v>
      </c>
      <c r="AY218" s="212" t="n">
        <v>0.295</v>
      </c>
      <c r="AZ218" s="212" t="n">
        <v>0</v>
      </c>
      <c r="BA218" s="212" t="n">
        <v>0</v>
      </c>
      <c r="BC218" s="212" t="n">
        <v>0</v>
      </c>
      <c r="BE218" s="212" t="n">
        <v>0</v>
      </c>
      <c r="BF218" s="212" t="n">
        <v>0</v>
      </c>
      <c r="BH218" s="212" t="n">
        <v>0.0149681</v>
      </c>
      <c r="BI218" s="212" t="n">
        <v>0</v>
      </c>
      <c r="BJ218" s="212" t="n">
        <v>-0.17</v>
      </c>
      <c r="BN218" s="212" t="n">
        <v>0.2875</v>
      </c>
      <c r="BQ218" s="212" t="n">
        <v>0</v>
      </c>
      <c r="BR218" s="212" t="n">
        <v>0</v>
      </c>
      <c r="BS218" s="212" t="n">
        <v>0</v>
      </c>
      <c r="BT218" s="212" t="n">
        <v>0</v>
      </c>
      <c r="BU218" s="212" t="n">
        <v>0</v>
      </c>
      <c r="BV218" s="212" t="n">
        <v>0</v>
      </c>
    </row>
    <row r="219" customFormat="false" ht="12.75" hidden="false" customHeight="false" outlineLevel="0" collapsed="false">
      <c r="G219" s="200" t="n">
        <v>43252</v>
      </c>
      <c r="H219" s="0" t="n">
        <v>3.7845</v>
      </c>
      <c r="I219" s="215" t="n">
        <v>0.15</v>
      </c>
      <c r="J219" s="215" t="n">
        <v>0.070367271996101</v>
      </c>
      <c r="S219" s="212"/>
      <c r="Z219" s="252" t="n">
        <v>0</v>
      </c>
      <c r="AA219" s="252" t="n">
        <v>0.1825</v>
      </c>
      <c r="AB219" s="212" t="n">
        <v>0.2025</v>
      </c>
      <c r="AC219" s="212" t="n">
        <v>0</v>
      </c>
      <c r="AD219" s="212" t="n">
        <v>-0.01175</v>
      </c>
      <c r="AE219" s="212" t="n">
        <v>0.01675</v>
      </c>
      <c r="AF219" s="212" t="n">
        <v>0.00175</v>
      </c>
      <c r="AG219" s="212" t="n">
        <v>0</v>
      </c>
      <c r="AH219" s="212" t="n">
        <v>0</v>
      </c>
      <c r="AI219" s="212" t="n">
        <v>0</v>
      </c>
      <c r="AJ219" s="212" t="n">
        <v>0</v>
      </c>
      <c r="AK219" s="212" t="n">
        <v>0</v>
      </c>
      <c r="AL219" s="212" t="n">
        <v>0</v>
      </c>
      <c r="AM219" s="212" t="n">
        <v>0</v>
      </c>
      <c r="AO219" s="212" t="n">
        <v>0</v>
      </c>
      <c r="AP219" s="212" t="n">
        <v>0</v>
      </c>
      <c r="AQ219" s="212" t="n">
        <v>0.395</v>
      </c>
      <c r="AR219" s="212" t="n">
        <v>0.0499681</v>
      </c>
      <c r="AS219" s="212" t="n">
        <v>0</v>
      </c>
      <c r="AT219" s="212" t="n">
        <v>0</v>
      </c>
      <c r="AU219" s="212" t="n">
        <v>-0.19</v>
      </c>
      <c r="AW219" s="212" t="n">
        <v>0</v>
      </c>
      <c r="AX219" s="212" t="n">
        <v>0</v>
      </c>
      <c r="AY219" s="212" t="n">
        <v>0.295</v>
      </c>
      <c r="AZ219" s="212" t="n">
        <v>0</v>
      </c>
      <c r="BA219" s="212" t="n">
        <v>0</v>
      </c>
      <c r="BC219" s="212" t="n">
        <v>0</v>
      </c>
      <c r="BE219" s="212" t="n">
        <v>0</v>
      </c>
      <c r="BF219" s="212" t="n">
        <v>0</v>
      </c>
      <c r="BH219" s="212" t="n">
        <v>0.0149681</v>
      </c>
      <c r="BI219" s="212" t="n">
        <v>0</v>
      </c>
      <c r="BJ219" s="212" t="n">
        <v>-0.17</v>
      </c>
      <c r="BN219" s="212" t="n">
        <v>0.2875</v>
      </c>
      <c r="BQ219" s="212" t="n">
        <v>0</v>
      </c>
      <c r="BR219" s="212" t="n">
        <v>0</v>
      </c>
      <c r="BS219" s="212" t="n">
        <v>0</v>
      </c>
      <c r="BT219" s="212" t="n">
        <v>0</v>
      </c>
      <c r="BU219" s="212" t="n">
        <v>0</v>
      </c>
      <c r="BV219" s="212" t="n">
        <v>0</v>
      </c>
    </row>
    <row r="220" customFormat="false" ht="12.75" hidden="false" customHeight="false" outlineLevel="0" collapsed="false">
      <c r="G220" s="200" t="n">
        <v>43282</v>
      </c>
      <c r="H220" s="0" t="n">
        <v>3.8065</v>
      </c>
      <c r="I220" s="215" t="n">
        <v>0.15</v>
      </c>
      <c r="J220" s="215" t="n">
        <v>0.070369366586494</v>
      </c>
      <c r="S220" s="212"/>
      <c r="Z220" s="252" t="n">
        <v>0</v>
      </c>
      <c r="AA220" s="252" t="n">
        <v>0.1825</v>
      </c>
      <c r="AB220" s="212" t="n">
        <v>0.215</v>
      </c>
      <c r="AC220" s="212" t="n">
        <v>0</v>
      </c>
      <c r="AD220" s="212" t="n">
        <v>-0.01175</v>
      </c>
      <c r="AE220" s="212" t="n">
        <v>0.01675</v>
      </c>
      <c r="AF220" s="212" t="n">
        <v>0.00175</v>
      </c>
      <c r="AG220" s="212" t="n">
        <v>0</v>
      </c>
      <c r="AH220" s="212" t="n">
        <v>0</v>
      </c>
      <c r="AI220" s="212" t="n">
        <v>0</v>
      </c>
      <c r="AJ220" s="212" t="n">
        <v>0</v>
      </c>
      <c r="AK220" s="212" t="n">
        <v>0</v>
      </c>
      <c r="AL220" s="212" t="n">
        <v>0</v>
      </c>
      <c r="AM220" s="212" t="n">
        <v>0</v>
      </c>
      <c r="AO220" s="212" t="n">
        <v>0</v>
      </c>
      <c r="AP220" s="212" t="n">
        <v>0</v>
      </c>
      <c r="AQ220" s="212" t="n">
        <v>0.43</v>
      </c>
      <c r="AR220" s="212" t="n">
        <v>0.0499681</v>
      </c>
      <c r="AS220" s="212" t="n">
        <v>0</v>
      </c>
      <c r="AT220" s="212" t="n">
        <v>0</v>
      </c>
      <c r="AU220" s="212" t="n">
        <v>-0.19</v>
      </c>
      <c r="AW220" s="212" t="n">
        <v>0</v>
      </c>
      <c r="AX220" s="212" t="n">
        <v>0</v>
      </c>
      <c r="AY220" s="212" t="n">
        <v>0.295</v>
      </c>
      <c r="AZ220" s="212" t="n">
        <v>0</v>
      </c>
      <c r="BA220" s="212" t="n">
        <v>0</v>
      </c>
      <c r="BC220" s="212" t="n">
        <v>0</v>
      </c>
      <c r="BE220" s="212" t="n">
        <v>0</v>
      </c>
      <c r="BF220" s="212" t="n">
        <v>0</v>
      </c>
      <c r="BH220" s="212" t="n">
        <v>0.0149681</v>
      </c>
      <c r="BI220" s="212" t="n">
        <v>0</v>
      </c>
      <c r="BJ220" s="212" t="n">
        <v>-0.17</v>
      </c>
      <c r="BN220" s="212" t="n">
        <v>0.3</v>
      </c>
      <c r="BQ220" s="212" t="n">
        <v>0</v>
      </c>
      <c r="BR220" s="212" t="n">
        <v>0</v>
      </c>
      <c r="BS220" s="212" t="n">
        <v>0</v>
      </c>
      <c r="BT220" s="212" t="n">
        <v>0</v>
      </c>
      <c r="BU220" s="212" t="n">
        <v>0</v>
      </c>
      <c r="BV220" s="212" t="n">
        <v>0</v>
      </c>
    </row>
    <row r="221" customFormat="false" ht="12.75" hidden="false" customHeight="false" outlineLevel="0" collapsed="false">
      <c r="G221" s="200" t="n">
        <v>43313</v>
      </c>
      <c r="H221" s="0" t="n">
        <v>3.8275</v>
      </c>
      <c r="I221" s="215" t="n">
        <v>0.15</v>
      </c>
      <c r="J221" s="215" t="n">
        <v>0.070371530996569</v>
      </c>
      <c r="S221" s="212"/>
      <c r="Z221" s="252" t="n">
        <v>0</v>
      </c>
      <c r="AA221" s="252" t="n">
        <v>0.1825</v>
      </c>
      <c r="AB221" s="212" t="n">
        <v>0.215</v>
      </c>
      <c r="AC221" s="212" t="n">
        <v>0</v>
      </c>
      <c r="AD221" s="212" t="n">
        <v>-0.01175</v>
      </c>
      <c r="AE221" s="212" t="n">
        <v>0.01675</v>
      </c>
      <c r="AF221" s="212" t="n">
        <v>0.00175</v>
      </c>
      <c r="AG221" s="212" t="n">
        <v>0</v>
      </c>
      <c r="AH221" s="212" t="n">
        <v>0</v>
      </c>
      <c r="AI221" s="212" t="n">
        <v>0</v>
      </c>
      <c r="AJ221" s="212" t="n">
        <v>0</v>
      </c>
      <c r="AK221" s="212" t="n">
        <v>0</v>
      </c>
      <c r="AL221" s="212" t="n">
        <v>0</v>
      </c>
      <c r="AM221" s="212" t="n">
        <v>0</v>
      </c>
      <c r="AO221" s="212" t="n">
        <v>0</v>
      </c>
      <c r="AP221" s="212" t="n">
        <v>0</v>
      </c>
      <c r="AQ221" s="212" t="n">
        <v>0.495</v>
      </c>
      <c r="AR221" s="212" t="n">
        <v>0.0499681</v>
      </c>
      <c r="AS221" s="212" t="n">
        <v>0</v>
      </c>
      <c r="AT221" s="212" t="n">
        <v>0</v>
      </c>
      <c r="AU221" s="212" t="n">
        <v>-0.19</v>
      </c>
      <c r="AW221" s="212" t="n">
        <v>0</v>
      </c>
      <c r="AX221" s="212" t="n">
        <v>0</v>
      </c>
      <c r="AY221" s="212" t="n">
        <v>0.295</v>
      </c>
      <c r="AZ221" s="212" t="n">
        <v>0</v>
      </c>
      <c r="BA221" s="212" t="n">
        <v>0</v>
      </c>
      <c r="BC221" s="212" t="n">
        <v>0</v>
      </c>
      <c r="BE221" s="212" t="n">
        <v>0</v>
      </c>
      <c r="BF221" s="212" t="n">
        <v>0</v>
      </c>
      <c r="BH221" s="212" t="n">
        <v>0.0149681</v>
      </c>
      <c r="BI221" s="212" t="n">
        <v>0</v>
      </c>
      <c r="BJ221" s="212" t="n">
        <v>-0.17</v>
      </c>
      <c r="BN221" s="212" t="n">
        <v>0.3</v>
      </c>
      <c r="BQ221" s="212" t="n">
        <v>0</v>
      </c>
      <c r="BR221" s="212" t="n">
        <v>0</v>
      </c>
      <c r="BS221" s="212" t="n">
        <v>0</v>
      </c>
      <c r="BT221" s="212" t="n">
        <v>0</v>
      </c>
      <c r="BU221" s="212" t="n">
        <v>0</v>
      </c>
      <c r="BV221" s="212" t="n">
        <v>0</v>
      </c>
    </row>
    <row r="222" customFormat="false" ht="12.75" hidden="false" customHeight="false" outlineLevel="0" collapsed="false">
      <c r="G222" s="200" t="n">
        <v>43344</v>
      </c>
      <c r="H222" s="0" t="n">
        <v>3.8025</v>
      </c>
      <c r="I222" s="215" t="n">
        <v>0.15</v>
      </c>
      <c r="J222" s="215" t="n">
        <v>0.070373695406646</v>
      </c>
      <c r="S222" s="212"/>
      <c r="Z222" s="252" t="n">
        <v>0</v>
      </c>
      <c r="AA222" s="252" t="n">
        <v>0.1825</v>
      </c>
      <c r="AB222" s="212" t="n">
        <v>0.195</v>
      </c>
      <c r="AC222" s="212" t="n">
        <v>0</v>
      </c>
      <c r="AD222" s="212" t="n">
        <v>-0.01175</v>
      </c>
      <c r="AE222" s="212" t="n">
        <v>0.01675</v>
      </c>
      <c r="AF222" s="212" t="n">
        <v>0.00175</v>
      </c>
      <c r="AG222" s="212" t="n">
        <v>0</v>
      </c>
      <c r="AH222" s="212" t="n">
        <v>0</v>
      </c>
      <c r="AI222" s="212" t="n">
        <v>0</v>
      </c>
      <c r="AJ222" s="212" t="n">
        <v>0</v>
      </c>
      <c r="AK222" s="212" t="n">
        <v>0</v>
      </c>
      <c r="AL222" s="212" t="n">
        <v>0</v>
      </c>
      <c r="AM222" s="212" t="n">
        <v>0</v>
      </c>
      <c r="AO222" s="212" t="n">
        <v>0</v>
      </c>
      <c r="AP222" s="212" t="n">
        <v>0</v>
      </c>
      <c r="AQ222" s="212" t="n">
        <v>0.395</v>
      </c>
      <c r="AR222" s="212" t="n">
        <v>0.0499681</v>
      </c>
      <c r="AS222" s="212" t="n">
        <v>0</v>
      </c>
      <c r="AT222" s="212" t="n">
        <v>0</v>
      </c>
      <c r="AU222" s="212" t="n">
        <v>-0.19</v>
      </c>
      <c r="AW222" s="212" t="n">
        <v>0</v>
      </c>
      <c r="AX222" s="212" t="n">
        <v>0</v>
      </c>
      <c r="AY222" s="212" t="n">
        <v>0.295</v>
      </c>
      <c r="AZ222" s="212" t="n">
        <v>0</v>
      </c>
      <c r="BA222" s="212" t="n">
        <v>0</v>
      </c>
      <c r="BC222" s="212" t="n">
        <v>0</v>
      </c>
      <c r="BE222" s="212" t="n">
        <v>0</v>
      </c>
      <c r="BF222" s="212" t="n">
        <v>0</v>
      </c>
      <c r="BH222" s="212" t="n">
        <v>0.0149681</v>
      </c>
      <c r="BI222" s="212" t="n">
        <v>0</v>
      </c>
      <c r="BJ222" s="212" t="n">
        <v>-0.17</v>
      </c>
      <c r="BN222" s="212" t="n">
        <v>0.29</v>
      </c>
      <c r="BQ222" s="212" t="n">
        <v>0</v>
      </c>
      <c r="BR222" s="212" t="n">
        <v>0</v>
      </c>
      <c r="BS222" s="212" t="n">
        <v>0</v>
      </c>
      <c r="BT222" s="212" t="n">
        <v>0</v>
      </c>
      <c r="BU222" s="212" t="n">
        <v>0</v>
      </c>
      <c r="BV222" s="212" t="n">
        <v>0</v>
      </c>
    </row>
    <row r="223" customFormat="false" ht="12.75" hidden="false" customHeight="false" outlineLevel="0" collapsed="false">
      <c r="G223" s="200" t="n">
        <v>43374</v>
      </c>
      <c r="H223" s="0" t="n">
        <v>3.7925</v>
      </c>
      <c r="I223" s="215" t="n">
        <v>0.15</v>
      </c>
      <c r="J223" s="215" t="n">
        <v>0.070375789997043</v>
      </c>
      <c r="S223" s="212"/>
      <c r="Z223" s="252" t="n">
        <v>0</v>
      </c>
      <c r="AA223" s="252" t="n">
        <v>0.1875</v>
      </c>
      <c r="AB223" s="212" t="n">
        <v>0.215</v>
      </c>
      <c r="AC223" s="212" t="n">
        <v>0</v>
      </c>
      <c r="AD223" s="212" t="n">
        <v>-0.01175</v>
      </c>
      <c r="AE223" s="212" t="n">
        <v>-0.0015</v>
      </c>
      <c r="AF223" s="212" t="n">
        <v>-0.0165</v>
      </c>
      <c r="AG223" s="212" t="n">
        <v>0</v>
      </c>
      <c r="AH223" s="212" t="n">
        <v>0</v>
      </c>
      <c r="AI223" s="212" t="n">
        <v>0</v>
      </c>
      <c r="AJ223" s="212" t="n">
        <v>0</v>
      </c>
      <c r="AK223" s="212" t="n">
        <v>0</v>
      </c>
      <c r="AL223" s="212" t="n">
        <v>0</v>
      </c>
      <c r="AM223" s="212" t="n">
        <v>0</v>
      </c>
      <c r="AO223" s="212" t="n">
        <v>0</v>
      </c>
      <c r="AP223" s="212" t="n">
        <v>0</v>
      </c>
      <c r="AQ223" s="212" t="n">
        <v>0.461</v>
      </c>
      <c r="AR223" s="212" t="n">
        <v>0.0499681</v>
      </c>
      <c r="AS223" s="212" t="n">
        <v>0</v>
      </c>
      <c r="AT223" s="212" t="n">
        <v>0</v>
      </c>
      <c r="AU223" s="212" t="n">
        <v>-0.19</v>
      </c>
      <c r="AW223" s="212" t="n">
        <v>0</v>
      </c>
      <c r="AX223" s="212" t="n">
        <v>0</v>
      </c>
      <c r="AY223" s="212" t="n">
        <v>0.295</v>
      </c>
      <c r="AZ223" s="212" t="n">
        <v>0</v>
      </c>
      <c r="BA223" s="212" t="n">
        <v>0</v>
      </c>
      <c r="BC223" s="212" t="n">
        <v>0</v>
      </c>
      <c r="BE223" s="212" t="n">
        <v>0</v>
      </c>
      <c r="BF223" s="212" t="n">
        <v>0</v>
      </c>
      <c r="BH223" s="212" t="n">
        <v>0.0149681</v>
      </c>
      <c r="BI223" s="212" t="n">
        <v>0</v>
      </c>
      <c r="BJ223" s="212" t="n">
        <v>-0.17</v>
      </c>
      <c r="BN223" s="212" t="n">
        <v>0.3625</v>
      </c>
      <c r="BQ223" s="212" t="n">
        <v>0</v>
      </c>
      <c r="BR223" s="212" t="n">
        <v>0</v>
      </c>
      <c r="BS223" s="212" t="n">
        <v>0</v>
      </c>
      <c r="BT223" s="212" t="n">
        <v>0</v>
      </c>
      <c r="BU223" s="212" t="n">
        <v>0</v>
      </c>
      <c r="BV223" s="212" t="n">
        <v>0</v>
      </c>
    </row>
    <row r="224" customFormat="false" ht="12.75" hidden="false" customHeight="false" outlineLevel="0" collapsed="false">
      <c r="G224" s="200" t="n">
        <v>43405</v>
      </c>
      <c r="H224" s="0" t="n">
        <v>3.8095</v>
      </c>
      <c r="I224" s="215" t="n">
        <v>0.15</v>
      </c>
      <c r="J224" s="215" t="n">
        <v>0.070377954407123</v>
      </c>
      <c r="S224" s="212"/>
      <c r="Z224" s="252" t="n">
        <v>0</v>
      </c>
      <c r="AA224" s="252" t="n">
        <v>0.27</v>
      </c>
      <c r="AB224" s="212" t="n">
        <v>0.2875</v>
      </c>
      <c r="AC224" s="212" t="n">
        <v>0</v>
      </c>
      <c r="AD224" s="212" t="n">
        <v>-0.025</v>
      </c>
      <c r="AE224" s="212" t="n">
        <v>0.000499999999999997</v>
      </c>
      <c r="AF224" s="212" t="n">
        <v>-0.0155</v>
      </c>
      <c r="AG224" s="212" t="n">
        <v>0</v>
      </c>
      <c r="AH224" s="212" t="n">
        <v>0</v>
      </c>
      <c r="AI224" s="212" t="n">
        <v>0</v>
      </c>
      <c r="AJ224" s="212" t="n">
        <v>0</v>
      </c>
      <c r="AK224" s="212" t="n">
        <v>0</v>
      </c>
      <c r="AL224" s="212" t="n">
        <v>0</v>
      </c>
      <c r="AM224" s="212" t="n">
        <v>0</v>
      </c>
      <c r="AO224" s="212" t="n">
        <v>0</v>
      </c>
      <c r="AP224" s="212" t="n">
        <v>0</v>
      </c>
      <c r="AQ224" s="212" t="n">
        <v>0.7675</v>
      </c>
      <c r="AR224" s="212" t="n">
        <v>-0.0299887</v>
      </c>
      <c r="AS224" s="212" t="n">
        <v>0</v>
      </c>
      <c r="AT224" s="212" t="n">
        <v>0</v>
      </c>
      <c r="AU224" s="212" t="n">
        <v>-0.19</v>
      </c>
      <c r="AW224" s="212" t="n">
        <v>0</v>
      </c>
      <c r="AX224" s="212" t="n">
        <v>0</v>
      </c>
      <c r="AY224" s="212" t="n">
        <v>0.12</v>
      </c>
      <c r="AZ224" s="212" t="n">
        <v>0</v>
      </c>
      <c r="BA224" s="212" t="n">
        <v>0</v>
      </c>
      <c r="BC224" s="212" t="n">
        <v>0</v>
      </c>
      <c r="BE224" s="212" t="n">
        <v>0</v>
      </c>
      <c r="BF224" s="212" t="n">
        <v>0</v>
      </c>
      <c r="BH224" s="212" t="n">
        <v>-0.0649887</v>
      </c>
      <c r="BI224" s="212" t="n">
        <v>0</v>
      </c>
      <c r="BJ224" s="212" t="n">
        <v>-0.17</v>
      </c>
      <c r="BN224" s="212" t="n">
        <v>0.465</v>
      </c>
      <c r="BQ224" s="212" t="n">
        <v>0</v>
      </c>
      <c r="BR224" s="212" t="n">
        <v>0</v>
      </c>
      <c r="BS224" s="212" t="n">
        <v>0</v>
      </c>
      <c r="BT224" s="212" t="n">
        <v>0</v>
      </c>
      <c r="BU224" s="212" t="n">
        <v>0</v>
      </c>
      <c r="BV224" s="212" t="n">
        <v>0</v>
      </c>
    </row>
    <row r="225" customFormat="false" ht="12.75" hidden="false" customHeight="false" outlineLevel="0" collapsed="false">
      <c r="G225" s="200" t="n">
        <v>43435</v>
      </c>
      <c r="H225" s="0" t="n">
        <v>3.8465</v>
      </c>
      <c r="I225" s="215" t="n">
        <v>0.15</v>
      </c>
      <c r="J225" s="215" t="n">
        <v>0.070380048997524</v>
      </c>
      <c r="S225" s="212"/>
      <c r="Z225" s="252" t="n">
        <v>0</v>
      </c>
      <c r="AA225" s="252" t="n">
        <v>0.305</v>
      </c>
      <c r="AB225" s="212" t="n">
        <v>0.3375</v>
      </c>
      <c r="AC225" s="212" t="n">
        <v>0</v>
      </c>
      <c r="AD225" s="212" t="n">
        <v>-0.0175</v>
      </c>
      <c r="AE225" s="212" t="n">
        <v>0.000499999999999997</v>
      </c>
      <c r="AF225" s="212" t="n">
        <v>-0.0155</v>
      </c>
      <c r="AG225" s="212" t="n">
        <v>0</v>
      </c>
      <c r="AH225" s="212" t="n">
        <v>0</v>
      </c>
      <c r="AI225" s="212" t="n">
        <v>0</v>
      </c>
      <c r="AJ225" s="212" t="n">
        <v>0</v>
      </c>
      <c r="AK225" s="212" t="n">
        <v>0</v>
      </c>
      <c r="AL225" s="212" t="n">
        <v>0</v>
      </c>
      <c r="AM225" s="212" t="n">
        <v>0</v>
      </c>
      <c r="AO225" s="212" t="n">
        <v>0</v>
      </c>
      <c r="AP225" s="212" t="n">
        <v>0</v>
      </c>
      <c r="AQ225" s="212" t="n">
        <v>1.19</v>
      </c>
      <c r="AR225" s="212" t="n">
        <v>-0.0449519</v>
      </c>
      <c r="AS225" s="212" t="n">
        <v>0</v>
      </c>
      <c r="AT225" s="212" t="n">
        <v>0</v>
      </c>
      <c r="AU225" s="212" t="n">
        <v>-0.19</v>
      </c>
      <c r="AW225" s="212" t="n">
        <v>0</v>
      </c>
      <c r="AX225" s="212" t="n">
        <v>0</v>
      </c>
      <c r="AY225" s="212" t="n">
        <v>0.12</v>
      </c>
      <c r="AZ225" s="212" t="n">
        <v>0</v>
      </c>
      <c r="BA225" s="212" t="n">
        <v>0</v>
      </c>
      <c r="BC225" s="212" t="n">
        <v>0</v>
      </c>
      <c r="BE225" s="212" t="n">
        <v>0</v>
      </c>
      <c r="BF225" s="212" t="n">
        <v>0</v>
      </c>
      <c r="BH225" s="212" t="n">
        <v>-0.0799519</v>
      </c>
      <c r="BI225" s="212" t="n">
        <v>0</v>
      </c>
      <c r="BJ225" s="212" t="n">
        <v>-0.17</v>
      </c>
      <c r="BN225" s="212" t="n">
        <v>0.8</v>
      </c>
      <c r="BQ225" s="212" t="n">
        <v>0</v>
      </c>
      <c r="BR225" s="212" t="n">
        <v>0</v>
      </c>
      <c r="BS225" s="212" t="n">
        <v>0</v>
      </c>
      <c r="BT225" s="212" t="n">
        <v>0</v>
      </c>
      <c r="BU225" s="212" t="n">
        <v>0</v>
      </c>
      <c r="BV225" s="212" t="n">
        <v>0</v>
      </c>
    </row>
    <row r="226" customFormat="false" ht="12.75" hidden="false" customHeight="false" outlineLevel="0" collapsed="false">
      <c r="G226" s="200" t="n">
        <v>43466</v>
      </c>
      <c r="H226" s="0" t="n">
        <v>4.179</v>
      </c>
      <c r="I226" s="215" t="n">
        <v>0.15</v>
      </c>
      <c r="J226" s="215" t="n">
        <v>0.070382213407607</v>
      </c>
      <c r="S226" s="212"/>
      <c r="Z226" s="252" t="n">
        <v>0</v>
      </c>
      <c r="AA226" s="252" t="n">
        <v>0.305</v>
      </c>
      <c r="AB226" s="212" t="n">
        <v>0.4375</v>
      </c>
      <c r="AC226" s="212" t="n">
        <v>0</v>
      </c>
      <c r="AD226" s="212" t="n">
        <v>-0.0175</v>
      </c>
      <c r="AE226" s="212" t="n">
        <v>0.000499999999999997</v>
      </c>
      <c r="AF226" s="212" t="n">
        <v>-0.0155</v>
      </c>
      <c r="AG226" s="212" t="n">
        <v>0</v>
      </c>
      <c r="AH226" s="212" t="n">
        <v>0</v>
      </c>
      <c r="AI226" s="212" t="n">
        <v>0</v>
      </c>
      <c r="AJ226" s="212" t="n">
        <v>0</v>
      </c>
      <c r="AK226" s="212" t="n">
        <v>0</v>
      </c>
      <c r="AL226" s="212" t="n">
        <v>0</v>
      </c>
      <c r="AM226" s="212" t="n">
        <v>0</v>
      </c>
      <c r="AO226" s="212" t="n">
        <v>0</v>
      </c>
      <c r="AP226" s="212" t="n">
        <v>0</v>
      </c>
      <c r="AQ226" s="212" t="n">
        <v>1.525</v>
      </c>
      <c r="AR226" s="212" t="n">
        <v>-0.0399551</v>
      </c>
      <c r="AS226" s="212" t="n">
        <v>0</v>
      </c>
      <c r="AT226" s="212" t="n">
        <v>0</v>
      </c>
      <c r="AU226" s="212" t="n">
        <v>-0.19</v>
      </c>
      <c r="AW226" s="212" t="n">
        <v>0</v>
      </c>
      <c r="AX226" s="212" t="n">
        <v>0</v>
      </c>
      <c r="AY226" s="212" t="n">
        <v>0.12</v>
      </c>
      <c r="AZ226" s="212" t="n">
        <v>0</v>
      </c>
      <c r="BA226" s="212" t="n">
        <v>0</v>
      </c>
      <c r="BC226" s="212" t="n">
        <v>0</v>
      </c>
      <c r="BE226" s="212" t="n">
        <v>0</v>
      </c>
      <c r="BF226" s="212" t="n">
        <v>0</v>
      </c>
      <c r="BH226" s="212" t="n">
        <v>-0.0749551</v>
      </c>
      <c r="BI226" s="212" t="n">
        <v>0</v>
      </c>
      <c r="BJ226" s="212" t="n">
        <v>-0.17</v>
      </c>
      <c r="BN226" s="212" t="n">
        <v>0.975</v>
      </c>
      <c r="BQ226" s="212" t="n">
        <v>0</v>
      </c>
      <c r="BR226" s="212" t="n">
        <v>0</v>
      </c>
      <c r="BS226" s="212" t="n">
        <v>0</v>
      </c>
      <c r="BT226" s="212" t="n">
        <v>0</v>
      </c>
      <c r="BU226" s="212" t="n">
        <v>0</v>
      </c>
      <c r="BV226" s="212" t="n">
        <v>0</v>
      </c>
    </row>
    <row r="227" customFormat="false" ht="12.75" hidden="false" customHeight="false" outlineLevel="0" collapsed="false">
      <c r="G227" s="200" t="n">
        <v>43497</v>
      </c>
      <c r="H227" s="0" t="n">
        <v>4.101</v>
      </c>
      <c r="I227" s="215" t="n">
        <v>0.15</v>
      </c>
      <c r="J227" s="215" t="n">
        <v>0.07038437781769</v>
      </c>
      <c r="S227" s="212"/>
      <c r="Z227" s="252" t="n">
        <v>0</v>
      </c>
      <c r="AA227" s="212" t="n">
        <v>0.305</v>
      </c>
      <c r="AB227" s="212" t="n">
        <v>0.435</v>
      </c>
      <c r="AC227" s="212" t="n">
        <v>0</v>
      </c>
      <c r="AD227" s="212" t="n">
        <v>-0.0175</v>
      </c>
      <c r="AE227" s="212" t="n">
        <v>0.000499999999999997</v>
      </c>
      <c r="AF227" s="212" t="n">
        <v>-0.0155</v>
      </c>
      <c r="AG227" s="212" t="n">
        <v>0</v>
      </c>
      <c r="AH227" s="212" t="n">
        <v>0</v>
      </c>
      <c r="AI227" s="212" t="n">
        <v>0</v>
      </c>
      <c r="AJ227" s="212" t="n">
        <v>0</v>
      </c>
      <c r="AK227" s="212" t="n">
        <v>0</v>
      </c>
      <c r="AL227" s="212" t="n">
        <v>0</v>
      </c>
      <c r="AM227" s="212" t="n">
        <v>0</v>
      </c>
      <c r="AO227" s="212" t="n">
        <v>0</v>
      </c>
      <c r="AP227" s="212" t="n">
        <v>0</v>
      </c>
      <c r="AQ227" s="212" t="n">
        <v>1.455</v>
      </c>
      <c r="AR227" s="212" t="n">
        <v>-0.0149574</v>
      </c>
      <c r="AS227" s="212" t="n">
        <v>0</v>
      </c>
      <c r="AT227" s="212" t="n">
        <v>0</v>
      </c>
      <c r="AU227" s="212" t="n">
        <v>0</v>
      </c>
      <c r="AW227" s="212" t="n">
        <v>0</v>
      </c>
      <c r="AX227" s="212" t="n">
        <v>0</v>
      </c>
      <c r="AY227" s="212" t="n">
        <v>0.31</v>
      </c>
      <c r="AZ227" s="212" t="n">
        <v>0</v>
      </c>
      <c r="BA227" s="212" t="n">
        <v>0</v>
      </c>
      <c r="BC227" s="212" t="n">
        <v>0</v>
      </c>
      <c r="BE227" s="212" t="n">
        <v>0</v>
      </c>
      <c r="BF227" s="212" t="n">
        <v>0</v>
      </c>
      <c r="BH227" s="212" t="n">
        <v>-0.0499574</v>
      </c>
      <c r="BI227" s="212" t="n">
        <v>0</v>
      </c>
      <c r="BJ227" s="212" t="n">
        <v>-0.17</v>
      </c>
      <c r="BN227" s="212" t="n">
        <v>0.975</v>
      </c>
      <c r="BQ227" s="212" t="n">
        <v>0</v>
      </c>
      <c r="BR227" s="212" t="n">
        <v>0</v>
      </c>
      <c r="BS227" s="212" t="n">
        <v>0</v>
      </c>
      <c r="BT227" s="212" t="n">
        <v>0</v>
      </c>
      <c r="BU227" s="212" t="n">
        <v>0</v>
      </c>
      <c r="BV227" s="212" t="n">
        <v>0</v>
      </c>
    </row>
    <row r="228" customFormat="false" ht="12.75" hidden="false" customHeight="false" outlineLevel="0" collapsed="false">
      <c r="G228" s="200" t="n">
        <v>43525</v>
      </c>
      <c r="H228" s="0" t="n">
        <v>3.979</v>
      </c>
      <c r="I228" s="215" t="n">
        <v>0.15</v>
      </c>
      <c r="J228" s="215" t="n">
        <v>0.070386332768735</v>
      </c>
      <c r="S228" s="212"/>
      <c r="Z228" s="252" t="n">
        <v>0</v>
      </c>
      <c r="AA228" s="212" t="n">
        <v>0.265</v>
      </c>
      <c r="AB228" s="212" t="n">
        <v>0.3025</v>
      </c>
      <c r="AC228" s="212" t="n">
        <v>0</v>
      </c>
      <c r="AD228" s="212" t="n">
        <v>-0.0175</v>
      </c>
      <c r="AE228" s="212" t="n">
        <v>0.018</v>
      </c>
      <c r="AF228" s="212" t="n">
        <v>0.003</v>
      </c>
      <c r="AG228" s="212" t="n">
        <v>0</v>
      </c>
      <c r="AH228" s="212" t="n">
        <v>0</v>
      </c>
      <c r="AI228" s="212" t="n">
        <v>0</v>
      </c>
      <c r="AJ228" s="212" t="n">
        <v>0</v>
      </c>
      <c r="AK228" s="212" t="n">
        <v>0</v>
      </c>
      <c r="AL228" s="212" t="n">
        <v>0</v>
      </c>
      <c r="AM228" s="212" t="n">
        <v>0</v>
      </c>
      <c r="AO228" s="212" t="n">
        <v>0</v>
      </c>
      <c r="AP228" s="212" t="n">
        <v>0</v>
      </c>
      <c r="AQ228" s="212" t="n">
        <v>0.835</v>
      </c>
      <c r="AR228" s="212" t="n">
        <v>-0.0049574</v>
      </c>
      <c r="AS228" s="212" t="n">
        <v>0</v>
      </c>
      <c r="AT228" s="212" t="n">
        <v>0</v>
      </c>
      <c r="AU228" s="212" t="n">
        <v>0</v>
      </c>
      <c r="AW228" s="212" t="n">
        <v>0</v>
      </c>
      <c r="AX228" s="212" t="n">
        <v>0</v>
      </c>
      <c r="AY228" s="212" t="n">
        <v>0.31</v>
      </c>
      <c r="AZ228" s="212" t="n">
        <v>0</v>
      </c>
      <c r="BA228" s="212" t="n">
        <v>0</v>
      </c>
      <c r="BC228" s="212" t="n">
        <v>0</v>
      </c>
      <c r="BE228" s="212" t="n">
        <v>0</v>
      </c>
      <c r="BF228" s="212" t="n">
        <v>0</v>
      </c>
      <c r="BH228" s="212" t="n">
        <v>-0.0399574</v>
      </c>
      <c r="BI228" s="212" t="n">
        <v>0</v>
      </c>
      <c r="BJ228" s="212" t="n">
        <v>-0.17</v>
      </c>
      <c r="BN228" s="212" t="n">
        <v>0.6075</v>
      </c>
      <c r="BQ228" s="212" t="n">
        <v>0</v>
      </c>
      <c r="BR228" s="212" t="n">
        <v>0</v>
      </c>
      <c r="BS228" s="212" t="n">
        <v>0</v>
      </c>
      <c r="BT228" s="212" t="n">
        <v>0</v>
      </c>
      <c r="BU228" s="212" t="n">
        <v>0</v>
      </c>
      <c r="BV228" s="212" t="n">
        <v>0</v>
      </c>
    </row>
    <row r="229" customFormat="false" ht="12.75" hidden="false" customHeight="false" outlineLevel="0" collapsed="false">
      <c r="G229" s="200" t="n">
        <v>43556</v>
      </c>
      <c r="H229" s="0" t="n">
        <v>3.849</v>
      </c>
      <c r="I229" s="215" t="n">
        <v>0.15</v>
      </c>
      <c r="J229" s="215" t="n">
        <v>0.070388497178822</v>
      </c>
      <c r="S229" s="212"/>
      <c r="Z229" s="252" t="n">
        <v>0</v>
      </c>
      <c r="AA229" s="212" t="n">
        <v>0.195</v>
      </c>
      <c r="AB229" s="212" t="n">
        <v>0.25</v>
      </c>
      <c r="AC229" s="212" t="n">
        <v>0</v>
      </c>
      <c r="AD229" s="212" t="n">
        <v>-0.01</v>
      </c>
      <c r="AE229" s="212" t="n">
        <v>0.018</v>
      </c>
      <c r="AF229" s="212" t="n">
        <v>0.003</v>
      </c>
      <c r="AG229" s="212" t="n">
        <v>0</v>
      </c>
      <c r="AH229" s="212" t="n">
        <v>0</v>
      </c>
      <c r="AI229" s="212" t="n">
        <v>0</v>
      </c>
      <c r="AJ229" s="212" t="n">
        <v>0</v>
      </c>
      <c r="AK229" s="212" t="n">
        <v>0</v>
      </c>
      <c r="AL229" s="212" t="n">
        <v>0</v>
      </c>
      <c r="AM229" s="212" t="n">
        <v>0</v>
      </c>
      <c r="AO229" s="212" t="n">
        <v>0</v>
      </c>
      <c r="AP229" s="212" t="n">
        <v>0</v>
      </c>
      <c r="AQ229" s="212" t="n">
        <v>0.45</v>
      </c>
      <c r="AR229" s="212" t="n">
        <v>0.0549766</v>
      </c>
      <c r="AS229" s="212" t="n">
        <v>0</v>
      </c>
      <c r="AT229" s="212" t="n">
        <v>0</v>
      </c>
      <c r="AU229" s="212" t="n">
        <v>0</v>
      </c>
      <c r="AW229" s="212" t="n">
        <v>0</v>
      </c>
      <c r="AX229" s="212" t="n">
        <v>0</v>
      </c>
      <c r="AY229" s="212" t="n">
        <v>0.3775</v>
      </c>
      <c r="AZ229" s="212" t="n">
        <v>0</v>
      </c>
      <c r="BA229" s="212" t="n">
        <v>0</v>
      </c>
      <c r="BC229" s="212" t="n">
        <v>0</v>
      </c>
      <c r="BE229" s="212" t="n">
        <v>0</v>
      </c>
      <c r="BF229" s="212" t="n">
        <v>0</v>
      </c>
      <c r="BH229" s="212" t="n">
        <v>0.0199766</v>
      </c>
      <c r="BI229" s="212" t="n">
        <v>0</v>
      </c>
      <c r="BJ229" s="212" t="n">
        <v>-0.17</v>
      </c>
      <c r="BN229" s="212" t="n">
        <v>0.355</v>
      </c>
      <c r="BQ229" s="212" t="n">
        <v>0</v>
      </c>
      <c r="BR229" s="212" t="n">
        <v>0</v>
      </c>
      <c r="BS229" s="212" t="n">
        <v>0</v>
      </c>
      <c r="BT229" s="212" t="n">
        <v>0</v>
      </c>
      <c r="BU229" s="212" t="n">
        <v>0</v>
      </c>
      <c r="BV229" s="212" t="n">
        <v>0</v>
      </c>
    </row>
    <row r="230" customFormat="false" ht="12.75" hidden="false" customHeight="false" outlineLevel="0" collapsed="false">
      <c r="G230" s="200" t="n">
        <v>43586</v>
      </c>
      <c r="H230" s="0" t="n">
        <v>3.85</v>
      </c>
      <c r="I230" s="215" t="n">
        <v>0.15</v>
      </c>
      <c r="J230" s="215" t="n">
        <v>0.070390591769231</v>
      </c>
      <c r="S230" s="212"/>
      <c r="Z230" s="252" t="n">
        <v>0</v>
      </c>
      <c r="AA230" s="212" t="n">
        <v>0.1825</v>
      </c>
      <c r="AB230" s="212" t="n">
        <v>0.2025</v>
      </c>
      <c r="AC230" s="212" t="n">
        <v>0</v>
      </c>
      <c r="AD230" s="212" t="n">
        <v>-0.01025</v>
      </c>
      <c r="AE230" s="212" t="n">
        <v>0.01775</v>
      </c>
      <c r="AF230" s="212" t="n">
        <v>0.00275</v>
      </c>
      <c r="AG230" s="212" t="n">
        <v>0</v>
      </c>
      <c r="AH230" s="212" t="n">
        <v>0</v>
      </c>
      <c r="AI230" s="212" t="n">
        <v>0</v>
      </c>
      <c r="AJ230" s="212" t="n">
        <v>0</v>
      </c>
      <c r="AK230" s="212" t="n">
        <v>0</v>
      </c>
      <c r="AL230" s="212" t="n">
        <v>0</v>
      </c>
      <c r="AM230" s="212" t="n">
        <v>0</v>
      </c>
      <c r="AO230" s="212" t="n">
        <v>0</v>
      </c>
      <c r="AP230" s="212" t="n">
        <v>0</v>
      </c>
      <c r="AQ230" s="212" t="n">
        <v>0.405</v>
      </c>
      <c r="AR230" s="212" t="n">
        <v>0.0549681</v>
      </c>
      <c r="AS230" s="212" t="n">
        <v>0</v>
      </c>
      <c r="AT230" s="212" t="n">
        <v>0</v>
      </c>
      <c r="AU230" s="212" t="n">
        <v>0</v>
      </c>
      <c r="AW230" s="212" t="n">
        <v>0</v>
      </c>
      <c r="AX230" s="212" t="n">
        <v>0</v>
      </c>
      <c r="AY230" s="212" t="n">
        <v>0.3775</v>
      </c>
      <c r="AZ230" s="212" t="n">
        <v>0</v>
      </c>
      <c r="BA230" s="212" t="n">
        <v>0</v>
      </c>
      <c r="BC230" s="212" t="n">
        <v>0</v>
      </c>
      <c r="BE230" s="212" t="n">
        <v>0</v>
      </c>
      <c r="BF230" s="212" t="n">
        <v>0</v>
      </c>
      <c r="BH230" s="212" t="n">
        <v>0.0199681</v>
      </c>
      <c r="BI230" s="212" t="n">
        <v>0</v>
      </c>
      <c r="BJ230" s="212" t="n">
        <v>-0.17</v>
      </c>
      <c r="BN230" s="212" t="n">
        <v>0.2875</v>
      </c>
      <c r="BQ230" s="212" t="n">
        <v>0</v>
      </c>
      <c r="BR230" s="212" t="n">
        <v>0</v>
      </c>
      <c r="BS230" s="212" t="n">
        <v>0</v>
      </c>
      <c r="BT230" s="212" t="n">
        <v>0</v>
      </c>
      <c r="BU230" s="212" t="n">
        <v>0</v>
      </c>
      <c r="BV230" s="212" t="n">
        <v>0</v>
      </c>
    </row>
    <row r="231" customFormat="false" ht="12.75" hidden="false" customHeight="false" outlineLevel="0" collapsed="false">
      <c r="G231" s="200" t="n">
        <v>43617</v>
      </c>
      <c r="H231" s="0" t="n">
        <v>3.886</v>
      </c>
      <c r="I231" s="215" t="n">
        <v>0.15</v>
      </c>
      <c r="J231" s="215" t="n">
        <v>0.070392756179321</v>
      </c>
      <c r="S231" s="212"/>
      <c r="Z231" s="252" t="n">
        <v>0</v>
      </c>
      <c r="AA231" s="212" t="n">
        <v>0.1825</v>
      </c>
      <c r="AB231" s="212" t="n">
        <v>0.2025</v>
      </c>
      <c r="AC231" s="212" t="n">
        <v>0</v>
      </c>
      <c r="AD231" s="212" t="n">
        <v>-0.01025</v>
      </c>
      <c r="AE231" s="212" t="n">
        <v>0.01775</v>
      </c>
      <c r="AF231" s="212" t="n">
        <v>0.00275</v>
      </c>
      <c r="AG231" s="212" t="n">
        <v>0</v>
      </c>
      <c r="AH231" s="212" t="n">
        <v>0</v>
      </c>
      <c r="AI231" s="212" t="n">
        <v>0</v>
      </c>
      <c r="AJ231" s="212" t="n">
        <v>0</v>
      </c>
      <c r="AK231" s="212" t="n">
        <v>0</v>
      </c>
      <c r="AL231" s="212" t="n">
        <v>0</v>
      </c>
      <c r="AM231" s="212" t="n">
        <v>0</v>
      </c>
      <c r="AO231" s="212" t="n">
        <v>0</v>
      </c>
      <c r="AP231" s="212" t="n">
        <v>0</v>
      </c>
      <c r="AQ231" s="212" t="n">
        <v>0.395</v>
      </c>
      <c r="AR231" s="212" t="n">
        <v>0.0549681</v>
      </c>
      <c r="AS231" s="212" t="n">
        <v>0</v>
      </c>
      <c r="AT231" s="212" t="n">
        <v>0</v>
      </c>
      <c r="AU231" s="212" t="n">
        <v>0</v>
      </c>
      <c r="AW231" s="212" t="n">
        <v>0</v>
      </c>
      <c r="AX231" s="212" t="n">
        <v>0</v>
      </c>
      <c r="AY231" s="212" t="n">
        <v>0.3775</v>
      </c>
      <c r="AZ231" s="212" t="n">
        <v>0</v>
      </c>
      <c r="BA231" s="212" t="n">
        <v>0</v>
      </c>
      <c r="BC231" s="212" t="n">
        <v>0</v>
      </c>
      <c r="BE231" s="212" t="n">
        <v>0</v>
      </c>
      <c r="BF231" s="212" t="n">
        <v>0</v>
      </c>
      <c r="BH231" s="212" t="n">
        <v>0.0199681</v>
      </c>
      <c r="BI231" s="212" t="n">
        <v>0</v>
      </c>
      <c r="BJ231" s="212" t="n">
        <v>-0.17</v>
      </c>
      <c r="BN231" s="212" t="n">
        <v>0.2875</v>
      </c>
      <c r="BQ231" s="212" t="n">
        <v>0</v>
      </c>
      <c r="BR231" s="212" t="n">
        <v>0</v>
      </c>
      <c r="BS231" s="212" t="n">
        <v>0</v>
      </c>
      <c r="BT231" s="212" t="n">
        <v>0</v>
      </c>
      <c r="BU231" s="212" t="n">
        <v>0</v>
      </c>
      <c r="BV231" s="212" t="n">
        <v>0</v>
      </c>
    </row>
    <row r="232" customFormat="false" ht="12.75" hidden="false" customHeight="false" outlineLevel="0" collapsed="false">
      <c r="G232" s="200" t="n">
        <v>43647</v>
      </c>
      <c r="H232" s="0" t="n">
        <v>3.908</v>
      </c>
      <c r="I232" s="215" t="n">
        <v>0.15</v>
      </c>
      <c r="J232" s="215" t="n">
        <v>0.070394850769732</v>
      </c>
      <c r="S232" s="212"/>
      <c r="Z232" s="252" t="n">
        <v>0</v>
      </c>
      <c r="AA232" s="212" t="n">
        <v>0.1825</v>
      </c>
      <c r="AB232" s="212" t="n">
        <v>0.215</v>
      </c>
      <c r="AC232" s="212" t="n">
        <v>0</v>
      </c>
      <c r="AD232" s="212" t="n">
        <v>-0.01025</v>
      </c>
      <c r="AE232" s="212" t="n">
        <v>0.01775</v>
      </c>
      <c r="AF232" s="212" t="n">
        <v>0.00275</v>
      </c>
      <c r="AG232" s="212" t="n">
        <v>0</v>
      </c>
      <c r="AH232" s="212" t="n">
        <v>0</v>
      </c>
      <c r="AI232" s="212" t="n">
        <v>0</v>
      </c>
      <c r="AJ232" s="212" t="n">
        <v>0</v>
      </c>
      <c r="AK232" s="212" t="n">
        <v>0</v>
      </c>
      <c r="AL232" s="212" t="n">
        <v>0</v>
      </c>
      <c r="AM232" s="212" t="n">
        <v>0</v>
      </c>
      <c r="AO232" s="212" t="n">
        <v>0</v>
      </c>
      <c r="AP232" s="212" t="n">
        <v>0</v>
      </c>
      <c r="AQ232" s="212" t="n">
        <v>0.43</v>
      </c>
      <c r="AR232" s="212" t="n">
        <v>0.0549681</v>
      </c>
      <c r="AS232" s="212" t="n">
        <v>0</v>
      </c>
      <c r="AT232" s="212" t="n">
        <v>0</v>
      </c>
      <c r="AU232" s="212" t="n">
        <v>0</v>
      </c>
      <c r="AW232" s="212" t="n">
        <v>0</v>
      </c>
      <c r="AX232" s="212" t="n">
        <v>0</v>
      </c>
      <c r="AY232" s="212" t="n">
        <v>0.3775</v>
      </c>
      <c r="AZ232" s="212" t="n">
        <v>0</v>
      </c>
      <c r="BA232" s="212" t="n">
        <v>0</v>
      </c>
      <c r="BC232" s="212" t="n">
        <v>0</v>
      </c>
      <c r="BE232" s="212" t="n">
        <v>0</v>
      </c>
      <c r="BF232" s="212" t="n">
        <v>0</v>
      </c>
      <c r="BH232" s="212" t="n">
        <v>0.0199681</v>
      </c>
      <c r="BI232" s="212" t="n">
        <v>0</v>
      </c>
      <c r="BJ232" s="212" t="n">
        <v>-0.17</v>
      </c>
      <c r="BN232" s="212" t="n">
        <v>0.3</v>
      </c>
      <c r="BQ232" s="212" t="n">
        <v>0</v>
      </c>
      <c r="BR232" s="212" t="n">
        <v>0</v>
      </c>
      <c r="BS232" s="212" t="n">
        <v>0</v>
      </c>
      <c r="BT232" s="212" t="n">
        <v>0</v>
      </c>
      <c r="BU232" s="212" t="n">
        <v>0</v>
      </c>
      <c r="BV232" s="212" t="n">
        <v>0</v>
      </c>
    </row>
    <row r="233" customFormat="false" ht="12.75" hidden="false" customHeight="false" outlineLevel="0" collapsed="false">
      <c r="G233" s="200" t="n">
        <v>43678</v>
      </c>
      <c r="H233" s="0" t="n">
        <v>3.929</v>
      </c>
      <c r="I233" s="215" t="n">
        <v>0.15</v>
      </c>
      <c r="J233" s="215" t="n">
        <v>0.070397015179825</v>
      </c>
      <c r="S233" s="212"/>
      <c r="Z233" s="252" t="n">
        <v>0</v>
      </c>
      <c r="AA233" s="212" t="n">
        <v>0.1825</v>
      </c>
      <c r="AB233" s="212" t="n">
        <v>0.215</v>
      </c>
      <c r="AC233" s="212" t="n">
        <v>0</v>
      </c>
      <c r="AD233" s="212" t="n">
        <v>-0.01025</v>
      </c>
      <c r="AE233" s="212" t="n">
        <v>0.01775</v>
      </c>
      <c r="AF233" s="212" t="n">
        <v>0.00275</v>
      </c>
      <c r="AG233" s="212" t="n">
        <v>0</v>
      </c>
      <c r="AH233" s="212" t="n">
        <v>0</v>
      </c>
      <c r="AI233" s="212" t="n">
        <v>0</v>
      </c>
      <c r="AJ233" s="212" t="n">
        <v>0</v>
      </c>
      <c r="AK233" s="212" t="n">
        <v>0</v>
      </c>
      <c r="AL233" s="212" t="n">
        <v>0</v>
      </c>
      <c r="AM233" s="212" t="n">
        <v>0</v>
      </c>
      <c r="AO233" s="212" t="n">
        <v>0</v>
      </c>
      <c r="AP233" s="212" t="n">
        <v>0</v>
      </c>
      <c r="AQ233" s="212" t="n">
        <v>0.495</v>
      </c>
      <c r="AR233" s="212" t="n">
        <v>0.0549681</v>
      </c>
      <c r="AS233" s="212" t="n">
        <v>0</v>
      </c>
      <c r="AT233" s="212" t="n">
        <v>0</v>
      </c>
      <c r="AU233" s="212" t="n">
        <v>0</v>
      </c>
      <c r="AW233" s="212" t="n">
        <v>0</v>
      </c>
      <c r="AX233" s="212" t="n">
        <v>0</v>
      </c>
      <c r="AY233" s="212" t="n">
        <v>0.3775</v>
      </c>
      <c r="AZ233" s="212" t="n">
        <v>0</v>
      </c>
      <c r="BA233" s="212" t="n">
        <v>0</v>
      </c>
      <c r="BC233" s="212" t="n">
        <v>0</v>
      </c>
      <c r="BE233" s="212" t="n">
        <v>0</v>
      </c>
      <c r="BF233" s="212" t="n">
        <v>0</v>
      </c>
      <c r="BH233" s="212" t="n">
        <v>0.0199681</v>
      </c>
      <c r="BI233" s="212" t="n">
        <v>0</v>
      </c>
      <c r="BJ233" s="212" t="n">
        <v>-0.17</v>
      </c>
      <c r="BN233" s="212" t="n">
        <v>0.3</v>
      </c>
      <c r="BQ233" s="212" t="n">
        <v>0</v>
      </c>
      <c r="BR233" s="212" t="n">
        <v>0</v>
      </c>
      <c r="BS233" s="212" t="n">
        <v>0</v>
      </c>
      <c r="BT233" s="212" t="n">
        <v>0</v>
      </c>
      <c r="BU233" s="212" t="n">
        <v>0</v>
      </c>
      <c r="BV233" s="212" t="n">
        <v>0</v>
      </c>
    </row>
    <row r="234" customFormat="false" ht="12.75" hidden="false" customHeight="false" outlineLevel="0" collapsed="false">
      <c r="G234" s="200" t="n">
        <v>43709</v>
      </c>
      <c r="H234" s="0" t="n">
        <v>3.903</v>
      </c>
      <c r="I234" s="215" t="n">
        <v>0.15</v>
      </c>
      <c r="J234" s="215" t="n">
        <v>0.070399179589919</v>
      </c>
      <c r="S234" s="212"/>
      <c r="Z234" s="252" t="n">
        <v>0</v>
      </c>
      <c r="AA234" s="212" t="n">
        <v>0.1825</v>
      </c>
      <c r="AB234" s="212" t="n">
        <v>0.195</v>
      </c>
      <c r="AC234" s="212" t="n">
        <v>0</v>
      </c>
      <c r="AD234" s="212" t="n">
        <v>-0.01025</v>
      </c>
      <c r="AE234" s="212" t="n">
        <v>0.01775</v>
      </c>
      <c r="AF234" s="212" t="n">
        <v>0.00275</v>
      </c>
      <c r="AG234" s="212" t="n">
        <v>0</v>
      </c>
      <c r="AH234" s="212" t="n">
        <v>0</v>
      </c>
      <c r="AI234" s="212" t="n">
        <v>0</v>
      </c>
      <c r="AJ234" s="212" t="n">
        <v>0</v>
      </c>
      <c r="AK234" s="212" t="n">
        <v>0</v>
      </c>
      <c r="AL234" s="212" t="n">
        <v>0</v>
      </c>
      <c r="AM234" s="212" t="n">
        <v>0</v>
      </c>
      <c r="AO234" s="212" t="n">
        <v>0</v>
      </c>
      <c r="AP234" s="212" t="n">
        <v>0</v>
      </c>
      <c r="AQ234" s="212" t="n">
        <v>0.395</v>
      </c>
      <c r="AR234" s="212" t="n">
        <v>0.0549681</v>
      </c>
      <c r="AS234" s="212" t="n">
        <v>0</v>
      </c>
      <c r="AT234" s="212" t="n">
        <v>0</v>
      </c>
      <c r="AU234" s="212" t="n">
        <v>0</v>
      </c>
      <c r="AW234" s="212" t="n">
        <v>0</v>
      </c>
      <c r="AX234" s="212" t="n">
        <v>0</v>
      </c>
      <c r="AY234" s="212" t="n">
        <v>0.3775</v>
      </c>
      <c r="AZ234" s="212" t="n">
        <v>0</v>
      </c>
      <c r="BA234" s="212" t="n">
        <v>0</v>
      </c>
      <c r="BC234" s="212" t="n">
        <v>0</v>
      </c>
      <c r="BE234" s="212" t="n">
        <v>0</v>
      </c>
      <c r="BF234" s="212" t="n">
        <v>0</v>
      </c>
      <c r="BH234" s="212" t="n">
        <v>0.0199681</v>
      </c>
      <c r="BI234" s="212" t="n">
        <v>0</v>
      </c>
      <c r="BJ234" s="212" t="n">
        <v>-0.17</v>
      </c>
      <c r="BN234" s="212" t="n">
        <v>0.29</v>
      </c>
      <c r="BQ234" s="212" t="n">
        <v>0</v>
      </c>
      <c r="BR234" s="212" t="n">
        <v>0</v>
      </c>
      <c r="BS234" s="212" t="n">
        <v>0</v>
      </c>
      <c r="BT234" s="212" t="n">
        <v>0</v>
      </c>
      <c r="BU234" s="212" t="n">
        <v>0</v>
      </c>
      <c r="BV234" s="212" t="n">
        <v>0</v>
      </c>
    </row>
    <row r="235" customFormat="false" ht="12.75" hidden="false" customHeight="false" outlineLevel="0" collapsed="false">
      <c r="G235" s="200" t="n">
        <v>43739</v>
      </c>
      <c r="H235" s="0" t="n">
        <v>3.892</v>
      </c>
      <c r="I235" s="215" t="n">
        <v>0.15</v>
      </c>
      <c r="J235" s="215" t="n">
        <v>0.070401274180335</v>
      </c>
      <c r="S235" s="212"/>
      <c r="Z235" s="252" t="n">
        <v>0</v>
      </c>
      <c r="AA235" s="212" t="n">
        <v>0.1875</v>
      </c>
      <c r="AB235" s="212" t="n">
        <v>0.215</v>
      </c>
      <c r="AC235" s="212" t="n">
        <v>0</v>
      </c>
      <c r="AD235" s="212" t="n">
        <v>-0.01025</v>
      </c>
      <c r="AE235" s="212" t="n">
        <v>0.000499999999999997</v>
      </c>
      <c r="AF235" s="212" t="n">
        <v>-0.0155</v>
      </c>
      <c r="AG235" s="212" t="n">
        <v>0</v>
      </c>
      <c r="AH235" s="212" t="n">
        <v>0</v>
      </c>
      <c r="AI235" s="212" t="n">
        <v>0</v>
      </c>
      <c r="AJ235" s="212" t="n">
        <v>0</v>
      </c>
      <c r="AK235" s="212" t="n">
        <v>0</v>
      </c>
      <c r="AL235" s="212" t="n">
        <v>0</v>
      </c>
      <c r="AM235" s="212" t="n">
        <v>0</v>
      </c>
      <c r="AO235" s="212" t="n">
        <v>0</v>
      </c>
      <c r="AP235" s="212" t="n">
        <v>0</v>
      </c>
      <c r="AQ235" s="212" t="n">
        <v>0.461</v>
      </c>
      <c r="AR235" s="212" t="n">
        <v>0.0549681</v>
      </c>
      <c r="AS235" s="212" t="n">
        <v>0</v>
      </c>
      <c r="AT235" s="212" t="n">
        <v>0</v>
      </c>
      <c r="AU235" s="212" t="n">
        <v>0</v>
      </c>
      <c r="AW235" s="212" t="n">
        <v>0</v>
      </c>
      <c r="AX235" s="212" t="n">
        <v>0</v>
      </c>
      <c r="AY235" s="212" t="n">
        <v>0.3775</v>
      </c>
      <c r="AZ235" s="212" t="n">
        <v>0</v>
      </c>
      <c r="BA235" s="212" t="n">
        <v>0</v>
      </c>
      <c r="BC235" s="212" t="n">
        <v>0</v>
      </c>
      <c r="BE235" s="212" t="n">
        <v>0</v>
      </c>
      <c r="BF235" s="212" t="n">
        <v>0</v>
      </c>
      <c r="BH235" s="212" t="n">
        <v>0.0199681</v>
      </c>
      <c r="BI235" s="212" t="n">
        <v>0</v>
      </c>
      <c r="BJ235" s="212" t="n">
        <v>-0.17</v>
      </c>
      <c r="BN235" s="212" t="n">
        <v>0.3625</v>
      </c>
      <c r="BQ235" s="212" t="n">
        <v>0</v>
      </c>
      <c r="BR235" s="212" t="n">
        <v>0</v>
      </c>
      <c r="BS235" s="212" t="n">
        <v>0</v>
      </c>
      <c r="BT235" s="212" t="n">
        <v>0</v>
      </c>
      <c r="BU235" s="212" t="n">
        <v>0</v>
      </c>
      <c r="BV235" s="212" t="n">
        <v>0</v>
      </c>
    </row>
    <row r="236" customFormat="false" ht="12.75" hidden="false" customHeight="false" outlineLevel="0" collapsed="false">
      <c r="G236" s="200" t="n">
        <v>43770</v>
      </c>
      <c r="H236" s="0" t="n">
        <v>3.904</v>
      </c>
      <c r="I236" s="215" t="n">
        <v>0.15</v>
      </c>
      <c r="J236" s="215" t="n">
        <v>0.070403438590432</v>
      </c>
      <c r="S236" s="212"/>
      <c r="Z236" s="252" t="n">
        <v>0</v>
      </c>
      <c r="AA236" s="212" t="n">
        <v>0.27</v>
      </c>
      <c r="AB236" s="212" t="n">
        <v>0.2875</v>
      </c>
      <c r="AC236" s="212" t="n">
        <v>0</v>
      </c>
      <c r="AD236" s="212" t="n">
        <v>-0.0235</v>
      </c>
      <c r="AE236" s="212" t="n">
        <v>0.000500000000000003</v>
      </c>
      <c r="AF236" s="212" t="n">
        <v>-0.0145</v>
      </c>
      <c r="AG236" s="212" t="n">
        <v>0</v>
      </c>
      <c r="AH236" s="212" t="n">
        <v>0</v>
      </c>
      <c r="AI236" s="212" t="n">
        <v>0</v>
      </c>
      <c r="AJ236" s="212" t="n">
        <v>0</v>
      </c>
      <c r="AK236" s="212" t="n">
        <v>0</v>
      </c>
      <c r="AL236" s="212" t="n">
        <v>0</v>
      </c>
      <c r="AM236" s="212" t="n">
        <v>0</v>
      </c>
      <c r="AO236" s="212" t="n">
        <v>0</v>
      </c>
      <c r="AP236" s="212" t="n">
        <v>0</v>
      </c>
      <c r="AQ236" s="212" t="n">
        <v>0.7675</v>
      </c>
      <c r="AR236" s="212" t="n">
        <v>-0.0249887</v>
      </c>
      <c r="AS236" s="212" t="n">
        <v>0</v>
      </c>
      <c r="AT236" s="212" t="n">
        <v>0</v>
      </c>
      <c r="AU236" s="212" t="n">
        <v>0</v>
      </c>
      <c r="AW236" s="212" t="n">
        <v>0</v>
      </c>
      <c r="AX236" s="212" t="n">
        <v>0</v>
      </c>
      <c r="AY236" s="212" t="n">
        <v>0.31</v>
      </c>
      <c r="AZ236" s="212" t="n">
        <v>0</v>
      </c>
      <c r="BA236" s="212" t="n">
        <v>0</v>
      </c>
      <c r="BC236" s="212" t="n">
        <v>0</v>
      </c>
      <c r="BE236" s="212" t="n">
        <v>0</v>
      </c>
      <c r="BF236" s="212" t="n">
        <v>0</v>
      </c>
      <c r="BH236" s="212" t="n">
        <v>-0.0599887</v>
      </c>
      <c r="BI236" s="212" t="n">
        <v>0</v>
      </c>
      <c r="BJ236" s="212" t="n">
        <v>-0.17</v>
      </c>
      <c r="BN236" s="212" t="n">
        <v>0.465</v>
      </c>
      <c r="BQ236" s="212" t="n">
        <v>0</v>
      </c>
      <c r="BR236" s="212" t="n">
        <v>0</v>
      </c>
      <c r="BS236" s="212" t="n">
        <v>0</v>
      </c>
      <c r="BT236" s="212" t="n">
        <v>0</v>
      </c>
      <c r="BU236" s="212" t="n">
        <v>0</v>
      </c>
      <c r="BV236" s="212" t="n">
        <v>0</v>
      </c>
    </row>
    <row r="237" customFormat="false" ht="12.75" hidden="false" customHeight="false" outlineLevel="0" collapsed="false">
      <c r="G237" s="200" t="n">
        <v>43800</v>
      </c>
      <c r="H237" s="0" t="n">
        <v>3.938</v>
      </c>
      <c r="I237" s="215" t="n">
        <v>0.15</v>
      </c>
      <c r="J237" s="215" t="n">
        <v>0.070405533180851</v>
      </c>
      <c r="S237" s="212"/>
      <c r="Z237" s="252" t="n">
        <v>0</v>
      </c>
      <c r="AA237" s="212" t="n">
        <v>0.305</v>
      </c>
      <c r="AB237" s="212" t="n">
        <v>0.3375</v>
      </c>
      <c r="AC237" s="212" t="n">
        <v>0</v>
      </c>
      <c r="AD237" s="212" t="n">
        <v>-0.016</v>
      </c>
      <c r="AE237" s="212" t="n">
        <v>0.000500000000000003</v>
      </c>
      <c r="AF237" s="212" t="n">
        <v>-0.0145</v>
      </c>
      <c r="AG237" s="212" t="n">
        <v>0</v>
      </c>
      <c r="AH237" s="212" t="n">
        <v>0</v>
      </c>
      <c r="AI237" s="212" t="n">
        <v>0</v>
      </c>
      <c r="AJ237" s="212" t="n">
        <v>0</v>
      </c>
      <c r="AK237" s="212" t="n">
        <v>0</v>
      </c>
      <c r="AL237" s="212" t="n">
        <v>0</v>
      </c>
      <c r="AM237" s="212" t="n">
        <v>0</v>
      </c>
      <c r="AO237" s="212" t="n">
        <v>0</v>
      </c>
      <c r="AP237" s="212" t="n">
        <v>0</v>
      </c>
      <c r="AQ237" s="212" t="n">
        <v>1.19</v>
      </c>
      <c r="AR237" s="212" t="n">
        <v>-0.0399519</v>
      </c>
      <c r="AS237" s="212" t="n">
        <v>0</v>
      </c>
      <c r="AT237" s="212" t="n">
        <v>0</v>
      </c>
      <c r="AU237" s="212" t="n">
        <v>0</v>
      </c>
      <c r="AW237" s="212" t="n">
        <v>0</v>
      </c>
      <c r="AX237" s="212" t="n">
        <v>0</v>
      </c>
      <c r="AY237" s="212" t="n">
        <v>0.31</v>
      </c>
      <c r="AZ237" s="212" t="n">
        <v>0</v>
      </c>
      <c r="BA237" s="212" t="n">
        <v>0</v>
      </c>
      <c r="BC237" s="212" t="n">
        <v>0</v>
      </c>
      <c r="BE237" s="212" t="n">
        <v>0</v>
      </c>
      <c r="BF237" s="212" t="n">
        <v>0</v>
      </c>
      <c r="BH237" s="212" t="n">
        <v>-0.0749519</v>
      </c>
      <c r="BI237" s="212" t="n">
        <v>0</v>
      </c>
      <c r="BJ237" s="212" t="n">
        <v>-0.17</v>
      </c>
      <c r="BN237" s="212" t="n">
        <v>0.8</v>
      </c>
      <c r="BQ237" s="212" t="n">
        <v>0</v>
      </c>
      <c r="BR237" s="212" t="n">
        <v>0</v>
      </c>
      <c r="BS237" s="212" t="n">
        <v>0</v>
      </c>
      <c r="BT237" s="212" t="n">
        <v>0</v>
      </c>
      <c r="BU237" s="212" t="n">
        <v>0</v>
      </c>
      <c r="BV237" s="212" t="n">
        <v>0</v>
      </c>
    </row>
    <row r="238" customFormat="false" ht="12.75" hidden="false" customHeight="false" outlineLevel="0" collapsed="false">
      <c r="G238" s="200" t="n">
        <v>43831</v>
      </c>
      <c r="H238" s="0" t="n">
        <v>4.271</v>
      </c>
      <c r="I238" s="215" t="n">
        <v>0.15</v>
      </c>
      <c r="J238" s="215" t="n">
        <v>0.070407697590952</v>
      </c>
      <c r="S238" s="212"/>
      <c r="Z238" s="252" t="n">
        <v>0</v>
      </c>
      <c r="AA238" s="212" t="n">
        <v>0.305</v>
      </c>
      <c r="AB238" s="212" t="n">
        <v>0.4375</v>
      </c>
      <c r="AC238" s="212" t="n">
        <v>0</v>
      </c>
      <c r="AD238" s="212" t="n">
        <v>-0.016</v>
      </c>
      <c r="AE238" s="212" t="n">
        <v>0.000500000000000003</v>
      </c>
      <c r="AF238" s="212" t="n">
        <v>-0.0145</v>
      </c>
      <c r="AG238" s="212" t="n">
        <v>0</v>
      </c>
      <c r="AH238" s="212" t="n">
        <v>0</v>
      </c>
      <c r="AI238" s="212" t="n">
        <v>0</v>
      </c>
      <c r="AJ238" s="212" t="n">
        <v>0</v>
      </c>
      <c r="AK238" s="212" t="n">
        <v>0</v>
      </c>
      <c r="AL238" s="212" t="n">
        <v>0</v>
      </c>
      <c r="AM238" s="212" t="n">
        <v>0</v>
      </c>
      <c r="AO238" s="212" t="n">
        <v>0</v>
      </c>
      <c r="AP238" s="212" t="n">
        <v>0</v>
      </c>
      <c r="AQ238" s="212" t="n">
        <v>1.525</v>
      </c>
      <c r="AR238" s="212" t="n">
        <v>-0.0349551</v>
      </c>
      <c r="AS238" s="212" t="n">
        <v>0</v>
      </c>
      <c r="AT238" s="212" t="n">
        <v>0</v>
      </c>
      <c r="AU238" s="212" t="n">
        <v>0</v>
      </c>
      <c r="AW238" s="212" t="n">
        <v>0</v>
      </c>
      <c r="AX238" s="212" t="n">
        <v>0</v>
      </c>
      <c r="AY238" s="212" t="n">
        <v>0.31</v>
      </c>
      <c r="AZ238" s="212" t="n">
        <v>0</v>
      </c>
      <c r="BA238" s="212" t="n">
        <v>0</v>
      </c>
      <c r="BC238" s="212" t="n">
        <v>0</v>
      </c>
      <c r="BE238" s="212" t="n">
        <v>0</v>
      </c>
      <c r="BF238" s="212" t="n">
        <v>0</v>
      </c>
      <c r="BH238" s="212" t="n">
        <v>-0.0699551</v>
      </c>
      <c r="BI238" s="212" t="n">
        <v>0</v>
      </c>
      <c r="BJ238" s="212" t="n">
        <v>-0.17</v>
      </c>
      <c r="BN238" s="212" t="n">
        <v>0.975</v>
      </c>
      <c r="BQ238" s="212" t="n">
        <v>0</v>
      </c>
      <c r="BR238" s="212" t="n">
        <v>0</v>
      </c>
      <c r="BS238" s="212" t="n">
        <v>0</v>
      </c>
      <c r="BT238" s="212" t="n">
        <v>0</v>
      </c>
      <c r="BU238" s="212" t="n">
        <v>0</v>
      </c>
      <c r="BV238" s="212" t="n">
        <v>0</v>
      </c>
    </row>
    <row r="239" customFormat="false" ht="12.75" hidden="false" customHeight="false" outlineLevel="0" collapsed="false">
      <c r="G239" s="200" t="n">
        <v>43862</v>
      </c>
      <c r="H239" s="0" t="n">
        <v>4.197</v>
      </c>
      <c r="I239" s="215" t="n">
        <v>0.15</v>
      </c>
      <c r="J239" s="215" t="n">
        <v>0.070409862001054</v>
      </c>
      <c r="S239" s="212"/>
      <c r="Z239" s="252" t="n">
        <v>0</v>
      </c>
      <c r="AA239" s="212" t="n">
        <v>0.305</v>
      </c>
      <c r="AB239" s="212" t="n">
        <v>0.435</v>
      </c>
      <c r="AC239" s="212" t="n">
        <v>0</v>
      </c>
      <c r="AD239" s="212" t="n">
        <v>-0.016</v>
      </c>
      <c r="AE239" s="212" t="n">
        <v>0.000500000000000003</v>
      </c>
      <c r="AF239" s="212" t="n">
        <v>-0.0145</v>
      </c>
      <c r="AG239" s="212" t="n">
        <v>0</v>
      </c>
      <c r="AH239" s="212" t="n">
        <v>0</v>
      </c>
      <c r="AI239" s="212" t="n">
        <v>0</v>
      </c>
      <c r="AJ239" s="212" t="n">
        <v>0</v>
      </c>
      <c r="AK239" s="212" t="n">
        <v>0</v>
      </c>
      <c r="AL239" s="212" t="n">
        <v>0</v>
      </c>
      <c r="AM239" s="212" t="n">
        <v>0</v>
      </c>
      <c r="AO239" s="212" t="n">
        <v>0</v>
      </c>
      <c r="AP239" s="212" t="n">
        <v>0</v>
      </c>
      <c r="AQ239" s="212" t="n">
        <v>1.455</v>
      </c>
      <c r="AR239" s="212" t="n">
        <v>-0.0099574</v>
      </c>
      <c r="AS239" s="212" t="n">
        <v>0</v>
      </c>
      <c r="AT239" s="212" t="n">
        <v>0</v>
      </c>
      <c r="AU239" s="212" t="n">
        <v>0</v>
      </c>
      <c r="AW239" s="212" t="n">
        <v>0</v>
      </c>
      <c r="AX239" s="212" t="n">
        <v>0</v>
      </c>
      <c r="AY239" s="212" t="n">
        <v>0.31</v>
      </c>
      <c r="AZ239" s="212" t="n">
        <v>0</v>
      </c>
      <c r="BA239" s="212" t="n">
        <v>0</v>
      </c>
      <c r="BC239" s="212" t="n">
        <v>0</v>
      </c>
      <c r="BE239" s="212" t="n">
        <v>0</v>
      </c>
      <c r="BF239" s="212" t="n">
        <v>0</v>
      </c>
      <c r="BH239" s="212" t="n">
        <v>-0.0449574</v>
      </c>
      <c r="BI239" s="212" t="n">
        <v>0</v>
      </c>
      <c r="BJ239" s="212" t="n">
        <v>-0.17</v>
      </c>
      <c r="BN239" s="212" t="n">
        <v>0.975</v>
      </c>
      <c r="BQ239" s="212" t="n">
        <v>0</v>
      </c>
      <c r="BR239" s="212" t="n">
        <v>0</v>
      </c>
      <c r="BS239" s="212" t="n">
        <v>0</v>
      </c>
      <c r="BT239" s="212" t="n">
        <v>0</v>
      </c>
      <c r="BU239" s="212" t="n">
        <v>0</v>
      </c>
      <c r="BV239" s="212" t="n">
        <v>0</v>
      </c>
    </row>
    <row r="240" customFormat="false" ht="12.75" hidden="false" customHeight="false" outlineLevel="0" collapsed="false">
      <c r="G240" s="200" t="n">
        <v>43891</v>
      </c>
      <c r="H240" s="0" t="n">
        <v>4.078</v>
      </c>
      <c r="I240" s="215" t="n">
        <v>0.15</v>
      </c>
      <c r="J240" s="215" t="n">
        <v>0.070411886771796</v>
      </c>
      <c r="S240" s="212"/>
      <c r="Z240" s="252" t="n">
        <v>0</v>
      </c>
      <c r="AA240" s="212" t="n">
        <v>0.265</v>
      </c>
      <c r="AB240" s="212" t="n">
        <v>0.3025</v>
      </c>
      <c r="AC240" s="212" t="n">
        <v>0</v>
      </c>
      <c r="AD240" s="212" t="n">
        <v>-0.016</v>
      </c>
      <c r="AE240" s="212" t="n">
        <v>0.019</v>
      </c>
      <c r="AF240" s="212" t="n">
        <v>0.004</v>
      </c>
      <c r="AG240" s="212" t="n">
        <v>0</v>
      </c>
      <c r="AH240" s="212" t="n">
        <v>0</v>
      </c>
      <c r="AI240" s="212" t="n">
        <v>0</v>
      </c>
      <c r="AJ240" s="212" t="n">
        <v>0</v>
      </c>
      <c r="AK240" s="212" t="n">
        <v>0</v>
      </c>
      <c r="AL240" s="212" t="n">
        <v>0</v>
      </c>
      <c r="AM240" s="212" t="n">
        <v>0</v>
      </c>
      <c r="AO240" s="212" t="n">
        <v>0</v>
      </c>
      <c r="AP240" s="212" t="n">
        <v>0</v>
      </c>
      <c r="AQ240" s="212" t="n">
        <v>0.835</v>
      </c>
      <c r="AR240" s="212" t="n">
        <v>4.25E-005</v>
      </c>
      <c r="AS240" s="212" t="n">
        <v>0</v>
      </c>
      <c r="AT240" s="212" t="n">
        <v>0</v>
      </c>
      <c r="AU240" s="212" t="n">
        <v>0</v>
      </c>
      <c r="AW240" s="212" t="n">
        <v>0</v>
      </c>
      <c r="AX240" s="212" t="n">
        <v>0</v>
      </c>
      <c r="AY240" s="212" t="n">
        <v>0.31</v>
      </c>
      <c r="AZ240" s="212" t="n">
        <v>0</v>
      </c>
      <c r="BA240" s="212" t="n">
        <v>0</v>
      </c>
      <c r="BC240" s="212" t="n">
        <v>0</v>
      </c>
      <c r="BE240" s="212" t="n">
        <v>0</v>
      </c>
      <c r="BF240" s="212" t="n">
        <v>0</v>
      </c>
      <c r="BH240" s="212" t="n">
        <v>-0.0349574</v>
      </c>
      <c r="BI240" s="212" t="n">
        <v>0</v>
      </c>
      <c r="BJ240" s="212" t="n">
        <v>-0.17</v>
      </c>
      <c r="BN240" s="212" t="n">
        <v>0.6075</v>
      </c>
      <c r="BQ240" s="212" t="n">
        <v>0</v>
      </c>
      <c r="BR240" s="212" t="n">
        <v>0</v>
      </c>
      <c r="BS240" s="212" t="n">
        <v>0</v>
      </c>
      <c r="BT240" s="212" t="n">
        <v>0</v>
      </c>
      <c r="BU240" s="212" t="n">
        <v>0</v>
      </c>
      <c r="BV240" s="212" t="n">
        <v>0</v>
      </c>
    </row>
    <row r="241" customFormat="false" ht="12.75" hidden="false" customHeight="false" outlineLevel="0" collapsed="false">
      <c r="G241" s="200" t="n">
        <v>43922</v>
      </c>
      <c r="H241" s="0" t="n">
        <v>3.951</v>
      </c>
      <c r="I241" s="215" t="n">
        <v>0.15</v>
      </c>
      <c r="J241" s="215" t="n">
        <v>0.070414051181901</v>
      </c>
      <c r="S241" s="212"/>
      <c r="Z241" s="252" t="n">
        <v>0</v>
      </c>
      <c r="AA241" s="212" t="n">
        <v>0.195</v>
      </c>
      <c r="AB241" s="212" t="n">
        <v>0.25</v>
      </c>
      <c r="AC241" s="212" t="n">
        <v>0</v>
      </c>
      <c r="AD241" s="212" t="n">
        <v>-0.0085</v>
      </c>
      <c r="AE241" s="212" t="n">
        <v>0.019</v>
      </c>
      <c r="AF241" s="212" t="n">
        <v>0.004</v>
      </c>
      <c r="AG241" s="212" t="n">
        <v>0</v>
      </c>
      <c r="AH241" s="212" t="n">
        <v>0</v>
      </c>
      <c r="AI241" s="212" t="n">
        <v>0</v>
      </c>
      <c r="AJ241" s="212" t="n">
        <v>0</v>
      </c>
      <c r="AK241" s="212" t="n">
        <v>0</v>
      </c>
      <c r="AL241" s="212" t="n">
        <v>0</v>
      </c>
      <c r="AM241" s="212" t="n">
        <v>0</v>
      </c>
      <c r="AO241" s="212" t="n">
        <v>0</v>
      </c>
      <c r="AP241" s="212" t="n">
        <v>0</v>
      </c>
      <c r="AQ241" s="212" t="n">
        <v>0.45</v>
      </c>
      <c r="AR241" s="212" t="n">
        <v>0.0599766</v>
      </c>
      <c r="AS241" s="212" t="n">
        <v>0</v>
      </c>
      <c r="AT241" s="212" t="n">
        <v>0</v>
      </c>
      <c r="AU241" s="212" t="n">
        <v>0</v>
      </c>
      <c r="AW241" s="212" t="n">
        <v>0</v>
      </c>
      <c r="AX241" s="212" t="n">
        <v>0</v>
      </c>
      <c r="AY241" s="212" t="n">
        <v>0.3775</v>
      </c>
      <c r="AZ241" s="212" t="n">
        <v>0</v>
      </c>
      <c r="BA241" s="212" t="n">
        <v>0</v>
      </c>
      <c r="BC241" s="212" t="n">
        <v>0</v>
      </c>
      <c r="BE241" s="212" t="n">
        <v>0</v>
      </c>
      <c r="BF241" s="212" t="n">
        <v>0</v>
      </c>
      <c r="BH241" s="212" t="n">
        <v>0.0249766</v>
      </c>
      <c r="BI241" s="212" t="n">
        <v>0</v>
      </c>
      <c r="BJ241" s="212" t="n">
        <v>-0.17</v>
      </c>
      <c r="BN241" s="212" t="n">
        <v>0.355</v>
      </c>
      <c r="BQ241" s="212" t="n">
        <v>0</v>
      </c>
      <c r="BR241" s="212" t="n">
        <v>0</v>
      </c>
      <c r="BS241" s="212" t="n">
        <v>0</v>
      </c>
      <c r="BT241" s="212" t="n">
        <v>0</v>
      </c>
      <c r="BU241" s="212" t="n">
        <v>0</v>
      </c>
      <c r="BV241" s="212" t="n">
        <v>0</v>
      </c>
    </row>
    <row r="242" customFormat="false" ht="12.75" hidden="false" customHeight="false" outlineLevel="0" collapsed="false">
      <c r="G242" s="200" t="n">
        <v>43952</v>
      </c>
      <c r="H242" s="0" t="n">
        <v>3.953</v>
      </c>
      <c r="I242" s="215" t="n">
        <v>0.15</v>
      </c>
      <c r="J242" s="215" t="n">
        <v>0.070416145772327</v>
      </c>
      <c r="S242" s="212"/>
      <c r="Z242" s="252" t="n">
        <v>0</v>
      </c>
      <c r="AA242" s="212" t="n">
        <v>0.1825</v>
      </c>
      <c r="AB242" s="212" t="n">
        <v>0.2025</v>
      </c>
      <c r="AC242" s="212" t="n">
        <v>0</v>
      </c>
      <c r="AD242" s="212" t="n">
        <v>-0.00875</v>
      </c>
      <c r="AE242" s="212" t="n">
        <v>0.01875</v>
      </c>
      <c r="AF242" s="212" t="n">
        <v>0.00375</v>
      </c>
      <c r="AG242" s="212" t="n">
        <v>0</v>
      </c>
      <c r="AH242" s="212" t="n">
        <v>0</v>
      </c>
      <c r="AI242" s="212" t="n">
        <v>0</v>
      </c>
      <c r="AJ242" s="212" t="n">
        <v>0</v>
      </c>
      <c r="AK242" s="212" t="n">
        <v>0</v>
      </c>
      <c r="AL242" s="212" t="n">
        <v>0</v>
      </c>
      <c r="AM242" s="212" t="n">
        <v>0</v>
      </c>
      <c r="AO242" s="212" t="n">
        <v>0</v>
      </c>
      <c r="AP242" s="212" t="n">
        <v>0</v>
      </c>
      <c r="AQ242" s="212" t="n">
        <v>0.405</v>
      </c>
      <c r="AR242" s="212" t="n">
        <v>0.0599681</v>
      </c>
      <c r="AS242" s="212" t="n">
        <v>0</v>
      </c>
      <c r="AT242" s="212" t="n">
        <v>0</v>
      </c>
      <c r="AU242" s="212" t="n">
        <v>0</v>
      </c>
      <c r="AW242" s="212" t="n">
        <v>0</v>
      </c>
      <c r="AX242" s="212" t="n">
        <v>0</v>
      </c>
      <c r="AY242" s="212" t="n">
        <v>0.3775</v>
      </c>
      <c r="AZ242" s="212" t="n">
        <v>0</v>
      </c>
      <c r="BA242" s="212" t="n">
        <v>0</v>
      </c>
      <c r="BC242" s="212" t="n">
        <v>0</v>
      </c>
      <c r="BE242" s="212" t="n">
        <v>0</v>
      </c>
      <c r="BF242" s="212" t="n">
        <v>0</v>
      </c>
      <c r="BH242" s="212" t="n">
        <v>0.0249681</v>
      </c>
      <c r="BI242" s="212" t="n">
        <v>0</v>
      </c>
      <c r="BJ242" s="212" t="n">
        <v>-0.17</v>
      </c>
      <c r="BN242" s="212" t="n">
        <v>0.2875</v>
      </c>
      <c r="BQ242" s="212" t="n">
        <v>0</v>
      </c>
      <c r="BR242" s="212" t="n">
        <v>0</v>
      </c>
      <c r="BS242" s="212" t="n">
        <v>0</v>
      </c>
      <c r="BT242" s="212" t="n">
        <v>0</v>
      </c>
      <c r="BU242" s="212" t="n">
        <v>0</v>
      </c>
      <c r="BV242" s="212" t="n">
        <v>0</v>
      </c>
    </row>
    <row r="243" customFormat="false" ht="12.75" hidden="false" customHeight="false" outlineLevel="0" collapsed="false">
      <c r="G243" s="200" t="n">
        <v>43983</v>
      </c>
      <c r="H243" s="0" t="n">
        <v>3.99</v>
      </c>
      <c r="I243" s="215" t="n">
        <v>0.15</v>
      </c>
      <c r="J243" s="215" t="n">
        <v>0.070418310182435</v>
      </c>
      <c r="S243" s="212"/>
      <c r="Z243" s="252" t="n">
        <v>0</v>
      </c>
      <c r="AA243" s="212" t="n">
        <v>0.1825</v>
      </c>
      <c r="AB243" s="212" t="n">
        <v>0.2025</v>
      </c>
      <c r="AC243" s="212" t="n">
        <v>0</v>
      </c>
      <c r="AD243" s="212" t="n">
        <v>-0.00875</v>
      </c>
      <c r="AE243" s="212" t="n">
        <v>0.01875</v>
      </c>
      <c r="AF243" s="212" t="n">
        <v>0.00375</v>
      </c>
      <c r="AG243" s="212" t="n">
        <v>0</v>
      </c>
      <c r="AH243" s="212" t="n">
        <v>0</v>
      </c>
      <c r="AI243" s="212" t="n">
        <v>0</v>
      </c>
      <c r="AJ243" s="212" t="n">
        <v>0</v>
      </c>
      <c r="AK243" s="212" t="n">
        <v>0</v>
      </c>
      <c r="AL243" s="212" t="n">
        <v>0</v>
      </c>
      <c r="AM243" s="212" t="n">
        <v>0</v>
      </c>
      <c r="AO243" s="212" t="n">
        <v>0</v>
      </c>
      <c r="AP243" s="212" t="n">
        <v>0</v>
      </c>
      <c r="AQ243" s="212" t="n">
        <v>0.395</v>
      </c>
      <c r="AR243" s="212" t="n">
        <v>0.0599681</v>
      </c>
      <c r="AS243" s="212" t="n">
        <v>0</v>
      </c>
      <c r="AT243" s="212" t="n">
        <v>0</v>
      </c>
      <c r="AU243" s="212" t="n">
        <v>0</v>
      </c>
      <c r="AW243" s="212" t="n">
        <v>0</v>
      </c>
      <c r="AX243" s="212" t="n">
        <v>0</v>
      </c>
      <c r="AY243" s="212" t="n">
        <v>0.3775</v>
      </c>
      <c r="AZ243" s="212" t="n">
        <v>0</v>
      </c>
      <c r="BA243" s="212" t="n">
        <v>0</v>
      </c>
      <c r="BC243" s="212" t="n">
        <v>0</v>
      </c>
      <c r="BE243" s="212" t="n">
        <v>0</v>
      </c>
      <c r="BF243" s="212" t="n">
        <v>0</v>
      </c>
      <c r="BH243" s="212" t="n">
        <v>0.0249681</v>
      </c>
      <c r="BI243" s="212" t="n">
        <v>0</v>
      </c>
      <c r="BJ243" s="212" t="n">
        <v>-0.17</v>
      </c>
      <c r="BN243" s="212" t="n">
        <v>0.2875</v>
      </c>
      <c r="BQ243" s="212" t="n">
        <v>0</v>
      </c>
      <c r="BR243" s="212" t="n">
        <v>0</v>
      </c>
      <c r="BS243" s="212" t="n">
        <v>0</v>
      </c>
      <c r="BT243" s="212" t="n">
        <v>0</v>
      </c>
      <c r="BU243" s="212" t="n">
        <v>0</v>
      </c>
      <c r="BV243" s="212" t="n">
        <v>0</v>
      </c>
    </row>
    <row r="244" customFormat="false" ht="12.75" hidden="false" customHeight="false" outlineLevel="0" collapsed="false">
      <c r="G244" s="200" t="n">
        <v>44013</v>
      </c>
      <c r="H244" s="0" t="n">
        <v>4.012</v>
      </c>
      <c r="I244" s="215" t="n">
        <v>0.15</v>
      </c>
      <c r="J244" s="215" t="n">
        <v>0.070420404772865</v>
      </c>
      <c r="S244" s="212"/>
      <c r="Z244" s="252" t="n">
        <v>0</v>
      </c>
      <c r="AA244" s="212" t="n">
        <v>0.1825</v>
      </c>
      <c r="AB244" s="212" t="n">
        <v>0.215</v>
      </c>
      <c r="AC244" s="212" t="n">
        <v>0</v>
      </c>
      <c r="AD244" s="212" t="n">
        <v>-0.00875</v>
      </c>
      <c r="AE244" s="212" t="n">
        <v>0.01875</v>
      </c>
      <c r="AF244" s="212" t="n">
        <v>0.00375</v>
      </c>
      <c r="AG244" s="212" t="n">
        <v>0</v>
      </c>
      <c r="AH244" s="212" t="n">
        <v>0</v>
      </c>
      <c r="AI244" s="212" t="n">
        <v>0</v>
      </c>
      <c r="AJ244" s="212" t="n">
        <v>0</v>
      </c>
      <c r="AK244" s="212" t="n">
        <v>0</v>
      </c>
      <c r="AL244" s="212" t="n">
        <v>0</v>
      </c>
      <c r="AM244" s="212" t="n">
        <v>0</v>
      </c>
      <c r="AO244" s="212" t="n">
        <v>0</v>
      </c>
      <c r="AP244" s="212" t="n">
        <v>0</v>
      </c>
      <c r="AQ244" s="212" t="n">
        <v>0.43</v>
      </c>
      <c r="AR244" s="212" t="n">
        <v>0.0599681</v>
      </c>
      <c r="AS244" s="212" t="n">
        <v>0</v>
      </c>
      <c r="AT244" s="212" t="n">
        <v>0</v>
      </c>
      <c r="AU244" s="212" t="n">
        <v>0</v>
      </c>
      <c r="AW244" s="212" t="n">
        <v>0</v>
      </c>
      <c r="AX244" s="212" t="n">
        <v>0</v>
      </c>
      <c r="AY244" s="212" t="n">
        <v>0.3775</v>
      </c>
      <c r="AZ244" s="212" t="n">
        <v>0</v>
      </c>
      <c r="BA244" s="212" t="n">
        <v>0</v>
      </c>
      <c r="BC244" s="212" t="n">
        <v>0</v>
      </c>
      <c r="BE244" s="212" t="n">
        <v>0</v>
      </c>
      <c r="BF244" s="212" t="n">
        <v>0</v>
      </c>
      <c r="BH244" s="212" t="n">
        <v>0.0249681</v>
      </c>
      <c r="BI244" s="212" t="n">
        <v>0</v>
      </c>
      <c r="BJ244" s="212" t="n">
        <v>-0.17</v>
      </c>
      <c r="BN244" s="212" t="n">
        <v>0.3</v>
      </c>
      <c r="BQ244" s="212" t="n">
        <v>0</v>
      </c>
      <c r="BR244" s="212" t="n">
        <v>0</v>
      </c>
      <c r="BS244" s="212" t="n">
        <v>0</v>
      </c>
      <c r="BT244" s="212" t="n">
        <v>0</v>
      </c>
      <c r="BU244" s="212" t="n">
        <v>0</v>
      </c>
      <c r="BV244" s="212" t="n">
        <v>0</v>
      </c>
    </row>
    <row r="245" customFormat="false" ht="12.75" hidden="false" customHeight="false" outlineLevel="0" collapsed="false">
      <c r="G245" s="200" t="n">
        <v>44044</v>
      </c>
      <c r="H245" s="0" t="n">
        <v>4.033</v>
      </c>
      <c r="I245" s="215" t="n">
        <v>0.15</v>
      </c>
      <c r="J245" s="215" t="n">
        <v>0.070422569182976</v>
      </c>
      <c r="S245" s="212"/>
      <c r="Z245" s="252" t="n">
        <v>0</v>
      </c>
      <c r="AA245" s="212" t="n">
        <v>0.1825</v>
      </c>
      <c r="AB245" s="212" t="n">
        <v>0.215</v>
      </c>
      <c r="AC245" s="212" t="n">
        <v>0</v>
      </c>
      <c r="AD245" s="212" t="n">
        <v>-0.00875</v>
      </c>
      <c r="AE245" s="212" t="n">
        <v>0.01875</v>
      </c>
      <c r="AF245" s="212" t="n">
        <v>0.00375</v>
      </c>
      <c r="AG245" s="212" t="n">
        <v>0</v>
      </c>
      <c r="AH245" s="212" t="n">
        <v>0</v>
      </c>
      <c r="AI245" s="212" t="n">
        <v>0</v>
      </c>
      <c r="AJ245" s="212" t="n">
        <v>0</v>
      </c>
      <c r="AK245" s="212" t="n">
        <v>0</v>
      </c>
      <c r="AL245" s="212" t="n">
        <v>0</v>
      </c>
      <c r="AM245" s="212" t="n">
        <v>0</v>
      </c>
      <c r="AO245" s="212" t="n">
        <v>0</v>
      </c>
      <c r="AP245" s="212" t="n">
        <v>0</v>
      </c>
      <c r="AQ245" s="212" t="n">
        <v>0.495</v>
      </c>
      <c r="AR245" s="212" t="n">
        <v>0.0599681</v>
      </c>
      <c r="AS245" s="212" t="n">
        <v>0</v>
      </c>
      <c r="AT245" s="212" t="n">
        <v>0</v>
      </c>
      <c r="AU245" s="212" t="n">
        <v>0</v>
      </c>
      <c r="AW245" s="212" t="n">
        <v>0</v>
      </c>
      <c r="AX245" s="212" t="n">
        <v>0</v>
      </c>
      <c r="AY245" s="212" t="n">
        <v>0.3775</v>
      </c>
      <c r="AZ245" s="212" t="n">
        <v>0</v>
      </c>
      <c r="BA245" s="212" t="n">
        <v>0</v>
      </c>
      <c r="BC245" s="212" t="n">
        <v>0</v>
      </c>
      <c r="BE245" s="212" t="n">
        <v>0</v>
      </c>
      <c r="BF245" s="212" t="n">
        <v>0</v>
      </c>
      <c r="BH245" s="212" t="n">
        <v>0.0249681</v>
      </c>
      <c r="BI245" s="212" t="n">
        <v>0</v>
      </c>
      <c r="BJ245" s="212" t="n">
        <v>-0.17</v>
      </c>
      <c r="BN245" s="212" t="n">
        <v>0.3</v>
      </c>
      <c r="BQ245" s="212" t="n">
        <v>0</v>
      </c>
      <c r="BR245" s="212" t="n">
        <v>0</v>
      </c>
      <c r="BS245" s="212" t="n">
        <v>0</v>
      </c>
      <c r="BT245" s="212" t="n">
        <v>0</v>
      </c>
      <c r="BU245" s="212" t="n">
        <v>0</v>
      </c>
      <c r="BV245" s="212" t="n">
        <v>0</v>
      </c>
    </row>
    <row r="246" customFormat="false" ht="12.75" hidden="false" customHeight="false" outlineLevel="0" collapsed="false">
      <c r="G246" s="200" t="n">
        <v>44075</v>
      </c>
      <c r="H246" s="0" t="n">
        <v>4.006</v>
      </c>
      <c r="I246" s="215" t="n">
        <v>0.15</v>
      </c>
      <c r="J246" s="215" t="n">
        <v>0.070424733593089</v>
      </c>
      <c r="S246" s="212"/>
      <c r="Z246" s="252" t="n">
        <v>0</v>
      </c>
      <c r="AA246" s="212" t="n">
        <v>0.1825</v>
      </c>
      <c r="AB246" s="212" t="n">
        <v>0.195</v>
      </c>
      <c r="AC246" s="212" t="n">
        <v>0</v>
      </c>
      <c r="AD246" s="212" t="n">
        <v>-0.00875</v>
      </c>
      <c r="AE246" s="212" t="n">
        <v>0.01875</v>
      </c>
      <c r="AF246" s="212" t="n">
        <v>0.00375</v>
      </c>
      <c r="AG246" s="212" t="n">
        <v>0</v>
      </c>
      <c r="AH246" s="212" t="n">
        <v>0</v>
      </c>
      <c r="AI246" s="212" t="n">
        <v>0</v>
      </c>
      <c r="AJ246" s="212" t="n">
        <v>0</v>
      </c>
      <c r="AK246" s="212" t="n">
        <v>0</v>
      </c>
      <c r="AL246" s="212" t="n">
        <v>0</v>
      </c>
      <c r="AM246" s="212" t="n">
        <v>0</v>
      </c>
      <c r="AO246" s="212" t="n">
        <v>0</v>
      </c>
      <c r="AP246" s="212" t="n">
        <v>0</v>
      </c>
      <c r="AQ246" s="212" t="n">
        <v>0.395</v>
      </c>
      <c r="AR246" s="212" t="n">
        <v>0.0599681</v>
      </c>
      <c r="AS246" s="212" t="n">
        <v>0</v>
      </c>
      <c r="AT246" s="212" t="n">
        <v>0</v>
      </c>
      <c r="AU246" s="212" t="n">
        <v>0</v>
      </c>
      <c r="AW246" s="212" t="n">
        <v>0</v>
      </c>
      <c r="AX246" s="212" t="n">
        <v>0</v>
      </c>
      <c r="AY246" s="212" t="n">
        <v>0.3775</v>
      </c>
      <c r="AZ246" s="212" t="n">
        <v>0</v>
      </c>
      <c r="BA246" s="212" t="n">
        <v>0</v>
      </c>
      <c r="BC246" s="212" t="n">
        <v>0</v>
      </c>
      <c r="BE246" s="212" t="n">
        <v>0</v>
      </c>
      <c r="BF246" s="212" t="n">
        <v>0</v>
      </c>
      <c r="BH246" s="212" t="n">
        <v>0.0249681</v>
      </c>
      <c r="BI246" s="212" t="n">
        <v>0</v>
      </c>
      <c r="BJ246" s="212" t="n">
        <v>-0.17</v>
      </c>
      <c r="BN246" s="212" t="n">
        <v>0.29</v>
      </c>
      <c r="BQ246" s="212" t="n">
        <v>0</v>
      </c>
      <c r="BR246" s="212" t="n">
        <v>0</v>
      </c>
      <c r="BS246" s="212" t="n">
        <v>0</v>
      </c>
      <c r="BT246" s="212" t="n">
        <v>0</v>
      </c>
      <c r="BU246" s="212" t="n">
        <v>0</v>
      </c>
      <c r="BV246" s="212" t="n">
        <v>0</v>
      </c>
    </row>
    <row r="247" customFormat="false" ht="12.75" hidden="false" customHeight="false" outlineLevel="0" collapsed="false">
      <c r="G247" s="200" t="n">
        <v>44105</v>
      </c>
      <c r="H247" s="0" t="n">
        <v>3.994</v>
      </c>
      <c r="I247" s="215" t="n">
        <v>0.15</v>
      </c>
      <c r="J247" s="215" t="n">
        <v>0.070420604199615</v>
      </c>
      <c r="S247" s="212"/>
      <c r="Z247" s="252" t="n">
        <v>0</v>
      </c>
      <c r="AA247" s="212" t="n">
        <v>0.1875</v>
      </c>
      <c r="AB247" s="212" t="n">
        <v>0.215</v>
      </c>
      <c r="AC247" s="212" t="n">
        <v>0</v>
      </c>
      <c r="AD247" s="212" t="n">
        <v>-0.00875</v>
      </c>
      <c r="AE247" s="212" t="n">
        <v>0.000500000000000003</v>
      </c>
      <c r="AF247" s="212" t="n">
        <v>-0.0145</v>
      </c>
      <c r="AG247" s="212" t="n">
        <v>0</v>
      </c>
      <c r="AH247" s="212" t="n">
        <v>0</v>
      </c>
      <c r="AI247" s="212" t="n">
        <v>0</v>
      </c>
      <c r="AJ247" s="212" t="n">
        <v>0</v>
      </c>
      <c r="AK247" s="212" t="n">
        <v>0</v>
      </c>
      <c r="AL247" s="212" t="n">
        <v>0</v>
      </c>
      <c r="AM247" s="212" t="n">
        <v>0</v>
      </c>
      <c r="AO247" s="212" t="n">
        <v>0</v>
      </c>
      <c r="AP247" s="212" t="n">
        <v>0</v>
      </c>
      <c r="AQ247" s="212" t="n">
        <v>0.461</v>
      </c>
      <c r="AR247" s="212" t="n">
        <v>0.0599681</v>
      </c>
      <c r="AS247" s="212" t="n">
        <v>0</v>
      </c>
      <c r="AT247" s="212" t="n">
        <v>0</v>
      </c>
      <c r="AU247" s="212" t="n">
        <v>0</v>
      </c>
      <c r="AW247" s="212" t="n">
        <v>0</v>
      </c>
      <c r="AX247" s="212" t="n">
        <v>0</v>
      </c>
      <c r="AY247" s="212" t="n">
        <v>0.3775</v>
      </c>
      <c r="AZ247" s="212" t="n">
        <v>0</v>
      </c>
      <c r="BA247" s="212" t="n">
        <v>0</v>
      </c>
      <c r="BC247" s="212" t="n">
        <v>0</v>
      </c>
      <c r="BE247" s="212" t="n">
        <v>0</v>
      </c>
      <c r="BF247" s="212" t="n">
        <v>0</v>
      </c>
      <c r="BH247" s="212" t="n">
        <v>0.0249681</v>
      </c>
      <c r="BI247" s="212" t="n">
        <v>0</v>
      </c>
      <c r="BJ247" s="212" t="n">
        <v>-0.17</v>
      </c>
      <c r="BN247" s="212" t="n">
        <v>0.3625</v>
      </c>
      <c r="BQ247" s="212" t="n">
        <v>0</v>
      </c>
      <c r="BR247" s="212" t="n">
        <v>0</v>
      </c>
      <c r="BS247" s="212" t="n">
        <v>0</v>
      </c>
      <c r="BT247" s="212" t="n">
        <v>0</v>
      </c>
      <c r="BU247" s="212" t="n">
        <v>0</v>
      </c>
      <c r="BV247" s="212" t="n">
        <v>0</v>
      </c>
    </row>
    <row r="248" customFormat="false" ht="12.75" hidden="false" customHeight="false" outlineLevel="0" collapsed="false">
      <c r="G248" s="200" t="n">
        <v>44136</v>
      </c>
      <c r="H248" s="0" t="n">
        <v>4.001</v>
      </c>
      <c r="I248" s="215" t="n">
        <v>0.15</v>
      </c>
      <c r="J248" s="215" t="n">
        <v>0.070414379761864</v>
      </c>
      <c r="S248" s="212"/>
      <c r="Z248" s="252" t="n">
        <v>0</v>
      </c>
      <c r="AA248" s="212" t="n">
        <v>0.27</v>
      </c>
      <c r="AB248" s="212" t="n">
        <v>0.2875</v>
      </c>
      <c r="AC248" s="212" t="n">
        <v>0</v>
      </c>
      <c r="AD248" s="212" t="n">
        <v>-0.022</v>
      </c>
      <c r="AE248" s="212" t="n">
        <v>0.0015</v>
      </c>
      <c r="AF248" s="212" t="n">
        <v>-0.0135</v>
      </c>
      <c r="AG248" s="212" t="n">
        <v>0</v>
      </c>
      <c r="AH248" s="212" t="n">
        <v>0</v>
      </c>
      <c r="AI248" s="212" t="n">
        <v>0</v>
      </c>
      <c r="AJ248" s="212" t="n">
        <v>0</v>
      </c>
      <c r="AK248" s="212" t="n">
        <v>0</v>
      </c>
      <c r="AL248" s="212" t="n">
        <v>0</v>
      </c>
      <c r="AM248" s="212" t="n">
        <v>0</v>
      </c>
      <c r="AO248" s="212" t="n">
        <v>0</v>
      </c>
      <c r="AP248" s="212" t="n">
        <v>0</v>
      </c>
      <c r="AQ248" s="212" t="n">
        <v>0.7675</v>
      </c>
      <c r="AR248" s="212" t="n">
        <v>-0.0199887</v>
      </c>
      <c r="AS248" s="212" t="n">
        <v>0</v>
      </c>
      <c r="AT248" s="212" t="n">
        <v>0</v>
      </c>
      <c r="AU248" s="212" t="n">
        <v>0</v>
      </c>
      <c r="AW248" s="212" t="n">
        <v>0</v>
      </c>
      <c r="AX248" s="212" t="n">
        <v>0</v>
      </c>
      <c r="AY248" s="212" t="n">
        <v>0.33</v>
      </c>
      <c r="AZ248" s="212" t="n">
        <v>0</v>
      </c>
      <c r="BA248" s="212" t="n">
        <v>0</v>
      </c>
      <c r="BC248" s="212" t="n">
        <v>0</v>
      </c>
      <c r="BE248" s="212" t="n">
        <v>0</v>
      </c>
      <c r="BF248" s="212" t="n">
        <v>0</v>
      </c>
      <c r="BH248" s="212" t="n">
        <v>-0.0549887</v>
      </c>
      <c r="BI248" s="212" t="n">
        <v>0</v>
      </c>
      <c r="BJ248" s="212" t="n">
        <v>-0.17</v>
      </c>
      <c r="BN248" s="212" t="n">
        <v>0.465</v>
      </c>
      <c r="BQ248" s="212" t="n">
        <v>0</v>
      </c>
      <c r="BR248" s="212" t="n">
        <v>0</v>
      </c>
      <c r="BS248" s="212" t="n">
        <v>0</v>
      </c>
      <c r="BT248" s="212" t="n">
        <v>0</v>
      </c>
      <c r="BU248" s="212" t="n">
        <v>0</v>
      </c>
      <c r="BV248" s="212" t="n">
        <v>0</v>
      </c>
    </row>
    <row r="249" customFormat="false" ht="12.75" hidden="false" customHeight="false" outlineLevel="0" collapsed="false">
      <c r="G249" s="200" t="n">
        <v>44166</v>
      </c>
      <c r="H249" s="0" t="n">
        <v>4.032</v>
      </c>
      <c r="I249" s="215" t="n">
        <v>0.15</v>
      </c>
      <c r="J249" s="215" t="n">
        <v>0.070408356112442</v>
      </c>
      <c r="S249" s="212"/>
      <c r="Z249" s="252" t="n">
        <v>0</v>
      </c>
      <c r="AA249" s="212" t="n">
        <v>0.305</v>
      </c>
      <c r="AB249" s="212" t="n">
        <v>0.3375</v>
      </c>
      <c r="AC249" s="212" t="n">
        <v>0</v>
      </c>
      <c r="AD249" s="212" t="n">
        <v>-0.0145</v>
      </c>
      <c r="AE249" s="212" t="n">
        <v>0.0015</v>
      </c>
      <c r="AF249" s="212" t="n">
        <v>-0.0135</v>
      </c>
      <c r="AG249" s="212" t="n">
        <v>0</v>
      </c>
      <c r="AH249" s="212" t="n">
        <v>0</v>
      </c>
      <c r="AI249" s="212" t="n">
        <v>0</v>
      </c>
      <c r="AJ249" s="212" t="n">
        <v>0</v>
      </c>
      <c r="AK249" s="212" t="n">
        <v>0</v>
      </c>
      <c r="AL249" s="212" t="n">
        <v>0</v>
      </c>
      <c r="AM249" s="212" t="n">
        <v>0</v>
      </c>
      <c r="AO249" s="212" t="n">
        <v>0</v>
      </c>
      <c r="AP249" s="212" t="n">
        <v>0</v>
      </c>
      <c r="AQ249" s="212" t="n">
        <v>1.19</v>
      </c>
      <c r="AR249" s="212" t="n">
        <v>-0.0349519</v>
      </c>
      <c r="AS249" s="212" t="n">
        <v>0</v>
      </c>
      <c r="AT249" s="212" t="n">
        <v>0</v>
      </c>
      <c r="AU249" s="212" t="n">
        <v>0</v>
      </c>
      <c r="AW249" s="212" t="n">
        <v>0</v>
      </c>
      <c r="AX249" s="212" t="n">
        <v>0</v>
      </c>
      <c r="AY249" s="212" t="n">
        <v>0.33</v>
      </c>
      <c r="AZ249" s="212" t="n">
        <v>0</v>
      </c>
      <c r="BA249" s="212" t="n">
        <v>0</v>
      </c>
      <c r="BC249" s="212" t="n">
        <v>0</v>
      </c>
      <c r="BE249" s="212" t="n">
        <v>0</v>
      </c>
      <c r="BF249" s="212" t="n">
        <v>0</v>
      </c>
      <c r="BH249" s="212" t="n">
        <v>-0.0699519</v>
      </c>
      <c r="BI249" s="212" t="n">
        <v>0</v>
      </c>
      <c r="BJ249" s="212" t="n">
        <v>-0.17</v>
      </c>
      <c r="BN249" s="212" t="n">
        <v>0.8</v>
      </c>
      <c r="BQ249" s="212" t="n">
        <v>0</v>
      </c>
      <c r="BR249" s="212" t="n">
        <v>0</v>
      </c>
      <c r="BS249" s="212" t="n">
        <v>0</v>
      </c>
      <c r="BT249" s="212" t="n">
        <v>0</v>
      </c>
      <c r="BU249" s="212" t="n">
        <v>0</v>
      </c>
      <c r="BV249" s="212" t="n">
        <v>0</v>
      </c>
    </row>
    <row r="250" customFormat="false" ht="12.75" hidden="false" customHeight="false" outlineLevel="0" collapsed="false">
      <c r="G250" s="200" t="n">
        <v>44197</v>
      </c>
      <c r="H250" s="0" t="n">
        <v>4.3655</v>
      </c>
      <c r="I250" s="215" t="n">
        <v>0.15</v>
      </c>
      <c r="J250" s="215" t="n">
        <v>0.070402131674718</v>
      </c>
      <c r="S250" s="212"/>
      <c r="Z250" s="252" t="n">
        <v>0</v>
      </c>
      <c r="AA250" s="212" t="n">
        <v>0.305</v>
      </c>
      <c r="AB250" s="212" t="n">
        <v>0.4375</v>
      </c>
      <c r="AQ250" s="212" t="n">
        <v>1.525</v>
      </c>
      <c r="AR250" s="212" t="n">
        <v>-0.0299551</v>
      </c>
      <c r="AS250" s="212" t="n">
        <v>0</v>
      </c>
      <c r="AT250" s="212" t="n">
        <v>0</v>
      </c>
      <c r="AU250" s="212" t="n">
        <v>0</v>
      </c>
      <c r="AW250" s="212" t="n">
        <v>0</v>
      </c>
      <c r="AX250" s="212" t="n">
        <v>0</v>
      </c>
      <c r="AY250" s="212" t="n">
        <v>0.33</v>
      </c>
      <c r="AZ250" s="212" t="n">
        <v>0</v>
      </c>
      <c r="BA250" s="212" t="n">
        <v>0</v>
      </c>
      <c r="BH250" s="212" t="n">
        <v>-0.0649551</v>
      </c>
      <c r="BJ250" s="212" t="n">
        <v>-0.17</v>
      </c>
      <c r="BN250" s="212" t="n">
        <v>0.975</v>
      </c>
      <c r="BQ250" s="212" t="n">
        <v>0</v>
      </c>
      <c r="BR250" s="212" t="n">
        <v>0</v>
      </c>
      <c r="BS250" s="212" t="n">
        <v>0</v>
      </c>
      <c r="BT250" s="212" t="n">
        <v>0</v>
      </c>
      <c r="BU250" s="212" t="n">
        <v>0</v>
      </c>
      <c r="BV250" s="212" t="n">
        <v>0</v>
      </c>
    </row>
    <row r="251" customFormat="false" ht="12.75" hidden="false" customHeight="false" outlineLevel="0" collapsed="false">
      <c r="G251" s="200" t="n">
        <v>44228</v>
      </c>
      <c r="H251" s="0" t="n">
        <v>4.2955</v>
      </c>
      <c r="I251" s="215" t="n">
        <v>0.15</v>
      </c>
      <c r="J251" s="215" t="n">
        <v>0.070395907237006</v>
      </c>
      <c r="S251" s="212"/>
      <c r="Z251" s="252" t="n">
        <v>0</v>
      </c>
      <c r="AA251" s="212" t="n">
        <v>0.305</v>
      </c>
      <c r="AB251" s="212" t="n">
        <v>0.435</v>
      </c>
      <c r="AQ251" s="212" t="n">
        <v>1.455</v>
      </c>
      <c r="AR251" s="212" t="n">
        <v>-0.0049574</v>
      </c>
      <c r="AS251" s="212" t="n">
        <v>0</v>
      </c>
      <c r="AT251" s="212" t="n">
        <v>0</v>
      </c>
      <c r="AU251" s="212" t="n">
        <v>0</v>
      </c>
      <c r="AW251" s="212" t="n">
        <v>0</v>
      </c>
      <c r="AX251" s="212" t="n">
        <v>0</v>
      </c>
      <c r="AY251" s="212" t="n">
        <v>0.33</v>
      </c>
      <c r="AZ251" s="212" t="n">
        <v>0</v>
      </c>
      <c r="BA251" s="212" t="n">
        <v>0</v>
      </c>
      <c r="BH251" s="212" t="n">
        <v>-0.0399574</v>
      </c>
      <c r="BJ251" s="212" t="n">
        <v>-0.17</v>
      </c>
      <c r="BN251" s="212" t="n">
        <v>0.975</v>
      </c>
      <c r="BQ251" s="212" t="n">
        <v>0</v>
      </c>
      <c r="BR251" s="212" t="n">
        <v>0</v>
      </c>
      <c r="BS251" s="212" t="n">
        <v>0</v>
      </c>
      <c r="BT251" s="212" t="n">
        <v>0</v>
      </c>
      <c r="BU251" s="212" t="n">
        <v>0</v>
      </c>
      <c r="BV251" s="212" t="n">
        <v>0</v>
      </c>
    </row>
    <row r="252" customFormat="false" ht="12.75" hidden="false" customHeight="false" outlineLevel="0" collapsed="false">
      <c r="G252" s="200" t="n">
        <v>44256</v>
      </c>
      <c r="H252" s="0" t="n">
        <v>4.1795</v>
      </c>
      <c r="I252" s="215" t="n">
        <v>0.15</v>
      </c>
      <c r="J252" s="215" t="n">
        <v>0.070390285164245</v>
      </c>
      <c r="S252" s="212"/>
      <c r="Z252" s="252" t="n">
        <v>0</v>
      </c>
      <c r="AA252" s="212" t="n">
        <v>0.265</v>
      </c>
      <c r="AB252" s="212" t="n">
        <v>0.3025</v>
      </c>
      <c r="AQ252" s="212" t="n">
        <v>0.835</v>
      </c>
      <c r="AR252" s="212" t="n">
        <v>0.0050425</v>
      </c>
      <c r="AS252" s="212" t="n">
        <v>0</v>
      </c>
      <c r="AT252" s="212" t="n">
        <v>0</v>
      </c>
      <c r="AU252" s="212" t="n">
        <v>0</v>
      </c>
      <c r="AW252" s="212" t="n">
        <v>0</v>
      </c>
      <c r="AX252" s="212" t="n">
        <v>0</v>
      </c>
      <c r="AY252" s="212" t="n">
        <v>0.33</v>
      </c>
      <c r="AZ252" s="212" t="n">
        <v>0</v>
      </c>
      <c r="BA252" s="212" t="n">
        <v>0</v>
      </c>
      <c r="BH252" s="212" t="n">
        <v>-0.0299574</v>
      </c>
      <c r="BJ252" s="212" t="n">
        <v>-0.17</v>
      </c>
      <c r="BN252" s="212" t="n">
        <v>0.6075</v>
      </c>
      <c r="BQ252" s="212" t="n">
        <v>0</v>
      </c>
      <c r="BR252" s="212" t="n">
        <v>0</v>
      </c>
      <c r="BS252" s="212" t="n">
        <v>0</v>
      </c>
      <c r="BT252" s="212" t="n">
        <v>0</v>
      </c>
      <c r="BU252" s="212" t="n">
        <v>0</v>
      </c>
      <c r="BV252" s="212" t="n">
        <v>0</v>
      </c>
    </row>
    <row r="253" customFormat="false" ht="12.75" hidden="false" customHeight="false" outlineLevel="0" collapsed="false">
      <c r="G253" s="200" t="n">
        <v>44287</v>
      </c>
      <c r="H253" s="0" t="n">
        <v>4.0555</v>
      </c>
      <c r="I253" s="215" t="n">
        <v>0.15</v>
      </c>
      <c r="J253" s="215" t="n">
        <v>0.070384060726558</v>
      </c>
      <c r="S253" s="212"/>
      <c r="Z253" s="252" t="n">
        <v>0</v>
      </c>
      <c r="AA253" s="212" t="n">
        <v>0.195</v>
      </c>
      <c r="AB253" s="212" t="n">
        <v>0.25</v>
      </c>
      <c r="AQ253" s="212" t="n">
        <v>0.45</v>
      </c>
      <c r="AR253" s="212" t="n">
        <v>0.0649766</v>
      </c>
      <c r="AS253" s="212" t="n">
        <v>0</v>
      </c>
      <c r="AT253" s="212" t="n">
        <v>0</v>
      </c>
      <c r="AU253" s="212" t="n">
        <v>0</v>
      </c>
      <c r="AW253" s="212" t="n">
        <v>0</v>
      </c>
      <c r="AX253" s="212" t="n">
        <v>0</v>
      </c>
      <c r="AY253" s="212" t="n">
        <v>0.33</v>
      </c>
      <c r="AZ253" s="212" t="n">
        <v>0</v>
      </c>
      <c r="BA253" s="212" t="n">
        <v>0</v>
      </c>
      <c r="BH253" s="212" t="n">
        <v>0.0299766</v>
      </c>
      <c r="BJ253" s="212" t="n">
        <v>-0.17</v>
      </c>
      <c r="BN253" s="212" t="n">
        <v>0.355</v>
      </c>
      <c r="BQ253" s="212" t="n">
        <v>0</v>
      </c>
      <c r="BR253" s="212" t="n">
        <v>0</v>
      </c>
      <c r="BS253" s="212" t="n">
        <v>0</v>
      </c>
      <c r="BT253" s="212" t="n">
        <v>0</v>
      </c>
      <c r="BU253" s="212" t="n">
        <v>0</v>
      </c>
      <c r="BV253" s="212" t="n">
        <v>0</v>
      </c>
    </row>
    <row r="254" customFormat="false" ht="12.75" hidden="false" customHeight="false" outlineLevel="0" collapsed="false">
      <c r="G254" s="200" t="n">
        <v>44317</v>
      </c>
      <c r="H254" s="0" t="n">
        <v>4.0585</v>
      </c>
      <c r="I254" s="215" t="n">
        <v>0.15</v>
      </c>
      <c r="J254" s="215" t="n">
        <v>0.070378037077196</v>
      </c>
      <c r="S254" s="212"/>
      <c r="Z254" s="252" t="n">
        <v>0</v>
      </c>
      <c r="AA254" s="212" t="n">
        <v>0.1825</v>
      </c>
      <c r="AB254" s="212" t="n">
        <v>0.2025</v>
      </c>
      <c r="AQ254" s="212" t="n">
        <v>0.405</v>
      </c>
      <c r="AR254" s="212" t="n">
        <v>0.0649681</v>
      </c>
      <c r="AS254" s="212" t="n">
        <v>0</v>
      </c>
      <c r="AT254" s="212" t="n">
        <v>0</v>
      </c>
      <c r="AU254" s="212" t="n">
        <v>0</v>
      </c>
      <c r="AW254" s="212" t="n">
        <v>0</v>
      </c>
      <c r="AX254" s="212" t="n">
        <v>0</v>
      </c>
      <c r="AY254" s="212" t="n">
        <v>0.33</v>
      </c>
      <c r="AZ254" s="212" t="n">
        <v>0</v>
      </c>
      <c r="BA254" s="212" t="n">
        <v>0</v>
      </c>
      <c r="BH254" s="212" t="n">
        <v>0.0299681</v>
      </c>
      <c r="BJ254" s="212" t="n">
        <v>-0.17</v>
      </c>
      <c r="BN254" s="212" t="n">
        <v>0.2875</v>
      </c>
      <c r="BQ254" s="212" t="n">
        <v>0</v>
      </c>
      <c r="BR254" s="212" t="n">
        <v>0</v>
      </c>
      <c r="BS254" s="212" t="n">
        <v>0</v>
      </c>
      <c r="BT254" s="212" t="n">
        <v>0</v>
      </c>
      <c r="BU254" s="212" t="n">
        <v>0</v>
      </c>
      <c r="BV254" s="212" t="n">
        <v>0</v>
      </c>
    </row>
    <row r="255" customFormat="false" ht="12.75" hidden="false" customHeight="false" outlineLevel="0" collapsed="false">
      <c r="G255" s="200" t="n">
        <v>44348</v>
      </c>
      <c r="H255" s="0" t="n">
        <v>4.0965</v>
      </c>
      <c r="I255" s="215" t="n">
        <v>0.15</v>
      </c>
      <c r="J255" s="215" t="n">
        <v>0.070371812639534</v>
      </c>
      <c r="S255" s="212"/>
      <c r="Z255" s="252" t="n">
        <v>0</v>
      </c>
      <c r="AA255" s="212" t="n">
        <v>0.1825</v>
      </c>
      <c r="AB255" s="212" t="n">
        <v>0.2025</v>
      </c>
      <c r="AQ255" s="212" t="n">
        <v>0.395</v>
      </c>
      <c r="AR255" s="212" t="n">
        <v>0.0649681</v>
      </c>
      <c r="AS255" s="212" t="n">
        <v>0</v>
      </c>
      <c r="AT255" s="212" t="n">
        <v>0</v>
      </c>
      <c r="AU255" s="212" t="n">
        <v>0</v>
      </c>
      <c r="AW255" s="212" t="n">
        <v>0</v>
      </c>
      <c r="AX255" s="212" t="n">
        <v>0</v>
      </c>
      <c r="AY255" s="212" t="n">
        <v>0.33</v>
      </c>
      <c r="AZ255" s="212" t="n">
        <v>0</v>
      </c>
      <c r="BA255" s="212" t="n">
        <v>0</v>
      </c>
      <c r="BH255" s="212" t="n">
        <v>0.0299681</v>
      </c>
      <c r="BJ255" s="212" t="n">
        <v>-0.17</v>
      </c>
      <c r="BN255" s="212" t="n">
        <v>0.2875</v>
      </c>
      <c r="BQ255" s="212" t="n">
        <v>0</v>
      </c>
      <c r="BR255" s="212" t="n">
        <v>0</v>
      </c>
      <c r="BS255" s="212" t="n">
        <v>0</v>
      </c>
      <c r="BT255" s="212" t="n">
        <v>0</v>
      </c>
      <c r="BU255" s="212" t="n">
        <v>0</v>
      </c>
      <c r="BV255" s="212" t="n">
        <v>0</v>
      </c>
    </row>
    <row r="256" customFormat="false" ht="12.75" hidden="false" customHeight="false" outlineLevel="0" collapsed="false">
      <c r="G256" s="200" t="n">
        <v>44378</v>
      </c>
      <c r="H256" s="0" t="n">
        <v>4.1185</v>
      </c>
      <c r="I256" s="215" t="n">
        <v>0.15</v>
      </c>
      <c r="J256" s="215" t="n">
        <v>0.070365788990196</v>
      </c>
      <c r="S256" s="212"/>
      <c r="Z256" s="252" t="n">
        <v>0</v>
      </c>
      <c r="AA256" s="212" t="n">
        <v>0.1825</v>
      </c>
      <c r="AB256" s="212" t="n">
        <v>0.215</v>
      </c>
      <c r="AQ256" s="212" t="n">
        <v>0.43</v>
      </c>
      <c r="AR256" s="212" t="n">
        <v>0.0649681</v>
      </c>
      <c r="AS256" s="212" t="n">
        <v>0</v>
      </c>
      <c r="AT256" s="212" t="n">
        <v>0</v>
      </c>
      <c r="AU256" s="212" t="n">
        <v>0</v>
      </c>
      <c r="AW256" s="212" t="n">
        <v>0</v>
      </c>
      <c r="AX256" s="212" t="n">
        <v>0</v>
      </c>
      <c r="AY256" s="212" t="n">
        <v>0.33</v>
      </c>
      <c r="AZ256" s="212" t="n">
        <v>0</v>
      </c>
      <c r="BA256" s="212" t="n">
        <v>0</v>
      </c>
      <c r="BH256" s="212" t="n">
        <v>0.0299681</v>
      </c>
      <c r="BJ256" s="212" t="n">
        <v>-0.17</v>
      </c>
      <c r="BN256" s="212" t="n">
        <v>0.3</v>
      </c>
      <c r="BQ256" s="212" t="n">
        <v>0</v>
      </c>
      <c r="BR256" s="212" t="n">
        <v>0</v>
      </c>
      <c r="BS256" s="212" t="n">
        <v>0</v>
      </c>
      <c r="BT256" s="212" t="n">
        <v>0</v>
      </c>
      <c r="BU256" s="212" t="n">
        <v>0</v>
      </c>
      <c r="BV256" s="212" t="n">
        <v>0</v>
      </c>
    </row>
    <row r="257" customFormat="false" ht="12.75" hidden="false" customHeight="false" outlineLevel="0" collapsed="false">
      <c r="G257" s="200" t="n">
        <v>44409</v>
      </c>
      <c r="H257" s="0" t="n">
        <v>4.1395</v>
      </c>
      <c r="I257" s="215" t="n">
        <v>0.15</v>
      </c>
      <c r="J257" s="215" t="n">
        <v>0.070359564552559</v>
      </c>
      <c r="S257" s="212"/>
      <c r="Z257" s="252" t="n">
        <v>0</v>
      </c>
      <c r="AA257" s="212" t="n">
        <v>0.1825</v>
      </c>
      <c r="AB257" s="212" t="n">
        <v>0.215</v>
      </c>
      <c r="AQ257" s="212" t="n">
        <v>0.495</v>
      </c>
      <c r="AR257" s="212" t="n">
        <v>0.0649681</v>
      </c>
      <c r="AS257" s="212" t="n">
        <v>0</v>
      </c>
      <c r="AT257" s="212" t="n">
        <v>0</v>
      </c>
      <c r="AU257" s="212" t="n">
        <v>0</v>
      </c>
      <c r="AW257" s="212" t="n">
        <v>0</v>
      </c>
      <c r="AX257" s="212" t="n">
        <v>0</v>
      </c>
      <c r="AY257" s="212" t="n">
        <v>0.33</v>
      </c>
      <c r="AZ257" s="212" t="n">
        <v>0</v>
      </c>
      <c r="BA257" s="212" t="n">
        <v>0</v>
      </c>
      <c r="BH257" s="212" t="n">
        <v>0.0299681</v>
      </c>
      <c r="BJ257" s="212" t="n">
        <v>-0.17</v>
      </c>
      <c r="BN257" s="212" t="n">
        <v>0.3</v>
      </c>
      <c r="BQ257" s="212" t="n">
        <v>0</v>
      </c>
      <c r="BR257" s="212" t="n">
        <v>0</v>
      </c>
      <c r="BS257" s="212" t="n">
        <v>0</v>
      </c>
      <c r="BT257" s="212" t="n">
        <v>0</v>
      </c>
      <c r="BU257" s="212" t="n">
        <v>0</v>
      </c>
      <c r="BV257" s="212" t="n">
        <v>0</v>
      </c>
    </row>
    <row r="258" customFormat="false" ht="12.75" hidden="false" customHeight="false" outlineLevel="0" collapsed="false">
      <c r="G258" s="200" t="n">
        <v>44440</v>
      </c>
      <c r="H258" s="0" t="n">
        <v>4.1115</v>
      </c>
      <c r="I258" s="215" t="n">
        <v>0.15</v>
      </c>
      <c r="J258" s="215" t="n">
        <v>0.070353340114935</v>
      </c>
      <c r="S258" s="212"/>
      <c r="Z258" s="252" t="n">
        <v>0</v>
      </c>
      <c r="AA258" s="212" t="n">
        <v>0.1825</v>
      </c>
      <c r="AB258" s="212" t="n">
        <v>0.195</v>
      </c>
      <c r="AQ258" s="212" t="n">
        <v>0.395</v>
      </c>
      <c r="AR258" s="212" t="n">
        <v>0.0649681</v>
      </c>
      <c r="AS258" s="212" t="n">
        <v>0</v>
      </c>
      <c r="AT258" s="212" t="n">
        <v>0</v>
      </c>
      <c r="AU258" s="212" t="n">
        <v>0</v>
      </c>
      <c r="AW258" s="212" t="n">
        <v>0</v>
      </c>
      <c r="AX258" s="212" t="n">
        <v>0</v>
      </c>
      <c r="AY258" s="212" t="n">
        <v>0.33</v>
      </c>
      <c r="AZ258" s="212" t="n">
        <v>0</v>
      </c>
      <c r="BA258" s="212" t="n">
        <v>0</v>
      </c>
      <c r="BH258" s="212" t="n">
        <v>0.0299681</v>
      </c>
      <c r="BJ258" s="212" t="n">
        <v>-0.17</v>
      </c>
      <c r="BN258" s="212" t="n">
        <v>0.29</v>
      </c>
      <c r="BQ258" s="212" t="n">
        <v>0</v>
      </c>
      <c r="BR258" s="212" t="n">
        <v>0</v>
      </c>
      <c r="BS258" s="212" t="n">
        <v>0</v>
      </c>
      <c r="BT258" s="212" t="n">
        <v>0</v>
      </c>
      <c r="BU258" s="212" t="n">
        <v>0</v>
      </c>
      <c r="BV258" s="212" t="n">
        <v>0</v>
      </c>
    </row>
    <row r="259" customFormat="false" ht="12.75" hidden="false" customHeight="false" outlineLevel="0" collapsed="false">
      <c r="G259" s="200" t="n">
        <v>44470</v>
      </c>
      <c r="H259" s="0" t="n">
        <v>4.0985</v>
      </c>
      <c r="I259" s="215" t="n">
        <v>0.15</v>
      </c>
      <c r="J259" s="215" t="n">
        <v>0.070347316465634</v>
      </c>
      <c r="S259" s="212"/>
      <c r="Z259" s="252" t="n">
        <v>0</v>
      </c>
      <c r="AA259" s="212" t="n">
        <v>0.1875</v>
      </c>
      <c r="AB259" s="212" t="n">
        <v>0.215</v>
      </c>
      <c r="AQ259" s="212" t="n">
        <v>0.461</v>
      </c>
      <c r="AR259" s="212" t="n">
        <v>0.0649681</v>
      </c>
      <c r="AS259" s="212" t="n">
        <v>0</v>
      </c>
      <c r="AT259" s="212" t="n">
        <v>0</v>
      </c>
      <c r="AU259" s="212" t="n">
        <v>0</v>
      </c>
      <c r="AW259" s="212" t="n">
        <v>0</v>
      </c>
      <c r="AX259" s="212" t="n">
        <v>0</v>
      </c>
      <c r="AY259" s="212" t="n">
        <v>0.33</v>
      </c>
      <c r="AZ259" s="212" t="n">
        <v>0</v>
      </c>
      <c r="BA259" s="212" t="n">
        <v>0</v>
      </c>
      <c r="BH259" s="212" t="n">
        <v>0.0299681</v>
      </c>
      <c r="BJ259" s="212" t="n">
        <v>-0.17</v>
      </c>
      <c r="BN259" s="212" t="n">
        <v>0.3625</v>
      </c>
      <c r="BQ259" s="212" t="n">
        <v>0</v>
      </c>
      <c r="BR259" s="212" t="n">
        <v>0</v>
      </c>
      <c r="BS259" s="212" t="n">
        <v>0</v>
      </c>
      <c r="BT259" s="212" t="n">
        <v>0</v>
      </c>
      <c r="BU259" s="212" t="n">
        <v>0</v>
      </c>
      <c r="BV259" s="212" t="n">
        <v>0</v>
      </c>
    </row>
    <row r="260" customFormat="false" ht="12.75" hidden="false" customHeight="false" outlineLevel="0" collapsed="false">
      <c r="G260" s="200" t="n">
        <v>44501</v>
      </c>
      <c r="H260" s="0" t="n">
        <v>4.1005</v>
      </c>
      <c r="I260" s="215" t="n">
        <v>0.15</v>
      </c>
      <c r="J260" s="215" t="n">
        <v>0.070341092028035</v>
      </c>
      <c r="S260" s="212"/>
      <c r="Z260" s="252" t="n">
        <v>0</v>
      </c>
      <c r="AA260" s="212" t="n">
        <v>0.27</v>
      </c>
      <c r="AB260" s="212" t="n">
        <v>0.2875</v>
      </c>
      <c r="AQ260" s="212" t="n">
        <v>0.7675</v>
      </c>
      <c r="AR260" s="212" t="n">
        <v>-0.0149887</v>
      </c>
      <c r="AS260" s="212" t="n">
        <v>0</v>
      </c>
      <c r="AT260" s="212" t="n">
        <v>0</v>
      </c>
      <c r="AU260" s="212" t="n">
        <v>0</v>
      </c>
      <c r="AW260" s="212" t="n">
        <v>0</v>
      </c>
      <c r="AX260" s="212" t="n">
        <v>0</v>
      </c>
      <c r="AY260" s="212" t="n">
        <v>0</v>
      </c>
      <c r="AZ260" s="212" t="n">
        <v>0</v>
      </c>
      <c r="BA260" s="212" t="n">
        <v>0</v>
      </c>
      <c r="BH260" s="212" t="n">
        <v>-0.0499887</v>
      </c>
      <c r="BJ260" s="212" t="n">
        <v>-0.17</v>
      </c>
      <c r="BN260" s="212" t="n">
        <v>0.465</v>
      </c>
      <c r="BQ260" s="212" t="n">
        <v>0</v>
      </c>
      <c r="BR260" s="212" t="n">
        <v>0</v>
      </c>
      <c r="BS260" s="212" t="n">
        <v>0</v>
      </c>
      <c r="BT260" s="212" t="n">
        <v>0</v>
      </c>
      <c r="BU260" s="212" t="n">
        <v>0</v>
      </c>
      <c r="BV260" s="212" t="n">
        <v>0</v>
      </c>
    </row>
    <row r="261" customFormat="false" ht="12.75" hidden="false" customHeight="false" outlineLevel="0" collapsed="false">
      <c r="G261" s="200" t="n">
        <v>44531</v>
      </c>
      <c r="H261" s="0" t="n">
        <v>4.1285</v>
      </c>
      <c r="I261" s="215" t="n">
        <v>0.15</v>
      </c>
      <c r="J261" s="215" t="n">
        <v>0.070335068378758</v>
      </c>
      <c r="S261" s="212"/>
      <c r="Z261" s="252" t="n">
        <v>0</v>
      </c>
      <c r="AA261" s="212" t="n">
        <v>0.305</v>
      </c>
      <c r="AB261" s="212" t="n">
        <v>0.3375</v>
      </c>
      <c r="AQ261" s="212" t="n">
        <v>1.19</v>
      </c>
      <c r="AR261" s="212" t="n">
        <v>-0.0299519</v>
      </c>
      <c r="AS261" s="212" t="n">
        <v>0</v>
      </c>
      <c r="AT261" s="212" t="n">
        <v>0</v>
      </c>
      <c r="AU261" s="212" t="n">
        <v>0</v>
      </c>
      <c r="AW261" s="212" t="n">
        <v>0</v>
      </c>
      <c r="AX261" s="212" t="n">
        <v>0</v>
      </c>
      <c r="AY261" s="212" t="n">
        <v>0</v>
      </c>
      <c r="AZ261" s="212" t="n">
        <v>0</v>
      </c>
      <c r="BA261" s="212" t="n">
        <v>0</v>
      </c>
      <c r="BH261" s="212" t="n">
        <v>-0.0649519</v>
      </c>
      <c r="BJ261" s="212" t="n">
        <v>-0.17</v>
      </c>
      <c r="BN261" s="212" t="n">
        <v>0.8</v>
      </c>
      <c r="BQ261" s="212" t="n">
        <v>0</v>
      </c>
      <c r="BR261" s="212" t="n">
        <v>0</v>
      </c>
      <c r="BS261" s="212" t="n">
        <v>0</v>
      </c>
      <c r="BT261" s="212" t="n">
        <v>0</v>
      </c>
      <c r="BU261" s="212" t="n">
        <v>0</v>
      </c>
      <c r="BV261" s="212" t="n">
        <v>0</v>
      </c>
    </row>
    <row r="262" customFormat="false" ht="12.75" hidden="false" customHeight="false" outlineLevel="0" collapsed="false">
      <c r="G262" s="200" t="n">
        <v>44562</v>
      </c>
      <c r="H262" s="0" t="n">
        <v>4.4625</v>
      </c>
      <c r="I262" s="215" t="n">
        <v>0.15</v>
      </c>
      <c r="J262" s="215" t="n">
        <v>0.070328843941184</v>
      </c>
      <c r="S262" s="212"/>
      <c r="Z262" s="252" t="n">
        <v>0</v>
      </c>
      <c r="AA262" s="212" t="n">
        <v>0.305</v>
      </c>
      <c r="AB262" s="212" t="n">
        <v>0.4375</v>
      </c>
      <c r="AQ262" s="212" t="n">
        <v>1.525</v>
      </c>
      <c r="AR262" s="212" t="n">
        <v>-0.0249551</v>
      </c>
      <c r="AS262" s="212" t="n">
        <v>0</v>
      </c>
      <c r="AT262" s="212" t="n">
        <v>0</v>
      </c>
      <c r="AU262" s="212" t="n">
        <v>0</v>
      </c>
      <c r="AW262" s="212" t="n">
        <v>0</v>
      </c>
      <c r="AX262" s="212" t="n">
        <v>0</v>
      </c>
      <c r="AY262" s="212" t="n">
        <v>0</v>
      </c>
      <c r="AZ262" s="212" t="n">
        <v>0</v>
      </c>
      <c r="BA262" s="212" t="n">
        <v>0</v>
      </c>
      <c r="BH262" s="212" t="n">
        <v>-0.0599551</v>
      </c>
      <c r="BJ262" s="212" t="n">
        <v>-0.17</v>
      </c>
      <c r="BN262" s="212" t="n">
        <v>0.975</v>
      </c>
      <c r="BQ262" s="212" t="n">
        <v>0</v>
      </c>
      <c r="BR262" s="212" t="n">
        <v>0</v>
      </c>
      <c r="BS262" s="212" t="n">
        <v>0</v>
      </c>
      <c r="BT262" s="212" t="n">
        <v>0</v>
      </c>
      <c r="BU262" s="212" t="n">
        <v>0</v>
      </c>
      <c r="BV262" s="212" t="n">
        <v>0</v>
      </c>
    </row>
    <row r="263" customFormat="false" ht="12.75" hidden="false" customHeight="false" outlineLevel="0" collapsed="false">
      <c r="G263" s="200" t="n">
        <v>44593</v>
      </c>
      <c r="H263" s="0" t="n">
        <v>4.3965</v>
      </c>
      <c r="I263" s="215" t="n">
        <v>0.15</v>
      </c>
      <c r="J263" s="215" t="n">
        <v>0.070322619503623</v>
      </c>
      <c r="S263" s="212"/>
      <c r="Z263" s="252" t="n">
        <v>0</v>
      </c>
      <c r="AA263" s="212" t="n">
        <v>0.305</v>
      </c>
      <c r="AB263" s="254" t="n">
        <v>0.435</v>
      </c>
      <c r="AD263" s="254"/>
      <c r="AQ263" s="254" t="n">
        <v>1.455</v>
      </c>
      <c r="AR263" s="212" t="n">
        <v>4.25E-005</v>
      </c>
      <c r="AS263" s="212" t="n">
        <v>0</v>
      </c>
      <c r="AT263" s="212" t="n">
        <v>0</v>
      </c>
      <c r="AU263" s="212" t="n">
        <v>0</v>
      </c>
      <c r="AW263" s="212" t="n">
        <v>0</v>
      </c>
      <c r="AX263" s="212" t="n">
        <v>0</v>
      </c>
      <c r="AY263" s="212" t="n">
        <v>0</v>
      </c>
      <c r="AZ263" s="212" t="n">
        <v>0</v>
      </c>
      <c r="BA263" s="212" t="n">
        <v>0</v>
      </c>
      <c r="BH263" s="212" t="n">
        <v>-0.0349574</v>
      </c>
      <c r="BJ263" s="212" t="n">
        <v>-0.17</v>
      </c>
      <c r="BN263" s="212" t="n">
        <v>0.975</v>
      </c>
      <c r="BQ263" s="212" t="n">
        <v>0</v>
      </c>
      <c r="BR263" s="212" t="n">
        <v>0</v>
      </c>
      <c r="BS263" s="212" t="n">
        <v>0</v>
      </c>
      <c r="BT263" s="212" t="n">
        <v>0</v>
      </c>
      <c r="BU263" s="212" t="n">
        <v>0</v>
      </c>
      <c r="BV263" s="212" t="n">
        <v>0</v>
      </c>
    </row>
    <row r="264" customFormat="false" ht="12.75" hidden="false" customHeight="false" outlineLevel="0" collapsed="false">
      <c r="G264" s="200" t="n">
        <v>44621</v>
      </c>
      <c r="H264" s="0" t="n">
        <v>4.2835</v>
      </c>
      <c r="I264" s="215" t="n">
        <v>0.15</v>
      </c>
      <c r="J264" s="215" t="n">
        <v>0.070316997431</v>
      </c>
      <c r="S264" s="212"/>
      <c r="Z264" s="252" t="n">
        <v>0</v>
      </c>
      <c r="AA264" s="212" t="n">
        <v>0.265</v>
      </c>
      <c r="AB264" s="254" t="n">
        <v>0.3025</v>
      </c>
      <c r="AD264" s="254"/>
      <c r="AQ264" s="254" t="n">
        <v>0.835</v>
      </c>
      <c r="AR264" s="212" t="n">
        <v>0.0100425</v>
      </c>
      <c r="AS264" s="212" t="n">
        <v>0</v>
      </c>
      <c r="AT264" s="212" t="n">
        <v>0</v>
      </c>
      <c r="AU264" s="212" t="n">
        <v>0</v>
      </c>
      <c r="AW264" s="212" t="n">
        <v>0</v>
      </c>
      <c r="AX264" s="212" t="n">
        <v>0</v>
      </c>
      <c r="AY264" s="212" t="n">
        <v>0</v>
      </c>
      <c r="AZ264" s="212" t="n">
        <v>0</v>
      </c>
      <c r="BA264" s="212" t="n">
        <v>0</v>
      </c>
      <c r="BH264" s="212" t="n">
        <v>-0.0249574</v>
      </c>
      <c r="BJ264" s="212" t="n">
        <v>-0.17</v>
      </c>
      <c r="BN264" s="212" t="n">
        <v>0.6075</v>
      </c>
      <c r="BQ264" s="212" t="n">
        <v>0</v>
      </c>
      <c r="BR264" s="212" t="n">
        <v>0</v>
      </c>
      <c r="BS264" s="212" t="n">
        <v>0</v>
      </c>
      <c r="BT264" s="212" t="n">
        <v>0</v>
      </c>
      <c r="BU264" s="212" t="n">
        <v>0</v>
      </c>
      <c r="BV264" s="212" t="n">
        <v>0</v>
      </c>
    </row>
    <row r="265" customFormat="false" ht="12.75" hidden="false" customHeight="false" outlineLevel="0" collapsed="false">
      <c r="G265" s="200" t="n">
        <v>44652</v>
      </c>
      <c r="H265" s="0" t="n">
        <v>4.1625</v>
      </c>
      <c r="I265" s="215" t="n">
        <v>0.15</v>
      </c>
      <c r="J265" s="215" t="n">
        <v>0.070310772993463</v>
      </c>
      <c r="S265" s="212"/>
      <c r="Z265" s="252" t="n">
        <v>0</v>
      </c>
      <c r="AA265" s="212" t="n">
        <v>0.195</v>
      </c>
      <c r="AB265" s="212" t="n">
        <v>0.25</v>
      </c>
      <c r="AQ265" s="212" t="n">
        <v>0.45</v>
      </c>
      <c r="AR265" s="212" t="n">
        <v>0.0699766</v>
      </c>
      <c r="AS265" s="212" t="n">
        <v>0</v>
      </c>
      <c r="AT265" s="212" t="n">
        <v>0</v>
      </c>
      <c r="AU265" s="212" t="n">
        <v>0</v>
      </c>
      <c r="AW265" s="212" t="n">
        <v>0</v>
      </c>
      <c r="AX265" s="212" t="n">
        <v>0</v>
      </c>
      <c r="AY265" s="212" t="n">
        <v>0</v>
      </c>
      <c r="AZ265" s="212" t="n">
        <v>0</v>
      </c>
      <c r="BA265" s="212" t="n">
        <v>0</v>
      </c>
      <c r="BH265" s="212" t="n">
        <v>0.0349766</v>
      </c>
      <c r="BJ265" s="212" t="n">
        <v>-0.17</v>
      </c>
      <c r="BN265" s="212" t="n">
        <v>0.355</v>
      </c>
      <c r="BQ265" s="212" t="n">
        <v>0</v>
      </c>
      <c r="BR265" s="212" t="n">
        <v>0</v>
      </c>
      <c r="BS265" s="212" t="n">
        <v>0</v>
      </c>
      <c r="BT265" s="212" t="n">
        <v>0</v>
      </c>
      <c r="BU265" s="212" t="n">
        <v>0</v>
      </c>
      <c r="BV265" s="212" t="n">
        <v>0</v>
      </c>
    </row>
    <row r="266" customFormat="false" ht="12.75" hidden="false" customHeight="false" outlineLevel="0" collapsed="false">
      <c r="G266" s="200" t="n">
        <v>44682</v>
      </c>
      <c r="H266" s="0" t="n">
        <v>4.1665</v>
      </c>
      <c r="I266" s="215" t="n">
        <v>0.15</v>
      </c>
      <c r="J266" s="215" t="n">
        <v>0.070304749344246</v>
      </c>
      <c r="S266" s="212"/>
      <c r="Z266" s="252" t="n">
        <v>0</v>
      </c>
      <c r="AA266" s="212" t="n">
        <v>0.1825</v>
      </c>
      <c r="AB266" s="212" t="n">
        <v>0.2025</v>
      </c>
      <c r="AQ266" s="212" t="n">
        <v>0.405</v>
      </c>
      <c r="AR266" s="212" t="n">
        <v>0.0699681</v>
      </c>
      <c r="AS266" s="212" t="n">
        <v>0</v>
      </c>
      <c r="AT266" s="212" t="n">
        <v>0</v>
      </c>
      <c r="AU266" s="212" t="n">
        <v>0</v>
      </c>
      <c r="AW266" s="212" t="n">
        <v>0</v>
      </c>
      <c r="AX266" s="212" t="n">
        <v>0</v>
      </c>
      <c r="AY266" s="212" t="n">
        <v>0</v>
      </c>
      <c r="AZ266" s="212" t="n">
        <v>0</v>
      </c>
      <c r="BA266" s="212" t="n">
        <v>0</v>
      </c>
      <c r="BH266" s="212" t="n">
        <v>0.0349681</v>
      </c>
      <c r="BJ266" s="212" t="n">
        <v>-0.17</v>
      </c>
      <c r="BN266" s="212" t="n">
        <v>0.2875</v>
      </c>
      <c r="BQ266" s="212" t="n">
        <v>0</v>
      </c>
      <c r="BR266" s="212" t="n">
        <v>0</v>
      </c>
      <c r="BS266" s="212" t="n">
        <v>0</v>
      </c>
      <c r="BT266" s="212" t="n">
        <v>0</v>
      </c>
      <c r="BU266" s="212" t="n">
        <v>0</v>
      </c>
      <c r="BV266" s="212" t="n">
        <v>0</v>
      </c>
    </row>
    <row r="267" customFormat="false" ht="12.75" hidden="false" customHeight="false" outlineLevel="0" collapsed="false">
      <c r="G267" s="200" t="n">
        <v>44713</v>
      </c>
      <c r="H267" s="0" t="n">
        <v>4.2055</v>
      </c>
      <c r="I267" s="215" t="n">
        <v>0.15</v>
      </c>
      <c r="J267" s="215" t="n">
        <v>0.070298524906735</v>
      </c>
      <c r="S267" s="212"/>
      <c r="Z267" s="252" t="n">
        <v>0</v>
      </c>
      <c r="AA267" s="212" t="n">
        <v>0.1825</v>
      </c>
      <c r="AB267" s="212" t="n">
        <v>0.2025</v>
      </c>
      <c r="AQ267" s="212" t="n">
        <v>0.395</v>
      </c>
      <c r="AR267" s="212" t="n">
        <v>0.0699681</v>
      </c>
      <c r="AS267" s="212" t="n">
        <v>0</v>
      </c>
      <c r="AT267" s="212" t="n">
        <v>0</v>
      </c>
      <c r="AU267" s="212" t="n">
        <v>0</v>
      </c>
      <c r="AW267" s="212" t="n">
        <v>0</v>
      </c>
      <c r="AX267" s="212" t="n">
        <v>0</v>
      </c>
      <c r="AY267" s="212" t="n">
        <v>0</v>
      </c>
      <c r="AZ267" s="212" t="n">
        <v>0</v>
      </c>
      <c r="BA267" s="212" t="n">
        <v>0</v>
      </c>
      <c r="BH267" s="212" t="n">
        <v>0.0349681</v>
      </c>
      <c r="BJ267" s="212" t="n">
        <v>-0.17</v>
      </c>
      <c r="BN267" s="212" t="n">
        <v>0.2875</v>
      </c>
      <c r="BQ267" s="212" t="n">
        <v>0</v>
      </c>
      <c r="BR267" s="212" t="n">
        <v>0</v>
      </c>
      <c r="BS267" s="212" t="n">
        <v>0</v>
      </c>
      <c r="BT267" s="212" t="n">
        <v>0</v>
      </c>
      <c r="BU267" s="212" t="n">
        <v>0</v>
      </c>
      <c r="BV267" s="212" t="n">
        <v>0</v>
      </c>
    </row>
    <row r="268" customFormat="false" ht="12.75" hidden="false" customHeight="false" outlineLevel="0" collapsed="false">
      <c r="G268" s="200" t="n">
        <v>44743</v>
      </c>
      <c r="H268" s="0" t="n">
        <v>4.2275</v>
      </c>
      <c r="I268" s="215" t="n">
        <v>0.15</v>
      </c>
      <c r="J268" s="215" t="n">
        <v>0.070292501257543</v>
      </c>
      <c r="S268" s="212"/>
      <c r="Z268" s="252" t="n">
        <v>0</v>
      </c>
      <c r="AA268" s="212" t="n">
        <v>0.1825</v>
      </c>
      <c r="AB268" s="212" t="n">
        <v>0.215</v>
      </c>
      <c r="AQ268" s="212" t="n">
        <v>0.43</v>
      </c>
      <c r="AR268" s="212" t="n">
        <v>0.0699681</v>
      </c>
      <c r="AS268" s="212" t="n">
        <v>0</v>
      </c>
      <c r="AT268" s="212" t="n">
        <v>0</v>
      </c>
      <c r="AU268" s="212" t="n">
        <v>0</v>
      </c>
      <c r="AW268" s="212" t="n">
        <v>0</v>
      </c>
      <c r="AX268" s="212" t="n">
        <v>0</v>
      </c>
      <c r="AY268" s="212" t="n">
        <v>0</v>
      </c>
      <c r="AZ268" s="212" t="n">
        <v>0</v>
      </c>
      <c r="BA268" s="212" t="n">
        <v>0</v>
      </c>
      <c r="BH268" s="212" t="n">
        <v>0.0349681</v>
      </c>
      <c r="BJ268" s="212" t="n">
        <v>-0.17</v>
      </c>
      <c r="BN268" s="212" t="n">
        <v>0.3</v>
      </c>
      <c r="BQ268" s="212" t="n">
        <v>0</v>
      </c>
      <c r="BR268" s="212" t="n">
        <v>0</v>
      </c>
      <c r="BS268" s="212" t="n">
        <v>0</v>
      </c>
      <c r="BT268" s="212" t="n">
        <v>0</v>
      </c>
      <c r="BU268" s="212" t="n">
        <v>0</v>
      </c>
      <c r="BV268" s="212" t="n">
        <v>0</v>
      </c>
    </row>
    <row r="269" customFormat="false" ht="12.75" hidden="false" customHeight="false" outlineLevel="0" collapsed="false">
      <c r="G269" s="200" t="n">
        <v>44774</v>
      </c>
      <c r="H269" s="0" t="n">
        <v>4.2485</v>
      </c>
      <c r="I269" s="215" t="n">
        <v>0.15</v>
      </c>
      <c r="J269" s="215" t="n">
        <v>0.070286276820057</v>
      </c>
      <c r="S269" s="212"/>
      <c r="Z269" s="252" t="n">
        <v>0</v>
      </c>
      <c r="AA269" s="212" t="n">
        <v>0.1825</v>
      </c>
      <c r="AB269" s="212" t="n">
        <v>0.215</v>
      </c>
      <c r="AQ269" s="212" t="n">
        <v>0.495</v>
      </c>
      <c r="AR269" s="212" t="n">
        <v>0.0699681</v>
      </c>
      <c r="AS269" s="212" t="n">
        <v>0</v>
      </c>
      <c r="AT269" s="212" t="n">
        <v>0</v>
      </c>
      <c r="AU269" s="212" t="n">
        <v>0</v>
      </c>
      <c r="AW269" s="212" t="n">
        <v>0</v>
      </c>
      <c r="AX269" s="212" t="n">
        <v>0</v>
      </c>
      <c r="AY269" s="212" t="n">
        <v>0</v>
      </c>
      <c r="AZ269" s="212" t="n">
        <v>0</v>
      </c>
      <c r="BA269" s="212" t="n">
        <v>0</v>
      </c>
      <c r="BH269" s="212" t="n">
        <v>0.0349681</v>
      </c>
      <c r="BJ269" s="212" t="n">
        <v>-0.17</v>
      </c>
      <c r="BN269" s="212" t="n">
        <v>0.3</v>
      </c>
      <c r="BQ269" s="212" t="n">
        <v>0</v>
      </c>
      <c r="BR269" s="212" t="n">
        <v>0</v>
      </c>
      <c r="BS269" s="212" t="n">
        <v>0</v>
      </c>
      <c r="BT269" s="212" t="n">
        <v>0</v>
      </c>
      <c r="BU269" s="212" t="n">
        <v>0</v>
      </c>
      <c r="BV269" s="212" t="n">
        <v>0</v>
      </c>
    </row>
    <row r="270" customFormat="false" ht="12.75" hidden="false" customHeight="false" outlineLevel="0" collapsed="false">
      <c r="G270" s="200" t="n">
        <v>44805</v>
      </c>
      <c r="H270" s="0" t="n">
        <v>4.2195</v>
      </c>
      <c r="I270" s="215" t="n">
        <v>0.15</v>
      </c>
      <c r="J270" s="215" t="n">
        <v>0.070280052382583</v>
      </c>
      <c r="S270" s="212"/>
      <c r="Z270" s="252" t="n">
        <v>0</v>
      </c>
      <c r="AA270" s="212" t="n">
        <v>0.1825</v>
      </c>
      <c r="AB270" s="212" t="n">
        <v>0.195</v>
      </c>
      <c r="AQ270" s="212" t="n">
        <v>0.395</v>
      </c>
      <c r="AR270" s="212" t="n">
        <v>0.0699681</v>
      </c>
      <c r="AS270" s="212" t="n">
        <v>0</v>
      </c>
      <c r="AT270" s="212" t="n">
        <v>0</v>
      </c>
      <c r="AU270" s="212" t="n">
        <v>0</v>
      </c>
      <c r="AW270" s="212" t="n">
        <v>0</v>
      </c>
      <c r="AX270" s="212" t="n">
        <v>0</v>
      </c>
      <c r="AY270" s="212" t="n">
        <v>0</v>
      </c>
      <c r="AZ270" s="212" t="n">
        <v>0</v>
      </c>
      <c r="BA270" s="212" t="n">
        <v>0</v>
      </c>
      <c r="BH270" s="212" t="n">
        <v>0.0349681</v>
      </c>
      <c r="BJ270" s="212" t="n">
        <v>-0.17</v>
      </c>
      <c r="BN270" s="212" t="n">
        <v>0.29</v>
      </c>
      <c r="BQ270" s="212" t="n">
        <v>0</v>
      </c>
      <c r="BR270" s="212" t="n">
        <v>0</v>
      </c>
      <c r="BS270" s="212" t="n">
        <v>0</v>
      </c>
      <c r="BT270" s="212" t="n">
        <v>0</v>
      </c>
      <c r="BU270" s="212" t="n">
        <v>0</v>
      </c>
      <c r="BV270" s="212" t="n">
        <v>0</v>
      </c>
    </row>
    <row r="271" customFormat="false" ht="12.75" hidden="false" customHeight="false" outlineLevel="0" collapsed="false">
      <c r="G271" s="200" t="n">
        <v>44835</v>
      </c>
      <c r="H271" s="0" t="n">
        <v>4.2055</v>
      </c>
      <c r="I271" s="215" t="n">
        <v>0.15</v>
      </c>
      <c r="J271" s="215" t="n">
        <v>0.070274028733428</v>
      </c>
      <c r="S271" s="212"/>
      <c r="Z271" s="252" t="n">
        <v>0</v>
      </c>
      <c r="AA271" s="212" t="n">
        <v>0.1875</v>
      </c>
      <c r="AB271" s="212" t="n">
        <v>0.215</v>
      </c>
      <c r="AQ271" s="212" t="n">
        <v>0.461</v>
      </c>
      <c r="AR271" s="212" t="n">
        <v>0.0699681</v>
      </c>
      <c r="AS271" s="212" t="n">
        <v>0</v>
      </c>
      <c r="AT271" s="212" t="n">
        <v>0</v>
      </c>
      <c r="AU271" s="212" t="n">
        <v>0</v>
      </c>
      <c r="AW271" s="212" t="n">
        <v>0</v>
      </c>
      <c r="AX271" s="212" t="n">
        <v>0</v>
      </c>
      <c r="AY271" s="212" t="n">
        <v>0</v>
      </c>
      <c r="AZ271" s="212" t="n">
        <v>0</v>
      </c>
      <c r="BA271" s="212" t="n">
        <v>0</v>
      </c>
      <c r="BH271" s="212" t="n">
        <v>0.0349681</v>
      </c>
      <c r="BJ271" s="212" t="n">
        <v>-0.17</v>
      </c>
      <c r="BN271" s="212" t="n">
        <v>0.3625</v>
      </c>
      <c r="BQ271" s="212" t="n">
        <v>0</v>
      </c>
      <c r="BR271" s="212" t="n">
        <v>0</v>
      </c>
      <c r="BS271" s="212" t="n">
        <v>0</v>
      </c>
      <c r="BT271" s="212" t="n">
        <v>0</v>
      </c>
      <c r="BU271" s="212" t="n">
        <v>0</v>
      </c>
      <c r="BV271" s="212" t="n">
        <v>0</v>
      </c>
    </row>
    <row r="272" customFormat="false" ht="12.75" hidden="false" customHeight="false" outlineLevel="0" collapsed="false">
      <c r="G272" s="200" t="n">
        <v>44866</v>
      </c>
      <c r="H272" s="0" t="n">
        <v>4.2025</v>
      </c>
      <c r="I272" s="215" t="n">
        <v>0.15</v>
      </c>
      <c r="J272" s="215" t="n">
        <v>0.07026780429598</v>
      </c>
      <c r="S272" s="212"/>
      <c r="Z272" s="252" t="n">
        <v>0</v>
      </c>
      <c r="AA272" s="212" t="n">
        <v>0.27</v>
      </c>
      <c r="AB272" s="212" t="n">
        <v>0.2875</v>
      </c>
      <c r="AQ272" s="212" t="n">
        <v>0.7675</v>
      </c>
      <c r="AR272" s="212" t="n">
        <v>-0.0099887</v>
      </c>
      <c r="AS272" s="212" t="n">
        <v>0</v>
      </c>
      <c r="AT272" s="212" t="n">
        <v>0</v>
      </c>
      <c r="AU272" s="212" t="n">
        <v>0</v>
      </c>
      <c r="AW272" s="212" t="n">
        <v>0</v>
      </c>
      <c r="AX272" s="212" t="n">
        <v>0</v>
      </c>
      <c r="AY272" s="212" t="n">
        <v>0</v>
      </c>
      <c r="AZ272" s="212" t="n">
        <v>0</v>
      </c>
      <c r="BA272" s="212" t="n">
        <v>0</v>
      </c>
      <c r="BH272" s="212" t="n">
        <v>-0.0449887</v>
      </c>
      <c r="BJ272" s="212" t="n">
        <v>-0.17</v>
      </c>
      <c r="BN272" s="212" t="n">
        <v>0.465</v>
      </c>
      <c r="BQ272" s="212" t="n">
        <v>0</v>
      </c>
      <c r="BR272" s="212" t="n">
        <v>0</v>
      </c>
      <c r="BS272" s="212" t="n">
        <v>0</v>
      </c>
      <c r="BT272" s="212" t="n">
        <v>0</v>
      </c>
      <c r="BU272" s="212" t="n">
        <v>0</v>
      </c>
      <c r="BV272" s="212" t="n">
        <v>0</v>
      </c>
    </row>
    <row r="273" customFormat="false" ht="12.75" hidden="false" customHeight="false" outlineLevel="0" collapsed="false">
      <c r="G273" s="200" t="n">
        <v>44896</v>
      </c>
      <c r="H273" s="0" t="n">
        <v>4.2275</v>
      </c>
      <c r="I273" s="215" t="n">
        <v>0.15</v>
      </c>
      <c r="J273" s="215" t="n">
        <v>0.070261780646849</v>
      </c>
      <c r="S273" s="212"/>
      <c r="Z273" s="252" t="n">
        <v>0</v>
      </c>
      <c r="AA273" s="212" t="n">
        <v>0.305</v>
      </c>
      <c r="AB273" s="212" t="n">
        <v>0.3375</v>
      </c>
      <c r="AQ273" s="212" t="n">
        <v>1.19</v>
      </c>
      <c r="AR273" s="212" t="n">
        <v>-0.0249519</v>
      </c>
      <c r="AS273" s="212" t="n">
        <v>0</v>
      </c>
      <c r="AT273" s="212" t="n">
        <v>0</v>
      </c>
      <c r="AU273" s="212" t="n">
        <v>0</v>
      </c>
      <c r="AW273" s="212" t="n">
        <v>0</v>
      </c>
      <c r="AX273" s="212" t="n">
        <v>0</v>
      </c>
      <c r="AY273" s="212" t="n">
        <v>0</v>
      </c>
      <c r="AZ273" s="212" t="n">
        <v>0</v>
      </c>
      <c r="BA273" s="212" t="n">
        <v>0</v>
      </c>
      <c r="BH273" s="212" t="n">
        <v>-0.0599519</v>
      </c>
      <c r="BJ273" s="212" t="n">
        <v>-0.17</v>
      </c>
      <c r="BN273" s="212" t="n">
        <v>0.8</v>
      </c>
      <c r="BQ273" s="212" t="n">
        <v>0</v>
      </c>
      <c r="BR273" s="212" t="n">
        <v>0</v>
      </c>
      <c r="BS273" s="212" t="n">
        <v>0</v>
      </c>
      <c r="BT273" s="212" t="n">
        <v>0</v>
      </c>
      <c r="BU273" s="212" t="n">
        <v>0</v>
      </c>
      <c r="BV273" s="212" t="n">
        <v>0</v>
      </c>
    </row>
    <row r="274" customFormat="false" ht="12.75" hidden="false" customHeight="false" outlineLevel="0" collapsed="false">
      <c r="G274" s="200" t="n">
        <v>44927</v>
      </c>
      <c r="H274" s="0" t="n">
        <v>4.562</v>
      </c>
      <c r="I274" s="215" t="n">
        <v>0.15</v>
      </c>
      <c r="J274" s="215" t="n">
        <v>0.070255556209426</v>
      </c>
      <c r="S274" s="212"/>
      <c r="Z274" s="252" t="n">
        <v>0</v>
      </c>
      <c r="AA274" s="212" t="n">
        <v>0.305</v>
      </c>
      <c r="AB274" s="212" t="n">
        <v>0.4375</v>
      </c>
      <c r="AQ274" s="212" t="n">
        <v>1.525</v>
      </c>
      <c r="AR274" s="212" t="n">
        <v>-0.0199551</v>
      </c>
      <c r="AS274" s="212" t="n">
        <v>0</v>
      </c>
      <c r="AT274" s="212" t="n">
        <v>0</v>
      </c>
      <c r="AU274" s="212" t="n">
        <v>0</v>
      </c>
      <c r="AW274" s="212" t="n">
        <v>0</v>
      </c>
      <c r="AX274" s="212" t="n">
        <v>0</v>
      </c>
      <c r="AY274" s="212" t="n">
        <v>0</v>
      </c>
      <c r="AZ274" s="212" t="n">
        <v>0</v>
      </c>
      <c r="BA274" s="212" t="n">
        <v>0</v>
      </c>
      <c r="BH274" s="212" t="n">
        <v>-0.0549551</v>
      </c>
      <c r="BJ274" s="212" t="n">
        <v>-0.17</v>
      </c>
      <c r="BN274" s="212" t="n">
        <v>0.975</v>
      </c>
      <c r="BQ274" s="212" t="n">
        <v>0</v>
      </c>
      <c r="BR274" s="212" t="n">
        <v>0</v>
      </c>
      <c r="BS274" s="212" t="n">
        <v>0</v>
      </c>
      <c r="BT274" s="212" t="n">
        <v>0</v>
      </c>
      <c r="BU274" s="212" t="n">
        <v>0</v>
      </c>
      <c r="BV274" s="212" t="n">
        <v>0</v>
      </c>
    </row>
    <row r="275" customFormat="false" ht="12.75" hidden="false" customHeight="false" outlineLevel="0" collapsed="false">
      <c r="G275" s="200" t="n">
        <v>44958</v>
      </c>
      <c r="H275" s="0" t="n">
        <v>4.5</v>
      </c>
      <c r="I275" s="215" t="n">
        <v>0.15</v>
      </c>
      <c r="J275" s="215" t="n">
        <v>0.070249331772017</v>
      </c>
      <c r="S275" s="212"/>
      <c r="Z275" s="252" t="n">
        <v>0</v>
      </c>
      <c r="AA275" s="212" t="n">
        <v>0.305</v>
      </c>
      <c r="AB275" s="212" t="n">
        <v>0.435</v>
      </c>
      <c r="AQ275" s="212" t="n">
        <v>1.455</v>
      </c>
      <c r="AR275" s="212" t="n">
        <v>0.0050425</v>
      </c>
      <c r="AS275" s="212" t="n">
        <v>0</v>
      </c>
      <c r="AT275" s="212" t="n">
        <v>0</v>
      </c>
      <c r="AU275" s="212" t="n">
        <v>0</v>
      </c>
      <c r="AW275" s="212" t="n">
        <v>0</v>
      </c>
      <c r="AX275" s="212" t="n">
        <v>0</v>
      </c>
      <c r="AY275" s="212" t="n">
        <v>0</v>
      </c>
      <c r="AZ275" s="212" t="n">
        <v>0</v>
      </c>
      <c r="BA275" s="212" t="n">
        <v>0</v>
      </c>
      <c r="BH275" s="212" t="n">
        <v>-0.0299574</v>
      </c>
      <c r="BJ275" s="212" t="n">
        <v>-0.17</v>
      </c>
      <c r="BN275" s="212" t="n">
        <v>0.975</v>
      </c>
      <c r="BQ275" s="212" t="n">
        <v>0</v>
      </c>
      <c r="BR275" s="212" t="n">
        <v>0</v>
      </c>
      <c r="BS275" s="212" t="n">
        <v>0</v>
      </c>
      <c r="BT275" s="212" t="n">
        <v>0</v>
      </c>
      <c r="BU275" s="212" t="n">
        <v>0</v>
      </c>
      <c r="BV275" s="212" t="n">
        <v>0</v>
      </c>
    </row>
    <row r="276" customFormat="false" ht="12.75" hidden="false" customHeight="false" outlineLevel="0" collapsed="false">
      <c r="G276" s="200" t="n">
        <v>44986</v>
      </c>
      <c r="H276" s="0" t="n">
        <v>4.39</v>
      </c>
      <c r="I276" s="215" t="n">
        <v>0.15</v>
      </c>
      <c r="J276" s="215" t="n">
        <v>0.070243709699528</v>
      </c>
      <c r="S276" s="212"/>
      <c r="Z276" s="252" t="n">
        <v>0</v>
      </c>
      <c r="AA276" s="212" t="n">
        <v>0.265</v>
      </c>
      <c r="AB276" s="212" t="n">
        <v>0.3025</v>
      </c>
      <c r="AQ276" s="212" t="n">
        <v>0.835</v>
      </c>
      <c r="AR276" s="212" t="n">
        <v>0.0150425</v>
      </c>
      <c r="AS276" s="212" t="n">
        <v>0</v>
      </c>
      <c r="AT276" s="212" t="n">
        <v>0</v>
      </c>
      <c r="AU276" s="212" t="n">
        <v>0</v>
      </c>
      <c r="AW276" s="212" t="n">
        <v>0</v>
      </c>
      <c r="AX276" s="212" t="n">
        <v>0</v>
      </c>
      <c r="AY276" s="212" t="n">
        <v>0</v>
      </c>
      <c r="AZ276" s="212" t="n">
        <v>0</v>
      </c>
      <c r="BA276" s="212" t="n">
        <v>0</v>
      </c>
      <c r="BH276" s="212" t="n">
        <v>-0.0199574</v>
      </c>
      <c r="BJ276" s="212" t="n">
        <v>-0.17</v>
      </c>
      <c r="BN276" s="212" t="n">
        <v>0.6075</v>
      </c>
      <c r="BQ276" s="212" t="n">
        <v>0</v>
      </c>
      <c r="BR276" s="212" t="n">
        <v>0</v>
      </c>
      <c r="BS276" s="212" t="n">
        <v>0</v>
      </c>
      <c r="BT276" s="212" t="n">
        <v>0</v>
      </c>
      <c r="BU276" s="212" t="n">
        <v>0</v>
      </c>
      <c r="BV276" s="212" t="n">
        <v>0</v>
      </c>
    </row>
    <row r="277" customFormat="false" ht="12.75" hidden="false" customHeight="false" outlineLevel="0" collapsed="false">
      <c r="G277" s="200" t="n">
        <v>45017</v>
      </c>
      <c r="H277" s="0" t="n">
        <v>4.272</v>
      </c>
      <c r="I277" s="215" t="n">
        <v>0.15</v>
      </c>
      <c r="J277" s="215" t="n">
        <v>0.070237485262143</v>
      </c>
      <c r="S277" s="212"/>
      <c r="Z277" s="252" t="n">
        <v>0</v>
      </c>
      <c r="AA277" s="212" t="n">
        <v>0.195</v>
      </c>
      <c r="AB277" s="212" t="n">
        <v>0.25</v>
      </c>
      <c r="AQ277" s="212" t="n">
        <v>0.45</v>
      </c>
      <c r="AR277" s="212" t="n">
        <v>0.0749766</v>
      </c>
      <c r="AS277" s="212" t="n">
        <v>0</v>
      </c>
      <c r="AT277" s="212" t="n">
        <v>0</v>
      </c>
      <c r="AU277" s="212" t="n">
        <v>0</v>
      </c>
      <c r="AW277" s="212" t="n">
        <v>0</v>
      </c>
      <c r="AX277" s="212" t="n">
        <v>0</v>
      </c>
      <c r="AY277" s="212" t="n">
        <v>0</v>
      </c>
      <c r="AZ277" s="212" t="n">
        <v>0</v>
      </c>
      <c r="BA277" s="212" t="n">
        <v>0</v>
      </c>
      <c r="BH277" s="212" t="n">
        <v>0.0399766</v>
      </c>
      <c r="BJ277" s="212" t="n">
        <v>-0.17</v>
      </c>
      <c r="BN277" s="212" t="n">
        <v>0.355</v>
      </c>
      <c r="BQ277" s="212" t="n">
        <v>0</v>
      </c>
      <c r="BR277" s="212" t="n">
        <v>0</v>
      </c>
      <c r="BS277" s="212" t="n">
        <v>0</v>
      </c>
      <c r="BT277" s="212" t="n">
        <v>0</v>
      </c>
      <c r="BU277" s="212" t="n">
        <v>0</v>
      </c>
      <c r="BV277" s="212" t="n">
        <v>0</v>
      </c>
    </row>
    <row r="278" customFormat="false" ht="12.75" hidden="false" customHeight="false" outlineLevel="0" collapsed="false">
      <c r="G278" s="200" t="n">
        <v>45047</v>
      </c>
      <c r="H278" s="0" t="n">
        <v>4.277</v>
      </c>
      <c r="I278" s="215" t="n">
        <v>0.15</v>
      </c>
      <c r="J278" s="215" t="n">
        <v>0.070231461613072</v>
      </c>
      <c r="S278" s="212"/>
      <c r="Z278" s="252" t="n">
        <v>0</v>
      </c>
      <c r="AA278" s="212" t="n">
        <v>0.1825</v>
      </c>
      <c r="AB278" s="212" t="n">
        <v>0.2025</v>
      </c>
      <c r="AQ278" s="212" t="n">
        <v>0.405</v>
      </c>
      <c r="AR278" s="212" t="n">
        <v>0.0749681</v>
      </c>
      <c r="AS278" s="212" t="n">
        <v>0</v>
      </c>
      <c r="AT278" s="212" t="n">
        <v>0</v>
      </c>
      <c r="AU278" s="212" t="n">
        <v>0</v>
      </c>
      <c r="AW278" s="212" t="n">
        <v>0</v>
      </c>
      <c r="AX278" s="212" t="n">
        <v>0</v>
      </c>
      <c r="AY278" s="212" t="n">
        <v>0</v>
      </c>
      <c r="AZ278" s="212" t="n">
        <v>0</v>
      </c>
      <c r="BA278" s="212" t="n">
        <v>0</v>
      </c>
      <c r="BH278" s="212" t="n">
        <v>0.0399681</v>
      </c>
      <c r="BJ278" s="212" t="n">
        <v>-0.17</v>
      </c>
      <c r="BN278" s="212" t="n">
        <v>0.2875</v>
      </c>
      <c r="BQ278" s="212" t="n">
        <v>0</v>
      </c>
      <c r="BR278" s="212" t="n">
        <v>0</v>
      </c>
      <c r="BS278" s="212" t="n">
        <v>0</v>
      </c>
      <c r="BT278" s="212" t="n">
        <v>0</v>
      </c>
      <c r="BU278" s="212" t="n">
        <v>0</v>
      </c>
      <c r="BV278" s="212" t="n">
        <v>0</v>
      </c>
    </row>
    <row r="279" customFormat="false" ht="12.75" hidden="false" customHeight="false" outlineLevel="0" collapsed="false">
      <c r="G279" s="200" t="n">
        <v>45078</v>
      </c>
      <c r="H279" s="0" t="n">
        <v>4.317</v>
      </c>
      <c r="I279" s="215" t="n">
        <v>0.15</v>
      </c>
      <c r="J279" s="215" t="n">
        <v>0.070225237175712</v>
      </c>
      <c r="S279" s="212"/>
      <c r="Z279" s="252" t="n">
        <v>0</v>
      </c>
      <c r="AA279" s="212" t="n">
        <v>0.1825</v>
      </c>
      <c r="AB279" s="212" t="n">
        <v>0.2025</v>
      </c>
      <c r="AQ279" s="212" t="n">
        <v>0.395</v>
      </c>
      <c r="AR279" s="212" t="n">
        <v>0.0749681</v>
      </c>
      <c r="AS279" s="212" t="n">
        <v>0</v>
      </c>
      <c r="AT279" s="212" t="n">
        <v>0</v>
      </c>
      <c r="AU279" s="212" t="n">
        <v>0</v>
      </c>
      <c r="AW279" s="212" t="n">
        <v>0</v>
      </c>
      <c r="AX279" s="212" t="n">
        <v>0</v>
      </c>
      <c r="AY279" s="212" t="n">
        <v>0</v>
      </c>
      <c r="AZ279" s="212" t="n">
        <v>0</v>
      </c>
      <c r="BA279" s="212" t="n">
        <v>0</v>
      </c>
      <c r="BH279" s="212" t="n">
        <v>0.0399681</v>
      </c>
      <c r="BJ279" s="212" t="n">
        <v>-0.17</v>
      </c>
      <c r="BN279" s="212" t="n">
        <v>0.2875</v>
      </c>
      <c r="BQ279" s="212" t="n">
        <v>0</v>
      </c>
      <c r="BR279" s="212" t="n">
        <v>0</v>
      </c>
      <c r="BS279" s="212" t="n">
        <v>0</v>
      </c>
      <c r="BT279" s="212" t="n">
        <v>0</v>
      </c>
      <c r="BU279" s="212" t="n">
        <v>0</v>
      </c>
      <c r="BV279" s="212" t="n">
        <v>0</v>
      </c>
    </row>
    <row r="280" customFormat="false" ht="12.75" hidden="false" customHeight="false" outlineLevel="0" collapsed="false">
      <c r="G280" s="200" t="n">
        <v>45108</v>
      </c>
      <c r="H280" s="0" t="n">
        <v>4.339</v>
      </c>
      <c r="I280" s="215" t="n">
        <v>0.15</v>
      </c>
      <c r="J280" s="215" t="n">
        <v>0.070219213526665</v>
      </c>
      <c r="S280" s="212"/>
      <c r="Z280" s="252" t="n">
        <v>0</v>
      </c>
      <c r="AA280" s="212" t="n">
        <v>0.1825</v>
      </c>
      <c r="AB280" s="212" t="n">
        <v>0.215</v>
      </c>
      <c r="AQ280" s="212" t="n">
        <v>0.43</v>
      </c>
      <c r="AR280" s="212" t="n">
        <v>0.0749681</v>
      </c>
      <c r="AS280" s="212" t="n">
        <v>0</v>
      </c>
      <c r="AT280" s="212" t="n">
        <v>0</v>
      </c>
      <c r="AU280" s="212" t="n">
        <v>0</v>
      </c>
      <c r="AW280" s="212" t="n">
        <v>0</v>
      </c>
      <c r="AX280" s="212" t="n">
        <v>0</v>
      </c>
      <c r="AY280" s="212" t="n">
        <v>0</v>
      </c>
      <c r="AZ280" s="212" t="n">
        <v>0</v>
      </c>
      <c r="BA280" s="212" t="n">
        <v>0</v>
      </c>
      <c r="BH280" s="212" t="n">
        <v>0.0399681</v>
      </c>
      <c r="BJ280" s="212" t="n">
        <v>-0.17</v>
      </c>
      <c r="BN280" s="212" t="n">
        <v>0.3</v>
      </c>
      <c r="BQ280" s="212" t="n">
        <v>0</v>
      </c>
      <c r="BR280" s="212" t="n">
        <v>0</v>
      </c>
      <c r="BS280" s="212" t="n">
        <v>0</v>
      </c>
      <c r="BT280" s="212" t="n">
        <v>0</v>
      </c>
      <c r="BU280" s="212" t="n">
        <v>0</v>
      </c>
      <c r="BV280" s="212" t="n">
        <v>0</v>
      </c>
    </row>
    <row r="281" customFormat="false" ht="12.75" hidden="false" customHeight="false" outlineLevel="0" collapsed="false">
      <c r="G281" s="200" t="n">
        <v>45139</v>
      </c>
      <c r="H281" s="0" t="n">
        <v>4.36</v>
      </c>
      <c r="I281" s="215" t="n">
        <v>0.15</v>
      </c>
      <c r="J281" s="215" t="n">
        <v>0.070212989089331</v>
      </c>
      <c r="S281" s="212"/>
      <c r="Z281" s="252" t="n">
        <v>0</v>
      </c>
      <c r="AA281" s="212" t="n">
        <v>0.1825</v>
      </c>
      <c r="AB281" s="212" t="n">
        <v>0.215</v>
      </c>
      <c r="AQ281" s="212" t="n">
        <v>0.495</v>
      </c>
      <c r="AR281" s="212" t="n">
        <v>0.0749681</v>
      </c>
      <c r="AS281" s="212" t="n">
        <v>0</v>
      </c>
      <c r="AT281" s="212" t="n">
        <v>0</v>
      </c>
      <c r="AU281" s="212" t="n">
        <v>0</v>
      </c>
      <c r="AW281" s="212" t="n">
        <v>0</v>
      </c>
      <c r="AX281" s="212" t="n">
        <v>0</v>
      </c>
      <c r="AY281" s="212" t="n">
        <v>0</v>
      </c>
      <c r="AZ281" s="212" t="n">
        <v>0</v>
      </c>
      <c r="BA281" s="212" t="n">
        <v>0</v>
      </c>
      <c r="BH281" s="212" t="n">
        <v>0.0399681</v>
      </c>
      <c r="BJ281" s="212" t="n">
        <v>-0.17</v>
      </c>
      <c r="BN281" s="212" t="n">
        <v>0.3</v>
      </c>
      <c r="BQ281" s="212" t="n">
        <v>0</v>
      </c>
      <c r="BR281" s="212" t="n">
        <v>0</v>
      </c>
      <c r="BS281" s="212" t="n">
        <v>0</v>
      </c>
      <c r="BT281" s="212" t="n">
        <v>0</v>
      </c>
      <c r="BU281" s="212" t="n">
        <v>0</v>
      </c>
      <c r="BV281" s="212" t="n">
        <v>0</v>
      </c>
    </row>
    <row r="282" customFormat="false" ht="12.75" hidden="false" customHeight="false" outlineLevel="0" collapsed="false">
      <c r="G282" s="200" t="n">
        <v>45170</v>
      </c>
      <c r="H282" s="0" t="n">
        <v>4.33</v>
      </c>
      <c r="J282" s="215" t="n">
        <v>0.070206764652008</v>
      </c>
      <c r="S282" s="212"/>
      <c r="Z282" s="252" t="n">
        <v>0</v>
      </c>
      <c r="AA282" s="212" t="n">
        <v>0.1825</v>
      </c>
      <c r="AB282" s="212" t="n">
        <v>0.195</v>
      </c>
      <c r="AQ282" s="212" t="n">
        <v>0.395</v>
      </c>
      <c r="AR282" s="212" t="n">
        <v>0.0749681</v>
      </c>
      <c r="AS282" s="212" t="n">
        <v>0</v>
      </c>
      <c r="AT282" s="212" t="n">
        <v>0</v>
      </c>
      <c r="AU282" s="212" t="n">
        <v>0</v>
      </c>
      <c r="AW282" s="212" t="n">
        <v>0</v>
      </c>
      <c r="AX282" s="212" t="n">
        <v>0</v>
      </c>
      <c r="AY282" s="212" t="n">
        <v>0</v>
      </c>
      <c r="AZ282" s="212" t="n">
        <v>0</v>
      </c>
      <c r="BA282" s="212" t="n">
        <v>0</v>
      </c>
      <c r="BH282" s="212" t="n">
        <v>0.0399681</v>
      </c>
      <c r="BJ282" s="212" t="n">
        <v>-0.17</v>
      </c>
      <c r="BN282" s="212" t="n">
        <v>0.29</v>
      </c>
      <c r="BQ282" s="212" t="n">
        <v>0</v>
      </c>
      <c r="BR282" s="212" t="n">
        <v>0</v>
      </c>
      <c r="BS282" s="212" t="n">
        <v>0</v>
      </c>
      <c r="BT282" s="212" t="n">
        <v>0</v>
      </c>
      <c r="BU282" s="212" t="n">
        <v>0</v>
      </c>
      <c r="BV282" s="212" t="n">
        <v>0</v>
      </c>
    </row>
    <row r="283" customFormat="false" ht="12.75" hidden="false" customHeight="false" outlineLevel="0" collapsed="false">
      <c r="G283" s="200" t="n">
        <v>45200</v>
      </c>
      <c r="H283" s="0" t="n">
        <v>4.315</v>
      </c>
      <c r="J283" s="215" t="n">
        <v>0.070200741003</v>
      </c>
      <c r="S283" s="212"/>
      <c r="Z283" s="252" t="n">
        <v>0</v>
      </c>
      <c r="AA283" s="212" t="n">
        <v>0.1875</v>
      </c>
      <c r="AB283" s="212" t="n">
        <v>0.215</v>
      </c>
      <c r="AQ283" s="212" t="n">
        <v>0.461</v>
      </c>
      <c r="AR283" s="212" t="n">
        <v>0.0749681</v>
      </c>
      <c r="AS283" s="212" t="n">
        <v>0</v>
      </c>
      <c r="AT283" s="212" t="n">
        <v>0</v>
      </c>
      <c r="AU283" s="212" t="n">
        <v>0</v>
      </c>
      <c r="AW283" s="212" t="n">
        <v>0</v>
      </c>
      <c r="AX283" s="212" t="n">
        <v>0</v>
      </c>
      <c r="AY283" s="212" t="n">
        <v>0</v>
      </c>
      <c r="AZ283" s="212" t="n">
        <v>0</v>
      </c>
      <c r="BA283" s="212" t="n">
        <v>0</v>
      </c>
      <c r="BH283" s="212" t="n">
        <v>0.0399681</v>
      </c>
      <c r="BJ283" s="212" t="n">
        <v>-0.17</v>
      </c>
      <c r="BN283" s="212" t="n">
        <v>0.3625</v>
      </c>
      <c r="BQ283" s="212" t="n">
        <v>0</v>
      </c>
      <c r="BR283" s="212" t="n">
        <v>0</v>
      </c>
      <c r="BS283" s="212" t="n">
        <v>0</v>
      </c>
      <c r="BT283" s="212" t="n">
        <v>0</v>
      </c>
      <c r="BU283" s="212" t="n">
        <v>0</v>
      </c>
      <c r="BV283" s="212" t="n">
        <v>0</v>
      </c>
    </row>
    <row r="284" customFormat="false" ht="12.75" hidden="false" customHeight="false" outlineLevel="0" collapsed="false">
      <c r="G284" s="200" t="n">
        <v>45231</v>
      </c>
      <c r="H284" s="0" t="n">
        <v>4.307</v>
      </c>
      <c r="J284" s="215" t="n">
        <v>0.070194516565702</v>
      </c>
      <c r="S284" s="212"/>
      <c r="Z284" s="252" t="n">
        <v>0</v>
      </c>
      <c r="AA284" s="212" t="n">
        <v>0.27</v>
      </c>
      <c r="AB284" s="212" t="n">
        <v>0.2875</v>
      </c>
      <c r="AQ284" s="212" t="n">
        <v>0.7675</v>
      </c>
      <c r="AR284" s="212" t="n">
        <v>-0.0049887</v>
      </c>
      <c r="AS284" s="212" t="n">
        <v>0</v>
      </c>
      <c r="AT284" s="212" t="n">
        <v>0</v>
      </c>
      <c r="AU284" s="212" t="n">
        <v>0</v>
      </c>
      <c r="AW284" s="212" t="n">
        <v>0</v>
      </c>
      <c r="AX284" s="212" t="n">
        <v>0</v>
      </c>
      <c r="AY284" s="212" t="n">
        <v>0</v>
      </c>
      <c r="AZ284" s="212" t="n">
        <v>0</v>
      </c>
      <c r="BA284" s="212" t="n">
        <v>0</v>
      </c>
      <c r="BH284" s="212" t="n">
        <v>-0.0399887</v>
      </c>
      <c r="BJ284" s="212" t="n">
        <v>-0.2</v>
      </c>
      <c r="BN284" s="212" t="n">
        <v>0.465</v>
      </c>
      <c r="BQ284" s="212" t="n">
        <v>0</v>
      </c>
      <c r="BR284" s="212" t="n">
        <v>0</v>
      </c>
      <c r="BS284" s="212" t="n">
        <v>0</v>
      </c>
      <c r="BT284" s="212" t="n">
        <v>0</v>
      </c>
      <c r="BU284" s="212" t="n">
        <v>0</v>
      </c>
      <c r="BV284" s="212" t="n">
        <v>0</v>
      </c>
    </row>
    <row r="285" customFormat="false" ht="12.75" hidden="false" customHeight="false" outlineLevel="0" collapsed="false">
      <c r="G285" s="200" t="n">
        <v>45261</v>
      </c>
      <c r="H285" s="0" t="n">
        <v>4.329</v>
      </c>
      <c r="J285" s="215" t="n">
        <v>0.070188492916717</v>
      </c>
      <c r="S285" s="212"/>
      <c r="Z285" s="252" t="n">
        <v>0</v>
      </c>
      <c r="AA285" s="212" t="n">
        <v>0.305</v>
      </c>
      <c r="AB285" s="212" t="n">
        <v>0.3375</v>
      </c>
      <c r="AQ285" s="212" t="n">
        <v>1.19</v>
      </c>
      <c r="AR285" s="212" t="n">
        <v>-0.0199519</v>
      </c>
      <c r="AS285" s="212" t="n">
        <v>0</v>
      </c>
      <c r="AT285" s="212" t="n">
        <v>0</v>
      </c>
      <c r="AU285" s="212" t="n">
        <v>0</v>
      </c>
      <c r="AW285" s="212" t="n">
        <v>0</v>
      </c>
      <c r="AX285" s="212" t="n">
        <v>0</v>
      </c>
      <c r="AY285" s="212" t="n">
        <v>0</v>
      </c>
      <c r="AZ285" s="212" t="n">
        <v>0</v>
      </c>
      <c r="BA285" s="212" t="n">
        <v>0</v>
      </c>
      <c r="BH285" s="212" t="n">
        <v>-0.0549519</v>
      </c>
      <c r="BJ285" s="212" t="n">
        <v>-0.2</v>
      </c>
      <c r="BN285" s="212" t="n">
        <v>0.8</v>
      </c>
      <c r="BQ285" s="212" t="n">
        <v>0</v>
      </c>
      <c r="BR285" s="212" t="n">
        <v>0</v>
      </c>
      <c r="BS285" s="212" t="n">
        <v>0</v>
      </c>
      <c r="BT285" s="212" t="n">
        <v>0</v>
      </c>
      <c r="BU285" s="212" t="n">
        <v>0</v>
      </c>
      <c r="BV285" s="212" t="n">
        <v>0</v>
      </c>
    </row>
    <row r="286" customFormat="false" ht="12.75" hidden="false" customHeight="false" outlineLevel="0" collapsed="false">
      <c r="G286" s="200" t="n">
        <v>45292</v>
      </c>
      <c r="H286" s="0"/>
      <c r="J286" s="215" t="n">
        <v>0.070182268479444</v>
      </c>
      <c r="S286" s="212"/>
      <c r="Z286" s="252" t="n">
        <v>0</v>
      </c>
      <c r="AA286" s="212" t="n">
        <v>0.305</v>
      </c>
      <c r="AB286" s="212" t="n">
        <v>0.4375</v>
      </c>
      <c r="AQ286" s="212" t="n">
        <v>1.525</v>
      </c>
      <c r="AR286" s="212" t="n">
        <v>-0.0149551</v>
      </c>
      <c r="AS286" s="212" t="n">
        <v>0</v>
      </c>
      <c r="AT286" s="212" t="n">
        <v>0</v>
      </c>
      <c r="AU286" s="212" t="n">
        <v>0</v>
      </c>
      <c r="AW286" s="212" t="n">
        <v>0</v>
      </c>
      <c r="AX286" s="212" t="n">
        <v>0</v>
      </c>
      <c r="AY286" s="212" t="n">
        <v>0</v>
      </c>
      <c r="AZ286" s="212" t="n">
        <v>0</v>
      </c>
      <c r="BA286" s="212" t="n">
        <v>0</v>
      </c>
      <c r="BH286" s="212" t="n">
        <v>-0.0499551</v>
      </c>
      <c r="BJ286" s="212" t="n">
        <v>-0.2</v>
      </c>
      <c r="BN286" s="212" t="n">
        <v>0.975</v>
      </c>
      <c r="BQ286" s="212" t="n">
        <v>0</v>
      </c>
      <c r="BR286" s="212" t="n">
        <v>0</v>
      </c>
      <c r="BS286" s="212" t="n">
        <v>0</v>
      </c>
      <c r="BT286" s="212" t="n">
        <v>0</v>
      </c>
      <c r="BU286" s="212" t="n">
        <v>0</v>
      </c>
      <c r="BV286" s="212" t="n">
        <v>0</v>
      </c>
    </row>
    <row r="287" customFormat="false" ht="12.75" hidden="false" customHeight="false" outlineLevel="0" collapsed="false">
      <c r="G287" s="200" t="n">
        <v>45323</v>
      </c>
      <c r="H287" s="0"/>
      <c r="J287" s="215" t="n">
        <v>0.070176044042185</v>
      </c>
      <c r="S287" s="212"/>
      <c r="Z287" s="252" t="n">
        <v>0</v>
      </c>
      <c r="AA287" s="212" t="n">
        <v>0.305</v>
      </c>
      <c r="AB287" s="212" t="n">
        <v>0.435</v>
      </c>
      <c r="AQ287" s="212" t="n">
        <v>1.455</v>
      </c>
      <c r="AR287" s="212" t="n">
        <v>0.0100425</v>
      </c>
      <c r="AS287" s="212" t="n">
        <v>0</v>
      </c>
      <c r="AT287" s="212" t="n">
        <v>0</v>
      </c>
      <c r="AU287" s="212" t="n">
        <v>0</v>
      </c>
      <c r="AW287" s="212" t="n">
        <v>0</v>
      </c>
      <c r="AX287" s="212" t="n">
        <v>0</v>
      </c>
      <c r="AY287" s="212" t="n">
        <v>0</v>
      </c>
      <c r="AZ287" s="212" t="n">
        <v>0</v>
      </c>
      <c r="BA287" s="212" t="n">
        <v>0</v>
      </c>
      <c r="BH287" s="212" t="n">
        <v>-0.0249574</v>
      </c>
      <c r="BJ287" s="212" t="n">
        <v>-0.2</v>
      </c>
      <c r="BN287" s="212" t="n">
        <v>0.975</v>
      </c>
      <c r="BQ287" s="212" t="n">
        <v>0</v>
      </c>
      <c r="BR287" s="212" t="n">
        <v>0</v>
      </c>
      <c r="BS287" s="212" t="n">
        <v>0</v>
      </c>
      <c r="BT287" s="212" t="n">
        <v>0</v>
      </c>
      <c r="BU287" s="212" t="n">
        <v>0</v>
      </c>
      <c r="BV287" s="212" t="n">
        <v>0</v>
      </c>
    </row>
    <row r="288" customFormat="false" ht="12.75" hidden="false" customHeight="false" outlineLevel="0" collapsed="false">
      <c r="G288" s="200" t="n">
        <v>45352</v>
      </c>
      <c r="H288" s="0"/>
      <c r="J288" s="215" t="n">
        <v>0.070170221181535</v>
      </c>
      <c r="S288" s="212"/>
      <c r="Z288" s="252" t="n">
        <v>0</v>
      </c>
      <c r="AA288" s="212" t="n">
        <v>0.265</v>
      </c>
      <c r="AB288" s="212" t="n">
        <v>0.3025</v>
      </c>
      <c r="AQ288" s="212" t="n">
        <v>0.835</v>
      </c>
      <c r="AR288" s="212" t="n">
        <v>0.0200425</v>
      </c>
      <c r="AS288" s="212" t="n">
        <v>0</v>
      </c>
      <c r="AT288" s="212" t="n">
        <v>0</v>
      </c>
      <c r="AU288" s="212" t="n">
        <v>0</v>
      </c>
      <c r="AW288" s="212" t="n">
        <v>0</v>
      </c>
      <c r="AX288" s="212" t="n">
        <v>0</v>
      </c>
      <c r="AY288" s="212" t="n">
        <v>0</v>
      </c>
      <c r="AZ288" s="212" t="n">
        <v>0</v>
      </c>
      <c r="BA288" s="212" t="n">
        <v>0</v>
      </c>
      <c r="BH288" s="212" t="n">
        <v>-0.0149574</v>
      </c>
      <c r="BJ288" s="212" t="n">
        <v>-0.2</v>
      </c>
      <c r="BN288" s="212" t="n">
        <v>0.6075</v>
      </c>
      <c r="BQ288" s="212" t="n">
        <v>0</v>
      </c>
      <c r="BR288" s="212" t="n">
        <v>0</v>
      </c>
      <c r="BS288" s="212" t="n">
        <v>0</v>
      </c>
      <c r="BT288" s="212" t="n">
        <v>0</v>
      </c>
      <c r="BU288" s="212" t="n">
        <v>0</v>
      </c>
      <c r="BV288" s="212" t="n">
        <v>0</v>
      </c>
    </row>
    <row r="289" customFormat="false" ht="12.75" hidden="false" customHeight="false" outlineLevel="0" collapsed="false">
      <c r="G289" s="200" t="n">
        <v>45383</v>
      </c>
      <c r="H289" s="0"/>
      <c r="J289" s="215" t="n">
        <v>0.070163996744301</v>
      </c>
      <c r="S289" s="212"/>
      <c r="Z289" s="252" t="n">
        <v>0</v>
      </c>
      <c r="AA289" s="212" t="n">
        <v>0.195</v>
      </c>
      <c r="AB289" s="212" t="n">
        <v>0.25</v>
      </c>
      <c r="AQ289" s="212" t="n">
        <v>0.45</v>
      </c>
      <c r="AR289" s="212" t="n">
        <v>0.0799766</v>
      </c>
      <c r="AS289" s="212" t="n">
        <v>0</v>
      </c>
      <c r="AT289" s="212" t="n">
        <v>0</v>
      </c>
      <c r="AU289" s="212" t="n">
        <v>0</v>
      </c>
      <c r="AW289" s="212" t="n">
        <v>0</v>
      </c>
      <c r="AX289" s="212" t="n">
        <v>0</v>
      </c>
      <c r="AY289" s="212" t="n">
        <v>0</v>
      </c>
      <c r="AZ289" s="212" t="n">
        <v>0</v>
      </c>
      <c r="BA289" s="212" t="n">
        <v>0</v>
      </c>
      <c r="BH289" s="212" t="n">
        <v>0.0449766</v>
      </c>
      <c r="BJ289" s="212" t="n">
        <v>-0.2</v>
      </c>
      <c r="BN289" s="212" t="n">
        <v>0.355</v>
      </c>
      <c r="BQ289" s="212" t="n">
        <v>0</v>
      </c>
      <c r="BR289" s="212" t="n">
        <v>0</v>
      </c>
      <c r="BS289" s="212" t="n">
        <v>0</v>
      </c>
      <c r="BT289" s="212" t="n">
        <v>0</v>
      </c>
      <c r="BU289" s="212" t="n">
        <v>0</v>
      </c>
      <c r="BV289" s="212" t="n">
        <v>0</v>
      </c>
    </row>
    <row r="290" customFormat="false" ht="12.75" hidden="false" customHeight="false" outlineLevel="0" collapsed="false">
      <c r="G290" s="200" t="n">
        <v>45413</v>
      </c>
      <c r="H290" s="0"/>
      <c r="J290" s="215" t="n">
        <v>0.070157973095377</v>
      </c>
      <c r="S290" s="212"/>
      <c r="Z290" s="252" t="n">
        <v>0</v>
      </c>
      <c r="AA290" s="212" t="n">
        <v>0.1825</v>
      </c>
      <c r="AB290" s="212" t="n">
        <v>0.2025</v>
      </c>
      <c r="AQ290" s="212" t="n">
        <v>0.405</v>
      </c>
      <c r="AR290" s="212" t="n">
        <v>0.0799681</v>
      </c>
      <c r="AS290" s="212" t="n">
        <v>0</v>
      </c>
      <c r="AT290" s="212" t="n">
        <v>0</v>
      </c>
      <c r="AU290" s="212" t="n">
        <v>0</v>
      </c>
      <c r="AW290" s="212" t="n">
        <v>0</v>
      </c>
      <c r="AX290" s="212" t="n">
        <v>0</v>
      </c>
      <c r="AY290" s="212" t="n">
        <v>0</v>
      </c>
      <c r="AZ290" s="212" t="n">
        <v>0</v>
      </c>
      <c r="BA290" s="212" t="n">
        <v>0</v>
      </c>
      <c r="BH290" s="212" t="n">
        <v>0.0449681</v>
      </c>
      <c r="BJ290" s="212" t="n">
        <v>-0.2</v>
      </c>
      <c r="BN290" s="212" t="n">
        <v>0.2875</v>
      </c>
      <c r="BQ290" s="212" t="n">
        <v>0</v>
      </c>
      <c r="BR290" s="212" t="n">
        <v>0</v>
      </c>
      <c r="BS290" s="212" t="n">
        <v>0</v>
      </c>
      <c r="BT290" s="212" t="n">
        <v>0</v>
      </c>
      <c r="BU290" s="212" t="n">
        <v>0</v>
      </c>
      <c r="BV290" s="212" t="n">
        <v>0</v>
      </c>
    </row>
    <row r="291" customFormat="false" ht="12.75" hidden="false" customHeight="false" outlineLevel="0" collapsed="false">
      <c r="G291" s="200" t="n">
        <v>45444</v>
      </c>
      <c r="H291" s="0"/>
      <c r="J291" s="215" t="n">
        <v>0.070151748658168</v>
      </c>
      <c r="S291" s="212"/>
      <c r="Z291" s="252" t="n">
        <v>0</v>
      </c>
      <c r="AA291" s="212" t="n">
        <v>0.1825</v>
      </c>
      <c r="AB291" s="212" t="n">
        <v>0.2025</v>
      </c>
      <c r="AQ291" s="212" t="n">
        <v>0.395</v>
      </c>
      <c r="AR291" s="212" t="n">
        <v>0.0799681</v>
      </c>
      <c r="AS291" s="212" t="n">
        <v>0</v>
      </c>
      <c r="AT291" s="212" t="n">
        <v>0</v>
      </c>
      <c r="AU291" s="212" t="n">
        <v>0</v>
      </c>
      <c r="AW291" s="212" t="n">
        <v>0</v>
      </c>
      <c r="AX291" s="212" t="n">
        <v>0</v>
      </c>
      <c r="AY291" s="212" t="n">
        <v>0</v>
      </c>
      <c r="AZ291" s="212" t="n">
        <v>0</v>
      </c>
      <c r="BA291" s="212" t="n">
        <v>0</v>
      </c>
      <c r="BH291" s="212" t="n">
        <v>0.0449681</v>
      </c>
      <c r="BJ291" s="212" t="n">
        <v>-0.2</v>
      </c>
      <c r="BN291" s="212" t="n">
        <v>0.2875</v>
      </c>
      <c r="BQ291" s="212" t="n">
        <v>0</v>
      </c>
      <c r="BR291" s="212" t="n">
        <v>0</v>
      </c>
      <c r="BS291" s="212" t="n">
        <v>0</v>
      </c>
      <c r="BT291" s="212" t="n">
        <v>0</v>
      </c>
      <c r="BU291" s="212" t="n">
        <v>0</v>
      </c>
      <c r="BV291" s="212" t="n">
        <v>0</v>
      </c>
    </row>
    <row r="292" customFormat="false" ht="12.75" hidden="false" customHeight="false" outlineLevel="0" collapsed="false">
      <c r="G292" s="200" t="n">
        <v>45474</v>
      </c>
      <c r="H292" s="0"/>
      <c r="J292" s="215" t="n">
        <v>0.070145725009268</v>
      </c>
      <c r="S292" s="212"/>
      <c r="Z292" s="252" t="n">
        <v>0</v>
      </c>
      <c r="AA292" s="212" t="n">
        <v>0.1825</v>
      </c>
      <c r="AB292" s="212" t="n">
        <v>0.215</v>
      </c>
      <c r="AQ292" s="212" t="n">
        <v>0.43</v>
      </c>
      <c r="AR292" s="212" t="n">
        <v>0.0799681</v>
      </c>
      <c r="AS292" s="212" t="n">
        <v>0</v>
      </c>
      <c r="AT292" s="212" t="n">
        <v>0</v>
      </c>
      <c r="AU292" s="212" t="n">
        <v>0</v>
      </c>
      <c r="AW292" s="212" t="n">
        <v>0</v>
      </c>
      <c r="AX292" s="212" t="n">
        <v>0</v>
      </c>
      <c r="AY292" s="212" t="n">
        <v>0</v>
      </c>
      <c r="AZ292" s="212" t="n">
        <v>0</v>
      </c>
      <c r="BA292" s="212" t="n">
        <v>0</v>
      </c>
      <c r="BH292" s="212" t="n">
        <v>0.0449681</v>
      </c>
      <c r="BJ292" s="212" t="n">
        <v>-0.2</v>
      </c>
      <c r="BN292" s="212" t="n">
        <v>0.3</v>
      </c>
      <c r="BQ292" s="212" t="n">
        <v>0</v>
      </c>
      <c r="BR292" s="212" t="n">
        <v>0</v>
      </c>
      <c r="BS292" s="212" t="n">
        <v>0</v>
      </c>
      <c r="BT292" s="212" t="n">
        <v>0</v>
      </c>
      <c r="BU292" s="212" t="n">
        <v>0</v>
      </c>
      <c r="BV292" s="212" t="n">
        <v>0</v>
      </c>
    </row>
    <row r="293" customFormat="false" ht="12.75" hidden="false" customHeight="false" outlineLevel="0" collapsed="false">
      <c r="G293" s="200" t="n">
        <v>45505</v>
      </c>
      <c r="H293" s="0"/>
      <c r="J293" s="215" t="n">
        <v>0.070139500572084</v>
      </c>
      <c r="S293" s="212"/>
      <c r="Z293" s="252" t="n">
        <v>0</v>
      </c>
      <c r="AA293" s="212" t="n">
        <v>0.1825</v>
      </c>
      <c r="AB293" s="212" t="n">
        <v>0.215</v>
      </c>
      <c r="AQ293" s="212" t="n">
        <v>0.495</v>
      </c>
      <c r="AR293" s="212" t="n">
        <v>0.0799681</v>
      </c>
      <c r="AS293" s="212" t="n">
        <v>0</v>
      </c>
      <c r="AT293" s="212" t="n">
        <v>0</v>
      </c>
      <c r="AU293" s="212" t="n">
        <v>0</v>
      </c>
      <c r="AW293" s="212" t="n">
        <v>0</v>
      </c>
      <c r="AX293" s="212" t="n">
        <v>0</v>
      </c>
      <c r="AY293" s="212" t="n">
        <v>0</v>
      </c>
      <c r="AZ293" s="212" t="n">
        <v>0</v>
      </c>
      <c r="BA293" s="212" t="n">
        <v>0</v>
      </c>
      <c r="BH293" s="212" t="n">
        <v>0.0449681</v>
      </c>
      <c r="BJ293" s="212" t="n">
        <v>-0.2</v>
      </c>
      <c r="BN293" s="212" t="n">
        <v>0.3</v>
      </c>
      <c r="BQ293" s="212" t="n">
        <v>0</v>
      </c>
      <c r="BR293" s="212" t="n">
        <v>0</v>
      </c>
      <c r="BS293" s="212" t="n">
        <v>0</v>
      </c>
      <c r="BT293" s="212" t="n">
        <v>0</v>
      </c>
      <c r="BU293" s="212" t="n">
        <v>0</v>
      </c>
      <c r="BV293" s="212" t="n">
        <v>0</v>
      </c>
    </row>
    <row r="294" customFormat="false" ht="12.75" hidden="false" customHeight="false" outlineLevel="0" collapsed="false">
      <c r="G294" s="200" t="n">
        <v>45536</v>
      </c>
      <c r="H294" s="0"/>
      <c r="J294" s="215" t="n">
        <v>0.070133276134913</v>
      </c>
      <c r="Z294" s="212" t="n">
        <v>0</v>
      </c>
      <c r="AA294" s="252" t="n">
        <v>0.1825</v>
      </c>
      <c r="AB294" s="212" t="n">
        <v>0.195</v>
      </c>
      <c r="AQ294" s="212" t="n">
        <v>0.395</v>
      </c>
      <c r="AR294" s="212" t="n">
        <v>0.0799681</v>
      </c>
      <c r="AS294" s="212" t="n">
        <v>0</v>
      </c>
      <c r="AT294" s="212" t="n">
        <v>0</v>
      </c>
      <c r="AU294" s="212" t="n">
        <v>0</v>
      </c>
      <c r="AW294" s="212" t="n">
        <v>0</v>
      </c>
      <c r="AX294" s="212" t="n">
        <v>0</v>
      </c>
      <c r="AY294" s="212" t="n">
        <v>0</v>
      </c>
      <c r="AZ294" s="212" t="n">
        <v>0</v>
      </c>
      <c r="BA294" s="212" t="n">
        <v>0</v>
      </c>
      <c r="BH294" s="212" t="n">
        <v>0.0449681</v>
      </c>
      <c r="BJ294" s="212" t="n">
        <v>-0.2</v>
      </c>
      <c r="BN294" s="212" t="n">
        <v>0.29</v>
      </c>
      <c r="BQ294" s="212" t="n">
        <v>0</v>
      </c>
      <c r="BR294" s="212" t="n">
        <v>0</v>
      </c>
      <c r="BS294" s="212" t="n">
        <v>0</v>
      </c>
      <c r="BT294" s="212" t="n">
        <v>0</v>
      </c>
      <c r="BU294" s="212" t="n">
        <v>0</v>
      </c>
      <c r="BV294" s="212" t="n">
        <v>0</v>
      </c>
    </row>
    <row r="295" customFormat="false" ht="12.75" hidden="false" customHeight="false" outlineLevel="0" collapsed="false">
      <c r="G295" s="200" t="n">
        <v>45566</v>
      </c>
      <c r="H295" s="0"/>
      <c r="J295" s="215" t="n">
        <v>0.07012725248605</v>
      </c>
      <c r="Z295" s="212" t="n">
        <v>0</v>
      </c>
      <c r="AA295" s="252" t="n">
        <v>0.1875</v>
      </c>
      <c r="AB295" s="212" t="n">
        <v>0.215</v>
      </c>
      <c r="AQ295" s="212" t="n">
        <v>0.461</v>
      </c>
      <c r="AR295" s="212" t="n">
        <v>0.0799681</v>
      </c>
      <c r="AS295" s="212" t="n">
        <v>0</v>
      </c>
      <c r="AT295" s="212" t="n">
        <v>0</v>
      </c>
      <c r="AU295" s="212" t="n">
        <v>0</v>
      </c>
      <c r="AW295" s="212" t="n">
        <v>0</v>
      </c>
      <c r="AX295" s="212" t="n">
        <v>0</v>
      </c>
      <c r="AY295" s="212" t="n">
        <v>0</v>
      </c>
      <c r="AZ295" s="212" t="n">
        <v>0</v>
      </c>
      <c r="BA295" s="212" t="n">
        <v>0</v>
      </c>
      <c r="BH295" s="212" t="n">
        <v>0.0449681</v>
      </c>
      <c r="BJ295" s="212" t="n">
        <v>-0.2</v>
      </c>
      <c r="BN295" s="212" t="n">
        <v>0.3625</v>
      </c>
      <c r="BQ295" s="212" t="n">
        <v>0</v>
      </c>
      <c r="BR295" s="212" t="n">
        <v>0</v>
      </c>
      <c r="BS295" s="212" t="n">
        <v>0</v>
      </c>
      <c r="BT295" s="212" t="n">
        <v>0</v>
      </c>
      <c r="BU295" s="212" t="n">
        <v>0</v>
      </c>
      <c r="BV295" s="212" t="n">
        <v>0</v>
      </c>
    </row>
    <row r="296" customFormat="false" ht="12.75" hidden="false" customHeight="false" outlineLevel="0" collapsed="false">
      <c r="G296" s="200" t="n">
        <v>45597</v>
      </c>
      <c r="H296" s="0"/>
      <c r="J296" s="215" t="n">
        <v>0.070121028048903</v>
      </c>
      <c r="Z296" s="212" t="n">
        <v>0</v>
      </c>
      <c r="AA296" s="252" t="n">
        <v>0.27</v>
      </c>
      <c r="AB296" s="212" t="n">
        <v>0.2875</v>
      </c>
      <c r="AQ296" s="212" t="n">
        <v>0.7675</v>
      </c>
      <c r="AR296" s="212" t="n">
        <v>1.12E-005</v>
      </c>
      <c r="AS296" s="212" t="n">
        <v>0</v>
      </c>
      <c r="AT296" s="212" t="n">
        <v>0</v>
      </c>
      <c r="AU296" s="212" t="n">
        <v>0</v>
      </c>
      <c r="AW296" s="212" t="n">
        <v>0</v>
      </c>
      <c r="AX296" s="212" t="n">
        <v>0</v>
      </c>
      <c r="AY296" s="212" t="n">
        <v>0</v>
      </c>
      <c r="AZ296" s="212" t="n">
        <v>0</v>
      </c>
      <c r="BA296" s="212" t="n">
        <v>0</v>
      </c>
      <c r="BH296" s="212" t="n">
        <v>-0.0349887</v>
      </c>
      <c r="BJ296" s="212" t="n">
        <v>-0.2</v>
      </c>
      <c r="BN296" s="212" t="n">
        <v>0.465</v>
      </c>
      <c r="BQ296" s="212" t="n">
        <v>0</v>
      </c>
      <c r="BR296" s="212" t="n">
        <v>0</v>
      </c>
      <c r="BS296" s="212" t="n">
        <v>0</v>
      </c>
      <c r="BT296" s="212" t="n">
        <v>0</v>
      </c>
      <c r="BU296" s="212" t="n">
        <v>0</v>
      </c>
      <c r="BV296" s="212" t="n">
        <v>0</v>
      </c>
    </row>
    <row r="297" customFormat="false" ht="12.75" hidden="false" customHeight="false" outlineLevel="0" collapsed="false">
      <c r="G297" s="200" t="n">
        <v>45627</v>
      </c>
      <c r="H297" s="0"/>
      <c r="J297" s="215" t="n">
        <v>0.070115004400065</v>
      </c>
      <c r="Z297" s="212" t="n">
        <v>0</v>
      </c>
      <c r="AA297" s="252" t="n">
        <v>0.305</v>
      </c>
      <c r="AB297" s="212" t="n">
        <v>0.3375</v>
      </c>
      <c r="AQ297" s="212" t="n">
        <v>1.19</v>
      </c>
      <c r="AR297" s="212" t="n">
        <v>-0.0149519</v>
      </c>
      <c r="AS297" s="212" t="n">
        <v>0</v>
      </c>
      <c r="AT297" s="212" t="n">
        <v>0</v>
      </c>
      <c r="AU297" s="212" t="n">
        <v>0</v>
      </c>
      <c r="AW297" s="212" t="n">
        <v>0</v>
      </c>
      <c r="AX297" s="212" t="n">
        <v>0</v>
      </c>
      <c r="AY297" s="212" t="n">
        <v>0</v>
      </c>
      <c r="AZ297" s="212" t="n">
        <v>0</v>
      </c>
      <c r="BA297" s="212" t="n">
        <v>0</v>
      </c>
      <c r="BH297" s="212" t="n">
        <v>-0.0499519</v>
      </c>
      <c r="BJ297" s="212" t="n">
        <v>-0.2</v>
      </c>
      <c r="BN297" s="212" t="n">
        <v>0.8</v>
      </c>
      <c r="BQ297" s="212" t="n">
        <v>0</v>
      </c>
      <c r="BR297" s="212" t="n">
        <v>0</v>
      </c>
      <c r="BS297" s="212" t="n">
        <v>0</v>
      </c>
      <c r="BT297" s="212" t="n">
        <v>0</v>
      </c>
      <c r="BU297" s="212" t="n">
        <v>0</v>
      </c>
      <c r="BV297" s="212" t="n">
        <v>0</v>
      </c>
    </row>
    <row r="298" customFormat="false" ht="12.75" hidden="false" customHeight="false" outlineLevel="0" collapsed="false">
      <c r="G298" s="200" t="n">
        <v>45658</v>
      </c>
      <c r="H298" s="0"/>
      <c r="J298" s="215" t="n">
        <v>0.070108779962945</v>
      </c>
      <c r="Z298" s="212" t="n">
        <v>0</v>
      </c>
      <c r="AA298" s="252" t="n">
        <v>0.305</v>
      </c>
      <c r="AB298" s="212" t="n">
        <v>0.4375</v>
      </c>
      <c r="AQ298" s="212" t="n">
        <v>1.525</v>
      </c>
      <c r="AR298" s="212" t="n">
        <v>-0.0099551</v>
      </c>
      <c r="AS298" s="212" t="n">
        <v>0</v>
      </c>
      <c r="AT298" s="212" t="n">
        <v>0</v>
      </c>
      <c r="AU298" s="212" t="n">
        <v>0</v>
      </c>
      <c r="AW298" s="212" t="n">
        <v>0</v>
      </c>
      <c r="AX298" s="212" t="n">
        <v>0</v>
      </c>
      <c r="AY298" s="212" t="n">
        <v>0</v>
      </c>
      <c r="AZ298" s="212" t="n">
        <v>0</v>
      </c>
      <c r="BA298" s="212" t="n">
        <v>0</v>
      </c>
      <c r="BH298" s="212" t="n">
        <v>-0.0449551</v>
      </c>
      <c r="BJ298" s="212" t="n">
        <v>-0.2</v>
      </c>
      <c r="BN298" s="212" t="n">
        <v>0.975</v>
      </c>
      <c r="BQ298" s="212" t="n">
        <v>0</v>
      </c>
      <c r="BR298" s="212" t="n">
        <v>0</v>
      </c>
      <c r="BS298" s="212" t="n">
        <v>0</v>
      </c>
      <c r="BT298" s="212" t="n">
        <v>0</v>
      </c>
      <c r="BU298" s="212" t="n">
        <v>0</v>
      </c>
      <c r="BV298" s="212" t="n">
        <v>0</v>
      </c>
    </row>
    <row r="299" customFormat="false" ht="12.75" hidden="false" customHeight="false" outlineLevel="0" collapsed="false">
      <c r="G299" s="200" t="n">
        <v>45689</v>
      </c>
      <c r="H299" s="0"/>
      <c r="J299" s="215" t="n">
        <v>0.070102555525836</v>
      </c>
      <c r="Z299" s="212" t="n">
        <v>0</v>
      </c>
      <c r="AA299" s="252" t="n">
        <v>0.305</v>
      </c>
      <c r="AB299" s="212" t="n">
        <v>0.435</v>
      </c>
      <c r="AQ299" s="212" t="n">
        <v>1.455</v>
      </c>
      <c r="AR299" s="212" t="n">
        <v>0.0150425</v>
      </c>
      <c r="AS299" s="212" t="n">
        <v>0</v>
      </c>
      <c r="AT299" s="212" t="n">
        <v>0</v>
      </c>
      <c r="AU299" s="212" t="n">
        <v>0</v>
      </c>
      <c r="AW299" s="212" t="n">
        <v>0</v>
      </c>
      <c r="AX299" s="212" t="n">
        <v>0</v>
      </c>
      <c r="AY299" s="212" t="n">
        <v>0</v>
      </c>
      <c r="AZ299" s="212" t="n">
        <v>0</v>
      </c>
      <c r="BA299" s="212" t="n">
        <v>0</v>
      </c>
      <c r="BH299" s="212" t="n">
        <v>-0.0199574</v>
      </c>
      <c r="BJ299" s="212" t="n">
        <v>-0.2</v>
      </c>
      <c r="BN299" s="212" t="n">
        <v>0.975</v>
      </c>
      <c r="BQ299" s="212" t="n">
        <v>0</v>
      </c>
      <c r="BR299" s="212" t="n">
        <v>0</v>
      </c>
      <c r="BS299" s="212" t="n">
        <v>0</v>
      </c>
      <c r="BT299" s="212" t="n">
        <v>0</v>
      </c>
      <c r="BU299" s="212" t="n">
        <v>0</v>
      </c>
      <c r="BV299" s="212" t="n">
        <v>0</v>
      </c>
    </row>
    <row r="300" customFormat="false" ht="12.75" hidden="false" customHeight="false" outlineLevel="0" collapsed="false">
      <c r="G300" s="200" t="n">
        <v>45717</v>
      </c>
      <c r="H300" s="0"/>
      <c r="J300" s="215" t="n">
        <v>0.070096933453621</v>
      </c>
      <c r="Z300" s="212" t="n">
        <v>0</v>
      </c>
      <c r="AA300" s="252" t="n">
        <v>0.265</v>
      </c>
      <c r="AB300" s="212" t="n">
        <v>0.3025</v>
      </c>
      <c r="AQ300" s="212" t="n">
        <v>0.835</v>
      </c>
      <c r="AR300" s="212" t="n">
        <v>0.0250425</v>
      </c>
      <c r="AS300" s="212" t="n">
        <v>0</v>
      </c>
      <c r="AT300" s="212" t="n">
        <v>0</v>
      </c>
      <c r="AU300" s="212" t="n">
        <v>0</v>
      </c>
      <c r="AW300" s="212" t="n">
        <v>0</v>
      </c>
      <c r="AX300" s="212" t="n">
        <v>0</v>
      </c>
      <c r="AY300" s="212" t="n">
        <v>0</v>
      </c>
      <c r="AZ300" s="212" t="n">
        <v>0</v>
      </c>
      <c r="BA300" s="212" t="n">
        <v>0</v>
      </c>
      <c r="BH300" s="212" t="n">
        <v>-0.0099574</v>
      </c>
      <c r="BJ300" s="212" t="n">
        <v>-0.2</v>
      </c>
      <c r="BN300" s="212" t="n">
        <v>0.6075</v>
      </c>
      <c r="BQ300" s="212" t="n">
        <v>0</v>
      </c>
      <c r="BR300" s="212" t="n">
        <v>0</v>
      </c>
      <c r="BS300" s="212" t="n">
        <v>0</v>
      </c>
      <c r="BT300" s="212" t="n">
        <v>0</v>
      </c>
      <c r="BU300" s="212" t="n">
        <v>0</v>
      </c>
      <c r="BV300" s="212" t="n">
        <v>0</v>
      </c>
    </row>
    <row r="301" customFormat="false" ht="12.75" hidden="false" customHeight="false" outlineLevel="0" collapsed="false">
      <c r="G301" s="200" t="n">
        <v>45748</v>
      </c>
      <c r="H301" s="0"/>
      <c r="J301" s="215" t="n">
        <v>0.070090709016538</v>
      </c>
      <c r="Z301" s="212" t="n">
        <v>0</v>
      </c>
      <c r="AA301" s="252" t="n">
        <v>0.195</v>
      </c>
      <c r="AB301" s="212" t="n">
        <v>0.25</v>
      </c>
      <c r="AQ301" s="212" t="n">
        <v>0.45</v>
      </c>
      <c r="AR301" s="212" t="n">
        <v>0.0849766</v>
      </c>
      <c r="AS301" s="212" t="n">
        <v>0</v>
      </c>
      <c r="AT301" s="212" t="n">
        <v>0</v>
      </c>
      <c r="AU301" s="212" t="n">
        <v>0</v>
      </c>
      <c r="AW301" s="212" t="n">
        <v>0</v>
      </c>
      <c r="AX301" s="212" t="n">
        <v>0</v>
      </c>
      <c r="AY301" s="212" t="n">
        <v>0</v>
      </c>
      <c r="AZ301" s="212" t="n">
        <v>0</v>
      </c>
      <c r="BA301" s="212" t="n">
        <v>0</v>
      </c>
      <c r="BH301" s="212" t="n">
        <v>0.0499766</v>
      </c>
      <c r="BJ301" s="212" t="n">
        <v>-0.2</v>
      </c>
      <c r="BN301" s="212" t="n">
        <v>0.355</v>
      </c>
      <c r="BQ301" s="212" t="n">
        <v>0</v>
      </c>
      <c r="BR301" s="212" t="n">
        <v>0</v>
      </c>
      <c r="BS301" s="212" t="n">
        <v>0</v>
      </c>
      <c r="BT301" s="212" t="n">
        <v>0</v>
      </c>
      <c r="BU301" s="212" t="n">
        <v>0</v>
      </c>
      <c r="BV301" s="212" t="n">
        <v>0</v>
      </c>
    </row>
    <row r="302" customFormat="false" ht="12.75" hidden="false" customHeight="false" outlineLevel="0" collapsed="false">
      <c r="G302" s="200" t="n">
        <v>45778</v>
      </c>
      <c r="H302" s="0"/>
      <c r="J302" s="215" t="n">
        <v>0.070084685367759</v>
      </c>
      <c r="Z302" s="212" t="n">
        <v>0</v>
      </c>
      <c r="AA302" s="252" t="n">
        <v>0.1825</v>
      </c>
      <c r="AB302" s="212" t="n">
        <v>0.2025</v>
      </c>
      <c r="AQ302" s="212" t="n">
        <v>0.405</v>
      </c>
      <c r="AR302" s="212" t="n">
        <v>0.0849681</v>
      </c>
      <c r="AS302" s="212" t="n">
        <v>0</v>
      </c>
      <c r="AT302" s="212" t="n">
        <v>0</v>
      </c>
      <c r="AU302" s="212" t="n">
        <v>0</v>
      </c>
      <c r="AW302" s="212" t="n">
        <v>0</v>
      </c>
      <c r="AX302" s="212" t="n">
        <v>0</v>
      </c>
      <c r="AY302" s="212" t="n">
        <v>0</v>
      </c>
      <c r="AZ302" s="212" t="n">
        <v>0</v>
      </c>
      <c r="BA302" s="212" t="n">
        <v>0</v>
      </c>
      <c r="BH302" s="212" t="n">
        <v>0.0499681</v>
      </c>
      <c r="BJ302" s="212" t="n">
        <v>-0.2</v>
      </c>
      <c r="BN302" s="212" t="n">
        <v>0.2875</v>
      </c>
      <c r="BQ302" s="212" t="n">
        <v>0</v>
      </c>
      <c r="BR302" s="212" t="n">
        <v>0</v>
      </c>
      <c r="BS302" s="212" t="n">
        <v>0</v>
      </c>
      <c r="BT302" s="212" t="n">
        <v>0</v>
      </c>
      <c r="BU302" s="212" t="n">
        <v>0</v>
      </c>
      <c r="BV302" s="212" t="n">
        <v>0</v>
      </c>
    </row>
    <row r="303" customFormat="false" ht="12.75" hidden="false" customHeight="false" outlineLevel="0" collapsed="false">
      <c r="G303" s="200" t="n">
        <v>45809</v>
      </c>
      <c r="H303" s="0"/>
      <c r="J303" s="215" t="n">
        <v>0.070078460930701</v>
      </c>
      <c r="Z303" s="212" t="n">
        <v>0</v>
      </c>
      <c r="AA303" s="252" t="n">
        <v>0.1825</v>
      </c>
      <c r="AB303" s="212" t="n">
        <v>0.2025</v>
      </c>
      <c r="AQ303" s="212" t="n">
        <v>0.395</v>
      </c>
      <c r="AR303" s="212" t="n">
        <v>0.0849681</v>
      </c>
      <c r="AS303" s="212" t="n">
        <v>0</v>
      </c>
      <c r="AT303" s="212" t="n">
        <v>0</v>
      </c>
      <c r="AU303" s="212" t="n">
        <v>0</v>
      </c>
      <c r="AW303" s="212" t="n">
        <v>0</v>
      </c>
      <c r="AX303" s="212" t="n">
        <v>0</v>
      </c>
      <c r="AY303" s="212" t="n">
        <v>0</v>
      </c>
      <c r="AZ303" s="212" t="n">
        <v>0</v>
      </c>
      <c r="BA303" s="212" t="n">
        <v>0</v>
      </c>
      <c r="BH303" s="212" t="n">
        <v>0.0499681</v>
      </c>
      <c r="BJ303" s="212" t="n">
        <v>-0.2</v>
      </c>
      <c r="BN303" s="212" t="n">
        <v>0.2875</v>
      </c>
      <c r="BQ303" s="212" t="n">
        <v>0</v>
      </c>
      <c r="BR303" s="212" t="n">
        <v>0</v>
      </c>
      <c r="BS303" s="212" t="n">
        <v>0</v>
      </c>
      <c r="BT303" s="212" t="n">
        <v>0</v>
      </c>
      <c r="BU303" s="212" t="n">
        <v>0</v>
      </c>
      <c r="BV303" s="212" t="n">
        <v>0</v>
      </c>
    </row>
    <row r="304" customFormat="false" ht="12.75" hidden="false" customHeight="false" outlineLevel="0" collapsed="false">
      <c r="G304" s="200" t="n">
        <v>45839</v>
      </c>
      <c r="H304" s="0"/>
      <c r="J304" s="215" t="n">
        <v>0.070072437281947</v>
      </c>
      <c r="Z304" s="212" t="n">
        <v>0</v>
      </c>
      <c r="AA304" s="252" t="n">
        <v>0.1825</v>
      </c>
      <c r="AB304" s="212" t="n">
        <v>0.215</v>
      </c>
      <c r="AQ304" s="212" t="n">
        <v>0.43</v>
      </c>
      <c r="AR304" s="212" t="n">
        <v>0.0849681</v>
      </c>
      <c r="AS304" s="212" t="n">
        <v>0</v>
      </c>
      <c r="AT304" s="212" t="n">
        <v>0</v>
      </c>
      <c r="AU304" s="212" t="n">
        <v>0</v>
      </c>
      <c r="AW304" s="212" t="n">
        <v>0</v>
      </c>
      <c r="AX304" s="212" t="n">
        <v>0</v>
      </c>
      <c r="AY304" s="212" t="n">
        <v>0</v>
      </c>
      <c r="AZ304" s="212" t="n">
        <v>0</v>
      </c>
      <c r="BA304" s="212" t="n">
        <v>0</v>
      </c>
      <c r="BH304" s="212" t="n">
        <v>0.0499681</v>
      </c>
      <c r="BJ304" s="212" t="n">
        <v>-0.2</v>
      </c>
      <c r="BN304" s="212" t="n">
        <v>0.3</v>
      </c>
      <c r="BQ304" s="212" t="n">
        <v>0</v>
      </c>
      <c r="BR304" s="212" t="n">
        <v>0</v>
      </c>
      <c r="BS304" s="212" t="n">
        <v>0</v>
      </c>
      <c r="BT304" s="212" t="n">
        <v>0</v>
      </c>
      <c r="BU304" s="212" t="n">
        <v>0</v>
      </c>
      <c r="BV304" s="212" t="n">
        <v>0</v>
      </c>
    </row>
    <row r="305" customFormat="false" ht="12.75" hidden="false" customHeight="false" outlineLevel="0" collapsed="false">
      <c r="G305" s="200" t="n">
        <v>45870</v>
      </c>
      <c r="H305" s="0"/>
      <c r="J305" s="215" t="n">
        <v>0.070066212844914</v>
      </c>
      <c r="Z305" s="212" t="n">
        <v>0</v>
      </c>
      <c r="AA305" s="252" t="n">
        <v>0.1825</v>
      </c>
      <c r="AB305" s="212" t="n">
        <v>0.215</v>
      </c>
      <c r="AQ305" s="212" t="n">
        <v>0.495</v>
      </c>
      <c r="AR305" s="212" t="n">
        <v>0.0849681</v>
      </c>
      <c r="AS305" s="212" t="n">
        <v>0</v>
      </c>
      <c r="AT305" s="212" t="n">
        <v>0</v>
      </c>
      <c r="AU305" s="212" t="n">
        <v>0</v>
      </c>
      <c r="AW305" s="212" t="n">
        <v>0</v>
      </c>
      <c r="AX305" s="212" t="n">
        <v>0</v>
      </c>
      <c r="AY305" s="212" t="n">
        <v>0</v>
      </c>
      <c r="AZ305" s="212" t="n">
        <v>0</v>
      </c>
      <c r="BA305" s="212" t="n">
        <v>0</v>
      </c>
      <c r="BH305" s="212" t="n">
        <v>0.0499681</v>
      </c>
      <c r="BJ305" s="212" t="n">
        <v>-0.2</v>
      </c>
      <c r="BN305" s="212" t="n">
        <v>0.3</v>
      </c>
      <c r="BQ305" s="212" t="n">
        <v>0</v>
      </c>
      <c r="BR305" s="212" t="n">
        <v>0</v>
      </c>
      <c r="BS305" s="212" t="n">
        <v>0</v>
      </c>
      <c r="BT305" s="212" t="n">
        <v>0</v>
      </c>
      <c r="BU305" s="212" t="n">
        <v>0</v>
      </c>
      <c r="BV305" s="212" t="n">
        <v>0</v>
      </c>
    </row>
    <row r="306" customFormat="false" ht="12.75" hidden="false" customHeight="false" outlineLevel="0" collapsed="false">
      <c r="G306" s="200" t="n">
        <v>45901</v>
      </c>
      <c r="H306" s="0"/>
      <c r="J306" s="215" t="n">
        <v>0.070059988407894</v>
      </c>
      <c r="Z306" s="212" t="n">
        <v>0</v>
      </c>
      <c r="AA306" s="252" t="n">
        <v>0.1825</v>
      </c>
      <c r="AB306" s="212" t="n">
        <v>0.195</v>
      </c>
      <c r="AQ306" s="212" t="n">
        <v>0.395</v>
      </c>
      <c r="AR306" s="212" t="n">
        <v>0.0849681</v>
      </c>
      <c r="AS306" s="212" t="n">
        <v>0</v>
      </c>
      <c r="AT306" s="212" t="n">
        <v>0</v>
      </c>
      <c r="AU306" s="212" t="n">
        <v>0</v>
      </c>
      <c r="AW306" s="212" t="n">
        <v>0</v>
      </c>
      <c r="AX306" s="212" t="n">
        <v>0</v>
      </c>
      <c r="AY306" s="212" t="n">
        <v>0</v>
      </c>
      <c r="AZ306" s="212" t="n">
        <v>0</v>
      </c>
      <c r="BA306" s="212" t="n">
        <v>0</v>
      </c>
      <c r="BH306" s="212" t="n">
        <v>0.0499681</v>
      </c>
      <c r="BJ306" s="212" t="n">
        <v>-0.2</v>
      </c>
      <c r="BN306" s="212" t="n">
        <v>0.29</v>
      </c>
      <c r="BQ306" s="212" t="n">
        <v>0</v>
      </c>
      <c r="BR306" s="212" t="n">
        <v>0</v>
      </c>
      <c r="BS306" s="212" t="n">
        <v>0</v>
      </c>
      <c r="BT306" s="212" t="n">
        <v>0</v>
      </c>
      <c r="BU306" s="212" t="n">
        <v>0</v>
      </c>
      <c r="BV306" s="212" t="n">
        <v>0</v>
      </c>
    </row>
    <row r="307" customFormat="false" ht="12.75" hidden="false" customHeight="false" outlineLevel="0" collapsed="false">
      <c r="G307" s="200" t="n">
        <v>45931</v>
      </c>
      <c r="J307" s="215" t="n">
        <v>0.070053964759177</v>
      </c>
      <c r="Z307" s="212" t="n">
        <v>0</v>
      </c>
      <c r="AA307" s="252" t="n">
        <v>0.1875</v>
      </c>
      <c r="AB307" s="212" t="n">
        <v>0.215</v>
      </c>
      <c r="AQ307" s="212" t="n">
        <v>0.461</v>
      </c>
      <c r="AR307" s="212" t="n">
        <v>0.0849681</v>
      </c>
      <c r="AS307" s="212" t="n">
        <v>0</v>
      </c>
      <c r="AT307" s="212" t="n">
        <v>0</v>
      </c>
      <c r="AU307" s="212" t="n">
        <v>0</v>
      </c>
      <c r="AW307" s="212" t="n">
        <v>0</v>
      </c>
      <c r="AX307" s="212" t="n">
        <v>0</v>
      </c>
      <c r="AY307" s="212" t="n">
        <v>0</v>
      </c>
      <c r="AZ307" s="212" t="n">
        <v>0</v>
      </c>
      <c r="BA307" s="212" t="n">
        <v>0</v>
      </c>
      <c r="BH307" s="212" t="n">
        <v>0.0499681</v>
      </c>
      <c r="BJ307" s="212" t="n">
        <v>-0.2</v>
      </c>
      <c r="BN307" s="212" t="n">
        <v>0.3625</v>
      </c>
      <c r="BQ307" s="212" t="n">
        <v>0</v>
      </c>
      <c r="BR307" s="212" t="n">
        <v>0</v>
      </c>
      <c r="BS307" s="212" t="n">
        <v>0</v>
      </c>
      <c r="BT307" s="212" t="n">
        <v>0</v>
      </c>
      <c r="BU307" s="212" t="n">
        <v>0</v>
      </c>
      <c r="BV307" s="212" t="n">
        <v>0</v>
      </c>
    </row>
    <row r="308" customFormat="false" ht="12.75" hidden="false" customHeight="false" outlineLevel="0" collapsed="false">
      <c r="G308" s="200" t="n">
        <v>45962</v>
      </c>
      <c r="J308" s="215" t="n">
        <v>0.070047740322181</v>
      </c>
      <c r="Z308" s="212" t="n">
        <v>0</v>
      </c>
      <c r="AA308" s="252" t="n">
        <v>0.27</v>
      </c>
      <c r="AB308" s="212" t="n">
        <v>0.2875</v>
      </c>
      <c r="AQ308" s="212" t="n">
        <v>0.7675</v>
      </c>
      <c r="AR308" s="212" t="n">
        <v>0.0050112</v>
      </c>
      <c r="AS308" s="212" t="n">
        <v>0</v>
      </c>
      <c r="AT308" s="212" t="n">
        <v>0</v>
      </c>
      <c r="AU308" s="212" t="n">
        <v>0</v>
      </c>
      <c r="AW308" s="212" t="n">
        <v>0</v>
      </c>
      <c r="AX308" s="212" t="n">
        <v>0</v>
      </c>
      <c r="AY308" s="212" t="n">
        <v>0</v>
      </c>
      <c r="AZ308" s="212" t="n">
        <v>0</v>
      </c>
      <c r="BA308" s="212" t="n">
        <v>0</v>
      </c>
      <c r="BH308" s="212" t="n">
        <v>-0.0299887</v>
      </c>
      <c r="BJ308" s="212" t="n">
        <v>-0.2</v>
      </c>
      <c r="BN308" s="212" t="n">
        <v>0.465</v>
      </c>
      <c r="BQ308" s="212" t="n">
        <v>0</v>
      </c>
      <c r="BR308" s="212" t="n">
        <v>0</v>
      </c>
      <c r="BS308" s="212" t="n">
        <v>0</v>
      </c>
      <c r="BT308" s="212" t="n">
        <v>0</v>
      </c>
      <c r="BU308" s="212" t="n">
        <v>0</v>
      </c>
      <c r="BV308" s="212" t="n">
        <v>0</v>
      </c>
    </row>
    <row r="309" customFormat="false" ht="12.75" hidden="false" customHeight="false" outlineLevel="0" collapsed="false">
      <c r="G309" s="200" t="n">
        <v>45992</v>
      </c>
      <c r="J309" s="215" t="n">
        <v>0.070041716673489</v>
      </c>
      <c r="Z309" s="212" t="n">
        <v>0</v>
      </c>
      <c r="AA309" s="252" t="n">
        <v>0.305</v>
      </c>
      <c r="AB309" s="212" t="n">
        <v>0.3375</v>
      </c>
      <c r="AQ309" s="212" t="n">
        <v>1.19</v>
      </c>
      <c r="AR309" s="212" t="n">
        <v>-0.0099519</v>
      </c>
      <c r="AS309" s="212" t="n">
        <v>0</v>
      </c>
      <c r="AT309" s="212" t="n">
        <v>0</v>
      </c>
      <c r="AU309" s="212" t="n">
        <v>0</v>
      </c>
      <c r="AW309" s="212" t="n">
        <v>0</v>
      </c>
      <c r="AX309" s="212" t="n">
        <v>0</v>
      </c>
      <c r="AY309" s="212" t="n">
        <v>0</v>
      </c>
      <c r="AZ309" s="212" t="n">
        <v>0</v>
      </c>
      <c r="BA309" s="212" t="n">
        <v>0</v>
      </c>
      <c r="BH309" s="212" t="n">
        <v>-0.0449519</v>
      </c>
      <c r="BJ309" s="212" t="n">
        <v>-0.2</v>
      </c>
      <c r="BN309" s="212" t="n">
        <v>0.8</v>
      </c>
      <c r="BQ309" s="212" t="n">
        <v>0</v>
      </c>
      <c r="BR309" s="212" t="n">
        <v>0</v>
      </c>
      <c r="BS309" s="212" t="n">
        <v>0</v>
      </c>
      <c r="BT309" s="212" t="n">
        <v>0</v>
      </c>
      <c r="BU309" s="212" t="n">
        <v>0</v>
      </c>
      <c r="BV309" s="212" t="n">
        <v>0</v>
      </c>
    </row>
    <row r="310" customFormat="false" ht="12.75" hidden="false" customHeight="false" outlineLevel="0" collapsed="false">
      <c r="G310" s="200" t="n">
        <v>46023</v>
      </c>
      <c r="J310" s="215" t="n">
        <v>0.070035492236519</v>
      </c>
      <c r="Z310" s="212" t="n">
        <v>0</v>
      </c>
      <c r="AA310" s="252" t="n">
        <v>0.305</v>
      </c>
      <c r="AB310" s="212" t="n">
        <v>0.4375</v>
      </c>
      <c r="AQ310" s="212" t="n">
        <v>1.525</v>
      </c>
      <c r="AR310" s="212" t="n">
        <v>-0.0049551</v>
      </c>
      <c r="AS310" s="212" t="n">
        <v>0</v>
      </c>
      <c r="AT310" s="212" t="n">
        <v>0</v>
      </c>
      <c r="AU310" s="212" t="n">
        <v>0</v>
      </c>
      <c r="AW310" s="212" t="n">
        <v>0</v>
      </c>
      <c r="AX310" s="212" t="n">
        <v>0</v>
      </c>
      <c r="AY310" s="212" t="n">
        <v>0</v>
      </c>
      <c r="AZ310" s="212" t="n">
        <v>0</v>
      </c>
      <c r="BA310" s="212" t="n">
        <v>0</v>
      </c>
      <c r="BH310" s="212" t="n">
        <v>-0.0399551</v>
      </c>
      <c r="BJ310" s="212" t="n">
        <v>0</v>
      </c>
      <c r="BN310" s="212" t="n">
        <v>0.975</v>
      </c>
      <c r="BQ310" s="212" t="n">
        <v>0</v>
      </c>
      <c r="BR310" s="212" t="n">
        <v>0</v>
      </c>
      <c r="BS310" s="212" t="n">
        <v>0</v>
      </c>
      <c r="BT310" s="212" t="n">
        <v>0</v>
      </c>
      <c r="BU310" s="212" t="n">
        <v>0</v>
      </c>
      <c r="BV310" s="212" t="n">
        <v>0</v>
      </c>
    </row>
    <row r="311" customFormat="false" ht="12.75" hidden="false" customHeight="false" outlineLevel="0" collapsed="false">
      <c r="G311" s="200" t="n">
        <v>46054</v>
      </c>
      <c r="J311" s="215" t="n">
        <v>0.070029267799562</v>
      </c>
      <c r="Z311" s="212" t="n">
        <v>0</v>
      </c>
      <c r="AA311" s="252" t="n">
        <v>0.305</v>
      </c>
      <c r="AB311" s="212" t="n">
        <v>0.435</v>
      </c>
      <c r="AQ311" s="212" t="n">
        <v>1.455</v>
      </c>
      <c r="AR311" s="212" t="n">
        <v>0.0200425</v>
      </c>
      <c r="AS311" s="212" t="n">
        <v>0</v>
      </c>
      <c r="AT311" s="212" t="n">
        <v>0</v>
      </c>
      <c r="AU311" s="212" t="n">
        <v>0</v>
      </c>
      <c r="AW311" s="212" t="n">
        <v>0</v>
      </c>
      <c r="AX311" s="212" t="n">
        <v>0</v>
      </c>
      <c r="AY311" s="212" t="n">
        <v>0</v>
      </c>
      <c r="AZ311" s="212" t="n">
        <v>0</v>
      </c>
      <c r="BA311" s="212" t="n">
        <v>0</v>
      </c>
      <c r="BH311" s="212" t="n">
        <v>-0.0149574</v>
      </c>
      <c r="BJ311" s="212" t="n">
        <v>0</v>
      </c>
      <c r="BN311" s="212" t="n">
        <v>0.975</v>
      </c>
      <c r="BQ311" s="212" t="n">
        <v>0</v>
      </c>
      <c r="BR311" s="212" t="n">
        <v>0</v>
      </c>
      <c r="BS311" s="212" t="n">
        <v>0</v>
      </c>
      <c r="BT311" s="212" t="n">
        <v>0</v>
      </c>
      <c r="BU311" s="212" t="n">
        <v>0</v>
      </c>
      <c r="BV311" s="212" t="n">
        <v>0</v>
      </c>
    </row>
    <row r="312" customFormat="false" ht="12.75" hidden="false" customHeight="false" outlineLevel="0" collapsed="false">
      <c r="G312" s="200" t="n">
        <v>46082</v>
      </c>
      <c r="J312" s="215" t="n">
        <v>0.070023645727483</v>
      </c>
      <c r="Z312" s="212" t="n">
        <v>0</v>
      </c>
      <c r="AA312" s="252" t="n">
        <v>0.265</v>
      </c>
      <c r="AB312" s="212" t="n">
        <v>0.3025</v>
      </c>
      <c r="AQ312" s="212" t="n">
        <v>0.835</v>
      </c>
      <c r="AR312" s="212" t="n">
        <v>0.0300425</v>
      </c>
      <c r="AS312" s="212" t="n">
        <v>0</v>
      </c>
      <c r="AT312" s="212" t="n">
        <v>0</v>
      </c>
      <c r="AU312" s="212" t="n">
        <v>0</v>
      </c>
      <c r="AW312" s="212" t="n">
        <v>0</v>
      </c>
      <c r="AX312" s="212" t="n">
        <v>0</v>
      </c>
      <c r="AY312" s="212" t="n">
        <v>0</v>
      </c>
      <c r="AZ312" s="212" t="n">
        <v>0</v>
      </c>
      <c r="BA312" s="212" t="n">
        <v>0</v>
      </c>
      <c r="BH312" s="212" t="n">
        <v>-0.0049574</v>
      </c>
      <c r="BJ312" s="212" t="n">
        <v>0</v>
      </c>
      <c r="BN312" s="212" t="n">
        <v>0.6075</v>
      </c>
      <c r="BQ312" s="212" t="n">
        <v>0</v>
      </c>
      <c r="BR312" s="212" t="n">
        <v>0</v>
      </c>
      <c r="BS312" s="212" t="n">
        <v>0</v>
      </c>
      <c r="BT312" s="212" t="n">
        <v>0</v>
      </c>
      <c r="BU312" s="212" t="n">
        <v>0</v>
      </c>
      <c r="BV312" s="212" t="n">
        <v>0</v>
      </c>
    </row>
    <row r="313" customFormat="false" ht="12.75" hidden="false" customHeight="false" outlineLevel="0" collapsed="false">
      <c r="G313" s="200" t="n">
        <v>46113</v>
      </c>
      <c r="J313" s="215" t="n">
        <v>0.07001742129055</v>
      </c>
      <c r="Z313" s="212" t="n">
        <v>0</v>
      </c>
      <c r="AA313" s="252" t="n">
        <v>0.195</v>
      </c>
      <c r="AB313" s="212" t="n">
        <v>0.25</v>
      </c>
      <c r="AQ313" s="212" t="n">
        <v>0.45</v>
      </c>
      <c r="AR313" s="212" t="n">
        <v>0.0899766</v>
      </c>
      <c r="AS313" s="212" t="n">
        <v>0</v>
      </c>
      <c r="AT313" s="212" t="n">
        <v>0</v>
      </c>
      <c r="AU313" s="212" t="n">
        <v>0</v>
      </c>
      <c r="AW313" s="212" t="n">
        <v>0</v>
      </c>
      <c r="AX313" s="212" t="n">
        <v>0</v>
      </c>
      <c r="AY313" s="212" t="n">
        <v>0</v>
      </c>
      <c r="AZ313" s="212" t="n">
        <v>0</v>
      </c>
      <c r="BA313" s="212" t="n">
        <v>0</v>
      </c>
      <c r="BH313" s="212" t="n">
        <v>0.0549766</v>
      </c>
      <c r="BJ313" s="212" t="n">
        <v>0</v>
      </c>
      <c r="BN313" s="212" t="n">
        <v>0.355</v>
      </c>
      <c r="BQ313" s="212" t="n">
        <v>0</v>
      </c>
      <c r="BR313" s="212" t="n">
        <v>0</v>
      </c>
      <c r="BS313" s="212" t="n">
        <v>0</v>
      </c>
      <c r="BT313" s="212" t="n">
        <v>0</v>
      </c>
      <c r="BU313" s="212" t="n">
        <v>0</v>
      </c>
      <c r="BV313" s="212" t="n">
        <v>0</v>
      </c>
    </row>
    <row r="314" customFormat="false" ht="12.75" hidden="false" customHeight="false" outlineLevel="0" collapsed="false">
      <c r="G314" s="200" t="n">
        <v>46143</v>
      </c>
      <c r="J314" s="215" t="n">
        <v>0.070011397641918</v>
      </c>
      <c r="Z314" s="212" t="n">
        <v>0</v>
      </c>
      <c r="AA314" s="252" t="n">
        <v>0.1825</v>
      </c>
      <c r="AB314" s="212" t="n">
        <v>0.2025</v>
      </c>
      <c r="AQ314" s="212" t="n">
        <v>0.405</v>
      </c>
      <c r="AR314" s="212" t="n">
        <v>0.0899681</v>
      </c>
      <c r="AS314" s="212" t="n">
        <v>0</v>
      </c>
      <c r="AT314" s="212" t="n">
        <v>0</v>
      </c>
      <c r="AU314" s="212" t="n">
        <v>0</v>
      </c>
      <c r="AW314" s="212" t="n">
        <v>0</v>
      </c>
      <c r="AX314" s="212" t="n">
        <v>0</v>
      </c>
      <c r="AY314" s="212" t="n">
        <v>0</v>
      </c>
      <c r="AZ314" s="212" t="n">
        <v>0</v>
      </c>
      <c r="BA314" s="212" t="n">
        <v>0</v>
      </c>
      <c r="BH314" s="212" t="n">
        <v>0.0549681</v>
      </c>
      <c r="BJ314" s="212" t="n">
        <v>0</v>
      </c>
      <c r="BN314" s="212" t="n">
        <v>0.2875</v>
      </c>
      <c r="BQ314" s="212" t="n">
        <v>0</v>
      </c>
      <c r="BR314" s="212" t="n">
        <v>0</v>
      </c>
      <c r="BS314" s="212" t="n">
        <v>0</v>
      </c>
      <c r="BT314" s="212" t="n">
        <v>0</v>
      </c>
      <c r="BU314" s="212" t="n">
        <v>0</v>
      </c>
      <c r="BV314" s="212" t="n">
        <v>0</v>
      </c>
    </row>
    <row r="315" customFormat="false" ht="12.75" hidden="false" customHeight="false" outlineLevel="0" collapsed="false">
      <c r="G315" s="200" t="n">
        <v>46174</v>
      </c>
      <c r="J315" s="215" t="n">
        <v>0.07000517320501</v>
      </c>
      <c r="Z315" s="212" t="n">
        <v>0</v>
      </c>
      <c r="AA315" s="252" t="n">
        <v>0.1825</v>
      </c>
      <c r="AB315" s="212" t="n">
        <v>0.2025</v>
      </c>
      <c r="AQ315" s="212" t="n">
        <v>0.395</v>
      </c>
      <c r="AR315" s="212" t="n">
        <v>0.0899681</v>
      </c>
      <c r="AS315" s="212" t="n">
        <v>0</v>
      </c>
      <c r="AT315" s="212" t="n">
        <v>0</v>
      </c>
      <c r="AU315" s="212" t="n">
        <v>0</v>
      </c>
      <c r="AW315" s="212" t="n">
        <v>0</v>
      </c>
      <c r="AX315" s="212" t="n">
        <v>0</v>
      </c>
      <c r="AY315" s="212" t="n">
        <v>0</v>
      </c>
      <c r="AZ315" s="212" t="n">
        <v>0</v>
      </c>
      <c r="BA315" s="212" t="n">
        <v>0</v>
      </c>
      <c r="BH315" s="212" t="n">
        <v>0.0549681</v>
      </c>
      <c r="BJ315" s="212" t="n">
        <v>0</v>
      </c>
      <c r="BN315" s="212" t="n">
        <v>0.2875</v>
      </c>
      <c r="BQ315" s="212" t="n">
        <v>0</v>
      </c>
      <c r="BR315" s="212" t="n">
        <v>0</v>
      </c>
      <c r="BS315" s="212" t="n">
        <v>0</v>
      </c>
      <c r="BT315" s="212" t="n">
        <v>0</v>
      </c>
      <c r="BU315" s="212" t="n">
        <v>0</v>
      </c>
      <c r="BV315" s="212" t="n">
        <v>0</v>
      </c>
    </row>
    <row r="316" customFormat="false" ht="12.75" hidden="false" customHeight="false" outlineLevel="0" collapsed="false">
      <c r="G316" s="200" t="n">
        <v>46204</v>
      </c>
      <c r="J316" s="215" t="n">
        <v>0.069999149556403</v>
      </c>
      <c r="Z316" s="212" t="n">
        <v>0</v>
      </c>
      <c r="AA316" s="252" t="n">
        <v>0.1825</v>
      </c>
      <c r="AB316" s="212" t="n">
        <v>0.215</v>
      </c>
      <c r="AQ316" s="212" t="n">
        <v>0.43</v>
      </c>
      <c r="AR316" s="212" t="n">
        <v>0.0899681</v>
      </c>
      <c r="AS316" s="212" t="n">
        <v>0</v>
      </c>
      <c r="AT316" s="212" t="n">
        <v>0</v>
      </c>
      <c r="AU316" s="212" t="n">
        <v>0</v>
      </c>
      <c r="AW316" s="212" t="n">
        <v>0</v>
      </c>
      <c r="AX316" s="212" t="n">
        <v>0</v>
      </c>
      <c r="AY316" s="212" t="n">
        <v>0</v>
      </c>
      <c r="AZ316" s="212" t="n">
        <v>0</v>
      </c>
      <c r="BA316" s="212" t="n">
        <v>0</v>
      </c>
      <c r="BH316" s="212" t="n">
        <v>0.0549681</v>
      </c>
      <c r="BJ316" s="212" t="n">
        <v>0</v>
      </c>
      <c r="BN316" s="212" t="n">
        <v>0.3</v>
      </c>
      <c r="BQ316" s="212" t="n">
        <v>0</v>
      </c>
      <c r="BR316" s="212" t="n">
        <v>0</v>
      </c>
      <c r="BS316" s="212" t="n">
        <v>0</v>
      </c>
      <c r="BT316" s="212" t="n">
        <v>0</v>
      </c>
      <c r="BU316" s="212" t="n">
        <v>0</v>
      </c>
      <c r="BV316" s="212" t="n">
        <v>0</v>
      </c>
    </row>
    <row r="317" customFormat="false" ht="12.75" hidden="false" customHeight="false" outlineLevel="0" collapsed="false">
      <c r="G317" s="200" t="n">
        <v>46235</v>
      </c>
      <c r="J317" s="215" t="n">
        <v>0.06999292511952</v>
      </c>
      <c r="Z317" s="212" t="n">
        <v>0</v>
      </c>
      <c r="AA317" s="252" t="n">
        <v>0.1825</v>
      </c>
      <c r="AB317" s="212" t="n">
        <v>0.215</v>
      </c>
      <c r="AQ317" s="212" t="n">
        <v>0.495</v>
      </c>
      <c r="AR317" s="212" t="n">
        <v>0.0899681</v>
      </c>
      <c r="AS317" s="212" t="n">
        <v>0</v>
      </c>
      <c r="AT317" s="212" t="n">
        <v>0</v>
      </c>
      <c r="AU317" s="212" t="n">
        <v>0</v>
      </c>
      <c r="AW317" s="212" t="n">
        <v>0</v>
      </c>
      <c r="AX317" s="212" t="n">
        <v>0</v>
      </c>
      <c r="AY317" s="212" t="n">
        <v>0</v>
      </c>
      <c r="AZ317" s="212" t="n">
        <v>0</v>
      </c>
      <c r="BA317" s="212" t="n">
        <v>0</v>
      </c>
      <c r="BH317" s="212" t="n">
        <v>0.0549681</v>
      </c>
      <c r="BJ317" s="212" t="n">
        <v>0</v>
      </c>
      <c r="BN317" s="212" t="n">
        <v>0.3</v>
      </c>
      <c r="BQ317" s="212" t="n">
        <v>0</v>
      </c>
      <c r="BR317" s="212" t="n">
        <v>0</v>
      </c>
      <c r="BS317" s="212" t="n">
        <v>0</v>
      </c>
      <c r="BT317" s="212" t="n">
        <v>0</v>
      </c>
      <c r="BU317" s="212" t="n">
        <v>0</v>
      </c>
      <c r="BV317" s="212" t="n">
        <v>0</v>
      </c>
    </row>
    <row r="318" customFormat="false" ht="12.75" hidden="false" customHeight="false" outlineLevel="0" collapsed="false">
      <c r="G318" s="200" t="n">
        <v>46266</v>
      </c>
      <c r="J318" s="215" t="n">
        <v>0.069986700682651</v>
      </c>
      <c r="Z318" s="212" t="n">
        <v>0</v>
      </c>
      <c r="AA318" s="252" t="n">
        <v>0.1825</v>
      </c>
      <c r="AB318" s="212" t="n">
        <v>0.195</v>
      </c>
      <c r="AQ318" s="212" t="n">
        <v>0.395</v>
      </c>
      <c r="AR318" s="212" t="n">
        <v>0.0899681</v>
      </c>
      <c r="AS318" s="212" t="n">
        <v>0</v>
      </c>
      <c r="AT318" s="212" t="n">
        <v>0</v>
      </c>
      <c r="AU318" s="212" t="n">
        <v>0</v>
      </c>
      <c r="AW318" s="212" t="n">
        <v>0</v>
      </c>
      <c r="AX318" s="212" t="n">
        <v>0</v>
      </c>
      <c r="AY318" s="212" t="n">
        <v>0</v>
      </c>
      <c r="AZ318" s="212" t="n">
        <v>0</v>
      </c>
      <c r="BA318" s="212" t="n">
        <v>0</v>
      </c>
      <c r="BH318" s="212" t="n">
        <v>0.0549681</v>
      </c>
      <c r="BJ318" s="212" t="n">
        <v>0</v>
      </c>
      <c r="BN318" s="212" t="n">
        <v>0.29</v>
      </c>
      <c r="BQ318" s="212" t="n">
        <v>0</v>
      </c>
      <c r="BR318" s="212" t="n">
        <v>0</v>
      </c>
      <c r="BS318" s="212" t="n">
        <v>0</v>
      </c>
      <c r="BT318" s="212" t="n">
        <v>0</v>
      </c>
      <c r="BU318" s="212" t="n">
        <v>0</v>
      </c>
      <c r="BV318" s="212" t="n">
        <v>0</v>
      </c>
    </row>
    <row r="319" customFormat="false" ht="12.75" hidden="false" customHeight="false" outlineLevel="0" collapsed="false">
      <c r="G319" s="200" t="n">
        <v>46296</v>
      </c>
      <c r="J319" s="215" t="n">
        <v>0.06998067703408</v>
      </c>
      <c r="Z319" s="212" t="n">
        <v>0</v>
      </c>
      <c r="AA319" s="252" t="n">
        <v>0.1875</v>
      </c>
      <c r="AB319" s="212" t="n">
        <v>0.215</v>
      </c>
      <c r="AQ319" s="212" t="n">
        <v>0.461</v>
      </c>
      <c r="AR319" s="212" t="n">
        <v>0.0899681</v>
      </c>
      <c r="AS319" s="212" t="n">
        <v>0</v>
      </c>
      <c r="AT319" s="212" t="n">
        <v>0</v>
      </c>
      <c r="AU319" s="212" t="n">
        <v>0</v>
      </c>
      <c r="AW319" s="212" t="n">
        <v>0</v>
      </c>
      <c r="AX319" s="212" t="n">
        <v>0</v>
      </c>
      <c r="AY319" s="212" t="n">
        <v>0</v>
      </c>
      <c r="AZ319" s="212" t="n">
        <v>0</v>
      </c>
      <c r="BA319" s="212" t="n">
        <v>0</v>
      </c>
      <c r="BH319" s="212" t="n">
        <v>0.0549681</v>
      </c>
      <c r="BJ319" s="212" t="n">
        <v>0</v>
      </c>
      <c r="BN319" s="212" t="n">
        <v>0.3625</v>
      </c>
      <c r="BQ319" s="212" t="n">
        <v>0</v>
      </c>
      <c r="BR319" s="212" t="n">
        <v>0</v>
      </c>
      <c r="BS319" s="212" t="n">
        <v>0</v>
      </c>
      <c r="BT319" s="212" t="n">
        <v>0</v>
      </c>
      <c r="BU319" s="212" t="n">
        <v>0</v>
      </c>
      <c r="BV319" s="212" t="n">
        <v>0</v>
      </c>
    </row>
    <row r="320" customFormat="false" ht="12.75" hidden="false" customHeight="false" outlineLevel="0" collapsed="false">
      <c r="G320" s="200" t="n">
        <v>46327</v>
      </c>
      <c r="J320" s="215" t="n">
        <v>0.069974452597235</v>
      </c>
      <c r="Z320" s="212" t="n">
        <v>0</v>
      </c>
      <c r="AA320" s="252" t="n">
        <v>0.27</v>
      </c>
      <c r="AB320" s="212" t="n">
        <v>0.2875</v>
      </c>
      <c r="AQ320" s="212" t="n">
        <v>0.7675</v>
      </c>
      <c r="AR320" s="212" t="n">
        <v>0.0100112</v>
      </c>
      <c r="AS320" s="212" t="n">
        <v>0</v>
      </c>
      <c r="AT320" s="212" t="n">
        <v>0</v>
      </c>
      <c r="AU320" s="212" t="n">
        <v>0</v>
      </c>
      <c r="AW320" s="212" t="n">
        <v>0</v>
      </c>
      <c r="AX320" s="212" t="n">
        <v>0</v>
      </c>
      <c r="AY320" s="212" t="n">
        <v>0</v>
      </c>
      <c r="AZ320" s="212" t="n">
        <v>0</v>
      </c>
      <c r="BA320" s="212" t="n">
        <v>0</v>
      </c>
      <c r="BH320" s="212" t="n">
        <v>-0.0249887</v>
      </c>
      <c r="BJ320" s="212" t="n">
        <v>0</v>
      </c>
      <c r="BN320" s="212" t="n">
        <v>0.465</v>
      </c>
      <c r="BQ320" s="212" t="n">
        <v>0</v>
      </c>
      <c r="BR320" s="212" t="n">
        <v>0</v>
      </c>
      <c r="BS320" s="212" t="n">
        <v>0</v>
      </c>
      <c r="BT320" s="212" t="n">
        <v>0</v>
      </c>
      <c r="BU320" s="212" t="n">
        <v>0</v>
      </c>
      <c r="BV320" s="212" t="n">
        <v>0</v>
      </c>
    </row>
    <row r="321" customFormat="false" ht="12.75" hidden="false" customHeight="false" outlineLevel="0" collapsed="false">
      <c r="G321" s="200" t="n">
        <v>46357</v>
      </c>
      <c r="J321" s="215" t="n">
        <v>0.069968428948688</v>
      </c>
      <c r="Z321" s="212" t="n">
        <v>0</v>
      </c>
      <c r="AA321" s="252" t="n">
        <v>0.305</v>
      </c>
      <c r="AB321" s="212" t="n">
        <v>0.3375</v>
      </c>
      <c r="AQ321" s="212" t="n">
        <v>1.19</v>
      </c>
      <c r="AR321" s="212" t="n">
        <v>-0.0049519</v>
      </c>
      <c r="AS321" s="212" t="n">
        <v>0</v>
      </c>
      <c r="AT321" s="212" t="n">
        <v>0</v>
      </c>
      <c r="AU321" s="212" t="n">
        <v>0</v>
      </c>
      <c r="AW321" s="212" t="n">
        <v>0</v>
      </c>
      <c r="AX321" s="212" t="n">
        <v>0</v>
      </c>
      <c r="AY321" s="212" t="n">
        <v>0</v>
      </c>
      <c r="AZ321" s="212" t="n">
        <v>0</v>
      </c>
      <c r="BA321" s="212" t="n">
        <v>0</v>
      </c>
      <c r="BH321" s="212" t="n">
        <v>-0.0399519</v>
      </c>
      <c r="BJ321" s="212" t="n">
        <v>0</v>
      </c>
      <c r="BN321" s="212" t="n">
        <v>0.8</v>
      </c>
      <c r="BQ321" s="212" t="n">
        <v>0</v>
      </c>
      <c r="BR321" s="212" t="n">
        <v>0</v>
      </c>
      <c r="BS321" s="212" t="n">
        <v>0</v>
      </c>
      <c r="BT321" s="212" t="n">
        <v>0</v>
      </c>
      <c r="BU321" s="212" t="n">
        <v>0</v>
      </c>
      <c r="BV321" s="212" t="n">
        <v>0</v>
      </c>
    </row>
    <row r="322" customFormat="false" ht="12.75" hidden="false" customHeight="false" outlineLevel="0" collapsed="false">
      <c r="G322" s="200" t="n">
        <v>46388</v>
      </c>
      <c r="J322" s="215" t="n">
        <v>0.06996220451187</v>
      </c>
      <c r="Z322" s="212" t="n">
        <v>0</v>
      </c>
      <c r="AA322" s="252" t="n">
        <v>0.305</v>
      </c>
      <c r="AB322" s="212" t="n">
        <v>0.4375</v>
      </c>
      <c r="AQ322" s="212" t="n">
        <v>1.525</v>
      </c>
      <c r="AR322" s="212" t="n">
        <v>4.48E-005</v>
      </c>
      <c r="AS322" s="212" t="n">
        <v>0</v>
      </c>
      <c r="AT322" s="212" t="n">
        <v>0</v>
      </c>
      <c r="AU322" s="212" t="n">
        <v>0</v>
      </c>
      <c r="AW322" s="212" t="n">
        <v>0</v>
      </c>
      <c r="AX322" s="212" t="n">
        <v>0</v>
      </c>
      <c r="AY322" s="212" t="n">
        <v>0</v>
      </c>
      <c r="AZ322" s="212" t="n">
        <v>0</v>
      </c>
      <c r="BA322" s="212" t="n">
        <v>0</v>
      </c>
      <c r="BH322" s="212" t="n">
        <v>-0.0349551</v>
      </c>
      <c r="BJ322" s="212" t="n">
        <v>0</v>
      </c>
      <c r="BN322" s="212" t="n">
        <v>0.975</v>
      </c>
      <c r="BQ322" s="212" t="n">
        <v>0</v>
      </c>
      <c r="BR322" s="212" t="n">
        <v>0</v>
      </c>
      <c r="BS322" s="212" t="n">
        <v>0</v>
      </c>
      <c r="BT322" s="212" t="n">
        <v>0</v>
      </c>
      <c r="BU322" s="212" t="n">
        <v>0</v>
      </c>
      <c r="BV322" s="212" t="n">
        <v>0</v>
      </c>
    </row>
    <row r="323" customFormat="false" ht="12.75" hidden="false" customHeight="false" outlineLevel="0" collapsed="false">
      <c r="G323" s="200" t="n">
        <v>46419</v>
      </c>
      <c r="J323" s="215" t="n">
        <v>0.069955980075064</v>
      </c>
      <c r="Z323" s="212" t="n">
        <v>0</v>
      </c>
      <c r="AA323" s="252" t="n">
        <v>0.305</v>
      </c>
      <c r="AB323" s="212" t="n">
        <v>0.435</v>
      </c>
      <c r="AQ323" s="212" t="n">
        <v>1.455</v>
      </c>
      <c r="AR323" s="212" t="n">
        <v>0.0250425</v>
      </c>
      <c r="AS323" s="212" t="n">
        <v>0</v>
      </c>
      <c r="AT323" s="212" t="n">
        <v>0</v>
      </c>
      <c r="AU323" s="212" t="n">
        <v>0</v>
      </c>
      <c r="AW323" s="212" t="n">
        <v>0</v>
      </c>
      <c r="AX323" s="212" t="n">
        <v>0</v>
      </c>
      <c r="AY323" s="212" t="n">
        <v>0</v>
      </c>
      <c r="AZ323" s="212" t="n">
        <v>0</v>
      </c>
      <c r="BA323" s="212" t="n">
        <v>0</v>
      </c>
      <c r="BH323" s="212" t="n">
        <v>-0.0099574</v>
      </c>
      <c r="BJ323" s="212" t="n">
        <v>0</v>
      </c>
      <c r="BN323" s="212" t="n">
        <v>0.975</v>
      </c>
      <c r="BQ323" s="212" t="n">
        <v>0</v>
      </c>
      <c r="BR323" s="212" t="n">
        <v>0</v>
      </c>
      <c r="BS323" s="212" t="n">
        <v>0</v>
      </c>
      <c r="BT323" s="212" t="n">
        <v>0</v>
      </c>
      <c r="BU323" s="212" t="n">
        <v>0</v>
      </c>
      <c r="BV323" s="212" t="n">
        <v>0</v>
      </c>
    </row>
    <row r="324" customFormat="false" ht="12.75" hidden="false" customHeight="false" outlineLevel="0" collapsed="false">
      <c r="G324" s="200" t="n">
        <v>46447</v>
      </c>
      <c r="J324" s="215" t="n">
        <v>0.06995035800312</v>
      </c>
      <c r="Z324" s="212" t="n">
        <v>0</v>
      </c>
      <c r="AA324" s="252" t="n">
        <v>0.265</v>
      </c>
      <c r="AB324" s="212" t="n">
        <v>0.3025</v>
      </c>
      <c r="AQ324" s="212" t="n">
        <v>0.835</v>
      </c>
      <c r="AR324" s="212" t="n">
        <v>0.0350425</v>
      </c>
      <c r="AS324" s="212" t="n">
        <v>0</v>
      </c>
      <c r="AT324" s="212" t="n">
        <v>0</v>
      </c>
      <c r="AU324" s="212" t="n">
        <v>0</v>
      </c>
      <c r="AW324" s="212" t="n">
        <v>0</v>
      </c>
      <c r="AX324" s="212" t="n">
        <v>0</v>
      </c>
      <c r="AY324" s="212" t="n">
        <v>0</v>
      </c>
      <c r="AZ324" s="212" t="n">
        <v>0</v>
      </c>
      <c r="BA324" s="212" t="n">
        <v>0</v>
      </c>
      <c r="BH324" s="212" t="n">
        <v>4.2577000000002E-005</v>
      </c>
      <c r="BJ324" s="212" t="n">
        <v>0</v>
      </c>
      <c r="BN324" s="212" t="n">
        <v>0.6075</v>
      </c>
      <c r="BQ324" s="212" t="n">
        <v>0</v>
      </c>
      <c r="BR324" s="212" t="n">
        <v>0</v>
      </c>
      <c r="BS324" s="212" t="n">
        <v>0</v>
      </c>
      <c r="BT324" s="212" t="n">
        <v>0</v>
      </c>
      <c r="BU324" s="212" t="n">
        <v>0</v>
      </c>
      <c r="BV324" s="212" t="n">
        <v>0</v>
      </c>
    </row>
    <row r="325" customFormat="false" ht="12.75" hidden="false" customHeight="false" outlineLevel="0" collapsed="false">
      <c r="G325" s="200" t="n">
        <v>46478</v>
      </c>
      <c r="J325" s="215" t="n">
        <v>0.069944133566339</v>
      </c>
      <c r="Z325" s="212" t="n">
        <v>0</v>
      </c>
      <c r="AA325" s="252" t="n">
        <v>0.195</v>
      </c>
      <c r="AB325" s="212" t="n">
        <v>0.25</v>
      </c>
      <c r="AQ325" s="212" t="n">
        <v>0.45</v>
      </c>
      <c r="AR325" s="212" t="n">
        <v>0.0949766</v>
      </c>
      <c r="AS325" s="212" t="n">
        <v>0</v>
      </c>
      <c r="AT325" s="212" t="n">
        <v>0</v>
      </c>
      <c r="AU325" s="212" t="n">
        <v>0</v>
      </c>
      <c r="AW325" s="212" t="n">
        <v>0</v>
      </c>
      <c r="AX325" s="212" t="n">
        <v>0</v>
      </c>
      <c r="AY325" s="212" t="n">
        <v>0</v>
      </c>
      <c r="AZ325" s="212" t="n">
        <v>0</v>
      </c>
      <c r="BA325" s="212" t="n">
        <v>0</v>
      </c>
      <c r="BH325" s="212" t="n">
        <v>0.0599766</v>
      </c>
      <c r="BJ325" s="212" t="n">
        <v>0</v>
      </c>
      <c r="BN325" s="212" t="n">
        <v>0.355</v>
      </c>
      <c r="BQ325" s="212" t="n">
        <v>0</v>
      </c>
      <c r="BR325" s="212" t="n">
        <v>0</v>
      </c>
      <c r="BS325" s="212" t="n">
        <v>0</v>
      </c>
      <c r="BT325" s="212" t="n">
        <v>0</v>
      </c>
      <c r="BU325" s="212" t="n">
        <v>0</v>
      </c>
      <c r="BV325" s="212" t="n">
        <v>0</v>
      </c>
    </row>
    <row r="326" customFormat="false" ht="12.75" hidden="false" customHeight="false" outlineLevel="0" collapsed="false">
      <c r="G326" s="200" t="n">
        <v>46508</v>
      </c>
      <c r="J326" s="215" t="n">
        <v>0.069938109917853</v>
      </c>
      <c r="Z326" s="212" t="n">
        <v>0</v>
      </c>
      <c r="AA326" s="252" t="n">
        <v>0.1825</v>
      </c>
      <c r="AB326" s="212" t="n">
        <v>0.2025</v>
      </c>
      <c r="AQ326" s="212" t="n">
        <v>0.405</v>
      </c>
      <c r="AR326" s="212" t="n">
        <v>0.0949681</v>
      </c>
      <c r="AS326" s="212" t="n">
        <v>0</v>
      </c>
      <c r="AT326" s="212" t="n">
        <v>0</v>
      </c>
      <c r="AU326" s="212" t="n">
        <v>0</v>
      </c>
      <c r="AW326" s="212" t="n">
        <v>0</v>
      </c>
      <c r="AX326" s="212" t="n">
        <v>0</v>
      </c>
      <c r="AY326" s="212" t="n">
        <v>0</v>
      </c>
      <c r="AZ326" s="212" t="n">
        <v>0</v>
      </c>
      <c r="BA326" s="212" t="n">
        <v>0</v>
      </c>
      <c r="BH326" s="212" t="n">
        <v>0.0599681</v>
      </c>
      <c r="BJ326" s="212" t="n">
        <v>0</v>
      </c>
      <c r="BN326" s="212" t="n">
        <v>0.2875</v>
      </c>
      <c r="BQ326" s="212" t="n">
        <v>0</v>
      </c>
      <c r="BR326" s="212" t="n">
        <v>0</v>
      </c>
      <c r="BS326" s="212" t="n">
        <v>0</v>
      </c>
      <c r="BT326" s="212" t="n">
        <v>0</v>
      </c>
      <c r="BU326" s="212" t="n">
        <v>0</v>
      </c>
      <c r="BV326" s="212" t="n">
        <v>0</v>
      </c>
    </row>
    <row r="327" customFormat="false" ht="12.75" hidden="false" customHeight="false" outlineLevel="0" collapsed="false">
      <c r="G327" s="200" t="n">
        <v>46539</v>
      </c>
      <c r="J327" s="215" t="n">
        <v>0.069931885481095</v>
      </c>
      <c r="Z327" s="212" t="n">
        <v>0</v>
      </c>
      <c r="AA327" s="252" t="n">
        <v>0.1825</v>
      </c>
      <c r="AB327" s="212" t="n">
        <v>0.2025</v>
      </c>
      <c r="AQ327" s="212" t="n">
        <v>0.395</v>
      </c>
      <c r="AR327" s="212" t="n">
        <v>0.0949681</v>
      </c>
      <c r="AS327" s="212" t="n">
        <v>0</v>
      </c>
      <c r="AT327" s="212" t="n">
        <v>0</v>
      </c>
      <c r="AU327" s="212" t="n">
        <v>0</v>
      </c>
      <c r="AW327" s="212" t="n">
        <v>0</v>
      </c>
      <c r="AX327" s="212" t="n">
        <v>0</v>
      </c>
      <c r="AY327" s="212" t="n">
        <v>0</v>
      </c>
      <c r="AZ327" s="212" t="n">
        <v>0</v>
      </c>
      <c r="BA327" s="212" t="n">
        <v>0</v>
      </c>
      <c r="BH327" s="212" t="n">
        <v>0.0599681</v>
      </c>
      <c r="BJ327" s="212" t="n">
        <v>0</v>
      </c>
      <c r="BN327" s="212" t="n">
        <v>0.2875</v>
      </c>
      <c r="BQ327" s="212" t="n">
        <v>0</v>
      </c>
      <c r="BR327" s="212" t="n">
        <v>0</v>
      </c>
      <c r="BS327" s="212" t="n">
        <v>0</v>
      </c>
      <c r="BT327" s="212" t="n">
        <v>0</v>
      </c>
      <c r="BU327" s="212" t="n">
        <v>0</v>
      </c>
      <c r="BV327" s="212" t="n">
        <v>0</v>
      </c>
    </row>
    <row r="328" customFormat="false" ht="12.75" hidden="false" customHeight="false" outlineLevel="0" collapsed="false">
      <c r="G328" s="200" t="n">
        <v>46569</v>
      </c>
      <c r="J328" s="215" t="n">
        <v>0.069925861832634</v>
      </c>
      <c r="Z328" s="212" t="n">
        <v>0</v>
      </c>
      <c r="AA328" s="252" t="n">
        <v>0.1825</v>
      </c>
      <c r="AB328" s="212" t="n">
        <v>0.215</v>
      </c>
      <c r="AQ328" s="212" t="n">
        <v>0.43</v>
      </c>
      <c r="AR328" s="212" t="n">
        <v>0.0949681</v>
      </c>
      <c r="AS328" s="212" t="n">
        <v>0</v>
      </c>
      <c r="AT328" s="212" t="n">
        <v>0</v>
      </c>
      <c r="AU328" s="212" t="n">
        <v>0</v>
      </c>
      <c r="AW328" s="212" t="n">
        <v>0</v>
      </c>
      <c r="AX328" s="212" t="n">
        <v>0</v>
      </c>
      <c r="AY328" s="212" t="n">
        <v>0</v>
      </c>
      <c r="AZ328" s="212" t="n">
        <v>0</v>
      </c>
      <c r="BA328" s="212" t="n">
        <v>0</v>
      </c>
      <c r="BH328" s="212" t="n">
        <v>0.0599681</v>
      </c>
      <c r="BJ328" s="212" t="n">
        <v>0</v>
      </c>
      <c r="BN328" s="212" t="n">
        <v>0.3</v>
      </c>
      <c r="BQ328" s="212" t="n">
        <v>0</v>
      </c>
      <c r="BR328" s="212" t="n">
        <v>0</v>
      </c>
      <c r="BS328" s="212" t="n">
        <v>0</v>
      </c>
      <c r="BT328" s="212" t="n">
        <v>0</v>
      </c>
      <c r="BU328" s="212" t="n">
        <v>0</v>
      </c>
      <c r="BV328" s="212" t="n">
        <v>0</v>
      </c>
    </row>
    <row r="329" customFormat="false" ht="12.75" hidden="false" customHeight="false" outlineLevel="0" collapsed="false">
      <c r="G329" s="200" t="n">
        <v>46600</v>
      </c>
      <c r="J329" s="215" t="n">
        <v>0.069919637395903</v>
      </c>
      <c r="Z329" s="212" t="n">
        <v>0</v>
      </c>
      <c r="AA329" s="252" t="n">
        <v>0.1825</v>
      </c>
      <c r="AB329" s="212" t="n">
        <v>0.215</v>
      </c>
      <c r="AQ329" s="212" t="n">
        <v>0.495</v>
      </c>
      <c r="AR329" s="212" t="n">
        <v>0.0949681</v>
      </c>
      <c r="AS329" s="212" t="n">
        <v>0</v>
      </c>
      <c r="AT329" s="212" t="n">
        <v>0</v>
      </c>
      <c r="AU329" s="212" t="n">
        <v>0</v>
      </c>
      <c r="AW329" s="212" t="n">
        <v>0</v>
      </c>
      <c r="AX329" s="212" t="n">
        <v>0</v>
      </c>
      <c r="AY329" s="212" t="n">
        <v>0</v>
      </c>
      <c r="AZ329" s="212" t="n">
        <v>0</v>
      </c>
      <c r="BA329" s="212" t="n">
        <v>0</v>
      </c>
      <c r="BH329" s="212" t="n">
        <v>0.0599681</v>
      </c>
      <c r="BJ329" s="212" t="n">
        <v>0</v>
      </c>
      <c r="BN329" s="212" t="n">
        <v>0.3</v>
      </c>
      <c r="BQ329" s="212" t="n">
        <v>0</v>
      </c>
      <c r="BR329" s="212" t="n">
        <v>0</v>
      </c>
      <c r="BS329" s="212" t="n">
        <v>0</v>
      </c>
      <c r="BT329" s="212" t="n">
        <v>0</v>
      </c>
      <c r="BU329" s="212" t="n">
        <v>0</v>
      </c>
      <c r="BV329" s="212" t="n">
        <v>0</v>
      </c>
    </row>
    <row r="330" customFormat="false" ht="12.75" hidden="false" customHeight="false" outlineLevel="0" collapsed="false">
      <c r="G330" s="200" t="n">
        <v>46631</v>
      </c>
      <c r="J330" s="215" t="n">
        <v>0.069913412959184</v>
      </c>
      <c r="Z330" s="212" t="n">
        <v>0</v>
      </c>
      <c r="AA330" s="252" t="n">
        <v>0.1825</v>
      </c>
      <c r="AB330" s="212" t="n">
        <v>0.195</v>
      </c>
      <c r="AQ330" s="212" t="n">
        <v>0.395</v>
      </c>
      <c r="AR330" s="212" t="n">
        <v>0.0949681</v>
      </c>
      <c r="AS330" s="212" t="n">
        <v>0</v>
      </c>
      <c r="AT330" s="212" t="n">
        <v>0</v>
      </c>
      <c r="AU330" s="212" t="n">
        <v>0</v>
      </c>
      <c r="AW330" s="212" t="n">
        <v>0</v>
      </c>
      <c r="AX330" s="212" t="n">
        <v>0</v>
      </c>
      <c r="AY330" s="212" t="n">
        <v>0</v>
      </c>
      <c r="AZ330" s="212" t="n">
        <v>0</v>
      </c>
      <c r="BA330" s="212" t="n">
        <v>0</v>
      </c>
      <c r="BH330" s="212" t="n">
        <v>0.0599681</v>
      </c>
      <c r="BJ330" s="212" t="n">
        <v>0</v>
      </c>
      <c r="BN330" s="212" t="n">
        <v>0.29</v>
      </c>
      <c r="BQ330" s="212" t="n">
        <v>0</v>
      </c>
      <c r="BR330" s="212" t="n">
        <v>0</v>
      </c>
      <c r="BS330" s="212" t="n">
        <v>0</v>
      </c>
      <c r="BT330" s="212" t="n">
        <v>0</v>
      </c>
      <c r="BU330" s="212" t="n">
        <v>0</v>
      </c>
      <c r="BV330" s="212" t="n">
        <v>0</v>
      </c>
    </row>
    <row r="331" customFormat="false" ht="12.75" hidden="false" customHeight="false" outlineLevel="0" collapsed="false">
      <c r="G331" s="200" t="n">
        <v>46661</v>
      </c>
      <c r="J331" s="215" t="n">
        <v>0.069907389310758</v>
      </c>
      <c r="Z331" s="212" t="n">
        <v>0</v>
      </c>
      <c r="AA331" s="252" t="n">
        <v>0.1875</v>
      </c>
      <c r="AB331" s="212" t="n">
        <v>0.215</v>
      </c>
      <c r="AQ331" s="212" t="n">
        <v>0.461</v>
      </c>
      <c r="AR331" s="212" t="n">
        <v>0.0949681</v>
      </c>
      <c r="AS331" s="212" t="n">
        <v>0</v>
      </c>
      <c r="AT331" s="212" t="n">
        <v>0</v>
      </c>
      <c r="AU331" s="212" t="n">
        <v>0</v>
      </c>
      <c r="AW331" s="212" t="n">
        <v>0</v>
      </c>
      <c r="AX331" s="212" t="n">
        <v>0</v>
      </c>
      <c r="AY331" s="212" t="n">
        <v>0</v>
      </c>
      <c r="AZ331" s="212" t="n">
        <v>0</v>
      </c>
      <c r="BA331" s="212" t="n">
        <v>0</v>
      </c>
      <c r="BH331" s="212" t="n">
        <v>0.0599681</v>
      </c>
      <c r="BJ331" s="212" t="n">
        <v>0</v>
      </c>
      <c r="BN331" s="212" t="n">
        <v>0.3625</v>
      </c>
      <c r="BQ331" s="212" t="n">
        <v>0</v>
      </c>
      <c r="BR331" s="212" t="n">
        <v>0</v>
      </c>
      <c r="BS331" s="212" t="n">
        <v>0</v>
      </c>
      <c r="BT331" s="212" t="n">
        <v>0</v>
      </c>
      <c r="BU331" s="212" t="n">
        <v>0</v>
      </c>
      <c r="BV331" s="212" t="n">
        <v>0</v>
      </c>
    </row>
    <row r="332" customFormat="false" ht="12.75" hidden="false" customHeight="false" outlineLevel="0" collapsed="false">
      <c r="G332" s="200" t="n">
        <v>46692</v>
      </c>
      <c r="J332" s="215" t="n">
        <v>0.069901164874065</v>
      </c>
      <c r="Z332" s="212" t="n">
        <v>0</v>
      </c>
      <c r="AA332" s="252" t="n">
        <v>0.27</v>
      </c>
      <c r="AB332" s="212" t="n">
        <v>0.2875</v>
      </c>
      <c r="AQ332" s="212" t="n">
        <v>0.7675</v>
      </c>
      <c r="AR332" s="212" t="n">
        <v>0.0150112</v>
      </c>
      <c r="AS332" s="212" t="n">
        <v>0</v>
      </c>
      <c r="AT332" s="212" t="n">
        <v>0</v>
      </c>
      <c r="AU332" s="212" t="n">
        <v>0</v>
      </c>
      <c r="AW332" s="212" t="n">
        <v>0</v>
      </c>
      <c r="AX332" s="212" t="n">
        <v>0</v>
      </c>
      <c r="AY332" s="212" t="n">
        <v>0</v>
      </c>
      <c r="AZ332" s="212" t="n">
        <v>0</v>
      </c>
      <c r="BA332" s="212" t="n">
        <v>0</v>
      </c>
      <c r="BH332" s="212" t="n">
        <v>-0.0199887</v>
      </c>
      <c r="BJ332" s="212" t="n">
        <v>0</v>
      </c>
      <c r="BN332" s="212" t="n">
        <v>0.465</v>
      </c>
      <c r="BQ332" s="212" t="n">
        <v>0</v>
      </c>
      <c r="BR332" s="212" t="n">
        <v>0</v>
      </c>
      <c r="BS332" s="212" t="n">
        <v>0</v>
      </c>
      <c r="BT332" s="212" t="n">
        <v>0</v>
      </c>
      <c r="BU332" s="212" t="n">
        <v>0</v>
      </c>
      <c r="BV332" s="212" t="n">
        <v>0</v>
      </c>
    </row>
    <row r="333" customFormat="false" ht="12.75" hidden="false" customHeight="false" outlineLevel="0" collapsed="false">
      <c r="G333" s="200" t="n">
        <v>46722</v>
      </c>
      <c r="J333" s="215" t="n">
        <v>0.069895141225664</v>
      </c>
      <c r="Z333" s="212" t="n">
        <v>0</v>
      </c>
      <c r="AA333" s="252" t="n">
        <v>0.305</v>
      </c>
      <c r="AB333" s="212" t="n">
        <v>0.3375</v>
      </c>
      <c r="AQ333" s="212" t="n">
        <v>1.19</v>
      </c>
      <c r="AR333" s="212" t="n">
        <v>4.8E-005</v>
      </c>
      <c r="AS333" s="212" t="n">
        <v>0</v>
      </c>
      <c r="AT333" s="212" t="n">
        <v>0</v>
      </c>
      <c r="AU333" s="212" t="n">
        <v>0</v>
      </c>
      <c r="AW333" s="212" t="n">
        <v>0</v>
      </c>
      <c r="AX333" s="212" t="n">
        <v>0</v>
      </c>
      <c r="AY333" s="212" t="n">
        <v>0</v>
      </c>
      <c r="AZ333" s="212" t="n">
        <v>0</v>
      </c>
      <c r="BA333" s="212" t="n">
        <v>0</v>
      </c>
      <c r="BH333" s="212" t="n">
        <v>-0.0349519</v>
      </c>
      <c r="BJ333" s="212" t="n">
        <v>0</v>
      </c>
      <c r="BN333" s="212" t="n">
        <v>0.8</v>
      </c>
      <c r="BQ333" s="212" t="n">
        <v>0</v>
      </c>
      <c r="BR333" s="212" t="n">
        <v>0</v>
      </c>
      <c r="BS333" s="212" t="n">
        <v>0</v>
      </c>
      <c r="BT333" s="212" t="n">
        <v>0</v>
      </c>
      <c r="BU333" s="212" t="n">
        <v>0</v>
      </c>
      <c r="BV333" s="212" t="n">
        <v>0</v>
      </c>
    </row>
    <row r="334" customFormat="false" ht="12.75" hidden="false" customHeight="false" outlineLevel="0" collapsed="false">
      <c r="G334" s="200" t="n">
        <v>46753</v>
      </c>
      <c r="J334" s="215" t="n">
        <v>0.069888916789</v>
      </c>
      <c r="Z334" s="212" t="n">
        <v>0</v>
      </c>
      <c r="AA334" s="252" t="n">
        <v>0.305</v>
      </c>
      <c r="AB334" s="212" t="n">
        <v>0.4375</v>
      </c>
      <c r="AQ334" s="212" t="n">
        <v>1.525</v>
      </c>
      <c r="AR334" s="212" t="n">
        <v>0.0050448</v>
      </c>
      <c r="AS334" s="212" t="n">
        <v>0</v>
      </c>
      <c r="AT334" s="212" t="n">
        <v>0</v>
      </c>
      <c r="AU334" s="212" t="n">
        <v>0</v>
      </c>
      <c r="AW334" s="212" t="n">
        <v>0</v>
      </c>
      <c r="AX334" s="212" t="n">
        <v>0</v>
      </c>
      <c r="AY334" s="212" t="n">
        <v>0</v>
      </c>
      <c r="AZ334" s="212" t="n">
        <v>0</v>
      </c>
      <c r="BA334" s="212" t="n">
        <v>0</v>
      </c>
      <c r="BH334" s="212" t="n">
        <v>-0.0299551</v>
      </c>
      <c r="BJ334" s="212" t="n">
        <v>0</v>
      </c>
      <c r="BN334" s="212" t="n">
        <v>0.975</v>
      </c>
      <c r="BQ334" s="212" t="n">
        <v>0</v>
      </c>
      <c r="BR334" s="212" t="n">
        <v>0</v>
      </c>
      <c r="BS334" s="212" t="n">
        <v>0</v>
      </c>
      <c r="BT334" s="212" t="n">
        <v>0</v>
      </c>
      <c r="BU334" s="212" t="n">
        <v>0</v>
      </c>
      <c r="BV334" s="212" t="n">
        <v>0</v>
      </c>
    </row>
    <row r="335" customFormat="false" ht="12.75" hidden="false" customHeight="false" outlineLevel="0" collapsed="false">
      <c r="G335" s="200" t="n">
        <v>46784</v>
      </c>
      <c r="J335" s="215" t="n">
        <v>0.06988269235234</v>
      </c>
      <c r="Z335" s="212" t="n">
        <v>0</v>
      </c>
      <c r="AA335" s="252" t="n">
        <v>0.305</v>
      </c>
      <c r="AB335" s="212" t="n">
        <v>0.435</v>
      </c>
      <c r="AQ335" s="212" t="n">
        <v>1.455</v>
      </c>
      <c r="AR335" s="212" t="n">
        <v>0.0300425</v>
      </c>
      <c r="AS335" s="212" t="n">
        <v>0</v>
      </c>
      <c r="AT335" s="212" t="n">
        <v>0</v>
      </c>
      <c r="AU335" s="212" t="n">
        <v>0</v>
      </c>
      <c r="AW335" s="212" t="n">
        <v>0</v>
      </c>
      <c r="AX335" s="212" t="n">
        <v>0</v>
      </c>
      <c r="AY335" s="212" t="n">
        <v>0</v>
      </c>
      <c r="AZ335" s="212" t="n">
        <v>0</v>
      </c>
      <c r="BA335" s="212" t="n">
        <v>0</v>
      </c>
      <c r="BH335" s="212" t="n">
        <v>-0.0049574</v>
      </c>
      <c r="BJ335" s="212" t="n">
        <v>0</v>
      </c>
      <c r="BN335" s="212" t="n">
        <v>0.975</v>
      </c>
      <c r="BQ335" s="212" t="n">
        <v>0</v>
      </c>
      <c r="BR335" s="212" t="n">
        <v>0</v>
      </c>
      <c r="BS335" s="212" t="n">
        <v>0</v>
      </c>
      <c r="BT335" s="212" t="n">
        <v>0</v>
      </c>
      <c r="BU335" s="212" t="n">
        <v>0</v>
      </c>
      <c r="BV335" s="212" t="n">
        <v>0</v>
      </c>
    </row>
    <row r="336" customFormat="false" ht="12.75" hidden="false" customHeight="false" outlineLevel="0" collapsed="false">
      <c r="G336" s="200" t="n">
        <v>46813</v>
      </c>
      <c r="J336" s="215" t="n">
        <v>0.069876869492256</v>
      </c>
      <c r="Z336" s="212" t="n">
        <v>0</v>
      </c>
      <c r="AA336" s="252" t="n">
        <v>0.265</v>
      </c>
      <c r="AB336" s="212" t="n">
        <v>0.3025</v>
      </c>
      <c r="AQ336" s="212" t="n">
        <v>0.835</v>
      </c>
      <c r="AR336" s="212" t="n">
        <v>0.0400425</v>
      </c>
      <c r="AS336" s="212" t="n">
        <v>0</v>
      </c>
      <c r="AT336" s="212" t="n">
        <v>0</v>
      </c>
      <c r="AU336" s="212" t="n">
        <v>0</v>
      </c>
      <c r="AW336" s="212" t="n">
        <v>0</v>
      </c>
      <c r="AX336" s="212" t="n">
        <v>0</v>
      </c>
      <c r="AY336" s="212" t="n">
        <v>0</v>
      </c>
      <c r="AZ336" s="212" t="n">
        <v>0</v>
      </c>
      <c r="BA336" s="212" t="n">
        <v>0</v>
      </c>
      <c r="BH336" s="212" t="n">
        <v>0.005042577</v>
      </c>
      <c r="BJ336" s="212" t="n">
        <v>0</v>
      </c>
      <c r="BN336" s="212" t="n">
        <v>0.6075</v>
      </c>
      <c r="BQ336" s="212" t="n">
        <v>0</v>
      </c>
      <c r="BR336" s="212" t="n">
        <v>0</v>
      </c>
      <c r="BS336" s="212" t="n">
        <v>0</v>
      </c>
      <c r="BT336" s="212" t="n">
        <v>0</v>
      </c>
      <c r="BU336" s="212" t="n">
        <v>0</v>
      </c>
      <c r="BV336" s="212" t="n">
        <v>0</v>
      </c>
    </row>
    <row r="337" customFormat="false" ht="12.75" hidden="false" customHeight="false" outlineLevel="0" collapsed="false">
      <c r="G337" s="200" t="n">
        <v>46844</v>
      </c>
      <c r="J337" s="215" t="n">
        <v>0.069870645055625</v>
      </c>
      <c r="Z337" s="212" t="n">
        <v>0</v>
      </c>
      <c r="AA337" s="252" t="n">
        <v>0.195</v>
      </c>
      <c r="AB337" s="212" t="n">
        <v>0.25</v>
      </c>
      <c r="AQ337" s="212" t="n">
        <v>0.45</v>
      </c>
      <c r="AR337" s="212" t="n">
        <v>0.0999766</v>
      </c>
      <c r="AS337" s="212" t="n">
        <v>0</v>
      </c>
      <c r="AT337" s="212" t="n">
        <v>0</v>
      </c>
      <c r="AU337" s="212" t="n">
        <v>0</v>
      </c>
      <c r="AW337" s="212" t="n">
        <v>0</v>
      </c>
      <c r="AX337" s="212" t="n">
        <v>0</v>
      </c>
      <c r="AY337" s="212" t="n">
        <v>0</v>
      </c>
      <c r="AZ337" s="212" t="n">
        <v>0</v>
      </c>
      <c r="BA337" s="212" t="n">
        <v>0</v>
      </c>
      <c r="BH337" s="212" t="n">
        <v>0.0649766</v>
      </c>
      <c r="BJ337" s="212" t="n">
        <v>0</v>
      </c>
      <c r="BN337" s="212" t="n">
        <v>0.355</v>
      </c>
      <c r="BQ337" s="212" t="n">
        <v>0</v>
      </c>
      <c r="BR337" s="212" t="n">
        <v>0</v>
      </c>
      <c r="BS337" s="212" t="n">
        <v>0</v>
      </c>
      <c r="BT337" s="212" t="n">
        <v>0</v>
      </c>
      <c r="BU337" s="212" t="n">
        <v>0</v>
      </c>
      <c r="BV337" s="212" t="n">
        <v>0</v>
      </c>
    </row>
    <row r="338" customFormat="false" ht="12.75" hidden="false" customHeight="false" outlineLevel="0" collapsed="false">
      <c r="G338" s="200" t="n">
        <v>46874</v>
      </c>
      <c r="J338" s="215" t="n">
        <v>0.069864621407285</v>
      </c>
      <c r="Z338" s="212" t="n">
        <v>0</v>
      </c>
      <c r="AA338" s="252" t="n">
        <v>0.1825</v>
      </c>
      <c r="AB338" s="212" t="n">
        <v>0.2025</v>
      </c>
      <c r="AQ338" s="212" t="n">
        <v>0.405</v>
      </c>
      <c r="AR338" s="212" t="n">
        <v>0.0999681</v>
      </c>
      <c r="AS338" s="212" t="n">
        <v>0</v>
      </c>
      <c r="AT338" s="212" t="n">
        <v>0</v>
      </c>
      <c r="AU338" s="212" t="n">
        <v>0</v>
      </c>
      <c r="AW338" s="212" t="n">
        <v>0</v>
      </c>
      <c r="AX338" s="212" t="n">
        <v>0</v>
      </c>
      <c r="AY338" s="212" t="n">
        <v>0</v>
      </c>
      <c r="AZ338" s="212" t="n">
        <v>0</v>
      </c>
      <c r="BA338" s="212" t="n">
        <v>0</v>
      </c>
      <c r="BH338" s="212" t="n">
        <v>0.0649681</v>
      </c>
      <c r="BJ338" s="212" t="n">
        <v>0</v>
      </c>
      <c r="BN338" s="212" t="n">
        <v>0.2875</v>
      </c>
      <c r="BQ338" s="212" t="n">
        <v>0</v>
      </c>
      <c r="BR338" s="212" t="n">
        <v>0</v>
      </c>
      <c r="BS338" s="212" t="n">
        <v>0</v>
      </c>
      <c r="BT338" s="212" t="n">
        <v>0</v>
      </c>
      <c r="BU338" s="212" t="n">
        <v>0</v>
      </c>
      <c r="BV338" s="212" t="n">
        <v>0</v>
      </c>
    </row>
    <row r="339" customFormat="false" ht="12.75" hidden="false" customHeight="false" outlineLevel="0" collapsed="false">
      <c r="G339" s="200" t="n">
        <v>46905</v>
      </c>
      <c r="J339" s="215" t="n">
        <v>0.06985839697068</v>
      </c>
      <c r="Z339" s="212" t="n">
        <v>0</v>
      </c>
      <c r="AA339" s="252" t="n">
        <v>0.1825</v>
      </c>
      <c r="AB339" s="212" t="n">
        <v>0.2025</v>
      </c>
      <c r="AQ339" s="212" t="n">
        <v>0.395</v>
      </c>
      <c r="AR339" s="212" t="n">
        <v>0.0999681</v>
      </c>
      <c r="AS339" s="212" t="n">
        <v>0</v>
      </c>
      <c r="AT339" s="212" t="n">
        <v>0</v>
      </c>
      <c r="AU339" s="212" t="n">
        <v>0</v>
      </c>
      <c r="AW339" s="212" t="n">
        <v>0</v>
      </c>
      <c r="AX339" s="212" t="n">
        <v>0</v>
      </c>
      <c r="AY339" s="212" t="n">
        <v>0</v>
      </c>
      <c r="AZ339" s="212" t="n">
        <v>0</v>
      </c>
      <c r="BA339" s="212" t="n">
        <v>0</v>
      </c>
      <c r="BH339" s="212" t="n">
        <v>0.0649681</v>
      </c>
      <c r="BJ339" s="212" t="n">
        <v>0</v>
      </c>
      <c r="BN339" s="212" t="n">
        <v>0.2875</v>
      </c>
      <c r="BQ339" s="212" t="n">
        <v>0</v>
      </c>
      <c r="BR339" s="212" t="n">
        <v>0</v>
      </c>
      <c r="BS339" s="212" t="n">
        <v>0</v>
      </c>
      <c r="BT339" s="212" t="n">
        <v>0</v>
      </c>
      <c r="BU339" s="212" t="n">
        <v>0</v>
      </c>
      <c r="BV339" s="212" t="n">
        <v>0</v>
      </c>
    </row>
    <row r="340" customFormat="false" ht="12.75" hidden="false" customHeight="false" outlineLevel="0" collapsed="false">
      <c r="G340" s="200" t="n">
        <v>46935</v>
      </c>
      <c r="J340" s="215" t="n">
        <v>0.069852373322364</v>
      </c>
      <c r="Z340" s="212" t="n">
        <v>0</v>
      </c>
      <c r="AA340" s="252" t="n">
        <v>0.1825</v>
      </c>
      <c r="AB340" s="212" t="n">
        <v>0.215</v>
      </c>
      <c r="AQ340" s="212" t="n">
        <v>0.43</v>
      </c>
      <c r="AR340" s="212" t="n">
        <v>0.0999681</v>
      </c>
      <c r="AS340" s="212" t="n">
        <v>0</v>
      </c>
      <c r="AT340" s="212" t="n">
        <v>0</v>
      </c>
      <c r="AU340" s="212" t="n">
        <v>0</v>
      </c>
      <c r="AW340" s="212" t="n">
        <v>0</v>
      </c>
      <c r="AX340" s="212" t="n">
        <v>0</v>
      </c>
      <c r="AY340" s="212" t="n">
        <v>0</v>
      </c>
      <c r="AZ340" s="212" t="n">
        <v>0</v>
      </c>
      <c r="BA340" s="212" t="n">
        <v>0</v>
      </c>
      <c r="BH340" s="212" t="n">
        <v>0.0649681</v>
      </c>
      <c r="BJ340" s="212" t="n">
        <v>0</v>
      </c>
      <c r="BN340" s="212" t="n">
        <v>0.3</v>
      </c>
      <c r="BQ340" s="212" t="n">
        <v>0</v>
      </c>
      <c r="BR340" s="212" t="n">
        <v>0</v>
      </c>
      <c r="BS340" s="212" t="n">
        <v>0</v>
      </c>
      <c r="BT340" s="212" t="n">
        <v>0</v>
      </c>
      <c r="BU340" s="212" t="n">
        <v>0</v>
      </c>
      <c r="BV340" s="212" t="n">
        <v>0</v>
      </c>
    </row>
    <row r="341" customFormat="false" ht="12.75" hidden="false" customHeight="false" outlineLevel="0" collapsed="false">
      <c r="G341" s="200" t="n">
        <v>46966</v>
      </c>
      <c r="J341" s="215" t="n">
        <v>0.069846148885784</v>
      </c>
      <c r="Z341" s="212" t="n">
        <v>0</v>
      </c>
      <c r="AA341" s="252" t="n">
        <v>0.1825</v>
      </c>
      <c r="AB341" s="212" t="n">
        <v>0.215</v>
      </c>
      <c r="AQ341" s="212" t="n">
        <v>0.495</v>
      </c>
      <c r="AR341" s="212" t="n">
        <v>0.0999681</v>
      </c>
      <c r="AS341" s="212" t="n">
        <v>0</v>
      </c>
      <c r="AT341" s="212" t="n">
        <v>0</v>
      </c>
      <c r="AU341" s="212" t="n">
        <v>0</v>
      </c>
      <c r="AW341" s="212" t="n">
        <v>0</v>
      </c>
      <c r="AX341" s="212" t="n">
        <v>0</v>
      </c>
      <c r="AY341" s="212" t="n">
        <v>0</v>
      </c>
      <c r="AZ341" s="212" t="n">
        <v>0</v>
      </c>
      <c r="BA341" s="212" t="n">
        <v>0</v>
      </c>
      <c r="BH341" s="212" t="n">
        <v>0.0649681</v>
      </c>
      <c r="BJ341" s="212" t="n">
        <v>0</v>
      </c>
      <c r="BN341" s="212" t="n">
        <v>0.3</v>
      </c>
      <c r="BQ341" s="212" t="n">
        <v>0</v>
      </c>
      <c r="BR341" s="212" t="n">
        <v>0</v>
      </c>
      <c r="BS341" s="212" t="n">
        <v>0</v>
      </c>
      <c r="BT341" s="212" t="n">
        <v>0</v>
      </c>
      <c r="BU341" s="212" t="n">
        <v>0</v>
      </c>
      <c r="BV341" s="212" t="n">
        <v>0</v>
      </c>
    </row>
    <row r="342" customFormat="false" ht="12.75" hidden="false" customHeight="false" outlineLevel="0" collapsed="false">
      <c r="G342" s="200" t="n">
        <v>46997</v>
      </c>
      <c r="J342" s="215" t="n">
        <v>0.069839924449217</v>
      </c>
      <c r="Z342" s="212" t="n">
        <v>0</v>
      </c>
      <c r="AA342" s="252" t="n">
        <v>0.1825</v>
      </c>
      <c r="AB342" s="212" t="n">
        <v>0.195</v>
      </c>
      <c r="AQ342" s="212" t="n">
        <v>0.395</v>
      </c>
      <c r="AR342" s="212" t="n">
        <v>0.0999681</v>
      </c>
      <c r="AS342" s="212" t="n">
        <v>0</v>
      </c>
      <c r="AT342" s="212" t="n">
        <v>0</v>
      </c>
      <c r="AU342" s="212" t="n">
        <v>0</v>
      </c>
      <c r="AW342" s="212" t="n">
        <v>0</v>
      </c>
      <c r="AX342" s="212" t="n">
        <v>0</v>
      </c>
      <c r="AY342" s="212" t="n">
        <v>0</v>
      </c>
      <c r="AZ342" s="212" t="n">
        <v>0</v>
      </c>
      <c r="BA342" s="212" t="n">
        <v>0</v>
      </c>
      <c r="BH342" s="212" t="n">
        <v>0.0649681</v>
      </c>
      <c r="BJ342" s="212" t="n">
        <v>0</v>
      </c>
      <c r="BN342" s="212" t="n">
        <v>0.29</v>
      </c>
      <c r="BQ342" s="212" t="n">
        <v>0</v>
      </c>
      <c r="BR342" s="212" t="n">
        <v>0</v>
      </c>
      <c r="BS342" s="212" t="n">
        <v>0</v>
      </c>
      <c r="BT342" s="212" t="n">
        <v>0</v>
      </c>
      <c r="BU342" s="212" t="n">
        <v>0</v>
      </c>
      <c r="BV342" s="212" t="n">
        <v>0</v>
      </c>
    </row>
    <row r="343" customFormat="false" ht="12.75" hidden="false" customHeight="false" outlineLevel="0" collapsed="false">
      <c r="G343" s="200" t="n">
        <v>47027</v>
      </c>
      <c r="J343" s="215" t="n">
        <v>0.069833900800938</v>
      </c>
      <c r="Z343" s="212" t="n">
        <v>0</v>
      </c>
      <c r="AA343" s="252" t="n">
        <v>0.1875</v>
      </c>
      <c r="AB343" s="212" t="n">
        <v>0.215</v>
      </c>
      <c r="AQ343" s="212" t="n">
        <v>0.461</v>
      </c>
      <c r="AR343" s="212" t="n">
        <v>0.0999681</v>
      </c>
      <c r="AS343" s="212" t="n">
        <v>0</v>
      </c>
      <c r="AT343" s="212" t="n">
        <v>0</v>
      </c>
      <c r="AU343" s="212" t="n">
        <v>0</v>
      </c>
      <c r="AW343" s="212" t="n">
        <v>0</v>
      </c>
      <c r="AX343" s="212" t="n">
        <v>0</v>
      </c>
      <c r="AY343" s="212" t="n">
        <v>0</v>
      </c>
      <c r="AZ343" s="212" t="n">
        <v>0</v>
      </c>
      <c r="BA343" s="212" t="n">
        <v>0</v>
      </c>
      <c r="BH343" s="212" t="n">
        <v>0.0649681</v>
      </c>
      <c r="BJ343" s="212" t="n">
        <v>0</v>
      </c>
      <c r="BN343" s="212" t="n">
        <v>0.3625</v>
      </c>
      <c r="BQ343" s="212" t="n">
        <v>0</v>
      </c>
      <c r="BR343" s="212" t="n">
        <v>0</v>
      </c>
      <c r="BS343" s="212" t="n">
        <v>0</v>
      </c>
      <c r="BT343" s="212" t="n">
        <v>0</v>
      </c>
      <c r="BU343" s="212" t="n">
        <v>0</v>
      </c>
      <c r="BV343" s="212" t="n">
        <v>0</v>
      </c>
    </row>
    <row r="344" customFormat="false" ht="12.75" hidden="false" customHeight="false" outlineLevel="0" collapsed="false">
      <c r="G344" s="200" t="n">
        <v>47058</v>
      </c>
      <c r="J344" s="215" t="n">
        <v>0.069827676364396</v>
      </c>
      <c r="Z344" s="212" t="n">
        <v>0</v>
      </c>
      <c r="AA344" s="252" t="n">
        <v>0.27</v>
      </c>
      <c r="AB344" s="212" t="n">
        <v>0.2875</v>
      </c>
      <c r="AQ344" s="212" t="n">
        <v>0.7675</v>
      </c>
      <c r="AR344" s="212" t="n">
        <v>0.0200112</v>
      </c>
      <c r="AS344" s="212" t="n">
        <v>0</v>
      </c>
      <c r="AT344" s="212" t="n">
        <v>0</v>
      </c>
      <c r="AU344" s="212" t="n">
        <v>0</v>
      </c>
      <c r="AW344" s="212" t="n">
        <v>0</v>
      </c>
      <c r="AX344" s="212" t="n">
        <v>0</v>
      </c>
      <c r="AY344" s="212" t="n">
        <v>0</v>
      </c>
      <c r="AZ344" s="212" t="n">
        <v>0</v>
      </c>
      <c r="BA344" s="212" t="n">
        <v>0</v>
      </c>
      <c r="BH344" s="212" t="n">
        <v>-0.0149887</v>
      </c>
      <c r="BJ344" s="212" t="n">
        <v>0</v>
      </c>
      <c r="BN344" s="212" t="n">
        <v>0.465</v>
      </c>
      <c r="BQ344" s="212" t="n">
        <v>0</v>
      </c>
      <c r="BR344" s="212" t="n">
        <v>0</v>
      </c>
      <c r="BS344" s="212" t="n">
        <v>0</v>
      </c>
      <c r="BT344" s="212" t="n">
        <v>0</v>
      </c>
      <c r="BU344" s="212" t="n">
        <v>0</v>
      </c>
      <c r="BV344" s="212" t="n">
        <v>0</v>
      </c>
    </row>
    <row r="345" customFormat="false" ht="12.75" hidden="false" customHeight="false" outlineLevel="0" collapsed="false">
      <c r="G345" s="200" t="n">
        <v>47088</v>
      </c>
      <c r="J345" s="215" t="n">
        <v>0.069821652716141</v>
      </c>
      <c r="Z345" s="212" t="n">
        <v>0</v>
      </c>
      <c r="AA345" s="252" t="n">
        <v>0.305</v>
      </c>
      <c r="AB345" s="212" t="n">
        <v>0.3375</v>
      </c>
      <c r="AQ345" s="212" t="n">
        <v>1.19</v>
      </c>
      <c r="AR345" s="212" t="n">
        <v>0.005048</v>
      </c>
      <c r="AS345" s="212" t="n">
        <v>0</v>
      </c>
      <c r="AT345" s="212" t="n">
        <v>0</v>
      </c>
      <c r="AU345" s="212" t="n">
        <v>0</v>
      </c>
      <c r="AW345" s="212" t="n">
        <v>0</v>
      </c>
      <c r="AX345" s="212" t="n">
        <v>0</v>
      </c>
      <c r="AY345" s="212" t="n">
        <v>0</v>
      </c>
      <c r="AZ345" s="212" t="n">
        <v>0</v>
      </c>
      <c r="BA345" s="212" t="n">
        <v>0</v>
      </c>
      <c r="BH345" s="212" t="n">
        <v>-0.0299519</v>
      </c>
      <c r="BJ345" s="212" t="n">
        <v>0</v>
      </c>
      <c r="BN345" s="212" t="n">
        <v>0.8</v>
      </c>
      <c r="BQ345" s="212" t="n">
        <v>0</v>
      </c>
      <c r="BR345" s="212" t="n">
        <v>0</v>
      </c>
      <c r="BS345" s="212" t="n">
        <v>0</v>
      </c>
      <c r="BT345" s="212" t="n">
        <v>0</v>
      </c>
      <c r="BU345" s="212" t="n">
        <v>0</v>
      </c>
      <c r="BV345" s="212" t="n">
        <v>0</v>
      </c>
    </row>
    <row r="346" customFormat="false" ht="12.75" hidden="false" customHeight="false" outlineLevel="0" collapsed="false">
      <c r="G346" s="200" t="n">
        <v>47119</v>
      </c>
      <c r="J346" s="215" t="n">
        <v>0.069815428279625</v>
      </c>
      <c r="Z346" s="212" t="n">
        <v>0</v>
      </c>
      <c r="AA346" s="252" t="n">
        <v>0.305</v>
      </c>
      <c r="AB346" s="212" t="n">
        <v>0.4375</v>
      </c>
      <c r="AQ346" s="212" t="n">
        <v>1.525</v>
      </c>
      <c r="AR346" s="212" t="n">
        <v>0.0100448</v>
      </c>
      <c r="AS346" s="212" t="n">
        <v>0</v>
      </c>
      <c r="AT346" s="212" t="n">
        <v>0</v>
      </c>
      <c r="AU346" s="212" t="n">
        <v>0</v>
      </c>
      <c r="AW346" s="212" t="n">
        <v>0</v>
      </c>
      <c r="AX346" s="212" t="n">
        <v>0</v>
      </c>
      <c r="AY346" s="212" t="n">
        <v>0</v>
      </c>
      <c r="AZ346" s="212" t="n">
        <v>0</v>
      </c>
      <c r="BA346" s="212" t="n">
        <v>0</v>
      </c>
      <c r="BH346" s="212" t="n">
        <v>-0.0249551</v>
      </c>
      <c r="BJ346" s="212" t="n">
        <v>0</v>
      </c>
      <c r="BN346" s="212" t="n">
        <v>0.975</v>
      </c>
      <c r="BQ346" s="212" t="n">
        <v>0</v>
      </c>
      <c r="BR346" s="212" t="n">
        <v>0</v>
      </c>
      <c r="BS346" s="212" t="n">
        <v>0</v>
      </c>
      <c r="BT346" s="212" t="n">
        <v>0</v>
      </c>
      <c r="BU346" s="212" t="n">
        <v>0</v>
      </c>
      <c r="BV346" s="212" t="n">
        <v>0</v>
      </c>
    </row>
    <row r="347" customFormat="false" ht="12.75" hidden="false" customHeight="false" outlineLevel="0" collapsed="false">
      <c r="G347" s="200" t="n">
        <v>47150</v>
      </c>
      <c r="J347" s="215" t="n">
        <v>0.06980920384312</v>
      </c>
      <c r="Z347" s="212" t="n">
        <v>0</v>
      </c>
      <c r="AA347" s="252" t="n">
        <v>0.305</v>
      </c>
      <c r="AB347" s="212" t="n">
        <v>0.435</v>
      </c>
      <c r="AQ347" s="212" t="n">
        <v>1.455</v>
      </c>
      <c r="AR347" s="212" t="n">
        <v>0.0350425</v>
      </c>
      <c r="AS347" s="212" t="n">
        <v>0</v>
      </c>
      <c r="AT347" s="212" t="n">
        <v>0</v>
      </c>
      <c r="AU347" s="212" t="n">
        <v>0</v>
      </c>
      <c r="AW347" s="212" t="n">
        <v>0</v>
      </c>
      <c r="AX347" s="212" t="n">
        <v>0</v>
      </c>
      <c r="AY347" s="212" t="n">
        <v>0</v>
      </c>
      <c r="AZ347" s="212" t="n">
        <v>0</v>
      </c>
      <c r="BA347" s="212" t="n">
        <v>0</v>
      </c>
      <c r="BH347" s="212" t="n">
        <v>4.2577000000002E-005</v>
      </c>
      <c r="BJ347" s="212" t="n">
        <v>0</v>
      </c>
      <c r="BN347" s="212" t="n">
        <v>0.975</v>
      </c>
      <c r="BQ347" s="212" t="n">
        <v>0</v>
      </c>
      <c r="BR347" s="212" t="n">
        <v>0</v>
      </c>
      <c r="BS347" s="212" t="n">
        <v>0</v>
      </c>
      <c r="BT347" s="212" t="n">
        <v>0</v>
      </c>
      <c r="BU347" s="212" t="n">
        <v>0</v>
      </c>
      <c r="BV347" s="212" t="n">
        <v>0</v>
      </c>
    </row>
    <row r="348" customFormat="false" ht="12.75" hidden="false" customHeight="false" outlineLevel="0" collapsed="false">
      <c r="G348" s="200" t="n">
        <v>47178</v>
      </c>
      <c r="J348" s="215" t="n">
        <v>0.06980358177145</v>
      </c>
      <c r="Z348" s="212" t="n">
        <v>0</v>
      </c>
      <c r="AA348" s="252" t="n">
        <v>0.265</v>
      </c>
      <c r="AB348" s="212" t="n">
        <v>0.3025</v>
      </c>
      <c r="AQ348" s="212" t="n">
        <v>0.835</v>
      </c>
      <c r="AR348" s="212" t="n">
        <v>0.0450425</v>
      </c>
      <c r="AS348" s="212" t="n">
        <v>0</v>
      </c>
      <c r="AT348" s="212" t="n">
        <v>0</v>
      </c>
      <c r="AU348" s="212" t="n">
        <v>0</v>
      </c>
      <c r="AW348" s="212" t="n">
        <v>0</v>
      </c>
      <c r="AX348" s="212" t="n">
        <v>0</v>
      </c>
      <c r="AY348" s="212" t="n">
        <v>0</v>
      </c>
      <c r="AZ348" s="212" t="n">
        <v>0</v>
      </c>
      <c r="BA348" s="212" t="n">
        <v>0</v>
      </c>
      <c r="BH348" s="212" t="n">
        <v>0.0100425</v>
      </c>
      <c r="BJ348" s="212" t="n">
        <v>0</v>
      </c>
      <c r="BN348" s="212" t="n">
        <v>0.6075</v>
      </c>
      <c r="BQ348" s="212" t="n">
        <v>0</v>
      </c>
      <c r="BR348" s="212" t="n">
        <v>0</v>
      </c>
      <c r="BS348" s="212" t="n">
        <v>0</v>
      </c>
      <c r="BT348" s="212" t="n">
        <v>0</v>
      </c>
      <c r="BU348" s="212" t="n">
        <v>0</v>
      </c>
      <c r="BV348" s="212" t="n">
        <v>0</v>
      </c>
    </row>
    <row r="349" customFormat="false" ht="12.75" hidden="false" customHeight="false" outlineLevel="0" collapsed="false">
      <c r="G349" s="200" t="n">
        <v>47209</v>
      </c>
      <c r="J349" s="215" t="n">
        <v>0.06979735733497</v>
      </c>
      <c r="Z349" s="212" t="n">
        <v>0</v>
      </c>
      <c r="AA349" s="252" t="n">
        <v>0.195</v>
      </c>
      <c r="AB349" s="212" t="n">
        <v>0.25</v>
      </c>
      <c r="AQ349" s="212" t="n">
        <v>0.45</v>
      </c>
      <c r="AR349" s="212" t="n">
        <v>0.1049766</v>
      </c>
      <c r="AS349" s="212" t="n">
        <v>0</v>
      </c>
      <c r="AT349" s="212" t="n">
        <v>0</v>
      </c>
      <c r="AU349" s="212" t="n">
        <v>0</v>
      </c>
      <c r="AW349" s="212" t="n">
        <v>0</v>
      </c>
      <c r="AX349" s="212" t="n">
        <v>0</v>
      </c>
      <c r="AY349" s="212" t="n">
        <v>0</v>
      </c>
      <c r="AZ349" s="212" t="n">
        <v>0</v>
      </c>
      <c r="BA349" s="212" t="n">
        <v>0</v>
      </c>
      <c r="BH349" s="212" t="n">
        <v>0.0699766</v>
      </c>
      <c r="BJ349" s="212" t="n">
        <v>0</v>
      </c>
      <c r="BN349" s="212" t="n">
        <v>0.355</v>
      </c>
      <c r="BQ349" s="212" t="n">
        <v>0</v>
      </c>
      <c r="BR349" s="212" t="n">
        <v>0</v>
      </c>
      <c r="BS349" s="212" t="n">
        <v>0</v>
      </c>
      <c r="BT349" s="212" t="n">
        <v>0</v>
      </c>
      <c r="BU349" s="212" t="n">
        <v>0</v>
      </c>
      <c r="BV349" s="212" t="n">
        <v>0</v>
      </c>
    </row>
    <row r="350" customFormat="false" ht="12.75" hidden="false" customHeight="false" outlineLevel="0" collapsed="false">
      <c r="G350" s="200" t="n">
        <v>47239</v>
      </c>
      <c r="J350" s="215" t="n">
        <v>0.069791333686776</v>
      </c>
      <c r="Z350" s="212" t="n">
        <v>0</v>
      </c>
      <c r="AA350" s="252" t="n">
        <v>0.1825</v>
      </c>
      <c r="AB350" s="212" t="n">
        <v>0.2025</v>
      </c>
      <c r="AQ350" s="212" t="n">
        <v>0.405</v>
      </c>
      <c r="AR350" s="212" t="n">
        <v>0.1049681</v>
      </c>
      <c r="AS350" s="212" t="n">
        <v>0</v>
      </c>
      <c r="AT350" s="212" t="n">
        <v>0</v>
      </c>
      <c r="AU350" s="212" t="n">
        <v>0</v>
      </c>
      <c r="AW350" s="212" t="n">
        <v>0</v>
      </c>
      <c r="AX350" s="212" t="n">
        <v>0</v>
      </c>
      <c r="AY350" s="212" t="n">
        <v>0</v>
      </c>
      <c r="AZ350" s="212" t="n">
        <v>0</v>
      </c>
      <c r="BA350" s="212" t="n">
        <v>0</v>
      </c>
      <c r="BH350" s="212" t="n">
        <v>0.0699681</v>
      </c>
      <c r="BJ350" s="212" t="n">
        <v>0</v>
      </c>
      <c r="BN350" s="212" t="n">
        <v>0.2875</v>
      </c>
      <c r="BQ350" s="212" t="n">
        <v>0</v>
      </c>
      <c r="BR350" s="212" t="n">
        <v>0</v>
      </c>
      <c r="BS350" s="212" t="n">
        <v>0</v>
      </c>
      <c r="BT350" s="212" t="n">
        <v>0</v>
      </c>
      <c r="BU350" s="212" t="n">
        <v>0</v>
      </c>
      <c r="BV350" s="212" t="n">
        <v>0</v>
      </c>
    </row>
    <row r="351" customFormat="false" ht="12.75" hidden="false" customHeight="false" outlineLevel="0" collapsed="false">
      <c r="G351" s="200" t="n">
        <v>47270</v>
      </c>
      <c r="J351" s="215" t="n">
        <v>0.069785109250322</v>
      </c>
      <c r="Z351" s="212" t="n">
        <v>0</v>
      </c>
      <c r="AA351" s="252" t="n">
        <v>0.1825</v>
      </c>
      <c r="AB351" s="212" t="n">
        <v>0.2025</v>
      </c>
      <c r="AQ351" s="212" t="n">
        <v>0.395</v>
      </c>
      <c r="AR351" s="212" t="n">
        <v>0.1049681</v>
      </c>
      <c r="AS351" s="212" t="n">
        <v>0</v>
      </c>
      <c r="AT351" s="212" t="n">
        <v>0</v>
      </c>
      <c r="AU351" s="212" t="n">
        <v>0</v>
      </c>
      <c r="AW351" s="212" t="n">
        <v>0</v>
      </c>
      <c r="AX351" s="212" t="n">
        <v>0</v>
      </c>
      <c r="AY351" s="212" t="n">
        <v>0</v>
      </c>
      <c r="AZ351" s="212" t="n">
        <v>0</v>
      </c>
      <c r="BA351" s="212" t="n">
        <v>0</v>
      </c>
      <c r="BH351" s="212" t="n">
        <v>0.0699681</v>
      </c>
      <c r="BJ351" s="212" t="n">
        <v>0</v>
      </c>
      <c r="BN351" s="212" t="n">
        <v>0.2875</v>
      </c>
      <c r="BQ351" s="212" t="n">
        <v>0</v>
      </c>
      <c r="BR351" s="212" t="n">
        <v>0</v>
      </c>
      <c r="BS351" s="212" t="n">
        <v>0</v>
      </c>
      <c r="BT351" s="212" t="n">
        <v>0</v>
      </c>
      <c r="BU351" s="212" t="n">
        <v>0</v>
      </c>
      <c r="BV351" s="212" t="n">
        <v>0</v>
      </c>
    </row>
    <row r="352" customFormat="false" ht="12.75" hidden="false" customHeight="false" outlineLevel="0" collapsed="false">
      <c r="J352" s="215" t="n">
        <v>0.069779085602153</v>
      </c>
      <c r="Z352" s="212" t="n">
        <v>0</v>
      </c>
      <c r="AA352" s="252" t="n">
        <v>0.1825</v>
      </c>
      <c r="AB352" s="212" t="n">
        <v>0.215</v>
      </c>
      <c r="AQ352" s="212" t="n">
        <v>0.43</v>
      </c>
      <c r="AR352" s="212" t="n">
        <v>0.1049681</v>
      </c>
      <c r="AS352" s="212" t="n">
        <v>0</v>
      </c>
      <c r="AT352" s="212" t="n">
        <v>0</v>
      </c>
      <c r="AU352" s="212" t="n">
        <v>0</v>
      </c>
      <c r="AW352" s="212" t="n">
        <v>0</v>
      </c>
      <c r="AX352" s="212" t="n">
        <v>0</v>
      </c>
      <c r="AY352" s="212" t="n">
        <v>0</v>
      </c>
      <c r="AZ352" s="212" t="n">
        <v>0</v>
      </c>
      <c r="BA352" s="212" t="n">
        <v>0</v>
      </c>
      <c r="BH352" s="212" t="n">
        <v>0.0699681</v>
      </c>
      <c r="BJ352" s="212" t="n">
        <v>0</v>
      </c>
      <c r="BN352" s="212" t="n">
        <v>0.3</v>
      </c>
      <c r="BQ352" s="212" t="n">
        <v>0</v>
      </c>
      <c r="BR352" s="212" t="n">
        <v>0</v>
      </c>
      <c r="BS352" s="212" t="n">
        <v>0</v>
      </c>
      <c r="BT352" s="212" t="n">
        <v>0</v>
      </c>
      <c r="BU352" s="212" t="n">
        <v>0</v>
      </c>
      <c r="BV352" s="212" t="n">
        <v>0</v>
      </c>
    </row>
    <row r="353" customFormat="false" ht="12.75" hidden="false" customHeight="false" outlineLevel="0" collapsed="false">
      <c r="J353" s="215" t="n">
        <v>0.069772861165723</v>
      </c>
      <c r="Z353" s="212" t="n">
        <v>0</v>
      </c>
      <c r="AA353" s="252" t="n">
        <v>0.1825</v>
      </c>
      <c r="AB353" s="212" t="n">
        <v>0.215</v>
      </c>
      <c r="AQ353" s="212" t="n">
        <v>0.495</v>
      </c>
      <c r="AR353" s="212" t="n">
        <v>0.1049681</v>
      </c>
      <c r="AS353" s="212" t="n">
        <v>0</v>
      </c>
      <c r="AT353" s="212" t="n">
        <v>0</v>
      </c>
      <c r="AU353" s="212" t="n">
        <v>0</v>
      </c>
      <c r="AW353" s="212" t="n">
        <v>0</v>
      </c>
      <c r="AX353" s="212" t="n">
        <v>0</v>
      </c>
      <c r="AY353" s="212" t="n">
        <v>0</v>
      </c>
      <c r="AZ353" s="212" t="n">
        <v>0</v>
      </c>
      <c r="BA353" s="212" t="n">
        <v>0</v>
      </c>
      <c r="BH353" s="212" t="n">
        <v>0.0699681</v>
      </c>
      <c r="BJ353" s="212" t="n">
        <v>0</v>
      </c>
      <c r="BN353" s="212" t="n">
        <v>0.3</v>
      </c>
      <c r="BQ353" s="212" t="n">
        <v>0</v>
      </c>
      <c r="BR353" s="212" t="n">
        <v>0</v>
      </c>
      <c r="BS353" s="212" t="n">
        <v>0</v>
      </c>
      <c r="BT353" s="212" t="n">
        <v>0</v>
      </c>
      <c r="BU353" s="212" t="n">
        <v>0</v>
      </c>
      <c r="BV353" s="212" t="n">
        <v>0</v>
      </c>
    </row>
    <row r="354" customFormat="false" ht="12.75" hidden="false" customHeight="false" outlineLevel="0" collapsed="false">
      <c r="J354" s="215" t="n">
        <v>0.069766636729307</v>
      </c>
      <c r="Z354" s="212" t="n">
        <v>0</v>
      </c>
      <c r="AA354" s="252" t="n">
        <v>0.1825</v>
      </c>
      <c r="AB354" s="212" t="n">
        <v>0.195</v>
      </c>
      <c r="AQ354" s="212" t="n">
        <v>0.395</v>
      </c>
      <c r="AR354" s="212" t="n">
        <v>0.1049681</v>
      </c>
      <c r="AS354" s="212" t="n">
        <v>0</v>
      </c>
      <c r="AT354" s="212" t="n">
        <v>0</v>
      </c>
      <c r="AU354" s="212" t="n">
        <v>0</v>
      </c>
      <c r="AW354" s="212" t="n">
        <v>0</v>
      </c>
      <c r="AX354" s="212" t="n">
        <v>0</v>
      </c>
      <c r="AY354" s="212" t="n">
        <v>0</v>
      </c>
      <c r="AZ354" s="212" t="n">
        <v>0</v>
      </c>
      <c r="BA354" s="212" t="n">
        <v>0</v>
      </c>
      <c r="BH354" s="212" t="n">
        <v>0.0699681</v>
      </c>
      <c r="BJ354" s="212" t="n">
        <v>0</v>
      </c>
      <c r="BN354" s="212" t="n">
        <v>0.29</v>
      </c>
      <c r="BQ354" s="212" t="n">
        <v>0</v>
      </c>
      <c r="BR354" s="212" t="n">
        <v>0</v>
      </c>
      <c r="BS354" s="212" t="n">
        <v>0</v>
      </c>
      <c r="BT354" s="212" t="n">
        <v>0</v>
      </c>
      <c r="BU354" s="212" t="n">
        <v>0</v>
      </c>
      <c r="BV354" s="212" t="n">
        <v>0</v>
      </c>
    </row>
    <row r="355" customFormat="false" ht="12.75" hidden="false" customHeight="false" outlineLevel="0" collapsed="false">
      <c r="J355" s="215" t="n">
        <v>0.069760613081174</v>
      </c>
      <c r="Z355" s="212" t="n">
        <v>0</v>
      </c>
      <c r="AA355" s="252" t="n">
        <v>0.1875</v>
      </c>
      <c r="AB355" s="212" t="n">
        <v>0.215</v>
      </c>
      <c r="AQ355" s="212" t="n">
        <v>0.461</v>
      </c>
      <c r="AR355" s="212" t="n">
        <v>0.1049681</v>
      </c>
      <c r="AS355" s="212" t="n">
        <v>0</v>
      </c>
      <c r="AT355" s="212" t="n">
        <v>0</v>
      </c>
      <c r="AU355" s="212" t="n">
        <v>0</v>
      </c>
      <c r="AW355" s="212" t="n">
        <v>0</v>
      </c>
      <c r="AX355" s="212" t="n">
        <v>0</v>
      </c>
      <c r="AY355" s="212" t="n">
        <v>0</v>
      </c>
      <c r="AZ355" s="212" t="n">
        <v>0</v>
      </c>
      <c r="BA355" s="212" t="n">
        <v>0</v>
      </c>
      <c r="BH355" s="212" t="n">
        <v>0.0699681</v>
      </c>
      <c r="BJ355" s="212" t="n">
        <v>0</v>
      </c>
      <c r="BN355" s="212" t="n">
        <v>0.3625</v>
      </c>
      <c r="BQ355" s="212" t="n">
        <v>0</v>
      </c>
      <c r="BR355" s="212" t="n">
        <v>0</v>
      </c>
      <c r="BS355" s="212" t="n">
        <v>0</v>
      </c>
      <c r="BT355" s="212" t="n">
        <v>0</v>
      </c>
      <c r="BU355" s="212" t="n">
        <v>0</v>
      </c>
      <c r="BV355" s="212" t="n">
        <v>0</v>
      </c>
    </row>
    <row r="356" customFormat="false" ht="12.75" hidden="false" customHeight="false" outlineLevel="0" collapsed="false">
      <c r="J356" s="215" t="n">
        <v>0.069754388644783</v>
      </c>
      <c r="Z356" s="212" t="n">
        <v>0</v>
      </c>
      <c r="AA356" s="252" t="n">
        <v>0.27</v>
      </c>
      <c r="AB356" s="212" t="n">
        <v>0.2875</v>
      </c>
      <c r="AQ356" s="212" t="n">
        <v>0.7675</v>
      </c>
      <c r="AR356" s="212" t="n">
        <v>0.0250112</v>
      </c>
      <c r="AS356" s="212" t="n">
        <v>0</v>
      </c>
      <c r="AT356" s="212" t="n">
        <v>0</v>
      </c>
      <c r="AU356" s="212" t="n">
        <v>0</v>
      </c>
      <c r="AW356" s="212" t="n">
        <v>0</v>
      </c>
      <c r="AX356" s="212" t="n">
        <v>0</v>
      </c>
      <c r="AY356" s="212" t="n">
        <v>0</v>
      </c>
      <c r="AZ356" s="212" t="n">
        <v>0</v>
      </c>
      <c r="BA356" s="212" t="n">
        <v>0</v>
      </c>
      <c r="BH356" s="212" t="n">
        <v>-0.0099887</v>
      </c>
      <c r="BJ356" s="212" t="n">
        <v>0</v>
      </c>
      <c r="BN356" s="212" t="n">
        <v>0.465</v>
      </c>
      <c r="BQ356" s="212" t="n">
        <v>0</v>
      </c>
      <c r="BR356" s="212" t="n">
        <v>0</v>
      </c>
      <c r="BS356" s="212" t="n">
        <v>0</v>
      </c>
      <c r="BT356" s="212" t="n">
        <v>0</v>
      </c>
      <c r="BU356" s="212" t="n">
        <v>0</v>
      </c>
      <c r="BV356" s="212" t="n">
        <v>0</v>
      </c>
    </row>
    <row r="357" customFormat="false" ht="12.75" hidden="false" customHeight="false" outlineLevel="0" collapsed="false">
      <c r="J357" s="215" t="n">
        <v>0.069748364996674</v>
      </c>
      <c r="Z357" s="212" t="n">
        <v>0</v>
      </c>
      <c r="AA357" s="252" t="n">
        <v>0.305</v>
      </c>
      <c r="AB357" s="212" t="n">
        <v>0.3375</v>
      </c>
      <c r="AQ357" s="212" t="n">
        <v>1.19</v>
      </c>
      <c r="AR357" s="212" t="n">
        <v>0.010048</v>
      </c>
      <c r="AS357" s="212" t="n">
        <v>0</v>
      </c>
      <c r="AT357" s="212" t="n">
        <v>0</v>
      </c>
      <c r="AU357" s="212" t="n">
        <v>0</v>
      </c>
      <c r="AW357" s="212" t="n">
        <v>0</v>
      </c>
      <c r="AX357" s="212" t="n">
        <v>0</v>
      </c>
      <c r="AY357" s="212" t="n">
        <v>0</v>
      </c>
      <c r="AZ357" s="212" t="n">
        <v>0</v>
      </c>
      <c r="BA357" s="212" t="n">
        <v>0</v>
      </c>
      <c r="BH357" s="212" t="n">
        <v>-0.0249519</v>
      </c>
      <c r="BJ357" s="212" t="n">
        <v>0</v>
      </c>
      <c r="BN357" s="212" t="n">
        <v>0.8</v>
      </c>
      <c r="BQ357" s="212" t="n">
        <v>0</v>
      </c>
      <c r="BR357" s="212" t="n">
        <v>0</v>
      </c>
      <c r="BS357" s="212" t="n">
        <v>0</v>
      </c>
      <c r="BT357" s="212" t="n">
        <v>0</v>
      </c>
      <c r="BU357" s="212" t="n">
        <v>0</v>
      </c>
      <c r="BV357" s="212" t="n">
        <v>0</v>
      </c>
    </row>
    <row r="358" customFormat="false" ht="12.75" hidden="false" customHeight="false" outlineLevel="0" collapsed="false">
      <c r="J358" s="215" t="n">
        <v>0.069742140560308</v>
      </c>
      <c r="AA358" s="252"/>
      <c r="BQ358" s="212" t="n">
        <v>0</v>
      </c>
      <c r="BR358" s="212" t="n">
        <v>0</v>
      </c>
      <c r="BS358" s="212" t="n">
        <v>0</v>
      </c>
      <c r="BT358" s="212" t="n">
        <v>0</v>
      </c>
      <c r="BU358" s="212" t="n">
        <v>0</v>
      </c>
      <c r="BV358" s="212" t="n">
        <v>0</v>
      </c>
    </row>
    <row r="359" customFormat="false" ht="12.75" hidden="false" customHeight="false" outlineLevel="0" collapsed="false">
      <c r="J359" s="215" t="n">
        <v>0.069735916123955</v>
      </c>
      <c r="AA359" s="252"/>
      <c r="BQ359" s="212" t="n">
        <v>0</v>
      </c>
      <c r="BR359" s="212" t="n">
        <v>0</v>
      </c>
      <c r="BS359" s="212" t="n">
        <v>0</v>
      </c>
      <c r="BT359" s="212" t="n">
        <v>0</v>
      </c>
      <c r="BU359" s="212" t="n">
        <v>0</v>
      </c>
      <c r="BV359" s="212" t="n">
        <v>0</v>
      </c>
    </row>
    <row r="360" customFormat="false" ht="12.75" hidden="false" customHeight="false" outlineLevel="0" collapsed="false">
      <c r="J360" s="215" t="n">
        <v>0.069730294052421</v>
      </c>
      <c r="AA360" s="252"/>
      <c r="BQ360" s="212" t="n">
        <v>0</v>
      </c>
      <c r="BR360" s="212" t="n">
        <v>0</v>
      </c>
      <c r="BS360" s="212" t="n">
        <v>0</v>
      </c>
      <c r="BT360" s="212" t="n">
        <v>0</v>
      </c>
      <c r="BU360" s="212" t="n">
        <v>0</v>
      </c>
      <c r="BV360" s="212" t="n">
        <v>0</v>
      </c>
    </row>
    <row r="361" customFormat="false" ht="12.75" hidden="false" customHeight="false" outlineLevel="0" collapsed="false">
      <c r="J361" s="215" t="n">
        <v>0.069724069616092</v>
      </c>
      <c r="AA361" s="252"/>
    </row>
    <row r="362" customFormat="false" ht="12.75" hidden="false" customHeight="false" outlineLevel="0" collapsed="false">
      <c r="J362" s="215" t="n">
        <v>0.069718045968044</v>
      </c>
    </row>
    <row r="363" customFormat="false" ht="12.75" hidden="false" customHeight="false" outlineLevel="0" collapsed="false">
      <c r="J363" s="215" t="n">
        <v>0.069711821531741</v>
      </c>
    </row>
    <row r="364" customFormat="false" ht="12.75" hidden="false" customHeight="false" outlineLevel="0" collapsed="false">
      <c r="J364" s="215" t="n">
        <v>0.069705797883717</v>
      </c>
    </row>
    <row r="365" customFormat="false" ht="12.75" hidden="false" customHeight="false" outlineLevel="0" collapsed="false">
      <c r="J365" s="215" t="n">
        <v>0.069699573447438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V1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4" topLeftCell="BM5" activePane="bottomLeft" state="frozen"/>
      <selection pane="topLeft" activeCell="A1" activeCellId="0" sqref="A1"/>
      <selection pane="bottomLeft" activeCell="D5" activeCellId="0" sqref="D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50" width="9.14"/>
    <col collapsed="false" customWidth="true" hidden="false" outlineLevel="0" max="3" min="2" style="51" width="9.14"/>
    <col collapsed="false" customWidth="true" hidden="false" outlineLevel="0" max="4" min="4" style="52" width="11.99"/>
    <col collapsed="false" customWidth="true" hidden="false" outlineLevel="0" max="5" min="5" style="53" width="10.56"/>
    <col collapsed="false" customWidth="true" hidden="false" outlineLevel="0" max="7" min="6" style="27" width="9.14"/>
    <col collapsed="false" customWidth="true" hidden="false" outlineLevel="0" max="8" min="8" style="54" width="9.14"/>
    <col collapsed="false" customWidth="true" hidden="false" outlineLevel="0" max="53" min="9" style="27" width="9.14"/>
  </cols>
  <sheetData>
    <row r="1" customFormat="false" ht="12.75" hidden="false" customHeight="false" outlineLevel="0" collapsed="false">
      <c r="E1" s="53" t="n">
        <v>0.6</v>
      </c>
      <c r="F1" s="27" t="n">
        <f aca="false">SQRT(365)</f>
        <v>19.1049731745428</v>
      </c>
      <c r="G1" s="27" t="n">
        <f aca="false">SQRT(255)</f>
        <v>15.9687194226713</v>
      </c>
      <c r="L1" s="50" t="n">
        <f aca="false">M2-L2</f>
        <v>31</v>
      </c>
      <c r="M1" s="50" t="n">
        <f aca="false">N2-M2</f>
        <v>30</v>
      </c>
      <c r="N1" s="50" t="n">
        <f aca="false">O2-N2</f>
        <v>31</v>
      </c>
      <c r="O1" s="50" t="n">
        <f aca="false">P2-O2</f>
        <v>31</v>
      </c>
      <c r="P1" s="50" t="n">
        <f aca="false">Q2-P2</f>
        <v>28</v>
      </c>
      <c r="Q1" s="50" t="n">
        <v>31</v>
      </c>
      <c r="R1" s="50" t="n">
        <v>30</v>
      </c>
      <c r="S1" s="50" t="n">
        <v>31</v>
      </c>
      <c r="T1" s="50" t="n">
        <v>30</v>
      </c>
      <c r="U1" s="50" t="n">
        <v>31</v>
      </c>
      <c r="V1" s="50" t="n">
        <v>31</v>
      </c>
      <c r="W1" s="50" t="n">
        <v>30</v>
      </c>
      <c r="X1" s="50" t="n">
        <v>31</v>
      </c>
      <c r="Y1" s="50" t="n">
        <v>30</v>
      </c>
      <c r="Z1" s="50" t="n">
        <v>31</v>
      </c>
      <c r="AA1" s="50" t="n">
        <v>31</v>
      </c>
      <c r="AB1" s="27" t="n">
        <v>28</v>
      </c>
      <c r="AC1" s="27" t="n">
        <v>31</v>
      </c>
      <c r="AD1" s="27" t="n">
        <v>30</v>
      </c>
      <c r="AE1" s="27" t="n">
        <v>31</v>
      </c>
      <c r="AF1" s="27" t="n">
        <v>30</v>
      </c>
      <c r="AG1" s="27" t="n">
        <v>31</v>
      </c>
      <c r="AH1" s="27" t="n">
        <v>31</v>
      </c>
      <c r="AI1" s="27" t="n">
        <v>30</v>
      </c>
      <c r="AJ1" s="27" t="n">
        <v>31</v>
      </c>
      <c r="AK1" s="27" t="n">
        <v>30</v>
      </c>
      <c r="AL1" s="27" t="n">
        <v>31</v>
      </c>
      <c r="AM1" s="27" t="n">
        <v>31</v>
      </c>
      <c r="AN1" s="27" t="n">
        <v>28</v>
      </c>
    </row>
    <row r="2" customFormat="false" ht="12.75" hidden="false" customHeight="false" outlineLevel="0" collapsed="false">
      <c r="F2" s="27" t="n">
        <f aca="false">$E1/F1</f>
        <v>0.0314054353554128</v>
      </c>
      <c r="G2" s="27" t="n">
        <f aca="false">$E1/G1</f>
        <v>0.037573457465109</v>
      </c>
      <c r="L2" s="55" t="n">
        <v>36800</v>
      </c>
      <c r="M2" s="55" t="n">
        <v>36831</v>
      </c>
      <c r="N2" s="55" t="n">
        <v>36861</v>
      </c>
      <c r="O2" s="55" t="n">
        <v>36892</v>
      </c>
      <c r="P2" s="55" t="n">
        <v>36923</v>
      </c>
      <c r="Q2" s="55" t="n">
        <v>36951</v>
      </c>
      <c r="R2" s="55" t="n">
        <v>36982</v>
      </c>
      <c r="S2" s="55" t="n">
        <v>37012</v>
      </c>
      <c r="T2" s="55" t="n">
        <v>37043</v>
      </c>
      <c r="U2" s="55" t="n">
        <v>37073</v>
      </c>
      <c r="V2" s="55" t="n">
        <v>37104</v>
      </c>
      <c r="W2" s="55" t="n">
        <v>37135</v>
      </c>
      <c r="X2" s="55" t="n">
        <v>37165</v>
      </c>
      <c r="Y2" s="55" t="n">
        <v>37196</v>
      </c>
      <c r="Z2" s="55" t="n">
        <v>37226</v>
      </c>
      <c r="AA2" s="55" t="n">
        <v>37257</v>
      </c>
      <c r="AB2" s="55" t="n">
        <v>37288</v>
      </c>
      <c r="AC2" s="55" t="n">
        <v>37316</v>
      </c>
      <c r="AD2" s="55" t="n">
        <v>37347</v>
      </c>
      <c r="AE2" s="55" t="n">
        <v>37377</v>
      </c>
      <c r="AF2" s="55" t="n">
        <v>37408</v>
      </c>
      <c r="AG2" s="55" t="n">
        <v>37438</v>
      </c>
      <c r="AH2" s="55" t="n">
        <v>37469</v>
      </c>
      <c r="AI2" s="55" t="n">
        <v>37500</v>
      </c>
      <c r="AJ2" s="55" t="n">
        <v>37530</v>
      </c>
      <c r="AK2" s="55" t="n">
        <v>37561</v>
      </c>
      <c r="AL2" s="55" t="n">
        <v>37591</v>
      </c>
      <c r="AM2" s="34" t="n">
        <v>37622</v>
      </c>
      <c r="AN2" s="34" t="n">
        <v>37653</v>
      </c>
      <c r="AO2" s="34" t="n">
        <v>37681</v>
      </c>
      <c r="AP2" s="34" t="n">
        <v>37712</v>
      </c>
      <c r="AQ2" s="34" t="n">
        <v>37742</v>
      </c>
      <c r="AR2" s="34" t="n">
        <v>37773</v>
      </c>
      <c r="AS2" s="34" t="n">
        <v>37803</v>
      </c>
      <c r="AT2" s="34" t="n">
        <v>37834</v>
      </c>
      <c r="AU2" s="34" t="n">
        <v>37865</v>
      </c>
      <c r="AV2" s="34" t="n">
        <v>37895</v>
      </c>
      <c r="AW2" s="34" t="n">
        <v>37926</v>
      </c>
      <c r="AX2" s="34" t="n">
        <v>37956</v>
      </c>
      <c r="AY2" s="34" t="n">
        <v>37987</v>
      </c>
      <c r="AZ2" s="34" t="n">
        <v>38018</v>
      </c>
      <c r="BA2" s="34" t="n">
        <v>38047</v>
      </c>
      <c r="BB2" s="34" t="n">
        <v>38078</v>
      </c>
      <c r="BC2" s="34" t="n">
        <v>38108</v>
      </c>
      <c r="BD2" s="34" t="n">
        <v>38139</v>
      </c>
      <c r="BE2" s="34" t="n">
        <v>38169</v>
      </c>
      <c r="BF2" s="34" t="n">
        <v>38200</v>
      </c>
      <c r="BG2" s="34" t="n">
        <v>38231</v>
      </c>
      <c r="BH2" s="34" t="n">
        <v>38261</v>
      </c>
      <c r="BI2" s="34" t="n">
        <v>38292</v>
      </c>
      <c r="BJ2" s="34" t="n">
        <v>38322</v>
      </c>
      <c r="BK2" s="34" t="n">
        <v>38353</v>
      </c>
      <c r="BL2" s="34" t="n">
        <v>38384</v>
      </c>
      <c r="BM2" s="34" t="n">
        <v>38412</v>
      </c>
      <c r="BN2" s="34" t="n">
        <v>38443</v>
      </c>
      <c r="BO2" s="34" t="n">
        <v>38473</v>
      </c>
      <c r="BP2" s="34" t="n">
        <v>38504</v>
      </c>
      <c r="BQ2" s="34" t="n">
        <v>38534</v>
      </c>
      <c r="BR2" s="34" t="n">
        <v>38565</v>
      </c>
      <c r="BS2" s="34" t="n">
        <v>38596</v>
      </c>
      <c r="BT2" s="34" t="n">
        <v>38626</v>
      </c>
      <c r="BU2" s="34" t="n">
        <v>38657</v>
      </c>
      <c r="BV2" s="34" t="n">
        <v>38687</v>
      </c>
    </row>
    <row r="3" customFormat="false" ht="12.75" hidden="false" customHeight="false" outlineLevel="0" collapsed="false">
      <c r="A3" s="50" t="s">
        <v>50</v>
      </c>
      <c r="L3" s="56" t="n">
        <f aca="false">IF($B3&lt;=L$2,IF($C3&gt;=L$2,($D3*L$1)/10000,0),0)</f>
        <v>0</v>
      </c>
      <c r="M3" s="56" t="n">
        <f aca="false">IF($B3&lt;=M$2,IF($C3&gt;=M$2,($D3*M$1)/10000,0),0)</f>
        <v>0</v>
      </c>
      <c r="N3" s="56" t="n">
        <f aca="false">IF($B3&lt;=N$2,IF($C3&gt;=N$2,($D3*N$1)/10000,0),0)</f>
        <v>0</v>
      </c>
      <c r="O3" s="56" t="n">
        <f aca="false">IF($B3&lt;=O$2,IF($C3&gt;=O$2,($D3*O$1)/10000,0),0)</f>
        <v>0</v>
      </c>
      <c r="P3" s="56" t="n">
        <f aca="false">IF($B3&lt;=P$2,IF($C3&gt;=P$2,($D3*P$1)/10000,0),0)</f>
        <v>0</v>
      </c>
      <c r="Q3" s="56" t="n">
        <f aca="false">IF($B3&lt;=Q$2,IF($C3&gt;=Q$2,($D3*Q$1)/10000,0),0)</f>
        <v>0</v>
      </c>
    </row>
    <row r="4" customFormat="false" ht="13.5" hidden="false" customHeight="false" outlineLevel="0" collapsed="false">
      <c r="A4" s="57" t="s">
        <v>51</v>
      </c>
      <c r="B4" s="58" t="s">
        <v>52</v>
      </c>
      <c r="C4" s="58" t="s">
        <v>53</v>
      </c>
      <c r="D4" s="59" t="s">
        <v>37</v>
      </c>
      <c r="E4" s="60" t="s">
        <v>54</v>
      </c>
      <c r="F4" s="61" t="s">
        <v>55</v>
      </c>
      <c r="G4" s="61" t="s">
        <v>56</v>
      </c>
      <c r="H4" s="62" t="s">
        <v>57</v>
      </c>
      <c r="I4" s="61" t="s">
        <v>58</v>
      </c>
      <c r="J4" s="61" t="s">
        <v>59</v>
      </c>
      <c r="K4" s="61" t="s">
        <v>56</v>
      </c>
      <c r="L4" s="63" t="s">
        <v>60</v>
      </c>
      <c r="M4" s="63" t="s">
        <v>61</v>
      </c>
      <c r="N4" s="63" t="s">
        <v>62</v>
      </c>
      <c r="O4" s="63" t="s">
        <v>63</v>
      </c>
      <c r="P4" s="63" t="s">
        <v>64</v>
      </c>
      <c r="Q4" s="63" t="s">
        <v>65</v>
      </c>
      <c r="R4" s="63" t="s">
        <v>66</v>
      </c>
      <c r="S4" s="63" t="s">
        <v>67</v>
      </c>
      <c r="T4" s="63" t="s">
        <v>68</v>
      </c>
      <c r="U4" s="63" t="s">
        <v>69</v>
      </c>
      <c r="V4" s="63" t="s">
        <v>70</v>
      </c>
      <c r="W4" s="63" t="s">
        <v>71</v>
      </c>
      <c r="X4" s="63" t="s">
        <v>72</v>
      </c>
      <c r="Y4" s="63" t="s">
        <v>73</v>
      </c>
      <c r="Z4" s="63" t="s">
        <v>74</v>
      </c>
      <c r="AA4" s="63" t="s">
        <v>75</v>
      </c>
      <c r="AB4" s="63" t="s">
        <v>76</v>
      </c>
      <c r="AC4" s="63" t="s">
        <v>77</v>
      </c>
      <c r="AD4" s="63" t="s">
        <v>78</v>
      </c>
      <c r="AE4" s="63" t="s">
        <v>79</v>
      </c>
      <c r="AF4" s="63" t="s">
        <v>80</v>
      </c>
      <c r="AG4" s="63" t="s">
        <v>81</v>
      </c>
      <c r="AH4" s="63" t="s">
        <v>82</v>
      </c>
      <c r="AI4" s="63" t="s">
        <v>83</v>
      </c>
      <c r="AJ4" s="63" t="s">
        <v>84</v>
      </c>
      <c r="AK4" s="63" t="s">
        <v>85</v>
      </c>
      <c r="AL4" s="63" t="s">
        <v>86</v>
      </c>
      <c r="AM4" s="63" t="s">
        <v>87</v>
      </c>
      <c r="AN4" s="63" t="s">
        <v>88</v>
      </c>
      <c r="AO4" s="63" t="s">
        <v>89</v>
      </c>
      <c r="AP4" s="63" t="s">
        <v>90</v>
      </c>
      <c r="AQ4" s="63" t="s">
        <v>91</v>
      </c>
      <c r="AR4" s="63" t="s">
        <v>92</v>
      </c>
      <c r="AS4" s="63" t="s">
        <v>93</v>
      </c>
      <c r="AT4" s="63" t="s">
        <v>94</v>
      </c>
      <c r="AU4" s="63" t="s">
        <v>95</v>
      </c>
      <c r="AV4" s="63" t="s">
        <v>96</v>
      </c>
      <c r="AW4" s="63" t="s">
        <v>97</v>
      </c>
      <c r="AX4" s="63" t="s">
        <v>98</v>
      </c>
      <c r="AY4" s="63" t="s">
        <v>99</v>
      </c>
      <c r="AZ4" s="63" t="s">
        <v>100</v>
      </c>
      <c r="BA4" s="63" t="s">
        <v>101</v>
      </c>
      <c r="BB4" s="63" t="s">
        <v>102</v>
      </c>
      <c r="BC4" s="63" t="s">
        <v>103</v>
      </c>
      <c r="BD4" s="63" t="s">
        <v>104</v>
      </c>
      <c r="BE4" s="63" t="s">
        <v>105</v>
      </c>
      <c r="BF4" s="63" t="s">
        <v>106</v>
      </c>
      <c r="BG4" s="63" t="s">
        <v>107</v>
      </c>
      <c r="BH4" s="63" t="s">
        <v>108</v>
      </c>
      <c r="BI4" s="63" t="s">
        <v>109</v>
      </c>
      <c r="BJ4" s="63" t="s">
        <v>110</v>
      </c>
      <c r="BK4" s="63" t="s">
        <v>111</v>
      </c>
      <c r="BL4" s="63" t="s">
        <v>112</v>
      </c>
      <c r="BM4" s="63" t="s">
        <v>113</v>
      </c>
      <c r="BN4" s="63" t="s">
        <v>114</v>
      </c>
      <c r="BO4" s="63" t="s">
        <v>115</v>
      </c>
      <c r="BP4" s="63" t="s">
        <v>116</v>
      </c>
      <c r="BQ4" s="63" t="s">
        <v>117</v>
      </c>
      <c r="BR4" s="63" t="s">
        <v>118</v>
      </c>
      <c r="BS4" s="63" t="s">
        <v>119</v>
      </c>
      <c r="BT4" s="63" t="s">
        <v>120</v>
      </c>
      <c r="BU4" s="63" t="s">
        <v>121</v>
      </c>
      <c r="BV4" s="63" t="s">
        <v>122</v>
      </c>
    </row>
    <row r="5" customFormat="false" ht="13.5" hidden="false" customHeight="false" outlineLevel="0" collapsed="false"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</row>
    <row r="6" customFormat="false" ht="12.75" hidden="false" customHeight="false" outlineLevel="0" collapsed="false"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</row>
    <row r="7" customFormat="false" ht="12.75" hidden="false" customHeight="false" outlineLevel="0" collapsed="false"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</row>
    <row r="8" customFormat="false" ht="12.75" hidden="false" customHeight="false" outlineLevel="0" collapsed="false">
      <c r="A8" s="50" t="s">
        <v>123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</row>
    <row r="9" customFormat="false" ht="12.75" hidden="false" customHeight="false" outlineLevel="0" collapsed="false">
      <c r="G9" s="27" t="s">
        <v>29</v>
      </c>
      <c r="K9" s="27" t="str">
        <f aca="false">IF(I9=1,0,G9)</f>
        <v>CENTRAL</v>
      </c>
      <c r="L9" s="56" t="n">
        <v>158.703608249121</v>
      </c>
      <c r="M9" s="56" t="n">
        <v>156.568462959634</v>
      </c>
      <c r="N9" s="56" t="n">
        <v>71.6510654896256</v>
      </c>
      <c r="O9" s="56" t="n">
        <v>-90.9690451335181</v>
      </c>
      <c r="P9" s="56" t="n">
        <v>-5.54295984246584</v>
      </c>
      <c r="Q9" s="56" t="n">
        <v>25.4980349956617</v>
      </c>
      <c r="R9" s="56" t="n">
        <v>-75.84397315</v>
      </c>
      <c r="S9" s="56" t="n">
        <v>-79.08864188</v>
      </c>
      <c r="T9" s="56" t="n">
        <v>-73.90006387</v>
      </c>
      <c r="U9" s="56" t="n">
        <v>-79.45332922</v>
      </c>
      <c r="V9" s="56" t="n">
        <v>-81.75387175</v>
      </c>
      <c r="W9" s="56" t="n">
        <v>-77.66681856</v>
      </c>
      <c r="X9" s="56" t="n">
        <v>-76.37334624</v>
      </c>
      <c r="Y9" s="56" t="n">
        <v>27.87896164</v>
      </c>
      <c r="Z9" s="56" t="n">
        <v>24.38589538</v>
      </c>
      <c r="AA9" s="56" t="n">
        <v>3.21361361</v>
      </c>
      <c r="AB9" s="56" t="n">
        <v>10.88292555</v>
      </c>
      <c r="AC9" s="56" t="n">
        <v>5.59219049</v>
      </c>
      <c r="AD9" s="56" t="n">
        <v>19.01577134</v>
      </c>
      <c r="AE9" s="56" t="n">
        <v>16.24285699</v>
      </c>
      <c r="AF9" s="56" t="n">
        <v>17.87623253</v>
      </c>
      <c r="AG9" s="56" t="n">
        <v>16.8534795</v>
      </c>
      <c r="AH9" s="56" t="n">
        <v>17.14091628</v>
      </c>
      <c r="AI9" s="56" t="n">
        <v>18.77614496</v>
      </c>
      <c r="AJ9" s="56" t="n">
        <v>14.3455956</v>
      </c>
      <c r="AK9" s="56" t="n">
        <v>12.5166249616406</v>
      </c>
      <c r="AL9" s="56" t="n">
        <v>11.631141644167</v>
      </c>
      <c r="AM9" s="56" t="n">
        <v>14.7561427571062</v>
      </c>
      <c r="AN9" s="56" t="n">
        <v>17.969738627265</v>
      </c>
      <c r="AO9" s="56" t="n">
        <v>14.6776481396718</v>
      </c>
      <c r="AP9" s="56" t="n">
        <v>17.70582905</v>
      </c>
      <c r="AQ9" s="56" t="n">
        <v>16.88506026</v>
      </c>
      <c r="AR9" s="56" t="n">
        <v>17.91466665</v>
      </c>
      <c r="AS9" s="56" t="n">
        <v>17.26815697</v>
      </c>
      <c r="AT9" s="56" t="n">
        <v>17.42744638</v>
      </c>
      <c r="AU9" s="56" t="n">
        <v>18.54799327</v>
      </c>
      <c r="AV9" s="56" t="n">
        <v>10.66803755</v>
      </c>
      <c r="AW9" s="56" t="n">
        <v>10.12178067</v>
      </c>
      <c r="AX9" s="56" t="n">
        <v>9.30663629</v>
      </c>
      <c r="AY9" s="56" t="n">
        <v>8.60484027</v>
      </c>
      <c r="AZ9" s="56" t="n">
        <v>8.57801275</v>
      </c>
      <c r="BA9" s="56" t="n">
        <v>9.58671783</v>
      </c>
      <c r="BB9" s="0" t="n">
        <v>4.82905122</v>
      </c>
    </row>
    <row r="10" customFormat="false" ht="12.75" hidden="false" customHeight="false" outlineLevel="0" collapsed="false">
      <c r="G10" s="27" t="s">
        <v>28</v>
      </c>
      <c r="K10" s="27" t="str">
        <f aca="false">IF(I10=1,0,G10)</f>
        <v>EAST</v>
      </c>
      <c r="L10" s="56" t="n">
        <v>146.597514412791</v>
      </c>
      <c r="M10" s="56" t="n">
        <v>97.8213577211776</v>
      </c>
      <c r="N10" s="56" t="n">
        <v>87.6258565346724</v>
      </c>
      <c r="O10" s="56" t="n">
        <v>144.027536858943</v>
      </c>
      <c r="P10" s="56" t="n">
        <v>99.5344879262457</v>
      </c>
      <c r="Q10" s="56" t="n">
        <v>94.4609897863121</v>
      </c>
      <c r="R10" s="56" t="n">
        <v>125.98247534</v>
      </c>
      <c r="S10" s="56" t="n">
        <v>132.11481116</v>
      </c>
      <c r="T10" s="56" t="n">
        <v>121.87361898</v>
      </c>
      <c r="U10" s="56" t="n">
        <v>118.89976015</v>
      </c>
      <c r="V10" s="56" t="n">
        <v>117.74240061</v>
      </c>
      <c r="W10" s="56" t="n">
        <v>106.79056974</v>
      </c>
      <c r="X10" s="56" t="n">
        <v>93.63669029</v>
      </c>
      <c r="Y10" s="56" t="n">
        <v>107.37586598</v>
      </c>
      <c r="Z10" s="56" t="n">
        <v>99.76268625</v>
      </c>
      <c r="AA10" s="56" t="n">
        <v>98.46557426</v>
      </c>
      <c r="AB10" s="56" t="n">
        <v>91.83970932</v>
      </c>
      <c r="AC10" s="56" t="n">
        <v>100.81397883</v>
      </c>
      <c r="AD10" s="56" t="n">
        <v>99.37847097</v>
      </c>
      <c r="AE10" s="56" t="n">
        <v>98.52411941</v>
      </c>
      <c r="AF10" s="56" t="n">
        <v>93.09046277</v>
      </c>
      <c r="AG10" s="56" t="n">
        <v>94.22514952</v>
      </c>
      <c r="AH10" s="56" t="n">
        <v>92.77976098</v>
      </c>
      <c r="AI10" s="56" t="n">
        <v>87.63599285</v>
      </c>
      <c r="AJ10" s="56" t="n">
        <v>99.24827074</v>
      </c>
      <c r="AK10" s="56" t="n">
        <v>88.10448091</v>
      </c>
      <c r="AL10" s="56" t="n">
        <v>83.73444693</v>
      </c>
      <c r="AM10" s="56" t="n">
        <v>60.44587528</v>
      </c>
      <c r="AN10" s="56" t="n">
        <v>55.85129809</v>
      </c>
      <c r="AO10" s="56" t="n">
        <v>58.91580668</v>
      </c>
      <c r="AP10" s="56" t="n">
        <v>55.92091867</v>
      </c>
      <c r="AQ10" s="56" t="n">
        <v>57.55030788</v>
      </c>
      <c r="AR10" s="56" t="n">
        <v>55.97968519</v>
      </c>
      <c r="AS10" s="56" t="n">
        <v>57.79499317</v>
      </c>
      <c r="AT10" s="56" t="n">
        <v>57.63041915</v>
      </c>
      <c r="AU10" s="56" t="n">
        <v>54.01939886</v>
      </c>
      <c r="AV10" s="56" t="n">
        <v>42.19367963</v>
      </c>
      <c r="AW10" s="56" t="n">
        <v>33.29137736</v>
      </c>
      <c r="AX10" s="56" t="n">
        <v>28.52058855</v>
      </c>
      <c r="AY10" s="56" t="n">
        <v>26.75906926</v>
      </c>
      <c r="AZ10" s="56" t="n">
        <v>29.0150167</v>
      </c>
      <c r="BA10" s="56" t="n">
        <v>30.64797762</v>
      </c>
      <c r="BB10" s="0" t="n">
        <v>30.21741301</v>
      </c>
    </row>
    <row r="11" customFormat="false" ht="12.75" hidden="false" customHeight="false" outlineLevel="0" collapsed="false">
      <c r="G11" s="27" t="s">
        <v>27</v>
      </c>
      <c r="K11" s="27" t="str">
        <f aca="false">IF(I11=1,0,G11)</f>
        <v>NY</v>
      </c>
      <c r="L11" s="56" t="n">
        <v>326.450199410977</v>
      </c>
      <c r="M11" s="56" t="n">
        <v>104.880884366662</v>
      </c>
      <c r="N11" s="56" t="n">
        <v>101.289369471892</v>
      </c>
      <c r="O11" s="56" t="n">
        <v>71.5346270947483</v>
      </c>
      <c r="P11" s="56" t="n">
        <v>25.8761148085582</v>
      </c>
      <c r="Q11" s="56" t="n">
        <v>131.147739622356</v>
      </c>
      <c r="R11" s="56" t="n">
        <v>-15.8589522342949</v>
      </c>
      <c r="S11" s="56" t="n">
        <v>-4.79531352164497</v>
      </c>
      <c r="T11" s="56" t="n">
        <v>-9.98691889397845</v>
      </c>
      <c r="U11" s="56" t="n">
        <v>16.8546022275464</v>
      </c>
      <c r="V11" s="56" t="n">
        <v>15.4894551289783</v>
      </c>
      <c r="W11" s="56" t="n">
        <v>-9.42354270473666</v>
      </c>
      <c r="X11" s="56" t="n">
        <v>14.4281317409368</v>
      </c>
      <c r="Y11" s="56" t="n">
        <v>-32.4347175716873</v>
      </c>
      <c r="Z11" s="56" t="n">
        <v>-26.1197527208405</v>
      </c>
      <c r="AA11" s="56" t="n">
        <v>-7.63293136145295</v>
      </c>
      <c r="AB11" s="56" t="n">
        <v>-13.6785579681279</v>
      </c>
      <c r="AC11" s="56" t="n">
        <v>-29.1700255825119</v>
      </c>
      <c r="AD11" s="56" t="n">
        <v>-9.09841802</v>
      </c>
      <c r="AE11" s="56" t="n">
        <v>-8.816425</v>
      </c>
      <c r="AF11" s="56" t="n">
        <v>-8.58617696</v>
      </c>
      <c r="AG11" s="56" t="n">
        <v>-8.49928122</v>
      </c>
      <c r="AH11" s="56" t="n">
        <v>-8.51914963</v>
      </c>
      <c r="AI11" s="56" t="n">
        <v>-8.03139207</v>
      </c>
      <c r="AJ11" s="56" t="n">
        <v>-8.06537758</v>
      </c>
      <c r="AK11" s="56" t="n">
        <v>0</v>
      </c>
      <c r="AL11" s="56" t="n">
        <v>0</v>
      </c>
      <c r="AM11" s="56" t="n">
        <v>0</v>
      </c>
      <c r="AN11" s="56" t="n">
        <v>0</v>
      </c>
      <c r="AO11" s="56" t="n">
        <v>0</v>
      </c>
      <c r="AP11" s="56" t="n">
        <v>0</v>
      </c>
      <c r="AQ11" s="56" t="n">
        <v>0</v>
      </c>
      <c r="AR11" s="56" t="n">
        <v>0</v>
      </c>
      <c r="AS11" s="56" t="n">
        <v>0</v>
      </c>
      <c r="AT11" s="56" t="n">
        <v>0</v>
      </c>
      <c r="AU11" s="56" t="n">
        <v>0</v>
      </c>
      <c r="AV11" s="56" t="n">
        <v>0</v>
      </c>
      <c r="AW11" s="56" t="n">
        <v>0</v>
      </c>
      <c r="AX11" s="56" t="n">
        <v>0</v>
      </c>
      <c r="AY11" s="56" t="n">
        <v>0</v>
      </c>
      <c r="AZ11" s="56" t="n">
        <v>0</v>
      </c>
      <c r="BA11" s="56" t="n">
        <v>0</v>
      </c>
      <c r="BB11" s="0" t="n">
        <v>0</v>
      </c>
    </row>
    <row r="12" customFormat="false" ht="12.75" hidden="false" customHeight="false" outlineLevel="0" collapsed="false">
      <c r="G12" s="27" t="s">
        <v>31</v>
      </c>
      <c r="K12" s="27" t="str">
        <f aca="false">IF(I12=1,0,G12)</f>
        <v>TEXAS</v>
      </c>
      <c r="L12" s="56" t="n">
        <v>74.73458688</v>
      </c>
      <c r="M12" s="56" t="n">
        <v>-98.28652216</v>
      </c>
      <c r="N12" s="56" t="n">
        <v>-101.33088452</v>
      </c>
      <c r="O12" s="56" t="n">
        <v>-28.56657026</v>
      </c>
      <c r="P12" s="56" t="n">
        <v>-39.17299381</v>
      </c>
      <c r="Q12" s="56" t="n">
        <v>16.17410152</v>
      </c>
      <c r="R12" s="56" t="n">
        <v>71.16102688</v>
      </c>
      <c r="S12" s="56" t="n">
        <v>74.17198604</v>
      </c>
      <c r="T12" s="56" t="n">
        <v>81.03022412</v>
      </c>
      <c r="U12" s="56" t="n">
        <v>62.97539809</v>
      </c>
      <c r="V12" s="56" t="n">
        <v>59.18402695</v>
      </c>
      <c r="W12" s="56" t="n">
        <v>63.20195878</v>
      </c>
      <c r="X12" s="56" t="n">
        <v>64.29399641</v>
      </c>
      <c r="Y12" s="56" t="n">
        <v>69.17366835</v>
      </c>
      <c r="Z12" s="56" t="n">
        <v>71.08490268</v>
      </c>
      <c r="AA12" s="56" t="n">
        <v>0.09702974</v>
      </c>
      <c r="AB12" s="56" t="n">
        <v>-0.14975777</v>
      </c>
      <c r="AC12" s="56" t="n">
        <v>-1.15512836</v>
      </c>
      <c r="AD12" s="56" t="n">
        <v>-1.08460923</v>
      </c>
      <c r="AE12" s="56" t="n">
        <v>-1.44365169</v>
      </c>
      <c r="AF12" s="56" t="n">
        <v>-1.45849617</v>
      </c>
      <c r="AG12" s="56" t="n">
        <v>-1.79207475</v>
      </c>
      <c r="AH12" s="56" t="n">
        <v>-1.91167956</v>
      </c>
      <c r="AI12" s="56" t="n">
        <v>-2.04839021</v>
      </c>
      <c r="AJ12" s="56" t="n">
        <v>-2.28520819</v>
      </c>
      <c r="AK12" s="56" t="n">
        <v>-2.24091265</v>
      </c>
      <c r="AL12" s="56" t="n">
        <v>-2.17781663</v>
      </c>
      <c r="AM12" s="56" t="n">
        <v>-6.33462617</v>
      </c>
      <c r="AN12" s="56" t="n">
        <v>-6.57187407</v>
      </c>
      <c r="AO12" s="56" t="n">
        <v>-8.24440396</v>
      </c>
      <c r="AP12" s="56" t="n">
        <v>-0.77127887</v>
      </c>
      <c r="AQ12" s="56" t="n">
        <v>-0.79721002</v>
      </c>
      <c r="AR12" s="56" t="n">
        <v>-0.71955361</v>
      </c>
      <c r="AS12" s="56" t="n">
        <v>-0.74378239</v>
      </c>
      <c r="AT12" s="56" t="n">
        <v>-0.71737287</v>
      </c>
      <c r="AU12" s="56" t="n">
        <v>-0.75763421</v>
      </c>
      <c r="AV12" s="56" t="n">
        <v>-0.66470106</v>
      </c>
      <c r="AW12" s="56" t="n">
        <v>-0.706704</v>
      </c>
      <c r="AX12" s="56" t="n">
        <v>0</v>
      </c>
      <c r="AY12" s="56" t="n">
        <v>0</v>
      </c>
      <c r="AZ12" s="56" t="n">
        <v>0</v>
      </c>
      <c r="BA12" s="56" t="n">
        <v>0</v>
      </c>
      <c r="BB12" s="0" t="n">
        <v>0</v>
      </c>
    </row>
    <row r="13" customFormat="false" ht="12.75" hidden="false" customHeight="false" outlineLevel="0" collapsed="false">
      <c r="G13" s="27" t="s">
        <v>30</v>
      </c>
      <c r="I13" s="27" t="n">
        <v>0</v>
      </c>
      <c r="K13" s="27" t="str">
        <f aca="false">IF(I13=1,0,G13)</f>
        <v>WEST</v>
      </c>
      <c r="L13" s="56" t="n">
        <v>-121.267950346322</v>
      </c>
      <c r="M13" s="56" t="n">
        <v>-181.422701309504</v>
      </c>
      <c r="N13" s="56" t="n">
        <v>-18.6270667254852</v>
      </c>
      <c r="O13" s="56" t="n">
        <v>-49.7387788684125</v>
      </c>
      <c r="P13" s="56" t="n">
        <v>-71.8293046750031</v>
      </c>
      <c r="Q13" s="56" t="n">
        <v>-68.9413557684352</v>
      </c>
      <c r="R13" s="56" t="n">
        <v>-16.4396734169255</v>
      </c>
      <c r="S13" s="56" t="n">
        <v>-11.7929886117504</v>
      </c>
      <c r="T13" s="56" t="n">
        <v>-13.4955942539564</v>
      </c>
      <c r="U13" s="56" t="n">
        <v>-23.0117437189858</v>
      </c>
      <c r="V13" s="56" t="n">
        <v>-28.0071688959513</v>
      </c>
      <c r="W13" s="56" t="n">
        <v>-30.5892149646749</v>
      </c>
      <c r="X13" s="56" t="n">
        <v>-26.4475512112163</v>
      </c>
      <c r="Y13" s="56" t="n">
        <v>-66.25627306</v>
      </c>
      <c r="Z13" s="56" t="n">
        <v>-68.90973178</v>
      </c>
      <c r="AA13" s="56" t="n">
        <v>2.35603563</v>
      </c>
      <c r="AB13" s="56" t="n">
        <v>0.94389968</v>
      </c>
      <c r="AC13" s="56" t="n">
        <v>3.19225933</v>
      </c>
      <c r="AD13" s="56" t="n">
        <v>12.8076781</v>
      </c>
      <c r="AE13" s="56" t="n">
        <v>12.13781736</v>
      </c>
      <c r="AF13" s="56" t="n">
        <v>11.23761138</v>
      </c>
      <c r="AG13" s="56" t="n">
        <v>11.45666345</v>
      </c>
      <c r="AH13" s="56" t="n">
        <v>11.28055781</v>
      </c>
      <c r="AI13" s="56" t="n">
        <v>10.68793587</v>
      </c>
      <c r="AJ13" s="56" t="n">
        <v>10.89754121</v>
      </c>
      <c r="AK13" s="56" t="n">
        <v>13.87031119</v>
      </c>
      <c r="AL13" s="56" t="n">
        <v>14.9404983</v>
      </c>
      <c r="AM13" s="56" t="n">
        <v>23.2030475253562</v>
      </c>
      <c r="AN13" s="56" t="n">
        <v>19.0628390232641</v>
      </c>
      <c r="AO13" s="56" t="n">
        <v>22.6781404659427</v>
      </c>
      <c r="AP13" s="56" t="n">
        <v>19.8768837400558</v>
      </c>
      <c r="AQ13" s="56" t="n">
        <v>20.8191408667913</v>
      </c>
      <c r="AR13" s="56" t="n">
        <v>19.5349701711705</v>
      </c>
      <c r="AS13" s="56" t="n">
        <v>20.5286421151816</v>
      </c>
      <c r="AT13" s="56" t="n">
        <v>20.2779987752299</v>
      </c>
      <c r="AU13" s="56" t="n">
        <v>18.9595180149487</v>
      </c>
      <c r="AV13" s="56" t="n">
        <v>19.9682804067311</v>
      </c>
      <c r="AW13" s="56" t="n">
        <v>22.8678023524655</v>
      </c>
      <c r="AX13" s="56" t="n">
        <v>24.1923040814806</v>
      </c>
      <c r="AY13" s="56" t="n">
        <v>-0.80273318</v>
      </c>
      <c r="AZ13" s="56" t="n">
        <v>-1.03134027</v>
      </c>
      <c r="BA13" s="56" t="n">
        <v>-1.26011619</v>
      </c>
      <c r="BB13" s="0" t="n">
        <v>-1.24379663</v>
      </c>
    </row>
    <row r="14" customFormat="false" ht="12.75" hidden="false" customHeight="false" outlineLevel="0" collapsed="false">
      <c r="K14" s="27" t="n">
        <f aca="false">IF(I14=1,0,G14)</f>
        <v>0</v>
      </c>
      <c r="L14" s="56" t="n">
        <f aca="false">IF($B14&lt;=L$2,IF($C14&gt;=L$2,($D14*L$1)/10000,0),0)</f>
        <v>0</v>
      </c>
      <c r="M14" s="56" t="n">
        <f aca="false">IF($B14&lt;=M$2,IF($C14&gt;=M$2,($D14*M$1)/10000,0),0)</f>
        <v>0</v>
      </c>
      <c r="N14" s="56" t="n">
        <f aca="false">IF($B14&lt;=N$2,IF($C14&gt;=N$2,($D14*N$1)/10000,0),0)</f>
        <v>0</v>
      </c>
      <c r="O14" s="56" t="n">
        <f aca="false">IF($B14&lt;=O$2,IF($C14&gt;=O$2,($D14*O$1)/10000,0),0)</f>
        <v>0</v>
      </c>
      <c r="P14" s="56" t="n">
        <f aca="false">IF($B14&lt;=P$2,IF($C14&gt;=P$2,($D14*P$1)/10000,0),0)</f>
        <v>0</v>
      </c>
      <c r="Q14" s="56" t="n">
        <f aca="false">IF($B14&lt;=Q$2,IF($C14&gt;=Q$2,($D14*Q$1)/10000,0),0)</f>
        <v>0</v>
      </c>
      <c r="R14" s="56" t="n">
        <f aca="false">IF($B14&lt;=R$2,IF($C14&gt;=R$2,($D14*R$1)/10000,0),0)</f>
        <v>0</v>
      </c>
      <c r="S14" s="56" t="n">
        <f aca="false">IF($B14&lt;=S$2,IF($C14&gt;=S$2,($D14*S$1)/10000,0),0)</f>
        <v>0</v>
      </c>
      <c r="T14" s="56" t="n">
        <f aca="false">IF($B14&lt;=T$2,IF($C14&gt;=T$2,($D14*T$1)/10000,0),0)</f>
        <v>0</v>
      </c>
      <c r="U14" s="56" t="n">
        <f aca="false">IF($B14&lt;=U$2,IF($C14&gt;=U$2,($D14*U$1)/10000,0),0)</f>
        <v>0</v>
      </c>
      <c r="V14" s="56" t="n">
        <f aca="false">IF($B14&lt;=V$2,IF($C14&gt;=V$2,($D14*V$1)/10000,0),0)</f>
        <v>0</v>
      </c>
      <c r="W14" s="56" t="n">
        <f aca="false">IF($B14&lt;=W$2,IF($C14&gt;=W$2,($D14*W$1)/10000,0),0)</f>
        <v>0</v>
      </c>
      <c r="X14" s="56" t="n">
        <f aca="false">IF($B14&lt;=X$2,IF($C14&gt;=X$2,($D14*X$1)/10000,0),0)</f>
        <v>0</v>
      </c>
      <c r="Y14" s="56" t="n">
        <f aca="false">IF($B14&lt;=Y$2,IF($C14&gt;=Y$2,($D14*Y$1)/10000,0),0)</f>
        <v>0</v>
      </c>
      <c r="Z14" s="56" t="n">
        <f aca="false">IF($B14&lt;=Z$2,IF($C14&gt;=Z$2,($D14*Z$1)/10000,0),0)</f>
        <v>0</v>
      </c>
      <c r="AA14" s="56" t="n">
        <f aca="false">IF($B14&lt;=AA$2,IF($C14&gt;=AA$2,($D14*AA$1)/10000,0),0)</f>
        <v>0</v>
      </c>
      <c r="AB14" s="56" t="n">
        <f aca="false">IF($B14&lt;=AB$2,IF($C14&gt;=AB$2,($D14*AB$1)/10000,0),0)</f>
        <v>0</v>
      </c>
      <c r="AC14" s="56" t="n">
        <f aca="false">IF($B14&lt;=AC$2,IF($C14&gt;=AC$2,($D14*AC$1)/10000,0),0)</f>
        <v>0</v>
      </c>
      <c r="AD14" s="56" t="n">
        <f aca="false">IF($B14&lt;=AD$2,IF($C14&gt;=AD$2,($D14*AD$1)/10000,0),0)</f>
        <v>0</v>
      </c>
      <c r="AE14" s="56" t="n">
        <f aca="false">IF($B14&lt;=AE$2,IF($C14&gt;=AE$2,($D14*AE$1)/10000,0),0)</f>
        <v>0</v>
      </c>
      <c r="AF14" s="56" t="n">
        <f aca="false">IF($B14&lt;=AF$2,IF($C14&gt;=AF$2,($D14*AF$1)/10000,0),0)</f>
        <v>0</v>
      </c>
      <c r="AG14" s="56" t="n">
        <f aca="false">IF($B14&lt;=AG$2,IF($C14&gt;=AG$2,($D14*AG$1)/10000,0),0)</f>
        <v>0</v>
      </c>
      <c r="AH14" s="56" t="n">
        <f aca="false">IF($B14&lt;=AH$2,IF($C14&gt;=AH$2,($D14*AH$1)/10000,0),0)</f>
        <v>0</v>
      </c>
      <c r="AI14" s="56" t="n">
        <f aca="false">IF($B14&lt;=AI$2,IF($C14&gt;=AI$2,($D14*AI$1)/10000,0),0)</f>
        <v>0</v>
      </c>
      <c r="AJ14" s="56" t="n">
        <f aca="false">IF($B14&lt;=AJ$2,IF($C14&gt;=AJ$2,($D14*AJ$1)/10000,0),0)</f>
        <v>0</v>
      </c>
      <c r="AK14" s="56" t="n">
        <f aca="false">IF($B14&lt;=AK$2,IF($C14&gt;=AK$2,($D14*AK$1)/10000,0),0)</f>
        <v>0</v>
      </c>
      <c r="AL14" s="56" t="n">
        <f aca="false">IF($B14&lt;=AL$2,IF($C14&gt;=AL$2,($D14*AL$1)/10000,0),0)</f>
        <v>0</v>
      </c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</row>
    <row r="15" customFormat="false" ht="12.75" hidden="false" customHeight="false" outlineLevel="0" collapsed="false">
      <c r="A15" s="50" t="s">
        <v>124</v>
      </c>
      <c r="H15" s="54" t="s">
        <v>125</v>
      </c>
      <c r="I15" s="27" t="n">
        <v>1</v>
      </c>
      <c r="K15" s="27" t="n">
        <f aca="false">IF(I15=1,0,G15)</f>
        <v>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</row>
    <row r="16" customFormat="false" ht="12.75" hidden="false" customHeight="false" outlineLevel="0" collapsed="false"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</row>
    <row r="17" customFormat="false" ht="12.75" hidden="false" customHeight="false" outlineLevel="0" collapsed="false">
      <c r="G17" s="27" t="s">
        <v>27</v>
      </c>
      <c r="H17" s="54" t="s">
        <v>126</v>
      </c>
      <c r="K17" s="27" t="str">
        <f aca="false">IF(I17=1,0,G17)</f>
        <v>NY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</row>
    <row r="18" customFormat="false" ht="12.75" hidden="false" customHeight="false" outlineLevel="0" collapsed="false">
      <c r="G18" s="27" t="s">
        <v>30</v>
      </c>
      <c r="H18" s="54" t="s">
        <v>126</v>
      </c>
      <c r="K18" s="27" t="str">
        <f aca="false">IF(I18=1,0,G18)</f>
        <v>WEST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</row>
    <row r="19" customFormat="false" ht="12.75" hidden="false" customHeight="false" outlineLevel="0" collapsed="false">
      <c r="B19" s="52" t="n">
        <f aca="false">25/30</f>
        <v>0.833333333333333</v>
      </c>
      <c r="G19" s="27" t="s">
        <v>28</v>
      </c>
      <c r="H19" s="54" t="s">
        <v>126</v>
      </c>
      <c r="K19" s="27" t="str">
        <f aca="false">IF(I19=1,0,G19)</f>
        <v>EAST</v>
      </c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</row>
    <row r="20" customFormat="false" ht="12.75" hidden="false" customHeight="false" outlineLevel="0" collapsed="false">
      <c r="G20" s="27" t="s">
        <v>27</v>
      </c>
      <c r="H20" s="54" t="s">
        <v>127</v>
      </c>
      <c r="K20" s="27" t="str">
        <f aca="false">IF(I20=1,0,G20)</f>
        <v>NY</v>
      </c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</row>
    <row r="21" customFormat="false" ht="12.75" hidden="false" customHeight="false" outlineLevel="0" collapsed="false">
      <c r="G21" s="27" t="s">
        <v>30</v>
      </c>
      <c r="H21" s="54" t="s">
        <v>127</v>
      </c>
      <c r="K21" s="27" t="str">
        <f aca="false">IF(I21=1,0,G21)</f>
        <v>WEST</v>
      </c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</row>
    <row r="22" customFormat="false" ht="12.75" hidden="false" customHeight="false" outlineLevel="0" collapsed="false">
      <c r="G22" s="27" t="s">
        <v>28</v>
      </c>
      <c r="H22" s="54" t="s">
        <v>127</v>
      </c>
      <c r="K22" s="27" t="str">
        <f aca="false">IF(I22=1,0,G22)</f>
        <v>EAST</v>
      </c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</row>
    <row r="23" customFormat="false" ht="12.75" hidden="false" customHeight="false" outlineLevel="0" collapsed="false">
      <c r="H23" s="64" t="n">
        <f aca="false">SUM(H25:H31)</f>
        <v>0</v>
      </c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</row>
    <row r="24" customFormat="false" ht="12.75" hidden="false" customHeight="false" outlineLevel="0" collapsed="false"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</row>
    <row r="25" customFormat="false" ht="12" hidden="false" customHeight="true" outlineLevel="0" collapsed="false">
      <c r="A25" s="50" t="s">
        <v>128</v>
      </c>
      <c r="B25" s="51" t="n">
        <v>36800</v>
      </c>
      <c r="C25" s="51" t="n">
        <v>36800</v>
      </c>
      <c r="E25" s="53" t="n">
        <v>4.845</v>
      </c>
      <c r="F25" s="27" t="s">
        <v>129</v>
      </c>
      <c r="H25" s="65" t="n">
        <f aca="false">((I25-E25)*SUM(L25:AV25)*10000)</f>
        <v>-0</v>
      </c>
      <c r="I25" s="66" t="n">
        <v>3.987</v>
      </c>
      <c r="J25" s="27" t="s">
        <v>59</v>
      </c>
      <c r="K25" s="27" t="n">
        <f aca="false">IF(I25=1,0,G25)</f>
        <v>0</v>
      </c>
      <c r="L25" s="56" t="n">
        <f aca="false">IF($B25&lt;=L$2,IF($C25&gt;=L$2,$D25,0),0)</f>
        <v>0</v>
      </c>
      <c r="M25" s="56" t="n">
        <f aca="false">IF($B25&lt;=M$2,IF($C25&gt;=M$2,$D25,0),0)</f>
        <v>0</v>
      </c>
      <c r="N25" s="56" t="n">
        <f aca="false">IF($B25&lt;=N$2,IF($C25&gt;=N$2,$D25,0),0)</f>
        <v>0</v>
      </c>
      <c r="O25" s="56" t="n">
        <f aca="false">IF($B25&lt;=O$2,IF($C25&gt;=O$2,$D25,0),0)</f>
        <v>0</v>
      </c>
      <c r="P25" s="56" t="n">
        <f aca="false">IF($B25&lt;=P$2,IF($C25&gt;=P$2,$D25,0),0)</f>
        <v>0</v>
      </c>
      <c r="Q25" s="56" t="n">
        <f aca="false">IF($B25&lt;=Q$2,IF($C25&gt;=Q$2,$D25,0),0)</f>
        <v>0</v>
      </c>
      <c r="R25" s="56" t="n">
        <f aca="false">IF($B25&lt;=R$2,IF($C25&gt;=R$2,$D25,0),0)</f>
        <v>0</v>
      </c>
      <c r="S25" s="56" t="n">
        <f aca="false">IF($B25&lt;=S$2,IF($C25&gt;=S$2,$D25,0),0)</f>
        <v>0</v>
      </c>
      <c r="T25" s="56" t="n">
        <f aca="false">IF($B25&lt;=T$2,IF($C25&gt;=T$2,$D25,0),0)</f>
        <v>0</v>
      </c>
      <c r="U25" s="56" t="n">
        <f aca="false">IF($B25&lt;=U$2,IF($C25&gt;=U$2,$D25,0),0)</f>
        <v>0</v>
      </c>
      <c r="V25" s="56" t="n">
        <f aca="false">IF($B25&lt;=V$2,IF($C25&gt;=V$2,$D25,0),0)</f>
        <v>0</v>
      </c>
      <c r="W25" s="56" t="n">
        <f aca="false">IF($B25&lt;=W$2,IF($C25&gt;=W$2,$D25,0),0)</f>
        <v>0</v>
      </c>
      <c r="X25" s="56" t="n">
        <f aca="false">IF($B25&lt;=X$2,IF($C25&gt;=X$2,$D25,0),0)</f>
        <v>0</v>
      </c>
      <c r="Y25" s="56" t="n">
        <f aca="false">IF($B25&lt;=Y$2,IF($C25&gt;=Y$2,$D25,0),0)</f>
        <v>0</v>
      </c>
      <c r="Z25" s="56" t="n">
        <f aca="false">IF($B25&lt;=Z$2,IF($C25&gt;=Z$2,$D25,0),0)</f>
        <v>0</v>
      </c>
      <c r="AA25" s="56" t="n">
        <f aca="false">IF($B25&lt;=AA$2,IF($C25&gt;=AA$2,$D25,0),0)</f>
        <v>0</v>
      </c>
      <c r="AB25" s="56" t="n">
        <f aca="false">IF($B25&lt;=AB$2,IF($C25&gt;=AB$2,$D25,0),0)</f>
        <v>0</v>
      </c>
      <c r="AC25" s="56" t="n">
        <f aca="false">IF($B25&lt;=AC$2,IF($C25&gt;=AC$2,$D25,0),0)</f>
        <v>0</v>
      </c>
      <c r="AD25" s="56" t="n">
        <f aca="false">IF($B25&lt;=AD$2,IF($C25&gt;=AD$2,$D25,0),0)</f>
        <v>0</v>
      </c>
      <c r="AE25" s="56" t="n">
        <f aca="false">IF($B25&lt;=AE$2,IF($C25&gt;=AE$2,$D25,0),0)</f>
        <v>0</v>
      </c>
      <c r="AF25" s="56" t="n">
        <f aca="false">IF($B25&lt;=AF$2,IF($C25&gt;=AF$2,$D25,0),0)</f>
        <v>0</v>
      </c>
      <c r="AG25" s="56" t="n">
        <f aca="false">IF($B25&lt;=AG$2,IF($C25&gt;=AG$2,$D25,0),0)</f>
        <v>0</v>
      </c>
      <c r="AH25" s="56" t="n">
        <f aca="false">IF($B25&lt;=AH$2,IF($C25&gt;=AH$2,$D25,0),0)</f>
        <v>0</v>
      </c>
      <c r="AI25" s="56" t="n">
        <f aca="false">IF($B25&lt;=AI$2,IF($C25&gt;=AI$2,$D25,0),0)</f>
        <v>0</v>
      </c>
      <c r="AJ25" s="56" t="n">
        <f aca="false">IF($B25&lt;=AJ$2,IF($C25&gt;=AJ$2,$D25,0),0)</f>
        <v>0</v>
      </c>
      <c r="AK25" s="56" t="n">
        <f aca="false">IF($B25&lt;=AK$2,IF($C25&gt;=AK$2,$D25,0),0)</f>
        <v>0</v>
      </c>
      <c r="AL25" s="56" t="n">
        <f aca="false">IF($B25&lt;=AL$2,IF($C25&gt;=AL$2,$D25,0),0)</f>
        <v>0</v>
      </c>
      <c r="AM25" s="56" t="n">
        <f aca="false">IF($B25&lt;=AM$2,IF($C25&gt;=AM$2,$D25,0),0)</f>
        <v>0</v>
      </c>
      <c r="AN25" s="56" t="n">
        <f aca="false">IF($B25&lt;=AN$2,IF($C25&gt;=AN$2,$D25,0),0)</f>
        <v>0</v>
      </c>
      <c r="AO25" s="56" t="n">
        <f aca="false">IF($B25&lt;=AO$2,IF($C25&gt;=AO$2,$D25,0),0)</f>
        <v>0</v>
      </c>
      <c r="AP25" s="56" t="n">
        <f aca="false">IF($B25&lt;=AP$2,IF($C25&gt;=AP$2,$D25,0),0)</f>
        <v>0</v>
      </c>
      <c r="AQ25" s="56" t="n">
        <f aca="false">IF($B25&lt;=AQ$2,IF($C25&gt;=AQ$2,$D25,0),0)</f>
        <v>0</v>
      </c>
      <c r="AR25" s="56" t="n">
        <f aca="false">IF($B25&lt;=AR$2,IF($C25&gt;=AR$2,$D25,0),0)</f>
        <v>0</v>
      </c>
      <c r="AS25" s="56" t="n">
        <f aca="false">IF($B25&lt;=AS$2,IF($C25&gt;=AS$2,$D25,0),0)</f>
        <v>0</v>
      </c>
      <c r="AT25" s="56" t="n">
        <f aca="false">IF($B25&lt;=AT$2,IF($C25&gt;=AT$2,$D25,0),0)</f>
        <v>0</v>
      </c>
      <c r="AU25" s="56" t="n">
        <f aca="false">IF($B25&lt;=AU$2,IF($C25&gt;=AU$2,$D25,0),0)</f>
        <v>0</v>
      </c>
      <c r="AV25" s="56" t="n">
        <f aca="false">IF($B25&lt;=AV$2,IF($C25&gt;=AV$2,$D25,0),0)</f>
        <v>0</v>
      </c>
      <c r="AW25" s="56" t="n">
        <f aca="false">IF($B25&lt;=AW$2,IF($C25&gt;=AW$2,$D25,0),0)</f>
        <v>0</v>
      </c>
      <c r="AX25" s="56" t="n">
        <f aca="false">IF($B25&lt;=AX$2,IF($C25&gt;=AX$2,$D25,0),0)</f>
        <v>0</v>
      </c>
      <c r="AY25" s="56" t="n">
        <f aca="false">IF($B25&lt;=AY$2,IF($C25&gt;=AY$2,$D25,0),0)</f>
        <v>0</v>
      </c>
      <c r="AZ25" s="56" t="n">
        <f aca="false">IF($B25&lt;=AZ$2,IF($C25&gt;=AZ$2,$D25,0),0)</f>
        <v>0</v>
      </c>
      <c r="BA25" s="56" t="n">
        <f aca="false">IF($B25&lt;=BA$2,IF($C25&gt;=BA$2,$D25,0),0)</f>
        <v>0</v>
      </c>
      <c r="BB25" s="56" t="n">
        <f aca="false">IF($B25&lt;=BB$2,IF($C25&gt;=BB$2,$D25,0),0)</f>
        <v>0</v>
      </c>
      <c r="BC25" s="56" t="n">
        <f aca="false">IF($B25&lt;=BC$2,IF($C25&gt;=BC$2,$D25,0),0)</f>
        <v>0</v>
      </c>
      <c r="BD25" s="56" t="n">
        <f aca="false">IF($B25&lt;=BD$2,IF($C25&gt;=BD$2,$D25,0),0)</f>
        <v>0</v>
      </c>
      <c r="BE25" s="56" t="n">
        <f aca="false">IF($B25&lt;=BE$2,IF($C25&gt;=BE$2,$D25,0),0)</f>
        <v>0</v>
      </c>
      <c r="BF25" s="56" t="n">
        <f aca="false">IF($B25&lt;=BF$2,IF($C25&gt;=BF$2,$D25,0),0)</f>
        <v>0</v>
      </c>
      <c r="BG25" s="56" t="n">
        <f aca="false">IF($B25&lt;=BG$2,IF($C25&gt;=BG$2,$D25,0),0)</f>
        <v>0</v>
      </c>
      <c r="BH25" s="56" t="n">
        <f aca="false">IF($B25&lt;=BH$2,IF($C25&gt;=BH$2,$D25,0),0)</f>
        <v>0</v>
      </c>
      <c r="BI25" s="56" t="n">
        <f aca="false">IF($B25&lt;=BI$2,IF($C25&gt;=BI$2,$D25,0),0)</f>
        <v>0</v>
      </c>
      <c r="BJ25" s="56" t="n">
        <f aca="false">IF($B25&lt;=BJ$2,IF($C25&gt;=BJ$2,$D25,0),0)</f>
        <v>0</v>
      </c>
      <c r="BK25" s="56" t="n">
        <f aca="false">IF($B25&lt;=BK$2,IF($C25&gt;=BK$2,$D25,0),0)</f>
        <v>0</v>
      </c>
      <c r="BL25" s="56" t="n">
        <f aca="false">IF($B25&lt;=BL$2,IF($C25&gt;=BL$2,$D25,0),0)</f>
        <v>0</v>
      </c>
      <c r="BM25" s="56" t="n">
        <f aca="false">IF($B25&lt;=BM$2,IF($C25&gt;=BM$2,$D25,0),0)</f>
        <v>0</v>
      </c>
      <c r="BN25" s="56" t="n">
        <f aca="false">IF($B25&lt;=BN$2,IF($C25&gt;=BN$2,$D25,0),0)</f>
        <v>0</v>
      </c>
      <c r="BO25" s="56" t="n">
        <f aca="false">IF($B25&lt;=BO$2,IF($C25&gt;=BO$2,$D25,0),0)</f>
        <v>0</v>
      </c>
      <c r="BP25" s="56" t="n">
        <f aca="false">IF($B25&lt;=BP$2,IF($C25&gt;=BP$2,$D25,0),0)</f>
        <v>0</v>
      </c>
      <c r="BQ25" s="56" t="n">
        <f aca="false">IF($B25&lt;=BQ$2,IF($C25&gt;=BQ$2,$D25,0),0)</f>
        <v>0</v>
      </c>
      <c r="BR25" s="56" t="n">
        <f aca="false">IF($B25&lt;=BR$2,IF($C25&gt;=BR$2,$D25,0),0)</f>
        <v>0</v>
      </c>
      <c r="BS25" s="56" t="n">
        <f aca="false">IF($B25&lt;=BS$2,IF($C25&gt;=BS$2,$D25,0),0)</f>
        <v>0</v>
      </c>
      <c r="BT25" s="56" t="n">
        <f aca="false">IF($B25&lt;=BT$2,IF($C25&gt;=BT$2,$D25,0),0)</f>
        <v>0</v>
      </c>
      <c r="BU25" s="56" t="n">
        <f aca="false">IF($B25&lt;=BU$2,IF($C25&gt;=BU$2,$D25,0),0)</f>
        <v>0</v>
      </c>
      <c r="BV25" s="56" t="n">
        <f aca="false">IF($B25&lt;=BV$2,IF($C25&gt;=BV$2,$D25,0),0)</f>
        <v>0</v>
      </c>
    </row>
    <row r="26" customFormat="false" ht="12.75" hidden="false" customHeight="false" outlineLevel="0" collapsed="false">
      <c r="A26" s="50" t="n">
        <v>1</v>
      </c>
      <c r="B26" s="51" t="n">
        <v>36982</v>
      </c>
      <c r="C26" s="51" t="n">
        <v>37165</v>
      </c>
      <c r="E26" s="53" t="n">
        <v>3.98</v>
      </c>
      <c r="F26" s="27" t="s">
        <v>129</v>
      </c>
      <c r="H26" s="65" t="n">
        <f aca="false">((I26-E26)*SUM(L26:AV26)*10000)</f>
        <v>0</v>
      </c>
      <c r="I26" s="66" t="n">
        <v>3.987</v>
      </c>
      <c r="J26" s="27" t="s">
        <v>59</v>
      </c>
      <c r="K26" s="27" t="n">
        <f aca="false">IF(I26=1,0,G26)</f>
        <v>0</v>
      </c>
      <c r="L26" s="56" t="n">
        <f aca="false">IF($B26&lt;=L$2,IF($C26&gt;=L$2,$D26,0),0)</f>
        <v>0</v>
      </c>
      <c r="M26" s="56" t="n">
        <f aca="false">IF($B26&lt;=M$2,IF($C26&gt;=M$2,$D26,0),0)</f>
        <v>0</v>
      </c>
      <c r="N26" s="56" t="n">
        <f aca="false">IF($B26&lt;=N$2,IF($C26&gt;=N$2,$D26,0),0)</f>
        <v>0</v>
      </c>
      <c r="O26" s="56" t="n">
        <f aca="false">IF($B26&lt;=O$2,IF($C26&gt;=O$2,$D26,0),0)</f>
        <v>0</v>
      </c>
      <c r="P26" s="56" t="n">
        <f aca="false">IF($B26&lt;=P$2,IF($C26&gt;=P$2,$D26,0),0)</f>
        <v>0</v>
      </c>
      <c r="Q26" s="56" t="n">
        <f aca="false">IF($B26&lt;=Q$2,IF($C26&gt;=Q$2,$D26,0),0)</f>
        <v>0</v>
      </c>
      <c r="R26" s="56" t="n">
        <f aca="false">IF($B26&lt;=R$2,IF($C26&gt;=R$2,$D26,0),0)</f>
        <v>0</v>
      </c>
      <c r="S26" s="56" t="n">
        <f aca="false">IF($B26&lt;=S$2,IF($C26&gt;=S$2,$D26,0),0)</f>
        <v>0</v>
      </c>
      <c r="T26" s="56" t="n">
        <f aca="false">IF($B26&lt;=T$2,IF($C26&gt;=T$2,$D26,0),0)</f>
        <v>0</v>
      </c>
      <c r="U26" s="56" t="n">
        <f aca="false">IF($B26&lt;=U$2,IF($C26&gt;=U$2,$D26,0),0)</f>
        <v>0</v>
      </c>
      <c r="V26" s="56" t="n">
        <f aca="false">IF($B26&lt;=V$2,IF($C26&gt;=V$2,$D26,0),0)</f>
        <v>0</v>
      </c>
      <c r="W26" s="56" t="n">
        <f aca="false">IF($B26&lt;=W$2,IF($C26&gt;=W$2,$D26,0),0)</f>
        <v>0</v>
      </c>
      <c r="X26" s="56" t="n">
        <f aca="false">IF($B26&lt;=X$2,IF($C26&gt;=X$2,$D26,0),0)</f>
        <v>0</v>
      </c>
      <c r="Y26" s="56" t="n">
        <f aca="false">IF($B26&lt;=Y$2,IF($C26&gt;=Y$2,$D26,0),0)</f>
        <v>0</v>
      </c>
      <c r="Z26" s="56" t="n">
        <f aca="false">IF($B26&lt;=Z$2,IF($C26&gt;=Z$2,$D26,0),0)</f>
        <v>0</v>
      </c>
      <c r="AA26" s="56" t="n">
        <f aca="false">IF($B26&lt;=AA$2,IF($C26&gt;=AA$2,$D26,0),0)</f>
        <v>0</v>
      </c>
      <c r="AB26" s="56" t="n">
        <f aca="false">IF($B26&lt;=AB$2,IF($C26&gt;=AB$2,$D26,0),0)</f>
        <v>0</v>
      </c>
      <c r="AC26" s="56" t="n">
        <f aca="false">IF($B26&lt;=AC$2,IF($C26&gt;=AC$2,$D26,0),0)</f>
        <v>0</v>
      </c>
      <c r="AD26" s="56" t="n">
        <f aca="false">IF($B26&lt;=AD$2,IF($C26&gt;=AD$2,$D26,0),0)</f>
        <v>0</v>
      </c>
      <c r="AE26" s="56" t="n">
        <f aca="false">IF($B26&lt;=AE$2,IF($C26&gt;=AE$2,$D26,0),0)</f>
        <v>0</v>
      </c>
      <c r="AF26" s="56" t="n">
        <f aca="false">IF($B26&lt;=AF$2,IF($C26&gt;=AF$2,$D26,0),0)</f>
        <v>0</v>
      </c>
      <c r="AG26" s="56" t="n">
        <f aca="false">IF($B26&lt;=AG$2,IF($C26&gt;=AG$2,$D26,0),0)</f>
        <v>0</v>
      </c>
      <c r="AH26" s="56" t="n">
        <f aca="false">IF($B26&lt;=AH$2,IF($C26&gt;=AH$2,$D26,0),0)</f>
        <v>0</v>
      </c>
      <c r="AI26" s="56" t="n">
        <f aca="false">IF($B26&lt;=AI$2,IF($C26&gt;=AI$2,$D26,0),0)</f>
        <v>0</v>
      </c>
      <c r="AJ26" s="56" t="n">
        <f aca="false">IF($B26&lt;=AJ$2,IF($C26&gt;=AJ$2,$D26,0),0)</f>
        <v>0</v>
      </c>
      <c r="AK26" s="56" t="n">
        <f aca="false">IF($B26&lt;=AK$2,IF($C26&gt;=AK$2,$D26,0),0)</f>
        <v>0</v>
      </c>
      <c r="AL26" s="56" t="n">
        <f aca="false">IF($B26&lt;=AL$2,IF($C26&gt;=AL$2,$D26,0),0)</f>
        <v>0</v>
      </c>
      <c r="AM26" s="56" t="n">
        <f aca="false">IF($B26&lt;=AM$2,IF($C26&gt;=AM$2,$D26,0),0)</f>
        <v>0</v>
      </c>
      <c r="AN26" s="56" t="n">
        <f aca="false">IF($B26&lt;=AN$2,IF($C26&gt;=AN$2,$D26,0),0)</f>
        <v>0</v>
      </c>
      <c r="AO26" s="56" t="n">
        <f aca="false">IF($B26&lt;=AO$2,IF($C26&gt;=AO$2,$D26,0),0)</f>
        <v>0</v>
      </c>
      <c r="AP26" s="56" t="n">
        <f aca="false">IF($B26&lt;=AP$2,IF($C26&gt;=AP$2,$D26,0),0)</f>
        <v>0</v>
      </c>
      <c r="AQ26" s="56" t="n">
        <f aca="false">IF($B26&lt;=AQ$2,IF($C26&gt;=AQ$2,$D26,0),0)</f>
        <v>0</v>
      </c>
      <c r="AR26" s="56" t="n">
        <f aca="false">IF($B26&lt;=AR$2,IF($C26&gt;=AR$2,$D26,0),0)</f>
        <v>0</v>
      </c>
      <c r="AS26" s="56" t="n">
        <f aca="false">IF($B26&lt;=AS$2,IF($C26&gt;=AS$2,$D26,0),0)</f>
        <v>0</v>
      </c>
      <c r="AT26" s="56" t="n">
        <f aca="false">IF($B26&lt;=AT$2,IF($C26&gt;=AT$2,$D26,0),0)</f>
        <v>0</v>
      </c>
      <c r="AU26" s="56" t="n">
        <f aca="false">IF($B26&lt;=AU$2,IF($C26&gt;=AU$2,$D26,0),0)</f>
        <v>0</v>
      </c>
      <c r="AV26" s="56" t="n">
        <f aca="false">IF($B26&lt;=AV$2,IF($C26&gt;=AV$2,$D26,0),0)</f>
        <v>0</v>
      </c>
      <c r="AW26" s="56" t="n">
        <f aca="false">IF($B26&lt;=AW$2,IF($C26&gt;=AW$2,$D26,0),0)</f>
        <v>0</v>
      </c>
      <c r="AX26" s="56" t="n">
        <f aca="false">IF($B26&lt;=AX$2,IF($C26&gt;=AX$2,$D26,0),0)</f>
        <v>0</v>
      </c>
      <c r="AY26" s="56" t="n">
        <f aca="false">IF($B26&lt;=AY$2,IF($C26&gt;=AY$2,$D26,0),0)</f>
        <v>0</v>
      </c>
      <c r="AZ26" s="56" t="n">
        <f aca="false">IF($B26&lt;=AZ$2,IF($C26&gt;=AZ$2,$D26,0),0)</f>
        <v>0</v>
      </c>
      <c r="BA26" s="56" t="n">
        <f aca="false">IF($B26&lt;=BA$2,IF($C26&gt;=BA$2,$D26,0),0)</f>
        <v>0</v>
      </c>
      <c r="BB26" s="56" t="n">
        <f aca="false">IF($B26&lt;=BB$2,IF($C26&gt;=BB$2,$D26,0),0)</f>
        <v>0</v>
      </c>
      <c r="BC26" s="56" t="n">
        <f aca="false">IF($B26&lt;=BC$2,IF($C26&gt;=BC$2,$D26,0),0)</f>
        <v>0</v>
      </c>
      <c r="BD26" s="56" t="n">
        <f aca="false">IF($B26&lt;=BD$2,IF($C26&gt;=BD$2,$D26,0),0)</f>
        <v>0</v>
      </c>
      <c r="BE26" s="56" t="n">
        <f aca="false">IF($B26&lt;=BE$2,IF($C26&gt;=BE$2,$D26,0),0)</f>
        <v>0</v>
      </c>
      <c r="BF26" s="56" t="n">
        <f aca="false">IF($B26&lt;=BF$2,IF($C26&gt;=BF$2,$D26,0),0)</f>
        <v>0</v>
      </c>
      <c r="BG26" s="56" t="n">
        <f aca="false">IF($B26&lt;=BG$2,IF($C26&gt;=BG$2,$D26,0),0)</f>
        <v>0</v>
      </c>
      <c r="BH26" s="56" t="n">
        <f aca="false">IF($B26&lt;=BH$2,IF($C26&gt;=BH$2,$D26,0),0)</f>
        <v>0</v>
      </c>
      <c r="BI26" s="56" t="n">
        <f aca="false">IF($B26&lt;=BI$2,IF($C26&gt;=BI$2,$D26,0),0)</f>
        <v>0</v>
      </c>
      <c r="BJ26" s="56" t="n">
        <f aca="false">IF($B26&lt;=BJ$2,IF($C26&gt;=BJ$2,$D26,0),0)</f>
        <v>0</v>
      </c>
      <c r="BK26" s="56" t="n">
        <f aca="false">IF($B26&lt;=BK$2,IF($C26&gt;=BK$2,$D26,0),0)</f>
        <v>0</v>
      </c>
      <c r="BL26" s="56" t="n">
        <f aca="false">IF($B26&lt;=BL$2,IF($C26&gt;=BL$2,$D26,0),0)</f>
        <v>0</v>
      </c>
      <c r="BM26" s="56" t="n">
        <f aca="false">IF($B26&lt;=BM$2,IF($C26&gt;=BM$2,$D26,0),0)</f>
        <v>0</v>
      </c>
      <c r="BN26" s="56" t="n">
        <f aca="false">IF($B26&lt;=BN$2,IF($C26&gt;=BN$2,$D26,0),0)</f>
        <v>0</v>
      </c>
      <c r="BO26" s="56" t="n">
        <f aca="false">IF($B26&lt;=BO$2,IF($C26&gt;=BO$2,$D26,0),0)</f>
        <v>0</v>
      </c>
      <c r="BP26" s="56" t="n">
        <f aca="false">IF($B26&lt;=BP$2,IF($C26&gt;=BP$2,$D26,0),0)</f>
        <v>0</v>
      </c>
      <c r="BQ26" s="56" t="n">
        <f aca="false">IF($B26&lt;=BQ$2,IF($C26&gt;=BQ$2,$D26,0),0)</f>
        <v>0</v>
      </c>
      <c r="BR26" s="56" t="n">
        <f aca="false">IF($B26&lt;=BR$2,IF($C26&gt;=BR$2,$D26,0),0)</f>
        <v>0</v>
      </c>
      <c r="BS26" s="56" t="n">
        <f aca="false">IF($B26&lt;=BS$2,IF($C26&gt;=BS$2,$D26,0),0)</f>
        <v>0</v>
      </c>
      <c r="BT26" s="56" t="n">
        <f aca="false">IF($B26&lt;=BT$2,IF($C26&gt;=BT$2,$D26,0),0)</f>
        <v>0</v>
      </c>
      <c r="BU26" s="56" t="n">
        <f aca="false">IF($B26&lt;=BU$2,IF($C26&gt;=BU$2,$D26,0),0)</f>
        <v>0</v>
      </c>
      <c r="BV26" s="56" t="n">
        <f aca="false">IF($B26&lt;=BV$2,IF($C26&gt;=BV$2,$D26,0),0)</f>
        <v>0</v>
      </c>
    </row>
    <row r="27" customFormat="false" ht="12.75" hidden="false" customHeight="false" outlineLevel="0" collapsed="false">
      <c r="A27" s="50" t="n">
        <v>1</v>
      </c>
      <c r="B27" s="51" t="n">
        <v>36800</v>
      </c>
      <c r="C27" s="51" t="n">
        <v>36800</v>
      </c>
      <c r="E27" s="53" t="n">
        <v>4.845</v>
      </c>
      <c r="F27" s="27" t="s">
        <v>129</v>
      </c>
      <c r="H27" s="65" t="n">
        <f aca="false">((I27-E27)*SUM(L27:AV27)*10000)</f>
        <v>-0</v>
      </c>
      <c r="I27" s="66" t="n">
        <v>3.987</v>
      </c>
      <c r="J27" s="27" t="s">
        <v>59</v>
      </c>
      <c r="K27" s="27" t="n">
        <f aca="false">IF(I27=1,0,G27)</f>
        <v>0</v>
      </c>
      <c r="L27" s="56" t="n">
        <f aca="false">IF($B27&lt;=L$2,IF($C27&gt;=L$2,$D27,0),0)</f>
        <v>0</v>
      </c>
      <c r="M27" s="56" t="n">
        <f aca="false">IF($B27&lt;=M$2,IF($C27&gt;=M$2,$D27,0),0)</f>
        <v>0</v>
      </c>
      <c r="N27" s="56" t="n">
        <f aca="false">IF($B27&lt;=N$2,IF($C27&gt;=N$2,$D27,0),0)</f>
        <v>0</v>
      </c>
      <c r="O27" s="56" t="n">
        <f aca="false">IF($B27&lt;=O$2,IF($C27&gt;=O$2,$D27,0),0)</f>
        <v>0</v>
      </c>
      <c r="P27" s="56" t="n">
        <f aca="false">IF($B27&lt;=P$2,IF($C27&gt;=P$2,$D27,0),0)</f>
        <v>0</v>
      </c>
      <c r="Q27" s="56" t="n">
        <f aca="false">IF($B27&lt;=Q$2,IF($C27&gt;=Q$2,$D27,0),0)</f>
        <v>0</v>
      </c>
      <c r="R27" s="56" t="n">
        <f aca="false">IF($B27&lt;=R$2,IF($C27&gt;=R$2,$D27,0),0)</f>
        <v>0</v>
      </c>
      <c r="S27" s="56" t="n">
        <f aca="false">IF($B27&lt;=S$2,IF($C27&gt;=S$2,$D27,0),0)</f>
        <v>0</v>
      </c>
      <c r="T27" s="56" t="n">
        <f aca="false">IF($B27&lt;=T$2,IF($C27&gt;=T$2,$D27,0),0)</f>
        <v>0</v>
      </c>
      <c r="U27" s="56" t="n">
        <f aca="false">IF($B27&lt;=U$2,IF($C27&gt;=U$2,$D27,0),0)</f>
        <v>0</v>
      </c>
      <c r="V27" s="56" t="n">
        <f aca="false">IF($B27&lt;=V$2,IF($C27&gt;=V$2,$D27,0),0)</f>
        <v>0</v>
      </c>
      <c r="W27" s="56" t="n">
        <f aca="false">IF($B27&lt;=W$2,IF($C27&gt;=W$2,$D27,0),0)</f>
        <v>0</v>
      </c>
      <c r="X27" s="56" t="n">
        <f aca="false">IF($B27&lt;=X$2,IF($C27&gt;=X$2,$D27,0),0)</f>
        <v>0</v>
      </c>
      <c r="Y27" s="56" t="n">
        <f aca="false">IF($B27&lt;=Y$2,IF($C27&gt;=Y$2,$D27,0),0)</f>
        <v>0</v>
      </c>
      <c r="Z27" s="56" t="n">
        <f aca="false">IF($B27&lt;=Z$2,IF($C27&gt;=Z$2,$D27,0),0)</f>
        <v>0</v>
      </c>
      <c r="AA27" s="56" t="n">
        <f aca="false">IF($B27&lt;=AA$2,IF($C27&gt;=AA$2,$D27,0),0)</f>
        <v>0</v>
      </c>
      <c r="AB27" s="56" t="n">
        <f aca="false">IF($B27&lt;=AB$2,IF($C27&gt;=AB$2,$D27,0),0)</f>
        <v>0</v>
      </c>
      <c r="AC27" s="56" t="n">
        <f aca="false">IF($B27&lt;=AC$2,IF($C27&gt;=AC$2,$D27,0),0)</f>
        <v>0</v>
      </c>
      <c r="AD27" s="56" t="n">
        <f aca="false">IF($B27&lt;=AD$2,IF($C27&gt;=AD$2,$D27,0),0)</f>
        <v>0</v>
      </c>
      <c r="AE27" s="56" t="n">
        <f aca="false">IF($B27&lt;=AE$2,IF($C27&gt;=AE$2,$D27,0),0)</f>
        <v>0</v>
      </c>
      <c r="AF27" s="56" t="n">
        <f aca="false">IF($B27&lt;=AF$2,IF($C27&gt;=AF$2,$D27,0),0)</f>
        <v>0</v>
      </c>
      <c r="AG27" s="56" t="n">
        <f aca="false">IF($B27&lt;=AG$2,IF($C27&gt;=AG$2,$D27,0),0)</f>
        <v>0</v>
      </c>
      <c r="AH27" s="56" t="n">
        <f aca="false">IF($B27&lt;=AH$2,IF($C27&gt;=AH$2,$D27,0),0)</f>
        <v>0</v>
      </c>
      <c r="AI27" s="56" t="n">
        <f aca="false">IF($B27&lt;=AI$2,IF($C27&gt;=AI$2,$D27,0),0)</f>
        <v>0</v>
      </c>
      <c r="AJ27" s="56" t="n">
        <f aca="false">IF($B27&lt;=AJ$2,IF($C27&gt;=AJ$2,$D27,0),0)</f>
        <v>0</v>
      </c>
      <c r="AK27" s="56" t="n">
        <f aca="false">IF($B27&lt;=AK$2,IF($C27&gt;=AK$2,$D27,0),0)</f>
        <v>0</v>
      </c>
      <c r="AL27" s="56" t="n">
        <f aca="false">IF($B27&lt;=AL$2,IF($C27&gt;=AL$2,$D27,0),0)</f>
        <v>0</v>
      </c>
      <c r="AM27" s="56" t="n">
        <f aca="false">IF($B27&lt;=AM$2,IF($C27&gt;=AM$2,$D27,0),0)</f>
        <v>0</v>
      </c>
      <c r="AN27" s="56" t="n">
        <f aca="false">IF($B27&lt;=AN$2,IF($C27&gt;=AN$2,$D27,0),0)</f>
        <v>0</v>
      </c>
      <c r="AO27" s="56" t="n">
        <f aca="false">IF($B27&lt;=AO$2,IF($C27&gt;=AO$2,$D27,0),0)</f>
        <v>0</v>
      </c>
      <c r="AP27" s="56" t="n">
        <f aca="false">IF($B27&lt;=AP$2,IF($C27&gt;=AP$2,$D27,0),0)</f>
        <v>0</v>
      </c>
      <c r="AQ27" s="56" t="n">
        <f aca="false">IF($B27&lt;=AQ$2,IF($C27&gt;=AQ$2,$D27,0),0)</f>
        <v>0</v>
      </c>
      <c r="AR27" s="56" t="n">
        <f aca="false">IF($B27&lt;=AR$2,IF($C27&gt;=AR$2,$D27,0),0)</f>
        <v>0</v>
      </c>
      <c r="AS27" s="56" t="n">
        <f aca="false">IF($B27&lt;=AS$2,IF($C27&gt;=AS$2,$D27,0),0)</f>
        <v>0</v>
      </c>
      <c r="AT27" s="56" t="n">
        <f aca="false">IF($B27&lt;=AT$2,IF($C27&gt;=AT$2,$D27,0),0)</f>
        <v>0</v>
      </c>
      <c r="AU27" s="56" t="n">
        <f aca="false">IF($B27&lt;=AU$2,IF($C27&gt;=AU$2,$D27,0),0)</f>
        <v>0</v>
      </c>
      <c r="AV27" s="56" t="n">
        <f aca="false">IF($B27&lt;=AV$2,IF($C27&gt;=AV$2,$D27,0),0)</f>
        <v>0</v>
      </c>
      <c r="AW27" s="56" t="n">
        <f aca="false">IF($B27&lt;=AW$2,IF($C27&gt;=AW$2,$D27,0),0)</f>
        <v>0</v>
      </c>
      <c r="AX27" s="56" t="n">
        <f aca="false">IF($B27&lt;=AX$2,IF($C27&gt;=AX$2,$D27,0),0)</f>
        <v>0</v>
      </c>
      <c r="AY27" s="56" t="n">
        <f aca="false">IF($B27&lt;=AY$2,IF($C27&gt;=AY$2,$D27,0),0)</f>
        <v>0</v>
      </c>
      <c r="AZ27" s="56" t="n">
        <f aca="false">IF($B27&lt;=AZ$2,IF($C27&gt;=AZ$2,$D27,0),0)</f>
        <v>0</v>
      </c>
      <c r="BA27" s="56" t="n">
        <f aca="false">IF($B27&lt;=BA$2,IF($C27&gt;=BA$2,$D27,0),0)</f>
        <v>0</v>
      </c>
      <c r="BB27" s="56" t="n">
        <f aca="false">IF($B27&lt;=BB$2,IF($C27&gt;=BB$2,$D27,0),0)</f>
        <v>0</v>
      </c>
      <c r="BC27" s="56" t="n">
        <f aca="false">IF($B27&lt;=BC$2,IF($C27&gt;=BC$2,$D27,0),0)</f>
        <v>0</v>
      </c>
      <c r="BD27" s="56" t="n">
        <f aca="false">IF($B27&lt;=BD$2,IF($C27&gt;=BD$2,$D27,0),0)</f>
        <v>0</v>
      </c>
      <c r="BE27" s="56" t="n">
        <f aca="false">IF($B27&lt;=BE$2,IF($C27&gt;=BE$2,$D27,0),0)</f>
        <v>0</v>
      </c>
      <c r="BF27" s="56" t="n">
        <f aca="false">IF($B27&lt;=BF$2,IF($C27&gt;=BF$2,$D27,0),0)</f>
        <v>0</v>
      </c>
      <c r="BG27" s="56" t="n">
        <f aca="false">IF($B27&lt;=BG$2,IF($C27&gt;=BG$2,$D27,0),0)</f>
        <v>0</v>
      </c>
      <c r="BH27" s="56" t="n">
        <f aca="false">IF($B27&lt;=BH$2,IF($C27&gt;=BH$2,$D27,0),0)</f>
        <v>0</v>
      </c>
      <c r="BI27" s="56" t="n">
        <f aca="false">IF($B27&lt;=BI$2,IF($C27&gt;=BI$2,$D27,0),0)</f>
        <v>0</v>
      </c>
      <c r="BJ27" s="56" t="n">
        <f aca="false">IF($B27&lt;=BJ$2,IF($C27&gt;=BJ$2,$D27,0),0)</f>
        <v>0</v>
      </c>
      <c r="BK27" s="56" t="n">
        <f aca="false">IF($B27&lt;=BK$2,IF($C27&gt;=BK$2,$D27,0),0)</f>
        <v>0</v>
      </c>
      <c r="BL27" s="56" t="n">
        <f aca="false">IF($B27&lt;=BL$2,IF($C27&gt;=BL$2,$D27,0),0)</f>
        <v>0</v>
      </c>
      <c r="BM27" s="56" t="n">
        <f aca="false">IF($B27&lt;=BM$2,IF($C27&gt;=BM$2,$D27,0),0)</f>
        <v>0</v>
      </c>
      <c r="BN27" s="56" t="n">
        <f aca="false">IF($B27&lt;=BN$2,IF($C27&gt;=BN$2,$D27,0),0)</f>
        <v>0</v>
      </c>
      <c r="BO27" s="56" t="n">
        <f aca="false">IF($B27&lt;=BO$2,IF($C27&gt;=BO$2,$D27,0),0)</f>
        <v>0</v>
      </c>
      <c r="BP27" s="56" t="n">
        <f aca="false">IF($B27&lt;=BP$2,IF($C27&gt;=BP$2,$D27,0),0)</f>
        <v>0</v>
      </c>
      <c r="BQ27" s="56" t="n">
        <f aca="false">IF($B27&lt;=BQ$2,IF($C27&gt;=BQ$2,$D27,0),0)</f>
        <v>0</v>
      </c>
      <c r="BR27" s="56" t="n">
        <f aca="false">IF($B27&lt;=BR$2,IF($C27&gt;=BR$2,$D27,0),0)</f>
        <v>0</v>
      </c>
      <c r="BS27" s="56" t="n">
        <f aca="false">IF($B27&lt;=BS$2,IF($C27&gt;=BS$2,$D27,0),0)</f>
        <v>0</v>
      </c>
      <c r="BT27" s="56" t="n">
        <f aca="false">IF($B27&lt;=BT$2,IF($C27&gt;=BT$2,$D27,0),0)</f>
        <v>0</v>
      </c>
      <c r="BU27" s="56" t="n">
        <f aca="false">IF($B27&lt;=BU$2,IF($C27&gt;=BU$2,$D27,0),0)</f>
        <v>0</v>
      </c>
      <c r="BV27" s="56" t="n">
        <f aca="false">IF($B27&lt;=BV$2,IF($C27&gt;=BV$2,$D27,0),0)</f>
        <v>0</v>
      </c>
    </row>
    <row r="28" customFormat="false" ht="12" hidden="false" customHeight="true" outlineLevel="0" collapsed="false">
      <c r="A28" s="50" t="n">
        <v>1</v>
      </c>
      <c r="B28" s="51" t="n">
        <v>36831</v>
      </c>
      <c r="C28" s="51" t="n">
        <v>36951</v>
      </c>
      <c r="E28" s="53" t="n">
        <v>4.735</v>
      </c>
      <c r="F28" s="27" t="s">
        <v>129</v>
      </c>
      <c r="H28" s="65" t="n">
        <f aca="false">((I28-E28)*SUM(L28:AV28)*10000)</f>
        <v>-0</v>
      </c>
      <c r="I28" s="66" t="n">
        <v>3.987</v>
      </c>
      <c r="J28" s="27" t="s">
        <v>59</v>
      </c>
      <c r="K28" s="27" t="n">
        <f aca="false">IF(I28=1,0,G28)</f>
        <v>0</v>
      </c>
      <c r="L28" s="56" t="n">
        <f aca="false">IF($B28&lt;=L$2,IF($C28&gt;=L$2,$D28,0),0)</f>
        <v>0</v>
      </c>
      <c r="M28" s="56" t="n">
        <f aca="false">IF($B28&lt;=M$2,IF($C28&gt;=M$2,$D28,0),0)</f>
        <v>0</v>
      </c>
      <c r="N28" s="56" t="n">
        <f aca="false">IF($B28&lt;=N$2,IF($C28&gt;=N$2,$D28,0),0)</f>
        <v>0</v>
      </c>
      <c r="O28" s="56" t="n">
        <f aca="false">IF($B28&lt;=O$2,IF($C28&gt;=O$2,$D28,0),0)</f>
        <v>0</v>
      </c>
      <c r="P28" s="56" t="n">
        <f aca="false">IF($B28&lt;=P$2,IF($C28&gt;=P$2,$D28,0),0)</f>
        <v>0</v>
      </c>
      <c r="Q28" s="56" t="n">
        <f aca="false">IF($B28&lt;=Q$2,IF($C28&gt;=Q$2,$D28,0),0)</f>
        <v>0</v>
      </c>
      <c r="R28" s="56" t="n">
        <f aca="false">IF($B28&lt;=R$2,IF($C28&gt;=R$2,$D28,0),0)</f>
        <v>0</v>
      </c>
      <c r="S28" s="56" t="n">
        <f aca="false">IF($B28&lt;=S$2,IF($C28&gt;=S$2,$D28,0),0)</f>
        <v>0</v>
      </c>
      <c r="T28" s="56" t="n">
        <f aca="false">IF($B28&lt;=T$2,IF($C28&gt;=T$2,$D28,0),0)</f>
        <v>0</v>
      </c>
      <c r="U28" s="56" t="n">
        <f aca="false">IF($B28&lt;=U$2,IF($C28&gt;=U$2,$D28,0),0)</f>
        <v>0</v>
      </c>
      <c r="V28" s="56" t="n">
        <f aca="false">IF($B28&lt;=V$2,IF($C28&gt;=V$2,$D28,0),0)</f>
        <v>0</v>
      </c>
      <c r="W28" s="56" t="n">
        <f aca="false">IF($B28&lt;=W$2,IF($C28&gt;=W$2,$D28,0),0)</f>
        <v>0</v>
      </c>
      <c r="X28" s="56" t="n">
        <f aca="false">IF($B28&lt;=X$2,IF($C28&gt;=X$2,$D28,0),0)</f>
        <v>0</v>
      </c>
      <c r="Y28" s="56" t="n">
        <f aca="false">IF($B28&lt;=Y$2,IF($C28&gt;=Y$2,$D28,0),0)</f>
        <v>0</v>
      </c>
      <c r="Z28" s="56" t="n">
        <f aca="false">IF($B28&lt;=Z$2,IF($C28&gt;=Z$2,$D28,0),0)</f>
        <v>0</v>
      </c>
      <c r="AA28" s="56" t="n">
        <f aca="false">IF($B28&lt;=AA$2,IF($C28&gt;=AA$2,$D28,0),0)</f>
        <v>0</v>
      </c>
      <c r="AB28" s="56" t="n">
        <f aca="false">IF($B28&lt;=AB$2,IF($C28&gt;=AB$2,$D28,0),0)</f>
        <v>0</v>
      </c>
      <c r="AC28" s="56" t="n">
        <f aca="false">IF($B28&lt;=AC$2,IF($C28&gt;=AC$2,$D28,0),0)</f>
        <v>0</v>
      </c>
      <c r="AD28" s="56" t="n">
        <f aca="false">IF($B28&lt;=AD$2,IF($C28&gt;=AD$2,$D28,0),0)</f>
        <v>0</v>
      </c>
      <c r="AE28" s="56" t="n">
        <f aca="false">IF($B28&lt;=AE$2,IF($C28&gt;=AE$2,$D28,0),0)</f>
        <v>0</v>
      </c>
      <c r="AF28" s="56" t="n">
        <f aca="false">IF($B28&lt;=AF$2,IF($C28&gt;=AF$2,$D28,0),0)</f>
        <v>0</v>
      </c>
      <c r="AG28" s="56" t="n">
        <f aca="false">IF($B28&lt;=AG$2,IF($C28&gt;=AG$2,$D28,0),0)</f>
        <v>0</v>
      </c>
      <c r="AH28" s="56" t="n">
        <f aca="false">IF($B28&lt;=AH$2,IF($C28&gt;=AH$2,$D28,0),0)</f>
        <v>0</v>
      </c>
      <c r="AI28" s="56" t="n">
        <f aca="false">IF($B28&lt;=AI$2,IF($C28&gt;=AI$2,$D28,0),0)</f>
        <v>0</v>
      </c>
      <c r="AJ28" s="56" t="n">
        <f aca="false">IF($B28&lt;=AJ$2,IF($C28&gt;=AJ$2,$D28,0),0)</f>
        <v>0</v>
      </c>
      <c r="AK28" s="56" t="n">
        <f aca="false">IF($B28&lt;=AK$2,IF($C28&gt;=AK$2,$D28,0),0)</f>
        <v>0</v>
      </c>
      <c r="AL28" s="56" t="n">
        <f aca="false">IF($B28&lt;=AL$2,IF($C28&gt;=AL$2,$D28,0),0)</f>
        <v>0</v>
      </c>
      <c r="AM28" s="56" t="n">
        <f aca="false">IF($B28&lt;=AM$2,IF($C28&gt;=AM$2,$D28,0),0)</f>
        <v>0</v>
      </c>
      <c r="AN28" s="56" t="n">
        <f aca="false">IF($B28&lt;=AN$2,IF($C28&gt;=AN$2,$D28,0),0)</f>
        <v>0</v>
      </c>
      <c r="AO28" s="56" t="n">
        <f aca="false">IF($B28&lt;=AO$2,IF($C28&gt;=AO$2,$D28,0),0)</f>
        <v>0</v>
      </c>
      <c r="AP28" s="56" t="n">
        <f aca="false">IF($B28&lt;=AP$2,IF($C28&gt;=AP$2,$D28,0),0)</f>
        <v>0</v>
      </c>
      <c r="AQ28" s="56" t="n">
        <f aca="false">IF($B28&lt;=AQ$2,IF($C28&gt;=AQ$2,$D28,0),0)</f>
        <v>0</v>
      </c>
      <c r="AR28" s="56" t="n">
        <f aca="false">IF($B28&lt;=AR$2,IF($C28&gt;=AR$2,$D28,0),0)</f>
        <v>0</v>
      </c>
      <c r="AS28" s="56" t="n">
        <f aca="false">IF($B28&lt;=AS$2,IF($C28&gt;=AS$2,$D28,0),0)</f>
        <v>0</v>
      </c>
      <c r="AT28" s="56" t="n">
        <f aca="false">IF($B28&lt;=AT$2,IF($C28&gt;=AT$2,$D28,0),0)</f>
        <v>0</v>
      </c>
      <c r="AU28" s="56" t="n">
        <f aca="false">IF($B28&lt;=AU$2,IF($C28&gt;=AU$2,$D28,0),0)</f>
        <v>0</v>
      </c>
      <c r="AV28" s="56" t="n">
        <f aca="false">IF($B28&lt;=AV$2,IF($C28&gt;=AV$2,$D28,0),0)</f>
        <v>0</v>
      </c>
      <c r="AW28" s="56" t="n">
        <f aca="false">IF($B28&lt;=AW$2,IF($C28&gt;=AW$2,$D28,0),0)</f>
        <v>0</v>
      </c>
      <c r="AX28" s="56" t="n">
        <f aca="false">IF($B28&lt;=AX$2,IF($C28&gt;=AX$2,$D28,0),0)</f>
        <v>0</v>
      </c>
      <c r="AY28" s="56" t="n">
        <f aca="false">IF($B28&lt;=AY$2,IF($C28&gt;=AY$2,$D28,0),0)</f>
        <v>0</v>
      </c>
      <c r="AZ28" s="56" t="n">
        <f aca="false">IF($B28&lt;=AZ$2,IF($C28&gt;=AZ$2,$D28,0),0)</f>
        <v>0</v>
      </c>
      <c r="BA28" s="56" t="n">
        <f aca="false">IF($B28&lt;=BA$2,IF($C28&gt;=BA$2,$D28,0),0)</f>
        <v>0</v>
      </c>
      <c r="BB28" s="56" t="n">
        <f aca="false">IF($B28&lt;=BB$2,IF($C28&gt;=BB$2,$D28,0),0)</f>
        <v>0</v>
      </c>
      <c r="BC28" s="56" t="n">
        <f aca="false">IF($B28&lt;=BC$2,IF($C28&gt;=BC$2,$D28,0),0)</f>
        <v>0</v>
      </c>
      <c r="BD28" s="56" t="n">
        <f aca="false">IF($B28&lt;=BD$2,IF($C28&gt;=BD$2,$D28,0),0)</f>
        <v>0</v>
      </c>
      <c r="BE28" s="56" t="n">
        <f aca="false">IF($B28&lt;=BE$2,IF($C28&gt;=BE$2,$D28,0),0)</f>
        <v>0</v>
      </c>
      <c r="BF28" s="56" t="n">
        <f aca="false">IF($B28&lt;=BF$2,IF($C28&gt;=BF$2,$D28,0),0)</f>
        <v>0</v>
      </c>
      <c r="BG28" s="56" t="n">
        <f aca="false">IF($B28&lt;=BG$2,IF($C28&gt;=BG$2,$D28,0),0)</f>
        <v>0</v>
      </c>
      <c r="BH28" s="56" t="n">
        <f aca="false">IF($B28&lt;=BH$2,IF($C28&gt;=BH$2,$D28,0),0)</f>
        <v>0</v>
      </c>
      <c r="BI28" s="56" t="n">
        <f aca="false">IF($B28&lt;=BI$2,IF($C28&gt;=BI$2,$D28,0),0)</f>
        <v>0</v>
      </c>
      <c r="BJ28" s="56" t="n">
        <f aca="false">IF($B28&lt;=BJ$2,IF($C28&gt;=BJ$2,$D28,0),0)</f>
        <v>0</v>
      </c>
      <c r="BK28" s="56" t="n">
        <f aca="false">IF($B28&lt;=BK$2,IF($C28&gt;=BK$2,$D28,0),0)</f>
        <v>0</v>
      </c>
      <c r="BL28" s="56" t="n">
        <f aca="false">IF($B28&lt;=BL$2,IF($C28&gt;=BL$2,$D28,0),0)</f>
        <v>0</v>
      </c>
      <c r="BM28" s="56" t="n">
        <f aca="false">IF($B28&lt;=BM$2,IF($C28&gt;=BM$2,$D28,0),0)</f>
        <v>0</v>
      </c>
      <c r="BN28" s="56" t="n">
        <f aca="false">IF($B28&lt;=BN$2,IF($C28&gt;=BN$2,$D28,0),0)</f>
        <v>0</v>
      </c>
      <c r="BO28" s="56" t="n">
        <f aca="false">IF($B28&lt;=BO$2,IF($C28&gt;=BO$2,$D28,0),0)</f>
        <v>0</v>
      </c>
      <c r="BP28" s="56" t="n">
        <f aca="false">IF($B28&lt;=BP$2,IF($C28&gt;=BP$2,$D28,0),0)</f>
        <v>0</v>
      </c>
      <c r="BQ28" s="56" t="n">
        <f aca="false">IF($B28&lt;=BQ$2,IF($C28&gt;=BQ$2,$D28,0),0)</f>
        <v>0</v>
      </c>
      <c r="BR28" s="56" t="n">
        <f aca="false">IF($B28&lt;=BR$2,IF($C28&gt;=BR$2,$D28,0),0)</f>
        <v>0</v>
      </c>
      <c r="BS28" s="56" t="n">
        <f aca="false">IF($B28&lt;=BS$2,IF($C28&gt;=BS$2,$D28,0),0)</f>
        <v>0</v>
      </c>
      <c r="BT28" s="56" t="n">
        <f aca="false">IF($B28&lt;=BT$2,IF($C28&gt;=BT$2,$D28,0),0)</f>
        <v>0</v>
      </c>
      <c r="BU28" s="56" t="n">
        <f aca="false">IF($B28&lt;=BU$2,IF($C28&gt;=BU$2,$D28,0),0)</f>
        <v>0</v>
      </c>
      <c r="BV28" s="56" t="n">
        <f aca="false">IF($B28&lt;=BV$2,IF($C28&gt;=BV$2,$D28,0),0)</f>
        <v>0</v>
      </c>
    </row>
    <row r="29" customFormat="false" ht="12.75" hidden="false" customHeight="false" outlineLevel="0" collapsed="false">
      <c r="A29" s="50" t="n">
        <v>1</v>
      </c>
      <c r="B29" s="51" t="n">
        <v>36800</v>
      </c>
      <c r="C29" s="51" t="n">
        <v>36800</v>
      </c>
      <c r="E29" s="53" t="n">
        <v>4.83</v>
      </c>
      <c r="F29" s="27" t="s">
        <v>129</v>
      </c>
      <c r="H29" s="65" t="n">
        <f aca="false">((I29-E29)*SUM(L29:AV29)*10000)</f>
        <v>-0</v>
      </c>
      <c r="I29" s="66" t="n">
        <v>4.056</v>
      </c>
      <c r="J29" s="27" t="s">
        <v>59</v>
      </c>
      <c r="K29" s="27" t="n">
        <f aca="false">IF(I29=1,0,G29)</f>
        <v>0</v>
      </c>
      <c r="L29" s="56" t="n">
        <f aca="false">IF($B29&lt;=L$2,IF($C29&gt;=L$2,$D29,0),0)</f>
        <v>0</v>
      </c>
      <c r="M29" s="56" t="n">
        <f aca="false">IF($B29&lt;=M$2,IF($C29&gt;=M$2,$D29,0),0)</f>
        <v>0</v>
      </c>
      <c r="N29" s="56" t="n">
        <f aca="false">IF($B29&lt;=N$2,IF($C29&gt;=N$2,$D29,0),0)</f>
        <v>0</v>
      </c>
      <c r="O29" s="56" t="n">
        <f aca="false">IF($B29&lt;=O$2,IF($C29&gt;=O$2,$D29,0),0)</f>
        <v>0</v>
      </c>
      <c r="P29" s="56" t="n">
        <f aca="false">IF($B29&lt;=P$2,IF($C29&gt;=P$2,$D29,0),0)</f>
        <v>0</v>
      </c>
      <c r="Q29" s="56" t="n">
        <f aca="false">IF($B29&lt;=Q$2,IF($C29&gt;=Q$2,$D29,0),0)</f>
        <v>0</v>
      </c>
      <c r="R29" s="56" t="n">
        <f aca="false">IF($B29&lt;=R$2,IF($C29&gt;=R$2,$D29,0),0)</f>
        <v>0</v>
      </c>
      <c r="S29" s="56" t="n">
        <f aca="false">IF($B29&lt;=S$2,IF($C29&gt;=S$2,$D29,0),0)</f>
        <v>0</v>
      </c>
      <c r="T29" s="56" t="n">
        <f aca="false">IF($B29&lt;=T$2,IF($C29&gt;=T$2,$D29,0),0)</f>
        <v>0</v>
      </c>
      <c r="U29" s="56" t="n">
        <f aca="false">IF($B29&lt;=U$2,IF($C29&gt;=U$2,$D29,0),0)</f>
        <v>0</v>
      </c>
      <c r="V29" s="56" t="n">
        <f aca="false">IF($B29&lt;=V$2,IF($C29&gt;=V$2,$D29,0),0)</f>
        <v>0</v>
      </c>
      <c r="W29" s="56" t="n">
        <f aca="false">IF($B29&lt;=W$2,IF($C29&gt;=W$2,$D29,0),0)</f>
        <v>0</v>
      </c>
      <c r="X29" s="56" t="n">
        <f aca="false">IF($B29&lt;=X$2,IF($C29&gt;=X$2,$D29,0),0)</f>
        <v>0</v>
      </c>
      <c r="Y29" s="56" t="n">
        <f aca="false">IF($B29&lt;=Y$2,IF($C29&gt;=Y$2,$D29,0),0)</f>
        <v>0</v>
      </c>
      <c r="Z29" s="56" t="n">
        <f aca="false">IF($B29&lt;=Z$2,IF($C29&gt;=Z$2,$D29,0),0)</f>
        <v>0</v>
      </c>
      <c r="AA29" s="56" t="n">
        <f aca="false">IF($B29&lt;=AA$2,IF($C29&gt;=AA$2,$D29,0),0)</f>
        <v>0</v>
      </c>
      <c r="AB29" s="56" t="n">
        <f aca="false">IF($B29&lt;=AB$2,IF($C29&gt;=AB$2,$D29,0),0)</f>
        <v>0</v>
      </c>
      <c r="AC29" s="56" t="n">
        <f aca="false">IF($B29&lt;=AC$2,IF($C29&gt;=AC$2,$D29,0),0)</f>
        <v>0</v>
      </c>
      <c r="AD29" s="56" t="n">
        <f aca="false">IF($B29&lt;=AD$2,IF($C29&gt;=AD$2,$D29,0),0)</f>
        <v>0</v>
      </c>
      <c r="AE29" s="56" t="n">
        <f aca="false">IF($B29&lt;=AE$2,IF($C29&gt;=AE$2,$D29,0),0)</f>
        <v>0</v>
      </c>
      <c r="AF29" s="56" t="n">
        <f aca="false">IF($B29&lt;=AF$2,IF($C29&gt;=AF$2,$D29,0),0)</f>
        <v>0</v>
      </c>
      <c r="AG29" s="56" t="n">
        <f aca="false">IF($B29&lt;=AG$2,IF($C29&gt;=AG$2,$D29,0),0)</f>
        <v>0</v>
      </c>
      <c r="AH29" s="56" t="n">
        <f aca="false">IF($B29&lt;=AH$2,IF($C29&gt;=AH$2,$D29,0),0)</f>
        <v>0</v>
      </c>
      <c r="AI29" s="56" t="n">
        <f aca="false">IF($B29&lt;=AI$2,IF($C29&gt;=AI$2,$D29,0),0)</f>
        <v>0</v>
      </c>
      <c r="AJ29" s="56" t="n">
        <f aca="false">IF($B29&lt;=AJ$2,IF($C29&gt;=AJ$2,$D29,0),0)</f>
        <v>0</v>
      </c>
      <c r="AK29" s="56" t="n">
        <f aca="false">IF($B29&lt;=AK$2,IF($C29&gt;=AK$2,$D29,0),0)</f>
        <v>0</v>
      </c>
      <c r="AL29" s="56" t="n">
        <f aca="false">IF($B29&lt;=AL$2,IF($C29&gt;=AL$2,$D29,0),0)</f>
        <v>0</v>
      </c>
      <c r="AM29" s="56" t="n">
        <f aca="false">IF($B29&lt;=AM$2,IF($C29&gt;=AM$2,$D29,0),0)</f>
        <v>0</v>
      </c>
      <c r="AN29" s="56" t="n">
        <f aca="false">IF($B29&lt;=AN$2,IF($C29&gt;=AN$2,$D29,0),0)</f>
        <v>0</v>
      </c>
      <c r="AO29" s="56" t="n">
        <f aca="false">IF($B29&lt;=AO$2,IF($C29&gt;=AO$2,$D29,0),0)</f>
        <v>0</v>
      </c>
      <c r="AP29" s="56" t="n">
        <f aca="false">IF($B29&lt;=AP$2,IF($C29&gt;=AP$2,$D29,0),0)</f>
        <v>0</v>
      </c>
      <c r="AQ29" s="56" t="n">
        <f aca="false">IF($B29&lt;=AQ$2,IF($C29&gt;=AQ$2,$D29,0),0)</f>
        <v>0</v>
      </c>
      <c r="AR29" s="56" t="n">
        <f aca="false">IF($B29&lt;=AR$2,IF($C29&gt;=AR$2,$D29,0),0)</f>
        <v>0</v>
      </c>
      <c r="AS29" s="56" t="n">
        <f aca="false">IF($B29&lt;=AS$2,IF($C29&gt;=AS$2,$D29,0),0)</f>
        <v>0</v>
      </c>
      <c r="AT29" s="56" t="n">
        <f aca="false">IF($B29&lt;=AT$2,IF($C29&gt;=AT$2,$D29,0),0)</f>
        <v>0</v>
      </c>
      <c r="AU29" s="56" t="n">
        <f aca="false">IF($B29&lt;=AU$2,IF($C29&gt;=AU$2,$D29,0),0)</f>
        <v>0</v>
      </c>
      <c r="AV29" s="56" t="n">
        <f aca="false">IF($B29&lt;=AV$2,IF($C29&gt;=AV$2,$D29,0),0)</f>
        <v>0</v>
      </c>
      <c r="AW29" s="56" t="n">
        <f aca="false">IF($B29&lt;=AW$2,IF($C29&gt;=AW$2,$D29,0),0)</f>
        <v>0</v>
      </c>
      <c r="AX29" s="56" t="n">
        <f aca="false">IF($B29&lt;=AX$2,IF($C29&gt;=AX$2,$D29,0),0)</f>
        <v>0</v>
      </c>
      <c r="AY29" s="56" t="n">
        <f aca="false">IF($B29&lt;=AY$2,IF($C29&gt;=AY$2,$D29,0),0)</f>
        <v>0</v>
      </c>
      <c r="AZ29" s="56" t="n">
        <f aca="false">IF($B29&lt;=AZ$2,IF($C29&gt;=AZ$2,$D29,0),0)</f>
        <v>0</v>
      </c>
      <c r="BA29" s="56" t="n">
        <f aca="false">IF($B29&lt;=BA$2,IF($C29&gt;=BA$2,$D29,0),0)</f>
        <v>0</v>
      </c>
      <c r="BB29" s="56" t="n">
        <f aca="false">IF($B29&lt;=BB$2,IF($C29&gt;=BB$2,$D29,0),0)</f>
        <v>0</v>
      </c>
      <c r="BC29" s="56" t="n">
        <f aca="false">IF($B29&lt;=BC$2,IF($C29&gt;=BC$2,$D29,0),0)</f>
        <v>0</v>
      </c>
      <c r="BD29" s="56" t="n">
        <f aca="false">IF($B29&lt;=BD$2,IF($C29&gt;=BD$2,$D29,0),0)</f>
        <v>0</v>
      </c>
      <c r="BE29" s="56" t="n">
        <f aca="false">IF($B29&lt;=BE$2,IF($C29&gt;=BE$2,$D29,0),0)</f>
        <v>0</v>
      </c>
      <c r="BF29" s="56" t="n">
        <f aca="false">IF($B29&lt;=BF$2,IF($C29&gt;=BF$2,$D29,0),0)</f>
        <v>0</v>
      </c>
      <c r="BG29" s="56" t="n">
        <f aca="false">IF($B29&lt;=BG$2,IF($C29&gt;=BG$2,$D29,0),0)</f>
        <v>0</v>
      </c>
      <c r="BH29" s="56" t="n">
        <f aca="false">IF($B29&lt;=BH$2,IF($C29&gt;=BH$2,$D29,0),0)</f>
        <v>0</v>
      </c>
      <c r="BI29" s="56" t="n">
        <f aca="false">IF($B29&lt;=BI$2,IF($C29&gt;=BI$2,$D29,0),0)</f>
        <v>0</v>
      </c>
      <c r="BJ29" s="56" t="n">
        <f aca="false">IF($B29&lt;=BJ$2,IF($C29&gt;=BJ$2,$D29,0),0)</f>
        <v>0</v>
      </c>
      <c r="BK29" s="56" t="n">
        <f aca="false">IF($B29&lt;=BK$2,IF($C29&gt;=BK$2,$D29,0),0)</f>
        <v>0</v>
      </c>
      <c r="BL29" s="56" t="n">
        <f aca="false">IF($B29&lt;=BL$2,IF($C29&gt;=BL$2,$D29,0),0)</f>
        <v>0</v>
      </c>
      <c r="BM29" s="56" t="n">
        <f aca="false">IF($B29&lt;=BM$2,IF($C29&gt;=BM$2,$D29,0),0)</f>
        <v>0</v>
      </c>
      <c r="BN29" s="56" t="n">
        <f aca="false">IF($B29&lt;=BN$2,IF($C29&gt;=BN$2,$D29,0),0)</f>
        <v>0</v>
      </c>
      <c r="BO29" s="56" t="n">
        <f aca="false">IF($B29&lt;=BO$2,IF($C29&gt;=BO$2,$D29,0),0)</f>
        <v>0</v>
      </c>
      <c r="BP29" s="56" t="n">
        <f aca="false">IF($B29&lt;=BP$2,IF($C29&gt;=BP$2,$D29,0),0)</f>
        <v>0</v>
      </c>
      <c r="BQ29" s="56" t="n">
        <f aca="false">IF($B29&lt;=BQ$2,IF($C29&gt;=BQ$2,$D29,0),0)</f>
        <v>0</v>
      </c>
      <c r="BR29" s="56" t="n">
        <f aca="false">IF($B29&lt;=BR$2,IF($C29&gt;=BR$2,$D29,0),0)</f>
        <v>0</v>
      </c>
      <c r="BS29" s="56" t="n">
        <f aca="false">IF($B29&lt;=BS$2,IF($C29&gt;=BS$2,$D29,0),0)</f>
        <v>0</v>
      </c>
      <c r="BT29" s="56" t="n">
        <f aca="false">IF($B29&lt;=BT$2,IF($C29&gt;=BT$2,$D29,0),0)</f>
        <v>0</v>
      </c>
      <c r="BU29" s="56" t="n">
        <f aca="false">IF($B29&lt;=BU$2,IF($C29&gt;=BU$2,$D29,0),0)</f>
        <v>0</v>
      </c>
      <c r="BV29" s="56" t="n">
        <f aca="false">IF($B29&lt;=BV$2,IF($C29&gt;=BV$2,$D29,0),0)</f>
        <v>0</v>
      </c>
    </row>
    <row r="30" customFormat="false" ht="12" hidden="false" customHeight="true" outlineLevel="0" collapsed="false">
      <c r="A30" s="50" t="n">
        <v>1</v>
      </c>
      <c r="B30" s="51" t="n">
        <v>36831</v>
      </c>
      <c r="C30" s="51" t="n">
        <v>36951</v>
      </c>
      <c r="E30" s="53" t="n">
        <v>4.73</v>
      </c>
      <c r="F30" s="27" t="s">
        <v>129</v>
      </c>
      <c r="H30" s="65" t="n">
        <f aca="false">((I30-E30)*SUM(L30:AV30)*10000)</f>
        <v>-0</v>
      </c>
      <c r="I30" s="66" t="n">
        <v>4.056</v>
      </c>
      <c r="J30" s="27" t="s">
        <v>59</v>
      </c>
      <c r="K30" s="27" t="n">
        <f aca="false">IF(I30=1,0,G30)</f>
        <v>0</v>
      </c>
      <c r="L30" s="56" t="n">
        <f aca="false">IF($B30&lt;=L$2,IF($C30&gt;=L$2,$D30,0),0)</f>
        <v>0</v>
      </c>
      <c r="M30" s="56" t="n">
        <f aca="false">IF($B30&lt;=M$2,IF($C30&gt;=M$2,$D30,0),0)</f>
        <v>0</v>
      </c>
      <c r="N30" s="56" t="n">
        <f aca="false">IF($B30&lt;=N$2,IF($C30&gt;=N$2,$D30,0),0)</f>
        <v>0</v>
      </c>
      <c r="O30" s="56" t="n">
        <f aca="false">IF($B30&lt;=O$2,IF($C30&gt;=O$2,$D30,0),0)</f>
        <v>0</v>
      </c>
      <c r="P30" s="56" t="n">
        <f aca="false">IF($B30&lt;=P$2,IF($C30&gt;=P$2,$D30,0),0)</f>
        <v>0</v>
      </c>
      <c r="Q30" s="56" t="n">
        <f aca="false">IF($B30&lt;=Q$2,IF($C30&gt;=Q$2,$D30,0),0)</f>
        <v>0</v>
      </c>
      <c r="R30" s="56" t="n">
        <f aca="false">IF($B30&lt;=R$2,IF($C30&gt;=R$2,$D30,0),0)</f>
        <v>0</v>
      </c>
      <c r="S30" s="56" t="n">
        <f aca="false">IF($B30&lt;=S$2,IF($C30&gt;=S$2,$D30,0),0)</f>
        <v>0</v>
      </c>
      <c r="T30" s="56" t="n">
        <f aca="false">IF($B30&lt;=T$2,IF($C30&gt;=T$2,$D30,0),0)</f>
        <v>0</v>
      </c>
      <c r="U30" s="56" t="n">
        <f aca="false">IF($B30&lt;=U$2,IF($C30&gt;=U$2,$D30,0),0)</f>
        <v>0</v>
      </c>
      <c r="V30" s="56" t="n">
        <f aca="false">IF($B30&lt;=V$2,IF($C30&gt;=V$2,$D30,0),0)</f>
        <v>0</v>
      </c>
      <c r="W30" s="56" t="n">
        <f aca="false">IF($B30&lt;=W$2,IF($C30&gt;=W$2,$D30,0),0)</f>
        <v>0</v>
      </c>
      <c r="X30" s="56" t="n">
        <f aca="false">IF($B30&lt;=X$2,IF($C30&gt;=X$2,$D30,0),0)</f>
        <v>0</v>
      </c>
      <c r="Y30" s="56" t="n">
        <f aca="false">IF($B30&lt;=Y$2,IF($C30&gt;=Y$2,$D30,0),0)</f>
        <v>0</v>
      </c>
      <c r="Z30" s="56" t="n">
        <f aca="false">IF($B30&lt;=Z$2,IF($C30&gt;=Z$2,$D30,0),0)</f>
        <v>0</v>
      </c>
      <c r="AA30" s="56" t="n">
        <f aca="false">IF($B30&lt;=AA$2,IF($C30&gt;=AA$2,$D30,0),0)</f>
        <v>0</v>
      </c>
      <c r="AB30" s="56" t="n">
        <f aca="false">IF($B30&lt;=AB$2,IF($C30&gt;=AB$2,$D30,0),0)</f>
        <v>0</v>
      </c>
      <c r="AC30" s="56" t="n">
        <f aca="false">IF($B30&lt;=AC$2,IF($C30&gt;=AC$2,$D30,0),0)</f>
        <v>0</v>
      </c>
      <c r="AD30" s="56" t="n">
        <f aca="false">IF($B30&lt;=AD$2,IF($C30&gt;=AD$2,$D30,0),0)</f>
        <v>0</v>
      </c>
      <c r="AE30" s="56" t="n">
        <f aca="false">IF($B30&lt;=AE$2,IF($C30&gt;=AE$2,$D30,0),0)</f>
        <v>0</v>
      </c>
      <c r="AF30" s="56" t="n">
        <f aca="false">IF($B30&lt;=AF$2,IF($C30&gt;=AF$2,$D30,0),0)</f>
        <v>0</v>
      </c>
      <c r="AG30" s="56" t="n">
        <f aca="false">IF($B30&lt;=AG$2,IF($C30&gt;=AG$2,$D30,0),0)</f>
        <v>0</v>
      </c>
      <c r="AH30" s="56" t="n">
        <f aca="false">IF($B30&lt;=AH$2,IF($C30&gt;=AH$2,$D30,0),0)</f>
        <v>0</v>
      </c>
      <c r="AI30" s="56" t="n">
        <f aca="false">IF($B30&lt;=AI$2,IF($C30&gt;=AI$2,$D30,0),0)</f>
        <v>0</v>
      </c>
      <c r="AJ30" s="56" t="n">
        <f aca="false">IF($B30&lt;=AJ$2,IF($C30&gt;=AJ$2,$D30,0),0)</f>
        <v>0</v>
      </c>
      <c r="AK30" s="56" t="n">
        <f aca="false">IF($B30&lt;=AK$2,IF($C30&gt;=AK$2,$D30,0),0)</f>
        <v>0</v>
      </c>
      <c r="AL30" s="56" t="n">
        <f aca="false">IF($B30&lt;=AL$2,IF($C30&gt;=AL$2,$D30,0),0)</f>
        <v>0</v>
      </c>
      <c r="AM30" s="56" t="n">
        <f aca="false">IF($B30&lt;=AM$2,IF($C30&gt;=AM$2,$D30,0),0)</f>
        <v>0</v>
      </c>
      <c r="AN30" s="56" t="n">
        <f aca="false">IF($B30&lt;=AN$2,IF($C30&gt;=AN$2,$D30,0),0)</f>
        <v>0</v>
      </c>
      <c r="AO30" s="56" t="n">
        <f aca="false">IF($B30&lt;=AO$2,IF($C30&gt;=AO$2,$D30,0),0)</f>
        <v>0</v>
      </c>
      <c r="AP30" s="56" t="n">
        <f aca="false">IF($B30&lt;=AP$2,IF($C30&gt;=AP$2,$D30,0),0)</f>
        <v>0</v>
      </c>
      <c r="AQ30" s="56" t="n">
        <f aca="false">IF($B30&lt;=AQ$2,IF($C30&gt;=AQ$2,$D30,0),0)</f>
        <v>0</v>
      </c>
      <c r="AR30" s="56" t="n">
        <f aca="false">IF($B30&lt;=AR$2,IF($C30&gt;=AR$2,$D30,0),0)</f>
        <v>0</v>
      </c>
      <c r="AS30" s="56" t="n">
        <f aca="false">IF($B30&lt;=AS$2,IF($C30&gt;=AS$2,$D30,0),0)</f>
        <v>0</v>
      </c>
      <c r="AT30" s="56" t="n">
        <f aca="false">IF($B30&lt;=AT$2,IF($C30&gt;=AT$2,$D30,0),0)</f>
        <v>0</v>
      </c>
      <c r="AU30" s="56" t="n">
        <f aca="false">IF($B30&lt;=AU$2,IF($C30&gt;=AU$2,$D30,0),0)</f>
        <v>0</v>
      </c>
      <c r="AV30" s="56" t="n">
        <f aca="false">IF($B30&lt;=AV$2,IF($C30&gt;=AV$2,$D30,0),0)</f>
        <v>0</v>
      </c>
      <c r="AW30" s="56" t="n">
        <f aca="false">IF($B30&lt;=AW$2,IF($C30&gt;=AW$2,$D30,0),0)</f>
        <v>0</v>
      </c>
      <c r="AX30" s="56" t="n">
        <f aca="false">IF($B30&lt;=AX$2,IF($C30&gt;=AX$2,$D30,0),0)</f>
        <v>0</v>
      </c>
      <c r="AY30" s="56" t="n">
        <f aca="false">IF($B30&lt;=AY$2,IF($C30&gt;=AY$2,$D30,0),0)</f>
        <v>0</v>
      </c>
      <c r="AZ30" s="56" t="n">
        <f aca="false">IF($B30&lt;=AZ$2,IF($C30&gt;=AZ$2,$D30,0),0)</f>
        <v>0</v>
      </c>
      <c r="BA30" s="56" t="n">
        <f aca="false">IF($B30&lt;=BA$2,IF($C30&gt;=BA$2,$D30,0),0)</f>
        <v>0</v>
      </c>
      <c r="BB30" s="56" t="n">
        <f aca="false">IF($B30&lt;=BB$2,IF($C30&gt;=BB$2,$D30,0),0)</f>
        <v>0</v>
      </c>
      <c r="BC30" s="56" t="n">
        <f aca="false">IF($B30&lt;=BC$2,IF($C30&gt;=BC$2,$D30,0),0)</f>
        <v>0</v>
      </c>
      <c r="BD30" s="56" t="n">
        <f aca="false">IF($B30&lt;=BD$2,IF($C30&gt;=BD$2,$D30,0),0)</f>
        <v>0</v>
      </c>
      <c r="BE30" s="56" t="n">
        <f aca="false">IF($B30&lt;=BE$2,IF($C30&gt;=BE$2,$D30,0),0)</f>
        <v>0</v>
      </c>
      <c r="BF30" s="56" t="n">
        <f aca="false">IF($B30&lt;=BF$2,IF($C30&gt;=BF$2,$D30,0),0)</f>
        <v>0</v>
      </c>
      <c r="BG30" s="56" t="n">
        <f aca="false">IF($B30&lt;=BG$2,IF($C30&gt;=BG$2,$D30,0),0)</f>
        <v>0</v>
      </c>
      <c r="BH30" s="56" t="n">
        <f aca="false">IF($B30&lt;=BH$2,IF($C30&gt;=BH$2,$D30,0),0)</f>
        <v>0</v>
      </c>
      <c r="BI30" s="56" t="n">
        <f aca="false">IF($B30&lt;=BI$2,IF($C30&gt;=BI$2,$D30,0),0)</f>
        <v>0</v>
      </c>
      <c r="BJ30" s="56" t="n">
        <f aca="false">IF($B30&lt;=BJ$2,IF($C30&gt;=BJ$2,$D30,0),0)</f>
        <v>0</v>
      </c>
      <c r="BK30" s="56" t="n">
        <f aca="false">IF($B30&lt;=BK$2,IF($C30&gt;=BK$2,$D30,0),0)</f>
        <v>0</v>
      </c>
      <c r="BL30" s="56" t="n">
        <f aca="false">IF($B30&lt;=BL$2,IF($C30&gt;=BL$2,$D30,0),0)</f>
        <v>0</v>
      </c>
      <c r="BM30" s="56" t="n">
        <f aca="false">IF($B30&lt;=BM$2,IF($C30&gt;=BM$2,$D30,0),0)</f>
        <v>0</v>
      </c>
      <c r="BN30" s="56" t="n">
        <f aca="false">IF($B30&lt;=BN$2,IF($C30&gt;=BN$2,$D30,0),0)</f>
        <v>0</v>
      </c>
      <c r="BO30" s="56" t="n">
        <f aca="false">IF($B30&lt;=BO$2,IF($C30&gt;=BO$2,$D30,0),0)</f>
        <v>0</v>
      </c>
      <c r="BP30" s="56" t="n">
        <f aca="false">IF($B30&lt;=BP$2,IF($C30&gt;=BP$2,$D30,0),0)</f>
        <v>0</v>
      </c>
      <c r="BQ30" s="56" t="n">
        <f aca="false">IF($B30&lt;=BQ$2,IF($C30&gt;=BQ$2,$D30,0),0)</f>
        <v>0</v>
      </c>
      <c r="BR30" s="56" t="n">
        <f aca="false">IF($B30&lt;=BR$2,IF($C30&gt;=BR$2,$D30,0),0)</f>
        <v>0</v>
      </c>
      <c r="BS30" s="56" t="n">
        <f aca="false">IF($B30&lt;=BS$2,IF($C30&gt;=BS$2,$D30,0),0)</f>
        <v>0</v>
      </c>
      <c r="BT30" s="56" t="n">
        <f aca="false">IF($B30&lt;=BT$2,IF($C30&gt;=BT$2,$D30,0),0)</f>
        <v>0</v>
      </c>
      <c r="BU30" s="56" t="n">
        <f aca="false">IF($B30&lt;=BU$2,IF($C30&gt;=BU$2,$D30,0),0)</f>
        <v>0</v>
      </c>
      <c r="BV30" s="56" t="n">
        <f aca="false">IF($B30&lt;=BV$2,IF($C30&gt;=BV$2,$D30,0),0)</f>
        <v>0</v>
      </c>
    </row>
    <row r="31" customFormat="false" ht="12.75" hidden="false" customHeight="false" outlineLevel="0" collapsed="false">
      <c r="B31" s="51" t="n">
        <v>36800</v>
      </c>
      <c r="C31" s="51" t="n">
        <v>36800</v>
      </c>
      <c r="E31" s="53" t="n">
        <v>4.555</v>
      </c>
      <c r="F31" s="27" t="s">
        <v>129</v>
      </c>
      <c r="H31" s="65" t="n">
        <f aca="false">((I31-E31)*SUM(L31:AV31)*10000)</f>
        <v>-0</v>
      </c>
      <c r="I31" s="66" t="n">
        <v>3.986</v>
      </c>
      <c r="J31" s="27" t="s">
        <v>59</v>
      </c>
      <c r="K31" s="27" t="n">
        <f aca="false">IF(I31=1,0,G31)</f>
        <v>0</v>
      </c>
      <c r="L31" s="56" t="n">
        <f aca="false">IF($B31&lt;=L$2,IF($C31&gt;=L$2,$D31,0),0)</f>
        <v>0</v>
      </c>
      <c r="M31" s="56" t="n">
        <f aca="false">IF($B31&lt;=M$2,IF($C31&gt;=M$2,$D31,0),0)</f>
        <v>0</v>
      </c>
      <c r="N31" s="56" t="n">
        <f aca="false">IF($B31&lt;=N$2,IF($C31&gt;=N$2,$D31,0),0)</f>
        <v>0</v>
      </c>
      <c r="O31" s="56" t="n">
        <f aca="false">IF($B31&lt;=O$2,IF($C31&gt;=O$2,$D31,0),0)</f>
        <v>0</v>
      </c>
      <c r="P31" s="56" t="n">
        <f aca="false">IF($B31&lt;=P$2,IF($C31&gt;=P$2,$D31,0),0)</f>
        <v>0</v>
      </c>
      <c r="Q31" s="56" t="n">
        <f aca="false">IF($B31&lt;=Q$2,IF($C31&gt;=Q$2,$D31,0),0)</f>
        <v>0</v>
      </c>
      <c r="R31" s="56" t="n">
        <f aca="false">IF($B31&lt;=R$2,IF($C31&gt;=R$2,$D31,0),0)</f>
        <v>0</v>
      </c>
      <c r="S31" s="56" t="n">
        <f aca="false">IF($B31&lt;=S$2,IF($C31&gt;=S$2,$D31,0),0)</f>
        <v>0</v>
      </c>
      <c r="T31" s="56" t="n">
        <f aca="false">IF($B31&lt;=T$2,IF($C31&gt;=T$2,$D31,0),0)</f>
        <v>0</v>
      </c>
      <c r="U31" s="56" t="n">
        <f aca="false">IF($B31&lt;=U$2,IF($C31&gt;=U$2,$D31,0),0)</f>
        <v>0</v>
      </c>
      <c r="V31" s="56" t="n">
        <f aca="false">IF($B31&lt;=V$2,IF($C31&gt;=V$2,$D31,0),0)</f>
        <v>0</v>
      </c>
      <c r="W31" s="56" t="n">
        <f aca="false">IF($B31&lt;=W$2,IF($C31&gt;=W$2,$D31,0),0)</f>
        <v>0</v>
      </c>
      <c r="X31" s="56" t="n">
        <f aca="false">IF($B31&lt;=X$2,IF($C31&gt;=X$2,$D31,0),0)</f>
        <v>0</v>
      </c>
      <c r="Y31" s="56" t="n">
        <f aca="false">IF($B31&lt;=Y$2,IF($C31&gt;=Y$2,$D31,0),0)</f>
        <v>0</v>
      </c>
      <c r="Z31" s="56" t="n">
        <f aca="false">IF($B31&lt;=Z$2,IF($C31&gt;=Z$2,$D31,0),0)</f>
        <v>0</v>
      </c>
      <c r="AA31" s="56" t="n">
        <f aca="false">IF($B31&lt;=AA$2,IF($C31&gt;=AA$2,$D31,0),0)</f>
        <v>0</v>
      </c>
      <c r="AB31" s="56" t="n">
        <f aca="false">IF($B31&lt;=AB$2,IF($C31&gt;=AB$2,$D31,0),0)</f>
        <v>0</v>
      </c>
      <c r="AC31" s="56" t="n">
        <f aca="false">IF($B31&lt;=AC$2,IF($C31&gt;=AC$2,$D31,0),0)</f>
        <v>0</v>
      </c>
      <c r="AD31" s="56" t="n">
        <f aca="false">IF($B31&lt;=AD$2,IF($C31&gt;=AD$2,$D31,0),0)</f>
        <v>0</v>
      </c>
      <c r="AE31" s="56" t="n">
        <f aca="false">IF($B31&lt;=AE$2,IF($C31&gt;=AE$2,$D31,0),0)</f>
        <v>0</v>
      </c>
      <c r="AF31" s="56" t="n">
        <f aca="false">IF($B31&lt;=AF$2,IF($C31&gt;=AF$2,$D31,0),0)</f>
        <v>0</v>
      </c>
      <c r="AG31" s="56" t="n">
        <f aca="false">IF($B31&lt;=AG$2,IF($C31&gt;=AG$2,$D31,0),0)</f>
        <v>0</v>
      </c>
      <c r="AH31" s="56" t="n">
        <f aca="false">IF($B31&lt;=AH$2,IF($C31&gt;=AH$2,$D31,0),0)</f>
        <v>0</v>
      </c>
      <c r="AI31" s="56" t="n">
        <f aca="false">IF($B31&lt;=AI$2,IF($C31&gt;=AI$2,$D31,0),0)</f>
        <v>0</v>
      </c>
      <c r="AJ31" s="56" t="n">
        <f aca="false">IF($B31&lt;=AJ$2,IF($C31&gt;=AJ$2,$D31,0),0)</f>
        <v>0</v>
      </c>
      <c r="AK31" s="56" t="n">
        <f aca="false">IF($B31&lt;=AK$2,IF($C31&gt;=AK$2,$D31,0),0)</f>
        <v>0</v>
      </c>
      <c r="AL31" s="56" t="n">
        <f aca="false">IF($B31&lt;=AL$2,IF($C31&gt;=AL$2,$D31,0),0)</f>
        <v>0</v>
      </c>
      <c r="AM31" s="56" t="n">
        <f aca="false">IF($B31&lt;=AM$2,IF($C31&gt;=AM$2,$D31,0),0)</f>
        <v>0</v>
      </c>
      <c r="AN31" s="56" t="n">
        <f aca="false">IF($B31&lt;=AN$2,IF($C31&gt;=AN$2,$D31,0),0)</f>
        <v>0</v>
      </c>
      <c r="AO31" s="56" t="n">
        <f aca="false">IF($B31&lt;=AO$2,IF($C31&gt;=AO$2,$D31,0),0)</f>
        <v>0</v>
      </c>
      <c r="AP31" s="56" t="n">
        <f aca="false">IF($B31&lt;=AP$2,IF($C31&gt;=AP$2,$D31,0),0)</f>
        <v>0</v>
      </c>
      <c r="AQ31" s="56" t="n">
        <f aca="false">IF($B31&lt;=AQ$2,IF($C31&gt;=AQ$2,$D31,0),0)</f>
        <v>0</v>
      </c>
      <c r="AR31" s="56" t="n">
        <f aca="false">IF($B31&lt;=AR$2,IF($C31&gt;=AR$2,$D31,0),0)</f>
        <v>0</v>
      </c>
      <c r="AS31" s="56" t="n">
        <f aca="false">IF($B31&lt;=AS$2,IF($C31&gt;=AS$2,$D31,0),0)</f>
        <v>0</v>
      </c>
      <c r="AT31" s="56" t="n">
        <f aca="false">IF($B31&lt;=AT$2,IF($C31&gt;=AT$2,$D31,0),0)</f>
        <v>0</v>
      </c>
      <c r="AU31" s="56" t="n">
        <f aca="false">IF($B31&lt;=AU$2,IF($C31&gt;=AU$2,$D31,0),0)</f>
        <v>0</v>
      </c>
      <c r="AV31" s="56" t="n">
        <f aca="false">IF($B31&lt;=AV$2,IF($C31&gt;=AV$2,$D31,0),0)</f>
        <v>0</v>
      </c>
      <c r="AW31" s="56" t="n">
        <f aca="false">IF($B31&lt;=AW$2,IF($C31&gt;=AW$2,$D31,0),0)</f>
        <v>0</v>
      </c>
      <c r="AX31" s="56" t="n">
        <f aca="false">IF($B31&lt;=AX$2,IF($C31&gt;=AX$2,$D31,0),0)</f>
        <v>0</v>
      </c>
      <c r="AY31" s="56" t="n">
        <f aca="false">IF($B31&lt;=AY$2,IF($C31&gt;=AY$2,$D31,0),0)</f>
        <v>0</v>
      </c>
      <c r="AZ31" s="56" t="n">
        <f aca="false">IF($B31&lt;=AZ$2,IF($C31&gt;=AZ$2,$D31,0),0)</f>
        <v>0</v>
      </c>
      <c r="BA31" s="56" t="n">
        <f aca="false">IF($B31&lt;=BA$2,IF($C31&gt;=BA$2,$D31,0),0)</f>
        <v>0</v>
      </c>
      <c r="BB31" s="56" t="n">
        <f aca="false">IF($B31&lt;=BB$2,IF($C31&gt;=BB$2,$D31,0),0)</f>
        <v>0</v>
      </c>
      <c r="BC31" s="56" t="n">
        <f aca="false">IF($B31&lt;=BC$2,IF($C31&gt;=BC$2,$D31,0),0)</f>
        <v>0</v>
      </c>
      <c r="BD31" s="56" t="n">
        <f aca="false">IF($B31&lt;=BD$2,IF($C31&gt;=BD$2,$D31,0),0)</f>
        <v>0</v>
      </c>
      <c r="BE31" s="56" t="n">
        <f aca="false">IF($B31&lt;=BE$2,IF($C31&gt;=BE$2,$D31,0),0)</f>
        <v>0</v>
      </c>
      <c r="BF31" s="56" t="n">
        <f aca="false">IF($B31&lt;=BF$2,IF($C31&gt;=BF$2,$D31,0),0)</f>
        <v>0</v>
      </c>
      <c r="BG31" s="56" t="n">
        <f aca="false">IF($B31&lt;=BG$2,IF($C31&gt;=BG$2,$D31,0),0)</f>
        <v>0</v>
      </c>
      <c r="BH31" s="56" t="n">
        <f aca="false">IF($B31&lt;=BH$2,IF($C31&gt;=BH$2,$D31,0),0)</f>
        <v>0</v>
      </c>
      <c r="BI31" s="56" t="n">
        <f aca="false">IF($B31&lt;=BI$2,IF($C31&gt;=BI$2,$D31,0),0)</f>
        <v>0</v>
      </c>
      <c r="BJ31" s="56" t="n">
        <f aca="false">IF($B31&lt;=BJ$2,IF($C31&gt;=BJ$2,$D31,0),0)</f>
        <v>0</v>
      </c>
      <c r="BK31" s="56" t="n">
        <f aca="false">IF($B31&lt;=BK$2,IF($C31&gt;=BK$2,$D31,0),0)</f>
        <v>0</v>
      </c>
      <c r="BL31" s="56" t="n">
        <f aca="false">IF($B31&lt;=BL$2,IF($C31&gt;=BL$2,$D31,0),0)</f>
        <v>0</v>
      </c>
      <c r="BM31" s="56" t="n">
        <f aca="false">IF($B31&lt;=BM$2,IF($C31&gt;=BM$2,$D31,0),0)</f>
        <v>0</v>
      </c>
      <c r="BN31" s="56" t="n">
        <f aca="false">IF($B31&lt;=BN$2,IF($C31&gt;=BN$2,$D31,0),0)</f>
        <v>0</v>
      </c>
      <c r="BO31" s="56" t="n">
        <f aca="false">IF($B31&lt;=BO$2,IF($C31&gt;=BO$2,$D31,0),0)</f>
        <v>0</v>
      </c>
      <c r="BP31" s="56" t="n">
        <f aca="false">IF($B31&lt;=BP$2,IF($C31&gt;=BP$2,$D31,0),0)</f>
        <v>0</v>
      </c>
      <c r="BQ31" s="56" t="n">
        <f aca="false">IF($B31&lt;=BQ$2,IF($C31&gt;=BQ$2,$D31,0),0)</f>
        <v>0</v>
      </c>
      <c r="BR31" s="56" t="n">
        <f aca="false">IF($B31&lt;=BR$2,IF($C31&gt;=BR$2,$D31,0),0)</f>
        <v>0</v>
      </c>
      <c r="BS31" s="56" t="n">
        <f aca="false">IF($B31&lt;=BS$2,IF($C31&gt;=BS$2,$D31,0),0)</f>
        <v>0</v>
      </c>
      <c r="BT31" s="56" t="n">
        <f aca="false">IF($B31&lt;=BT$2,IF($C31&gt;=BT$2,$D31,0),0)</f>
        <v>0</v>
      </c>
      <c r="BU31" s="56" t="n">
        <f aca="false">IF($B31&lt;=BU$2,IF($C31&gt;=BU$2,$D31,0),0)</f>
        <v>0</v>
      </c>
      <c r="BV31" s="56" t="n">
        <f aca="false">IF($B31&lt;=BV$2,IF($C31&gt;=BV$2,$D31,0),0)</f>
        <v>0</v>
      </c>
    </row>
    <row r="32" customFormat="false" ht="12" hidden="false" customHeight="true" outlineLevel="0" collapsed="false">
      <c r="B32" s="51" t="n">
        <v>36800</v>
      </c>
      <c r="C32" s="51" t="n">
        <v>36800</v>
      </c>
      <c r="E32" s="53" t="n">
        <v>4.45</v>
      </c>
      <c r="F32" s="27" t="s">
        <v>129</v>
      </c>
      <c r="H32" s="65" t="n">
        <f aca="false">((I32-E32)*SUM(L32:AV32)*10000)</f>
        <v>-0</v>
      </c>
      <c r="I32" s="66" t="n">
        <v>3.987</v>
      </c>
      <c r="J32" s="27" t="s">
        <v>59</v>
      </c>
      <c r="K32" s="27" t="n">
        <f aca="false">IF(I32=1,0,G32)</f>
        <v>0</v>
      </c>
      <c r="L32" s="56" t="n">
        <f aca="false">IF($B32&lt;=L$2,IF($C32&gt;=L$2,$D32,0),0)</f>
        <v>0</v>
      </c>
      <c r="M32" s="56" t="n">
        <f aca="false">IF($B32&lt;=M$2,IF($C32&gt;=M$2,$D32,0),0)</f>
        <v>0</v>
      </c>
      <c r="N32" s="56" t="n">
        <f aca="false">IF($B32&lt;=N$2,IF($C32&gt;=N$2,$D32,0),0)</f>
        <v>0</v>
      </c>
      <c r="O32" s="56" t="n">
        <f aca="false">IF($B32&lt;=O$2,IF($C32&gt;=O$2,$D32,0),0)</f>
        <v>0</v>
      </c>
      <c r="P32" s="56" t="n">
        <f aca="false">IF($B32&lt;=P$2,IF($C32&gt;=P$2,$D32,0),0)</f>
        <v>0</v>
      </c>
      <c r="Q32" s="56" t="n">
        <f aca="false">IF($B32&lt;=Q$2,IF($C32&gt;=Q$2,$D32,0),0)</f>
        <v>0</v>
      </c>
      <c r="R32" s="56" t="n">
        <f aca="false">IF($B32&lt;=R$2,IF($C32&gt;=R$2,$D32,0),0)</f>
        <v>0</v>
      </c>
      <c r="S32" s="56" t="n">
        <f aca="false">IF($B32&lt;=S$2,IF($C32&gt;=S$2,$D32,0),0)</f>
        <v>0</v>
      </c>
      <c r="T32" s="56" t="n">
        <f aca="false">IF($B32&lt;=T$2,IF($C32&gt;=T$2,$D32,0),0)</f>
        <v>0</v>
      </c>
      <c r="U32" s="56" t="n">
        <f aca="false">IF($B32&lt;=U$2,IF($C32&gt;=U$2,$D32,0),0)</f>
        <v>0</v>
      </c>
      <c r="V32" s="56" t="n">
        <f aca="false">IF($B32&lt;=V$2,IF($C32&gt;=V$2,$D32,0),0)</f>
        <v>0</v>
      </c>
      <c r="W32" s="56" t="n">
        <f aca="false">IF($B32&lt;=W$2,IF($C32&gt;=W$2,$D32,0),0)</f>
        <v>0</v>
      </c>
      <c r="X32" s="56" t="n">
        <f aca="false">IF($B32&lt;=X$2,IF($C32&gt;=X$2,$D32,0),0)</f>
        <v>0</v>
      </c>
      <c r="Y32" s="56" t="n">
        <f aca="false">IF($B32&lt;=Y$2,IF($C32&gt;=Y$2,$D32,0),0)</f>
        <v>0</v>
      </c>
      <c r="Z32" s="56" t="n">
        <f aca="false">IF($B32&lt;=Z$2,IF($C32&gt;=Z$2,$D32,0),0)</f>
        <v>0</v>
      </c>
      <c r="AA32" s="56" t="n">
        <f aca="false">IF($B32&lt;=AA$2,IF($C32&gt;=AA$2,$D32,0),0)</f>
        <v>0</v>
      </c>
      <c r="AB32" s="56" t="n">
        <f aca="false">IF($B32&lt;=AB$2,IF($C32&gt;=AB$2,$D32,0),0)</f>
        <v>0</v>
      </c>
      <c r="AC32" s="56" t="n">
        <f aca="false">IF($B32&lt;=AC$2,IF($C32&gt;=AC$2,$D32,0),0)</f>
        <v>0</v>
      </c>
      <c r="AD32" s="56" t="n">
        <f aca="false">IF($B32&lt;=AD$2,IF($C32&gt;=AD$2,$D32,0),0)</f>
        <v>0</v>
      </c>
      <c r="AE32" s="56" t="n">
        <f aca="false">IF($B32&lt;=AE$2,IF($C32&gt;=AE$2,$D32,0),0)</f>
        <v>0</v>
      </c>
      <c r="AF32" s="56" t="n">
        <f aca="false">IF($B32&lt;=AF$2,IF($C32&gt;=AF$2,$D32,0),0)</f>
        <v>0</v>
      </c>
      <c r="AG32" s="56" t="n">
        <f aca="false">IF($B32&lt;=AG$2,IF($C32&gt;=AG$2,$D32,0),0)</f>
        <v>0</v>
      </c>
      <c r="AH32" s="56" t="n">
        <f aca="false">IF($B32&lt;=AH$2,IF($C32&gt;=AH$2,$D32,0),0)</f>
        <v>0</v>
      </c>
      <c r="AI32" s="56" t="n">
        <f aca="false">IF($B32&lt;=AI$2,IF($C32&gt;=AI$2,$D32,0),0)</f>
        <v>0</v>
      </c>
      <c r="AJ32" s="56" t="n">
        <f aca="false">IF($B32&lt;=AJ$2,IF($C32&gt;=AJ$2,$D32,0),0)</f>
        <v>0</v>
      </c>
      <c r="AK32" s="56" t="n">
        <f aca="false">IF($B32&lt;=AK$2,IF($C32&gt;=AK$2,$D32,0),0)</f>
        <v>0</v>
      </c>
      <c r="AL32" s="56" t="n">
        <f aca="false">IF($B32&lt;=AL$2,IF($C32&gt;=AL$2,$D32,0),0)</f>
        <v>0</v>
      </c>
      <c r="AM32" s="56" t="n">
        <f aca="false">IF($B32&lt;=AM$2,IF($C32&gt;=AM$2,$D32,0),0)</f>
        <v>0</v>
      </c>
      <c r="AN32" s="56" t="n">
        <f aca="false">IF($B32&lt;=AN$2,IF($C32&gt;=AN$2,$D32,0),0)</f>
        <v>0</v>
      </c>
      <c r="AO32" s="56" t="n">
        <f aca="false">IF($B32&lt;=AO$2,IF($C32&gt;=AO$2,$D32,0),0)</f>
        <v>0</v>
      </c>
      <c r="AP32" s="56" t="n">
        <f aca="false">IF($B32&lt;=AP$2,IF($C32&gt;=AP$2,$D32,0),0)</f>
        <v>0</v>
      </c>
      <c r="AQ32" s="56" t="n">
        <f aca="false">IF($B32&lt;=AQ$2,IF($C32&gt;=AQ$2,$D32,0),0)</f>
        <v>0</v>
      </c>
      <c r="AR32" s="56" t="n">
        <f aca="false">IF($B32&lt;=AR$2,IF($C32&gt;=AR$2,$D32,0),0)</f>
        <v>0</v>
      </c>
      <c r="AS32" s="56" t="n">
        <f aca="false">IF($B32&lt;=AS$2,IF($C32&gt;=AS$2,$D32,0),0)</f>
        <v>0</v>
      </c>
      <c r="AT32" s="56" t="n">
        <f aca="false">IF($B32&lt;=AT$2,IF($C32&gt;=AT$2,$D32,0),0)</f>
        <v>0</v>
      </c>
      <c r="AU32" s="56" t="n">
        <f aca="false">IF($B32&lt;=AU$2,IF($C32&gt;=AU$2,$D32,0),0)</f>
        <v>0</v>
      </c>
      <c r="AV32" s="56" t="n">
        <f aca="false">IF($B32&lt;=AV$2,IF($C32&gt;=AV$2,$D32,0),0)</f>
        <v>0</v>
      </c>
      <c r="AW32" s="56" t="n">
        <f aca="false">IF($B32&lt;=AW$2,IF($C32&gt;=AW$2,$D32,0),0)</f>
        <v>0</v>
      </c>
      <c r="AX32" s="56" t="n">
        <f aca="false">IF($B32&lt;=AX$2,IF($C32&gt;=AX$2,$D32,0),0)</f>
        <v>0</v>
      </c>
      <c r="AY32" s="56" t="n">
        <f aca="false">IF($B32&lt;=AY$2,IF($C32&gt;=AY$2,$D32,0),0)</f>
        <v>0</v>
      </c>
      <c r="AZ32" s="56" t="n">
        <f aca="false">IF($B32&lt;=AZ$2,IF($C32&gt;=AZ$2,$D32,0),0)</f>
        <v>0</v>
      </c>
      <c r="BA32" s="56" t="n">
        <f aca="false">IF($B32&lt;=BA$2,IF($C32&gt;=BA$2,$D32,0),0)</f>
        <v>0</v>
      </c>
      <c r="BB32" s="56" t="n">
        <f aca="false">IF($B32&lt;=BB$2,IF($C32&gt;=BB$2,$D32,0),0)</f>
        <v>0</v>
      </c>
      <c r="BC32" s="56" t="n">
        <f aca="false">IF($B32&lt;=BC$2,IF($C32&gt;=BC$2,$D32,0),0)</f>
        <v>0</v>
      </c>
      <c r="BD32" s="56" t="n">
        <f aca="false">IF($B32&lt;=BD$2,IF($C32&gt;=BD$2,$D32,0),0)</f>
        <v>0</v>
      </c>
      <c r="BE32" s="56" t="n">
        <f aca="false">IF($B32&lt;=BE$2,IF($C32&gt;=BE$2,$D32,0),0)</f>
        <v>0</v>
      </c>
      <c r="BF32" s="56" t="n">
        <f aca="false">IF($B32&lt;=BF$2,IF($C32&gt;=BF$2,$D32,0),0)</f>
        <v>0</v>
      </c>
      <c r="BG32" s="56" t="n">
        <f aca="false">IF($B32&lt;=BG$2,IF($C32&gt;=BG$2,$D32,0),0)</f>
        <v>0</v>
      </c>
      <c r="BH32" s="56" t="n">
        <f aca="false">IF($B32&lt;=BH$2,IF($C32&gt;=BH$2,$D32,0),0)</f>
        <v>0</v>
      </c>
      <c r="BI32" s="56" t="n">
        <f aca="false">IF($B32&lt;=BI$2,IF($C32&gt;=BI$2,$D32,0),0)</f>
        <v>0</v>
      </c>
      <c r="BJ32" s="56" t="n">
        <f aca="false">IF($B32&lt;=BJ$2,IF($C32&gt;=BJ$2,$D32,0),0)</f>
        <v>0</v>
      </c>
      <c r="BK32" s="56" t="n">
        <f aca="false">IF($B32&lt;=BK$2,IF($C32&gt;=BK$2,$D32,0),0)</f>
        <v>0</v>
      </c>
      <c r="BL32" s="56" t="n">
        <f aca="false">IF($B32&lt;=BL$2,IF($C32&gt;=BL$2,$D32,0),0)</f>
        <v>0</v>
      </c>
      <c r="BM32" s="56" t="n">
        <f aca="false">IF($B32&lt;=BM$2,IF($C32&gt;=BM$2,$D32,0),0)</f>
        <v>0</v>
      </c>
      <c r="BN32" s="56" t="n">
        <f aca="false">IF($B32&lt;=BN$2,IF($C32&gt;=BN$2,$D32,0),0)</f>
        <v>0</v>
      </c>
      <c r="BO32" s="56" t="n">
        <f aca="false">IF($B32&lt;=BO$2,IF($C32&gt;=BO$2,$D32,0),0)</f>
        <v>0</v>
      </c>
      <c r="BP32" s="56" t="n">
        <f aca="false">IF($B32&lt;=BP$2,IF($C32&gt;=BP$2,$D32,0),0)</f>
        <v>0</v>
      </c>
      <c r="BQ32" s="56" t="n">
        <f aca="false">IF($B32&lt;=BQ$2,IF($C32&gt;=BQ$2,$D32,0),0)</f>
        <v>0</v>
      </c>
      <c r="BR32" s="56" t="n">
        <f aca="false">IF($B32&lt;=BR$2,IF($C32&gt;=BR$2,$D32,0),0)</f>
        <v>0</v>
      </c>
      <c r="BS32" s="56" t="n">
        <f aca="false">IF($B32&lt;=BS$2,IF($C32&gt;=BS$2,$D32,0),0)</f>
        <v>0</v>
      </c>
      <c r="BT32" s="56" t="n">
        <f aca="false">IF($B32&lt;=BT$2,IF($C32&gt;=BT$2,$D32,0),0)</f>
        <v>0</v>
      </c>
      <c r="BU32" s="56" t="n">
        <f aca="false">IF($B32&lt;=BU$2,IF($C32&gt;=BU$2,$D32,0),0)</f>
        <v>0</v>
      </c>
      <c r="BV32" s="56" t="n">
        <f aca="false">IF($B32&lt;=BV$2,IF($C32&gt;=BV$2,$D32,0),0)</f>
        <v>0</v>
      </c>
    </row>
    <row r="33" customFormat="false" ht="12.75" hidden="false" customHeight="false" outlineLevel="0" collapsed="false">
      <c r="B33" s="51" t="n">
        <v>36800</v>
      </c>
      <c r="C33" s="51" t="n">
        <v>36800</v>
      </c>
      <c r="E33" s="53" t="n">
        <v>4.48</v>
      </c>
      <c r="F33" s="27" t="s">
        <v>129</v>
      </c>
      <c r="H33" s="65" t="n">
        <f aca="false">((I33-E33)*SUM(L33:AV33)*10000)</f>
        <v>-0</v>
      </c>
      <c r="I33" s="66" t="n">
        <v>3.987</v>
      </c>
      <c r="J33" s="27" t="s">
        <v>59</v>
      </c>
      <c r="K33" s="27" t="n">
        <f aca="false">IF(I33=1,0,G33)</f>
        <v>0</v>
      </c>
      <c r="L33" s="56" t="n">
        <f aca="false">IF($B33&lt;=L$2,IF($C33&gt;=L$2,$D33,0),0)</f>
        <v>0</v>
      </c>
      <c r="M33" s="56" t="n">
        <f aca="false">IF($B33&lt;=M$2,IF($C33&gt;=M$2,$D33,0),0)</f>
        <v>0</v>
      </c>
      <c r="N33" s="56" t="n">
        <f aca="false">IF($B33&lt;=N$2,IF($C33&gt;=N$2,$D33,0),0)</f>
        <v>0</v>
      </c>
      <c r="O33" s="56" t="n">
        <f aca="false">IF($B33&lt;=O$2,IF($C33&gt;=O$2,$D33,0),0)</f>
        <v>0</v>
      </c>
      <c r="P33" s="56" t="n">
        <f aca="false">IF($B33&lt;=P$2,IF($C33&gt;=P$2,$D33,0),0)</f>
        <v>0</v>
      </c>
      <c r="Q33" s="56" t="n">
        <f aca="false">IF($B33&lt;=Q$2,IF($C33&gt;=Q$2,$D33,0),0)</f>
        <v>0</v>
      </c>
      <c r="R33" s="56" t="n">
        <f aca="false">IF($B33&lt;=R$2,IF($C33&gt;=R$2,$D33,0),0)</f>
        <v>0</v>
      </c>
      <c r="S33" s="56" t="n">
        <f aca="false">IF($B33&lt;=S$2,IF($C33&gt;=S$2,$D33,0),0)</f>
        <v>0</v>
      </c>
      <c r="T33" s="56" t="n">
        <f aca="false">IF($B33&lt;=T$2,IF($C33&gt;=T$2,$D33,0),0)</f>
        <v>0</v>
      </c>
      <c r="U33" s="56" t="n">
        <f aca="false">IF($B33&lt;=U$2,IF($C33&gt;=U$2,$D33,0),0)</f>
        <v>0</v>
      </c>
      <c r="V33" s="56" t="n">
        <f aca="false">IF($B33&lt;=V$2,IF($C33&gt;=V$2,$D33,0),0)</f>
        <v>0</v>
      </c>
      <c r="W33" s="56" t="n">
        <f aca="false">IF($B33&lt;=W$2,IF($C33&gt;=W$2,$D33,0),0)</f>
        <v>0</v>
      </c>
      <c r="X33" s="56" t="n">
        <f aca="false">IF($B33&lt;=X$2,IF($C33&gt;=X$2,$D33,0),0)</f>
        <v>0</v>
      </c>
      <c r="Y33" s="56" t="n">
        <f aca="false">IF($B33&lt;=Y$2,IF($C33&gt;=Y$2,$D33,0),0)</f>
        <v>0</v>
      </c>
      <c r="Z33" s="56" t="n">
        <f aca="false">IF($B33&lt;=Z$2,IF($C33&gt;=Z$2,$D33,0),0)</f>
        <v>0</v>
      </c>
      <c r="AA33" s="56" t="n">
        <f aca="false">IF($B33&lt;=AA$2,IF($C33&gt;=AA$2,$D33,0),0)</f>
        <v>0</v>
      </c>
      <c r="AB33" s="56" t="n">
        <f aca="false">IF($B33&lt;=AB$2,IF($C33&gt;=AB$2,$D33,0),0)</f>
        <v>0</v>
      </c>
      <c r="AC33" s="56" t="n">
        <f aca="false">IF($B33&lt;=AC$2,IF($C33&gt;=AC$2,$D33,0),0)</f>
        <v>0</v>
      </c>
      <c r="AD33" s="56" t="n">
        <f aca="false">IF($B33&lt;=AD$2,IF($C33&gt;=AD$2,$D33,0),0)</f>
        <v>0</v>
      </c>
      <c r="AE33" s="56" t="n">
        <f aca="false">IF($B33&lt;=AE$2,IF($C33&gt;=AE$2,$D33,0),0)</f>
        <v>0</v>
      </c>
      <c r="AF33" s="56" t="n">
        <f aca="false">IF($B33&lt;=AF$2,IF($C33&gt;=AF$2,$D33,0),0)</f>
        <v>0</v>
      </c>
      <c r="AG33" s="56" t="n">
        <f aca="false">IF($B33&lt;=AG$2,IF($C33&gt;=AG$2,$D33,0),0)</f>
        <v>0</v>
      </c>
      <c r="AH33" s="56" t="n">
        <f aca="false">IF($B33&lt;=AH$2,IF($C33&gt;=AH$2,$D33,0),0)</f>
        <v>0</v>
      </c>
      <c r="AI33" s="56" t="n">
        <f aca="false">IF($B33&lt;=AI$2,IF($C33&gt;=AI$2,$D33,0),0)</f>
        <v>0</v>
      </c>
      <c r="AJ33" s="56" t="n">
        <f aca="false">IF($B33&lt;=AJ$2,IF($C33&gt;=AJ$2,$D33,0),0)</f>
        <v>0</v>
      </c>
      <c r="AK33" s="56" t="n">
        <f aca="false">IF($B33&lt;=AK$2,IF($C33&gt;=AK$2,$D33,0),0)</f>
        <v>0</v>
      </c>
      <c r="AL33" s="56" t="n">
        <f aca="false">IF($B33&lt;=AL$2,IF($C33&gt;=AL$2,$D33,0),0)</f>
        <v>0</v>
      </c>
      <c r="AM33" s="56" t="n">
        <f aca="false">IF($B33&lt;=AM$2,IF($C33&gt;=AM$2,$D33,0),0)</f>
        <v>0</v>
      </c>
      <c r="AN33" s="56" t="n">
        <f aca="false">IF($B33&lt;=AN$2,IF($C33&gt;=AN$2,$D33,0),0)</f>
        <v>0</v>
      </c>
      <c r="AO33" s="56" t="n">
        <f aca="false">IF($B33&lt;=AO$2,IF($C33&gt;=AO$2,$D33,0),0)</f>
        <v>0</v>
      </c>
      <c r="AP33" s="56" t="n">
        <f aca="false">IF($B33&lt;=AP$2,IF($C33&gt;=AP$2,$D33,0),0)</f>
        <v>0</v>
      </c>
      <c r="AQ33" s="56" t="n">
        <f aca="false">IF($B33&lt;=AQ$2,IF($C33&gt;=AQ$2,$D33,0),0)</f>
        <v>0</v>
      </c>
      <c r="AR33" s="56" t="n">
        <f aca="false">IF($B33&lt;=AR$2,IF($C33&gt;=AR$2,$D33,0),0)</f>
        <v>0</v>
      </c>
      <c r="AS33" s="56" t="n">
        <f aca="false">IF($B33&lt;=AS$2,IF($C33&gt;=AS$2,$D33,0),0)</f>
        <v>0</v>
      </c>
      <c r="AT33" s="56" t="n">
        <f aca="false">IF($B33&lt;=AT$2,IF($C33&gt;=AT$2,$D33,0),0)</f>
        <v>0</v>
      </c>
      <c r="AU33" s="56" t="n">
        <f aca="false">IF($B33&lt;=AU$2,IF($C33&gt;=AU$2,$D33,0),0)</f>
        <v>0</v>
      </c>
      <c r="AV33" s="56" t="n">
        <f aca="false">IF($B33&lt;=AV$2,IF($C33&gt;=AV$2,$D33,0),0)</f>
        <v>0</v>
      </c>
      <c r="AW33" s="56" t="n">
        <f aca="false">IF($B33&lt;=AW$2,IF($C33&gt;=AW$2,$D33,0),0)</f>
        <v>0</v>
      </c>
      <c r="AX33" s="56" t="n">
        <f aca="false">IF($B33&lt;=AX$2,IF($C33&gt;=AX$2,$D33,0),0)</f>
        <v>0</v>
      </c>
      <c r="AY33" s="56" t="n">
        <f aca="false">IF($B33&lt;=AY$2,IF($C33&gt;=AY$2,$D33,0),0)</f>
        <v>0</v>
      </c>
      <c r="AZ33" s="56" t="n">
        <f aca="false">IF($B33&lt;=AZ$2,IF($C33&gt;=AZ$2,$D33,0),0)</f>
        <v>0</v>
      </c>
      <c r="BA33" s="56" t="n">
        <f aca="false">IF($B33&lt;=BA$2,IF($C33&gt;=BA$2,$D33,0),0)</f>
        <v>0</v>
      </c>
      <c r="BB33" s="56" t="n">
        <f aca="false">IF($B33&lt;=BB$2,IF($C33&gt;=BB$2,$D33,0),0)</f>
        <v>0</v>
      </c>
      <c r="BC33" s="56" t="n">
        <f aca="false">IF($B33&lt;=BC$2,IF($C33&gt;=BC$2,$D33,0),0)</f>
        <v>0</v>
      </c>
      <c r="BD33" s="56" t="n">
        <f aca="false">IF($B33&lt;=BD$2,IF($C33&gt;=BD$2,$D33,0),0)</f>
        <v>0</v>
      </c>
      <c r="BE33" s="56" t="n">
        <f aca="false">IF($B33&lt;=BE$2,IF($C33&gt;=BE$2,$D33,0),0)</f>
        <v>0</v>
      </c>
      <c r="BF33" s="56" t="n">
        <f aca="false">IF($B33&lt;=BF$2,IF($C33&gt;=BF$2,$D33,0),0)</f>
        <v>0</v>
      </c>
      <c r="BG33" s="56" t="n">
        <f aca="false">IF($B33&lt;=BG$2,IF($C33&gt;=BG$2,$D33,0),0)</f>
        <v>0</v>
      </c>
      <c r="BH33" s="56" t="n">
        <f aca="false">IF($B33&lt;=BH$2,IF($C33&gt;=BH$2,$D33,0),0)</f>
        <v>0</v>
      </c>
      <c r="BI33" s="56" t="n">
        <f aca="false">IF($B33&lt;=BI$2,IF($C33&gt;=BI$2,$D33,0),0)</f>
        <v>0</v>
      </c>
      <c r="BJ33" s="56" t="n">
        <f aca="false">IF($B33&lt;=BJ$2,IF($C33&gt;=BJ$2,$D33,0),0)</f>
        <v>0</v>
      </c>
      <c r="BK33" s="56" t="n">
        <f aca="false">IF($B33&lt;=BK$2,IF($C33&gt;=BK$2,$D33,0),0)</f>
        <v>0</v>
      </c>
      <c r="BL33" s="56" t="n">
        <f aca="false">IF($B33&lt;=BL$2,IF($C33&gt;=BL$2,$D33,0),0)</f>
        <v>0</v>
      </c>
      <c r="BM33" s="56" t="n">
        <f aca="false">IF($B33&lt;=BM$2,IF($C33&gt;=BM$2,$D33,0),0)</f>
        <v>0</v>
      </c>
      <c r="BN33" s="56" t="n">
        <f aca="false">IF($B33&lt;=BN$2,IF($C33&gt;=BN$2,$D33,0),0)</f>
        <v>0</v>
      </c>
      <c r="BO33" s="56" t="n">
        <f aca="false">IF($B33&lt;=BO$2,IF($C33&gt;=BO$2,$D33,0),0)</f>
        <v>0</v>
      </c>
      <c r="BP33" s="56" t="n">
        <f aca="false">IF($B33&lt;=BP$2,IF($C33&gt;=BP$2,$D33,0),0)</f>
        <v>0</v>
      </c>
      <c r="BQ33" s="56" t="n">
        <f aca="false">IF($B33&lt;=BQ$2,IF($C33&gt;=BQ$2,$D33,0),0)</f>
        <v>0</v>
      </c>
      <c r="BR33" s="56" t="n">
        <f aca="false">IF($B33&lt;=BR$2,IF($C33&gt;=BR$2,$D33,0),0)</f>
        <v>0</v>
      </c>
      <c r="BS33" s="56" t="n">
        <f aca="false">IF($B33&lt;=BS$2,IF($C33&gt;=BS$2,$D33,0),0)</f>
        <v>0</v>
      </c>
      <c r="BT33" s="56" t="n">
        <f aca="false">IF($B33&lt;=BT$2,IF($C33&gt;=BT$2,$D33,0),0)</f>
        <v>0</v>
      </c>
      <c r="BU33" s="56" t="n">
        <f aca="false">IF($B33&lt;=BU$2,IF($C33&gt;=BU$2,$D33,0),0)</f>
        <v>0</v>
      </c>
      <c r="BV33" s="56" t="n">
        <f aca="false">IF($B33&lt;=BV$2,IF($C33&gt;=BV$2,$D33,0),0)</f>
        <v>0</v>
      </c>
    </row>
    <row r="34" customFormat="false" ht="12.75" hidden="false" customHeight="false" outlineLevel="0" collapsed="false">
      <c r="B34" s="51" t="n">
        <v>36800</v>
      </c>
      <c r="C34" s="51" t="n">
        <v>36800</v>
      </c>
      <c r="E34" s="53" t="n">
        <v>4.48</v>
      </c>
      <c r="F34" s="27" t="s">
        <v>129</v>
      </c>
      <c r="H34" s="65" t="n">
        <f aca="false">((I34-E34)*SUM(L34:AV34)*10000)</f>
        <v>-0</v>
      </c>
      <c r="I34" s="66" t="n">
        <v>3.987</v>
      </c>
      <c r="J34" s="27" t="s">
        <v>59</v>
      </c>
      <c r="K34" s="27" t="n">
        <f aca="false">IF(I34=1,0,G34)</f>
        <v>0</v>
      </c>
      <c r="L34" s="56" t="n">
        <f aca="false">IF($B34&lt;=L$2,IF($C34&gt;=L$2,$D34,0),0)</f>
        <v>0</v>
      </c>
      <c r="M34" s="56" t="n">
        <f aca="false">IF($B34&lt;=M$2,IF($C34&gt;=M$2,$D34,0),0)</f>
        <v>0</v>
      </c>
      <c r="N34" s="56" t="n">
        <f aca="false">IF($B34&lt;=N$2,IF($C34&gt;=N$2,$D34,0),0)</f>
        <v>0</v>
      </c>
      <c r="O34" s="56" t="n">
        <f aca="false">IF($B34&lt;=O$2,IF($C34&gt;=O$2,$D34,0),0)</f>
        <v>0</v>
      </c>
      <c r="P34" s="56" t="n">
        <f aca="false">IF($B34&lt;=P$2,IF($C34&gt;=P$2,$D34,0),0)</f>
        <v>0</v>
      </c>
      <c r="Q34" s="56" t="n">
        <f aca="false">IF($B34&lt;=Q$2,IF($C34&gt;=Q$2,$D34,0),0)</f>
        <v>0</v>
      </c>
      <c r="R34" s="56" t="n">
        <f aca="false">IF($B34&lt;=R$2,IF($C34&gt;=R$2,$D34,0),0)</f>
        <v>0</v>
      </c>
      <c r="S34" s="56" t="n">
        <f aca="false">IF($B34&lt;=S$2,IF($C34&gt;=S$2,$D34,0),0)</f>
        <v>0</v>
      </c>
      <c r="T34" s="56" t="n">
        <f aca="false">IF($B34&lt;=T$2,IF($C34&gt;=T$2,$D34,0),0)</f>
        <v>0</v>
      </c>
      <c r="U34" s="56" t="n">
        <f aca="false">IF($B34&lt;=U$2,IF($C34&gt;=U$2,$D34,0),0)</f>
        <v>0</v>
      </c>
      <c r="V34" s="56" t="n">
        <f aca="false">IF($B34&lt;=V$2,IF($C34&gt;=V$2,$D34,0),0)</f>
        <v>0</v>
      </c>
      <c r="W34" s="56" t="n">
        <f aca="false">IF($B34&lt;=W$2,IF($C34&gt;=W$2,$D34,0),0)</f>
        <v>0</v>
      </c>
      <c r="X34" s="56" t="n">
        <f aca="false">IF($B34&lt;=X$2,IF($C34&gt;=X$2,$D34,0),0)</f>
        <v>0</v>
      </c>
      <c r="Y34" s="56" t="n">
        <f aca="false">IF($B34&lt;=Y$2,IF($C34&gt;=Y$2,$D34,0),0)</f>
        <v>0</v>
      </c>
      <c r="Z34" s="56" t="n">
        <f aca="false">IF($B34&lt;=Z$2,IF($C34&gt;=Z$2,$D34,0),0)</f>
        <v>0</v>
      </c>
      <c r="AA34" s="56" t="n">
        <f aca="false">IF($B34&lt;=AA$2,IF($C34&gt;=AA$2,$D34,0),0)</f>
        <v>0</v>
      </c>
      <c r="AB34" s="56" t="n">
        <f aca="false">IF($B34&lt;=AB$2,IF($C34&gt;=AB$2,$D34,0),0)</f>
        <v>0</v>
      </c>
      <c r="AC34" s="56" t="n">
        <f aca="false">IF($B34&lt;=AC$2,IF($C34&gt;=AC$2,$D34,0),0)</f>
        <v>0</v>
      </c>
      <c r="AD34" s="56" t="n">
        <f aca="false">IF($B34&lt;=AD$2,IF($C34&gt;=AD$2,$D34,0),0)</f>
        <v>0</v>
      </c>
      <c r="AE34" s="56" t="n">
        <f aca="false">IF($B34&lt;=AE$2,IF($C34&gt;=AE$2,$D34,0),0)</f>
        <v>0</v>
      </c>
      <c r="AF34" s="56" t="n">
        <f aca="false">IF($B34&lt;=AF$2,IF($C34&gt;=AF$2,$D34,0),0)</f>
        <v>0</v>
      </c>
      <c r="AG34" s="56" t="n">
        <f aca="false">IF($B34&lt;=AG$2,IF($C34&gt;=AG$2,$D34,0),0)</f>
        <v>0</v>
      </c>
      <c r="AH34" s="56" t="n">
        <f aca="false">IF($B34&lt;=AH$2,IF($C34&gt;=AH$2,$D34,0),0)</f>
        <v>0</v>
      </c>
      <c r="AI34" s="56" t="n">
        <f aca="false">IF($B34&lt;=AI$2,IF($C34&gt;=AI$2,$D34,0),0)</f>
        <v>0</v>
      </c>
      <c r="AJ34" s="56" t="n">
        <f aca="false">IF($B34&lt;=AJ$2,IF($C34&gt;=AJ$2,$D34,0),0)</f>
        <v>0</v>
      </c>
      <c r="AK34" s="56" t="n">
        <f aca="false">IF($B34&lt;=AK$2,IF($C34&gt;=AK$2,$D34,0),0)</f>
        <v>0</v>
      </c>
      <c r="AL34" s="56" t="n">
        <f aca="false">IF($B34&lt;=AL$2,IF($C34&gt;=AL$2,$D34,0),0)</f>
        <v>0</v>
      </c>
      <c r="AM34" s="56" t="n">
        <f aca="false">IF($B34&lt;=AM$2,IF($C34&gt;=AM$2,$D34,0),0)</f>
        <v>0</v>
      </c>
      <c r="AN34" s="56" t="n">
        <f aca="false">IF($B34&lt;=AN$2,IF($C34&gt;=AN$2,$D34,0),0)</f>
        <v>0</v>
      </c>
      <c r="AO34" s="56" t="n">
        <f aca="false">IF($B34&lt;=AO$2,IF($C34&gt;=AO$2,$D34,0),0)</f>
        <v>0</v>
      </c>
      <c r="AP34" s="56" t="n">
        <f aca="false">IF($B34&lt;=AP$2,IF($C34&gt;=AP$2,$D34,0),0)</f>
        <v>0</v>
      </c>
      <c r="AQ34" s="56" t="n">
        <f aca="false">IF($B34&lt;=AQ$2,IF($C34&gt;=AQ$2,$D34,0),0)</f>
        <v>0</v>
      </c>
      <c r="AR34" s="56" t="n">
        <f aca="false">IF($B34&lt;=AR$2,IF($C34&gt;=AR$2,$D34,0),0)</f>
        <v>0</v>
      </c>
      <c r="AS34" s="56" t="n">
        <f aca="false">IF($B34&lt;=AS$2,IF($C34&gt;=AS$2,$D34,0),0)</f>
        <v>0</v>
      </c>
      <c r="AT34" s="56" t="n">
        <f aca="false">IF($B34&lt;=AT$2,IF($C34&gt;=AT$2,$D34,0),0)</f>
        <v>0</v>
      </c>
      <c r="AU34" s="56" t="n">
        <f aca="false">IF($B34&lt;=AU$2,IF($C34&gt;=AU$2,$D34,0),0)</f>
        <v>0</v>
      </c>
      <c r="AV34" s="56" t="n">
        <f aca="false">IF($B34&lt;=AV$2,IF($C34&gt;=AV$2,$D34,0),0)</f>
        <v>0</v>
      </c>
      <c r="AW34" s="56" t="n">
        <f aca="false">IF($B34&lt;=AW$2,IF($C34&gt;=AW$2,$D34,0),0)</f>
        <v>0</v>
      </c>
      <c r="AX34" s="56" t="n">
        <f aca="false">IF($B34&lt;=AX$2,IF($C34&gt;=AX$2,$D34,0),0)</f>
        <v>0</v>
      </c>
      <c r="AY34" s="56" t="n">
        <f aca="false">IF($B34&lt;=AY$2,IF($C34&gt;=AY$2,$D34,0),0)</f>
        <v>0</v>
      </c>
      <c r="AZ34" s="56" t="n">
        <f aca="false">IF($B34&lt;=AZ$2,IF($C34&gt;=AZ$2,$D34,0),0)</f>
        <v>0</v>
      </c>
      <c r="BA34" s="56" t="n">
        <f aca="false">IF($B34&lt;=BA$2,IF($C34&gt;=BA$2,$D34,0),0)</f>
        <v>0</v>
      </c>
      <c r="BB34" s="56" t="n">
        <f aca="false">IF($B34&lt;=BB$2,IF($C34&gt;=BB$2,$D34,0),0)</f>
        <v>0</v>
      </c>
      <c r="BC34" s="56" t="n">
        <f aca="false">IF($B34&lt;=BC$2,IF($C34&gt;=BC$2,$D34,0),0)</f>
        <v>0</v>
      </c>
      <c r="BD34" s="56" t="n">
        <f aca="false">IF($B34&lt;=BD$2,IF($C34&gt;=BD$2,$D34,0),0)</f>
        <v>0</v>
      </c>
      <c r="BE34" s="56" t="n">
        <f aca="false">IF($B34&lt;=BE$2,IF($C34&gt;=BE$2,$D34,0),0)</f>
        <v>0</v>
      </c>
      <c r="BF34" s="56" t="n">
        <f aca="false">IF($B34&lt;=BF$2,IF($C34&gt;=BF$2,$D34,0),0)</f>
        <v>0</v>
      </c>
      <c r="BG34" s="56" t="n">
        <f aca="false">IF($B34&lt;=BG$2,IF($C34&gt;=BG$2,$D34,0),0)</f>
        <v>0</v>
      </c>
      <c r="BH34" s="56" t="n">
        <f aca="false">IF($B34&lt;=BH$2,IF($C34&gt;=BH$2,$D34,0),0)</f>
        <v>0</v>
      </c>
      <c r="BI34" s="56" t="n">
        <f aca="false">IF($B34&lt;=BI$2,IF($C34&gt;=BI$2,$D34,0),0)</f>
        <v>0</v>
      </c>
      <c r="BJ34" s="56" t="n">
        <f aca="false">IF($B34&lt;=BJ$2,IF($C34&gt;=BJ$2,$D34,0),0)</f>
        <v>0</v>
      </c>
      <c r="BK34" s="56" t="n">
        <f aca="false">IF($B34&lt;=BK$2,IF($C34&gt;=BK$2,$D34,0),0)</f>
        <v>0</v>
      </c>
      <c r="BL34" s="56" t="n">
        <f aca="false">IF($B34&lt;=BL$2,IF($C34&gt;=BL$2,$D34,0),0)</f>
        <v>0</v>
      </c>
      <c r="BM34" s="56" t="n">
        <f aca="false">IF($B34&lt;=BM$2,IF($C34&gt;=BM$2,$D34,0),0)</f>
        <v>0</v>
      </c>
      <c r="BN34" s="56" t="n">
        <f aca="false">IF($B34&lt;=BN$2,IF($C34&gt;=BN$2,$D34,0),0)</f>
        <v>0</v>
      </c>
      <c r="BO34" s="56" t="n">
        <f aca="false">IF($B34&lt;=BO$2,IF($C34&gt;=BO$2,$D34,0),0)</f>
        <v>0</v>
      </c>
      <c r="BP34" s="56" t="n">
        <f aca="false">IF($B34&lt;=BP$2,IF($C34&gt;=BP$2,$D34,0),0)</f>
        <v>0</v>
      </c>
      <c r="BQ34" s="56" t="n">
        <f aca="false">IF($B34&lt;=BQ$2,IF($C34&gt;=BQ$2,$D34,0),0)</f>
        <v>0</v>
      </c>
      <c r="BR34" s="56" t="n">
        <f aca="false">IF($B34&lt;=BR$2,IF($C34&gt;=BR$2,$D34,0),0)</f>
        <v>0</v>
      </c>
      <c r="BS34" s="56" t="n">
        <f aca="false">IF($B34&lt;=BS$2,IF($C34&gt;=BS$2,$D34,0),0)</f>
        <v>0</v>
      </c>
      <c r="BT34" s="56" t="n">
        <f aca="false">IF($B34&lt;=BT$2,IF($C34&gt;=BT$2,$D34,0),0)</f>
        <v>0</v>
      </c>
      <c r="BU34" s="56" t="n">
        <f aca="false">IF($B34&lt;=BU$2,IF($C34&gt;=BU$2,$D34,0),0)</f>
        <v>0</v>
      </c>
      <c r="BV34" s="56" t="n">
        <f aca="false">IF($B34&lt;=BV$2,IF($C34&gt;=BV$2,$D34,0),0)</f>
        <v>0</v>
      </c>
    </row>
    <row r="35" customFormat="false" ht="12.75" hidden="false" customHeight="false" outlineLevel="0" collapsed="false">
      <c r="B35" s="51" t="n">
        <v>36800</v>
      </c>
      <c r="C35" s="51" t="n">
        <v>36800</v>
      </c>
      <c r="E35" s="53" t="n">
        <v>4.455</v>
      </c>
      <c r="F35" s="27" t="s">
        <v>129</v>
      </c>
      <c r="H35" s="65" t="n">
        <f aca="false">((I35-E35)*SUM(L35:AV35)*10000)</f>
        <v>-0</v>
      </c>
      <c r="I35" s="66" t="n">
        <v>4.08</v>
      </c>
      <c r="J35" s="27" t="s">
        <v>59</v>
      </c>
      <c r="K35" s="27" t="n">
        <f aca="false">IF(I35=1,0,G35)</f>
        <v>0</v>
      </c>
      <c r="L35" s="56" t="n">
        <f aca="false">IF($B35&lt;=L$2,IF($C35&gt;=L$2,$D35,0),0)</f>
        <v>0</v>
      </c>
      <c r="M35" s="56" t="n">
        <f aca="false">IF($B35&lt;=M$2,IF($C35&gt;=M$2,$D35,0),0)</f>
        <v>0</v>
      </c>
      <c r="N35" s="56" t="n">
        <f aca="false">IF($B35&lt;=N$2,IF($C35&gt;=N$2,$D35,0),0)</f>
        <v>0</v>
      </c>
      <c r="O35" s="56" t="n">
        <f aca="false">IF($B35&lt;=O$2,IF($C35&gt;=O$2,$D35,0),0)</f>
        <v>0</v>
      </c>
      <c r="P35" s="56" t="n">
        <f aca="false">IF($B35&lt;=P$2,IF($C35&gt;=P$2,$D35,0),0)</f>
        <v>0</v>
      </c>
      <c r="Q35" s="56" t="n">
        <f aca="false">IF($B35&lt;=Q$2,IF($C35&gt;=Q$2,$D35,0),0)</f>
        <v>0</v>
      </c>
      <c r="R35" s="56" t="n">
        <f aca="false">IF($B35&lt;=R$2,IF($C35&gt;=R$2,$D35,0),0)</f>
        <v>0</v>
      </c>
      <c r="S35" s="56" t="n">
        <f aca="false">IF($B35&lt;=S$2,IF($C35&gt;=S$2,$D35,0),0)</f>
        <v>0</v>
      </c>
      <c r="T35" s="56" t="n">
        <f aca="false">IF($B35&lt;=T$2,IF($C35&gt;=T$2,$D35,0),0)</f>
        <v>0</v>
      </c>
      <c r="U35" s="56" t="n">
        <f aca="false">IF($B35&lt;=U$2,IF($C35&gt;=U$2,$D35,0),0)</f>
        <v>0</v>
      </c>
      <c r="V35" s="56" t="n">
        <f aca="false">IF($B35&lt;=V$2,IF($C35&gt;=V$2,$D35,0),0)</f>
        <v>0</v>
      </c>
      <c r="W35" s="56" t="n">
        <f aca="false">IF($B35&lt;=W$2,IF($C35&gt;=W$2,$D35,0),0)</f>
        <v>0</v>
      </c>
      <c r="X35" s="56" t="n">
        <f aca="false">IF($B35&lt;=X$2,IF($C35&gt;=X$2,$D35,0),0)</f>
        <v>0</v>
      </c>
      <c r="Y35" s="56" t="n">
        <f aca="false">IF($B35&lt;=Y$2,IF($C35&gt;=Y$2,$D35,0),0)</f>
        <v>0</v>
      </c>
      <c r="Z35" s="56" t="n">
        <f aca="false">IF($B35&lt;=Z$2,IF($C35&gt;=Z$2,$D35,0),0)</f>
        <v>0</v>
      </c>
      <c r="AA35" s="56" t="n">
        <f aca="false">IF($B35&lt;=AA$2,IF($C35&gt;=AA$2,$D35,0),0)</f>
        <v>0</v>
      </c>
      <c r="AB35" s="56" t="n">
        <f aca="false">IF($B35&lt;=AB$2,IF($C35&gt;=AB$2,$D35,0),0)</f>
        <v>0</v>
      </c>
      <c r="AC35" s="56" t="n">
        <f aca="false">IF($B35&lt;=AC$2,IF($C35&gt;=AC$2,$D35,0),0)</f>
        <v>0</v>
      </c>
      <c r="AD35" s="56" t="n">
        <f aca="false">IF($B35&lt;=AD$2,IF($C35&gt;=AD$2,$D35,0),0)</f>
        <v>0</v>
      </c>
      <c r="AE35" s="56" t="n">
        <f aca="false">IF($B35&lt;=AE$2,IF($C35&gt;=AE$2,$D35,0),0)</f>
        <v>0</v>
      </c>
      <c r="AF35" s="56" t="n">
        <f aca="false">IF($B35&lt;=AF$2,IF($C35&gt;=AF$2,$D35,0),0)</f>
        <v>0</v>
      </c>
      <c r="AG35" s="56" t="n">
        <f aca="false">IF($B35&lt;=AG$2,IF($C35&gt;=AG$2,$D35,0),0)</f>
        <v>0</v>
      </c>
      <c r="AH35" s="56" t="n">
        <f aca="false">IF($B35&lt;=AH$2,IF($C35&gt;=AH$2,$D35,0),0)</f>
        <v>0</v>
      </c>
      <c r="AI35" s="56" t="n">
        <f aca="false">IF($B35&lt;=AI$2,IF($C35&gt;=AI$2,$D35,0),0)</f>
        <v>0</v>
      </c>
      <c r="AJ35" s="56" t="n">
        <f aca="false">IF($B35&lt;=AJ$2,IF($C35&gt;=AJ$2,$D35,0),0)</f>
        <v>0</v>
      </c>
      <c r="AK35" s="56" t="n">
        <f aca="false">IF($B35&lt;=AK$2,IF($C35&gt;=AK$2,$D35,0),0)</f>
        <v>0</v>
      </c>
      <c r="AL35" s="56" t="n">
        <f aca="false">IF($B35&lt;=AL$2,IF($C35&gt;=AL$2,$D35,0),0)</f>
        <v>0</v>
      </c>
      <c r="AM35" s="56" t="n">
        <f aca="false">IF($B35&lt;=AM$2,IF($C35&gt;=AM$2,$D35,0),0)</f>
        <v>0</v>
      </c>
      <c r="AN35" s="56" t="n">
        <f aca="false">IF($B35&lt;=AN$2,IF($C35&gt;=AN$2,$D35,0),0)</f>
        <v>0</v>
      </c>
      <c r="AO35" s="56" t="n">
        <f aca="false">IF($B35&lt;=AO$2,IF($C35&gt;=AO$2,$D35,0),0)</f>
        <v>0</v>
      </c>
      <c r="AP35" s="56" t="n">
        <f aca="false">IF($B35&lt;=AP$2,IF($C35&gt;=AP$2,$D35,0),0)</f>
        <v>0</v>
      </c>
      <c r="AQ35" s="56" t="n">
        <f aca="false">IF($B35&lt;=AQ$2,IF($C35&gt;=AQ$2,$D35,0),0)</f>
        <v>0</v>
      </c>
      <c r="AR35" s="56" t="n">
        <f aca="false">IF($B35&lt;=AR$2,IF($C35&gt;=AR$2,$D35,0),0)</f>
        <v>0</v>
      </c>
      <c r="AS35" s="56" t="n">
        <f aca="false">IF($B35&lt;=AS$2,IF($C35&gt;=AS$2,$D35,0),0)</f>
        <v>0</v>
      </c>
      <c r="AT35" s="56" t="n">
        <f aca="false">IF($B35&lt;=AT$2,IF($C35&gt;=AT$2,$D35,0),0)</f>
        <v>0</v>
      </c>
      <c r="AU35" s="56" t="n">
        <f aca="false">IF($B35&lt;=AU$2,IF($C35&gt;=AU$2,$D35,0),0)</f>
        <v>0</v>
      </c>
      <c r="AV35" s="56" t="n">
        <f aca="false">IF($B35&lt;=AV$2,IF($C35&gt;=AV$2,$D35,0),0)</f>
        <v>0</v>
      </c>
      <c r="AW35" s="56" t="n">
        <f aca="false">IF($B35&lt;=AW$2,IF($C35&gt;=AW$2,$D35,0),0)</f>
        <v>0</v>
      </c>
      <c r="AX35" s="56" t="n">
        <f aca="false">IF($B35&lt;=AX$2,IF($C35&gt;=AX$2,$D35,0),0)</f>
        <v>0</v>
      </c>
      <c r="AY35" s="56" t="n">
        <f aca="false">IF($B35&lt;=AY$2,IF($C35&gt;=AY$2,$D35,0),0)</f>
        <v>0</v>
      </c>
      <c r="AZ35" s="56" t="n">
        <f aca="false">IF($B35&lt;=AZ$2,IF($C35&gt;=AZ$2,$D35,0),0)</f>
        <v>0</v>
      </c>
      <c r="BA35" s="56" t="n">
        <f aca="false">IF($B35&lt;=BA$2,IF($C35&gt;=BA$2,$D35,0),0)</f>
        <v>0</v>
      </c>
      <c r="BB35" s="56" t="n">
        <f aca="false">IF($B35&lt;=BB$2,IF($C35&gt;=BB$2,$D35,0),0)</f>
        <v>0</v>
      </c>
      <c r="BC35" s="56" t="n">
        <f aca="false">IF($B35&lt;=BC$2,IF($C35&gt;=BC$2,$D35,0),0)</f>
        <v>0</v>
      </c>
      <c r="BD35" s="56" t="n">
        <f aca="false">IF($B35&lt;=BD$2,IF($C35&gt;=BD$2,$D35,0),0)</f>
        <v>0</v>
      </c>
      <c r="BE35" s="56" t="n">
        <f aca="false">IF($B35&lt;=BE$2,IF($C35&gt;=BE$2,$D35,0),0)</f>
        <v>0</v>
      </c>
      <c r="BF35" s="56" t="n">
        <f aca="false">IF($B35&lt;=BF$2,IF($C35&gt;=BF$2,$D35,0),0)</f>
        <v>0</v>
      </c>
      <c r="BG35" s="56" t="n">
        <f aca="false">IF($B35&lt;=BG$2,IF($C35&gt;=BG$2,$D35,0),0)</f>
        <v>0</v>
      </c>
      <c r="BH35" s="56" t="n">
        <f aca="false">IF($B35&lt;=BH$2,IF($C35&gt;=BH$2,$D35,0),0)</f>
        <v>0</v>
      </c>
      <c r="BI35" s="56" t="n">
        <f aca="false">IF($B35&lt;=BI$2,IF($C35&gt;=BI$2,$D35,0),0)</f>
        <v>0</v>
      </c>
      <c r="BJ35" s="56" t="n">
        <f aca="false">IF($B35&lt;=BJ$2,IF($C35&gt;=BJ$2,$D35,0),0)</f>
        <v>0</v>
      </c>
      <c r="BK35" s="56" t="n">
        <f aca="false">IF($B35&lt;=BK$2,IF($C35&gt;=BK$2,$D35,0),0)</f>
        <v>0</v>
      </c>
      <c r="BL35" s="56" t="n">
        <f aca="false">IF($B35&lt;=BL$2,IF($C35&gt;=BL$2,$D35,0),0)</f>
        <v>0</v>
      </c>
      <c r="BM35" s="56" t="n">
        <f aca="false">IF($B35&lt;=BM$2,IF($C35&gt;=BM$2,$D35,0),0)</f>
        <v>0</v>
      </c>
      <c r="BN35" s="56" t="n">
        <f aca="false">IF($B35&lt;=BN$2,IF($C35&gt;=BN$2,$D35,0),0)</f>
        <v>0</v>
      </c>
      <c r="BO35" s="56" t="n">
        <f aca="false">IF($B35&lt;=BO$2,IF($C35&gt;=BO$2,$D35,0),0)</f>
        <v>0</v>
      </c>
      <c r="BP35" s="56" t="n">
        <f aca="false">IF($B35&lt;=BP$2,IF($C35&gt;=BP$2,$D35,0),0)</f>
        <v>0</v>
      </c>
      <c r="BQ35" s="56" t="n">
        <f aca="false">IF($B35&lt;=BQ$2,IF($C35&gt;=BQ$2,$D35,0),0)</f>
        <v>0</v>
      </c>
      <c r="BR35" s="56" t="n">
        <f aca="false">IF($B35&lt;=BR$2,IF($C35&gt;=BR$2,$D35,0),0)</f>
        <v>0</v>
      </c>
      <c r="BS35" s="56" t="n">
        <f aca="false">IF($B35&lt;=BS$2,IF($C35&gt;=BS$2,$D35,0),0)</f>
        <v>0</v>
      </c>
      <c r="BT35" s="56" t="n">
        <f aca="false">IF($B35&lt;=BT$2,IF($C35&gt;=BT$2,$D35,0),0)</f>
        <v>0</v>
      </c>
      <c r="BU35" s="56" t="n">
        <f aca="false">IF($B35&lt;=BU$2,IF($C35&gt;=BU$2,$D35,0),0)</f>
        <v>0</v>
      </c>
      <c r="BV35" s="56" t="n">
        <f aca="false">IF($B35&lt;=BV$2,IF($C35&gt;=BV$2,$D35,0),0)</f>
        <v>0</v>
      </c>
    </row>
    <row r="36" customFormat="false" ht="12.75" hidden="false" customHeight="false" outlineLevel="0" collapsed="false">
      <c r="B36" s="51" t="n">
        <v>36800</v>
      </c>
      <c r="C36" s="51" t="n">
        <v>36800</v>
      </c>
      <c r="E36" s="53" t="n">
        <v>4.415</v>
      </c>
      <c r="F36" s="27" t="s">
        <v>129</v>
      </c>
      <c r="H36" s="65" t="n">
        <f aca="false">((I36-E36)*SUM(L36:AV36)*10000)</f>
        <v>-0</v>
      </c>
      <c r="I36" s="66" t="n">
        <v>4.175</v>
      </c>
      <c r="J36" s="27" t="s">
        <v>59</v>
      </c>
      <c r="K36" s="27" t="n">
        <f aca="false">IF(I36=1,0,G36)</f>
        <v>0</v>
      </c>
      <c r="L36" s="56" t="n">
        <f aca="false">IF($B36&lt;=L$2,IF($C36&gt;=L$2,$D36,0),0)</f>
        <v>0</v>
      </c>
      <c r="M36" s="56" t="n">
        <f aca="false">IF($B36&lt;=M$2,IF($C36&gt;=M$2,$D36,0),0)</f>
        <v>0</v>
      </c>
      <c r="N36" s="56" t="n">
        <f aca="false">IF($B36&lt;=N$2,IF($C36&gt;=N$2,$D36,0),0)</f>
        <v>0</v>
      </c>
      <c r="O36" s="56" t="n">
        <f aca="false">IF($B36&lt;=O$2,IF($C36&gt;=O$2,$D36,0),0)</f>
        <v>0</v>
      </c>
      <c r="P36" s="56" t="n">
        <f aca="false">IF($B36&lt;=P$2,IF($C36&gt;=P$2,$D36,0),0)</f>
        <v>0</v>
      </c>
      <c r="Q36" s="56" t="n">
        <f aca="false">IF($B36&lt;=Q$2,IF($C36&gt;=Q$2,$D36,0),0)</f>
        <v>0</v>
      </c>
      <c r="R36" s="56" t="n">
        <f aca="false">IF($B36&lt;=R$2,IF($C36&gt;=R$2,$D36,0),0)</f>
        <v>0</v>
      </c>
      <c r="S36" s="56" t="n">
        <f aca="false">IF($B36&lt;=S$2,IF($C36&gt;=S$2,$D36,0),0)</f>
        <v>0</v>
      </c>
      <c r="T36" s="56" t="n">
        <f aca="false">IF($B36&lt;=T$2,IF($C36&gt;=T$2,$D36,0),0)</f>
        <v>0</v>
      </c>
      <c r="U36" s="56" t="n">
        <f aca="false">IF($B36&lt;=U$2,IF($C36&gt;=U$2,$D36,0),0)</f>
        <v>0</v>
      </c>
      <c r="V36" s="56" t="n">
        <f aca="false">IF($B36&lt;=V$2,IF($C36&gt;=V$2,$D36,0),0)</f>
        <v>0</v>
      </c>
      <c r="W36" s="56" t="n">
        <f aca="false">IF($B36&lt;=W$2,IF($C36&gt;=W$2,$D36,0),0)</f>
        <v>0</v>
      </c>
      <c r="X36" s="56" t="n">
        <f aca="false">IF($B36&lt;=X$2,IF($C36&gt;=X$2,$D36,0),0)</f>
        <v>0</v>
      </c>
      <c r="Y36" s="56" t="n">
        <f aca="false">IF($B36&lt;=Y$2,IF($C36&gt;=Y$2,$D36,0),0)</f>
        <v>0</v>
      </c>
      <c r="Z36" s="56" t="n">
        <f aca="false">IF($B36&lt;=Z$2,IF($C36&gt;=Z$2,$D36,0),0)</f>
        <v>0</v>
      </c>
      <c r="AA36" s="56" t="n">
        <f aca="false">IF($B36&lt;=AA$2,IF($C36&gt;=AA$2,$D36,0),0)</f>
        <v>0</v>
      </c>
      <c r="AB36" s="56" t="n">
        <f aca="false">IF($B36&lt;=AB$2,IF($C36&gt;=AB$2,$D36,0),0)</f>
        <v>0</v>
      </c>
      <c r="AC36" s="56" t="n">
        <f aca="false">IF($B36&lt;=AC$2,IF($C36&gt;=AC$2,$D36,0),0)</f>
        <v>0</v>
      </c>
      <c r="AD36" s="56" t="n">
        <f aca="false">IF($B36&lt;=AD$2,IF($C36&gt;=AD$2,$D36,0),0)</f>
        <v>0</v>
      </c>
      <c r="AE36" s="56" t="n">
        <f aca="false">IF($B36&lt;=AE$2,IF($C36&gt;=AE$2,$D36,0),0)</f>
        <v>0</v>
      </c>
      <c r="AF36" s="56" t="n">
        <f aca="false">IF($B36&lt;=AF$2,IF($C36&gt;=AF$2,$D36,0),0)</f>
        <v>0</v>
      </c>
      <c r="AG36" s="56" t="n">
        <f aca="false">IF($B36&lt;=AG$2,IF($C36&gt;=AG$2,$D36,0),0)</f>
        <v>0</v>
      </c>
      <c r="AH36" s="56" t="n">
        <f aca="false">IF($B36&lt;=AH$2,IF($C36&gt;=AH$2,$D36,0),0)</f>
        <v>0</v>
      </c>
      <c r="AI36" s="56" t="n">
        <f aca="false">IF($B36&lt;=AI$2,IF($C36&gt;=AI$2,$D36,0),0)</f>
        <v>0</v>
      </c>
      <c r="AJ36" s="56" t="n">
        <f aca="false">IF($B36&lt;=AJ$2,IF($C36&gt;=AJ$2,$D36,0),0)</f>
        <v>0</v>
      </c>
      <c r="AK36" s="56" t="n">
        <f aca="false">IF($B36&lt;=AK$2,IF($C36&gt;=AK$2,$D36,0),0)</f>
        <v>0</v>
      </c>
      <c r="AL36" s="56" t="n">
        <f aca="false">IF($B36&lt;=AL$2,IF($C36&gt;=AL$2,$D36,0),0)</f>
        <v>0</v>
      </c>
      <c r="AM36" s="56" t="n">
        <f aca="false">IF($B36&lt;=AM$2,IF($C36&gt;=AM$2,$D36,0),0)</f>
        <v>0</v>
      </c>
      <c r="AN36" s="56" t="n">
        <f aca="false">IF($B36&lt;=AN$2,IF($C36&gt;=AN$2,$D36,0),0)</f>
        <v>0</v>
      </c>
      <c r="AO36" s="56" t="n">
        <f aca="false">IF($B36&lt;=AO$2,IF($C36&gt;=AO$2,$D36,0),0)</f>
        <v>0</v>
      </c>
      <c r="AP36" s="56" t="n">
        <f aca="false">IF($B36&lt;=AP$2,IF($C36&gt;=AP$2,$D36,0),0)</f>
        <v>0</v>
      </c>
      <c r="AQ36" s="56" t="n">
        <f aca="false">IF($B36&lt;=AQ$2,IF($C36&gt;=AQ$2,$D36,0),0)</f>
        <v>0</v>
      </c>
      <c r="AR36" s="56" t="n">
        <f aca="false">IF($B36&lt;=AR$2,IF($C36&gt;=AR$2,$D36,0),0)</f>
        <v>0</v>
      </c>
      <c r="AS36" s="56" t="n">
        <f aca="false">IF($B36&lt;=AS$2,IF($C36&gt;=AS$2,$D36,0),0)</f>
        <v>0</v>
      </c>
      <c r="AT36" s="56" t="n">
        <f aca="false">IF($B36&lt;=AT$2,IF($C36&gt;=AT$2,$D36,0),0)</f>
        <v>0</v>
      </c>
      <c r="AU36" s="56" t="n">
        <f aca="false">IF($B36&lt;=AU$2,IF($C36&gt;=AU$2,$D36,0),0)</f>
        <v>0</v>
      </c>
      <c r="AV36" s="56" t="n">
        <f aca="false">IF($B36&lt;=AV$2,IF($C36&gt;=AV$2,$D36,0),0)</f>
        <v>0</v>
      </c>
      <c r="AW36" s="56" t="n">
        <f aca="false">IF($B36&lt;=AW$2,IF($C36&gt;=AW$2,$D36,0),0)</f>
        <v>0</v>
      </c>
      <c r="AX36" s="56" t="n">
        <f aca="false">IF($B36&lt;=AX$2,IF($C36&gt;=AX$2,$D36,0),0)</f>
        <v>0</v>
      </c>
      <c r="AY36" s="56" t="n">
        <f aca="false">IF($B36&lt;=AY$2,IF($C36&gt;=AY$2,$D36,0),0)</f>
        <v>0</v>
      </c>
      <c r="AZ36" s="56" t="n">
        <f aca="false">IF($B36&lt;=AZ$2,IF($C36&gt;=AZ$2,$D36,0),0)</f>
        <v>0</v>
      </c>
      <c r="BA36" s="56" t="n">
        <f aca="false">IF($B36&lt;=BA$2,IF($C36&gt;=BA$2,$D36,0),0)</f>
        <v>0</v>
      </c>
      <c r="BB36" s="56" t="n">
        <f aca="false">IF($B36&lt;=BB$2,IF($C36&gt;=BB$2,$D36,0),0)</f>
        <v>0</v>
      </c>
      <c r="BC36" s="56" t="n">
        <f aca="false">IF($B36&lt;=BC$2,IF($C36&gt;=BC$2,$D36,0),0)</f>
        <v>0</v>
      </c>
      <c r="BD36" s="56" t="n">
        <f aca="false">IF($B36&lt;=BD$2,IF($C36&gt;=BD$2,$D36,0),0)</f>
        <v>0</v>
      </c>
      <c r="BE36" s="56" t="n">
        <f aca="false">IF($B36&lt;=BE$2,IF($C36&gt;=BE$2,$D36,0),0)</f>
        <v>0</v>
      </c>
      <c r="BF36" s="56" t="n">
        <f aca="false">IF($B36&lt;=BF$2,IF($C36&gt;=BF$2,$D36,0),0)</f>
        <v>0</v>
      </c>
      <c r="BG36" s="56" t="n">
        <f aca="false">IF($B36&lt;=BG$2,IF($C36&gt;=BG$2,$D36,0),0)</f>
        <v>0</v>
      </c>
      <c r="BH36" s="56" t="n">
        <f aca="false">IF($B36&lt;=BH$2,IF($C36&gt;=BH$2,$D36,0),0)</f>
        <v>0</v>
      </c>
      <c r="BI36" s="56" t="n">
        <f aca="false">IF($B36&lt;=BI$2,IF($C36&gt;=BI$2,$D36,0),0)</f>
        <v>0</v>
      </c>
      <c r="BJ36" s="56" t="n">
        <f aca="false">IF($B36&lt;=BJ$2,IF($C36&gt;=BJ$2,$D36,0),0)</f>
        <v>0</v>
      </c>
      <c r="BK36" s="56" t="n">
        <f aca="false">IF($B36&lt;=BK$2,IF($C36&gt;=BK$2,$D36,0),0)</f>
        <v>0</v>
      </c>
      <c r="BL36" s="56" t="n">
        <f aca="false">IF($B36&lt;=BL$2,IF($C36&gt;=BL$2,$D36,0),0)</f>
        <v>0</v>
      </c>
      <c r="BM36" s="56" t="n">
        <f aca="false">IF($B36&lt;=BM$2,IF($C36&gt;=BM$2,$D36,0),0)</f>
        <v>0</v>
      </c>
      <c r="BN36" s="56" t="n">
        <f aca="false">IF($B36&lt;=BN$2,IF($C36&gt;=BN$2,$D36,0),0)</f>
        <v>0</v>
      </c>
      <c r="BO36" s="56" t="n">
        <f aca="false">IF($B36&lt;=BO$2,IF($C36&gt;=BO$2,$D36,0),0)</f>
        <v>0</v>
      </c>
      <c r="BP36" s="56" t="n">
        <f aca="false">IF($B36&lt;=BP$2,IF($C36&gt;=BP$2,$D36,0),0)</f>
        <v>0</v>
      </c>
      <c r="BQ36" s="56" t="n">
        <f aca="false">IF($B36&lt;=BQ$2,IF($C36&gt;=BQ$2,$D36,0),0)</f>
        <v>0</v>
      </c>
      <c r="BR36" s="56" t="n">
        <f aca="false">IF($B36&lt;=BR$2,IF($C36&gt;=BR$2,$D36,0),0)</f>
        <v>0</v>
      </c>
      <c r="BS36" s="56" t="n">
        <f aca="false">IF($B36&lt;=BS$2,IF($C36&gt;=BS$2,$D36,0),0)</f>
        <v>0</v>
      </c>
      <c r="BT36" s="56" t="n">
        <f aca="false">IF($B36&lt;=BT$2,IF($C36&gt;=BT$2,$D36,0),0)</f>
        <v>0</v>
      </c>
      <c r="BU36" s="56" t="n">
        <f aca="false">IF($B36&lt;=BU$2,IF($C36&gt;=BU$2,$D36,0),0)</f>
        <v>0</v>
      </c>
      <c r="BV36" s="56" t="n">
        <f aca="false">IF($B36&lt;=BV$2,IF($C36&gt;=BV$2,$D36,0),0)</f>
        <v>0</v>
      </c>
    </row>
    <row r="37" customFormat="false" ht="12.75" hidden="false" customHeight="false" outlineLevel="0" collapsed="false">
      <c r="B37" s="51" t="n">
        <v>36800</v>
      </c>
      <c r="C37" s="51" t="n">
        <v>36800</v>
      </c>
      <c r="E37" s="53" t="n">
        <v>4.485</v>
      </c>
      <c r="F37" s="27" t="s">
        <v>129</v>
      </c>
      <c r="H37" s="65" t="n">
        <f aca="false">((I37-E37)*SUM(L37:AV37)*10000)</f>
        <v>-0</v>
      </c>
      <c r="I37" s="66" t="n">
        <v>3.987</v>
      </c>
      <c r="J37" s="27" t="s">
        <v>59</v>
      </c>
      <c r="K37" s="27" t="n">
        <f aca="false">IF(I37=1,0,G37)</f>
        <v>0</v>
      </c>
      <c r="L37" s="56" t="n">
        <f aca="false">IF($B37&lt;=L$2,IF($C37&gt;=L$2,$D37,0),0)</f>
        <v>0</v>
      </c>
      <c r="M37" s="56" t="n">
        <f aca="false">IF($B37&lt;=M$2,IF($C37&gt;=M$2,$D37,0),0)</f>
        <v>0</v>
      </c>
      <c r="N37" s="56" t="n">
        <f aca="false">IF($B37&lt;=N$2,IF($C37&gt;=N$2,$D37,0),0)</f>
        <v>0</v>
      </c>
      <c r="O37" s="56" t="n">
        <f aca="false">IF($B37&lt;=O$2,IF($C37&gt;=O$2,$D37,0),0)</f>
        <v>0</v>
      </c>
      <c r="P37" s="56" t="n">
        <f aca="false">IF($B37&lt;=P$2,IF($C37&gt;=P$2,$D37,0),0)</f>
        <v>0</v>
      </c>
      <c r="Q37" s="56" t="n">
        <f aca="false">IF($B37&lt;=Q$2,IF($C37&gt;=Q$2,$D37,0),0)</f>
        <v>0</v>
      </c>
      <c r="R37" s="56" t="n">
        <f aca="false">IF($B37&lt;=R$2,IF($C37&gt;=R$2,$D37,0),0)</f>
        <v>0</v>
      </c>
      <c r="S37" s="56" t="n">
        <f aca="false">IF($B37&lt;=S$2,IF($C37&gt;=S$2,$D37,0),0)</f>
        <v>0</v>
      </c>
      <c r="T37" s="56" t="n">
        <f aca="false">IF($B37&lt;=T$2,IF($C37&gt;=T$2,$D37,0),0)</f>
        <v>0</v>
      </c>
      <c r="U37" s="56" t="n">
        <f aca="false">IF($B37&lt;=U$2,IF($C37&gt;=U$2,$D37,0),0)</f>
        <v>0</v>
      </c>
      <c r="V37" s="56" t="n">
        <f aca="false">IF($B37&lt;=V$2,IF($C37&gt;=V$2,$D37,0),0)</f>
        <v>0</v>
      </c>
      <c r="W37" s="56" t="n">
        <f aca="false">IF($B37&lt;=W$2,IF($C37&gt;=W$2,$D37,0),0)</f>
        <v>0</v>
      </c>
      <c r="X37" s="56" t="n">
        <f aca="false">IF($B37&lt;=X$2,IF($C37&gt;=X$2,$D37,0),0)</f>
        <v>0</v>
      </c>
      <c r="Y37" s="56" t="n">
        <f aca="false">IF($B37&lt;=Y$2,IF($C37&gt;=Y$2,$D37,0),0)</f>
        <v>0</v>
      </c>
      <c r="Z37" s="56" t="n">
        <f aca="false">IF($B37&lt;=Z$2,IF($C37&gt;=Z$2,$D37,0),0)</f>
        <v>0</v>
      </c>
      <c r="AA37" s="56" t="n">
        <f aca="false">IF($B37&lt;=AA$2,IF($C37&gt;=AA$2,$D37,0),0)</f>
        <v>0</v>
      </c>
      <c r="AB37" s="56" t="n">
        <f aca="false">IF($B37&lt;=AB$2,IF($C37&gt;=AB$2,$D37,0),0)</f>
        <v>0</v>
      </c>
      <c r="AC37" s="56" t="n">
        <f aca="false">IF($B37&lt;=AC$2,IF($C37&gt;=AC$2,$D37,0),0)</f>
        <v>0</v>
      </c>
      <c r="AD37" s="56" t="n">
        <f aca="false">IF($B37&lt;=AD$2,IF($C37&gt;=AD$2,$D37,0),0)</f>
        <v>0</v>
      </c>
      <c r="AE37" s="56" t="n">
        <f aca="false">IF($B37&lt;=AE$2,IF($C37&gt;=AE$2,$D37,0),0)</f>
        <v>0</v>
      </c>
      <c r="AF37" s="56" t="n">
        <f aca="false">IF($B37&lt;=AF$2,IF($C37&gt;=AF$2,$D37,0),0)</f>
        <v>0</v>
      </c>
      <c r="AG37" s="56" t="n">
        <f aca="false">IF($B37&lt;=AG$2,IF($C37&gt;=AG$2,$D37,0),0)</f>
        <v>0</v>
      </c>
      <c r="AH37" s="56" t="n">
        <f aca="false">IF($B37&lt;=AH$2,IF($C37&gt;=AH$2,$D37,0),0)</f>
        <v>0</v>
      </c>
      <c r="AI37" s="56" t="n">
        <f aca="false">IF($B37&lt;=AI$2,IF($C37&gt;=AI$2,$D37,0),0)</f>
        <v>0</v>
      </c>
      <c r="AJ37" s="56" t="n">
        <f aca="false">IF($B37&lt;=AJ$2,IF($C37&gt;=AJ$2,$D37,0),0)</f>
        <v>0</v>
      </c>
      <c r="AK37" s="56" t="n">
        <f aca="false">IF($B37&lt;=AK$2,IF($C37&gt;=AK$2,$D37,0),0)</f>
        <v>0</v>
      </c>
      <c r="AL37" s="56" t="n">
        <f aca="false">IF($B37&lt;=AL$2,IF($C37&gt;=AL$2,$D37,0),0)</f>
        <v>0</v>
      </c>
      <c r="AM37" s="56" t="n">
        <f aca="false">IF($B37&lt;=AM$2,IF($C37&gt;=AM$2,$D37,0),0)</f>
        <v>0</v>
      </c>
      <c r="AN37" s="56" t="n">
        <f aca="false">IF($B37&lt;=AN$2,IF($C37&gt;=AN$2,$D37,0),0)</f>
        <v>0</v>
      </c>
      <c r="AO37" s="56" t="n">
        <f aca="false">IF($B37&lt;=AO$2,IF($C37&gt;=AO$2,$D37,0),0)</f>
        <v>0</v>
      </c>
      <c r="AP37" s="56" t="n">
        <f aca="false">IF($B37&lt;=AP$2,IF($C37&gt;=AP$2,$D37,0),0)</f>
        <v>0</v>
      </c>
      <c r="AQ37" s="56" t="n">
        <f aca="false">IF($B37&lt;=AQ$2,IF($C37&gt;=AQ$2,$D37,0),0)</f>
        <v>0</v>
      </c>
      <c r="AR37" s="56" t="n">
        <f aca="false">IF($B37&lt;=AR$2,IF($C37&gt;=AR$2,$D37,0),0)</f>
        <v>0</v>
      </c>
      <c r="AS37" s="56" t="n">
        <f aca="false">IF($B37&lt;=AS$2,IF($C37&gt;=AS$2,$D37,0),0)</f>
        <v>0</v>
      </c>
      <c r="AT37" s="56" t="n">
        <f aca="false">IF($B37&lt;=AT$2,IF($C37&gt;=AT$2,$D37,0),0)</f>
        <v>0</v>
      </c>
      <c r="AU37" s="56" t="n">
        <f aca="false">IF($B37&lt;=AU$2,IF($C37&gt;=AU$2,$D37,0),0)</f>
        <v>0</v>
      </c>
      <c r="AV37" s="56" t="n">
        <f aca="false">IF($B37&lt;=AV$2,IF($C37&gt;=AV$2,$D37,0),0)</f>
        <v>0</v>
      </c>
      <c r="AW37" s="56" t="n">
        <f aca="false">IF($B37&lt;=AW$2,IF($C37&gt;=AW$2,$D37,0),0)</f>
        <v>0</v>
      </c>
      <c r="AX37" s="56" t="n">
        <f aca="false">IF($B37&lt;=AX$2,IF($C37&gt;=AX$2,$D37,0),0)</f>
        <v>0</v>
      </c>
      <c r="AY37" s="56" t="n">
        <f aca="false">IF($B37&lt;=AY$2,IF($C37&gt;=AY$2,$D37,0),0)</f>
        <v>0</v>
      </c>
      <c r="AZ37" s="56" t="n">
        <f aca="false">IF($B37&lt;=AZ$2,IF($C37&gt;=AZ$2,$D37,0),0)</f>
        <v>0</v>
      </c>
      <c r="BA37" s="56" t="n">
        <f aca="false">IF($B37&lt;=BA$2,IF($C37&gt;=BA$2,$D37,0),0)</f>
        <v>0</v>
      </c>
      <c r="BB37" s="56" t="n">
        <f aca="false">IF($B37&lt;=BB$2,IF($C37&gt;=BB$2,$D37,0),0)</f>
        <v>0</v>
      </c>
      <c r="BC37" s="56" t="n">
        <f aca="false">IF($B37&lt;=BC$2,IF($C37&gt;=BC$2,$D37,0),0)</f>
        <v>0</v>
      </c>
      <c r="BD37" s="56" t="n">
        <f aca="false">IF($B37&lt;=BD$2,IF($C37&gt;=BD$2,$D37,0),0)</f>
        <v>0</v>
      </c>
      <c r="BE37" s="56" t="n">
        <f aca="false">IF($B37&lt;=BE$2,IF($C37&gt;=BE$2,$D37,0),0)</f>
        <v>0</v>
      </c>
      <c r="BF37" s="56" t="n">
        <f aca="false">IF($B37&lt;=BF$2,IF($C37&gt;=BF$2,$D37,0),0)</f>
        <v>0</v>
      </c>
      <c r="BG37" s="56" t="n">
        <f aca="false">IF($B37&lt;=BG$2,IF($C37&gt;=BG$2,$D37,0),0)</f>
        <v>0</v>
      </c>
      <c r="BH37" s="56" t="n">
        <f aca="false">IF($B37&lt;=BH$2,IF($C37&gt;=BH$2,$D37,0),0)</f>
        <v>0</v>
      </c>
      <c r="BI37" s="56" t="n">
        <f aca="false">IF($B37&lt;=BI$2,IF($C37&gt;=BI$2,$D37,0),0)</f>
        <v>0</v>
      </c>
      <c r="BJ37" s="56" t="n">
        <f aca="false">IF($B37&lt;=BJ$2,IF($C37&gt;=BJ$2,$D37,0),0)</f>
        <v>0</v>
      </c>
      <c r="BK37" s="56" t="n">
        <f aca="false">IF($B37&lt;=BK$2,IF($C37&gt;=BK$2,$D37,0),0)</f>
        <v>0</v>
      </c>
      <c r="BL37" s="56" t="n">
        <f aca="false">IF($B37&lt;=BL$2,IF($C37&gt;=BL$2,$D37,0),0)</f>
        <v>0</v>
      </c>
      <c r="BM37" s="56" t="n">
        <f aca="false">IF($B37&lt;=BM$2,IF($C37&gt;=BM$2,$D37,0),0)</f>
        <v>0</v>
      </c>
      <c r="BN37" s="56" t="n">
        <f aca="false">IF($B37&lt;=BN$2,IF($C37&gt;=BN$2,$D37,0),0)</f>
        <v>0</v>
      </c>
      <c r="BO37" s="56" t="n">
        <f aca="false">IF($B37&lt;=BO$2,IF($C37&gt;=BO$2,$D37,0),0)</f>
        <v>0</v>
      </c>
      <c r="BP37" s="56" t="n">
        <f aca="false">IF($B37&lt;=BP$2,IF($C37&gt;=BP$2,$D37,0),0)</f>
        <v>0</v>
      </c>
      <c r="BQ37" s="56" t="n">
        <f aca="false">IF($B37&lt;=BQ$2,IF($C37&gt;=BQ$2,$D37,0),0)</f>
        <v>0</v>
      </c>
      <c r="BR37" s="56" t="n">
        <f aca="false">IF($B37&lt;=BR$2,IF($C37&gt;=BR$2,$D37,0),0)</f>
        <v>0</v>
      </c>
      <c r="BS37" s="56" t="n">
        <f aca="false">IF($B37&lt;=BS$2,IF($C37&gt;=BS$2,$D37,0),0)</f>
        <v>0</v>
      </c>
      <c r="BT37" s="56" t="n">
        <f aca="false">IF($B37&lt;=BT$2,IF($C37&gt;=BT$2,$D37,0),0)</f>
        <v>0</v>
      </c>
      <c r="BU37" s="56" t="n">
        <f aca="false">IF($B37&lt;=BU$2,IF($C37&gt;=BU$2,$D37,0),0)</f>
        <v>0</v>
      </c>
      <c r="BV37" s="56" t="n">
        <f aca="false">IF($B37&lt;=BV$2,IF($C37&gt;=BV$2,$D37,0),0)</f>
        <v>0</v>
      </c>
    </row>
    <row r="38" customFormat="false" ht="12.75" hidden="false" customHeight="false" outlineLevel="0" collapsed="false">
      <c r="B38" s="51" t="n">
        <v>36800</v>
      </c>
      <c r="C38" s="51" t="n">
        <v>36800</v>
      </c>
      <c r="E38" s="53" t="n">
        <v>4.5075</v>
      </c>
      <c r="F38" s="27" t="s">
        <v>129</v>
      </c>
      <c r="H38" s="65" t="n">
        <f aca="false">((I38-E38)*SUM(L38:AV38)*10000)</f>
        <v>-0</v>
      </c>
      <c r="I38" s="66" t="n">
        <v>3.987</v>
      </c>
      <c r="J38" s="27" t="s">
        <v>59</v>
      </c>
      <c r="K38" s="27" t="n">
        <f aca="false">IF(I38=1,0,G38)</f>
        <v>0</v>
      </c>
      <c r="L38" s="56" t="n">
        <f aca="false">IF($B38&lt;=L$2,IF($C38&gt;=L$2,$D38,0),0)</f>
        <v>0</v>
      </c>
      <c r="M38" s="56" t="n">
        <f aca="false">IF($B38&lt;=M$2,IF($C38&gt;=M$2,$D38,0),0)</f>
        <v>0</v>
      </c>
      <c r="N38" s="56" t="n">
        <f aca="false">IF($B38&lt;=N$2,IF($C38&gt;=N$2,$D38,0),0)</f>
        <v>0</v>
      </c>
      <c r="O38" s="56" t="n">
        <f aca="false">IF($B38&lt;=O$2,IF($C38&gt;=O$2,$D38,0),0)</f>
        <v>0</v>
      </c>
      <c r="P38" s="56" t="n">
        <f aca="false">IF($B38&lt;=P$2,IF($C38&gt;=P$2,$D38,0),0)</f>
        <v>0</v>
      </c>
      <c r="Q38" s="56" t="n">
        <f aca="false">IF($B38&lt;=Q$2,IF($C38&gt;=Q$2,$D38,0),0)</f>
        <v>0</v>
      </c>
      <c r="R38" s="56" t="n">
        <f aca="false">IF($B38&lt;=R$2,IF($C38&gt;=R$2,$D38,0),0)</f>
        <v>0</v>
      </c>
      <c r="S38" s="56" t="n">
        <f aca="false">IF($B38&lt;=S$2,IF($C38&gt;=S$2,$D38,0),0)</f>
        <v>0</v>
      </c>
      <c r="T38" s="56" t="n">
        <f aca="false">IF($B38&lt;=T$2,IF($C38&gt;=T$2,$D38,0),0)</f>
        <v>0</v>
      </c>
      <c r="U38" s="56" t="n">
        <f aca="false">IF($B38&lt;=U$2,IF($C38&gt;=U$2,$D38,0),0)</f>
        <v>0</v>
      </c>
      <c r="V38" s="56" t="n">
        <f aca="false">IF($B38&lt;=V$2,IF($C38&gt;=V$2,$D38,0),0)</f>
        <v>0</v>
      </c>
      <c r="W38" s="56" t="n">
        <f aca="false">IF($B38&lt;=W$2,IF($C38&gt;=W$2,$D38,0),0)</f>
        <v>0</v>
      </c>
      <c r="X38" s="56" t="n">
        <f aca="false">IF($B38&lt;=X$2,IF($C38&gt;=X$2,$D38,0),0)</f>
        <v>0</v>
      </c>
      <c r="Y38" s="56" t="n">
        <f aca="false">IF($B38&lt;=Y$2,IF($C38&gt;=Y$2,$D38,0),0)</f>
        <v>0</v>
      </c>
      <c r="Z38" s="56" t="n">
        <f aca="false">IF($B38&lt;=Z$2,IF($C38&gt;=Z$2,$D38,0),0)</f>
        <v>0</v>
      </c>
      <c r="AA38" s="56" t="n">
        <f aca="false">IF($B38&lt;=AA$2,IF($C38&gt;=AA$2,$D38,0),0)</f>
        <v>0</v>
      </c>
      <c r="AB38" s="56" t="n">
        <f aca="false">IF($B38&lt;=AB$2,IF($C38&gt;=AB$2,$D38,0),0)</f>
        <v>0</v>
      </c>
      <c r="AC38" s="56" t="n">
        <f aca="false">IF($B38&lt;=AC$2,IF($C38&gt;=AC$2,$D38,0),0)</f>
        <v>0</v>
      </c>
      <c r="AD38" s="56" t="n">
        <f aca="false">IF($B38&lt;=AD$2,IF($C38&gt;=AD$2,$D38,0),0)</f>
        <v>0</v>
      </c>
      <c r="AE38" s="56" t="n">
        <f aca="false">IF($B38&lt;=AE$2,IF($C38&gt;=AE$2,$D38,0),0)</f>
        <v>0</v>
      </c>
      <c r="AF38" s="56" t="n">
        <f aca="false">IF($B38&lt;=AF$2,IF($C38&gt;=AF$2,$D38,0),0)</f>
        <v>0</v>
      </c>
      <c r="AG38" s="56" t="n">
        <f aca="false">IF($B38&lt;=AG$2,IF($C38&gt;=AG$2,$D38,0),0)</f>
        <v>0</v>
      </c>
      <c r="AH38" s="56" t="n">
        <f aca="false">IF($B38&lt;=AH$2,IF($C38&gt;=AH$2,$D38,0),0)</f>
        <v>0</v>
      </c>
      <c r="AI38" s="56" t="n">
        <f aca="false">IF($B38&lt;=AI$2,IF($C38&gt;=AI$2,$D38,0),0)</f>
        <v>0</v>
      </c>
      <c r="AJ38" s="56" t="n">
        <f aca="false">IF($B38&lt;=AJ$2,IF($C38&gt;=AJ$2,$D38,0),0)</f>
        <v>0</v>
      </c>
      <c r="AK38" s="56" t="n">
        <f aca="false">IF($B38&lt;=AK$2,IF($C38&gt;=AK$2,$D38,0),0)</f>
        <v>0</v>
      </c>
      <c r="AL38" s="56" t="n">
        <f aca="false">IF($B38&lt;=AL$2,IF($C38&gt;=AL$2,$D38,0),0)</f>
        <v>0</v>
      </c>
      <c r="AM38" s="56" t="n">
        <f aca="false">IF($B38&lt;=AM$2,IF($C38&gt;=AM$2,$D38,0),0)</f>
        <v>0</v>
      </c>
      <c r="AN38" s="56" t="n">
        <f aca="false">IF($B38&lt;=AN$2,IF($C38&gt;=AN$2,$D38,0),0)</f>
        <v>0</v>
      </c>
      <c r="AO38" s="56" t="n">
        <f aca="false">IF($B38&lt;=AO$2,IF($C38&gt;=AO$2,$D38,0),0)</f>
        <v>0</v>
      </c>
      <c r="AP38" s="56" t="n">
        <f aca="false">IF($B38&lt;=AP$2,IF($C38&gt;=AP$2,$D38,0),0)</f>
        <v>0</v>
      </c>
      <c r="AQ38" s="56" t="n">
        <f aca="false">IF($B38&lt;=AQ$2,IF($C38&gt;=AQ$2,$D38,0),0)</f>
        <v>0</v>
      </c>
      <c r="AR38" s="56" t="n">
        <f aca="false">IF($B38&lt;=AR$2,IF($C38&gt;=AR$2,$D38,0),0)</f>
        <v>0</v>
      </c>
      <c r="AS38" s="56" t="n">
        <f aca="false">IF($B38&lt;=AS$2,IF($C38&gt;=AS$2,$D38,0),0)</f>
        <v>0</v>
      </c>
      <c r="AT38" s="56" t="n">
        <f aca="false">IF($B38&lt;=AT$2,IF($C38&gt;=AT$2,$D38,0),0)</f>
        <v>0</v>
      </c>
      <c r="AU38" s="56" t="n">
        <f aca="false">IF($B38&lt;=AU$2,IF($C38&gt;=AU$2,$D38,0),0)</f>
        <v>0</v>
      </c>
      <c r="AV38" s="56" t="n">
        <f aca="false">IF($B38&lt;=AV$2,IF($C38&gt;=AV$2,$D38,0),0)</f>
        <v>0</v>
      </c>
      <c r="AW38" s="56" t="n">
        <f aca="false">IF($B38&lt;=AW$2,IF($C38&gt;=AW$2,$D38,0),0)</f>
        <v>0</v>
      </c>
      <c r="AX38" s="56" t="n">
        <f aca="false">IF($B38&lt;=AX$2,IF($C38&gt;=AX$2,$D38,0),0)</f>
        <v>0</v>
      </c>
      <c r="AY38" s="56" t="n">
        <f aca="false">IF($B38&lt;=AY$2,IF($C38&gt;=AY$2,$D38,0),0)</f>
        <v>0</v>
      </c>
      <c r="AZ38" s="56" t="n">
        <f aca="false">IF($B38&lt;=AZ$2,IF($C38&gt;=AZ$2,$D38,0),0)</f>
        <v>0</v>
      </c>
      <c r="BA38" s="56" t="n">
        <f aca="false">IF($B38&lt;=BA$2,IF($C38&gt;=BA$2,$D38,0),0)</f>
        <v>0</v>
      </c>
      <c r="BB38" s="56" t="n">
        <f aca="false">IF($B38&lt;=BB$2,IF($C38&gt;=BB$2,$D38,0),0)</f>
        <v>0</v>
      </c>
      <c r="BC38" s="56" t="n">
        <f aca="false">IF($B38&lt;=BC$2,IF($C38&gt;=BC$2,$D38,0),0)</f>
        <v>0</v>
      </c>
      <c r="BD38" s="56" t="n">
        <f aca="false">IF($B38&lt;=BD$2,IF($C38&gt;=BD$2,$D38,0),0)</f>
        <v>0</v>
      </c>
      <c r="BE38" s="56" t="n">
        <f aca="false">IF($B38&lt;=BE$2,IF($C38&gt;=BE$2,$D38,0),0)</f>
        <v>0</v>
      </c>
      <c r="BF38" s="56" t="n">
        <f aca="false">IF($B38&lt;=BF$2,IF($C38&gt;=BF$2,$D38,0),0)</f>
        <v>0</v>
      </c>
      <c r="BG38" s="56" t="n">
        <f aca="false">IF($B38&lt;=BG$2,IF($C38&gt;=BG$2,$D38,0),0)</f>
        <v>0</v>
      </c>
      <c r="BH38" s="56" t="n">
        <f aca="false">IF($B38&lt;=BH$2,IF($C38&gt;=BH$2,$D38,0),0)</f>
        <v>0</v>
      </c>
      <c r="BI38" s="56" t="n">
        <f aca="false">IF($B38&lt;=BI$2,IF($C38&gt;=BI$2,$D38,0),0)</f>
        <v>0</v>
      </c>
      <c r="BJ38" s="56" t="n">
        <f aca="false">IF($B38&lt;=BJ$2,IF($C38&gt;=BJ$2,$D38,0),0)</f>
        <v>0</v>
      </c>
      <c r="BK38" s="56" t="n">
        <f aca="false">IF($B38&lt;=BK$2,IF($C38&gt;=BK$2,$D38,0),0)</f>
        <v>0</v>
      </c>
      <c r="BL38" s="56" t="n">
        <f aca="false">IF($B38&lt;=BL$2,IF($C38&gt;=BL$2,$D38,0),0)</f>
        <v>0</v>
      </c>
      <c r="BM38" s="56" t="n">
        <f aca="false">IF($B38&lt;=BM$2,IF($C38&gt;=BM$2,$D38,0),0)</f>
        <v>0</v>
      </c>
      <c r="BN38" s="56" t="n">
        <f aca="false">IF($B38&lt;=BN$2,IF($C38&gt;=BN$2,$D38,0),0)</f>
        <v>0</v>
      </c>
      <c r="BO38" s="56" t="n">
        <f aca="false">IF($B38&lt;=BO$2,IF($C38&gt;=BO$2,$D38,0),0)</f>
        <v>0</v>
      </c>
      <c r="BP38" s="56" t="n">
        <f aca="false">IF($B38&lt;=BP$2,IF($C38&gt;=BP$2,$D38,0),0)</f>
        <v>0</v>
      </c>
      <c r="BQ38" s="56" t="n">
        <f aca="false">IF($B38&lt;=BQ$2,IF($C38&gt;=BQ$2,$D38,0),0)</f>
        <v>0</v>
      </c>
      <c r="BR38" s="56" t="n">
        <f aca="false">IF($B38&lt;=BR$2,IF($C38&gt;=BR$2,$D38,0),0)</f>
        <v>0</v>
      </c>
      <c r="BS38" s="56" t="n">
        <f aca="false">IF($B38&lt;=BS$2,IF($C38&gt;=BS$2,$D38,0),0)</f>
        <v>0</v>
      </c>
      <c r="BT38" s="56" t="n">
        <f aca="false">IF($B38&lt;=BT$2,IF($C38&gt;=BT$2,$D38,0),0)</f>
        <v>0</v>
      </c>
      <c r="BU38" s="56" t="n">
        <f aca="false">IF($B38&lt;=BU$2,IF($C38&gt;=BU$2,$D38,0),0)</f>
        <v>0</v>
      </c>
      <c r="BV38" s="56" t="n">
        <f aca="false">IF($B38&lt;=BV$2,IF($C38&gt;=BV$2,$D38,0),0)</f>
        <v>0</v>
      </c>
    </row>
    <row r="39" customFormat="false" ht="12" hidden="false" customHeight="true" outlineLevel="0" collapsed="false">
      <c r="B39" s="51" t="n">
        <v>36800</v>
      </c>
      <c r="C39" s="51" t="n">
        <v>36800</v>
      </c>
      <c r="E39" s="53" t="n">
        <v>4.43</v>
      </c>
      <c r="F39" s="27" t="s">
        <v>129</v>
      </c>
      <c r="H39" s="65" t="n">
        <f aca="false">((I39-E39)*SUM(L39:AV39)*10000)</f>
        <v>-0</v>
      </c>
      <c r="I39" s="66" t="n">
        <v>4.109</v>
      </c>
      <c r="J39" s="27" t="s">
        <v>59</v>
      </c>
      <c r="K39" s="27" t="n">
        <f aca="false">IF(I39=1,0,G39)</f>
        <v>0</v>
      </c>
      <c r="L39" s="56" t="n">
        <f aca="false">IF($B39&lt;=L$2,IF($C39&gt;=L$2,$D39,0),0)</f>
        <v>0</v>
      </c>
      <c r="M39" s="56" t="n">
        <f aca="false">IF($B39&lt;=M$2,IF($C39&gt;=M$2,$D39,0),0)</f>
        <v>0</v>
      </c>
      <c r="N39" s="56" t="n">
        <f aca="false">IF($B39&lt;=N$2,IF($C39&gt;=N$2,$D39,0),0)</f>
        <v>0</v>
      </c>
      <c r="O39" s="56" t="n">
        <f aca="false">IF($B39&lt;=O$2,IF($C39&gt;=O$2,$D39,0),0)</f>
        <v>0</v>
      </c>
      <c r="P39" s="56" t="n">
        <f aca="false">IF($B39&lt;=P$2,IF($C39&gt;=P$2,$D39,0),0)</f>
        <v>0</v>
      </c>
      <c r="Q39" s="56" t="n">
        <f aca="false">IF($B39&lt;=Q$2,IF($C39&gt;=Q$2,$D39,0),0)</f>
        <v>0</v>
      </c>
      <c r="R39" s="56" t="n">
        <f aca="false">IF($B39&lt;=R$2,IF($C39&gt;=R$2,$D39,0),0)</f>
        <v>0</v>
      </c>
      <c r="S39" s="56" t="n">
        <f aca="false">IF($B39&lt;=S$2,IF($C39&gt;=S$2,$D39,0),0)</f>
        <v>0</v>
      </c>
      <c r="T39" s="56" t="n">
        <f aca="false">IF($B39&lt;=T$2,IF($C39&gt;=T$2,$D39,0),0)</f>
        <v>0</v>
      </c>
      <c r="U39" s="56" t="n">
        <f aca="false">IF($B39&lt;=U$2,IF($C39&gt;=U$2,$D39,0),0)</f>
        <v>0</v>
      </c>
      <c r="V39" s="56" t="n">
        <f aca="false">IF($B39&lt;=V$2,IF($C39&gt;=V$2,$D39,0),0)</f>
        <v>0</v>
      </c>
      <c r="W39" s="56" t="n">
        <f aca="false">IF($B39&lt;=W$2,IF($C39&gt;=W$2,$D39,0),0)</f>
        <v>0</v>
      </c>
      <c r="X39" s="56" t="n">
        <f aca="false">IF($B39&lt;=X$2,IF($C39&gt;=X$2,$D39,0),0)</f>
        <v>0</v>
      </c>
      <c r="Y39" s="56" t="n">
        <f aca="false">IF($B39&lt;=Y$2,IF($C39&gt;=Y$2,$D39,0),0)</f>
        <v>0</v>
      </c>
      <c r="Z39" s="56" t="n">
        <f aca="false">IF($B39&lt;=Z$2,IF($C39&gt;=Z$2,$D39,0),0)</f>
        <v>0</v>
      </c>
      <c r="AA39" s="56" t="n">
        <f aca="false">IF($B39&lt;=AA$2,IF($C39&gt;=AA$2,$D39,0),0)</f>
        <v>0</v>
      </c>
      <c r="AB39" s="56" t="n">
        <f aca="false">IF($B39&lt;=AB$2,IF($C39&gt;=AB$2,$D39,0),0)</f>
        <v>0</v>
      </c>
      <c r="AC39" s="56" t="n">
        <f aca="false">IF($B39&lt;=AC$2,IF($C39&gt;=AC$2,$D39,0),0)</f>
        <v>0</v>
      </c>
      <c r="AD39" s="56" t="n">
        <f aca="false">IF($B39&lt;=AD$2,IF($C39&gt;=AD$2,$D39,0),0)</f>
        <v>0</v>
      </c>
      <c r="AE39" s="56" t="n">
        <f aca="false">IF($B39&lt;=AE$2,IF($C39&gt;=AE$2,$D39,0),0)</f>
        <v>0</v>
      </c>
      <c r="AF39" s="56" t="n">
        <f aca="false">IF($B39&lt;=AF$2,IF($C39&gt;=AF$2,$D39,0),0)</f>
        <v>0</v>
      </c>
      <c r="AG39" s="56" t="n">
        <f aca="false">IF($B39&lt;=AG$2,IF($C39&gt;=AG$2,$D39,0),0)</f>
        <v>0</v>
      </c>
      <c r="AH39" s="56" t="n">
        <f aca="false">IF($B39&lt;=AH$2,IF($C39&gt;=AH$2,$D39,0),0)</f>
        <v>0</v>
      </c>
      <c r="AI39" s="56" t="n">
        <f aca="false">IF($B39&lt;=AI$2,IF($C39&gt;=AI$2,$D39,0),0)</f>
        <v>0</v>
      </c>
      <c r="AJ39" s="56" t="n">
        <f aca="false">IF($B39&lt;=AJ$2,IF($C39&gt;=AJ$2,$D39,0),0)</f>
        <v>0</v>
      </c>
      <c r="AK39" s="56" t="n">
        <f aca="false">IF($B39&lt;=AK$2,IF($C39&gt;=AK$2,$D39,0),0)</f>
        <v>0</v>
      </c>
      <c r="AL39" s="56" t="n">
        <f aca="false">IF($B39&lt;=AL$2,IF($C39&gt;=AL$2,$D39,0),0)</f>
        <v>0</v>
      </c>
      <c r="AM39" s="56" t="n">
        <f aca="false">IF($B39&lt;=AM$2,IF($C39&gt;=AM$2,$D39,0),0)</f>
        <v>0</v>
      </c>
      <c r="AN39" s="56" t="n">
        <f aca="false">IF($B39&lt;=AN$2,IF($C39&gt;=AN$2,$D39,0),0)</f>
        <v>0</v>
      </c>
      <c r="AO39" s="56" t="n">
        <f aca="false">IF($B39&lt;=AO$2,IF($C39&gt;=AO$2,$D39,0),0)</f>
        <v>0</v>
      </c>
      <c r="AP39" s="56" t="n">
        <f aca="false">IF($B39&lt;=AP$2,IF($C39&gt;=AP$2,$D39,0),0)</f>
        <v>0</v>
      </c>
      <c r="AQ39" s="56" t="n">
        <f aca="false">IF($B39&lt;=AQ$2,IF($C39&gt;=AQ$2,$D39,0),0)</f>
        <v>0</v>
      </c>
      <c r="AR39" s="56" t="n">
        <f aca="false">IF($B39&lt;=AR$2,IF($C39&gt;=AR$2,$D39,0),0)</f>
        <v>0</v>
      </c>
      <c r="AS39" s="56" t="n">
        <f aca="false">IF($B39&lt;=AS$2,IF($C39&gt;=AS$2,$D39,0),0)</f>
        <v>0</v>
      </c>
      <c r="AT39" s="56" t="n">
        <f aca="false">IF($B39&lt;=AT$2,IF($C39&gt;=AT$2,$D39,0),0)</f>
        <v>0</v>
      </c>
      <c r="AU39" s="56" t="n">
        <f aca="false">IF($B39&lt;=AU$2,IF($C39&gt;=AU$2,$D39,0),0)</f>
        <v>0</v>
      </c>
      <c r="AV39" s="56" t="n">
        <f aca="false">IF($B39&lt;=AV$2,IF($C39&gt;=AV$2,$D39,0),0)</f>
        <v>0</v>
      </c>
      <c r="AW39" s="56" t="n">
        <f aca="false">IF($B39&lt;=AW$2,IF($C39&gt;=AW$2,$D39,0),0)</f>
        <v>0</v>
      </c>
      <c r="AX39" s="56" t="n">
        <f aca="false">IF($B39&lt;=AX$2,IF($C39&gt;=AX$2,$D39,0),0)</f>
        <v>0</v>
      </c>
      <c r="AY39" s="56" t="n">
        <f aca="false">IF($B39&lt;=AY$2,IF($C39&gt;=AY$2,$D39,0),0)</f>
        <v>0</v>
      </c>
      <c r="AZ39" s="56" t="n">
        <f aca="false">IF($B39&lt;=AZ$2,IF($C39&gt;=AZ$2,$D39,0),0)</f>
        <v>0</v>
      </c>
      <c r="BA39" s="56" t="n">
        <f aca="false">IF($B39&lt;=BA$2,IF($C39&gt;=BA$2,$D39,0),0)</f>
        <v>0</v>
      </c>
      <c r="BB39" s="56" t="n">
        <f aca="false">IF($B39&lt;=BB$2,IF($C39&gt;=BB$2,$D39,0),0)</f>
        <v>0</v>
      </c>
      <c r="BC39" s="56" t="n">
        <f aca="false">IF($B39&lt;=BC$2,IF($C39&gt;=BC$2,$D39,0),0)</f>
        <v>0</v>
      </c>
      <c r="BD39" s="56" t="n">
        <f aca="false">IF($B39&lt;=BD$2,IF($C39&gt;=BD$2,$D39,0),0)</f>
        <v>0</v>
      </c>
      <c r="BE39" s="56" t="n">
        <f aca="false">IF($B39&lt;=BE$2,IF($C39&gt;=BE$2,$D39,0),0)</f>
        <v>0</v>
      </c>
      <c r="BF39" s="56" t="n">
        <f aca="false">IF($B39&lt;=BF$2,IF($C39&gt;=BF$2,$D39,0),0)</f>
        <v>0</v>
      </c>
      <c r="BG39" s="56" t="n">
        <f aca="false">IF($B39&lt;=BG$2,IF($C39&gt;=BG$2,$D39,0),0)</f>
        <v>0</v>
      </c>
      <c r="BH39" s="56" t="n">
        <f aca="false">IF($B39&lt;=BH$2,IF($C39&gt;=BH$2,$D39,0),0)</f>
        <v>0</v>
      </c>
      <c r="BI39" s="56" t="n">
        <f aca="false">IF($B39&lt;=BI$2,IF($C39&gt;=BI$2,$D39,0),0)</f>
        <v>0</v>
      </c>
      <c r="BJ39" s="56" t="n">
        <f aca="false">IF($B39&lt;=BJ$2,IF($C39&gt;=BJ$2,$D39,0),0)</f>
        <v>0</v>
      </c>
      <c r="BK39" s="56" t="n">
        <f aca="false">IF($B39&lt;=BK$2,IF($C39&gt;=BK$2,$D39,0),0)</f>
        <v>0</v>
      </c>
      <c r="BL39" s="56" t="n">
        <f aca="false">IF($B39&lt;=BL$2,IF($C39&gt;=BL$2,$D39,0),0)</f>
        <v>0</v>
      </c>
      <c r="BM39" s="56" t="n">
        <f aca="false">IF($B39&lt;=BM$2,IF($C39&gt;=BM$2,$D39,0),0)</f>
        <v>0</v>
      </c>
      <c r="BN39" s="56" t="n">
        <f aca="false">IF($B39&lt;=BN$2,IF($C39&gt;=BN$2,$D39,0),0)</f>
        <v>0</v>
      </c>
      <c r="BO39" s="56" t="n">
        <f aca="false">IF($B39&lt;=BO$2,IF($C39&gt;=BO$2,$D39,0),0)</f>
        <v>0</v>
      </c>
      <c r="BP39" s="56" t="n">
        <f aca="false">IF($B39&lt;=BP$2,IF($C39&gt;=BP$2,$D39,0),0)</f>
        <v>0</v>
      </c>
      <c r="BQ39" s="56" t="n">
        <f aca="false">IF($B39&lt;=BQ$2,IF($C39&gt;=BQ$2,$D39,0),0)</f>
        <v>0</v>
      </c>
      <c r="BR39" s="56" t="n">
        <f aca="false">IF($B39&lt;=BR$2,IF($C39&gt;=BR$2,$D39,0),0)</f>
        <v>0</v>
      </c>
      <c r="BS39" s="56" t="n">
        <f aca="false">IF($B39&lt;=BS$2,IF($C39&gt;=BS$2,$D39,0),0)</f>
        <v>0</v>
      </c>
      <c r="BT39" s="56" t="n">
        <f aca="false">IF($B39&lt;=BT$2,IF($C39&gt;=BT$2,$D39,0),0)</f>
        <v>0</v>
      </c>
      <c r="BU39" s="56" t="n">
        <f aca="false">IF($B39&lt;=BU$2,IF($C39&gt;=BU$2,$D39,0),0)</f>
        <v>0</v>
      </c>
      <c r="BV39" s="56" t="n">
        <f aca="false">IF($B39&lt;=BV$2,IF($C39&gt;=BV$2,$D39,0),0)</f>
        <v>0</v>
      </c>
    </row>
    <row r="40" customFormat="false" ht="12" hidden="false" customHeight="true" outlineLevel="0" collapsed="false">
      <c r="B40" s="51" t="n">
        <v>36800</v>
      </c>
      <c r="C40" s="51" t="n">
        <v>36800</v>
      </c>
      <c r="E40" s="53" t="n">
        <v>4.55</v>
      </c>
      <c r="F40" s="27" t="s">
        <v>129</v>
      </c>
      <c r="H40" s="65" t="n">
        <f aca="false">((I40-E40)*SUM(L40:AV40)*10000)</f>
        <v>-0</v>
      </c>
      <c r="I40" s="66" t="n">
        <v>4.109</v>
      </c>
      <c r="J40" s="27" t="s">
        <v>59</v>
      </c>
      <c r="K40" s="27" t="n">
        <f aca="false">IF(I40=1,0,G40)</f>
        <v>0</v>
      </c>
      <c r="L40" s="56" t="n">
        <f aca="false">IF($B40&lt;=L$2,IF($C40&gt;=L$2,$D40,0),0)</f>
        <v>0</v>
      </c>
      <c r="M40" s="56" t="n">
        <f aca="false">IF($B40&lt;=M$2,IF($C40&gt;=M$2,$D40,0),0)</f>
        <v>0</v>
      </c>
      <c r="N40" s="56" t="n">
        <f aca="false">IF($B40&lt;=N$2,IF($C40&gt;=N$2,$D40,0),0)</f>
        <v>0</v>
      </c>
      <c r="O40" s="56" t="n">
        <f aca="false">IF($B40&lt;=O$2,IF($C40&gt;=O$2,$D40,0),0)</f>
        <v>0</v>
      </c>
      <c r="P40" s="56" t="n">
        <f aca="false">IF($B40&lt;=P$2,IF($C40&gt;=P$2,$D40,0),0)</f>
        <v>0</v>
      </c>
      <c r="Q40" s="56" t="n">
        <f aca="false">IF($B40&lt;=Q$2,IF($C40&gt;=Q$2,$D40,0),0)</f>
        <v>0</v>
      </c>
      <c r="R40" s="56" t="n">
        <f aca="false">IF($B40&lt;=R$2,IF($C40&gt;=R$2,$D40,0),0)</f>
        <v>0</v>
      </c>
      <c r="S40" s="56" t="n">
        <f aca="false">IF($B40&lt;=S$2,IF($C40&gt;=S$2,$D40,0),0)</f>
        <v>0</v>
      </c>
      <c r="T40" s="56" t="n">
        <f aca="false">IF($B40&lt;=T$2,IF($C40&gt;=T$2,$D40,0),0)</f>
        <v>0</v>
      </c>
      <c r="U40" s="56" t="n">
        <f aca="false">IF($B40&lt;=U$2,IF($C40&gt;=U$2,$D40,0),0)</f>
        <v>0</v>
      </c>
      <c r="V40" s="56" t="n">
        <f aca="false">IF($B40&lt;=V$2,IF($C40&gt;=V$2,$D40,0),0)</f>
        <v>0</v>
      </c>
      <c r="W40" s="56" t="n">
        <f aca="false">IF($B40&lt;=W$2,IF($C40&gt;=W$2,$D40,0),0)</f>
        <v>0</v>
      </c>
      <c r="X40" s="56" t="n">
        <f aca="false">IF($B40&lt;=X$2,IF($C40&gt;=X$2,$D40,0),0)</f>
        <v>0</v>
      </c>
      <c r="Y40" s="56" t="n">
        <f aca="false">IF($B40&lt;=Y$2,IF($C40&gt;=Y$2,$D40,0),0)</f>
        <v>0</v>
      </c>
      <c r="Z40" s="56" t="n">
        <f aca="false">IF($B40&lt;=Z$2,IF($C40&gt;=Z$2,$D40,0),0)</f>
        <v>0</v>
      </c>
      <c r="AA40" s="56" t="n">
        <f aca="false">IF($B40&lt;=AA$2,IF($C40&gt;=AA$2,$D40,0),0)</f>
        <v>0</v>
      </c>
      <c r="AB40" s="56" t="n">
        <f aca="false">IF($B40&lt;=AB$2,IF($C40&gt;=AB$2,$D40,0),0)</f>
        <v>0</v>
      </c>
      <c r="AC40" s="56" t="n">
        <f aca="false">IF($B40&lt;=AC$2,IF($C40&gt;=AC$2,$D40,0),0)</f>
        <v>0</v>
      </c>
      <c r="AD40" s="56" t="n">
        <f aca="false">IF($B40&lt;=AD$2,IF($C40&gt;=AD$2,$D40,0),0)</f>
        <v>0</v>
      </c>
      <c r="AE40" s="56" t="n">
        <f aca="false">IF($B40&lt;=AE$2,IF($C40&gt;=AE$2,$D40,0),0)</f>
        <v>0</v>
      </c>
      <c r="AF40" s="56" t="n">
        <f aca="false">IF($B40&lt;=AF$2,IF($C40&gt;=AF$2,$D40,0),0)</f>
        <v>0</v>
      </c>
      <c r="AG40" s="56" t="n">
        <f aca="false">IF($B40&lt;=AG$2,IF($C40&gt;=AG$2,$D40,0),0)</f>
        <v>0</v>
      </c>
      <c r="AH40" s="56" t="n">
        <f aca="false">IF($B40&lt;=AH$2,IF($C40&gt;=AH$2,$D40,0),0)</f>
        <v>0</v>
      </c>
      <c r="AI40" s="56" t="n">
        <f aca="false">IF($B40&lt;=AI$2,IF($C40&gt;=AI$2,$D40,0),0)</f>
        <v>0</v>
      </c>
      <c r="AJ40" s="56" t="n">
        <f aca="false">IF($B40&lt;=AJ$2,IF($C40&gt;=AJ$2,$D40,0),0)</f>
        <v>0</v>
      </c>
      <c r="AK40" s="56" t="n">
        <f aca="false">IF($B40&lt;=AK$2,IF($C40&gt;=AK$2,$D40,0),0)</f>
        <v>0</v>
      </c>
      <c r="AL40" s="56" t="n">
        <f aca="false">IF($B40&lt;=AL$2,IF($C40&gt;=AL$2,$D40,0),0)</f>
        <v>0</v>
      </c>
      <c r="AM40" s="56" t="n">
        <f aca="false">IF($B40&lt;=AM$2,IF($C40&gt;=AM$2,$D40,0),0)</f>
        <v>0</v>
      </c>
      <c r="AN40" s="56" t="n">
        <f aca="false">IF($B40&lt;=AN$2,IF($C40&gt;=AN$2,$D40,0),0)</f>
        <v>0</v>
      </c>
      <c r="AO40" s="56" t="n">
        <f aca="false">IF($B40&lt;=AO$2,IF($C40&gt;=AO$2,$D40,0),0)</f>
        <v>0</v>
      </c>
      <c r="AP40" s="56" t="n">
        <f aca="false">IF($B40&lt;=AP$2,IF($C40&gt;=AP$2,$D40,0),0)</f>
        <v>0</v>
      </c>
      <c r="AQ40" s="56" t="n">
        <f aca="false">IF($B40&lt;=AQ$2,IF($C40&gt;=AQ$2,$D40,0),0)</f>
        <v>0</v>
      </c>
      <c r="AR40" s="56" t="n">
        <f aca="false">IF($B40&lt;=AR$2,IF($C40&gt;=AR$2,$D40,0),0)</f>
        <v>0</v>
      </c>
      <c r="AS40" s="56" t="n">
        <f aca="false">IF($B40&lt;=AS$2,IF($C40&gt;=AS$2,$D40,0),0)</f>
        <v>0</v>
      </c>
      <c r="AT40" s="56" t="n">
        <f aca="false">IF($B40&lt;=AT$2,IF($C40&gt;=AT$2,$D40,0),0)</f>
        <v>0</v>
      </c>
      <c r="AU40" s="56" t="n">
        <f aca="false">IF($B40&lt;=AU$2,IF($C40&gt;=AU$2,$D40,0),0)</f>
        <v>0</v>
      </c>
      <c r="AV40" s="56" t="n">
        <f aca="false">IF($B40&lt;=AV$2,IF($C40&gt;=AV$2,$D40,0),0)</f>
        <v>0</v>
      </c>
      <c r="AW40" s="56" t="n">
        <f aca="false">IF($B40&lt;=AW$2,IF($C40&gt;=AW$2,$D40,0),0)</f>
        <v>0</v>
      </c>
      <c r="AX40" s="56" t="n">
        <f aca="false">IF($B40&lt;=AX$2,IF($C40&gt;=AX$2,$D40,0),0)</f>
        <v>0</v>
      </c>
      <c r="AY40" s="56" t="n">
        <f aca="false">IF($B40&lt;=AY$2,IF($C40&gt;=AY$2,$D40,0),0)</f>
        <v>0</v>
      </c>
      <c r="AZ40" s="56" t="n">
        <f aca="false">IF($B40&lt;=AZ$2,IF($C40&gt;=AZ$2,$D40,0),0)</f>
        <v>0</v>
      </c>
      <c r="BA40" s="56" t="n">
        <f aca="false">IF($B40&lt;=BA$2,IF($C40&gt;=BA$2,$D40,0),0)</f>
        <v>0</v>
      </c>
      <c r="BB40" s="56" t="n">
        <f aca="false">IF($B40&lt;=BB$2,IF($C40&gt;=BB$2,$D40,0),0)</f>
        <v>0</v>
      </c>
      <c r="BC40" s="56" t="n">
        <f aca="false">IF($B40&lt;=BC$2,IF($C40&gt;=BC$2,$D40,0),0)</f>
        <v>0</v>
      </c>
      <c r="BD40" s="56" t="n">
        <f aca="false">IF($B40&lt;=BD$2,IF($C40&gt;=BD$2,$D40,0),0)</f>
        <v>0</v>
      </c>
      <c r="BE40" s="56" t="n">
        <f aca="false">IF($B40&lt;=BE$2,IF($C40&gt;=BE$2,$D40,0),0)</f>
        <v>0</v>
      </c>
      <c r="BF40" s="56" t="n">
        <f aca="false">IF($B40&lt;=BF$2,IF($C40&gt;=BF$2,$D40,0),0)</f>
        <v>0</v>
      </c>
      <c r="BG40" s="56" t="n">
        <f aca="false">IF($B40&lt;=BG$2,IF($C40&gt;=BG$2,$D40,0),0)</f>
        <v>0</v>
      </c>
      <c r="BH40" s="56" t="n">
        <f aca="false">IF($B40&lt;=BH$2,IF($C40&gt;=BH$2,$D40,0),0)</f>
        <v>0</v>
      </c>
      <c r="BI40" s="56" t="n">
        <f aca="false">IF($B40&lt;=BI$2,IF($C40&gt;=BI$2,$D40,0),0)</f>
        <v>0</v>
      </c>
      <c r="BJ40" s="56" t="n">
        <f aca="false">IF($B40&lt;=BJ$2,IF($C40&gt;=BJ$2,$D40,0),0)</f>
        <v>0</v>
      </c>
      <c r="BK40" s="56" t="n">
        <f aca="false">IF($B40&lt;=BK$2,IF($C40&gt;=BK$2,$D40,0),0)</f>
        <v>0</v>
      </c>
      <c r="BL40" s="56" t="n">
        <f aca="false">IF($B40&lt;=BL$2,IF($C40&gt;=BL$2,$D40,0),0)</f>
        <v>0</v>
      </c>
      <c r="BM40" s="56" t="n">
        <f aca="false">IF($B40&lt;=BM$2,IF($C40&gt;=BM$2,$D40,0),0)</f>
        <v>0</v>
      </c>
      <c r="BN40" s="56" t="n">
        <f aca="false">IF($B40&lt;=BN$2,IF($C40&gt;=BN$2,$D40,0),0)</f>
        <v>0</v>
      </c>
      <c r="BO40" s="56" t="n">
        <f aca="false">IF($B40&lt;=BO$2,IF($C40&gt;=BO$2,$D40,0),0)</f>
        <v>0</v>
      </c>
      <c r="BP40" s="56" t="n">
        <f aca="false">IF($B40&lt;=BP$2,IF($C40&gt;=BP$2,$D40,0),0)</f>
        <v>0</v>
      </c>
      <c r="BQ40" s="56" t="n">
        <f aca="false">IF($B40&lt;=BQ$2,IF($C40&gt;=BQ$2,$D40,0),0)</f>
        <v>0</v>
      </c>
      <c r="BR40" s="56" t="n">
        <f aca="false">IF($B40&lt;=BR$2,IF($C40&gt;=BR$2,$D40,0),0)</f>
        <v>0</v>
      </c>
      <c r="BS40" s="56" t="n">
        <f aca="false">IF($B40&lt;=BS$2,IF($C40&gt;=BS$2,$D40,0),0)</f>
        <v>0</v>
      </c>
      <c r="BT40" s="56" t="n">
        <f aca="false">IF($B40&lt;=BT$2,IF($C40&gt;=BT$2,$D40,0),0)</f>
        <v>0</v>
      </c>
      <c r="BU40" s="56" t="n">
        <f aca="false">IF($B40&lt;=BU$2,IF($C40&gt;=BU$2,$D40,0),0)</f>
        <v>0</v>
      </c>
      <c r="BV40" s="56" t="n">
        <f aca="false">IF($B40&lt;=BV$2,IF($C40&gt;=BV$2,$D40,0),0)</f>
        <v>0</v>
      </c>
    </row>
    <row r="41" customFormat="false" ht="12" hidden="false" customHeight="true" outlineLevel="0" collapsed="false">
      <c r="B41" s="51" t="n">
        <v>36800</v>
      </c>
      <c r="C41" s="51" t="n">
        <v>36800</v>
      </c>
      <c r="E41" s="53" t="n">
        <v>4.535</v>
      </c>
      <c r="F41" s="27" t="s">
        <v>129</v>
      </c>
      <c r="H41" s="65" t="n">
        <f aca="false">((I41-E41)*SUM(L41:AV41)*10000)</f>
        <v>-0</v>
      </c>
      <c r="I41" s="66" t="n">
        <v>4.109</v>
      </c>
      <c r="J41" s="27" t="s">
        <v>59</v>
      </c>
      <c r="K41" s="27" t="n">
        <f aca="false">IF(I41=1,0,G41)</f>
        <v>0</v>
      </c>
      <c r="L41" s="56" t="n">
        <f aca="false">IF($B41&lt;=L$2,IF($C41&gt;=L$2,$D41,0),0)</f>
        <v>0</v>
      </c>
      <c r="M41" s="56" t="n">
        <f aca="false">IF($B41&lt;=M$2,IF($C41&gt;=M$2,$D41,0),0)</f>
        <v>0</v>
      </c>
      <c r="N41" s="56" t="n">
        <f aca="false">IF($B41&lt;=N$2,IF($C41&gt;=N$2,$D41,0),0)</f>
        <v>0</v>
      </c>
      <c r="O41" s="56" t="n">
        <f aca="false">IF($B41&lt;=O$2,IF($C41&gt;=O$2,$D41,0),0)</f>
        <v>0</v>
      </c>
      <c r="P41" s="56" t="n">
        <f aca="false">IF($B41&lt;=P$2,IF($C41&gt;=P$2,$D41,0),0)</f>
        <v>0</v>
      </c>
      <c r="Q41" s="56" t="n">
        <f aca="false">IF($B41&lt;=Q$2,IF($C41&gt;=Q$2,$D41,0),0)</f>
        <v>0</v>
      </c>
      <c r="R41" s="56" t="n">
        <f aca="false">IF($B41&lt;=R$2,IF($C41&gt;=R$2,$D41,0),0)</f>
        <v>0</v>
      </c>
      <c r="S41" s="56" t="n">
        <f aca="false">IF($B41&lt;=S$2,IF($C41&gt;=S$2,$D41,0),0)</f>
        <v>0</v>
      </c>
      <c r="T41" s="56" t="n">
        <f aca="false">IF($B41&lt;=T$2,IF($C41&gt;=T$2,$D41,0),0)</f>
        <v>0</v>
      </c>
      <c r="U41" s="56" t="n">
        <f aca="false">IF($B41&lt;=U$2,IF($C41&gt;=U$2,$D41,0),0)</f>
        <v>0</v>
      </c>
      <c r="V41" s="56" t="n">
        <f aca="false">IF($B41&lt;=V$2,IF($C41&gt;=V$2,$D41,0),0)</f>
        <v>0</v>
      </c>
      <c r="W41" s="56" t="n">
        <f aca="false">IF($B41&lt;=W$2,IF($C41&gt;=W$2,$D41,0),0)</f>
        <v>0</v>
      </c>
      <c r="X41" s="56" t="n">
        <f aca="false">IF($B41&lt;=X$2,IF($C41&gt;=X$2,$D41,0),0)</f>
        <v>0</v>
      </c>
      <c r="Y41" s="56" t="n">
        <f aca="false">IF($B41&lt;=Y$2,IF($C41&gt;=Y$2,$D41,0),0)</f>
        <v>0</v>
      </c>
      <c r="Z41" s="56" t="n">
        <f aca="false">IF($B41&lt;=Z$2,IF($C41&gt;=Z$2,$D41,0),0)</f>
        <v>0</v>
      </c>
      <c r="AA41" s="56" t="n">
        <f aca="false">IF($B41&lt;=AA$2,IF($C41&gt;=AA$2,$D41,0),0)</f>
        <v>0</v>
      </c>
      <c r="AB41" s="56" t="n">
        <f aca="false">IF($B41&lt;=AB$2,IF($C41&gt;=AB$2,$D41,0),0)</f>
        <v>0</v>
      </c>
      <c r="AC41" s="56" t="n">
        <f aca="false">IF($B41&lt;=AC$2,IF($C41&gt;=AC$2,$D41,0),0)</f>
        <v>0</v>
      </c>
      <c r="AD41" s="56" t="n">
        <f aca="false">IF($B41&lt;=AD$2,IF($C41&gt;=AD$2,$D41,0),0)</f>
        <v>0</v>
      </c>
      <c r="AE41" s="56" t="n">
        <f aca="false">IF($B41&lt;=AE$2,IF($C41&gt;=AE$2,$D41,0),0)</f>
        <v>0</v>
      </c>
      <c r="AF41" s="56" t="n">
        <f aca="false">IF($B41&lt;=AF$2,IF($C41&gt;=AF$2,$D41,0),0)</f>
        <v>0</v>
      </c>
      <c r="AG41" s="56" t="n">
        <f aca="false">IF($B41&lt;=AG$2,IF($C41&gt;=AG$2,$D41,0),0)</f>
        <v>0</v>
      </c>
      <c r="AH41" s="56" t="n">
        <f aca="false">IF($B41&lt;=AH$2,IF($C41&gt;=AH$2,$D41,0),0)</f>
        <v>0</v>
      </c>
      <c r="AI41" s="56" t="n">
        <f aca="false">IF($B41&lt;=AI$2,IF($C41&gt;=AI$2,$D41,0),0)</f>
        <v>0</v>
      </c>
      <c r="AJ41" s="56" t="n">
        <f aca="false">IF($B41&lt;=AJ$2,IF($C41&gt;=AJ$2,$D41,0),0)</f>
        <v>0</v>
      </c>
      <c r="AK41" s="56" t="n">
        <f aca="false">IF($B41&lt;=AK$2,IF($C41&gt;=AK$2,$D41,0),0)</f>
        <v>0</v>
      </c>
      <c r="AL41" s="56" t="n">
        <f aca="false">IF($B41&lt;=AL$2,IF($C41&gt;=AL$2,$D41,0),0)</f>
        <v>0</v>
      </c>
      <c r="AM41" s="56" t="n">
        <f aca="false">IF($B41&lt;=AM$2,IF($C41&gt;=AM$2,$D41,0),0)</f>
        <v>0</v>
      </c>
      <c r="AN41" s="56" t="n">
        <f aca="false">IF($B41&lt;=AN$2,IF($C41&gt;=AN$2,$D41,0),0)</f>
        <v>0</v>
      </c>
      <c r="AO41" s="56" t="n">
        <f aca="false">IF($B41&lt;=AO$2,IF($C41&gt;=AO$2,$D41,0),0)</f>
        <v>0</v>
      </c>
      <c r="AP41" s="56" t="n">
        <f aca="false">IF($B41&lt;=AP$2,IF($C41&gt;=AP$2,$D41,0),0)</f>
        <v>0</v>
      </c>
      <c r="AQ41" s="56" t="n">
        <f aca="false">IF($B41&lt;=AQ$2,IF($C41&gt;=AQ$2,$D41,0),0)</f>
        <v>0</v>
      </c>
      <c r="AR41" s="56" t="n">
        <f aca="false">IF($B41&lt;=AR$2,IF($C41&gt;=AR$2,$D41,0),0)</f>
        <v>0</v>
      </c>
      <c r="AS41" s="56" t="n">
        <f aca="false">IF($B41&lt;=AS$2,IF($C41&gt;=AS$2,$D41,0),0)</f>
        <v>0</v>
      </c>
      <c r="AT41" s="56" t="n">
        <f aca="false">IF($B41&lt;=AT$2,IF($C41&gt;=AT$2,$D41,0),0)</f>
        <v>0</v>
      </c>
      <c r="AU41" s="56" t="n">
        <f aca="false">IF($B41&lt;=AU$2,IF($C41&gt;=AU$2,$D41,0),0)</f>
        <v>0</v>
      </c>
      <c r="AV41" s="56" t="n">
        <f aca="false">IF($B41&lt;=AV$2,IF($C41&gt;=AV$2,$D41,0),0)</f>
        <v>0</v>
      </c>
      <c r="AW41" s="56" t="n">
        <f aca="false">IF($B41&lt;=AW$2,IF($C41&gt;=AW$2,$D41,0),0)</f>
        <v>0</v>
      </c>
      <c r="AX41" s="56" t="n">
        <f aca="false">IF($B41&lt;=AX$2,IF($C41&gt;=AX$2,$D41,0),0)</f>
        <v>0</v>
      </c>
      <c r="AY41" s="56" t="n">
        <f aca="false">IF($B41&lt;=AY$2,IF($C41&gt;=AY$2,$D41,0),0)</f>
        <v>0</v>
      </c>
      <c r="AZ41" s="56" t="n">
        <f aca="false">IF($B41&lt;=AZ$2,IF($C41&gt;=AZ$2,$D41,0),0)</f>
        <v>0</v>
      </c>
      <c r="BA41" s="56" t="n">
        <f aca="false">IF($B41&lt;=BA$2,IF($C41&gt;=BA$2,$D41,0),0)</f>
        <v>0</v>
      </c>
      <c r="BB41" s="56" t="n">
        <f aca="false">IF($B41&lt;=BB$2,IF($C41&gt;=BB$2,$D41,0),0)</f>
        <v>0</v>
      </c>
      <c r="BC41" s="56" t="n">
        <f aca="false">IF($B41&lt;=BC$2,IF($C41&gt;=BC$2,$D41,0),0)</f>
        <v>0</v>
      </c>
      <c r="BD41" s="56" t="n">
        <f aca="false">IF($B41&lt;=BD$2,IF($C41&gt;=BD$2,$D41,0),0)</f>
        <v>0</v>
      </c>
      <c r="BE41" s="56" t="n">
        <f aca="false">IF($B41&lt;=BE$2,IF($C41&gt;=BE$2,$D41,0),0)</f>
        <v>0</v>
      </c>
      <c r="BF41" s="56" t="n">
        <f aca="false">IF($B41&lt;=BF$2,IF($C41&gt;=BF$2,$D41,0),0)</f>
        <v>0</v>
      </c>
      <c r="BG41" s="56" t="n">
        <f aca="false">IF($B41&lt;=BG$2,IF($C41&gt;=BG$2,$D41,0),0)</f>
        <v>0</v>
      </c>
      <c r="BH41" s="56" t="n">
        <f aca="false">IF($B41&lt;=BH$2,IF($C41&gt;=BH$2,$D41,0),0)</f>
        <v>0</v>
      </c>
      <c r="BI41" s="56" t="n">
        <f aca="false">IF($B41&lt;=BI$2,IF($C41&gt;=BI$2,$D41,0),0)</f>
        <v>0</v>
      </c>
      <c r="BJ41" s="56" t="n">
        <f aca="false">IF($B41&lt;=BJ$2,IF($C41&gt;=BJ$2,$D41,0),0)</f>
        <v>0</v>
      </c>
      <c r="BK41" s="56" t="n">
        <f aca="false">IF($B41&lt;=BK$2,IF($C41&gt;=BK$2,$D41,0),0)</f>
        <v>0</v>
      </c>
      <c r="BL41" s="56" t="n">
        <f aca="false">IF($B41&lt;=BL$2,IF($C41&gt;=BL$2,$D41,0),0)</f>
        <v>0</v>
      </c>
      <c r="BM41" s="56" t="n">
        <f aca="false">IF($B41&lt;=BM$2,IF($C41&gt;=BM$2,$D41,0),0)</f>
        <v>0</v>
      </c>
      <c r="BN41" s="56" t="n">
        <f aca="false">IF($B41&lt;=BN$2,IF($C41&gt;=BN$2,$D41,0),0)</f>
        <v>0</v>
      </c>
      <c r="BO41" s="56" t="n">
        <f aca="false">IF($B41&lt;=BO$2,IF($C41&gt;=BO$2,$D41,0),0)</f>
        <v>0</v>
      </c>
      <c r="BP41" s="56" t="n">
        <f aca="false">IF($B41&lt;=BP$2,IF($C41&gt;=BP$2,$D41,0),0)</f>
        <v>0</v>
      </c>
      <c r="BQ41" s="56" t="n">
        <f aca="false">IF($B41&lt;=BQ$2,IF($C41&gt;=BQ$2,$D41,0),0)</f>
        <v>0</v>
      </c>
      <c r="BR41" s="56" t="n">
        <f aca="false">IF($B41&lt;=BR$2,IF($C41&gt;=BR$2,$D41,0),0)</f>
        <v>0</v>
      </c>
      <c r="BS41" s="56" t="n">
        <f aca="false">IF($B41&lt;=BS$2,IF($C41&gt;=BS$2,$D41,0),0)</f>
        <v>0</v>
      </c>
      <c r="BT41" s="56" t="n">
        <f aca="false">IF($B41&lt;=BT$2,IF($C41&gt;=BT$2,$D41,0),0)</f>
        <v>0</v>
      </c>
      <c r="BU41" s="56" t="n">
        <f aca="false">IF($B41&lt;=BU$2,IF($C41&gt;=BU$2,$D41,0),0)</f>
        <v>0</v>
      </c>
      <c r="BV41" s="56" t="n">
        <f aca="false">IF($B41&lt;=BV$2,IF($C41&gt;=BV$2,$D41,0),0)</f>
        <v>0</v>
      </c>
    </row>
    <row r="42" customFormat="false" ht="12" hidden="false" customHeight="true" outlineLevel="0" collapsed="false">
      <c r="B42" s="51" t="n">
        <v>36800</v>
      </c>
      <c r="C42" s="51" t="n">
        <v>36800</v>
      </c>
      <c r="E42" s="53" t="n">
        <v>4.53</v>
      </c>
      <c r="F42" s="27" t="s">
        <v>129</v>
      </c>
      <c r="H42" s="65" t="n">
        <f aca="false">((I42-E42)*SUM(L42:AV42)*10000)</f>
        <v>-0</v>
      </c>
      <c r="I42" s="66" t="n">
        <v>4.109</v>
      </c>
      <c r="J42" s="27" t="s">
        <v>59</v>
      </c>
      <c r="K42" s="27" t="n">
        <f aca="false">IF(I42=1,0,G42)</f>
        <v>0</v>
      </c>
      <c r="L42" s="56" t="n">
        <f aca="false">IF($B42&lt;=L$2,IF($C42&gt;=L$2,$D42,0),0)</f>
        <v>0</v>
      </c>
      <c r="M42" s="56" t="n">
        <f aca="false">IF($B42&lt;=M$2,IF($C42&gt;=M$2,$D42,0),0)</f>
        <v>0</v>
      </c>
      <c r="N42" s="56" t="n">
        <f aca="false">IF($B42&lt;=N$2,IF($C42&gt;=N$2,$D42,0),0)</f>
        <v>0</v>
      </c>
      <c r="O42" s="56" t="n">
        <f aca="false">IF($B42&lt;=O$2,IF($C42&gt;=O$2,$D42,0),0)</f>
        <v>0</v>
      </c>
      <c r="P42" s="56" t="n">
        <f aca="false">IF($B42&lt;=P$2,IF($C42&gt;=P$2,$D42,0),0)</f>
        <v>0</v>
      </c>
      <c r="Q42" s="56" t="n">
        <f aca="false">IF($B42&lt;=Q$2,IF($C42&gt;=Q$2,$D42,0),0)</f>
        <v>0</v>
      </c>
      <c r="R42" s="56" t="n">
        <f aca="false">IF($B42&lt;=R$2,IF($C42&gt;=R$2,$D42,0),0)</f>
        <v>0</v>
      </c>
      <c r="S42" s="56" t="n">
        <f aca="false">IF($B42&lt;=S$2,IF($C42&gt;=S$2,$D42,0),0)</f>
        <v>0</v>
      </c>
      <c r="T42" s="56" t="n">
        <f aca="false">IF($B42&lt;=T$2,IF($C42&gt;=T$2,$D42,0),0)</f>
        <v>0</v>
      </c>
      <c r="U42" s="56" t="n">
        <f aca="false">IF($B42&lt;=U$2,IF($C42&gt;=U$2,$D42,0),0)</f>
        <v>0</v>
      </c>
      <c r="V42" s="56" t="n">
        <f aca="false">IF($B42&lt;=V$2,IF($C42&gt;=V$2,$D42,0),0)</f>
        <v>0</v>
      </c>
      <c r="W42" s="56" t="n">
        <f aca="false">IF($B42&lt;=W$2,IF($C42&gt;=W$2,$D42,0),0)</f>
        <v>0</v>
      </c>
      <c r="X42" s="56" t="n">
        <f aca="false">IF($B42&lt;=X$2,IF($C42&gt;=X$2,$D42,0),0)</f>
        <v>0</v>
      </c>
      <c r="Y42" s="56" t="n">
        <f aca="false">IF($B42&lt;=Y$2,IF($C42&gt;=Y$2,$D42,0),0)</f>
        <v>0</v>
      </c>
      <c r="Z42" s="56" t="n">
        <f aca="false">IF($B42&lt;=Z$2,IF($C42&gt;=Z$2,$D42,0),0)</f>
        <v>0</v>
      </c>
      <c r="AA42" s="56" t="n">
        <f aca="false">IF($B42&lt;=AA$2,IF($C42&gt;=AA$2,$D42,0),0)</f>
        <v>0</v>
      </c>
      <c r="AB42" s="56" t="n">
        <f aca="false">IF($B42&lt;=AB$2,IF($C42&gt;=AB$2,$D42,0),0)</f>
        <v>0</v>
      </c>
      <c r="AC42" s="56" t="n">
        <f aca="false">IF($B42&lt;=AC$2,IF($C42&gt;=AC$2,$D42,0),0)</f>
        <v>0</v>
      </c>
      <c r="AD42" s="56" t="n">
        <f aca="false">IF($B42&lt;=AD$2,IF($C42&gt;=AD$2,$D42,0),0)</f>
        <v>0</v>
      </c>
      <c r="AE42" s="56" t="n">
        <f aca="false">IF($B42&lt;=AE$2,IF($C42&gt;=AE$2,$D42,0),0)</f>
        <v>0</v>
      </c>
      <c r="AF42" s="56" t="n">
        <f aca="false">IF($B42&lt;=AF$2,IF($C42&gt;=AF$2,$D42,0),0)</f>
        <v>0</v>
      </c>
      <c r="AG42" s="56" t="n">
        <f aca="false">IF($B42&lt;=AG$2,IF($C42&gt;=AG$2,$D42,0),0)</f>
        <v>0</v>
      </c>
      <c r="AH42" s="56" t="n">
        <f aca="false">IF($B42&lt;=AH$2,IF($C42&gt;=AH$2,$D42,0),0)</f>
        <v>0</v>
      </c>
      <c r="AI42" s="56" t="n">
        <f aca="false">IF($B42&lt;=AI$2,IF($C42&gt;=AI$2,$D42,0),0)</f>
        <v>0</v>
      </c>
      <c r="AJ42" s="56" t="n">
        <f aca="false">IF($B42&lt;=AJ$2,IF($C42&gt;=AJ$2,$D42,0),0)</f>
        <v>0</v>
      </c>
      <c r="AK42" s="56" t="n">
        <f aca="false">IF($B42&lt;=AK$2,IF($C42&gt;=AK$2,$D42,0),0)</f>
        <v>0</v>
      </c>
      <c r="AL42" s="56" t="n">
        <f aca="false">IF($B42&lt;=AL$2,IF($C42&gt;=AL$2,$D42,0),0)</f>
        <v>0</v>
      </c>
      <c r="AM42" s="56" t="n">
        <f aca="false">IF($B42&lt;=AM$2,IF($C42&gt;=AM$2,$D42,0),0)</f>
        <v>0</v>
      </c>
      <c r="AN42" s="56" t="n">
        <f aca="false">IF($B42&lt;=AN$2,IF($C42&gt;=AN$2,$D42,0),0)</f>
        <v>0</v>
      </c>
      <c r="AO42" s="56" t="n">
        <f aca="false">IF($B42&lt;=AO$2,IF($C42&gt;=AO$2,$D42,0),0)</f>
        <v>0</v>
      </c>
      <c r="AP42" s="56" t="n">
        <f aca="false">IF($B42&lt;=AP$2,IF($C42&gt;=AP$2,$D42,0),0)</f>
        <v>0</v>
      </c>
      <c r="AQ42" s="56" t="n">
        <f aca="false">IF($B42&lt;=AQ$2,IF($C42&gt;=AQ$2,$D42,0),0)</f>
        <v>0</v>
      </c>
      <c r="AR42" s="56" t="n">
        <f aca="false">IF($B42&lt;=AR$2,IF($C42&gt;=AR$2,$D42,0),0)</f>
        <v>0</v>
      </c>
      <c r="AS42" s="56" t="n">
        <f aca="false">IF($B42&lt;=AS$2,IF($C42&gt;=AS$2,$D42,0),0)</f>
        <v>0</v>
      </c>
      <c r="AT42" s="56" t="n">
        <f aca="false">IF($B42&lt;=AT$2,IF($C42&gt;=AT$2,$D42,0),0)</f>
        <v>0</v>
      </c>
      <c r="AU42" s="56" t="n">
        <f aca="false">IF($B42&lt;=AU$2,IF($C42&gt;=AU$2,$D42,0),0)</f>
        <v>0</v>
      </c>
      <c r="AV42" s="56" t="n">
        <f aca="false">IF($B42&lt;=AV$2,IF($C42&gt;=AV$2,$D42,0),0)</f>
        <v>0</v>
      </c>
      <c r="AW42" s="56" t="n">
        <f aca="false">IF($B42&lt;=AW$2,IF($C42&gt;=AW$2,$D42,0),0)</f>
        <v>0</v>
      </c>
      <c r="AX42" s="56" t="n">
        <f aca="false">IF($B42&lt;=AX$2,IF($C42&gt;=AX$2,$D42,0),0)</f>
        <v>0</v>
      </c>
      <c r="AY42" s="56" t="n">
        <f aca="false">IF($B42&lt;=AY$2,IF($C42&gt;=AY$2,$D42,0),0)</f>
        <v>0</v>
      </c>
      <c r="AZ42" s="56" t="n">
        <f aca="false">IF($B42&lt;=AZ$2,IF($C42&gt;=AZ$2,$D42,0),0)</f>
        <v>0</v>
      </c>
      <c r="BA42" s="56" t="n">
        <f aca="false">IF($B42&lt;=BA$2,IF($C42&gt;=BA$2,$D42,0),0)</f>
        <v>0</v>
      </c>
      <c r="BB42" s="56" t="n">
        <f aca="false">IF($B42&lt;=BB$2,IF($C42&gt;=BB$2,$D42,0),0)</f>
        <v>0</v>
      </c>
      <c r="BC42" s="56" t="n">
        <f aca="false">IF($B42&lt;=BC$2,IF($C42&gt;=BC$2,$D42,0),0)</f>
        <v>0</v>
      </c>
      <c r="BD42" s="56" t="n">
        <f aca="false">IF($B42&lt;=BD$2,IF($C42&gt;=BD$2,$D42,0),0)</f>
        <v>0</v>
      </c>
      <c r="BE42" s="56" t="n">
        <f aca="false">IF($B42&lt;=BE$2,IF($C42&gt;=BE$2,$D42,0),0)</f>
        <v>0</v>
      </c>
      <c r="BF42" s="56" t="n">
        <f aca="false">IF($B42&lt;=BF$2,IF($C42&gt;=BF$2,$D42,0),0)</f>
        <v>0</v>
      </c>
      <c r="BG42" s="56" t="n">
        <f aca="false">IF($B42&lt;=BG$2,IF($C42&gt;=BG$2,$D42,0),0)</f>
        <v>0</v>
      </c>
      <c r="BH42" s="56" t="n">
        <f aca="false">IF($B42&lt;=BH$2,IF($C42&gt;=BH$2,$D42,0),0)</f>
        <v>0</v>
      </c>
      <c r="BI42" s="56" t="n">
        <f aca="false">IF($B42&lt;=BI$2,IF($C42&gt;=BI$2,$D42,0),0)</f>
        <v>0</v>
      </c>
      <c r="BJ42" s="56" t="n">
        <f aca="false">IF($B42&lt;=BJ$2,IF($C42&gt;=BJ$2,$D42,0),0)</f>
        <v>0</v>
      </c>
      <c r="BK42" s="56" t="n">
        <f aca="false">IF($B42&lt;=BK$2,IF($C42&gt;=BK$2,$D42,0),0)</f>
        <v>0</v>
      </c>
      <c r="BL42" s="56" t="n">
        <f aca="false">IF($B42&lt;=BL$2,IF($C42&gt;=BL$2,$D42,0),0)</f>
        <v>0</v>
      </c>
      <c r="BM42" s="56" t="n">
        <f aca="false">IF($B42&lt;=BM$2,IF($C42&gt;=BM$2,$D42,0),0)</f>
        <v>0</v>
      </c>
      <c r="BN42" s="56" t="n">
        <f aca="false">IF($B42&lt;=BN$2,IF($C42&gt;=BN$2,$D42,0),0)</f>
        <v>0</v>
      </c>
      <c r="BO42" s="56" t="n">
        <f aca="false">IF($B42&lt;=BO$2,IF($C42&gt;=BO$2,$D42,0),0)</f>
        <v>0</v>
      </c>
      <c r="BP42" s="56" t="n">
        <f aca="false">IF($B42&lt;=BP$2,IF($C42&gt;=BP$2,$D42,0),0)</f>
        <v>0</v>
      </c>
      <c r="BQ42" s="56" t="n">
        <f aca="false">IF($B42&lt;=BQ$2,IF($C42&gt;=BQ$2,$D42,0),0)</f>
        <v>0</v>
      </c>
      <c r="BR42" s="56" t="n">
        <f aca="false">IF($B42&lt;=BR$2,IF($C42&gt;=BR$2,$D42,0),0)</f>
        <v>0</v>
      </c>
      <c r="BS42" s="56" t="n">
        <f aca="false">IF($B42&lt;=BS$2,IF($C42&gt;=BS$2,$D42,0),0)</f>
        <v>0</v>
      </c>
      <c r="BT42" s="56" t="n">
        <f aca="false">IF($B42&lt;=BT$2,IF($C42&gt;=BT$2,$D42,0),0)</f>
        <v>0</v>
      </c>
      <c r="BU42" s="56" t="n">
        <f aca="false">IF($B42&lt;=BU$2,IF($C42&gt;=BU$2,$D42,0),0)</f>
        <v>0</v>
      </c>
      <c r="BV42" s="56" t="n">
        <f aca="false">IF($B42&lt;=BV$2,IF($C42&gt;=BV$2,$D42,0),0)</f>
        <v>0</v>
      </c>
    </row>
    <row r="43" customFormat="false" ht="12" hidden="false" customHeight="true" outlineLevel="0" collapsed="false">
      <c r="B43" s="51" t="n">
        <v>36800</v>
      </c>
      <c r="C43" s="51" t="n">
        <v>36800</v>
      </c>
      <c r="E43" s="53" t="n">
        <v>3.76</v>
      </c>
      <c r="F43" s="27" t="s">
        <v>129</v>
      </c>
      <c r="H43" s="65" t="n">
        <f aca="false">((I43-E43)*SUM(L43:AV43)*10000)</f>
        <v>0</v>
      </c>
      <c r="I43" s="66" t="n">
        <v>4.109</v>
      </c>
      <c r="J43" s="27" t="s">
        <v>59</v>
      </c>
      <c r="K43" s="27" t="n">
        <f aca="false">IF(I43=1,0,G43)</f>
        <v>0</v>
      </c>
      <c r="L43" s="56" t="n">
        <f aca="false">IF($B43&lt;=L$2,IF($C43&gt;=L$2,$D43,0),0)</f>
        <v>0</v>
      </c>
      <c r="M43" s="56" t="n">
        <f aca="false">IF($B43&lt;=M$2,IF($C43&gt;=M$2,$D43,0),0)</f>
        <v>0</v>
      </c>
      <c r="N43" s="56" t="n">
        <f aca="false">IF($B43&lt;=N$2,IF($C43&gt;=N$2,$D43,0),0)</f>
        <v>0</v>
      </c>
      <c r="O43" s="56" t="n">
        <f aca="false">IF($B43&lt;=O$2,IF($C43&gt;=O$2,$D43,0),0)</f>
        <v>0</v>
      </c>
      <c r="P43" s="56" t="n">
        <f aca="false">IF($B43&lt;=P$2,IF($C43&gt;=P$2,$D43,0),0)</f>
        <v>0</v>
      </c>
      <c r="Q43" s="56" t="n">
        <f aca="false">IF($B43&lt;=Q$2,IF($C43&gt;=Q$2,$D43,0),0)</f>
        <v>0</v>
      </c>
      <c r="R43" s="56" t="n">
        <f aca="false">IF($B43&lt;=R$2,IF($C43&gt;=R$2,$D43,0),0)</f>
        <v>0</v>
      </c>
      <c r="S43" s="56" t="n">
        <f aca="false">IF($B43&lt;=S$2,IF($C43&gt;=S$2,$D43,0),0)</f>
        <v>0</v>
      </c>
      <c r="T43" s="56" t="n">
        <f aca="false">IF($B43&lt;=T$2,IF($C43&gt;=T$2,$D43,0),0)</f>
        <v>0</v>
      </c>
      <c r="U43" s="56" t="n">
        <f aca="false">IF($B43&lt;=U$2,IF($C43&gt;=U$2,$D43,0),0)</f>
        <v>0</v>
      </c>
      <c r="V43" s="56" t="n">
        <f aca="false">IF($B43&lt;=V$2,IF($C43&gt;=V$2,$D43,0),0)</f>
        <v>0</v>
      </c>
      <c r="W43" s="56" t="n">
        <f aca="false">IF($B43&lt;=W$2,IF($C43&gt;=W$2,$D43,0),0)</f>
        <v>0</v>
      </c>
      <c r="X43" s="56" t="n">
        <f aca="false">IF($B43&lt;=X$2,IF($C43&gt;=X$2,$D43,0),0)</f>
        <v>0</v>
      </c>
      <c r="Y43" s="56" t="n">
        <f aca="false">IF($B43&lt;=Y$2,IF($C43&gt;=Y$2,$D43,0),0)</f>
        <v>0</v>
      </c>
      <c r="Z43" s="56" t="n">
        <f aca="false">IF($B43&lt;=Z$2,IF($C43&gt;=Z$2,$D43,0),0)</f>
        <v>0</v>
      </c>
      <c r="AA43" s="56" t="n">
        <f aca="false">IF($B43&lt;=AA$2,IF($C43&gt;=AA$2,$D43,0),0)</f>
        <v>0</v>
      </c>
      <c r="AB43" s="56" t="n">
        <f aca="false">IF($B43&lt;=AB$2,IF($C43&gt;=AB$2,$D43,0),0)</f>
        <v>0</v>
      </c>
      <c r="AC43" s="56" t="n">
        <f aca="false">IF($B43&lt;=AC$2,IF($C43&gt;=AC$2,$D43,0),0)</f>
        <v>0</v>
      </c>
      <c r="AD43" s="56" t="n">
        <f aca="false">IF($B43&lt;=AD$2,IF($C43&gt;=AD$2,$D43,0),0)</f>
        <v>0</v>
      </c>
      <c r="AE43" s="56" t="n">
        <f aca="false">IF($B43&lt;=AE$2,IF($C43&gt;=AE$2,$D43,0),0)</f>
        <v>0</v>
      </c>
      <c r="AF43" s="56" t="n">
        <f aca="false">IF($B43&lt;=AF$2,IF($C43&gt;=AF$2,$D43,0),0)</f>
        <v>0</v>
      </c>
      <c r="AG43" s="56" t="n">
        <f aca="false">IF($B43&lt;=AG$2,IF($C43&gt;=AG$2,$D43,0),0)</f>
        <v>0</v>
      </c>
      <c r="AH43" s="56" t="n">
        <f aca="false">IF($B43&lt;=AH$2,IF($C43&gt;=AH$2,$D43,0),0)</f>
        <v>0</v>
      </c>
      <c r="AI43" s="56" t="n">
        <f aca="false">IF($B43&lt;=AI$2,IF($C43&gt;=AI$2,$D43,0),0)</f>
        <v>0</v>
      </c>
      <c r="AJ43" s="56" t="n">
        <f aca="false">IF($B43&lt;=AJ$2,IF($C43&gt;=AJ$2,$D43,0),0)</f>
        <v>0</v>
      </c>
      <c r="AK43" s="56" t="n">
        <f aca="false">IF($B43&lt;=AK$2,IF($C43&gt;=AK$2,$D43,0),0)</f>
        <v>0</v>
      </c>
      <c r="AL43" s="56" t="n">
        <f aca="false">IF($B43&lt;=AL$2,IF($C43&gt;=AL$2,$D43,0),0)</f>
        <v>0</v>
      </c>
      <c r="AM43" s="56" t="n">
        <f aca="false">IF($B43&lt;=AM$2,IF($C43&gt;=AM$2,$D43,0),0)</f>
        <v>0</v>
      </c>
      <c r="AN43" s="56" t="n">
        <f aca="false">IF($B43&lt;=AN$2,IF($C43&gt;=AN$2,$D43,0),0)</f>
        <v>0</v>
      </c>
      <c r="AO43" s="56" t="n">
        <f aca="false">IF($B43&lt;=AO$2,IF($C43&gt;=AO$2,$D43,0),0)</f>
        <v>0</v>
      </c>
      <c r="AP43" s="56" t="n">
        <f aca="false">IF($B43&lt;=AP$2,IF($C43&gt;=AP$2,$D43,0),0)</f>
        <v>0</v>
      </c>
      <c r="AQ43" s="56" t="n">
        <f aca="false">IF($B43&lt;=AQ$2,IF($C43&gt;=AQ$2,$D43,0),0)</f>
        <v>0</v>
      </c>
      <c r="AR43" s="56" t="n">
        <f aca="false">IF($B43&lt;=AR$2,IF($C43&gt;=AR$2,$D43,0),0)</f>
        <v>0</v>
      </c>
      <c r="AS43" s="56" t="n">
        <f aca="false">IF($B43&lt;=AS$2,IF($C43&gt;=AS$2,$D43,0),0)</f>
        <v>0</v>
      </c>
      <c r="AT43" s="56" t="n">
        <f aca="false">IF($B43&lt;=AT$2,IF($C43&gt;=AT$2,$D43,0),0)</f>
        <v>0</v>
      </c>
      <c r="AU43" s="56" t="n">
        <f aca="false">IF($B43&lt;=AU$2,IF($C43&gt;=AU$2,$D43,0),0)</f>
        <v>0</v>
      </c>
      <c r="AV43" s="56" t="n">
        <f aca="false">IF($B43&lt;=AV$2,IF($C43&gt;=AV$2,$D43,0),0)</f>
        <v>0</v>
      </c>
      <c r="AW43" s="56" t="n">
        <f aca="false">IF($B43&lt;=AW$2,IF($C43&gt;=AW$2,$D43,0),0)</f>
        <v>0</v>
      </c>
      <c r="AX43" s="56" t="n">
        <f aca="false">IF($B43&lt;=AX$2,IF($C43&gt;=AX$2,$D43,0),0)</f>
        <v>0</v>
      </c>
      <c r="AY43" s="56" t="n">
        <f aca="false">IF($B43&lt;=AY$2,IF($C43&gt;=AY$2,$D43,0),0)</f>
        <v>0</v>
      </c>
      <c r="AZ43" s="56" t="n">
        <f aca="false">IF($B43&lt;=AZ$2,IF($C43&gt;=AZ$2,$D43,0),0)</f>
        <v>0</v>
      </c>
      <c r="BA43" s="56" t="n">
        <f aca="false">IF($B43&lt;=BA$2,IF($C43&gt;=BA$2,$D43,0),0)</f>
        <v>0</v>
      </c>
      <c r="BB43" s="56" t="n">
        <f aca="false">IF($B43&lt;=BB$2,IF($C43&gt;=BB$2,$D43,0),0)</f>
        <v>0</v>
      </c>
      <c r="BC43" s="56" t="n">
        <f aca="false">IF($B43&lt;=BC$2,IF($C43&gt;=BC$2,$D43,0),0)</f>
        <v>0</v>
      </c>
      <c r="BD43" s="56" t="n">
        <f aca="false">IF($B43&lt;=BD$2,IF($C43&gt;=BD$2,$D43,0),0)</f>
        <v>0</v>
      </c>
      <c r="BE43" s="56" t="n">
        <f aca="false">IF($B43&lt;=BE$2,IF($C43&gt;=BE$2,$D43,0),0)</f>
        <v>0</v>
      </c>
      <c r="BF43" s="56" t="n">
        <f aca="false">IF($B43&lt;=BF$2,IF($C43&gt;=BF$2,$D43,0),0)</f>
        <v>0</v>
      </c>
      <c r="BG43" s="56" t="n">
        <f aca="false">IF($B43&lt;=BG$2,IF($C43&gt;=BG$2,$D43,0),0)</f>
        <v>0</v>
      </c>
      <c r="BH43" s="56" t="n">
        <f aca="false">IF($B43&lt;=BH$2,IF($C43&gt;=BH$2,$D43,0),0)</f>
        <v>0</v>
      </c>
      <c r="BI43" s="56" t="n">
        <f aca="false">IF($B43&lt;=BI$2,IF($C43&gt;=BI$2,$D43,0),0)</f>
        <v>0</v>
      </c>
      <c r="BJ43" s="56" t="n">
        <f aca="false">IF($B43&lt;=BJ$2,IF($C43&gt;=BJ$2,$D43,0),0)</f>
        <v>0</v>
      </c>
      <c r="BK43" s="56" t="n">
        <f aca="false">IF($B43&lt;=BK$2,IF($C43&gt;=BK$2,$D43,0),0)</f>
        <v>0</v>
      </c>
      <c r="BL43" s="56" t="n">
        <f aca="false">IF($B43&lt;=BL$2,IF($C43&gt;=BL$2,$D43,0),0)</f>
        <v>0</v>
      </c>
      <c r="BM43" s="56" t="n">
        <f aca="false">IF($B43&lt;=BM$2,IF($C43&gt;=BM$2,$D43,0),0)</f>
        <v>0</v>
      </c>
      <c r="BN43" s="56" t="n">
        <f aca="false">IF($B43&lt;=BN$2,IF($C43&gt;=BN$2,$D43,0),0)</f>
        <v>0</v>
      </c>
      <c r="BO43" s="56" t="n">
        <f aca="false">IF($B43&lt;=BO$2,IF($C43&gt;=BO$2,$D43,0),0)</f>
        <v>0</v>
      </c>
      <c r="BP43" s="56" t="n">
        <f aca="false">IF($B43&lt;=BP$2,IF($C43&gt;=BP$2,$D43,0),0)</f>
        <v>0</v>
      </c>
      <c r="BQ43" s="56" t="n">
        <f aca="false">IF($B43&lt;=BQ$2,IF($C43&gt;=BQ$2,$D43,0),0)</f>
        <v>0</v>
      </c>
      <c r="BR43" s="56" t="n">
        <f aca="false">IF($B43&lt;=BR$2,IF($C43&gt;=BR$2,$D43,0),0)</f>
        <v>0</v>
      </c>
      <c r="BS43" s="56" t="n">
        <f aca="false">IF($B43&lt;=BS$2,IF($C43&gt;=BS$2,$D43,0),0)</f>
        <v>0</v>
      </c>
      <c r="BT43" s="56" t="n">
        <f aca="false">IF($B43&lt;=BT$2,IF($C43&gt;=BT$2,$D43,0),0)</f>
        <v>0</v>
      </c>
      <c r="BU43" s="56" t="n">
        <f aca="false">IF($B43&lt;=BU$2,IF($C43&gt;=BU$2,$D43,0),0)</f>
        <v>0</v>
      </c>
      <c r="BV43" s="56" t="n">
        <f aca="false">IF($B43&lt;=BV$2,IF($C43&gt;=BV$2,$D43,0),0)</f>
        <v>0</v>
      </c>
    </row>
    <row r="44" customFormat="false" ht="12" hidden="false" customHeight="true" outlineLevel="0" collapsed="false">
      <c r="B44" s="51" t="n">
        <v>36800</v>
      </c>
      <c r="C44" s="51" t="n">
        <v>36800</v>
      </c>
      <c r="E44" s="53" t="n">
        <v>3.76</v>
      </c>
      <c r="F44" s="27" t="s">
        <v>129</v>
      </c>
      <c r="H44" s="65" t="n">
        <f aca="false">((I44-E44)*SUM(L44:AV44)*10000)</f>
        <v>0</v>
      </c>
      <c r="I44" s="66" t="n">
        <v>4.109</v>
      </c>
      <c r="J44" s="27" t="s">
        <v>59</v>
      </c>
      <c r="K44" s="27" t="n">
        <f aca="false">IF(I44=1,0,G44)</f>
        <v>0</v>
      </c>
      <c r="L44" s="56" t="n">
        <f aca="false">IF($B44&lt;=L$2,IF($C44&gt;=L$2,$D44,0),0)</f>
        <v>0</v>
      </c>
      <c r="M44" s="56" t="n">
        <f aca="false">IF($B44&lt;=M$2,IF($C44&gt;=M$2,$D44,0),0)</f>
        <v>0</v>
      </c>
      <c r="N44" s="56" t="n">
        <f aca="false">IF($B44&lt;=N$2,IF($C44&gt;=N$2,$D44,0),0)</f>
        <v>0</v>
      </c>
      <c r="O44" s="56" t="n">
        <f aca="false">IF($B44&lt;=O$2,IF($C44&gt;=O$2,$D44,0),0)</f>
        <v>0</v>
      </c>
      <c r="P44" s="56" t="n">
        <f aca="false">IF($B44&lt;=P$2,IF($C44&gt;=P$2,$D44,0),0)</f>
        <v>0</v>
      </c>
      <c r="Q44" s="56" t="n">
        <f aca="false">IF($B44&lt;=Q$2,IF($C44&gt;=Q$2,$D44,0),0)</f>
        <v>0</v>
      </c>
      <c r="R44" s="56" t="n">
        <f aca="false">IF($B44&lt;=R$2,IF($C44&gt;=R$2,$D44,0),0)</f>
        <v>0</v>
      </c>
      <c r="S44" s="56" t="n">
        <f aca="false">IF($B44&lt;=S$2,IF($C44&gt;=S$2,$D44,0),0)</f>
        <v>0</v>
      </c>
      <c r="T44" s="56" t="n">
        <f aca="false">IF($B44&lt;=T$2,IF($C44&gt;=T$2,$D44,0),0)</f>
        <v>0</v>
      </c>
      <c r="U44" s="56" t="n">
        <f aca="false">IF($B44&lt;=U$2,IF($C44&gt;=U$2,$D44,0),0)</f>
        <v>0</v>
      </c>
      <c r="V44" s="56" t="n">
        <f aca="false">IF($B44&lt;=V$2,IF($C44&gt;=V$2,$D44,0),0)</f>
        <v>0</v>
      </c>
      <c r="W44" s="56" t="n">
        <f aca="false">IF($B44&lt;=W$2,IF($C44&gt;=W$2,$D44,0),0)</f>
        <v>0</v>
      </c>
      <c r="X44" s="56" t="n">
        <f aca="false">IF($B44&lt;=X$2,IF($C44&gt;=X$2,$D44,0),0)</f>
        <v>0</v>
      </c>
      <c r="Y44" s="56" t="n">
        <f aca="false">IF($B44&lt;=Y$2,IF($C44&gt;=Y$2,$D44,0),0)</f>
        <v>0</v>
      </c>
      <c r="Z44" s="56" t="n">
        <f aca="false">IF($B44&lt;=Z$2,IF($C44&gt;=Z$2,$D44,0),0)</f>
        <v>0</v>
      </c>
      <c r="AA44" s="56" t="n">
        <f aca="false">IF($B44&lt;=AA$2,IF($C44&gt;=AA$2,$D44,0),0)</f>
        <v>0</v>
      </c>
      <c r="AB44" s="56" t="n">
        <f aca="false">IF($B44&lt;=AB$2,IF($C44&gt;=AB$2,$D44,0),0)</f>
        <v>0</v>
      </c>
      <c r="AC44" s="56" t="n">
        <f aca="false">IF($B44&lt;=AC$2,IF($C44&gt;=AC$2,$D44,0),0)</f>
        <v>0</v>
      </c>
      <c r="AD44" s="56" t="n">
        <f aca="false">IF($B44&lt;=AD$2,IF($C44&gt;=AD$2,$D44,0),0)</f>
        <v>0</v>
      </c>
      <c r="AE44" s="56" t="n">
        <f aca="false">IF($B44&lt;=AE$2,IF($C44&gt;=AE$2,$D44,0),0)</f>
        <v>0</v>
      </c>
      <c r="AF44" s="56" t="n">
        <f aca="false">IF($B44&lt;=AF$2,IF($C44&gt;=AF$2,$D44,0),0)</f>
        <v>0</v>
      </c>
      <c r="AG44" s="56" t="n">
        <f aca="false">IF($B44&lt;=AG$2,IF($C44&gt;=AG$2,$D44,0),0)</f>
        <v>0</v>
      </c>
      <c r="AH44" s="56" t="n">
        <f aca="false">IF($B44&lt;=AH$2,IF($C44&gt;=AH$2,$D44,0),0)</f>
        <v>0</v>
      </c>
      <c r="AI44" s="56" t="n">
        <f aca="false">IF($B44&lt;=AI$2,IF($C44&gt;=AI$2,$D44,0),0)</f>
        <v>0</v>
      </c>
      <c r="AJ44" s="56" t="n">
        <f aca="false">IF($B44&lt;=AJ$2,IF($C44&gt;=AJ$2,$D44,0),0)</f>
        <v>0</v>
      </c>
      <c r="AK44" s="56" t="n">
        <f aca="false">IF($B44&lt;=AK$2,IF($C44&gt;=AK$2,$D44,0),0)</f>
        <v>0</v>
      </c>
      <c r="AL44" s="56" t="n">
        <f aca="false">IF($B44&lt;=AL$2,IF($C44&gt;=AL$2,$D44,0),0)</f>
        <v>0</v>
      </c>
      <c r="AM44" s="56" t="n">
        <f aca="false">IF($B44&lt;=AM$2,IF($C44&gt;=AM$2,$D44,0),0)</f>
        <v>0</v>
      </c>
      <c r="AN44" s="56" t="n">
        <f aca="false">IF($B44&lt;=AN$2,IF($C44&gt;=AN$2,$D44,0),0)</f>
        <v>0</v>
      </c>
      <c r="AO44" s="56" t="n">
        <f aca="false">IF($B44&lt;=AO$2,IF($C44&gt;=AO$2,$D44,0),0)</f>
        <v>0</v>
      </c>
      <c r="AP44" s="56" t="n">
        <f aca="false">IF($B44&lt;=AP$2,IF($C44&gt;=AP$2,$D44,0),0)</f>
        <v>0</v>
      </c>
      <c r="AQ44" s="56" t="n">
        <f aca="false">IF($B44&lt;=AQ$2,IF($C44&gt;=AQ$2,$D44,0),0)</f>
        <v>0</v>
      </c>
      <c r="AR44" s="56" t="n">
        <f aca="false">IF($B44&lt;=AR$2,IF($C44&gt;=AR$2,$D44,0),0)</f>
        <v>0</v>
      </c>
      <c r="AS44" s="56" t="n">
        <f aca="false">IF($B44&lt;=AS$2,IF($C44&gt;=AS$2,$D44,0),0)</f>
        <v>0</v>
      </c>
      <c r="AT44" s="56" t="n">
        <f aca="false">IF($B44&lt;=AT$2,IF($C44&gt;=AT$2,$D44,0),0)</f>
        <v>0</v>
      </c>
      <c r="AU44" s="56" t="n">
        <f aca="false">IF($B44&lt;=AU$2,IF($C44&gt;=AU$2,$D44,0),0)</f>
        <v>0</v>
      </c>
      <c r="AV44" s="56" t="n">
        <f aca="false">IF($B44&lt;=AV$2,IF($C44&gt;=AV$2,$D44,0),0)</f>
        <v>0</v>
      </c>
      <c r="AW44" s="56" t="n">
        <f aca="false">IF($B44&lt;=AW$2,IF($C44&gt;=AW$2,$D44,0),0)</f>
        <v>0</v>
      </c>
      <c r="AX44" s="56" t="n">
        <f aca="false">IF($B44&lt;=AX$2,IF($C44&gt;=AX$2,$D44,0),0)</f>
        <v>0</v>
      </c>
      <c r="AY44" s="56" t="n">
        <f aca="false">IF($B44&lt;=AY$2,IF($C44&gt;=AY$2,$D44,0),0)</f>
        <v>0</v>
      </c>
      <c r="AZ44" s="56" t="n">
        <f aca="false">IF($B44&lt;=AZ$2,IF($C44&gt;=AZ$2,$D44,0),0)</f>
        <v>0</v>
      </c>
      <c r="BA44" s="56" t="n">
        <f aca="false">IF($B44&lt;=BA$2,IF($C44&gt;=BA$2,$D44,0),0)</f>
        <v>0</v>
      </c>
      <c r="BB44" s="56" t="n">
        <f aca="false">IF($B44&lt;=BB$2,IF($C44&gt;=BB$2,$D44,0),0)</f>
        <v>0</v>
      </c>
      <c r="BC44" s="56" t="n">
        <f aca="false">IF($B44&lt;=BC$2,IF($C44&gt;=BC$2,$D44,0),0)</f>
        <v>0</v>
      </c>
      <c r="BD44" s="56" t="n">
        <f aca="false">IF($B44&lt;=BD$2,IF($C44&gt;=BD$2,$D44,0),0)</f>
        <v>0</v>
      </c>
      <c r="BE44" s="56" t="n">
        <f aca="false">IF($B44&lt;=BE$2,IF($C44&gt;=BE$2,$D44,0),0)</f>
        <v>0</v>
      </c>
      <c r="BF44" s="56" t="n">
        <f aca="false">IF($B44&lt;=BF$2,IF($C44&gt;=BF$2,$D44,0),0)</f>
        <v>0</v>
      </c>
      <c r="BG44" s="56" t="n">
        <f aca="false">IF($B44&lt;=BG$2,IF($C44&gt;=BG$2,$D44,0),0)</f>
        <v>0</v>
      </c>
      <c r="BH44" s="56" t="n">
        <f aca="false">IF($B44&lt;=BH$2,IF($C44&gt;=BH$2,$D44,0),0)</f>
        <v>0</v>
      </c>
      <c r="BI44" s="56" t="n">
        <f aca="false">IF($B44&lt;=BI$2,IF($C44&gt;=BI$2,$D44,0),0)</f>
        <v>0</v>
      </c>
      <c r="BJ44" s="56" t="n">
        <f aca="false">IF($B44&lt;=BJ$2,IF($C44&gt;=BJ$2,$D44,0),0)</f>
        <v>0</v>
      </c>
      <c r="BK44" s="56" t="n">
        <f aca="false">IF($B44&lt;=BK$2,IF($C44&gt;=BK$2,$D44,0),0)</f>
        <v>0</v>
      </c>
      <c r="BL44" s="56" t="n">
        <f aca="false">IF($B44&lt;=BL$2,IF($C44&gt;=BL$2,$D44,0),0)</f>
        <v>0</v>
      </c>
      <c r="BM44" s="56" t="n">
        <f aca="false">IF($B44&lt;=BM$2,IF($C44&gt;=BM$2,$D44,0),0)</f>
        <v>0</v>
      </c>
      <c r="BN44" s="56" t="n">
        <f aca="false">IF($B44&lt;=BN$2,IF($C44&gt;=BN$2,$D44,0),0)</f>
        <v>0</v>
      </c>
      <c r="BO44" s="56" t="n">
        <f aca="false">IF($B44&lt;=BO$2,IF($C44&gt;=BO$2,$D44,0),0)</f>
        <v>0</v>
      </c>
      <c r="BP44" s="56" t="n">
        <f aca="false">IF($B44&lt;=BP$2,IF($C44&gt;=BP$2,$D44,0),0)</f>
        <v>0</v>
      </c>
      <c r="BQ44" s="56" t="n">
        <f aca="false">IF($B44&lt;=BQ$2,IF($C44&gt;=BQ$2,$D44,0),0)</f>
        <v>0</v>
      </c>
      <c r="BR44" s="56" t="n">
        <f aca="false">IF($B44&lt;=BR$2,IF($C44&gt;=BR$2,$D44,0),0)</f>
        <v>0</v>
      </c>
      <c r="BS44" s="56" t="n">
        <f aca="false">IF($B44&lt;=BS$2,IF($C44&gt;=BS$2,$D44,0),0)</f>
        <v>0</v>
      </c>
      <c r="BT44" s="56" t="n">
        <f aca="false">IF($B44&lt;=BT$2,IF($C44&gt;=BT$2,$D44,0),0)</f>
        <v>0</v>
      </c>
      <c r="BU44" s="56" t="n">
        <f aca="false">IF($B44&lt;=BU$2,IF($C44&gt;=BU$2,$D44,0),0)</f>
        <v>0</v>
      </c>
      <c r="BV44" s="56" t="n">
        <f aca="false">IF($B44&lt;=BV$2,IF($C44&gt;=BV$2,$D44,0),0)</f>
        <v>0</v>
      </c>
    </row>
    <row r="45" customFormat="false" ht="12" hidden="false" customHeight="true" outlineLevel="0" collapsed="false">
      <c r="B45" s="51" t="n">
        <v>36800</v>
      </c>
      <c r="C45" s="51" t="n">
        <v>36800</v>
      </c>
      <c r="E45" s="53" t="n">
        <v>3.755</v>
      </c>
      <c r="F45" s="27" t="s">
        <v>129</v>
      </c>
      <c r="H45" s="65" t="n">
        <f aca="false">((I45-E45)*SUM(L45:AV45)*10000)</f>
        <v>0</v>
      </c>
      <c r="I45" s="66" t="n">
        <v>4.109</v>
      </c>
      <c r="J45" s="27" t="s">
        <v>59</v>
      </c>
      <c r="K45" s="27" t="n">
        <f aca="false">IF(I45=1,0,G45)</f>
        <v>0</v>
      </c>
      <c r="L45" s="56" t="n">
        <f aca="false">IF($B45&lt;=L$2,IF($C45&gt;=L$2,$D45,0),0)</f>
        <v>0</v>
      </c>
      <c r="M45" s="56" t="n">
        <f aca="false">IF($B45&lt;=M$2,IF($C45&gt;=M$2,$D45,0),0)</f>
        <v>0</v>
      </c>
      <c r="N45" s="56" t="n">
        <f aca="false">IF($B45&lt;=N$2,IF($C45&gt;=N$2,$D45,0),0)</f>
        <v>0</v>
      </c>
      <c r="O45" s="56" t="n">
        <f aca="false">IF($B45&lt;=O$2,IF($C45&gt;=O$2,$D45,0),0)</f>
        <v>0</v>
      </c>
      <c r="P45" s="56" t="n">
        <f aca="false">IF($B45&lt;=P$2,IF($C45&gt;=P$2,$D45,0),0)</f>
        <v>0</v>
      </c>
      <c r="Q45" s="56" t="n">
        <f aca="false">IF($B45&lt;=Q$2,IF($C45&gt;=Q$2,$D45,0),0)</f>
        <v>0</v>
      </c>
      <c r="R45" s="56" t="n">
        <f aca="false">IF($B45&lt;=R$2,IF($C45&gt;=R$2,$D45,0),0)</f>
        <v>0</v>
      </c>
      <c r="S45" s="56" t="n">
        <f aca="false">IF($B45&lt;=S$2,IF($C45&gt;=S$2,$D45,0),0)</f>
        <v>0</v>
      </c>
      <c r="T45" s="56" t="n">
        <f aca="false">IF($B45&lt;=T$2,IF($C45&gt;=T$2,$D45,0),0)</f>
        <v>0</v>
      </c>
      <c r="U45" s="56" t="n">
        <f aca="false">IF($B45&lt;=U$2,IF($C45&gt;=U$2,$D45,0),0)</f>
        <v>0</v>
      </c>
      <c r="V45" s="56" t="n">
        <f aca="false">IF($B45&lt;=V$2,IF($C45&gt;=V$2,$D45,0),0)</f>
        <v>0</v>
      </c>
      <c r="W45" s="56" t="n">
        <f aca="false">IF($B45&lt;=W$2,IF($C45&gt;=W$2,$D45,0),0)</f>
        <v>0</v>
      </c>
      <c r="X45" s="56" t="n">
        <f aca="false">IF($B45&lt;=X$2,IF($C45&gt;=X$2,$D45,0),0)</f>
        <v>0</v>
      </c>
      <c r="Y45" s="56" t="n">
        <f aca="false">IF($B45&lt;=Y$2,IF($C45&gt;=Y$2,$D45,0),0)</f>
        <v>0</v>
      </c>
      <c r="Z45" s="56" t="n">
        <f aca="false">IF($B45&lt;=Z$2,IF($C45&gt;=Z$2,$D45,0),0)</f>
        <v>0</v>
      </c>
      <c r="AA45" s="56" t="n">
        <f aca="false">IF($B45&lt;=AA$2,IF($C45&gt;=AA$2,$D45,0),0)</f>
        <v>0</v>
      </c>
      <c r="AB45" s="56" t="n">
        <f aca="false">IF($B45&lt;=AB$2,IF($C45&gt;=AB$2,$D45,0),0)</f>
        <v>0</v>
      </c>
      <c r="AC45" s="56" t="n">
        <f aca="false">IF($B45&lt;=AC$2,IF($C45&gt;=AC$2,$D45,0),0)</f>
        <v>0</v>
      </c>
      <c r="AD45" s="56" t="n">
        <f aca="false">IF($B45&lt;=AD$2,IF($C45&gt;=AD$2,$D45,0),0)</f>
        <v>0</v>
      </c>
      <c r="AE45" s="56" t="n">
        <f aca="false">IF($B45&lt;=AE$2,IF($C45&gt;=AE$2,$D45,0),0)</f>
        <v>0</v>
      </c>
      <c r="AF45" s="56" t="n">
        <f aca="false">IF($B45&lt;=AF$2,IF($C45&gt;=AF$2,$D45,0),0)</f>
        <v>0</v>
      </c>
      <c r="AG45" s="56" t="n">
        <f aca="false">IF($B45&lt;=AG$2,IF($C45&gt;=AG$2,$D45,0),0)</f>
        <v>0</v>
      </c>
      <c r="AH45" s="56" t="n">
        <f aca="false">IF($B45&lt;=AH$2,IF($C45&gt;=AH$2,$D45,0),0)</f>
        <v>0</v>
      </c>
      <c r="AI45" s="56" t="n">
        <f aca="false">IF($B45&lt;=AI$2,IF($C45&gt;=AI$2,$D45,0),0)</f>
        <v>0</v>
      </c>
      <c r="AJ45" s="56" t="n">
        <f aca="false">IF($B45&lt;=AJ$2,IF($C45&gt;=AJ$2,$D45,0),0)</f>
        <v>0</v>
      </c>
      <c r="AK45" s="56" t="n">
        <f aca="false">IF($B45&lt;=AK$2,IF($C45&gt;=AK$2,$D45,0),0)</f>
        <v>0</v>
      </c>
      <c r="AL45" s="56" t="n">
        <f aca="false">IF($B45&lt;=AL$2,IF($C45&gt;=AL$2,$D45,0),0)</f>
        <v>0</v>
      </c>
      <c r="AM45" s="56" t="n">
        <f aca="false">IF($B45&lt;=AM$2,IF($C45&gt;=AM$2,$D45,0),0)</f>
        <v>0</v>
      </c>
      <c r="AN45" s="56" t="n">
        <f aca="false">IF($B45&lt;=AN$2,IF($C45&gt;=AN$2,$D45,0),0)</f>
        <v>0</v>
      </c>
      <c r="AO45" s="56" t="n">
        <f aca="false">IF($B45&lt;=AO$2,IF($C45&gt;=AO$2,$D45,0),0)</f>
        <v>0</v>
      </c>
      <c r="AP45" s="56" t="n">
        <f aca="false">IF($B45&lt;=AP$2,IF($C45&gt;=AP$2,$D45,0),0)</f>
        <v>0</v>
      </c>
      <c r="AQ45" s="56" t="n">
        <f aca="false">IF($B45&lt;=AQ$2,IF($C45&gt;=AQ$2,$D45,0),0)</f>
        <v>0</v>
      </c>
      <c r="AR45" s="56" t="n">
        <f aca="false">IF($B45&lt;=AR$2,IF($C45&gt;=AR$2,$D45,0),0)</f>
        <v>0</v>
      </c>
      <c r="AS45" s="56" t="n">
        <f aca="false">IF($B45&lt;=AS$2,IF($C45&gt;=AS$2,$D45,0),0)</f>
        <v>0</v>
      </c>
      <c r="AT45" s="56" t="n">
        <f aca="false">IF($B45&lt;=AT$2,IF($C45&gt;=AT$2,$D45,0),0)</f>
        <v>0</v>
      </c>
      <c r="AU45" s="56" t="n">
        <f aca="false">IF($B45&lt;=AU$2,IF($C45&gt;=AU$2,$D45,0),0)</f>
        <v>0</v>
      </c>
      <c r="AV45" s="56" t="n">
        <f aca="false">IF($B45&lt;=AV$2,IF($C45&gt;=AV$2,$D45,0),0)</f>
        <v>0</v>
      </c>
      <c r="AW45" s="56" t="n">
        <f aca="false">IF($B45&lt;=AW$2,IF($C45&gt;=AW$2,$D45,0),0)</f>
        <v>0</v>
      </c>
      <c r="AX45" s="56" t="n">
        <f aca="false">IF($B45&lt;=AX$2,IF($C45&gt;=AX$2,$D45,0),0)</f>
        <v>0</v>
      </c>
      <c r="AY45" s="56" t="n">
        <f aca="false">IF($B45&lt;=AY$2,IF($C45&gt;=AY$2,$D45,0),0)</f>
        <v>0</v>
      </c>
      <c r="AZ45" s="56" t="n">
        <f aca="false">IF($B45&lt;=AZ$2,IF($C45&gt;=AZ$2,$D45,0),0)</f>
        <v>0</v>
      </c>
      <c r="BA45" s="56" t="n">
        <f aca="false">IF($B45&lt;=BA$2,IF($C45&gt;=BA$2,$D45,0),0)</f>
        <v>0</v>
      </c>
      <c r="BB45" s="56" t="n">
        <f aca="false">IF($B45&lt;=BB$2,IF($C45&gt;=BB$2,$D45,0),0)</f>
        <v>0</v>
      </c>
      <c r="BC45" s="56" t="n">
        <f aca="false">IF($B45&lt;=BC$2,IF($C45&gt;=BC$2,$D45,0),0)</f>
        <v>0</v>
      </c>
      <c r="BD45" s="56" t="n">
        <f aca="false">IF($B45&lt;=BD$2,IF($C45&gt;=BD$2,$D45,0),0)</f>
        <v>0</v>
      </c>
      <c r="BE45" s="56" t="n">
        <f aca="false">IF($B45&lt;=BE$2,IF($C45&gt;=BE$2,$D45,0),0)</f>
        <v>0</v>
      </c>
      <c r="BF45" s="56" t="n">
        <f aca="false">IF($B45&lt;=BF$2,IF($C45&gt;=BF$2,$D45,0),0)</f>
        <v>0</v>
      </c>
      <c r="BG45" s="56" t="n">
        <f aca="false">IF($B45&lt;=BG$2,IF($C45&gt;=BG$2,$D45,0),0)</f>
        <v>0</v>
      </c>
      <c r="BH45" s="56" t="n">
        <f aca="false">IF($B45&lt;=BH$2,IF($C45&gt;=BH$2,$D45,0),0)</f>
        <v>0</v>
      </c>
      <c r="BI45" s="56" t="n">
        <f aca="false">IF($B45&lt;=BI$2,IF($C45&gt;=BI$2,$D45,0),0)</f>
        <v>0</v>
      </c>
      <c r="BJ45" s="56" t="n">
        <f aca="false">IF($B45&lt;=BJ$2,IF($C45&gt;=BJ$2,$D45,0),0)</f>
        <v>0</v>
      </c>
      <c r="BK45" s="56" t="n">
        <f aca="false">IF($B45&lt;=BK$2,IF($C45&gt;=BK$2,$D45,0),0)</f>
        <v>0</v>
      </c>
      <c r="BL45" s="56" t="n">
        <f aca="false">IF($B45&lt;=BL$2,IF($C45&gt;=BL$2,$D45,0),0)</f>
        <v>0</v>
      </c>
      <c r="BM45" s="56" t="n">
        <f aca="false">IF($B45&lt;=BM$2,IF($C45&gt;=BM$2,$D45,0),0)</f>
        <v>0</v>
      </c>
      <c r="BN45" s="56" t="n">
        <f aca="false">IF($B45&lt;=BN$2,IF($C45&gt;=BN$2,$D45,0),0)</f>
        <v>0</v>
      </c>
      <c r="BO45" s="56" t="n">
        <f aca="false">IF($B45&lt;=BO$2,IF($C45&gt;=BO$2,$D45,0),0)</f>
        <v>0</v>
      </c>
      <c r="BP45" s="56" t="n">
        <f aca="false">IF($B45&lt;=BP$2,IF($C45&gt;=BP$2,$D45,0),0)</f>
        <v>0</v>
      </c>
      <c r="BQ45" s="56" t="n">
        <f aca="false">IF($B45&lt;=BQ$2,IF($C45&gt;=BQ$2,$D45,0),0)</f>
        <v>0</v>
      </c>
      <c r="BR45" s="56" t="n">
        <f aca="false">IF($B45&lt;=BR$2,IF($C45&gt;=BR$2,$D45,0),0)</f>
        <v>0</v>
      </c>
      <c r="BS45" s="56" t="n">
        <f aca="false">IF($B45&lt;=BS$2,IF($C45&gt;=BS$2,$D45,0),0)</f>
        <v>0</v>
      </c>
      <c r="BT45" s="56" t="n">
        <f aca="false">IF($B45&lt;=BT$2,IF($C45&gt;=BT$2,$D45,0),0)</f>
        <v>0</v>
      </c>
      <c r="BU45" s="56" t="n">
        <f aca="false">IF($B45&lt;=BU$2,IF($C45&gt;=BU$2,$D45,0),0)</f>
        <v>0</v>
      </c>
      <c r="BV45" s="56" t="n">
        <f aca="false">IF($B45&lt;=BV$2,IF($C45&gt;=BV$2,$D45,0),0)</f>
        <v>0</v>
      </c>
    </row>
    <row r="46" customFormat="false" ht="12.75" hidden="false" customHeight="false" outlineLevel="0" collapsed="false">
      <c r="H46" s="65"/>
      <c r="I46" s="53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</row>
    <row r="47" customFormat="false" ht="12.75" hidden="false" customHeight="false" outlineLevel="0" collapsed="false">
      <c r="H47" s="65"/>
      <c r="I47" s="53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</row>
    <row r="48" customFormat="false" ht="12.75" hidden="false" customHeight="false" outlineLevel="0" collapsed="false">
      <c r="B48" s="51" t="n">
        <v>36708</v>
      </c>
      <c r="C48" s="51" t="n">
        <v>36738</v>
      </c>
      <c r="E48" s="53" t="n">
        <v>4.27</v>
      </c>
      <c r="F48" s="27" t="s">
        <v>130</v>
      </c>
      <c r="H48" s="65" t="n">
        <f aca="false">((I48-E48)*SUM(L48:AV48)*10000)</f>
        <v>-0</v>
      </c>
      <c r="I48" s="53" t="n">
        <v>3.52</v>
      </c>
      <c r="J48" s="27" t="s">
        <v>59</v>
      </c>
      <c r="K48" s="27" t="n">
        <f aca="false">IF(I48=1,0,G48)</f>
        <v>0</v>
      </c>
      <c r="L48" s="56" t="n">
        <f aca="false">IF($B48&lt;=L$2,IF($C48&gt;=L$2,$D48,0),0)</f>
        <v>0</v>
      </c>
      <c r="M48" s="56" t="n">
        <f aca="false">IF($B48&lt;=M$2,IF($C48&gt;=M$2,$D48,0),0)</f>
        <v>0</v>
      </c>
      <c r="N48" s="56" t="n">
        <f aca="false">IF($B48&lt;=N$2,IF($C48&gt;=N$2,$D48,0),0)</f>
        <v>0</v>
      </c>
      <c r="O48" s="56" t="n">
        <f aca="false">IF($B48&lt;=O$2,IF($C48&gt;=O$2,$D48,0),0)</f>
        <v>0</v>
      </c>
      <c r="P48" s="56" t="n">
        <f aca="false">IF($B48&lt;=P$2,IF($C48&gt;=P$2,$D48,0),0)</f>
        <v>0</v>
      </c>
      <c r="Q48" s="56" t="n">
        <f aca="false">IF($B48&lt;=Q$2,IF($C48&gt;=Q$2,$D48,0),0)</f>
        <v>0</v>
      </c>
      <c r="R48" s="56" t="n">
        <f aca="false">IF($B48&lt;=R$2,IF($C48&gt;=R$2,$D48,0),0)</f>
        <v>0</v>
      </c>
      <c r="S48" s="56" t="n">
        <f aca="false">IF($B48&lt;=S$2,IF($C48&gt;=S$2,$D48,0),0)</f>
        <v>0</v>
      </c>
      <c r="T48" s="56" t="n">
        <f aca="false">IF($B48&lt;=T$2,IF($C48&gt;=T$2,$D48,0),0)</f>
        <v>0</v>
      </c>
      <c r="U48" s="56" t="n">
        <f aca="false">IF($B48&lt;=U$2,IF($C48&gt;=U$2,$D48,0),0)</f>
        <v>0</v>
      </c>
      <c r="V48" s="56" t="n">
        <f aca="false">IF($B48&lt;=V$2,IF($C48&gt;=V$2,$D48,0),0)</f>
        <v>0</v>
      </c>
      <c r="W48" s="56" t="n">
        <f aca="false">IF($B48&lt;=W$2,IF($C48&gt;=W$2,$D48,0),0)</f>
        <v>0</v>
      </c>
      <c r="X48" s="56" t="n">
        <f aca="false">IF($B48&lt;=X$2,IF($C48&gt;=X$2,$D48,0),0)</f>
        <v>0</v>
      </c>
      <c r="Y48" s="56" t="n">
        <f aca="false">IF($B48&lt;=Y$2,IF($C48&gt;=Y$2,$D48,0),0)</f>
        <v>0</v>
      </c>
      <c r="Z48" s="56" t="n">
        <f aca="false">IF($B48&lt;=Z$2,IF($C48&gt;=Z$2,$D48,0),0)</f>
        <v>0</v>
      </c>
      <c r="AA48" s="56" t="n">
        <f aca="false">IF($B48&lt;=AA$2,IF($C48&gt;=AA$2,$D48,0),0)</f>
        <v>0</v>
      </c>
      <c r="AB48" s="56" t="n">
        <f aca="false">IF($B48&lt;=AB$2,IF($C48&gt;=AB$2,$D48,0),0)</f>
        <v>0</v>
      </c>
      <c r="AC48" s="56" t="n">
        <f aca="false">IF($B48&lt;=AC$2,IF($C48&gt;=AC$2,$D48,0),0)</f>
        <v>0</v>
      </c>
      <c r="AD48" s="56" t="n">
        <f aca="false">IF($B48&lt;=AD$2,IF($C48&gt;=AD$2,$D48,0),0)</f>
        <v>0</v>
      </c>
      <c r="AE48" s="56" t="n">
        <f aca="false">IF($B48&lt;=AE$2,IF($C48&gt;=AE$2,$D48,0),0)</f>
        <v>0</v>
      </c>
      <c r="AF48" s="56" t="n">
        <f aca="false">IF($B48&lt;=AF$2,IF($C48&gt;=AF$2,$D48,0),0)</f>
        <v>0</v>
      </c>
      <c r="AG48" s="56" t="n">
        <f aca="false">IF($B48&lt;=AG$2,IF($C48&gt;=AG$2,$D48,0),0)</f>
        <v>0</v>
      </c>
      <c r="AH48" s="56" t="n">
        <f aca="false">IF($B48&lt;=AH$2,IF($C48&gt;=AH$2,$D48,0),0)</f>
        <v>0</v>
      </c>
      <c r="AI48" s="56" t="n">
        <f aca="false">IF($B48&lt;=AI$2,IF($C48&gt;=AI$2,$D48,0),0)</f>
        <v>0</v>
      </c>
      <c r="AJ48" s="56" t="n">
        <f aca="false">IF($B48&lt;=AJ$2,IF($C48&gt;=AJ$2,$D48,0),0)</f>
        <v>0</v>
      </c>
      <c r="AK48" s="56" t="n">
        <f aca="false">IF($B48&lt;=AK$2,IF($C48&gt;=AK$2,$D48,0),0)</f>
        <v>0</v>
      </c>
      <c r="AL48" s="56" t="n">
        <f aca="false">IF($B48&lt;=AL$2,IF($C48&gt;=AL$2,$D48,0),0)</f>
        <v>0</v>
      </c>
      <c r="AM48" s="56" t="n">
        <f aca="false">IF($B48&lt;=AM$2,IF($C48&gt;=AM$2,$D48,0),0)</f>
        <v>0</v>
      </c>
      <c r="AN48" s="56" t="n">
        <f aca="false">IF($B48&lt;=AN$2,IF($C48&gt;=AN$2,$D48,0),0)</f>
        <v>0</v>
      </c>
      <c r="AO48" s="56" t="n">
        <f aca="false">IF($B48&lt;=AO$2,IF($C48&gt;=AO$2,$D48,0),0)</f>
        <v>0</v>
      </c>
      <c r="AP48" s="56" t="n">
        <f aca="false">IF($B48&lt;=AP$2,IF($C48&gt;=AP$2,$D48,0),0)</f>
        <v>0</v>
      </c>
      <c r="AQ48" s="56" t="n">
        <f aca="false">IF($B48&lt;=AQ$2,IF($C48&gt;=AQ$2,$D48,0),0)</f>
        <v>0</v>
      </c>
      <c r="AR48" s="56" t="n">
        <f aca="false">IF($B48&lt;=AR$2,IF($C48&gt;=AR$2,$D48,0),0)</f>
        <v>0</v>
      </c>
      <c r="AS48" s="56" t="n">
        <f aca="false">IF($B48&lt;=AS$2,IF($C48&gt;=AS$2,$D48,0),0)</f>
        <v>0</v>
      </c>
      <c r="AT48" s="56" t="n">
        <f aca="false">IF($B48&lt;=AT$2,IF($C48&gt;=AT$2,$D48,0),0)</f>
        <v>0</v>
      </c>
      <c r="AU48" s="56" t="n">
        <f aca="false">IF($B48&lt;=AU$2,IF($C48&gt;=AU$2,$D48,0),0)</f>
        <v>0</v>
      </c>
      <c r="AV48" s="56" t="n">
        <f aca="false">IF($B48&lt;=AV$2,IF($C48&gt;=AV$2,$D48,0),0)</f>
        <v>0</v>
      </c>
      <c r="AW48" s="56" t="n">
        <f aca="false">IF($B48&lt;=AW$2,IF($C48&gt;=AW$2,$D48,0),0)</f>
        <v>0</v>
      </c>
      <c r="AX48" s="56" t="n">
        <f aca="false">IF($B48&lt;=AX$2,IF($C48&gt;=AX$2,$D48,0),0)</f>
        <v>0</v>
      </c>
      <c r="AY48" s="56" t="n">
        <f aca="false">IF($B48&lt;=AY$2,IF($C48&gt;=AY$2,$D48,0),0)</f>
        <v>0</v>
      </c>
      <c r="AZ48" s="56" t="n">
        <f aca="false">IF($B48&lt;=AZ$2,IF($C48&gt;=AZ$2,$D48,0),0)</f>
        <v>0</v>
      </c>
      <c r="BA48" s="56" t="n">
        <f aca="false">IF($B48&lt;=BA$2,IF($C48&gt;=BA$2,$D48,0),0)</f>
        <v>0</v>
      </c>
      <c r="BB48" s="56" t="n">
        <f aca="false">IF($B48&lt;=BB$2,IF($C48&gt;=BB$2,$D48,0),0)</f>
        <v>0</v>
      </c>
      <c r="BC48" s="56" t="n">
        <f aca="false">IF($B48&lt;=BC$2,IF($C48&gt;=BC$2,$D48,0),0)</f>
        <v>0</v>
      </c>
      <c r="BD48" s="56" t="n">
        <f aca="false">IF($B48&lt;=BD$2,IF($C48&gt;=BD$2,$D48,0),0)</f>
        <v>0</v>
      </c>
      <c r="BE48" s="56" t="n">
        <f aca="false">IF($B48&lt;=BE$2,IF($C48&gt;=BE$2,$D48,0),0)</f>
        <v>0</v>
      </c>
      <c r="BF48" s="56" t="n">
        <f aca="false">IF($B48&lt;=BF$2,IF($C48&gt;=BF$2,$D48,0),0)</f>
        <v>0</v>
      </c>
      <c r="BG48" s="56" t="n">
        <f aca="false">IF($B48&lt;=BG$2,IF($C48&gt;=BG$2,$D48,0),0)</f>
        <v>0</v>
      </c>
      <c r="BH48" s="56" t="n">
        <f aca="false">IF($B48&lt;=BH$2,IF($C48&gt;=BH$2,$D48,0),0)</f>
        <v>0</v>
      </c>
      <c r="BI48" s="56" t="n">
        <f aca="false">IF($B48&lt;=BI$2,IF($C48&gt;=BI$2,$D48,0),0)</f>
        <v>0</v>
      </c>
      <c r="BJ48" s="56" t="n">
        <f aca="false">IF($B48&lt;=BJ$2,IF($C48&gt;=BJ$2,$D48,0),0)</f>
        <v>0</v>
      </c>
      <c r="BK48" s="56" t="n">
        <f aca="false">IF($B48&lt;=BK$2,IF($C48&gt;=BK$2,$D48,0),0)</f>
        <v>0</v>
      </c>
      <c r="BL48" s="56" t="n">
        <f aca="false">IF($B48&lt;=BL$2,IF($C48&gt;=BL$2,$D48,0),0)</f>
        <v>0</v>
      </c>
      <c r="BM48" s="56" t="n">
        <f aca="false">IF($B48&lt;=BM$2,IF($C48&gt;=BM$2,$D48,0),0)</f>
        <v>0</v>
      </c>
      <c r="BN48" s="56" t="n">
        <f aca="false">IF($B48&lt;=BN$2,IF($C48&gt;=BN$2,$D48,0),0)</f>
        <v>0</v>
      </c>
      <c r="BO48" s="56" t="n">
        <f aca="false">IF($B48&lt;=BO$2,IF($C48&gt;=BO$2,$D48,0),0)</f>
        <v>0</v>
      </c>
      <c r="BP48" s="56" t="n">
        <f aca="false">IF($B48&lt;=BP$2,IF($C48&gt;=BP$2,$D48,0),0)</f>
        <v>0</v>
      </c>
      <c r="BQ48" s="56" t="n">
        <f aca="false">IF($B48&lt;=BQ$2,IF($C48&gt;=BQ$2,$D48,0),0)</f>
        <v>0</v>
      </c>
      <c r="BR48" s="56" t="n">
        <f aca="false">IF($B48&lt;=BR$2,IF($C48&gt;=BR$2,$D48,0),0)</f>
        <v>0</v>
      </c>
      <c r="BS48" s="56" t="n">
        <f aca="false">IF($B48&lt;=BS$2,IF($C48&gt;=BS$2,$D48,0),0)</f>
        <v>0</v>
      </c>
      <c r="BT48" s="56" t="n">
        <f aca="false">IF($B48&lt;=BT$2,IF($C48&gt;=BT$2,$D48,0),0)</f>
        <v>0</v>
      </c>
      <c r="BU48" s="56" t="n">
        <f aca="false">IF($B48&lt;=BU$2,IF($C48&gt;=BU$2,$D48,0),0)</f>
        <v>0</v>
      </c>
      <c r="BV48" s="56" t="n">
        <f aca="false">IF($B48&lt;=BV$2,IF($C48&gt;=BV$2,$D48,0),0)</f>
        <v>0</v>
      </c>
    </row>
    <row r="49" customFormat="false" ht="12.75" hidden="false" customHeight="false" outlineLevel="0" collapsed="false">
      <c r="B49" s="51" t="n">
        <v>36708</v>
      </c>
      <c r="C49" s="51" t="n">
        <v>36738</v>
      </c>
      <c r="E49" s="53" t="n">
        <v>-0.59</v>
      </c>
      <c r="F49" s="27" t="s">
        <v>131</v>
      </c>
      <c r="H49" s="65" t="n">
        <f aca="false">((I49-E49)*SUM(L49:AV49)*10000)</f>
        <v>0</v>
      </c>
      <c r="I49" s="53" t="n">
        <v>3.65</v>
      </c>
      <c r="J49" s="27" t="s">
        <v>59</v>
      </c>
      <c r="K49" s="27" t="n">
        <f aca="false">IF(I49=1,0,G49)</f>
        <v>0</v>
      </c>
      <c r="L49" s="56" t="n">
        <f aca="false">IF($B49&lt;=L$2,IF($C49&gt;=L$2,$D49,0),0)</f>
        <v>0</v>
      </c>
      <c r="M49" s="56" t="n">
        <f aca="false">IF($B49&lt;=M$2,IF($C49&gt;=M$2,$D49,0),0)</f>
        <v>0</v>
      </c>
      <c r="N49" s="56" t="n">
        <f aca="false">IF($B49&lt;=N$2,IF($C49&gt;=N$2,$D49,0),0)</f>
        <v>0</v>
      </c>
      <c r="O49" s="56" t="n">
        <f aca="false">IF($B49&lt;=O$2,IF($C49&gt;=O$2,$D49,0),0)</f>
        <v>0</v>
      </c>
      <c r="P49" s="56" t="n">
        <f aca="false">IF($B49&lt;=P$2,IF($C49&gt;=P$2,$D49,0),0)</f>
        <v>0</v>
      </c>
      <c r="Q49" s="56" t="n">
        <f aca="false">IF($B49&lt;=Q$2,IF($C49&gt;=Q$2,$D49,0),0)</f>
        <v>0</v>
      </c>
      <c r="R49" s="56" t="n">
        <f aca="false">IF($B49&lt;=R$2,IF($C49&gt;=R$2,$D49,0),0)</f>
        <v>0</v>
      </c>
      <c r="S49" s="56" t="n">
        <f aca="false">IF($B49&lt;=S$2,IF($C49&gt;=S$2,$D49,0),0)</f>
        <v>0</v>
      </c>
      <c r="T49" s="56" t="n">
        <f aca="false">IF($B49&lt;=T$2,IF($C49&gt;=T$2,$D49,0),0)</f>
        <v>0</v>
      </c>
      <c r="U49" s="56" t="n">
        <f aca="false">IF($B49&lt;=U$2,IF($C49&gt;=U$2,$D49,0),0)</f>
        <v>0</v>
      </c>
      <c r="V49" s="56" t="n">
        <f aca="false">IF($B49&lt;=V$2,IF($C49&gt;=V$2,$D49,0),0)</f>
        <v>0</v>
      </c>
      <c r="W49" s="56" t="n">
        <f aca="false">IF($B49&lt;=W$2,IF($C49&gt;=W$2,$D49,0),0)</f>
        <v>0</v>
      </c>
      <c r="X49" s="56" t="n">
        <f aca="false">IF($B49&lt;=X$2,IF($C49&gt;=X$2,$D49,0),0)</f>
        <v>0</v>
      </c>
      <c r="Y49" s="56" t="n">
        <f aca="false">IF($B49&lt;=Y$2,IF($C49&gt;=Y$2,$D49,0),0)</f>
        <v>0</v>
      </c>
      <c r="Z49" s="56" t="n">
        <f aca="false">IF($B49&lt;=Z$2,IF($C49&gt;=Z$2,$D49,0),0)</f>
        <v>0</v>
      </c>
      <c r="AA49" s="56" t="n">
        <f aca="false">IF($B49&lt;=AA$2,IF($C49&gt;=AA$2,$D49,0),0)</f>
        <v>0</v>
      </c>
      <c r="AB49" s="56" t="n">
        <f aca="false">IF($B49&lt;=AB$2,IF($C49&gt;=AB$2,$D49,0),0)</f>
        <v>0</v>
      </c>
      <c r="AC49" s="56" t="n">
        <f aca="false">IF($B49&lt;=AC$2,IF($C49&gt;=AC$2,$D49,0),0)</f>
        <v>0</v>
      </c>
      <c r="AD49" s="56" t="n">
        <f aca="false">IF($B49&lt;=AD$2,IF($C49&gt;=AD$2,$D49,0),0)</f>
        <v>0</v>
      </c>
      <c r="AE49" s="56" t="n">
        <f aca="false">IF($B49&lt;=AE$2,IF($C49&gt;=AE$2,$D49,0),0)</f>
        <v>0</v>
      </c>
      <c r="AF49" s="56" t="n">
        <f aca="false">IF($B49&lt;=AF$2,IF($C49&gt;=AF$2,$D49,0),0)</f>
        <v>0</v>
      </c>
      <c r="AG49" s="56" t="n">
        <f aca="false">IF($B49&lt;=AG$2,IF($C49&gt;=AG$2,$D49,0),0)</f>
        <v>0</v>
      </c>
      <c r="AH49" s="56" t="n">
        <f aca="false">IF($B49&lt;=AH$2,IF($C49&gt;=AH$2,$D49,0),0)</f>
        <v>0</v>
      </c>
      <c r="AI49" s="56" t="n">
        <f aca="false">IF($B49&lt;=AI$2,IF($C49&gt;=AI$2,$D49,0),0)</f>
        <v>0</v>
      </c>
      <c r="AJ49" s="56" t="n">
        <f aca="false">IF($B49&lt;=AJ$2,IF($C49&gt;=AJ$2,$D49,0),0)</f>
        <v>0</v>
      </c>
      <c r="AK49" s="56" t="n">
        <f aca="false">IF($B49&lt;=AK$2,IF($C49&gt;=AK$2,$D49,0),0)</f>
        <v>0</v>
      </c>
      <c r="AL49" s="56" t="n">
        <f aca="false">IF($B49&lt;=AL$2,IF($C49&gt;=AL$2,$D49,0),0)</f>
        <v>0</v>
      </c>
      <c r="AM49" s="56" t="n">
        <f aca="false">IF($B49&lt;=AM$2,IF($C49&gt;=AM$2,$D49,0),0)</f>
        <v>0</v>
      </c>
      <c r="AN49" s="56" t="n">
        <f aca="false">IF($B49&lt;=AN$2,IF($C49&gt;=AN$2,$D49,0),0)</f>
        <v>0</v>
      </c>
      <c r="AO49" s="56" t="n">
        <f aca="false">IF($B49&lt;=AO$2,IF($C49&gt;=AO$2,$D49,0),0)</f>
        <v>0</v>
      </c>
      <c r="AP49" s="56" t="n">
        <f aca="false">IF($B49&lt;=AP$2,IF($C49&gt;=AP$2,$D49,0),0)</f>
        <v>0</v>
      </c>
      <c r="AQ49" s="56" t="n">
        <f aca="false">IF($B49&lt;=AQ$2,IF($C49&gt;=AQ$2,$D49,0),0)</f>
        <v>0</v>
      </c>
      <c r="AR49" s="56" t="n">
        <f aca="false">IF($B49&lt;=AR$2,IF($C49&gt;=AR$2,$D49,0),0)</f>
        <v>0</v>
      </c>
      <c r="AS49" s="56" t="n">
        <f aca="false">IF($B49&lt;=AS$2,IF($C49&gt;=AS$2,$D49,0),0)</f>
        <v>0</v>
      </c>
      <c r="AT49" s="56" t="n">
        <f aca="false">IF($B49&lt;=AT$2,IF($C49&gt;=AT$2,$D49,0),0)</f>
        <v>0</v>
      </c>
      <c r="AU49" s="56" t="n">
        <f aca="false">IF($B49&lt;=AU$2,IF($C49&gt;=AU$2,$D49,0),0)</f>
        <v>0</v>
      </c>
      <c r="AV49" s="56" t="n">
        <f aca="false">IF($B49&lt;=AV$2,IF($C49&gt;=AV$2,$D49,0),0)</f>
        <v>0</v>
      </c>
      <c r="AW49" s="56" t="n">
        <f aca="false">IF($B49&lt;=AW$2,IF($C49&gt;=AW$2,$D49,0),0)</f>
        <v>0</v>
      </c>
      <c r="AX49" s="56" t="n">
        <f aca="false">IF($B49&lt;=AX$2,IF($C49&gt;=AX$2,$D49,0),0)</f>
        <v>0</v>
      </c>
      <c r="AY49" s="56" t="n">
        <f aca="false">IF($B49&lt;=AY$2,IF($C49&gt;=AY$2,$D49,0),0)</f>
        <v>0</v>
      </c>
      <c r="AZ49" s="56" t="n">
        <f aca="false">IF($B49&lt;=AZ$2,IF($C49&gt;=AZ$2,$D49,0),0)</f>
        <v>0</v>
      </c>
      <c r="BA49" s="56" t="n">
        <f aca="false">IF($B49&lt;=BA$2,IF($C49&gt;=BA$2,$D49,0),0)</f>
        <v>0</v>
      </c>
      <c r="BB49" s="56" t="n">
        <f aca="false">IF($B49&lt;=BB$2,IF($C49&gt;=BB$2,$D49,0),0)</f>
        <v>0</v>
      </c>
      <c r="BC49" s="56" t="n">
        <f aca="false">IF($B49&lt;=BC$2,IF($C49&gt;=BC$2,$D49,0),0)</f>
        <v>0</v>
      </c>
      <c r="BD49" s="56" t="n">
        <f aca="false">IF($B49&lt;=BD$2,IF($C49&gt;=BD$2,$D49,0),0)</f>
        <v>0</v>
      </c>
      <c r="BE49" s="56" t="n">
        <f aca="false">IF($B49&lt;=BE$2,IF($C49&gt;=BE$2,$D49,0),0)</f>
        <v>0</v>
      </c>
      <c r="BF49" s="56" t="n">
        <f aca="false">IF($B49&lt;=BF$2,IF($C49&gt;=BF$2,$D49,0),0)</f>
        <v>0</v>
      </c>
      <c r="BG49" s="56" t="n">
        <f aca="false">IF($B49&lt;=BG$2,IF($C49&gt;=BG$2,$D49,0),0)</f>
        <v>0</v>
      </c>
      <c r="BH49" s="56" t="n">
        <f aca="false">IF($B49&lt;=BH$2,IF($C49&gt;=BH$2,$D49,0),0)</f>
        <v>0</v>
      </c>
      <c r="BI49" s="56" t="n">
        <f aca="false">IF($B49&lt;=BI$2,IF($C49&gt;=BI$2,$D49,0),0)</f>
        <v>0</v>
      </c>
      <c r="BJ49" s="56" t="n">
        <f aca="false">IF($B49&lt;=BJ$2,IF($C49&gt;=BJ$2,$D49,0),0)</f>
        <v>0</v>
      </c>
      <c r="BK49" s="56" t="n">
        <f aca="false">IF($B49&lt;=BK$2,IF($C49&gt;=BK$2,$D49,0),0)</f>
        <v>0</v>
      </c>
      <c r="BL49" s="56" t="n">
        <f aca="false">IF($B49&lt;=BL$2,IF($C49&gt;=BL$2,$D49,0),0)</f>
        <v>0</v>
      </c>
      <c r="BM49" s="56" t="n">
        <f aca="false">IF($B49&lt;=BM$2,IF($C49&gt;=BM$2,$D49,0),0)</f>
        <v>0</v>
      </c>
      <c r="BN49" s="56" t="n">
        <f aca="false">IF($B49&lt;=BN$2,IF($C49&gt;=BN$2,$D49,0),0)</f>
        <v>0</v>
      </c>
      <c r="BO49" s="56" t="n">
        <f aca="false">IF($B49&lt;=BO$2,IF($C49&gt;=BO$2,$D49,0),0)</f>
        <v>0</v>
      </c>
      <c r="BP49" s="56" t="n">
        <f aca="false">IF($B49&lt;=BP$2,IF($C49&gt;=BP$2,$D49,0),0)</f>
        <v>0</v>
      </c>
      <c r="BQ49" s="56" t="n">
        <f aca="false">IF($B49&lt;=BQ$2,IF($C49&gt;=BQ$2,$D49,0),0)</f>
        <v>0</v>
      </c>
      <c r="BR49" s="56" t="n">
        <f aca="false">IF($B49&lt;=BR$2,IF($C49&gt;=BR$2,$D49,0),0)</f>
        <v>0</v>
      </c>
      <c r="BS49" s="56" t="n">
        <f aca="false">IF($B49&lt;=BS$2,IF($C49&gt;=BS$2,$D49,0),0)</f>
        <v>0</v>
      </c>
      <c r="BT49" s="56" t="n">
        <f aca="false">IF($B49&lt;=BT$2,IF($C49&gt;=BT$2,$D49,0),0)</f>
        <v>0</v>
      </c>
      <c r="BU49" s="56" t="n">
        <f aca="false">IF($B49&lt;=BU$2,IF($C49&gt;=BU$2,$D49,0),0)</f>
        <v>0</v>
      </c>
      <c r="BV49" s="56" t="n">
        <f aca="false">IF($B49&lt;=BV$2,IF($C49&gt;=BV$2,$D49,0),0)</f>
        <v>0</v>
      </c>
    </row>
    <row r="50" customFormat="false" ht="12.75" hidden="false" customHeight="false" outlineLevel="0" collapsed="false">
      <c r="B50" s="51" t="n">
        <v>36708</v>
      </c>
      <c r="C50" s="51" t="n">
        <v>36738</v>
      </c>
      <c r="E50" s="53" t="n">
        <v>0</v>
      </c>
      <c r="F50" s="27" t="s">
        <v>130</v>
      </c>
      <c r="H50" s="65" t="n">
        <f aca="false">((I50-E50)*SUM(L50:AV50)*10000)</f>
        <v>0</v>
      </c>
      <c r="I50" s="53" t="n">
        <v>3.65</v>
      </c>
      <c r="J50" s="27" t="s">
        <v>59</v>
      </c>
      <c r="K50" s="27" t="n">
        <f aca="false">IF(I50=1,0,G50)</f>
        <v>0</v>
      </c>
      <c r="L50" s="56" t="n">
        <f aca="false">IF($B50&lt;=L$2,IF($C50&gt;=L$2,$D50,0),0)</f>
        <v>0</v>
      </c>
      <c r="M50" s="56" t="n">
        <f aca="false">IF($B50&lt;=M$2,IF($C50&gt;=M$2,$D50,0),0)</f>
        <v>0</v>
      </c>
      <c r="N50" s="56" t="n">
        <f aca="false">IF($B50&lt;=N$2,IF($C50&gt;=N$2,$D50,0),0)</f>
        <v>0</v>
      </c>
      <c r="O50" s="56" t="n">
        <f aca="false">IF($B50&lt;=O$2,IF($C50&gt;=O$2,$D50,0),0)</f>
        <v>0</v>
      </c>
      <c r="P50" s="56" t="n">
        <f aca="false">IF($B50&lt;=P$2,IF($C50&gt;=P$2,$D50,0),0)</f>
        <v>0</v>
      </c>
      <c r="Q50" s="56" t="n">
        <f aca="false">IF($B50&lt;=Q$2,IF($C50&gt;=Q$2,$D50,0),0)</f>
        <v>0</v>
      </c>
      <c r="R50" s="56" t="n">
        <f aca="false">IF($B50&lt;=R$2,IF($C50&gt;=R$2,$D50,0),0)</f>
        <v>0</v>
      </c>
      <c r="S50" s="56" t="n">
        <f aca="false">IF($B50&lt;=S$2,IF($C50&gt;=S$2,$D50,0),0)</f>
        <v>0</v>
      </c>
      <c r="T50" s="56" t="n">
        <f aca="false">IF($B50&lt;=T$2,IF($C50&gt;=T$2,$D50,0),0)</f>
        <v>0</v>
      </c>
      <c r="U50" s="56" t="n">
        <f aca="false">IF($B50&lt;=U$2,IF($C50&gt;=U$2,$D50,0),0)</f>
        <v>0</v>
      </c>
      <c r="V50" s="56" t="n">
        <f aca="false">IF($B50&lt;=V$2,IF($C50&gt;=V$2,$D50,0),0)</f>
        <v>0</v>
      </c>
      <c r="W50" s="56" t="n">
        <f aca="false">IF($B50&lt;=W$2,IF($C50&gt;=W$2,$D50,0),0)</f>
        <v>0</v>
      </c>
      <c r="X50" s="56" t="n">
        <f aca="false">IF($B50&lt;=X$2,IF($C50&gt;=X$2,$D50,0),0)</f>
        <v>0</v>
      </c>
      <c r="Y50" s="56" t="n">
        <f aca="false">IF($B50&lt;=Y$2,IF($C50&gt;=Y$2,$D50,0),0)</f>
        <v>0</v>
      </c>
      <c r="Z50" s="56" t="n">
        <f aca="false">IF($B50&lt;=Z$2,IF($C50&gt;=Z$2,$D50,0),0)</f>
        <v>0</v>
      </c>
      <c r="AA50" s="56" t="n">
        <f aca="false">IF($B50&lt;=AA$2,IF($C50&gt;=AA$2,$D50,0),0)</f>
        <v>0</v>
      </c>
      <c r="AB50" s="56" t="n">
        <f aca="false">IF($B50&lt;=AB$2,IF($C50&gt;=AB$2,$D50,0),0)</f>
        <v>0</v>
      </c>
      <c r="AC50" s="56" t="n">
        <f aca="false">IF($B50&lt;=AC$2,IF($C50&gt;=AC$2,$D50,0),0)</f>
        <v>0</v>
      </c>
      <c r="AD50" s="56" t="n">
        <f aca="false">IF($B50&lt;=AD$2,IF($C50&gt;=AD$2,$D50,0),0)</f>
        <v>0</v>
      </c>
      <c r="AE50" s="56" t="n">
        <f aca="false">IF($B50&lt;=AE$2,IF($C50&gt;=AE$2,$D50,0),0)</f>
        <v>0</v>
      </c>
      <c r="AF50" s="56" t="n">
        <f aca="false">IF($B50&lt;=AF$2,IF($C50&gt;=AF$2,$D50,0),0)</f>
        <v>0</v>
      </c>
      <c r="AG50" s="56" t="n">
        <f aca="false">IF($B50&lt;=AG$2,IF($C50&gt;=AG$2,$D50,0),0)</f>
        <v>0</v>
      </c>
      <c r="AH50" s="56" t="n">
        <f aca="false">IF($B50&lt;=AH$2,IF($C50&gt;=AH$2,$D50,0),0)</f>
        <v>0</v>
      </c>
      <c r="AI50" s="56" t="n">
        <f aca="false">IF($B50&lt;=AI$2,IF($C50&gt;=AI$2,$D50,0),0)</f>
        <v>0</v>
      </c>
      <c r="AJ50" s="56" t="n">
        <f aca="false">IF($B50&lt;=AJ$2,IF($C50&gt;=AJ$2,$D50,0),0)</f>
        <v>0</v>
      </c>
      <c r="AK50" s="56" t="n">
        <f aca="false">IF($B50&lt;=AK$2,IF($C50&gt;=AK$2,$D50,0),0)</f>
        <v>0</v>
      </c>
      <c r="AL50" s="56" t="n">
        <f aca="false">IF($B50&lt;=AL$2,IF($C50&gt;=AL$2,$D50,0),0)</f>
        <v>0</v>
      </c>
      <c r="AM50" s="56" t="n">
        <f aca="false">IF($B50&lt;=AM$2,IF($C50&gt;=AM$2,$D50,0),0)</f>
        <v>0</v>
      </c>
      <c r="AN50" s="56" t="n">
        <f aca="false">IF($B50&lt;=AN$2,IF($C50&gt;=AN$2,$D50,0),0)</f>
        <v>0</v>
      </c>
      <c r="AO50" s="56" t="n">
        <f aca="false">IF($B50&lt;=AO$2,IF($C50&gt;=AO$2,$D50,0),0)</f>
        <v>0</v>
      </c>
      <c r="AP50" s="56" t="n">
        <f aca="false">IF($B50&lt;=AP$2,IF($C50&gt;=AP$2,$D50,0),0)</f>
        <v>0</v>
      </c>
      <c r="AQ50" s="56" t="n">
        <f aca="false">IF($B50&lt;=AQ$2,IF($C50&gt;=AQ$2,$D50,0),0)</f>
        <v>0</v>
      </c>
      <c r="AR50" s="56" t="n">
        <f aca="false">IF($B50&lt;=AR$2,IF($C50&gt;=AR$2,$D50,0),0)</f>
        <v>0</v>
      </c>
      <c r="AS50" s="56" t="n">
        <f aca="false">IF($B50&lt;=AS$2,IF($C50&gt;=AS$2,$D50,0),0)</f>
        <v>0</v>
      </c>
      <c r="AT50" s="56" t="n">
        <f aca="false">IF($B50&lt;=AT$2,IF($C50&gt;=AT$2,$D50,0),0)</f>
        <v>0</v>
      </c>
      <c r="AU50" s="56" t="n">
        <f aca="false">IF($B50&lt;=AU$2,IF($C50&gt;=AU$2,$D50,0),0)</f>
        <v>0</v>
      </c>
      <c r="AV50" s="56" t="n">
        <f aca="false">IF($B50&lt;=AV$2,IF($C50&gt;=AV$2,$D50,0),0)</f>
        <v>0</v>
      </c>
      <c r="AW50" s="56" t="n">
        <f aca="false">IF($B50&lt;=AW$2,IF($C50&gt;=AW$2,$D50,0),0)</f>
        <v>0</v>
      </c>
      <c r="AX50" s="56" t="n">
        <f aca="false">IF($B50&lt;=AX$2,IF($C50&gt;=AX$2,$D50,0),0)</f>
        <v>0</v>
      </c>
      <c r="AY50" s="56" t="n">
        <f aca="false">IF($B50&lt;=AY$2,IF($C50&gt;=AY$2,$D50,0),0)</f>
        <v>0</v>
      </c>
      <c r="AZ50" s="56" t="n">
        <f aca="false">IF($B50&lt;=AZ$2,IF($C50&gt;=AZ$2,$D50,0),0)</f>
        <v>0</v>
      </c>
      <c r="BA50" s="56" t="n">
        <f aca="false">IF($B50&lt;=BA$2,IF($C50&gt;=BA$2,$D50,0),0)</f>
        <v>0</v>
      </c>
      <c r="BB50" s="56" t="n">
        <f aca="false">IF($B50&lt;=BB$2,IF($C50&gt;=BB$2,$D50,0),0)</f>
        <v>0</v>
      </c>
      <c r="BC50" s="56" t="n">
        <f aca="false">IF($B50&lt;=BC$2,IF($C50&gt;=BC$2,$D50,0),0)</f>
        <v>0</v>
      </c>
      <c r="BD50" s="56" t="n">
        <f aca="false">IF($B50&lt;=BD$2,IF($C50&gt;=BD$2,$D50,0),0)</f>
        <v>0</v>
      </c>
      <c r="BE50" s="56" t="n">
        <f aca="false">IF($B50&lt;=BE$2,IF($C50&gt;=BE$2,$D50,0),0)</f>
        <v>0</v>
      </c>
      <c r="BF50" s="56" t="n">
        <f aca="false">IF($B50&lt;=BF$2,IF($C50&gt;=BF$2,$D50,0),0)</f>
        <v>0</v>
      </c>
      <c r="BG50" s="56" t="n">
        <f aca="false">IF($B50&lt;=BG$2,IF($C50&gt;=BG$2,$D50,0),0)</f>
        <v>0</v>
      </c>
      <c r="BH50" s="56" t="n">
        <f aca="false">IF($B50&lt;=BH$2,IF($C50&gt;=BH$2,$D50,0),0)</f>
        <v>0</v>
      </c>
      <c r="BI50" s="56" t="n">
        <f aca="false">IF($B50&lt;=BI$2,IF($C50&gt;=BI$2,$D50,0),0)</f>
        <v>0</v>
      </c>
      <c r="BJ50" s="56" t="n">
        <f aca="false">IF($B50&lt;=BJ$2,IF($C50&gt;=BJ$2,$D50,0),0)</f>
        <v>0</v>
      </c>
      <c r="BK50" s="56" t="n">
        <f aca="false">IF($B50&lt;=BK$2,IF($C50&gt;=BK$2,$D50,0),0)</f>
        <v>0</v>
      </c>
      <c r="BL50" s="56" t="n">
        <f aca="false">IF($B50&lt;=BL$2,IF($C50&gt;=BL$2,$D50,0),0)</f>
        <v>0</v>
      </c>
      <c r="BM50" s="56" t="n">
        <f aca="false">IF($B50&lt;=BM$2,IF($C50&gt;=BM$2,$D50,0),0)</f>
        <v>0</v>
      </c>
      <c r="BN50" s="56" t="n">
        <f aca="false">IF($B50&lt;=BN$2,IF($C50&gt;=BN$2,$D50,0),0)</f>
        <v>0</v>
      </c>
      <c r="BO50" s="56" t="n">
        <f aca="false">IF($B50&lt;=BO$2,IF($C50&gt;=BO$2,$D50,0),0)</f>
        <v>0</v>
      </c>
      <c r="BP50" s="56" t="n">
        <f aca="false">IF($B50&lt;=BP$2,IF($C50&gt;=BP$2,$D50,0),0)</f>
        <v>0</v>
      </c>
      <c r="BQ50" s="56" t="n">
        <f aca="false">IF($B50&lt;=BQ$2,IF($C50&gt;=BQ$2,$D50,0),0)</f>
        <v>0</v>
      </c>
      <c r="BR50" s="56" t="n">
        <f aca="false">IF($B50&lt;=BR$2,IF($C50&gt;=BR$2,$D50,0),0)</f>
        <v>0</v>
      </c>
      <c r="BS50" s="56" t="n">
        <f aca="false">IF($B50&lt;=BS$2,IF($C50&gt;=BS$2,$D50,0),0)</f>
        <v>0</v>
      </c>
      <c r="BT50" s="56" t="n">
        <f aca="false">IF($B50&lt;=BT$2,IF($C50&gt;=BT$2,$D50,0),0)</f>
        <v>0</v>
      </c>
      <c r="BU50" s="56" t="n">
        <f aca="false">IF($B50&lt;=BU$2,IF($C50&gt;=BU$2,$D50,0),0)</f>
        <v>0</v>
      </c>
      <c r="BV50" s="56" t="n">
        <f aca="false">IF($B50&lt;=BV$2,IF($C50&gt;=BV$2,$D50,0),0)</f>
        <v>0</v>
      </c>
    </row>
    <row r="51" customFormat="false" ht="12.75" hidden="false" customHeight="false" outlineLevel="0" collapsed="false">
      <c r="B51" s="51" t="n">
        <v>36708</v>
      </c>
      <c r="C51" s="51" t="n">
        <v>36738</v>
      </c>
      <c r="E51" s="53" t="n">
        <v>-0.35</v>
      </c>
      <c r="F51" s="27" t="s">
        <v>132</v>
      </c>
      <c r="H51" s="65" t="n">
        <f aca="false">((I51-E51)*SUM(L51:AV51)*10000)</f>
        <v>0</v>
      </c>
      <c r="I51" s="53" t="n">
        <v>3.52</v>
      </c>
      <c r="J51" s="27" t="s">
        <v>59</v>
      </c>
      <c r="K51" s="27" t="n">
        <f aca="false">IF(I51=1,0,G51)</f>
        <v>0</v>
      </c>
      <c r="L51" s="56" t="n">
        <f aca="false">IF($B51&lt;=L$2,IF($C51&gt;=L$2,$D51,0),0)</f>
        <v>0</v>
      </c>
      <c r="M51" s="56" t="n">
        <f aca="false">IF($B51&lt;=M$2,IF($C51&gt;=M$2,$D51,0),0)</f>
        <v>0</v>
      </c>
      <c r="N51" s="56" t="n">
        <f aca="false">IF($B51&lt;=N$2,IF($C51&gt;=N$2,$D51,0),0)</f>
        <v>0</v>
      </c>
      <c r="O51" s="56" t="n">
        <f aca="false">IF($B51&lt;=O$2,IF($C51&gt;=O$2,$D51,0),0)</f>
        <v>0</v>
      </c>
      <c r="P51" s="56" t="n">
        <f aca="false">IF($B51&lt;=P$2,IF($C51&gt;=P$2,$D51,0),0)</f>
        <v>0</v>
      </c>
      <c r="Q51" s="56" t="n">
        <f aca="false">IF($B51&lt;=Q$2,IF($C51&gt;=Q$2,$D51,0),0)</f>
        <v>0</v>
      </c>
      <c r="R51" s="56" t="n">
        <f aca="false">IF($B51&lt;=R$2,IF($C51&gt;=R$2,$D51,0),0)</f>
        <v>0</v>
      </c>
      <c r="S51" s="56" t="n">
        <f aca="false">IF($B51&lt;=S$2,IF($C51&gt;=S$2,$D51,0),0)</f>
        <v>0</v>
      </c>
      <c r="T51" s="56" t="n">
        <f aca="false">IF($B51&lt;=T$2,IF($C51&gt;=T$2,$D51,0),0)</f>
        <v>0</v>
      </c>
      <c r="U51" s="56" t="n">
        <f aca="false">IF($B51&lt;=U$2,IF($C51&gt;=U$2,$D51,0),0)</f>
        <v>0</v>
      </c>
      <c r="V51" s="56" t="n">
        <f aca="false">IF($B51&lt;=V$2,IF($C51&gt;=V$2,$D51,0),0)</f>
        <v>0</v>
      </c>
      <c r="W51" s="56" t="n">
        <f aca="false">IF($B51&lt;=W$2,IF($C51&gt;=W$2,$D51,0),0)</f>
        <v>0</v>
      </c>
      <c r="X51" s="56" t="n">
        <f aca="false">IF($B51&lt;=X$2,IF($C51&gt;=X$2,$D51,0),0)</f>
        <v>0</v>
      </c>
      <c r="Y51" s="56" t="n">
        <f aca="false">IF($B51&lt;=Y$2,IF($C51&gt;=Y$2,$D51,0),0)</f>
        <v>0</v>
      </c>
      <c r="Z51" s="56" t="n">
        <f aca="false">IF($B51&lt;=Z$2,IF($C51&gt;=Z$2,$D51,0),0)</f>
        <v>0</v>
      </c>
      <c r="AA51" s="56" t="n">
        <f aca="false">IF($B51&lt;=AA$2,IF($C51&gt;=AA$2,$D51,0),0)</f>
        <v>0</v>
      </c>
      <c r="AB51" s="56" t="n">
        <f aca="false">IF($B51&lt;=AB$2,IF($C51&gt;=AB$2,$D51,0),0)</f>
        <v>0</v>
      </c>
      <c r="AC51" s="56" t="n">
        <f aca="false">IF($B51&lt;=AC$2,IF($C51&gt;=AC$2,$D51,0),0)</f>
        <v>0</v>
      </c>
      <c r="AD51" s="56" t="n">
        <f aca="false">IF($B51&lt;=AD$2,IF($C51&gt;=AD$2,$D51,0),0)</f>
        <v>0</v>
      </c>
      <c r="AE51" s="56" t="n">
        <f aca="false">IF($B51&lt;=AE$2,IF($C51&gt;=AE$2,$D51,0),0)</f>
        <v>0</v>
      </c>
      <c r="AF51" s="56" t="n">
        <f aca="false">IF($B51&lt;=AF$2,IF($C51&gt;=AF$2,$D51,0),0)</f>
        <v>0</v>
      </c>
      <c r="AG51" s="56" t="n">
        <f aca="false">IF($B51&lt;=AG$2,IF($C51&gt;=AG$2,$D51,0),0)</f>
        <v>0</v>
      </c>
      <c r="AH51" s="56" t="n">
        <f aca="false">IF($B51&lt;=AH$2,IF($C51&gt;=AH$2,$D51,0),0)</f>
        <v>0</v>
      </c>
      <c r="AI51" s="56" t="n">
        <f aca="false">IF($B51&lt;=AI$2,IF($C51&gt;=AI$2,$D51,0),0)</f>
        <v>0</v>
      </c>
      <c r="AJ51" s="56" t="n">
        <f aca="false">IF($B51&lt;=AJ$2,IF($C51&gt;=AJ$2,$D51,0),0)</f>
        <v>0</v>
      </c>
      <c r="AK51" s="56" t="n">
        <f aca="false">IF($B51&lt;=AK$2,IF($C51&gt;=AK$2,$D51,0),0)</f>
        <v>0</v>
      </c>
      <c r="AL51" s="56" t="n">
        <f aca="false">IF($B51&lt;=AL$2,IF($C51&gt;=AL$2,$D51,0),0)</f>
        <v>0</v>
      </c>
      <c r="AM51" s="56" t="n">
        <f aca="false">IF($B51&lt;=AM$2,IF($C51&gt;=AM$2,$D51,0),0)</f>
        <v>0</v>
      </c>
      <c r="AN51" s="56" t="n">
        <f aca="false">IF($B51&lt;=AN$2,IF($C51&gt;=AN$2,$D51,0),0)</f>
        <v>0</v>
      </c>
      <c r="AO51" s="56" t="n">
        <f aca="false">IF($B51&lt;=AO$2,IF($C51&gt;=AO$2,$D51,0),0)</f>
        <v>0</v>
      </c>
      <c r="AP51" s="56" t="n">
        <f aca="false">IF($B51&lt;=AP$2,IF($C51&gt;=AP$2,$D51,0),0)</f>
        <v>0</v>
      </c>
      <c r="AQ51" s="56" t="n">
        <f aca="false">IF($B51&lt;=AQ$2,IF($C51&gt;=AQ$2,$D51,0),0)</f>
        <v>0</v>
      </c>
      <c r="AR51" s="56" t="n">
        <f aca="false">IF($B51&lt;=AR$2,IF($C51&gt;=AR$2,$D51,0),0)</f>
        <v>0</v>
      </c>
      <c r="AS51" s="56" t="n">
        <f aca="false">IF($B51&lt;=AS$2,IF($C51&gt;=AS$2,$D51,0),0)</f>
        <v>0</v>
      </c>
      <c r="AT51" s="56" t="n">
        <f aca="false">IF($B51&lt;=AT$2,IF($C51&gt;=AT$2,$D51,0),0)</f>
        <v>0</v>
      </c>
      <c r="AU51" s="56" t="n">
        <f aca="false">IF($B51&lt;=AU$2,IF($C51&gt;=AU$2,$D51,0),0)</f>
        <v>0</v>
      </c>
      <c r="AV51" s="56" t="n">
        <f aca="false">IF($B51&lt;=AV$2,IF($C51&gt;=AV$2,$D51,0),0)</f>
        <v>0</v>
      </c>
      <c r="AW51" s="56" t="n">
        <f aca="false">IF($B51&lt;=AW$2,IF($C51&gt;=AW$2,$D51,0),0)</f>
        <v>0</v>
      </c>
      <c r="AX51" s="56" t="n">
        <f aca="false">IF($B51&lt;=AX$2,IF($C51&gt;=AX$2,$D51,0),0)</f>
        <v>0</v>
      </c>
      <c r="AY51" s="56" t="n">
        <f aca="false">IF($B51&lt;=AY$2,IF($C51&gt;=AY$2,$D51,0),0)</f>
        <v>0</v>
      </c>
      <c r="AZ51" s="56" t="n">
        <f aca="false">IF($B51&lt;=AZ$2,IF($C51&gt;=AZ$2,$D51,0),0)</f>
        <v>0</v>
      </c>
      <c r="BA51" s="56" t="n">
        <f aca="false">IF($B51&lt;=BA$2,IF($C51&gt;=BA$2,$D51,0),0)</f>
        <v>0</v>
      </c>
      <c r="BB51" s="56" t="n">
        <f aca="false">IF($B51&lt;=BB$2,IF($C51&gt;=BB$2,$D51,0),0)</f>
        <v>0</v>
      </c>
      <c r="BC51" s="56" t="n">
        <f aca="false">IF($B51&lt;=BC$2,IF($C51&gt;=BC$2,$D51,0),0)</f>
        <v>0</v>
      </c>
      <c r="BD51" s="56" t="n">
        <f aca="false">IF($B51&lt;=BD$2,IF($C51&gt;=BD$2,$D51,0),0)</f>
        <v>0</v>
      </c>
      <c r="BE51" s="56" t="n">
        <f aca="false">IF($B51&lt;=BE$2,IF($C51&gt;=BE$2,$D51,0),0)</f>
        <v>0</v>
      </c>
      <c r="BF51" s="56" t="n">
        <f aca="false">IF($B51&lt;=BF$2,IF($C51&gt;=BF$2,$D51,0),0)</f>
        <v>0</v>
      </c>
      <c r="BG51" s="56" t="n">
        <f aca="false">IF($B51&lt;=BG$2,IF($C51&gt;=BG$2,$D51,0),0)</f>
        <v>0</v>
      </c>
      <c r="BH51" s="56" t="n">
        <f aca="false">IF($B51&lt;=BH$2,IF($C51&gt;=BH$2,$D51,0),0)</f>
        <v>0</v>
      </c>
      <c r="BI51" s="56" t="n">
        <f aca="false">IF($B51&lt;=BI$2,IF($C51&gt;=BI$2,$D51,0),0)</f>
        <v>0</v>
      </c>
      <c r="BJ51" s="56" t="n">
        <f aca="false">IF($B51&lt;=BJ$2,IF($C51&gt;=BJ$2,$D51,0),0)</f>
        <v>0</v>
      </c>
      <c r="BK51" s="56" t="n">
        <f aca="false">IF($B51&lt;=BK$2,IF($C51&gt;=BK$2,$D51,0),0)</f>
        <v>0</v>
      </c>
      <c r="BL51" s="56" t="n">
        <f aca="false">IF($B51&lt;=BL$2,IF($C51&gt;=BL$2,$D51,0),0)</f>
        <v>0</v>
      </c>
      <c r="BM51" s="56" t="n">
        <f aca="false">IF($B51&lt;=BM$2,IF($C51&gt;=BM$2,$D51,0),0)</f>
        <v>0</v>
      </c>
      <c r="BN51" s="56" t="n">
        <f aca="false">IF($B51&lt;=BN$2,IF($C51&gt;=BN$2,$D51,0),0)</f>
        <v>0</v>
      </c>
      <c r="BO51" s="56" t="n">
        <f aca="false">IF($B51&lt;=BO$2,IF($C51&gt;=BO$2,$D51,0),0)</f>
        <v>0</v>
      </c>
      <c r="BP51" s="56" t="n">
        <f aca="false">IF($B51&lt;=BP$2,IF($C51&gt;=BP$2,$D51,0),0)</f>
        <v>0</v>
      </c>
      <c r="BQ51" s="56" t="n">
        <f aca="false">IF($B51&lt;=BQ$2,IF($C51&gt;=BQ$2,$D51,0),0)</f>
        <v>0</v>
      </c>
      <c r="BR51" s="56" t="n">
        <f aca="false">IF($B51&lt;=BR$2,IF($C51&gt;=BR$2,$D51,0),0)</f>
        <v>0</v>
      </c>
      <c r="BS51" s="56" t="n">
        <f aca="false">IF($B51&lt;=BS$2,IF($C51&gt;=BS$2,$D51,0),0)</f>
        <v>0</v>
      </c>
      <c r="BT51" s="56" t="n">
        <f aca="false">IF($B51&lt;=BT$2,IF($C51&gt;=BT$2,$D51,0),0)</f>
        <v>0</v>
      </c>
      <c r="BU51" s="56" t="n">
        <f aca="false">IF($B51&lt;=BU$2,IF($C51&gt;=BU$2,$D51,0),0)</f>
        <v>0</v>
      </c>
      <c r="BV51" s="56" t="n">
        <f aca="false">IF($B51&lt;=BV$2,IF($C51&gt;=BV$2,$D51,0),0)</f>
        <v>0</v>
      </c>
    </row>
    <row r="52" customFormat="false" ht="12.75" hidden="false" customHeight="false" outlineLevel="0" collapsed="false">
      <c r="B52" s="51" t="n">
        <v>36708</v>
      </c>
      <c r="C52" s="51" t="n">
        <v>36738</v>
      </c>
      <c r="E52" s="53" t="n">
        <v>0</v>
      </c>
      <c r="F52" s="27" t="s">
        <v>133</v>
      </c>
      <c r="H52" s="65" t="n">
        <f aca="false">((I52-E52)*SUM(L52:AV52)*10000)</f>
        <v>0</v>
      </c>
      <c r="I52" s="53" t="n">
        <v>3.65</v>
      </c>
      <c r="J52" s="27" t="s">
        <v>59</v>
      </c>
      <c r="K52" s="27" t="n">
        <f aca="false">IF(I52=1,0,G52)</f>
        <v>0</v>
      </c>
      <c r="L52" s="56" t="n">
        <f aca="false">IF($B52&lt;=L$2,IF($C52&gt;=L$2,$D52,0),0)</f>
        <v>0</v>
      </c>
      <c r="M52" s="56" t="n">
        <f aca="false">IF($B52&lt;=M$2,IF($C52&gt;=M$2,$D52,0),0)</f>
        <v>0</v>
      </c>
      <c r="N52" s="56" t="n">
        <f aca="false">IF($B52&lt;=N$2,IF($C52&gt;=N$2,$D52,0),0)</f>
        <v>0</v>
      </c>
      <c r="O52" s="56" t="n">
        <f aca="false">IF($B52&lt;=O$2,IF($C52&gt;=O$2,$D52,0),0)</f>
        <v>0</v>
      </c>
      <c r="P52" s="56" t="n">
        <f aca="false">IF($B52&lt;=P$2,IF($C52&gt;=P$2,$D52,0),0)</f>
        <v>0</v>
      </c>
      <c r="Q52" s="56" t="n">
        <f aca="false">IF($B52&lt;=Q$2,IF($C52&gt;=Q$2,$D52,0),0)</f>
        <v>0</v>
      </c>
      <c r="R52" s="56" t="n">
        <f aca="false">IF($B52&lt;=R$2,IF($C52&gt;=R$2,$D52,0),0)</f>
        <v>0</v>
      </c>
      <c r="S52" s="56" t="n">
        <f aca="false">IF($B52&lt;=S$2,IF($C52&gt;=S$2,$D52,0),0)</f>
        <v>0</v>
      </c>
      <c r="T52" s="56" t="n">
        <f aca="false">IF($B52&lt;=T$2,IF($C52&gt;=T$2,$D52,0),0)</f>
        <v>0</v>
      </c>
      <c r="U52" s="56" t="n">
        <f aca="false">IF($B52&lt;=U$2,IF($C52&gt;=U$2,$D52,0),0)</f>
        <v>0</v>
      </c>
      <c r="V52" s="56" t="n">
        <f aca="false">IF($B52&lt;=V$2,IF($C52&gt;=V$2,$D52,0),0)</f>
        <v>0</v>
      </c>
      <c r="W52" s="56" t="n">
        <f aca="false">IF($B52&lt;=W$2,IF($C52&gt;=W$2,$D52,0),0)</f>
        <v>0</v>
      </c>
      <c r="X52" s="56" t="n">
        <f aca="false">IF($B52&lt;=X$2,IF($C52&gt;=X$2,$D52,0),0)</f>
        <v>0</v>
      </c>
      <c r="Y52" s="56" t="n">
        <f aca="false">IF($B52&lt;=Y$2,IF($C52&gt;=Y$2,$D52,0),0)</f>
        <v>0</v>
      </c>
      <c r="Z52" s="56" t="n">
        <f aca="false">IF($B52&lt;=Z$2,IF($C52&gt;=Z$2,$D52,0),0)</f>
        <v>0</v>
      </c>
      <c r="AA52" s="56" t="n">
        <f aca="false">IF($B52&lt;=AA$2,IF($C52&gt;=AA$2,$D52,0),0)</f>
        <v>0</v>
      </c>
      <c r="AB52" s="56" t="n">
        <f aca="false">IF($B52&lt;=AB$2,IF($C52&gt;=AB$2,$D52,0),0)</f>
        <v>0</v>
      </c>
      <c r="AC52" s="56" t="n">
        <f aca="false">IF($B52&lt;=AC$2,IF($C52&gt;=AC$2,$D52,0),0)</f>
        <v>0</v>
      </c>
      <c r="AD52" s="56" t="n">
        <f aca="false">IF($B52&lt;=AD$2,IF($C52&gt;=AD$2,$D52,0),0)</f>
        <v>0</v>
      </c>
      <c r="AE52" s="56" t="n">
        <f aca="false">IF($B52&lt;=AE$2,IF($C52&gt;=AE$2,$D52,0),0)</f>
        <v>0</v>
      </c>
      <c r="AF52" s="56" t="n">
        <f aca="false">IF($B52&lt;=AF$2,IF($C52&gt;=AF$2,$D52,0),0)</f>
        <v>0</v>
      </c>
      <c r="AG52" s="56" t="n">
        <f aca="false">IF($B52&lt;=AG$2,IF($C52&gt;=AG$2,$D52,0),0)</f>
        <v>0</v>
      </c>
      <c r="AH52" s="56" t="n">
        <f aca="false">IF($B52&lt;=AH$2,IF($C52&gt;=AH$2,$D52,0),0)</f>
        <v>0</v>
      </c>
      <c r="AI52" s="56" t="n">
        <f aca="false">IF($B52&lt;=AI$2,IF($C52&gt;=AI$2,$D52,0),0)</f>
        <v>0</v>
      </c>
      <c r="AJ52" s="56" t="n">
        <f aca="false">IF($B52&lt;=AJ$2,IF($C52&gt;=AJ$2,$D52,0),0)</f>
        <v>0</v>
      </c>
      <c r="AK52" s="56" t="n">
        <f aca="false">IF($B52&lt;=AK$2,IF($C52&gt;=AK$2,$D52,0),0)</f>
        <v>0</v>
      </c>
      <c r="AL52" s="56" t="n">
        <f aca="false">IF($B52&lt;=AL$2,IF($C52&gt;=AL$2,$D52,0),0)</f>
        <v>0</v>
      </c>
      <c r="AM52" s="56" t="n">
        <f aca="false">IF($B52&lt;=AM$2,IF($C52&gt;=AM$2,$D52,0),0)</f>
        <v>0</v>
      </c>
      <c r="AN52" s="56" t="n">
        <f aca="false">IF($B52&lt;=AN$2,IF($C52&gt;=AN$2,$D52,0),0)</f>
        <v>0</v>
      </c>
      <c r="AO52" s="56" t="n">
        <f aca="false">IF($B52&lt;=AO$2,IF($C52&gt;=AO$2,$D52,0),0)</f>
        <v>0</v>
      </c>
      <c r="AP52" s="56" t="n">
        <f aca="false">IF($B52&lt;=AP$2,IF($C52&gt;=AP$2,$D52,0),0)</f>
        <v>0</v>
      </c>
      <c r="AQ52" s="56" t="n">
        <f aca="false">IF($B52&lt;=AQ$2,IF($C52&gt;=AQ$2,$D52,0),0)</f>
        <v>0</v>
      </c>
      <c r="AR52" s="56" t="n">
        <f aca="false">IF($B52&lt;=AR$2,IF($C52&gt;=AR$2,$D52,0),0)</f>
        <v>0</v>
      </c>
      <c r="AS52" s="56" t="n">
        <f aca="false">IF($B52&lt;=AS$2,IF($C52&gt;=AS$2,$D52,0),0)</f>
        <v>0</v>
      </c>
      <c r="AT52" s="56" t="n">
        <f aca="false">IF($B52&lt;=AT$2,IF($C52&gt;=AT$2,$D52,0),0)</f>
        <v>0</v>
      </c>
      <c r="AU52" s="56" t="n">
        <f aca="false">IF($B52&lt;=AU$2,IF($C52&gt;=AU$2,$D52,0),0)</f>
        <v>0</v>
      </c>
      <c r="AV52" s="56" t="n">
        <f aca="false">IF($B52&lt;=AV$2,IF($C52&gt;=AV$2,$D52,0),0)</f>
        <v>0</v>
      </c>
      <c r="AW52" s="56" t="n">
        <f aca="false">IF($B52&lt;=AW$2,IF($C52&gt;=AW$2,$D52,0),0)</f>
        <v>0</v>
      </c>
      <c r="AX52" s="56" t="n">
        <f aca="false">IF($B52&lt;=AX$2,IF($C52&gt;=AX$2,$D52,0),0)</f>
        <v>0</v>
      </c>
      <c r="AY52" s="56" t="n">
        <f aca="false">IF($B52&lt;=AY$2,IF($C52&gt;=AY$2,$D52,0),0)</f>
        <v>0</v>
      </c>
      <c r="AZ52" s="56" t="n">
        <f aca="false">IF($B52&lt;=AZ$2,IF($C52&gt;=AZ$2,$D52,0),0)</f>
        <v>0</v>
      </c>
      <c r="BA52" s="56" t="n">
        <f aca="false">IF($B52&lt;=BA$2,IF($C52&gt;=BA$2,$D52,0),0)</f>
        <v>0</v>
      </c>
      <c r="BB52" s="56" t="n">
        <f aca="false">IF($B52&lt;=BB$2,IF($C52&gt;=BB$2,$D52,0),0)</f>
        <v>0</v>
      </c>
      <c r="BC52" s="56" t="n">
        <f aca="false">IF($B52&lt;=BC$2,IF($C52&gt;=BC$2,$D52,0),0)</f>
        <v>0</v>
      </c>
      <c r="BD52" s="56" t="n">
        <f aca="false">IF($B52&lt;=BD$2,IF($C52&gt;=BD$2,$D52,0),0)</f>
        <v>0</v>
      </c>
      <c r="BE52" s="56" t="n">
        <f aca="false">IF($B52&lt;=BE$2,IF($C52&gt;=BE$2,$D52,0),0)</f>
        <v>0</v>
      </c>
      <c r="BF52" s="56" t="n">
        <f aca="false">IF($B52&lt;=BF$2,IF($C52&gt;=BF$2,$D52,0),0)</f>
        <v>0</v>
      </c>
      <c r="BG52" s="56" t="n">
        <f aca="false">IF($B52&lt;=BG$2,IF($C52&gt;=BG$2,$D52,0),0)</f>
        <v>0</v>
      </c>
      <c r="BH52" s="56" t="n">
        <f aca="false">IF($B52&lt;=BH$2,IF($C52&gt;=BH$2,$D52,0),0)</f>
        <v>0</v>
      </c>
      <c r="BI52" s="56" t="n">
        <f aca="false">IF($B52&lt;=BI$2,IF($C52&gt;=BI$2,$D52,0),0)</f>
        <v>0</v>
      </c>
      <c r="BJ52" s="56" t="n">
        <f aca="false">IF($B52&lt;=BJ$2,IF($C52&gt;=BJ$2,$D52,0),0)</f>
        <v>0</v>
      </c>
      <c r="BK52" s="56" t="n">
        <f aca="false">IF($B52&lt;=BK$2,IF($C52&gt;=BK$2,$D52,0),0)</f>
        <v>0</v>
      </c>
      <c r="BL52" s="56" t="n">
        <f aca="false">IF($B52&lt;=BL$2,IF($C52&gt;=BL$2,$D52,0),0)</f>
        <v>0</v>
      </c>
      <c r="BM52" s="56" t="n">
        <f aca="false">IF($B52&lt;=BM$2,IF($C52&gt;=BM$2,$D52,0),0)</f>
        <v>0</v>
      </c>
      <c r="BN52" s="56" t="n">
        <f aca="false">IF($B52&lt;=BN$2,IF($C52&gt;=BN$2,$D52,0),0)</f>
        <v>0</v>
      </c>
      <c r="BO52" s="56" t="n">
        <f aca="false">IF($B52&lt;=BO$2,IF($C52&gt;=BO$2,$D52,0),0)</f>
        <v>0</v>
      </c>
      <c r="BP52" s="56" t="n">
        <f aca="false">IF($B52&lt;=BP$2,IF($C52&gt;=BP$2,$D52,0),0)</f>
        <v>0</v>
      </c>
      <c r="BQ52" s="56" t="n">
        <f aca="false">IF($B52&lt;=BQ$2,IF($C52&gt;=BQ$2,$D52,0),0)</f>
        <v>0</v>
      </c>
      <c r="BR52" s="56" t="n">
        <f aca="false">IF($B52&lt;=BR$2,IF($C52&gt;=BR$2,$D52,0),0)</f>
        <v>0</v>
      </c>
      <c r="BS52" s="56" t="n">
        <f aca="false">IF($B52&lt;=BS$2,IF($C52&gt;=BS$2,$D52,0),0)</f>
        <v>0</v>
      </c>
      <c r="BT52" s="56" t="n">
        <f aca="false">IF($B52&lt;=BT$2,IF($C52&gt;=BT$2,$D52,0),0)</f>
        <v>0</v>
      </c>
      <c r="BU52" s="56" t="n">
        <f aca="false">IF($B52&lt;=BU$2,IF($C52&gt;=BU$2,$D52,0),0)</f>
        <v>0</v>
      </c>
      <c r="BV52" s="56" t="n">
        <f aca="false">IF($B52&lt;=BV$2,IF($C52&gt;=BV$2,$D52,0),0)</f>
        <v>0</v>
      </c>
    </row>
    <row r="53" customFormat="false" ht="12.75" hidden="false" customHeight="false" outlineLevel="0" collapsed="false">
      <c r="B53" s="51" t="n">
        <v>36708</v>
      </c>
      <c r="C53" s="51" t="n">
        <v>36738</v>
      </c>
      <c r="E53" s="53" t="n">
        <v>4.05</v>
      </c>
      <c r="F53" s="27" t="s">
        <v>130</v>
      </c>
      <c r="H53" s="65" t="n">
        <f aca="false">((I53-E53)*SUM(L53:AV53)*10000)</f>
        <v>0</v>
      </c>
      <c r="I53" s="53" t="n">
        <v>4.05</v>
      </c>
      <c r="J53" s="27" t="s">
        <v>59</v>
      </c>
      <c r="K53" s="27" t="n">
        <f aca="false">IF(I53=1,0,G53)</f>
        <v>0</v>
      </c>
      <c r="L53" s="56" t="n">
        <f aca="false">IF($B53&lt;=L$2,IF($C53&gt;=L$2,$D53,0),0)</f>
        <v>0</v>
      </c>
      <c r="M53" s="56" t="n">
        <f aca="false">IF($B53&lt;=M$2,IF($C53&gt;=M$2,$D53,0),0)</f>
        <v>0</v>
      </c>
      <c r="N53" s="56" t="n">
        <f aca="false">IF($B53&lt;=N$2,IF($C53&gt;=N$2,$D53,0),0)</f>
        <v>0</v>
      </c>
      <c r="O53" s="56" t="n">
        <f aca="false">IF($B53&lt;=O$2,IF($C53&gt;=O$2,$D53,0),0)</f>
        <v>0</v>
      </c>
      <c r="P53" s="56" t="n">
        <f aca="false">IF($B53&lt;=P$2,IF($C53&gt;=P$2,$D53,0),0)</f>
        <v>0</v>
      </c>
      <c r="Q53" s="56" t="n">
        <f aca="false">IF($B53&lt;=Q$2,IF($C53&gt;=Q$2,$D53,0),0)</f>
        <v>0</v>
      </c>
      <c r="R53" s="56" t="n">
        <f aca="false">IF($B53&lt;=R$2,IF($C53&gt;=R$2,$D53,0),0)</f>
        <v>0</v>
      </c>
      <c r="S53" s="56" t="n">
        <f aca="false">IF($B53&lt;=S$2,IF($C53&gt;=S$2,$D53,0),0)</f>
        <v>0</v>
      </c>
      <c r="T53" s="56" t="n">
        <f aca="false">IF($B53&lt;=T$2,IF($C53&gt;=T$2,$D53,0),0)</f>
        <v>0</v>
      </c>
      <c r="U53" s="56" t="n">
        <f aca="false">IF($B53&lt;=U$2,IF($C53&gt;=U$2,$D53,0),0)</f>
        <v>0</v>
      </c>
      <c r="V53" s="56" t="n">
        <f aca="false">IF($B53&lt;=V$2,IF($C53&gt;=V$2,$D53,0),0)</f>
        <v>0</v>
      </c>
      <c r="W53" s="56" t="n">
        <f aca="false">IF($B53&lt;=W$2,IF($C53&gt;=W$2,$D53,0),0)</f>
        <v>0</v>
      </c>
      <c r="X53" s="56" t="n">
        <f aca="false">IF($B53&lt;=X$2,IF($C53&gt;=X$2,$D53,0),0)</f>
        <v>0</v>
      </c>
      <c r="Y53" s="56" t="n">
        <f aca="false">IF($B53&lt;=Y$2,IF($C53&gt;=Y$2,$D53,0),0)</f>
        <v>0</v>
      </c>
      <c r="Z53" s="56" t="n">
        <f aca="false">IF($B53&lt;=Z$2,IF($C53&gt;=Z$2,$D53,0),0)</f>
        <v>0</v>
      </c>
      <c r="AA53" s="56" t="n">
        <f aca="false">IF($B53&lt;=AA$2,IF($C53&gt;=AA$2,$D53,0),0)</f>
        <v>0</v>
      </c>
      <c r="AB53" s="56" t="n">
        <f aca="false">IF($B53&lt;=AB$2,IF($C53&gt;=AB$2,$D53,0),0)</f>
        <v>0</v>
      </c>
      <c r="AC53" s="56" t="n">
        <f aca="false">IF($B53&lt;=AC$2,IF($C53&gt;=AC$2,$D53,0),0)</f>
        <v>0</v>
      </c>
      <c r="AD53" s="56" t="n">
        <f aca="false">IF($B53&lt;=AD$2,IF($C53&gt;=AD$2,$D53,0),0)</f>
        <v>0</v>
      </c>
      <c r="AE53" s="56" t="n">
        <f aca="false">IF($B53&lt;=AE$2,IF($C53&gt;=AE$2,$D53,0),0)</f>
        <v>0</v>
      </c>
      <c r="AF53" s="56" t="n">
        <f aca="false">IF($B53&lt;=AF$2,IF($C53&gt;=AF$2,$D53,0),0)</f>
        <v>0</v>
      </c>
      <c r="AG53" s="56" t="n">
        <f aca="false">IF($B53&lt;=AG$2,IF($C53&gt;=AG$2,$D53,0),0)</f>
        <v>0</v>
      </c>
      <c r="AH53" s="56" t="n">
        <f aca="false">IF($B53&lt;=AH$2,IF($C53&gt;=AH$2,$D53,0),0)</f>
        <v>0</v>
      </c>
      <c r="AI53" s="56" t="n">
        <f aca="false">IF($B53&lt;=AI$2,IF($C53&gt;=AI$2,$D53,0),0)</f>
        <v>0</v>
      </c>
      <c r="AJ53" s="56" t="n">
        <f aca="false">IF($B53&lt;=AJ$2,IF($C53&gt;=AJ$2,$D53,0),0)</f>
        <v>0</v>
      </c>
      <c r="AK53" s="56" t="n">
        <f aca="false">IF($B53&lt;=AK$2,IF($C53&gt;=AK$2,$D53,0),0)</f>
        <v>0</v>
      </c>
      <c r="AL53" s="56" t="n">
        <f aca="false">IF($B53&lt;=AL$2,IF($C53&gt;=AL$2,$D53,0),0)</f>
        <v>0</v>
      </c>
      <c r="AM53" s="56" t="n">
        <f aca="false">IF($B53&lt;=AM$2,IF($C53&gt;=AM$2,$D53,0),0)</f>
        <v>0</v>
      </c>
      <c r="AN53" s="56" t="n">
        <f aca="false">IF($B53&lt;=AN$2,IF($C53&gt;=AN$2,$D53,0),0)</f>
        <v>0</v>
      </c>
      <c r="AO53" s="56" t="n">
        <f aca="false">IF($B53&lt;=AO$2,IF($C53&gt;=AO$2,$D53,0),0)</f>
        <v>0</v>
      </c>
      <c r="AP53" s="56" t="n">
        <f aca="false">IF($B53&lt;=AP$2,IF($C53&gt;=AP$2,$D53,0),0)</f>
        <v>0</v>
      </c>
      <c r="AQ53" s="56" t="n">
        <f aca="false">IF($B53&lt;=AQ$2,IF($C53&gt;=AQ$2,$D53,0),0)</f>
        <v>0</v>
      </c>
      <c r="AR53" s="56" t="n">
        <f aca="false">IF($B53&lt;=AR$2,IF($C53&gt;=AR$2,$D53,0),0)</f>
        <v>0</v>
      </c>
      <c r="AS53" s="56" t="n">
        <f aca="false">IF($B53&lt;=AS$2,IF($C53&gt;=AS$2,$D53,0),0)</f>
        <v>0</v>
      </c>
      <c r="AT53" s="56" t="n">
        <f aca="false">IF($B53&lt;=AT$2,IF($C53&gt;=AT$2,$D53,0),0)</f>
        <v>0</v>
      </c>
      <c r="AU53" s="56" t="n">
        <f aca="false">IF($B53&lt;=AU$2,IF($C53&gt;=AU$2,$D53,0),0)</f>
        <v>0</v>
      </c>
      <c r="AV53" s="56" t="n">
        <f aca="false">IF($B53&lt;=AV$2,IF($C53&gt;=AV$2,$D53,0),0)</f>
        <v>0</v>
      </c>
      <c r="AW53" s="56" t="n">
        <f aca="false">IF($B53&lt;=AW$2,IF($C53&gt;=AW$2,$D53,0),0)</f>
        <v>0</v>
      </c>
      <c r="AX53" s="56" t="n">
        <f aca="false">IF($B53&lt;=AX$2,IF($C53&gt;=AX$2,$D53,0),0)</f>
        <v>0</v>
      </c>
      <c r="AY53" s="56" t="n">
        <f aca="false">IF($B53&lt;=AY$2,IF($C53&gt;=AY$2,$D53,0),0)</f>
        <v>0</v>
      </c>
      <c r="AZ53" s="56" t="n">
        <f aca="false">IF($B53&lt;=AZ$2,IF($C53&gt;=AZ$2,$D53,0),0)</f>
        <v>0</v>
      </c>
      <c r="BA53" s="56" t="n">
        <f aca="false">IF($B53&lt;=BA$2,IF($C53&gt;=BA$2,$D53,0),0)</f>
        <v>0</v>
      </c>
      <c r="BB53" s="56" t="n">
        <f aca="false">IF($B53&lt;=BB$2,IF($C53&gt;=BB$2,$D53,0),0)</f>
        <v>0</v>
      </c>
      <c r="BC53" s="56" t="n">
        <f aca="false">IF($B53&lt;=BC$2,IF($C53&gt;=BC$2,$D53,0),0)</f>
        <v>0</v>
      </c>
      <c r="BD53" s="56" t="n">
        <f aca="false">IF($B53&lt;=BD$2,IF($C53&gt;=BD$2,$D53,0),0)</f>
        <v>0</v>
      </c>
      <c r="BE53" s="56" t="n">
        <f aca="false">IF($B53&lt;=BE$2,IF($C53&gt;=BE$2,$D53,0),0)</f>
        <v>0</v>
      </c>
      <c r="BF53" s="56" t="n">
        <f aca="false">IF($B53&lt;=BF$2,IF($C53&gt;=BF$2,$D53,0),0)</f>
        <v>0</v>
      </c>
      <c r="BG53" s="56" t="n">
        <f aca="false">IF($B53&lt;=BG$2,IF($C53&gt;=BG$2,$D53,0),0)</f>
        <v>0</v>
      </c>
      <c r="BH53" s="56" t="n">
        <f aca="false">IF($B53&lt;=BH$2,IF($C53&gt;=BH$2,$D53,0),0)</f>
        <v>0</v>
      </c>
      <c r="BI53" s="56" t="n">
        <f aca="false">IF($B53&lt;=BI$2,IF($C53&gt;=BI$2,$D53,0),0)</f>
        <v>0</v>
      </c>
      <c r="BJ53" s="56" t="n">
        <f aca="false">IF($B53&lt;=BJ$2,IF($C53&gt;=BJ$2,$D53,0),0)</f>
        <v>0</v>
      </c>
      <c r="BK53" s="56" t="n">
        <f aca="false">IF($B53&lt;=BK$2,IF($C53&gt;=BK$2,$D53,0),0)</f>
        <v>0</v>
      </c>
      <c r="BL53" s="56" t="n">
        <f aca="false">IF($B53&lt;=BL$2,IF($C53&gt;=BL$2,$D53,0),0)</f>
        <v>0</v>
      </c>
      <c r="BM53" s="56" t="n">
        <f aca="false">IF($B53&lt;=BM$2,IF($C53&gt;=BM$2,$D53,0),0)</f>
        <v>0</v>
      </c>
      <c r="BN53" s="56" t="n">
        <f aca="false">IF($B53&lt;=BN$2,IF($C53&gt;=BN$2,$D53,0),0)</f>
        <v>0</v>
      </c>
      <c r="BO53" s="56" t="n">
        <f aca="false">IF($B53&lt;=BO$2,IF($C53&gt;=BO$2,$D53,0),0)</f>
        <v>0</v>
      </c>
      <c r="BP53" s="56" t="n">
        <f aca="false">IF($B53&lt;=BP$2,IF($C53&gt;=BP$2,$D53,0),0)</f>
        <v>0</v>
      </c>
      <c r="BQ53" s="56" t="n">
        <f aca="false">IF($B53&lt;=BQ$2,IF($C53&gt;=BQ$2,$D53,0),0)</f>
        <v>0</v>
      </c>
      <c r="BR53" s="56" t="n">
        <f aca="false">IF($B53&lt;=BR$2,IF($C53&gt;=BR$2,$D53,0),0)</f>
        <v>0</v>
      </c>
      <c r="BS53" s="56" t="n">
        <f aca="false">IF($B53&lt;=BS$2,IF($C53&gt;=BS$2,$D53,0),0)</f>
        <v>0</v>
      </c>
      <c r="BT53" s="56" t="n">
        <f aca="false">IF($B53&lt;=BT$2,IF($C53&gt;=BT$2,$D53,0),0)</f>
        <v>0</v>
      </c>
      <c r="BU53" s="56" t="n">
        <f aca="false">IF($B53&lt;=BU$2,IF($C53&gt;=BU$2,$D53,0),0)</f>
        <v>0</v>
      </c>
      <c r="BV53" s="56" t="n">
        <f aca="false">IF($B53&lt;=BV$2,IF($C53&gt;=BV$2,$D53,0),0)</f>
        <v>0</v>
      </c>
    </row>
    <row r="54" customFormat="false" ht="12.75" hidden="false" customHeight="false" outlineLevel="0" collapsed="false">
      <c r="B54" s="51" t="n">
        <v>36708</v>
      </c>
      <c r="C54" s="51" t="n">
        <v>36738</v>
      </c>
      <c r="E54" s="53" t="n">
        <v>4.03</v>
      </c>
      <c r="F54" s="27" t="s">
        <v>130</v>
      </c>
      <c r="H54" s="65" t="n">
        <f aca="false">((I54-E54)*SUM(L54:AV54)*10000)</f>
        <v>0</v>
      </c>
      <c r="I54" s="53" t="n">
        <v>4.05</v>
      </c>
      <c r="J54" s="27" t="s">
        <v>59</v>
      </c>
      <c r="K54" s="27" t="n">
        <f aca="false">IF(I54=1,0,G54)</f>
        <v>0</v>
      </c>
      <c r="L54" s="56" t="n">
        <f aca="false">IF($B54&lt;=L$2,IF($C54&gt;=L$2,$D54,0),0)</f>
        <v>0</v>
      </c>
      <c r="M54" s="56" t="n">
        <f aca="false">IF($B54&lt;=M$2,IF($C54&gt;=M$2,$D54,0),0)</f>
        <v>0</v>
      </c>
      <c r="N54" s="56" t="n">
        <f aca="false">IF($B54&lt;=N$2,IF($C54&gt;=N$2,$D54,0),0)</f>
        <v>0</v>
      </c>
      <c r="O54" s="56" t="n">
        <f aca="false">IF($B54&lt;=O$2,IF($C54&gt;=O$2,$D54,0),0)</f>
        <v>0</v>
      </c>
      <c r="P54" s="56" t="n">
        <f aca="false">IF($B54&lt;=P$2,IF($C54&gt;=P$2,$D54,0),0)</f>
        <v>0</v>
      </c>
      <c r="Q54" s="56" t="n">
        <f aca="false">IF($B54&lt;=Q$2,IF($C54&gt;=Q$2,$D54,0),0)</f>
        <v>0</v>
      </c>
      <c r="R54" s="56" t="n">
        <f aca="false">IF($B54&lt;=R$2,IF($C54&gt;=R$2,$D54,0),0)</f>
        <v>0</v>
      </c>
      <c r="S54" s="56" t="n">
        <f aca="false">IF($B54&lt;=S$2,IF($C54&gt;=S$2,$D54,0),0)</f>
        <v>0</v>
      </c>
      <c r="T54" s="56" t="n">
        <f aca="false">IF($B54&lt;=T$2,IF($C54&gt;=T$2,$D54,0),0)</f>
        <v>0</v>
      </c>
      <c r="U54" s="56" t="n">
        <f aca="false">IF($B54&lt;=U$2,IF($C54&gt;=U$2,$D54,0),0)</f>
        <v>0</v>
      </c>
      <c r="V54" s="56" t="n">
        <f aca="false">IF($B54&lt;=V$2,IF($C54&gt;=V$2,$D54,0),0)</f>
        <v>0</v>
      </c>
      <c r="W54" s="56" t="n">
        <f aca="false">IF($B54&lt;=W$2,IF($C54&gt;=W$2,$D54,0),0)</f>
        <v>0</v>
      </c>
      <c r="X54" s="56" t="n">
        <f aca="false">IF($B54&lt;=X$2,IF($C54&gt;=X$2,$D54,0),0)</f>
        <v>0</v>
      </c>
      <c r="Y54" s="56" t="n">
        <f aca="false">IF($B54&lt;=Y$2,IF($C54&gt;=Y$2,$D54,0),0)</f>
        <v>0</v>
      </c>
      <c r="Z54" s="56" t="n">
        <f aca="false">IF($B54&lt;=Z$2,IF($C54&gt;=Z$2,$D54,0),0)</f>
        <v>0</v>
      </c>
      <c r="AA54" s="56" t="n">
        <f aca="false">IF($B54&lt;=AA$2,IF($C54&gt;=AA$2,$D54,0),0)</f>
        <v>0</v>
      </c>
      <c r="AB54" s="56" t="n">
        <f aca="false">IF($B54&lt;=AB$2,IF($C54&gt;=AB$2,$D54,0),0)</f>
        <v>0</v>
      </c>
      <c r="AC54" s="56" t="n">
        <f aca="false">IF($B54&lt;=AC$2,IF($C54&gt;=AC$2,$D54,0),0)</f>
        <v>0</v>
      </c>
      <c r="AD54" s="56" t="n">
        <f aca="false">IF($B54&lt;=AD$2,IF($C54&gt;=AD$2,$D54,0),0)</f>
        <v>0</v>
      </c>
      <c r="AE54" s="56" t="n">
        <f aca="false">IF($B54&lt;=AE$2,IF($C54&gt;=AE$2,$D54,0),0)</f>
        <v>0</v>
      </c>
      <c r="AF54" s="56" t="n">
        <f aca="false">IF($B54&lt;=AF$2,IF($C54&gt;=AF$2,$D54,0),0)</f>
        <v>0</v>
      </c>
      <c r="AG54" s="56" t="n">
        <f aca="false">IF($B54&lt;=AG$2,IF($C54&gt;=AG$2,$D54,0),0)</f>
        <v>0</v>
      </c>
      <c r="AH54" s="56" t="n">
        <f aca="false">IF($B54&lt;=AH$2,IF($C54&gt;=AH$2,$D54,0),0)</f>
        <v>0</v>
      </c>
      <c r="AI54" s="56" t="n">
        <f aca="false">IF($B54&lt;=AI$2,IF($C54&gt;=AI$2,$D54,0),0)</f>
        <v>0</v>
      </c>
      <c r="AJ54" s="56" t="n">
        <f aca="false">IF($B54&lt;=AJ$2,IF($C54&gt;=AJ$2,$D54,0),0)</f>
        <v>0</v>
      </c>
      <c r="AK54" s="56" t="n">
        <f aca="false">IF($B54&lt;=AK$2,IF($C54&gt;=AK$2,$D54,0),0)</f>
        <v>0</v>
      </c>
      <c r="AL54" s="56" t="n">
        <f aca="false">IF($B54&lt;=AL$2,IF($C54&gt;=AL$2,$D54,0),0)</f>
        <v>0</v>
      </c>
      <c r="AM54" s="56" t="n">
        <f aca="false">IF($B54&lt;=AM$2,IF($C54&gt;=AM$2,$D54,0),0)</f>
        <v>0</v>
      </c>
      <c r="AN54" s="56" t="n">
        <f aca="false">IF($B54&lt;=AN$2,IF($C54&gt;=AN$2,$D54,0),0)</f>
        <v>0</v>
      </c>
      <c r="AO54" s="56" t="n">
        <f aca="false">IF($B54&lt;=AO$2,IF($C54&gt;=AO$2,$D54,0),0)</f>
        <v>0</v>
      </c>
      <c r="AP54" s="56" t="n">
        <f aca="false">IF($B54&lt;=AP$2,IF($C54&gt;=AP$2,$D54,0),0)</f>
        <v>0</v>
      </c>
      <c r="AQ54" s="56" t="n">
        <f aca="false">IF($B54&lt;=AQ$2,IF($C54&gt;=AQ$2,$D54,0),0)</f>
        <v>0</v>
      </c>
      <c r="AR54" s="56" t="n">
        <f aca="false">IF($B54&lt;=AR$2,IF($C54&gt;=AR$2,$D54,0),0)</f>
        <v>0</v>
      </c>
      <c r="AS54" s="56" t="n">
        <f aca="false">IF($B54&lt;=AS$2,IF($C54&gt;=AS$2,$D54,0),0)</f>
        <v>0</v>
      </c>
      <c r="AT54" s="56" t="n">
        <f aca="false">IF($B54&lt;=AT$2,IF($C54&gt;=AT$2,$D54,0),0)</f>
        <v>0</v>
      </c>
      <c r="AU54" s="56" t="n">
        <f aca="false">IF($B54&lt;=AU$2,IF($C54&gt;=AU$2,$D54,0),0)</f>
        <v>0</v>
      </c>
      <c r="AV54" s="56" t="n">
        <f aca="false">IF($B54&lt;=AV$2,IF($C54&gt;=AV$2,$D54,0),0)</f>
        <v>0</v>
      </c>
      <c r="AW54" s="56" t="n">
        <f aca="false">IF($B54&lt;=AW$2,IF($C54&gt;=AW$2,$D54,0),0)</f>
        <v>0</v>
      </c>
      <c r="AX54" s="56" t="n">
        <f aca="false">IF($B54&lt;=AX$2,IF($C54&gt;=AX$2,$D54,0),0)</f>
        <v>0</v>
      </c>
      <c r="AY54" s="56" t="n">
        <f aca="false">IF($B54&lt;=AY$2,IF($C54&gt;=AY$2,$D54,0),0)</f>
        <v>0</v>
      </c>
      <c r="AZ54" s="56" t="n">
        <f aca="false">IF($B54&lt;=AZ$2,IF($C54&gt;=AZ$2,$D54,0),0)</f>
        <v>0</v>
      </c>
      <c r="BA54" s="56" t="n">
        <f aca="false">IF($B54&lt;=BA$2,IF($C54&gt;=BA$2,$D54,0),0)</f>
        <v>0</v>
      </c>
      <c r="BB54" s="56" t="n">
        <f aca="false">IF($B54&lt;=BB$2,IF($C54&gt;=BB$2,$D54,0),0)</f>
        <v>0</v>
      </c>
      <c r="BC54" s="56" t="n">
        <f aca="false">IF($B54&lt;=BC$2,IF($C54&gt;=BC$2,$D54,0),0)</f>
        <v>0</v>
      </c>
      <c r="BD54" s="56" t="n">
        <f aca="false">IF($B54&lt;=BD$2,IF($C54&gt;=BD$2,$D54,0),0)</f>
        <v>0</v>
      </c>
      <c r="BE54" s="56" t="n">
        <f aca="false">IF($B54&lt;=BE$2,IF($C54&gt;=BE$2,$D54,0),0)</f>
        <v>0</v>
      </c>
      <c r="BF54" s="56" t="n">
        <f aca="false">IF($B54&lt;=BF$2,IF($C54&gt;=BF$2,$D54,0),0)</f>
        <v>0</v>
      </c>
      <c r="BG54" s="56" t="n">
        <f aca="false">IF($B54&lt;=BG$2,IF($C54&gt;=BG$2,$D54,0),0)</f>
        <v>0</v>
      </c>
      <c r="BH54" s="56" t="n">
        <f aca="false">IF($B54&lt;=BH$2,IF($C54&gt;=BH$2,$D54,0),0)</f>
        <v>0</v>
      </c>
      <c r="BI54" s="56" t="n">
        <f aca="false">IF($B54&lt;=BI$2,IF($C54&gt;=BI$2,$D54,0),0)</f>
        <v>0</v>
      </c>
      <c r="BJ54" s="56" t="n">
        <f aca="false">IF($B54&lt;=BJ$2,IF($C54&gt;=BJ$2,$D54,0),0)</f>
        <v>0</v>
      </c>
      <c r="BK54" s="56" t="n">
        <f aca="false">IF($B54&lt;=BK$2,IF($C54&gt;=BK$2,$D54,0),0)</f>
        <v>0</v>
      </c>
      <c r="BL54" s="56" t="n">
        <f aca="false">IF($B54&lt;=BL$2,IF($C54&gt;=BL$2,$D54,0),0)</f>
        <v>0</v>
      </c>
      <c r="BM54" s="56" t="n">
        <f aca="false">IF($B54&lt;=BM$2,IF($C54&gt;=BM$2,$D54,0),0)</f>
        <v>0</v>
      </c>
      <c r="BN54" s="56" t="n">
        <f aca="false">IF($B54&lt;=BN$2,IF($C54&gt;=BN$2,$D54,0),0)</f>
        <v>0</v>
      </c>
      <c r="BO54" s="56" t="n">
        <f aca="false">IF($B54&lt;=BO$2,IF($C54&gt;=BO$2,$D54,0),0)</f>
        <v>0</v>
      </c>
      <c r="BP54" s="56" t="n">
        <f aca="false">IF($B54&lt;=BP$2,IF($C54&gt;=BP$2,$D54,0),0)</f>
        <v>0</v>
      </c>
      <c r="BQ54" s="56" t="n">
        <f aca="false">IF($B54&lt;=BQ$2,IF($C54&gt;=BQ$2,$D54,0),0)</f>
        <v>0</v>
      </c>
      <c r="BR54" s="56" t="n">
        <f aca="false">IF($B54&lt;=BR$2,IF($C54&gt;=BR$2,$D54,0),0)</f>
        <v>0</v>
      </c>
      <c r="BS54" s="56" t="n">
        <f aca="false">IF($B54&lt;=BS$2,IF($C54&gt;=BS$2,$D54,0),0)</f>
        <v>0</v>
      </c>
      <c r="BT54" s="56" t="n">
        <f aca="false">IF($B54&lt;=BT$2,IF($C54&gt;=BT$2,$D54,0),0)</f>
        <v>0</v>
      </c>
      <c r="BU54" s="56" t="n">
        <f aca="false">IF($B54&lt;=BU$2,IF($C54&gt;=BU$2,$D54,0),0)</f>
        <v>0</v>
      </c>
      <c r="BV54" s="56" t="n">
        <f aca="false">IF($B54&lt;=BV$2,IF($C54&gt;=BV$2,$D54,0),0)</f>
        <v>0</v>
      </c>
    </row>
    <row r="55" customFormat="false" ht="12.75" hidden="false" customHeight="false" outlineLevel="0" collapsed="false">
      <c r="H55" s="65"/>
      <c r="I55" s="53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</row>
    <row r="56" customFormat="false" ht="12.75" hidden="false" customHeight="false" outlineLevel="0" collapsed="false"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</row>
    <row r="57" customFormat="false" ht="12.75" hidden="false" customHeight="false" outlineLevel="0" collapsed="false">
      <c r="A57" s="50" t="n">
        <v>1</v>
      </c>
      <c r="B57" s="51" t="n">
        <v>36982</v>
      </c>
      <c r="C57" s="51" t="n">
        <v>37165</v>
      </c>
      <c r="E57" s="53" t="n">
        <v>0.47</v>
      </c>
      <c r="F57" s="27" t="s">
        <v>134</v>
      </c>
      <c r="G57" s="27" t="s">
        <v>135</v>
      </c>
      <c r="H57" s="65" t="n">
        <f aca="false">((I57-E57)*SUM(L57:AV57)*10000)</f>
        <v>-0</v>
      </c>
      <c r="I57" s="53" t="n">
        <v>-0.72</v>
      </c>
      <c r="K57" s="27" t="str">
        <f aca="false">IF(I57=1,0,G57)</f>
        <v>west</v>
      </c>
      <c r="L57" s="56" t="n">
        <f aca="false">IF($B57&lt;=L$2,IF($C57&gt;=L$2,$D57,0),0)</f>
        <v>0</v>
      </c>
      <c r="M57" s="56" t="n">
        <f aca="false">IF($B57&lt;=M$2,IF($C57&gt;=M$2,$D57,0),0)</f>
        <v>0</v>
      </c>
      <c r="N57" s="56" t="n">
        <f aca="false">IF($B57&lt;=N$2,IF($C57&gt;=N$2,$D57,0),0)</f>
        <v>0</v>
      </c>
      <c r="O57" s="56" t="n">
        <f aca="false">IF($B57&lt;=O$2,IF($C57&gt;=O$2,$D57,0),0)</f>
        <v>0</v>
      </c>
      <c r="P57" s="56" t="n">
        <f aca="false">IF($B57&lt;=P$2,IF($C57&gt;=P$2,$D57,0),0)</f>
        <v>0</v>
      </c>
      <c r="Q57" s="56" t="n">
        <f aca="false">IF($B57&lt;=Q$2,IF($C57&gt;=Q$2,$D57,0),0)</f>
        <v>0</v>
      </c>
      <c r="R57" s="56" t="n">
        <f aca="false">IF($B57&lt;=R$2,IF($C57&gt;=R$2,$D57,0),0)</f>
        <v>0</v>
      </c>
      <c r="S57" s="56" t="n">
        <f aca="false">IF($B57&lt;=S$2,IF($C57&gt;=S$2,$D57,0),0)</f>
        <v>0</v>
      </c>
      <c r="T57" s="56" t="n">
        <f aca="false">IF($B57&lt;=T$2,IF($C57&gt;=T$2,$D57,0),0)</f>
        <v>0</v>
      </c>
      <c r="U57" s="56" t="n">
        <f aca="false">IF($B57&lt;=U$2,IF($C57&gt;=U$2,$D57,0),0)</f>
        <v>0</v>
      </c>
      <c r="V57" s="56" t="n">
        <f aca="false">IF($B57&lt;=V$2,IF($C57&gt;=V$2,$D57,0),0)</f>
        <v>0</v>
      </c>
      <c r="W57" s="56" t="n">
        <f aca="false">IF($B57&lt;=W$2,IF($C57&gt;=W$2,$D57,0),0)</f>
        <v>0</v>
      </c>
      <c r="X57" s="56" t="n">
        <f aca="false">IF($B57&lt;=X$2,IF($C57&gt;=X$2,$D57,0),0)</f>
        <v>0</v>
      </c>
      <c r="Y57" s="56" t="n">
        <f aca="false">IF($B57&lt;=Y$2,IF($C57&gt;=Y$2,$D57,0),0)</f>
        <v>0</v>
      </c>
      <c r="Z57" s="56" t="n">
        <f aca="false">IF($B57&lt;=Z$2,IF($C57&gt;=Z$2,$D57,0),0)</f>
        <v>0</v>
      </c>
      <c r="AA57" s="56" t="n">
        <f aca="false">IF($B57&lt;=AA$2,IF($C57&gt;=AA$2,$D57,0),0)</f>
        <v>0</v>
      </c>
      <c r="AB57" s="56" t="n">
        <f aca="false">IF($B57&lt;=AB$2,IF($C57&gt;=AB$2,$D57,0),0)</f>
        <v>0</v>
      </c>
      <c r="AC57" s="56" t="n">
        <f aca="false">IF($B57&lt;=AC$2,IF($C57&gt;=AC$2,$D57,0),0)</f>
        <v>0</v>
      </c>
      <c r="AD57" s="56" t="n">
        <f aca="false">IF($B57&lt;=AD$2,IF($C57&gt;=AD$2,$D57,0),0)</f>
        <v>0</v>
      </c>
      <c r="AE57" s="56" t="n">
        <f aca="false">IF($B57&lt;=AE$2,IF($C57&gt;=AE$2,$D57,0),0)</f>
        <v>0</v>
      </c>
      <c r="AF57" s="56" t="n">
        <f aca="false">IF($B57&lt;=AF$2,IF($C57&gt;=AF$2,$D57,0),0)</f>
        <v>0</v>
      </c>
      <c r="AG57" s="56" t="n">
        <f aca="false">IF($B57&lt;=AG$2,IF($C57&gt;=AG$2,$D57,0),0)</f>
        <v>0</v>
      </c>
      <c r="AH57" s="56" t="n">
        <f aca="false">IF($B57&lt;=AH$2,IF($C57&gt;=AH$2,$D57,0),0)</f>
        <v>0</v>
      </c>
      <c r="AI57" s="56" t="n">
        <f aca="false">IF($B57&lt;=AI$2,IF($C57&gt;=AI$2,$D57,0),0)</f>
        <v>0</v>
      </c>
      <c r="AJ57" s="56" t="n">
        <f aca="false">IF($B57&lt;=AJ$2,IF($C57&gt;=AJ$2,$D57,0),0)</f>
        <v>0</v>
      </c>
      <c r="AK57" s="56" t="n">
        <f aca="false">IF($B57&lt;=AK$2,IF($C57&gt;=AK$2,$D57,0),0)</f>
        <v>0</v>
      </c>
      <c r="AL57" s="56" t="n">
        <f aca="false">IF($B57&lt;=AL$2,IF($C57&gt;=AL$2,$D57,0),0)</f>
        <v>0</v>
      </c>
      <c r="AM57" s="56" t="n">
        <f aca="false">IF($B57&lt;=AM$2,IF($C57&gt;=AM$2,$D57,0),0)</f>
        <v>0</v>
      </c>
      <c r="AN57" s="56" t="n">
        <f aca="false">IF($B57&lt;=AN$2,IF($C57&gt;=AN$2,$D57,0),0)</f>
        <v>0</v>
      </c>
      <c r="AO57" s="56" t="n">
        <f aca="false">IF($B57&lt;=AO$2,IF($C57&gt;=AO$2,$D57,0),0)</f>
        <v>0</v>
      </c>
      <c r="AP57" s="56" t="n">
        <f aca="false">IF($B57&lt;=AP$2,IF($C57&gt;=AP$2,$D57,0),0)</f>
        <v>0</v>
      </c>
      <c r="AQ57" s="56" t="n">
        <f aca="false">IF($B57&lt;=AQ$2,IF($C57&gt;=AQ$2,$D57,0),0)</f>
        <v>0</v>
      </c>
      <c r="AR57" s="56" t="n">
        <f aca="false">IF($B57&lt;=AR$2,IF($C57&gt;=AR$2,$D57,0),0)</f>
        <v>0</v>
      </c>
      <c r="AS57" s="56" t="n">
        <f aca="false">IF($B57&lt;=AS$2,IF($C57&gt;=AS$2,$D57,0),0)</f>
        <v>0</v>
      </c>
      <c r="AT57" s="56" t="n">
        <f aca="false">IF($B57&lt;=AT$2,IF($C57&gt;=AT$2,$D57,0),0)</f>
        <v>0</v>
      </c>
      <c r="AU57" s="56" t="n">
        <f aca="false">IF($B57&lt;=AU$2,IF($C57&gt;=AU$2,$D57,0),0)</f>
        <v>0</v>
      </c>
      <c r="AV57" s="56" t="n">
        <f aca="false">IF($B57&lt;=AV$2,IF($C57&gt;=AV$2,$D57,0),0)</f>
        <v>0</v>
      </c>
      <c r="AW57" s="56" t="n">
        <f aca="false">IF($B57&lt;=AW$2,IF($C57&gt;=AW$2,$D57,0),0)</f>
        <v>0</v>
      </c>
      <c r="AX57" s="56" t="n">
        <f aca="false">IF($B57&lt;=AX$2,IF($C57&gt;=AX$2,$D57,0),0)</f>
        <v>0</v>
      </c>
      <c r="AY57" s="56" t="n">
        <f aca="false">IF($B57&lt;=AY$2,IF($C57&gt;=AY$2,$D57,0),0)</f>
        <v>0</v>
      </c>
      <c r="AZ57" s="56" t="n">
        <f aca="false">IF($B57&lt;=AZ$2,IF($C57&gt;=AZ$2,$D57,0),0)</f>
        <v>0</v>
      </c>
      <c r="BA57" s="56" t="n">
        <f aca="false">IF($B57&lt;=BA$2,IF($C57&gt;=BA$2,$D57,0),0)</f>
        <v>0</v>
      </c>
      <c r="BB57" s="56" t="n">
        <f aca="false">IF($B57&lt;=BB$2,IF($C57&gt;=BB$2,$D57,0),0)</f>
        <v>0</v>
      </c>
      <c r="BC57" s="56" t="n">
        <f aca="false">IF($B57&lt;=BC$2,IF($C57&gt;=BC$2,$D57,0),0)</f>
        <v>0</v>
      </c>
      <c r="BD57" s="56" t="n">
        <f aca="false">IF($B57&lt;=BD$2,IF($C57&gt;=BD$2,$D57,0),0)</f>
        <v>0</v>
      </c>
      <c r="BE57" s="56" t="n">
        <f aca="false">IF($B57&lt;=BE$2,IF($C57&gt;=BE$2,$D57,0),0)</f>
        <v>0</v>
      </c>
      <c r="BF57" s="56" t="n">
        <f aca="false">IF($B57&lt;=BF$2,IF($C57&gt;=BF$2,$D57,0),0)</f>
        <v>0</v>
      </c>
      <c r="BG57" s="56" t="n">
        <f aca="false">IF($B57&lt;=BG$2,IF($C57&gt;=BG$2,$D57,0),0)</f>
        <v>0</v>
      </c>
      <c r="BH57" s="56" t="n">
        <f aca="false">IF($B57&lt;=BH$2,IF($C57&gt;=BH$2,$D57,0),0)</f>
        <v>0</v>
      </c>
      <c r="BI57" s="56" t="n">
        <f aca="false">IF($B57&lt;=BI$2,IF($C57&gt;=BI$2,$D57,0),0)</f>
        <v>0</v>
      </c>
      <c r="BJ57" s="56" t="n">
        <f aca="false">IF($B57&lt;=BJ$2,IF($C57&gt;=BJ$2,$D57,0),0)</f>
        <v>0</v>
      </c>
      <c r="BK57" s="56" t="n">
        <f aca="false">IF($B57&lt;=BK$2,IF($C57&gt;=BK$2,$D57,0),0)</f>
        <v>0</v>
      </c>
      <c r="BL57" s="56" t="n">
        <f aca="false">IF($B57&lt;=BL$2,IF($C57&gt;=BL$2,$D57,0),0)</f>
        <v>0</v>
      </c>
      <c r="BM57" s="56" t="n">
        <f aca="false">IF($B57&lt;=BM$2,IF($C57&gt;=BM$2,$D57,0),0)</f>
        <v>0</v>
      </c>
      <c r="BN57" s="56" t="n">
        <f aca="false">IF($B57&lt;=BN$2,IF($C57&gt;=BN$2,$D57,0),0)</f>
        <v>0</v>
      </c>
      <c r="BO57" s="56" t="n">
        <f aca="false">IF($B57&lt;=BO$2,IF($C57&gt;=BO$2,$D57,0),0)</f>
        <v>0</v>
      </c>
      <c r="BP57" s="56" t="n">
        <f aca="false">IF($B57&lt;=BP$2,IF($C57&gt;=BP$2,$D57,0),0)</f>
        <v>0</v>
      </c>
      <c r="BQ57" s="56" t="n">
        <f aca="false">IF($B57&lt;=BQ$2,IF($C57&gt;=BQ$2,$D57,0),0)</f>
        <v>0</v>
      </c>
      <c r="BR57" s="56" t="n">
        <f aca="false">IF($B57&lt;=BR$2,IF($C57&gt;=BR$2,$D57,0),0)</f>
        <v>0</v>
      </c>
      <c r="BS57" s="56" t="n">
        <f aca="false">IF($B57&lt;=BS$2,IF($C57&gt;=BS$2,$D57,0),0)</f>
        <v>0</v>
      </c>
      <c r="BT57" s="56" t="n">
        <f aca="false">IF($B57&lt;=BT$2,IF($C57&gt;=BT$2,$D57,0),0)</f>
        <v>0</v>
      </c>
      <c r="BU57" s="56" t="n">
        <f aca="false">IF($B57&lt;=BU$2,IF($C57&gt;=BU$2,$D57,0),0)</f>
        <v>0</v>
      </c>
      <c r="BV57" s="56" t="n">
        <f aca="false">IF($B57&lt;=BV$2,IF($C57&gt;=BV$2,$D57,0),0)</f>
        <v>0</v>
      </c>
    </row>
    <row r="58" customFormat="false" ht="12.75" hidden="false" customHeight="false" outlineLevel="0" collapsed="false">
      <c r="A58" s="50" t="n">
        <v>1</v>
      </c>
      <c r="B58" s="51" t="n">
        <v>36982</v>
      </c>
      <c r="C58" s="51" t="n">
        <v>37165</v>
      </c>
      <c r="E58" s="53" t="n">
        <v>-0.705</v>
      </c>
      <c r="F58" s="27" t="s">
        <v>136</v>
      </c>
      <c r="G58" s="27" t="s">
        <v>135</v>
      </c>
      <c r="H58" s="65" t="n">
        <f aca="false">((I58-E58)*SUM(L58:AV58)*10000)</f>
        <v>0</v>
      </c>
      <c r="I58" s="53" t="n">
        <v>-0.535</v>
      </c>
      <c r="K58" s="27" t="str">
        <f aca="false">IF(I58=1,0,G58)</f>
        <v>west</v>
      </c>
      <c r="L58" s="56" t="n">
        <f aca="false">IF($B58&lt;=L$2,IF($C58&gt;=L$2,$D58,0),0)</f>
        <v>0</v>
      </c>
      <c r="M58" s="56" t="n">
        <f aca="false">IF($B58&lt;=M$2,IF($C58&gt;=M$2,$D58,0),0)</f>
        <v>0</v>
      </c>
      <c r="N58" s="56" t="n">
        <f aca="false">IF($B58&lt;=N$2,IF($C58&gt;=N$2,$D58,0),0)</f>
        <v>0</v>
      </c>
      <c r="O58" s="56" t="n">
        <f aca="false">IF($B58&lt;=O$2,IF($C58&gt;=O$2,$D58,0),0)</f>
        <v>0</v>
      </c>
      <c r="P58" s="56" t="n">
        <f aca="false">IF($B58&lt;=P$2,IF($C58&gt;=P$2,$D58,0),0)</f>
        <v>0</v>
      </c>
      <c r="Q58" s="56" t="n">
        <f aca="false">IF($B58&lt;=Q$2,IF($C58&gt;=Q$2,$D58,0),0)</f>
        <v>0</v>
      </c>
      <c r="R58" s="56" t="n">
        <f aca="false">IF($B58&lt;=R$2,IF($C58&gt;=R$2,$D58,0),0)</f>
        <v>0</v>
      </c>
      <c r="S58" s="56" t="n">
        <f aca="false">IF($B58&lt;=S$2,IF($C58&gt;=S$2,$D58,0),0)</f>
        <v>0</v>
      </c>
      <c r="T58" s="56" t="n">
        <f aca="false">IF($B58&lt;=T$2,IF($C58&gt;=T$2,$D58,0),0)</f>
        <v>0</v>
      </c>
      <c r="U58" s="56" t="n">
        <f aca="false">IF($B58&lt;=U$2,IF($C58&gt;=U$2,$D58,0),0)</f>
        <v>0</v>
      </c>
      <c r="V58" s="56" t="n">
        <f aca="false">IF($B58&lt;=V$2,IF($C58&gt;=V$2,$D58,0),0)</f>
        <v>0</v>
      </c>
      <c r="W58" s="56" t="n">
        <f aca="false">IF($B58&lt;=W$2,IF($C58&gt;=W$2,$D58,0),0)</f>
        <v>0</v>
      </c>
      <c r="X58" s="56" t="n">
        <f aca="false">IF($B58&lt;=X$2,IF($C58&gt;=X$2,$D58,0),0)</f>
        <v>0</v>
      </c>
      <c r="Y58" s="56" t="n">
        <f aca="false">IF($B58&lt;=Y$2,IF($C58&gt;=Y$2,$D58,0),0)</f>
        <v>0</v>
      </c>
      <c r="Z58" s="56" t="n">
        <f aca="false">IF($B58&lt;=Z$2,IF($C58&gt;=Z$2,$D58,0),0)</f>
        <v>0</v>
      </c>
      <c r="AA58" s="56" t="n">
        <f aca="false">IF($B58&lt;=AA$2,IF($C58&gt;=AA$2,$D58,0),0)</f>
        <v>0</v>
      </c>
      <c r="AB58" s="56" t="n">
        <f aca="false">IF($B58&lt;=AB$2,IF($C58&gt;=AB$2,$D58,0),0)</f>
        <v>0</v>
      </c>
      <c r="AC58" s="56" t="n">
        <f aca="false">IF($B58&lt;=AC$2,IF($C58&gt;=AC$2,$D58,0),0)</f>
        <v>0</v>
      </c>
      <c r="AD58" s="56" t="n">
        <f aca="false">IF($B58&lt;=AD$2,IF($C58&gt;=AD$2,$D58,0),0)</f>
        <v>0</v>
      </c>
      <c r="AE58" s="56" t="n">
        <f aca="false">IF($B58&lt;=AE$2,IF($C58&gt;=AE$2,$D58,0),0)</f>
        <v>0</v>
      </c>
      <c r="AF58" s="56" t="n">
        <f aca="false">IF($B58&lt;=AF$2,IF($C58&gt;=AF$2,$D58,0),0)</f>
        <v>0</v>
      </c>
      <c r="AG58" s="56" t="n">
        <f aca="false">IF($B58&lt;=AG$2,IF($C58&gt;=AG$2,$D58,0),0)</f>
        <v>0</v>
      </c>
      <c r="AH58" s="56" t="n">
        <f aca="false">IF($B58&lt;=AH$2,IF($C58&gt;=AH$2,$D58,0),0)</f>
        <v>0</v>
      </c>
      <c r="AI58" s="56" t="n">
        <f aca="false">IF($B58&lt;=AI$2,IF($C58&gt;=AI$2,$D58,0),0)</f>
        <v>0</v>
      </c>
      <c r="AJ58" s="56" t="n">
        <f aca="false">IF($B58&lt;=AJ$2,IF($C58&gt;=AJ$2,$D58,0),0)</f>
        <v>0</v>
      </c>
      <c r="AK58" s="56" t="n">
        <f aca="false">IF($B58&lt;=AK$2,IF($C58&gt;=AK$2,$D58,0),0)</f>
        <v>0</v>
      </c>
      <c r="AL58" s="56" t="n">
        <f aca="false">IF($B58&lt;=AL$2,IF($C58&gt;=AL$2,$D58,0),0)</f>
        <v>0</v>
      </c>
      <c r="AM58" s="56" t="n">
        <f aca="false">IF($B58&lt;=AM$2,IF($C58&gt;=AM$2,$D58,0),0)</f>
        <v>0</v>
      </c>
      <c r="AN58" s="56" t="n">
        <f aca="false">IF($B58&lt;=AN$2,IF($C58&gt;=AN$2,$D58,0),0)</f>
        <v>0</v>
      </c>
      <c r="AO58" s="56" t="n">
        <f aca="false">IF($B58&lt;=AO$2,IF($C58&gt;=AO$2,$D58,0),0)</f>
        <v>0</v>
      </c>
      <c r="AP58" s="56" t="n">
        <f aca="false">IF($B58&lt;=AP$2,IF($C58&gt;=AP$2,$D58,0),0)</f>
        <v>0</v>
      </c>
      <c r="AQ58" s="56" t="n">
        <f aca="false">IF($B58&lt;=AQ$2,IF($C58&gt;=AQ$2,$D58,0),0)</f>
        <v>0</v>
      </c>
      <c r="AR58" s="56" t="n">
        <f aca="false">IF($B58&lt;=AR$2,IF($C58&gt;=AR$2,$D58,0),0)</f>
        <v>0</v>
      </c>
      <c r="AS58" s="56" t="n">
        <f aca="false">IF($B58&lt;=AS$2,IF($C58&gt;=AS$2,$D58,0),0)</f>
        <v>0</v>
      </c>
      <c r="AT58" s="56" t="n">
        <f aca="false">IF($B58&lt;=AT$2,IF($C58&gt;=AT$2,$D58,0),0)</f>
        <v>0</v>
      </c>
      <c r="AU58" s="56" t="n">
        <f aca="false">IF($B58&lt;=AU$2,IF($C58&gt;=AU$2,$D58,0),0)</f>
        <v>0</v>
      </c>
      <c r="AV58" s="56" t="n">
        <f aca="false">IF($B58&lt;=AV$2,IF($C58&gt;=AV$2,$D58,0),0)</f>
        <v>0</v>
      </c>
      <c r="AW58" s="56" t="n">
        <f aca="false">IF($B58&lt;=AW$2,IF($C58&gt;=AW$2,$D58,0),0)</f>
        <v>0</v>
      </c>
      <c r="AX58" s="56" t="n">
        <f aca="false">IF($B58&lt;=AX$2,IF($C58&gt;=AX$2,$D58,0),0)</f>
        <v>0</v>
      </c>
      <c r="AY58" s="56" t="n">
        <f aca="false">IF($B58&lt;=AY$2,IF($C58&gt;=AY$2,$D58,0),0)</f>
        <v>0</v>
      </c>
      <c r="AZ58" s="56" t="n">
        <f aca="false">IF($B58&lt;=AZ$2,IF($C58&gt;=AZ$2,$D58,0),0)</f>
        <v>0</v>
      </c>
      <c r="BA58" s="56" t="n">
        <f aca="false">IF($B58&lt;=BA$2,IF($C58&gt;=BA$2,$D58,0),0)</f>
        <v>0</v>
      </c>
      <c r="BB58" s="56" t="n">
        <f aca="false">IF($B58&lt;=BB$2,IF($C58&gt;=BB$2,$D58,0),0)</f>
        <v>0</v>
      </c>
      <c r="BC58" s="56" t="n">
        <f aca="false">IF($B58&lt;=BC$2,IF($C58&gt;=BC$2,$D58,0),0)</f>
        <v>0</v>
      </c>
      <c r="BD58" s="56" t="n">
        <f aca="false">IF($B58&lt;=BD$2,IF($C58&gt;=BD$2,$D58,0),0)</f>
        <v>0</v>
      </c>
      <c r="BE58" s="56" t="n">
        <f aca="false">IF($B58&lt;=BE$2,IF($C58&gt;=BE$2,$D58,0),0)</f>
        <v>0</v>
      </c>
      <c r="BF58" s="56" t="n">
        <f aca="false">IF($B58&lt;=BF$2,IF($C58&gt;=BF$2,$D58,0),0)</f>
        <v>0</v>
      </c>
      <c r="BG58" s="56" t="n">
        <f aca="false">IF($B58&lt;=BG$2,IF($C58&gt;=BG$2,$D58,0),0)</f>
        <v>0</v>
      </c>
      <c r="BH58" s="56" t="n">
        <f aca="false">IF($B58&lt;=BH$2,IF($C58&gt;=BH$2,$D58,0),0)</f>
        <v>0</v>
      </c>
      <c r="BI58" s="56" t="n">
        <f aca="false">IF($B58&lt;=BI$2,IF($C58&gt;=BI$2,$D58,0),0)</f>
        <v>0</v>
      </c>
      <c r="BJ58" s="56" t="n">
        <f aca="false">IF($B58&lt;=BJ$2,IF($C58&gt;=BJ$2,$D58,0),0)</f>
        <v>0</v>
      </c>
      <c r="BK58" s="56" t="n">
        <f aca="false">IF($B58&lt;=BK$2,IF($C58&gt;=BK$2,$D58,0),0)</f>
        <v>0</v>
      </c>
      <c r="BL58" s="56" t="n">
        <f aca="false">IF($B58&lt;=BL$2,IF($C58&gt;=BL$2,$D58,0),0)</f>
        <v>0</v>
      </c>
      <c r="BM58" s="56" t="n">
        <f aca="false">IF($B58&lt;=BM$2,IF($C58&gt;=BM$2,$D58,0),0)</f>
        <v>0</v>
      </c>
      <c r="BN58" s="56" t="n">
        <f aca="false">IF($B58&lt;=BN$2,IF($C58&gt;=BN$2,$D58,0),0)</f>
        <v>0</v>
      </c>
      <c r="BO58" s="56" t="n">
        <f aca="false">IF($B58&lt;=BO$2,IF($C58&gt;=BO$2,$D58,0),0)</f>
        <v>0</v>
      </c>
      <c r="BP58" s="56" t="n">
        <f aca="false">IF($B58&lt;=BP$2,IF($C58&gt;=BP$2,$D58,0),0)</f>
        <v>0</v>
      </c>
      <c r="BQ58" s="56" t="n">
        <f aca="false">IF($B58&lt;=BQ$2,IF($C58&gt;=BQ$2,$D58,0),0)</f>
        <v>0</v>
      </c>
      <c r="BR58" s="56" t="n">
        <f aca="false">IF($B58&lt;=BR$2,IF($C58&gt;=BR$2,$D58,0),0)</f>
        <v>0</v>
      </c>
      <c r="BS58" s="56" t="n">
        <f aca="false">IF($B58&lt;=BS$2,IF($C58&gt;=BS$2,$D58,0),0)</f>
        <v>0</v>
      </c>
      <c r="BT58" s="56" t="n">
        <f aca="false">IF($B58&lt;=BT$2,IF($C58&gt;=BT$2,$D58,0),0)</f>
        <v>0</v>
      </c>
      <c r="BU58" s="56" t="n">
        <f aca="false">IF($B58&lt;=BU$2,IF($C58&gt;=BU$2,$D58,0),0)</f>
        <v>0</v>
      </c>
      <c r="BV58" s="56" t="n">
        <f aca="false">IF($B58&lt;=BV$2,IF($C58&gt;=BV$2,$D58,0),0)</f>
        <v>0</v>
      </c>
    </row>
    <row r="59" customFormat="false" ht="12.75" hidden="false" customHeight="false" outlineLevel="0" collapsed="false">
      <c r="A59" s="50" t="n">
        <v>1</v>
      </c>
      <c r="B59" s="51" t="n">
        <v>36831</v>
      </c>
      <c r="C59" s="51" t="n">
        <v>36951</v>
      </c>
      <c r="E59" s="53" t="n">
        <v>0.38</v>
      </c>
      <c r="F59" s="27" t="s">
        <v>134</v>
      </c>
      <c r="G59" s="27" t="s">
        <v>135</v>
      </c>
      <c r="H59" s="65" t="n">
        <f aca="false">((I59-E59)*SUM(L59:AV59)*10000)</f>
        <v>-0</v>
      </c>
      <c r="I59" s="53" t="n">
        <v>-0.72</v>
      </c>
      <c r="K59" s="27" t="str">
        <f aca="false">IF(I59=1,0,G59)</f>
        <v>west</v>
      </c>
      <c r="L59" s="56" t="n">
        <f aca="false">IF($B59&lt;=L$2,IF($C59&gt;=L$2,$D59,0),0)</f>
        <v>0</v>
      </c>
      <c r="M59" s="56" t="n">
        <f aca="false">IF($B59&lt;=M$2,IF($C59&gt;=M$2,$D59,0),0)</f>
        <v>0</v>
      </c>
      <c r="N59" s="56" t="n">
        <f aca="false">IF($B59&lt;=N$2,IF($C59&gt;=N$2,$D59,0),0)</f>
        <v>0</v>
      </c>
      <c r="O59" s="56" t="n">
        <f aca="false">IF($B59&lt;=O$2,IF($C59&gt;=O$2,$D59,0),0)</f>
        <v>0</v>
      </c>
      <c r="P59" s="56" t="n">
        <f aca="false">IF($B59&lt;=P$2,IF($C59&gt;=P$2,$D59,0),0)</f>
        <v>0</v>
      </c>
      <c r="Q59" s="56" t="n">
        <f aca="false">IF($B59&lt;=Q$2,IF($C59&gt;=Q$2,$D59,0),0)</f>
        <v>0</v>
      </c>
      <c r="R59" s="56" t="n">
        <f aca="false">IF($B59&lt;=R$2,IF($C59&gt;=R$2,$D59,0),0)</f>
        <v>0</v>
      </c>
      <c r="S59" s="56" t="n">
        <f aca="false">IF($B59&lt;=S$2,IF($C59&gt;=S$2,$D59,0),0)</f>
        <v>0</v>
      </c>
      <c r="T59" s="56" t="n">
        <f aca="false">IF($B59&lt;=T$2,IF($C59&gt;=T$2,$D59,0),0)</f>
        <v>0</v>
      </c>
      <c r="U59" s="56" t="n">
        <f aca="false">IF($B59&lt;=U$2,IF($C59&gt;=U$2,$D59,0),0)</f>
        <v>0</v>
      </c>
      <c r="V59" s="56" t="n">
        <f aca="false">IF($B59&lt;=V$2,IF($C59&gt;=V$2,$D59,0),0)</f>
        <v>0</v>
      </c>
      <c r="W59" s="56" t="n">
        <f aca="false">IF($B59&lt;=W$2,IF($C59&gt;=W$2,$D59,0),0)</f>
        <v>0</v>
      </c>
      <c r="X59" s="56" t="n">
        <f aca="false">IF($B59&lt;=X$2,IF($C59&gt;=X$2,$D59,0),0)</f>
        <v>0</v>
      </c>
      <c r="Y59" s="56" t="n">
        <f aca="false">IF($B59&lt;=Y$2,IF($C59&gt;=Y$2,$D59,0),0)</f>
        <v>0</v>
      </c>
      <c r="Z59" s="56" t="n">
        <f aca="false">IF($B59&lt;=Z$2,IF($C59&gt;=Z$2,$D59,0),0)</f>
        <v>0</v>
      </c>
      <c r="AA59" s="56" t="n">
        <f aca="false">IF($B59&lt;=AA$2,IF($C59&gt;=AA$2,$D59,0),0)</f>
        <v>0</v>
      </c>
      <c r="AB59" s="56" t="n">
        <f aca="false">IF($B59&lt;=AB$2,IF($C59&gt;=AB$2,$D59,0),0)</f>
        <v>0</v>
      </c>
      <c r="AC59" s="56" t="n">
        <f aca="false">IF($B59&lt;=AC$2,IF($C59&gt;=AC$2,$D59,0),0)</f>
        <v>0</v>
      </c>
      <c r="AD59" s="56" t="n">
        <f aca="false">IF($B59&lt;=AD$2,IF($C59&gt;=AD$2,$D59,0),0)</f>
        <v>0</v>
      </c>
      <c r="AE59" s="56" t="n">
        <f aca="false">IF($B59&lt;=AE$2,IF($C59&gt;=AE$2,$D59,0),0)</f>
        <v>0</v>
      </c>
      <c r="AF59" s="56" t="n">
        <f aca="false">IF($B59&lt;=AF$2,IF($C59&gt;=AF$2,$D59,0),0)</f>
        <v>0</v>
      </c>
      <c r="AG59" s="56" t="n">
        <f aca="false">IF($B59&lt;=AG$2,IF($C59&gt;=AG$2,$D59,0),0)</f>
        <v>0</v>
      </c>
      <c r="AH59" s="56" t="n">
        <f aca="false">IF($B59&lt;=AH$2,IF($C59&gt;=AH$2,$D59,0),0)</f>
        <v>0</v>
      </c>
      <c r="AI59" s="56" t="n">
        <f aca="false">IF($B59&lt;=AI$2,IF($C59&gt;=AI$2,$D59,0),0)</f>
        <v>0</v>
      </c>
      <c r="AJ59" s="56" t="n">
        <f aca="false">IF($B59&lt;=AJ$2,IF($C59&gt;=AJ$2,$D59,0),0)</f>
        <v>0</v>
      </c>
      <c r="AK59" s="56" t="n">
        <f aca="false">IF($B59&lt;=AK$2,IF($C59&gt;=AK$2,$D59,0),0)</f>
        <v>0</v>
      </c>
      <c r="AL59" s="56" t="n">
        <f aca="false">IF($B59&lt;=AL$2,IF($C59&gt;=AL$2,$D59,0),0)</f>
        <v>0</v>
      </c>
      <c r="AM59" s="56" t="n">
        <f aca="false">IF($B59&lt;=AM$2,IF($C59&gt;=AM$2,$D59,0),0)</f>
        <v>0</v>
      </c>
      <c r="AN59" s="56" t="n">
        <f aca="false">IF($B59&lt;=AN$2,IF($C59&gt;=AN$2,$D59,0),0)</f>
        <v>0</v>
      </c>
      <c r="AO59" s="56" t="n">
        <f aca="false">IF($B59&lt;=AO$2,IF($C59&gt;=AO$2,$D59,0),0)</f>
        <v>0</v>
      </c>
      <c r="AP59" s="56" t="n">
        <f aca="false">IF($B59&lt;=AP$2,IF($C59&gt;=AP$2,$D59,0),0)</f>
        <v>0</v>
      </c>
      <c r="AQ59" s="56" t="n">
        <f aca="false">IF($B59&lt;=AQ$2,IF($C59&gt;=AQ$2,$D59,0),0)</f>
        <v>0</v>
      </c>
      <c r="AR59" s="56" t="n">
        <f aca="false">IF($B59&lt;=AR$2,IF($C59&gt;=AR$2,$D59,0),0)</f>
        <v>0</v>
      </c>
      <c r="AS59" s="56" t="n">
        <f aca="false">IF($B59&lt;=AS$2,IF($C59&gt;=AS$2,$D59,0),0)</f>
        <v>0</v>
      </c>
      <c r="AT59" s="56" t="n">
        <f aca="false">IF($B59&lt;=AT$2,IF($C59&gt;=AT$2,$D59,0),0)</f>
        <v>0</v>
      </c>
      <c r="AU59" s="56" t="n">
        <f aca="false">IF($B59&lt;=AU$2,IF($C59&gt;=AU$2,$D59,0),0)</f>
        <v>0</v>
      </c>
      <c r="AV59" s="56" t="n">
        <f aca="false">IF($B59&lt;=AV$2,IF($C59&gt;=AV$2,$D59,0),0)</f>
        <v>0</v>
      </c>
      <c r="AW59" s="56" t="n">
        <f aca="false">IF($B59&lt;=AW$2,IF($C59&gt;=AW$2,$D59,0),0)</f>
        <v>0</v>
      </c>
      <c r="AX59" s="56" t="n">
        <f aca="false">IF($B59&lt;=AX$2,IF($C59&gt;=AX$2,$D59,0),0)</f>
        <v>0</v>
      </c>
      <c r="AY59" s="56" t="n">
        <f aca="false">IF($B59&lt;=AY$2,IF($C59&gt;=AY$2,$D59,0),0)</f>
        <v>0</v>
      </c>
      <c r="AZ59" s="56" t="n">
        <f aca="false">IF($B59&lt;=AZ$2,IF($C59&gt;=AZ$2,$D59,0),0)</f>
        <v>0</v>
      </c>
      <c r="BA59" s="56" t="n">
        <f aca="false">IF($B59&lt;=BA$2,IF($C59&gt;=BA$2,$D59,0),0)</f>
        <v>0</v>
      </c>
      <c r="BB59" s="56" t="n">
        <f aca="false">IF($B59&lt;=BB$2,IF($C59&gt;=BB$2,$D59,0),0)</f>
        <v>0</v>
      </c>
      <c r="BC59" s="56" t="n">
        <f aca="false">IF($B59&lt;=BC$2,IF($C59&gt;=BC$2,$D59,0),0)</f>
        <v>0</v>
      </c>
      <c r="BD59" s="56" t="n">
        <f aca="false">IF($B59&lt;=BD$2,IF($C59&gt;=BD$2,$D59,0),0)</f>
        <v>0</v>
      </c>
      <c r="BE59" s="56" t="n">
        <f aca="false">IF($B59&lt;=BE$2,IF($C59&gt;=BE$2,$D59,0),0)</f>
        <v>0</v>
      </c>
      <c r="BF59" s="56" t="n">
        <f aca="false">IF($B59&lt;=BF$2,IF($C59&gt;=BF$2,$D59,0),0)</f>
        <v>0</v>
      </c>
      <c r="BG59" s="56" t="n">
        <f aca="false">IF($B59&lt;=BG$2,IF($C59&gt;=BG$2,$D59,0),0)</f>
        <v>0</v>
      </c>
      <c r="BH59" s="56" t="n">
        <f aca="false">IF($B59&lt;=BH$2,IF($C59&gt;=BH$2,$D59,0),0)</f>
        <v>0</v>
      </c>
      <c r="BI59" s="56" t="n">
        <f aca="false">IF($B59&lt;=BI$2,IF($C59&gt;=BI$2,$D59,0),0)</f>
        <v>0</v>
      </c>
      <c r="BJ59" s="56" t="n">
        <f aca="false">IF($B59&lt;=BJ$2,IF($C59&gt;=BJ$2,$D59,0),0)</f>
        <v>0</v>
      </c>
      <c r="BK59" s="56" t="n">
        <f aca="false">IF($B59&lt;=BK$2,IF($C59&gt;=BK$2,$D59,0),0)</f>
        <v>0</v>
      </c>
      <c r="BL59" s="56" t="n">
        <f aca="false">IF($B59&lt;=BL$2,IF($C59&gt;=BL$2,$D59,0),0)</f>
        <v>0</v>
      </c>
      <c r="BM59" s="56" t="n">
        <f aca="false">IF($B59&lt;=BM$2,IF($C59&gt;=BM$2,$D59,0),0)</f>
        <v>0</v>
      </c>
      <c r="BN59" s="56" t="n">
        <f aca="false">IF($B59&lt;=BN$2,IF($C59&gt;=BN$2,$D59,0),0)</f>
        <v>0</v>
      </c>
      <c r="BO59" s="56" t="n">
        <f aca="false">IF($B59&lt;=BO$2,IF($C59&gt;=BO$2,$D59,0),0)</f>
        <v>0</v>
      </c>
      <c r="BP59" s="56" t="n">
        <f aca="false">IF($B59&lt;=BP$2,IF($C59&gt;=BP$2,$D59,0),0)</f>
        <v>0</v>
      </c>
      <c r="BQ59" s="56" t="n">
        <f aca="false">IF($B59&lt;=BQ$2,IF($C59&gt;=BQ$2,$D59,0),0)</f>
        <v>0</v>
      </c>
      <c r="BR59" s="56" t="n">
        <f aca="false">IF($B59&lt;=BR$2,IF($C59&gt;=BR$2,$D59,0),0)</f>
        <v>0</v>
      </c>
      <c r="BS59" s="56" t="n">
        <f aca="false">IF($B59&lt;=BS$2,IF($C59&gt;=BS$2,$D59,0),0)</f>
        <v>0</v>
      </c>
      <c r="BT59" s="56" t="n">
        <f aca="false">IF($B59&lt;=BT$2,IF($C59&gt;=BT$2,$D59,0),0)</f>
        <v>0</v>
      </c>
      <c r="BU59" s="56" t="n">
        <f aca="false">IF($B59&lt;=BU$2,IF($C59&gt;=BU$2,$D59,0),0)</f>
        <v>0</v>
      </c>
      <c r="BV59" s="56" t="n">
        <f aca="false">IF($B59&lt;=BV$2,IF($C59&gt;=BV$2,$D59,0),0)</f>
        <v>0</v>
      </c>
    </row>
    <row r="60" customFormat="false" ht="12.75" hidden="false" customHeight="false" outlineLevel="0" collapsed="false">
      <c r="A60" s="50" t="n">
        <v>1</v>
      </c>
      <c r="B60" s="51" t="n">
        <v>36982</v>
      </c>
      <c r="C60" s="51" t="n">
        <v>37165</v>
      </c>
      <c r="E60" s="53" t="n">
        <v>-0.71</v>
      </c>
      <c r="F60" s="27" t="s">
        <v>136</v>
      </c>
      <c r="G60" s="27" t="s">
        <v>135</v>
      </c>
      <c r="H60" s="65" t="n">
        <f aca="false">((I60-E60)*SUM(L60:AV60)*10000)</f>
        <v>-0</v>
      </c>
      <c r="I60" s="53" t="n">
        <v>-0.72</v>
      </c>
      <c r="K60" s="27" t="str">
        <f aca="false">IF(I60=1,0,G60)</f>
        <v>west</v>
      </c>
      <c r="L60" s="56" t="n">
        <f aca="false">IF($B60&lt;=L$2,IF($C60&gt;=L$2,$D60,0),0)</f>
        <v>0</v>
      </c>
      <c r="M60" s="56" t="n">
        <f aca="false">IF($B60&lt;=M$2,IF($C60&gt;=M$2,$D60,0),0)</f>
        <v>0</v>
      </c>
      <c r="N60" s="56" t="n">
        <f aca="false">IF($B60&lt;=N$2,IF($C60&gt;=N$2,$D60,0),0)</f>
        <v>0</v>
      </c>
      <c r="O60" s="56" t="n">
        <f aca="false">IF($B60&lt;=O$2,IF($C60&gt;=O$2,$D60,0),0)</f>
        <v>0</v>
      </c>
      <c r="P60" s="56" t="n">
        <f aca="false">IF($B60&lt;=P$2,IF($C60&gt;=P$2,$D60,0),0)</f>
        <v>0</v>
      </c>
      <c r="Q60" s="56" t="n">
        <f aca="false">IF($B60&lt;=Q$2,IF($C60&gt;=Q$2,$D60,0),0)</f>
        <v>0</v>
      </c>
      <c r="R60" s="56" t="n">
        <f aca="false">IF($B60&lt;=R$2,IF($C60&gt;=R$2,$D60,0),0)</f>
        <v>0</v>
      </c>
      <c r="S60" s="56" t="n">
        <f aca="false">IF($B60&lt;=S$2,IF($C60&gt;=S$2,$D60,0),0)</f>
        <v>0</v>
      </c>
      <c r="T60" s="56" t="n">
        <f aca="false">IF($B60&lt;=T$2,IF($C60&gt;=T$2,$D60,0),0)</f>
        <v>0</v>
      </c>
      <c r="U60" s="56" t="n">
        <f aca="false">IF($B60&lt;=U$2,IF($C60&gt;=U$2,$D60,0),0)</f>
        <v>0</v>
      </c>
      <c r="V60" s="56" t="n">
        <f aca="false">IF($B60&lt;=V$2,IF($C60&gt;=V$2,$D60,0),0)</f>
        <v>0</v>
      </c>
      <c r="W60" s="56" t="n">
        <f aca="false">IF($B60&lt;=W$2,IF($C60&gt;=W$2,$D60,0),0)</f>
        <v>0</v>
      </c>
      <c r="X60" s="56" t="n">
        <f aca="false">IF($B60&lt;=X$2,IF($C60&gt;=X$2,$D60,0),0)</f>
        <v>0</v>
      </c>
      <c r="Y60" s="56" t="n">
        <f aca="false">IF($B60&lt;=Y$2,IF($C60&gt;=Y$2,$D60,0),0)</f>
        <v>0</v>
      </c>
      <c r="Z60" s="56" t="n">
        <f aca="false">IF($B60&lt;=Z$2,IF($C60&gt;=Z$2,$D60,0),0)</f>
        <v>0</v>
      </c>
      <c r="AA60" s="56" t="n">
        <f aca="false">IF($B60&lt;=AA$2,IF($C60&gt;=AA$2,$D60,0),0)</f>
        <v>0</v>
      </c>
      <c r="AB60" s="56" t="n">
        <f aca="false">IF($B60&lt;=AB$2,IF($C60&gt;=AB$2,$D60,0),0)</f>
        <v>0</v>
      </c>
      <c r="AC60" s="56" t="n">
        <f aca="false">IF($B60&lt;=AC$2,IF($C60&gt;=AC$2,$D60,0),0)</f>
        <v>0</v>
      </c>
      <c r="AD60" s="56" t="n">
        <f aca="false">IF($B60&lt;=AD$2,IF($C60&gt;=AD$2,$D60,0),0)</f>
        <v>0</v>
      </c>
      <c r="AE60" s="56" t="n">
        <f aca="false">IF($B60&lt;=AE$2,IF($C60&gt;=AE$2,$D60,0),0)</f>
        <v>0</v>
      </c>
      <c r="AF60" s="56" t="n">
        <f aca="false">IF($B60&lt;=AF$2,IF($C60&gt;=AF$2,$D60,0),0)</f>
        <v>0</v>
      </c>
      <c r="AG60" s="56" t="n">
        <f aca="false">IF($B60&lt;=AG$2,IF($C60&gt;=AG$2,$D60,0),0)</f>
        <v>0</v>
      </c>
      <c r="AH60" s="56" t="n">
        <f aca="false">IF($B60&lt;=AH$2,IF($C60&gt;=AH$2,$D60,0),0)</f>
        <v>0</v>
      </c>
      <c r="AI60" s="56" t="n">
        <f aca="false">IF($B60&lt;=AI$2,IF($C60&gt;=AI$2,$D60,0),0)</f>
        <v>0</v>
      </c>
      <c r="AJ60" s="56" t="n">
        <f aca="false">IF($B60&lt;=AJ$2,IF($C60&gt;=AJ$2,$D60,0),0)</f>
        <v>0</v>
      </c>
      <c r="AK60" s="56" t="n">
        <f aca="false">IF($B60&lt;=AK$2,IF($C60&gt;=AK$2,$D60,0),0)</f>
        <v>0</v>
      </c>
      <c r="AL60" s="56" t="n">
        <f aca="false">IF($B60&lt;=AL$2,IF($C60&gt;=AL$2,$D60,0),0)</f>
        <v>0</v>
      </c>
      <c r="AM60" s="56" t="n">
        <f aca="false">IF($B60&lt;=AM$2,IF($C60&gt;=AM$2,$D60,0),0)</f>
        <v>0</v>
      </c>
      <c r="AN60" s="56" t="n">
        <f aca="false">IF($B60&lt;=AN$2,IF($C60&gt;=AN$2,$D60,0),0)</f>
        <v>0</v>
      </c>
      <c r="AO60" s="56" t="n">
        <f aca="false">IF($B60&lt;=AO$2,IF($C60&gt;=AO$2,$D60,0),0)</f>
        <v>0</v>
      </c>
      <c r="AP60" s="56" t="n">
        <f aca="false">IF($B60&lt;=AP$2,IF($C60&gt;=AP$2,$D60,0),0)</f>
        <v>0</v>
      </c>
      <c r="AQ60" s="56" t="n">
        <f aca="false">IF($B60&lt;=AQ$2,IF($C60&gt;=AQ$2,$D60,0),0)</f>
        <v>0</v>
      </c>
      <c r="AR60" s="56" t="n">
        <f aca="false">IF($B60&lt;=AR$2,IF($C60&gt;=AR$2,$D60,0),0)</f>
        <v>0</v>
      </c>
      <c r="AS60" s="56" t="n">
        <f aca="false">IF($B60&lt;=AS$2,IF($C60&gt;=AS$2,$D60,0),0)</f>
        <v>0</v>
      </c>
      <c r="AT60" s="56" t="n">
        <f aca="false">IF($B60&lt;=AT$2,IF($C60&gt;=AT$2,$D60,0),0)</f>
        <v>0</v>
      </c>
      <c r="AU60" s="56" t="n">
        <f aca="false">IF($B60&lt;=AU$2,IF($C60&gt;=AU$2,$D60,0),0)</f>
        <v>0</v>
      </c>
      <c r="AV60" s="56" t="n">
        <f aca="false">IF($B60&lt;=AV$2,IF($C60&gt;=AV$2,$D60,0),0)</f>
        <v>0</v>
      </c>
      <c r="AW60" s="56" t="n">
        <f aca="false">IF($B60&lt;=AW$2,IF($C60&gt;=AW$2,$D60,0),0)</f>
        <v>0</v>
      </c>
      <c r="AX60" s="56" t="n">
        <f aca="false">IF($B60&lt;=AX$2,IF($C60&gt;=AX$2,$D60,0),0)</f>
        <v>0</v>
      </c>
      <c r="AY60" s="56" t="n">
        <f aca="false">IF($B60&lt;=AY$2,IF($C60&gt;=AY$2,$D60,0),0)</f>
        <v>0</v>
      </c>
      <c r="AZ60" s="56" t="n">
        <f aca="false">IF($B60&lt;=AZ$2,IF($C60&gt;=AZ$2,$D60,0),0)</f>
        <v>0</v>
      </c>
      <c r="BA60" s="56" t="n">
        <f aca="false">IF($B60&lt;=BA$2,IF($C60&gt;=BA$2,$D60,0),0)</f>
        <v>0</v>
      </c>
      <c r="BB60" s="56" t="n">
        <f aca="false">IF($B60&lt;=BB$2,IF($C60&gt;=BB$2,$D60,0),0)</f>
        <v>0</v>
      </c>
      <c r="BC60" s="56" t="n">
        <f aca="false">IF($B60&lt;=BC$2,IF($C60&gt;=BC$2,$D60,0),0)</f>
        <v>0</v>
      </c>
      <c r="BD60" s="56" t="n">
        <f aca="false">IF($B60&lt;=BD$2,IF($C60&gt;=BD$2,$D60,0),0)</f>
        <v>0</v>
      </c>
      <c r="BE60" s="56" t="n">
        <f aca="false">IF($B60&lt;=BE$2,IF($C60&gt;=BE$2,$D60,0),0)</f>
        <v>0</v>
      </c>
      <c r="BF60" s="56" t="n">
        <f aca="false">IF($B60&lt;=BF$2,IF($C60&gt;=BF$2,$D60,0),0)</f>
        <v>0</v>
      </c>
      <c r="BG60" s="56" t="n">
        <f aca="false">IF($B60&lt;=BG$2,IF($C60&gt;=BG$2,$D60,0),0)</f>
        <v>0</v>
      </c>
      <c r="BH60" s="56" t="n">
        <f aca="false">IF($B60&lt;=BH$2,IF($C60&gt;=BH$2,$D60,0),0)</f>
        <v>0</v>
      </c>
      <c r="BI60" s="56" t="n">
        <f aca="false">IF($B60&lt;=BI$2,IF($C60&gt;=BI$2,$D60,0),0)</f>
        <v>0</v>
      </c>
      <c r="BJ60" s="56" t="n">
        <f aca="false">IF($B60&lt;=BJ$2,IF($C60&gt;=BJ$2,$D60,0),0)</f>
        <v>0</v>
      </c>
      <c r="BK60" s="56" t="n">
        <f aca="false">IF($B60&lt;=BK$2,IF($C60&gt;=BK$2,$D60,0),0)</f>
        <v>0</v>
      </c>
      <c r="BL60" s="56" t="n">
        <f aca="false">IF($B60&lt;=BL$2,IF($C60&gt;=BL$2,$D60,0),0)</f>
        <v>0</v>
      </c>
      <c r="BM60" s="56" t="n">
        <f aca="false">IF($B60&lt;=BM$2,IF($C60&gt;=BM$2,$D60,0),0)</f>
        <v>0</v>
      </c>
      <c r="BN60" s="56" t="n">
        <f aca="false">IF($B60&lt;=BN$2,IF($C60&gt;=BN$2,$D60,0),0)</f>
        <v>0</v>
      </c>
      <c r="BO60" s="56" t="n">
        <f aca="false">IF($B60&lt;=BO$2,IF($C60&gt;=BO$2,$D60,0),0)</f>
        <v>0</v>
      </c>
      <c r="BP60" s="56" t="n">
        <f aca="false">IF($B60&lt;=BP$2,IF($C60&gt;=BP$2,$D60,0),0)</f>
        <v>0</v>
      </c>
      <c r="BQ60" s="56" t="n">
        <f aca="false">IF($B60&lt;=BQ$2,IF($C60&gt;=BQ$2,$D60,0),0)</f>
        <v>0</v>
      </c>
      <c r="BR60" s="56" t="n">
        <f aca="false">IF($B60&lt;=BR$2,IF($C60&gt;=BR$2,$D60,0),0)</f>
        <v>0</v>
      </c>
      <c r="BS60" s="56" t="n">
        <f aca="false">IF($B60&lt;=BS$2,IF($C60&gt;=BS$2,$D60,0),0)</f>
        <v>0</v>
      </c>
      <c r="BT60" s="56" t="n">
        <f aca="false">IF($B60&lt;=BT$2,IF($C60&gt;=BT$2,$D60,0),0)</f>
        <v>0</v>
      </c>
      <c r="BU60" s="56" t="n">
        <f aca="false">IF($B60&lt;=BU$2,IF($C60&gt;=BU$2,$D60,0),0)</f>
        <v>0</v>
      </c>
      <c r="BV60" s="56" t="n">
        <f aca="false">IF($B60&lt;=BV$2,IF($C60&gt;=BV$2,$D60,0),0)</f>
        <v>0</v>
      </c>
    </row>
    <row r="61" customFormat="false" ht="12.75" hidden="false" customHeight="false" outlineLevel="0" collapsed="false">
      <c r="A61" s="50" t="n">
        <v>1</v>
      </c>
      <c r="B61" s="51" t="n">
        <v>36982</v>
      </c>
      <c r="C61" s="51" t="n">
        <v>37165</v>
      </c>
      <c r="E61" s="53" t="n">
        <v>0.465</v>
      </c>
      <c r="F61" s="27" t="s">
        <v>134</v>
      </c>
      <c r="G61" s="27" t="s">
        <v>135</v>
      </c>
      <c r="H61" s="65" t="n">
        <f aca="false">((I61-E61)*SUM(L61:AV61)*10000)</f>
        <v>0</v>
      </c>
      <c r="I61" s="53" t="n">
        <v>0.59</v>
      </c>
      <c r="K61" s="27" t="str">
        <f aca="false">IF(I61=1,0,G61)</f>
        <v>west</v>
      </c>
      <c r="L61" s="56" t="n">
        <f aca="false">IF($B61&lt;=L$2,IF($C61&gt;=L$2,$D61,0),0)</f>
        <v>0</v>
      </c>
      <c r="M61" s="56" t="n">
        <f aca="false">IF($B61&lt;=M$2,IF($C61&gt;=M$2,$D61,0),0)</f>
        <v>0</v>
      </c>
      <c r="N61" s="56" t="n">
        <f aca="false">IF($B61&lt;=N$2,IF($C61&gt;=N$2,$D61,0),0)</f>
        <v>0</v>
      </c>
      <c r="O61" s="56" t="n">
        <f aca="false">IF($B61&lt;=O$2,IF($C61&gt;=O$2,$D61,0),0)</f>
        <v>0</v>
      </c>
      <c r="P61" s="56" t="n">
        <f aca="false">IF($B61&lt;=P$2,IF($C61&gt;=P$2,$D61,0),0)</f>
        <v>0</v>
      </c>
      <c r="Q61" s="56" t="n">
        <f aca="false">IF($B61&lt;=Q$2,IF($C61&gt;=Q$2,$D61,0),0)</f>
        <v>0</v>
      </c>
      <c r="R61" s="56" t="n">
        <f aca="false">IF($B61&lt;=R$2,IF($C61&gt;=R$2,$D61,0),0)</f>
        <v>0</v>
      </c>
      <c r="S61" s="56" t="n">
        <f aca="false">IF($B61&lt;=S$2,IF($C61&gt;=S$2,$D61,0),0)</f>
        <v>0</v>
      </c>
      <c r="T61" s="56" t="n">
        <f aca="false">IF($B61&lt;=T$2,IF($C61&gt;=T$2,$D61,0),0)</f>
        <v>0</v>
      </c>
      <c r="U61" s="56" t="n">
        <f aca="false">IF($B61&lt;=U$2,IF($C61&gt;=U$2,$D61,0),0)</f>
        <v>0</v>
      </c>
      <c r="V61" s="56" t="n">
        <f aca="false">IF($B61&lt;=V$2,IF($C61&gt;=V$2,$D61,0),0)</f>
        <v>0</v>
      </c>
      <c r="W61" s="56" t="n">
        <f aca="false">IF($B61&lt;=W$2,IF($C61&gt;=W$2,$D61,0),0)</f>
        <v>0</v>
      </c>
      <c r="X61" s="56" t="n">
        <f aca="false">IF($B61&lt;=X$2,IF($C61&gt;=X$2,$D61,0),0)</f>
        <v>0</v>
      </c>
      <c r="Y61" s="56" t="n">
        <f aca="false">IF($B61&lt;=Y$2,IF($C61&gt;=Y$2,$D61,0),0)</f>
        <v>0</v>
      </c>
      <c r="Z61" s="56" t="n">
        <f aca="false">IF($B61&lt;=Z$2,IF($C61&gt;=Z$2,$D61,0),0)</f>
        <v>0</v>
      </c>
      <c r="AA61" s="56" t="n">
        <f aca="false">IF($B61&lt;=AA$2,IF($C61&gt;=AA$2,$D61,0),0)</f>
        <v>0</v>
      </c>
      <c r="AB61" s="56" t="n">
        <f aca="false">IF($B61&lt;=AB$2,IF($C61&gt;=AB$2,$D61,0),0)</f>
        <v>0</v>
      </c>
      <c r="AC61" s="56" t="n">
        <f aca="false">IF($B61&lt;=AC$2,IF($C61&gt;=AC$2,$D61,0),0)</f>
        <v>0</v>
      </c>
      <c r="AD61" s="56" t="n">
        <f aca="false">IF($B61&lt;=AD$2,IF($C61&gt;=AD$2,$D61,0),0)</f>
        <v>0</v>
      </c>
      <c r="AE61" s="56" t="n">
        <f aca="false">IF($B61&lt;=AE$2,IF($C61&gt;=AE$2,$D61,0),0)</f>
        <v>0</v>
      </c>
      <c r="AF61" s="56" t="n">
        <f aca="false">IF($B61&lt;=AF$2,IF($C61&gt;=AF$2,$D61,0),0)</f>
        <v>0</v>
      </c>
      <c r="AG61" s="56" t="n">
        <f aca="false">IF($B61&lt;=AG$2,IF($C61&gt;=AG$2,$D61,0),0)</f>
        <v>0</v>
      </c>
      <c r="AH61" s="56" t="n">
        <f aca="false">IF($B61&lt;=AH$2,IF($C61&gt;=AH$2,$D61,0),0)</f>
        <v>0</v>
      </c>
      <c r="AI61" s="56" t="n">
        <f aca="false">IF($B61&lt;=AI$2,IF($C61&gt;=AI$2,$D61,0),0)</f>
        <v>0</v>
      </c>
      <c r="AJ61" s="56" t="n">
        <f aca="false">IF($B61&lt;=AJ$2,IF($C61&gt;=AJ$2,$D61,0),0)</f>
        <v>0</v>
      </c>
      <c r="AK61" s="56" t="n">
        <f aca="false">IF($B61&lt;=AK$2,IF($C61&gt;=AK$2,$D61,0),0)</f>
        <v>0</v>
      </c>
      <c r="AL61" s="56" t="n">
        <f aca="false">IF($B61&lt;=AL$2,IF($C61&gt;=AL$2,$D61,0),0)</f>
        <v>0</v>
      </c>
      <c r="AM61" s="56" t="n">
        <f aca="false">IF($B61&lt;=AM$2,IF($C61&gt;=AM$2,$D61,0),0)</f>
        <v>0</v>
      </c>
      <c r="AN61" s="56" t="n">
        <f aca="false">IF($B61&lt;=AN$2,IF($C61&gt;=AN$2,$D61,0),0)</f>
        <v>0</v>
      </c>
      <c r="AO61" s="56" t="n">
        <f aca="false">IF($B61&lt;=AO$2,IF($C61&gt;=AO$2,$D61,0),0)</f>
        <v>0</v>
      </c>
      <c r="AP61" s="56" t="n">
        <f aca="false">IF($B61&lt;=AP$2,IF($C61&gt;=AP$2,$D61,0),0)</f>
        <v>0</v>
      </c>
      <c r="AQ61" s="56" t="n">
        <f aca="false">IF($B61&lt;=AQ$2,IF($C61&gt;=AQ$2,$D61,0),0)</f>
        <v>0</v>
      </c>
      <c r="AR61" s="56" t="n">
        <f aca="false">IF($B61&lt;=AR$2,IF($C61&gt;=AR$2,$D61,0),0)</f>
        <v>0</v>
      </c>
      <c r="AS61" s="56" t="n">
        <f aca="false">IF($B61&lt;=AS$2,IF($C61&gt;=AS$2,$D61,0),0)</f>
        <v>0</v>
      </c>
      <c r="AT61" s="56" t="n">
        <f aca="false">IF($B61&lt;=AT$2,IF($C61&gt;=AT$2,$D61,0),0)</f>
        <v>0</v>
      </c>
      <c r="AU61" s="56" t="n">
        <f aca="false">IF($B61&lt;=AU$2,IF($C61&gt;=AU$2,$D61,0),0)</f>
        <v>0</v>
      </c>
      <c r="AV61" s="56" t="n">
        <f aca="false">IF($B61&lt;=AV$2,IF($C61&gt;=AV$2,$D61,0),0)</f>
        <v>0</v>
      </c>
      <c r="AW61" s="56" t="n">
        <f aca="false">IF($B61&lt;=AW$2,IF($C61&gt;=AW$2,$D61,0),0)</f>
        <v>0</v>
      </c>
      <c r="AX61" s="56" t="n">
        <f aca="false">IF($B61&lt;=AX$2,IF($C61&gt;=AX$2,$D61,0),0)</f>
        <v>0</v>
      </c>
      <c r="AY61" s="56" t="n">
        <f aca="false">IF($B61&lt;=AY$2,IF($C61&gt;=AY$2,$D61,0),0)</f>
        <v>0</v>
      </c>
      <c r="AZ61" s="56" t="n">
        <f aca="false">IF($B61&lt;=AZ$2,IF($C61&gt;=AZ$2,$D61,0),0)</f>
        <v>0</v>
      </c>
      <c r="BA61" s="56" t="n">
        <f aca="false">IF($B61&lt;=BA$2,IF($C61&gt;=BA$2,$D61,0),0)</f>
        <v>0</v>
      </c>
      <c r="BB61" s="56" t="n">
        <f aca="false">IF($B61&lt;=BB$2,IF($C61&gt;=BB$2,$D61,0),0)</f>
        <v>0</v>
      </c>
      <c r="BC61" s="56" t="n">
        <f aca="false">IF($B61&lt;=BC$2,IF($C61&gt;=BC$2,$D61,0),0)</f>
        <v>0</v>
      </c>
      <c r="BD61" s="56" t="n">
        <f aca="false">IF($B61&lt;=BD$2,IF($C61&gt;=BD$2,$D61,0),0)</f>
        <v>0</v>
      </c>
      <c r="BE61" s="56" t="n">
        <f aca="false">IF($B61&lt;=BE$2,IF($C61&gt;=BE$2,$D61,0),0)</f>
        <v>0</v>
      </c>
      <c r="BF61" s="56" t="n">
        <f aca="false">IF($B61&lt;=BF$2,IF($C61&gt;=BF$2,$D61,0),0)</f>
        <v>0</v>
      </c>
      <c r="BG61" s="56" t="n">
        <f aca="false">IF($B61&lt;=BG$2,IF($C61&gt;=BG$2,$D61,0),0)</f>
        <v>0</v>
      </c>
      <c r="BH61" s="56" t="n">
        <f aca="false">IF($B61&lt;=BH$2,IF($C61&gt;=BH$2,$D61,0),0)</f>
        <v>0</v>
      </c>
      <c r="BI61" s="56" t="n">
        <f aca="false">IF($B61&lt;=BI$2,IF($C61&gt;=BI$2,$D61,0),0)</f>
        <v>0</v>
      </c>
      <c r="BJ61" s="56" t="n">
        <f aca="false">IF($B61&lt;=BJ$2,IF($C61&gt;=BJ$2,$D61,0),0)</f>
        <v>0</v>
      </c>
      <c r="BK61" s="56" t="n">
        <f aca="false">IF($B61&lt;=BK$2,IF($C61&gt;=BK$2,$D61,0),0)</f>
        <v>0</v>
      </c>
      <c r="BL61" s="56" t="n">
        <f aca="false">IF($B61&lt;=BL$2,IF($C61&gt;=BL$2,$D61,0),0)</f>
        <v>0</v>
      </c>
      <c r="BM61" s="56" t="n">
        <f aca="false">IF($B61&lt;=BM$2,IF($C61&gt;=BM$2,$D61,0),0)</f>
        <v>0</v>
      </c>
      <c r="BN61" s="56" t="n">
        <f aca="false">IF($B61&lt;=BN$2,IF($C61&gt;=BN$2,$D61,0),0)</f>
        <v>0</v>
      </c>
      <c r="BO61" s="56" t="n">
        <f aca="false">IF($B61&lt;=BO$2,IF($C61&gt;=BO$2,$D61,0),0)</f>
        <v>0</v>
      </c>
      <c r="BP61" s="56" t="n">
        <f aca="false">IF($B61&lt;=BP$2,IF($C61&gt;=BP$2,$D61,0),0)</f>
        <v>0</v>
      </c>
      <c r="BQ61" s="56" t="n">
        <f aca="false">IF($B61&lt;=BQ$2,IF($C61&gt;=BQ$2,$D61,0),0)</f>
        <v>0</v>
      </c>
      <c r="BR61" s="56" t="n">
        <f aca="false">IF($B61&lt;=BR$2,IF($C61&gt;=BR$2,$D61,0),0)</f>
        <v>0</v>
      </c>
      <c r="BS61" s="56" t="n">
        <f aca="false">IF($B61&lt;=BS$2,IF($C61&gt;=BS$2,$D61,0),0)</f>
        <v>0</v>
      </c>
      <c r="BT61" s="56" t="n">
        <f aca="false">IF($B61&lt;=BT$2,IF($C61&gt;=BT$2,$D61,0),0)</f>
        <v>0</v>
      </c>
      <c r="BU61" s="56" t="n">
        <f aca="false">IF($B61&lt;=BU$2,IF($C61&gt;=BU$2,$D61,0),0)</f>
        <v>0</v>
      </c>
      <c r="BV61" s="56" t="n">
        <f aca="false">IF($B61&lt;=BV$2,IF($C61&gt;=BV$2,$D61,0),0)</f>
        <v>0</v>
      </c>
    </row>
    <row r="62" customFormat="false" ht="12.75" hidden="false" customHeight="false" outlineLevel="0" collapsed="false">
      <c r="A62" s="50" t="n">
        <v>1</v>
      </c>
      <c r="B62" s="51" t="n">
        <v>36800</v>
      </c>
      <c r="C62" s="51" t="n">
        <v>36800</v>
      </c>
      <c r="E62" s="53" t="n">
        <v>0.59</v>
      </c>
      <c r="F62" s="27" t="s">
        <v>134</v>
      </c>
      <c r="G62" s="27" t="s">
        <v>135</v>
      </c>
      <c r="H62" s="65" t="n">
        <f aca="false">((I62-E62)*SUM(L62:AV62)*10000)</f>
        <v>-0</v>
      </c>
      <c r="I62" s="53" t="n">
        <v>-0.72</v>
      </c>
      <c r="K62" s="27" t="str">
        <f aca="false">IF(I62=1,0,G62)</f>
        <v>west</v>
      </c>
      <c r="L62" s="56" t="n">
        <f aca="false">IF($B62&lt;=L$2,IF($C62&gt;=L$2,$D62,0),0)</f>
        <v>0</v>
      </c>
      <c r="M62" s="56" t="n">
        <f aca="false">IF($B62&lt;=M$2,IF($C62&gt;=M$2,$D62,0),0)</f>
        <v>0</v>
      </c>
      <c r="N62" s="56" t="n">
        <f aca="false">IF($B62&lt;=N$2,IF($C62&gt;=N$2,$D62,0),0)</f>
        <v>0</v>
      </c>
      <c r="O62" s="56" t="n">
        <f aca="false">IF($B62&lt;=O$2,IF($C62&gt;=O$2,$D62,0),0)</f>
        <v>0</v>
      </c>
      <c r="P62" s="56" t="n">
        <f aca="false">IF($B62&lt;=P$2,IF($C62&gt;=P$2,$D62,0),0)</f>
        <v>0</v>
      </c>
      <c r="Q62" s="56" t="n">
        <f aca="false">IF($B62&lt;=Q$2,IF($C62&gt;=Q$2,$D62,0),0)</f>
        <v>0</v>
      </c>
      <c r="R62" s="56" t="n">
        <f aca="false">IF($B62&lt;=R$2,IF($C62&gt;=R$2,$D62,0),0)</f>
        <v>0</v>
      </c>
      <c r="S62" s="56" t="n">
        <f aca="false">IF($B62&lt;=S$2,IF($C62&gt;=S$2,$D62,0),0)</f>
        <v>0</v>
      </c>
      <c r="T62" s="56" t="n">
        <f aca="false">IF($B62&lt;=T$2,IF($C62&gt;=T$2,$D62,0),0)</f>
        <v>0</v>
      </c>
      <c r="U62" s="56" t="n">
        <f aca="false">IF($B62&lt;=U$2,IF($C62&gt;=U$2,$D62,0),0)</f>
        <v>0</v>
      </c>
      <c r="V62" s="56" t="n">
        <f aca="false">IF($B62&lt;=V$2,IF($C62&gt;=V$2,$D62,0),0)</f>
        <v>0</v>
      </c>
      <c r="W62" s="56" t="n">
        <f aca="false">IF($B62&lt;=W$2,IF($C62&gt;=W$2,$D62,0),0)</f>
        <v>0</v>
      </c>
      <c r="X62" s="56" t="n">
        <f aca="false">IF($B62&lt;=X$2,IF($C62&gt;=X$2,$D62,0),0)</f>
        <v>0</v>
      </c>
      <c r="Y62" s="56" t="n">
        <f aca="false">IF($B62&lt;=Y$2,IF($C62&gt;=Y$2,$D62,0),0)</f>
        <v>0</v>
      </c>
      <c r="Z62" s="56" t="n">
        <f aca="false">IF($B62&lt;=Z$2,IF($C62&gt;=Z$2,$D62,0),0)</f>
        <v>0</v>
      </c>
      <c r="AA62" s="56" t="n">
        <f aca="false">IF($B62&lt;=AA$2,IF($C62&gt;=AA$2,$D62,0),0)</f>
        <v>0</v>
      </c>
      <c r="AB62" s="56" t="n">
        <f aca="false">IF($B62&lt;=AB$2,IF($C62&gt;=AB$2,$D62,0),0)</f>
        <v>0</v>
      </c>
      <c r="AC62" s="56" t="n">
        <f aca="false">IF($B62&lt;=AC$2,IF($C62&gt;=AC$2,$D62,0),0)</f>
        <v>0</v>
      </c>
      <c r="AD62" s="56" t="n">
        <f aca="false">IF($B62&lt;=AD$2,IF($C62&gt;=AD$2,$D62,0),0)</f>
        <v>0</v>
      </c>
      <c r="AE62" s="56" t="n">
        <f aca="false">IF($B62&lt;=AE$2,IF($C62&gt;=AE$2,$D62,0),0)</f>
        <v>0</v>
      </c>
      <c r="AF62" s="56" t="n">
        <f aca="false">IF($B62&lt;=AF$2,IF($C62&gt;=AF$2,$D62,0),0)</f>
        <v>0</v>
      </c>
      <c r="AG62" s="56" t="n">
        <f aca="false">IF($B62&lt;=AG$2,IF($C62&gt;=AG$2,$D62,0),0)</f>
        <v>0</v>
      </c>
      <c r="AH62" s="56" t="n">
        <f aca="false">IF($B62&lt;=AH$2,IF($C62&gt;=AH$2,$D62,0),0)</f>
        <v>0</v>
      </c>
      <c r="AI62" s="56" t="n">
        <f aca="false">IF($B62&lt;=AI$2,IF($C62&gt;=AI$2,$D62,0),0)</f>
        <v>0</v>
      </c>
      <c r="AJ62" s="56" t="n">
        <f aca="false">IF($B62&lt;=AJ$2,IF($C62&gt;=AJ$2,$D62,0),0)</f>
        <v>0</v>
      </c>
      <c r="AK62" s="56" t="n">
        <f aca="false">IF($B62&lt;=AK$2,IF($C62&gt;=AK$2,$D62,0),0)</f>
        <v>0</v>
      </c>
      <c r="AL62" s="56" t="n">
        <f aca="false">IF($B62&lt;=AL$2,IF($C62&gt;=AL$2,$D62,0),0)</f>
        <v>0</v>
      </c>
      <c r="AM62" s="56" t="n">
        <f aca="false">IF($B62&lt;=AM$2,IF($C62&gt;=AM$2,$D62,0),0)</f>
        <v>0</v>
      </c>
      <c r="AN62" s="56" t="n">
        <f aca="false">IF($B62&lt;=AN$2,IF($C62&gt;=AN$2,$D62,0),0)</f>
        <v>0</v>
      </c>
      <c r="AO62" s="56" t="n">
        <f aca="false">IF($B62&lt;=AO$2,IF($C62&gt;=AO$2,$D62,0),0)</f>
        <v>0</v>
      </c>
      <c r="AP62" s="56" t="n">
        <f aca="false">IF($B62&lt;=AP$2,IF($C62&gt;=AP$2,$D62,0),0)</f>
        <v>0</v>
      </c>
      <c r="AQ62" s="56" t="n">
        <f aca="false">IF($B62&lt;=AQ$2,IF($C62&gt;=AQ$2,$D62,0),0)</f>
        <v>0</v>
      </c>
      <c r="AR62" s="56" t="n">
        <f aca="false">IF($B62&lt;=AR$2,IF($C62&gt;=AR$2,$D62,0),0)</f>
        <v>0</v>
      </c>
      <c r="AS62" s="56" t="n">
        <f aca="false">IF($B62&lt;=AS$2,IF($C62&gt;=AS$2,$D62,0),0)</f>
        <v>0</v>
      </c>
      <c r="AT62" s="56" t="n">
        <f aca="false">IF($B62&lt;=AT$2,IF($C62&gt;=AT$2,$D62,0),0)</f>
        <v>0</v>
      </c>
      <c r="AU62" s="56" t="n">
        <f aca="false">IF($B62&lt;=AU$2,IF($C62&gt;=AU$2,$D62,0),0)</f>
        <v>0</v>
      </c>
      <c r="AV62" s="56" t="n">
        <f aca="false">IF($B62&lt;=AV$2,IF($C62&gt;=AV$2,$D62,0),0)</f>
        <v>0</v>
      </c>
      <c r="AW62" s="56" t="n">
        <f aca="false">IF($B62&lt;=AW$2,IF($C62&gt;=AW$2,$D62,0),0)</f>
        <v>0</v>
      </c>
      <c r="AX62" s="56" t="n">
        <f aca="false">IF($B62&lt;=AX$2,IF($C62&gt;=AX$2,$D62,0),0)</f>
        <v>0</v>
      </c>
      <c r="AY62" s="56" t="n">
        <f aca="false">IF($B62&lt;=AY$2,IF($C62&gt;=AY$2,$D62,0),0)</f>
        <v>0</v>
      </c>
      <c r="AZ62" s="56" t="n">
        <f aca="false">IF($B62&lt;=AZ$2,IF($C62&gt;=AZ$2,$D62,0),0)</f>
        <v>0</v>
      </c>
      <c r="BA62" s="56" t="n">
        <f aca="false">IF($B62&lt;=BA$2,IF($C62&gt;=BA$2,$D62,0),0)</f>
        <v>0</v>
      </c>
      <c r="BB62" s="56" t="n">
        <f aca="false">IF($B62&lt;=BB$2,IF($C62&gt;=BB$2,$D62,0),0)</f>
        <v>0</v>
      </c>
      <c r="BC62" s="56" t="n">
        <f aca="false">IF($B62&lt;=BC$2,IF($C62&gt;=BC$2,$D62,0),0)</f>
        <v>0</v>
      </c>
      <c r="BD62" s="56" t="n">
        <f aca="false">IF($B62&lt;=BD$2,IF($C62&gt;=BD$2,$D62,0),0)</f>
        <v>0</v>
      </c>
      <c r="BE62" s="56" t="n">
        <f aca="false">IF($B62&lt;=BE$2,IF($C62&gt;=BE$2,$D62,0),0)</f>
        <v>0</v>
      </c>
      <c r="BF62" s="56" t="n">
        <f aca="false">IF($B62&lt;=BF$2,IF($C62&gt;=BF$2,$D62,0),0)</f>
        <v>0</v>
      </c>
      <c r="BG62" s="56" t="n">
        <f aca="false">IF($B62&lt;=BG$2,IF($C62&gt;=BG$2,$D62,0),0)</f>
        <v>0</v>
      </c>
      <c r="BH62" s="56" t="n">
        <f aca="false">IF($B62&lt;=BH$2,IF($C62&gt;=BH$2,$D62,0),0)</f>
        <v>0</v>
      </c>
      <c r="BI62" s="56" t="n">
        <f aca="false">IF($B62&lt;=BI$2,IF($C62&gt;=BI$2,$D62,0),0)</f>
        <v>0</v>
      </c>
      <c r="BJ62" s="56" t="n">
        <f aca="false">IF($B62&lt;=BJ$2,IF($C62&gt;=BJ$2,$D62,0),0)</f>
        <v>0</v>
      </c>
      <c r="BK62" s="56" t="n">
        <f aca="false">IF($B62&lt;=BK$2,IF($C62&gt;=BK$2,$D62,0),0)</f>
        <v>0</v>
      </c>
      <c r="BL62" s="56" t="n">
        <f aca="false">IF($B62&lt;=BL$2,IF($C62&gt;=BL$2,$D62,0),0)</f>
        <v>0</v>
      </c>
      <c r="BM62" s="56" t="n">
        <f aca="false">IF($B62&lt;=BM$2,IF($C62&gt;=BM$2,$D62,0),0)</f>
        <v>0</v>
      </c>
      <c r="BN62" s="56" t="n">
        <f aca="false">IF($B62&lt;=BN$2,IF($C62&gt;=BN$2,$D62,0),0)</f>
        <v>0</v>
      </c>
      <c r="BO62" s="56" t="n">
        <f aca="false">IF($B62&lt;=BO$2,IF($C62&gt;=BO$2,$D62,0),0)</f>
        <v>0</v>
      </c>
      <c r="BP62" s="56" t="n">
        <f aca="false">IF($B62&lt;=BP$2,IF($C62&gt;=BP$2,$D62,0),0)</f>
        <v>0</v>
      </c>
      <c r="BQ62" s="56" t="n">
        <f aca="false">IF($B62&lt;=BQ$2,IF($C62&gt;=BQ$2,$D62,0),0)</f>
        <v>0</v>
      </c>
      <c r="BR62" s="56" t="n">
        <f aca="false">IF($B62&lt;=BR$2,IF($C62&gt;=BR$2,$D62,0),0)</f>
        <v>0</v>
      </c>
      <c r="BS62" s="56" t="n">
        <f aca="false">IF($B62&lt;=BS$2,IF($C62&gt;=BS$2,$D62,0),0)</f>
        <v>0</v>
      </c>
      <c r="BT62" s="56" t="n">
        <f aca="false">IF($B62&lt;=BT$2,IF($C62&gt;=BT$2,$D62,0),0)</f>
        <v>0</v>
      </c>
      <c r="BU62" s="56" t="n">
        <f aca="false">IF($B62&lt;=BU$2,IF($C62&gt;=BU$2,$D62,0),0)</f>
        <v>0</v>
      </c>
      <c r="BV62" s="56" t="n">
        <f aca="false">IF($B62&lt;=BV$2,IF($C62&gt;=BV$2,$D62,0),0)</f>
        <v>0</v>
      </c>
    </row>
    <row r="63" customFormat="false" ht="12.75" hidden="false" customHeight="false" outlineLevel="0" collapsed="false">
      <c r="A63" s="50" t="n">
        <v>1</v>
      </c>
      <c r="B63" s="51" t="n">
        <v>36831</v>
      </c>
      <c r="C63" s="51" t="n">
        <v>36951</v>
      </c>
      <c r="E63" s="53" t="n">
        <v>0.36</v>
      </c>
      <c r="F63" s="27" t="s">
        <v>134</v>
      </c>
      <c r="G63" s="27" t="s">
        <v>135</v>
      </c>
      <c r="H63" s="65" t="n">
        <f aca="false">((I63-E63)*SUM(L63:AV63)*10000)</f>
        <v>-0</v>
      </c>
      <c r="I63" s="53" t="n">
        <v>-0.72</v>
      </c>
      <c r="K63" s="27" t="str">
        <f aca="false">IF(I63=1,0,G63)</f>
        <v>west</v>
      </c>
      <c r="L63" s="56" t="n">
        <f aca="false">IF($B63&lt;=L$2,IF($C63&gt;=L$2,$D63,0),0)</f>
        <v>0</v>
      </c>
      <c r="M63" s="56" t="n">
        <f aca="false">IF($B63&lt;=M$2,IF($C63&gt;=M$2,$D63,0),0)</f>
        <v>0</v>
      </c>
      <c r="N63" s="56" t="n">
        <f aca="false">IF($B63&lt;=N$2,IF($C63&gt;=N$2,$D63,0),0)</f>
        <v>0</v>
      </c>
      <c r="O63" s="56" t="n">
        <f aca="false">IF($B63&lt;=O$2,IF($C63&gt;=O$2,$D63,0),0)</f>
        <v>0</v>
      </c>
      <c r="P63" s="56" t="n">
        <f aca="false">IF($B63&lt;=P$2,IF($C63&gt;=P$2,$D63,0),0)</f>
        <v>0</v>
      </c>
      <c r="Q63" s="56" t="n">
        <f aca="false">IF($B63&lt;=Q$2,IF($C63&gt;=Q$2,$D63,0),0)</f>
        <v>0</v>
      </c>
      <c r="R63" s="56" t="n">
        <f aca="false">IF($B63&lt;=R$2,IF($C63&gt;=R$2,$D63,0),0)</f>
        <v>0</v>
      </c>
      <c r="S63" s="56" t="n">
        <f aca="false">IF($B63&lt;=S$2,IF($C63&gt;=S$2,$D63,0),0)</f>
        <v>0</v>
      </c>
      <c r="T63" s="56" t="n">
        <f aca="false">IF($B63&lt;=T$2,IF($C63&gt;=T$2,$D63,0),0)</f>
        <v>0</v>
      </c>
      <c r="U63" s="56" t="n">
        <f aca="false">IF($B63&lt;=U$2,IF($C63&gt;=U$2,$D63,0),0)</f>
        <v>0</v>
      </c>
      <c r="V63" s="56" t="n">
        <f aca="false">IF($B63&lt;=V$2,IF($C63&gt;=V$2,$D63,0),0)</f>
        <v>0</v>
      </c>
      <c r="W63" s="56" t="n">
        <f aca="false">IF($B63&lt;=W$2,IF($C63&gt;=W$2,$D63,0),0)</f>
        <v>0</v>
      </c>
      <c r="X63" s="56" t="n">
        <f aca="false">IF($B63&lt;=X$2,IF($C63&gt;=X$2,$D63,0),0)</f>
        <v>0</v>
      </c>
      <c r="Y63" s="56" t="n">
        <f aca="false">IF($B63&lt;=Y$2,IF($C63&gt;=Y$2,$D63,0),0)</f>
        <v>0</v>
      </c>
      <c r="Z63" s="56" t="n">
        <f aca="false">IF($B63&lt;=Z$2,IF($C63&gt;=Z$2,$D63,0),0)</f>
        <v>0</v>
      </c>
      <c r="AA63" s="56" t="n">
        <f aca="false">IF($B63&lt;=AA$2,IF($C63&gt;=AA$2,$D63,0),0)</f>
        <v>0</v>
      </c>
      <c r="AB63" s="56" t="n">
        <f aca="false">IF($B63&lt;=AB$2,IF($C63&gt;=AB$2,$D63,0),0)</f>
        <v>0</v>
      </c>
      <c r="AC63" s="56" t="n">
        <f aca="false">IF($B63&lt;=AC$2,IF($C63&gt;=AC$2,$D63,0),0)</f>
        <v>0</v>
      </c>
      <c r="AD63" s="56" t="n">
        <f aca="false">IF($B63&lt;=AD$2,IF($C63&gt;=AD$2,$D63,0),0)</f>
        <v>0</v>
      </c>
      <c r="AE63" s="56" t="n">
        <f aca="false">IF($B63&lt;=AE$2,IF($C63&gt;=AE$2,$D63,0),0)</f>
        <v>0</v>
      </c>
      <c r="AF63" s="56" t="n">
        <f aca="false">IF($B63&lt;=AF$2,IF($C63&gt;=AF$2,$D63,0),0)</f>
        <v>0</v>
      </c>
      <c r="AG63" s="56" t="n">
        <f aca="false">IF($B63&lt;=AG$2,IF($C63&gt;=AG$2,$D63,0),0)</f>
        <v>0</v>
      </c>
      <c r="AH63" s="56" t="n">
        <f aca="false">IF($B63&lt;=AH$2,IF($C63&gt;=AH$2,$D63,0),0)</f>
        <v>0</v>
      </c>
      <c r="AI63" s="56" t="n">
        <f aca="false">IF($B63&lt;=AI$2,IF($C63&gt;=AI$2,$D63,0),0)</f>
        <v>0</v>
      </c>
      <c r="AJ63" s="56" t="n">
        <f aca="false">IF($B63&lt;=AJ$2,IF($C63&gt;=AJ$2,$D63,0),0)</f>
        <v>0</v>
      </c>
      <c r="AK63" s="56" t="n">
        <f aca="false">IF($B63&lt;=AK$2,IF($C63&gt;=AK$2,$D63,0),0)</f>
        <v>0</v>
      </c>
      <c r="AL63" s="56" t="n">
        <f aca="false">IF($B63&lt;=AL$2,IF($C63&gt;=AL$2,$D63,0),0)</f>
        <v>0</v>
      </c>
      <c r="AM63" s="56" t="n">
        <f aca="false">IF($B63&lt;=AM$2,IF($C63&gt;=AM$2,$D63,0),0)</f>
        <v>0</v>
      </c>
      <c r="AN63" s="56" t="n">
        <f aca="false">IF($B63&lt;=AN$2,IF($C63&gt;=AN$2,$D63,0),0)</f>
        <v>0</v>
      </c>
      <c r="AO63" s="56" t="n">
        <f aca="false">IF($B63&lt;=AO$2,IF($C63&gt;=AO$2,$D63,0),0)</f>
        <v>0</v>
      </c>
      <c r="AP63" s="56" t="n">
        <f aca="false">IF($B63&lt;=AP$2,IF($C63&gt;=AP$2,$D63,0),0)</f>
        <v>0</v>
      </c>
      <c r="AQ63" s="56" t="n">
        <f aca="false">IF($B63&lt;=AQ$2,IF($C63&gt;=AQ$2,$D63,0),0)</f>
        <v>0</v>
      </c>
      <c r="AR63" s="56" t="n">
        <f aca="false">IF($B63&lt;=AR$2,IF($C63&gt;=AR$2,$D63,0),0)</f>
        <v>0</v>
      </c>
      <c r="AS63" s="56" t="n">
        <f aca="false">IF($B63&lt;=AS$2,IF($C63&gt;=AS$2,$D63,0),0)</f>
        <v>0</v>
      </c>
      <c r="AT63" s="56" t="n">
        <f aca="false">IF($B63&lt;=AT$2,IF($C63&gt;=AT$2,$D63,0),0)</f>
        <v>0</v>
      </c>
      <c r="AU63" s="56" t="n">
        <f aca="false">IF($B63&lt;=AU$2,IF($C63&gt;=AU$2,$D63,0),0)</f>
        <v>0</v>
      </c>
      <c r="AV63" s="56" t="n">
        <f aca="false">IF($B63&lt;=AV$2,IF($C63&gt;=AV$2,$D63,0),0)</f>
        <v>0</v>
      </c>
      <c r="AW63" s="56" t="n">
        <f aca="false">IF($B63&lt;=AW$2,IF($C63&gt;=AW$2,$D63,0),0)</f>
        <v>0</v>
      </c>
      <c r="AX63" s="56" t="n">
        <f aca="false">IF($B63&lt;=AX$2,IF($C63&gt;=AX$2,$D63,0),0)</f>
        <v>0</v>
      </c>
      <c r="AY63" s="56" t="n">
        <f aca="false">IF($B63&lt;=AY$2,IF($C63&gt;=AY$2,$D63,0),0)</f>
        <v>0</v>
      </c>
      <c r="AZ63" s="56" t="n">
        <f aca="false">IF($B63&lt;=AZ$2,IF($C63&gt;=AZ$2,$D63,0),0)</f>
        <v>0</v>
      </c>
      <c r="BA63" s="56" t="n">
        <f aca="false">IF($B63&lt;=BA$2,IF($C63&gt;=BA$2,$D63,0),0)</f>
        <v>0</v>
      </c>
      <c r="BB63" s="56" t="n">
        <f aca="false">IF($B63&lt;=BB$2,IF($C63&gt;=BB$2,$D63,0),0)</f>
        <v>0</v>
      </c>
      <c r="BC63" s="56" t="n">
        <f aca="false">IF($B63&lt;=BC$2,IF($C63&gt;=BC$2,$D63,0),0)</f>
        <v>0</v>
      </c>
      <c r="BD63" s="56" t="n">
        <f aca="false">IF($B63&lt;=BD$2,IF($C63&gt;=BD$2,$D63,0),0)</f>
        <v>0</v>
      </c>
      <c r="BE63" s="56" t="n">
        <f aca="false">IF($B63&lt;=BE$2,IF($C63&gt;=BE$2,$D63,0),0)</f>
        <v>0</v>
      </c>
      <c r="BF63" s="56" t="n">
        <f aca="false">IF($B63&lt;=BF$2,IF($C63&gt;=BF$2,$D63,0),0)</f>
        <v>0</v>
      </c>
      <c r="BG63" s="56" t="n">
        <f aca="false">IF($B63&lt;=BG$2,IF($C63&gt;=BG$2,$D63,0),0)</f>
        <v>0</v>
      </c>
      <c r="BH63" s="56" t="n">
        <f aca="false">IF($B63&lt;=BH$2,IF($C63&gt;=BH$2,$D63,0),0)</f>
        <v>0</v>
      </c>
      <c r="BI63" s="56" t="n">
        <f aca="false">IF($B63&lt;=BI$2,IF($C63&gt;=BI$2,$D63,0),0)</f>
        <v>0</v>
      </c>
      <c r="BJ63" s="56" t="n">
        <f aca="false">IF($B63&lt;=BJ$2,IF($C63&gt;=BJ$2,$D63,0),0)</f>
        <v>0</v>
      </c>
      <c r="BK63" s="56" t="n">
        <f aca="false">IF($B63&lt;=BK$2,IF($C63&gt;=BK$2,$D63,0),0)</f>
        <v>0</v>
      </c>
      <c r="BL63" s="56" t="n">
        <f aca="false">IF($B63&lt;=BL$2,IF($C63&gt;=BL$2,$D63,0),0)</f>
        <v>0</v>
      </c>
      <c r="BM63" s="56" t="n">
        <f aca="false">IF($B63&lt;=BM$2,IF($C63&gt;=BM$2,$D63,0),0)</f>
        <v>0</v>
      </c>
      <c r="BN63" s="56" t="n">
        <f aca="false">IF($B63&lt;=BN$2,IF($C63&gt;=BN$2,$D63,0),0)</f>
        <v>0</v>
      </c>
      <c r="BO63" s="56" t="n">
        <f aca="false">IF($B63&lt;=BO$2,IF($C63&gt;=BO$2,$D63,0),0)</f>
        <v>0</v>
      </c>
      <c r="BP63" s="56" t="n">
        <f aca="false">IF($B63&lt;=BP$2,IF($C63&gt;=BP$2,$D63,0),0)</f>
        <v>0</v>
      </c>
      <c r="BQ63" s="56" t="n">
        <f aca="false">IF($B63&lt;=BQ$2,IF($C63&gt;=BQ$2,$D63,0),0)</f>
        <v>0</v>
      </c>
      <c r="BR63" s="56" t="n">
        <f aca="false">IF($B63&lt;=BR$2,IF($C63&gt;=BR$2,$D63,0),0)</f>
        <v>0</v>
      </c>
      <c r="BS63" s="56" t="n">
        <f aca="false">IF($B63&lt;=BS$2,IF($C63&gt;=BS$2,$D63,0),0)</f>
        <v>0</v>
      </c>
      <c r="BT63" s="56" t="n">
        <f aca="false">IF($B63&lt;=BT$2,IF($C63&gt;=BT$2,$D63,0),0)</f>
        <v>0</v>
      </c>
      <c r="BU63" s="56" t="n">
        <f aca="false">IF($B63&lt;=BU$2,IF($C63&gt;=BU$2,$D63,0),0)</f>
        <v>0</v>
      </c>
      <c r="BV63" s="56" t="n">
        <f aca="false">IF($B63&lt;=BV$2,IF($C63&gt;=BV$2,$D63,0),0)</f>
        <v>0</v>
      </c>
    </row>
    <row r="64" customFormat="false" ht="12.75" hidden="false" customHeight="false" outlineLevel="0" collapsed="false">
      <c r="A64" s="50" t="n">
        <v>1</v>
      </c>
      <c r="B64" s="51" t="n">
        <v>36982</v>
      </c>
      <c r="C64" s="51" t="n">
        <v>37165</v>
      </c>
      <c r="E64" s="53" t="n">
        <v>0.44</v>
      </c>
      <c r="F64" s="27" t="s">
        <v>134</v>
      </c>
      <c r="G64" s="27" t="s">
        <v>135</v>
      </c>
      <c r="H64" s="65" t="n">
        <f aca="false">((I64-E64)*SUM(L64:AV64)*10000)</f>
        <v>0</v>
      </c>
      <c r="I64" s="53" t="n">
        <v>0.59</v>
      </c>
      <c r="K64" s="27" t="str">
        <f aca="false">IF(I64=1,0,G64)</f>
        <v>west</v>
      </c>
      <c r="L64" s="56" t="n">
        <f aca="false">IF($B64&lt;=L$2,IF($C64&gt;=L$2,$D64,0),0)</f>
        <v>0</v>
      </c>
      <c r="M64" s="56" t="n">
        <f aca="false">IF($B64&lt;=M$2,IF($C64&gt;=M$2,$D64,0),0)</f>
        <v>0</v>
      </c>
      <c r="N64" s="56" t="n">
        <f aca="false">IF($B64&lt;=N$2,IF($C64&gt;=N$2,$D64,0),0)</f>
        <v>0</v>
      </c>
      <c r="O64" s="56" t="n">
        <f aca="false">IF($B64&lt;=O$2,IF($C64&gt;=O$2,$D64,0),0)</f>
        <v>0</v>
      </c>
      <c r="P64" s="56" t="n">
        <f aca="false">IF($B64&lt;=P$2,IF($C64&gt;=P$2,$D64,0),0)</f>
        <v>0</v>
      </c>
      <c r="Q64" s="56" t="n">
        <f aca="false">IF($B64&lt;=Q$2,IF($C64&gt;=Q$2,$D64,0),0)</f>
        <v>0</v>
      </c>
      <c r="R64" s="56" t="n">
        <f aca="false">IF($B64&lt;=R$2,IF($C64&gt;=R$2,$D64,0),0)</f>
        <v>0</v>
      </c>
      <c r="S64" s="56" t="n">
        <f aca="false">IF($B64&lt;=S$2,IF($C64&gt;=S$2,$D64,0),0)</f>
        <v>0</v>
      </c>
      <c r="T64" s="56" t="n">
        <f aca="false">IF($B64&lt;=T$2,IF($C64&gt;=T$2,$D64,0),0)</f>
        <v>0</v>
      </c>
      <c r="U64" s="56" t="n">
        <f aca="false">IF($B64&lt;=U$2,IF($C64&gt;=U$2,$D64,0),0)</f>
        <v>0</v>
      </c>
      <c r="V64" s="56" t="n">
        <f aca="false">IF($B64&lt;=V$2,IF($C64&gt;=V$2,$D64,0),0)</f>
        <v>0</v>
      </c>
      <c r="W64" s="56" t="n">
        <f aca="false">IF($B64&lt;=W$2,IF($C64&gt;=W$2,$D64,0),0)</f>
        <v>0</v>
      </c>
      <c r="X64" s="56" t="n">
        <f aca="false">IF($B64&lt;=X$2,IF($C64&gt;=X$2,$D64,0),0)</f>
        <v>0</v>
      </c>
      <c r="Y64" s="56" t="n">
        <f aca="false">IF($B64&lt;=Y$2,IF($C64&gt;=Y$2,$D64,0),0)</f>
        <v>0</v>
      </c>
      <c r="Z64" s="56" t="n">
        <f aca="false">IF($B64&lt;=Z$2,IF($C64&gt;=Z$2,$D64,0),0)</f>
        <v>0</v>
      </c>
      <c r="AA64" s="56" t="n">
        <f aca="false">IF($B64&lt;=AA$2,IF($C64&gt;=AA$2,$D64,0),0)</f>
        <v>0</v>
      </c>
      <c r="AB64" s="56" t="n">
        <f aca="false">IF($B64&lt;=AB$2,IF($C64&gt;=AB$2,$D64,0),0)</f>
        <v>0</v>
      </c>
      <c r="AC64" s="56" t="n">
        <f aca="false">IF($B64&lt;=AC$2,IF($C64&gt;=AC$2,$D64,0),0)</f>
        <v>0</v>
      </c>
      <c r="AD64" s="56" t="n">
        <f aca="false">IF($B64&lt;=AD$2,IF($C64&gt;=AD$2,$D64,0),0)</f>
        <v>0</v>
      </c>
      <c r="AE64" s="56" t="n">
        <f aca="false">IF($B64&lt;=AE$2,IF($C64&gt;=AE$2,$D64,0),0)</f>
        <v>0</v>
      </c>
      <c r="AF64" s="56" t="n">
        <f aca="false">IF($B64&lt;=AF$2,IF($C64&gt;=AF$2,$D64,0),0)</f>
        <v>0</v>
      </c>
      <c r="AG64" s="56" t="n">
        <f aca="false">IF($B64&lt;=AG$2,IF($C64&gt;=AG$2,$D64,0),0)</f>
        <v>0</v>
      </c>
      <c r="AH64" s="56" t="n">
        <f aca="false">IF($B64&lt;=AH$2,IF($C64&gt;=AH$2,$D64,0),0)</f>
        <v>0</v>
      </c>
      <c r="AI64" s="56" t="n">
        <f aca="false">IF($B64&lt;=AI$2,IF($C64&gt;=AI$2,$D64,0),0)</f>
        <v>0</v>
      </c>
      <c r="AJ64" s="56" t="n">
        <f aca="false">IF($B64&lt;=AJ$2,IF($C64&gt;=AJ$2,$D64,0),0)</f>
        <v>0</v>
      </c>
      <c r="AK64" s="56" t="n">
        <f aca="false">IF($B64&lt;=AK$2,IF($C64&gt;=AK$2,$D64,0),0)</f>
        <v>0</v>
      </c>
      <c r="AL64" s="56" t="n">
        <f aca="false">IF($B64&lt;=AL$2,IF($C64&gt;=AL$2,$D64,0),0)</f>
        <v>0</v>
      </c>
      <c r="AM64" s="56" t="n">
        <f aca="false">IF($B64&lt;=AM$2,IF($C64&gt;=AM$2,$D64,0),0)</f>
        <v>0</v>
      </c>
      <c r="AN64" s="56" t="n">
        <f aca="false">IF($B64&lt;=AN$2,IF($C64&gt;=AN$2,$D64,0),0)</f>
        <v>0</v>
      </c>
      <c r="AO64" s="56" t="n">
        <f aca="false">IF($B64&lt;=AO$2,IF($C64&gt;=AO$2,$D64,0),0)</f>
        <v>0</v>
      </c>
      <c r="AP64" s="56" t="n">
        <f aca="false">IF($B64&lt;=AP$2,IF($C64&gt;=AP$2,$D64,0),0)</f>
        <v>0</v>
      </c>
      <c r="AQ64" s="56" t="n">
        <f aca="false">IF($B64&lt;=AQ$2,IF($C64&gt;=AQ$2,$D64,0),0)</f>
        <v>0</v>
      </c>
      <c r="AR64" s="56" t="n">
        <f aca="false">IF($B64&lt;=AR$2,IF($C64&gt;=AR$2,$D64,0),0)</f>
        <v>0</v>
      </c>
      <c r="AS64" s="56" t="n">
        <f aca="false">IF($B64&lt;=AS$2,IF($C64&gt;=AS$2,$D64,0),0)</f>
        <v>0</v>
      </c>
      <c r="AT64" s="56" t="n">
        <f aca="false">IF($B64&lt;=AT$2,IF($C64&gt;=AT$2,$D64,0),0)</f>
        <v>0</v>
      </c>
      <c r="AU64" s="56" t="n">
        <f aca="false">IF($B64&lt;=AU$2,IF($C64&gt;=AU$2,$D64,0),0)</f>
        <v>0</v>
      </c>
      <c r="AV64" s="56" t="n">
        <f aca="false">IF($B64&lt;=AV$2,IF($C64&gt;=AV$2,$D64,0),0)</f>
        <v>0</v>
      </c>
      <c r="AW64" s="56" t="n">
        <f aca="false">IF($B64&lt;=AW$2,IF($C64&gt;=AW$2,$D64,0),0)</f>
        <v>0</v>
      </c>
      <c r="AX64" s="56" t="n">
        <f aca="false">IF($B64&lt;=AX$2,IF($C64&gt;=AX$2,$D64,0),0)</f>
        <v>0</v>
      </c>
      <c r="AY64" s="56" t="n">
        <f aca="false">IF($B64&lt;=AY$2,IF($C64&gt;=AY$2,$D64,0),0)</f>
        <v>0</v>
      </c>
      <c r="AZ64" s="56" t="n">
        <f aca="false">IF($B64&lt;=AZ$2,IF($C64&gt;=AZ$2,$D64,0),0)</f>
        <v>0</v>
      </c>
      <c r="BA64" s="56" t="n">
        <f aca="false">IF($B64&lt;=BA$2,IF($C64&gt;=BA$2,$D64,0),0)</f>
        <v>0</v>
      </c>
      <c r="BB64" s="56" t="n">
        <f aca="false">IF($B64&lt;=BB$2,IF($C64&gt;=BB$2,$D64,0),0)</f>
        <v>0</v>
      </c>
      <c r="BC64" s="56" t="n">
        <f aca="false">IF($B64&lt;=BC$2,IF($C64&gt;=BC$2,$D64,0),0)</f>
        <v>0</v>
      </c>
      <c r="BD64" s="56" t="n">
        <f aca="false">IF($B64&lt;=BD$2,IF($C64&gt;=BD$2,$D64,0),0)</f>
        <v>0</v>
      </c>
      <c r="BE64" s="56" t="n">
        <f aca="false">IF($B64&lt;=BE$2,IF($C64&gt;=BE$2,$D64,0),0)</f>
        <v>0</v>
      </c>
      <c r="BF64" s="56" t="n">
        <f aca="false">IF($B64&lt;=BF$2,IF($C64&gt;=BF$2,$D64,0),0)</f>
        <v>0</v>
      </c>
      <c r="BG64" s="56" t="n">
        <f aca="false">IF($B64&lt;=BG$2,IF($C64&gt;=BG$2,$D64,0),0)</f>
        <v>0</v>
      </c>
      <c r="BH64" s="56" t="n">
        <f aca="false">IF($B64&lt;=BH$2,IF($C64&gt;=BH$2,$D64,0),0)</f>
        <v>0</v>
      </c>
      <c r="BI64" s="56" t="n">
        <f aca="false">IF($B64&lt;=BI$2,IF($C64&gt;=BI$2,$D64,0),0)</f>
        <v>0</v>
      </c>
      <c r="BJ64" s="56" t="n">
        <f aca="false">IF($B64&lt;=BJ$2,IF($C64&gt;=BJ$2,$D64,0),0)</f>
        <v>0</v>
      </c>
      <c r="BK64" s="56" t="n">
        <f aca="false">IF($B64&lt;=BK$2,IF($C64&gt;=BK$2,$D64,0),0)</f>
        <v>0</v>
      </c>
      <c r="BL64" s="56" t="n">
        <f aca="false">IF($B64&lt;=BL$2,IF($C64&gt;=BL$2,$D64,0),0)</f>
        <v>0</v>
      </c>
      <c r="BM64" s="56" t="n">
        <f aca="false">IF($B64&lt;=BM$2,IF($C64&gt;=BM$2,$D64,0),0)</f>
        <v>0</v>
      </c>
      <c r="BN64" s="56" t="n">
        <f aca="false">IF($B64&lt;=BN$2,IF($C64&gt;=BN$2,$D64,0),0)</f>
        <v>0</v>
      </c>
      <c r="BO64" s="56" t="n">
        <f aca="false">IF($B64&lt;=BO$2,IF($C64&gt;=BO$2,$D64,0),0)</f>
        <v>0</v>
      </c>
      <c r="BP64" s="56" t="n">
        <f aca="false">IF($B64&lt;=BP$2,IF($C64&gt;=BP$2,$D64,0),0)</f>
        <v>0</v>
      </c>
      <c r="BQ64" s="56" t="n">
        <f aca="false">IF($B64&lt;=BQ$2,IF($C64&gt;=BQ$2,$D64,0),0)</f>
        <v>0</v>
      </c>
      <c r="BR64" s="56" t="n">
        <f aca="false">IF($B64&lt;=BR$2,IF($C64&gt;=BR$2,$D64,0),0)</f>
        <v>0</v>
      </c>
      <c r="BS64" s="56" t="n">
        <f aca="false">IF($B64&lt;=BS$2,IF($C64&gt;=BS$2,$D64,0),0)</f>
        <v>0</v>
      </c>
      <c r="BT64" s="56" t="n">
        <f aca="false">IF($B64&lt;=BT$2,IF($C64&gt;=BT$2,$D64,0),0)</f>
        <v>0</v>
      </c>
      <c r="BU64" s="56" t="n">
        <f aca="false">IF($B64&lt;=BU$2,IF($C64&gt;=BU$2,$D64,0),0)</f>
        <v>0</v>
      </c>
      <c r="BV64" s="56" t="n">
        <f aca="false">IF($B64&lt;=BV$2,IF($C64&gt;=BV$2,$D64,0),0)</f>
        <v>0</v>
      </c>
    </row>
    <row r="65" customFormat="false" ht="12.75" hidden="false" customHeight="false" outlineLevel="0" collapsed="false">
      <c r="A65" s="50" t="n">
        <v>1</v>
      </c>
      <c r="B65" s="51" t="n">
        <v>36800</v>
      </c>
      <c r="C65" s="51" t="n">
        <v>36800</v>
      </c>
      <c r="E65" s="53" t="n">
        <v>-0.98</v>
      </c>
      <c r="F65" s="27" t="s">
        <v>136</v>
      </c>
      <c r="G65" s="27" t="s">
        <v>135</v>
      </c>
      <c r="H65" s="65" t="n">
        <f aca="false">((I65-E65)*SUM(L65:AV65)*10000)</f>
        <v>0</v>
      </c>
      <c r="I65" s="53" t="n">
        <v>-0.72</v>
      </c>
      <c r="K65" s="27" t="str">
        <f aca="false">IF(I65=1,0,G65)</f>
        <v>west</v>
      </c>
      <c r="L65" s="56" t="n">
        <f aca="false">IF($B65&lt;=L$2,IF($C65&gt;=L$2,$D65,0),0)</f>
        <v>0</v>
      </c>
      <c r="M65" s="56" t="n">
        <f aca="false">IF($B65&lt;=M$2,IF($C65&gt;=M$2,$D65,0),0)</f>
        <v>0</v>
      </c>
      <c r="N65" s="56" t="n">
        <f aca="false">IF($B65&lt;=N$2,IF($C65&gt;=N$2,$D65,0),0)</f>
        <v>0</v>
      </c>
      <c r="O65" s="56" t="n">
        <f aca="false">IF($B65&lt;=O$2,IF($C65&gt;=O$2,$D65,0),0)</f>
        <v>0</v>
      </c>
      <c r="P65" s="56" t="n">
        <f aca="false">IF($B65&lt;=P$2,IF($C65&gt;=P$2,$D65,0),0)</f>
        <v>0</v>
      </c>
      <c r="Q65" s="56" t="n">
        <f aca="false">IF($B65&lt;=Q$2,IF($C65&gt;=Q$2,$D65,0),0)</f>
        <v>0</v>
      </c>
      <c r="R65" s="56" t="n">
        <f aca="false">IF($B65&lt;=R$2,IF($C65&gt;=R$2,$D65,0),0)</f>
        <v>0</v>
      </c>
      <c r="S65" s="56" t="n">
        <f aca="false">IF($B65&lt;=S$2,IF($C65&gt;=S$2,$D65,0),0)</f>
        <v>0</v>
      </c>
      <c r="T65" s="56" t="n">
        <f aca="false">IF($B65&lt;=T$2,IF($C65&gt;=T$2,$D65,0),0)</f>
        <v>0</v>
      </c>
      <c r="U65" s="56" t="n">
        <f aca="false">IF($B65&lt;=U$2,IF($C65&gt;=U$2,$D65,0),0)</f>
        <v>0</v>
      </c>
      <c r="V65" s="56" t="n">
        <f aca="false">IF($B65&lt;=V$2,IF($C65&gt;=V$2,$D65,0),0)</f>
        <v>0</v>
      </c>
      <c r="W65" s="56" t="n">
        <f aca="false">IF($B65&lt;=W$2,IF($C65&gt;=W$2,$D65,0),0)</f>
        <v>0</v>
      </c>
      <c r="X65" s="56" t="n">
        <f aca="false">IF($B65&lt;=X$2,IF($C65&gt;=X$2,$D65,0),0)</f>
        <v>0</v>
      </c>
      <c r="Y65" s="56" t="n">
        <f aca="false">IF($B65&lt;=Y$2,IF($C65&gt;=Y$2,$D65,0),0)</f>
        <v>0</v>
      </c>
      <c r="Z65" s="56" t="n">
        <f aca="false">IF($B65&lt;=Z$2,IF($C65&gt;=Z$2,$D65,0),0)</f>
        <v>0</v>
      </c>
      <c r="AA65" s="56" t="n">
        <f aca="false">IF($B65&lt;=AA$2,IF($C65&gt;=AA$2,$D65,0),0)</f>
        <v>0</v>
      </c>
      <c r="AB65" s="56" t="n">
        <f aca="false">IF($B65&lt;=AB$2,IF($C65&gt;=AB$2,$D65,0),0)</f>
        <v>0</v>
      </c>
      <c r="AC65" s="56" t="n">
        <f aca="false">IF($B65&lt;=AC$2,IF($C65&gt;=AC$2,$D65,0),0)</f>
        <v>0</v>
      </c>
      <c r="AD65" s="56" t="n">
        <f aca="false">IF($B65&lt;=AD$2,IF($C65&gt;=AD$2,$D65,0),0)</f>
        <v>0</v>
      </c>
      <c r="AE65" s="56" t="n">
        <f aca="false">IF($B65&lt;=AE$2,IF($C65&gt;=AE$2,$D65,0),0)</f>
        <v>0</v>
      </c>
      <c r="AF65" s="56" t="n">
        <f aca="false">IF($B65&lt;=AF$2,IF($C65&gt;=AF$2,$D65,0),0)</f>
        <v>0</v>
      </c>
      <c r="AG65" s="56" t="n">
        <f aca="false">IF($B65&lt;=AG$2,IF($C65&gt;=AG$2,$D65,0),0)</f>
        <v>0</v>
      </c>
      <c r="AH65" s="56" t="n">
        <f aca="false">IF($B65&lt;=AH$2,IF($C65&gt;=AH$2,$D65,0),0)</f>
        <v>0</v>
      </c>
      <c r="AI65" s="56" t="n">
        <f aca="false">IF($B65&lt;=AI$2,IF($C65&gt;=AI$2,$D65,0),0)</f>
        <v>0</v>
      </c>
      <c r="AJ65" s="56" t="n">
        <f aca="false">IF($B65&lt;=AJ$2,IF($C65&gt;=AJ$2,$D65,0),0)</f>
        <v>0</v>
      </c>
      <c r="AK65" s="56" t="n">
        <f aca="false">IF($B65&lt;=AK$2,IF($C65&gt;=AK$2,$D65,0),0)</f>
        <v>0</v>
      </c>
      <c r="AL65" s="56" t="n">
        <f aca="false">IF($B65&lt;=AL$2,IF($C65&gt;=AL$2,$D65,0),0)</f>
        <v>0</v>
      </c>
      <c r="AM65" s="56" t="n">
        <f aca="false">IF($B65&lt;=AM$2,IF($C65&gt;=AM$2,$D65,0),0)</f>
        <v>0</v>
      </c>
      <c r="AN65" s="56" t="n">
        <f aca="false">IF($B65&lt;=AN$2,IF($C65&gt;=AN$2,$D65,0),0)</f>
        <v>0</v>
      </c>
      <c r="AO65" s="56" t="n">
        <f aca="false">IF($B65&lt;=AO$2,IF($C65&gt;=AO$2,$D65,0),0)</f>
        <v>0</v>
      </c>
      <c r="AP65" s="56" t="n">
        <f aca="false">IF($B65&lt;=AP$2,IF($C65&gt;=AP$2,$D65,0),0)</f>
        <v>0</v>
      </c>
      <c r="AQ65" s="56" t="n">
        <f aca="false">IF($B65&lt;=AQ$2,IF($C65&gt;=AQ$2,$D65,0),0)</f>
        <v>0</v>
      </c>
      <c r="AR65" s="56" t="n">
        <f aca="false">IF($B65&lt;=AR$2,IF($C65&gt;=AR$2,$D65,0),0)</f>
        <v>0</v>
      </c>
      <c r="AS65" s="56" t="n">
        <f aca="false">IF($B65&lt;=AS$2,IF($C65&gt;=AS$2,$D65,0),0)</f>
        <v>0</v>
      </c>
      <c r="AT65" s="56" t="n">
        <f aca="false">IF($B65&lt;=AT$2,IF($C65&gt;=AT$2,$D65,0),0)</f>
        <v>0</v>
      </c>
      <c r="AU65" s="56" t="n">
        <f aca="false">IF($B65&lt;=AU$2,IF($C65&gt;=AU$2,$D65,0),0)</f>
        <v>0</v>
      </c>
      <c r="AV65" s="56" t="n">
        <f aca="false">IF($B65&lt;=AV$2,IF($C65&gt;=AV$2,$D65,0),0)</f>
        <v>0</v>
      </c>
      <c r="AW65" s="56" t="n">
        <f aca="false">IF($B65&lt;=AW$2,IF($C65&gt;=AW$2,$D65,0),0)</f>
        <v>0</v>
      </c>
      <c r="AX65" s="56" t="n">
        <f aca="false">IF($B65&lt;=AX$2,IF($C65&gt;=AX$2,$D65,0),0)</f>
        <v>0</v>
      </c>
      <c r="AY65" s="56" t="n">
        <f aca="false">IF($B65&lt;=AY$2,IF($C65&gt;=AY$2,$D65,0),0)</f>
        <v>0</v>
      </c>
      <c r="AZ65" s="56" t="n">
        <f aca="false">IF($B65&lt;=AZ$2,IF($C65&gt;=AZ$2,$D65,0),0)</f>
        <v>0</v>
      </c>
      <c r="BA65" s="56" t="n">
        <f aca="false">IF($B65&lt;=BA$2,IF($C65&gt;=BA$2,$D65,0),0)</f>
        <v>0</v>
      </c>
      <c r="BB65" s="56" t="n">
        <f aca="false">IF($B65&lt;=BB$2,IF($C65&gt;=BB$2,$D65,0),0)</f>
        <v>0</v>
      </c>
      <c r="BC65" s="56" t="n">
        <f aca="false">IF($B65&lt;=BC$2,IF($C65&gt;=BC$2,$D65,0),0)</f>
        <v>0</v>
      </c>
      <c r="BD65" s="56" t="n">
        <f aca="false">IF($B65&lt;=BD$2,IF($C65&gt;=BD$2,$D65,0),0)</f>
        <v>0</v>
      </c>
      <c r="BE65" s="56" t="n">
        <f aca="false">IF($B65&lt;=BE$2,IF($C65&gt;=BE$2,$D65,0),0)</f>
        <v>0</v>
      </c>
      <c r="BF65" s="56" t="n">
        <f aca="false">IF($B65&lt;=BF$2,IF($C65&gt;=BF$2,$D65,0),0)</f>
        <v>0</v>
      </c>
      <c r="BG65" s="56" t="n">
        <f aca="false">IF($B65&lt;=BG$2,IF($C65&gt;=BG$2,$D65,0),0)</f>
        <v>0</v>
      </c>
      <c r="BH65" s="56" t="n">
        <f aca="false">IF($B65&lt;=BH$2,IF($C65&gt;=BH$2,$D65,0),0)</f>
        <v>0</v>
      </c>
      <c r="BI65" s="56" t="n">
        <f aca="false">IF($B65&lt;=BI$2,IF($C65&gt;=BI$2,$D65,0),0)</f>
        <v>0</v>
      </c>
      <c r="BJ65" s="56" t="n">
        <f aca="false">IF($B65&lt;=BJ$2,IF($C65&gt;=BJ$2,$D65,0),0)</f>
        <v>0</v>
      </c>
      <c r="BK65" s="56" t="n">
        <f aca="false">IF($B65&lt;=BK$2,IF($C65&gt;=BK$2,$D65,0),0)</f>
        <v>0</v>
      </c>
      <c r="BL65" s="56" t="n">
        <f aca="false">IF($B65&lt;=BL$2,IF($C65&gt;=BL$2,$D65,0),0)</f>
        <v>0</v>
      </c>
      <c r="BM65" s="56" t="n">
        <f aca="false">IF($B65&lt;=BM$2,IF($C65&gt;=BM$2,$D65,0),0)</f>
        <v>0</v>
      </c>
      <c r="BN65" s="56" t="n">
        <f aca="false">IF($B65&lt;=BN$2,IF($C65&gt;=BN$2,$D65,0),0)</f>
        <v>0</v>
      </c>
      <c r="BO65" s="56" t="n">
        <f aca="false">IF($B65&lt;=BO$2,IF($C65&gt;=BO$2,$D65,0),0)</f>
        <v>0</v>
      </c>
      <c r="BP65" s="56" t="n">
        <f aca="false">IF($B65&lt;=BP$2,IF($C65&gt;=BP$2,$D65,0),0)</f>
        <v>0</v>
      </c>
      <c r="BQ65" s="56" t="n">
        <f aca="false">IF($B65&lt;=BQ$2,IF($C65&gt;=BQ$2,$D65,0),0)</f>
        <v>0</v>
      </c>
      <c r="BR65" s="56" t="n">
        <f aca="false">IF($B65&lt;=BR$2,IF($C65&gt;=BR$2,$D65,0),0)</f>
        <v>0</v>
      </c>
      <c r="BS65" s="56" t="n">
        <f aca="false">IF($B65&lt;=BS$2,IF($C65&gt;=BS$2,$D65,0),0)</f>
        <v>0</v>
      </c>
      <c r="BT65" s="56" t="n">
        <f aca="false">IF($B65&lt;=BT$2,IF($C65&gt;=BT$2,$D65,0),0)</f>
        <v>0</v>
      </c>
      <c r="BU65" s="56" t="n">
        <f aca="false">IF($B65&lt;=BU$2,IF($C65&gt;=BU$2,$D65,0),0)</f>
        <v>0</v>
      </c>
      <c r="BV65" s="56" t="n">
        <f aca="false">IF($B65&lt;=BV$2,IF($C65&gt;=BV$2,$D65,0),0)</f>
        <v>0</v>
      </c>
    </row>
    <row r="66" customFormat="false" ht="12.75" hidden="false" customHeight="false" outlineLevel="0" collapsed="false">
      <c r="A66" s="50" t="n">
        <v>1</v>
      </c>
      <c r="B66" s="51" t="n">
        <v>36800</v>
      </c>
      <c r="C66" s="51" t="n">
        <v>36800</v>
      </c>
      <c r="E66" s="53" t="n">
        <v>-0.975</v>
      </c>
      <c r="F66" s="27" t="s">
        <v>136</v>
      </c>
      <c r="G66" s="27" t="s">
        <v>135</v>
      </c>
      <c r="H66" s="65" t="n">
        <f aca="false">((I66-E66)*SUM(L66:AV66)*10000)</f>
        <v>0</v>
      </c>
      <c r="I66" s="53" t="n">
        <v>1.44</v>
      </c>
      <c r="K66" s="27" t="str">
        <f aca="false">IF(I66=1,0,G66)</f>
        <v>west</v>
      </c>
      <c r="L66" s="56" t="n">
        <f aca="false">IF($B66&lt;=L$2,IF($C66&gt;=L$2,$D66,0),0)</f>
        <v>0</v>
      </c>
      <c r="M66" s="56" t="n">
        <f aca="false">IF($B66&lt;=M$2,IF($C66&gt;=M$2,$D66,0),0)</f>
        <v>0</v>
      </c>
      <c r="N66" s="56" t="n">
        <f aca="false">IF($B66&lt;=N$2,IF($C66&gt;=N$2,$D66,0),0)</f>
        <v>0</v>
      </c>
      <c r="O66" s="56" t="n">
        <f aca="false">IF($B66&lt;=O$2,IF($C66&gt;=O$2,$D66,0),0)</f>
        <v>0</v>
      </c>
      <c r="P66" s="56" t="n">
        <f aca="false">IF($B66&lt;=P$2,IF($C66&gt;=P$2,$D66,0),0)</f>
        <v>0</v>
      </c>
      <c r="Q66" s="56" t="n">
        <f aca="false">IF($B66&lt;=Q$2,IF($C66&gt;=Q$2,$D66,0),0)</f>
        <v>0</v>
      </c>
      <c r="R66" s="56" t="n">
        <f aca="false">IF($B66&lt;=R$2,IF($C66&gt;=R$2,$D66,0),0)</f>
        <v>0</v>
      </c>
      <c r="S66" s="56" t="n">
        <f aca="false">IF($B66&lt;=S$2,IF($C66&gt;=S$2,$D66,0),0)</f>
        <v>0</v>
      </c>
      <c r="T66" s="56" t="n">
        <f aca="false">IF($B66&lt;=T$2,IF($C66&gt;=T$2,$D66,0),0)</f>
        <v>0</v>
      </c>
      <c r="U66" s="56" t="n">
        <f aca="false">IF($B66&lt;=U$2,IF($C66&gt;=U$2,$D66,0),0)</f>
        <v>0</v>
      </c>
      <c r="V66" s="56" t="n">
        <f aca="false">IF($B66&lt;=V$2,IF($C66&gt;=V$2,$D66,0),0)</f>
        <v>0</v>
      </c>
      <c r="W66" s="56" t="n">
        <f aca="false">IF($B66&lt;=W$2,IF($C66&gt;=W$2,$D66,0),0)</f>
        <v>0</v>
      </c>
      <c r="X66" s="56" t="n">
        <f aca="false">IF($B66&lt;=X$2,IF($C66&gt;=X$2,$D66,0),0)</f>
        <v>0</v>
      </c>
      <c r="Y66" s="56" t="n">
        <f aca="false">IF($B66&lt;=Y$2,IF($C66&gt;=Y$2,$D66,0),0)</f>
        <v>0</v>
      </c>
      <c r="Z66" s="56" t="n">
        <f aca="false">IF($B66&lt;=Z$2,IF($C66&gt;=Z$2,$D66,0),0)</f>
        <v>0</v>
      </c>
      <c r="AA66" s="56" t="n">
        <f aca="false">IF($B66&lt;=AA$2,IF($C66&gt;=AA$2,$D66,0),0)</f>
        <v>0</v>
      </c>
      <c r="AB66" s="56" t="n">
        <f aca="false">IF($B66&lt;=AB$2,IF($C66&gt;=AB$2,$D66,0),0)</f>
        <v>0</v>
      </c>
      <c r="AC66" s="56" t="n">
        <f aca="false">IF($B66&lt;=AC$2,IF($C66&gt;=AC$2,$D66,0),0)</f>
        <v>0</v>
      </c>
      <c r="AD66" s="56" t="n">
        <f aca="false">IF($B66&lt;=AD$2,IF($C66&gt;=AD$2,$D66,0),0)</f>
        <v>0</v>
      </c>
      <c r="AE66" s="56" t="n">
        <f aca="false">IF($B66&lt;=AE$2,IF($C66&gt;=AE$2,$D66,0),0)</f>
        <v>0</v>
      </c>
      <c r="AF66" s="56" t="n">
        <f aca="false">IF($B66&lt;=AF$2,IF($C66&gt;=AF$2,$D66,0),0)</f>
        <v>0</v>
      </c>
      <c r="AG66" s="56" t="n">
        <f aca="false">IF($B66&lt;=AG$2,IF($C66&gt;=AG$2,$D66,0),0)</f>
        <v>0</v>
      </c>
      <c r="AH66" s="56" t="n">
        <f aca="false">IF($B66&lt;=AH$2,IF($C66&gt;=AH$2,$D66,0),0)</f>
        <v>0</v>
      </c>
      <c r="AI66" s="56" t="n">
        <f aca="false">IF($B66&lt;=AI$2,IF($C66&gt;=AI$2,$D66,0),0)</f>
        <v>0</v>
      </c>
      <c r="AJ66" s="56" t="n">
        <f aca="false">IF($B66&lt;=AJ$2,IF($C66&gt;=AJ$2,$D66,0),0)</f>
        <v>0</v>
      </c>
      <c r="AK66" s="56" t="n">
        <f aca="false">IF($B66&lt;=AK$2,IF($C66&gt;=AK$2,$D66,0),0)</f>
        <v>0</v>
      </c>
      <c r="AL66" s="56" t="n">
        <f aca="false">IF($B66&lt;=AL$2,IF($C66&gt;=AL$2,$D66,0),0)</f>
        <v>0</v>
      </c>
      <c r="AM66" s="56" t="n">
        <f aca="false">IF($B66&lt;=AM$2,IF($C66&gt;=AM$2,$D66,0),0)</f>
        <v>0</v>
      </c>
      <c r="AN66" s="56" t="n">
        <f aca="false">IF($B66&lt;=AN$2,IF($C66&gt;=AN$2,$D66,0),0)</f>
        <v>0</v>
      </c>
      <c r="AO66" s="56" t="n">
        <f aca="false">IF($B66&lt;=AO$2,IF($C66&gt;=AO$2,$D66,0),0)</f>
        <v>0</v>
      </c>
      <c r="AP66" s="56" t="n">
        <f aca="false">IF($B66&lt;=AP$2,IF($C66&gt;=AP$2,$D66,0),0)</f>
        <v>0</v>
      </c>
      <c r="AQ66" s="56" t="n">
        <f aca="false">IF($B66&lt;=AQ$2,IF($C66&gt;=AQ$2,$D66,0),0)</f>
        <v>0</v>
      </c>
      <c r="AR66" s="56" t="n">
        <f aca="false">IF($B66&lt;=AR$2,IF($C66&gt;=AR$2,$D66,0),0)</f>
        <v>0</v>
      </c>
      <c r="AS66" s="56" t="n">
        <f aca="false">IF($B66&lt;=AS$2,IF($C66&gt;=AS$2,$D66,0),0)</f>
        <v>0</v>
      </c>
      <c r="AT66" s="56" t="n">
        <f aca="false">IF($B66&lt;=AT$2,IF($C66&gt;=AT$2,$D66,0),0)</f>
        <v>0</v>
      </c>
      <c r="AU66" s="56" t="n">
        <f aca="false">IF($B66&lt;=AU$2,IF($C66&gt;=AU$2,$D66,0),0)</f>
        <v>0</v>
      </c>
      <c r="AV66" s="56" t="n">
        <f aca="false">IF($B66&lt;=AV$2,IF($C66&gt;=AV$2,$D66,0),0)</f>
        <v>0</v>
      </c>
      <c r="AW66" s="56" t="n">
        <f aca="false">IF($B66&lt;=AW$2,IF($C66&gt;=AW$2,$D66,0),0)</f>
        <v>0</v>
      </c>
      <c r="AX66" s="56" t="n">
        <f aca="false">IF($B66&lt;=AX$2,IF($C66&gt;=AX$2,$D66,0),0)</f>
        <v>0</v>
      </c>
      <c r="AY66" s="56" t="n">
        <f aca="false">IF($B66&lt;=AY$2,IF($C66&gt;=AY$2,$D66,0),0)</f>
        <v>0</v>
      </c>
      <c r="AZ66" s="56" t="n">
        <f aca="false">IF($B66&lt;=AZ$2,IF($C66&gt;=AZ$2,$D66,0),0)</f>
        <v>0</v>
      </c>
      <c r="BA66" s="56" t="n">
        <f aca="false">IF($B66&lt;=BA$2,IF($C66&gt;=BA$2,$D66,0),0)</f>
        <v>0</v>
      </c>
      <c r="BB66" s="56" t="n">
        <f aca="false">IF($B66&lt;=BB$2,IF($C66&gt;=BB$2,$D66,0),0)</f>
        <v>0</v>
      </c>
      <c r="BC66" s="56" t="n">
        <f aca="false">IF($B66&lt;=BC$2,IF($C66&gt;=BC$2,$D66,0),0)</f>
        <v>0</v>
      </c>
      <c r="BD66" s="56" t="n">
        <f aca="false">IF($B66&lt;=BD$2,IF($C66&gt;=BD$2,$D66,0),0)</f>
        <v>0</v>
      </c>
      <c r="BE66" s="56" t="n">
        <f aca="false">IF($B66&lt;=BE$2,IF($C66&gt;=BE$2,$D66,0),0)</f>
        <v>0</v>
      </c>
      <c r="BF66" s="56" t="n">
        <f aca="false">IF($B66&lt;=BF$2,IF($C66&gt;=BF$2,$D66,0),0)</f>
        <v>0</v>
      </c>
      <c r="BG66" s="56" t="n">
        <f aca="false">IF($B66&lt;=BG$2,IF($C66&gt;=BG$2,$D66,0),0)</f>
        <v>0</v>
      </c>
      <c r="BH66" s="56" t="n">
        <f aca="false">IF($B66&lt;=BH$2,IF($C66&gt;=BH$2,$D66,0),0)</f>
        <v>0</v>
      </c>
      <c r="BI66" s="56" t="n">
        <f aca="false">IF($B66&lt;=BI$2,IF($C66&gt;=BI$2,$D66,0),0)</f>
        <v>0</v>
      </c>
      <c r="BJ66" s="56" t="n">
        <f aca="false">IF($B66&lt;=BJ$2,IF($C66&gt;=BJ$2,$D66,0),0)</f>
        <v>0</v>
      </c>
      <c r="BK66" s="56" t="n">
        <f aca="false">IF($B66&lt;=BK$2,IF($C66&gt;=BK$2,$D66,0),0)</f>
        <v>0</v>
      </c>
      <c r="BL66" s="56" t="n">
        <f aca="false">IF($B66&lt;=BL$2,IF($C66&gt;=BL$2,$D66,0),0)</f>
        <v>0</v>
      </c>
      <c r="BM66" s="56" t="n">
        <f aca="false">IF($B66&lt;=BM$2,IF($C66&gt;=BM$2,$D66,0),0)</f>
        <v>0</v>
      </c>
      <c r="BN66" s="56" t="n">
        <f aca="false">IF($B66&lt;=BN$2,IF($C66&gt;=BN$2,$D66,0),0)</f>
        <v>0</v>
      </c>
      <c r="BO66" s="56" t="n">
        <f aca="false">IF($B66&lt;=BO$2,IF($C66&gt;=BO$2,$D66,0),0)</f>
        <v>0</v>
      </c>
      <c r="BP66" s="56" t="n">
        <f aca="false">IF($B66&lt;=BP$2,IF($C66&gt;=BP$2,$D66,0),0)</f>
        <v>0</v>
      </c>
      <c r="BQ66" s="56" t="n">
        <f aca="false">IF($B66&lt;=BQ$2,IF($C66&gt;=BQ$2,$D66,0),0)</f>
        <v>0</v>
      </c>
      <c r="BR66" s="56" t="n">
        <f aca="false">IF($B66&lt;=BR$2,IF($C66&gt;=BR$2,$D66,0),0)</f>
        <v>0</v>
      </c>
      <c r="BS66" s="56" t="n">
        <f aca="false">IF($B66&lt;=BS$2,IF($C66&gt;=BS$2,$D66,0),0)</f>
        <v>0</v>
      </c>
      <c r="BT66" s="56" t="n">
        <f aca="false">IF($B66&lt;=BT$2,IF($C66&gt;=BT$2,$D66,0),0)</f>
        <v>0</v>
      </c>
      <c r="BU66" s="56" t="n">
        <f aca="false">IF($B66&lt;=BU$2,IF($C66&gt;=BU$2,$D66,0),0)</f>
        <v>0</v>
      </c>
      <c r="BV66" s="56" t="n">
        <f aca="false">IF($B66&lt;=BV$2,IF($C66&gt;=BV$2,$D66,0),0)</f>
        <v>0</v>
      </c>
    </row>
    <row r="67" customFormat="false" ht="12.75" hidden="false" customHeight="false" outlineLevel="0" collapsed="false">
      <c r="A67" s="50" t="n">
        <v>1</v>
      </c>
      <c r="B67" s="51" t="n">
        <v>36800</v>
      </c>
      <c r="C67" s="51" t="n">
        <v>36800</v>
      </c>
      <c r="E67" s="53" t="n">
        <v>-0.98</v>
      </c>
      <c r="F67" s="27" t="s">
        <v>136</v>
      </c>
      <c r="G67" s="27" t="s">
        <v>135</v>
      </c>
      <c r="H67" s="65" t="n">
        <f aca="false">((I67-E67)*SUM(L67:AV67)*10000)</f>
        <v>0</v>
      </c>
      <c r="I67" s="53" t="n">
        <v>-0.535</v>
      </c>
      <c r="K67" s="27" t="str">
        <f aca="false">IF(I67=1,0,G67)</f>
        <v>west</v>
      </c>
      <c r="L67" s="56" t="n">
        <f aca="false">IF($B67&lt;=L$2,IF($C67&gt;=L$2,$D67,0),0)</f>
        <v>0</v>
      </c>
      <c r="M67" s="56" t="n">
        <f aca="false">IF($B67&lt;=M$2,IF($C67&gt;=M$2,$D67,0),0)</f>
        <v>0</v>
      </c>
      <c r="N67" s="56" t="n">
        <f aca="false">IF($B67&lt;=N$2,IF($C67&gt;=N$2,$D67,0),0)</f>
        <v>0</v>
      </c>
      <c r="O67" s="56" t="n">
        <f aca="false">IF($B67&lt;=O$2,IF($C67&gt;=O$2,$D67,0),0)</f>
        <v>0</v>
      </c>
      <c r="P67" s="56" t="n">
        <f aca="false">IF($B67&lt;=P$2,IF($C67&gt;=P$2,$D67,0),0)</f>
        <v>0</v>
      </c>
      <c r="Q67" s="56" t="n">
        <f aca="false">IF($B67&lt;=Q$2,IF($C67&gt;=Q$2,$D67,0),0)</f>
        <v>0</v>
      </c>
      <c r="R67" s="56" t="n">
        <f aca="false">IF($B67&lt;=R$2,IF($C67&gt;=R$2,$D67,0),0)</f>
        <v>0</v>
      </c>
      <c r="S67" s="56" t="n">
        <f aca="false">IF($B67&lt;=S$2,IF($C67&gt;=S$2,$D67,0),0)</f>
        <v>0</v>
      </c>
      <c r="T67" s="56" t="n">
        <f aca="false">IF($B67&lt;=T$2,IF($C67&gt;=T$2,$D67,0),0)</f>
        <v>0</v>
      </c>
      <c r="U67" s="56" t="n">
        <f aca="false">IF($B67&lt;=U$2,IF($C67&gt;=U$2,$D67,0),0)</f>
        <v>0</v>
      </c>
      <c r="V67" s="56" t="n">
        <f aca="false">IF($B67&lt;=V$2,IF($C67&gt;=V$2,$D67,0),0)</f>
        <v>0</v>
      </c>
      <c r="W67" s="56" t="n">
        <f aca="false">IF($B67&lt;=W$2,IF($C67&gt;=W$2,$D67,0),0)</f>
        <v>0</v>
      </c>
      <c r="X67" s="56" t="n">
        <f aca="false">IF($B67&lt;=X$2,IF($C67&gt;=X$2,$D67,0),0)</f>
        <v>0</v>
      </c>
      <c r="Y67" s="56" t="n">
        <f aca="false">IF($B67&lt;=Y$2,IF($C67&gt;=Y$2,$D67,0),0)</f>
        <v>0</v>
      </c>
      <c r="Z67" s="56" t="n">
        <f aca="false">IF($B67&lt;=Z$2,IF($C67&gt;=Z$2,$D67,0),0)</f>
        <v>0</v>
      </c>
      <c r="AA67" s="56" t="n">
        <f aca="false">IF($B67&lt;=AA$2,IF($C67&gt;=AA$2,$D67,0),0)</f>
        <v>0</v>
      </c>
      <c r="AB67" s="56" t="n">
        <f aca="false">IF($B67&lt;=AB$2,IF($C67&gt;=AB$2,$D67,0),0)</f>
        <v>0</v>
      </c>
      <c r="AC67" s="56" t="n">
        <f aca="false">IF($B67&lt;=AC$2,IF($C67&gt;=AC$2,$D67,0),0)</f>
        <v>0</v>
      </c>
      <c r="AD67" s="56" t="n">
        <f aca="false">IF($B67&lt;=AD$2,IF($C67&gt;=AD$2,$D67,0),0)</f>
        <v>0</v>
      </c>
      <c r="AE67" s="56" t="n">
        <f aca="false">IF($B67&lt;=AE$2,IF($C67&gt;=AE$2,$D67,0),0)</f>
        <v>0</v>
      </c>
      <c r="AF67" s="56" t="n">
        <f aca="false">IF($B67&lt;=AF$2,IF($C67&gt;=AF$2,$D67,0),0)</f>
        <v>0</v>
      </c>
      <c r="AG67" s="56" t="n">
        <f aca="false">IF($B67&lt;=AG$2,IF($C67&gt;=AG$2,$D67,0),0)</f>
        <v>0</v>
      </c>
      <c r="AH67" s="56" t="n">
        <f aca="false">IF($B67&lt;=AH$2,IF($C67&gt;=AH$2,$D67,0),0)</f>
        <v>0</v>
      </c>
      <c r="AI67" s="56" t="n">
        <f aca="false">IF($B67&lt;=AI$2,IF($C67&gt;=AI$2,$D67,0),0)</f>
        <v>0</v>
      </c>
      <c r="AJ67" s="56" t="n">
        <f aca="false">IF($B67&lt;=AJ$2,IF($C67&gt;=AJ$2,$D67,0),0)</f>
        <v>0</v>
      </c>
      <c r="AK67" s="56" t="n">
        <f aca="false">IF($B67&lt;=AK$2,IF($C67&gt;=AK$2,$D67,0),0)</f>
        <v>0</v>
      </c>
      <c r="AL67" s="56" t="n">
        <f aca="false">IF($B67&lt;=AL$2,IF($C67&gt;=AL$2,$D67,0),0)</f>
        <v>0</v>
      </c>
      <c r="AM67" s="56" t="n">
        <f aca="false">IF($B67&lt;=AM$2,IF($C67&gt;=AM$2,$D67,0),0)</f>
        <v>0</v>
      </c>
      <c r="AN67" s="56" t="n">
        <f aca="false">IF($B67&lt;=AN$2,IF($C67&gt;=AN$2,$D67,0),0)</f>
        <v>0</v>
      </c>
      <c r="AO67" s="56" t="n">
        <f aca="false">IF($B67&lt;=AO$2,IF($C67&gt;=AO$2,$D67,0),0)</f>
        <v>0</v>
      </c>
      <c r="AP67" s="56" t="n">
        <f aca="false">IF($B67&lt;=AP$2,IF($C67&gt;=AP$2,$D67,0),0)</f>
        <v>0</v>
      </c>
      <c r="AQ67" s="56" t="n">
        <f aca="false">IF($B67&lt;=AQ$2,IF($C67&gt;=AQ$2,$D67,0),0)</f>
        <v>0</v>
      </c>
      <c r="AR67" s="56" t="n">
        <f aca="false">IF($B67&lt;=AR$2,IF($C67&gt;=AR$2,$D67,0),0)</f>
        <v>0</v>
      </c>
      <c r="AS67" s="56" t="n">
        <f aca="false">IF($B67&lt;=AS$2,IF($C67&gt;=AS$2,$D67,0),0)</f>
        <v>0</v>
      </c>
      <c r="AT67" s="56" t="n">
        <f aca="false">IF($B67&lt;=AT$2,IF($C67&gt;=AT$2,$D67,0),0)</f>
        <v>0</v>
      </c>
      <c r="AU67" s="56" t="n">
        <f aca="false">IF($B67&lt;=AU$2,IF($C67&gt;=AU$2,$D67,0),0)</f>
        <v>0</v>
      </c>
      <c r="AV67" s="56" t="n">
        <f aca="false">IF($B67&lt;=AV$2,IF($C67&gt;=AV$2,$D67,0),0)</f>
        <v>0</v>
      </c>
      <c r="AW67" s="56" t="n">
        <f aca="false">IF($B67&lt;=AW$2,IF($C67&gt;=AW$2,$D67,0),0)</f>
        <v>0</v>
      </c>
      <c r="AX67" s="56" t="n">
        <f aca="false">IF($B67&lt;=AX$2,IF($C67&gt;=AX$2,$D67,0),0)</f>
        <v>0</v>
      </c>
      <c r="AY67" s="56" t="n">
        <f aca="false">IF($B67&lt;=AY$2,IF($C67&gt;=AY$2,$D67,0),0)</f>
        <v>0</v>
      </c>
      <c r="AZ67" s="56" t="n">
        <f aca="false">IF($B67&lt;=AZ$2,IF($C67&gt;=AZ$2,$D67,0),0)</f>
        <v>0</v>
      </c>
      <c r="BA67" s="56" t="n">
        <f aca="false">IF($B67&lt;=BA$2,IF($C67&gt;=BA$2,$D67,0),0)</f>
        <v>0</v>
      </c>
      <c r="BB67" s="56" t="n">
        <f aca="false">IF($B67&lt;=BB$2,IF($C67&gt;=BB$2,$D67,0),0)</f>
        <v>0</v>
      </c>
      <c r="BC67" s="56" t="n">
        <f aca="false">IF($B67&lt;=BC$2,IF($C67&gt;=BC$2,$D67,0),0)</f>
        <v>0</v>
      </c>
      <c r="BD67" s="56" t="n">
        <f aca="false">IF($B67&lt;=BD$2,IF($C67&gt;=BD$2,$D67,0),0)</f>
        <v>0</v>
      </c>
      <c r="BE67" s="56" t="n">
        <f aca="false">IF($B67&lt;=BE$2,IF($C67&gt;=BE$2,$D67,0),0)</f>
        <v>0</v>
      </c>
      <c r="BF67" s="56" t="n">
        <f aca="false">IF($B67&lt;=BF$2,IF($C67&gt;=BF$2,$D67,0),0)</f>
        <v>0</v>
      </c>
      <c r="BG67" s="56" t="n">
        <f aca="false">IF($B67&lt;=BG$2,IF($C67&gt;=BG$2,$D67,0),0)</f>
        <v>0</v>
      </c>
      <c r="BH67" s="56" t="n">
        <f aca="false">IF($B67&lt;=BH$2,IF($C67&gt;=BH$2,$D67,0),0)</f>
        <v>0</v>
      </c>
      <c r="BI67" s="56" t="n">
        <f aca="false">IF($B67&lt;=BI$2,IF($C67&gt;=BI$2,$D67,0),0)</f>
        <v>0</v>
      </c>
      <c r="BJ67" s="56" t="n">
        <f aca="false">IF($B67&lt;=BJ$2,IF($C67&gt;=BJ$2,$D67,0),0)</f>
        <v>0</v>
      </c>
      <c r="BK67" s="56" t="n">
        <f aca="false">IF($B67&lt;=BK$2,IF($C67&gt;=BK$2,$D67,0),0)</f>
        <v>0</v>
      </c>
      <c r="BL67" s="56" t="n">
        <f aca="false">IF($B67&lt;=BL$2,IF($C67&gt;=BL$2,$D67,0),0)</f>
        <v>0</v>
      </c>
      <c r="BM67" s="56" t="n">
        <f aca="false">IF($B67&lt;=BM$2,IF($C67&gt;=BM$2,$D67,0),0)</f>
        <v>0</v>
      </c>
      <c r="BN67" s="56" t="n">
        <f aca="false">IF($B67&lt;=BN$2,IF($C67&gt;=BN$2,$D67,0),0)</f>
        <v>0</v>
      </c>
      <c r="BO67" s="56" t="n">
        <f aca="false">IF($B67&lt;=BO$2,IF($C67&gt;=BO$2,$D67,0),0)</f>
        <v>0</v>
      </c>
      <c r="BP67" s="56" t="n">
        <f aca="false">IF($B67&lt;=BP$2,IF($C67&gt;=BP$2,$D67,0),0)</f>
        <v>0</v>
      </c>
      <c r="BQ67" s="56" t="n">
        <f aca="false">IF($B67&lt;=BQ$2,IF($C67&gt;=BQ$2,$D67,0),0)</f>
        <v>0</v>
      </c>
      <c r="BR67" s="56" t="n">
        <f aca="false">IF($B67&lt;=BR$2,IF($C67&gt;=BR$2,$D67,0),0)</f>
        <v>0</v>
      </c>
      <c r="BS67" s="56" t="n">
        <f aca="false">IF($B67&lt;=BS$2,IF($C67&gt;=BS$2,$D67,0),0)</f>
        <v>0</v>
      </c>
      <c r="BT67" s="56" t="n">
        <f aca="false">IF($B67&lt;=BT$2,IF($C67&gt;=BT$2,$D67,0),0)</f>
        <v>0</v>
      </c>
      <c r="BU67" s="56" t="n">
        <f aca="false">IF($B67&lt;=BU$2,IF($C67&gt;=BU$2,$D67,0),0)</f>
        <v>0</v>
      </c>
      <c r="BV67" s="56" t="n">
        <f aca="false">IF($B67&lt;=BV$2,IF($C67&gt;=BV$2,$D67,0),0)</f>
        <v>0</v>
      </c>
    </row>
    <row r="68" customFormat="false" ht="12.75" hidden="false" customHeight="false" outlineLevel="0" collapsed="false">
      <c r="A68" s="50" t="n">
        <v>1</v>
      </c>
      <c r="B68" s="51" t="n">
        <v>36831</v>
      </c>
      <c r="C68" s="51" t="n">
        <v>36951</v>
      </c>
      <c r="E68" s="53" t="n">
        <v>-0.475</v>
      </c>
      <c r="F68" s="27" t="s">
        <v>136</v>
      </c>
      <c r="G68" s="27" t="s">
        <v>135</v>
      </c>
      <c r="H68" s="65" t="n">
        <f aca="false">((I68-E68)*SUM(L68:AV68)*10000)</f>
        <v>-0</v>
      </c>
      <c r="I68" s="53" t="n">
        <v>-0.535</v>
      </c>
      <c r="K68" s="27" t="str">
        <f aca="false">IF(I68=1,0,G68)</f>
        <v>west</v>
      </c>
      <c r="L68" s="56" t="n">
        <f aca="false">IF($B68&lt;=L$2,IF($C68&gt;=L$2,$D68,0),0)</f>
        <v>0</v>
      </c>
      <c r="M68" s="56" t="n">
        <f aca="false">IF($B68&lt;=M$2,IF($C68&gt;=M$2,$D68,0),0)</f>
        <v>0</v>
      </c>
      <c r="N68" s="56" t="n">
        <f aca="false">IF($B68&lt;=N$2,IF($C68&gt;=N$2,$D68,0),0)</f>
        <v>0</v>
      </c>
      <c r="O68" s="56" t="n">
        <f aca="false">IF($B68&lt;=O$2,IF($C68&gt;=O$2,$D68,0),0)</f>
        <v>0</v>
      </c>
      <c r="P68" s="56" t="n">
        <f aca="false">IF($B68&lt;=P$2,IF($C68&gt;=P$2,$D68,0),0)</f>
        <v>0</v>
      </c>
      <c r="Q68" s="56" t="n">
        <f aca="false">IF($B68&lt;=Q$2,IF($C68&gt;=Q$2,$D68,0),0)</f>
        <v>0</v>
      </c>
      <c r="R68" s="56" t="n">
        <f aca="false">IF($B68&lt;=R$2,IF($C68&gt;=R$2,$D68,0),0)</f>
        <v>0</v>
      </c>
      <c r="S68" s="56" t="n">
        <f aca="false">IF($B68&lt;=S$2,IF($C68&gt;=S$2,$D68,0),0)</f>
        <v>0</v>
      </c>
      <c r="T68" s="56" t="n">
        <f aca="false">IF($B68&lt;=T$2,IF($C68&gt;=T$2,$D68,0),0)</f>
        <v>0</v>
      </c>
      <c r="U68" s="56" t="n">
        <f aca="false">IF($B68&lt;=U$2,IF($C68&gt;=U$2,$D68,0),0)</f>
        <v>0</v>
      </c>
      <c r="V68" s="56" t="n">
        <f aca="false">IF($B68&lt;=V$2,IF($C68&gt;=V$2,$D68,0),0)</f>
        <v>0</v>
      </c>
      <c r="W68" s="56" t="n">
        <f aca="false">IF($B68&lt;=W$2,IF($C68&gt;=W$2,$D68,0),0)</f>
        <v>0</v>
      </c>
      <c r="X68" s="56" t="n">
        <f aca="false">IF($B68&lt;=X$2,IF($C68&gt;=X$2,$D68,0),0)</f>
        <v>0</v>
      </c>
      <c r="Y68" s="56" t="n">
        <f aca="false">IF($B68&lt;=Y$2,IF($C68&gt;=Y$2,$D68,0),0)</f>
        <v>0</v>
      </c>
      <c r="Z68" s="56" t="n">
        <f aca="false">IF($B68&lt;=Z$2,IF($C68&gt;=Z$2,$D68,0),0)</f>
        <v>0</v>
      </c>
      <c r="AA68" s="56" t="n">
        <f aca="false">IF($B68&lt;=AA$2,IF($C68&gt;=AA$2,$D68,0),0)</f>
        <v>0</v>
      </c>
      <c r="AB68" s="56" t="n">
        <f aca="false">IF($B68&lt;=AB$2,IF($C68&gt;=AB$2,$D68,0),0)</f>
        <v>0</v>
      </c>
      <c r="AC68" s="56" t="n">
        <f aca="false">IF($B68&lt;=AC$2,IF($C68&gt;=AC$2,$D68,0),0)</f>
        <v>0</v>
      </c>
      <c r="AD68" s="56" t="n">
        <f aca="false">IF($B68&lt;=AD$2,IF($C68&gt;=AD$2,$D68,0),0)</f>
        <v>0</v>
      </c>
      <c r="AE68" s="56" t="n">
        <f aca="false">IF($B68&lt;=AE$2,IF($C68&gt;=AE$2,$D68,0),0)</f>
        <v>0</v>
      </c>
      <c r="AF68" s="56" t="n">
        <f aca="false">IF($B68&lt;=AF$2,IF($C68&gt;=AF$2,$D68,0),0)</f>
        <v>0</v>
      </c>
      <c r="AG68" s="56" t="n">
        <f aca="false">IF($B68&lt;=AG$2,IF($C68&gt;=AG$2,$D68,0),0)</f>
        <v>0</v>
      </c>
      <c r="AH68" s="56" t="n">
        <f aca="false">IF($B68&lt;=AH$2,IF($C68&gt;=AH$2,$D68,0),0)</f>
        <v>0</v>
      </c>
      <c r="AI68" s="56" t="n">
        <f aca="false">IF($B68&lt;=AI$2,IF($C68&gt;=AI$2,$D68,0),0)</f>
        <v>0</v>
      </c>
      <c r="AJ68" s="56" t="n">
        <f aca="false">IF($B68&lt;=AJ$2,IF($C68&gt;=AJ$2,$D68,0),0)</f>
        <v>0</v>
      </c>
      <c r="AK68" s="56" t="n">
        <f aca="false">IF($B68&lt;=AK$2,IF($C68&gt;=AK$2,$D68,0),0)</f>
        <v>0</v>
      </c>
      <c r="AL68" s="56" t="n">
        <f aca="false">IF($B68&lt;=AL$2,IF($C68&gt;=AL$2,$D68,0),0)</f>
        <v>0</v>
      </c>
      <c r="AM68" s="56" t="n">
        <f aca="false">IF($B68&lt;=AM$2,IF($C68&gt;=AM$2,$D68,0),0)</f>
        <v>0</v>
      </c>
      <c r="AN68" s="56" t="n">
        <f aca="false">IF($B68&lt;=AN$2,IF($C68&gt;=AN$2,$D68,0),0)</f>
        <v>0</v>
      </c>
      <c r="AO68" s="56" t="n">
        <f aca="false">IF($B68&lt;=AO$2,IF($C68&gt;=AO$2,$D68,0),0)</f>
        <v>0</v>
      </c>
      <c r="AP68" s="56" t="n">
        <f aca="false">IF($B68&lt;=AP$2,IF($C68&gt;=AP$2,$D68,0),0)</f>
        <v>0</v>
      </c>
      <c r="AQ68" s="56" t="n">
        <f aca="false">IF($B68&lt;=AQ$2,IF($C68&gt;=AQ$2,$D68,0),0)</f>
        <v>0</v>
      </c>
      <c r="AR68" s="56" t="n">
        <f aca="false">IF($B68&lt;=AR$2,IF($C68&gt;=AR$2,$D68,0),0)</f>
        <v>0</v>
      </c>
      <c r="AS68" s="56" t="n">
        <f aca="false">IF($B68&lt;=AS$2,IF($C68&gt;=AS$2,$D68,0),0)</f>
        <v>0</v>
      </c>
      <c r="AT68" s="56" t="n">
        <f aca="false">IF($B68&lt;=AT$2,IF($C68&gt;=AT$2,$D68,0),0)</f>
        <v>0</v>
      </c>
      <c r="AU68" s="56" t="n">
        <f aca="false">IF($B68&lt;=AU$2,IF($C68&gt;=AU$2,$D68,0),0)</f>
        <v>0</v>
      </c>
      <c r="AV68" s="56" t="n">
        <f aca="false">IF($B68&lt;=AV$2,IF($C68&gt;=AV$2,$D68,0),0)</f>
        <v>0</v>
      </c>
      <c r="AW68" s="56" t="n">
        <f aca="false">IF($B68&lt;=AW$2,IF($C68&gt;=AW$2,$D68,0),0)</f>
        <v>0</v>
      </c>
      <c r="AX68" s="56" t="n">
        <f aca="false">IF($B68&lt;=AX$2,IF($C68&gt;=AX$2,$D68,0),0)</f>
        <v>0</v>
      </c>
      <c r="AY68" s="56" t="n">
        <f aca="false">IF($B68&lt;=AY$2,IF($C68&gt;=AY$2,$D68,0),0)</f>
        <v>0</v>
      </c>
      <c r="AZ68" s="56" t="n">
        <f aca="false">IF($B68&lt;=AZ$2,IF($C68&gt;=AZ$2,$D68,0),0)</f>
        <v>0</v>
      </c>
      <c r="BA68" s="56" t="n">
        <f aca="false">IF($B68&lt;=BA$2,IF($C68&gt;=BA$2,$D68,0),0)</f>
        <v>0</v>
      </c>
      <c r="BB68" s="56" t="n">
        <f aca="false">IF($B68&lt;=BB$2,IF($C68&gt;=BB$2,$D68,0),0)</f>
        <v>0</v>
      </c>
      <c r="BC68" s="56" t="n">
        <f aca="false">IF($B68&lt;=BC$2,IF($C68&gt;=BC$2,$D68,0),0)</f>
        <v>0</v>
      </c>
      <c r="BD68" s="56" t="n">
        <f aca="false">IF($B68&lt;=BD$2,IF($C68&gt;=BD$2,$D68,0),0)</f>
        <v>0</v>
      </c>
      <c r="BE68" s="56" t="n">
        <f aca="false">IF($B68&lt;=BE$2,IF($C68&gt;=BE$2,$D68,0),0)</f>
        <v>0</v>
      </c>
      <c r="BF68" s="56" t="n">
        <f aca="false">IF($B68&lt;=BF$2,IF($C68&gt;=BF$2,$D68,0),0)</f>
        <v>0</v>
      </c>
      <c r="BG68" s="56" t="n">
        <f aca="false">IF($B68&lt;=BG$2,IF($C68&gt;=BG$2,$D68,0),0)</f>
        <v>0</v>
      </c>
      <c r="BH68" s="56" t="n">
        <f aca="false">IF($B68&lt;=BH$2,IF($C68&gt;=BH$2,$D68,0),0)</f>
        <v>0</v>
      </c>
      <c r="BI68" s="56" t="n">
        <f aca="false">IF($B68&lt;=BI$2,IF($C68&gt;=BI$2,$D68,0),0)</f>
        <v>0</v>
      </c>
      <c r="BJ68" s="56" t="n">
        <f aca="false">IF($B68&lt;=BJ$2,IF($C68&gt;=BJ$2,$D68,0),0)</f>
        <v>0</v>
      </c>
      <c r="BK68" s="56" t="n">
        <f aca="false">IF($B68&lt;=BK$2,IF($C68&gt;=BK$2,$D68,0),0)</f>
        <v>0</v>
      </c>
      <c r="BL68" s="56" t="n">
        <f aca="false">IF($B68&lt;=BL$2,IF($C68&gt;=BL$2,$D68,0),0)</f>
        <v>0</v>
      </c>
      <c r="BM68" s="56" t="n">
        <f aca="false">IF($B68&lt;=BM$2,IF($C68&gt;=BM$2,$D68,0),0)</f>
        <v>0</v>
      </c>
      <c r="BN68" s="56" t="n">
        <f aca="false">IF($B68&lt;=BN$2,IF($C68&gt;=BN$2,$D68,0),0)</f>
        <v>0</v>
      </c>
      <c r="BO68" s="56" t="n">
        <f aca="false">IF($B68&lt;=BO$2,IF($C68&gt;=BO$2,$D68,0),0)</f>
        <v>0</v>
      </c>
      <c r="BP68" s="56" t="n">
        <f aca="false">IF($B68&lt;=BP$2,IF($C68&gt;=BP$2,$D68,0),0)</f>
        <v>0</v>
      </c>
      <c r="BQ68" s="56" t="n">
        <f aca="false">IF($B68&lt;=BQ$2,IF($C68&gt;=BQ$2,$D68,0),0)</f>
        <v>0</v>
      </c>
      <c r="BR68" s="56" t="n">
        <f aca="false">IF($B68&lt;=BR$2,IF($C68&gt;=BR$2,$D68,0),0)</f>
        <v>0</v>
      </c>
      <c r="BS68" s="56" t="n">
        <f aca="false">IF($B68&lt;=BS$2,IF($C68&gt;=BS$2,$D68,0),0)</f>
        <v>0</v>
      </c>
      <c r="BT68" s="56" t="n">
        <f aca="false">IF($B68&lt;=BT$2,IF($C68&gt;=BT$2,$D68,0),0)</f>
        <v>0</v>
      </c>
      <c r="BU68" s="56" t="n">
        <f aca="false">IF($B68&lt;=BU$2,IF($C68&gt;=BU$2,$D68,0),0)</f>
        <v>0</v>
      </c>
      <c r="BV68" s="56" t="n">
        <f aca="false">IF($B68&lt;=BV$2,IF($C68&gt;=BV$2,$D68,0),0)</f>
        <v>0</v>
      </c>
    </row>
    <row r="69" customFormat="false" ht="12.75" hidden="false" customHeight="false" outlineLevel="0" collapsed="false">
      <c r="A69" s="50" t="n">
        <v>1</v>
      </c>
      <c r="B69" s="51" t="n">
        <v>36800</v>
      </c>
      <c r="C69" s="51" t="n">
        <v>36800</v>
      </c>
      <c r="E69" s="53" t="n">
        <v>-0.955</v>
      </c>
      <c r="F69" s="27" t="s">
        <v>136</v>
      </c>
      <c r="G69" s="27" t="s">
        <v>135</v>
      </c>
      <c r="H69" s="65" t="n">
        <f aca="false">((I69-E69)*SUM(L69:AV69)*10000)</f>
        <v>0</v>
      </c>
      <c r="I69" s="53" t="n">
        <v>-0.515</v>
      </c>
      <c r="K69" s="27" t="str">
        <f aca="false">IF(I69=1,0,G69)</f>
        <v>west</v>
      </c>
      <c r="L69" s="56" t="n">
        <f aca="false">IF($B69&lt;=L$2,IF($C69&gt;=L$2,$D69,0),0)</f>
        <v>0</v>
      </c>
      <c r="M69" s="56" t="n">
        <f aca="false">IF($B69&lt;=M$2,IF($C69&gt;=M$2,$D69,0),0)</f>
        <v>0</v>
      </c>
      <c r="N69" s="56" t="n">
        <f aca="false">IF($B69&lt;=N$2,IF($C69&gt;=N$2,$D69,0),0)</f>
        <v>0</v>
      </c>
      <c r="O69" s="56" t="n">
        <f aca="false">IF($B69&lt;=O$2,IF($C69&gt;=O$2,$D69,0),0)</f>
        <v>0</v>
      </c>
      <c r="P69" s="56" t="n">
        <f aca="false">IF($B69&lt;=P$2,IF($C69&gt;=P$2,$D69,0),0)</f>
        <v>0</v>
      </c>
      <c r="Q69" s="56" t="n">
        <f aca="false">IF($B69&lt;=Q$2,IF($C69&gt;=Q$2,$D69,0),0)</f>
        <v>0</v>
      </c>
      <c r="R69" s="56" t="n">
        <f aca="false">IF($B69&lt;=R$2,IF($C69&gt;=R$2,$D69,0),0)</f>
        <v>0</v>
      </c>
      <c r="S69" s="56" t="n">
        <f aca="false">IF($B69&lt;=S$2,IF($C69&gt;=S$2,$D69,0),0)</f>
        <v>0</v>
      </c>
      <c r="T69" s="56" t="n">
        <f aca="false">IF($B69&lt;=T$2,IF($C69&gt;=T$2,$D69,0),0)</f>
        <v>0</v>
      </c>
      <c r="U69" s="56" t="n">
        <f aca="false">IF($B69&lt;=U$2,IF($C69&gt;=U$2,$D69,0),0)</f>
        <v>0</v>
      </c>
      <c r="V69" s="56" t="n">
        <f aca="false">IF($B69&lt;=V$2,IF($C69&gt;=V$2,$D69,0),0)</f>
        <v>0</v>
      </c>
      <c r="W69" s="56" t="n">
        <f aca="false">IF($B69&lt;=W$2,IF($C69&gt;=W$2,$D69,0),0)</f>
        <v>0</v>
      </c>
      <c r="X69" s="56" t="n">
        <f aca="false">IF($B69&lt;=X$2,IF($C69&gt;=X$2,$D69,0),0)</f>
        <v>0</v>
      </c>
      <c r="Y69" s="56" t="n">
        <f aca="false">IF($B69&lt;=Y$2,IF($C69&gt;=Y$2,$D69,0),0)</f>
        <v>0</v>
      </c>
      <c r="Z69" s="56" t="n">
        <f aca="false">IF($B69&lt;=Z$2,IF($C69&gt;=Z$2,$D69,0),0)</f>
        <v>0</v>
      </c>
      <c r="AA69" s="56" t="n">
        <f aca="false">IF($B69&lt;=AA$2,IF($C69&gt;=AA$2,$D69,0),0)</f>
        <v>0</v>
      </c>
      <c r="AB69" s="56" t="n">
        <f aca="false">IF($B69&lt;=AB$2,IF($C69&gt;=AB$2,$D69,0),0)</f>
        <v>0</v>
      </c>
      <c r="AC69" s="56" t="n">
        <f aca="false">IF($B69&lt;=AC$2,IF($C69&gt;=AC$2,$D69,0),0)</f>
        <v>0</v>
      </c>
      <c r="AD69" s="56" t="n">
        <f aca="false">IF($B69&lt;=AD$2,IF($C69&gt;=AD$2,$D69,0),0)</f>
        <v>0</v>
      </c>
      <c r="AE69" s="56" t="n">
        <f aca="false">IF($B69&lt;=AE$2,IF($C69&gt;=AE$2,$D69,0),0)</f>
        <v>0</v>
      </c>
      <c r="AF69" s="56" t="n">
        <f aca="false">IF($B69&lt;=AF$2,IF($C69&gt;=AF$2,$D69,0),0)</f>
        <v>0</v>
      </c>
      <c r="AG69" s="56" t="n">
        <f aca="false">IF($B69&lt;=AG$2,IF($C69&gt;=AG$2,$D69,0),0)</f>
        <v>0</v>
      </c>
      <c r="AH69" s="56" t="n">
        <f aca="false">IF($B69&lt;=AH$2,IF($C69&gt;=AH$2,$D69,0),0)</f>
        <v>0</v>
      </c>
      <c r="AI69" s="56" t="n">
        <f aca="false">IF($B69&lt;=AI$2,IF($C69&gt;=AI$2,$D69,0),0)</f>
        <v>0</v>
      </c>
      <c r="AJ69" s="56" t="n">
        <f aca="false">IF($B69&lt;=AJ$2,IF($C69&gt;=AJ$2,$D69,0),0)</f>
        <v>0</v>
      </c>
      <c r="AK69" s="56" t="n">
        <f aca="false">IF($B69&lt;=AK$2,IF($C69&gt;=AK$2,$D69,0),0)</f>
        <v>0</v>
      </c>
      <c r="AL69" s="56" t="n">
        <f aca="false">IF($B69&lt;=AL$2,IF($C69&gt;=AL$2,$D69,0),0)</f>
        <v>0</v>
      </c>
      <c r="AM69" s="56" t="n">
        <f aca="false">IF($B69&lt;=AM$2,IF($C69&gt;=AM$2,$D69,0),0)</f>
        <v>0</v>
      </c>
      <c r="AN69" s="56" t="n">
        <f aca="false">IF($B69&lt;=AN$2,IF($C69&gt;=AN$2,$D69,0),0)</f>
        <v>0</v>
      </c>
      <c r="AO69" s="56" t="n">
        <f aca="false">IF($B69&lt;=AO$2,IF($C69&gt;=AO$2,$D69,0),0)</f>
        <v>0</v>
      </c>
      <c r="AP69" s="56" t="n">
        <f aca="false">IF($B69&lt;=AP$2,IF($C69&gt;=AP$2,$D69,0),0)</f>
        <v>0</v>
      </c>
      <c r="AQ69" s="56" t="n">
        <f aca="false">IF($B69&lt;=AQ$2,IF($C69&gt;=AQ$2,$D69,0),0)</f>
        <v>0</v>
      </c>
      <c r="AR69" s="56" t="n">
        <f aca="false">IF($B69&lt;=AR$2,IF($C69&gt;=AR$2,$D69,0),0)</f>
        <v>0</v>
      </c>
      <c r="AS69" s="56" t="n">
        <f aca="false">IF($B69&lt;=AS$2,IF($C69&gt;=AS$2,$D69,0),0)</f>
        <v>0</v>
      </c>
      <c r="AT69" s="56" t="n">
        <f aca="false">IF($B69&lt;=AT$2,IF($C69&gt;=AT$2,$D69,0),0)</f>
        <v>0</v>
      </c>
      <c r="AU69" s="56" t="n">
        <f aca="false">IF($B69&lt;=AU$2,IF($C69&gt;=AU$2,$D69,0),0)</f>
        <v>0</v>
      </c>
      <c r="AV69" s="56" t="n">
        <f aca="false">IF($B69&lt;=AV$2,IF($C69&gt;=AV$2,$D69,0),0)</f>
        <v>0</v>
      </c>
      <c r="AW69" s="56" t="n">
        <f aca="false">IF($B69&lt;=AW$2,IF($C69&gt;=AW$2,$D69,0),0)</f>
        <v>0</v>
      </c>
      <c r="AX69" s="56" t="n">
        <f aca="false">IF($B69&lt;=AX$2,IF($C69&gt;=AX$2,$D69,0),0)</f>
        <v>0</v>
      </c>
      <c r="AY69" s="56" t="n">
        <f aca="false">IF($B69&lt;=AY$2,IF($C69&gt;=AY$2,$D69,0),0)</f>
        <v>0</v>
      </c>
      <c r="AZ69" s="56" t="n">
        <f aca="false">IF($B69&lt;=AZ$2,IF($C69&gt;=AZ$2,$D69,0),0)</f>
        <v>0</v>
      </c>
      <c r="BA69" s="56" t="n">
        <f aca="false">IF($B69&lt;=BA$2,IF($C69&gt;=BA$2,$D69,0),0)</f>
        <v>0</v>
      </c>
      <c r="BB69" s="56" t="n">
        <f aca="false">IF($B69&lt;=BB$2,IF($C69&gt;=BB$2,$D69,0),0)</f>
        <v>0</v>
      </c>
      <c r="BC69" s="56" t="n">
        <f aca="false">IF($B69&lt;=BC$2,IF($C69&gt;=BC$2,$D69,0),0)</f>
        <v>0</v>
      </c>
      <c r="BD69" s="56" t="n">
        <f aca="false">IF($B69&lt;=BD$2,IF($C69&gt;=BD$2,$D69,0),0)</f>
        <v>0</v>
      </c>
      <c r="BE69" s="56" t="n">
        <f aca="false">IF($B69&lt;=BE$2,IF($C69&gt;=BE$2,$D69,0),0)</f>
        <v>0</v>
      </c>
      <c r="BF69" s="56" t="n">
        <f aca="false">IF($B69&lt;=BF$2,IF($C69&gt;=BF$2,$D69,0),0)</f>
        <v>0</v>
      </c>
      <c r="BG69" s="56" t="n">
        <f aca="false">IF($B69&lt;=BG$2,IF($C69&gt;=BG$2,$D69,0),0)</f>
        <v>0</v>
      </c>
      <c r="BH69" s="56" t="n">
        <f aca="false">IF($B69&lt;=BH$2,IF($C69&gt;=BH$2,$D69,0),0)</f>
        <v>0</v>
      </c>
      <c r="BI69" s="56" t="n">
        <f aca="false">IF($B69&lt;=BI$2,IF($C69&gt;=BI$2,$D69,0),0)</f>
        <v>0</v>
      </c>
      <c r="BJ69" s="56" t="n">
        <f aca="false">IF($B69&lt;=BJ$2,IF($C69&gt;=BJ$2,$D69,0),0)</f>
        <v>0</v>
      </c>
      <c r="BK69" s="56" t="n">
        <f aca="false">IF($B69&lt;=BK$2,IF($C69&gt;=BK$2,$D69,0),0)</f>
        <v>0</v>
      </c>
      <c r="BL69" s="56" t="n">
        <f aca="false">IF($B69&lt;=BL$2,IF($C69&gt;=BL$2,$D69,0),0)</f>
        <v>0</v>
      </c>
      <c r="BM69" s="56" t="n">
        <f aca="false">IF($B69&lt;=BM$2,IF($C69&gt;=BM$2,$D69,0),0)</f>
        <v>0</v>
      </c>
      <c r="BN69" s="56" t="n">
        <f aca="false">IF($B69&lt;=BN$2,IF($C69&gt;=BN$2,$D69,0),0)</f>
        <v>0</v>
      </c>
      <c r="BO69" s="56" t="n">
        <f aca="false">IF($B69&lt;=BO$2,IF($C69&gt;=BO$2,$D69,0),0)</f>
        <v>0</v>
      </c>
      <c r="BP69" s="56" t="n">
        <f aca="false">IF($B69&lt;=BP$2,IF($C69&gt;=BP$2,$D69,0),0)</f>
        <v>0</v>
      </c>
      <c r="BQ69" s="56" t="n">
        <f aca="false">IF($B69&lt;=BQ$2,IF($C69&gt;=BQ$2,$D69,0),0)</f>
        <v>0</v>
      </c>
      <c r="BR69" s="56" t="n">
        <f aca="false">IF($B69&lt;=BR$2,IF($C69&gt;=BR$2,$D69,0),0)</f>
        <v>0</v>
      </c>
      <c r="BS69" s="56" t="n">
        <f aca="false">IF($B69&lt;=BS$2,IF($C69&gt;=BS$2,$D69,0),0)</f>
        <v>0</v>
      </c>
      <c r="BT69" s="56" t="n">
        <f aca="false">IF($B69&lt;=BT$2,IF($C69&gt;=BT$2,$D69,0),0)</f>
        <v>0</v>
      </c>
      <c r="BU69" s="56" t="n">
        <f aca="false">IF($B69&lt;=BU$2,IF($C69&gt;=BU$2,$D69,0),0)</f>
        <v>0</v>
      </c>
      <c r="BV69" s="56" t="n">
        <f aca="false">IF($B69&lt;=BV$2,IF($C69&gt;=BV$2,$D69,0),0)</f>
        <v>0</v>
      </c>
    </row>
    <row r="70" customFormat="false" ht="12.75" hidden="false" customHeight="false" outlineLevel="0" collapsed="false">
      <c r="A70" s="50" t="n">
        <v>1</v>
      </c>
      <c r="B70" s="51" t="n">
        <v>36800</v>
      </c>
      <c r="C70" s="51" t="n">
        <v>36800</v>
      </c>
      <c r="E70" s="53" t="n">
        <v>0.61</v>
      </c>
      <c r="F70" s="27" t="s">
        <v>134</v>
      </c>
      <c r="G70" s="27" t="s">
        <v>135</v>
      </c>
      <c r="H70" s="65" t="n">
        <f aca="false">((I70-E70)*SUM(L70:AV70)*10000)</f>
        <v>-0</v>
      </c>
      <c r="I70" s="53" t="n">
        <v>-0.72</v>
      </c>
      <c r="K70" s="27" t="str">
        <f aca="false">IF(I70=1,0,G70)</f>
        <v>west</v>
      </c>
      <c r="L70" s="56" t="n">
        <f aca="false">IF($B70&lt;=L$2,IF($C70&gt;=L$2,$D70,0),0)</f>
        <v>0</v>
      </c>
      <c r="M70" s="56" t="n">
        <f aca="false">IF($B70&lt;=M$2,IF($C70&gt;=M$2,$D70,0),0)</f>
        <v>0</v>
      </c>
      <c r="N70" s="56" t="n">
        <f aca="false">IF($B70&lt;=N$2,IF($C70&gt;=N$2,$D70,0),0)</f>
        <v>0</v>
      </c>
      <c r="O70" s="56" t="n">
        <f aca="false">IF($B70&lt;=O$2,IF($C70&gt;=O$2,$D70,0),0)</f>
        <v>0</v>
      </c>
      <c r="P70" s="56" t="n">
        <f aca="false">IF($B70&lt;=P$2,IF($C70&gt;=P$2,$D70,0),0)</f>
        <v>0</v>
      </c>
      <c r="Q70" s="56" t="n">
        <f aca="false">IF($B70&lt;=Q$2,IF($C70&gt;=Q$2,$D70,0),0)</f>
        <v>0</v>
      </c>
      <c r="R70" s="56" t="n">
        <f aca="false">IF($B70&lt;=R$2,IF($C70&gt;=R$2,$D70,0),0)</f>
        <v>0</v>
      </c>
      <c r="S70" s="56" t="n">
        <f aca="false">IF($B70&lt;=S$2,IF($C70&gt;=S$2,$D70,0),0)</f>
        <v>0</v>
      </c>
      <c r="T70" s="56" t="n">
        <f aca="false">IF($B70&lt;=T$2,IF($C70&gt;=T$2,$D70,0),0)</f>
        <v>0</v>
      </c>
      <c r="U70" s="56" t="n">
        <f aca="false">IF($B70&lt;=U$2,IF($C70&gt;=U$2,$D70,0),0)</f>
        <v>0</v>
      </c>
      <c r="V70" s="56" t="n">
        <f aca="false">IF($B70&lt;=V$2,IF($C70&gt;=V$2,$D70,0),0)</f>
        <v>0</v>
      </c>
      <c r="W70" s="56" t="n">
        <f aca="false">IF($B70&lt;=W$2,IF($C70&gt;=W$2,$D70,0),0)</f>
        <v>0</v>
      </c>
      <c r="X70" s="56" t="n">
        <f aca="false">IF($B70&lt;=X$2,IF($C70&gt;=X$2,$D70,0),0)</f>
        <v>0</v>
      </c>
      <c r="Y70" s="56" t="n">
        <f aca="false">IF($B70&lt;=Y$2,IF($C70&gt;=Y$2,$D70,0),0)</f>
        <v>0</v>
      </c>
      <c r="Z70" s="56" t="n">
        <f aca="false">IF($B70&lt;=Z$2,IF($C70&gt;=Z$2,$D70,0),0)</f>
        <v>0</v>
      </c>
      <c r="AA70" s="56" t="n">
        <f aca="false">IF($B70&lt;=AA$2,IF($C70&gt;=AA$2,$D70,0),0)</f>
        <v>0</v>
      </c>
      <c r="AB70" s="56" t="n">
        <f aca="false">IF($B70&lt;=AB$2,IF($C70&gt;=AB$2,$D70,0),0)</f>
        <v>0</v>
      </c>
      <c r="AC70" s="56" t="n">
        <f aca="false">IF($B70&lt;=AC$2,IF($C70&gt;=AC$2,$D70,0),0)</f>
        <v>0</v>
      </c>
      <c r="AD70" s="56" t="n">
        <f aca="false">IF($B70&lt;=AD$2,IF($C70&gt;=AD$2,$D70,0),0)</f>
        <v>0</v>
      </c>
      <c r="AE70" s="56" t="n">
        <f aca="false">IF($B70&lt;=AE$2,IF($C70&gt;=AE$2,$D70,0),0)</f>
        <v>0</v>
      </c>
      <c r="AF70" s="56" t="n">
        <f aca="false">IF($B70&lt;=AF$2,IF($C70&gt;=AF$2,$D70,0),0)</f>
        <v>0</v>
      </c>
      <c r="AG70" s="56" t="n">
        <f aca="false">IF($B70&lt;=AG$2,IF($C70&gt;=AG$2,$D70,0),0)</f>
        <v>0</v>
      </c>
      <c r="AH70" s="56" t="n">
        <f aca="false">IF($B70&lt;=AH$2,IF($C70&gt;=AH$2,$D70,0),0)</f>
        <v>0</v>
      </c>
      <c r="AI70" s="56" t="n">
        <f aca="false">IF($B70&lt;=AI$2,IF($C70&gt;=AI$2,$D70,0),0)</f>
        <v>0</v>
      </c>
      <c r="AJ70" s="56" t="n">
        <f aca="false">IF($B70&lt;=AJ$2,IF($C70&gt;=AJ$2,$D70,0),0)</f>
        <v>0</v>
      </c>
      <c r="AK70" s="56" t="n">
        <f aca="false">IF($B70&lt;=AK$2,IF($C70&gt;=AK$2,$D70,0),0)</f>
        <v>0</v>
      </c>
      <c r="AL70" s="56" t="n">
        <f aca="false">IF($B70&lt;=AL$2,IF($C70&gt;=AL$2,$D70,0),0)</f>
        <v>0</v>
      </c>
      <c r="AM70" s="56" t="n">
        <f aca="false">IF($B70&lt;=AM$2,IF($C70&gt;=AM$2,$D70,0),0)</f>
        <v>0</v>
      </c>
      <c r="AN70" s="56" t="n">
        <f aca="false">IF($B70&lt;=AN$2,IF($C70&gt;=AN$2,$D70,0),0)</f>
        <v>0</v>
      </c>
      <c r="AO70" s="56" t="n">
        <f aca="false">IF($B70&lt;=AO$2,IF($C70&gt;=AO$2,$D70,0),0)</f>
        <v>0</v>
      </c>
      <c r="AP70" s="56" t="n">
        <f aca="false">IF($B70&lt;=AP$2,IF($C70&gt;=AP$2,$D70,0),0)</f>
        <v>0</v>
      </c>
      <c r="AQ70" s="56" t="n">
        <f aca="false">IF($B70&lt;=AQ$2,IF($C70&gt;=AQ$2,$D70,0),0)</f>
        <v>0</v>
      </c>
      <c r="AR70" s="56" t="n">
        <f aca="false">IF($B70&lt;=AR$2,IF($C70&gt;=AR$2,$D70,0),0)</f>
        <v>0</v>
      </c>
      <c r="AS70" s="56" t="n">
        <f aca="false">IF($B70&lt;=AS$2,IF($C70&gt;=AS$2,$D70,0),0)</f>
        <v>0</v>
      </c>
      <c r="AT70" s="56" t="n">
        <f aca="false">IF($B70&lt;=AT$2,IF($C70&gt;=AT$2,$D70,0),0)</f>
        <v>0</v>
      </c>
      <c r="AU70" s="56" t="n">
        <f aca="false">IF($B70&lt;=AU$2,IF($C70&gt;=AU$2,$D70,0),0)</f>
        <v>0</v>
      </c>
      <c r="AV70" s="56" t="n">
        <f aca="false">IF($B70&lt;=AV$2,IF($C70&gt;=AV$2,$D70,0),0)</f>
        <v>0</v>
      </c>
      <c r="AW70" s="56" t="n">
        <f aca="false">IF($B70&lt;=AW$2,IF($C70&gt;=AW$2,$D70,0),0)</f>
        <v>0</v>
      </c>
      <c r="AX70" s="56" t="n">
        <f aca="false">IF($B70&lt;=AX$2,IF($C70&gt;=AX$2,$D70,0),0)</f>
        <v>0</v>
      </c>
      <c r="AY70" s="56" t="n">
        <f aca="false">IF($B70&lt;=AY$2,IF($C70&gt;=AY$2,$D70,0),0)</f>
        <v>0</v>
      </c>
      <c r="AZ70" s="56" t="n">
        <f aca="false">IF($B70&lt;=AZ$2,IF($C70&gt;=AZ$2,$D70,0),0)</f>
        <v>0</v>
      </c>
      <c r="BA70" s="56" t="n">
        <f aca="false">IF($B70&lt;=BA$2,IF($C70&gt;=BA$2,$D70,0),0)</f>
        <v>0</v>
      </c>
      <c r="BB70" s="56" t="n">
        <f aca="false">IF($B70&lt;=BB$2,IF($C70&gt;=BB$2,$D70,0),0)</f>
        <v>0</v>
      </c>
      <c r="BC70" s="56" t="n">
        <f aca="false">IF($B70&lt;=BC$2,IF($C70&gt;=BC$2,$D70,0),0)</f>
        <v>0</v>
      </c>
      <c r="BD70" s="56" t="n">
        <f aca="false">IF($B70&lt;=BD$2,IF($C70&gt;=BD$2,$D70,0),0)</f>
        <v>0</v>
      </c>
      <c r="BE70" s="56" t="n">
        <f aca="false">IF($B70&lt;=BE$2,IF($C70&gt;=BE$2,$D70,0),0)</f>
        <v>0</v>
      </c>
      <c r="BF70" s="56" t="n">
        <f aca="false">IF($B70&lt;=BF$2,IF($C70&gt;=BF$2,$D70,0),0)</f>
        <v>0</v>
      </c>
      <c r="BG70" s="56" t="n">
        <f aca="false">IF($B70&lt;=BG$2,IF($C70&gt;=BG$2,$D70,0),0)</f>
        <v>0</v>
      </c>
      <c r="BH70" s="56" t="n">
        <f aca="false">IF($B70&lt;=BH$2,IF($C70&gt;=BH$2,$D70,0),0)</f>
        <v>0</v>
      </c>
      <c r="BI70" s="56" t="n">
        <f aca="false">IF($B70&lt;=BI$2,IF($C70&gt;=BI$2,$D70,0),0)</f>
        <v>0</v>
      </c>
      <c r="BJ70" s="56" t="n">
        <f aca="false">IF($B70&lt;=BJ$2,IF($C70&gt;=BJ$2,$D70,0),0)</f>
        <v>0</v>
      </c>
      <c r="BK70" s="56" t="n">
        <f aca="false">IF($B70&lt;=BK$2,IF($C70&gt;=BK$2,$D70,0),0)</f>
        <v>0</v>
      </c>
      <c r="BL70" s="56" t="n">
        <f aca="false">IF($B70&lt;=BL$2,IF($C70&gt;=BL$2,$D70,0),0)</f>
        <v>0</v>
      </c>
      <c r="BM70" s="56" t="n">
        <f aca="false">IF($B70&lt;=BM$2,IF($C70&gt;=BM$2,$D70,0),0)</f>
        <v>0</v>
      </c>
      <c r="BN70" s="56" t="n">
        <f aca="false">IF($B70&lt;=BN$2,IF($C70&gt;=BN$2,$D70,0),0)</f>
        <v>0</v>
      </c>
      <c r="BO70" s="56" t="n">
        <f aca="false">IF($B70&lt;=BO$2,IF($C70&gt;=BO$2,$D70,0),0)</f>
        <v>0</v>
      </c>
      <c r="BP70" s="56" t="n">
        <f aca="false">IF($B70&lt;=BP$2,IF($C70&gt;=BP$2,$D70,0),0)</f>
        <v>0</v>
      </c>
      <c r="BQ70" s="56" t="n">
        <f aca="false">IF($B70&lt;=BQ$2,IF($C70&gt;=BQ$2,$D70,0),0)</f>
        <v>0</v>
      </c>
      <c r="BR70" s="56" t="n">
        <f aca="false">IF($B70&lt;=BR$2,IF($C70&gt;=BR$2,$D70,0),0)</f>
        <v>0</v>
      </c>
      <c r="BS70" s="56" t="n">
        <f aca="false">IF($B70&lt;=BS$2,IF($C70&gt;=BS$2,$D70,0),0)</f>
        <v>0</v>
      </c>
      <c r="BT70" s="56" t="n">
        <f aca="false">IF($B70&lt;=BT$2,IF($C70&gt;=BT$2,$D70,0),0)</f>
        <v>0</v>
      </c>
      <c r="BU70" s="56" t="n">
        <f aca="false">IF($B70&lt;=BU$2,IF($C70&gt;=BU$2,$D70,0),0)</f>
        <v>0</v>
      </c>
      <c r="BV70" s="56" t="n">
        <f aca="false">IF($B70&lt;=BV$2,IF($C70&gt;=BV$2,$D70,0),0)</f>
        <v>0</v>
      </c>
    </row>
    <row r="71" customFormat="false" ht="12.75" hidden="false" customHeight="false" outlineLevel="0" collapsed="false">
      <c r="A71" s="50" t="n">
        <v>1</v>
      </c>
      <c r="B71" s="51" t="n">
        <v>36831</v>
      </c>
      <c r="C71" s="51" t="n">
        <v>36951</v>
      </c>
      <c r="E71" s="53" t="n">
        <v>-0.43</v>
      </c>
      <c r="F71" s="27" t="s">
        <v>137</v>
      </c>
      <c r="G71" s="27" t="s">
        <v>135</v>
      </c>
      <c r="H71" s="65" t="n">
        <f aca="false">((I71-E71)*SUM(L71:AV71)*10000)</f>
        <v>0</v>
      </c>
      <c r="I71" s="53" t="n">
        <v>0.1675</v>
      </c>
      <c r="K71" s="27" t="str">
        <f aca="false">IF(I71=1,0,G71)</f>
        <v>west</v>
      </c>
      <c r="L71" s="56" t="n">
        <f aca="false">IF($B71&lt;=L$2,IF($C71&gt;=L$2,$D71,0),0)</f>
        <v>0</v>
      </c>
      <c r="M71" s="56" t="n">
        <f aca="false">IF($B71&lt;=M$2,IF($C71&gt;=M$2,$D71,0),0)</f>
        <v>0</v>
      </c>
      <c r="N71" s="56" t="n">
        <f aca="false">IF($B71&lt;=N$2,IF($C71&gt;=N$2,$D71,0),0)</f>
        <v>0</v>
      </c>
      <c r="O71" s="56" t="n">
        <f aca="false">IF($B71&lt;=O$2,IF($C71&gt;=O$2,$D71,0),0)</f>
        <v>0</v>
      </c>
      <c r="P71" s="56" t="n">
        <f aca="false">IF($B71&lt;=P$2,IF($C71&gt;=P$2,$D71,0),0)</f>
        <v>0</v>
      </c>
      <c r="Q71" s="56" t="n">
        <f aca="false">IF($B71&lt;=Q$2,IF($C71&gt;=Q$2,$D71,0),0)</f>
        <v>0</v>
      </c>
      <c r="R71" s="56" t="n">
        <f aca="false">IF($B71&lt;=R$2,IF($C71&gt;=R$2,$D71,0),0)</f>
        <v>0</v>
      </c>
      <c r="S71" s="56" t="n">
        <f aca="false">IF($B71&lt;=S$2,IF($C71&gt;=S$2,$D71,0),0)</f>
        <v>0</v>
      </c>
      <c r="T71" s="56" t="n">
        <f aca="false">IF($B71&lt;=T$2,IF($C71&gt;=T$2,$D71,0),0)</f>
        <v>0</v>
      </c>
      <c r="U71" s="56" t="n">
        <f aca="false">IF($B71&lt;=U$2,IF($C71&gt;=U$2,$D71,0),0)</f>
        <v>0</v>
      </c>
      <c r="V71" s="56" t="n">
        <f aca="false">IF($B71&lt;=V$2,IF($C71&gt;=V$2,$D71,0),0)</f>
        <v>0</v>
      </c>
      <c r="W71" s="56" t="n">
        <f aca="false">IF($B71&lt;=W$2,IF($C71&gt;=W$2,$D71,0),0)</f>
        <v>0</v>
      </c>
      <c r="X71" s="56" t="n">
        <f aca="false">IF($B71&lt;=X$2,IF($C71&gt;=X$2,$D71,0),0)</f>
        <v>0</v>
      </c>
      <c r="Y71" s="56" t="n">
        <f aca="false">IF($B71&lt;=Y$2,IF($C71&gt;=Y$2,$D71,0),0)</f>
        <v>0</v>
      </c>
      <c r="Z71" s="56" t="n">
        <f aca="false">IF($B71&lt;=Z$2,IF($C71&gt;=Z$2,$D71,0),0)</f>
        <v>0</v>
      </c>
      <c r="AA71" s="56" t="n">
        <f aca="false">IF($B71&lt;=AA$2,IF($C71&gt;=AA$2,$D71,0),0)</f>
        <v>0</v>
      </c>
      <c r="AB71" s="56" t="n">
        <f aca="false">IF($B71&lt;=AB$2,IF($C71&gt;=AB$2,$D71,0),0)</f>
        <v>0</v>
      </c>
      <c r="AC71" s="56" t="n">
        <f aca="false">IF($B71&lt;=AC$2,IF($C71&gt;=AC$2,$D71,0),0)</f>
        <v>0</v>
      </c>
      <c r="AD71" s="56" t="n">
        <f aca="false">IF($B71&lt;=AD$2,IF($C71&gt;=AD$2,$D71,0),0)</f>
        <v>0</v>
      </c>
      <c r="AE71" s="56" t="n">
        <f aca="false">IF($B71&lt;=AE$2,IF($C71&gt;=AE$2,$D71,0),0)</f>
        <v>0</v>
      </c>
      <c r="AF71" s="56" t="n">
        <f aca="false">IF($B71&lt;=AF$2,IF($C71&gt;=AF$2,$D71,0),0)</f>
        <v>0</v>
      </c>
      <c r="AG71" s="56" t="n">
        <f aca="false">IF($B71&lt;=AG$2,IF($C71&gt;=AG$2,$D71,0),0)</f>
        <v>0</v>
      </c>
      <c r="AH71" s="56" t="n">
        <f aca="false">IF($B71&lt;=AH$2,IF($C71&gt;=AH$2,$D71,0),0)</f>
        <v>0</v>
      </c>
      <c r="AI71" s="56" t="n">
        <f aca="false">IF($B71&lt;=AI$2,IF($C71&gt;=AI$2,$D71,0),0)</f>
        <v>0</v>
      </c>
      <c r="AJ71" s="56" t="n">
        <f aca="false">IF($B71&lt;=AJ$2,IF($C71&gt;=AJ$2,$D71,0),0)</f>
        <v>0</v>
      </c>
      <c r="AK71" s="56" t="n">
        <f aca="false">IF($B71&lt;=AK$2,IF($C71&gt;=AK$2,$D71,0),0)</f>
        <v>0</v>
      </c>
      <c r="AL71" s="56" t="n">
        <f aca="false">IF($B71&lt;=AL$2,IF($C71&gt;=AL$2,$D71,0),0)</f>
        <v>0</v>
      </c>
      <c r="AM71" s="56" t="n">
        <f aca="false">IF($B71&lt;=AM$2,IF($C71&gt;=AM$2,$D71,0),0)</f>
        <v>0</v>
      </c>
      <c r="AN71" s="56" t="n">
        <f aca="false">IF($B71&lt;=AN$2,IF($C71&gt;=AN$2,$D71,0),0)</f>
        <v>0</v>
      </c>
      <c r="AO71" s="56" t="n">
        <f aca="false">IF($B71&lt;=AO$2,IF($C71&gt;=AO$2,$D71,0),0)</f>
        <v>0</v>
      </c>
      <c r="AP71" s="56" t="n">
        <f aca="false">IF($B71&lt;=AP$2,IF($C71&gt;=AP$2,$D71,0),0)</f>
        <v>0</v>
      </c>
      <c r="AQ71" s="56" t="n">
        <f aca="false">IF($B71&lt;=AQ$2,IF($C71&gt;=AQ$2,$D71,0),0)</f>
        <v>0</v>
      </c>
      <c r="AR71" s="56" t="n">
        <f aca="false">IF($B71&lt;=AR$2,IF($C71&gt;=AR$2,$D71,0),0)</f>
        <v>0</v>
      </c>
      <c r="AS71" s="56" t="n">
        <f aca="false">IF($B71&lt;=AS$2,IF($C71&gt;=AS$2,$D71,0),0)</f>
        <v>0</v>
      </c>
      <c r="AT71" s="56" t="n">
        <f aca="false">IF($B71&lt;=AT$2,IF($C71&gt;=AT$2,$D71,0),0)</f>
        <v>0</v>
      </c>
      <c r="AU71" s="56" t="n">
        <f aca="false">IF($B71&lt;=AU$2,IF($C71&gt;=AU$2,$D71,0),0)</f>
        <v>0</v>
      </c>
      <c r="AV71" s="56" t="n">
        <f aca="false">IF($B71&lt;=AV$2,IF($C71&gt;=AV$2,$D71,0),0)</f>
        <v>0</v>
      </c>
      <c r="AW71" s="56" t="n">
        <f aca="false">IF($B71&lt;=AW$2,IF($C71&gt;=AW$2,$D71,0),0)</f>
        <v>0</v>
      </c>
      <c r="AX71" s="56" t="n">
        <f aca="false">IF($B71&lt;=AX$2,IF($C71&gt;=AX$2,$D71,0),0)</f>
        <v>0</v>
      </c>
      <c r="AY71" s="56" t="n">
        <f aca="false">IF($B71&lt;=AY$2,IF($C71&gt;=AY$2,$D71,0),0)</f>
        <v>0</v>
      </c>
      <c r="AZ71" s="56" t="n">
        <f aca="false">IF($B71&lt;=AZ$2,IF($C71&gt;=AZ$2,$D71,0),0)</f>
        <v>0</v>
      </c>
      <c r="BA71" s="56" t="n">
        <f aca="false">IF($B71&lt;=BA$2,IF($C71&gt;=BA$2,$D71,0),0)</f>
        <v>0</v>
      </c>
      <c r="BB71" s="56" t="n">
        <f aca="false">IF($B71&lt;=BB$2,IF($C71&gt;=BB$2,$D71,0),0)</f>
        <v>0</v>
      </c>
      <c r="BC71" s="56" t="n">
        <f aca="false">IF($B71&lt;=BC$2,IF($C71&gt;=BC$2,$D71,0),0)</f>
        <v>0</v>
      </c>
      <c r="BD71" s="56" t="n">
        <f aca="false">IF($B71&lt;=BD$2,IF($C71&gt;=BD$2,$D71,0),0)</f>
        <v>0</v>
      </c>
      <c r="BE71" s="56" t="n">
        <f aca="false">IF($B71&lt;=BE$2,IF($C71&gt;=BE$2,$D71,0),0)</f>
        <v>0</v>
      </c>
      <c r="BF71" s="56" t="n">
        <f aca="false">IF($B71&lt;=BF$2,IF($C71&gt;=BF$2,$D71,0),0)</f>
        <v>0</v>
      </c>
      <c r="BG71" s="56" t="n">
        <f aca="false">IF($B71&lt;=BG$2,IF($C71&gt;=BG$2,$D71,0),0)</f>
        <v>0</v>
      </c>
      <c r="BH71" s="56" t="n">
        <f aca="false">IF($B71&lt;=BH$2,IF($C71&gt;=BH$2,$D71,0),0)</f>
        <v>0</v>
      </c>
      <c r="BI71" s="56" t="n">
        <f aca="false">IF($B71&lt;=BI$2,IF($C71&gt;=BI$2,$D71,0),0)</f>
        <v>0</v>
      </c>
      <c r="BJ71" s="56" t="n">
        <f aca="false">IF($B71&lt;=BJ$2,IF($C71&gt;=BJ$2,$D71,0),0)</f>
        <v>0</v>
      </c>
      <c r="BK71" s="56" t="n">
        <f aca="false">IF($B71&lt;=BK$2,IF($C71&gt;=BK$2,$D71,0),0)</f>
        <v>0</v>
      </c>
      <c r="BL71" s="56" t="n">
        <f aca="false">IF($B71&lt;=BL$2,IF($C71&gt;=BL$2,$D71,0),0)</f>
        <v>0</v>
      </c>
      <c r="BM71" s="56" t="n">
        <f aca="false">IF($B71&lt;=BM$2,IF($C71&gt;=BM$2,$D71,0),0)</f>
        <v>0</v>
      </c>
      <c r="BN71" s="56" t="n">
        <f aca="false">IF($B71&lt;=BN$2,IF($C71&gt;=BN$2,$D71,0),0)</f>
        <v>0</v>
      </c>
      <c r="BO71" s="56" t="n">
        <f aca="false">IF($B71&lt;=BO$2,IF($C71&gt;=BO$2,$D71,0),0)</f>
        <v>0</v>
      </c>
      <c r="BP71" s="56" t="n">
        <f aca="false">IF($B71&lt;=BP$2,IF($C71&gt;=BP$2,$D71,0),0)</f>
        <v>0</v>
      </c>
      <c r="BQ71" s="56" t="n">
        <f aca="false">IF($B71&lt;=BQ$2,IF($C71&gt;=BQ$2,$D71,0),0)</f>
        <v>0</v>
      </c>
      <c r="BR71" s="56" t="n">
        <f aca="false">IF($B71&lt;=BR$2,IF($C71&gt;=BR$2,$D71,0),0)</f>
        <v>0</v>
      </c>
      <c r="BS71" s="56" t="n">
        <f aca="false">IF($B71&lt;=BS$2,IF($C71&gt;=BS$2,$D71,0),0)</f>
        <v>0</v>
      </c>
      <c r="BT71" s="56" t="n">
        <f aca="false">IF($B71&lt;=BT$2,IF($C71&gt;=BT$2,$D71,0),0)</f>
        <v>0</v>
      </c>
      <c r="BU71" s="56" t="n">
        <f aca="false">IF($B71&lt;=BU$2,IF($C71&gt;=BU$2,$D71,0),0)</f>
        <v>0</v>
      </c>
      <c r="BV71" s="56" t="n">
        <f aca="false">IF($B71&lt;=BV$2,IF($C71&gt;=BV$2,$D71,0),0)</f>
        <v>0</v>
      </c>
    </row>
    <row r="72" customFormat="false" ht="12.75" hidden="false" customHeight="false" outlineLevel="0" collapsed="false">
      <c r="A72" s="50" t="n">
        <v>1</v>
      </c>
      <c r="B72" s="51" t="n">
        <v>36800</v>
      </c>
      <c r="C72" s="51" t="n">
        <v>36800</v>
      </c>
      <c r="E72" s="53" t="n">
        <v>0.62</v>
      </c>
      <c r="F72" s="27" t="s">
        <v>134</v>
      </c>
      <c r="G72" s="27" t="s">
        <v>135</v>
      </c>
      <c r="H72" s="65" t="n">
        <f aca="false">((I72-E72)*SUM(L72:AV72)*10000)</f>
        <v>-0</v>
      </c>
      <c r="I72" s="53" t="n">
        <v>-0.72</v>
      </c>
      <c r="K72" s="27" t="str">
        <f aca="false">IF(I72=1,0,G72)</f>
        <v>west</v>
      </c>
      <c r="L72" s="56" t="n">
        <f aca="false">IF($B72&lt;=L$2,IF($C72&gt;=L$2,$D72,0),0)</f>
        <v>0</v>
      </c>
      <c r="M72" s="56" t="n">
        <f aca="false">IF($B72&lt;=M$2,IF($C72&gt;=M$2,$D72,0),0)</f>
        <v>0</v>
      </c>
      <c r="N72" s="56" t="n">
        <f aca="false">IF($B72&lt;=N$2,IF($C72&gt;=N$2,$D72,0),0)</f>
        <v>0</v>
      </c>
      <c r="O72" s="56" t="n">
        <f aca="false">IF($B72&lt;=O$2,IF($C72&gt;=O$2,$D72,0),0)</f>
        <v>0</v>
      </c>
      <c r="P72" s="56" t="n">
        <f aca="false">IF($B72&lt;=P$2,IF($C72&gt;=P$2,$D72,0),0)</f>
        <v>0</v>
      </c>
      <c r="Q72" s="56" t="n">
        <f aca="false">IF($B72&lt;=Q$2,IF($C72&gt;=Q$2,$D72,0),0)</f>
        <v>0</v>
      </c>
      <c r="R72" s="56" t="n">
        <f aca="false">IF($B72&lt;=R$2,IF($C72&gt;=R$2,$D72,0),0)</f>
        <v>0</v>
      </c>
      <c r="S72" s="56" t="n">
        <f aca="false">IF($B72&lt;=S$2,IF($C72&gt;=S$2,$D72,0),0)</f>
        <v>0</v>
      </c>
      <c r="T72" s="56" t="n">
        <f aca="false">IF($B72&lt;=T$2,IF($C72&gt;=T$2,$D72,0),0)</f>
        <v>0</v>
      </c>
      <c r="U72" s="56" t="n">
        <f aca="false">IF($B72&lt;=U$2,IF($C72&gt;=U$2,$D72,0),0)</f>
        <v>0</v>
      </c>
      <c r="V72" s="56" t="n">
        <f aca="false">IF($B72&lt;=V$2,IF($C72&gt;=V$2,$D72,0),0)</f>
        <v>0</v>
      </c>
      <c r="W72" s="56" t="n">
        <f aca="false">IF($B72&lt;=W$2,IF($C72&gt;=W$2,$D72,0),0)</f>
        <v>0</v>
      </c>
      <c r="X72" s="56" t="n">
        <f aca="false">IF($B72&lt;=X$2,IF($C72&gt;=X$2,$D72,0),0)</f>
        <v>0</v>
      </c>
      <c r="Y72" s="56" t="n">
        <f aca="false">IF($B72&lt;=Y$2,IF($C72&gt;=Y$2,$D72,0),0)</f>
        <v>0</v>
      </c>
      <c r="Z72" s="56" t="n">
        <f aca="false">IF($B72&lt;=Z$2,IF($C72&gt;=Z$2,$D72,0),0)</f>
        <v>0</v>
      </c>
      <c r="AA72" s="56" t="n">
        <f aca="false">IF($B72&lt;=AA$2,IF($C72&gt;=AA$2,$D72,0),0)</f>
        <v>0</v>
      </c>
      <c r="AB72" s="56" t="n">
        <f aca="false">IF($B72&lt;=AB$2,IF($C72&gt;=AB$2,$D72,0),0)</f>
        <v>0</v>
      </c>
      <c r="AC72" s="56" t="n">
        <f aca="false">IF($B72&lt;=AC$2,IF($C72&gt;=AC$2,$D72,0),0)</f>
        <v>0</v>
      </c>
      <c r="AD72" s="56" t="n">
        <f aca="false">IF($B72&lt;=AD$2,IF($C72&gt;=AD$2,$D72,0),0)</f>
        <v>0</v>
      </c>
      <c r="AE72" s="56" t="n">
        <f aca="false">IF($B72&lt;=AE$2,IF($C72&gt;=AE$2,$D72,0),0)</f>
        <v>0</v>
      </c>
      <c r="AF72" s="56" t="n">
        <f aca="false">IF($B72&lt;=AF$2,IF($C72&gt;=AF$2,$D72,0),0)</f>
        <v>0</v>
      </c>
      <c r="AG72" s="56" t="n">
        <f aca="false">IF($B72&lt;=AG$2,IF($C72&gt;=AG$2,$D72,0),0)</f>
        <v>0</v>
      </c>
      <c r="AH72" s="56" t="n">
        <f aca="false">IF($B72&lt;=AH$2,IF($C72&gt;=AH$2,$D72,0),0)</f>
        <v>0</v>
      </c>
      <c r="AI72" s="56" t="n">
        <f aca="false">IF($B72&lt;=AI$2,IF($C72&gt;=AI$2,$D72,0),0)</f>
        <v>0</v>
      </c>
      <c r="AJ72" s="56" t="n">
        <f aca="false">IF($B72&lt;=AJ$2,IF($C72&gt;=AJ$2,$D72,0),0)</f>
        <v>0</v>
      </c>
      <c r="AK72" s="56" t="n">
        <f aca="false">IF($B72&lt;=AK$2,IF($C72&gt;=AK$2,$D72,0),0)</f>
        <v>0</v>
      </c>
      <c r="AL72" s="56" t="n">
        <f aca="false">IF($B72&lt;=AL$2,IF($C72&gt;=AL$2,$D72,0),0)</f>
        <v>0</v>
      </c>
      <c r="AM72" s="56" t="n">
        <f aca="false">IF($B72&lt;=AM$2,IF($C72&gt;=AM$2,$D72,0),0)</f>
        <v>0</v>
      </c>
      <c r="AN72" s="56" t="n">
        <f aca="false">IF($B72&lt;=AN$2,IF($C72&gt;=AN$2,$D72,0),0)</f>
        <v>0</v>
      </c>
      <c r="AO72" s="56" t="n">
        <f aca="false">IF($B72&lt;=AO$2,IF($C72&gt;=AO$2,$D72,0),0)</f>
        <v>0</v>
      </c>
      <c r="AP72" s="56" t="n">
        <f aca="false">IF($B72&lt;=AP$2,IF($C72&gt;=AP$2,$D72,0),0)</f>
        <v>0</v>
      </c>
      <c r="AQ72" s="56" t="n">
        <f aca="false">IF($B72&lt;=AQ$2,IF($C72&gt;=AQ$2,$D72,0),0)</f>
        <v>0</v>
      </c>
      <c r="AR72" s="56" t="n">
        <f aca="false">IF($B72&lt;=AR$2,IF($C72&gt;=AR$2,$D72,0),0)</f>
        <v>0</v>
      </c>
      <c r="AS72" s="56" t="n">
        <f aca="false">IF($B72&lt;=AS$2,IF($C72&gt;=AS$2,$D72,0),0)</f>
        <v>0</v>
      </c>
      <c r="AT72" s="56" t="n">
        <f aca="false">IF($B72&lt;=AT$2,IF($C72&gt;=AT$2,$D72,0),0)</f>
        <v>0</v>
      </c>
      <c r="AU72" s="56" t="n">
        <f aca="false">IF($B72&lt;=AU$2,IF($C72&gt;=AU$2,$D72,0),0)</f>
        <v>0</v>
      </c>
      <c r="AV72" s="56" t="n">
        <f aca="false">IF($B72&lt;=AV$2,IF($C72&gt;=AV$2,$D72,0),0)</f>
        <v>0</v>
      </c>
      <c r="AW72" s="56" t="n">
        <f aca="false">IF($B72&lt;=AW$2,IF($C72&gt;=AW$2,$D72,0),0)</f>
        <v>0</v>
      </c>
      <c r="AX72" s="56" t="n">
        <f aca="false">IF($B72&lt;=AX$2,IF($C72&gt;=AX$2,$D72,0),0)</f>
        <v>0</v>
      </c>
      <c r="AY72" s="56" t="n">
        <f aca="false">IF($B72&lt;=AY$2,IF($C72&gt;=AY$2,$D72,0),0)</f>
        <v>0</v>
      </c>
      <c r="AZ72" s="56" t="n">
        <f aca="false">IF($B72&lt;=AZ$2,IF($C72&gt;=AZ$2,$D72,0),0)</f>
        <v>0</v>
      </c>
      <c r="BA72" s="56" t="n">
        <f aca="false">IF($B72&lt;=BA$2,IF($C72&gt;=BA$2,$D72,0),0)</f>
        <v>0</v>
      </c>
      <c r="BB72" s="56" t="n">
        <f aca="false">IF($B72&lt;=BB$2,IF($C72&gt;=BB$2,$D72,0),0)</f>
        <v>0</v>
      </c>
      <c r="BC72" s="56" t="n">
        <f aca="false">IF($B72&lt;=BC$2,IF($C72&gt;=BC$2,$D72,0),0)</f>
        <v>0</v>
      </c>
      <c r="BD72" s="56" t="n">
        <f aca="false">IF($B72&lt;=BD$2,IF($C72&gt;=BD$2,$D72,0),0)</f>
        <v>0</v>
      </c>
      <c r="BE72" s="56" t="n">
        <f aca="false">IF($B72&lt;=BE$2,IF($C72&gt;=BE$2,$D72,0),0)</f>
        <v>0</v>
      </c>
      <c r="BF72" s="56" t="n">
        <f aca="false">IF($B72&lt;=BF$2,IF($C72&gt;=BF$2,$D72,0),0)</f>
        <v>0</v>
      </c>
      <c r="BG72" s="56" t="n">
        <f aca="false">IF($B72&lt;=BG$2,IF($C72&gt;=BG$2,$D72,0),0)</f>
        <v>0</v>
      </c>
      <c r="BH72" s="56" t="n">
        <f aca="false">IF($B72&lt;=BH$2,IF($C72&gt;=BH$2,$D72,0),0)</f>
        <v>0</v>
      </c>
      <c r="BI72" s="56" t="n">
        <f aca="false">IF($B72&lt;=BI$2,IF($C72&gt;=BI$2,$D72,0),0)</f>
        <v>0</v>
      </c>
      <c r="BJ72" s="56" t="n">
        <f aca="false">IF($B72&lt;=BJ$2,IF($C72&gt;=BJ$2,$D72,0),0)</f>
        <v>0</v>
      </c>
      <c r="BK72" s="56" t="n">
        <f aca="false">IF($B72&lt;=BK$2,IF($C72&gt;=BK$2,$D72,0),0)</f>
        <v>0</v>
      </c>
      <c r="BL72" s="56" t="n">
        <f aca="false">IF($B72&lt;=BL$2,IF($C72&gt;=BL$2,$D72,0),0)</f>
        <v>0</v>
      </c>
      <c r="BM72" s="56" t="n">
        <f aca="false">IF($B72&lt;=BM$2,IF($C72&gt;=BM$2,$D72,0),0)</f>
        <v>0</v>
      </c>
      <c r="BN72" s="56" t="n">
        <f aca="false">IF($B72&lt;=BN$2,IF($C72&gt;=BN$2,$D72,0),0)</f>
        <v>0</v>
      </c>
      <c r="BO72" s="56" t="n">
        <f aca="false">IF($B72&lt;=BO$2,IF($C72&gt;=BO$2,$D72,0),0)</f>
        <v>0</v>
      </c>
      <c r="BP72" s="56" t="n">
        <f aca="false">IF($B72&lt;=BP$2,IF($C72&gt;=BP$2,$D72,0),0)</f>
        <v>0</v>
      </c>
      <c r="BQ72" s="56" t="n">
        <f aca="false">IF($B72&lt;=BQ$2,IF($C72&gt;=BQ$2,$D72,0),0)</f>
        <v>0</v>
      </c>
      <c r="BR72" s="56" t="n">
        <f aca="false">IF($B72&lt;=BR$2,IF($C72&gt;=BR$2,$D72,0),0)</f>
        <v>0</v>
      </c>
      <c r="BS72" s="56" t="n">
        <f aca="false">IF($B72&lt;=BS$2,IF($C72&gt;=BS$2,$D72,0),0)</f>
        <v>0</v>
      </c>
      <c r="BT72" s="56" t="n">
        <f aca="false">IF($B72&lt;=BT$2,IF($C72&gt;=BT$2,$D72,0),0)</f>
        <v>0</v>
      </c>
      <c r="BU72" s="56" t="n">
        <f aca="false">IF($B72&lt;=BU$2,IF($C72&gt;=BU$2,$D72,0),0)</f>
        <v>0</v>
      </c>
      <c r="BV72" s="56" t="n">
        <f aca="false">IF($B72&lt;=BV$2,IF($C72&gt;=BV$2,$D72,0),0)</f>
        <v>0</v>
      </c>
    </row>
    <row r="73" customFormat="false" ht="12.75" hidden="false" customHeight="false" outlineLevel="0" collapsed="false">
      <c r="A73" s="50" t="n">
        <v>1</v>
      </c>
      <c r="B73" s="51" t="n">
        <v>36800</v>
      </c>
      <c r="C73" s="51" t="n">
        <v>36800</v>
      </c>
      <c r="E73" s="53" t="n">
        <v>0.9</v>
      </c>
      <c r="F73" s="27" t="s">
        <v>134</v>
      </c>
      <c r="G73" s="27" t="s">
        <v>135</v>
      </c>
      <c r="H73" s="65" t="n">
        <f aca="false">((I73-E73)*SUM(L73:AV73)*10000)</f>
        <v>-0</v>
      </c>
      <c r="I73" s="53" t="n">
        <v>-0.72</v>
      </c>
      <c r="K73" s="27" t="str">
        <f aca="false">IF(I73=1,0,G73)</f>
        <v>west</v>
      </c>
      <c r="L73" s="56" t="n">
        <f aca="false">IF($B73&lt;=L$2,IF($C73&gt;=L$2,$D73,0),0)</f>
        <v>0</v>
      </c>
      <c r="M73" s="56" t="n">
        <f aca="false">IF($B73&lt;=M$2,IF($C73&gt;=M$2,$D73,0),0)</f>
        <v>0</v>
      </c>
      <c r="N73" s="56" t="n">
        <f aca="false">IF($B73&lt;=N$2,IF($C73&gt;=N$2,$D73,0),0)</f>
        <v>0</v>
      </c>
      <c r="O73" s="56" t="n">
        <f aca="false">IF($B73&lt;=O$2,IF($C73&gt;=O$2,$D73,0),0)</f>
        <v>0</v>
      </c>
      <c r="P73" s="56" t="n">
        <f aca="false">IF($B73&lt;=P$2,IF($C73&gt;=P$2,$D73,0),0)</f>
        <v>0</v>
      </c>
      <c r="Q73" s="56" t="n">
        <f aca="false">IF($B73&lt;=Q$2,IF($C73&gt;=Q$2,$D73,0),0)</f>
        <v>0</v>
      </c>
      <c r="R73" s="56" t="n">
        <f aca="false">IF($B73&lt;=R$2,IF($C73&gt;=R$2,$D73,0),0)</f>
        <v>0</v>
      </c>
      <c r="S73" s="56" t="n">
        <f aca="false">IF($B73&lt;=S$2,IF($C73&gt;=S$2,$D73,0),0)</f>
        <v>0</v>
      </c>
      <c r="T73" s="56" t="n">
        <f aca="false">IF($B73&lt;=T$2,IF($C73&gt;=T$2,$D73,0),0)</f>
        <v>0</v>
      </c>
      <c r="U73" s="56" t="n">
        <f aca="false">IF($B73&lt;=U$2,IF($C73&gt;=U$2,$D73,0),0)</f>
        <v>0</v>
      </c>
      <c r="V73" s="56" t="n">
        <f aca="false">IF($B73&lt;=V$2,IF($C73&gt;=V$2,$D73,0),0)</f>
        <v>0</v>
      </c>
      <c r="W73" s="56" t="n">
        <f aca="false">IF($B73&lt;=W$2,IF($C73&gt;=W$2,$D73,0),0)</f>
        <v>0</v>
      </c>
      <c r="X73" s="56" t="n">
        <f aca="false">IF($B73&lt;=X$2,IF($C73&gt;=X$2,$D73,0),0)</f>
        <v>0</v>
      </c>
      <c r="Y73" s="56" t="n">
        <f aca="false">IF($B73&lt;=Y$2,IF($C73&gt;=Y$2,$D73,0),0)</f>
        <v>0</v>
      </c>
      <c r="Z73" s="56" t="n">
        <f aca="false">IF($B73&lt;=Z$2,IF($C73&gt;=Z$2,$D73,0),0)</f>
        <v>0</v>
      </c>
      <c r="AA73" s="56" t="n">
        <f aca="false">IF($B73&lt;=AA$2,IF($C73&gt;=AA$2,$D73,0),0)</f>
        <v>0</v>
      </c>
      <c r="AB73" s="56" t="n">
        <f aca="false">IF($B73&lt;=AB$2,IF($C73&gt;=AB$2,$D73,0),0)</f>
        <v>0</v>
      </c>
      <c r="AC73" s="56" t="n">
        <f aca="false">IF($B73&lt;=AC$2,IF($C73&gt;=AC$2,$D73,0),0)</f>
        <v>0</v>
      </c>
      <c r="AD73" s="56" t="n">
        <f aca="false">IF($B73&lt;=AD$2,IF($C73&gt;=AD$2,$D73,0),0)</f>
        <v>0</v>
      </c>
      <c r="AE73" s="56" t="n">
        <f aca="false">IF($B73&lt;=AE$2,IF($C73&gt;=AE$2,$D73,0),0)</f>
        <v>0</v>
      </c>
      <c r="AF73" s="56" t="n">
        <f aca="false">IF($B73&lt;=AF$2,IF($C73&gt;=AF$2,$D73,0),0)</f>
        <v>0</v>
      </c>
      <c r="AG73" s="56" t="n">
        <f aca="false">IF($B73&lt;=AG$2,IF($C73&gt;=AG$2,$D73,0),0)</f>
        <v>0</v>
      </c>
      <c r="AH73" s="56" t="n">
        <f aca="false">IF($B73&lt;=AH$2,IF($C73&gt;=AH$2,$D73,0),0)</f>
        <v>0</v>
      </c>
      <c r="AI73" s="56" t="n">
        <f aca="false">IF($B73&lt;=AI$2,IF($C73&gt;=AI$2,$D73,0),0)</f>
        <v>0</v>
      </c>
      <c r="AJ73" s="56" t="n">
        <f aca="false">IF($B73&lt;=AJ$2,IF($C73&gt;=AJ$2,$D73,0),0)</f>
        <v>0</v>
      </c>
      <c r="AK73" s="56" t="n">
        <f aca="false">IF($B73&lt;=AK$2,IF($C73&gt;=AK$2,$D73,0),0)</f>
        <v>0</v>
      </c>
      <c r="AL73" s="56" t="n">
        <f aca="false">IF($B73&lt;=AL$2,IF($C73&gt;=AL$2,$D73,0),0)</f>
        <v>0</v>
      </c>
      <c r="AM73" s="56" t="n">
        <f aca="false">IF($B73&lt;=AM$2,IF($C73&gt;=AM$2,$D73,0),0)</f>
        <v>0</v>
      </c>
      <c r="AN73" s="56" t="n">
        <f aca="false">IF($B73&lt;=AN$2,IF($C73&gt;=AN$2,$D73,0),0)</f>
        <v>0</v>
      </c>
      <c r="AO73" s="56" t="n">
        <f aca="false">IF($B73&lt;=AO$2,IF($C73&gt;=AO$2,$D73,0),0)</f>
        <v>0</v>
      </c>
      <c r="AP73" s="56" t="n">
        <f aca="false">IF($B73&lt;=AP$2,IF($C73&gt;=AP$2,$D73,0),0)</f>
        <v>0</v>
      </c>
      <c r="AQ73" s="56" t="n">
        <f aca="false">IF($B73&lt;=AQ$2,IF($C73&gt;=AQ$2,$D73,0),0)</f>
        <v>0</v>
      </c>
      <c r="AR73" s="56" t="n">
        <f aca="false">IF($B73&lt;=AR$2,IF($C73&gt;=AR$2,$D73,0),0)</f>
        <v>0</v>
      </c>
      <c r="AS73" s="56" t="n">
        <f aca="false">IF($B73&lt;=AS$2,IF($C73&gt;=AS$2,$D73,0),0)</f>
        <v>0</v>
      </c>
      <c r="AT73" s="56" t="n">
        <f aca="false">IF($B73&lt;=AT$2,IF($C73&gt;=AT$2,$D73,0),0)</f>
        <v>0</v>
      </c>
      <c r="AU73" s="56" t="n">
        <f aca="false">IF($B73&lt;=AU$2,IF($C73&gt;=AU$2,$D73,0),0)</f>
        <v>0</v>
      </c>
      <c r="AV73" s="56" t="n">
        <f aca="false">IF($B73&lt;=AV$2,IF($C73&gt;=AV$2,$D73,0),0)</f>
        <v>0</v>
      </c>
      <c r="AW73" s="56" t="n">
        <f aca="false">IF($B73&lt;=AW$2,IF($C73&gt;=AW$2,$D73,0),0)</f>
        <v>0</v>
      </c>
      <c r="AX73" s="56" t="n">
        <f aca="false">IF($B73&lt;=AX$2,IF($C73&gt;=AX$2,$D73,0),0)</f>
        <v>0</v>
      </c>
      <c r="AY73" s="56" t="n">
        <f aca="false">IF($B73&lt;=AY$2,IF($C73&gt;=AY$2,$D73,0),0)</f>
        <v>0</v>
      </c>
      <c r="AZ73" s="56" t="n">
        <f aca="false">IF($B73&lt;=AZ$2,IF($C73&gt;=AZ$2,$D73,0),0)</f>
        <v>0</v>
      </c>
      <c r="BA73" s="56" t="n">
        <f aca="false">IF($B73&lt;=BA$2,IF($C73&gt;=BA$2,$D73,0),0)</f>
        <v>0</v>
      </c>
      <c r="BB73" s="56" t="n">
        <f aca="false">IF($B73&lt;=BB$2,IF($C73&gt;=BB$2,$D73,0),0)</f>
        <v>0</v>
      </c>
      <c r="BC73" s="56" t="n">
        <f aca="false">IF($B73&lt;=BC$2,IF($C73&gt;=BC$2,$D73,0),0)</f>
        <v>0</v>
      </c>
      <c r="BD73" s="56" t="n">
        <f aca="false">IF($B73&lt;=BD$2,IF($C73&gt;=BD$2,$D73,0),0)</f>
        <v>0</v>
      </c>
      <c r="BE73" s="56" t="n">
        <f aca="false">IF($B73&lt;=BE$2,IF($C73&gt;=BE$2,$D73,0),0)</f>
        <v>0</v>
      </c>
      <c r="BF73" s="56" t="n">
        <f aca="false">IF($B73&lt;=BF$2,IF($C73&gt;=BF$2,$D73,0),0)</f>
        <v>0</v>
      </c>
      <c r="BG73" s="56" t="n">
        <f aca="false">IF($B73&lt;=BG$2,IF($C73&gt;=BG$2,$D73,0),0)</f>
        <v>0</v>
      </c>
      <c r="BH73" s="56" t="n">
        <f aca="false">IF($B73&lt;=BH$2,IF($C73&gt;=BH$2,$D73,0),0)</f>
        <v>0</v>
      </c>
      <c r="BI73" s="56" t="n">
        <f aca="false">IF($B73&lt;=BI$2,IF($C73&gt;=BI$2,$D73,0),0)</f>
        <v>0</v>
      </c>
      <c r="BJ73" s="56" t="n">
        <f aca="false">IF($B73&lt;=BJ$2,IF($C73&gt;=BJ$2,$D73,0),0)</f>
        <v>0</v>
      </c>
      <c r="BK73" s="56" t="n">
        <f aca="false">IF($B73&lt;=BK$2,IF($C73&gt;=BK$2,$D73,0),0)</f>
        <v>0</v>
      </c>
      <c r="BL73" s="56" t="n">
        <f aca="false">IF($B73&lt;=BL$2,IF($C73&gt;=BL$2,$D73,0),0)</f>
        <v>0</v>
      </c>
      <c r="BM73" s="56" t="n">
        <f aca="false">IF($B73&lt;=BM$2,IF($C73&gt;=BM$2,$D73,0),0)</f>
        <v>0</v>
      </c>
      <c r="BN73" s="56" t="n">
        <f aca="false">IF($B73&lt;=BN$2,IF($C73&gt;=BN$2,$D73,0),0)</f>
        <v>0</v>
      </c>
      <c r="BO73" s="56" t="n">
        <f aca="false">IF($B73&lt;=BO$2,IF($C73&gt;=BO$2,$D73,0),0)</f>
        <v>0</v>
      </c>
      <c r="BP73" s="56" t="n">
        <f aca="false">IF($B73&lt;=BP$2,IF($C73&gt;=BP$2,$D73,0),0)</f>
        <v>0</v>
      </c>
      <c r="BQ73" s="56" t="n">
        <f aca="false">IF($B73&lt;=BQ$2,IF($C73&gt;=BQ$2,$D73,0),0)</f>
        <v>0</v>
      </c>
      <c r="BR73" s="56" t="n">
        <f aca="false">IF($B73&lt;=BR$2,IF($C73&gt;=BR$2,$D73,0),0)</f>
        <v>0</v>
      </c>
      <c r="BS73" s="56" t="n">
        <f aca="false">IF($B73&lt;=BS$2,IF($C73&gt;=BS$2,$D73,0),0)</f>
        <v>0</v>
      </c>
      <c r="BT73" s="56" t="n">
        <f aca="false">IF($B73&lt;=BT$2,IF($C73&gt;=BT$2,$D73,0),0)</f>
        <v>0</v>
      </c>
      <c r="BU73" s="56" t="n">
        <f aca="false">IF($B73&lt;=BU$2,IF($C73&gt;=BU$2,$D73,0),0)</f>
        <v>0</v>
      </c>
      <c r="BV73" s="56" t="n">
        <f aca="false">IF($B73&lt;=BV$2,IF($C73&gt;=BV$2,$D73,0),0)</f>
        <v>0</v>
      </c>
    </row>
    <row r="74" customFormat="false" ht="12.75" hidden="false" customHeight="false" outlineLevel="0" collapsed="false">
      <c r="A74" s="50" t="n">
        <v>1</v>
      </c>
      <c r="B74" s="51" t="n">
        <v>36800</v>
      </c>
      <c r="C74" s="51" t="n">
        <v>36800</v>
      </c>
      <c r="E74" s="53" t="n">
        <v>0.88</v>
      </c>
      <c r="F74" s="27" t="s">
        <v>134</v>
      </c>
      <c r="G74" s="27" t="s">
        <v>135</v>
      </c>
      <c r="H74" s="65" t="n">
        <f aca="false">((I74-E74)*SUM(L74:AV74)*10000)</f>
        <v>-0</v>
      </c>
      <c r="I74" s="53" t="n">
        <v>-0.72</v>
      </c>
      <c r="K74" s="27" t="str">
        <f aca="false">IF(I74=1,0,G74)</f>
        <v>west</v>
      </c>
      <c r="L74" s="56" t="n">
        <f aca="false">IF($B74&lt;=L$2,IF($C74&gt;=L$2,$D74,0),0)</f>
        <v>0</v>
      </c>
      <c r="M74" s="56" t="n">
        <f aca="false">IF($B74&lt;=M$2,IF($C74&gt;=M$2,$D74,0),0)</f>
        <v>0</v>
      </c>
      <c r="N74" s="56" t="n">
        <f aca="false">IF($B74&lt;=N$2,IF($C74&gt;=N$2,$D74,0),0)</f>
        <v>0</v>
      </c>
      <c r="O74" s="56" t="n">
        <f aca="false">IF($B74&lt;=O$2,IF($C74&gt;=O$2,$D74,0),0)</f>
        <v>0</v>
      </c>
      <c r="P74" s="56" t="n">
        <f aca="false">IF($B74&lt;=P$2,IF($C74&gt;=P$2,$D74,0),0)</f>
        <v>0</v>
      </c>
      <c r="Q74" s="56" t="n">
        <f aca="false">IF($B74&lt;=Q$2,IF($C74&gt;=Q$2,$D74,0),0)</f>
        <v>0</v>
      </c>
      <c r="R74" s="56" t="n">
        <f aca="false">IF($B74&lt;=R$2,IF($C74&gt;=R$2,$D74,0),0)</f>
        <v>0</v>
      </c>
      <c r="S74" s="56" t="n">
        <f aca="false">IF($B74&lt;=S$2,IF($C74&gt;=S$2,$D74,0),0)</f>
        <v>0</v>
      </c>
      <c r="T74" s="56" t="n">
        <f aca="false">IF($B74&lt;=T$2,IF($C74&gt;=T$2,$D74,0),0)</f>
        <v>0</v>
      </c>
      <c r="U74" s="56" t="n">
        <f aca="false">IF($B74&lt;=U$2,IF($C74&gt;=U$2,$D74,0),0)</f>
        <v>0</v>
      </c>
      <c r="V74" s="56" t="n">
        <f aca="false">IF($B74&lt;=V$2,IF($C74&gt;=V$2,$D74,0),0)</f>
        <v>0</v>
      </c>
      <c r="W74" s="56" t="n">
        <f aca="false">IF($B74&lt;=W$2,IF($C74&gt;=W$2,$D74,0),0)</f>
        <v>0</v>
      </c>
      <c r="X74" s="56" t="n">
        <f aca="false">IF($B74&lt;=X$2,IF($C74&gt;=X$2,$D74,0),0)</f>
        <v>0</v>
      </c>
      <c r="Y74" s="56" t="n">
        <f aca="false">IF($B74&lt;=Y$2,IF($C74&gt;=Y$2,$D74,0),0)</f>
        <v>0</v>
      </c>
      <c r="Z74" s="56" t="n">
        <f aca="false">IF($B74&lt;=Z$2,IF($C74&gt;=Z$2,$D74,0),0)</f>
        <v>0</v>
      </c>
      <c r="AA74" s="56" t="n">
        <f aca="false">IF($B74&lt;=AA$2,IF($C74&gt;=AA$2,$D74,0),0)</f>
        <v>0</v>
      </c>
      <c r="AB74" s="56" t="n">
        <f aca="false">IF($B74&lt;=AB$2,IF($C74&gt;=AB$2,$D74,0),0)</f>
        <v>0</v>
      </c>
      <c r="AC74" s="56" t="n">
        <f aca="false">IF($B74&lt;=AC$2,IF($C74&gt;=AC$2,$D74,0),0)</f>
        <v>0</v>
      </c>
      <c r="AD74" s="56" t="n">
        <f aca="false">IF($B74&lt;=AD$2,IF($C74&gt;=AD$2,$D74,0),0)</f>
        <v>0</v>
      </c>
      <c r="AE74" s="56" t="n">
        <f aca="false">IF($B74&lt;=AE$2,IF($C74&gt;=AE$2,$D74,0),0)</f>
        <v>0</v>
      </c>
      <c r="AF74" s="56" t="n">
        <f aca="false">IF($B74&lt;=AF$2,IF($C74&gt;=AF$2,$D74,0),0)</f>
        <v>0</v>
      </c>
      <c r="AG74" s="56" t="n">
        <f aca="false">IF($B74&lt;=AG$2,IF($C74&gt;=AG$2,$D74,0),0)</f>
        <v>0</v>
      </c>
      <c r="AH74" s="56" t="n">
        <f aca="false">IF($B74&lt;=AH$2,IF($C74&gt;=AH$2,$D74,0),0)</f>
        <v>0</v>
      </c>
      <c r="AI74" s="56" t="n">
        <f aca="false">IF($B74&lt;=AI$2,IF($C74&gt;=AI$2,$D74,0),0)</f>
        <v>0</v>
      </c>
      <c r="AJ74" s="56" t="n">
        <f aca="false">IF($B74&lt;=AJ$2,IF($C74&gt;=AJ$2,$D74,0),0)</f>
        <v>0</v>
      </c>
      <c r="AK74" s="56" t="n">
        <f aca="false">IF($B74&lt;=AK$2,IF($C74&gt;=AK$2,$D74,0),0)</f>
        <v>0</v>
      </c>
      <c r="AL74" s="56" t="n">
        <f aca="false">IF($B74&lt;=AL$2,IF($C74&gt;=AL$2,$D74,0),0)</f>
        <v>0</v>
      </c>
      <c r="AM74" s="56" t="n">
        <f aca="false">IF($B74&lt;=AM$2,IF($C74&gt;=AM$2,$D74,0),0)</f>
        <v>0</v>
      </c>
      <c r="AN74" s="56" t="n">
        <f aca="false">IF($B74&lt;=AN$2,IF($C74&gt;=AN$2,$D74,0),0)</f>
        <v>0</v>
      </c>
      <c r="AO74" s="56" t="n">
        <f aca="false">IF($B74&lt;=AO$2,IF($C74&gt;=AO$2,$D74,0),0)</f>
        <v>0</v>
      </c>
      <c r="AP74" s="56" t="n">
        <f aca="false">IF($B74&lt;=AP$2,IF($C74&gt;=AP$2,$D74,0),0)</f>
        <v>0</v>
      </c>
      <c r="AQ74" s="56" t="n">
        <f aca="false">IF($B74&lt;=AQ$2,IF($C74&gt;=AQ$2,$D74,0),0)</f>
        <v>0</v>
      </c>
      <c r="AR74" s="56" t="n">
        <f aca="false">IF($B74&lt;=AR$2,IF($C74&gt;=AR$2,$D74,0),0)</f>
        <v>0</v>
      </c>
      <c r="AS74" s="56" t="n">
        <f aca="false">IF($B74&lt;=AS$2,IF($C74&gt;=AS$2,$D74,0),0)</f>
        <v>0</v>
      </c>
      <c r="AT74" s="56" t="n">
        <f aca="false">IF($B74&lt;=AT$2,IF($C74&gt;=AT$2,$D74,0),0)</f>
        <v>0</v>
      </c>
      <c r="AU74" s="56" t="n">
        <f aca="false">IF($B74&lt;=AU$2,IF($C74&gt;=AU$2,$D74,0),0)</f>
        <v>0</v>
      </c>
      <c r="AV74" s="56" t="n">
        <f aca="false">IF($B74&lt;=AV$2,IF($C74&gt;=AV$2,$D74,0),0)</f>
        <v>0</v>
      </c>
      <c r="AW74" s="56" t="n">
        <f aca="false">IF($B74&lt;=AW$2,IF($C74&gt;=AW$2,$D74,0),0)</f>
        <v>0</v>
      </c>
      <c r="AX74" s="56" t="n">
        <f aca="false">IF($B74&lt;=AX$2,IF($C74&gt;=AX$2,$D74,0),0)</f>
        <v>0</v>
      </c>
      <c r="AY74" s="56" t="n">
        <f aca="false">IF($B74&lt;=AY$2,IF($C74&gt;=AY$2,$D74,0),0)</f>
        <v>0</v>
      </c>
      <c r="AZ74" s="56" t="n">
        <f aca="false">IF($B74&lt;=AZ$2,IF($C74&gt;=AZ$2,$D74,0),0)</f>
        <v>0</v>
      </c>
      <c r="BA74" s="56" t="n">
        <f aca="false">IF($B74&lt;=BA$2,IF($C74&gt;=BA$2,$D74,0),0)</f>
        <v>0</v>
      </c>
      <c r="BB74" s="56" t="n">
        <f aca="false">IF($B74&lt;=BB$2,IF($C74&gt;=BB$2,$D74,0),0)</f>
        <v>0</v>
      </c>
      <c r="BC74" s="56" t="n">
        <f aca="false">IF($B74&lt;=BC$2,IF($C74&gt;=BC$2,$D74,0),0)</f>
        <v>0</v>
      </c>
      <c r="BD74" s="56" t="n">
        <f aca="false">IF($B74&lt;=BD$2,IF($C74&gt;=BD$2,$D74,0),0)</f>
        <v>0</v>
      </c>
      <c r="BE74" s="56" t="n">
        <f aca="false">IF($B74&lt;=BE$2,IF($C74&gt;=BE$2,$D74,0),0)</f>
        <v>0</v>
      </c>
      <c r="BF74" s="56" t="n">
        <f aca="false">IF($B74&lt;=BF$2,IF($C74&gt;=BF$2,$D74,0),0)</f>
        <v>0</v>
      </c>
      <c r="BG74" s="56" t="n">
        <f aca="false">IF($B74&lt;=BG$2,IF($C74&gt;=BG$2,$D74,0),0)</f>
        <v>0</v>
      </c>
      <c r="BH74" s="56" t="n">
        <f aca="false">IF($B74&lt;=BH$2,IF($C74&gt;=BH$2,$D74,0),0)</f>
        <v>0</v>
      </c>
      <c r="BI74" s="56" t="n">
        <f aca="false">IF($B74&lt;=BI$2,IF($C74&gt;=BI$2,$D74,0),0)</f>
        <v>0</v>
      </c>
      <c r="BJ74" s="56" t="n">
        <f aca="false">IF($B74&lt;=BJ$2,IF($C74&gt;=BJ$2,$D74,0),0)</f>
        <v>0</v>
      </c>
      <c r="BK74" s="56" t="n">
        <f aca="false">IF($B74&lt;=BK$2,IF($C74&gt;=BK$2,$D74,0),0)</f>
        <v>0</v>
      </c>
      <c r="BL74" s="56" t="n">
        <f aca="false">IF($B74&lt;=BL$2,IF($C74&gt;=BL$2,$D74,0),0)</f>
        <v>0</v>
      </c>
      <c r="BM74" s="56" t="n">
        <f aca="false">IF($B74&lt;=BM$2,IF($C74&gt;=BM$2,$D74,0),0)</f>
        <v>0</v>
      </c>
      <c r="BN74" s="56" t="n">
        <f aca="false">IF($B74&lt;=BN$2,IF($C74&gt;=BN$2,$D74,0),0)</f>
        <v>0</v>
      </c>
      <c r="BO74" s="56" t="n">
        <f aca="false">IF($B74&lt;=BO$2,IF($C74&gt;=BO$2,$D74,0),0)</f>
        <v>0</v>
      </c>
      <c r="BP74" s="56" t="n">
        <f aca="false">IF($B74&lt;=BP$2,IF($C74&gt;=BP$2,$D74,0),0)</f>
        <v>0</v>
      </c>
      <c r="BQ74" s="56" t="n">
        <f aca="false">IF($B74&lt;=BQ$2,IF($C74&gt;=BQ$2,$D74,0),0)</f>
        <v>0</v>
      </c>
      <c r="BR74" s="56" t="n">
        <f aca="false">IF($B74&lt;=BR$2,IF($C74&gt;=BR$2,$D74,0),0)</f>
        <v>0</v>
      </c>
      <c r="BS74" s="56" t="n">
        <f aca="false">IF($B74&lt;=BS$2,IF($C74&gt;=BS$2,$D74,0),0)</f>
        <v>0</v>
      </c>
      <c r="BT74" s="56" t="n">
        <f aca="false">IF($B74&lt;=BT$2,IF($C74&gt;=BT$2,$D74,0),0)</f>
        <v>0</v>
      </c>
      <c r="BU74" s="56" t="n">
        <f aca="false">IF($B74&lt;=BU$2,IF($C74&gt;=BU$2,$D74,0),0)</f>
        <v>0</v>
      </c>
      <c r="BV74" s="56" t="n">
        <f aca="false">IF($B74&lt;=BV$2,IF($C74&gt;=BV$2,$D74,0),0)</f>
        <v>0</v>
      </c>
    </row>
    <row r="75" customFormat="false" ht="12.75" hidden="false" customHeight="false" outlineLevel="0" collapsed="false">
      <c r="A75" s="50" t="n">
        <v>1</v>
      </c>
      <c r="B75" s="51" t="n">
        <v>36800</v>
      </c>
      <c r="C75" s="51" t="n">
        <v>36800</v>
      </c>
      <c r="E75" s="53" t="n">
        <v>-0.945</v>
      </c>
      <c r="F75" s="27" t="s">
        <v>136</v>
      </c>
      <c r="G75" s="27" t="s">
        <v>135</v>
      </c>
      <c r="H75" s="65" t="n">
        <f aca="false">((I75-E76)*SUM(L75:AV75)*10000)</f>
        <v>-0</v>
      </c>
      <c r="I75" s="53" t="n">
        <v>0.1675</v>
      </c>
      <c r="K75" s="27" t="str">
        <f aca="false">IF(I75=1,0,G75)</f>
        <v>west</v>
      </c>
      <c r="L75" s="56" t="n">
        <f aca="false">IF($B75&lt;=L$2,IF($C75&gt;=L$2,$D75,0),0)</f>
        <v>0</v>
      </c>
      <c r="M75" s="56" t="n">
        <f aca="false">IF($B75&lt;=M$2,IF($C75&gt;=M$2,$D75,0),0)</f>
        <v>0</v>
      </c>
      <c r="N75" s="56" t="n">
        <f aca="false">IF($B75&lt;=N$2,IF($C75&gt;=N$2,$D75,0),0)</f>
        <v>0</v>
      </c>
      <c r="O75" s="56" t="n">
        <f aca="false">IF($B75&lt;=O$2,IF($C75&gt;=O$2,$D75,0),0)</f>
        <v>0</v>
      </c>
      <c r="P75" s="56" t="n">
        <f aca="false">IF($B75&lt;=P$2,IF($C75&gt;=P$2,$D75,0),0)</f>
        <v>0</v>
      </c>
      <c r="Q75" s="56" t="n">
        <f aca="false">IF($B75&lt;=Q$2,IF($C75&gt;=Q$2,$D75,0),0)</f>
        <v>0</v>
      </c>
      <c r="R75" s="56" t="n">
        <f aca="false">IF($B75&lt;=R$2,IF($C75&gt;=R$2,$D75,0),0)</f>
        <v>0</v>
      </c>
      <c r="S75" s="56" t="n">
        <f aca="false">IF($B75&lt;=S$2,IF($C75&gt;=S$2,$D75,0),0)</f>
        <v>0</v>
      </c>
      <c r="T75" s="56" t="n">
        <f aca="false">IF($B75&lt;=T$2,IF($C75&gt;=T$2,$D75,0),0)</f>
        <v>0</v>
      </c>
      <c r="U75" s="56" t="n">
        <f aca="false">IF($B75&lt;=U$2,IF($C75&gt;=U$2,$D75,0),0)</f>
        <v>0</v>
      </c>
      <c r="V75" s="56" t="n">
        <f aca="false">IF($B75&lt;=V$2,IF($C75&gt;=V$2,$D75,0),0)</f>
        <v>0</v>
      </c>
      <c r="W75" s="56" t="n">
        <f aca="false">IF($B75&lt;=W$2,IF($C75&gt;=W$2,$D75,0),0)</f>
        <v>0</v>
      </c>
      <c r="X75" s="56" t="n">
        <f aca="false">IF($B75&lt;=X$2,IF($C75&gt;=X$2,$D75,0),0)</f>
        <v>0</v>
      </c>
      <c r="Y75" s="56" t="n">
        <f aca="false">IF($B75&lt;=Y$2,IF($C75&gt;=Y$2,$D75,0),0)</f>
        <v>0</v>
      </c>
      <c r="Z75" s="56" t="n">
        <f aca="false">IF($B75&lt;=Z$2,IF($C75&gt;=Z$2,$D75,0),0)</f>
        <v>0</v>
      </c>
      <c r="AA75" s="56" t="n">
        <f aca="false">IF($B75&lt;=AA$2,IF($C75&gt;=AA$2,$D75,0),0)</f>
        <v>0</v>
      </c>
      <c r="AB75" s="56" t="n">
        <f aca="false">IF($B75&lt;=AB$2,IF($C75&gt;=AB$2,$D75,0),0)</f>
        <v>0</v>
      </c>
      <c r="AC75" s="56" t="n">
        <f aca="false">IF($B75&lt;=AC$2,IF($C75&gt;=AC$2,$D75,0),0)</f>
        <v>0</v>
      </c>
      <c r="AD75" s="56" t="n">
        <f aca="false">IF($B75&lt;=AD$2,IF($C75&gt;=AD$2,$D75,0),0)</f>
        <v>0</v>
      </c>
      <c r="AE75" s="56" t="n">
        <f aca="false">IF($B75&lt;=AE$2,IF($C75&gt;=AE$2,$D75,0),0)</f>
        <v>0</v>
      </c>
      <c r="AF75" s="56" t="n">
        <f aca="false">IF($B75&lt;=AF$2,IF($C75&gt;=AF$2,$D75,0),0)</f>
        <v>0</v>
      </c>
      <c r="AG75" s="56" t="n">
        <f aca="false">IF($B75&lt;=AG$2,IF($C75&gt;=AG$2,$D75,0),0)</f>
        <v>0</v>
      </c>
      <c r="AH75" s="56" t="n">
        <f aca="false">IF($B75&lt;=AH$2,IF($C75&gt;=AH$2,$D75,0),0)</f>
        <v>0</v>
      </c>
      <c r="AI75" s="56" t="n">
        <f aca="false">IF($B75&lt;=AI$2,IF($C75&gt;=AI$2,$D75,0),0)</f>
        <v>0</v>
      </c>
      <c r="AJ75" s="56" t="n">
        <f aca="false">IF($B75&lt;=AJ$2,IF($C75&gt;=AJ$2,$D75,0),0)</f>
        <v>0</v>
      </c>
      <c r="AK75" s="56" t="n">
        <f aca="false">IF($B75&lt;=AK$2,IF($C75&gt;=AK$2,$D75,0),0)</f>
        <v>0</v>
      </c>
      <c r="AL75" s="56" t="n">
        <f aca="false">IF($B75&lt;=AL$2,IF($C75&gt;=AL$2,$D75,0),0)</f>
        <v>0</v>
      </c>
      <c r="AM75" s="56" t="n">
        <f aca="false">IF($B75&lt;=AM$2,IF($C75&gt;=AM$2,$D75,0),0)</f>
        <v>0</v>
      </c>
      <c r="AN75" s="56" t="n">
        <f aca="false">IF($B75&lt;=AN$2,IF($C75&gt;=AN$2,$D75,0),0)</f>
        <v>0</v>
      </c>
      <c r="AO75" s="56" t="n">
        <f aca="false">IF($B75&lt;=AO$2,IF($C75&gt;=AO$2,$D75,0),0)</f>
        <v>0</v>
      </c>
      <c r="AP75" s="56" t="n">
        <f aca="false">IF($B75&lt;=AP$2,IF($C75&gt;=AP$2,$D75,0),0)</f>
        <v>0</v>
      </c>
      <c r="AQ75" s="56" t="n">
        <f aca="false">IF($B75&lt;=AQ$2,IF($C75&gt;=AQ$2,$D75,0),0)</f>
        <v>0</v>
      </c>
      <c r="AR75" s="56" t="n">
        <f aca="false">IF($B75&lt;=AR$2,IF($C75&gt;=AR$2,$D75,0),0)</f>
        <v>0</v>
      </c>
      <c r="AS75" s="56" t="n">
        <f aca="false">IF($B75&lt;=AS$2,IF($C75&gt;=AS$2,$D75,0),0)</f>
        <v>0</v>
      </c>
      <c r="AT75" s="56" t="n">
        <f aca="false">IF($B75&lt;=AT$2,IF($C75&gt;=AT$2,$D75,0),0)</f>
        <v>0</v>
      </c>
      <c r="AU75" s="56" t="n">
        <f aca="false">IF($B75&lt;=AU$2,IF($C75&gt;=AU$2,$D75,0),0)</f>
        <v>0</v>
      </c>
      <c r="AV75" s="56" t="n">
        <f aca="false">IF($B75&lt;=AV$2,IF($C75&gt;=AV$2,$D75,0),0)</f>
        <v>0</v>
      </c>
      <c r="AW75" s="56" t="n">
        <f aca="false">IF($B75&lt;=AW$2,IF($C75&gt;=AW$2,$D75,0),0)</f>
        <v>0</v>
      </c>
      <c r="AX75" s="56" t="n">
        <f aca="false">IF($B75&lt;=AX$2,IF($C75&gt;=AX$2,$D75,0),0)</f>
        <v>0</v>
      </c>
      <c r="AY75" s="56" t="n">
        <f aca="false">IF($B75&lt;=AY$2,IF($C75&gt;=AY$2,$D75,0),0)</f>
        <v>0</v>
      </c>
      <c r="AZ75" s="56" t="n">
        <f aca="false">IF($B75&lt;=AZ$2,IF($C75&gt;=AZ$2,$D75,0),0)</f>
        <v>0</v>
      </c>
      <c r="BA75" s="56" t="n">
        <f aca="false">IF($B75&lt;=BA$2,IF($C75&gt;=BA$2,$D75,0),0)</f>
        <v>0</v>
      </c>
      <c r="BB75" s="56" t="n">
        <f aca="false">IF($B75&lt;=BB$2,IF($C75&gt;=BB$2,$D75,0),0)</f>
        <v>0</v>
      </c>
      <c r="BC75" s="56" t="n">
        <f aca="false">IF($B75&lt;=BC$2,IF($C75&gt;=BC$2,$D75,0),0)</f>
        <v>0</v>
      </c>
      <c r="BD75" s="56" t="n">
        <f aca="false">IF($B75&lt;=BD$2,IF($C75&gt;=BD$2,$D75,0),0)</f>
        <v>0</v>
      </c>
      <c r="BE75" s="56" t="n">
        <f aca="false">IF($B75&lt;=BE$2,IF($C75&gt;=BE$2,$D75,0),0)</f>
        <v>0</v>
      </c>
      <c r="BF75" s="56" t="n">
        <f aca="false">IF($B75&lt;=BF$2,IF($C75&gt;=BF$2,$D75,0),0)</f>
        <v>0</v>
      </c>
      <c r="BG75" s="56" t="n">
        <f aca="false">IF($B75&lt;=BG$2,IF($C75&gt;=BG$2,$D75,0),0)</f>
        <v>0</v>
      </c>
      <c r="BH75" s="56" t="n">
        <f aca="false">IF($B75&lt;=BH$2,IF($C75&gt;=BH$2,$D75,0),0)</f>
        <v>0</v>
      </c>
      <c r="BI75" s="56" t="n">
        <f aca="false">IF($B75&lt;=BI$2,IF($C75&gt;=BI$2,$D75,0),0)</f>
        <v>0</v>
      </c>
      <c r="BJ75" s="56" t="n">
        <f aca="false">IF($B75&lt;=BJ$2,IF($C75&gt;=BJ$2,$D75,0),0)</f>
        <v>0</v>
      </c>
      <c r="BK75" s="56" t="n">
        <f aca="false">IF($B75&lt;=BK$2,IF($C75&gt;=BK$2,$D75,0),0)</f>
        <v>0</v>
      </c>
      <c r="BL75" s="56" t="n">
        <f aca="false">IF($B75&lt;=BL$2,IF($C75&gt;=BL$2,$D75,0),0)</f>
        <v>0</v>
      </c>
      <c r="BM75" s="56" t="n">
        <f aca="false">IF($B75&lt;=BM$2,IF($C75&gt;=BM$2,$D75,0),0)</f>
        <v>0</v>
      </c>
      <c r="BN75" s="56" t="n">
        <f aca="false">IF($B75&lt;=BN$2,IF($C75&gt;=BN$2,$D75,0),0)</f>
        <v>0</v>
      </c>
      <c r="BO75" s="56" t="n">
        <f aca="false">IF($B75&lt;=BO$2,IF($C75&gt;=BO$2,$D75,0),0)</f>
        <v>0</v>
      </c>
      <c r="BP75" s="56" t="n">
        <f aca="false">IF($B75&lt;=BP$2,IF($C75&gt;=BP$2,$D75,0),0)</f>
        <v>0</v>
      </c>
      <c r="BQ75" s="56" t="n">
        <f aca="false">IF($B75&lt;=BQ$2,IF($C75&gt;=BQ$2,$D75,0),0)</f>
        <v>0</v>
      </c>
      <c r="BR75" s="56" t="n">
        <f aca="false">IF($B75&lt;=BR$2,IF($C75&gt;=BR$2,$D75,0),0)</f>
        <v>0</v>
      </c>
      <c r="BS75" s="56" t="n">
        <f aca="false">IF($B75&lt;=BS$2,IF($C75&gt;=BS$2,$D75,0),0)</f>
        <v>0</v>
      </c>
      <c r="BT75" s="56" t="n">
        <f aca="false">IF($B75&lt;=BT$2,IF($C75&gt;=BT$2,$D75,0),0)</f>
        <v>0</v>
      </c>
      <c r="BU75" s="56" t="n">
        <f aca="false">IF($B75&lt;=BU$2,IF($C75&gt;=BU$2,$D75,0),0)</f>
        <v>0</v>
      </c>
      <c r="BV75" s="56" t="n">
        <f aca="false">IF($B75&lt;=BV$2,IF($C75&gt;=BV$2,$D75,0),0)</f>
        <v>0</v>
      </c>
    </row>
    <row r="76" customFormat="false" ht="12.75" hidden="false" customHeight="false" outlineLevel="0" collapsed="false">
      <c r="B76" s="51" t="n">
        <v>36800</v>
      </c>
      <c r="C76" s="51" t="n">
        <v>36800</v>
      </c>
      <c r="E76" s="53" t="n">
        <v>0.82</v>
      </c>
      <c r="F76" s="27" t="s">
        <v>134</v>
      </c>
      <c r="G76" s="27" t="s">
        <v>135</v>
      </c>
      <c r="H76" s="65" t="n">
        <f aca="false">((I76-E77)*SUM(L76:AV76)*10000)</f>
        <v>-0</v>
      </c>
      <c r="I76" s="53" t="n">
        <v>-0.72</v>
      </c>
      <c r="K76" s="27" t="str">
        <f aca="false">IF(I76=1,0,G76)</f>
        <v>west</v>
      </c>
      <c r="L76" s="56" t="n">
        <f aca="false">IF($B76&lt;=L$2,IF($C76&gt;=L$2,$D76,0),0)</f>
        <v>0</v>
      </c>
      <c r="M76" s="56" t="n">
        <f aca="false">IF($B76&lt;=M$2,IF($C76&gt;=M$2,$D76,0),0)</f>
        <v>0</v>
      </c>
      <c r="N76" s="56" t="n">
        <f aca="false">IF($B76&lt;=N$2,IF($C76&gt;=N$2,$D76,0),0)</f>
        <v>0</v>
      </c>
      <c r="O76" s="56" t="n">
        <f aca="false">IF($B76&lt;=O$2,IF($C76&gt;=O$2,$D76,0),0)</f>
        <v>0</v>
      </c>
      <c r="P76" s="56" t="n">
        <f aca="false">IF($B76&lt;=P$2,IF($C76&gt;=P$2,$D76,0),0)</f>
        <v>0</v>
      </c>
      <c r="Q76" s="56" t="n">
        <f aca="false">IF($B76&lt;=Q$2,IF($C76&gt;=Q$2,$D76,0),0)</f>
        <v>0</v>
      </c>
      <c r="R76" s="56" t="n">
        <f aca="false">IF($B76&lt;=R$2,IF($C76&gt;=R$2,$D76,0),0)</f>
        <v>0</v>
      </c>
      <c r="S76" s="56" t="n">
        <f aca="false">IF($B76&lt;=S$2,IF($C76&gt;=S$2,$D76,0),0)</f>
        <v>0</v>
      </c>
      <c r="T76" s="56" t="n">
        <f aca="false">IF($B76&lt;=T$2,IF($C76&gt;=T$2,$D76,0),0)</f>
        <v>0</v>
      </c>
      <c r="U76" s="56" t="n">
        <f aca="false">IF($B76&lt;=U$2,IF($C76&gt;=U$2,$D76,0),0)</f>
        <v>0</v>
      </c>
      <c r="V76" s="56" t="n">
        <f aca="false">IF($B76&lt;=V$2,IF($C76&gt;=V$2,$D76,0),0)</f>
        <v>0</v>
      </c>
      <c r="W76" s="56" t="n">
        <f aca="false">IF($B76&lt;=W$2,IF($C76&gt;=W$2,$D76,0),0)</f>
        <v>0</v>
      </c>
      <c r="X76" s="56" t="n">
        <f aca="false">IF($B76&lt;=X$2,IF($C76&gt;=X$2,$D76,0),0)</f>
        <v>0</v>
      </c>
      <c r="Y76" s="56" t="n">
        <f aca="false">IF($B76&lt;=Y$2,IF($C76&gt;=Y$2,$D76,0),0)</f>
        <v>0</v>
      </c>
      <c r="Z76" s="56" t="n">
        <f aca="false">IF($B76&lt;=Z$2,IF($C76&gt;=Z$2,$D76,0),0)</f>
        <v>0</v>
      </c>
      <c r="AA76" s="56" t="n">
        <f aca="false">IF($B76&lt;=AA$2,IF($C76&gt;=AA$2,$D76,0),0)</f>
        <v>0</v>
      </c>
      <c r="AB76" s="56" t="n">
        <f aca="false">IF($B76&lt;=AB$2,IF($C76&gt;=AB$2,$D76,0),0)</f>
        <v>0</v>
      </c>
      <c r="AC76" s="56" t="n">
        <f aca="false">IF($B76&lt;=AC$2,IF($C76&gt;=AC$2,$D76,0),0)</f>
        <v>0</v>
      </c>
      <c r="AD76" s="56" t="n">
        <f aca="false">IF($B76&lt;=AD$2,IF($C76&gt;=AD$2,$D76,0),0)</f>
        <v>0</v>
      </c>
      <c r="AE76" s="56" t="n">
        <f aca="false">IF($B76&lt;=AE$2,IF($C76&gt;=AE$2,$D76,0),0)</f>
        <v>0</v>
      </c>
      <c r="AF76" s="56" t="n">
        <f aca="false">IF($B76&lt;=AF$2,IF($C76&gt;=AF$2,$D76,0),0)</f>
        <v>0</v>
      </c>
      <c r="AG76" s="56" t="n">
        <f aca="false">IF($B76&lt;=AG$2,IF($C76&gt;=AG$2,$D76,0),0)</f>
        <v>0</v>
      </c>
      <c r="AH76" s="56" t="n">
        <f aca="false">IF($B76&lt;=AH$2,IF($C76&gt;=AH$2,$D76,0),0)</f>
        <v>0</v>
      </c>
      <c r="AI76" s="56" t="n">
        <f aca="false">IF($B76&lt;=AI$2,IF($C76&gt;=AI$2,$D76,0),0)</f>
        <v>0</v>
      </c>
      <c r="AJ76" s="56" t="n">
        <f aca="false">IF($B76&lt;=AJ$2,IF($C76&gt;=AJ$2,$D76,0),0)</f>
        <v>0</v>
      </c>
      <c r="AK76" s="56" t="n">
        <f aca="false">IF($B76&lt;=AK$2,IF($C76&gt;=AK$2,$D76,0),0)</f>
        <v>0</v>
      </c>
      <c r="AL76" s="56" t="n">
        <f aca="false">IF($B76&lt;=AL$2,IF($C76&gt;=AL$2,$D76,0),0)</f>
        <v>0</v>
      </c>
      <c r="AM76" s="56" t="n">
        <f aca="false">IF($B76&lt;=AM$2,IF($C76&gt;=AM$2,$D76,0),0)</f>
        <v>0</v>
      </c>
      <c r="AN76" s="56" t="n">
        <f aca="false">IF($B76&lt;=AN$2,IF($C76&gt;=AN$2,$D76,0),0)</f>
        <v>0</v>
      </c>
      <c r="AO76" s="56" t="n">
        <f aca="false">IF($B76&lt;=AO$2,IF($C76&gt;=AO$2,$D76,0),0)</f>
        <v>0</v>
      </c>
      <c r="AP76" s="56" t="n">
        <f aca="false">IF($B76&lt;=AP$2,IF($C76&gt;=AP$2,$D76,0),0)</f>
        <v>0</v>
      </c>
      <c r="AQ76" s="56" t="n">
        <f aca="false">IF($B76&lt;=AQ$2,IF($C76&gt;=AQ$2,$D76,0),0)</f>
        <v>0</v>
      </c>
      <c r="AR76" s="56" t="n">
        <f aca="false">IF($B76&lt;=AR$2,IF($C76&gt;=AR$2,$D76,0),0)</f>
        <v>0</v>
      </c>
      <c r="AS76" s="56" t="n">
        <f aca="false">IF($B76&lt;=AS$2,IF($C76&gt;=AS$2,$D76,0),0)</f>
        <v>0</v>
      </c>
      <c r="AT76" s="56" t="n">
        <f aca="false">IF($B76&lt;=AT$2,IF($C76&gt;=AT$2,$D76,0),0)</f>
        <v>0</v>
      </c>
      <c r="AU76" s="56" t="n">
        <f aca="false">IF($B76&lt;=AU$2,IF($C76&gt;=AU$2,$D76,0),0)</f>
        <v>0</v>
      </c>
      <c r="AV76" s="56" t="n">
        <f aca="false">IF($B76&lt;=AV$2,IF($C76&gt;=AV$2,$D76,0),0)</f>
        <v>0</v>
      </c>
      <c r="AW76" s="56" t="n">
        <f aca="false">IF($B76&lt;=AW$2,IF($C76&gt;=AW$2,$D76,0),0)</f>
        <v>0</v>
      </c>
      <c r="AX76" s="56" t="n">
        <f aca="false">IF($B76&lt;=AX$2,IF($C76&gt;=AX$2,$D76,0),0)</f>
        <v>0</v>
      </c>
      <c r="AY76" s="56" t="n">
        <f aca="false">IF($B76&lt;=AY$2,IF($C76&gt;=AY$2,$D76,0),0)</f>
        <v>0</v>
      </c>
      <c r="AZ76" s="56" t="n">
        <f aca="false">IF($B76&lt;=AZ$2,IF($C76&gt;=AZ$2,$D76,0),0)</f>
        <v>0</v>
      </c>
      <c r="BA76" s="56" t="n">
        <f aca="false">IF($B76&lt;=BA$2,IF($C76&gt;=BA$2,$D76,0),0)</f>
        <v>0</v>
      </c>
      <c r="BB76" s="56" t="n">
        <f aca="false">IF($B76&lt;=BB$2,IF($C76&gt;=BB$2,$D76,0),0)</f>
        <v>0</v>
      </c>
      <c r="BC76" s="56" t="n">
        <f aca="false">IF($B76&lt;=BC$2,IF($C76&gt;=BC$2,$D76,0),0)</f>
        <v>0</v>
      </c>
      <c r="BD76" s="56" t="n">
        <f aca="false">IF($B76&lt;=BD$2,IF($C76&gt;=BD$2,$D76,0),0)</f>
        <v>0</v>
      </c>
      <c r="BE76" s="56" t="n">
        <f aca="false">IF($B76&lt;=BE$2,IF($C76&gt;=BE$2,$D76,0),0)</f>
        <v>0</v>
      </c>
      <c r="BF76" s="56" t="n">
        <f aca="false">IF($B76&lt;=BF$2,IF($C76&gt;=BF$2,$D76,0),0)</f>
        <v>0</v>
      </c>
      <c r="BG76" s="56" t="n">
        <f aca="false">IF($B76&lt;=BG$2,IF($C76&gt;=BG$2,$D76,0),0)</f>
        <v>0</v>
      </c>
      <c r="BH76" s="56" t="n">
        <f aca="false">IF($B76&lt;=BH$2,IF($C76&gt;=BH$2,$D76,0),0)</f>
        <v>0</v>
      </c>
      <c r="BI76" s="56" t="n">
        <f aca="false">IF($B76&lt;=BI$2,IF($C76&gt;=BI$2,$D76,0),0)</f>
        <v>0</v>
      </c>
      <c r="BJ76" s="56" t="n">
        <f aca="false">IF($B76&lt;=BJ$2,IF($C76&gt;=BJ$2,$D76,0),0)</f>
        <v>0</v>
      </c>
      <c r="BK76" s="56" t="n">
        <f aca="false">IF($B76&lt;=BK$2,IF($C76&gt;=BK$2,$D76,0),0)</f>
        <v>0</v>
      </c>
      <c r="BL76" s="56" t="n">
        <f aca="false">IF($B76&lt;=BL$2,IF($C76&gt;=BL$2,$D76,0),0)</f>
        <v>0</v>
      </c>
      <c r="BM76" s="56" t="n">
        <f aca="false">IF($B76&lt;=BM$2,IF($C76&gt;=BM$2,$D76,0),0)</f>
        <v>0</v>
      </c>
      <c r="BN76" s="56" t="n">
        <f aca="false">IF($B76&lt;=BN$2,IF($C76&gt;=BN$2,$D76,0),0)</f>
        <v>0</v>
      </c>
      <c r="BO76" s="56" t="n">
        <f aca="false">IF($B76&lt;=BO$2,IF($C76&gt;=BO$2,$D76,0),0)</f>
        <v>0</v>
      </c>
      <c r="BP76" s="56" t="n">
        <f aca="false">IF($B76&lt;=BP$2,IF($C76&gt;=BP$2,$D76,0),0)</f>
        <v>0</v>
      </c>
      <c r="BQ76" s="56" t="n">
        <f aca="false">IF($B76&lt;=BQ$2,IF($C76&gt;=BQ$2,$D76,0),0)</f>
        <v>0</v>
      </c>
      <c r="BR76" s="56" t="n">
        <f aca="false">IF($B76&lt;=BR$2,IF($C76&gt;=BR$2,$D76,0),0)</f>
        <v>0</v>
      </c>
      <c r="BS76" s="56" t="n">
        <f aca="false">IF($B76&lt;=BS$2,IF($C76&gt;=BS$2,$D76,0),0)</f>
        <v>0</v>
      </c>
      <c r="BT76" s="56" t="n">
        <f aca="false">IF($B76&lt;=BT$2,IF($C76&gt;=BT$2,$D76,0),0)</f>
        <v>0</v>
      </c>
      <c r="BU76" s="56" t="n">
        <f aca="false">IF($B76&lt;=BU$2,IF($C76&gt;=BU$2,$D76,0),0)</f>
        <v>0</v>
      </c>
      <c r="BV76" s="56" t="n">
        <f aca="false">IF($B76&lt;=BV$2,IF($C76&gt;=BV$2,$D76,0),0)</f>
        <v>0</v>
      </c>
    </row>
    <row r="77" customFormat="false" ht="12.75" hidden="false" customHeight="false" outlineLevel="0" collapsed="false">
      <c r="B77" s="51" t="n">
        <v>36831</v>
      </c>
      <c r="C77" s="51" t="n">
        <v>36951</v>
      </c>
      <c r="E77" s="53" t="n">
        <v>-0.425</v>
      </c>
      <c r="F77" s="27" t="s">
        <v>136</v>
      </c>
      <c r="G77" s="27" t="s">
        <v>135</v>
      </c>
      <c r="H77" s="65" t="n">
        <f aca="false">((I77-E78)*SUM(L77:AV77)*10000)</f>
        <v>0</v>
      </c>
      <c r="I77" s="53" t="n">
        <v>0.1675</v>
      </c>
      <c r="K77" s="27" t="str">
        <f aca="false">IF(I77=1,0,G77)</f>
        <v>west</v>
      </c>
      <c r="L77" s="56" t="n">
        <f aca="false">IF($B77&lt;=L$2,IF($C77&gt;=L$2,$D77,0),0)</f>
        <v>0</v>
      </c>
      <c r="M77" s="56" t="n">
        <f aca="false">IF($B77&lt;=M$2,IF($C77&gt;=M$2,$D77,0),0)</f>
        <v>0</v>
      </c>
      <c r="N77" s="56" t="n">
        <f aca="false">IF($B77&lt;=N$2,IF($C77&gt;=N$2,$D77,0),0)</f>
        <v>0</v>
      </c>
      <c r="O77" s="56" t="n">
        <f aca="false">IF($B77&lt;=O$2,IF($C77&gt;=O$2,$D77,0),0)</f>
        <v>0</v>
      </c>
      <c r="P77" s="56" t="n">
        <f aca="false">IF($B77&lt;=P$2,IF($C77&gt;=P$2,$D77,0),0)</f>
        <v>0</v>
      </c>
      <c r="Q77" s="56" t="n">
        <f aca="false">IF($B77&lt;=Q$2,IF($C77&gt;=Q$2,$D77,0),0)</f>
        <v>0</v>
      </c>
      <c r="R77" s="56" t="n">
        <f aca="false">IF($B77&lt;=R$2,IF($C77&gt;=R$2,$D77,0),0)</f>
        <v>0</v>
      </c>
      <c r="S77" s="56" t="n">
        <f aca="false">IF($B77&lt;=S$2,IF($C77&gt;=S$2,$D77,0),0)</f>
        <v>0</v>
      </c>
      <c r="T77" s="56" t="n">
        <f aca="false">IF($B77&lt;=T$2,IF($C77&gt;=T$2,$D77,0),0)</f>
        <v>0</v>
      </c>
      <c r="U77" s="56" t="n">
        <f aca="false">IF($B77&lt;=U$2,IF($C77&gt;=U$2,$D77,0),0)</f>
        <v>0</v>
      </c>
      <c r="V77" s="56" t="n">
        <f aca="false">IF($B77&lt;=V$2,IF($C77&gt;=V$2,$D77,0),0)</f>
        <v>0</v>
      </c>
      <c r="W77" s="56" t="n">
        <f aca="false">IF($B77&lt;=W$2,IF($C77&gt;=W$2,$D77,0),0)</f>
        <v>0</v>
      </c>
      <c r="X77" s="56" t="n">
        <f aca="false">IF($B77&lt;=X$2,IF($C77&gt;=X$2,$D77,0),0)</f>
        <v>0</v>
      </c>
      <c r="Y77" s="56" t="n">
        <f aca="false">IF($B77&lt;=Y$2,IF($C77&gt;=Y$2,$D77,0),0)</f>
        <v>0</v>
      </c>
      <c r="Z77" s="56" t="n">
        <f aca="false">IF($B77&lt;=Z$2,IF($C77&gt;=Z$2,$D77,0),0)</f>
        <v>0</v>
      </c>
      <c r="AA77" s="56" t="n">
        <f aca="false">IF($B77&lt;=AA$2,IF($C77&gt;=AA$2,$D77,0),0)</f>
        <v>0</v>
      </c>
      <c r="AB77" s="56" t="n">
        <f aca="false">IF($B77&lt;=AB$2,IF($C77&gt;=AB$2,$D77,0),0)</f>
        <v>0</v>
      </c>
      <c r="AC77" s="56" t="n">
        <f aca="false">IF($B77&lt;=AC$2,IF($C77&gt;=AC$2,$D77,0),0)</f>
        <v>0</v>
      </c>
      <c r="AD77" s="56" t="n">
        <f aca="false">IF($B77&lt;=AD$2,IF($C77&gt;=AD$2,$D77,0),0)</f>
        <v>0</v>
      </c>
      <c r="AE77" s="56" t="n">
        <f aca="false">IF($B77&lt;=AE$2,IF($C77&gt;=AE$2,$D77,0),0)</f>
        <v>0</v>
      </c>
      <c r="AF77" s="56" t="n">
        <f aca="false">IF($B77&lt;=AF$2,IF($C77&gt;=AF$2,$D77,0),0)</f>
        <v>0</v>
      </c>
      <c r="AG77" s="56" t="n">
        <f aca="false">IF($B77&lt;=AG$2,IF($C77&gt;=AG$2,$D77,0),0)</f>
        <v>0</v>
      </c>
      <c r="AH77" s="56" t="n">
        <f aca="false">IF($B77&lt;=AH$2,IF($C77&gt;=AH$2,$D77,0),0)</f>
        <v>0</v>
      </c>
      <c r="AI77" s="56" t="n">
        <f aca="false">IF($B77&lt;=AI$2,IF($C77&gt;=AI$2,$D77,0),0)</f>
        <v>0</v>
      </c>
      <c r="AJ77" s="56" t="n">
        <f aca="false">IF($B77&lt;=AJ$2,IF($C77&gt;=AJ$2,$D77,0),0)</f>
        <v>0</v>
      </c>
      <c r="AK77" s="56" t="n">
        <f aca="false">IF($B77&lt;=AK$2,IF($C77&gt;=AK$2,$D77,0),0)</f>
        <v>0</v>
      </c>
      <c r="AL77" s="56" t="n">
        <f aca="false">IF($B77&lt;=AL$2,IF($C77&gt;=AL$2,$D77,0),0)</f>
        <v>0</v>
      </c>
      <c r="AM77" s="56" t="n">
        <f aca="false">IF($B77&lt;=AM$2,IF($C77&gt;=AM$2,$D77,0),0)</f>
        <v>0</v>
      </c>
      <c r="AN77" s="56" t="n">
        <f aca="false">IF($B77&lt;=AN$2,IF($C77&gt;=AN$2,$D77,0),0)</f>
        <v>0</v>
      </c>
      <c r="AO77" s="56" t="n">
        <f aca="false">IF($B77&lt;=AO$2,IF($C77&gt;=AO$2,$D77,0),0)</f>
        <v>0</v>
      </c>
      <c r="AP77" s="56" t="n">
        <f aca="false">IF($B77&lt;=AP$2,IF($C77&gt;=AP$2,$D77,0),0)</f>
        <v>0</v>
      </c>
      <c r="AQ77" s="56" t="n">
        <f aca="false">IF($B77&lt;=AQ$2,IF($C77&gt;=AQ$2,$D77,0),0)</f>
        <v>0</v>
      </c>
      <c r="AR77" s="56" t="n">
        <f aca="false">IF($B77&lt;=AR$2,IF($C77&gt;=AR$2,$D77,0),0)</f>
        <v>0</v>
      </c>
      <c r="AS77" s="56" t="n">
        <f aca="false">IF($B77&lt;=AS$2,IF($C77&gt;=AS$2,$D77,0),0)</f>
        <v>0</v>
      </c>
      <c r="AT77" s="56" t="n">
        <f aca="false">IF($B77&lt;=AT$2,IF($C77&gt;=AT$2,$D77,0),0)</f>
        <v>0</v>
      </c>
      <c r="AU77" s="56" t="n">
        <f aca="false">IF($B77&lt;=AU$2,IF($C77&gt;=AU$2,$D77,0),0)</f>
        <v>0</v>
      </c>
      <c r="AV77" s="56" t="n">
        <f aca="false">IF($B77&lt;=AV$2,IF($C77&gt;=AV$2,$D77,0),0)</f>
        <v>0</v>
      </c>
      <c r="AW77" s="56" t="n">
        <f aca="false">IF($B77&lt;=AW$2,IF($C77&gt;=AW$2,$D77,0),0)</f>
        <v>0</v>
      </c>
      <c r="AX77" s="56" t="n">
        <f aca="false">IF($B77&lt;=AX$2,IF($C77&gt;=AX$2,$D77,0),0)</f>
        <v>0</v>
      </c>
      <c r="AY77" s="56" t="n">
        <f aca="false">IF($B77&lt;=AY$2,IF($C77&gt;=AY$2,$D77,0),0)</f>
        <v>0</v>
      </c>
      <c r="AZ77" s="56" t="n">
        <f aca="false">IF($B77&lt;=AZ$2,IF($C77&gt;=AZ$2,$D77,0),0)</f>
        <v>0</v>
      </c>
      <c r="BA77" s="56" t="n">
        <f aca="false">IF($B77&lt;=BA$2,IF($C77&gt;=BA$2,$D77,0),0)</f>
        <v>0</v>
      </c>
      <c r="BB77" s="56" t="n">
        <f aca="false">IF($B77&lt;=BB$2,IF($C77&gt;=BB$2,$D77,0),0)</f>
        <v>0</v>
      </c>
      <c r="BC77" s="56" t="n">
        <f aca="false">IF($B77&lt;=BC$2,IF($C77&gt;=BC$2,$D77,0),0)</f>
        <v>0</v>
      </c>
      <c r="BD77" s="56" t="n">
        <f aca="false">IF($B77&lt;=BD$2,IF($C77&gt;=BD$2,$D77,0),0)</f>
        <v>0</v>
      </c>
      <c r="BE77" s="56" t="n">
        <f aca="false">IF($B77&lt;=BE$2,IF($C77&gt;=BE$2,$D77,0),0)</f>
        <v>0</v>
      </c>
      <c r="BF77" s="56" t="n">
        <f aca="false">IF($B77&lt;=BF$2,IF($C77&gt;=BF$2,$D77,0),0)</f>
        <v>0</v>
      </c>
      <c r="BG77" s="56" t="n">
        <f aca="false">IF($B77&lt;=BG$2,IF($C77&gt;=BG$2,$D77,0),0)</f>
        <v>0</v>
      </c>
      <c r="BH77" s="56" t="n">
        <f aca="false">IF($B77&lt;=BH$2,IF($C77&gt;=BH$2,$D77,0),0)</f>
        <v>0</v>
      </c>
      <c r="BI77" s="56" t="n">
        <f aca="false">IF($B77&lt;=BI$2,IF($C77&gt;=BI$2,$D77,0),0)</f>
        <v>0</v>
      </c>
      <c r="BJ77" s="56" t="n">
        <f aca="false">IF($B77&lt;=BJ$2,IF($C77&gt;=BJ$2,$D77,0),0)</f>
        <v>0</v>
      </c>
      <c r="BK77" s="56" t="n">
        <f aca="false">IF($B77&lt;=BK$2,IF($C77&gt;=BK$2,$D77,0),0)</f>
        <v>0</v>
      </c>
      <c r="BL77" s="56" t="n">
        <f aca="false">IF($B77&lt;=BL$2,IF($C77&gt;=BL$2,$D77,0),0)</f>
        <v>0</v>
      </c>
      <c r="BM77" s="56" t="n">
        <f aca="false">IF($B77&lt;=BM$2,IF($C77&gt;=BM$2,$D77,0),0)</f>
        <v>0</v>
      </c>
      <c r="BN77" s="56" t="n">
        <f aca="false">IF($B77&lt;=BN$2,IF($C77&gt;=BN$2,$D77,0),0)</f>
        <v>0</v>
      </c>
      <c r="BO77" s="56" t="n">
        <f aca="false">IF($B77&lt;=BO$2,IF($C77&gt;=BO$2,$D77,0),0)</f>
        <v>0</v>
      </c>
      <c r="BP77" s="56" t="n">
        <f aca="false">IF($B77&lt;=BP$2,IF($C77&gt;=BP$2,$D77,0),0)</f>
        <v>0</v>
      </c>
      <c r="BQ77" s="56" t="n">
        <f aca="false">IF($B77&lt;=BQ$2,IF($C77&gt;=BQ$2,$D77,0),0)</f>
        <v>0</v>
      </c>
      <c r="BR77" s="56" t="n">
        <f aca="false">IF($B77&lt;=BR$2,IF($C77&gt;=BR$2,$D77,0),0)</f>
        <v>0</v>
      </c>
      <c r="BS77" s="56" t="n">
        <f aca="false">IF($B77&lt;=BS$2,IF($C77&gt;=BS$2,$D77,0),0)</f>
        <v>0</v>
      </c>
      <c r="BT77" s="56" t="n">
        <f aca="false">IF($B77&lt;=BT$2,IF($C77&gt;=BT$2,$D77,0),0)</f>
        <v>0</v>
      </c>
      <c r="BU77" s="56" t="n">
        <f aca="false">IF($B77&lt;=BU$2,IF($C77&gt;=BU$2,$D77,0),0)</f>
        <v>0</v>
      </c>
      <c r="BV77" s="56" t="n">
        <f aca="false">IF($B77&lt;=BV$2,IF($C77&gt;=BV$2,$D77,0),0)</f>
        <v>0</v>
      </c>
    </row>
    <row r="78" customFormat="false" ht="12.75" hidden="false" customHeight="false" outlineLevel="0" collapsed="false">
      <c r="B78" s="51" t="n">
        <v>36831</v>
      </c>
      <c r="C78" s="51" t="n">
        <v>36951</v>
      </c>
      <c r="E78" s="53" t="n">
        <v>-0.43</v>
      </c>
      <c r="F78" s="27" t="s">
        <v>136</v>
      </c>
      <c r="G78" s="27" t="s">
        <v>135</v>
      </c>
      <c r="H78" s="65" t="n">
        <f aca="false">((I78-E78)*SUM(L78:AV78)*10000)</f>
        <v>0</v>
      </c>
      <c r="I78" s="53" t="n">
        <v>0.59</v>
      </c>
      <c r="K78" s="27" t="str">
        <f aca="false">IF(I78=1,0,G78)</f>
        <v>west</v>
      </c>
      <c r="L78" s="56" t="n">
        <f aca="false">IF($B78&lt;=L$2,IF($C78&gt;=L$2,$D78,0),0)</f>
        <v>0</v>
      </c>
      <c r="M78" s="56" t="n">
        <f aca="false">IF($B78&lt;=M$2,IF($C78&gt;=M$2,$D78,0),0)</f>
        <v>0</v>
      </c>
      <c r="N78" s="56" t="n">
        <f aca="false">IF($B78&lt;=N$2,IF($C78&gt;=N$2,$D78,0),0)</f>
        <v>0</v>
      </c>
      <c r="O78" s="56" t="n">
        <f aca="false">IF($B78&lt;=O$2,IF($C78&gt;=O$2,$D78,0),0)</f>
        <v>0</v>
      </c>
      <c r="P78" s="56" t="n">
        <f aca="false">IF($B78&lt;=P$2,IF($C78&gt;=P$2,$D78,0),0)</f>
        <v>0</v>
      </c>
      <c r="Q78" s="56" t="n">
        <f aca="false">IF($B78&lt;=Q$2,IF($C78&gt;=Q$2,$D78,0),0)</f>
        <v>0</v>
      </c>
      <c r="R78" s="56" t="n">
        <f aca="false">IF($B78&lt;=R$2,IF($C78&gt;=R$2,$D78,0),0)</f>
        <v>0</v>
      </c>
      <c r="S78" s="56" t="n">
        <f aca="false">IF($B78&lt;=S$2,IF($C78&gt;=S$2,$D78,0),0)</f>
        <v>0</v>
      </c>
      <c r="T78" s="56" t="n">
        <f aca="false">IF($B78&lt;=T$2,IF($C78&gt;=T$2,$D78,0),0)</f>
        <v>0</v>
      </c>
      <c r="U78" s="56" t="n">
        <f aca="false">IF($B78&lt;=U$2,IF($C78&gt;=U$2,$D78,0),0)</f>
        <v>0</v>
      </c>
      <c r="V78" s="56" t="n">
        <f aca="false">IF($B78&lt;=V$2,IF($C78&gt;=V$2,$D78,0),0)</f>
        <v>0</v>
      </c>
      <c r="W78" s="56" t="n">
        <f aca="false">IF($B78&lt;=W$2,IF($C78&gt;=W$2,$D78,0),0)</f>
        <v>0</v>
      </c>
      <c r="X78" s="56" t="n">
        <f aca="false">IF($B78&lt;=X$2,IF($C78&gt;=X$2,$D78,0),0)</f>
        <v>0</v>
      </c>
      <c r="Y78" s="56" t="n">
        <f aca="false">IF($B78&lt;=Y$2,IF($C78&gt;=Y$2,$D78,0),0)</f>
        <v>0</v>
      </c>
      <c r="Z78" s="56" t="n">
        <f aca="false">IF($B78&lt;=Z$2,IF($C78&gt;=Z$2,$D78,0),0)</f>
        <v>0</v>
      </c>
      <c r="AA78" s="56" t="n">
        <f aca="false">IF($B78&lt;=AA$2,IF($C78&gt;=AA$2,$D78,0),0)</f>
        <v>0</v>
      </c>
      <c r="AB78" s="56" t="n">
        <f aca="false">IF($B78&lt;=AB$2,IF($C78&gt;=AB$2,$D78,0),0)</f>
        <v>0</v>
      </c>
      <c r="AC78" s="56" t="n">
        <f aca="false">IF($B78&lt;=AC$2,IF($C78&gt;=AC$2,$D78,0),0)</f>
        <v>0</v>
      </c>
      <c r="AD78" s="56" t="n">
        <f aca="false">IF($B78&lt;=AD$2,IF($C78&gt;=AD$2,$D78,0),0)</f>
        <v>0</v>
      </c>
      <c r="AE78" s="56" t="n">
        <f aca="false">IF($B78&lt;=AE$2,IF($C78&gt;=AE$2,$D78,0),0)</f>
        <v>0</v>
      </c>
      <c r="AF78" s="56" t="n">
        <f aca="false">IF($B78&lt;=AF$2,IF($C78&gt;=AF$2,$D78,0),0)</f>
        <v>0</v>
      </c>
      <c r="AG78" s="56" t="n">
        <f aca="false">IF($B78&lt;=AG$2,IF($C78&gt;=AG$2,$D78,0),0)</f>
        <v>0</v>
      </c>
      <c r="AH78" s="56" t="n">
        <f aca="false">IF($B78&lt;=AH$2,IF($C78&gt;=AH$2,$D78,0),0)</f>
        <v>0</v>
      </c>
      <c r="AI78" s="56" t="n">
        <f aca="false">IF($B78&lt;=AI$2,IF($C78&gt;=AI$2,$D78,0),0)</f>
        <v>0</v>
      </c>
      <c r="AJ78" s="56" t="n">
        <f aca="false">IF($B78&lt;=AJ$2,IF($C78&gt;=AJ$2,$D78,0),0)</f>
        <v>0</v>
      </c>
      <c r="AK78" s="56" t="n">
        <f aca="false">IF($B78&lt;=AK$2,IF($C78&gt;=AK$2,$D78,0),0)</f>
        <v>0</v>
      </c>
      <c r="AL78" s="56" t="n">
        <f aca="false">IF($B78&lt;=AL$2,IF($C78&gt;=AL$2,$D78,0),0)</f>
        <v>0</v>
      </c>
      <c r="AM78" s="56" t="n">
        <f aca="false">IF($B78&lt;=AM$2,IF($C78&gt;=AM$2,$D78,0),0)</f>
        <v>0</v>
      </c>
      <c r="AN78" s="56" t="n">
        <f aca="false">IF($B78&lt;=AN$2,IF($C78&gt;=AN$2,$D78,0),0)</f>
        <v>0</v>
      </c>
      <c r="AO78" s="56" t="n">
        <f aca="false">IF($B78&lt;=AO$2,IF($C78&gt;=AO$2,$D78,0),0)</f>
        <v>0</v>
      </c>
      <c r="AP78" s="56" t="n">
        <f aca="false">IF($B78&lt;=AP$2,IF($C78&gt;=AP$2,$D78,0),0)</f>
        <v>0</v>
      </c>
      <c r="AQ78" s="56" t="n">
        <f aca="false">IF($B78&lt;=AQ$2,IF($C78&gt;=AQ$2,$D78,0),0)</f>
        <v>0</v>
      </c>
      <c r="AR78" s="56" t="n">
        <f aca="false">IF($B78&lt;=AR$2,IF($C78&gt;=AR$2,$D78,0),0)</f>
        <v>0</v>
      </c>
      <c r="AS78" s="56" t="n">
        <f aca="false">IF($B78&lt;=AS$2,IF($C78&gt;=AS$2,$D78,0),0)</f>
        <v>0</v>
      </c>
      <c r="AT78" s="56" t="n">
        <f aca="false">IF($B78&lt;=AT$2,IF($C78&gt;=AT$2,$D78,0),0)</f>
        <v>0</v>
      </c>
      <c r="AU78" s="56" t="n">
        <f aca="false">IF($B78&lt;=AU$2,IF($C78&gt;=AU$2,$D78,0),0)</f>
        <v>0</v>
      </c>
      <c r="AV78" s="56" t="n">
        <f aca="false">IF($B78&lt;=AV$2,IF($C78&gt;=AV$2,$D78,0),0)</f>
        <v>0</v>
      </c>
      <c r="AW78" s="56" t="n">
        <f aca="false">IF($B78&lt;=AW$2,IF($C78&gt;=AW$2,$D78,0),0)</f>
        <v>0</v>
      </c>
      <c r="AX78" s="56" t="n">
        <f aca="false">IF($B78&lt;=AX$2,IF($C78&gt;=AX$2,$D78,0),0)</f>
        <v>0</v>
      </c>
      <c r="AY78" s="56" t="n">
        <f aca="false">IF($B78&lt;=AY$2,IF($C78&gt;=AY$2,$D78,0),0)</f>
        <v>0</v>
      </c>
      <c r="AZ78" s="56" t="n">
        <f aca="false">IF($B78&lt;=AZ$2,IF($C78&gt;=AZ$2,$D78,0),0)</f>
        <v>0</v>
      </c>
      <c r="BA78" s="56" t="n">
        <f aca="false">IF($B78&lt;=BA$2,IF($C78&gt;=BA$2,$D78,0),0)</f>
        <v>0</v>
      </c>
      <c r="BB78" s="56" t="n">
        <f aca="false">IF($B78&lt;=BB$2,IF($C78&gt;=BB$2,$D78,0),0)</f>
        <v>0</v>
      </c>
      <c r="BC78" s="56" t="n">
        <f aca="false">IF($B78&lt;=BC$2,IF($C78&gt;=BC$2,$D78,0),0)</f>
        <v>0</v>
      </c>
      <c r="BD78" s="56" t="n">
        <f aca="false">IF($B78&lt;=BD$2,IF($C78&gt;=BD$2,$D78,0),0)</f>
        <v>0</v>
      </c>
      <c r="BE78" s="56" t="n">
        <f aca="false">IF($B78&lt;=BE$2,IF($C78&gt;=BE$2,$D78,0),0)</f>
        <v>0</v>
      </c>
      <c r="BF78" s="56" t="n">
        <f aca="false">IF($B78&lt;=BF$2,IF($C78&gt;=BF$2,$D78,0),0)</f>
        <v>0</v>
      </c>
      <c r="BG78" s="56" t="n">
        <f aca="false">IF($B78&lt;=BG$2,IF($C78&gt;=BG$2,$D78,0),0)</f>
        <v>0</v>
      </c>
      <c r="BH78" s="56" t="n">
        <f aca="false">IF($B78&lt;=BH$2,IF($C78&gt;=BH$2,$D78,0),0)</f>
        <v>0</v>
      </c>
      <c r="BI78" s="56" t="n">
        <f aca="false">IF($B78&lt;=BI$2,IF($C78&gt;=BI$2,$D78,0),0)</f>
        <v>0</v>
      </c>
      <c r="BJ78" s="56" t="n">
        <f aca="false">IF($B78&lt;=BJ$2,IF($C78&gt;=BJ$2,$D78,0),0)</f>
        <v>0</v>
      </c>
      <c r="BK78" s="56" t="n">
        <f aca="false">IF($B78&lt;=BK$2,IF($C78&gt;=BK$2,$D78,0),0)</f>
        <v>0</v>
      </c>
      <c r="BL78" s="56" t="n">
        <f aca="false">IF($B78&lt;=BL$2,IF($C78&gt;=BL$2,$D78,0),0)</f>
        <v>0</v>
      </c>
      <c r="BM78" s="56" t="n">
        <f aca="false">IF($B78&lt;=BM$2,IF($C78&gt;=BM$2,$D78,0),0)</f>
        <v>0</v>
      </c>
      <c r="BN78" s="56" t="n">
        <f aca="false">IF($B78&lt;=BN$2,IF($C78&gt;=BN$2,$D78,0),0)</f>
        <v>0</v>
      </c>
      <c r="BO78" s="56" t="n">
        <f aca="false">IF($B78&lt;=BO$2,IF($C78&gt;=BO$2,$D78,0),0)</f>
        <v>0</v>
      </c>
      <c r="BP78" s="56" t="n">
        <f aca="false">IF($B78&lt;=BP$2,IF($C78&gt;=BP$2,$D78,0),0)</f>
        <v>0</v>
      </c>
      <c r="BQ78" s="56" t="n">
        <f aca="false">IF($B78&lt;=BQ$2,IF($C78&gt;=BQ$2,$D78,0),0)</f>
        <v>0</v>
      </c>
      <c r="BR78" s="56" t="n">
        <f aca="false">IF($B78&lt;=BR$2,IF($C78&gt;=BR$2,$D78,0),0)</f>
        <v>0</v>
      </c>
      <c r="BS78" s="56" t="n">
        <f aca="false">IF($B78&lt;=BS$2,IF($C78&gt;=BS$2,$D78,0),0)</f>
        <v>0</v>
      </c>
      <c r="BT78" s="56" t="n">
        <f aca="false">IF($B78&lt;=BT$2,IF($C78&gt;=BT$2,$D78,0),0)</f>
        <v>0</v>
      </c>
      <c r="BU78" s="56" t="n">
        <f aca="false">IF($B78&lt;=BU$2,IF($C78&gt;=BU$2,$D78,0),0)</f>
        <v>0</v>
      </c>
      <c r="BV78" s="56" t="n">
        <f aca="false">IF($B78&lt;=BV$2,IF($C78&gt;=BV$2,$D78,0),0)</f>
        <v>0</v>
      </c>
    </row>
    <row r="79" customFormat="false" ht="12.75" hidden="false" customHeight="false" outlineLevel="0" collapsed="false">
      <c r="B79" s="51" t="n">
        <v>36800</v>
      </c>
      <c r="C79" s="51" t="n">
        <v>36800</v>
      </c>
      <c r="E79" s="53" t="n">
        <v>0.72</v>
      </c>
      <c r="F79" s="27" t="s">
        <v>134</v>
      </c>
      <c r="G79" s="27" t="s">
        <v>135</v>
      </c>
      <c r="H79" s="65" t="n">
        <f aca="false">((I79-E79)*SUM(L79:AV79)*10000)</f>
        <v>-0</v>
      </c>
      <c r="I79" s="53" t="n">
        <v>-0.72</v>
      </c>
      <c r="K79" s="27" t="str">
        <f aca="false">IF(I79=1,0,G79)</f>
        <v>west</v>
      </c>
      <c r="L79" s="56" t="n">
        <f aca="false">IF($B79&lt;=L$2,IF($C79&gt;=L$2,$D79,0),0)</f>
        <v>0</v>
      </c>
      <c r="M79" s="56" t="n">
        <f aca="false">IF($B79&lt;=M$2,IF($C79&gt;=M$2,$D79,0),0)</f>
        <v>0</v>
      </c>
      <c r="N79" s="56" t="n">
        <f aca="false">IF($B79&lt;=N$2,IF($C79&gt;=N$2,$D79,0),0)</f>
        <v>0</v>
      </c>
      <c r="O79" s="56" t="n">
        <f aca="false">IF($B79&lt;=O$2,IF($C79&gt;=O$2,$D79,0),0)</f>
        <v>0</v>
      </c>
      <c r="P79" s="56" t="n">
        <f aca="false">IF($B79&lt;=P$2,IF($C79&gt;=P$2,$D79,0),0)</f>
        <v>0</v>
      </c>
      <c r="Q79" s="56" t="n">
        <f aca="false">IF($B79&lt;=Q$2,IF($C79&gt;=Q$2,$D79,0),0)</f>
        <v>0</v>
      </c>
      <c r="R79" s="56" t="n">
        <f aca="false">IF($B79&lt;=R$2,IF($C79&gt;=R$2,$D79,0),0)</f>
        <v>0</v>
      </c>
      <c r="S79" s="56" t="n">
        <f aca="false">IF($B79&lt;=S$2,IF($C79&gt;=S$2,$D79,0),0)</f>
        <v>0</v>
      </c>
      <c r="T79" s="56" t="n">
        <f aca="false">IF($B79&lt;=T$2,IF($C79&gt;=T$2,$D79,0),0)</f>
        <v>0</v>
      </c>
      <c r="U79" s="56" t="n">
        <f aca="false">IF($B79&lt;=U$2,IF($C79&gt;=U$2,$D79,0),0)</f>
        <v>0</v>
      </c>
      <c r="V79" s="56" t="n">
        <f aca="false">IF($B79&lt;=V$2,IF($C79&gt;=V$2,$D79,0),0)</f>
        <v>0</v>
      </c>
      <c r="W79" s="56" t="n">
        <f aca="false">IF($B79&lt;=W$2,IF($C79&gt;=W$2,$D79,0),0)</f>
        <v>0</v>
      </c>
      <c r="X79" s="56" t="n">
        <f aca="false">IF($B79&lt;=X$2,IF($C79&gt;=X$2,$D79,0),0)</f>
        <v>0</v>
      </c>
      <c r="Y79" s="56" t="n">
        <f aca="false">IF($B79&lt;=Y$2,IF($C79&gt;=Y$2,$D79,0),0)</f>
        <v>0</v>
      </c>
      <c r="Z79" s="56" t="n">
        <f aca="false">IF($B79&lt;=Z$2,IF($C79&gt;=Z$2,$D79,0),0)</f>
        <v>0</v>
      </c>
      <c r="AA79" s="56" t="n">
        <f aca="false">IF($B79&lt;=AA$2,IF($C79&gt;=AA$2,$D79,0),0)</f>
        <v>0</v>
      </c>
      <c r="AB79" s="56" t="n">
        <f aca="false">IF($B79&lt;=AB$2,IF($C79&gt;=AB$2,$D79,0),0)</f>
        <v>0</v>
      </c>
      <c r="AC79" s="56" t="n">
        <f aca="false">IF($B79&lt;=AC$2,IF($C79&gt;=AC$2,$D79,0),0)</f>
        <v>0</v>
      </c>
      <c r="AD79" s="56" t="n">
        <f aca="false">IF($B79&lt;=AD$2,IF($C79&gt;=AD$2,$D79,0),0)</f>
        <v>0</v>
      </c>
      <c r="AE79" s="56" t="n">
        <f aca="false">IF($B79&lt;=AE$2,IF($C79&gt;=AE$2,$D79,0),0)</f>
        <v>0</v>
      </c>
      <c r="AF79" s="56" t="n">
        <f aca="false">IF($B79&lt;=AF$2,IF($C79&gt;=AF$2,$D79,0),0)</f>
        <v>0</v>
      </c>
      <c r="AG79" s="56" t="n">
        <f aca="false">IF($B79&lt;=AG$2,IF($C79&gt;=AG$2,$D79,0),0)</f>
        <v>0</v>
      </c>
      <c r="AH79" s="56" t="n">
        <f aca="false">IF($B79&lt;=AH$2,IF($C79&gt;=AH$2,$D79,0),0)</f>
        <v>0</v>
      </c>
      <c r="AI79" s="56" t="n">
        <f aca="false">IF($B79&lt;=AI$2,IF($C79&gt;=AI$2,$D79,0),0)</f>
        <v>0</v>
      </c>
      <c r="AJ79" s="56" t="n">
        <f aca="false">IF($B79&lt;=AJ$2,IF($C79&gt;=AJ$2,$D79,0),0)</f>
        <v>0</v>
      </c>
      <c r="AK79" s="56" t="n">
        <f aca="false">IF($B79&lt;=AK$2,IF($C79&gt;=AK$2,$D79,0),0)</f>
        <v>0</v>
      </c>
      <c r="AL79" s="56" t="n">
        <f aca="false">IF($B79&lt;=AL$2,IF($C79&gt;=AL$2,$D79,0),0)</f>
        <v>0</v>
      </c>
      <c r="AM79" s="56" t="n">
        <f aca="false">IF($B79&lt;=AM$2,IF($C79&gt;=AM$2,$D79,0),0)</f>
        <v>0</v>
      </c>
      <c r="AN79" s="56" t="n">
        <f aca="false">IF($B79&lt;=AN$2,IF($C79&gt;=AN$2,$D79,0),0)</f>
        <v>0</v>
      </c>
      <c r="AO79" s="56" t="n">
        <f aca="false">IF($B79&lt;=AO$2,IF($C79&gt;=AO$2,$D79,0),0)</f>
        <v>0</v>
      </c>
      <c r="AP79" s="56" t="n">
        <f aca="false">IF($B79&lt;=AP$2,IF($C79&gt;=AP$2,$D79,0),0)</f>
        <v>0</v>
      </c>
      <c r="AQ79" s="56" t="n">
        <f aca="false">IF($B79&lt;=AQ$2,IF($C79&gt;=AQ$2,$D79,0),0)</f>
        <v>0</v>
      </c>
      <c r="AR79" s="56" t="n">
        <f aca="false">IF($B79&lt;=AR$2,IF($C79&gt;=AR$2,$D79,0),0)</f>
        <v>0</v>
      </c>
      <c r="AS79" s="56" t="n">
        <f aca="false">IF($B79&lt;=AS$2,IF($C79&gt;=AS$2,$D79,0),0)</f>
        <v>0</v>
      </c>
      <c r="AT79" s="56" t="n">
        <f aca="false">IF($B79&lt;=AT$2,IF($C79&gt;=AT$2,$D79,0),0)</f>
        <v>0</v>
      </c>
      <c r="AU79" s="56" t="n">
        <f aca="false">IF($B79&lt;=AU$2,IF($C79&gt;=AU$2,$D79,0),0)</f>
        <v>0</v>
      </c>
      <c r="AV79" s="56" t="n">
        <f aca="false">IF($B79&lt;=AV$2,IF($C79&gt;=AV$2,$D79,0),0)</f>
        <v>0</v>
      </c>
      <c r="AW79" s="56" t="n">
        <f aca="false">IF($B79&lt;=AW$2,IF($C79&gt;=AW$2,$D79,0),0)</f>
        <v>0</v>
      </c>
      <c r="AX79" s="56" t="n">
        <f aca="false">IF($B79&lt;=AX$2,IF($C79&gt;=AX$2,$D79,0),0)</f>
        <v>0</v>
      </c>
      <c r="AY79" s="56" t="n">
        <f aca="false">IF($B79&lt;=AY$2,IF($C79&gt;=AY$2,$D79,0),0)</f>
        <v>0</v>
      </c>
      <c r="AZ79" s="56" t="n">
        <f aca="false">IF($B79&lt;=AZ$2,IF($C79&gt;=AZ$2,$D79,0),0)</f>
        <v>0</v>
      </c>
      <c r="BA79" s="56" t="n">
        <f aca="false">IF($B79&lt;=BA$2,IF($C79&gt;=BA$2,$D79,0),0)</f>
        <v>0</v>
      </c>
      <c r="BB79" s="56" t="n">
        <f aca="false">IF($B79&lt;=BB$2,IF($C79&gt;=BB$2,$D79,0),0)</f>
        <v>0</v>
      </c>
      <c r="BC79" s="56" t="n">
        <f aca="false">IF($B79&lt;=BC$2,IF($C79&gt;=BC$2,$D79,0),0)</f>
        <v>0</v>
      </c>
      <c r="BD79" s="56" t="n">
        <f aca="false">IF($B79&lt;=BD$2,IF($C79&gt;=BD$2,$D79,0),0)</f>
        <v>0</v>
      </c>
      <c r="BE79" s="56" t="n">
        <f aca="false">IF($B79&lt;=BE$2,IF($C79&gt;=BE$2,$D79,0),0)</f>
        <v>0</v>
      </c>
      <c r="BF79" s="56" t="n">
        <f aca="false">IF($B79&lt;=BF$2,IF($C79&gt;=BF$2,$D79,0),0)</f>
        <v>0</v>
      </c>
      <c r="BG79" s="56" t="n">
        <f aca="false">IF($B79&lt;=BG$2,IF($C79&gt;=BG$2,$D79,0),0)</f>
        <v>0</v>
      </c>
      <c r="BH79" s="56" t="n">
        <f aca="false">IF($B79&lt;=BH$2,IF($C79&gt;=BH$2,$D79,0),0)</f>
        <v>0</v>
      </c>
      <c r="BI79" s="56" t="n">
        <f aca="false">IF($B79&lt;=BI$2,IF($C79&gt;=BI$2,$D79,0),0)</f>
        <v>0</v>
      </c>
      <c r="BJ79" s="56" t="n">
        <f aca="false">IF($B79&lt;=BJ$2,IF($C79&gt;=BJ$2,$D79,0),0)</f>
        <v>0</v>
      </c>
      <c r="BK79" s="56" t="n">
        <f aca="false">IF($B79&lt;=BK$2,IF($C79&gt;=BK$2,$D79,0),0)</f>
        <v>0</v>
      </c>
      <c r="BL79" s="56" t="n">
        <f aca="false">IF($B79&lt;=BL$2,IF($C79&gt;=BL$2,$D79,0),0)</f>
        <v>0</v>
      </c>
      <c r="BM79" s="56" t="n">
        <f aca="false">IF($B79&lt;=BM$2,IF($C79&gt;=BM$2,$D79,0),0)</f>
        <v>0</v>
      </c>
      <c r="BN79" s="56" t="n">
        <f aca="false">IF($B79&lt;=BN$2,IF($C79&gt;=BN$2,$D79,0),0)</f>
        <v>0</v>
      </c>
      <c r="BO79" s="56" t="n">
        <f aca="false">IF($B79&lt;=BO$2,IF($C79&gt;=BO$2,$D79,0),0)</f>
        <v>0</v>
      </c>
      <c r="BP79" s="56" t="n">
        <f aca="false">IF($B79&lt;=BP$2,IF($C79&gt;=BP$2,$D79,0),0)</f>
        <v>0</v>
      </c>
      <c r="BQ79" s="56" t="n">
        <f aca="false">IF($B79&lt;=BQ$2,IF($C79&gt;=BQ$2,$D79,0),0)</f>
        <v>0</v>
      </c>
      <c r="BR79" s="56" t="n">
        <f aca="false">IF($B79&lt;=BR$2,IF($C79&gt;=BR$2,$D79,0),0)</f>
        <v>0</v>
      </c>
      <c r="BS79" s="56" t="n">
        <f aca="false">IF($B79&lt;=BS$2,IF($C79&gt;=BS$2,$D79,0),0)</f>
        <v>0</v>
      </c>
      <c r="BT79" s="56" t="n">
        <f aca="false">IF($B79&lt;=BT$2,IF($C79&gt;=BT$2,$D79,0),0)</f>
        <v>0</v>
      </c>
      <c r="BU79" s="56" t="n">
        <f aca="false">IF($B79&lt;=BU$2,IF($C79&gt;=BU$2,$D79,0),0)</f>
        <v>0</v>
      </c>
      <c r="BV79" s="56" t="n">
        <f aca="false">IF($B79&lt;=BV$2,IF($C79&gt;=BV$2,$D79,0),0)</f>
        <v>0</v>
      </c>
    </row>
    <row r="80" customFormat="false" ht="12.75" hidden="false" customHeight="false" outlineLevel="0" collapsed="false">
      <c r="B80" s="51" t="n">
        <v>36831</v>
      </c>
      <c r="C80" s="51" t="n">
        <v>36951</v>
      </c>
      <c r="E80" s="53" t="n">
        <v>0.45</v>
      </c>
      <c r="F80" s="27" t="s">
        <v>134</v>
      </c>
      <c r="G80" s="27" t="s">
        <v>135</v>
      </c>
      <c r="H80" s="65" t="n">
        <f aca="false">((I80-E80)*SUM(L80:AV80)*10000)</f>
        <v>-0</v>
      </c>
      <c r="I80" s="53" t="n">
        <v>-0.535</v>
      </c>
      <c r="K80" s="27" t="str">
        <f aca="false">IF(I80=1,0,G80)</f>
        <v>west</v>
      </c>
      <c r="L80" s="56" t="n">
        <f aca="false">IF($B80&lt;=L$2,IF($C80&gt;=L$2,$D80,0),0)</f>
        <v>0</v>
      </c>
      <c r="M80" s="56" t="n">
        <f aca="false">IF($B80&lt;=M$2,IF($C80&gt;=M$2,$D80,0),0)</f>
        <v>0</v>
      </c>
      <c r="N80" s="56" t="n">
        <f aca="false">IF($B80&lt;=N$2,IF($C80&gt;=N$2,$D80,0),0)</f>
        <v>0</v>
      </c>
      <c r="O80" s="56" t="n">
        <f aca="false">IF($B80&lt;=O$2,IF($C80&gt;=O$2,$D80,0),0)</f>
        <v>0</v>
      </c>
      <c r="P80" s="56" t="n">
        <f aca="false">IF($B80&lt;=P$2,IF($C80&gt;=P$2,$D80,0),0)</f>
        <v>0</v>
      </c>
      <c r="Q80" s="56" t="n">
        <f aca="false">IF($B80&lt;=Q$2,IF($C80&gt;=Q$2,$D80,0),0)</f>
        <v>0</v>
      </c>
      <c r="R80" s="56" t="n">
        <f aca="false">IF($B80&lt;=R$2,IF($C80&gt;=R$2,$D80,0),0)</f>
        <v>0</v>
      </c>
      <c r="S80" s="56" t="n">
        <f aca="false">IF($B80&lt;=S$2,IF($C80&gt;=S$2,$D80,0),0)</f>
        <v>0</v>
      </c>
      <c r="T80" s="56" t="n">
        <f aca="false">IF($B80&lt;=T$2,IF($C80&gt;=T$2,$D80,0),0)</f>
        <v>0</v>
      </c>
      <c r="U80" s="56" t="n">
        <f aca="false">IF($B80&lt;=U$2,IF($C80&gt;=U$2,$D80,0),0)</f>
        <v>0</v>
      </c>
      <c r="V80" s="56" t="n">
        <f aca="false">IF($B80&lt;=V$2,IF($C80&gt;=V$2,$D80,0),0)</f>
        <v>0</v>
      </c>
      <c r="W80" s="56" t="n">
        <f aca="false">IF($B80&lt;=W$2,IF($C80&gt;=W$2,$D80,0),0)</f>
        <v>0</v>
      </c>
      <c r="X80" s="56" t="n">
        <f aca="false">IF($B80&lt;=X$2,IF($C80&gt;=X$2,$D80,0),0)</f>
        <v>0</v>
      </c>
      <c r="Y80" s="56" t="n">
        <f aca="false">IF($B80&lt;=Y$2,IF($C80&gt;=Y$2,$D80,0),0)</f>
        <v>0</v>
      </c>
      <c r="Z80" s="56" t="n">
        <f aca="false">IF($B80&lt;=Z$2,IF($C80&gt;=Z$2,$D80,0),0)</f>
        <v>0</v>
      </c>
      <c r="AA80" s="56" t="n">
        <f aca="false">IF($B80&lt;=AA$2,IF($C80&gt;=AA$2,$D80,0),0)</f>
        <v>0</v>
      </c>
      <c r="AB80" s="56" t="n">
        <f aca="false">IF($B80&lt;=AB$2,IF($C80&gt;=AB$2,$D80,0),0)</f>
        <v>0</v>
      </c>
      <c r="AC80" s="56" t="n">
        <f aca="false">IF($B80&lt;=AC$2,IF($C80&gt;=AC$2,$D80,0),0)</f>
        <v>0</v>
      </c>
      <c r="AD80" s="56" t="n">
        <f aca="false">IF($B80&lt;=AD$2,IF($C80&gt;=AD$2,$D80,0),0)</f>
        <v>0</v>
      </c>
      <c r="AE80" s="56" t="n">
        <f aca="false">IF($B80&lt;=AE$2,IF($C80&gt;=AE$2,$D80,0),0)</f>
        <v>0</v>
      </c>
      <c r="AF80" s="56" t="n">
        <f aca="false">IF($B80&lt;=AF$2,IF($C80&gt;=AF$2,$D80,0),0)</f>
        <v>0</v>
      </c>
      <c r="AG80" s="56" t="n">
        <f aca="false">IF($B80&lt;=AG$2,IF($C80&gt;=AG$2,$D80,0),0)</f>
        <v>0</v>
      </c>
      <c r="AH80" s="56" t="n">
        <f aca="false">IF($B80&lt;=AH$2,IF($C80&gt;=AH$2,$D80,0),0)</f>
        <v>0</v>
      </c>
      <c r="AI80" s="56" t="n">
        <f aca="false">IF($B80&lt;=AI$2,IF($C80&gt;=AI$2,$D80,0),0)</f>
        <v>0</v>
      </c>
      <c r="AJ80" s="56" t="n">
        <f aca="false">IF($B80&lt;=AJ$2,IF($C80&gt;=AJ$2,$D80,0),0)</f>
        <v>0</v>
      </c>
      <c r="AK80" s="56" t="n">
        <f aca="false">IF($B80&lt;=AK$2,IF($C80&gt;=AK$2,$D80,0),0)</f>
        <v>0</v>
      </c>
      <c r="AL80" s="56" t="n">
        <f aca="false">IF($B80&lt;=AL$2,IF($C80&gt;=AL$2,$D80,0),0)</f>
        <v>0</v>
      </c>
      <c r="AM80" s="56" t="n">
        <f aca="false">IF($B80&lt;=AM$2,IF($C80&gt;=AM$2,$D80,0),0)</f>
        <v>0</v>
      </c>
      <c r="AN80" s="56" t="n">
        <f aca="false">IF($B80&lt;=AN$2,IF($C80&gt;=AN$2,$D80,0),0)</f>
        <v>0</v>
      </c>
      <c r="AO80" s="56" t="n">
        <f aca="false">IF($B80&lt;=AO$2,IF($C80&gt;=AO$2,$D80,0),0)</f>
        <v>0</v>
      </c>
      <c r="AP80" s="56" t="n">
        <f aca="false">IF($B80&lt;=AP$2,IF($C80&gt;=AP$2,$D80,0),0)</f>
        <v>0</v>
      </c>
      <c r="AQ80" s="56" t="n">
        <f aca="false">IF($B80&lt;=AQ$2,IF($C80&gt;=AQ$2,$D80,0),0)</f>
        <v>0</v>
      </c>
      <c r="AR80" s="56" t="n">
        <f aca="false">IF($B80&lt;=AR$2,IF($C80&gt;=AR$2,$D80,0),0)</f>
        <v>0</v>
      </c>
      <c r="AS80" s="56" t="n">
        <f aca="false">IF($B80&lt;=AS$2,IF($C80&gt;=AS$2,$D80,0),0)</f>
        <v>0</v>
      </c>
      <c r="AT80" s="56" t="n">
        <f aca="false">IF($B80&lt;=AT$2,IF($C80&gt;=AT$2,$D80,0),0)</f>
        <v>0</v>
      </c>
      <c r="AU80" s="56" t="n">
        <f aca="false">IF($B80&lt;=AU$2,IF($C80&gt;=AU$2,$D80,0),0)</f>
        <v>0</v>
      </c>
      <c r="AV80" s="56" t="n">
        <f aca="false">IF($B80&lt;=AV$2,IF($C80&gt;=AV$2,$D80,0),0)</f>
        <v>0</v>
      </c>
      <c r="AW80" s="56" t="n">
        <f aca="false">IF($B80&lt;=AW$2,IF($C80&gt;=AW$2,$D80,0),0)</f>
        <v>0</v>
      </c>
      <c r="AX80" s="56" t="n">
        <f aca="false">IF($B80&lt;=AX$2,IF($C80&gt;=AX$2,$D80,0),0)</f>
        <v>0</v>
      </c>
      <c r="AY80" s="56" t="n">
        <f aca="false">IF($B80&lt;=AY$2,IF($C80&gt;=AY$2,$D80,0),0)</f>
        <v>0</v>
      </c>
      <c r="AZ80" s="56" t="n">
        <f aca="false">IF($B80&lt;=AZ$2,IF($C80&gt;=AZ$2,$D80,0),0)</f>
        <v>0</v>
      </c>
      <c r="BA80" s="56" t="n">
        <f aca="false">IF($B80&lt;=BA$2,IF($C80&gt;=BA$2,$D80,0),0)</f>
        <v>0</v>
      </c>
      <c r="BB80" s="56" t="n">
        <f aca="false">IF($B80&lt;=BB$2,IF($C80&gt;=BB$2,$D80,0),0)</f>
        <v>0</v>
      </c>
      <c r="BC80" s="56" t="n">
        <f aca="false">IF($B80&lt;=BC$2,IF($C80&gt;=BC$2,$D80,0),0)</f>
        <v>0</v>
      </c>
      <c r="BD80" s="56" t="n">
        <f aca="false">IF($B80&lt;=BD$2,IF($C80&gt;=BD$2,$D80,0),0)</f>
        <v>0</v>
      </c>
      <c r="BE80" s="56" t="n">
        <f aca="false">IF($B80&lt;=BE$2,IF($C80&gt;=BE$2,$D80,0),0)</f>
        <v>0</v>
      </c>
      <c r="BF80" s="56" t="n">
        <f aca="false">IF($B80&lt;=BF$2,IF($C80&gt;=BF$2,$D80,0),0)</f>
        <v>0</v>
      </c>
      <c r="BG80" s="56" t="n">
        <f aca="false">IF($B80&lt;=BG$2,IF($C80&gt;=BG$2,$D80,0),0)</f>
        <v>0</v>
      </c>
      <c r="BH80" s="56" t="n">
        <f aca="false">IF($B80&lt;=BH$2,IF($C80&gt;=BH$2,$D80,0),0)</f>
        <v>0</v>
      </c>
      <c r="BI80" s="56" t="n">
        <f aca="false">IF($B80&lt;=BI$2,IF($C80&gt;=BI$2,$D80,0),0)</f>
        <v>0</v>
      </c>
      <c r="BJ80" s="56" t="n">
        <f aca="false">IF($B80&lt;=BJ$2,IF($C80&gt;=BJ$2,$D80,0),0)</f>
        <v>0</v>
      </c>
      <c r="BK80" s="56" t="n">
        <f aca="false">IF($B80&lt;=BK$2,IF($C80&gt;=BK$2,$D80,0),0)</f>
        <v>0</v>
      </c>
      <c r="BL80" s="56" t="n">
        <f aca="false">IF($B80&lt;=BL$2,IF($C80&gt;=BL$2,$D80,0),0)</f>
        <v>0</v>
      </c>
      <c r="BM80" s="56" t="n">
        <f aca="false">IF($B80&lt;=BM$2,IF($C80&gt;=BM$2,$D80,0),0)</f>
        <v>0</v>
      </c>
      <c r="BN80" s="56" t="n">
        <f aca="false">IF($B80&lt;=BN$2,IF($C80&gt;=BN$2,$D80,0),0)</f>
        <v>0</v>
      </c>
      <c r="BO80" s="56" t="n">
        <f aca="false">IF($B80&lt;=BO$2,IF($C80&gt;=BO$2,$D80,0),0)</f>
        <v>0</v>
      </c>
      <c r="BP80" s="56" t="n">
        <f aca="false">IF($B80&lt;=BP$2,IF($C80&gt;=BP$2,$D80,0),0)</f>
        <v>0</v>
      </c>
      <c r="BQ80" s="56" t="n">
        <f aca="false">IF($B80&lt;=BQ$2,IF($C80&gt;=BQ$2,$D80,0),0)</f>
        <v>0</v>
      </c>
      <c r="BR80" s="56" t="n">
        <f aca="false">IF($B80&lt;=BR$2,IF($C80&gt;=BR$2,$D80,0),0)</f>
        <v>0</v>
      </c>
      <c r="BS80" s="56" t="n">
        <f aca="false">IF($B80&lt;=BS$2,IF($C80&gt;=BS$2,$D80,0),0)</f>
        <v>0</v>
      </c>
      <c r="BT80" s="56" t="n">
        <f aca="false">IF($B80&lt;=BT$2,IF($C80&gt;=BT$2,$D80,0),0)</f>
        <v>0</v>
      </c>
      <c r="BU80" s="56" t="n">
        <f aca="false">IF($B80&lt;=BU$2,IF($C80&gt;=BU$2,$D80,0),0)</f>
        <v>0</v>
      </c>
      <c r="BV80" s="56" t="n">
        <f aca="false">IF($B80&lt;=BV$2,IF($C80&gt;=BV$2,$D80,0),0)</f>
        <v>0</v>
      </c>
    </row>
    <row r="81" customFormat="false" ht="12.75" hidden="false" customHeight="false" outlineLevel="0" collapsed="false">
      <c r="B81" s="51" t="n">
        <v>36831</v>
      </c>
      <c r="C81" s="51" t="n">
        <v>36951</v>
      </c>
      <c r="E81" s="53" t="n">
        <v>0.4</v>
      </c>
      <c r="F81" s="27" t="s">
        <v>134</v>
      </c>
      <c r="G81" s="27" t="s">
        <v>135</v>
      </c>
      <c r="H81" s="65" t="n">
        <f aca="false">((I81-E81)*SUM(L81:AV81)*10000)</f>
        <v>-0</v>
      </c>
      <c r="I81" s="53" t="n">
        <v>0.28</v>
      </c>
      <c r="K81" s="27" t="str">
        <f aca="false">IF(I81=1,0,G81)</f>
        <v>west</v>
      </c>
      <c r="L81" s="56" t="n">
        <f aca="false">IF($B81&lt;=L$2,IF($C81&gt;=L$2,$D81,0),0)</f>
        <v>0</v>
      </c>
      <c r="M81" s="56" t="n">
        <f aca="false">IF($B81&lt;=M$2,IF($C81&gt;=M$2,$D81,0),0)</f>
        <v>0</v>
      </c>
      <c r="N81" s="56" t="n">
        <f aca="false">IF($B81&lt;=N$2,IF($C81&gt;=N$2,$D81,0),0)</f>
        <v>0</v>
      </c>
      <c r="O81" s="56" t="n">
        <f aca="false">IF($B81&lt;=O$2,IF($C81&gt;=O$2,$D81,0),0)</f>
        <v>0</v>
      </c>
      <c r="P81" s="56" t="n">
        <f aca="false">IF($B81&lt;=P$2,IF($C81&gt;=P$2,$D81,0),0)</f>
        <v>0</v>
      </c>
      <c r="Q81" s="56" t="n">
        <f aca="false">IF($B81&lt;=Q$2,IF($C81&gt;=Q$2,$D81,0),0)</f>
        <v>0</v>
      </c>
      <c r="R81" s="56" t="n">
        <f aca="false">IF($B81&lt;=R$2,IF($C81&gt;=R$2,$D81,0),0)</f>
        <v>0</v>
      </c>
      <c r="S81" s="56" t="n">
        <f aca="false">IF($B81&lt;=S$2,IF($C81&gt;=S$2,$D81,0),0)</f>
        <v>0</v>
      </c>
      <c r="T81" s="56" t="n">
        <f aca="false">IF($B81&lt;=T$2,IF($C81&gt;=T$2,$D81,0),0)</f>
        <v>0</v>
      </c>
      <c r="U81" s="56" t="n">
        <f aca="false">IF($B81&lt;=U$2,IF($C81&gt;=U$2,$D81,0),0)</f>
        <v>0</v>
      </c>
      <c r="V81" s="56" t="n">
        <f aca="false">IF($B81&lt;=V$2,IF($C81&gt;=V$2,$D81,0),0)</f>
        <v>0</v>
      </c>
      <c r="W81" s="56" t="n">
        <f aca="false">IF($B81&lt;=W$2,IF($C81&gt;=W$2,$D81,0),0)</f>
        <v>0</v>
      </c>
      <c r="X81" s="56" t="n">
        <f aca="false">IF($B81&lt;=X$2,IF($C81&gt;=X$2,$D81,0),0)</f>
        <v>0</v>
      </c>
      <c r="Y81" s="56" t="n">
        <f aca="false">IF($B81&lt;=Y$2,IF($C81&gt;=Y$2,$D81,0),0)</f>
        <v>0</v>
      </c>
      <c r="Z81" s="56" t="n">
        <f aca="false">IF($B81&lt;=Z$2,IF($C81&gt;=Z$2,$D81,0),0)</f>
        <v>0</v>
      </c>
      <c r="AA81" s="56" t="n">
        <f aca="false">IF($B81&lt;=AA$2,IF($C81&gt;=AA$2,$D81,0),0)</f>
        <v>0</v>
      </c>
      <c r="AB81" s="56" t="n">
        <f aca="false">IF($B81&lt;=AB$2,IF($C81&gt;=AB$2,$D81,0),0)</f>
        <v>0</v>
      </c>
      <c r="AC81" s="56" t="n">
        <f aca="false">IF($B81&lt;=AC$2,IF($C81&gt;=AC$2,$D81,0),0)</f>
        <v>0</v>
      </c>
      <c r="AD81" s="56" t="n">
        <f aca="false">IF($B81&lt;=AD$2,IF($C81&gt;=AD$2,$D81,0),0)</f>
        <v>0</v>
      </c>
      <c r="AE81" s="56" t="n">
        <f aca="false">IF($B81&lt;=AE$2,IF($C81&gt;=AE$2,$D81,0),0)</f>
        <v>0</v>
      </c>
      <c r="AF81" s="56" t="n">
        <f aca="false">IF($B81&lt;=AF$2,IF($C81&gt;=AF$2,$D81,0),0)</f>
        <v>0</v>
      </c>
      <c r="AG81" s="56" t="n">
        <f aca="false">IF($B81&lt;=AG$2,IF($C81&gt;=AG$2,$D81,0),0)</f>
        <v>0</v>
      </c>
      <c r="AH81" s="56" t="n">
        <f aca="false">IF($B81&lt;=AH$2,IF($C81&gt;=AH$2,$D81,0),0)</f>
        <v>0</v>
      </c>
      <c r="AI81" s="56" t="n">
        <f aca="false">IF($B81&lt;=AI$2,IF($C81&gt;=AI$2,$D81,0),0)</f>
        <v>0</v>
      </c>
      <c r="AJ81" s="56" t="n">
        <f aca="false">IF($B81&lt;=AJ$2,IF($C81&gt;=AJ$2,$D81,0),0)</f>
        <v>0</v>
      </c>
      <c r="AK81" s="56" t="n">
        <f aca="false">IF($B81&lt;=AK$2,IF($C81&gt;=AK$2,$D81,0),0)</f>
        <v>0</v>
      </c>
      <c r="AL81" s="56" t="n">
        <f aca="false">IF($B81&lt;=AL$2,IF($C81&gt;=AL$2,$D81,0),0)</f>
        <v>0</v>
      </c>
      <c r="AM81" s="56" t="n">
        <f aca="false">IF($B81&lt;=AM$2,IF($C81&gt;=AM$2,$D81,0),0)</f>
        <v>0</v>
      </c>
      <c r="AN81" s="56" t="n">
        <f aca="false">IF($B81&lt;=AN$2,IF($C81&gt;=AN$2,$D81,0),0)</f>
        <v>0</v>
      </c>
      <c r="AO81" s="56" t="n">
        <f aca="false">IF($B81&lt;=AO$2,IF($C81&gt;=AO$2,$D81,0),0)</f>
        <v>0</v>
      </c>
      <c r="AP81" s="56" t="n">
        <f aca="false">IF($B81&lt;=AP$2,IF($C81&gt;=AP$2,$D81,0),0)</f>
        <v>0</v>
      </c>
      <c r="AQ81" s="56" t="n">
        <f aca="false">IF($B81&lt;=AQ$2,IF($C81&gt;=AQ$2,$D81,0),0)</f>
        <v>0</v>
      </c>
      <c r="AR81" s="56" t="n">
        <f aca="false">IF($B81&lt;=AR$2,IF($C81&gt;=AR$2,$D81,0),0)</f>
        <v>0</v>
      </c>
      <c r="AS81" s="56" t="n">
        <f aca="false">IF($B81&lt;=AS$2,IF($C81&gt;=AS$2,$D81,0),0)</f>
        <v>0</v>
      </c>
      <c r="AT81" s="56" t="n">
        <f aca="false">IF($B81&lt;=AT$2,IF($C81&gt;=AT$2,$D81,0),0)</f>
        <v>0</v>
      </c>
      <c r="AU81" s="56" t="n">
        <f aca="false">IF($B81&lt;=AU$2,IF($C81&gt;=AU$2,$D81,0),0)</f>
        <v>0</v>
      </c>
      <c r="AV81" s="56" t="n">
        <f aca="false">IF($B81&lt;=AV$2,IF($C81&gt;=AV$2,$D81,0),0)</f>
        <v>0</v>
      </c>
      <c r="AW81" s="56" t="n">
        <f aca="false">IF($B81&lt;=AW$2,IF($C81&gt;=AW$2,$D81,0),0)</f>
        <v>0</v>
      </c>
      <c r="AX81" s="56" t="n">
        <f aca="false">IF($B81&lt;=AX$2,IF($C81&gt;=AX$2,$D81,0),0)</f>
        <v>0</v>
      </c>
      <c r="AY81" s="56" t="n">
        <f aca="false">IF($B81&lt;=AY$2,IF($C81&gt;=AY$2,$D81,0),0)</f>
        <v>0</v>
      </c>
      <c r="AZ81" s="56" t="n">
        <f aca="false">IF($B81&lt;=AZ$2,IF($C81&gt;=AZ$2,$D81,0),0)</f>
        <v>0</v>
      </c>
      <c r="BA81" s="56" t="n">
        <f aca="false">IF($B81&lt;=BA$2,IF($C81&gt;=BA$2,$D81,0),0)</f>
        <v>0</v>
      </c>
      <c r="BB81" s="56" t="n">
        <f aca="false">IF($B81&lt;=BB$2,IF($C81&gt;=BB$2,$D81,0),0)</f>
        <v>0</v>
      </c>
      <c r="BC81" s="56" t="n">
        <f aca="false">IF($B81&lt;=BC$2,IF($C81&gt;=BC$2,$D81,0),0)</f>
        <v>0</v>
      </c>
      <c r="BD81" s="56" t="n">
        <f aca="false">IF($B81&lt;=BD$2,IF($C81&gt;=BD$2,$D81,0),0)</f>
        <v>0</v>
      </c>
      <c r="BE81" s="56" t="n">
        <f aca="false">IF($B81&lt;=BE$2,IF($C81&gt;=BE$2,$D81,0),0)</f>
        <v>0</v>
      </c>
      <c r="BF81" s="56" t="n">
        <f aca="false">IF($B81&lt;=BF$2,IF($C81&gt;=BF$2,$D81,0),0)</f>
        <v>0</v>
      </c>
      <c r="BG81" s="56" t="n">
        <f aca="false">IF($B81&lt;=BG$2,IF($C81&gt;=BG$2,$D81,0),0)</f>
        <v>0</v>
      </c>
      <c r="BH81" s="56" t="n">
        <f aca="false">IF($B81&lt;=BH$2,IF($C81&gt;=BH$2,$D81,0),0)</f>
        <v>0</v>
      </c>
      <c r="BI81" s="56" t="n">
        <f aca="false">IF($B81&lt;=BI$2,IF($C81&gt;=BI$2,$D81,0),0)</f>
        <v>0</v>
      </c>
      <c r="BJ81" s="56" t="n">
        <f aca="false">IF($B81&lt;=BJ$2,IF($C81&gt;=BJ$2,$D81,0),0)</f>
        <v>0</v>
      </c>
      <c r="BK81" s="56" t="n">
        <f aca="false">IF($B81&lt;=BK$2,IF($C81&gt;=BK$2,$D81,0),0)</f>
        <v>0</v>
      </c>
      <c r="BL81" s="56" t="n">
        <f aca="false">IF($B81&lt;=BL$2,IF($C81&gt;=BL$2,$D81,0),0)</f>
        <v>0</v>
      </c>
      <c r="BM81" s="56" t="n">
        <f aca="false">IF($B81&lt;=BM$2,IF($C81&gt;=BM$2,$D81,0),0)</f>
        <v>0</v>
      </c>
      <c r="BN81" s="56" t="n">
        <f aca="false">IF($B81&lt;=BN$2,IF($C81&gt;=BN$2,$D81,0),0)</f>
        <v>0</v>
      </c>
      <c r="BO81" s="56" t="n">
        <f aca="false">IF($B81&lt;=BO$2,IF($C81&gt;=BO$2,$D81,0),0)</f>
        <v>0</v>
      </c>
      <c r="BP81" s="56" t="n">
        <f aca="false">IF($B81&lt;=BP$2,IF($C81&gt;=BP$2,$D81,0),0)</f>
        <v>0</v>
      </c>
      <c r="BQ81" s="56" t="n">
        <f aca="false">IF($B81&lt;=BQ$2,IF($C81&gt;=BQ$2,$D81,0),0)</f>
        <v>0</v>
      </c>
      <c r="BR81" s="56" t="n">
        <f aca="false">IF($B81&lt;=BR$2,IF($C81&gt;=BR$2,$D81,0),0)</f>
        <v>0</v>
      </c>
      <c r="BS81" s="56" t="n">
        <f aca="false">IF($B81&lt;=BS$2,IF($C81&gt;=BS$2,$D81,0),0)</f>
        <v>0</v>
      </c>
      <c r="BT81" s="56" t="n">
        <f aca="false">IF($B81&lt;=BT$2,IF($C81&gt;=BT$2,$D81,0),0)</f>
        <v>0</v>
      </c>
      <c r="BU81" s="56" t="n">
        <f aca="false">IF($B81&lt;=BU$2,IF($C81&gt;=BU$2,$D81,0),0)</f>
        <v>0</v>
      </c>
      <c r="BV81" s="56" t="n">
        <f aca="false">IF($B81&lt;=BV$2,IF($C81&gt;=BV$2,$D81,0),0)</f>
        <v>0</v>
      </c>
    </row>
    <row r="82" customFormat="false" ht="12.75" hidden="false" customHeight="false" outlineLevel="0" collapsed="false">
      <c r="B82" s="51" t="n">
        <v>36982</v>
      </c>
      <c r="C82" s="51" t="n">
        <v>37165</v>
      </c>
      <c r="E82" s="53" t="n">
        <v>0.5</v>
      </c>
      <c r="F82" s="27" t="s">
        <v>134</v>
      </c>
      <c r="G82" s="27" t="s">
        <v>135</v>
      </c>
      <c r="H82" s="65" t="n">
        <f aca="false">((I82-E82)*SUM(L82:AV82)*10000)</f>
        <v>0</v>
      </c>
      <c r="I82" s="53" t="n">
        <v>0.59</v>
      </c>
      <c r="K82" s="27" t="str">
        <f aca="false">IF(I82=1,0,G82)</f>
        <v>west</v>
      </c>
      <c r="L82" s="56" t="n">
        <f aca="false">IF($B82&lt;=L$2,IF($C82&gt;=L$2,$D82,0),0)</f>
        <v>0</v>
      </c>
      <c r="M82" s="56" t="n">
        <f aca="false">IF($B82&lt;=M$2,IF($C82&gt;=M$2,$D82,0),0)</f>
        <v>0</v>
      </c>
      <c r="N82" s="56" t="n">
        <f aca="false">IF($B82&lt;=N$2,IF($C82&gt;=N$2,$D82,0),0)</f>
        <v>0</v>
      </c>
      <c r="O82" s="56" t="n">
        <f aca="false">IF($B82&lt;=O$2,IF($C82&gt;=O$2,$D82,0),0)</f>
        <v>0</v>
      </c>
      <c r="P82" s="56" t="n">
        <f aca="false">IF($B82&lt;=P$2,IF($C82&gt;=P$2,$D82,0),0)</f>
        <v>0</v>
      </c>
      <c r="Q82" s="56" t="n">
        <f aca="false">IF($B82&lt;=Q$2,IF($C82&gt;=Q$2,$D82,0),0)</f>
        <v>0</v>
      </c>
      <c r="R82" s="56" t="n">
        <f aca="false">IF($B82&lt;=R$2,IF($C82&gt;=R$2,$D82,0),0)</f>
        <v>0</v>
      </c>
      <c r="S82" s="56" t="n">
        <f aca="false">IF($B82&lt;=S$2,IF($C82&gt;=S$2,$D82,0),0)</f>
        <v>0</v>
      </c>
      <c r="T82" s="56" t="n">
        <f aca="false">IF($B82&lt;=T$2,IF($C82&gt;=T$2,$D82,0),0)</f>
        <v>0</v>
      </c>
      <c r="U82" s="56" t="n">
        <f aca="false">IF($B82&lt;=U$2,IF($C82&gt;=U$2,$D82,0),0)</f>
        <v>0</v>
      </c>
      <c r="V82" s="56" t="n">
        <f aca="false">IF($B82&lt;=V$2,IF($C82&gt;=V$2,$D82,0),0)</f>
        <v>0</v>
      </c>
      <c r="W82" s="56" t="n">
        <f aca="false">IF($B82&lt;=W$2,IF($C82&gt;=W$2,$D82,0),0)</f>
        <v>0</v>
      </c>
      <c r="X82" s="56" t="n">
        <f aca="false">IF($B82&lt;=X$2,IF($C82&gt;=X$2,$D82,0),0)</f>
        <v>0</v>
      </c>
      <c r="Y82" s="56" t="n">
        <f aca="false">IF($B82&lt;=Y$2,IF($C82&gt;=Y$2,$D82,0),0)</f>
        <v>0</v>
      </c>
      <c r="Z82" s="56" t="n">
        <f aca="false">IF($B82&lt;=Z$2,IF($C82&gt;=Z$2,$D82,0),0)</f>
        <v>0</v>
      </c>
      <c r="AA82" s="56" t="n">
        <f aca="false">IF($B82&lt;=AA$2,IF($C82&gt;=AA$2,$D82,0),0)</f>
        <v>0</v>
      </c>
      <c r="AB82" s="56" t="n">
        <f aca="false">IF($B82&lt;=AB$2,IF($C82&gt;=AB$2,$D82,0),0)</f>
        <v>0</v>
      </c>
      <c r="AC82" s="56" t="n">
        <f aca="false">IF($B82&lt;=AC$2,IF($C82&gt;=AC$2,$D82,0),0)</f>
        <v>0</v>
      </c>
      <c r="AD82" s="56" t="n">
        <f aca="false">IF($B82&lt;=AD$2,IF($C82&gt;=AD$2,$D82,0),0)</f>
        <v>0</v>
      </c>
      <c r="AE82" s="56" t="n">
        <f aca="false">IF($B82&lt;=AE$2,IF($C82&gt;=AE$2,$D82,0),0)</f>
        <v>0</v>
      </c>
      <c r="AF82" s="56" t="n">
        <f aca="false">IF($B82&lt;=AF$2,IF($C82&gt;=AF$2,$D82,0),0)</f>
        <v>0</v>
      </c>
      <c r="AG82" s="56" t="n">
        <f aca="false">IF($B82&lt;=AG$2,IF($C82&gt;=AG$2,$D82,0),0)</f>
        <v>0</v>
      </c>
      <c r="AH82" s="56" t="n">
        <f aca="false">IF($B82&lt;=AH$2,IF($C82&gt;=AH$2,$D82,0),0)</f>
        <v>0</v>
      </c>
      <c r="AI82" s="56" t="n">
        <f aca="false">IF($B82&lt;=AI$2,IF($C82&gt;=AI$2,$D82,0),0)</f>
        <v>0</v>
      </c>
      <c r="AJ82" s="56" t="n">
        <f aca="false">IF($B82&lt;=AJ$2,IF($C82&gt;=AJ$2,$D82,0),0)</f>
        <v>0</v>
      </c>
      <c r="AK82" s="56" t="n">
        <f aca="false">IF($B82&lt;=AK$2,IF($C82&gt;=AK$2,$D82,0),0)</f>
        <v>0</v>
      </c>
      <c r="AL82" s="56" t="n">
        <f aca="false">IF($B82&lt;=AL$2,IF($C82&gt;=AL$2,$D82,0),0)</f>
        <v>0</v>
      </c>
      <c r="AM82" s="56" t="n">
        <f aca="false">IF($B82&lt;=AM$2,IF($C82&gt;=AM$2,$D82,0),0)</f>
        <v>0</v>
      </c>
      <c r="AN82" s="56" t="n">
        <f aca="false">IF($B82&lt;=AN$2,IF($C82&gt;=AN$2,$D82,0),0)</f>
        <v>0</v>
      </c>
      <c r="AO82" s="56" t="n">
        <f aca="false">IF($B82&lt;=AO$2,IF($C82&gt;=AO$2,$D82,0),0)</f>
        <v>0</v>
      </c>
      <c r="AP82" s="56" t="n">
        <f aca="false">IF($B82&lt;=AP$2,IF($C82&gt;=AP$2,$D82,0),0)</f>
        <v>0</v>
      </c>
      <c r="AQ82" s="56" t="n">
        <f aca="false">IF($B82&lt;=AQ$2,IF($C82&gt;=AQ$2,$D82,0),0)</f>
        <v>0</v>
      </c>
      <c r="AR82" s="56" t="n">
        <f aca="false">IF($B82&lt;=AR$2,IF($C82&gt;=AR$2,$D82,0),0)</f>
        <v>0</v>
      </c>
      <c r="AS82" s="56" t="n">
        <f aca="false">IF($B82&lt;=AS$2,IF($C82&gt;=AS$2,$D82,0),0)</f>
        <v>0</v>
      </c>
      <c r="AT82" s="56" t="n">
        <f aca="false">IF($B82&lt;=AT$2,IF($C82&gt;=AT$2,$D82,0),0)</f>
        <v>0</v>
      </c>
      <c r="AU82" s="56" t="n">
        <f aca="false">IF($B82&lt;=AU$2,IF($C82&gt;=AU$2,$D82,0),0)</f>
        <v>0</v>
      </c>
      <c r="AV82" s="56" t="n">
        <f aca="false">IF($B82&lt;=AV$2,IF($C82&gt;=AV$2,$D82,0),0)</f>
        <v>0</v>
      </c>
      <c r="AW82" s="56" t="n">
        <f aca="false">IF($B82&lt;=AW$2,IF($C82&gt;=AW$2,$D82,0),0)</f>
        <v>0</v>
      </c>
      <c r="AX82" s="56" t="n">
        <f aca="false">IF($B82&lt;=AX$2,IF($C82&gt;=AX$2,$D82,0),0)</f>
        <v>0</v>
      </c>
      <c r="AY82" s="56" t="n">
        <f aca="false">IF($B82&lt;=AY$2,IF($C82&gt;=AY$2,$D82,0),0)</f>
        <v>0</v>
      </c>
      <c r="AZ82" s="56" t="n">
        <f aca="false">IF($B82&lt;=AZ$2,IF($C82&gt;=AZ$2,$D82,0),0)</f>
        <v>0</v>
      </c>
      <c r="BA82" s="56" t="n">
        <f aca="false">IF($B82&lt;=BA$2,IF($C82&gt;=BA$2,$D82,0),0)</f>
        <v>0</v>
      </c>
      <c r="BB82" s="56" t="n">
        <f aca="false">IF($B82&lt;=BB$2,IF($C82&gt;=BB$2,$D82,0),0)</f>
        <v>0</v>
      </c>
      <c r="BC82" s="56" t="n">
        <f aca="false">IF($B82&lt;=BC$2,IF($C82&gt;=BC$2,$D82,0),0)</f>
        <v>0</v>
      </c>
      <c r="BD82" s="56" t="n">
        <f aca="false">IF($B82&lt;=BD$2,IF($C82&gt;=BD$2,$D82,0),0)</f>
        <v>0</v>
      </c>
      <c r="BE82" s="56" t="n">
        <f aca="false">IF($B82&lt;=BE$2,IF($C82&gt;=BE$2,$D82,0),0)</f>
        <v>0</v>
      </c>
      <c r="BF82" s="56" t="n">
        <f aca="false">IF($B82&lt;=BF$2,IF($C82&gt;=BF$2,$D82,0),0)</f>
        <v>0</v>
      </c>
      <c r="BG82" s="56" t="n">
        <f aca="false">IF($B82&lt;=BG$2,IF($C82&gt;=BG$2,$D82,0),0)</f>
        <v>0</v>
      </c>
      <c r="BH82" s="56" t="n">
        <f aca="false">IF($B82&lt;=BH$2,IF($C82&gt;=BH$2,$D82,0),0)</f>
        <v>0</v>
      </c>
      <c r="BI82" s="56" t="n">
        <f aca="false">IF($B82&lt;=BI$2,IF($C82&gt;=BI$2,$D82,0),0)</f>
        <v>0</v>
      </c>
      <c r="BJ82" s="56" t="n">
        <f aca="false">IF($B82&lt;=BJ$2,IF($C82&gt;=BJ$2,$D82,0),0)</f>
        <v>0</v>
      </c>
      <c r="BK82" s="56" t="n">
        <f aca="false">IF($B82&lt;=BK$2,IF($C82&gt;=BK$2,$D82,0),0)</f>
        <v>0</v>
      </c>
      <c r="BL82" s="56" t="n">
        <f aca="false">IF($B82&lt;=BL$2,IF($C82&gt;=BL$2,$D82,0),0)</f>
        <v>0</v>
      </c>
      <c r="BM82" s="56" t="n">
        <f aca="false">IF($B82&lt;=BM$2,IF($C82&gt;=BM$2,$D82,0),0)</f>
        <v>0</v>
      </c>
      <c r="BN82" s="56" t="n">
        <f aca="false">IF($B82&lt;=BN$2,IF($C82&gt;=BN$2,$D82,0),0)</f>
        <v>0</v>
      </c>
      <c r="BO82" s="56" t="n">
        <f aca="false">IF($B82&lt;=BO$2,IF($C82&gt;=BO$2,$D82,0),0)</f>
        <v>0</v>
      </c>
      <c r="BP82" s="56" t="n">
        <f aca="false">IF($B82&lt;=BP$2,IF($C82&gt;=BP$2,$D82,0),0)</f>
        <v>0</v>
      </c>
      <c r="BQ82" s="56" t="n">
        <f aca="false">IF($B82&lt;=BQ$2,IF($C82&gt;=BQ$2,$D82,0),0)</f>
        <v>0</v>
      </c>
      <c r="BR82" s="56" t="n">
        <f aca="false">IF($B82&lt;=BR$2,IF($C82&gt;=BR$2,$D82,0),0)</f>
        <v>0</v>
      </c>
      <c r="BS82" s="56" t="n">
        <f aca="false">IF($B82&lt;=BS$2,IF($C82&gt;=BS$2,$D82,0),0)</f>
        <v>0</v>
      </c>
      <c r="BT82" s="56" t="n">
        <f aca="false">IF($B82&lt;=BT$2,IF($C82&gt;=BT$2,$D82,0),0)</f>
        <v>0</v>
      </c>
      <c r="BU82" s="56" t="n">
        <f aca="false">IF($B82&lt;=BU$2,IF($C82&gt;=BU$2,$D82,0),0)</f>
        <v>0</v>
      </c>
      <c r="BV82" s="56" t="n">
        <f aca="false">IF($B82&lt;=BV$2,IF($C82&gt;=BV$2,$D82,0),0)</f>
        <v>0</v>
      </c>
    </row>
    <row r="83" customFormat="false" ht="12.75" hidden="false" customHeight="false" outlineLevel="0" collapsed="false">
      <c r="B83" s="51" t="n">
        <v>36800</v>
      </c>
      <c r="C83" s="51" t="n">
        <v>36800</v>
      </c>
      <c r="E83" s="53" t="n">
        <v>0.71</v>
      </c>
      <c r="F83" s="27" t="s">
        <v>134</v>
      </c>
      <c r="G83" s="27" t="s">
        <v>135</v>
      </c>
      <c r="H83" s="65" t="n">
        <f aca="false">((I83-E83)*SUM(L83:AV83)*10000)</f>
        <v>-0</v>
      </c>
      <c r="I83" s="53" t="n">
        <v>-0.28</v>
      </c>
      <c r="K83" s="27" t="str">
        <f aca="false">IF(I83=1,0,G83)</f>
        <v>west</v>
      </c>
      <c r="L83" s="56" t="n">
        <f aca="false">IF($B83&lt;=L$2,IF($C83&gt;=L$2,$D83,0),0)</f>
        <v>0</v>
      </c>
      <c r="M83" s="56" t="n">
        <f aca="false">IF($B83&lt;=M$2,IF($C83&gt;=M$2,$D83,0),0)</f>
        <v>0</v>
      </c>
      <c r="N83" s="56" t="n">
        <f aca="false">IF($B83&lt;=N$2,IF($C83&gt;=N$2,$D83,0),0)</f>
        <v>0</v>
      </c>
      <c r="O83" s="56" t="n">
        <f aca="false">IF($B83&lt;=O$2,IF($C83&gt;=O$2,$D83,0),0)</f>
        <v>0</v>
      </c>
      <c r="P83" s="56" t="n">
        <f aca="false">IF($B83&lt;=P$2,IF($C83&gt;=P$2,$D83,0),0)</f>
        <v>0</v>
      </c>
      <c r="Q83" s="56" t="n">
        <f aca="false">IF($B83&lt;=Q$2,IF($C83&gt;=Q$2,$D83,0),0)</f>
        <v>0</v>
      </c>
      <c r="R83" s="56" t="n">
        <f aca="false">IF($B83&lt;=R$2,IF($C83&gt;=R$2,$D83,0),0)</f>
        <v>0</v>
      </c>
      <c r="S83" s="56" t="n">
        <f aca="false">IF($B83&lt;=S$2,IF($C83&gt;=S$2,$D83,0),0)</f>
        <v>0</v>
      </c>
      <c r="T83" s="56" t="n">
        <f aca="false">IF($B83&lt;=T$2,IF($C83&gt;=T$2,$D83,0),0)</f>
        <v>0</v>
      </c>
      <c r="U83" s="56" t="n">
        <f aca="false">IF($B83&lt;=U$2,IF($C83&gt;=U$2,$D83,0),0)</f>
        <v>0</v>
      </c>
      <c r="V83" s="56" t="n">
        <f aca="false">IF($B83&lt;=V$2,IF($C83&gt;=V$2,$D83,0),0)</f>
        <v>0</v>
      </c>
      <c r="W83" s="56" t="n">
        <f aca="false">IF($B83&lt;=W$2,IF($C83&gt;=W$2,$D83,0),0)</f>
        <v>0</v>
      </c>
      <c r="X83" s="56" t="n">
        <f aca="false">IF($B83&lt;=X$2,IF($C83&gt;=X$2,$D83,0),0)</f>
        <v>0</v>
      </c>
      <c r="Y83" s="56" t="n">
        <f aca="false">IF($B83&lt;=Y$2,IF($C83&gt;=Y$2,$D83,0),0)</f>
        <v>0</v>
      </c>
      <c r="Z83" s="56" t="n">
        <f aca="false">IF($B83&lt;=Z$2,IF($C83&gt;=Z$2,$D83,0),0)</f>
        <v>0</v>
      </c>
      <c r="AA83" s="56" t="n">
        <f aca="false">IF($B83&lt;=AA$2,IF($C83&gt;=AA$2,$D83,0),0)</f>
        <v>0</v>
      </c>
      <c r="AB83" s="56" t="n">
        <f aca="false">IF($B83&lt;=AB$2,IF($C83&gt;=AB$2,$D83,0),0)</f>
        <v>0</v>
      </c>
      <c r="AC83" s="56" t="n">
        <f aca="false">IF($B83&lt;=AC$2,IF($C83&gt;=AC$2,$D83,0),0)</f>
        <v>0</v>
      </c>
      <c r="AD83" s="56" t="n">
        <f aca="false">IF($B83&lt;=AD$2,IF($C83&gt;=AD$2,$D83,0),0)</f>
        <v>0</v>
      </c>
      <c r="AE83" s="56" t="n">
        <f aca="false">IF($B83&lt;=AE$2,IF($C83&gt;=AE$2,$D83,0),0)</f>
        <v>0</v>
      </c>
      <c r="AF83" s="56" t="n">
        <f aca="false">IF($B83&lt;=AF$2,IF($C83&gt;=AF$2,$D83,0),0)</f>
        <v>0</v>
      </c>
      <c r="AG83" s="56" t="n">
        <f aca="false">IF($B83&lt;=AG$2,IF($C83&gt;=AG$2,$D83,0),0)</f>
        <v>0</v>
      </c>
      <c r="AH83" s="56" t="n">
        <f aca="false">IF($B83&lt;=AH$2,IF($C83&gt;=AH$2,$D83,0),0)</f>
        <v>0</v>
      </c>
      <c r="AI83" s="56" t="n">
        <f aca="false">IF($B83&lt;=AI$2,IF($C83&gt;=AI$2,$D83,0),0)</f>
        <v>0</v>
      </c>
      <c r="AJ83" s="56" t="n">
        <f aca="false">IF($B83&lt;=AJ$2,IF($C83&gt;=AJ$2,$D83,0),0)</f>
        <v>0</v>
      </c>
      <c r="AK83" s="56" t="n">
        <f aca="false">IF($B83&lt;=AK$2,IF($C83&gt;=AK$2,$D83,0),0)</f>
        <v>0</v>
      </c>
      <c r="AL83" s="56" t="n">
        <f aca="false">IF($B83&lt;=AL$2,IF($C83&gt;=AL$2,$D83,0),0)</f>
        <v>0</v>
      </c>
      <c r="AM83" s="56" t="n">
        <f aca="false">IF($B83&lt;=AM$2,IF($C83&gt;=AM$2,$D83,0),0)</f>
        <v>0</v>
      </c>
      <c r="AN83" s="56" t="n">
        <f aca="false">IF($B83&lt;=AN$2,IF($C83&gt;=AN$2,$D83,0),0)</f>
        <v>0</v>
      </c>
      <c r="AO83" s="56" t="n">
        <f aca="false">IF($B83&lt;=AO$2,IF($C83&gt;=AO$2,$D83,0),0)</f>
        <v>0</v>
      </c>
      <c r="AP83" s="56" t="n">
        <f aca="false">IF($B83&lt;=AP$2,IF($C83&gt;=AP$2,$D83,0),0)</f>
        <v>0</v>
      </c>
      <c r="AQ83" s="56" t="n">
        <f aca="false">IF($B83&lt;=AQ$2,IF($C83&gt;=AQ$2,$D83,0),0)</f>
        <v>0</v>
      </c>
      <c r="AR83" s="56" t="n">
        <f aca="false">IF($B83&lt;=AR$2,IF($C83&gt;=AR$2,$D83,0),0)</f>
        <v>0</v>
      </c>
      <c r="AS83" s="56" t="n">
        <f aca="false">IF($B83&lt;=AS$2,IF($C83&gt;=AS$2,$D83,0),0)</f>
        <v>0</v>
      </c>
      <c r="AT83" s="56" t="n">
        <f aca="false">IF($B83&lt;=AT$2,IF($C83&gt;=AT$2,$D83,0),0)</f>
        <v>0</v>
      </c>
      <c r="AU83" s="56" t="n">
        <f aca="false">IF($B83&lt;=AU$2,IF($C83&gt;=AU$2,$D83,0),0)</f>
        <v>0</v>
      </c>
      <c r="AV83" s="56" t="n">
        <f aca="false">IF($B83&lt;=AV$2,IF($C83&gt;=AV$2,$D83,0),0)</f>
        <v>0</v>
      </c>
      <c r="AW83" s="56" t="n">
        <f aca="false">IF($B83&lt;=AW$2,IF($C83&gt;=AW$2,$D83,0),0)</f>
        <v>0</v>
      </c>
      <c r="AX83" s="56" t="n">
        <f aca="false">IF($B83&lt;=AX$2,IF($C83&gt;=AX$2,$D83,0),0)</f>
        <v>0</v>
      </c>
      <c r="AY83" s="56" t="n">
        <f aca="false">IF($B83&lt;=AY$2,IF($C83&gt;=AY$2,$D83,0),0)</f>
        <v>0</v>
      </c>
      <c r="AZ83" s="56" t="n">
        <f aca="false">IF($B83&lt;=AZ$2,IF($C83&gt;=AZ$2,$D83,0),0)</f>
        <v>0</v>
      </c>
      <c r="BA83" s="56" t="n">
        <f aca="false">IF($B83&lt;=BA$2,IF($C83&gt;=BA$2,$D83,0),0)</f>
        <v>0</v>
      </c>
      <c r="BB83" s="56" t="n">
        <f aca="false">IF($B83&lt;=BB$2,IF($C83&gt;=BB$2,$D83,0),0)</f>
        <v>0</v>
      </c>
      <c r="BC83" s="56" t="n">
        <f aca="false">IF($B83&lt;=BC$2,IF($C83&gt;=BC$2,$D83,0),0)</f>
        <v>0</v>
      </c>
      <c r="BD83" s="56" t="n">
        <f aca="false">IF($B83&lt;=BD$2,IF($C83&gt;=BD$2,$D83,0),0)</f>
        <v>0</v>
      </c>
      <c r="BE83" s="56" t="n">
        <f aca="false">IF($B83&lt;=BE$2,IF($C83&gt;=BE$2,$D83,0),0)</f>
        <v>0</v>
      </c>
      <c r="BF83" s="56" t="n">
        <f aca="false">IF($B83&lt;=BF$2,IF($C83&gt;=BF$2,$D83,0),0)</f>
        <v>0</v>
      </c>
      <c r="BG83" s="56" t="n">
        <f aca="false">IF($B83&lt;=BG$2,IF($C83&gt;=BG$2,$D83,0),0)</f>
        <v>0</v>
      </c>
      <c r="BH83" s="56" t="n">
        <f aca="false">IF($B83&lt;=BH$2,IF($C83&gt;=BH$2,$D83,0),0)</f>
        <v>0</v>
      </c>
      <c r="BI83" s="56" t="n">
        <f aca="false">IF($B83&lt;=BI$2,IF($C83&gt;=BI$2,$D83,0),0)</f>
        <v>0</v>
      </c>
      <c r="BJ83" s="56" t="n">
        <f aca="false">IF($B83&lt;=BJ$2,IF($C83&gt;=BJ$2,$D83,0),0)</f>
        <v>0</v>
      </c>
      <c r="BK83" s="56" t="n">
        <f aca="false">IF($B83&lt;=BK$2,IF($C83&gt;=BK$2,$D83,0),0)</f>
        <v>0</v>
      </c>
      <c r="BL83" s="56" t="n">
        <f aca="false">IF($B83&lt;=BL$2,IF($C83&gt;=BL$2,$D83,0),0)</f>
        <v>0</v>
      </c>
      <c r="BM83" s="56" t="n">
        <f aca="false">IF($B83&lt;=BM$2,IF($C83&gt;=BM$2,$D83,0),0)</f>
        <v>0</v>
      </c>
      <c r="BN83" s="56" t="n">
        <f aca="false">IF($B83&lt;=BN$2,IF($C83&gt;=BN$2,$D83,0),0)</f>
        <v>0</v>
      </c>
      <c r="BO83" s="56" t="n">
        <f aca="false">IF($B83&lt;=BO$2,IF($C83&gt;=BO$2,$D83,0),0)</f>
        <v>0</v>
      </c>
      <c r="BP83" s="56" t="n">
        <f aca="false">IF($B83&lt;=BP$2,IF($C83&gt;=BP$2,$D83,0),0)</f>
        <v>0</v>
      </c>
      <c r="BQ83" s="56" t="n">
        <f aca="false">IF($B83&lt;=BQ$2,IF($C83&gt;=BQ$2,$D83,0),0)</f>
        <v>0</v>
      </c>
      <c r="BR83" s="56" t="n">
        <f aca="false">IF($B83&lt;=BR$2,IF($C83&gt;=BR$2,$D83,0),0)</f>
        <v>0</v>
      </c>
      <c r="BS83" s="56" t="n">
        <f aca="false">IF($B83&lt;=BS$2,IF($C83&gt;=BS$2,$D83,0),0)</f>
        <v>0</v>
      </c>
      <c r="BT83" s="56" t="n">
        <f aca="false">IF($B83&lt;=BT$2,IF($C83&gt;=BT$2,$D83,0),0)</f>
        <v>0</v>
      </c>
      <c r="BU83" s="56" t="n">
        <f aca="false">IF($B83&lt;=BU$2,IF($C83&gt;=BU$2,$D83,0),0)</f>
        <v>0</v>
      </c>
      <c r="BV83" s="56" t="n">
        <f aca="false">IF($B83&lt;=BV$2,IF($C83&gt;=BV$2,$D83,0),0)</f>
        <v>0</v>
      </c>
    </row>
    <row r="84" customFormat="false" ht="12.75" hidden="false" customHeight="false" outlineLevel="0" collapsed="false">
      <c r="B84" s="51" t="n">
        <v>36831</v>
      </c>
      <c r="C84" s="51" t="n">
        <v>36951</v>
      </c>
      <c r="E84" s="53" t="n">
        <v>0.46</v>
      </c>
      <c r="F84" s="27" t="s">
        <v>134</v>
      </c>
      <c r="G84" s="27" t="s">
        <v>135</v>
      </c>
      <c r="H84" s="65" t="n">
        <f aca="false">((I84-E84)*SUM(L84:AV84)*10000)</f>
        <v>0</v>
      </c>
      <c r="I84" s="53" t="n">
        <v>0.59</v>
      </c>
      <c r="K84" s="27" t="str">
        <f aca="false">IF(I84=1,0,G84)</f>
        <v>west</v>
      </c>
      <c r="L84" s="56" t="n">
        <f aca="false">IF($B84&lt;=L$2,IF($C84&gt;=L$2,$D84,0),0)</f>
        <v>0</v>
      </c>
      <c r="M84" s="56" t="n">
        <f aca="false">IF($B84&lt;=M$2,IF($C84&gt;=M$2,$D84,0),0)</f>
        <v>0</v>
      </c>
      <c r="N84" s="56" t="n">
        <f aca="false">IF($B84&lt;=N$2,IF($C84&gt;=N$2,$D84,0),0)</f>
        <v>0</v>
      </c>
      <c r="O84" s="56" t="n">
        <f aca="false">IF($B84&lt;=O$2,IF($C84&gt;=O$2,$D84,0),0)</f>
        <v>0</v>
      </c>
      <c r="P84" s="56" t="n">
        <f aca="false">IF($B84&lt;=P$2,IF($C84&gt;=P$2,$D84,0),0)</f>
        <v>0</v>
      </c>
      <c r="Q84" s="56" t="n">
        <f aca="false">IF($B84&lt;=Q$2,IF($C84&gt;=Q$2,$D84,0),0)</f>
        <v>0</v>
      </c>
      <c r="R84" s="56" t="n">
        <f aca="false">IF($B84&lt;=R$2,IF($C84&gt;=R$2,$D84,0),0)</f>
        <v>0</v>
      </c>
      <c r="S84" s="56" t="n">
        <f aca="false">IF($B84&lt;=S$2,IF($C84&gt;=S$2,$D84,0),0)</f>
        <v>0</v>
      </c>
      <c r="T84" s="56" t="n">
        <f aca="false">IF($B84&lt;=T$2,IF($C84&gt;=T$2,$D84,0),0)</f>
        <v>0</v>
      </c>
      <c r="U84" s="56" t="n">
        <f aca="false">IF($B84&lt;=U$2,IF($C84&gt;=U$2,$D84,0),0)</f>
        <v>0</v>
      </c>
      <c r="V84" s="56" t="n">
        <f aca="false">IF($B84&lt;=V$2,IF($C84&gt;=V$2,$D84,0),0)</f>
        <v>0</v>
      </c>
      <c r="W84" s="56" t="n">
        <f aca="false">IF($B84&lt;=W$2,IF($C84&gt;=W$2,$D84,0),0)</f>
        <v>0</v>
      </c>
      <c r="X84" s="56" t="n">
        <f aca="false">IF($B84&lt;=X$2,IF($C84&gt;=X$2,$D84,0),0)</f>
        <v>0</v>
      </c>
      <c r="Y84" s="56" t="n">
        <f aca="false">IF($B84&lt;=Y$2,IF($C84&gt;=Y$2,$D84,0),0)</f>
        <v>0</v>
      </c>
      <c r="Z84" s="56" t="n">
        <f aca="false">IF($B84&lt;=Z$2,IF($C84&gt;=Z$2,$D84,0),0)</f>
        <v>0</v>
      </c>
      <c r="AA84" s="56" t="n">
        <f aca="false">IF($B84&lt;=AA$2,IF($C84&gt;=AA$2,$D84,0),0)</f>
        <v>0</v>
      </c>
      <c r="AB84" s="56" t="n">
        <f aca="false">IF($B84&lt;=AB$2,IF($C84&gt;=AB$2,$D84,0),0)</f>
        <v>0</v>
      </c>
      <c r="AC84" s="56" t="n">
        <f aca="false">IF($B84&lt;=AC$2,IF($C84&gt;=AC$2,$D84,0),0)</f>
        <v>0</v>
      </c>
      <c r="AD84" s="56" t="n">
        <f aca="false">IF($B84&lt;=AD$2,IF($C84&gt;=AD$2,$D84,0),0)</f>
        <v>0</v>
      </c>
      <c r="AE84" s="56" t="n">
        <f aca="false">IF($B84&lt;=AE$2,IF($C84&gt;=AE$2,$D84,0),0)</f>
        <v>0</v>
      </c>
      <c r="AF84" s="56" t="n">
        <f aca="false">IF($B84&lt;=AF$2,IF($C84&gt;=AF$2,$D84,0),0)</f>
        <v>0</v>
      </c>
      <c r="AG84" s="56" t="n">
        <f aca="false">IF($B84&lt;=AG$2,IF($C84&gt;=AG$2,$D84,0),0)</f>
        <v>0</v>
      </c>
      <c r="AH84" s="56" t="n">
        <f aca="false">IF($B84&lt;=AH$2,IF($C84&gt;=AH$2,$D84,0),0)</f>
        <v>0</v>
      </c>
      <c r="AI84" s="56" t="n">
        <f aca="false">IF($B84&lt;=AI$2,IF($C84&gt;=AI$2,$D84,0),0)</f>
        <v>0</v>
      </c>
      <c r="AJ84" s="56" t="n">
        <f aca="false">IF($B84&lt;=AJ$2,IF($C84&gt;=AJ$2,$D84,0),0)</f>
        <v>0</v>
      </c>
      <c r="AK84" s="56" t="n">
        <f aca="false">IF($B84&lt;=AK$2,IF($C84&gt;=AK$2,$D84,0),0)</f>
        <v>0</v>
      </c>
      <c r="AL84" s="56" t="n">
        <f aca="false">IF($B84&lt;=AL$2,IF($C84&gt;=AL$2,$D84,0),0)</f>
        <v>0</v>
      </c>
      <c r="AM84" s="56" t="n">
        <f aca="false">IF($B84&lt;=AM$2,IF($C84&gt;=AM$2,$D84,0),0)</f>
        <v>0</v>
      </c>
      <c r="AN84" s="56" t="n">
        <f aca="false">IF($B84&lt;=AN$2,IF($C84&gt;=AN$2,$D84,0),0)</f>
        <v>0</v>
      </c>
      <c r="AO84" s="56" t="n">
        <f aca="false">IF($B84&lt;=AO$2,IF($C84&gt;=AO$2,$D84,0),0)</f>
        <v>0</v>
      </c>
      <c r="AP84" s="56" t="n">
        <f aca="false">IF($B84&lt;=AP$2,IF($C84&gt;=AP$2,$D84,0),0)</f>
        <v>0</v>
      </c>
      <c r="AQ84" s="56" t="n">
        <f aca="false">IF($B84&lt;=AQ$2,IF($C84&gt;=AQ$2,$D84,0),0)</f>
        <v>0</v>
      </c>
      <c r="AR84" s="56" t="n">
        <f aca="false">IF($B84&lt;=AR$2,IF($C84&gt;=AR$2,$D84,0),0)</f>
        <v>0</v>
      </c>
      <c r="AS84" s="56" t="n">
        <f aca="false">IF($B84&lt;=AS$2,IF($C84&gt;=AS$2,$D84,0),0)</f>
        <v>0</v>
      </c>
      <c r="AT84" s="56" t="n">
        <f aca="false">IF($B84&lt;=AT$2,IF($C84&gt;=AT$2,$D84,0),0)</f>
        <v>0</v>
      </c>
      <c r="AU84" s="56" t="n">
        <f aca="false">IF($B84&lt;=AU$2,IF($C84&gt;=AU$2,$D84,0),0)</f>
        <v>0</v>
      </c>
      <c r="AV84" s="56" t="n">
        <f aca="false">IF($B84&lt;=AV$2,IF($C84&gt;=AV$2,$D84,0),0)</f>
        <v>0</v>
      </c>
      <c r="AW84" s="56" t="n">
        <f aca="false">IF($B84&lt;=AW$2,IF($C84&gt;=AW$2,$D84,0),0)</f>
        <v>0</v>
      </c>
      <c r="AX84" s="56" t="n">
        <f aca="false">IF($B84&lt;=AX$2,IF($C84&gt;=AX$2,$D84,0),0)</f>
        <v>0</v>
      </c>
      <c r="AY84" s="56" t="n">
        <f aca="false">IF($B84&lt;=AY$2,IF($C84&gt;=AY$2,$D84,0),0)</f>
        <v>0</v>
      </c>
      <c r="AZ84" s="56" t="n">
        <f aca="false">IF($B84&lt;=AZ$2,IF($C84&gt;=AZ$2,$D84,0),0)</f>
        <v>0</v>
      </c>
      <c r="BA84" s="56" t="n">
        <f aca="false">IF($B84&lt;=BA$2,IF($C84&gt;=BA$2,$D84,0),0)</f>
        <v>0</v>
      </c>
      <c r="BB84" s="56" t="n">
        <f aca="false">IF($B84&lt;=BB$2,IF($C84&gt;=BB$2,$D84,0),0)</f>
        <v>0</v>
      </c>
      <c r="BC84" s="56" t="n">
        <f aca="false">IF($B84&lt;=BC$2,IF($C84&gt;=BC$2,$D84,0),0)</f>
        <v>0</v>
      </c>
      <c r="BD84" s="56" t="n">
        <f aca="false">IF($B84&lt;=BD$2,IF($C84&gt;=BD$2,$D84,0),0)</f>
        <v>0</v>
      </c>
      <c r="BE84" s="56" t="n">
        <f aca="false">IF($B84&lt;=BE$2,IF($C84&gt;=BE$2,$D84,0),0)</f>
        <v>0</v>
      </c>
      <c r="BF84" s="56" t="n">
        <f aca="false">IF($B84&lt;=BF$2,IF($C84&gt;=BF$2,$D84,0),0)</f>
        <v>0</v>
      </c>
      <c r="BG84" s="56" t="n">
        <f aca="false">IF($B84&lt;=BG$2,IF($C84&gt;=BG$2,$D84,0),0)</f>
        <v>0</v>
      </c>
      <c r="BH84" s="56" t="n">
        <f aca="false">IF($B84&lt;=BH$2,IF($C84&gt;=BH$2,$D84,0),0)</f>
        <v>0</v>
      </c>
      <c r="BI84" s="56" t="n">
        <f aca="false">IF($B84&lt;=BI$2,IF($C84&gt;=BI$2,$D84,0),0)</f>
        <v>0</v>
      </c>
      <c r="BJ84" s="56" t="n">
        <f aca="false">IF($B84&lt;=BJ$2,IF($C84&gt;=BJ$2,$D84,0),0)</f>
        <v>0</v>
      </c>
      <c r="BK84" s="56" t="n">
        <f aca="false">IF($B84&lt;=BK$2,IF($C84&gt;=BK$2,$D84,0),0)</f>
        <v>0</v>
      </c>
      <c r="BL84" s="56" t="n">
        <f aca="false">IF($B84&lt;=BL$2,IF($C84&gt;=BL$2,$D84,0),0)</f>
        <v>0</v>
      </c>
      <c r="BM84" s="56" t="n">
        <f aca="false">IF($B84&lt;=BM$2,IF($C84&gt;=BM$2,$D84,0),0)</f>
        <v>0</v>
      </c>
      <c r="BN84" s="56" t="n">
        <f aca="false">IF($B84&lt;=BN$2,IF($C84&gt;=BN$2,$D84,0),0)</f>
        <v>0</v>
      </c>
      <c r="BO84" s="56" t="n">
        <f aca="false">IF($B84&lt;=BO$2,IF($C84&gt;=BO$2,$D84,0),0)</f>
        <v>0</v>
      </c>
      <c r="BP84" s="56" t="n">
        <f aca="false">IF($B84&lt;=BP$2,IF($C84&gt;=BP$2,$D84,0),0)</f>
        <v>0</v>
      </c>
      <c r="BQ84" s="56" t="n">
        <f aca="false">IF($B84&lt;=BQ$2,IF($C84&gt;=BQ$2,$D84,0),0)</f>
        <v>0</v>
      </c>
      <c r="BR84" s="56" t="n">
        <f aca="false">IF($B84&lt;=BR$2,IF($C84&gt;=BR$2,$D84,0),0)</f>
        <v>0</v>
      </c>
      <c r="BS84" s="56" t="n">
        <f aca="false">IF($B84&lt;=BS$2,IF($C84&gt;=BS$2,$D84,0),0)</f>
        <v>0</v>
      </c>
      <c r="BT84" s="56" t="n">
        <f aca="false">IF($B84&lt;=BT$2,IF($C84&gt;=BT$2,$D84,0),0)</f>
        <v>0</v>
      </c>
      <c r="BU84" s="56" t="n">
        <f aca="false">IF($B84&lt;=BU$2,IF($C84&gt;=BU$2,$D84,0),0)</f>
        <v>0</v>
      </c>
      <c r="BV84" s="56" t="n">
        <f aca="false">IF($B84&lt;=BV$2,IF($C84&gt;=BV$2,$D84,0),0)</f>
        <v>0</v>
      </c>
    </row>
    <row r="85" customFormat="false" ht="12.75" hidden="false" customHeight="false" outlineLevel="0" collapsed="false">
      <c r="B85" s="51" t="n">
        <v>36800</v>
      </c>
      <c r="C85" s="51" t="n">
        <v>36800</v>
      </c>
      <c r="E85" s="53" t="n">
        <v>0.75</v>
      </c>
      <c r="F85" s="27" t="s">
        <v>134</v>
      </c>
      <c r="G85" s="27" t="s">
        <v>135</v>
      </c>
      <c r="H85" s="65" t="n">
        <f aca="false">((I85-E85)*SUM(L85:AV85)*10000)</f>
        <v>-0</v>
      </c>
      <c r="I85" s="53" t="n">
        <v>-0.72</v>
      </c>
      <c r="K85" s="27" t="str">
        <f aca="false">IF(I85=1,0,G85)</f>
        <v>west</v>
      </c>
      <c r="L85" s="56" t="n">
        <f aca="false">IF($B85&lt;=L$2,IF($C85&gt;=L$2,$D85,0),0)</f>
        <v>0</v>
      </c>
      <c r="M85" s="56" t="n">
        <f aca="false">IF($B85&lt;=M$2,IF($C85&gt;=M$2,$D85,0),0)</f>
        <v>0</v>
      </c>
      <c r="N85" s="56" t="n">
        <f aca="false">IF($B85&lt;=N$2,IF($C85&gt;=N$2,$D85,0),0)</f>
        <v>0</v>
      </c>
      <c r="O85" s="56" t="n">
        <f aca="false">IF($B85&lt;=O$2,IF($C85&gt;=O$2,$D85,0),0)</f>
        <v>0</v>
      </c>
      <c r="P85" s="56" t="n">
        <f aca="false">IF($B85&lt;=P$2,IF($C85&gt;=P$2,$D85,0),0)</f>
        <v>0</v>
      </c>
      <c r="Q85" s="56" t="n">
        <f aca="false">IF($B85&lt;=Q$2,IF($C85&gt;=Q$2,$D85,0),0)</f>
        <v>0</v>
      </c>
      <c r="R85" s="56" t="n">
        <f aca="false">IF($B85&lt;=R$2,IF($C85&gt;=R$2,$D85,0),0)</f>
        <v>0</v>
      </c>
      <c r="S85" s="56" t="n">
        <f aca="false">IF($B85&lt;=S$2,IF($C85&gt;=S$2,$D85,0),0)</f>
        <v>0</v>
      </c>
      <c r="T85" s="56" t="n">
        <f aca="false">IF($B85&lt;=T$2,IF($C85&gt;=T$2,$D85,0),0)</f>
        <v>0</v>
      </c>
      <c r="U85" s="56" t="n">
        <f aca="false">IF($B85&lt;=U$2,IF($C85&gt;=U$2,$D85,0),0)</f>
        <v>0</v>
      </c>
      <c r="V85" s="56" t="n">
        <f aca="false">IF($B85&lt;=V$2,IF($C85&gt;=V$2,$D85,0),0)</f>
        <v>0</v>
      </c>
      <c r="W85" s="56" t="n">
        <f aca="false">IF($B85&lt;=W$2,IF($C85&gt;=W$2,$D85,0),0)</f>
        <v>0</v>
      </c>
      <c r="X85" s="56" t="n">
        <f aca="false">IF($B85&lt;=X$2,IF($C85&gt;=X$2,$D85,0),0)</f>
        <v>0</v>
      </c>
      <c r="Y85" s="56" t="n">
        <f aca="false">IF($B85&lt;=Y$2,IF($C85&gt;=Y$2,$D85,0),0)</f>
        <v>0</v>
      </c>
      <c r="Z85" s="56" t="n">
        <f aca="false">IF($B85&lt;=Z$2,IF($C85&gt;=Z$2,$D85,0),0)</f>
        <v>0</v>
      </c>
      <c r="AA85" s="56" t="n">
        <f aca="false">IF($B85&lt;=AA$2,IF($C85&gt;=AA$2,$D85,0),0)</f>
        <v>0</v>
      </c>
      <c r="AB85" s="56" t="n">
        <f aca="false">IF($B85&lt;=AB$2,IF($C85&gt;=AB$2,$D85,0),0)</f>
        <v>0</v>
      </c>
      <c r="AC85" s="56" t="n">
        <f aca="false">IF($B85&lt;=AC$2,IF($C85&gt;=AC$2,$D85,0),0)</f>
        <v>0</v>
      </c>
      <c r="AD85" s="56" t="n">
        <f aca="false">IF($B85&lt;=AD$2,IF($C85&gt;=AD$2,$D85,0),0)</f>
        <v>0</v>
      </c>
      <c r="AE85" s="56" t="n">
        <f aca="false">IF($B85&lt;=AE$2,IF($C85&gt;=AE$2,$D85,0),0)</f>
        <v>0</v>
      </c>
      <c r="AF85" s="56" t="n">
        <f aca="false">IF($B85&lt;=AF$2,IF($C85&gt;=AF$2,$D85,0),0)</f>
        <v>0</v>
      </c>
      <c r="AG85" s="56" t="n">
        <f aca="false">IF($B85&lt;=AG$2,IF($C85&gt;=AG$2,$D85,0),0)</f>
        <v>0</v>
      </c>
      <c r="AH85" s="56" t="n">
        <f aca="false">IF($B85&lt;=AH$2,IF($C85&gt;=AH$2,$D85,0),0)</f>
        <v>0</v>
      </c>
      <c r="AI85" s="56" t="n">
        <f aca="false">IF($B85&lt;=AI$2,IF($C85&gt;=AI$2,$D85,0),0)</f>
        <v>0</v>
      </c>
      <c r="AJ85" s="56" t="n">
        <f aca="false">IF($B85&lt;=AJ$2,IF($C85&gt;=AJ$2,$D85,0),0)</f>
        <v>0</v>
      </c>
      <c r="AK85" s="56" t="n">
        <f aca="false">IF($B85&lt;=AK$2,IF($C85&gt;=AK$2,$D85,0),0)</f>
        <v>0</v>
      </c>
      <c r="AL85" s="56" t="n">
        <f aca="false">IF($B85&lt;=AL$2,IF($C85&gt;=AL$2,$D85,0),0)</f>
        <v>0</v>
      </c>
      <c r="AM85" s="56" t="n">
        <f aca="false">IF($B85&lt;=AM$2,IF($C85&gt;=AM$2,$D85,0),0)</f>
        <v>0</v>
      </c>
      <c r="AN85" s="56" t="n">
        <f aca="false">IF($B85&lt;=AN$2,IF($C85&gt;=AN$2,$D85,0),0)</f>
        <v>0</v>
      </c>
      <c r="AO85" s="56" t="n">
        <f aca="false">IF($B85&lt;=AO$2,IF($C85&gt;=AO$2,$D85,0),0)</f>
        <v>0</v>
      </c>
      <c r="AP85" s="56" t="n">
        <f aca="false">IF($B85&lt;=AP$2,IF($C85&gt;=AP$2,$D85,0),0)</f>
        <v>0</v>
      </c>
      <c r="AQ85" s="56" t="n">
        <f aca="false">IF($B85&lt;=AQ$2,IF($C85&gt;=AQ$2,$D85,0),0)</f>
        <v>0</v>
      </c>
      <c r="AR85" s="56" t="n">
        <f aca="false">IF($B85&lt;=AR$2,IF($C85&gt;=AR$2,$D85,0),0)</f>
        <v>0</v>
      </c>
      <c r="AS85" s="56" t="n">
        <f aca="false">IF($B85&lt;=AS$2,IF($C85&gt;=AS$2,$D85,0),0)</f>
        <v>0</v>
      </c>
      <c r="AT85" s="56" t="n">
        <f aca="false">IF($B85&lt;=AT$2,IF($C85&gt;=AT$2,$D85,0),0)</f>
        <v>0</v>
      </c>
      <c r="AU85" s="56" t="n">
        <f aca="false">IF($B85&lt;=AU$2,IF($C85&gt;=AU$2,$D85,0),0)</f>
        <v>0</v>
      </c>
      <c r="AV85" s="56" t="n">
        <f aca="false">IF($B85&lt;=AV$2,IF($C85&gt;=AV$2,$D85,0),0)</f>
        <v>0</v>
      </c>
      <c r="AW85" s="56" t="n">
        <f aca="false">IF($B85&lt;=AW$2,IF($C85&gt;=AW$2,$D85,0),0)</f>
        <v>0</v>
      </c>
      <c r="AX85" s="56" t="n">
        <f aca="false">IF($B85&lt;=AX$2,IF($C85&gt;=AX$2,$D85,0),0)</f>
        <v>0</v>
      </c>
      <c r="AY85" s="56" t="n">
        <f aca="false">IF($B85&lt;=AY$2,IF($C85&gt;=AY$2,$D85,0),0)</f>
        <v>0</v>
      </c>
      <c r="AZ85" s="56" t="n">
        <f aca="false">IF($B85&lt;=AZ$2,IF($C85&gt;=AZ$2,$D85,0),0)</f>
        <v>0</v>
      </c>
      <c r="BA85" s="56" t="n">
        <f aca="false">IF($B85&lt;=BA$2,IF($C85&gt;=BA$2,$D85,0),0)</f>
        <v>0</v>
      </c>
      <c r="BB85" s="56" t="n">
        <f aca="false">IF($B85&lt;=BB$2,IF($C85&gt;=BB$2,$D85,0),0)</f>
        <v>0</v>
      </c>
      <c r="BC85" s="56" t="n">
        <f aca="false">IF($B85&lt;=BC$2,IF($C85&gt;=BC$2,$D85,0),0)</f>
        <v>0</v>
      </c>
      <c r="BD85" s="56" t="n">
        <f aca="false">IF($B85&lt;=BD$2,IF($C85&gt;=BD$2,$D85,0),0)</f>
        <v>0</v>
      </c>
      <c r="BE85" s="56" t="n">
        <f aca="false">IF($B85&lt;=BE$2,IF($C85&gt;=BE$2,$D85,0),0)</f>
        <v>0</v>
      </c>
      <c r="BF85" s="56" t="n">
        <f aca="false">IF($B85&lt;=BF$2,IF($C85&gt;=BF$2,$D85,0),0)</f>
        <v>0</v>
      </c>
      <c r="BG85" s="56" t="n">
        <f aca="false">IF($B85&lt;=BG$2,IF($C85&gt;=BG$2,$D85,0),0)</f>
        <v>0</v>
      </c>
      <c r="BH85" s="56" t="n">
        <f aca="false">IF($B85&lt;=BH$2,IF($C85&gt;=BH$2,$D85,0),0)</f>
        <v>0</v>
      </c>
      <c r="BI85" s="56" t="n">
        <f aca="false">IF($B85&lt;=BI$2,IF($C85&gt;=BI$2,$D85,0),0)</f>
        <v>0</v>
      </c>
      <c r="BJ85" s="56" t="n">
        <f aca="false">IF($B85&lt;=BJ$2,IF($C85&gt;=BJ$2,$D85,0),0)</f>
        <v>0</v>
      </c>
      <c r="BK85" s="56" t="n">
        <f aca="false">IF($B85&lt;=BK$2,IF($C85&gt;=BK$2,$D85,0),0)</f>
        <v>0</v>
      </c>
      <c r="BL85" s="56" t="n">
        <f aca="false">IF($B85&lt;=BL$2,IF($C85&gt;=BL$2,$D85,0),0)</f>
        <v>0</v>
      </c>
      <c r="BM85" s="56" t="n">
        <f aca="false">IF($B85&lt;=BM$2,IF($C85&gt;=BM$2,$D85,0),0)</f>
        <v>0</v>
      </c>
      <c r="BN85" s="56" t="n">
        <f aca="false">IF($B85&lt;=BN$2,IF($C85&gt;=BN$2,$D85,0),0)</f>
        <v>0</v>
      </c>
      <c r="BO85" s="56" t="n">
        <f aca="false">IF($B85&lt;=BO$2,IF($C85&gt;=BO$2,$D85,0),0)</f>
        <v>0</v>
      </c>
      <c r="BP85" s="56" t="n">
        <f aca="false">IF($B85&lt;=BP$2,IF($C85&gt;=BP$2,$D85,0),0)</f>
        <v>0</v>
      </c>
      <c r="BQ85" s="56" t="n">
        <f aca="false">IF($B85&lt;=BQ$2,IF($C85&gt;=BQ$2,$D85,0),0)</f>
        <v>0</v>
      </c>
      <c r="BR85" s="56" t="n">
        <f aca="false">IF($B85&lt;=BR$2,IF($C85&gt;=BR$2,$D85,0),0)</f>
        <v>0</v>
      </c>
      <c r="BS85" s="56" t="n">
        <f aca="false">IF($B85&lt;=BS$2,IF($C85&gt;=BS$2,$D85,0),0)</f>
        <v>0</v>
      </c>
      <c r="BT85" s="56" t="n">
        <f aca="false">IF($B85&lt;=BT$2,IF($C85&gt;=BT$2,$D85,0),0)</f>
        <v>0</v>
      </c>
      <c r="BU85" s="56" t="n">
        <f aca="false">IF($B85&lt;=BU$2,IF($C85&gt;=BU$2,$D85,0),0)</f>
        <v>0</v>
      </c>
      <c r="BV85" s="56" t="n">
        <f aca="false">IF($B85&lt;=BV$2,IF($C85&gt;=BV$2,$D85,0),0)</f>
        <v>0</v>
      </c>
    </row>
    <row r="86" customFormat="false" ht="12.75" hidden="false" customHeight="false" outlineLevel="0" collapsed="false">
      <c r="B86" s="51" t="n">
        <v>36831</v>
      </c>
      <c r="C86" s="51" t="n">
        <v>36951</v>
      </c>
      <c r="E86" s="53" t="n">
        <v>0.42</v>
      </c>
      <c r="F86" s="27" t="s">
        <v>134</v>
      </c>
      <c r="G86" s="27" t="s">
        <v>135</v>
      </c>
      <c r="H86" s="65" t="n">
        <f aca="false">((I86-E86)*SUM(L86:AV86)*10000)</f>
        <v>-0</v>
      </c>
      <c r="I86" s="53" t="n">
        <v>-0.72</v>
      </c>
      <c r="K86" s="27" t="str">
        <f aca="false">IF(I86=1,0,G86)</f>
        <v>west</v>
      </c>
      <c r="L86" s="56" t="n">
        <f aca="false">IF($B86&lt;=L$2,IF($C86&gt;=L$2,$D86,0),0)</f>
        <v>0</v>
      </c>
      <c r="M86" s="56" t="n">
        <f aca="false">IF($B86&lt;=M$2,IF($C86&gt;=M$2,$D86,0),0)</f>
        <v>0</v>
      </c>
      <c r="N86" s="56" t="n">
        <f aca="false">IF($B86&lt;=N$2,IF($C86&gt;=N$2,$D86,0),0)</f>
        <v>0</v>
      </c>
      <c r="O86" s="56" t="n">
        <f aca="false">IF($B86&lt;=O$2,IF($C86&gt;=O$2,$D86,0),0)</f>
        <v>0</v>
      </c>
      <c r="P86" s="56" t="n">
        <f aca="false">IF($B86&lt;=P$2,IF($C86&gt;=P$2,$D86,0),0)</f>
        <v>0</v>
      </c>
      <c r="Q86" s="56" t="n">
        <f aca="false">IF($B86&lt;=Q$2,IF($C86&gt;=Q$2,$D86,0),0)</f>
        <v>0</v>
      </c>
      <c r="R86" s="56" t="n">
        <f aca="false">IF($B86&lt;=R$2,IF($C86&gt;=R$2,$D86,0),0)</f>
        <v>0</v>
      </c>
      <c r="S86" s="56" t="n">
        <f aca="false">IF($B86&lt;=S$2,IF($C86&gt;=S$2,$D86,0),0)</f>
        <v>0</v>
      </c>
      <c r="T86" s="56" t="n">
        <f aca="false">IF($B86&lt;=T$2,IF($C86&gt;=T$2,$D86,0),0)</f>
        <v>0</v>
      </c>
      <c r="U86" s="56" t="n">
        <f aca="false">IF($B86&lt;=U$2,IF($C86&gt;=U$2,$D86,0),0)</f>
        <v>0</v>
      </c>
      <c r="V86" s="56" t="n">
        <f aca="false">IF($B86&lt;=V$2,IF($C86&gt;=V$2,$D86,0),0)</f>
        <v>0</v>
      </c>
      <c r="W86" s="56" t="n">
        <f aca="false">IF($B86&lt;=W$2,IF($C86&gt;=W$2,$D86,0),0)</f>
        <v>0</v>
      </c>
      <c r="X86" s="56" t="n">
        <f aca="false">IF($B86&lt;=X$2,IF($C86&gt;=X$2,$D86,0),0)</f>
        <v>0</v>
      </c>
      <c r="Y86" s="56" t="n">
        <f aca="false">IF($B86&lt;=Y$2,IF($C86&gt;=Y$2,$D86,0),0)</f>
        <v>0</v>
      </c>
      <c r="Z86" s="56" t="n">
        <f aca="false">IF($B86&lt;=Z$2,IF($C86&gt;=Z$2,$D86,0),0)</f>
        <v>0</v>
      </c>
      <c r="AA86" s="56" t="n">
        <f aca="false">IF($B86&lt;=AA$2,IF($C86&gt;=AA$2,$D86,0),0)</f>
        <v>0</v>
      </c>
      <c r="AB86" s="56" t="n">
        <f aca="false">IF($B86&lt;=AB$2,IF($C86&gt;=AB$2,$D86,0),0)</f>
        <v>0</v>
      </c>
      <c r="AC86" s="56" t="n">
        <f aca="false">IF($B86&lt;=AC$2,IF($C86&gt;=AC$2,$D86,0),0)</f>
        <v>0</v>
      </c>
      <c r="AD86" s="56" t="n">
        <f aca="false">IF($B86&lt;=AD$2,IF($C86&gt;=AD$2,$D86,0),0)</f>
        <v>0</v>
      </c>
      <c r="AE86" s="56" t="n">
        <f aca="false">IF($B86&lt;=AE$2,IF($C86&gt;=AE$2,$D86,0),0)</f>
        <v>0</v>
      </c>
      <c r="AF86" s="56" t="n">
        <f aca="false">IF($B86&lt;=AF$2,IF($C86&gt;=AF$2,$D86,0),0)</f>
        <v>0</v>
      </c>
      <c r="AG86" s="56" t="n">
        <f aca="false">IF($B86&lt;=AG$2,IF($C86&gt;=AG$2,$D86,0),0)</f>
        <v>0</v>
      </c>
      <c r="AH86" s="56" t="n">
        <f aca="false">IF($B86&lt;=AH$2,IF($C86&gt;=AH$2,$D86,0),0)</f>
        <v>0</v>
      </c>
      <c r="AI86" s="56" t="n">
        <f aca="false">IF($B86&lt;=AI$2,IF($C86&gt;=AI$2,$D86,0),0)</f>
        <v>0</v>
      </c>
      <c r="AJ86" s="56" t="n">
        <f aca="false">IF($B86&lt;=AJ$2,IF($C86&gt;=AJ$2,$D86,0),0)</f>
        <v>0</v>
      </c>
      <c r="AK86" s="56" t="n">
        <f aca="false">IF($B86&lt;=AK$2,IF($C86&gt;=AK$2,$D86,0),0)</f>
        <v>0</v>
      </c>
      <c r="AL86" s="56" t="n">
        <f aca="false">IF($B86&lt;=AL$2,IF($C86&gt;=AL$2,$D86,0),0)</f>
        <v>0</v>
      </c>
      <c r="AM86" s="56" t="n">
        <f aca="false">IF($B86&lt;=AM$2,IF($C86&gt;=AM$2,$D86,0),0)</f>
        <v>0</v>
      </c>
      <c r="AN86" s="56" t="n">
        <f aca="false">IF($B86&lt;=AN$2,IF($C86&gt;=AN$2,$D86,0),0)</f>
        <v>0</v>
      </c>
      <c r="AO86" s="56" t="n">
        <f aca="false">IF($B86&lt;=AO$2,IF($C86&gt;=AO$2,$D86,0),0)</f>
        <v>0</v>
      </c>
      <c r="AP86" s="56" t="n">
        <f aca="false">IF($B86&lt;=AP$2,IF($C86&gt;=AP$2,$D86,0),0)</f>
        <v>0</v>
      </c>
      <c r="AQ86" s="56" t="n">
        <f aca="false">IF($B86&lt;=AQ$2,IF($C86&gt;=AQ$2,$D86,0),0)</f>
        <v>0</v>
      </c>
      <c r="AR86" s="56" t="n">
        <f aca="false">IF($B86&lt;=AR$2,IF($C86&gt;=AR$2,$D86,0),0)</f>
        <v>0</v>
      </c>
      <c r="AS86" s="56" t="n">
        <f aca="false">IF($B86&lt;=AS$2,IF($C86&gt;=AS$2,$D86,0),0)</f>
        <v>0</v>
      </c>
      <c r="AT86" s="56" t="n">
        <f aca="false">IF($B86&lt;=AT$2,IF($C86&gt;=AT$2,$D86,0),0)</f>
        <v>0</v>
      </c>
      <c r="AU86" s="56" t="n">
        <f aca="false">IF($B86&lt;=AU$2,IF($C86&gt;=AU$2,$D86,0),0)</f>
        <v>0</v>
      </c>
      <c r="AV86" s="56" t="n">
        <f aca="false">IF($B86&lt;=AV$2,IF($C86&gt;=AV$2,$D86,0),0)</f>
        <v>0</v>
      </c>
      <c r="AW86" s="56" t="n">
        <f aca="false">IF($B86&lt;=AW$2,IF($C86&gt;=AW$2,$D86,0),0)</f>
        <v>0</v>
      </c>
      <c r="AX86" s="56" t="n">
        <f aca="false">IF($B86&lt;=AX$2,IF($C86&gt;=AX$2,$D86,0),0)</f>
        <v>0</v>
      </c>
      <c r="AY86" s="56" t="n">
        <f aca="false">IF($B86&lt;=AY$2,IF($C86&gt;=AY$2,$D86,0),0)</f>
        <v>0</v>
      </c>
      <c r="AZ86" s="56" t="n">
        <f aca="false">IF($B86&lt;=AZ$2,IF($C86&gt;=AZ$2,$D86,0),0)</f>
        <v>0</v>
      </c>
      <c r="BA86" s="56" t="n">
        <f aca="false">IF($B86&lt;=BA$2,IF($C86&gt;=BA$2,$D86,0),0)</f>
        <v>0</v>
      </c>
      <c r="BB86" s="56" t="n">
        <f aca="false">IF($B86&lt;=BB$2,IF($C86&gt;=BB$2,$D86,0),0)</f>
        <v>0</v>
      </c>
      <c r="BC86" s="56" t="n">
        <f aca="false">IF($B86&lt;=BC$2,IF($C86&gt;=BC$2,$D86,0),0)</f>
        <v>0</v>
      </c>
      <c r="BD86" s="56" t="n">
        <f aca="false">IF($B86&lt;=BD$2,IF($C86&gt;=BD$2,$D86,0),0)</f>
        <v>0</v>
      </c>
      <c r="BE86" s="56" t="n">
        <f aca="false">IF($B86&lt;=BE$2,IF($C86&gt;=BE$2,$D86,0),0)</f>
        <v>0</v>
      </c>
      <c r="BF86" s="56" t="n">
        <f aca="false">IF($B86&lt;=BF$2,IF($C86&gt;=BF$2,$D86,0),0)</f>
        <v>0</v>
      </c>
      <c r="BG86" s="56" t="n">
        <f aca="false">IF($B86&lt;=BG$2,IF($C86&gt;=BG$2,$D86,0),0)</f>
        <v>0</v>
      </c>
      <c r="BH86" s="56" t="n">
        <f aca="false">IF($B86&lt;=BH$2,IF($C86&gt;=BH$2,$D86,0),0)</f>
        <v>0</v>
      </c>
      <c r="BI86" s="56" t="n">
        <f aca="false">IF($B86&lt;=BI$2,IF($C86&gt;=BI$2,$D86,0),0)</f>
        <v>0</v>
      </c>
      <c r="BJ86" s="56" t="n">
        <f aca="false">IF($B86&lt;=BJ$2,IF($C86&gt;=BJ$2,$D86,0),0)</f>
        <v>0</v>
      </c>
      <c r="BK86" s="56" t="n">
        <f aca="false">IF($B86&lt;=BK$2,IF($C86&gt;=BK$2,$D86,0),0)</f>
        <v>0</v>
      </c>
      <c r="BL86" s="56" t="n">
        <f aca="false">IF($B86&lt;=BL$2,IF($C86&gt;=BL$2,$D86,0),0)</f>
        <v>0</v>
      </c>
      <c r="BM86" s="56" t="n">
        <f aca="false">IF($B86&lt;=BM$2,IF($C86&gt;=BM$2,$D86,0),0)</f>
        <v>0</v>
      </c>
      <c r="BN86" s="56" t="n">
        <f aca="false">IF($B86&lt;=BN$2,IF($C86&gt;=BN$2,$D86,0),0)</f>
        <v>0</v>
      </c>
      <c r="BO86" s="56" t="n">
        <f aca="false">IF($B86&lt;=BO$2,IF($C86&gt;=BO$2,$D86,0),0)</f>
        <v>0</v>
      </c>
      <c r="BP86" s="56" t="n">
        <f aca="false">IF($B86&lt;=BP$2,IF($C86&gt;=BP$2,$D86,0),0)</f>
        <v>0</v>
      </c>
      <c r="BQ86" s="56" t="n">
        <f aca="false">IF($B86&lt;=BQ$2,IF($C86&gt;=BQ$2,$D86,0),0)</f>
        <v>0</v>
      </c>
      <c r="BR86" s="56" t="n">
        <f aca="false">IF($B86&lt;=BR$2,IF($C86&gt;=BR$2,$D86,0),0)</f>
        <v>0</v>
      </c>
      <c r="BS86" s="56" t="n">
        <f aca="false">IF($B86&lt;=BS$2,IF($C86&gt;=BS$2,$D86,0),0)</f>
        <v>0</v>
      </c>
      <c r="BT86" s="56" t="n">
        <f aca="false">IF($B86&lt;=BT$2,IF($C86&gt;=BT$2,$D86,0),0)</f>
        <v>0</v>
      </c>
      <c r="BU86" s="56" t="n">
        <f aca="false">IF($B86&lt;=BU$2,IF($C86&gt;=BU$2,$D86,0),0)</f>
        <v>0</v>
      </c>
      <c r="BV86" s="56" t="n">
        <f aca="false">IF($B86&lt;=BV$2,IF($C86&gt;=BV$2,$D86,0),0)</f>
        <v>0</v>
      </c>
    </row>
    <row r="87" customFormat="false" ht="12.75" hidden="false" customHeight="false" outlineLevel="0" collapsed="false">
      <c r="B87" s="51" t="n">
        <v>36982</v>
      </c>
      <c r="C87" s="51" t="n">
        <v>37165</v>
      </c>
      <c r="E87" s="53" t="n">
        <v>0.46</v>
      </c>
      <c r="F87" s="27" t="s">
        <v>134</v>
      </c>
      <c r="G87" s="27" t="s">
        <v>135</v>
      </c>
      <c r="H87" s="65" t="n">
        <f aca="false">((I87-E87)*SUM(L87:AV87)*10000)</f>
        <v>-0</v>
      </c>
      <c r="I87" s="53" t="n">
        <v>-0.72</v>
      </c>
      <c r="K87" s="27" t="str">
        <f aca="false">IF(I87=1,0,G87)</f>
        <v>west</v>
      </c>
      <c r="L87" s="56" t="n">
        <f aca="false">IF($B87&lt;=L$2,IF($C87&gt;=L$2,$D87,0),0)</f>
        <v>0</v>
      </c>
      <c r="M87" s="56" t="n">
        <f aca="false">IF($B87&lt;=M$2,IF($C87&gt;=M$2,$D87,0),0)</f>
        <v>0</v>
      </c>
      <c r="N87" s="56" t="n">
        <f aca="false">IF($B87&lt;=N$2,IF($C87&gt;=N$2,$D87,0),0)</f>
        <v>0</v>
      </c>
      <c r="O87" s="56" t="n">
        <f aca="false">IF($B87&lt;=O$2,IF($C87&gt;=O$2,$D87,0),0)</f>
        <v>0</v>
      </c>
      <c r="P87" s="56" t="n">
        <f aca="false">IF($B87&lt;=P$2,IF($C87&gt;=P$2,$D87,0),0)</f>
        <v>0</v>
      </c>
      <c r="Q87" s="56" t="n">
        <f aca="false">IF($B87&lt;=Q$2,IF($C87&gt;=Q$2,$D87,0),0)</f>
        <v>0</v>
      </c>
      <c r="R87" s="56" t="n">
        <f aca="false">IF($B87&lt;=R$2,IF($C87&gt;=R$2,$D87,0),0)</f>
        <v>0</v>
      </c>
      <c r="S87" s="56" t="n">
        <f aca="false">IF($B87&lt;=S$2,IF($C87&gt;=S$2,$D87,0),0)</f>
        <v>0</v>
      </c>
      <c r="T87" s="56" t="n">
        <f aca="false">IF($B87&lt;=T$2,IF($C87&gt;=T$2,$D87,0),0)</f>
        <v>0</v>
      </c>
      <c r="U87" s="56" t="n">
        <f aca="false">IF($B87&lt;=U$2,IF($C87&gt;=U$2,$D87,0),0)</f>
        <v>0</v>
      </c>
      <c r="V87" s="56" t="n">
        <f aca="false">IF($B87&lt;=V$2,IF($C87&gt;=V$2,$D87,0),0)</f>
        <v>0</v>
      </c>
      <c r="W87" s="56" t="n">
        <f aca="false">IF($B87&lt;=W$2,IF($C87&gt;=W$2,$D87,0),0)</f>
        <v>0</v>
      </c>
      <c r="X87" s="56" t="n">
        <f aca="false">IF($B87&lt;=X$2,IF($C87&gt;=X$2,$D87,0),0)</f>
        <v>0</v>
      </c>
      <c r="Y87" s="56" t="n">
        <f aca="false">IF($B87&lt;=Y$2,IF($C87&gt;=Y$2,$D87,0),0)</f>
        <v>0</v>
      </c>
      <c r="Z87" s="56" t="n">
        <f aca="false">IF($B87&lt;=Z$2,IF($C87&gt;=Z$2,$D87,0),0)</f>
        <v>0</v>
      </c>
      <c r="AA87" s="56" t="n">
        <f aca="false">IF($B87&lt;=AA$2,IF($C87&gt;=AA$2,$D87,0),0)</f>
        <v>0</v>
      </c>
      <c r="AB87" s="56" t="n">
        <f aca="false">IF($B87&lt;=AB$2,IF($C87&gt;=AB$2,$D87,0),0)</f>
        <v>0</v>
      </c>
      <c r="AC87" s="56" t="n">
        <f aca="false">IF($B87&lt;=AC$2,IF($C87&gt;=AC$2,$D87,0),0)</f>
        <v>0</v>
      </c>
      <c r="AD87" s="56" t="n">
        <f aca="false">IF($B87&lt;=AD$2,IF($C87&gt;=AD$2,$D87,0),0)</f>
        <v>0</v>
      </c>
      <c r="AE87" s="56" t="n">
        <f aca="false">IF($B87&lt;=AE$2,IF($C87&gt;=AE$2,$D87,0),0)</f>
        <v>0</v>
      </c>
      <c r="AF87" s="56" t="n">
        <f aca="false">IF($B87&lt;=AF$2,IF($C87&gt;=AF$2,$D87,0),0)</f>
        <v>0</v>
      </c>
      <c r="AG87" s="56" t="n">
        <f aca="false">IF($B87&lt;=AG$2,IF($C87&gt;=AG$2,$D87,0),0)</f>
        <v>0</v>
      </c>
      <c r="AH87" s="56" t="n">
        <f aca="false">IF($B87&lt;=AH$2,IF($C87&gt;=AH$2,$D87,0),0)</f>
        <v>0</v>
      </c>
      <c r="AI87" s="56" t="n">
        <f aca="false">IF($B87&lt;=AI$2,IF($C87&gt;=AI$2,$D87,0),0)</f>
        <v>0</v>
      </c>
      <c r="AJ87" s="56" t="n">
        <f aca="false">IF($B87&lt;=AJ$2,IF($C87&gt;=AJ$2,$D87,0),0)</f>
        <v>0</v>
      </c>
      <c r="AK87" s="56" t="n">
        <f aca="false">IF($B87&lt;=AK$2,IF($C87&gt;=AK$2,$D87,0),0)</f>
        <v>0</v>
      </c>
      <c r="AL87" s="56" t="n">
        <f aca="false">IF($B87&lt;=AL$2,IF($C87&gt;=AL$2,$D87,0),0)</f>
        <v>0</v>
      </c>
      <c r="AM87" s="56" t="n">
        <f aca="false">IF($B87&lt;=AM$2,IF($C87&gt;=AM$2,$D87,0),0)</f>
        <v>0</v>
      </c>
      <c r="AN87" s="56" t="n">
        <f aca="false">IF($B87&lt;=AN$2,IF($C87&gt;=AN$2,$D87,0),0)</f>
        <v>0</v>
      </c>
      <c r="AO87" s="56" t="n">
        <f aca="false">IF($B87&lt;=AO$2,IF($C87&gt;=AO$2,$D87,0),0)</f>
        <v>0</v>
      </c>
      <c r="AP87" s="56" t="n">
        <f aca="false">IF($B87&lt;=AP$2,IF($C87&gt;=AP$2,$D87,0),0)</f>
        <v>0</v>
      </c>
      <c r="AQ87" s="56" t="n">
        <f aca="false">IF($B87&lt;=AQ$2,IF($C87&gt;=AQ$2,$D87,0),0)</f>
        <v>0</v>
      </c>
      <c r="AR87" s="56" t="n">
        <f aca="false">IF($B87&lt;=AR$2,IF($C87&gt;=AR$2,$D87,0),0)</f>
        <v>0</v>
      </c>
      <c r="AS87" s="56" t="n">
        <f aca="false">IF($B87&lt;=AS$2,IF($C87&gt;=AS$2,$D87,0),0)</f>
        <v>0</v>
      </c>
      <c r="AT87" s="56" t="n">
        <f aca="false">IF($B87&lt;=AT$2,IF($C87&gt;=AT$2,$D87,0),0)</f>
        <v>0</v>
      </c>
      <c r="AU87" s="56" t="n">
        <f aca="false">IF($B87&lt;=AU$2,IF($C87&gt;=AU$2,$D87,0),0)</f>
        <v>0</v>
      </c>
      <c r="AV87" s="56" t="n">
        <f aca="false">IF($B87&lt;=AV$2,IF($C87&gt;=AV$2,$D87,0),0)</f>
        <v>0</v>
      </c>
      <c r="AW87" s="56" t="n">
        <f aca="false">IF($B87&lt;=AW$2,IF($C87&gt;=AW$2,$D87,0),0)</f>
        <v>0</v>
      </c>
      <c r="AX87" s="56" t="n">
        <f aca="false">IF($B87&lt;=AX$2,IF($C87&gt;=AX$2,$D87,0),0)</f>
        <v>0</v>
      </c>
      <c r="AY87" s="56" t="n">
        <f aca="false">IF($B87&lt;=AY$2,IF($C87&gt;=AY$2,$D87,0),0)</f>
        <v>0</v>
      </c>
      <c r="AZ87" s="56" t="n">
        <f aca="false">IF($B87&lt;=AZ$2,IF($C87&gt;=AZ$2,$D87,0),0)</f>
        <v>0</v>
      </c>
      <c r="BA87" s="56" t="n">
        <f aca="false">IF($B87&lt;=BA$2,IF($C87&gt;=BA$2,$D87,0),0)</f>
        <v>0</v>
      </c>
      <c r="BB87" s="56" t="n">
        <f aca="false">IF($B87&lt;=BB$2,IF($C87&gt;=BB$2,$D87,0),0)</f>
        <v>0</v>
      </c>
      <c r="BC87" s="56" t="n">
        <f aca="false">IF($B87&lt;=BC$2,IF($C87&gt;=BC$2,$D87,0),0)</f>
        <v>0</v>
      </c>
      <c r="BD87" s="56" t="n">
        <f aca="false">IF($B87&lt;=BD$2,IF($C87&gt;=BD$2,$D87,0),0)</f>
        <v>0</v>
      </c>
      <c r="BE87" s="56" t="n">
        <f aca="false">IF($B87&lt;=BE$2,IF($C87&gt;=BE$2,$D87,0),0)</f>
        <v>0</v>
      </c>
      <c r="BF87" s="56" t="n">
        <f aca="false">IF($B87&lt;=BF$2,IF($C87&gt;=BF$2,$D87,0),0)</f>
        <v>0</v>
      </c>
      <c r="BG87" s="56" t="n">
        <f aca="false">IF($B87&lt;=BG$2,IF($C87&gt;=BG$2,$D87,0),0)</f>
        <v>0</v>
      </c>
      <c r="BH87" s="56" t="n">
        <f aca="false">IF($B87&lt;=BH$2,IF($C87&gt;=BH$2,$D87,0),0)</f>
        <v>0</v>
      </c>
      <c r="BI87" s="56" t="n">
        <f aca="false">IF($B87&lt;=BI$2,IF($C87&gt;=BI$2,$D87,0),0)</f>
        <v>0</v>
      </c>
      <c r="BJ87" s="56" t="n">
        <f aca="false">IF($B87&lt;=BJ$2,IF($C87&gt;=BJ$2,$D87,0),0)</f>
        <v>0</v>
      </c>
      <c r="BK87" s="56" t="n">
        <f aca="false">IF($B87&lt;=BK$2,IF($C87&gt;=BK$2,$D87,0),0)</f>
        <v>0</v>
      </c>
      <c r="BL87" s="56" t="n">
        <f aca="false">IF($B87&lt;=BL$2,IF($C87&gt;=BL$2,$D87,0),0)</f>
        <v>0</v>
      </c>
      <c r="BM87" s="56" t="n">
        <f aca="false">IF($B87&lt;=BM$2,IF($C87&gt;=BM$2,$D87,0),0)</f>
        <v>0</v>
      </c>
      <c r="BN87" s="56" t="n">
        <f aca="false">IF($B87&lt;=BN$2,IF($C87&gt;=BN$2,$D87,0),0)</f>
        <v>0</v>
      </c>
      <c r="BO87" s="56" t="n">
        <f aca="false">IF($B87&lt;=BO$2,IF($C87&gt;=BO$2,$D87,0),0)</f>
        <v>0</v>
      </c>
      <c r="BP87" s="56" t="n">
        <f aca="false">IF($B87&lt;=BP$2,IF($C87&gt;=BP$2,$D87,0),0)</f>
        <v>0</v>
      </c>
      <c r="BQ87" s="56" t="n">
        <f aca="false">IF($B87&lt;=BQ$2,IF($C87&gt;=BQ$2,$D87,0),0)</f>
        <v>0</v>
      </c>
      <c r="BR87" s="56" t="n">
        <f aca="false">IF($B87&lt;=BR$2,IF($C87&gt;=BR$2,$D87,0),0)</f>
        <v>0</v>
      </c>
      <c r="BS87" s="56" t="n">
        <f aca="false">IF($B87&lt;=BS$2,IF($C87&gt;=BS$2,$D87,0),0)</f>
        <v>0</v>
      </c>
      <c r="BT87" s="56" t="n">
        <f aca="false">IF($B87&lt;=BT$2,IF($C87&gt;=BT$2,$D87,0),0)</f>
        <v>0</v>
      </c>
      <c r="BU87" s="56" t="n">
        <f aca="false">IF($B87&lt;=BU$2,IF($C87&gt;=BU$2,$D87,0),0)</f>
        <v>0</v>
      </c>
      <c r="BV87" s="56" t="n">
        <f aca="false">IF($B87&lt;=BV$2,IF($C87&gt;=BV$2,$D87,0),0)</f>
        <v>0</v>
      </c>
    </row>
    <row r="88" customFormat="false" ht="12.75" hidden="false" customHeight="false" outlineLevel="0" collapsed="false">
      <c r="B88" s="51" t="n">
        <v>36800</v>
      </c>
      <c r="C88" s="51" t="n">
        <v>36800</v>
      </c>
      <c r="E88" s="53" t="n">
        <v>-0.865</v>
      </c>
      <c r="F88" s="27" t="s">
        <v>136</v>
      </c>
      <c r="G88" s="27" t="s">
        <v>135</v>
      </c>
      <c r="H88" s="65" t="n">
        <f aca="false">((I88-E88)*SUM(L88:AV88)*10000)</f>
        <v>0</v>
      </c>
      <c r="I88" s="53" t="n">
        <v>-0.115</v>
      </c>
      <c r="K88" s="27" t="str">
        <f aca="false">IF(I88=1,0,G88)</f>
        <v>west</v>
      </c>
      <c r="L88" s="56" t="n">
        <f aca="false">IF($B88&lt;=L$2,IF($C88&gt;=L$2,$D88,0),0)</f>
        <v>0</v>
      </c>
      <c r="M88" s="56" t="n">
        <f aca="false">IF($B88&lt;=M$2,IF($C88&gt;=M$2,$D88,0),0)</f>
        <v>0</v>
      </c>
      <c r="N88" s="56" t="n">
        <f aca="false">IF($B88&lt;=N$2,IF($C88&gt;=N$2,$D88,0),0)</f>
        <v>0</v>
      </c>
      <c r="O88" s="56" t="n">
        <f aca="false">IF($B88&lt;=O$2,IF($C88&gt;=O$2,$D88,0),0)</f>
        <v>0</v>
      </c>
      <c r="P88" s="56" t="n">
        <f aca="false">IF($B88&lt;=P$2,IF($C88&gt;=P$2,$D88,0),0)</f>
        <v>0</v>
      </c>
      <c r="Q88" s="56" t="n">
        <f aca="false">IF($B88&lt;=Q$2,IF($C88&gt;=Q$2,$D88,0),0)</f>
        <v>0</v>
      </c>
      <c r="R88" s="56" t="n">
        <f aca="false">IF($B88&lt;=R$2,IF($C88&gt;=R$2,$D88,0),0)</f>
        <v>0</v>
      </c>
      <c r="S88" s="56" t="n">
        <f aca="false">IF($B88&lt;=S$2,IF($C88&gt;=S$2,$D88,0),0)</f>
        <v>0</v>
      </c>
      <c r="T88" s="56" t="n">
        <f aca="false">IF($B88&lt;=T$2,IF($C88&gt;=T$2,$D88,0),0)</f>
        <v>0</v>
      </c>
      <c r="U88" s="56" t="n">
        <f aca="false">IF($B88&lt;=U$2,IF($C88&gt;=U$2,$D88,0),0)</f>
        <v>0</v>
      </c>
      <c r="V88" s="56" t="n">
        <f aca="false">IF($B88&lt;=V$2,IF($C88&gt;=V$2,$D88,0),0)</f>
        <v>0</v>
      </c>
      <c r="W88" s="56" t="n">
        <f aca="false">IF($B88&lt;=W$2,IF($C88&gt;=W$2,$D88,0),0)</f>
        <v>0</v>
      </c>
      <c r="X88" s="56" t="n">
        <f aca="false">IF($B88&lt;=X$2,IF($C88&gt;=X$2,$D88,0),0)</f>
        <v>0</v>
      </c>
      <c r="Y88" s="56" t="n">
        <f aca="false">IF($B88&lt;=Y$2,IF($C88&gt;=Y$2,$D88,0),0)</f>
        <v>0</v>
      </c>
      <c r="Z88" s="56" t="n">
        <f aca="false">IF($B88&lt;=Z$2,IF($C88&gt;=Z$2,$D88,0),0)</f>
        <v>0</v>
      </c>
      <c r="AA88" s="56" t="n">
        <f aca="false">IF($B88&lt;=AA$2,IF($C88&gt;=AA$2,$D88,0),0)</f>
        <v>0</v>
      </c>
      <c r="AB88" s="56" t="n">
        <f aca="false">IF($B88&lt;=AB$2,IF($C88&gt;=AB$2,$D88,0),0)</f>
        <v>0</v>
      </c>
      <c r="AC88" s="56" t="n">
        <f aca="false">IF($B88&lt;=AC$2,IF($C88&gt;=AC$2,$D88,0),0)</f>
        <v>0</v>
      </c>
      <c r="AD88" s="56" t="n">
        <f aca="false">IF($B88&lt;=AD$2,IF($C88&gt;=AD$2,$D88,0),0)</f>
        <v>0</v>
      </c>
      <c r="AE88" s="56" t="n">
        <f aca="false">IF($B88&lt;=AE$2,IF($C88&gt;=AE$2,$D88,0),0)</f>
        <v>0</v>
      </c>
      <c r="AF88" s="56" t="n">
        <f aca="false">IF($B88&lt;=AF$2,IF($C88&gt;=AF$2,$D88,0),0)</f>
        <v>0</v>
      </c>
      <c r="AG88" s="56" t="n">
        <f aca="false">IF($B88&lt;=AG$2,IF($C88&gt;=AG$2,$D88,0),0)</f>
        <v>0</v>
      </c>
      <c r="AH88" s="56" t="n">
        <f aca="false">IF($B88&lt;=AH$2,IF($C88&gt;=AH$2,$D88,0),0)</f>
        <v>0</v>
      </c>
      <c r="AI88" s="56" t="n">
        <f aca="false">IF($B88&lt;=AI$2,IF($C88&gt;=AI$2,$D88,0),0)</f>
        <v>0</v>
      </c>
      <c r="AJ88" s="56" t="n">
        <f aca="false">IF($B88&lt;=AJ$2,IF($C88&gt;=AJ$2,$D88,0),0)</f>
        <v>0</v>
      </c>
      <c r="AK88" s="56" t="n">
        <f aca="false">IF($B88&lt;=AK$2,IF($C88&gt;=AK$2,$D88,0),0)</f>
        <v>0</v>
      </c>
      <c r="AL88" s="56" t="n">
        <f aca="false">IF($B88&lt;=AL$2,IF($C88&gt;=AL$2,$D88,0),0)</f>
        <v>0</v>
      </c>
      <c r="AM88" s="56" t="n">
        <f aca="false">IF($B88&lt;=AM$2,IF($C88&gt;=AM$2,$D88,0),0)</f>
        <v>0</v>
      </c>
      <c r="AN88" s="56" t="n">
        <f aca="false">IF($B88&lt;=AN$2,IF($C88&gt;=AN$2,$D88,0),0)</f>
        <v>0</v>
      </c>
      <c r="AO88" s="56" t="n">
        <f aca="false">IF($B88&lt;=AO$2,IF($C88&gt;=AO$2,$D88,0),0)</f>
        <v>0</v>
      </c>
      <c r="AP88" s="56" t="n">
        <f aca="false">IF($B88&lt;=AP$2,IF($C88&gt;=AP$2,$D88,0),0)</f>
        <v>0</v>
      </c>
      <c r="AQ88" s="56" t="n">
        <f aca="false">IF($B88&lt;=AQ$2,IF($C88&gt;=AQ$2,$D88,0),0)</f>
        <v>0</v>
      </c>
      <c r="AR88" s="56" t="n">
        <f aca="false">IF($B88&lt;=AR$2,IF($C88&gt;=AR$2,$D88,0),0)</f>
        <v>0</v>
      </c>
      <c r="AS88" s="56" t="n">
        <f aca="false">IF($B88&lt;=AS$2,IF($C88&gt;=AS$2,$D88,0),0)</f>
        <v>0</v>
      </c>
      <c r="AT88" s="56" t="n">
        <f aca="false">IF($B88&lt;=AT$2,IF($C88&gt;=AT$2,$D88,0),0)</f>
        <v>0</v>
      </c>
      <c r="AU88" s="56" t="n">
        <f aca="false">IF($B88&lt;=AU$2,IF($C88&gt;=AU$2,$D88,0),0)</f>
        <v>0</v>
      </c>
      <c r="AV88" s="56" t="n">
        <f aca="false">IF($B88&lt;=AV$2,IF($C88&gt;=AV$2,$D88,0),0)</f>
        <v>0</v>
      </c>
      <c r="AW88" s="56" t="n">
        <f aca="false">IF($B88&lt;=AW$2,IF($C88&gt;=AW$2,$D88,0),0)</f>
        <v>0</v>
      </c>
      <c r="AX88" s="56" t="n">
        <f aca="false">IF($B88&lt;=AX$2,IF($C88&gt;=AX$2,$D88,0),0)</f>
        <v>0</v>
      </c>
      <c r="AY88" s="56" t="n">
        <f aca="false">IF($B88&lt;=AY$2,IF($C88&gt;=AY$2,$D88,0),0)</f>
        <v>0</v>
      </c>
      <c r="AZ88" s="56" t="n">
        <f aca="false">IF($B88&lt;=AZ$2,IF($C88&gt;=AZ$2,$D88,0),0)</f>
        <v>0</v>
      </c>
      <c r="BA88" s="56" t="n">
        <f aca="false">IF($B88&lt;=BA$2,IF($C88&gt;=BA$2,$D88,0),0)</f>
        <v>0</v>
      </c>
      <c r="BB88" s="56" t="n">
        <f aca="false">IF($B88&lt;=BB$2,IF($C88&gt;=BB$2,$D88,0),0)</f>
        <v>0</v>
      </c>
      <c r="BC88" s="56" t="n">
        <f aca="false">IF($B88&lt;=BC$2,IF($C88&gt;=BC$2,$D88,0),0)</f>
        <v>0</v>
      </c>
      <c r="BD88" s="56" t="n">
        <f aca="false">IF($B88&lt;=BD$2,IF($C88&gt;=BD$2,$D88,0),0)</f>
        <v>0</v>
      </c>
      <c r="BE88" s="56" t="n">
        <f aca="false">IF($B88&lt;=BE$2,IF($C88&gt;=BE$2,$D88,0),0)</f>
        <v>0</v>
      </c>
      <c r="BF88" s="56" t="n">
        <f aca="false">IF($B88&lt;=BF$2,IF($C88&gt;=BF$2,$D88,0),0)</f>
        <v>0</v>
      </c>
      <c r="BG88" s="56" t="n">
        <f aca="false">IF($B88&lt;=BG$2,IF($C88&gt;=BG$2,$D88,0),0)</f>
        <v>0</v>
      </c>
      <c r="BH88" s="56" t="n">
        <f aca="false">IF($B88&lt;=BH$2,IF($C88&gt;=BH$2,$D88,0),0)</f>
        <v>0</v>
      </c>
      <c r="BI88" s="56" t="n">
        <f aca="false">IF($B88&lt;=BI$2,IF($C88&gt;=BI$2,$D88,0),0)</f>
        <v>0</v>
      </c>
      <c r="BJ88" s="56" t="n">
        <f aca="false">IF($B88&lt;=BJ$2,IF($C88&gt;=BJ$2,$D88,0),0)</f>
        <v>0</v>
      </c>
      <c r="BK88" s="56" t="n">
        <f aca="false">IF($B88&lt;=BK$2,IF($C88&gt;=BK$2,$D88,0),0)</f>
        <v>0</v>
      </c>
      <c r="BL88" s="56" t="n">
        <f aca="false">IF($B88&lt;=BL$2,IF($C88&gt;=BL$2,$D88,0),0)</f>
        <v>0</v>
      </c>
      <c r="BM88" s="56" t="n">
        <f aca="false">IF($B88&lt;=BM$2,IF($C88&gt;=BM$2,$D88,0),0)</f>
        <v>0</v>
      </c>
      <c r="BN88" s="56" t="n">
        <f aca="false">IF($B88&lt;=BN$2,IF($C88&gt;=BN$2,$D88,0),0)</f>
        <v>0</v>
      </c>
      <c r="BO88" s="56" t="n">
        <f aca="false">IF($B88&lt;=BO$2,IF($C88&gt;=BO$2,$D88,0),0)</f>
        <v>0</v>
      </c>
      <c r="BP88" s="56" t="n">
        <f aca="false">IF($B88&lt;=BP$2,IF($C88&gt;=BP$2,$D88,0),0)</f>
        <v>0</v>
      </c>
      <c r="BQ88" s="56" t="n">
        <f aca="false">IF($B88&lt;=BQ$2,IF($C88&gt;=BQ$2,$D88,0),0)</f>
        <v>0</v>
      </c>
      <c r="BR88" s="56" t="n">
        <f aca="false">IF($B88&lt;=BR$2,IF($C88&gt;=BR$2,$D88,0),0)</f>
        <v>0</v>
      </c>
      <c r="BS88" s="56" t="n">
        <f aca="false">IF($B88&lt;=BS$2,IF($C88&gt;=BS$2,$D88,0),0)</f>
        <v>0</v>
      </c>
      <c r="BT88" s="56" t="n">
        <f aca="false">IF($B88&lt;=BT$2,IF($C88&gt;=BT$2,$D88,0),0)</f>
        <v>0</v>
      </c>
      <c r="BU88" s="56" t="n">
        <f aca="false">IF($B88&lt;=BU$2,IF($C88&gt;=BU$2,$D88,0),0)</f>
        <v>0</v>
      </c>
      <c r="BV88" s="56" t="n">
        <f aca="false">IF($B88&lt;=BV$2,IF($C88&gt;=BV$2,$D88,0),0)</f>
        <v>0</v>
      </c>
    </row>
    <row r="89" customFormat="false" ht="12.75" hidden="false" customHeight="false" outlineLevel="0" collapsed="false">
      <c r="B89" s="51" t="n">
        <v>36800</v>
      </c>
      <c r="C89" s="51" t="n">
        <v>36800</v>
      </c>
      <c r="E89" s="53" t="n">
        <v>-0.87</v>
      </c>
      <c r="F89" s="27" t="s">
        <v>138</v>
      </c>
      <c r="G89" s="27" t="s">
        <v>135</v>
      </c>
      <c r="H89" s="65" t="n">
        <f aca="false">((I89-E89)*SUM(L89:AV89)*10000)</f>
        <v>0</v>
      </c>
      <c r="I89" s="53" t="n">
        <v>-0.72</v>
      </c>
      <c r="K89" s="27" t="str">
        <f aca="false">IF(I89=1,0,G89)</f>
        <v>west</v>
      </c>
      <c r="L89" s="56" t="n">
        <f aca="false">IF($B89&lt;=L$2,IF($C89&gt;=L$2,$D89,0),0)</f>
        <v>0</v>
      </c>
      <c r="M89" s="56" t="n">
        <f aca="false">IF($B89&lt;=M$2,IF($C89&gt;=M$2,$D89,0),0)</f>
        <v>0</v>
      </c>
      <c r="N89" s="56" t="n">
        <f aca="false">IF($B89&lt;=N$2,IF($C89&gt;=N$2,$D89,0),0)</f>
        <v>0</v>
      </c>
      <c r="O89" s="56" t="n">
        <f aca="false">IF($B89&lt;=O$2,IF($C89&gt;=O$2,$D89,0),0)</f>
        <v>0</v>
      </c>
      <c r="P89" s="56" t="n">
        <f aca="false">IF($B89&lt;=P$2,IF($C89&gt;=P$2,$D89,0),0)</f>
        <v>0</v>
      </c>
      <c r="Q89" s="56" t="n">
        <f aca="false">IF($B89&lt;=Q$2,IF($C89&gt;=Q$2,$D89,0),0)</f>
        <v>0</v>
      </c>
      <c r="R89" s="56" t="n">
        <f aca="false">IF($B89&lt;=R$2,IF($C89&gt;=R$2,$D89,0),0)</f>
        <v>0</v>
      </c>
      <c r="S89" s="56" t="n">
        <f aca="false">IF($B89&lt;=S$2,IF($C89&gt;=S$2,$D89,0),0)</f>
        <v>0</v>
      </c>
      <c r="T89" s="56" t="n">
        <f aca="false">IF($B89&lt;=T$2,IF($C89&gt;=T$2,$D89,0),0)</f>
        <v>0</v>
      </c>
      <c r="U89" s="56" t="n">
        <f aca="false">IF($B89&lt;=U$2,IF($C89&gt;=U$2,$D89,0),0)</f>
        <v>0</v>
      </c>
      <c r="V89" s="56" t="n">
        <f aca="false">IF($B89&lt;=V$2,IF($C89&gt;=V$2,$D89,0),0)</f>
        <v>0</v>
      </c>
      <c r="W89" s="56" t="n">
        <f aca="false">IF($B89&lt;=W$2,IF($C89&gt;=W$2,$D89,0),0)</f>
        <v>0</v>
      </c>
      <c r="X89" s="56" t="n">
        <f aca="false">IF($B89&lt;=X$2,IF($C89&gt;=X$2,$D89,0),0)</f>
        <v>0</v>
      </c>
      <c r="Y89" s="56" t="n">
        <f aca="false">IF($B89&lt;=Y$2,IF($C89&gt;=Y$2,$D89,0),0)</f>
        <v>0</v>
      </c>
      <c r="Z89" s="56" t="n">
        <f aca="false">IF($B89&lt;=Z$2,IF($C89&gt;=Z$2,$D89,0),0)</f>
        <v>0</v>
      </c>
      <c r="AA89" s="56" t="n">
        <f aca="false">IF($B89&lt;=AA$2,IF($C89&gt;=AA$2,$D89,0),0)</f>
        <v>0</v>
      </c>
      <c r="AB89" s="56" t="n">
        <f aca="false">IF($B89&lt;=AB$2,IF($C89&gt;=AB$2,$D89,0),0)</f>
        <v>0</v>
      </c>
      <c r="AC89" s="56" t="n">
        <f aca="false">IF($B89&lt;=AC$2,IF($C89&gt;=AC$2,$D89,0),0)</f>
        <v>0</v>
      </c>
      <c r="AD89" s="56" t="n">
        <f aca="false">IF($B89&lt;=AD$2,IF($C89&gt;=AD$2,$D89,0),0)</f>
        <v>0</v>
      </c>
      <c r="AE89" s="56" t="n">
        <f aca="false">IF($B89&lt;=AE$2,IF($C89&gt;=AE$2,$D89,0),0)</f>
        <v>0</v>
      </c>
      <c r="AF89" s="56" t="n">
        <f aca="false">IF($B89&lt;=AF$2,IF($C89&gt;=AF$2,$D89,0),0)</f>
        <v>0</v>
      </c>
      <c r="AG89" s="56" t="n">
        <f aca="false">IF($B89&lt;=AG$2,IF($C89&gt;=AG$2,$D89,0),0)</f>
        <v>0</v>
      </c>
      <c r="AH89" s="56" t="n">
        <f aca="false">IF($B89&lt;=AH$2,IF($C89&gt;=AH$2,$D89,0),0)</f>
        <v>0</v>
      </c>
      <c r="AI89" s="56" t="n">
        <f aca="false">IF($B89&lt;=AI$2,IF($C89&gt;=AI$2,$D89,0),0)</f>
        <v>0</v>
      </c>
      <c r="AJ89" s="56" t="n">
        <f aca="false">IF($B89&lt;=AJ$2,IF($C89&gt;=AJ$2,$D89,0),0)</f>
        <v>0</v>
      </c>
      <c r="AK89" s="56" t="n">
        <f aca="false">IF($B89&lt;=AK$2,IF($C89&gt;=AK$2,$D89,0),0)</f>
        <v>0</v>
      </c>
      <c r="AL89" s="56" t="n">
        <f aca="false">IF($B89&lt;=AL$2,IF($C89&gt;=AL$2,$D89,0),0)</f>
        <v>0</v>
      </c>
      <c r="AM89" s="56" t="n">
        <f aca="false">IF($B89&lt;=AM$2,IF($C89&gt;=AM$2,$D89,0),0)</f>
        <v>0</v>
      </c>
      <c r="AN89" s="56" t="n">
        <f aca="false">IF($B89&lt;=AN$2,IF($C89&gt;=AN$2,$D89,0),0)</f>
        <v>0</v>
      </c>
      <c r="AO89" s="56" t="n">
        <f aca="false">IF($B89&lt;=AO$2,IF($C89&gt;=AO$2,$D89,0),0)</f>
        <v>0</v>
      </c>
      <c r="AP89" s="56" t="n">
        <f aca="false">IF($B89&lt;=AP$2,IF($C89&gt;=AP$2,$D89,0),0)</f>
        <v>0</v>
      </c>
      <c r="AQ89" s="56" t="n">
        <f aca="false">IF($B89&lt;=AQ$2,IF($C89&gt;=AQ$2,$D89,0),0)</f>
        <v>0</v>
      </c>
      <c r="AR89" s="56" t="n">
        <f aca="false">IF($B89&lt;=AR$2,IF($C89&gt;=AR$2,$D89,0),0)</f>
        <v>0</v>
      </c>
      <c r="AS89" s="56" t="n">
        <f aca="false">IF($B89&lt;=AS$2,IF($C89&gt;=AS$2,$D89,0),0)</f>
        <v>0</v>
      </c>
      <c r="AT89" s="56" t="n">
        <f aca="false">IF($B89&lt;=AT$2,IF($C89&gt;=AT$2,$D89,0),0)</f>
        <v>0</v>
      </c>
      <c r="AU89" s="56" t="n">
        <f aca="false">IF($B89&lt;=AU$2,IF($C89&gt;=AU$2,$D89,0),0)</f>
        <v>0</v>
      </c>
      <c r="AV89" s="56" t="n">
        <f aca="false">IF($B89&lt;=AV$2,IF($C89&gt;=AV$2,$D89,0),0)</f>
        <v>0</v>
      </c>
      <c r="AW89" s="56" t="n">
        <f aca="false">IF($B89&lt;=AW$2,IF($C89&gt;=AW$2,$D89,0),0)</f>
        <v>0</v>
      </c>
      <c r="AX89" s="56" t="n">
        <f aca="false">IF($B89&lt;=AX$2,IF($C89&gt;=AX$2,$D89,0),0)</f>
        <v>0</v>
      </c>
      <c r="AY89" s="56" t="n">
        <f aca="false">IF($B89&lt;=AY$2,IF($C89&gt;=AY$2,$D89,0),0)</f>
        <v>0</v>
      </c>
      <c r="AZ89" s="56" t="n">
        <f aca="false">IF($B89&lt;=AZ$2,IF($C89&gt;=AZ$2,$D89,0),0)</f>
        <v>0</v>
      </c>
      <c r="BA89" s="56" t="n">
        <f aca="false">IF($B89&lt;=BA$2,IF($C89&gt;=BA$2,$D89,0),0)</f>
        <v>0</v>
      </c>
      <c r="BB89" s="56" t="n">
        <f aca="false">IF($B89&lt;=BB$2,IF($C89&gt;=BB$2,$D89,0),0)</f>
        <v>0</v>
      </c>
      <c r="BC89" s="56" t="n">
        <f aca="false">IF($B89&lt;=BC$2,IF($C89&gt;=BC$2,$D89,0),0)</f>
        <v>0</v>
      </c>
      <c r="BD89" s="56" t="n">
        <f aca="false">IF($B89&lt;=BD$2,IF($C89&gt;=BD$2,$D89,0),0)</f>
        <v>0</v>
      </c>
      <c r="BE89" s="56" t="n">
        <f aca="false">IF($B89&lt;=BE$2,IF($C89&gt;=BE$2,$D89,0),0)</f>
        <v>0</v>
      </c>
      <c r="BF89" s="56" t="n">
        <f aca="false">IF($B89&lt;=BF$2,IF($C89&gt;=BF$2,$D89,0),0)</f>
        <v>0</v>
      </c>
      <c r="BG89" s="56" t="n">
        <f aca="false">IF($B89&lt;=BG$2,IF($C89&gt;=BG$2,$D89,0),0)</f>
        <v>0</v>
      </c>
      <c r="BH89" s="56" t="n">
        <f aca="false">IF($B89&lt;=BH$2,IF($C89&gt;=BH$2,$D89,0),0)</f>
        <v>0</v>
      </c>
      <c r="BI89" s="56" t="n">
        <f aca="false">IF($B89&lt;=BI$2,IF($C89&gt;=BI$2,$D89,0),0)</f>
        <v>0</v>
      </c>
      <c r="BJ89" s="56" t="n">
        <f aca="false">IF($B89&lt;=BJ$2,IF($C89&gt;=BJ$2,$D89,0),0)</f>
        <v>0</v>
      </c>
      <c r="BK89" s="56" t="n">
        <f aca="false">IF($B89&lt;=BK$2,IF($C89&gt;=BK$2,$D89,0),0)</f>
        <v>0</v>
      </c>
      <c r="BL89" s="56" t="n">
        <f aca="false">IF($B89&lt;=BL$2,IF($C89&gt;=BL$2,$D89,0),0)</f>
        <v>0</v>
      </c>
      <c r="BM89" s="56" t="n">
        <f aca="false">IF($B89&lt;=BM$2,IF($C89&gt;=BM$2,$D89,0),0)</f>
        <v>0</v>
      </c>
      <c r="BN89" s="56" t="n">
        <f aca="false">IF($B89&lt;=BN$2,IF($C89&gt;=BN$2,$D89,0),0)</f>
        <v>0</v>
      </c>
      <c r="BO89" s="56" t="n">
        <f aca="false">IF($B89&lt;=BO$2,IF($C89&gt;=BO$2,$D89,0),0)</f>
        <v>0</v>
      </c>
      <c r="BP89" s="56" t="n">
        <f aca="false">IF($B89&lt;=BP$2,IF($C89&gt;=BP$2,$D89,0),0)</f>
        <v>0</v>
      </c>
      <c r="BQ89" s="56" t="n">
        <f aca="false">IF($B89&lt;=BQ$2,IF($C89&gt;=BQ$2,$D89,0),0)</f>
        <v>0</v>
      </c>
      <c r="BR89" s="56" t="n">
        <f aca="false">IF($B89&lt;=BR$2,IF($C89&gt;=BR$2,$D89,0),0)</f>
        <v>0</v>
      </c>
      <c r="BS89" s="56" t="n">
        <f aca="false">IF($B89&lt;=BS$2,IF($C89&gt;=BS$2,$D89,0),0)</f>
        <v>0</v>
      </c>
      <c r="BT89" s="56" t="n">
        <f aca="false">IF($B89&lt;=BT$2,IF($C89&gt;=BT$2,$D89,0),0)</f>
        <v>0</v>
      </c>
      <c r="BU89" s="56" t="n">
        <f aca="false">IF($B89&lt;=BU$2,IF($C89&gt;=BU$2,$D89,0),0)</f>
        <v>0</v>
      </c>
      <c r="BV89" s="56" t="n">
        <f aca="false">IF($B89&lt;=BV$2,IF($C89&gt;=BV$2,$D89,0),0)</f>
        <v>0</v>
      </c>
    </row>
    <row r="90" customFormat="false" ht="12.75" hidden="false" customHeight="false" outlineLevel="0" collapsed="false">
      <c r="B90" s="51" t="n">
        <v>36770</v>
      </c>
      <c r="C90" s="51" t="n">
        <v>36770</v>
      </c>
      <c r="E90" s="53" t="n">
        <v>-0.98</v>
      </c>
      <c r="F90" s="27" t="s">
        <v>138</v>
      </c>
      <c r="G90" s="27" t="s">
        <v>135</v>
      </c>
      <c r="H90" s="65" t="n">
        <f aca="false">((I90-E90)*SUM(L90:AV90)*10000)</f>
        <v>0</v>
      </c>
      <c r="I90" s="53" t="n">
        <f aca="false">I89</f>
        <v>-0.72</v>
      </c>
      <c r="K90" s="27" t="str">
        <f aca="false">IF(I90=1,0,G90)</f>
        <v>west</v>
      </c>
      <c r="L90" s="56" t="n">
        <f aca="false">IF($B90&lt;=L$2,IF($C90&gt;=L$2,$D90,0),0)</f>
        <v>0</v>
      </c>
      <c r="M90" s="56" t="n">
        <f aca="false">IF($B90&lt;=M$2,IF($C90&gt;=M$2,$D90,0),0)</f>
        <v>0</v>
      </c>
      <c r="N90" s="56" t="n">
        <f aca="false">IF($B90&lt;=N$2,IF($C90&gt;=N$2,$D90,0),0)</f>
        <v>0</v>
      </c>
      <c r="O90" s="56" t="n">
        <f aca="false">IF($B90&lt;=O$2,IF($C90&gt;=O$2,$D90,0),0)</f>
        <v>0</v>
      </c>
      <c r="P90" s="56" t="n">
        <f aca="false">IF($B90&lt;=P$2,IF($C90&gt;=P$2,$D90,0),0)</f>
        <v>0</v>
      </c>
      <c r="Q90" s="56" t="n">
        <f aca="false">IF($B90&lt;=Q$2,IF($C90&gt;=Q$2,$D90,0),0)</f>
        <v>0</v>
      </c>
      <c r="R90" s="56" t="n">
        <f aca="false">IF($B90&lt;=R$2,IF($C90&gt;=R$2,$D90,0),0)</f>
        <v>0</v>
      </c>
      <c r="S90" s="56" t="n">
        <f aca="false">IF($B90&lt;=S$2,IF($C90&gt;=S$2,$D90,0),0)</f>
        <v>0</v>
      </c>
      <c r="T90" s="56" t="n">
        <f aca="false">IF($B90&lt;=T$2,IF($C90&gt;=T$2,$D90,0),0)</f>
        <v>0</v>
      </c>
      <c r="U90" s="56" t="n">
        <f aca="false">IF($B90&lt;=U$2,IF($C90&gt;=U$2,$D90,0),0)</f>
        <v>0</v>
      </c>
      <c r="V90" s="56" t="n">
        <f aca="false">IF($B90&lt;=V$2,IF($C90&gt;=V$2,$D90,0),0)</f>
        <v>0</v>
      </c>
      <c r="W90" s="56" t="n">
        <f aca="false">IF($B90&lt;=W$2,IF($C90&gt;=W$2,$D90,0),0)</f>
        <v>0</v>
      </c>
      <c r="X90" s="56" t="n">
        <f aca="false">IF($B90&lt;=X$2,IF($C90&gt;=X$2,$D90,0),0)</f>
        <v>0</v>
      </c>
      <c r="Y90" s="56" t="n">
        <f aca="false">IF($B90&lt;=Y$2,IF($C90&gt;=Y$2,$D90,0),0)</f>
        <v>0</v>
      </c>
      <c r="Z90" s="56" t="n">
        <f aca="false">IF($B90&lt;=Z$2,IF($C90&gt;=Z$2,$D90,0),0)</f>
        <v>0</v>
      </c>
      <c r="AA90" s="56" t="n">
        <f aca="false">IF($B90&lt;=AA$2,IF($C90&gt;=AA$2,$D90,0),0)</f>
        <v>0</v>
      </c>
      <c r="AB90" s="56" t="n">
        <f aca="false">IF($B90&lt;=AB$2,IF($C90&gt;=AB$2,$D90,0),0)</f>
        <v>0</v>
      </c>
      <c r="AC90" s="56" t="n">
        <f aca="false">IF($B90&lt;=AC$2,IF($C90&gt;=AC$2,$D90,0),0)</f>
        <v>0</v>
      </c>
      <c r="AD90" s="56" t="n">
        <f aca="false">IF($B90&lt;=AD$2,IF($C90&gt;=AD$2,$D90,0),0)</f>
        <v>0</v>
      </c>
      <c r="AE90" s="56" t="n">
        <f aca="false">IF($B90&lt;=AE$2,IF($C90&gt;=AE$2,$D90,0),0)</f>
        <v>0</v>
      </c>
      <c r="AF90" s="56" t="n">
        <f aca="false">IF($B90&lt;=AF$2,IF($C90&gt;=AF$2,$D90,0),0)</f>
        <v>0</v>
      </c>
      <c r="AG90" s="56" t="n">
        <f aca="false">IF($B90&lt;=AG$2,IF($C90&gt;=AG$2,$D90,0),0)</f>
        <v>0</v>
      </c>
      <c r="AH90" s="56" t="n">
        <f aca="false">IF($B90&lt;=AH$2,IF($C90&gt;=AH$2,$D90,0),0)</f>
        <v>0</v>
      </c>
      <c r="AI90" s="56" t="n">
        <f aca="false">IF($B90&lt;=AI$2,IF($C90&gt;=AI$2,$D90,0),0)</f>
        <v>0</v>
      </c>
      <c r="AJ90" s="56" t="n">
        <f aca="false">IF($B90&lt;=AJ$2,IF($C90&gt;=AJ$2,$D90,0),0)</f>
        <v>0</v>
      </c>
      <c r="AK90" s="56" t="n">
        <f aca="false">IF($B90&lt;=AK$2,IF($C90&gt;=AK$2,$D90,0),0)</f>
        <v>0</v>
      </c>
      <c r="AL90" s="56" t="n">
        <f aca="false">IF($B90&lt;=AL$2,IF($C90&gt;=AL$2,$D90,0),0)</f>
        <v>0</v>
      </c>
      <c r="AM90" s="56" t="n">
        <f aca="false">IF($B90&lt;=AM$2,IF($C90&gt;=AM$2,$D90,0),0)</f>
        <v>0</v>
      </c>
      <c r="AN90" s="56" t="n">
        <f aca="false">IF($B90&lt;=AN$2,IF($C90&gt;=AN$2,$D90,0),0)</f>
        <v>0</v>
      </c>
      <c r="AO90" s="56" t="n">
        <f aca="false">IF($B90&lt;=AO$2,IF($C90&gt;=AO$2,$D90,0),0)</f>
        <v>0</v>
      </c>
      <c r="AP90" s="56" t="n">
        <f aca="false">IF($B90&lt;=AP$2,IF($C90&gt;=AP$2,$D90,0),0)</f>
        <v>0</v>
      </c>
      <c r="AQ90" s="56" t="n">
        <f aca="false">IF($B90&lt;=AQ$2,IF($C90&gt;=AQ$2,$D90,0),0)</f>
        <v>0</v>
      </c>
      <c r="AR90" s="56" t="n">
        <f aca="false">IF($B90&lt;=AR$2,IF($C90&gt;=AR$2,$D90,0),0)</f>
        <v>0</v>
      </c>
      <c r="AS90" s="56" t="n">
        <f aca="false">IF($B90&lt;=AS$2,IF($C90&gt;=AS$2,$D90,0),0)</f>
        <v>0</v>
      </c>
      <c r="AT90" s="56" t="n">
        <f aca="false">IF($B90&lt;=AT$2,IF($C90&gt;=AT$2,$D90,0),0)</f>
        <v>0</v>
      </c>
      <c r="AU90" s="56" t="n">
        <f aca="false">IF($B90&lt;=AU$2,IF($C90&gt;=AU$2,$D90,0),0)</f>
        <v>0</v>
      </c>
      <c r="AV90" s="56" t="n">
        <f aca="false">IF($B90&lt;=AV$2,IF($C90&gt;=AV$2,$D90,0),0)</f>
        <v>0</v>
      </c>
      <c r="AW90" s="56" t="n">
        <f aca="false">IF($B90&lt;=AW$2,IF($C90&gt;=AW$2,$D90,0),0)</f>
        <v>0</v>
      </c>
      <c r="AX90" s="56" t="n">
        <f aca="false">IF($B90&lt;=AX$2,IF($C90&gt;=AX$2,$D90,0),0)</f>
        <v>0</v>
      </c>
      <c r="AY90" s="56" t="n">
        <f aca="false">IF($B90&lt;=AY$2,IF($C90&gt;=AY$2,$D90,0),0)</f>
        <v>0</v>
      </c>
      <c r="AZ90" s="56" t="n">
        <f aca="false">IF($B90&lt;=AZ$2,IF($C90&gt;=AZ$2,$D90,0),0)</f>
        <v>0</v>
      </c>
      <c r="BA90" s="56" t="n">
        <f aca="false">IF($B90&lt;=BA$2,IF($C90&gt;=BA$2,$D90,0),0)</f>
        <v>0</v>
      </c>
      <c r="BB90" s="56" t="n">
        <f aca="false">IF($B90&lt;=BB$2,IF($C90&gt;=BB$2,$D90,0),0)</f>
        <v>0</v>
      </c>
      <c r="BC90" s="56" t="n">
        <f aca="false">IF($B90&lt;=BC$2,IF($C90&gt;=BC$2,$D90,0),0)</f>
        <v>0</v>
      </c>
      <c r="BD90" s="56" t="n">
        <f aca="false">IF($B90&lt;=BD$2,IF($C90&gt;=BD$2,$D90,0),0)</f>
        <v>0</v>
      </c>
      <c r="BE90" s="56" t="n">
        <f aca="false">IF($B90&lt;=BE$2,IF($C90&gt;=BE$2,$D90,0),0)</f>
        <v>0</v>
      </c>
      <c r="BF90" s="56" t="n">
        <f aca="false">IF($B90&lt;=BF$2,IF($C90&gt;=BF$2,$D90,0),0)</f>
        <v>0</v>
      </c>
      <c r="BG90" s="56" t="n">
        <f aca="false">IF($B90&lt;=BG$2,IF($C90&gt;=BG$2,$D90,0),0)</f>
        <v>0</v>
      </c>
      <c r="BH90" s="56" t="n">
        <f aca="false">IF($B90&lt;=BH$2,IF($C90&gt;=BH$2,$D90,0),0)</f>
        <v>0</v>
      </c>
      <c r="BI90" s="56" t="n">
        <f aca="false">IF($B90&lt;=BI$2,IF($C90&gt;=BI$2,$D90,0),0)</f>
        <v>0</v>
      </c>
      <c r="BJ90" s="56" t="n">
        <f aca="false">IF($B90&lt;=BJ$2,IF($C90&gt;=BJ$2,$D90,0),0)</f>
        <v>0</v>
      </c>
      <c r="BK90" s="56" t="n">
        <f aca="false">IF($B90&lt;=BK$2,IF($C90&gt;=BK$2,$D90,0),0)</f>
        <v>0</v>
      </c>
      <c r="BL90" s="56" t="n">
        <f aca="false">IF($B90&lt;=BL$2,IF($C90&gt;=BL$2,$D90,0),0)</f>
        <v>0</v>
      </c>
      <c r="BM90" s="56" t="n">
        <f aca="false">IF($B90&lt;=BM$2,IF($C90&gt;=BM$2,$D90,0),0)</f>
        <v>0</v>
      </c>
      <c r="BN90" s="56" t="n">
        <f aca="false">IF($B90&lt;=BN$2,IF($C90&gt;=BN$2,$D90,0),0)</f>
        <v>0</v>
      </c>
      <c r="BO90" s="56" t="n">
        <f aca="false">IF($B90&lt;=BO$2,IF($C90&gt;=BO$2,$D90,0),0)</f>
        <v>0</v>
      </c>
      <c r="BP90" s="56" t="n">
        <f aca="false">IF($B90&lt;=BP$2,IF($C90&gt;=BP$2,$D90,0),0)</f>
        <v>0</v>
      </c>
      <c r="BQ90" s="56" t="n">
        <f aca="false">IF($B90&lt;=BQ$2,IF($C90&gt;=BQ$2,$D90,0),0)</f>
        <v>0</v>
      </c>
      <c r="BR90" s="56" t="n">
        <f aca="false">IF($B90&lt;=BR$2,IF($C90&gt;=BR$2,$D90,0),0)</f>
        <v>0</v>
      </c>
      <c r="BS90" s="56" t="n">
        <f aca="false">IF($B90&lt;=BS$2,IF($C90&gt;=BS$2,$D90,0),0)</f>
        <v>0</v>
      </c>
      <c r="BT90" s="56" t="n">
        <f aca="false">IF($B90&lt;=BT$2,IF($C90&gt;=BT$2,$D90,0),0)</f>
        <v>0</v>
      </c>
      <c r="BU90" s="56" t="n">
        <f aca="false">IF($B90&lt;=BU$2,IF($C90&gt;=BU$2,$D90,0),0)</f>
        <v>0</v>
      </c>
      <c r="BV90" s="56" t="n">
        <f aca="false">IF($B90&lt;=BV$2,IF($C90&gt;=BV$2,$D90,0),0)</f>
        <v>0</v>
      </c>
    </row>
    <row r="91" customFormat="false" ht="12.75" hidden="false" customHeight="false" outlineLevel="0" collapsed="false">
      <c r="B91" s="51" t="n">
        <v>36831</v>
      </c>
      <c r="C91" s="51" t="n">
        <v>36951</v>
      </c>
      <c r="E91" s="53" t="n">
        <v>0.1175</v>
      </c>
      <c r="F91" s="27" t="s">
        <v>139</v>
      </c>
      <c r="G91" s="27" t="s">
        <v>29</v>
      </c>
      <c r="H91" s="65" t="n">
        <f aca="false">((I91-E91)*SUM(L91:AV91)*10000)</f>
        <v>0</v>
      </c>
      <c r="I91" s="53" t="n">
        <v>0.1675</v>
      </c>
      <c r="K91" s="27" t="str">
        <f aca="false">IF(I91=1,0,G91)</f>
        <v>CENTRAL</v>
      </c>
      <c r="L91" s="56" t="n">
        <f aca="false">IF($B91&lt;=L$2,IF($C91&gt;=L$2,$D91,0),0)</f>
        <v>0</v>
      </c>
      <c r="M91" s="56" t="n">
        <f aca="false">IF($B91&lt;=M$2,IF($C91&gt;=M$2,$D91,0),0)</f>
        <v>0</v>
      </c>
      <c r="N91" s="56" t="n">
        <f aca="false">IF($B91&lt;=N$2,IF($C91&gt;=N$2,$D91,0),0)</f>
        <v>0</v>
      </c>
      <c r="O91" s="56" t="n">
        <f aca="false">IF($B91&lt;=O$2,IF($C91&gt;=O$2,$D91,0),0)</f>
        <v>0</v>
      </c>
      <c r="P91" s="56" t="n">
        <f aca="false">IF($B91&lt;=P$2,IF($C91&gt;=P$2,$D91,0),0)</f>
        <v>0</v>
      </c>
      <c r="Q91" s="56" t="n">
        <f aca="false">IF($B91&lt;=Q$2,IF($C91&gt;=Q$2,$D91,0),0)</f>
        <v>0</v>
      </c>
      <c r="R91" s="56" t="n">
        <f aca="false">IF($B91&lt;=R$2,IF($C91&gt;=R$2,$D91,0),0)</f>
        <v>0</v>
      </c>
      <c r="S91" s="56" t="n">
        <f aca="false">IF($B91&lt;=S$2,IF($C91&gt;=S$2,$D91,0),0)</f>
        <v>0</v>
      </c>
      <c r="T91" s="56" t="n">
        <f aca="false">IF($B91&lt;=T$2,IF($C91&gt;=T$2,$D91,0),0)</f>
        <v>0</v>
      </c>
      <c r="U91" s="56" t="n">
        <f aca="false">IF($B91&lt;=U$2,IF($C91&gt;=U$2,$D91,0),0)</f>
        <v>0</v>
      </c>
      <c r="V91" s="56" t="n">
        <f aca="false">IF($B91&lt;=V$2,IF($C91&gt;=V$2,$D91,0),0)</f>
        <v>0</v>
      </c>
      <c r="W91" s="56" t="n">
        <f aca="false">IF($B91&lt;=W$2,IF($C91&gt;=W$2,$D91,0),0)</f>
        <v>0</v>
      </c>
      <c r="X91" s="56" t="n">
        <f aca="false">IF($B91&lt;=X$2,IF($C91&gt;=X$2,$D91,0),0)</f>
        <v>0</v>
      </c>
      <c r="Y91" s="56" t="n">
        <f aca="false">IF($B91&lt;=Y$2,IF($C91&gt;=Y$2,$D91,0),0)</f>
        <v>0</v>
      </c>
      <c r="Z91" s="56" t="n">
        <f aca="false">IF($B91&lt;=Z$2,IF($C91&gt;=Z$2,$D91,0),0)</f>
        <v>0</v>
      </c>
      <c r="AA91" s="56" t="n">
        <f aca="false">IF($B91&lt;=AA$2,IF($C91&gt;=AA$2,$D91,0),0)</f>
        <v>0</v>
      </c>
      <c r="AB91" s="56" t="n">
        <f aca="false">IF($B91&lt;=AB$2,IF($C91&gt;=AB$2,$D91,0),0)</f>
        <v>0</v>
      </c>
      <c r="AC91" s="56" t="n">
        <f aca="false">IF($B91&lt;=AC$2,IF($C91&gt;=AC$2,$D91,0),0)</f>
        <v>0</v>
      </c>
      <c r="AD91" s="56" t="n">
        <f aca="false">IF($B91&lt;=AD$2,IF($C91&gt;=AD$2,$D91,0),0)</f>
        <v>0</v>
      </c>
      <c r="AE91" s="56" t="n">
        <f aca="false">IF($B91&lt;=AE$2,IF($C91&gt;=AE$2,$D91,0),0)</f>
        <v>0</v>
      </c>
      <c r="AF91" s="56" t="n">
        <f aca="false">IF($B91&lt;=AF$2,IF($C91&gt;=AF$2,$D91,0),0)</f>
        <v>0</v>
      </c>
      <c r="AG91" s="56" t="n">
        <f aca="false">IF($B91&lt;=AG$2,IF($C91&gt;=AG$2,$D91,0),0)</f>
        <v>0</v>
      </c>
      <c r="AH91" s="56" t="n">
        <f aca="false">IF($B91&lt;=AH$2,IF($C91&gt;=AH$2,$D91,0),0)</f>
        <v>0</v>
      </c>
      <c r="AI91" s="56" t="n">
        <f aca="false">IF($B91&lt;=AI$2,IF($C91&gt;=AI$2,$D91,0),0)</f>
        <v>0</v>
      </c>
      <c r="AJ91" s="56" t="n">
        <f aca="false">IF($B91&lt;=AJ$2,IF($C91&gt;=AJ$2,$D91,0),0)</f>
        <v>0</v>
      </c>
      <c r="AK91" s="56" t="n">
        <f aca="false">IF($B91&lt;=AK$2,IF($C91&gt;=AK$2,$D91,0),0)</f>
        <v>0</v>
      </c>
      <c r="AL91" s="56" t="n">
        <f aca="false">IF($B91&lt;=AL$2,IF($C91&gt;=AL$2,$D91,0),0)</f>
        <v>0</v>
      </c>
      <c r="AM91" s="56" t="n">
        <f aca="false">IF($B91&lt;=AM$2,IF($C91&gt;=AM$2,$D91,0),0)</f>
        <v>0</v>
      </c>
      <c r="AN91" s="56" t="n">
        <f aca="false">IF($B91&lt;=AN$2,IF($C91&gt;=AN$2,$D91,0),0)</f>
        <v>0</v>
      </c>
      <c r="AO91" s="56" t="n">
        <f aca="false">IF($B91&lt;=AO$2,IF($C91&gt;=AO$2,$D91,0),0)</f>
        <v>0</v>
      </c>
      <c r="AP91" s="56" t="n">
        <f aca="false">IF($B91&lt;=AP$2,IF($C91&gt;=AP$2,$D91,0),0)</f>
        <v>0</v>
      </c>
      <c r="AQ91" s="56" t="n">
        <f aca="false">IF($B91&lt;=AQ$2,IF($C91&gt;=AQ$2,$D91,0),0)</f>
        <v>0</v>
      </c>
      <c r="AR91" s="56" t="n">
        <f aca="false">IF($B91&lt;=AR$2,IF($C91&gt;=AR$2,$D91,0),0)</f>
        <v>0</v>
      </c>
      <c r="AS91" s="56" t="n">
        <f aca="false">IF($B91&lt;=AS$2,IF($C91&gt;=AS$2,$D91,0),0)</f>
        <v>0</v>
      </c>
      <c r="AT91" s="56" t="n">
        <f aca="false">IF($B91&lt;=AT$2,IF($C91&gt;=AT$2,$D91,0),0)</f>
        <v>0</v>
      </c>
      <c r="AU91" s="56" t="n">
        <f aca="false">IF($B91&lt;=AU$2,IF($C91&gt;=AU$2,$D91,0),0)</f>
        <v>0</v>
      </c>
      <c r="AV91" s="56" t="n">
        <f aca="false">IF($B91&lt;=AV$2,IF($C91&gt;=AV$2,$D91,0),0)</f>
        <v>0</v>
      </c>
      <c r="AW91" s="56" t="n">
        <f aca="false">IF($B91&lt;=AW$2,IF($C91&gt;=AW$2,$D91,0),0)</f>
        <v>0</v>
      </c>
      <c r="AX91" s="56" t="n">
        <f aca="false">IF($B91&lt;=AX$2,IF($C91&gt;=AX$2,$D91,0),0)</f>
        <v>0</v>
      </c>
      <c r="AY91" s="56" t="n">
        <f aca="false">IF($B91&lt;=AY$2,IF($C91&gt;=AY$2,$D91,0),0)</f>
        <v>0</v>
      </c>
      <c r="AZ91" s="56" t="n">
        <f aca="false">IF($B91&lt;=AZ$2,IF($C91&gt;=AZ$2,$D91,0),0)</f>
        <v>0</v>
      </c>
      <c r="BA91" s="56" t="n">
        <f aca="false">IF($B91&lt;=BA$2,IF($C91&gt;=BA$2,$D91,0),0)</f>
        <v>0</v>
      </c>
      <c r="BB91" s="56" t="n">
        <f aca="false">IF($B91&lt;=BB$2,IF($C91&gt;=BB$2,$D91,0),0)</f>
        <v>0</v>
      </c>
      <c r="BC91" s="56" t="n">
        <f aca="false">IF($B91&lt;=BC$2,IF($C91&gt;=BC$2,$D91,0),0)</f>
        <v>0</v>
      </c>
      <c r="BD91" s="56" t="n">
        <f aca="false">IF($B91&lt;=BD$2,IF($C91&gt;=BD$2,$D91,0),0)</f>
        <v>0</v>
      </c>
      <c r="BE91" s="56" t="n">
        <f aca="false">IF($B91&lt;=BE$2,IF($C91&gt;=BE$2,$D91,0),0)</f>
        <v>0</v>
      </c>
      <c r="BF91" s="56" t="n">
        <f aca="false">IF($B91&lt;=BF$2,IF($C91&gt;=BF$2,$D91,0),0)</f>
        <v>0</v>
      </c>
      <c r="BG91" s="56" t="n">
        <f aca="false">IF($B91&lt;=BG$2,IF($C91&gt;=BG$2,$D91,0),0)</f>
        <v>0</v>
      </c>
      <c r="BH91" s="56" t="n">
        <f aca="false">IF($B91&lt;=BH$2,IF($C91&gt;=BH$2,$D91,0),0)</f>
        <v>0</v>
      </c>
      <c r="BI91" s="56" t="n">
        <f aca="false">IF($B91&lt;=BI$2,IF($C91&gt;=BI$2,$D91,0),0)</f>
        <v>0</v>
      </c>
      <c r="BJ91" s="56" t="n">
        <f aca="false">IF($B91&lt;=BJ$2,IF($C91&gt;=BJ$2,$D91,0),0)</f>
        <v>0</v>
      </c>
      <c r="BK91" s="56" t="n">
        <f aca="false">IF($B91&lt;=BK$2,IF($C91&gt;=BK$2,$D91,0),0)</f>
        <v>0</v>
      </c>
      <c r="BL91" s="56" t="n">
        <f aca="false">IF($B91&lt;=BL$2,IF($C91&gt;=BL$2,$D91,0),0)</f>
        <v>0</v>
      </c>
      <c r="BM91" s="56" t="n">
        <f aca="false">IF($B91&lt;=BM$2,IF($C91&gt;=BM$2,$D91,0),0)</f>
        <v>0</v>
      </c>
      <c r="BN91" s="56" t="n">
        <f aca="false">IF($B91&lt;=BN$2,IF($C91&gt;=BN$2,$D91,0),0)</f>
        <v>0</v>
      </c>
      <c r="BO91" s="56" t="n">
        <f aca="false">IF($B91&lt;=BO$2,IF($C91&gt;=BO$2,$D91,0),0)</f>
        <v>0</v>
      </c>
      <c r="BP91" s="56" t="n">
        <f aca="false">IF($B91&lt;=BP$2,IF($C91&gt;=BP$2,$D91,0),0)</f>
        <v>0</v>
      </c>
      <c r="BQ91" s="56" t="n">
        <f aca="false">IF($B91&lt;=BQ$2,IF($C91&gt;=BQ$2,$D91,0),0)</f>
        <v>0</v>
      </c>
      <c r="BR91" s="56" t="n">
        <f aca="false">IF($B91&lt;=BR$2,IF($C91&gt;=BR$2,$D91,0),0)</f>
        <v>0</v>
      </c>
      <c r="BS91" s="56" t="n">
        <f aca="false">IF($B91&lt;=BS$2,IF($C91&gt;=BS$2,$D91,0),0)</f>
        <v>0</v>
      </c>
      <c r="BT91" s="56" t="n">
        <f aca="false">IF($B91&lt;=BT$2,IF($C91&gt;=BT$2,$D91,0),0)</f>
        <v>0</v>
      </c>
      <c r="BU91" s="56" t="n">
        <f aca="false">IF($B91&lt;=BU$2,IF($C91&gt;=BU$2,$D91,0),0)</f>
        <v>0</v>
      </c>
      <c r="BV91" s="56" t="n">
        <f aca="false">IF($B91&lt;=BV$2,IF($C91&gt;=BV$2,$D91,0),0)</f>
        <v>0</v>
      </c>
    </row>
    <row r="92" customFormat="false" ht="12.75" hidden="false" customHeight="false" outlineLevel="0" collapsed="false">
      <c r="B92" s="51" t="n">
        <v>36800</v>
      </c>
      <c r="C92" s="51" t="n">
        <v>36800</v>
      </c>
      <c r="E92" s="53" t="n">
        <v>-0.47</v>
      </c>
      <c r="F92" s="27" t="s">
        <v>136</v>
      </c>
      <c r="G92" s="27" t="s">
        <v>135</v>
      </c>
      <c r="H92" s="65" t="n">
        <f aca="false">((I92-E92)*SUM(L92:AV92)*10000)</f>
        <v>0</v>
      </c>
      <c r="I92" s="53" t="n">
        <v>-0.115</v>
      </c>
      <c r="K92" s="27" t="str">
        <f aca="false">IF(I92=1,0,G92)</f>
        <v>west</v>
      </c>
      <c r="L92" s="56" t="n">
        <f aca="false">IF($B92&lt;=L$2,IF($C92&gt;=L$2,$D92,0),0)</f>
        <v>0</v>
      </c>
      <c r="M92" s="56" t="n">
        <f aca="false">IF($B92&lt;=M$2,IF($C92&gt;=M$2,$D92,0),0)</f>
        <v>0</v>
      </c>
      <c r="N92" s="56" t="n">
        <f aca="false">IF($B92&lt;=N$2,IF($C92&gt;=N$2,$D92,0),0)</f>
        <v>0</v>
      </c>
      <c r="O92" s="56" t="n">
        <f aca="false">IF($B92&lt;=O$2,IF($C92&gt;=O$2,$D92,0),0)</f>
        <v>0</v>
      </c>
      <c r="P92" s="56" t="n">
        <f aca="false">IF($B92&lt;=P$2,IF($C92&gt;=P$2,$D92,0),0)</f>
        <v>0</v>
      </c>
      <c r="Q92" s="56" t="n">
        <f aca="false">IF($B92&lt;=Q$2,IF($C92&gt;=Q$2,$D92,0),0)</f>
        <v>0</v>
      </c>
      <c r="R92" s="56" t="n">
        <f aca="false">IF($B92&lt;=R$2,IF($C92&gt;=R$2,$D92,0),0)</f>
        <v>0</v>
      </c>
      <c r="S92" s="56" t="n">
        <f aca="false">IF($B92&lt;=S$2,IF($C92&gt;=S$2,$D92,0),0)</f>
        <v>0</v>
      </c>
      <c r="T92" s="56" t="n">
        <f aca="false">IF($B92&lt;=T$2,IF($C92&gt;=T$2,$D92,0),0)</f>
        <v>0</v>
      </c>
      <c r="U92" s="56" t="n">
        <f aca="false">IF($B92&lt;=U$2,IF($C92&gt;=U$2,$D92,0),0)</f>
        <v>0</v>
      </c>
      <c r="V92" s="56" t="n">
        <f aca="false">IF($B92&lt;=V$2,IF($C92&gt;=V$2,$D92,0),0)</f>
        <v>0</v>
      </c>
      <c r="W92" s="56" t="n">
        <f aca="false">IF($B92&lt;=W$2,IF($C92&gt;=W$2,$D92,0),0)</f>
        <v>0</v>
      </c>
      <c r="X92" s="56" t="n">
        <f aca="false">IF($B92&lt;=X$2,IF($C92&gt;=X$2,$D92,0),0)</f>
        <v>0</v>
      </c>
      <c r="Y92" s="56" t="n">
        <f aca="false">IF($B92&lt;=Y$2,IF($C92&gt;=Y$2,$D92,0),0)</f>
        <v>0</v>
      </c>
      <c r="Z92" s="56" t="n">
        <f aca="false">IF($B92&lt;=Z$2,IF($C92&gt;=Z$2,$D92,0),0)</f>
        <v>0</v>
      </c>
      <c r="AA92" s="56" t="n">
        <f aca="false">IF($B92&lt;=AA$2,IF($C92&gt;=AA$2,$D92,0),0)</f>
        <v>0</v>
      </c>
      <c r="AB92" s="56" t="n">
        <f aca="false">IF($B92&lt;=AB$2,IF($C92&gt;=AB$2,$D92,0),0)</f>
        <v>0</v>
      </c>
      <c r="AC92" s="56" t="n">
        <f aca="false">IF($B92&lt;=AC$2,IF($C92&gt;=AC$2,$D92,0),0)</f>
        <v>0</v>
      </c>
      <c r="AD92" s="56" t="n">
        <f aca="false">IF($B92&lt;=AD$2,IF($C92&gt;=AD$2,$D92,0),0)</f>
        <v>0</v>
      </c>
      <c r="AE92" s="56" t="n">
        <f aca="false">IF($B92&lt;=AE$2,IF($C92&gt;=AE$2,$D92,0),0)</f>
        <v>0</v>
      </c>
      <c r="AF92" s="56" t="n">
        <f aca="false">IF($B92&lt;=AF$2,IF($C92&gt;=AF$2,$D92,0),0)</f>
        <v>0</v>
      </c>
      <c r="AG92" s="56" t="n">
        <f aca="false">IF($B92&lt;=AG$2,IF($C92&gt;=AG$2,$D92,0),0)</f>
        <v>0</v>
      </c>
      <c r="AH92" s="56" t="n">
        <f aca="false">IF($B92&lt;=AH$2,IF($C92&gt;=AH$2,$D92,0),0)</f>
        <v>0</v>
      </c>
      <c r="AI92" s="56" t="n">
        <f aca="false">IF($B92&lt;=AI$2,IF($C92&gt;=AI$2,$D92,0),0)</f>
        <v>0</v>
      </c>
      <c r="AJ92" s="56" t="n">
        <f aca="false">IF($B92&lt;=AJ$2,IF($C92&gt;=AJ$2,$D92,0),0)</f>
        <v>0</v>
      </c>
      <c r="AK92" s="56" t="n">
        <f aca="false">IF($B92&lt;=AK$2,IF($C92&gt;=AK$2,$D92,0),0)</f>
        <v>0</v>
      </c>
      <c r="AL92" s="56" t="n">
        <f aca="false">IF($B92&lt;=AL$2,IF($C92&gt;=AL$2,$D92,0),0)</f>
        <v>0</v>
      </c>
      <c r="AM92" s="56" t="n">
        <f aca="false">IF($B92&lt;=AM$2,IF($C92&gt;=AM$2,$D92,0),0)</f>
        <v>0</v>
      </c>
      <c r="AN92" s="56" t="n">
        <f aca="false">IF($B92&lt;=AN$2,IF($C92&gt;=AN$2,$D92,0),0)</f>
        <v>0</v>
      </c>
      <c r="AO92" s="56" t="n">
        <f aca="false">IF($B92&lt;=AO$2,IF($C92&gt;=AO$2,$D92,0),0)</f>
        <v>0</v>
      </c>
      <c r="AP92" s="56" t="n">
        <f aca="false">IF($B92&lt;=AP$2,IF($C92&gt;=AP$2,$D92,0),0)</f>
        <v>0</v>
      </c>
      <c r="AQ92" s="56" t="n">
        <f aca="false">IF($B92&lt;=AQ$2,IF($C92&gt;=AQ$2,$D92,0),0)</f>
        <v>0</v>
      </c>
      <c r="AR92" s="56" t="n">
        <f aca="false">IF($B92&lt;=AR$2,IF($C92&gt;=AR$2,$D92,0),0)</f>
        <v>0</v>
      </c>
      <c r="AS92" s="56" t="n">
        <f aca="false">IF($B92&lt;=AS$2,IF($C92&gt;=AS$2,$D92,0),0)</f>
        <v>0</v>
      </c>
      <c r="AT92" s="56" t="n">
        <f aca="false">IF($B92&lt;=AT$2,IF($C92&gt;=AT$2,$D92,0),0)</f>
        <v>0</v>
      </c>
      <c r="AU92" s="56" t="n">
        <f aca="false">IF($B92&lt;=AU$2,IF($C92&gt;=AU$2,$D92,0),0)</f>
        <v>0</v>
      </c>
      <c r="AV92" s="56" t="n">
        <f aca="false">IF($B92&lt;=AV$2,IF($C92&gt;=AV$2,$D92,0),0)</f>
        <v>0</v>
      </c>
      <c r="AW92" s="56" t="n">
        <f aca="false">IF($B92&lt;=AW$2,IF($C92&gt;=AW$2,$D92,0),0)</f>
        <v>0</v>
      </c>
      <c r="AX92" s="56" t="n">
        <f aca="false">IF($B92&lt;=AX$2,IF($C92&gt;=AX$2,$D92,0),0)</f>
        <v>0</v>
      </c>
      <c r="AY92" s="56" t="n">
        <f aca="false">IF($B92&lt;=AY$2,IF($C92&gt;=AY$2,$D92,0),0)</f>
        <v>0</v>
      </c>
      <c r="AZ92" s="56" t="n">
        <f aca="false">IF($B92&lt;=AZ$2,IF($C92&gt;=AZ$2,$D92,0),0)</f>
        <v>0</v>
      </c>
      <c r="BA92" s="56" t="n">
        <f aca="false">IF($B92&lt;=BA$2,IF($C92&gt;=BA$2,$D92,0),0)</f>
        <v>0</v>
      </c>
      <c r="BB92" s="56" t="n">
        <f aca="false">IF($B92&lt;=BB$2,IF($C92&gt;=BB$2,$D92,0),0)</f>
        <v>0</v>
      </c>
      <c r="BC92" s="56" t="n">
        <f aca="false">IF($B92&lt;=BC$2,IF($C92&gt;=BC$2,$D92,0),0)</f>
        <v>0</v>
      </c>
      <c r="BD92" s="56" t="n">
        <f aca="false">IF($B92&lt;=BD$2,IF($C92&gt;=BD$2,$D92,0),0)</f>
        <v>0</v>
      </c>
      <c r="BE92" s="56" t="n">
        <f aca="false">IF($B92&lt;=BE$2,IF($C92&gt;=BE$2,$D92,0),0)</f>
        <v>0</v>
      </c>
      <c r="BF92" s="56" t="n">
        <f aca="false">IF($B92&lt;=BF$2,IF($C92&gt;=BF$2,$D92,0),0)</f>
        <v>0</v>
      </c>
      <c r="BG92" s="56" t="n">
        <f aca="false">IF($B92&lt;=BG$2,IF($C92&gt;=BG$2,$D92,0),0)</f>
        <v>0</v>
      </c>
      <c r="BH92" s="56" t="n">
        <f aca="false">IF($B92&lt;=BH$2,IF($C92&gt;=BH$2,$D92,0),0)</f>
        <v>0</v>
      </c>
      <c r="BI92" s="56" t="n">
        <f aca="false">IF($B92&lt;=BI$2,IF($C92&gt;=BI$2,$D92,0),0)</f>
        <v>0</v>
      </c>
      <c r="BJ92" s="56" t="n">
        <f aca="false">IF($B92&lt;=BJ$2,IF($C92&gt;=BJ$2,$D92,0),0)</f>
        <v>0</v>
      </c>
      <c r="BK92" s="56" t="n">
        <f aca="false">IF($B92&lt;=BK$2,IF($C92&gt;=BK$2,$D92,0),0)</f>
        <v>0</v>
      </c>
      <c r="BL92" s="56" t="n">
        <f aca="false">IF($B92&lt;=BL$2,IF($C92&gt;=BL$2,$D92,0),0)</f>
        <v>0</v>
      </c>
      <c r="BM92" s="56" t="n">
        <f aca="false">IF($B92&lt;=BM$2,IF($C92&gt;=BM$2,$D92,0),0)</f>
        <v>0</v>
      </c>
      <c r="BN92" s="56" t="n">
        <f aca="false">IF($B92&lt;=BN$2,IF($C92&gt;=BN$2,$D92,0),0)</f>
        <v>0</v>
      </c>
      <c r="BO92" s="56" t="n">
        <f aca="false">IF($B92&lt;=BO$2,IF($C92&gt;=BO$2,$D92,0),0)</f>
        <v>0</v>
      </c>
      <c r="BP92" s="56" t="n">
        <f aca="false">IF($B92&lt;=BP$2,IF($C92&gt;=BP$2,$D92,0),0)</f>
        <v>0</v>
      </c>
      <c r="BQ92" s="56" t="n">
        <f aca="false">IF($B92&lt;=BQ$2,IF($C92&gt;=BQ$2,$D92,0),0)</f>
        <v>0</v>
      </c>
      <c r="BR92" s="56" t="n">
        <f aca="false">IF($B92&lt;=BR$2,IF($C92&gt;=BR$2,$D92,0),0)</f>
        <v>0</v>
      </c>
      <c r="BS92" s="56" t="n">
        <f aca="false">IF($B92&lt;=BS$2,IF($C92&gt;=BS$2,$D92,0),0)</f>
        <v>0</v>
      </c>
      <c r="BT92" s="56" t="n">
        <f aca="false">IF($B92&lt;=BT$2,IF($C92&gt;=BT$2,$D92,0),0)</f>
        <v>0</v>
      </c>
      <c r="BU92" s="56" t="n">
        <f aca="false">IF($B92&lt;=BU$2,IF($C92&gt;=BU$2,$D92,0),0)</f>
        <v>0</v>
      </c>
      <c r="BV92" s="56" t="n">
        <f aca="false">IF($B92&lt;=BV$2,IF($C92&gt;=BV$2,$D92,0),0)</f>
        <v>0</v>
      </c>
    </row>
    <row r="93" customFormat="false" ht="12.75" hidden="false" customHeight="false" outlineLevel="0" collapsed="false">
      <c r="B93" s="51" t="n">
        <v>36770</v>
      </c>
      <c r="C93" s="51" t="n">
        <v>36770</v>
      </c>
      <c r="E93" s="53" t="n">
        <v>-0.16</v>
      </c>
      <c r="F93" s="27" t="s">
        <v>140</v>
      </c>
      <c r="G93" s="27" t="s">
        <v>141</v>
      </c>
      <c r="H93" s="65" t="n">
        <f aca="false">((I93-E93)*SUM(L93:AV93)*10000)</f>
        <v>-0</v>
      </c>
      <c r="I93" s="53" t="n">
        <v>-0.72</v>
      </c>
      <c r="K93" s="27" t="str">
        <f aca="false">IF(I93=1,0,G93)</f>
        <v>texas</v>
      </c>
      <c r="L93" s="56" t="n">
        <f aca="false">IF($B93&lt;=L$2,IF($C93&gt;=L$2,$D93,0),0)</f>
        <v>0</v>
      </c>
      <c r="M93" s="56" t="n">
        <f aca="false">IF($B93&lt;=M$2,IF($C93&gt;=M$2,$D93,0),0)</f>
        <v>0</v>
      </c>
      <c r="N93" s="56" t="n">
        <f aca="false">IF($B93&lt;=N$2,IF($C93&gt;=N$2,$D93,0),0)</f>
        <v>0</v>
      </c>
      <c r="O93" s="56" t="n">
        <f aca="false">IF($B93&lt;=O$2,IF($C93&gt;=O$2,$D93,0),0)</f>
        <v>0</v>
      </c>
      <c r="P93" s="56" t="n">
        <f aca="false">IF($B93&lt;=P$2,IF($C93&gt;=P$2,$D93,0),0)</f>
        <v>0</v>
      </c>
      <c r="Q93" s="56" t="n">
        <f aca="false">IF($B93&lt;=Q$2,IF($C93&gt;=Q$2,$D93,0),0)</f>
        <v>0</v>
      </c>
      <c r="R93" s="56" t="n">
        <f aca="false">IF($B93&lt;=R$2,IF($C93&gt;=R$2,$D93,0),0)</f>
        <v>0</v>
      </c>
      <c r="S93" s="56" t="n">
        <f aca="false">IF($B93&lt;=S$2,IF($C93&gt;=S$2,$D93,0),0)</f>
        <v>0</v>
      </c>
      <c r="T93" s="56" t="n">
        <f aca="false">IF($B93&lt;=T$2,IF($C93&gt;=T$2,$D93,0),0)</f>
        <v>0</v>
      </c>
      <c r="U93" s="56" t="n">
        <f aca="false">IF($B93&lt;=U$2,IF($C93&gt;=U$2,$D93,0),0)</f>
        <v>0</v>
      </c>
      <c r="V93" s="56" t="n">
        <f aca="false">IF($B93&lt;=V$2,IF($C93&gt;=V$2,$D93,0),0)</f>
        <v>0</v>
      </c>
      <c r="W93" s="56" t="n">
        <f aca="false">IF($B93&lt;=W$2,IF($C93&gt;=W$2,$D93,0),0)</f>
        <v>0</v>
      </c>
      <c r="X93" s="56" t="n">
        <f aca="false">IF($B93&lt;=X$2,IF($C93&gt;=X$2,$D93,0),0)</f>
        <v>0</v>
      </c>
      <c r="Y93" s="56" t="n">
        <f aca="false">IF($B93&lt;=Y$2,IF($C93&gt;=Y$2,$D93,0),0)</f>
        <v>0</v>
      </c>
      <c r="Z93" s="56" t="n">
        <f aca="false">IF($B93&lt;=Z$2,IF($C93&gt;=Z$2,$D93,0),0)</f>
        <v>0</v>
      </c>
      <c r="AA93" s="56" t="n">
        <f aca="false">IF($B93&lt;=AA$2,IF($C93&gt;=AA$2,$D93,0),0)</f>
        <v>0</v>
      </c>
      <c r="AB93" s="56" t="n">
        <f aca="false">IF($B93&lt;=AB$2,IF($C93&gt;=AB$2,$D93,0),0)</f>
        <v>0</v>
      </c>
      <c r="AC93" s="56" t="n">
        <f aca="false">IF($B93&lt;=AC$2,IF($C93&gt;=AC$2,$D93,0),0)</f>
        <v>0</v>
      </c>
      <c r="AD93" s="56" t="n">
        <f aca="false">IF($B93&lt;=AD$2,IF($C93&gt;=AD$2,$D93,0),0)</f>
        <v>0</v>
      </c>
      <c r="AE93" s="56" t="n">
        <f aca="false">IF($B93&lt;=AE$2,IF($C93&gt;=AE$2,$D93,0),0)</f>
        <v>0</v>
      </c>
      <c r="AF93" s="56" t="n">
        <f aca="false">IF($B93&lt;=AF$2,IF($C93&gt;=AF$2,$D93,0),0)</f>
        <v>0</v>
      </c>
      <c r="AG93" s="56" t="n">
        <f aca="false">IF($B93&lt;=AG$2,IF($C93&gt;=AG$2,$D93,0),0)</f>
        <v>0</v>
      </c>
      <c r="AH93" s="56" t="n">
        <f aca="false">IF($B93&lt;=AH$2,IF($C93&gt;=AH$2,$D93,0),0)</f>
        <v>0</v>
      </c>
      <c r="AI93" s="56" t="n">
        <f aca="false">IF($B93&lt;=AI$2,IF($C93&gt;=AI$2,$D93,0),0)</f>
        <v>0</v>
      </c>
      <c r="AJ93" s="56" t="n">
        <f aca="false">IF($B93&lt;=AJ$2,IF($C93&gt;=AJ$2,$D93,0),0)</f>
        <v>0</v>
      </c>
      <c r="AK93" s="56" t="n">
        <f aca="false">IF($B93&lt;=AK$2,IF($C93&gt;=AK$2,$D93,0),0)</f>
        <v>0</v>
      </c>
      <c r="AL93" s="56" t="n">
        <f aca="false">IF($B93&lt;=AL$2,IF($C93&gt;=AL$2,$D93,0),0)</f>
        <v>0</v>
      </c>
      <c r="AM93" s="56" t="n">
        <f aca="false">IF($B93&lt;=AM$2,IF($C93&gt;=AM$2,$D93,0),0)</f>
        <v>0</v>
      </c>
      <c r="AN93" s="56" t="n">
        <f aca="false">IF($B93&lt;=AN$2,IF($C93&gt;=AN$2,$D93,0),0)</f>
        <v>0</v>
      </c>
      <c r="AO93" s="56" t="n">
        <f aca="false">IF($B93&lt;=AO$2,IF($C93&gt;=AO$2,$D93,0),0)</f>
        <v>0</v>
      </c>
      <c r="AP93" s="56" t="n">
        <f aca="false">IF($B93&lt;=AP$2,IF($C93&gt;=AP$2,$D93,0),0)</f>
        <v>0</v>
      </c>
      <c r="AQ93" s="56" t="n">
        <f aca="false">IF($B93&lt;=AQ$2,IF($C93&gt;=AQ$2,$D93,0),0)</f>
        <v>0</v>
      </c>
      <c r="AR93" s="56" t="n">
        <f aca="false">IF($B93&lt;=AR$2,IF($C93&gt;=AR$2,$D93,0),0)</f>
        <v>0</v>
      </c>
      <c r="AS93" s="56" t="n">
        <f aca="false">IF($B93&lt;=AS$2,IF($C93&gt;=AS$2,$D93,0),0)</f>
        <v>0</v>
      </c>
      <c r="AT93" s="56" t="n">
        <f aca="false">IF($B93&lt;=AT$2,IF($C93&gt;=AT$2,$D93,0),0)</f>
        <v>0</v>
      </c>
      <c r="AU93" s="56" t="n">
        <f aca="false">IF($B93&lt;=AU$2,IF($C93&gt;=AU$2,$D93,0),0)</f>
        <v>0</v>
      </c>
      <c r="AV93" s="56" t="n">
        <f aca="false">IF($B93&lt;=AV$2,IF($C93&gt;=AV$2,$D93,0),0)</f>
        <v>0</v>
      </c>
      <c r="AW93" s="56" t="n">
        <f aca="false">IF($B93&lt;=AW$2,IF($C93&gt;=AW$2,$D93,0),0)</f>
        <v>0</v>
      </c>
      <c r="AX93" s="56" t="n">
        <f aca="false">IF($B93&lt;=AX$2,IF($C93&gt;=AX$2,$D93,0),0)</f>
        <v>0</v>
      </c>
      <c r="AY93" s="56" t="n">
        <f aca="false">IF($B93&lt;=AY$2,IF($C93&gt;=AY$2,$D93,0),0)</f>
        <v>0</v>
      </c>
      <c r="AZ93" s="56" t="n">
        <f aca="false">IF($B93&lt;=AZ$2,IF($C93&gt;=AZ$2,$D93,0),0)</f>
        <v>0</v>
      </c>
      <c r="BA93" s="56" t="n">
        <f aca="false">IF($B93&lt;=BA$2,IF($C93&gt;=BA$2,$D93,0),0)</f>
        <v>0</v>
      </c>
      <c r="BB93" s="56" t="n">
        <f aca="false">IF($B93&lt;=BB$2,IF($C93&gt;=BB$2,$D93,0),0)</f>
        <v>0</v>
      </c>
      <c r="BC93" s="56" t="n">
        <f aca="false">IF($B93&lt;=BC$2,IF($C93&gt;=BC$2,$D93,0),0)</f>
        <v>0</v>
      </c>
      <c r="BD93" s="56" t="n">
        <f aca="false">IF($B93&lt;=BD$2,IF($C93&gt;=BD$2,$D93,0),0)</f>
        <v>0</v>
      </c>
      <c r="BE93" s="56" t="n">
        <f aca="false">IF($B93&lt;=BE$2,IF($C93&gt;=BE$2,$D93,0),0)</f>
        <v>0</v>
      </c>
      <c r="BF93" s="56" t="n">
        <f aca="false">IF($B93&lt;=BF$2,IF($C93&gt;=BF$2,$D93,0),0)</f>
        <v>0</v>
      </c>
      <c r="BG93" s="56" t="n">
        <f aca="false">IF($B93&lt;=BG$2,IF($C93&gt;=BG$2,$D93,0),0)</f>
        <v>0</v>
      </c>
      <c r="BH93" s="56" t="n">
        <f aca="false">IF($B93&lt;=BH$2,IF($C93&gt;=BH$2,$D93,0),0)</f>
        <v>0</v>
      </c>
      <c r="BI93" s="56" t="n">
        <f aca="false">IF($B93&lt;=BI$2,IF($C93&gt;=BI$2,$D93,0),0)</f>
        <v>0</v>
      </c>
      <c r="BJ93" s="56" t="n">
        <f aca="false">IF($B93&lt;=BJ$2,IF($C93&gt;=BJ$2,$D93,0),0)</f>
        <v>0</v>
      </c>
      <c r="BK93" s="56" t="n">
        <f aca="false">IF($B93&lt;=BK$2,IF($C93&gt;=BK$2,$D93,0),0)</f>
        <v>0</v>
      </c>
      <c r="BL93" s="56" t="n">
        <f aca="false">IF($B93&lt;=BL$2,IF($C93&gt;=BL$2,$D93,0),0)</f>
        <v>0</v>
      </c>
      <c r="BM93" s="56" t="n">
        <f aca="false">IF($B93&lt;=BM$2,IF($C93&gt;=BM$2,$D93,0),0)</f>
        <v>0</v>
      </c>
      <c r="BN93" s="56" t="n">
        <f aca="false">IF($B93&lt;=BN$2,IF($C93&gt;=BN$2,$D93,0),0)</f>
        <v>0</v>
      </c>
      <c r="BO93" s="56" t="n">
        <f aca="false">IF($B93&lt;=BO$2,IF($C93&gt;=BO$2,$D93,0),0)</f>
        <v>0</v>
      </c>
      <c r="BP93" s="56" t="n">
        <f aca="false">IF($B93&lt;=BP$2,IF($C93&gt;=BP$2,$D93,0),0)</f>
        <v>0</v>
      </c>
      <c r="BQ93" s="56" t="n">
        <f aca="false">IF($B93&lt;=BQ$2,IF($C93&gt;=BQ$2,$D93,0),0)</f>
        <v>0</v>
      </c>
      <c r="BR93" s="56" t="n">
        <f aca="false">IF($B93&lt;=BR$2,IF($C93&gt;=BR$2,$D93,0),0)</f>
        <v>0</v>
      </c>
      <c r="BS93" s="56" t="n">
        <f aca="false">IF($B93&lt;=BS$2,IF($C93&gt;=BS$2,$D93,0),0)</f>
        <v>0</v>
      </c>
      <c r="BT93" s="56" t="n">
        <f aca="false">IF($B93&lt;=BT$2,IF($C93&gt;=BT$2,$D93,0),0)</f>
        <v>0</v>
      </c>
      <c r="BU93" s="56" t="n">
        <f aca="false">IF($B93&lt;=BU$2,IF($C93&gt;=BU$2,$D93,0),0)</f>
        <v>0</v>
      </c>
      <c r="BV93" s="56" t="n">
        <f aca="false">IF($B93&lt;=BV$2,IF($C93&gt;=BV$2,$D93,0),0)</f>
        <v>0</v>
      </c>
    </row>
    <row r="94" customFormat="false" ht="12.75" hidden="false" customHeight="false" outlineLevel="0" collapsed="false">
      <c r="B94" s="51" t="n">
        <v>36800</v>
      </c>
      <c r="C94" s="51" t="n">
        <v>36800</v>
      </c>
      <c r="E94" s="53" t="n">
        <v>-0.46</v>
      </c>
      <c r="F94" s="27" t="s">
        <v>136</v>
      </c>
      <c r="G94" s="27" t="s">
        <v>135</v>
      </c>
      <c r="H94" s="65" t="n">
        <f aca="false">((I94-E94)*SUM(L94:AV94)*10000)</f>
        <v>0</v>
      </c>
      <c r="I94" s="53" t="n">
        <v>-0.115</v>
      </c>
      <c r="K94" s="27" t="str">
        <f aca="false">IF(I94=1,0,G94)</f>
        <v>west</v>
      </c>
      <c r="L94" s="56" t="n">
        <f aca="false">IF($B94&lt;=L$2,IF($C94&gt;=L$2,$D94,0),0)</f>
        <v>0</v>
      </c>
      <c r="M94" s="56" t="n">
        <f aca="false">IF($B94&lt;=M$2,IF($C94&gt;=M$2,$D94,0),0)</f>
        <v>0</v>
      </c>
      <c r="N94" s="56" t="n">
        <f aca="false">IF($B94&lt;=N$2,IF($C94&gt;=N$2,$D94,0),0)</f>
        <v>0</v>
      </c>
      <c r="O94" s="56" t="n">
        <f aca="false">IF($B94&lt;=O$2,IF($C94&gt;=O$2,$D94,0),0)</f>
        <v>0</v>
      </c>
      <c r="P94" s="56" t="n">
        <f aca="false">IF($B94&lt;=P$2,IF($C94&gt;=P$2,$D94,0),0)</f>
        <v>0</v>
      </c>
      <c r="Q94" s="56" t="n">
        <f aca="false">IF($B94&lt;=Q$2,IF($C94&gt;=Q$2,$D94,0),0)</f>
        <v>0</v>
      </c>
      <c r="R94" s="56" t="n">
        <f aca="false">IF($B94&lt;=R$2,IF($C94&gt;=R$2,$D94,0),0)</f>
        <v>0</v>
      </c>
      <c r="S94" s="56" t="n">
        <f aca="false">IF($B94&lt;=S$2,IF($C94&gt;=S$2,$D94,0),0)</f>
        <v>0</v>
      </c>
      <c r="T94" s="56" t="n">
        <f aca="false">IF($B94&lt;=T$2,IF($C94&gt;=T$2,$D94,0),0)</f>
        <v>0</v>
      </c>
      <c r="U94" s="56" t="n">
        <f aca="false">IF($B94&lt;=U$2,IF($C94&gt;=U$2,$D94,0),0)</f>
        <v>0</v>
      </c>
      <c r="V94" s="56" t="n">
        <f aca="false">IF($B94&lt;=V$2,IF($C94&gt;=V$2,$D94,0),0)</f>
        <v>0</v>
      </c>
      <c r="W94" s="56" t="n">
        <f aca="false">IF($B94&lt;=W$2,IF($C94&gt;=W$2,$D94,0),0)</f>
        <v>0</v>
      </c>
      <c r="X94" s="56" t="n">
        <f aca="false">IF($B94&lt;=X$2,IF($C94&gt;=X$2,$D94,0),0)</f>
        <v>0</v>
      </c>
      <c r="Y94" s="56" t="n">
        <f aca="false">IF($B94&lt;=Y$2,IF($C94&gt;=Y$2,$D94,0),0)</f>
        <v>0</v>
      </c>
      <c r="Z94" s="56" t="n">
        <f aca="false">IF($B94&lt;=Z$2,IF($C94&gt;=Z$2,$D94,0),0)</f>
        <v>0</v>
      </c>
      <c r="AA94" s="56" t="n">
        <f aca="false">IF($B94&lt;=AA$2,IF($C94&gt;=AA$2,$D94,0),0)</f>
        <v>0</v>
      </c>
      <c r="AB94" s="56" t="n">
        <f aca="false">IF($B94&lt;=AB$2,IF($C94&gt;=AB$2,$D94,0),0)</f>
        <v>0</v>
      </c>
      <c r="AC94" s="56" t="n">
        <f aca="false">IF($B94&lt;=AC$2,IF($C94&gt;=AC$2,$D94,0),0)</f>
        <v>0</v>
      </c>
      <c r="AD94" s="56" t="n">
        <f aca="false">IF($B94&lt;=AD$2,IF($C94&gt;=AD$2,$D94,0),0)</f>
        <v>0</v>
      </c>
      <c r="AE94" s="56" t="n">
        <f aca="false">IF($B94&lt;=AE$2,IF($C94&gt;=AE$2,$D94,0),0)</f>
        <v>0</v>
      </c>
      <c r="AF94" s="56" t="n">
        <f aca="false">IF($B94&lt;=AF$2,IF($C94&gt;=AF$2,$D94,0),0)</f>
        <v>0</v>
      </c>
      <c r="AG94" s="56" t="n">
        <f aca="false">IF($B94&lt;=AG$2,IF($C94&gt;=AG$2,$D94,0),0)</f>
        <v>0</v>
      </c>
      <c r="AH94" s="56" t="n">
        <f aca="false">IF($B94&lt;=AH$2,IF($C94&gt;=AH$2,$D94,0),0)</f>
        <v>0</v>
      </c>
      <c r="AI94" s="56" t="n">
        <f aca="false">IF($B94&lt;=AI$2,IF($C94&gt;=AI$2,$D94,0),0)</f>
        <v>0</v>
      </c>
      <c r="AJ94" s="56" t="n">
        <f aca="false">IF($B94&lt;=AJ$2,IF($C94&gt;=AJ$2,$D94,0),0)</f>
        <v>0</v>
      </c>
      <c r="AK94" s="56" t="n">
        <f aca="false">IF($B94&lt;=AK$2,IF($C94&gt;=AK$2,$D94,0),0)</f>
        <v>0</v>
      </c>
      <c r="AL94" s="56" t="n">
        <f aca="false">IF($B94&lt;=AL$2,IF($C94&gt;=AL$2,$D94,0),0)</f>
        <v>0</v>
      </c>
      <c r="AM94" s="56" t="n">
        <f aca="false">IF($B94&lt;=AM$2,IF($C94&gt;=AM$2,$D94,0),0)</f>
        <v>0</v>
      </c>
      <c r="AN94" s="56" t="n">
        <f aca="false">IF($B94&lt;=AN$2,IF($C94&gt;=AN$2,$D94,0),0)</f>
        <v>0</v>
      </c>
      <c r="AO94" s="56" t="n">
        <f aca="false">IF($B94&lt;=AO$2,IF($C94&gt;=AO$2,$D94,0),0)</f>
        <v>0</v>
      </c>
      <c r="AP94" s="56" t="n">
        <f aca="false">IF($B94&lt;=AP$2,IF($C94&gt;=AP$2,$D94,0),0)</f>
        <v>0</v>
      </c>
      <c r="AQ94" s="56" t="n">
        <f aca="false">IF($B94&lt;=AQ$2,IF($C94&gt;=AQ$2,$D94,0),0)</f>
        <v>0</v>
      </c>
      <c r="AR94" s="56" t="n">
        <f aca="false">IF($B94&lt;=AR$2,IF($C94&gt;=AR$2,$D94,0),0)</f>
        <v>0</v>
      </c>
      <c r="AS94" s="56" t="n">
        <f aca="false">IF($B94&lt;=AS$2,IF($C94&gt;=AS$2,$D94,0),0)</f>
        <v>0</v>
      </c>
      <c r="AT94" s="56" t="n">
        <f aca="false">IF($B94&lt;=AT$2,IF($C94&gt;=AT$2,$D94,0),0)</f>
        <v>0</v>
      </c>
      <c r="AU94" s="56" t="n">
        <f aca="false">IF($B94&lt;=AU$2,IF($C94&gt;=AU$2,$D94,0),0)</f>
        <v>0</v>
      </c>
      <c r="AV94" s="56" t="n">
        <f aca="false">IF($B94&lt;=AV$2,IF($C94&gt;=AV$2,$D94,0),0)</f>
        <v>0</v>
      </c>
      <c r="AW94" s="56" t="n">
        <f aca="false">IF($B94&lt;=AW$2,IF($C94&gt;=AW$2,$D94,0),0)</f>
        <v>0</v>
      </c>
      <c r="AX94" s="56" t="n">
        <f aca="false">IF($B94&lt;=AX$2,IF($C94&gt;=AX$2,$D94,0),0)</f>
        <v>0</v>
      </c>
      <c r="AY94" s="56" t="n">
        <f aca="false">IF($B94&lt;=AY$2,IF($C94&gt;=AY$2,$D94,0),0)</f>
        <v>0</v>
      </c>
      <c r="AZ94" s="56" t="n">
        <f aca="false">IF($B94&lt;=AZ$2,IF($C94&gt;=AZ$2,$D94,0),0)</f>
        <v>0</v>
      </c>
      <c r="BA94" s="56" t="n">
        <f aca="false">IF($B94&lt;=BA$2,IF($C94&gt;=BA$2,$D94,0),0)</f>
        <v>0</v>
      </c>
      <c r="BB94" s="56" t="n">
        <f aca="false">IF($B94&lt;=BB$2,IF($C94&gt;=BB$2,$D94,0),0)</f>
        <v>0</v>
      </c>
      <c r="BC94" s="56" t="n">
        <f aca="false">IF($B94&lt;=BC$2,IF($C94&gt;=BC$2,$D94,0),0)</f>
        <v>0</v>
      </c>
      <c r="BD94" s="56" t="n">
        <f aca="false">IF($B94&lt;=BD$2,IF($C94&gt;=BD$2,$D94,0),0)</f>
        <v>0</v>
      </c>
      <c r="BE94" s="56" t="n">
        <f aca="false">IF($B94&lt;=BE$2,IF($C94&gt;=BE$2,$D94,0),0)</f>
        <v>0</v>
      </c>
      <c r="BF94" s="56" t="n">
        <f aca="false">IF($B94&lt;=BF$2,IF($C94&gt;=BF$2,$D94,0),0)</f>
        <v>0</v>
      </c>
      <c r="BG94" s="56" t="n">
        <f aca="false">IF($B94&lt;=BG$2,IF($C94&gt;=BG$2,$D94,0),0)</f>
        <v>0</v>
      </c>
      <c r="BH94" s="56" t="n">
        <f aca="false">IF($B94&lt;=BH$2,IF($C94&gt;=BH$2,$D94,0),0)</f>
        <v>0</v>
      </c>
      <c r="BI94" s="56" t="n">
        <f aca="false">IF($B94&lt;=BI$2,IF($C94&gt;=BI$2,$D94,0),0)</f>
        <v>0</v>
      </c>
      <c r="BJ94" s="56" t="n">
        <f aca="false">IF($B94&lt;=BJ$2,IF($C94&gt;=BJ$2,$D94,0),0)</f>
        <v>0</v>
      </c>
      <c r="BK94" s="56" t="n">
        <f aca="false">IF($B94&lt;=BK$2,IF($C94&gt;=BK$2,$D94,0),0)</f>
        <v>0</v>
      </c>
      <c r="BL94" s="56" t="n">
        <f aca="false">IF($B94&lt;=BL$2,IF($C94&gt;=BL$2,$D94,0),0)</f>
        <v>0</v>
      </c>
      <c r="BM94" s="56" t="n">
        <f aca="false">IF($B94&lt;=BM$2,IF($C94&gt;=BM$2,$D94,0),0)</f>
        <v>0</v>
      </c>
      <c r="BN94" s="56" t="n">
        <f aca="false">IF($B94&lt;=BN$2,IF($C94&gt;=BN$2,$D94,0),0)</f>
        <v>0</v>
      </c>
      <c r="BO94" s="56" t="n">
        <f aca="false">IF($B94&lt;=BO$2,IF($C94&gt;=BO$2,$D94,0),0)</f>
        <v>0</v>
      </c>
      <c r="BP94" s="56" t="n">
        <f aca="false">IF($B94&lt;=BP$2,IF($C94&gt;=BP$2,$D94,0),0)</f>
        <v>0</v>
      </c>
      <c r="BQ94" s="56" t="n">
        <f aca="false">IF($B94&lt;=BQ$2,IF($C94&gt;=BQ$2,$D94,0),0)</f>
        <v>0</v>
      </c>
      <c r="BR94" s="56" t="n">
        <f aca="false">IF($B94&lt;=BR$2,IF($C94&gt;=BR$2,$D94,0),0)</f>
        <v>0</v>
      </c>
      <c r="BS94" s="56" t="n">
        <f aca="false">IF($B94&lt;=BS$2,IF($C94&gt;=BS$2,$D94,0),0)</f>
        <v>0</v>
      </c>
      <c r="BT94" s="56" t="n">
        <f aca="false">IF($B94&lt;=BT$2,IF($C94&gt;=BT$2,$D94,0),0)</f>
        <v>0</v>
      </c>
      <c r="BU94" s="56" t="n">
        <f aca="false">IF($B94&lt;=BU$2,IF($C94&gt;=BU$2,$D94,0),0)</f>
        <v>0</v>
      </c>
      <c r="BV94" s="56" t="n">
        <f aca="false">IF($B94&lt;=BV$2,IF($C94&gt;=BV$2,$D94,0),0)</f>
        <v>0</v>
      </c>
    </row>
    <row r="95" customFormat="false" ht="12.75" hidden="false" customHeight="false" outlineLevel="0" collapsed="false">
      <c r="B95" s="51" t="n">
        <v>36831</v>
      </c>
      <c r="C95" s="51" t="n">
        <v>36951</v>
      </c>
      <c r="E95" s="53" t="n">
        <v>0.495</v>
      </c>
      <c r="F95" s="27" t="s">
        <v>142</v>
      </c>
      <c r="G95" s="27" t="s">
        <v>135</v>
      </c>
      <c r="H95" s="65" t="n">
        <f aca="false">((I95-E95)*SUM(L95:AV95)*10000)</f>
        <v>-0</v>
      </c>
      <c r="I95" s="53" t="n">
        <v>-0.72</v>
      </c>
      <c r="K95" s="27" t="str">
        <f aca="false">IF(I95=1,0,G95)</f>
        <v>west</v>
      </c>
      <c r="L95" s="56" t="n">
        <f aca="false">IF($B95&lt;=L$2,IF($C95&gt;=L$2,$D95,0),0)</f>
        <v>0</v>
      </c>
      <c r="M95" s="56" t="n">
        <f aca="false">IF($B95&lt;=M$2,IF($C95&gt;=M$2,$D95,0),0)</f>
        <v>0</v>
      </c>
      <c r="N95" s="56" t="n">
        <f aca="false">IF($B95&lt;=N$2,IF($C95&gt;=N$2,$D95,0),0)</f>
        <v>0</v>
      </c>
      <c r="O95" s="56" t="n">
        <f aca="false">IF($B95&lt;=O$2,IF($C95&gt;=O$2,$D95,0),0)</f>
        <v>0</v>
      </c>
      <c r="P95" s="56" t="n">
        <f aca="false">IF($B95&lt;=P$2,IF($C95&gt;=P$2,$D95,0),0)</f>
        <v>0</v>
      </c>
      <c r="Q95" s="56" t="n">
        <f aca="false">IF($B95&lt;=Q$2,IF($C95&gt;=Q$2,$D95,0),0)</f>
        <v>0</v>
      </c>
      <c r="R95" s="56" t="n">
        <f aca="false">IF($B95&lt;=R$2,IF($C95&gt;=R$2,$D95,0),0)</f>
        <v>0</v>
      </c>
      <c r="S95" s="56" t="n">
        <f aca="false">IF($B95&lt;=S$2,IF($C95&gt;=S$2,$D95,0),0)</f>
        <v>0</v>
      </c>
      <c r="T95" s="56" t="n">
        <f aca="false">IF($B95&lt;=T$2,IF($C95&gt;=T$2,$D95,0),0)</f>
        <v>0</v>
      </c>
      <c r="U95" s="56" t="n">
        <f aca="false">IF($B95&lt;=U$2,IF($C95&gt;=U$2,$D95,0),0)</f>
        <v>0</v>
      </c>
      <c r="V95" s="56" t="n">
        <f aca="false">IF($B95&lt;=V$2,IF($C95&gt;=V$2,$D95,0),0)</f>
        <v>0</v>
      </c>
      <c r="W95" s="56" t="n">
        <f aca="false">IF($B95&lt;=W$2,IF($C95&gt;=W$2,$D95,0),0)</f>
        <v>0</v>
      </c>
      <c r="X95" s="56" t="n">
        <f aca="false">IF($B95&lt;=X$2,IF($C95&gt;=X$2,$D95,0),0)</f>
        <v>0</v>
      </c>
      <c r="Y95" s="56" t="n">
        <f aca="false">IF($B95&lt;=Y$2,IF($C95&gt;=Y$2,$D95,0),0)</f>
        <v>0</v>
      </c>
      <c r="Z95" s="56" t="n">
        <f aca="false">IF($B95&lt;=Z$2,IF($C95&gt;=Z$2,$D95,0),0)</f>
        <v>0</v>
      </c>
      <c r="AA95" s="56" t="n">
        <f aca="false">IF($B95&lt;=AA$2,IF($C95&gt;=AA$2,$D95,0),0)</f>
        <v>0</v>
      </c>
      <c r="AB95" s="56" t="n">
        <f aca="false">IF($B95&lt;=AB$2,IF($C95&gt;=AB$2,$D95,0),0)</f>
        <v>0</v>
      </c>
      <c r="AC95" s="56" t="n">
        <f aca="false">IF($B95&lt;=AC$2,IF($C95&gt;=AC$2,$D95,0),0)</f>
        <v>0</v>
      </c>
      <c r="AD95" s="56" t="n">
        <f aca="false">IF($B95&lt;=AD$2,IF($C95&gt;=AD$2,$D95,0),0)</f>
        <v>0</v>
      </c>
      <c r="AE95" s="56" t="n">
        <f aca="false">IF($B95&lt;=AE$2,IF($C95&gt;=AE$2,$D95,0),0)</f>
        <v>0</v>
      </c>
      <c r="AF95" s="56" t="n">
        <f aca="false">IF($B95&lt;=AF$2,IF($C95&gt;=AF$2,$D95,0),0)</f>
        <v>0</v>
      </c>
      <c r="AG95" s="56" t="n">
        <f aca="false">IF($B95&lt;=AG$2,IF($C95&gt;=AG$2,$D95,0),0)</f>
        <v>0</v>
      </c>
      <c r="AH95" s="56" t="n">
        <f aca="false">IF($B95&lt;=AH$2,IF($C95&gt;=AH$2,$D95,0),0)</f>
        <v>0</v>
      </c>
      <c r="AI95" s="56" t="n">
        <f aca="false">IF($B95&lt;=AI$2,IF($C95&gt;=AI$2,$D95,0),0)</f>
        <v>0</v>
      </c>
      <c r="AJ95" s="56" t="n">
        <f aca="false">IF($B95&lt;=AJ$2,IF($C95&gt;=AJ$2,$D95,0),0)</f>
        <v>0</v>
      </c>
      <c r="AK95" s="56" t="n">
        <f aca="false">IF($B95&lt;=AK$2,IF($C95&gt;=AK$2,$D95,0),0)</f>
        <v>0</v>
      </c>
      <c r="AL95" s="56" t="n">
        <f aca="false">IF($B95&lt;=AL$2,IF($C95&gt;=AL$2,$D95,0),0)</f>
        <v>0</v>
      </c>
      <c r="AM95" s="56" t="n">
        <f aca="false">IF($B95&lt;=AM$2,IF($C95&gt;=AM$2,$D95,0),0)</f>
        <v>0</v>
      </c>
      <c r="AN95" s="56" t="n">
        <f aca="false">IF($B95&lt;=AN$2,IF($C95&gt;=AN$2,$D95,0),0)</f>
        <v>0</v>
      </c>
      <c r="AO95" s="56" t="n">
        <f aca="false">IF($B95&lt;=AO$2,IF($C95&gt;=AO$2,$D95,0),0)</f>
        <v>0</v>
      </c>
      <c r="AP95" s="56" t="n">
        <f aca="false">IF($B95&lt;=AP$2,IF($C95&gt;=AP$2,$D95,0),0)</f>
        <v>0</v>
      </c>
      <c r="AQ95" s="56" t="n">
        <f aca="false">IF($B95&lt;=AQ$2,IF($C95&gt;=AQ$2,$D95,0),0)</f>
        <v>0</v>
      </c>
      <c r="AR95" s="56" t="n">
        <f aca="false">IF($B95&lt;=AR$2,IF($C95&gt;=AR$2,$D95,0),0)</f>
        <v>0</v>
      </c>
      <c r="AS95" s="56" t="n">
        <f aca="false">IF($B95&lt;=AS$2,IF($C95&gt;=AS$2,$D95,0),0)</f>
        <v>0</v>
      </c>
      <c r="AT95" s="56" t="n">
        <f aca="false">IF($B95&lt;=AT$2,IF($C95&gt;=AT$2,$D95,0),0)</f>
        <v>0</v>
      </c>
      <c r="AU95" s="56" t="n">
        <f aca="false">IF($B95&lt;=AU$2,IF($C95&gt;=AU$2,$D95,0),0)</f>
        <v>0</v>
      </c>
      <c r="AV95" s="56" t="n">
        <f aca="false">IF($B95&lt;=AV$2,IF($C95&gt;=AV$2,$D95,0),0)</f>
        <v>0</v>
      </c>
      <c r="AW95" s="56" t="n">
        <f aca="false">IF($B95&lt;=AW$2,IF($C95&gt;=AW$2,$D95,0),0)</f>
        <v>0</v>
      </c>
      <c r="AX95" s="56" t="n">
        <f aca="false">IF($B95&lt;=AX$2,IF($C95&gt;=AX$2,$D95,0),0)</f>
        <v>0</v>
      </c>
      <c r="AY95" s="56" t="n">
        <f aca="false">IF($B95&lt;=AY$2,IF($C95&gt;=AY$2,$D95,0),0)</f>
        <v>0</v>
      </c>
      <c r="AZ95" s="56" t="n">
        <f aca="false">IF($B95&lt;=AZ$2,IF($C95&gt;=AZ$2,$D95,0),0)</f>
        <v>0</v>
      </c>
      <c r="BA95" s="56" t="n">
        <f aca="false">IF($B95&lt;=BA$2,IF($C95&gt;=BA$2,$D95,0),0)</f>
        <v>0</v>
      </c>
      <c r="BB95" s="56" t="n">
        <f aca="false">IF($B95&lt;=BB$2,IF($C95&gt;=BB$2,$D95,0),0)</f>
        <v>0</v>
      </c>
      <c r="BC95" s="56" t="n">
        <f aca="false">IF($B95&lt;=BC$2,IF($C95&gt;=BC$2,$D95,0),0)</f>
        <v>0</v>
      </c>
      <c r="BD95" s="56" t="n">
        <f aca="false">IF($B95&lt;=BD$2,IF($C95&gt;=BD$2,$D95,0),0)</f>
        <v>0</v>
      </c>
      <c r="BE95" s="56" t="n">
        <f aca="false">IF($B95&lt;=BE$2,IF($C95&gt;=BE$2,$D95,0),0)</f>
        <v>0</v>
      </c>
      <c r="BF95" s="56" t="n">
        <f aca="false">IF($B95&lt;=BF$2,IF($C95&gt;=BF$2,$D95,0),0)</f>
        <v>0</v>
      </c>
      <c r="BG95" s="56" t="n">
        <f aca="false">IF($B95&lt;=BG$2,IF($C95&gt;=BG$2,$D95,0),0)</f>
        <v>0</v>
      </c>
      <c r="BH95" s="56" t="n">
        <f aca="false">IF($B95&lt;=BH$2,IF($C95&gt;=BH$2,$D95,0),0)</f>
        <v>0</v>
      </c>
      <c r="BI95" s="56" t="n">
        <f aca="false">IF($B95&lt;=BI$2,IF($C95&gt;=BI$2,$D95,0),0)</f>
        <v>0</v>
      </c>
      <c r="BJ95" s="56" t="n">
        <f aca="false">IF($B95&lt;=BJ$2,IF($C95&gt;=BJ$2,$D95,0),0)</f>
        <v>0</v>
      </c>
      <c r="BK95" s="56" t="n">
        <f aca="false">IF($B95&lt;=BK$2,IF($C95&gt;=BK$2,$D95,0),0)</f>
        <v>0</v>
      </c>
      <c r="BL95" s="56" t="n">
        <f aca="false">IF($B95&lt;=BL$2,IF($C95&gt;=BL$2,$D95,0),0)</f>
        <v>0</v>
      </c>
      <c r="BM95" s="56" t="n">
        <f aca="false">IF($B95&lt;=BM$2,IF($C95&gt;=BM$2,$D95,0),0)</f>
        <v>0</v>
      </c>
      <c r="BN95" s="56" t="n">
        <f aca="false">IF($B95&lt;=BN$2,IF($C95&gt;=BN$2,$D95,0),0)</f>
        <v>0</v>
      </c>
      <c r="BO95" s="56" t="n">
        <f aca="false">IF($B95&lt;=BO$2,IF($C95&gt;=BO$2,$D95,0),0)</f>
        <v>0</v>
      </c>
      <c r="BP95" s="56" t="n">
        <f aca="false">IF($B95&lt;=BP$2,IF($C95&gt;=BP$2,$D95,0),0)</f>
        <v>0</v>
      </c>
      <c r="BQ95" s="56" t="n">
        <f aca="false">IF($B95&lt;=BQ$2,IF($C95&gt;=BQ$2,$D95,0),0)</f>
        <v>0</v>
      </c>
      <c r="BR95" s="56" t="n">
        <f aca="false">IF($B95&lt;=BR$2,IF($C95&gt;=BR$2,$D95,0),0)</f>
        <v>0</v>
      </c>
      <c r="BS95" s="56" t="n">
        <f aca="false">IF($B95&lt;=BS$2,IF($C95&gt;=BS$2,$D95,0),0)</f>
        <v>0</v>
      </c>
      <c r="BT95" s="56" t="n">
        <f aca="false">IF($B95&lt;=BT$2,IF($C95&gt;=BT$2,$D95,0),0)</f>
        <v>0</v>
      </c>
      <c r="BU95" s="56" t="n">
        <f aca="false">IF($B95&lt;=BU$2,IF($C95&gt;=BU$2,$D95,0),0)</f>
        <v>0</v>
      </c>
      <c r="BV95" s="56" t="n">
        <f aca="false">IF($B95&lt;=BV$2,IF($C95&gt;=BV$2,$D95,0),0)</f>
        <v>0</v>
      </c>
    </row>
    <row r="96" customFormat="false" ht="12.75" hidden="false" customHeight="false" outlineLevel="0" collapsed="false">
      <c r="B96" s="51" t="n">
        <v>36770</v>
      </c>
      <c r="C96" s="51" t="n">
        <v>36770</v>
      </c>
      <c r="E96" s="53" t="n">
        <v>-0.955</v>
      </c>
      <c r="F96" s="27" t="s">
        <v>138</v>
      </c>
      <c r="G96" s="27" t="s">
        <v>135</v>
      </c>
      <c r="H96" s="65" t="n">
        <f aca="false">((I96-E96)*SUM(L96:AV96)*10000)</f>
        <v>0</v>
      </c>
      <c r="I96" s="53" t="n">
        <v>-0.72</v>
      </c>
      <c r="K96" s="27" t="str">
        <f aca="false">IF(I96=1,0,G96)</f>
        <v>west</v>
      </c>
      <c r="L96" s="56" t="n">
        <f aca="false">IF($B96&lt;=L$2,IF($C96&gt;=L$2,$D96,0),0)</f>
        <v>0</v>
      </c>
      <c r="M96" s="56" t="n">
        <f aca="false">IF($B96&lt;=M$2,IF($C96&gt;=M$2,$D96,0),0)</f>
        <v>0</v>
      </c>
      <c r="N96" s="56" t="n">
        <f aca="false">IF($B96&lt;=N$2,IF($C96&gt;=N$2,$D96,0),0)</f>
        <v>0</v>
      </c>
      <c r="O96" s="56" t="n">
        <f aca="false">IF($B96&lt;=O$2,IF($C96&gt;=O$2,$D96,0),0)</f>
        <v>0</v>
      </c>
      <c r="P96" s="56" t="n">
        <f aca="false">IF($B96&lt;=P$2,IF($C96&gt;=P$2,$D96,0),0)</f>
        <v>0</v>
      </c>
      <c r="Q96" s="56" t="n">
        <f aca="false">IF($B96&lt;=Q$2,IF($C96&gt;=Q$2,$D96,0),0)</f>
        <v>0</v>
      </c>
      <c r="R96" s="56" t="n">
        <f aca="false">IF($B96&lt;=R$2,IF($C96&gt;=R$2,$D96,0),0)</f>
        <v>0</v>
      </c>
      <c r="S96" s="56" t="n">
        <f aca="false">IF($B96&lt;=S$2,IF($C96&gt;=S$2,$D96,0),0)</f>
        <v>0</v>
      </c>
      <c r="T96" s="56" t="n">
        <f aca="false">IF($B96&lt;=T$2,IF($C96&gt;=T$2,$D96,0),0)</f>
        <v>0</v>
      </c>
      <c r="U96" s="56" t="n">
        <f aca="false">IF($B96&lt;=U$2,IF($C96&gt;=U$2,$D96,0),0)</f>
        <v>0</v>
      </c>
      <c r="V96" s="56" t="n">
        <f aca="false">IF($B96&lt;=V$2,IF($C96&gt;=V$2,$D96,0),0)</f>
        <v>0</v>
      </c>
      <c r="W96" s="56" t="n">
        <f aca="false">IF($B96&lt;=W$2,IF($C96&gt;=W$2,$D96,0),0)</f>
        <v>0</v>
      </c>
      <c r="X96" s="56" t="n">
        <f aca="false">IF($B96&lt;=X$2,IF($C96&gt;=X$2,$D96,0),0)</f>
        <v>0</v>
      </c>
      <c r="Y96" s="56" t="n">
        <f aca="false">IF($B96&lt;=Y$2,IF($C96&gt;=Y$2,$D96,0),0)</f>
        <v>0</v>
      </c>
      <c r="Z96" s="56" t="n">
        <f aca="false">IF($B96&lt;=Z$2,IF($C96&gt;=Z$2,$D96,0),0)</f>
        <v>0</v>
      </c>
      <c r="AA96" s="56" t="n">
        <f aca="false">IF($B96&lt;=AA$2,IF($C96&gt;=AA$2,$D96,0),0)</f>
        <v>0</v>
      </c>
      <c r="AB96" s="56" t="n">
        <f aca="false">IF($B96&lt;=AB$2,IF($C96&gt;=AB$2,$D96,0),0)</f>
        <v>0</v>
      </c>
      <c r="AC96" s="56" t="n">
        <f aca="false">IF($B96&lt;=AC$2,IF($C96&gt;=AC$2,$D96,0),0)</f>
        <v>0</v>
      </c>
      <c r="AD96" s="56" t="n">
        <f aca="false">IF($B96&lt;=AD$2,IF($C96&gt;=AD$2,$D96,0),0)</f>
        <v>0</v>
      </c>
      <c r="AE96" s="56" t="n">
        <f aca="false">IF($B96&lt;=AE$2,IF($C96&gt;=AE$2,$D96,0),0)</f>
        <v>0</v>
      </c>
      <c r="AF96" s="56" t="n">
        <f aca="false">IF($B96&lt;=AF$2,IF($C96&gt;=AF$2,$D96,0),0)</f>
        <v>0</v>
      </c>
      <c r="AG96" s="56" t="n">
        <f aca="false">IF($B96&lt;=AG$2,IF($C96&gt;=AG$2,$D96,0),0)</f>
        <v>0</v>
      </c>
      <c r="AH96" s="56" t="n">
        <f aca="false">IF($B96&lt;=AH$2,IF($C96&gt;=AH$2,$D96,0),0)</f>
        <v>0</v>
      </c>
      <c r="AI96" s="56" t="n">
        <f aca="false">IF($B96&lt;=AI$2,IF($C96&gt;=AI$2,$D96,0),0)</f>
        <v>0</v>
      </c>
      <c r="AJ96" s="56" t="n">
        <f aca="false">IF($B96&lt;=AJ$2,IF($C96&gt;=AJ$2,$D96,0),0)</f>
        <v>0</v>
      </c>
      <c r="AK96" s="56" t="n">
        <f aca="false">IF($B96&lt;=AK$2,IF($C96&gt;=AK$2,$D96,0),0)</f>
        <v>0</v>
      </c>
      <c r="AL96" s="56" t="n">
        <f aca="false">IF($B96&lt;=AL$2,IF($C96&gt;=AL$2,$D96,0),0)</f>
        <v>0</v>
      </c>
      <c r="AM96" s="56" t="n">
        <f aca="false">IF($B96&lt;=AM$2,IF($C96&gt;=AM$2,$D96,0),0)</f>
        <v>0</v>
      </c>
      <c r="AN96" s="56" t="n">
        <f aca="false">IF($B96&lt;=AN$2,IF($C96&gt;=AN$2,$D96,0),0)</f>
        <v>0</v>
      </c>
      <c r="AO96" s="56" t="n">
        <f aca="false">IF($B96&lt;=AO$2,IF($C96&gt;=AO$2,$D96,0),0)</f>
        <v>0</v>
      </c>
      <c r="AP96" s="56" t="n">
        <f aca="false">IF($B96&lt;=AP$2,IF($C96&gt;=AP$2,$D96,0),0)</f>
        <v>0</v>
      </c>
      <c r="AQ96" s="56" t="n">
        <f aca="false">IF($B96&lt;=AQ$2,IF($C96&gt;=AQ$2,$D96,0),0)</f>
        <v>0</v>
      </c>
      <c r="AR96" s="56" t="n">
        <f aca="false">IF($B96&lt;=AR$2,IF($C96&gt;=AR$2,$D96,0),0)</f>
        <v>0</v>
      </c>
      <c r="AS96" s="56" t="n">
        <f aca="false">IF($B96&lt;=AS$2,IF($C96&gt;=AS$2,$D96,0),0)</f>
        <v>0</v>
      </c>
      <c r="AT96" s="56" t="n">
        <f aca="false">IF($B96&lt;=AT$2,IF($C96&gt;=AT$2,$D96,0),0)</f>
        <v>0</v>
      </c>
      <c r="AU96" s="56" t="n">
        <f aca="false">IF($B96&lt;=AU$2,IF($C96&gt;=AU$2,$D96,0),0)</f>
        <v>0</v>
      </c>
      <c r="AV96" s="56" t="n">
        <f aca="false">IF($B96&lt;=AV$2,IF($C96&gt;=AV$2,$D96,0),0)</f>
        <v>0</v>
      </c>
      <c r="AW96" s="56" t="n">
        <f aca="false">IF($B96&lt;=AW$2,IF($C96&gt;=AW$2,$D96,0),0)</f>
        <v>0</v>
      </c>
      <c r="AX96" s="56" t="n">
        <f aca="false">IF($B96&lt;=AX$2,IF($C96&gt;=AX$2,$D96,0),0)</f>
        <v>0</v>
      </c>
      <c r="AY96" s="56" t="n">
        <f aca="false">IF($B96&lt;=AY$2,IF($C96&gt;=AY$2,$D96,0),0)</f>
        <v>0</v>
      </c>
      <c r="AZ96" s="56" t="n">
        <f aca="false">IF($B96&lt;=AZ$2,IF($C96&gt;=AZ$2,$D96,0),0)</f>
        <v>0</v>
      </c>
      <c r="BA96" s="56" t="n">
        <f aca="false">IF($B96&lt;=BA$2,IF($C96&gt;=BA$2,$D96,0),0)</f>
        <v>0</v>
      </c>
      <c r="BB96" s="56" t="n">
        <f aca="false">IF($B96&lt;=BB$2,IF($C96&gt;=BB$2,$D96,0),0)</f>
        <v>0</v>
      </c>
      <c r="BC96" s="56" t="n">
        <f aca="false">IF($B96&lt;=BC$2,IF($C96&gt;=BC$2,$D96,0),0)</f>
        <v>0</v>
      </c>
      <c r="BD96" s="56" t="n">
        <f aca="false">IF($B96&lt;=BD$2,IF($C96&gt;=BD$2,$D96,0),0)</f>
        <v>0</v>
      </c>
      <c r="BE96" s="56" t="n">
        <f aca="false">IF($B96&lt;=BE$2,IF($C96&gt;=BE$2,$D96,0),0)</f>
        <v>0</v>
      </c>
      <c r="BF96" s="56" t="n">
        <f aca="false">IF($B96&lt;=BF$2,IF($C96&gt;=BF$2,$D96,0),0)</f>
        <v>0</v>
      </c>
      <c r="BG96" s="56" t="n">
        <f aca="false">IF($B96&lt;=BG$2,IF($C96&gt;=BG$2,$D96,0),0)</f>
        <v>0</v>
      </c>
      <c r="BH96" s="56" t="n">
        <f aca="false">IF($B96&lt;=BH$2,IF($C96&gt;=BH$2,$D96,0),0)</f>
        <v>0</v>
      </c>
      <c r="BI96" s="56" t="n">
        <f aca="false">IF($B96&lt;=BI$2,IF($C96&gt;=BI$2,$D96,0),0)</f>
        <v>0</v>
      </c>
      <c r="BJ96" s="56" t="n">
        <f aca="false">IF($B96&lt;=BJ$2,IF($C96&gt;=BJ$2,$D96,0),0)</f>
        <v>0</v>
      </c>
      <c r="BK96" s="56" t="n">
        <f aca="false">IF($B96&lt;=BK$2,IF($C96&gt;=BK$2,$D96,0),0)</f>
        <v>0</v>
      </c>
      <c r="BL96" s="56" t="n">
        <f aca="false">IF($B96&lt;=BL$2,IF($C96&gt;=BL$2,$D96,0),0)</f>
        <v>0</v>
      </c>
      <c r="BM96" s="56" t="n">
        <f aca="false">IF($B96&lt;=BM$2,IF($C96&gt;=BM$2,$D96,0),0)</f>
        <v>0</v>
      </c>
      <c r="BN96" s="56" t="n">
        <f aca="false">IF($B96&lt;=BN$2,IF($C96&gt;=BN$2,$D96,0),0)</f>
        <v>0</v>
      </c>
      <c r="BO96" s="56" t="n">
        <f aca="false">IF($B96&lt;=BO$2,IF($C96&gt;=BO$2,$D96,0),0)</f>
        <v>0</v>
      </c>
      <c r="BP96" s="56" t="n">
        <f aca="false">IF($B96&lt;=BP$2,IF($C96&gt;=BP$2,$D96,0),0)</f>
        <v>0</v>
      </c>
      <c r="BQ96" s="56" t="n">
        <f aca="false">IF($B96&lt;=BQ$2,IF($C96&gt;=BQ$2,$D96,0),0)</f>
        <v>0</v>
      </c>
      <c r="BR96" s="56" t="n">
        <f aca="false">IF($B96&lt;=BR$2,IF($C96&gt;=BR$2,$D96,0),0)</f>
        <v>0</v>
      </c>
      <c r="BS96" s="56" t="n">
        <f aca="false">IF($B96&lt;=BS$2,IF($C96&gt;=BS$2,$D96,0),0)</f>
        <v>0</v>
      </c>
      <c r="BT96" s="56" t="n">
        <f aca="false">IF($B96&lt;=BT$2,IF($C96&gt;=BT$2,$D96,0),0)</f>
        <v>0</v>
      </c>
      <c r="BU96" s="56" t="n">
        <f aca="false">IF($B96&lt;=BU$2,IF($C96&gt;=BU$2,$D96,0),0)</f>
        <v>0</v>
      </c>
      <c r="BV96" s="56" t="n">
        <f aca="false">IF($B96&lt;=BV$2,IF($C96&gt;=BV$2,$D96,0),0)</f>
        <v>0</v>
      </c>
    </row>
    <row r="97" customFormat="false" ht="12.75" hidden="false" customHeight="false" outlineLevel="0" collapsed="false">
      <c r="B97" s="51" t="n">
        <v>36770</v>
      </c>
      <c r="C97" s="51" t="n">
        <v>36770</v>
      </c>
      <c r="E97" s="53" t="n">
        <v>-0.955</v>
      </c>
      <c r="F97" s="27" t="s">
        <v>138</v>
      </c>
      <c r="G97" s="27" t="s">
        <v>135</v>
      </c>
      <c r="H97" s="65" t="n">
        <f aca="false">((I97-E97)*SUM(L97:AV97)*10000)</f>
        <v>0</v>
      </c>
      <c r="I97" s="53" t="n">
        <f aca="false">I95</f>
        <v>-0.72</v>
      </c>
      <c r="K97" s="27" t="str">
        <f aca="false">IF(I97=1,0,G97)</f>
        <v>west</v>
      </c>
      <c r="L97" s="56" t="n">
        <f aca="false">IF($B97&lt;=L$2,IF($C97&gt;=L$2,$D97,0),0)</f>
        <v>0</v>
      </c>
      <c r="M97" s="56" t="n">
        <f aca="false">IF($B97&lt;=M$2,IF($C97&gt;=M$2,$D97,0),0)</f>
        <v>0</v>
      </c>
      <c r="N97" s="56" t="n">
        <f aca="false">IF($B97&lt;=N$2,IF($C97&gt;=N$2,$D97,0),0)</f>
        <v>0</v>
      </c>
      <c r="O97" s="56" t="n">
        <f aca="false">IF($B97&lt;=O$2,IF($C97&gt;=O$2,$D97,0),0)</f>
        <v>0</v>
      </c>
      <c r="P97" s="56" t="n">
        <f aca="false">IF($B97&lt;=P$2,IF($C97&gt;=P$2,$D97,0),0)</f>
        <v>0</v>
      </c>
      <c r="Q97" s="56" t="n">
        <f aca="false">IF($B97&lt;=Q$2,IF($C97&gt;=Q$2,$D97,0),0)</f>
        <v>0</v>
      </c>
      <c r="R97" s="56" t="n">
        <f aca="false">IF($B97&lt;=R$2,IF($C97&gt;=R$2,$D97,0),0)</f>
        <v>0</v>
      </c>
      <c r="S97" s="56" t="n">
        <f aca="false">IF($B97&lt;=S$2,IF($C97&gt;=S$2,$D97,0),0)</f>
        <v>0</v>
      </c>
      <c r="T97" s="56" t="n">
        <f aca="false">IF($B97&lt;=T$2,IF($C97&gt;=T$2,$D97,0),0)</f>
        <v>0</v>
      </c>
      <c r="U97" s="56" t="n">
        <f aca="false">IF($B97&lt;=U$2,IF($C97&gt;=U$2,$D97,0),0)</f>
        <v>0</v>
      </c>
      <c r="V97" s="56" t="n">
        <f aca="false">IF($B97&lt;=V$2,IF($C97&gt;=V$2,$D97,0),0)</f>
        <v>0</v>
      </c>
      <c r="W97" s="56" t="n">
        <f aca="false">IF($B97&lt;=W$2,IF($C97&gt;=W$2,$D97,0),0)</f>
        <v>0</v>
      </c>
      <c r="X97" s="56" t="n">
        <f aca="false">IF($B97&lt;=X$2,IF($C97&gt;=X$2,$D97,0),0)</f>
        <v>0</v>
      </c>
      <c r="Y97" s="56" t="n">
        <f aca="false">IF($B97&lt;=Y$2,IF($C97&gt;=Y$2,$D97,0),0)</f>
        <v>0</v>
      </c>
      <c r="Z97" s="56" t="n">
        <f aca="false">IF($B97&lt;=Z$2,IF($C97&gt;=Z$2,$D97,0),0)</f>
        <v>0</v>
      </c>
      <c r="AA97" s="56" t="n">
        <f aca="false">IF($B97&lt;=AA$2,IF($C97&gt;=AA$2,$D97,0),0)</f>
        <v>0</v>
      </c>
      <c r="AB97" s="56" t="n">
        <f aca="false">IF($B97&lt;=AB$2,IF($C97&gt;=AB$2,$D97,0),0)</f>
        <v>0</v>
      </c>
      <c r="AC97" s="56" t="n">
        <f aca="false">IF($B97&lt;=AC$2,IF($C97&gt;=AC$2,$D97,0),0)</f>
        <v>0</v>
      </c>
      <c r="AD97" s="56" t="n">
        <f aca="false">IF($B97&lt;=AD$2,IF($C97&gt;=AD$2,$D97,0),0)</f>
        <v>0</v>
      </c>
      <c r="AE97" s="56" t="n">
        <f aca="false">IF($B97&lt;=AE$2,IF($C97&gt;=AE$2,$D97,0),0)</f>
        <v>0</v>
      </c>
      <c r="AF97" s="56" t="n">
        <f aca="false">IF($B97&lt;=AF$2,IF($C97&gt;=AF$2,$D97,0),0)</f>
        <v>0</v>
      </c>
      <c r="AG97" s="56" t="n">
        <f aca="false">IF($B97&lt;=AG$2,IF($C97&gt;=AG$2,$D97,0),0)</f>
        <v>0</v>
      </c>
      <c r="AH97" s="56" t="n">
        <f aca="false">IF($B97&lt;=AH$2,IF($C97&gt;=AH$2,$D97,0),0)</f>
        <v>0</v>
      </c>
      <c r="AI97" s="56" t="n">
        <f aca="false">IF($B97&lt;=AI$2,IF($C97&gt;=AI$2,$D97,0),0)</f>
        <v>0</v>
      </c>
      <c r="AJ97" s="56" t="n">
        <f aca="false">IF($B97&lt;=AJ$2,IF($C97&gt;=AJ$2,$D97,0),0)</f>
        <v>0</v>
      </c>
      <c r="AK97" s="56" t="n">
        <f aca="false">IF($B97&lt;=AK$2,IF($C97&gt;=AK$2,$D97,0),0)</f>
        <v>0</v>
      </c>
      <c r="AL97" s="56" t="n">
        <f aca="false">IF($B97&lt;=AL$2,IF($C97&gt;=AL$2,$D97,0),0)</f>
        <v>0</v>
      </c>
      <c r="AM97" s="56" t="n">
        <f aca="false">IF($B97&lt;=AM$2,IF($C97&gt;=AM$2,$D97,0),0)</f>
        <v>0</v>
      </c>
      <c r="AN97" s="56" t="n">
        <f aca="false">IF($B97&lt;=AN$2,IF($C97&gt;=AN$2,$D97,0),0)</f>
        <v>0</v>
      </c>
      <c r="AO97" s="56" t="n">
        <f aca="false">IF($B97&lt;=AO$2,IF($C97&gt;=AO$2,$D97,0),0)</f>
        <v>0</v>
      </c>
      <c r="AP97" s="56" t="n">
        <f aca="false">IF($B97&lt;=AP$2,IF($C97&gt;=AP$2,$D97,0),0)</f>
        <v>0</v>
      </c>
      <c r="AQ97" s="56" t="n">
        <f aca="false">IF($B97&lt;=AQ$2,IF($C97&gt;=AQ$2,$D97,0),0)</f>
        <v>0</v>
      </c>
      <c r="AR97" s="56" t="n">
        <f aca="false">IF($B97&lt;=AR$2,IF($C97&gt;=AR$2,$D97,0),0)</f>
        <v>0</v>
      </c>
      <c r="AS97" s="56" t="n">
        <f aca="false">IF($B97&lt;=AS$2,IF($C97&gt;=AS$2,$D97,0),0)</f>
        <v>0</v>
      </c>
      <c r="AT97" s="56" t="n">
        <f aca="false">IF($B97&lt;=AT$2,IF($C97&gt;=AT$2,$D97,0),0)</f>
        <v>0</v>
      </c>
      <c r="AU97" s="56" t="n">
        <f aca="false">IF($B97&lt;=AU$2,IF($C97&gt;=AU$2,$D97,0),0)</f>
        <v>0</v>
      </c>
      <c r="AV97" s="56" t="n">
        <f aca="false">IF($B97&lt;=AV$2,IF($C97&gt;=AV$2,$D97,0),0)</f>
        <v>0</v>
      </c>
      <c r="AW97" s="56" t="n">
        <f aca="false">IF($B97&lt;=AW$2,IF($C97&gt;=AW$2,$D97,0),0)</f>
        <v>0</v>
      </c>
      <c r="AX97" s="56" t="n">
        <f aca="false">IF($B97&lt;=AX$2,IF($C97&gt;=AX$2,$D97,0),0)</f>
        <v>0</v>
      </c>
      <c r="AY97" s="56" t="n">
        <f aca="false">IF($B97&lt;=AY$2,IF($C97&gt;=AY$2,$D97,0),0)</f>
        <v>0</v>
      </c>
      <c r="AZ97" s="56" t="n">
        <f aca="false">IF($B97&lt;=AZ$2,IF($C97&gt;=AZ$2,$D97,0),0)</f>
        <v>0</v>
      </c>
      <c r="BA97" s="56" t="n">
        <f aca="false">IF($B97&lt;=BA$2,IF($C97&gt;=BA$2,$D97,0),0)</f>
        <v>0</v>
      </c>
      <c r="BB97" s="56" t="n">
        <f aca="false">IF($B97&lt;=BB$2,IF($C97&gt;=BB$2,$D97,0),0)</f>
        <v>0</v>
      </c>
      <c r="BC97" s="56" t="n">
        <f aca="false">IF($B97&lt;=BC$2,IF($C97&gt;=BC$2,$D97,0),0)</f>
        <v>0</v>
      </c>
      <c r="BD97" s="56" t="n">
        <f aca="false">IF($B97&lt;=BD$2,IF($C97&gt;=BD$2,$D97,0),0)</f>
        <v>0</v>
      </c>
      <c r="BE97" s="56" t="n">
        <f aca="false">IF($B97&lt;=BE$2,IF($C97&gt;=BE$2,$D97,0),0)</f>
        <v>0</v>
      </c>
      <c r="BF97" s="56" t="n">
        <f aca="false">IF($B97&lt;=BF$2,IF($C97&gt;=BF$2,$D97,0),0)</f>
        <v>0</v>
      </c>
      <c r="BG97" s="56" t="n">
        <f aca="false">IF($B97&lt;=BG$2,IF($C97&gt;=BG$2,$D97,0),0)</f>
        <v>0</v>
      </c>
      <c r="BH97" s="56" t="n">
        <f aca="false">IF($B97&lt;=BH$2,IF($C97&gt;=BH$2,$D97,0),0)</f>
        <v>0</v>
      </c>
      <c r="BI97" s="56" t="n">
        <f aca="false">IF($B97&lt;=BI$2,IF($C97&gt;=BI$2,$D97,0),0)</f>
        <v>0</v>
      </c>
      <c r="BJ97" s="56" t="n">
        <f aca="false">IF($B97&lt;=BJ$2,IF($C97&gt;=BJ$2,$D97,0),0)</f>
        <v>0</v>
      </c>
      <c r="BK97" s="56" t="n">
        <f aca="false">IF($B97&lt;=BK$2,IF($C97&gt;=BK$2,$D97,0),0)</f>
        <v>0</v>
      </c>
      <c r="BL97" s="56" t="n">
        <f aca="false">IF($B97&lt;=BL$2,IF($C97&gt;=BL$2,$D97,0),0)</f>
        <v>0</v>
      </c>
      <c r="BM97" s="56" t="n">
        <f aca="false">IF($B97&lt;=BM$2,IF($C97&gt;=BM$2,$D97,0),0)</f>
        <v>0</v>
      </c>
      <c r="BN97" s="56" t="n">
        <f aca="false">IF($B97&lt;=BN$2,IF($C97&gt;=BN$2,$D97,0),0)</f>
        <v>0</v>
      </c>
      <c r="BO97" s="56" t="n">
        <f aca="false">IF($B97&lt;=BO$2,IF($C97&gt;=BO$2,$D97,0),0)</f>
        <v>0</v>
      </c>
      <c r="BP97" s="56" t="n">
        <f aca="false">IF($B97&lt;=BP$2,IF($C97&gt;=BP$2,$D97,0),0)</f>
        <v>0</v>
      </c>
      <c r="BQ97" s="56" t="n">
        <f aca="false">IF($B97&lt;=BQ$2,IF($C97&gt;=BQ$2,$D97,0),0)</f>
        <v>0</v>
      </c>
      <c r="BR97" s="56" t="n">
        <f aca="false">IF($B97&lt;=BR$2,IF($C97&gt;=BR$2,$D97,0),0)</f>
        <v>0</v>
      </c>
      <c r="BS97" s="56" t="n">
        <f aca="false">IF($B97&lt;=BS$2,IF($C97&gt;=BS$2,$D97,0),0)</f>
        <v>0</v>
      </c>
      <c r="BT97" s="56" t="n">
        <f aca="false">IF($B97&lt;=BT$2,IF($C97&gt;=BT$2,$D97,0),0)</f>
        <v>0</v>
      </c>
      <c r="BU97" s="56" t="n">
        <f aca="false">IF($B97&lt;=BU$2,IF($C97&gt;=BU$2,$D97,0),0)</f>
        <v>0</v>
      </c>
      <c r="BV97" s="56" t="n">
        <f aca="false">IF($B97&lt;=BV$2,IF($C97&gt;=BV$2,$D97,0),0)</f>
        <v>0</v>
      </c>
    </row>
    <row r="98" customFormat="false" ht="12.75" hidden="false" customHeight="false" outlineLevel="0" collapsed="false">
      <c r="B98" s="51" t="n">
        <v>36831</v>
      </c>
      <c r="C98" s="51" t="n">
        <v>36951</v>
      </c>
      <c r="E98" s="53" t="n">
        <v>0.5</v>
      </c>
      <c r="F98" s="27" t="s">
        <v>142</v>
      </c>
      <c r="G98" s="27" t="s">
        <v>135</v>
      </c>
      <c r="H98" s="65" t="n">
        <f aca="false">((I98-E98)*SUM(L98:AV98)*10000)</f>
        <v>-0</v>
      </c>
      <c r="I98" s="53" t="n">
        <f aca="false">I97</f>
        <v>-0.72</v>
      </c>
      <c r="K98" s="27" t="str">
        <f aca="false">IF(I98=1,0,G98)</f>
        <v>west</v>
      </c>
      <c r="L98" s="56" t="n">
        <f aca="false">IF($B98&lt;=L$2,IF($C98&gt;=L$2,$D98,0),0)</f>
        <v>0</v>
      </c>
      <c r="M98" s="56" t="n">
        <f aca="false">IF($B98&lt;=M$2,IF($C98&gt;=M$2,$D98,0),0)</f>
        <v>0</v>
      </c>
      <c r="N98" s="56" t="n">
        <f aca="false">IF($B98&lt;=N$2,IF($C98&gt;=N$2,$D98,0),0)</f>
        <v>0</v>
      </c>
      <c r="O98" s="56" t="n">
        <f aca="false">IF($B98&lt;=O$2,IF($C98&gt;=O$2,$D98,0),0)</f>
        <v>0</v>
      </c>
      <c r="P98" s="56" t="n">
        <f aca="false">IF($B98&lt;=P$2,IF($C98&gt;=P$2,$D98,0),0)</f>
        <v>0</v>
      </c>
      <c r="Q98" s="56" t="n">
        <f aca="false">IF($B98&lt;=Q$2,IF($C98&gt;=Q$2,$D98,0),0)</f>
        <v>0</v>
      </c>
      <c r="R98" s="56" t="n">
        <f aca="false">IF($B98&lt;=R$2,IF($C98&gt;=R$2,$D98,0),0)</f>
        <v>0</v>
      </c>
      <c r="S98" s="56" t="n">
        <f aca="false">IF($B98&lt;=S$2,IF($C98&gt;=S$2,$D98,0),0)</f>
        <v>0</v>
      </c>
      <c r="T98" s="56" t="n">
        <f aca="false">IF($B98&lt;=T$2,IF($C98&gt;=T$2,$D98,0),0)</f>
        <v>0</v>
      </c>
      <c r="U98" s="56" t="n">
        <f aca="false">IF($B98&lt;=U$2,IF($C98&gt;=U$2,$D98,0),0)</f>
        <v>0</v>
      </c>
      <c r="V98" s="56" t="n">
        <f aca="false">IF($B98&lt;=V$2,IF($C98&gt;=V$2,$D98,0),0)</f>
        <v>0</v>
      </c>
      <c r="W98" s="56" t="n">
        <f aca="false">IF($B98&lt;=W$2,IF($C98&gt;=W$2,$D98,0),0)</f>
        <v>0</v>
      </c>
      <c r="X98" s="56" t="n">
        <f aca="false">IF($B98&lt;=X$2,IF($C98&gt;=X$2,$D98,0),0)</f>
        <v>0</v>
      </c>
      <c r="Y98" s="56" t="n">
        <f aca="false">IF($B98&lt;=Y$2,IF($C98&gt;=Y$2,$D98,0),0)</f>
        <v>0</v>
      </c>
      <c r="Z98" s="56" t="n">
        <f aca="false">IF($B98&lt;=Z$2,IF($C98&gt;=Z$2,$D98,0),0)</f>
        <v>0</v>
      </c>
      <c r="AA98" s="56" t="n">
        <f aca="false">IF($B98&lt;=AA$2,IF($C98&gt;=AA$2,$D98,0),0)</f>
        <v>0</v>
      </c>
      <c r="AB98" s="56" t="n">
        <f aca="false">IF($B98&lt;=AB$2,IF($C98&gt;=AB$2,$D98,0),0)</f>
        <v>0</v>
      </c>
      <c r="AC98" s="56" t="n">
        <f aca="false">IF($B98&lt;=AC$2,IF($C98&gt;=AC$2,$D98,0),0)</f>
        <v>0</v>
      </c>
      <c r="AD98" s="56" t="n">
        <f aca="false">IF($B98&lt;=AD$2,IF($C98&gt;=AD$2,$D98,0),0)</f>
        <v>0</v>
      </c>
      <c r="AE98" s="56" t="n">
        <f aca="false">IF($B98&lt;=AE$2,IF($C98&gt;=AE$2,$D98,0),0)</f>
        <v>0</v>
      </c>
      <c r="AF98" s="56" t="n">
        <f aca="false">IF($B98&lt;=AF$2,IF($C98&gt;=AF$2,$D98,0),0)</f>
        <v>0</v>
      </c>
      <c r="AG98" s="56" t="n">
        <f aca="false">IF($B98&lt;=AG$2,IF($C98&gt;=AG$2,$D98,0),0)</f>
        <v>0</v>
      </c>
      <c r="AH98" s="56" t="n">
        <f aca="false">IF($B98&lt;=AH$2,IF($C98&gt;=AH$2,$D98,0),0)</f>
        <v>0</v>
      </c>
      <c r="AI98" s="56" t="n">
        <f aca="false">IF($B98&lt;=AI$2,IF($C98&gt;=AI$2,$D98,0),0)</f>
        <v>0</v>
      </c>
      <c r="AJ98" s="56" t="n">
        <f aca="false">IF($B98&lt;=AJ$2,IF($C98&gt;=AJ$2,$D98,0),0)</f>
        <v>0</v>
      </c>
      <c r="AK98" s="56" t="n">
        <f aca="false">IF($B98&lt;=AK$2,IF($C98&gt;=AK$2,$D98,0),0)</f>
        <v>0</v>
      </c>
      <c r="AL98" s="56" t="n">
        <f aca="false">IF($B98&lt;=AL$2,IF($C98&gt;=AL$2,$D98,0),0)</f>
        <v>0</v>
      </c>
      <c r="AM98" s="56" t="n">
        <f aca="false">IF($B98&lt;=AM$2,IF($C98&gt;=AM$2,$D98,0),0)</f>
        <v>0</v>
      </c>
      <c r="AN98" s="56" t="n">
        <f aca="false">IF($B98&lt;=AN$2,IF($C98&gt;=AN$2,$D98,0),0)</f>
        <v>0</v>
      </c>
      <c r="AO98" s="56" t="n">
        <f aca="false">IF($B98&lt;=AO$2,IF($C98&gt;=AO$2,$D98,0),0)</f>
        <v>0</v>
      </c>
      <c r="AP98" s="56" t="n">
        <f aca="false">IF($B98&lt;=AP$2,IF($C98&gt;=AP$2,$D98,0),0)</f>
        <v>0</v>
      </c>
      <c r="AQ98" s="56" t="n">
        <f aca="false">IF($B98&lt;=AQ$2,IF($C98&gt;=AQ$2,$D98,0),0)</f>
        <v>0</v>
      </c>
      <c r="AR98" s="56" t="n">
        <f aca="false">IF($B98&lt;=AR$2,IF($C98&gt;=AR$2,$D98,0),0)</f>
        <v>0</v>
      </c>
      <c r="AS98" s="56" t="n">
        <f aca="false">IF($B98&lt;=AS$2,IF($C98&gt;=AS$2,$D98,0),0)</f>
        <v>0</v>
      </c>
      <c r="AT98" s="56" t="n">
        <f aca="false">IF($B98&lt;=AT$2,IF($C98&gt;=AT$2,$D98,0),0)</f>
        <v>0</v>
      </c>
      <c r="AU98" s="56" t="n">
        <f aca="false">IF($B98&lt;=AU$2,IF($C98&gt;=AU$2,$D98,0),0)</f>
        <v>0</v>
      </c>
      <c r="AV98" s="56" t="n">
        <f aca="false">IF($B98&lt;=AV$2,IF($C98&gt;=AV$2,$D98,0),0)</f>
        <v>0</v>
      </c>
      <c r="AW98" s="56" t="n">
        <f aca="false">IF($B98&lt;=AW$2,IF($C98&gt;=AW$2,$D98,0),0)</f>
        <v>0</v>
      </c>
      <c r="AX98" s="56" t="n">
        <f aca="false">IF($B98&lt;=AX$2,IF($C98&gt;=AX$2,$D98,0),0)</f>
        <v>0</v>
      </c>
      <c r="AY98" s="56" t="n">
        <f aca="false">IF($B98&lt;=AY$2,IF($C98&gt;=AY$2,$D98,0),0)</f>
        <v>0</v>
      </c>
      <c r="AZ98" s="56" t="n">
        <f aca="false">IF($B98&lt;=AZ$2,IF($C98&gt;=AZ$2,$D98,0),0)</f>
        <v>0</v>
      </c>
      <c r="BA98" s="56" t="n">
        <f aca="false">IF($B98&lt;=BA$2,IF($C98&gt;=BA$2,$D98,0),0)</f>
        <v>0</v>
      </c>
      <c r="BB98" s="56" t="n">
        <f aca="false">IF($B98&lt;=BB$2,IF($C98&gt;=BB$2,$D98,0),0)</f>
        <v>0</v>
      </c>
      <c r="BC98" s="56" t="n">
        <f aca="false">IF($B98&lt;=BC$2,IF($C98&gt;=BC$2,$D98,0),0)</f>
        <v>0</v>
      </c>
      <c r="BD98" s="56" t="n">
        <f aca="false">IF($B98&lt;=BD$2,IF($C98&gt;=BD$2,$D98,0),0)</f>
        <v>0</v>
      </c>
      <c r="BE98" s="56" t="n">
        <f aca="false">IF($B98&lt;=BE$2,IF($C98&gt;=BE$2,$D98,0),0)</f>
        <v>0</v>
      </c>
      <c r="BF98" s="56" t="n">
        <f aca="false">IF($B98&lt;=BF$2,IF($C98&gt;=BF$2,$D98,0),0)</f>
        <v>0</v>
      </c>
      <c r="BG98" s="56" t="n">
        <f aca="false">IF($B98&lt;=BG$2,IF($C98&gt;=BG$2,$D98,0),0)</f>
        <v>0</v>
      </c>
      <c r="BH98" s="56" t="n">
        <f aca="false">IF($B98&lt;=BH$2,IF($C98&gt;=BH$2,$D98,0),0)</f>
        <v>0</v>
      </c>
      <c r="BI98" s="56" t="n">
        <f aca="false">IF($B98&lt;=BI$2,IF($C98&gt;=BI$2,$D98,0),0)</f>
        <v>0</v>
      </c>
      <c r="BJ98" s="56" t="n">
        <f aca="false">IF($B98&lt;=BJ$2,IF($C98&gt;=BJ$2,$D98,0),0)</f>
        <v>0</v>
      </c>
      <c r="BK98" s="56" t="n">
        <f aca="false">IF($B98&lt;=BK$2,IF($C98&gt;=BK$2,$D98,0),0)</f>
        <v>0</v>
      </c>
      <c r="BL98" s="56" t="n">
        <f aca="false">IF($B98&lt;=BL$2,IF($C98&gt;=BL$2,$D98,0),0)</f>
        <v>0</v>
      </c>
      <c r="BM98" s="56" t="n">
        <f aca="false">IF($B98&lt;=BM$2,IF($C98&gt;=BM$2,$D98,0),0)</f>
        <v>0</v>
      </c>
      <c r="BN98" s="56" t="n">
        <f aca="false">IF($B98&lt;=BN$2,IF($C98&gt;=BN$2,$D98,0),0)</f>
        <v>0</v>
      </c>
      <c r="BO98" s="56" t="n">
        <f aca="false">IF($B98&lt;=BO$2,IF($C98&gt;=BO$2,$D98,0),0)</f>
        <v>0</v>
      </c>
      <c r="BP98" s="56" t="n">
        <f aca="false">IF($B98&lt;=BP$2,IF($C98&gt;=BP$2,$D98,0),0)</f>
        <v>0</v>
      </c>
      <c r="BQ98" s="56" t="n">
        <f aca="false">IF($B98&lt;=BQ$2,IF($C98&gt;=BQ$2,$D98,0),0)</f>
        <v>0</v>
      </c>
      <c r="BR98" s="56" t="n">
        <f aca="false">IF($B98&lt;=BR$2,IF($C98&gt;=BR$2,$D98,0),0)</f>
        <v>0</v>
      </c>
      <c r="BS98" s="56" t="n">
        <f aca="false">IF($B98&lt;=BS$2,IF($C98&gt;=BS$2,$D98,0),0)</f>
        <v>0</v>
      </c>
      <c r="BT98" s="56" t="n">
        <f aca="false">IF($B98&lt;=BT$2,IF($C98&gt;=BT$2,$D98,0),0)</f>
        <v>0</v>
      </c>
      <c r="BU98" s="56" t="n">
        <f aca="false">IF($B98&lt;=BU$2,IF($C98&gt;=BU$2,$D98,0),0)</f>
        <v>0</v>
      </c>
      <c r="BV98" s="56" t="n">
        <f aca="false">IF($B98&lt;=BV$2,IF($C98&gt;=BV$2,$D98,0),0)</f>
        <v>0</v>
      </c>
    </row>
    <row r="99" customFormat="false" ht="12.75" hidden="false" customHeight="false" outlineLevel="0" collapsed="false">
      <c r="B99" s="51" t="n">
        <v>36982</v>
      </c>
      <c r="C99" s="51" t="n">
        <v>37165</v>
      </c>
      <c r="E99" s="53" t="n">
        <v>0.605</v>
      </c>
      <c r="F99" s="27" t="s">
        <v>142</v>
      </c>
      <c r="G99" s="27" t="s">
        <v>135</v>
      </c>
      <c r="H99" s="65" t="n">
        <f aca="false">((I99-E99)*SUM(L99:AV99)*10000)</f>
        <v>-0</v>
      </c>
      <c r="I99" s="53" t="n">
        <f aca="false">I98</f>
        <v>-0.72</v>
      </c>
      <c r="K99" s="27" t="str">
        <f aca="false">IF(I99=1,0,G99)</f>
        <v>west</v>
      </c>
      <c r="L99" s="56" t="n">
        <f aca="false">IF($B99&lt;=L$2,IF($C99&gt;=L$2,$D99,0),0)</f>
        <v>0</v>
      </c>
      <c r="M99" s="56" t="n">
        <f aca="false">IF($B99&lt;=M$2,IF($C99&gt;=M$2,$D99,0),0)</f>
        <v>0</v>
      </c>
      <c r="N99" s="56" t="n">
        <f aca="false">IF($B99&lt;=N$2,IF($C99&gt;=N$2,$D99,0),0)</f>
        <v>0</v>
      </c>
      <c r="O99" s="56" t="n">
        <f aca="false">IF($B99&lt;=O$2,IF($C99&gt;=O$2,$D99,0),0)</f>
        <v>0</v>
      </c>
      <c r="P99" s="56" t="n">
        <f aca="false">IF($B99&lt;=P$2,IF($C99&gt;=P$2,$D99,0),0)</f>
        <v>0</v>
      </c>
      <c r="Q99" s="56" t="n">
        <f aca="false">IF($B99&lt;=Q$2,IF($C99&gt;=Q$2,$D99,0),0)</f>
        <v>0</v>
      </c>
      <c r="R99" s="56" t="n">
        <f aca="false">IF($B99&lt;=R$2,IF($C99&gt;=R$2,$D99,0),0)</f>
        <v>0</v>
      </c>
      <c r="S99" s="56" t="n">
        <f aca="false">IF($B99&lt;=S$2,IF($C99&gt;=S$2,$D99,0),0)</f>
        <v>0</v>
      </c>
      <c r="T99" s="56" t="n">
        <f aca="false">IF($B99&lt;=T$2,IF($C99&gt;=T$2,$D99,0),0)</f>
        <v>0</v>
      </c>
      <c r="U99" s="56" t="n">
        <f aca="false">IF($B99&lt;=U$2,IF($C99&gt;=U$2,$D99,0),0)</f>
        <v>0</v>
      </c>
      <c r="V99" s="56" t="n">
        <f aca="false">IF($B99&lt;=V$2,IF($C99&gt;=V$2,$D99,0),0)</f>
        <v>0</v>
      </c>
      <c r="W99" s="56" t="n">
        <f aca="false">IF($B99&lt;=W$2,IF($C99&gt;=W$2,$D99,0),0)</f>
        <v>0</v>
      </c>
      <c r="X99" s="56" t="n">
        <f aca="false">IF($B99&lt;=X$2,IF($C99&gt;=X$2,$D99,0),0)</f>
        <v>0</v>
      </c>
      <c r="Y99" s="56" t="n">
        <f aca="false">IF($B99&lt;=Y$2,IF($C99&gt;=Y$2,$D99,0),0)</f>
        <v>0</v>
      </c>
      <c r="Z99" s="56" t="n">
        <f aca="false">IF($B99&lt;=Z$2,IF($C99&gt;=Z$2,$D99,0),0)</f>
        <v>0</v>
      </c>
      <c r="AA99" s="56" t="n">
        <f aca="false">IF($B99&lt;=AA$2,IF($C99&gt;=AA$2,$D99,0),0)</f>
        <v>0</v>
      </c>
      <c r="AB99" s="56" t="n">
        <f aca="false">IF($B99&lt;=AB$2,IF($C99&gt;=AB$2,$D99,0),0)</f>
        <v>0</v>
      </c>
      <c r="AC99" s="56" t="n">
        <f aca="false">IF($B99&lt;=AC$2,IF($C99&gt;=AC$2,$D99,0),0)</f>
        <v>0</v>
      </c>
      <c r="AD99" s="56" t="n">
        <f aca="false">IF($B99&lt;=AD$2,IF($C99&gt;=AD$2,$D99,0),0)</f>
        <v>0</v>
      </c>
      <c r="AE99" s="56" t="n">
        <f aca="false">IF($B99&lt;=AE$2,IF($C99&gt;=AE$2,$D99,0),0)</f>
        <v>0</v>
      </c>
      <c r="AF99" s="56" t="n">
        <f aca="false">IF($B99&lt;=AF$2,IF($C99&gt;=AF$2,$D99,0),0)</f>
        <v>0</v>
      </c>
      <c r="AG99" s="56" t="n">
        <f aca="false">IF($B99&lt;=AG$2,IF($C99&gt;=AG$2,$D99,0),0)</f>
        <v>0</v>
      </c>
      <c r="AH99" s="56" t="n">
        <f aca="false">IF($B99&lt;=AH$2,IF($C99&gt;=AH$2,$D99,0),0)</f>
        <v>0</v>
      </c>
      <c r="AI99" s="56" t="n">
        <f aca="false">IF($B99&lt;=AI$2,IF($C99&gt;=AI$2,$D99,0),0)</f>
        <v>0</v>
      </c>
      <c r="AJ99" s="56" t="n">
        <f aca="false">IF($B99&lt;=AJ$2,IF($C99&gt;=AJ$2,$D99,0),0)</f>
        <v>0</v>
      </c>
      <c r="AK99" s="56" t="n">
        <f aca="false">IF($B99&lt;=AK$2,IF($C99&gt;=AK$2,$D99,0),0)</f>
        <v>0</v>
      </c>
      <c r="AL99" s="56" t="n">
        <f aca="false">IF($B99&lt;=AL$2,IF($C99&gt;=AL$2,$D99,0),0)</f>
        <v>0</v>
      </c>
      <c r="AM99" s="56" t="n">
        <f aca="false">IF($B99&lt;=AM$2,IF($C99&gt;=AM$2,$D99,0),0)</f>
        <v>0</v>
      </c>
      <c r="AN99" s="56" t="n">
        <f aca="false">IF($B99&lt;=AN$2,IF($C99&gt;=AN$2,$D99,0),0)</f>
        <v>0</v>
      </c>
      <c r="AO99" s="56" t="n">
        <f aca="false">IF($B99&lt;=AO$2,IF($C99&gt;=AO$2,$D99,0),0)</f>
        <v>0</v>
      </c>
      <c r="AP99" s="56" t="n">
        <f aca="false">IF($B99&lt;=AP$2,IF($C99&gt;=AP$2,$D99,0),0)</f>
        <v>0</v>
      </c>
      <c r="AQ99" s="56" t="n">
        <f aca="false">IF($B99&lt;=AQ$2,IF($C99&gt;=AQ$2,$D99,0),0)</f>
        <v>0</v>
      </c>
      <c r="AR99" s="56" t="n">
        <f aca="false">IF($B99&lt;=AR$2,IF($C99&gt;=AR$2,$D99,0),0)</f>
        <v>0</v>
      </c>
      <c r="AS99" s="56" t="n">
        <f aca="false">IF($B99&lt;=AS$2,IF($C99&gt;=AS$2,$D99,0),0)</f>
        <v>0</v>
      </c>
      <c r="AT99" s="56" t="n">
        <f aca="false">IF($B99&lt;=AT$2,IF($C99&gt;=AT$2,$D99,0),0)</f>
        <v>0</v>
      </c>
      <c r="AU99" s="56" t="n">
        <f aca="false">IF($B99&lt;=AU$2,IF($C99&gt;=AU$2,$D99,0),0)</f>
        <v>0</v>
      </c>
      <c r="AV99" s="56" t="n">
        <f aca="false">IF($B99&lt;=AV$2,IF($C99&gt;=AV$2,$D99,0),0)</f>
        <v>0</v>
      </c>
      <c r="AW99" s="56" t="n">
        <f aca="false">IF($B99&lt;=AW$2,IF($C99&gt;=AW$2,$D99,0),0)</f>
        <v>0</v>
      </c>
      <c r="AX99" s="56" t="n">
        <f aca="false">IF($B99&lt;=AX$2,IF($C99&gt;=AX$2,$D99,0),0)</f>
        <v>0</v>
      </c>
      <c r="AY99" s="56" t="n">
        <f aca="false">IF($B99&lt;=AY$2,IF($C99&gt;=AY$2,$D99,0),0)</f>
        <v>0</v>
      </c>
      <c r="AZ99" s="56" t="n">
        <f aca="false">IF($B99&lt;=AZ$2,IF($C99&gt;=AZ$2,$D99,0),0)</f>
        <v>0</v>
      </c>
      <c r="BA99" s="56" t="n">
        <f aca="false">IF($B99&lt;=BA$2,IF($C99&gt;=BA$2,$D99,0),0)</f>
        <v>0</v>
      </c>
      <c r="BB99" s="56" t="n">
        <f aca="false">IF($B99&lt;=BB$2,IF($C99&gt;=BB$2,$D99,0),0)</f>
        <v>0</v>
      </c>
      <c r="BC99" s="56" t="n">
        <f aca="false">IF($B99&lt;=BC$2,IF($C99&gt;=BC$2,$D99,0),0)</f>
        <v>0</v>
      </c>
      <c r="BD99" s="56" t="n">
        <f aca="false">IF($B99&lt;=BD$2,IF($C99&gt;=BD$2,$D99,0),0)</f>
        <v>0</v>
      </c>
      <c r="BE99" s="56" t="n">
        <f aca="false">IF($B99&lt;=BE$2,IF($C99&gt;=BE$2,$D99,0),0)</f>
        <v>0</v>
      </c>
      <c r="BF99" s="56" t="n">
        <f aca="false">IF($B99&lt;=BF$2,IF($C99&gt;=BF$2,$D99,0),0)</f>
        <v>0</v>
      </c>
      <c r="BG99" s="56" t="n">
        <f aca="false">IF($B99&lt;=BG$2,IF($C99&gt;=BG$2,$D99,0),0)</f>
        <v>0</v>
      </c>
      <c r="BH99" s="56" t="n">
        <f aca="false">IF($B99&lt;=BH$2,IF($C99&gt;=BH$2,$D99,0),0)</f>
        <v>0</v>
      </c>
      <c r="BI99" s="56" t="n">
        <f aca="false">IF($B99&lt;=BI$2,IF($C99&gt;=BI$2,$D99,0),0)</f>
        <v>0</v>
      </c>
      <c r="BJ99" s="56" t="n">
        <f aca="false">IF($B99&lt;=BJ$2,IF($C99&gt;=BJ$2,$D99,0),0)</f>
        <v>0</v>
      </c>
      <c r="BK99" s="56" t="n">
        <f aca="false">IF($B99&lt;=BK$2,IF($C99&gt;=BK$2,$D99,0),0)</f>
        <v>0</v>
      </c>
      <c r="BL99" s="56" t="n">
        <f aca="false">IF($B99&lt;=BL$2,IF($C99&gt;=BL$2,$D99,0),0)</f>
        <v>0</v>
      </c>
      <c r="BM99" s="56" t="n">
        <f aca="false">IF($B99&lt;=BM$2,IF($C99&gt;=BM$2,$D99,0),0)</f>
        <v>0</v>
      </c>
      <c r="BN99" s="56" t="n">
        <f aca="false">IF($B99&lt;=BN$2,IF($C99&gt;=BN$2,$D99,0),0)</f>
        <v>0</v>
      </c>
      <c r="BO99" s="56" t="n">
        <f aca="false">IF($B99&lt;=BO$2,IF($C99&gt;=BO$2,$D99,0),0)</f>
        <v>0</v>
      </c>
      <c r="BP99" s="56" t="n">
        <f aca="false">IF($B99&lt;=BP$2,IF($C99&gt;=BP$2,$D99,0),0)</f>
        <v>0</v>
      </c>
      <c r="BQ99" s="56" t="n">
        <f aca="false">IF($B99&lt;=BQ$2,IF($C99&gt;=BQ$2,$D99,0),0)</f>
        <v>0</v>
      </c>
      <c r="BR99" s="56" t="n">
        <f aca="false">IF($B99&lt;=BR$2,IF($C99&gt;=BR$2,$D99,0),0)</f>
        <v>0</v>
      </c>
      <c r="BS99" s="56" t="n">
        <f aca="false">IF($B99&lt;=BS$2,IF($C99&gt;=BS$2,$D99,0),0)</f>
        <v>0</v>
      </c>
      <c r="BT99" s="56" t="n">
        <f aca="false">IF($B99&lt;=BT$2,IF($C99&gt;=BT$2,$D99,0),0)</f>
        <v>0</v>
      </c>
      <c r="BU99" s="56" t="n">
        <f aca="false">IF($B99&lt;=BU$2,IF($C99&gt;=BU$2,$D99,0),0)</f>
        <v>0</v>
      </c>
      <c r="BV99" s="56" t="n">
        <f aca="false">IF($B99&lt;=BV$2,IF($C99&gt;=BV$2,$D99,0),0)</f>
        <v>0</v>
      </c>
    </row>
    <row r="100" customFormat="false" ht="12.75" hidden="false" customHeight="false" outlineLevel="0" collapsed="false">
      <c r="B100" s="51" t="n">
        <v>36831</v>
      </c>
      <c r="C100" s="51" t="n">
        <v>36951</v>
      </c>
      <c r="E100" s="53" t="n">
        <v>0.1175</v>
      </c>
      <c r="F100" s="27" t="s">
        <v>139</v>
      </c>
      <c r="G100" s="27" t="s">
        <v>29</v>
      </c>
      <c r="H100" s="65" t="n">
        <f aca="false">((I100-E100)*SUM(L100:AV100)*10000)</f>
        <v>-0</v>
      </c>
      <c r="I100" s="53" t="n">
        <f aca="false">I99</f>
        <v>-0.72</v>
      </c>
      <c r="K100" s="27" t="str">
        <f aca="false">IF(I100=1,0,G100)</f>
        <v>CENTRAL</v>
      </c>
      <c r="L100" s="56" t="n">
        <f aca="false">IF($B100&lt;=L$2,IF($C100&gt;=L$2,$D100,0),0)</f>
        <v>0</v>
      </c>
      <c r="M100" s="56" t="n">
        <f aca="false">IF($B100&lt;=M$2,IF($C100&gt;=M$2,$D100,0),0)</f>
        <v>0</v>
      </c>
      <c r="N100" s="56" t="n">
        <f aca="false">IF($B100&lt;=N$2,IF($C100&gt;=N$2,$D100,0),0)</f>
        <v>0</v>
      </c>
      <c r="O100" s="56" t="n">
        <f aca="false">IF($B100&lt;=O$2,IF($C100&gt;=O$2,$D100,0),0)</f>
        <v>0</v>
      </c>
      <c r="P100" s="56" t="n">
        <f aca="false">IF($B100&lt;=P$2,IF($C100&gt;=P$2,$D100,0),0)</f>
        <v>0</v>
      </c>
      <c r="Q100" s="56" t="n">
        <f aca="false">IF($B100&lt;=Q$2,IF($C100&gt;=Q$2,$D100,0),0)</f>
        <v>0</v>
      </c>
      <c r="R100" s="56" t="n">
        <f aca="false">IF($B100&lt;=R$2,IF($C100&gt;=R$2,$D100,0),0)</f>
        <v>0</v>
      </c>
      <c r="S100" s="56" t="n">
        <f aca="false">IF($B100&lt;=S$2,IF($C100&gt;=S$2,$D100,0),0)</f>
        <v>0</v>
      </c>
      <c r="T100" s="56" t="n">
        <f aca="false">IF($B100&lt;=T$2,IF($C100&gt;=T$2,$D100,0),0)</f>
        <v>0</v>
      </c>
      <c r="U100" s="56" t="n">
        <f aca="false">IF($B100&lt;=U$2,IF($C100&gt;=U$2,$D100,0),0)</f>
        <v>0</v>
      </c>
      <c r="V100" s="56" t="n">
        <f aca="false">IF($B100&lt;=V$2,IF($C100&gt;=V$2,$D100,0),0)</f>
        <v>0</v>
      </c>
      <c r="W100" s="56" t="n">
        <f aca="false">IF($B100&lt;=W$2,IF($C100&gt;=W$2,$D100,0),0)</f>
        <v>0</v>
      </c>
      <c r="X100" s="56" t="n">
        <f aca="false">IF($B100&lt;=X$2,IF($C100&gt;=X$2,$D100,0),0)</f>
        <v>0</v>
      </c>
      <c r="Y100" s="56" t="n">
        <f aca="false">IF($B100&lt;=Y$2,IF($C100&gt;=Y$2,$D100,0),0)</f>
        <v>0</v>
      </c>
      <c r="Z100" s="56" t="n">
        <f aca="false">IF($B100&lt;=Z$2,IF($C100&gt;=Z$2,$D100,0),0)</f>
        <v>0</v>
      </c>
      <c r="AA100" s="56" t="n">
        <f aca="false">IF($B100&lt;=AA$2,IF($C100&gt;=AA$2,$D100,0),0)</f>
        <v>0</v>
      </c>
      <c r="AB100" s="56" t="n">
        <f aca="false">IF($B100&lt;=AB$2,IF($C100&gt;=AB$2,$D100,0),0)</f>
        <v>0</v>
      </c>
      <c r="AC100" s="56" t="n">
        <f aca="false">IF($B100&lt;=AC$2,IF($C100&gt;=AC$2,$D100,0),0)</f>
        <v>0</v>
      </c>
      <c r="AD100" s="56" t="n">
        <f aca="false">IF($B100&lt;=AD$2,IF($C100&gt;=AD$2,$D100,0),0)</f>
        <v>0</v>
      </c>
      <c r="AE100" s="56" t="n">
        <f aca="false">IF($B100&lt;=AE$2,IF($C100&gt;=AE$2,$D100,0),0)</f>
        <v>0</v>
      </c>
      <c r="AF100" s="56" t="n">
        <f aca="false">IF($B100&lt;=AF$2,IF($C100&gt;=AF$2,$D100,0),0)</f>
        <v>0</v>
      </c>
      <c r="AG100" s="56" t="n">
        <f aca="false">IF($B100&lt;=AG$2,IF($C100&gt;=AG$2,$D100,0),0)</f>
        <v>0</v>
      </c>
      <c r="AH100" s="56" t="n">
        <f aca="false">IF($B100&lt;=AH$2,IF($C100&gt;=AH$2,$D100,0),0)</f>
        <v>0</v>
      </c>
      <c r="AI100" s="56" t="n">
        <f aca="false">IF($B100&lt;=AI$2,IF($C100&gt;=AI$2,$D100,0),0)</f>
        <v>0</v>
      </c>
      <c r="AJ100" s="56" t="n">
        <f aca="false">IF($B100&lt;=AJ$2,IF($C100&gt;=AJ$2,$D100,0),0)</f>
        <v>0</v>
      </c>
      <c r="AK100" s="56" t="n">
        <f aca="false">IF($B100&lt;=AK$2,IF($C100&gt;=AK$2,$D100,0),0)</f>
        <v>0</v>
      </c>
      <c r="AL100" s="56" t="n">
        <f aca="false">IF($B100&lt;=AL$2,IF($C100&gt;=AL$2,$D100,0),0)</f>
        <v>0</v>
      </c>
      <c r="AM100" s="56" t="n">
        <f aca="false">IF($B100&lt;=AM$2,IF($C100&gt;=AM$2,$D100,0),0)</f>
        <v>0</v>
      </c>
      <c r="AN100" s="56" t="n">
        <f aca="false">IF($B100&lt;=AN$2,IF($C100&gt;=AN$2,$D100,0),0)</f>
        <v>0</v>
      </c>
      <c r="AO100" s="56" t="n">
        <f aca="false">IF($B100&lt;=AO$2,IF($C100&gt;=AO$2,$D100,0),0)</f>
        <v>0</v>
      </c>
      <c r="AP100" s="56" t="n">
        <f aca="false">IF($B100&lt;=AP$2,IF($C100&gt;=AP$2,$D100,0),0)</f>
        <v>0</v>
      </c>
      <c r="AQ100" s="56" t="n">
        <f aca="false">IF($B100&lt;=AQ$2,IF($C100&gt;=AQ$2,$D100,0),0)</f>
        <v>0</v>
      </c>
      <c r="AR100" s="56" t="n">
        <f aca="false">IF($B100&lt;=AR$2,IF($C100&gt;=AR$2,$D100,0),0)</f>
        <v>0</v>
      </c>
      <c r="AS100" s="56" t="n">
        <f aca="false">IF($B100&lt;=AS$2,IF($C100&gt;=AS$2,$D100,0),0)</f>
        <v>0</v>
      </c>
      <c r="AT100" s="56" t="n">
        <f aca="false">IF($B100&lt;=AT$2,IF($C100&gt;=AT$2,$D100,0),0)</f>
        <v>0</v>
      </c>
      <c r="AU100" s="56" t="n">
        <f aca="false">IF($B100&lt;=AU$2,IF($C100&gt;=AU$2,$D100,0),0)</f>
        <v>0</v>
      </c>
      <c r="AV100" s="56" t="n">
        <f aca="false">IF($B100&lt;=AV$2,IF($C100&gt;=AV$2,$D100,0),0)</f>
        <v>0</v>
      </c>
      <c r="AW100" s="56" t="n">
        <f aca="false">IF($B100&lt;=AW$2,IF($C100&gt;=AW$2,$D100,0),0)</f>
        <v>0</v>
      </c>
      <c r="AX100" s="56" t="n">
        <f aca="false">IF($B100&lt;=AX$2,IF($C100&gt;=AX$2,$D100,0),0)</f>
        <v>0</v>
      </c>
      <c r="AY100" s="56" t="n">
        <f aca="false">IF($B100&lt;=AY$2,IF($C100&gt;=AY$2,$D100,0),0)</f>
        <v>0</v>
      </c>
      <c r="AZ100" s="56" t="n">
        <f aca="false">IF($B100&lt;=AZ$2,IF($C100&gt;=AZ$2,$D100,0),0)</f>
        <v>0</v>
      </c>
      <c r="BA100" s="56" t="n">
        <f aca="false">IF($B100&lt;=BA$2,IF($C100&gt;=BA$2,$D100,0),0)</f>
        <v>0</v>
      </c>
      <c r="BB100" s="56" t="n">
        <f aca="false">IF($B100&lt;=BB$2,IF($C100&gt;=BB$2,$D100,0),0)</f>
        <v>0</v>
      </c>
      <c r="BC100" s="56" t="n">
        <f aca="false">IF($B100&lt;=BC$2,IF($C100&gt;=BC$2,$D100,0),0)</f>
        <v>0</v>
      </c>
      <c r="BD100" s="56" t="n">
        <f aca="false">IF($B100&lt;=BD$2,IF($C100&gt;=BD$2,$D100,0),0)</f>
        <v>0</v>
      </c>
      <c r="BE100" s="56" t="n">
        <f aca="false">IF($B100&lt;=BE$2,IF($C100&gt;=BE$2,$D100,0),0)</f>
        <v>0</v>
      </c>
      <c r="BF100" s="56" t="n">
        <f aca="false">IF($B100&lt;=BF$2,IF($C100&gt;=BF$2,$D100,0),0)</f>
        <v>0</v>
      </c>
      <c r="BG100" s="56" t="n">
        <f aca="false">IF($B100&lt;=BG$2,IF($C100&gt;=BG$2,$D100,0),0)</f>
        <v>0</v>
      </c>
      <c r="BH100" s="56" t="n">
        <f aca="false">IF($B100&lt;=BH$2,IF($C100&gt;=BH$2,$D100,0),0)</f>
        <v>0</v>
      </c>
      <c r="BI100" s="56" t="n">
        <f aca="false">IF($B100&lt;=BI$2,IF($C100&gt;=BI$2,$D100,0),0)</f>
        <v>0</v>
      </c>
      <c r="BJ100" s="56" t="n">
        <f aca="false">IF($B100&lt;=BJ$2,IF($C100&gt;=BJ$2,$D100,0),0)</f>
        <v>0</v>
      </c>
      <c r="BK100" s="56" t="n">
        <f aca="false">IF($B100&lt;=BK$2,IF($C100&gt;=BK$2,$D100,0),0)</f>
        <v>0</v>
      </c>
      <c r="BL100" s="56" t="n">
        <f aca="false">IF($B100&lt;=BL$2,IF($C100&gt;=BL$2,$D100,0),0)</f>
        <v>0</v>
      </c>
      <c r="BM100" s="56" t="n">
        <f aca="false">IF($B100&lt;=BM$2,IF($C100&gt;=BM$2,$D100,0),0)</f>
        <v>0</v>
      </c>
      <c r="BN100" s="56" t="n">
        <f aca="false">IF($B100&lt;=BN$2,IF($C100&gt;=BN$2,$D100,0),0)</f>
        <v>0</v>
      </c>
      <c r="BO100" s="56" t="n">
        <f aca="false">IF($B100&lt;=BO$2,IF($C100&gt;=BO$2,$D100,0),0)</f>
        <v>0</v>
      </c>
      <c r="BP100" s="56" t="n">
        <f aca="false">IF($B100&lt;=BP$2,IF($C100&gt;=BP$2,$D100,0),0)</f>
        <v>0</v>
      </c>
      <c r="BQ100" s="56" t="n">
        <f aca="false">IF($B100&lt;=BQ$2,IF($C100&gt;=BQ$2,$D100,0),0)</f>
        <v>0</v>
      </c>
      <c r="BR100" s="56" t="n">
        <f aca="false">IF($B100&lt;=BR$2,IF($C100&gt;=BR$2,$D100,0),0)</f>
        <v>0</v>
      </c>
      <c r="BS100" s="56" t="n">
        <f aca="false">IF($B100&lt;=BS$2,IF($C100&gt;=BS$2,$D100,0),0)</f>
        <v>0</v>
      </c>
      <c r="BT100" s="56" t="n">
        <f aca="false">IF($B100&lt;=BT$2,IF($C100&gt;=BT$2,$D100,0),0)</f>
        <v>0</v>
      </c>
      <c r="BU100" s="56" t="n">
        <f aca="false">IF($B100&lt;=BU$2,IF($C100&gt;=BU$2,$D100,0),0)</f>
        <v>0</v>
      </c>
      <c r="BV100" s="56" t="n">
        <f aca="false">IF($B100&lt;=BV$2,IF($C100&gt;=BV$2,$D100,0),0)</f>
        <v>0</v>
      </c>
    </row>
    <row r="101" customFormat="false" ht="12.75" hidden="false" customHeight="false" outlineLevel="0" collapsed="false">
      <c r="B101" s="51" t="n">
        <v>36708</v>
      </c>
      <c r="C101" s="51" t="n">
        <v>36739</v>
      </c>
      <c r="E101" s="53" t="n">
        <v>0.48</v>
      </c>
      <c r="F101" s="27" t="s">
        <v>143</v>
      </c>
      <c r="G101" s="27" t="s">
        <v>144</v>
      </c>
      <c r="H101" s="65" t="n">
        <f aca="false">((I101-E101)*SUM(L101:AV101)*10000)</f>
        <v>-0</v>
      </c>
      <c r="I101" s="53" t="n">
        <f aca="false">I100</f>
        <v>-0.72</v>
      </c>
      <c r="K101" s="27" t="str">
        <f aca="false">IF(I101=1,0,G101)</f>
        <v>ny</v>
      </c>
      <c r="L101" s="56" t="n">
        <f aca="false">IF($B101&lt;=L$2,IF($C101&gt;=L$2,$D101,0),0)</f>
        <v>0</v>
      </c>
      <c r="M101" s="56" t="n">
        <f aca="false">IF($B101&lt;=M$2,IF($C101&gt;=M$2,$D101,0),0)</f>
        <v>0</v>
      </c>
      <c r="N101" s="56" t="n">
        <f aca="false">IF($B101&lt;=N$2,IF($C101&gt;=N$2,$D101,0),0)</f>
        <v>0</v>
      </c>
      <c r="O101" s="56" t="n">
        <f aca="false">IF($B101&lt;=O$2,IF($C101&gt;=O$2,$D101,0),0)</f>
        <v>0</v>
      </c>
      <c r="P101" s="56" t="n">
        <f aca="false">IF($B101&lt;=P$2,IF($C101&gt;=P$2,$D101,0),0)</f>
        <v>0</v>
      </c>
      <c r="Q101" s="56" t="n">
        <f aca="false">IF($B101&lt;=Q$2,IF($C101&gt;=Q$2,$D101,0),0)</f>
        <v>0</v>
      </c>
      <c r="R101" s="56" t="n">
        <f aca="false">IF($B101&lt;=R$2,IF($C101&gt;=R$2,$D101,0),0)</f>
        <v>0</v>
      </c>
      <c r="S101" s="56" t="n">
        <f aca="false">IF($B101&lt;=S$2,IF($C101&gt;=S$2,$D101,0),0)</f>
        <v>0</v>
      </c>
      <c r="T101" s="56" t="n">
        <f aca="false">IF($B101&lt;=T$2,IF($C101&gt;=T$2,$D101,0),0)</f>
        <v>0</v>
      </c>
      <c r="U101" s="56" t="n">
        <f aca="false">IF($B101&lt;=U$2,IF($C101&gt;=U$2,$D101,0),0)</f>
        <v>0</v>
      </c>
      <c r="V101" s="56" t="n">
        <f aca="false">IF($B101&lt;=V$2,IF($C101&gt;=V$2,$D101,0),0)</f>
        <v>0</v>
      </c>
      <c r="W101" s="56" t="n">
        <f aca="false">IF($B101&lt;=W$2,IF($C101&gt;=W$2,$D101,0),0)</f>
        <v>0</v>
      </c>
      <c r="X101" s="56" t="n">
        <f aca="false">IF($B101&lt;=X$2,IF($C101&gt;=X$2,$D101,0),0)</f>
        <v>0</v>
      </c>
      <c r="Y101" s="56" t="n">
        <f aca="false">IF($B101&lt;=Y$2,IF($C101&gt;=Y$2,$D101,0),0)</f>
        <v>0</v>
      </c>
      <c r="Z101" s="56" t="n">
        <f aca="false">IF($B101&lt;=Z$2,IF($C101&gt;=Z$2,$D101,0),0)</f>
        <v>0</v>
      </c>
      <c r="AA101" s="56" t="n">
        <f aca="false">IF($B101&lt;=AA$2,IF($C101&gt;=AA$2,$D101,0),0)</f>
        <v>0</v>
      </c>
      <c r="AB101" s="56" t="n">
        <f aca="false">IF($B101&lt;=AB$2,IF($C101&gt;=AB$2,$D101,0),0)</f>
        <v>0</v>
      </c>
      <c r="AC101" s="56" t="n">
        <f aca="false">IF($B101&lt;=AC$2,IF($C101&gt;=AC$2,$D101,0),0)</f>
        <v>0</v>
      </c>
      <c r="AD101" s="56" t="n">
        <f aca="false">IF($B101&lt;=AD$2,IF($C101&gt;=AD$2,$D101,0),0)</f>
        <v>0</v>
      </c>
      <c r="AE101" s="56" t="n">
        <f aca="false">IF($B101&lt;=AE$2,IF($C101&gt;=AE$2,$D101,0),0)</f>
        <v>0</v>
      </c>
      <c r="AF101" s="56" t="n">
        <f aca="false">IF($B101&lt;=AF$2,IF($C101&gt;=AF$2,$D101,0),0)</f>
        <v>0</v>
      </c>
      <c r="AG101" s="56" t="n">
        <f aca="false">IF($B101&lt;=AG$2,IF($C101&gt;=AG$2,$D101,0),0)</f>
        <v>0</v>
      </c>
      <c r="AH101" s="56" t="n">
        <f aca="false">IF($B101&lt;=AH$2,IF($C101&gt;=AH$2,$D101,0),0)</f>
        <v>0</v>
      </c>
      <c r="AI101" s="56" t="n">
        <f aca="false">IF($B101&lt;=AI$2,IF($C101&gt;=AI$2,$D101,0),0)</f>
        <v>0</v>
      </c>
      <c r="AJ101" s="56" t="n">
        <f aca="false">IF($B101&lt;=AJ$2,IF($C101&gt;=AJ$2,$D101,0),0)</f>
        <v>0</v>
      </c>
      <c r="AK101" s="56" t="n">
        <f aca="false">IF($B101&lt;=AK$2,IF($C101&gt;=AK$2,$D101,0),0)</f>
        <v>0</v>
      </c>
      <c r="AL101" s="56" t="n">
        <f aca="false">IF($B101&lt;=AL$2,IF($C101&gt;=AL$2,$D101,0),0)</f>
        <v>0</v>
      </c>
      <c r="AM101" s="56" t="n">
        <f aca="false">IF($B101&lt;=AM$2,IF($C101&gt;=AM$2,$D101,0),0)</f>
        <v>0</v>
      </c>
      <c r="AN101" s="56" t="n">
        <f aca="false">IF($B101&lt;=AN$2,IF($C101&gt;=AN$2,$D101,0),0)</f>
        <v>0</v>
      </c>
      <c r="AO101" s="56" t="n">
        <f aca="false">IF($B101&lt;=AO$2,IF($C101&gt;=AO$2,$D101,0),0)</f>
        <v>0</v>
      </c>
      <c r="AP101" s="56" t="n">
        <f aca="false">IF($B101&lt;=AP$2,IF($C101&gt;=AP$2,$D101,0),0)</f>
        <v>0</v>
      </c>
      <c r="AQ101" s="56" t="n">
        <f aca="false">IF($B101&lt;=AQ$2,IF($C101&gt;=AQ$2,$D101,0),0)</f>
        <v>0</v>
      </c>
      <c r="AR101" s="56" t="n">
        <f aca="false">IF($B101&lt;=AR$2,IF($C101&gt;=AR$2,$D101,0),0)</f>
        <v>0</v>
      </c>
      <c r="AS101" s="56" t="n">
        <f aca="false">IF($B101&lt;=AS$2,IF($C101&gt;=AS$2,$D101,0),0)</f>
        <v>0</v>
      </c>
      <c r="AT101" s="56" t="n">
        <f aca="false">IF($B101&lt;=AT$2,IF($C101&gt;=AT$2,$D101,0),0)</f>
        <v>0</v>
      </c>
      <c r="AU101" s="56" t="n">
        <f aca="false">IF($B101&lt;=AU$2,IF($C101&gt;=AU$2,$D101,0),0)</f>
        <v>0</v>
      </c>
      <c r="AV101" s="56" t="n">
        <f aca="false">IF($B101&lt;=AV$2,IF($C101&gt;=AV$2,$D101,0),0)</f>
        <v>0</v>
      </c>
      <c r="AW101" s="56" t="n">
        <f aca="false">IF($B101&lt;=AW$2,IF($C101&gt;=AW$2,$D101,0),0)</f>
        <v>0</v>
      </c>
      <c r="AX101" s="56" t="n">
        <f aca="false">IF($B101&lt;=AX$2,IF($C101&gt;=AX$2,$D101,0),0)</f>
        <v>0</v>
      </c>
      <c r="AY101" s="56" t="n">
        <f aca="false">IF($B101&lt;=AY$2,IF($C101&gt;=AY$2,$D101,0),0)</f>
        <v>0</v>
      </c>
      <c r="AZ101" s="56" t="n">
        <f aca="false">IF($B101&lt;=AZ$2,IF($C101&gt;=AZ$2,$D101,0),0)</f>
        <v>0</v>
      </c>
      <c r="BA101" s="56" t="n">
        <f aca="false">IF($B101&lt;=BA$2,IF($C101&gt;=BA$2,$D101,0),0)</f>
        <v>0</v>
      </c>
      <c r="BB101" s="56" t="n">
        <f aca="false">IF($B101&lt;=BB$2,IF($C101&gt;=BB$2,$D101,0),0)</f>
        <v>0</v>
      </c>
      <c r="BC101" s="56" t="n">
        <f aca="false">IF($B101&lt;=BC$2,IF($C101&gt;=BC$2,$D101,0),0)</f>
        <v>0</v>
      </c>
      <c r="BD101" s="56" t="n">
        <f aca="false">IF($B101&lt;=BD$2,IF($C101&gt;=BD$2,$D101,0),0)</f>
        <v>0</v>
      </c>
      <c r="BE101" s="56" t="n">
        <f aca="false">IF($B101&lt;=BE$2,IF($C101&gt;=BE$2,$D101,0),0)</f>
        <v>0</v>
      </c>
      <c r="BF101" s="56" t="n">
        <f aca="false">IF($B101&lt;=BF$2,IF($C101&gt;=BF$2,$D101,0),0)</f>
        <v>0</v>
      </c>
      <c r="BG101" s="56" t="n">
        <f aca="false">IF($B101&lt;=BG$2,IF($C101&gt;=BG$2,$D101,0),0)</f>
        <v>0</v>
      </c>
      <c r="BH101" s="56" t="n">
        <f aca="false">IF($B101&lt;=BH$2,IF($C101&gt;=BH$2,$D101,0),0)</f>
        <v>0</v>
      </c>
      <c r="BI101" s="56" t="n">
        <f aca="false">IF($B101&lt;=BI$2,IF($C101&gt;=BI$2,$D101,0),0)</f>
        <v>0</v>
      </c>
      <c r="BJ101" s="56" t="n">
        <f aca="false">IF($B101&lt;=BJ$2,IF($C101&gt;=BJ$2,$D101,0),0)</f>
        <v>0</v>
      </c>
      <c r="BK101" s="56" t="n">
        <f aca="false">IF($B101&lt;=BK$2,IF($C101&gt;=BK$2,$D101,0),0)</f>
        <v>0</v>
      </c>
      <c r="BL101" s="56" t="n">
        <f aca="false">IF($B101&lt;=BL$2,IF($C101&gt;=BL$2,$D101,0),0)</f>
        <v>0</v>
      </c>
      <c r="BM101" s="56" t="n">
        <f aca="false">IF($B101&lt;=BM$2,IF($C101&gt;=BM$2,$D101,0),0)</f>
        <v>0</v>
      </c>
      <c r="BN101" s="56" t="n">
        <f aca="false">IF($B101&lt;=BN$2,IF($C101&gt;=BN$2,$D101,0),0)</f>
        <v>0</v>
      </c>
      <c r="BO101" s="56" t="n">
        <f aca="false">IF($B101&lt;=BO$2,IF($C101&gt;=BO$2,$D101,0),0)</f>
        <v>0</v>
      </c>
      <c r="BP101" s="56" t="n">
        <f aca="false">IF($B101&lt;=BP$2,IF($C101&gt;=BP$2,$D101,0),0)</f>
        <v>0</v>
      </c>
      <c r="BQ101" s="56" t="n">
        <f aca="false">IF($B101&lt;=BQ$2,IF($C101&gt;=BQ$2,$D101,0),0)</f>
        <v>0</v>
      </c>
      <c r="BR101" s="56" t="n">
        <f aca="false">IF($B101&lt;=BR$2,IF($C101&gt;=BR$2,$D101,0),0)</f>
        <v>0</v>
      </c>
      <c r="BS101" s="56" t="n">
        <f aca="false">IF($B101&lt;=BS$2,IF($C101&gt;=BS$2,$D101,0),0)</f>
        <v>0</v>
      </c>
      <c r="BT101" s="56" t="n">
        <f aca="false">IF($B101&lt;=BT$2,IF($C101&gt;=BT$2,$D101,0),0)</f>
        <v>0</v>
      </c>
      <c r="BU101" s="56" t="n">
        <f aca="false">IF($B101&lt;=BU$2,IF($C101&gt;=BU$2,$D101,0),0)</f>
        <v>0</v>
      </c>
      <c r="BV101" s="56" t="n">
        <f aca="false">IF($B101&lt;=BV$2,IF($C101&gt;=BV$2,$D101,0),0)</f>
        <v>0</v>
      </c>
    </row>
    <row r="102" customFormat="false" ht="12.75" hidden="false" customHeight="false" outlineLevel="0" collapsed="false">
      <c r="B102" s="51" t="n">
        <v>36800</v>
      </c>
      <c r="C102" s="51" t="n">
        <v>36800</v>
      </c>
      <c r="E102" s="53" t="n">
        <v>0.215</v>
      </c>
      <c r="F102" s="27" t="s">
        <v>142</v>
      </c>
      <c r="G102" s="27" t="s">
        <v>135</v>
      </c>
      <c r="H102" s="65" t="n">
        <f aca="false">((I102-E102)*SUM(L102:AV102)*10000)</f>
        <v>-0</v>
      </c>
      <c r="I102" s="53" t="n">
        <f aca="false">I101</f>
        <v>-0.72</v>
      </c>
      <c r="K102" s="27" t="str">
        <f aca="false">IF(I102=1,0,G102)</f>
        <v>west</v>
      </c>
      <c r="L102" s="56" t="n">
        <f aca="false">IF($B102&lt;=L$2,IF($C102&gt;=L$2,$D102,0),0)</f>
        <v>0</v>
      </c>
      <c r="M102" s="56" t="n">
        <f aca="false">IF($B102&lt;=M$2,IF($C102&gt;=M$2,$D102,0),0)</f>
        <v>0</v>
      </c>
      <c r="N102" s="56" t="n">
        <f aca="false">IF($B102&lt;=N$2,IF($C102&gt;=N$2,$D102,0),0)</f>
        <v>0</v>
      </c>
      <c r="O102" s="56" t="n">
        <f aca="false">IF($B102&lt;=O$2,IF($C102&gt;=O$2,$D102,0),0)</f>
        <v>0</v>
      </c>
      <c r="P102" s="56" t="n">
        <f aca="false">IF($B102&lt;=P$2,IF($C102&gt;=P$2,$D102,0),0)</f>
        <v>0</v>
      </c>
      <c r="Q102" s="56" t="n">
        <f aca="false">IF($B102&lt;=Q$2,IF($C102&gt;=Q$2,$D102,0),0)</f>
        <v>0</v>
      </c>
      <c r="R102" s="56" t="n">
        <f aca="false">IF($B102&lt;=R$2,IF($C102&gt;=R$2,$D102,0),0)</f>
        <v>0</v>
      </c>
      <c r="S102" s="56" t="n">
        <f aca="false">IF($B102&lt;=S$2,IF($C102&gt;=S$2,$D102,0),0)</f>
        <v>0</v>
      </c>
      <c r="T102" s="56" t="n">
        <f aca="false">IF($B102&lt;=T$2,IF($C102&gt;=T$2,$D102,0),0)</f>
        <v>0</v>
      </c>
      <c r="U102" s="56" t="n">
        <f aca="false">IF($B102&lt;=U$2,IF($C102&gt;=U$2,$D102,0),0)</f>
        <v>0</v>
      </c>
      <c r="V102" s="56" t="n">
        <f aca="false">IF($B102&lt;=V$2,IF($C102&gt;=V$2,$D102,0),0)</f>
        <v>0</v>
      </c>
      <c r="W102" s="56" t="n">
        <f aca="false">IF($B102&lt;=W$2,IF($C102&gt;=W$2,$D102,0),0)</f>
        <v>0</v>
      </c>
      <c r="X102" s="56" t="n">
        <f aca="false">IF($B102&lt;=X$2,IF($C102&gt;=X$2,$D102,0),0)</f>
        <v>0</v>
      </c>
      <c r="Y102" s="56" t="n">
        <f aca="false">IF($B102&lt;=Y$2,IF($C102&gt;=Y$2,$D102,0),0)</f>
        <v>0</v>
      </c>
      <c r="Z102" s="56" t="n">
        <f aca="false">IF($B102&lt;=Z$2,IF($C102&gt;=Z$2,$D102,0),0)</f>
        <v>0</v>
      </c>
      <c r="AA102" s="56" t="n">
        <f aca="false">IF($B102&lt;=AA$2,IF($C102&gt;=AA$2,$D102,0),0)</f>
        <v>0</v>
      </c>
      <c r="AB102" s="56" t="n">
        <f aca="false">IF($B102&lt;=AB$2,IF($C102&gt;=AB$2,$D102,0),0)</f>
        <v>0</v>
      </c>
      <c r="AC102" s="56" t="n">
        <f aca="false">IF($B102&lt;=AC$2,IF($C102&gt;=AC$2,$D102,0),0)</f>
        <v>0</v>
      </c>
      <c r="AD102" s="56" t="n">
        <f aca="false">IF($B102&lt;=AD$2,IF($C102&gt;=AD$2,$D102,0),0)</f>
        <v>0</v>
      </c>
      <c r="AE102" s="56" t="n">
        <f aca="false">IF($B102&lt;=AE$2,IF($C102&gt;=AE$2,$D102,0),0)</f>
        <v>0</v>
      </c>
      <c r="AF102" s="56" t="n">
        <f aca="false">IF($B102&lt;=AF$2,IF($C102&gt;=AF$2,$D102,0),0)</f>
        <v>0</v>
      </c>
      <c r="AG102" s="56" t="n">
        <f aca="false">IF($B102&lt;=AG$2,IF($C102&gt;=AG$2,$D102,0),0)</f>
        <v>0</v>
      </c>
      <c r="AH102" s="56" t="n">
        <f aca="false">IF($B102&lt;=AH$2,IF($C102&gt;=AH$2,$D102,0),0)</f>
        <v>0</v>
      </c>
      <c r="AI102" s="56" t="n">
        <f aca="false">IF($B102&lt;=AI$2,IF($C102&gt;=AI$2,$D102,0),0)</f>
        <v>0</v>
      </c>
      <c r="AJ102" s="56" t="n">
        <f aca="false">IF($B102&lt;=AJ$2,IF($C102&gt;=AJ$2,$D102,0),0)</f>
        <v>0</v>
      </c>
      <c r="AK102" s="56" t="n">
        <f aca="false">IF($B102&lt;=AK$2,IF($C102&gt;=AK$2,$D102,0),0)</f>
        <v>0</v>
      </c>
      <c r="AL102" s="56" t="n">
        <f aca="false">IF($B102&lt;=AL$2,IF($C102&gt;=AL$2,$D102,0),0)</f>
        <v>0</v>
      </c>
      <c r="AM102" s="56" t="n">
        <f aca="false">IF($B102&lt;=AM$2,IF($C102&gt;=AM$2,$D102,0),0)</f>
        <v>0</v>
      </c>
      <c r="AN102" s="56" t="n">
        <f aca="false">IF($B102&lt;=AN$2,IF($C102&gt;=AN$2,$D102,0),0)</f>
        <v>0</v>
      </c>
      <c r="AO102" s="56" t="n">
        <f aca="false">IF($B102&lt;=AO$2,IF($C102&gt;=AO$2,$D102,0),0)</f>
        <v>0</v>
      </c>
      <c r="AP102" s="56" t="n">
        <f aca="false">IF($B102&lt;=AP$2,IF($C102&gt;=AP$2,$D102,0),0)</f>
        <v>0</v>
      </c>
      <c r="AQ102" s="56" t="n">
        <f aca="false">IF($B102&lt;=AQ$2,IF($C102&gt;=AQ$2,$D102,0),0)</f>
        <v>0</v>
      </c>
      <c r="AR102" s="56" t="n">
        <f aca="false">IF($B102&lt;=AR$2,IF($C102&gt;=AR$2,$D102,0),0)</f>
        <v>0</v>
      </c>
      <c r="AS102" s="56" t="n">
        <f aca="false">IF($B102&lt;=AS$2,IF($C102&gt;=AS$2,$D102,0),0)</f>
        <v>0</v>
      </c>
      <c r="AT102" s="56" t="n">
        <f aca="false">IF($B102&lt;=AT$2,IF($C102&gt;=AT$2,$D102,0),0)</f>
        <v>0</v>
      </c>
      <c r="AU102" s="56" t="n">
        <f aca="false">IF($B102&lt;=AU$2,IF($C102&gt;=AU$2,$D102,0),0)</f>
        <v>0</v>
      </c>
      <c r="AV102" s="56" t="n">
        <f aca="false">IF($B102&lt;=AV$2,IF($C102&gt;=AV$2,$D102,0),0)</f>
        <v>0</v>
      </c>
      <c r="AW102" s="56" t="n">
        <f aca="false">IF($B102&lt;=AW$2,IF($C102&gt;=AW$2,$D102,0),0)</f>
        <v>0</v>
      </c>
      <c r="AX102" s="56" t="n">
        <f aca="false">IF($B102&lt;=AX$2,IF($C102&gt;=AX$2,$D102,0),0)</f>
        <v>0</v>
      </c>
      <c r="AY102" s="56" t="n">
        <f aca="false">IF($B102&lt;=AY$2,IF($C102&gt;=AY$2,$D102,0),0)</f>
        <v>0</v>
      </c>
      <c r="AZ102" s="56" t="n">
        <f aca="false">IF($B102&lt;=AZ$2,IF($C102&gt;=AZ$2,$D102,0),0)</f>
        <v>0</v>
      </c>
      <c r="BA102" s="56" t="n">
        <f aca="false">IF($B102&lt;=BA$2,IF($C102&gt;=BA$2,$D102,0),0)</f>
        <v>0</v>
      </c>
      <c r="BB102" s="56" t="n">
        <f aca="false">IF($B102&lt;=BB$2,IF($C102&gt;=BB$2,$D102,0),0)</f>
        <v>0</v>
      </c>
      <c r="BC102" s="56" t="n">
        <f aca="false">IF($B102&lt;=BC$2,IF($C102&gt;=BC$2,$D102,0),0)</f>
        <v>0</v>
      </c>
      <c r="BD102" s="56" t="n">
        <f aca="false">IF($B102&lt;=BD$2,IF($C102&gt;=BD$2,$D102,0),0)</f>
        <v>0</v>
      </c>
      <c r="BE102" s="56" t="n">
        <f aca="false">IF($B102&lt;=BE$2,IF($C102&gt;=BE$2,$D102,0),0)</f>
        <v>0</v>
      </c>
      <c r="BF102" s="56" t="n">
        <f aca="false">IF($B102&lt;=BF$2,IF($C102&gt;=BF$2,$D102,0),0)</f>
        <v>0</v>
      </c>
      <c r="BG102" s="56" t="n">
        <f aca="false">IF($B102&lt;=BG$2,IF($C102&gt;=BG$2,$D102,0),0)</f>
        <v>0</v>
      </c>
      <c r="BH102" s="56" t="n">
        <f aca="false">IF($B102&lt;=BH$2,IF($C102&gt;=BH$2,$D102,0),0)</f>
        <v>0</v>
      </c>
      <c r="BI102" s="56" t="n">
        <f aca="false">IF($B102&lt;=BI$2,IF($C102&gt;=BI$2,$D102,0),0)</f>
        <v>0</v>
      </c>
      <c r="BJ102" s="56" t="n">
        <f aca="false">IF($B102&lt;=BJ$2,IF($C102&gt;=BJ$2,$D102,0),0)</f>
        <v>0</v>
      </c>
      <c r="BK102" s="56" t="n">
        <f aca="false">IF($B102&lt;=BK$2,IF($C102&gt;=BK$2,$D102,0),0)</f>
        <v>0</v>
      </c>
      <c r="BL102" s="56" t="n">
        <f aca="false">IF($B102&lt;=BL$2,IF($C102&gt;=BL$2,$D102,0),0)</f>
        <v>0</v>
      </c>
      <c r="BM102" s="56" t="n">
        <f aca="false">IF($B102&lt;=BM$2,IF($C102&gt;=BM$2,$D102,0),0)</f>
        <v>0</v>
      </c>
      <c r="BN102" s="56" t="n">
        <f aca="false">IF($B102&lt;=BN$2,IF($C102&gt;=BN$2,$D102,0),0)</f>
        <v>0</v>
      </c>
      <c r="BO102" s="56" t="n">
        <f aca="false">IF($B102&lt;=BO$2,IF($C102&gt;=BO$2,$D102,0),0)</f>
        <v>0</v>
      </c>
      <c r="BP102" s="56" t="n">
        <f aca="false">IF($B102&lt;=BP$2,IF($C102&gt;=BP$2,$D102,0),0)</f>
        <v>0</v>
      </c>
      <c r="BQ102" s="56" t="n">
        <f aca="false">IF($B102&lt;=BQ$2,IF($C102&gt;=BQ$2,$D102,0),0)</f>
        <v>0</v>
      </c>
      <c r="BR102" s="56" t="n">
        <f aca="false">IF($B102&lt;=BR$2,IF($C102&gt;=BR$2,$D102,0),0)</f>
        <v>0</v>
      </c>
      <c r="BS102" s="56" t="n">
        <f aca="false">IF($B102&lt;=BS$2,IF($C102&gt;=BS$2,$D102,0),0)</f>
        <v>0</v>
      </c>
      <c r="BT102" s="56" t="n">
        <f aca="false">IF($B102&lt;=BT$2,IF($C102&gt;=BT$2,$D102,0),0)</f>
        <v>0</v>
      </c>
      <c r="BU102" s="56" t="n">
        <f aca="false">IF($B102&lt;=BU$2,IF($C102&gt;=BU$2,$D102,0),0)</f>
        <v>0</v>
      </c>
      <c r="BV102" s="56" t="n">
        <f aca="false">IF($B102&lt;=BV$2,IF($C102&gt;=BV$2,$D102,0),0)</f>
        <v>0</v>
      </c>
    </row>
    <row r="103" customFormat="false" ht="12.75" hidden="false" customHeight="false" outlineLevel="0" collapsed="false">
      <c r="B103" s="51" t="n">
        <v>36831</v>
      </c>
      <c r="C103" s="51" t="n">
        <v>36951</v>
      </c>
      <c r="E103" s="53" t="n">
        <v>-0.3175</v>
      </c>
      <c r="F103" s="27" t="s">
        <v>136</v>
      </c>
      <c r="G103" s="27" t="s">
        <v>135</v>
      </c>
      <c r="H103" s="65" t="n">
        <f aca="false">((I103-E103)*SUM(L103:AV103)*10000)</f>
        <v>-0</v>
      </c>
      <c r="I103" s="53" t="n">
        <f aca="false">I102</f>
        <v>-0.72</v>
      </c>
      <c r="K103" s="27" t="str">
        <f aca="false">IF(I103=1,0,G103)</f>
        <v>west</v>
      </c>
      <c r="L103" s="56" t="n">
        <f aca="false">IF($B103&lt;=L$2,IF($C103&gt;=L$2,$D103,0),0)</f>
        <v>0</v>
      </c>
      <c r="M103" s="56" t="n">
        <f aca="false">IF($B103&lt;=M$2,IF($C103&gt;=M$2,$D103,0),0)</f>
        <v>0</v>
      </c>
      <c r="N103" s="56" t="n">
        <f aca="false">IF($B103&lt;=N$2,IF($C103&gt;=N$2,$D103,0),0)</f>
        <v>0</v>
      </c>
      <c r="O103" s="56" t="n">
        <f aca="false">IF($B103&lt;=O$2,IF($C103&gt;=O$2,$D103,0),0)</f>
        <v>0</v>
      </c>
      <c r="P103" s="56" t="n">
        <f aca="false">IF($B103&lt;=P$2,IF($C103&gt;=P$2,$D103,0),0)</f>
        <v>0</v>
      </c>
      <c r="Q103" s="56" t="n">
        <f aca="false">IF($B103&lt;=Q$2,IF($C103&gt;=Q$2,$D103,0),0)</f>
        <v>0</v>
      </c>
      <c r="R103" s="56" t="n">
        <f aca="false">IF($B103&lt;=R$2,IF($C103&gt;=R$2,$D103,0),0)</f>
        <v>0</v>
      </c>
      <c r="S103" s="56" t="n">
        <f aca="false">IF($B103&lt;=S$2,IF($C103&gt;=S$2,$D103,0),0)</f>
        <v>0</v>
      </c>
      <c r="T103" s="56" t="n">
        <f aca="false">IF($B103&lt;=T$2,IF($C103&gt;=T$2,$D103,0),0)</f>
        <v>0</v>
      </c>
      <c r="U103" s="56" t="n">
        <f aca="false">IF($B103&lt;=U$2,IF($C103&gt;=U$2,$D103,0),0)</f>
        <v>0</v>
      </c>
      <c r="V103" s="56" t="n">
        <f aca="false">IF($B103&lt;=V$2,IF($C103&gt;=V$2,$D103,0),0)</f>
        <v>0</v>
      </c>
      <c r="W103" s="56" t="n">
        <f aca="false">IF($B103&lt;=W$2,IF($C103&gt;=W$2,$D103,0),0)</f>
        <v>0</v>
      </c>
      <c r="X103" s="56" t="n">
        <f aca="false">IF($B103&lt;=X$2,IF($C103&gt;=X$2,$D103,0),0)</f>
        <v>0</v>
      </c>
      <c r="Y103" s="56" t="n">
        <f aca="false">IF($B103&lt;=Y$2,IF($C103&gt;=Y$2,$D103,0),0)</f>
        <v>0</v>
      </c>
      <c r="Z103" s="56" t="n">
        <f aca="false">IF($B103&lt;=Z$2,IF($C103&gt;=Z$2,$D103,0),0)</f>
        <v>0</v>
      </c>
      <c r="AA103" s="56" t="n">
        <f aca="false">IF($B103&lt;=AA$2,IF($C103&gt;=AA$2,$D103,0),0)</f>
        <v>0</v>
      </c>
      <c r="AB103" s="56" t="n">
        <f aca="false">IF($B103&lt;=AB$2,IF($C103&gt;=AB$2,$D103,0),0)</f>
        <v>0</v>
      </c>
      <c r="AC103" s="56" t="n">
        <f aca="false">IF($B103&lt;=AC$2,IF($C103&gt;=AC$2,$D103,0),0)</f>
        <v>0</v>
      </c>
      <c r="AD103" s="56" t="n">
        <f aca="false">IF($B103&lt;=AD$2,IF($C103&gt;=AD$2,$D103,0),0)</f>
        <v>0</v>
      </c>
      <c r="AE103" s="56" t="n">
        <f aca="false">IF($B103&lt;=AE$2,IF($C103&gt;=AE$2,$D103,0),0)</f>
        <v>0</v>
      </c>
      <c r="AF103" s="56" t="n">
        <f aca="false">IF($B103&lt;=AF$2,IF($C103&gt;=AF$2,$D103,0),0)</f>
        <v>0</v>
      </c>
      <c r="AG103" s="56" t="n">
        <f aca="false">IF($B103&lt;=AG$2,IF($C103&gt;=AG$2,$D103,0),0)</f>
        <v>0</v>
      </c>
      <c r="AH103" s="56" t="n">
        <f aca="false">IF($B103&lt;=AH$2,IF($C103&gt;=AH$2,$D103,0),0)</f>
        <v>0</v>
      </c>
      <c r="AI103" s="56" t="n">
        <f aca="false">IF($B103&lt;=AI$2,IF($C103&gt;=AI$2,$D103,0),0)</f>
        <v>0</v>
      </c>
      <c r="AJ103" s="56" t="n">
        <f aca="false">IF($B103&lt;=AJ$2,IF($C103&gt;=AJ$2,$D103,0),0)</f>
        <v>0</v>
      </c>
      <c r="AK103" s="56" t="n">
        <f aca="false">IF($B103&lt;=AK$2,IF($C103&gt;=AK$2,$D103,0),0)</f>
        <v>0</v>
      </c>
      <c r="AL103" s="56" t="n">
        <f aca="false">IF($B103&lt;=AL$2,IF($C103&gt;=AL$2,$D103,0),0)</f>
        <v>0</v>
      </c>
      <c r="AM103" s="56" t="n">
        <f aca="false">IF($B103&lt;=AM$2,IF($C103&gt;=AM$2,$D103,0),0)</f>
        <v>0</v>
      </c>
      <c r="AN103" s="56" t="n">
        <f aca="false">IF($B103&lt;=AN$2,IF($C103&gt;=AN$2,$D103,0),0)</f>
        <v>0</v>
      </c>
      <c r="AO103" s="56" t="n">
        <f aca="false">IF($B103&lt;=AO$2,IF($C103&gt;=AO$2,$D103,0),0)</f>
        <v>0</v>
      </c>
      <c r="AP103" s="56" t="n">
        <f aca="false">IF($B103&lt;=AP$2,IF($C103&gt;=AP$2,$D103,0),0)</f>
        <v>0</v>
      </c>
      <c r="AQ103" s="56" t="n">
        <f aca="false">IF($B103&lt;=AQ$2,IF($C103&gt;=AQ$2,$D103,0),0)</f>
        <v>0</v>
      </c>
      <c r="AR103" s="56" t="n">
        <f aca="false">IF($B103&lt;=AR$2,IF($C103&gt;=AR$2,$D103,0),0)</f>
        <v>0</v>
      </c>
      <c r="AS103" s="56" t="n">
        <f aca="false">IF($B103&lt;=AS$2,IF($C103&gt;=AS$2,$D103,0),0)</f>
        <v>0</v>
      </c>
      <c r="AT103" s="56" t="n">
        <f aca="false">IF($B103&lt;=AT$2,IF($C103&gt;=AT$2,$D103,0),0)</f>
        <v>0</v>
      </c>
      <c r="AU103" s="56" t="n">
        <f aca="false">IF($B103&lt;=AU$2,IF($C103&gt;=AU$2,$D103,0),0)</f>
        <v>0</v>
      </c>
      <c r="AV103" s="56" t="n">
        <f aca="false">IF($B103&lt;=AV$2,IF($C103&gt;=AV$2,$D103,0),0)</f>
        <v>0</v>
      </c>
      <c r="AW103" s="56" t="n">
        <f aca="false">IF($B103&lt;=AW$2,IF($C103&gt;=AW$2,$D103,0),0)</f>
        <v>0</v>
      </c>
      <c r="AX103" s="56" t="n">
        <f aca="false">IF($B103&lt;=AX$2,IF($C103&gt;=AX$2,$D103,0),0)</f>
        <v>0</v>
      </c>
      <c r="AY103" s="56" t="n">
        <f aca="false">IF($B103&lt;=AY$2,IF($C103&gt;=AY$2,$D103,0),0)</f>
        <v>0</v>
      </c>
      <c r="AZ103" s="56" t="n">
        <f aca="false">IF($B103&lt;=AZ$2,IF($C103&gt;=AZ$2,$D103,0),0)</f>
        <v>0</v>
      </c>
      <c r="BA103" s="56" t="n">
        <f aca="false">IF($B103&lt;=BA$2,IF($C103&gt;=BA$2,$D103,0),0)</f>
        <v>0</v>
      </c>
      <c r="BB103" s="56" t="n">
        <f aca="false">IF($B103&lt;=BB$2,IF($C103&gt;=BB$2,$D103,0),0)</f>
        <v>0</v>
      </c>
      <c r="BC103" s="56" t="n">
        <f aca="false">IF($B103&lt;=BC$2,IF($C103&gt;=BC$2,$D103,0),0)</f>
        <v>0</v>
      </c>
      <c r="BD103" s="56" t="n">
        <f aca="false">IF($B103&lt;=BD$2,IF($C103&gt;=BD$2,$D103,0),0)</f>
        <v>0</v>
      </c>
      <c r="BE103" s="56" t="n">
        <f aca="false">IF($B103&lt;=BE$2,IF($C103&gt;=BE$2,$D103,0),0)</f>
        <v>0</v>
      </c>
      <c r="BF103" s="56" t="n">
        <f aca="false">IF($B103&lt;=BF$2,IF($C103&gt;=BF$2,$D103,0),0)</f>
        <v>0</v>
      </c>
      <c r="BG103" s="56" t="n">
        <f aca="false">IF($B103&lt;=BG$2,IF($C103&gt;=BG$2,$D103,0),0)</f>
        <v>0</v>
      </c>
      <c r="BH103" s="56" t="n">
        <f aca="false">IF($B103&lt;=BH$2,IF($C103&gt;=BH$2,$D103,0),0)</f>
        <v>0</v>
      </c>
      <c r="BI103" s="56" t="n">
        <f aca="false">IF($B103&lt;=BI$2,IF($C103&gt;=BI$2,$D103,0),0)</f>
        <v>0</v>
      </c>
      <c r="BJ103" s="56" t="n">
        <f aca="false">IF($B103&lt;=BJ$2,IF($C103&gt;=BJ$2,$D103,0),0)</f>
        <v>0</v>
      </c>
      <c r="BK103" s="56" t="n">
        <f aca="false">IF($B103&lt;=BK$2,IF($C103&gt;=BK$2,$D103,0),0)</f>
        <v>0</v>
      </c>
      <c r="BL103" s="56" t="n">
        <f aca="false">IF($B103&lt;=BL$2,IF($C103&gt;=BL$2,$D103,0),0)</f>
        <v>0</v>
      </c>
      <c r="BM103" s="56" t="n">
        <f aca="false">IF($B103&lt;=BM$2,IF($C103&gt;=BM$2,$D103,0),0)</f>
        <v>0</v>
      </c>
      <c r="BN103" s="56" t="n">
        <f aca="false">IF($B103&lt;=BN$2,IF($C103&gt;=BN$2,$D103,0),0)</f>
        <v>0</v>
      </c>
      <c r="BO103" s="56" t="n">
        <f aca="false">IF($B103&lt;=BO$2,IF($C103&gt;=BO$2,$D103,0),0)</f>
        <v>0</v>
      </c>
      <c r="BP103" s="56" t="n">
        <f aca="false">IF($B103&lt;=BP$2,IF($C103&gt;=BP$2,$D103,0),0)</f>
        <v>0</v>
      </c>
      <c r="BQ103" s="56" t="n">
        <f aca="false">IF($B103&lt;=BQ$2,IF($C103&gt;=BQ$2,$D103,0),0)</f>
        <v>0</v>
      </c>
      <c r="BR103" s="56" t="n">
        <f aca="false">IF($B103&lt;=BR$2,IF($C103&gt;=BR$2,$D103,0),0)</f>
        <v>0</v>
      </c>
      <c r="BS103" s="56" t="n">
        <f aca="false">IF($B103&lt;=BS$2,IF($C103&gt;=BS$2,$D103,0),0)</f>
        <v>0</v>
      </c>
      <c r="BT103" s="56" t="n">
        <f aca="false">IF($B103&lt;=BT$2,IF($C103&gt;=BT$2,$D103,0),0)</f>
        <v>0</v>
      </c>
      <c r="BU103" s="56" t="n">
        <f aca="false">IF($B103&lt;=BU$2,IF($C103&gt;=BU$2,$D103,0),0)</f>
        <v>0</v>
      </c>
      <c r="BV103" s="56" t="n">
        <f aca="false">IF($B103&lt;=BV$2,IF($C103&gt;=BV$2,$D103,0),0)</f>
        <v>0</v>
      </c>
    </row>
    <row r="104" customFormat="false" ht="12.75" hidden="false" customHeight="false" outlineLevel="0" collapsed="false">
      <c r="B104" s="51" t="n">
        <v>36831</v>
      </c>
      <c r="C104" s="51" t="n">
        <v>36951</v>
      </c>
      <c r="E104" s="53" t="n">
        <v>-0.335</v>
      </c>
      <c r="F104" s="27" t="s">
        <v>136</v>
      </c>
      <c r="G104" s="27" t="s">
        <v>135</v>
      </c>
      <c r="H104" s="65" t="n">
        <f aca="false">((I104-E104)*SUM(L104:AV104)*10000)</f>
        <v>-0</v>
      </c>
      <c r="I104" s="53" t="n">
        <f aca="false">I103</f>
        <v>-0.72</v>
      </c>
      <c r="K104" s="27" t="str">
        <f aca="false">IF(I104=1,0,G104)</f>
        <v>west</v>
      </c>
      <c r="L104" s="56" t="n">
        <f aca="false">IF($B104&lt;=L$2,IF($C104&gt;=L$2,$D104,0),0)</f>
        <v>0</v>
      </c>
      <c r="M104" s="56" t="n">
        <f aca="false">IF($B104&lt;=M$2,IF($C104&gt;=M$2,$D104,0),0)</f>
        <v>0</v>
      </c>
      <c r="N104" s="56" t="n">
        <f aca="false">IF($B104&lt;=N$2,IF($C104&gt;=N$2,$D104,0),0)</f>
        <v>0</v>
      </c>
      <c r="O104" s="56" t="n">
        <f aca="false">IF($B104&lt;=O$2,IF($C104&gt;=O$2,$D104,0),0)</f>
        <v>0</v>
      </c>
      <c r="P104" s="56" t="n">
        <f aca="false">IF($B104&lt;=P$2,IF($C104&gt;=P$2,$D104,0),0)</f>
        <v>0</v>
      </c>
      <c r="Q104" s="56" t="n">
        <f aca="false">IF($B104&lt;=Q$2,IF($C104&gt;=Q$2,$D104,0),0)</f>
        <v>0</v>
      </c>
      <c r="R104" s="56" t="n">
        <f aca="false">IF($B104&lt;=R$2,IF($C104&gt;=R$2,$D104,0),0)</f>
        <v>0</v>
      </c>
      <c r="S104" s="56" t="n">
        <f aca="false">IF($B104&lt;=S$2,IF($C104&gt;=S$2,$D104,0),0)</f>
        <v>0</v>
      </c>
      <c r="T104" s="56" t="n">
        <f aca="false">IF($B104&lt;=T$2,IF($C104&gt;=T$2,$D104,0),0)</f>
        <v>0</v>
      </c>
      <c r="U104" s="56" t="n">
        <f aca="false">IF($B104&lt;=U$2,IF($C104&gt;=U$2,$D104,0),0)</f>
        <v>0</v>
      </c>
      <c r="V104" s="56" t="n">
        <f aca="false">IF($B104&lt;=V$2,IF($C104&gt;=V$2,$D104,0),0)</f>
        <v>0</v>
      </c>
      <c r="W104" s="56" t="n">
        <f aca="false">IF($B104&lt;=W$2,IF($C104&gt;=W$2,$D104,0),0)</f>
        <v>0</v>
      </c>
      <c r="X104" s="56" t="n">
        <f aca="false">IF($B104&lt;=X$2,IF($C104&gt;=X$2,$D104,0),0)</f>
        <v>0</v>
      </c>
      <c r="Y104" s="56" t="n">
        <f aca="false">IF($B104&lt;=Y$2,IF($C104&gt;=Y$2,$D104,0),0)</f>
        <v>0</v>
      </c>
      <c r="Z104" s="56" t="n">
        <f aca="false">IF($B104&lt;=Z$2,IF($C104&gt;=Z$2,$D104,0),0)</f>
        <v>0</v>
      </c>
      <c r="AA104" s="56" t="n">
        <f aca="false">IF($B104&lt;=AA$2,IF($C104&gt;=AA$2,$D104,0),0)</f>
        <v>0</v>
      </c>
      <c r="AB104" s="56" t="n">
        <f aca="false">IF($B104&lt;=AB$2,IF($C104&gt;=AB$2,$D104,0),0)</f>
        <v>0</v>
      </c>
      <c r="AC104" s="56" t="n">
        <f aca="false">IF($B104&lt;=AC$2,IF($C104&gt;=AC$2,$D104,0),0)</f>
        <v>0</v>
      </c>
      <c r="AD104" s="56" t="n">
        <f aca="false">IF($B104&lt;=AD$2,IF($C104&gt;=AD$2,$D104,0),0)</f>
        <v>0</v>
      </c>
      <c r="AE104" s="56" t="n">
        <f aca="false">IF($B104&lt;=AE$2,IF($C104&gt;=AE$2,$D104,0),0)</f>
        <v>0</v>
      </c>
      <c r="AF104" s="56" t="n">
        <f aca="false">IF($B104&lt;=AF$2,IF($C104&gt;=AF$2,$D104,0),0)</f>
        <v>0</v>
      </c>
      <c r="AG104" s="56" t="n">
        <f aca="false">IF($B104&lt;=AG$2,IF($C104&gt;=AG$2,$D104,0),0)</f>
        <v>0</v>
      </c>
      <c r="AH104" s="56" t="n">
        <f aca="false">IF($B104&lt;=AH$2,IF($C104&gt;=AH$2,$D104,0),0)</f>
        <v>0</v>
      </c>
      <c r="AI104" s="56" t="n">
        <f aca="false">IF($B104&lt;=AI$2,IF($C104&gt;=AI$2,$D104,0),0)</f>
        <v>0</v>
      </c>
      <c r="AJ104" s="56" t="n">
        <f aca="false">IF($B104&lt;=AJ$2,IF($C104&gt;=AJ$2,$D104,0),0)</f>
        <v>0</v>
      </c>
      <c r="AK104" s="56" t="n">
        <f aca="false">IF($B104&lt;=AK$2,IF($C104&gt;=AK$2,$D104,0),0)</f>
        <v>0</v>
      </c>
      <c r="AL104" s="56" t="n">
        <f aca="false">IF($B104&lt;=AL$2,IF($C104&gt;=AL$2,$D104,0),0)</f>
        <v>0</v>
      </c>
      <c r="AM104" s="56" t="n">
        <f aca="false">IF($B104&lt;=AM$2,IF($C104&gt;=AM$2,$D104,0),0)</f>
        <v>0</v>
      </c>
      <c r="AN104" s="56" t="n">
        <f aca="false">IF($B104&lt;=AN$2,IF($C104&gt;=AN$2,$D104,0),0)</f>
        <v>0</v>
      </c>
      <c r="AO104" s="56" t="n">
        <f aca="false">IF($B104&lt;=AO$2,IF($C104&gt;=AO$2,$D104,0),0)</f>
        <v>0</v>
      </c>
      <c r="AP104" s="56" t="n">
        <f aca="false">IF($B104&lt;=AP$2,IF($C104&gt;=AP$2,$D104,0),0)</f>
        <v>0</v>
      </c>
      <c r="AQ104" s="56" t="n">
        <f aca="false">IF($B104&lt;=AQ$2,IF($C104&gt;=AQ$2,$D104,0),0)</f>
        <v>0</v>
      </c>
      <c r="AR104" s="56" t="n">
        <f aca="false">IF($B104&lt;=AR$2,IF($C104&gt;=AR$2,$D104,0),0)</f>
        <v>0</v>
      </c>
      <c r="AS104" s="56" t="n">
        <f aca="false">IF($B104&lt;=AS$2,IF($C104&gt;=AS$2,$D104,0),0)</f>
        <v>0</v>
      </c>
      <c r="AT104" s="56" t="n">
        <f aca="false">IF($B104&lt;=AT$2,IF($C104&gt;=AT$2,$D104,0),0)</f>
        <v>0</v>
      </c>
      <c r="AU104" s="56" t="n">
        <f aca="false">IF($B104&lt;=AU$2,IF($C104&gt;=AU$2,$D104,0),0)</f>
        <v>0</v>
      </c>
      <c r="AV104" s="56" t="n">
        <f aca="false">IF($B104&lt;=AV$2,IF($C104&gt;=AV$2,$D104,0),0)</f>
        <v>0</v>
      </c>
      <c r="AW104" s="56" t="n">
        <f aca="false">IF($B104&lt;=AW$2,IF($C104&gt;=AW$2,$D104,0),0)</f>
        <v>0</v>
      </c>
      <c r="AX104" s="56" t="n">
        <f aca="false">IF($B104&lt;=AX$2,IF($C104&gt;=AX$2,$D104,0),0)</f>
        <v>0</v>
      </c>
      <c r="AY104" s="56" t="n">
        <f aca="false">IF($B104&lt;=AY$2,IF($C104&gt;=AY$2,$D104,0),0)</f>
        <v>0</v>
      </c>
      <c r="AZ104" s="56" t="n">
        <f aca="false">IF($B104&lt;=AZ$2,IF($C104&gt;=AZ$2,$D104,0),0)</f>
        <v>0</v>
      </c>
      <c r="BA104" s="56" t="n">
        <f aca="false">IF($B104&lt;=BA$2,IF($C104&gt;=BA$2,$D104,0),0)</f>
        <v>0</v>
      </c>
      <c r="BB104" s="56" t="n">
        <f aca="false">IF($B104&lt;=BB$2,IF($C104&gt;=BB$2,$D104,0),0)</f>
        <v>0</v>
      </c>
      <c r="BC104" s="56" t="n">
        <f aca="false">IF($B104&lt;=BC$2,IF($C104&gt;=BC$2,$D104,0),0)</f>
        <v>0</v>
      </c>
      <c r="BD104" s="56" t="n">
        <f aca="false">IF($B104&lt;=BD$2,IF($C104&gt;=BD$2,$D104,0),0)</f>
        <v>0</v>
      </c>
      <c r="BE104" s="56" t="n">
        <f aca="false">IF($B104&lt;=BE$2,IF($C104&gt;=BE$2,$D104,0),0)</f>
        <v>0</v>
      </c>
      <c r="BF104" s="56" t="n">
        <f aca="false">IF($B104&lt;=BF$2,IF($C104&gt;=BF$2,$D104,0),0)</f>
        <v>0</v>
      </c>
      <c r="BG104" s="56" t="n">
        <f aca="false">IF($B104&lt;=BG$2,IF($C104&gt;=BG$2,$D104,0),0)</f>
        <v>0</v>
      </c>
      <c r="BH104" s="56" t="n">
        <f aca="false">IF($B104&lt;=BH$2,IF($C104&gt;=BH$2,$D104,0),0)</f>
        <v>0</v>
      </c>
      <c r="BI104" s="56" t="n">
        <f aca="false">IF($B104&lt;=BI$2,IF($C104&gt;=BI$2,$D104,0),0)</f>
        <v>0</v>
      </c>
      <c r="BJ104" s="56" t="n">
        <f aca="false">IF($B104&lt;=BJ$2,IF($C104&gt;=BJ$2,$D104,0),0)</f>
        <v>0</v>
      </c>
      <c r="BK104" s="56" t="n">
        <f aca="false">IF($B104&lt;=BK$2,IF($C104&gt;=BK$2,$D104,0),0)</f>
        <v>0</v>
      </c>
      <c r="BL104" s="56" t="n">
        <f aca="false">IF($B104&lt;=BL$2,IF($C104&gt;=BL$2,$D104,0),0)</f>
        <v>0</v>
      </c>
      <c r="BM104" s="56" t="n">
        <f aca="false">IF($B104&lt;=BM$2,IF($C104&gt;=BM$2,$D104,0),0)</f>
        <v>0</v>
      </c>
      <c r="BN104" s="56" t="n">
        <f aca="false">IF($B104&lt;=BN$2,IF($C104&gt;=BN$2,$D104,0),0)</f>
        <v>0</v>
      </c>
      <c r="BO104" s="56" t="n">
        <f aca="false">IF($B104&lt;=BO$2,IF($C104&gt;=BO$2,$D104,0),0)</f>
        <v>0</v>
      </c>
      <c r="BP104" s="56" t="n">
        <f aca="false">IF($B104&lt;=BP$2,IF($C104&gt;=BP$2,$D104,0),0)</f>
        <v>0</v>
      </c>
      <c r="BQ104" s="56" t="n">
        <f aca="false">IF($B104&lt;=BQ$2,IF($C104&gt;=BQ$2,$D104,0),0)</f>
        <v>0</v>
      </c>
      <c r="BR104" s="56" t="n">
        <f aca="false">IF($B104&lt;=BR$2,IF($C104&gt;=BR$2,$D104,0),0)</f>
        <v>0</v>
      </c>
      <c r="BS104" s="56" t="n">
        <f aca="false">IF($B104&lt;=BS$2,IF($C104&gt;=BS$2,$D104,0),0)</f>
        <v>0</v>
      </c>
      <c r="BT104" s="56" t="n">
        <f aca="false">IF($B104&lt;=BT$2,IF($C104&gt;=BT$2,$D104,0),0)</f>
        <v>0</v>
      </c>
      <c r="BU104" s="56" t="n">
        <f aca="false">IF($B104&lt;=BU$2,IF($C104&gt;=BU$2,$D104,0),0)</f>
        <v>0</v>
      </c>
      <c r="BV104" s="56" t="n">
        <f aca="false">IF($B104&lt;=BV$2,IF($C104&gt;=BV$2,$D104,0),0)</f>
        <v>0</v>
      </c>
    </row>
    <row r="105" customFormat="false" ht="12.75" hidden="false" customHeight="false" outlineLevel="0" collapsed="false">
      <c r="B105" s="51" t="n">
        <v>36831</v>
      </c>
      <c r="C105" s="51" t="n">
        <v>36951</v>
      </c>
      <c r="E105" s="53" t="n">
        <v>-0.34</v>
      </c>
      <c r="F105" s="27" t="s">
        <v>136</v>
      </c>
      <c r="G105" s="27" t="s">
        <v>135</v>
      </c>
      <c r="H105" s="65" t="n">
        <f aca="false">((I105-E105)*SUM(L105:AV105)*10000)</f>
        <v>-0</v>
      </c>
      <c r="I105" s="53" t="n">
        <f aca="false">I104</f>
        <v>-0.72</v>
      </c>
      <c r="K105" s="27" t="str">
        <f aca="false">IF(I105=1,0,G105)</f>
        <v>west</v>
      </c>
      <c r="L105" s="56" t="n">
        <f aca="false">IF($B105&lt;=L$2,IF($C105&gt;=L$2,$D105,0),0)</f>
        <v>0</v>
      </c>
      <c r="M105" s="56" t="n">
        <f aca="false">IF($B105&lt;=M$2,IF($C105&gt;=M$2,$D105,0),0)</f>
        <v>0</v>
      </c>
      <c r="N105" s="56" t="n">
        <f aca="false">IF($B105&lt;=N$2,IF($C105&gt;=N$2,$D105,0),0)</f>
        <v>0</v>
      </c>
      <c r="O105" s="56" t="n">
        <f aca="false">IF($B105&lt;=O$2,IF($C105&gt;=O$2,$D105,0),0)</f>
        <v>0</v>
      </c>
      <c r="P105" s="56" t="n">
        <f aca="false">IF($B105&lt;=P$2,IF($C105&gt;=P$2,$D105,0),0)</f>
        <v>0</v>
      </c>
      <c r="Q105" s="56" t="n">
        <f aca="false">IF($B105&lt;=Q$2,IF($C105&gt;=Q$2,$D105,0),0)</f>
        <v>0</v>
      </c>
      <c r="R105" s="56" t="n">
        <f aca="false">IF($B105&lt;=R$2,IF($C105&gt;=R$2,$D105,0),0)</f>
        <v>0</v>
      </c>
      <c r="S105" s="56" t="n">
        <f aca="false">IF($B105&lt;=S$2,IF($C105&gt;=S$2,$D105,0),0)</f>
        <v>0</v>
      </c>
      <c r="T105" s="56" t="n">
        <f aca="false">IF($B105&lt;=T$2,IF($C105&gt;=T$2,$D105,0),0)</f>
        <v>0</v>
      </c>
      <c r="U105" s="56" t="n">
        <f aca="false">IF($B105&lt;=U$2,IF($C105&gt;=U$2,$D105,0),0)</f>
        <v>0</v>
      </c>
      <c r="V105" s="56" t="n">
        <f aca="false">IF($B105&lt;=V$2,IF($C105&gt;=V$2,$D105,0),0)</f>
        <v>0</v>
      </c>
      <c r="W105" s="56" t="n">
        <f aca="false">IF($B105&lt;=W$2,IF($C105&gt;=W$2,$D105,0),0)</f>
        <v>0</v>
      </c>
      <c r="X105" s="56" t="n">
        <f aca="false">IF($B105&lt;=X$2,IF($C105&gt;=X$2,$D105,0),0)</f>
        <v>0</v>
      </c>
      <c r="Y105" s="56" t="n">
        <f aca="false">IF($B105&lt;=Y$2,IF($C105&gt;=Y$2,$D105,0),0)</f>
        <v>0</v>
      </c>
      <c r="Z105" s="56" t="n">
        <f aca="false">IF($B105&lt;=Z$2,IF($C105&gt;=Z$2,$D105,0),0)</f>
        <v>0</v>
      </c>
      <c r="AA105" s="56" t="n">
        <f aca="false">IF($B105&lt;=AA$2,IF($C105&gt;=AA$2,$D105,0),0)</f>
        <v>0</v>
      </c>
      <c r="AB105" s="56" t="n">
        <f aca="false">IF($B105&lt;=AB$2,IF($C105&gt;=AB$2,$D105,0),0)</f>
        <v>0</v>
      </c>
      <c r="AC105" s="56" t="n">
        <f aca="false">IF($B105&lt;=AC$2,IF($C105&gt;=AC$2,$D105,0),0)</f>
        <v>0</v>
      </c>
      <c r="AD105" s="56" t="n">
        <f aca="false">IF($B105&lt;=AD$2,IF($C105&gt;=AD$2,$D105,0),0)</f>
        <v>0</v>
      </c>
      <c r="AE105" s="56" t="n">
        <f aca="false">IF($B105&lt;=AE$2,IF($C105&gt;=AE$2,$D105,0),0)</f>
        <v>0</v>
      </c>
      <c r="AF105" s="56" t="n">
        <f aca="false">IF($B105&lt;=AF$2,IF($C105&gt;=AF$2,$D105,0),0)</f>
        <v>0</v>
      </c>
      <c r="AG105" s="56" t="n">
        <f aca="false">IF($B105&lt;=AG$2,IF($C105&gt;=AG$2,$D105,0),0)</f>
        <v>0</v>
      </c>
      <c r="AH105" s="56" t="n">
        <f aca="false">IF($B105&lt;=AH$2,IF($C105&gt;=AH$2,$D105,0),0)</f>
        <v>0</v>
      </c>
      <c r="AI105" s="56" t="n">
        <f aca="false">IF($B105&lt;=AI$2,IF($C105&gt;=AI$2,$D105,0),0)</f>
        <v>0</v>
      </c>
      <c r="AJ105" s="56" t="n">
        <f aca="false">IF($B105&lt;=AJ$2,IF($C105&gt;=AJ$2,$D105,0),0)</f>
        <v>0</v>
      </c>
      <c r="AK105" s="56" t="n">
        <f aca="false">IF($B105&lt;=AK$2,IF($C105&gt;=AK$2,$D105,0),0)</f>
        <v>0</v>
      </c>
      <c r="AL105" s="56" t="n">
        <f aca="false">IF($B105&lt;=AL$2,IF($C105&gt;=AL$2,$D105,0),0)</f>
        <v>0</v>
      </c>
      <c r="AM105" s="56" t="n">
        <f aca="false">IF($B105&lt;=AM$2,IF($C105&gt;=AM$2,$D105,0),0)</f>
        <v>0</v>
      </c>
      <c r="AN105" s="56" t="n">
        <f aca="false">IF($B105&lt;=AN$2,IF($C105&gt;=AN$2,$D105,0),0)</f>
        <v>0</v>
      </c>
      <c r="AO105" s="56" t="n">
        <f aca="false">IF($B105&lt;=AO$2,IF($C105&gt;=AO$2,$D105,0),0)</f>
        <v>0</v>
      </c>
      <c r="AP105" s="56" t="n">
        <f aca="false">IF($B105&lt;=AP$2,IF($C105&gt;=AP$2,$D105,0),0)</f>
        <v>0</v>
      </c>
      <c r="AQ105" s="56" t="n">
        <f aca="false">IF($B105&lt;=AQ$2,IF($C105&gt;=AQ$2,$D105,0),0)</f>
        <v>0</v>
      </c>
      <c r="AR105" s="56" t="n">
        <f aca="false">IF($B105&lt;=AR$2,IF($C105&gt;=AR$2,$D105,0),0)</f>
        <v>0</v>
      </c>
      <c r="AS105" s="56" t="n">
        <f aca="false">IF($B105&lt;=AS$2,IF($C105&gt;=AS$2,$D105,0),0)</f>
        <v>0</v>
      </c>
      <c r="AT105" s="56" t="n">
        <f aca="false">IF($B105&lt;=AT$2,IF($C105&gt;=AT$2,$D105,0),0)</f>
        <v>0</v>
      </c>
      <c r="AU105" s="56" t="n">
        <f aca="false">IF($B105&lt;=AU$2,IF($C105&gt;=AU$2,$D105,0),0)</f>
        <v>0</v>
      </c>
      <c r="AV105" s="56" t="n">
        <f aca="false">IF($B105&lt;=AV$2,IF($C105&gt;=AV$2,$D105,0),0)</f>
        <v>0</v>
      </c>
      <c r="AW105" s="56" t="n">
        <f aca="false">IF($B105&lt;=AW$2,IF($C105&gt;=AW$2,$D105,0),0)</f>
        <v>0</v>
      </c>
      <c r="AX105" s="56" t="n">
        <f aca="false">IF($B105&lt;=AX$2,IF($C105&gt;=AX$2,$D105,0),0)</f>
        <v>0</v>
      </c>
      <c r="AY105" s="56" t="n">
        <f aca="false">IF($B105&lt;=AY$2,IF($C105&gt;=AY$2,$D105,0),0)</f>
        <v>0</v>
      </c>
      <c r="AZ105" s="56" t="n">
        <f aca="false">IF($B105&lt;=AZ$2,IF($C105&gt;=AZ$2,$D105,0),0)</f>
        <v>0</v>
      </c>
      <c r="BA105" s="56" t="n">
        <f aca="false">IF($B105&lt;=BA$2,IF($C105&gt;=BA$2,$D105,0),0)</f>
        <v>0</v>
      </c>
      <c r="BB105" s="56" t="n">
        <f aca="false">IF($B105&lt;=BB$2,IF($C105&gt;=BB$2,$D105,0),0)</f>
        <v>0</v>
      </c>
      <c r="BC105" s="56" t="n">
        <f aca="false">IF($B105&lt;=BC$2,IF($C105&gt;=BC$2,$D105,0),0)</f>
        <v>0</v>
      </c>
      <c r="BD105" s="56" t="n">
        <f aca="false">IF($B105&lt;=BD$2,IF($C105&gt;=BD$2,$D105,0),0)</f>
        <v>0</v>
      </c>
      <c r="BE105" s="56" t="n">
        <f aca="false">IF($B105&lt;=BE$2,IF($C105&gt;=BE$2,$D105,0),0)</f>
        <v>0</v>
      </c>
      <c r="BF105" s="56" t="n">
        <f aca="false">IF($B105&lt;=BF$2,IF($C105&gt;=BF$2,$D105,0),0)</f>
        <v>0</v>
      </c>
      <c r="BG105" s="56" t="n">
        <f aca="false">IF($B105&lt;=BG$2,IF($C105&gt;=BG$2,$D105,0),0)</f>
        <v>0</v>
      </c>
      <c r="BH105" s="56" t="n">
        <f aca="false">IF($B105&lt;=BH$2,IF($C105&gt;=BH$2,$D105,0),0)</f>
        <v>0</v>
      </c>
      <c r="BI105" s="56" t="n">
        <f aca="false">IF($B105&lt;=BI$2,IF($C105&gt;=BI$2,$D105,0),0)</f>
        <v>0</v>
      </c>
      <c r="BJ105" s="56" t="n">
        <f aca="false">IF($B105&lt;=BJ$2,IF($C105&gt;=BJ$2,$D105,0),0)</f>
        <v>0</v>
      </c>
      <c r="BK105" s="56" t="n">
        <f aca="false">IF($B105&lt;=BK$2,IF($C105&gt;=BK$2,$D105,0),0)</f>
        <v>0</v>
      </c>
      <c r="BL105" s="56" t="n">
        <f aca="false">IF($B105&lt;=BL$2,IF($C105&gt;=BL$2,$D105,0),0)</f>
        <v>0</v>
      </c>
      <c r="BM105" s="56" t="n">
        <f aca="false">IF($B105&lt;=BM$2,IF($C105&gt;=BM$2,$D105,0),0)</f>
        <v>0</v>
      </c>
      <c r="BN105" s="56" t="n">
        <f aca="false">IF($B105&lt;=BN$2,IF($C105&gt;=BN$2,$D105,0),0)</f>
        <v>0</v>
      </c>
      <c r="BO105" s="56" t="n">
        <f aca="false">IF($B105&lt;=BO$2,IF($C105&gt;=BO$2,$D105,0),0)</f>
        <v>0</v>
      </c>
      <c r="BP105" s="56" t="n">
        <f aca="false">IF($B105&lt;=BP$2,IF($C105&gt;=BP$2,$D105,0),0)</f>
        <v>0</v>
      </c>
      <c r="BQ105" s="56" t="n">
        <f aca="false">IF($B105&lt;=BQ$2,IF($C105&gt;=BQ$2,$D105,0),0)</f>
        <v>0</v>
      </c>
      <c r="BR105" s="56" t="n">
        <f aca="false">IF($B105&lt;=BR$2,IF($C105&gt;=BR$2,$D105,0),0)</f>
        <v>0</v>
      </c>
      <c r="BS105" s="56" t="n">
        <f aca="false">IF($B105&lt;=BS$2,IF($C105&gt;=BS$2,$D105,0),0)</f>
        <v>0</v>
      </c>
      <c r="BT105" s="56" t="n">
        <f aca="false">IF($B105&lt;=BT$2,IF($C105&gt;=BT$2,$D105,0),0)</f>
        <v>0</v>
      </c>
      <c r="BU105" s="56" t="n">
        <f aca="false">IF($B105&lt;=BU$2,IF($C105&gt;=BU$2,$D105,0),0)</f>
        <v>0</v>
      </c>
      <c r="BV105" s="56" t="n">
        <f aca="false">IF($B105&lt;=BV$2,IF($C105&gt;=BV$2,$D105,0),0)</f>
        <v>0</v>
      </c>
    </row>
    <row r="106" customFormat="false" ht="12.75" hidden="false" customHeight="false" outlineLevel="0" collapsed="false">
      <c r="B106" s="51" t="n">
        <v>36678</v>
      </c>
      <c r="C106" s="51" t="n">
        <v>36707</v>
      </c>
      <c r="E106" s="53" t="n">
        <v>0.2575</v>
      </c>
      <c r="F106" s="27" t="s">
        <v>142</v>
      </c>
      <c r="G106" s="27" t="s">
        <v>135</v>
      </c>
      <c r="H106" s="65" t="n">
        <f aca="false">((I106-E106)*SUM(L106:AV106)*10000)</f>
        <v>-0</v>
      </c>
      <c r="I106" s="53" t="n">
        <f aca="false">I105</f>
        <v>-0.72</v>
      </c>
      <c r="K106" s="27" t="str">
        <f aca="false">IF(I106=1,0,G106)</f>
        <v>west</v>
      </c>
      <c r="L106" s="56" t="n">
        <f aca="false">IF($B106&lt;=L$2,IF($C106&gt;=L$2,$D106,0),0)</f>
        <v>0</v>
      </c>
      <c r="M106" s="56" t="n">
        <f aca="false">IF($B106&lt;=M$2,IF($C106&gt;=M$2,$D106,0),0)</f>
        <v>0</v>
      </c>
      <c r="N106" s="56" t="n">
        <f aca="false">IF($B106&lt;=N$2,IF($C106&gt;=N$2,$D106,0),0)</f>
        <v>0</v>
      </c>
      <c r="O106" s="56" t="n">
        <f aca="false">IF($B106&lt;=O$2,IF($C106&gt;=O$2,$D106,0),0)</f>
        <v>0</v>
      </c>
      <c r="P106" s="56" t="n">
        <f aca="false">IF($B106&lt;=P$2,IF($C106&gt;=P$2,$D106,0),0)</f>
        <v>0</v>
      </c>
      <c r="Q106" s="56" t="n">
        <f aca="false">IF($B106&lt;=Q$2,IF($C106&gt;=Q$2,$D106,0),0)</f>
        <v>0</v>
      </c>
      <c r="R106" s="56" t="n">
        <f aca="false">IF($B106&lt;=R$2,IF($C106&gt;=R$2,$D106,0),0)</f>
        <v>0</v>
      </c>
      <c r="S106" s="56" t="n">
        <f aca="false">IF($B106&lt;=S$2,IF($C106&gt;=S$2,$D106,0),0)</f>
        <v>0</v>
      </c>
      <c r="T106" s="56" t="n">
        <f aca="false">IF($B106&lt;=T$2,IF($C106&gt;=T$2,$D106,0),0)</f>
        <v>0</v>
      </c>
      <c r="U106" s="56" t="n">
        <f aca="false">IF($B106&lt;=U$2,IF($C106&gt;=U$2,$D106,0),0)</f>
        <v>0</v>
      </c>
      <c r="V106" s="56" t="n">
        <f aca="false">IF($B106&lt;=V$2,IF($C106&gt;=V$2,$D106,0),0)</f>
        <v>0</v>
      </c>
      <c r="W106" s="56" t="n">
        <f aca="false">IF($B106&lt;=W$2,IF($C106&gt;=W$2,$D106,0),0)</f>
        <v>0</v>
      </c>
      <c r="X106" s="56" t="n">
        <f aca="false">IF($B106&lt;=X$2,IF($C106&gt;=X$2,$D106,0),0)</f>
        <v>0</v>
      </c>
      <c r="Y106" s="56" t="n">
        <f aca="false">IF($B106&lt;=Y$2,IF($C106&gt;=Y$2,$D106,0),0)</f>
        <v>0</v>
      </c>
      <c r="Z106" s="56" t="n">
        <f aca="false">IF($B106&lt;=Z$2,IF($C106&gt;=Z$2,$D106,0),0)</f>
        <v>0</v>
      </c>
      <c r="AA106" s="56" t="n">
        <f aca="false">IF($B106&lt;=AA$2,IF($C106&gt;=AA$2,$D106,0),0)</f>
        <v>0</v>
      </c>
      <c r="AB106" s="56" t="n">
        <f aca="false">IF($B106&lt;=AB$2,IF($C106&gt;=AB$2,$D106,0),0)</f>
        <v>0</v>
      </c>
      <c r="AC106" s="56" t="n">
        <f aca="false">IF($B106&lt;=AC$2,IF($C106&gt;=AC$2,$D106,0),0)</f>
        <v>0</v>
      </c>
      <c r="AD106" s="56" t="n">
        <f aca="false">IF($B106&lt;=AD$2,IF($C106&gt;=AD$2,$D106,0),0)</f>
        <v>0</v>
      </c>
      <c r="AE106" s="56" t="n">
        <f aca="false">IF($B106&lt;=AE$2,IF($C106&gt;=AE$2,$D106,0),0)</f>
        <v>0</v>
      </c>
      <c r="AF106" s="56" t="n">
        <f aca="false">IF($B106&lt;=AF$2,IF($C106&gt;=AF$2,$D106,0),0)</f>
        <v>0</v>
      </c>
      <c r="AG106" s="56" t="n">
        <f aca="false">IF($B106&lt;=AG$2,IF($C106&gt;=AG$2,$D106,0),0)</f>
        <v>0</v>
      </c>
      <c r="AH106" s="56" t="n">
        <f aca="false">IF($B106&lt;=AH$2,IF($C106&gt;=AH$2,$D106,0),0)</f>
        <v>0</v>
      </c>
      <c r="AI106" s="56" t="n">
        <f aca="false">IF($B106&lt;=AI$2,IF($C106&gt;=AI$2,$D106,0),0)</f>
        <v>0</v>
      </c>
      <c r="AJ106" s="56" t="n">
        <f aca="false">IF($B106&lt;=AJ$2,IF($C106&gt;=AJ$2,$D106,0),0)</f>
        <v>0</v>
      </c>
      <c r="AK106" s="56" t="n">
        <f aca="false">IF($B106&lt;=AK$2,IF($C106&gt;=AK$2,$D106,0),0)</f>
        <v>0</v>
      </c>
      <c r="AL106" s="56" t="n">
        <f aca="false">IF($B106&lt;=AL$2,IF($C106&gt;=AL$2,$D106,0),0)</f>
        <v>0</v>
      </c>
      <c r="AM106" s="56" t="n">
        <f aca="false">IF($B106&lt;=AM$2,IF($C106&gt;=AM$2,$D106,0),0)</f>
        <v>0</v>
      </c>
      <c r="AN106" s="56" t="n">
        <f aca="false">IF($B106&lt;=AN$2,IF($C106&gt;=AN$2,$D106,0),0)</f>
        <v>0</v>
      </c>
      <c r="AO106" s="56" t="n">
        <f aca="false">IF($B106&lt;=AO$2,IF($C106&gt;=AO$2,$D106,0),0)</f>
        <v>0</v>
      </c>
      <c r="AP106" s="56" t="n">
        <f aca="false">IF($B106&lt;=AP$2,IF($C106&gt;=AP$2,$D106,0),0)</f>
        <v>0</v>
      </c>
      <c r="AQ106" s="56" t="n">
        <f aca="false">IF($B106&lt;=AQ$2,IF($C106&gt;=AQ$2,$D106,0),0)</f>
        <v>0</v>
      </c>
      <c r="AR106" s="56" t="n">
        <f aca="false">IF($B106&lt;=AR$2,IF($C106&gt;=AR$2,$D106,0),0)</f>
        <v>0</v>
      </c>
      <c r="AS106" s="56" t="n">
        <f aca="false">IF($B106&lt;=AS$2,IF($C106&gt;=AS$2,$D106,0),0)</f>
        <v>0</v>
      </c>
      <c r="AT106" s="56" t="n">
        <f aca="false">IF($B106&lt;=AT$2,IF($C106&gt;=AT$2,$D106,0),0)</f>
        <v>0</v>
      </c>
      <c r="AU106" s="56" t="n">
        <f aca="false">IF($B106&lt;=AU$2,IF($C106&gt;=AU$2,$D106,0),0)</f>
        <v>0</v>
      </c>
      <c r="AV106" s="56" t="n">
        <f aca="false">IF($B106&lt;=AV$2,IF($C106&gt;=AV$2,$D106,0),0)</f>
        <v>0</v>
      </c>
      <c r="AW106" s="56" t="n">
        <f aca="false">IF($B106&lt;=AW$2,IF($C106&gt;=AW$2,$D106,0),0)</f>
        <v>0</v>
      </c>
      <c r="AX106" s="56" t="n">
        <f aca="false">IF($B106&lt;=AX$2,IF($C106&gt;=AX$2,$D106,0),0)</f>
        <v>0</v>
      </c>
      <c r="AY106" s="56" t="n">
        <f aca="false">IF($B106&lt;=AY$2,IF($C106&gt;=AY$2,$D106,0),0)</f>
        <v>0</v>
      </c>
      <c r="AZ106" s="56" t="n">
        <f aca="false">IF($B106&lt;=AZ$2,IF($C106&gt;=AZ$2,$D106,0),0)</f>
        <v>0</v>
      </c>
      <c r="BA106" s="56" t="n">
        <f aca="false">IF($B106&lt;=BA$2,IF($C106&gt;=BA$2,$D106,0),0)</f>
        <v>0</v>
      </c>
      <c r="BB106" s="56" t="n">
        <f aca="false">IF($B106&lt;=BB$2,IF($C106&gt;=BB$2,$D106,0),0)</f>
        <v>0</v>
      </c>
      <c r="BC106" s="56" t="n">
        <f aca="false">IF($B106&lt;=BC$2,IF($C106&gt;=BC$2,$D106,0),0)</f>
        <v>0</v>
      </c>
      <c r="BD106" s="56" t="n">
        <f aca="false">IF($B106&lt;=BD$2,IF($C106&gt;=BD$2,$D106,0),0)</f>
        <v>0</v>
      </c>
      <c r="BE106" s="56" t="n">
        <f aca="false">IF($B106&lt;=BE$2,IF($C106&gt;=BE$2,$D106,0),0)</f>
        <v>0</v>
      </c>
      <c r="BF106" s="56" t="n">
        <f aca="false">IF($B106&lt;=BF$2,IF($C106&gt;=BF$2,$D106,0),0)</f>
        <v>0</v>
      </c>
      <c r="BG106" s="56" t="n">
        <f aca="false">IF($B106&lt;=BG$2,IF($C106&gt;=BG$2,$D106,0),0)</f>
        <v>0</v>
      </c>
      <c r="BH106" s="56" t="n">
        <f aca="false">IF($B106&lt;=BH$2,IF($C106&gt;=BH$2,$D106,0),0)</f>
        <v>0</v>
      </c>
      <c r="BI106" s="56" t="n">
        <f aca="false">IF($B106&lt;=BI$2,IF($C106&gt;=BI$2,$D106,0),0)</f>
        <v>0</v>
      </c>
      <c r="BJ106" s="56" t="n">
        <f aca="false">IF($B106&lt;=BJ$2,IF($C106&gt;=BJ$2,$D106,0),0)</f>
        <v>0</v>
      </c>
      <c r="BK106" s="56" t="n">
        <f aca="false">IF($B106&lt;=BK$2,IF($C106&gt;=BK$2,$D106,0),0)</f>
        <v>0</v>
      </c>
      <c r="BL106" s="56" t="n">
        <f aca="false">IF($B106&lt;=BL$2,IF($C106&gt;=BL$2,$D106,0),0)</f>
        <v>0</v>
      </c>
      <c r="BM106" s="56" t="n">
        <f aca="false">IF($B106&lt;=BM$2,IF($C106&gt;=BM$2,$D106,0),0)</f>
        <v>0</v>
      </c>
      <c r="BN106" s="56" t="n">
        <f aca="false">IF($B106&lt;=BN$2,IF($C106&gt;=BN$2,$D106,0),0)</f>
        <v>0</v>
      </c>
      <c r="BO106" s="56" t="n">
        <f aca="false">IF($B106&lt;=BO$2,IF($C106&gt;=BO$2,$D106,0),0)</f>
        <v>0</v>
      </c>
      <c r="BP106" s="56" t="n">
        <f aca="false">IF($B106&lt;=BP$2,IF($C106&gt;=BP$2,$D106,0),0)</f>
        <v>0</v>
      </c>
      <c r="BQ106" s="56" t="n">
        <f aca="false">IF($B106&lt;=BQ$2,IF($C106&gt;=BQ$2,$D106,0),0)</f>
        <v>0</v>
      </c>
      <c r="BR106" s="56" t="n">
        <f aca="false">IF($B106&lt;=BR$2,IF($C106&gt;=BR$2,$D106,0),0)</f>
        <v>0</v>
      </c>
      <c r="BS106" s="56" t="n">
        <f aca="false">IF($B106&lt;=BS$2,IF($C106&gt;=BS$2,$D106,0),0)</f>
        <v>0</v>
      </c>
      <c r="BT106" s="56" t="n">
        <f aca="false">IF($B106&lt;=BT$2,IF($C106&gt;=BT$2,$D106,0),0)</f>
        <v>0</v>
      </c>
      <c r="BU106" s="56" t="n">
        <f aca="false">IF($B106&lt;=BU$2,IF($C106&gt;=BU$2,$D106,0),0)</f>
        <v>0</v>
      </c>
      <c r="BV106" s="56" t="n">
        <f aca="false">IF($B106&lt;=BV$2,IF($C106&gt;=BV$2,$D106,0),0)</f>
        <v>0</v>
      </c>
    </row>
    <row r="107" customFormat="false" ht="12.75" hidden="false" customHeight="false" outlineLevel="0" collapsed="false">
      <c r="B107" s="51" t="n">
        <v>36678</v>
      </c>
      <c r="C107" s="51" t="n">
        <v>36707</v>
      </c>
      <c r="E107" s="53" t="n">
        <v>0.25</v>
      </c>
      <c r="F107" s="27" t="s">
        <v>142</v>
      </c>
      <c r="G107" s="27" t="s">
        <v>135</v>
      </c>
      <c r="H107" s="65" t="n">
        <f aca="false">((I107-E107)*SUM(L107:AV107)*10000)</f>
        <v>-0</v>
      </c>
      <c r="I107" s="53" t="n">
        <f aca="false">I106</f>
        <v>-0.72</v>
      </c>
      <c r="K107" s="27" t="str">
        <f aca="false">IF(I107=1,0,G107)</f>
        <v>west</v>
      </c>
      <c r="L107" s="56" t="n">
        <f aca="false">IF($B107&lt;=L$2,IF($C107&gt;=L$2,$D107,0),0)</f>
        <v>0</v>
      </c>
      <c r="M107" s="56" t="n">
        <f aca="false">IF($B107&lt;=M$2,IF($C107&gt;=M$2,$D107,0),0)</f>
        <v>0</v>
      </c>
      <c r="N107" s="56" t="n">
        <f aca="false">IF($B107&lt;=N$2,IF($C107&gt;=N$2,$D107,0),0)</f>
        <v>0</v>
      </c>
      <c r="O107" s="56" t="n">
        <f aca="false">IF($B107&lt;=O$2,IF($C107&gt;=O$2,$D107,0),0)</f>
        <v>0</v>
      </c>
      <c r="P107" s="56" t="n">
        <f aca="false">IF($B107&lt;=P$2,IF($C107&gt;=P$2,$D107,0),0)</f>
        <v>0</v>
      </c>
      <c r="Q107" s="56" t="n">
        <f aca="false">IF($B107&lt;=Q$2,IF($C107&gt;=Q$2,$D107,0),0)</f>
        <v>0</v>
      </c>
      <c r="R107" s="56" t="n">
        <f aca="false">IF($B107&lt;=R$2,IF($C107&gt;=R$2,$D107,0),0)</f>
        <v>0</v>
      </c>
      <c r="S107" s="56" t="n">
        <f aca="false">IF($B107&lt;=S$2,IF($C107&gt;=S$2,$D107,0),0)</f>
        <v>0</v>
      </c>
      <c r="T107" s="56" t="n">
        <f aca="false">IF($B107&lt;=T$2,IF($C107&gt;=T$2,$D107,0),0)</f>
        <v>0</v>
      </c>
      <c r="U107" s="56" t="n">
        <f aca="false">IF($B107&lt;=U$2,IF($C107&gt;=U$2,$D107,0),0)</f>
        <v>0</v>
      </c>
      <c r="V107" s="56" t="n">
        <f aca="false">IF($B107&lt;=V$2,IF($C107&gt;=V$2,$D107,0),0)</f>
        <v>0</v>
      </c>
      <c r="W107" s="56" t="n">
        <f aca="false">IF($B107&lt;=W$2,IF($C107&gt;=W$2,$D107,0),0)</f>
        <v>0</v>
      </c>
      <c r="X107" s="56" t="n">
        <f aca="false">IF($B107&lt;=X$2,IF($C107&gt;=X$2,$D107,0),0)</f>
        <v>0</v>
      </c>
      <c r="Y107" s="56" t="n">
        <f aca="false">IF($B107&lt;=Y$2,IF($C107&gt;=Y$2,$D107,0),0)</f>
        <v>0</v>
      </c>
      <c r="Z107" s="56" t="n">
        <f aca="false">IF($B107&lt;=Z$2,IF($C107&gt;=Z$2,$D107,0),0)</f>
        <v>0</v>
      </c>
      <c r="AA107" s="56" t="n">
        <f aca="false">IF($B107&lt;=AA$2,IF($C107&gt;=AA$2,$D107,0),0)</f>
        <v>0</v>
      </c>
      <c r="AB107" s="56" t="n">
        <f aca="false">IF($B107&lt;=AB$2,IF($C107&gt;=AB$2,$D107,0),0)</f>
        <v>0</v>
      </c>
      <c r="AC107" s="56" t="n">
        <f aca="false">IF($B107&lt;=AC$2,IF($C107&gt;=AC$2,$D107,0),0)</f>
        <v>0</v>
      </c>
      <c r="AD107" s="56" t="n">
        <f aca="false">IF($B107&lt;=AD$2,IF($C107&gt;=AD$2,$D107,0),0)</f>
        <v>0</v>
      </c>
      <c r="AE107" s="56" t="n">
        <f aca="false">IF($B107&lt;=AE$2,IF($C107&gt;=AE$2,$D107,0),0)</f>
        <v>0</v>
      </c>
      <c r="AF107" s="56" t="n">
        <f aca="false">IF($B107&lt;=AF$2,IF($C107&gt;=AF$2,$D107,0),0)</f>
        <v>0</v>
      </c>
      <c r="AG107" s="56" t="n">
        <f aca="false">IF($B107&lt;=AG$2,IF($C107&gt;=AG$2,$D107,0),0)</f>
        <v>0</v>
      </c>
      <c r="AH107" s="56" t="n">
        <f aca="false">IF($B107&lt;=AH$2,IF($C107&gt;=AH$2,$D107,0),0)</f>
        <v>0</v>
      </c>
      <c r="AI107" s="56" t="n">
        <f aca="false">IF($B107&lt;=AI$2,IF($C107&gt;=AI$2,$D107,0),0)</f>
        <v>0</v>
      </c>
      <c r="AJ107" s="56" t="n">
        <f aca="false">IF($B107&lt;=AJ$2,IF($C107&gt;=AJ$2,$D107,0),0)</f>
        <v>0</v>
      </c>
      <c r="AK107" s="56" t="n">
        <f aca="false">IF($B107&lt;=AK$2,IF($C107&gt;=AK$2,$D107,0),0)</f>
        <v>0</v>
      </c>
      <c r="AL107" s="56" t="n">
        <f aca="false">IF($B107&lt;=AL$2,IF($C107&gt;=AL$2,$D107,0),0)</f>
        <v>0</v>
      </c>
      <c r="AM107" s="56" t="n">
        <f aca="false">IF($B107&lt;=AM$2,IF($C107&gt;=AM$2,$D107,0),0)</f>
        <v>0</v>
      </c>
      <c r="AN107" s="56" t="n">
        <f aca="false">IF($B107&lt;=AN$2,IF($C107&gt;=AN$2,$D107,0),0)</f>
        <v>0</v>
      </c>
      <c r="AO107" s="56" t="n">
        <f aca="false">IF($B107&lt;=AO$2,IF($C107&gt;=AO$2,$D107,0),0)</f>
        <v>0</v>
      </c>
      <c r="AP107" s="56" t="n">
        <f aca="false">IF($B107&lt;=AP$2,IF($C107&gt;=AP$2,$D107,0),0)</f>
        <v>0</v>
      </c>
      <c r="AQ107" s="56" t="n">
        <f aca="false">IF($B107&lt;=AQ$2,IF($C107&gt;=AQ$2,$D107,0),0)</f>
        <v>0</v>
      </c>
      <c r="AR107" s="56" t="n">
        <f aca="false">IF($B107&lt;=AR$2,IF($C107&gt;=AR$2,$D107,0),0)</f>
        <v>0</v>
      </c>
      <c r="AS107" s="56" t="n">
        <f aca="false">IF($B107&lt;=AS$2,IF($C107&gt;=AS$2,$D107,0),0)</f>
        <v>0</v>
      </c>
      <c r="AT107" s="56" t="n">
        <f aca="false">IF($B107&lt;=AT$2,IF($C107&gt;=AT$2,$D107,0),0)</f>
        <v>0</v>
      </c>
      <c r="AU107" s="56" t="n">
        <f aca="false">IF($B107&lt;=AU$2,IF($C107&gt;=AU$2,$D107,0),0)</f>
        <v>0</v>
      </c>
      <c r="AV107" s="56" t="n">
        <f aca="false">IF($B107&lt;=AV$2,IF($C107&gt;=AV$2,$D107,0),0)</f>
        <v>0</v>
      </c>
      <c r="AW107" s="56" t="n">
        <f aca="false">IF($B107&lt;=AW$2,IF($C107&gt;=AW$2,$D107,0),0)</f>
        <v>0</v>
      </c>
      <c r="AX107" s="56" t="n">
        <f aca="false">IF($B107&lt;=AX$2,IF($C107&gt;=AX$2,$D107,0),0)</f>
        <v>0</v>
      </c>
      <c r="AY107" s="56" t="n">
        <f aca="false">IF($B107&lt;=AY$2,IF($C107&gt;=AY$2,$D107,0),0)</f>
        <v>0</v>
      </c>
      <c r="AZ107" s="56" t="n">
        <f aca="false">IF($B107&lt;=AZ$2,IF($C107&gt;=AZ$2,$D107,0),0)</f>
        <v>0</v>
      </c>
      <c r="BA107" s="56" t="n">
        <f aca="false">IF($B107&lt;=BA$2,IF($C107&gt;=BA$2,$D107,0),0)</f>
        <v>0</v>
      </c>
      <c r="BB107" s="56" t="n">
        <f aca="false">IF($B107&lt;=BB$2,IF($C107&gt;=BB$2,$D107,0),0)</f>
        <v>0</v>
      </c>
      <c r="BC107" s="56" t="n">
        <f aca="false">IF($B107&lt;=BC$2,IF($C107&gt;=BC$2,$D107,0),0)</f>
        <v>0</v>
      </c>
      <c r="BD107" s="56" t="n">
        <f aca="false">IF($B107&lt;=BD$2,IF($C107&gt;=BD$2,$D107,0),0)</f>
        <v>0</v>
      </c>
      <c r="BE107" s="56" t="n">
        <f aca="false">IF($B107&lt;=BE$2,IF($C107&gt;=BE$2,$D107,0),0)</f>
        <v>0</v>
      </c>
      <c r="BF107" s="56" t="n">
        <f aca="false">IF($B107&lt;=BF$2,IF($C107&gt;=BF$2,$D107,0),0)</f>
        <v>0</v>
      </c>
      <c r="BG107" s="56" t="n">
        <f aca="false">IF($B107&lt;=BG$2,IF($C107&gt;=BG$2,$D107,0),0)</f>
        <v>0</v>
      </c>
      <c r="BH107" s="56" t="n">
        <f aca="false">IF($B107&lt;=BH$2,IF($C107&gt;=BH$2,$D107,0),0)</f>
        <v>0</v>
      </c>
      <c r="BI107" s="56" t="n">
        <f aca="false">IF($B107&lt;=BI$2,IF($C107&gt;=BI$2,$D107,0),0)</f>
        <v>0</v>
      </c>
      <c r="BJ107" s="56" t="n">
        <f aca="false">IF($B107&lt;=BJ$2,IF($C107&gt;=BJ$2,$D107,0),0)</f>
        <v>0</v>
      </c>
      <c r="BK107" s="56" t="n">
        <f aca="false">IF($B107&lt;=BK$2,IF($C107&gt;=BK$2,$D107,0),0)</f>
        <v>0</v>
      </c>
      <c r="BL107" s="56" t="n">
        <f aca="false">IF($B107&lt;=BL$2,IF($C107&gt;=BL$2,$D107,0),0)</f>
        <v>0</v>
      </c>
      <c r="BM107" s="56" t="n">
        <f aca="false">IF($B107&lt;=BM$2,IF($C107&gt;=BM$2,$D107,0),0)</f>
        <v>0</v>
      </c>
      <c r="BN107" s="56" t="n">
        <f aca="false">IF($B107&lt;=BN$2,IF($C107&gt;=BN$2,$D107,0),0)</f>
        <v>0</v>
      </c>
      <c r="BO107" s="56" t="n">
        <f aca="false">IF($B107&lt;=BO$2,IF($C107&gt;=BO$2,$D107,0),0)</f>
        <v>0</v>
      </c>
      <c r="BP107" s="56" t="n">
        <f aca="false">IF($B107&lt;=BP$2,IF($C107&gt;=BP$2,$D107,0),0)</f>
        <v>0</v>
      </c>
      <c r="BQ107" s="56" t="n">
        <f aca="false">IF($B107&lt;=BQ$2,IF($C107&gt;=BQ$2,$D107,0),0)</f>
        <v>0</v>
      </c>
      <c r="BR107" s="56" t="n">
        <f aca="false">IF($B107&lt;=BR$2,IF($C107&gt;=BR$2,$D107,0),0)</f>
        <v>0</v>
      </c>
      <c r="BS107" s="56" t="n">
        <f aca="false">IF($B107&lt;=BS$2,IF($C107&gt;=BS$2,$D107,0),0)</f>
        <v>0</v>
      </c>
      <c r="BT107" s="56" t="n">
        <f aca="false">IF($B107&lt;=BT$2,IF($C107&gt;=BT$2,$D107,0),0)</f>
        <v>0</v>
      </c>
      <c r="BU107" s="56" t="n">
        <f aca="false">IF($B107&lt;=BU$2,IF($C107&gt;=BU$2,$D107,0),0)</f>
        <v>0</v>
      </c>
      <c r="BV107" s="56" t="n">
        <f aca="false">IF($B107&lt;=BV$2,IF($C107&gt;=BV$2,$D107,0),0)</f>
        <v>0</v>
      </c>
    </row>
    <row r="108" customFormat="false" ht="12.75" hidden="false" customHeight="false" outlineLevel="0" collapsed="false">
      <c r="B108" s="51" t="n">
        <v>36678</v>
      </c>
      <c r="C108" s="51" t="n">
        <v>36707</v>
      </c>
      <c r="E108" s="53" t="n">
        <v>0.24</v>
      </c>
      <c r="F108" s="27" t="s">
        <v>142</v>
      </c>
      <c r="G108" s="27" t="s">
        <v>135</v>
      </c>
      <c r="H108" s="65" t="n">
        <f aca="false">((I108-E108)*SUM(L108:AV108)*10000)</f>
        <v>-0</v>
      </c>
      <c r="I108" s="53" t="n">
        <f aca="false">I107</f>
        <v>-0.72</v>
      </c>
      <c r="K108" s="27" t="str">
        <f aca="false">IF(I108=1,0,G108)</f>
        <v>west</v>
      </c>
      <c r="L108" s="56" t="n">
        <f aca="false">IF($B108&lt;=L$2,IF($C108&gt;=L$2,$D108,0),0)</f>
        <v>0</v>
      </c>
      <c r="M108" s="56" t="n">
        <f aca="false">IF($B108&lt;=M$2,IF($C108&gt;=M$2,$D108,0),0)</f>
        <v>0</v>
      </c>
      <c r="N108" s="56" t="n">
        <f aca="false">IF($B108&lt;=N$2,IF($C108&gt;=N$2,$D108,0),0)</f>
        <v>0</v>
      </c>
      <c r="O108" s="56" t="n">
        <f aca="false">IF($B108&lt;=O$2,IF($C108&gt;=O$2,$D108,0),0)</f>
        <v>0</v>
      </c>
      <c r="P108" s="56" t="n">
        <f aca="false">IF($B108&lt;=P$2,IF($C108&gt;=P$2,$D108,0),0)</f>
        <v>0</v>
      </c>
      <c r="Q108" s="56" t="n">
        <f aca="false">IF($B108&lt;=Q$2,IF($C108&gt;=Q$2,$D108,0),0)</f>
        <v>0</v>
      </c>
      <c r="R108" s="56" t="n">
        <f aca="false">IF($B108&lt;=R$2,IF($C108&gt;=R$2,$D108,0),0)</f>
        <v>0</v>
      </c>
      <c r="S108" s="56" t="n">
        <f aca="false">IF($B108&lt;=S$2,IF($C108&gt;=S$2,$D108,0),0)</f>
        <v>0</v>
      </c>
      <c r="T108" s="56" t="n">
        <f aca="false">IF($B108&lt;=T$2,IF($C108&gt;=T$2,$D108,0),0)</f>
        <v>0</v>
      </c>
      <c r="U108" s="56" t="n">
        <f aca="false">IF($B108&lt;=U$2,IF($C108&gt;=U$2,$D108,0),0)</f>
        <v>0</v>
      </c>
      <c r="V108" s="56" t="n">
        <f aca="false">IF($B108&lt;=V$2,IF($C108&gt;=V$2,$D108,0),0)</f>
        <v>0</v>
      </c>
      <c r="W108" s="56" t="n">
        <f aca="false">IF($B108&lt;=W$2,IF($C108&gt;=W$2,$D108,0),0)</f>
        <v>0</v>
      </c>
      <c r="X108" s="56" t="n">
        <f aca="false">IF($B108&lt;=X$2,IF($C108&gt;=X$2,$D108,0),0)</f>
        <v>0</v>
      </c>
      <c r="Y108" s="56" t="n">
        <f aca="false">IF($B108&lt;=Y$2,IF($C108&gt;=Y$2,$D108,0),0)</f>
        <v>0</v>
      </c>
      <c r="Z108" s="56" t="n">
        <f aca="false">IF($B108&lt;=Z$2,IF($C108&gt;=Z$2,$D108,0),0)</f>
        <v>0</v>
      </c>
      <c r="AA108" s="56" t="n">
        <f aca="false">IF($B108&lt;=AA$2,IF($C108&gt;=AA$2,$D108,0),0)</f>
        <v>0</v>
      </c>
      <c r="AB108" s="56" t="n">
        <f aca="false">IF($B108&lt;=AB$2,IF($C108&gt;=AB$2,$D108,0),0)</f>
        <v>0</v>
      </c>
      <c r="AC108" s="56" t="n">
        <f aca="false">IF($B108&lt;=AC$2,IF($C108&gt;=AC$2,$D108,0),0)</f>
        <v>0</v>
      </c>
      <c r="AD108" s="56" t="n">
        <f aca="false">IF($B108&lt;=AD$2,IF($C108&gt;=AD$2,$D108,0),0)</f>
        <v>0</v>
      </c>
      <c r="AE108" s="56" t="n">
        <f aca="false">IF($B108&lt;=AE$2,IF($C108&gt;=AE$2,$D108,0),0)</f>
        <v>0</v>
      </c>
      <c r="AF108" s="56" t="n">
        <f aca="false">IF($B108&lt;=AF$2,IF($C108&gt;=AF$2,$D108,0),0)</f>
        <v>0</v>
      </c>
      <c r="AG108" s="56" t="n">
        <f aca="false">IF($B108&lt;=AG$2,IF($C108&gt;=AG$2,$D108,0),0)</f>
        <v>0</v>
      </c>
      <c r="AH108" s="56" t="n">
        <f aca="false">IF($B108&lt;=AH$2,IF($C108&gt;=AH$2,$D108,0),0)</f>
        <v>0</v>
      </c>
      <c r="AI108" s="56" t="n">
        <f aca="false">IF($B108&lt;=AI$2,IF($C108&gt;=AI$2,$D108,0),0)</f>
        <v>0</v>
      </c>
      <c r="AJ108" s="56" t="n">
        <f aca="false">IF($B108&lt;=AJ$2,IF($C108&gt;=AJ$2,$D108,0),0)</f>
        <v>0</v>
      </c>
      <c r="AK108" s="56" t="n">
        <f aca="false">IF($B108&lt;=AK$2,IF($C108&gt;=AK$2,$D108,0),0)</f>
        <v>0</v>
      </c>
      <c r="AL108" s="56" t="n">
        <f aca="false">IF($B108&lt;=AL$2,IF($C108&gt;=AL$2,$D108,0),0)</f>
        <v>0</v>
      </c>
      <c r="AM108" s="56" t="n">
        <f aca="false">IF($B108&lt;=AM$2,IF($C108&gt;=AM$2,$D108,0),0)</f>
        <v>0</v>
      </c>
      <c r="AN108" s="56" t="n">
        <f aca="false">IF($B108&lt;=AN$2,IF($C108&gt;=AN$2,$D108,0),0)</f>
        <v>0</v>
      </c>
      <c r="AO108" s="56" t="n">
        <f aca="false">IF($B108&lt;=AO$2,IF($C108&gt;=AO$2,$D108,0),0)</f>
        <v>0</v>
      </c>
      <c r="AP108" s="56" t="n">
        <f aca="false">IF($B108&lt;=AP$2,IF($C108&gt;=AP$2,$D108,0),0)</f>
        <v>0</v>
      </c>
      <c r="AQ108" s="56" t="n">
        <f aca="false">IF($B108&lt;=AQ$2,IF($C108&gt;=AQ$2,$D108,0),0)</f>
        <v>0</v>
      </c>
      <c r="AR108" s="56" t="n">
        <f aca="false">IF($B108&lt;=AR$2,IF($C108&gt;=AR$2,$D108,0),0)</f>
        <v>0</v>
      </c>
      <c r="AS108" s="56" t="n">
        <f aca="false">IF($B108&lt;=AS$2,IF($C108&gt;=AS$2,$D108,0),0)</f>
        <v>0</v>
      </c>
      <c r="AT108" s="56" t="n">
        <f aca="false">IF($B108&lt;=AT$2,IF($C108&gt;=AT$2,$D108,0),0)</f>
        <v>0</v>
      </c>
      <c r="AU108" s="56" t="n">
        <f aca="false">IF($B108&lt;=AU$2,IF($C108&gt;=AU$2,$D108,0),0)</f>
        <v>0</v>
      </c>
      <c r="AV108" s="56" t="n">
        <f aca="false">IF($B108&lt;=AV$2,IF($C108&gt;=AV$2,$D108,0),0)</f>
        <v>0</v>
      </c>
      <c r="AW108" s="56" t="n">
        <f aca="false">IF($B108&lt;=AW$2,IF($C108&gt;=AW$2,$D108,0),0)</f>
        <v>0</v>
      </c>
      <c r="AX108" s="56" t="n">
        <f aca="false">IF($B108&lt;=AX$2,IF($C108&gt;=AX$2,$D108,0),0)</f>
        <v>0</v>
      </c>
      <c r="AY108" s="56" t="n">
        <f aca="false">IF($B108&lt;=AY$2,IF($C108&gt;=AY$2,$D108,0),0)</f>
        <v>0</v>
      </c>
      <c r="AZ108" s="56" t="n">
        <f aca="false">IF($B108&lt;=AZ$2,IF($C108&gt;=AZ$2,$D108,0),0)</f>
        <v>0</v>
      </c>
      <c r="BA108" s="56" t="n">
        <f aca="false">IF($B108&lt;=BA$2,IF($C108&gt;=BA$2,$D108,0),0)</f>
        <v>0</v>
      </c>
      <c r="BB108" s="56" t="n">
        <f aca="false">IF($B108&lt;=BB$2,IF($C108&gt;=BB$2,$D108,0),0)</f>
        <v>0</v>
      </c>
      <c r="BC108" s="56" t="n">
        <f aca="false">IF($B108&lt;=BC$2,IF($C108&gt;=BC$2,$D108,0),0)</f>
        <v>0</v>
      </c>
      <c r="BD108" s="56" t="n">
        <f aca="false">IF($B108&lt;=BD$2,IF($C108&gt;=BD$2,$D108,0),0)</f>
        <v>0</v>
      </c>
      <c r="BE108" s="56" t="n">
        <f aca="false">IF($B108&lt;=BE$2,IF($C108&gt;=BE$2,$D108,0),0)</f>
        <v>0</v>
      </c>
      <c r="BF108" s="56" t="n">
        <f aca="false">IF($B108&lt;=BF$2,IF($C108&gt;=BF$2,$D108,0),0)</f>
        <v>0</v>
      </c>
      <c r="BG108" s="56" t="n">
        <f aca="false">IF($B108&lt;=BG$2,IF($C108&gt;=BG$2,$D108,0),0)</f>
        <v>0</v>
      </c>
      <c r="BH108" s="56" t="n">
        <f aca="false">IF($B108&lt;=BH$2,IF($C108&gt;=BH$2,$D108,0),0)</f>
        <v>0</v>
      </c>
      <c r="BI108" s="56" t="n">
        <f aca="false">IF($B108&lt;=BI$2,IF($C108&gt;=BI$2,$D108,0),0)</f>
        <v>0</v>
      </c>
      <c r="BJ108" s="56" t="n">
        <f aca="false">IF($B108&lt;=BJ$2,IF($C108&gt;=BJ$2,$D108,0),0)</f>
        <v>0</v>
      </c>
      <c r="BK108" s="56" t="n">
        <f aca="false">IF($B108&lt;=BK$2,IF($C108&gt;=BK$2,$D108,0),0)</f>
        <v>0</v>
      </c>
      <c r="BL108" s="56" t="n">
        <f aca="false">IF($B108&lt;=BL$2,IF($C108&gt;=BL$2,$D108,0),0)</f>
        <v>0</v>
      </c>
      <c r="BM108" s="56" t="n">
        <f aca="false">IF($B108&lt;=BM$2,IF($C108&gt;=BM$2,$D108,0),0)</f>
        <v>0</v>
      </c>
      <c r="BN108" s="56" t="n">
        <f aca="false">IF($B108&lt;=BN$2,IF($C108&gt;=BN$2,$D108,0),0)</f>
        <v>0</v>
      </c>
      <c r="BO108" s="56" t="n">
        <f aca="false">IF($B108&lt;=BO$2,IF($C108&gt;=BO$2,$D108,0),0)</f>
        <v>0</v>
      </c>
      <c r="BP108" s="56" t="n">
        <f aca="false">IF($B108&lt;=BP$2,IF($C108&gt;=BP$2,$D108,0),0)</f>
        <v>0</v>
      </c>
      <c r="BQ108" s="56" t="n">
        <f aca="false">IF($B108&lt;=BQ$2,IF($C108&gt;=BQ$2,$D108,0),0)</f>
        <v>0</v>
      </c>
      <c r="BR108" s="56" t="n">
        <f aca="false">IF($B108&lt;=BR$2,IF($C108&gt;=BR$2,$D108,0),0)</f>
        <v>0</v>
      </c>
      <c r="BS108" s="56" t="n">
        <f aca="false">IF($B108&lt;=BS$2,IF($C108&gt;=BS$2,$D108,0),0)</f>
        <v>0</v>
      </c>
      <c r="BT108" s="56" t="n">
        <f aca="false">IF($B108&lt;=BT$2,IF($C108&gt;=BT$2,$D108,0),0)</f>
        <v>0</v>
      </c>
      <c r="BU108" s="56" t="n">
        <f aca="false">IF($B108&lt;=BU$2,IF($C108&gt;=BU$2,$D108,0),0)</f>
        <v>0</v>
      </c>
      <c r="BV108" s="56" t="n">
        <f aca="false">IF($B108&lt;=BV$2,IF($C108&gt;=BV$2,$D108,0),0)</f>
        <v>0</v>
      </c>
    </row>
    <row r="109" customFormat="false" ht="12.75" hidden="false" customHeight="false" outlineLevel="0" collapsed="false">
      <c r="B109" s="51" t="n">
        <v>36678</v>
      </c>
      <c r="C109" s="51" t="n">
        <v>36707</v>
      </c>
      <c r="E109" s="53" t="n">
        <v>0.275</v>
      </c>
      <c r="F109" s="27" t="s">
        <v>142</v>
      </c>
      <c r="G109" s="27" t="s">
        <v>135</v>
      </c>
      <c r="H109" s="65" t="n">
        <f aca="false">((I109-E109)*SUM(L109:AV109)*10000)</f>
        <v>0</v>
      </c>
      <c r="I109" s="53" t="n">
        <v>0.31</v>
      </c>
      <c r="K109" s="27" t="str">
        <f aca="false">IF(I109=1,0,G109)</f>
        <v>west</v>
      </c>
      <c r="L109" s="56" t="n">
        <f aca="false">IF($B109&lt;=L$2,IF($C109&gt;=L$2,$D109,0),0)</f>
        <v>0</v>
      </c>
      <c r="M109" s="56" t="n">
        <f aca="false">IF($B109&lt;=M$2,IF($C109&gt;=M$2,$D109,0),0)</f>
        <v>0</v>
      </c>
      <c r="N109" s="56" t="n">
        <f aca="false">IF($B109&lt;=N$2,IF($C109&gt;=N$2,$D109,0),0)</f>
        <v>0</v>
      </c>
      <c r="O109" s="56" t="n">
        <f aca="false">IF($B109&lt;=O$2,IF($C109&gt;=O$2,$D109,0),0)</f>
        <v>0</v>
      </c>
      <c r="P109" s="56" t="n">
        <f aca="false">IF($B109&lt;=P$2,IF($C109&gt;=P$2,$D109,0),0)</f>
        <v>0</v>
      </c>
      <c r="Q109" s="56" t="n">
        <f aca="false">IF($B109&lt;=Q$2,IF($C109&gt;=Q$2,$D109,0),0)</f>
        <v>0</v>
      </c>
      <c r="R109" s="56" t="n">
        <f aca="false">IF($B109&lt;=R$2,IF($C109&gt;=R$2,$D109,0),0)</f>
        <v>0</v>
      </c>
      <c r="S109" s="56" t="n">
        <f aca="false">IF($B109&lt;=S$2,IF($C109&gt;=S$2,$D109,0),0)</f>
        <v>0</v>
      </c>
      <c r="T109" s="56" t="n">
        <f aca="false">IF($B109&lt;=T$2,IF($C109&gt;=T$2,$D109,0),0)</f>
        <v>0</v>
      </c>
      <c r="U109" s="56" t="n">
        <f aca="false">IF($B109&lt;=U$2,IF($C109&gt;=U$2,$D109,0),0)</f>
        <v>0</v>
      </c>
      <c r="V109" s="56" t="n">
        <f aca="false">IF($B109&lt;=V$2,IF($C109&gt;=V$2,$D109,0),0)</f>
        <v>0</v>
      </c>
      <c r="W109" s="56" t="n">
        <f aca="false">IF($B109&lt;=W$2,IF($C109&gt;=W$2,$D109,0),0)</f>
        <v>0</v>
      </c>
      <c r="X109" s="56" t="n">
        <f aca="false">IF($B109&lt;=X$2,IF($C109&gt;=X$2,$D109,0),0)</f>
        <v>0</v>
      </c>
      <c r="Y109" s="56" t="n">
        <f aca="false">IF($B109&lt;=Y$2,IF($C109&gt;=Y$2,$D109,0),0)</f>
        <v>0</v>
      </c>
      <c r="Z109" s="56" t="n">
        <f aca="false">IF($B109&lt;=Z$2,IF($C109&gt;=Z$2,$D109,0),0)</f>
        <v>0</v>
      </c>
      <c r="AA109" s="56" t="n">
        <f aca="false">IF($B109&lt;=AA$2,IF($C109&gt;=AA$2,$D109,0),0)</f>
        <v>0</v>
      </c>
      <c r="AB109" s="56" t="n">
        <f aca="false">IF($B109&lt;=AB$2,IF($C109&gt;=AB$2,$D109,0),0)</f>
        <v>0</v>
      </c>
      <c r="AC109" s="56" t="n">
        <f aca="false">IF($B109&lt;=AC$2,IF($C109&gt;=AC$2,$D109,0),0)</f>
        <v>0</v>
      </c>
      <c r="AD109" s="56" t="n">
        <f aca="false">IF($B109&lt;=AD$2,IF($C109&gt;=AD$2,$D109,0),0)</f>
        <v>0</v>
      </c>
      <c r="AE109" s="56" t="n">
        <f aca="false">IF($B109&lt;=AE$2,IF($C109&gt;=AE$2,$D109,0),0)</f>
        <v>0</v>
      </c>
      <c r="AF109" s="56" t="n">
        <f aca="false">IF($B109&lt;=AF$2,IF($C109&gt;=AF$2,$D109,0),0)</f>
        <v>0</v>
      </c>
      <c r="AG109" s="56" t="n">
        <f aca="false">IF($B109&lt;=AG$2,IF($C109&gt;=AG$2,$D109,0),0)</f>
        <v>0</v>
      </c>
      <c r="AH109" s="56" t="n">
        <f aca="false">IF($B109&lt;=AH$2,IF($C109&gt;=AH$2,$D109,0),0)</f>
        <v>0</v>
      </c>
      <c r="AI109" s="56" t="n">
        <f aca="false">IF($B109&lt;=AI$2,IF($C109&gt;=AI$2,$D109,0),0)</f>
        <v>0</v>
      </c>
      <c r="AJ109" s="56" t="n">
        <f aca="false">IF($B109&lt;=AJ$2,IF($C109&gt;=AJ$2,$D109,0),0)</f>
        <v>0</v>
      </c>
      <c r="AK109" s="56" t="n">
        <f aca="false">IF($B109&lt;=AK$2,IF($C109&gt;=AK$2,$D109,0),0)</f>
        <v>0</v>
      </c>
      <c r="AL109" s="56" t="n">
        <f aca="false">IF($B109&lt;=AL$2,IF($C109&gt;=AL$2,$D109,0),0)</f>
        <v>0</v>
      </c>
      <c r="AM109" s="56" t="n">
        <f aca="false">IF($B109&lt;=AM$2,IF($C109&gt;=AM$2,$D109,0),0)</f>
        <v>0</v>
      </c>
      <c r="AN109" s="56" t="n">
        <f aca="false">IF($B109&lt;=AN$2,IF($C109&gt;=AN$2,$D109,0),0)</f>
        <v>0</v>
      </c>
      <c r="AO109" s="56" t="n">
        <f aca="false">IF($B109&lt;=AO$2,IF($C109&gt;=AO$2,$D109,0),0)</f>
        <v>0</v>
      </c>
      <c r="AP109" s="56" t="n">
        <f aca="false">IF($B109&lt;=AP$2,IF($C109&gt;=AP$2,$D109,0),0)</f>
        <v>0</v>
      </c>
      <c r="AQ109" s="56" t="n">
        <f aca="false">IF($B109&lt;=AQ$2,IF($C109&gt;=AQ$2,$D109,0),0)</f>
        <v>0</v>
      </c>
      <c r="AR109" s="56" t="n">
        <f aca="false">IF($B109&lt;=AR$2,IF($C109&gt;=AR$2,$D109,0),0)</f>
        <v>0</v>
      </c>
      <c r="AS109" s="56" t="n">
        <f aca="false">IF($B109&lt;=AS$2,IF($C109&gt;=AS$2,$D109,0),0)</f>
        <v>0</v>
      </c>
      <c r="AT109" s="56" t="n">
        <f aca="false">IF($B109&lt;=AT$2,IF($C109&gt;=AT$2,$D109,0),0)</f>
        <v>0</v>
      </c>
      <c r="AU109" s="56" t="n">
        <f aca="false">IF($B109&lt;=AU$2,IF($C109&gt;=AU$2,$D109,0),0)</f>
        <v>0</v>
      </c>
      <c r="AV109" s="56" t="n">
        <f aca="false">IF($B109&lt;=AV$2,IF($C109&gt;=AV$2,$D109,0),0)</f>
        <v>0</v>
      </c>
      <c r="AW109" s="56" t="n">
        <f aca="false">IF($B109&lt;=AW$2,IF($C109&gt;=AW$2,$D109,0),0)</f>
        <v>0</v>
      </c>
      <c r="AX109" s="56" t="n">
        <f aca="false">IF($B109&lt;=AX$2,IF($C109&gt;=AX$2,$D109,0),0)</f>
        <v>0</v>
      </c>
      <c r="AY109" s="56" t="n">
        <f aca="false">IF($B109&lt;=AY$2,IF($C109&gt;=AY$2,$D109,0),0)</f>
        <v>0</v>
      </c>
      <c r="AZ109" s="56" t="n">
        <f aca="false">IF($B109&lt;=AZ$2,IF($C109&gt;=AZ$2,$D109,0),0)</f>
        <v>0</v>
      </c>
      <c r="BA109" s="56" t="n">
        <f aca="false">IF($B109&lt;=BA$2,IF($C109&gt;=BA$2,$D109,0),0)</f>
        <v>0</v>
      </c>
      <c r="BB109" s="56" t="n">
        <f aca="false">IF($B109&lt;=BB$2,IF($C109&gt;=BB$2,$D109,0),0)</f>
        <v>0</v>
      </c>
      <c r="BC109" s="56" t="n">
        <f aca="false">IF($B109&lt;=BC$2,IF($C109&gt;=BC$2,$D109,0),0)</f>
        <v>0</v>
      </c>
      <c r="BD109" s="56" t="n">
        <f aca="false">IF($B109&lt;=BD$2,IF($C109&gt;=BD$2,$D109,0),0)</f>
        <v>0</v>
      </c>
      <c r="BE109" s="56" t="n">
        <f aca="false">IF($B109&lt;=BE$2,IF($C109&gt;=BE$2,$D109,0),0)</f>
        <v>0</v>
      </c>
      <c r="BF109" s="56" t="n">
        <f aca="false">IF($B109&lt;=BF$2,IF($C109&gt;=BF$2,$D109,0),0)</f>
        <v>0</v>
      </c>
      <c r="BG109" s="56" t="n">
        <f aca="false">IF($B109&lt;=BG$2,IF($C109&gt;=BG$2,$D109,0),0)</f>
        <v>0</v>
      </c>
      <c r="BH109" s="56" t="n">
        <f aca="false">IF($B109&lt;=BH$2,IF($C109&gt;=BH$2,$D109,0),0)</f>
        <v>0</v>
      </c>
      <c r="BI109" s="56" t="n">
        <f aca="false">IF($B109&lt;=BI$2,IF($C109&gt;=BI$2,$D109,0),0)</f>
        <v>0</v>
      </c>
      <c r="BJ109" s="56" t="n">
        <f aca="false">IF($B109&lt;=BJ$2,IF($C109&gt;=BJ$2,$D109,0),0)</f>
        <v>0</v>
      </c>
      <c r="BK109" s="56" t="n">
        <f aca="false">IF($B109&lt;=BK$2,IF($C109&gt;=BK$2,$D109,0),0)</f>
        <v>0</v>
      </c>
      <c r="BL109" s="56" t="n">
        <f aca="false">IF($B109&lt;=BL$2,IF($C109&gt;=BL$2,$D109,0),0)</f>
        <v>0</v>
      </c>
      <c r="BM109" s="56" t="n">
        <f aca="false">IF($B109&lt;=BM$2,IF($C109&gt;=BM$2,$D109,0),0)</f>
        <v>0</v>
      </c>
      <c r="BN109" s="56" t="n">
        <f aca="false">IF($B109&lt;=BN$2,IF($C109&gt;=BN$2,$D109,0),0)</f>
        <v>0</v>
      </c>
      <c r="BO109" s="56" t="n">
        <f aca="false">IF($B109&lt;=BO$2,IF($C109&gt;=BO$2,$D109,0),0)</f>
        <v>0</v>
      </c>
      <c r="BP109" s="56" t="n">
        <f aca="false">IF($B109&lt;=BP$2,IF($C109&gt;=BP$2,$D109,0),0)</f>
        <v>0</v>
      </c>
      <c r="BQ109" s="56" t="n">
        <f aca="false">IF($B109&lt;=BQ$2,IF($C109&gt;=BQ$2,$D109,0),0)</f>
        <v>0</v>
      </c>
      <c r="BR109" s="56" t="n">
        <f aca="false">IF($B109&lt;=BR$2,IF($C109&gt;=BR$2,$D109,0),0)</f>
        <v>0</v>
      </c>
      <c r="BS109" s="56" t="n">
        <f aca="false">IF($B109&lt;=BS$2,IF($C109&gt;=BS$2,$D109,0),0)</f>
        <v>0</v>
      </c>
      <c r="BT109" s="56" t="n">
        <f aca="false">IF($B109&lt;=BT$2,IF($C109&gt;=BT$2,$D109,0),0)</f>
        <v>0</v>
      </c>
      <c r="BU109" s="56" t="n">
        <f aca="false">IF($B109&lt;=BU$2,IF($C109&gt;=BU$2,$D109,0),0)</f>
        <v>0</v>
      </c>
      <c r="BV109" s="56" t="n">
        <f aca="false">IF($B109&lt;=BV$2,IF($C109&gt;=BV$2,$D109,0),0)</f>
        <v>0</v>
      </c>
    </row>
    <row r="110" customFormat="false" ht="12.75" hidden="false" customHeight="false" outlineLevel="0" collapsed="false">
      <c r="B110" s="51" t="n">
        <v>36678</v>
      </c>
      <c r="C110" s="51" t="n">
        <v>36707</v>
      </c>
      <c r="E110" s="53" t="n">
        <v>0.285</v>
      </c>
      <c r="F110" s="27" t="s">
        <v>142</v>
      </c>
      <c r="G110" s="27" t="s">
        <v>135</v>
      </c>
      <c r="H110" s="65" t="n">
        <f aca="false">((I110-E110)*SUM(L110:AV110)*10000)</f>
        <v>0</v>
      </c>
      <c r="I110" s="53" t="n">
        <v>0.31</v>
      </c>
      <c r="K110" s="27" t="str">
        <f aca="false">IF(I110=1,0,G110)</f>
        <v>west</v>
      </c>
      <c r="L110" s="56" t="n">
        <f aca="false">IF($B110&lt;=L$2,IF($C110&gt;=L$2,$D110,0),0)</f>
        <v>0</v>
      </c>
      <c r="M110" s="56" t="n">
        <f aca="false">IF($B110&lt;=M$2,IF($C110&gt;=M$2,$D110,0),0)</f>
        <v>0</v>
      </c>
      <c r="N110" s="56" t="n">
        <f aca="false">IF($B110&lt;=N$2,IF($C110&gt;=N$2,$D110,0),0)</f>
        <v>0</v>
      </c>
      <c r="O110" s="56" t="n">
        <f aca="false">IF($B110&lt;=O$2,IF($C110&gt;=O$2,$D110,0),0)</f>
        <v>0</v>
      </c>
      <c r="P110" s="56" t="n">
        <f aca="false">IF($B110&lt;=P$2,IF($C110&gt;=P$2,$D110,0),0)</f>
        <v>0</v>
      </c>
      <c r="Q110" s="56" t="n">
        <f aca="false">IF($B110&lt;=Q$2,IF($C110&gt;=Q$2,$D110,0),0)</f>
        <v>0</v>
      </c>
      <c r="R110" s="56" t="n">
        <f aca="false">IF($B110&lt;=R$2,IF($C110&gt;=R$2,$D110,0),0)</f>
        <v>0</v>
      </c>
      <c r="S110" s="56" t="n">
        <f aca="false">IF($B110&lt;=S$2,IF($C110&gt;=S$2,$D110,0),0)</f>
        <v>0</v>
      </c>
      <c r="T110" s="56" t="n">
        <f aca="false">IF($B110&lt;=T$2,IF($C110&gt;=T$2,$D110,0),0)</f>
        <v>0</v>
      </c>
      <c r="U110" s="56" t="n">
        <f aca="false">IF($B110&lt;=U$2,IF($C110&gt;=U$2,$D110,0),0)</f>
        <v>0</v>
      </c>
      <c r="V110" s="56" t="n">
        <f aca="false">IF($B110&lt;=V$2,IF($C110&gt;=V$2,$D110,0),0)</f>
        <v>0</v>
      </c>
      <c r="W110" s="56" t="n">
        <f aca="false">IF($B110&lt;=W$2,IF($C110&gt;=W$2,$D110,0),0)</f>
        <v>0</v>
      </c>
      <c r="X110" s="56" t="n">
        <f aca="false">IF($B110&lt;=X$2,IF($C110&gt;=X$2,$D110,0),0)</f>
        <v>0</v>
      </c>
      <c r="Y110" s="56" t="n">
        <f aca="false">IF($B110&lt;=Y$2,IF($C110&gt;=Y$2,$D110,0),0)</f>
        <v>0</v>
      </c>
      <c r="Z110" s="56" t="n">
        <f aca="false">IF($B110&lt;=Z$2,IF($C110&gt;=Z$2,$D110,0),0)</f>
        <v>0</v>
      </c>
      <c r="AA110" s="56" t="n">
        <f aca="false">IF($B110&lt;=AA$2,IF($C110&gt;=AA$2,$D110,0),0)</f>
        <v>0</v>
      </c>
      <c r="AB110" s="56" t="n">
        <f aca="false">IF($B110&lt;=AB$2,IF($C110&gt;=AB$2,$D110,0),0)</f>
        <v>0</v>
      </c>
      <c r="AC110" s="56" t="n">
        <f aca="false">IF($B110&lt;=AC$2,IF($C110&gt;=AC$2,$D110,0),0)</f>
        <v>0</v>
      </c>
      <c r="AD110" s="56" t="n">
        <f aca="false">IF($B110&lt;=AD$2,IF($C110&gt;=AD$2,$D110,0),0)</f>
        <v>0</v>
      </c>
      <c r="AE110" s="56" t="n">
        <f aca="false">IF($B110&lt;=AE$2,IF($C110&gt;=AE$2,$D110,0),0)</f>
        <v>0</v>
      </c>
      <c r="AF110" s="56" t="n">
        <f aca="false">IF($B110&lt;=AF$2,IF($C110&gt;=AF$2,$D110,0),0)</f>
        <v>0</v>
      </c>
      <c r="AG110" s="56" t="n">
        <f aca="false">IF($B110&lt;=AG$2,IF($C110&gt;=AG$2,$D110,0),0)</f>
        <v>0</v>
      </c>
      <c r="AH110" s="56" t="n">
        <f aca="false">IF($B110&lt;=AH$2,IF($C110&gt;=AH$2,$D110,0),0)</f>
        <v>0</v>
      </c>
      <c r="AI110" s="56" t="n">
        <f aca="false">IF($B110&lt;=AI$2,IF($C110&gt;=AI$2,$D110,0),0)</f>
        <v>0</v>
      </c>
      <c r="AJ110" s="56" t="n">
        <f aca="false">IF($B110&lt;=AJ$2,IF($C110&gt;=AJ$2,$D110,0),0)</f>
        <v>0</v>
      </c>
      <c r="AK110" s="56" t="n">
        <f aca="false">IF($B110&lt;=AK$2,IF($C110&gt;=AK$2,$D110,0),0)</f>
        <v>0</v>
      </c>
      <c r="AL110" s="56" t="n">
        <f aca="false">IF($B110&lt;=AL$2,IF($C110&gt;=AL$2,$D110,0),0)</f>
        <v>0</v>
      </c>
      <c r="AM110" s="56" t="n">
        <f aca="false">IF($B110&lt;=AM$2,IF($C110&gt;=AM$2,$D110,0),0)</f>
        <v>0</v>
      </c>
      <c r="AN110" s="56" t="n">
        <f aca="false">IF($B110&lt;=AN$2,IF($C110&gt;=AN$2,$D110,0),0)</f>
        <v>0</v>
      </c>
      <c r="AO110" s="56" t="n">
        <f aca="false">IF($B110&lt;=AO$2,IF($C110&gt;=AO$2,$D110,0),0)</f>
        <v>0</v>
      </c>
      <c r="AP110" s="56" t="n">
        <f aca="false">IF($B110&lt;=AP$2,IF($C110&gt;=AP$2,$D110,0),0)</f>
        <v>0</v>
      </c>
      <c r="AQ110" s="56" t="n">
        <f aca="false">IF($B110&lt;=AQ$2,IF($C110&gt;=AQ$2,$D110,0),0)</f>
        <v>0</v>
      </c>
      <c r="AR110" s="56" t="n">
        <f aca="false">IF($B110&lt;=AR$2,IF($C110&gt;=AR$2,$D110,0),0)</f>
        <v>0</v>
      </c>
      <c r="AS110" s="56" t="n">
        <f aca="false">IF($B110&lt;=AS$2,IF($C110&gt;=AS$2,$D110,0),0)</f>
        <v>0</v>
      </c>
      <c r="AT110" s="56" t="n">
        <f aca="false">IF($B110&lt;=AT$2,IF($C110&gt;=AT$2,$D110,0),0)</f>
        <v>0</v>
      </c>
      <c r="AU110" s="56" t="n">
        <f aca="false">IF($B110&lt;=AU$2,IF($C110&gt;=AU$2,$D110,0),0)</f>
        <v>0</v>
      </c>
      <c r="AV110" s="56" t="n">
        <f aca="false">IF($B110&lt;=AV$2,IF($C110&gt;=AV$2,$D110,0),0)</f>
        <v>0</v>
      </c>
      <c r="AW110" s="56" t="n">
        <f aca="false">IF($B110&lt;=AW$2,IF($C110&gt;=AW$2,$D110,0),0)</f>
        <v>0</v>
      </c>
      <c r="AX110" s="56" t="n">
        <f aca="false">IF($B110&lt;=AX$2,IF($C110&gt;=AX$2,$D110,0),0)</f>
        <v>0</v>
      </c>
      <c r="AY110" s="56" t="n">
        <f aca="false">IF($B110&lt;=AY$2,IF($C110&gt;=AY$2,$D110,0),0)</f>
        <v>0</v>
      </c>
      <c r="AZ110" s="56" t="n">
        <f aca="false">IF($B110&lt;=AZ$2,IF($C110&gt;=AZ$2,$D110,0),0)</f>
        <v>0</v>
      </c>
      <c r="BA110" s="56" t="n">
        <f aca="false">IF($B110&lt;=BA$2,IF($C110&gt;=BA$2,$D110,0),0)</f>
        <v>0</v>
      </c>
      <c r="BB110" s="56" t="n">
        <f aca="false">IF($B110&lt;=BB$2,IF($C110&gt;=BB$2,$D110,0),0)</f>
        <v>0</v>
      </c>
      <c r="BC110" s="56" t="n">
        <f aca="false">IF($B110&lt;=BC$2,IF($C110&gt;=BC$2,$D110,0),0)</f>
        <v>0</v>
      </c>
      <c r="BD110" s="56" t="n">
        <f aca="false">IF($B110&lt;=BD$2,IF($C110&gt;=BD$2,$D110,0),0)</f>
        <v>0</v>
      </c>
      <c r="BE110" s="56" t="n">
        <f aca="false">IF($B110&lt;=BE$2,IF($C110&gt;=BE$2,$D110,0),0)</f>
        <v>0</v>
      </c>
      <c r="BF110" s="56" t="n">
        <f aca="false">IF($B110&lt;=BF$2,IF($C110&gt;=BF$2,$D110,0),0)</f>
        <v>0</v>
      </c>
      <c r="BG110" s="56" t="n">
        <f aca="false">IF($B110&lt;=BG$2,IF($C110&gt;=BG$2,$D110,0),0)</f>
        <v>0</v>
      </c>
      <c r="BH110" s="56" t="n">
        <f aca="false">IF($B110&lt;=BH$2,IF($C110&gt;=BH$2,$D110,0),0)</f>
        <v>0</v>
      </c>
      <c r="BI110" s="56" t="n">
        <f aca="false">IF($B110&lt;=BI$2,IF($C110&gt;=BI$2,$D110,0),0)</f>
        <v>0</v>
      </c>
      <c r="BJ110" s="56" t="n">
        <f aca="false">IF($B110&lt;=BJ$2,IF($C110&gt;=BJ$2,$D110,0),0)</f>
        <v>0</v>
      </c>
      <c r="BK110" s="56" t="n">
        <f aca="false">IF($B110&lt;=BK$2,IF($C110&gt;=BK$2,$D110,0),0)</f>
        <v>0</v>
      </c>
      <c r="BL110" s="56" t="n">
        <f aca="false">IF($B110&lt;=BL$2,IF($C110&gt;=BL$2,$D110,0),0)</f>
        <v>0</v>
      </c>
      <c r="BM110" s="56" t="n">
        <f aca="false">IF($B110&lt;=BM$2,IF($C110&gt;=BM$2,$D110,0),0)</f>
        <v>0</v>
      </c>
      <c r="BN110" s="56" t="n">
        <f aca="false">IF($B110&lt;=BN$2,IF($C110&gt;=BN$2,$D110,0),0)</f>
        <v>0</v>
      </c>
      <c r="BO110" s="56" t="n">
        <f aca="false">IF($B110&lt;=BO$2,IF($C110&gt;=BO$2,$D110,0),0)</f>
        <v>0</v>
      </c>
      <c r="BP110" s="56" t="n">
        <f aca="false">IF($B110&lt;=BP$2,IF($C110&gt;=BP$2,$D110,0),0)</f>
        <v>0</v>
      </c>
      <c r="BQ110" s="56" t="n">
        <f aca="false">IF($B110&lt;=BQ$2,IF($C110&gt;=BQ$2,$D110,0),0)</f>
        <v>0</v>
      </c>
      <c r="BR110" s="56" t="n">
        <f aca="false">IF($B110&lt;=BR$2,IF($C110&gt;=BR$2,$D110,0),0)</f>
        <v>0</v>
      </c>
      <c r="BS110" s="56" t="n">
        <f aca="false">IF($B110&lt;=BS$2,IF($C110&gt;=BS$2,$D110,0),0)</f>
        <v>0</v>
      </c>
      <c r="BT110" s="56" t="n">
        <f aca="false">IF($B110&lt;=BT$2,IF($C110&gt;=BT$2,$D110,0),0)</f>
        <v>0</v>
      </c>
      <c r="BU110" s="56" t="n">
        <f aca="false">IF($B110&lt;=BU$2,IF($C110&gt;=BU$2,$D110,0),0)</f>
        <v>0</v>
      </c>
      <c r="BV110" s="56" t="n">
        <f aca="false">IF($B110&lt;=BV$2,IF($C110&gt;=BV$2,$D110,0),0)</f>
        <v>0</v>
      </c>
    </row>
    <row r="111" customFormat="false" ht="12.75" hidden="false" customHeight="false" outlineLevel="0" collapsed="false">
      <c r="B111" s="51" t="n">
        <v>36678</v>
      </c>
      <c r="C111" s="51" t="n">
        <v>36707</v>
      </c>
      <c r="E111" s="53" t="n">
        <v>0.29</v>
      </c>
      <c r="F111" s="27" t="s">
        <v>142</v>
      </c>
      <c r="G111" s="27" t="s">
        <v>135</v>
      </c>
      <c r="H111" s="65" t="n">
        <f aca="false">((I111-E111)*SUM(L111:AV111)*10000)</f>
        <v>0</v>
      </c>
      <c r="I111" s="53" t="n">
        <v>0.31</v>
      </c>
      <c r="K111" s="27" t="str">
        <f aca="false">IF(I111=1,0,G111)</f>
        <v>west</v>
      </c>
      <c r="L111" s="56" t="n">
        <f aca="false">IF($B111&lt;=L$2,IF($C111&gt;=L$2,$D111,0),0)</f>
        <v>0</v>
      </c>
      <c r="M111" s="56" t="n">
        <f aca="false">IF($B111&lt;=M$2,IF($C111&gt;=M$2,$D111,0),0)</f>
        <v>0</v>
      </c>
      <c r="N111" s="56" t="n">
        <f aca="false">IF($B111&lt;=N$2,IF($C111&gt;=N$2,$D111,0),0)</f>
        <v>0</v>
      </c>
      <c r="O111" s="56" t="n">
        <f aca="false">IF($B111&lt;=O$2,IF($C111&gt;=O$2,$D111,0),0)</f>
        <v>0</v>
      </c>
      <c r="P111" s="56" t="n">
        <f aca="false">IF($B111&lt;=P$2,IF($C111&gt;=P$2,$D111,0),0)</f>
        <v>0</v>
      </c>
      <c r="Q111" s="56" t="n">
        <f aca="false">IF($B111&lt;=Q$2,IF($C111&gt;=Q$2,$D111,0),0)</f>
        <v>0</v>
      </c>
      <c r="R111" s="56" t="n">
        <f aca="false">IF($B111&lt;=R$2,IF($C111&gt;=R$2,$D111,0),0)</f>
        <v>0</v>
      </c>
      <c r="S111" s="56" t="n">
        <f aca="false">IF($B111&lt;=S$2,IF($C111&gt;=S$2,$D111,0),0)</f>
        <v>0</v>
      </c>
      <c r="T111" s="56" t="n">
        <f aca="false">IF($B111&lt;=T$2,IF($C111&gt;=T$2,$D111,0),0)</f>
        <v>0</v>
      </c>
      <c r="U111" s="56" t="n">
        <f aca="false">IF($B111&lt;=U$2,IF($C111&gt;=U$2,$D111,0),0)</f>
        <v>0</v>
      </c>
      <c r="V111" s="56" t="n">
        <f aca="false">IF($B111&lt;=V$2,IF($C111&gt;=V$2,$D111,0),0)</f>
        <v>0</v>
      </c>
      <c r="W111" s="56" t="n">
        <f aca="false">IF($B111&lt;=W$2,IF($C111&gt;=W$2,$D111,0),0)</f>
        <v>0</v>
      </c>
      <c r="X111" s="56" t="n">
        <f aca="false">IF($B111&lt;=X$2,IF($C111&gt;=X$2,$D111,0),0)</f>
        <v>0</v>
      </c>
      <c r="Y111" s="56" t="n">
        <f aca="false">IF($B111&lt;=Y$2,IF($C111&gt;=Y$2,$D111,0),0)</f>
        <v>0</v>
      </c>
      <c r="Z111" s="56" t="n">
        <f aca="false">IF($B111&lt;=Z$2,IF($C111&gt;=Z$2,$D111,0),0)</f>
        <v>0</v>
      </c>
      <c r="AA111" s="56" t="n">
        <f aca="false">IF($B111&lt;=AA$2,IF($C111&gt;=AA$2,$D111,0),0)</f>
        <v>0</v>
      </c>
      <c r="AB111" s="56" t="n">
        <f aca="false">IF($B111&lt;=AB$2,IF($C111&gt;=AB$2,$D111,0),0)</f>
        <v>0</v>
      </c>
      <c r="AC111" s="56" t="n">
        <f aca="false">IF($B111&lt;=AC$2,IF($C111&gt;=AC$2,$D111,0),0)</f>
        <v>0</v>
      </c>
      <c r="AD111" s="56" t="n">
        <f aca="false">IF($B111&lt;=AD$2,IF($C111&gt;=AD$2,$D111,0),0)</f>
        <v>0</v>
      </c>
      <c r="AE111" s="56" t="n">
        <f aca="false">IF($B111&lt;=AE$2,IF($C111&gt;=AE$2,$D111,0),0)</f>
        <v>0</v>
      </c>
      <c r="AF111" s="56" t="n">
        <f aca="false">IF($B111&lt;=AF$2,IF($C111&gt;=AF$2,$D111,0),0)</f>
        <v>0</v>
      </c>
      <c r="AG111" s="56" t="n">
        <f aca="false">IF($B111&lt;=AG$2,IF($C111&gt;=AG$2,$D111,0),0)</f>
        <v>0</v>
      </c>
      <c r="AH111" s="56" t="n">
        <f aca="false">IF($B111&lt;=AH$2,IF($C111&gt;=AH$2,$D111,0),0)</f>
        <v>0</v>
      </c>
      <c r="AI111" s="56" t="n">
        <f aca="false">IF($B111&lt;=AI$2,IF($C111&gt;=AI$2,$D111,0),0)</f>
        <v>0</v>
      </c>
      <c r="AJ111" s="56" t="n">
        <f aca="false">IF($B111&lt;=AJ$2,IF($C111&gt;=AJ$2,$D111,0),0)</f>
        <v>0</v>
      </c>
      <c r="AK111" s="56" t="n">
        <f aca="false">IF($B111&lt;=AK$2,IF($C111&gt;=AK$2,$D111,0),0)</f>
        <v>0</v>
      </c>
      <c r="AL111" s="56" t="n">
        <f aca="false">IF($B111&lt;=AL$2,IF($C111&gt;=AL$2,$D111,0),0)</f>
        <v>0</v>
      </c>
      <c r="AM111" s="56" t="n">
        <f aca="false">IF($B111&lt;=AM$2,IF($C111&gt;=AM$2,$D111,0),0)</f>
        <v>0</v>
      </c>
      <c r="AN111" s="56" t="n">
        <f aca="false">IF($B111&lt;=AN$2,IF($C111&gt;=AN$2,$D111,0),0)</f>
        <v>0</v>
      </c>
      <c r="AO111" s="56" t="n">
        <f aca="false">IF($B111&lt;=AO$2,IF($C111&gt;=AO$2,$D111,0),0)</f>
        <v>0</v>
      </c>
      <c r="AP111" s="56" t="n">
        <f aca="false">IF($B111&lt;=AP$2,IF($C111&gt;=AP$2,$D111,0),0)</f>
        <v>0</v>
      </c>
      <c r="AQ111" s="56" t="n">
        <f aca="false">IF($B111&lt;=AQ$2,IF($C111&gt;=AQ$2,$D111,0),0)</f>
        <v>0</v>
      </c>
      <c r="AR111" s="56" t="n">
        <f aca="false">IF($B111&lt;=AR$2,IF($C111&gt;=AR$2,$D111,0),0)</f>
        <v>0</v>
      </c>
      <c r="AS111" s="56" t="n">
        <f aca="false">IF($B111&lt;=AS$2,IF($C111&gt;=AS$2,$D111,0),0)</f>
        <v>0</v>
      </c>
      <c r="AT111" s="56" t="n">
        <f aca="false">IF($B111&lt;=AT$2,IF($C111&gt;=AT$2,$D111,0),0)</f>
        <v>0</v>
      </c>
      <c r="AU111" s="56" t="n">
        <f aca="false">IF($B111&lt;=AU$2,IF($C111&gt;=AU$2,$D111,0),0)</f>
        <v>0</v>
      </c>
      <c r="AV111" s="56" t="n">
        <f aca="false">IF($B111&lt;=AV$2,IF($C111&gt;=AV$2,$D111,0),0)</f>
        <v>0</v>
      </c>
      <c r="AW111" s="56" t="n">
        <f aca="false">IF($B111&lt;=AW$2,IF($C111&gt;=AW$2,$D111,0),0)</f>
        <v>0</v>
      </c>
      <c r="AX111" s="56" t="n">
        <f aca="false">IF($B111&lt;=AX$2,IF($C111&gt;=AX$2,$D111,0),0)</f>
        <v>0</v>
      </c>
      <c r="AY111" s="56" t="n">
        <f aca="false">IF($B111&lt;=AY$2,IF($C111&gt;=AY$2,$D111,0),0)</f>
        <v>0</v>
      </c>
      <c r="AZ111" s="56" t="n">
        <f aca="false">IF($B111&lt;=AZ$2,IF($C111&gt;=AZ$2,$D111,0),0)</f>
        <v>0</v>
      </c>
      <c r="BA111" s="56" t="n">
        <f aca="false">IF($B111&lt;=BA$2,IF($C111&gt;=BA$2,$D111,0),0)</f>
        <v>0</v>
      </c>
      <c r="BB111" s="56" t="n">
        <f aca="false">IF($B111&lt;=BB$2,IF($C111&gt;=BB$2,$D111,0),0)</f>
        <v>0</v>
      </c>
      <c r="BC111" s="56" t="n">
        <f aca="false">IF($B111&lt;=BC$2,IF($C111&gt;=BC$2,$D111,0),0)</f>
        <v>0</v>
      </c>
      <c r="BD111" s="56" t="n">
        <f aca="false">IF($B111&lt;=BD$2,IF($C111&gt;=BD$2,$D111,0),0)</f>
        <v>0</v>
      </c>
      <c r="BE111" s="56" t="n">
        <f aca="false">IF($B111&lt;=BE$2,IF($C111&gt;=BE$2,$D111,0),0)</f>
        <v>0</v>
      </c>
      <c r="BF111" s="56" t="n">
        <f aca="false">IF($B111&lt;=BF$2,IF($C111&gt;=BF$2,$D111,0),0)</f>
        <v>0</v>
      </c>
      <c r="BG111" s="56" t="n">
        <f aca="false">IF($B111&lt;=BG$2,IF($C111&gt;=BG$2,$D111,0),0)</f>
        <v>0</v>
      </c>
      <c r="BH111" s="56" t="n">
        <f aca="false">IF($B111&lt;=BH$2,IF($C111&gt;=BH$2,$D111,0),0)</f>
        <v>0</v>
      </c>
      <c r="BI111" s="56" t="n">
        <f aca="false">IF($B111&lt;=BI$2,IF($C111&gt;=BI$2,$D111,0),0)</f>
        <v>0</v>
      </c>
      <c r="BJ111" s="56" t="n">
        <f aca="false">IF($B111&lt;=BJ$2,IF($C111&gt;=BJ$2,$D111,0),0)</f>
        <v>0</v>
      </c>
      <c r="BK111" s="56" t="n">
        <f aca="false">IF($B111&lt;=BK$2,IF($C111&gt;=BK$2,$D111,0),0)</f>
        <v>0</v>
      </c>
      <c r="BL111" s="56" t="n">
        <f aca="false">IF($B111&lt;=BL$2,IF($C111&gt;=BL$2,$D111,0),0)</f>
        <v>0</v>
      </c>
      <c r="BM111" s="56" t="n">
        <f aca="false">IF($B111&lt;=BM$2,IF($C111&gt;=BM$2,$D111,0),0)</f>
        <v>0</v>
      </c>
      <c r="BN111" s="56" t="n">
        <f aca="false">IF($B111&lt;=BN$2,IF($C111&gt;=BN$2,$D111,0),0)</f>
        <v>0</v>
      </c>
      <c r="BO111" s="56" t="n">
        <f aca="false">IF($B111&lt;=BO$2,IF($C111&gt;=BO$2,$D111,0),0)</f>
        <v>0</v>
      </c>
      <c r="BP111" s="56" t="n">
        <f aca="false">IF($B111&lt;=BP$2,IF($C111&gt;=BP$2,$D111,0),0)</f>
        <v>0</v>
      </c>
      <c r="BQ111" s="56" t="n">
        <f aca="false">IF($B111&lt;=BQ$2,IF($C111&gt;=BQ$2,$D111,0),0)</f>
        <v>0</v>
      </c>
      <c r="BR111" s="56" t="n">
        <f aca="false">IF($B111&lt;=BR$2,IF($C111&gt;=BR$2,$D111,0),0)</f>
        <v>0</v>
      </c>
      <c r="BS111" s="56" t="n">
        <f aca="false">IF($B111&lt;=BS$2,IF($C111&gt;=BS$2,$D111,0),0)</f>
        <v>0</v>
      </c>
      <c r="BT111" s="56" t="n">
        <f aca="false">IF($B111&lt;=BT$2,IF($C111&gt;=BT$2,$D111,0),0)</f>
        <v>0</v>
      </c>
      <c r="BU111" s="56" t="n">
        <f aca="false">IF($B111&lt;=BU$2,IF($C111&gt;=BU$2,$D111,0),0)</f>
        <v>0</v>
      </c>
      <c r="BV111" s="56" t="n">
        <f aca="false">IF($B111&lt;=BV$2,IF($C111&gt;=BV$2,$D111,0),0)</f>
        <v>0</v>
      </c>
    </row>
    <row r="112" customFormat="false" ht="12.75" hidden="false" customHeight="false" outlineLevel="0" collapsed="false">
      <c r="B112" s="51" t="n">
        <v>36678</v>
      </c>
      <c r="C112" s="51" t="n">
        <v>36707</v>
      </c>
      <c r="E112" s="53" t="n">
        <v>0.3</v>
      </c>
      <c r="F112" s="27" t="s">
        <v>142</v>
      </c>
      <c r="G112" s="27" t="s">
        <v>135</v>
      </c>
      <c r="H112" s="65" t="n">
        <f aca="false">((I112-E112)*SUM(L112:AV112)*10000)</f>
        <v>0</v>
      </c>
      <c r="I112" s="53" t="n">
        <v>0.31</v>
      </c>
      <c r="K112" s="27" t="str">
        <f aca="false">IF(I112=1,0,G112)</f>
        <v>west</v>
      </c>
      <c r="L112" s="56" t="n">
        <f aca="false">IF($B112&lt;=L$2,IF($C112&gt;=L$2,$D112,0),0)</f>
        <v>0</v>
      </c>
      <c r="M112" s="56" t="n">
        <f aca="false">IF($B112&lt;=M$2,IF($C112&gt;=M$2,$D112,0),0)</f>
        <v>0</v>
      </c>
      <c r="N112" s="56" t="n">
        <f aca="false">IF($B112&lt;=N$2,IF($C112&gt;=N$2,$D112,0),0)</f>
        <v>0</v>
      </c>
      <c r="O112" s="56" t="n">
        <f aca="false">IF($B112&lt;=O$2,IF($C112&gt;=O$2,$D112,0),0)</f>
        <v>0</v>
      </c>
      <c r="P112" s="56" t="n">
        <f aca="false">IF($B112&lt;=P$2,IF($C112&gt;=P$2,$D112,0),0)</f>
        <v>0</v>
      </c>
      <c r="Q112" s="56" t="n">
        <f aca="false">IF($B112&lt;=Q$2,IF($C112&gt;=Q$2,$D112,0),0)</f>
        <v>0</v>
      </c>
      <c r="R112" s="56" t="n">
        <f aca="false">IF($B112&lt;=R$2,IF($C112&gt;=R$2,$D112,0),0)</f>
        <v>0</v>
      </c>
      <c r="S112" s="56" t="n">
        <f aca="false">IF($B112&lt;=S$2,IF($C112&gt;=S$2,$D112,0),0)</f>
        <v>0</v>
      </c>
      <c r="T112" s="56" t="n">
        <f aca="false">IF($B112&lt;=T$2,IF($C112&gt;=T$2,$D112,0),0)</f>
        <v>0</v>
      </c>
      <c r="U112" s="56" t="n">
        <f aca="false">IF($B112&lt;=U$2,IF($C112&gt;=U$2,$D112,0),0)</f>
        <v>0</v>
      </c>
      <c r="V112" s="56" t="n">
        <f aca="false">IF($B112&lt;=V$2,IF($C112&gt;=V$2,$D112,0),0)</f>
        <v>0</v>
      </c>
      <c r="W112" s="56" t="n">
        <f aca="false">IF($B112&lt;=W$2,IF($C112&gt;=W$2,$D112,0),0)</f>
        <v>0</v>
      </c>
      <c r="X112" s="56" t="n">
        <f aca="false">IF($B112&lt;=X$2,IF($C112&gt;=X$2,$D112,0),0)</f>
        <v>0</v>
      </c>
      <c r="Y112" s="56" t="n">
        <f aca="false">IF($B112&lt;=Y$2,IF($C112&gt;=Y$2,$D112,0),0)</f>
        <v>0</v>
      </c>
      <c r="Z112" s="56" t="n">
        <f aca="false">IF($B112&lt;=Z$2,IF($C112&gt;=Z$2,$D112,0),0)</f>
        <v>0</v>
      </c>
      <c r="AA112" s="56" t="n">
        <f aca="false">IF($B112&lt;=AA$2,IF($C112&gt;=AA$2,$D112,0),0)</f>
        <v>0</v>
      </c>
      <c r="AB112" s="56" t="n">
        <f aca="false">IF($B112&lt;=AB$2,IF($C112&gt;=AB$2,$D112,0),0)</f>
        <v>0</v>
      </c>
      <c r="AC112" s="56" t="n">
        <f aca="false">IF($B112&lt;=AC$2,IF($C112&gt;=AC$2,$D112,0),0)</f>
        <v>0</v>
      </c>
      <c r="AD112" s="56" t="n">
        <f aca="false">IF($B112&lt;=AD$2,IF($C112&gt;=AD$2,$D112,0),0)</f>
        <v>0</v>
      </c>
      <c r="AE112" s="56" t="n">
        <f aca="false">IF($B112&lt;=AE$2,IF($C112&gt;=AE$2,$D112,0),0)</f>
        <v>0</v>
      </c>
      <c r="AF112" s="56" t="n">
        <f aca="false">IF($B112&lt;=AF$2,IF($C112&gt;=AF$2,$D112,0),0)</f>
        <v>0</v>
      </c>
      <c r="AG112" s="56" t="n">
        <f aca="false">IF($B112&lt;=AG$2,IF($C112&gt;=AG$2,$D112,0),0)</f>
        <v>0</v>
      </c>
      <c r="AH112" s="56" t="n">
        <f aca="false">IF($B112&lt;=AH$2,IF($C112&gt;=AH$2,$D112,0),0)</f>
        <v>0</v>
      </c>
      <c r="AI112" s="56" t="n">
        <f aca="false">IF($B112&lt;=AI$2,IF($C112&gt;=AI$2,$D112,0),0)</f>
        <v>0</v>
      </c>
      <c r="AJ112" s="56" t="n">
        <f aca="false">IF($B112&lt;=AJ$2,IF($C112&gt;=AJ$2,$D112,0),0)</f>
        <v>0</v>
      </c>
      <c r="AK112" s="56" t="n">
        <f aca="false">IF($B112&lt;=AK$2,IF($C112&gt;=AK$2,$D112,0),0)</f>
        <v>0</v>
      </c>
      <c r="AL112" s="56" t="n">
        <f aca="false">IF($B112&lt;=AL$2,IF($C112&gt;=AL$2,$D112,0),0)</f>
        <v>0</v>
      </c>
      <c r="AM112" s="56" t="n">
        <f aca="false">IF($B112&lt;=AM$2,IF($C112&gt;=AM$2,$D112,0),0)</f>
        <v>0</v>
      </c>
      <c r="AN112" s="56" t="n">
        <f aca="false">IF($B112&lt;=AN$2,IF($C112&gt;=AN$2,$D112,0),0)</f>
        <v>0</v>
      </c>
      <c r="AO112" s="56" t="n">
        <f aca="false">IF($B112&lt;=AO$2,IF($C112&gt;=AO$2,$D112,0),0)</f>
        <v>0</v>
      </c>
      <c r="AP112" s="56" t="n">
        <f aca="false">IF($B112&lt;=AP$2,IF($C112&gt;=AP$2,$D112,0),0)</f>
        <v>0</v>
      </c>
      <c r="AQ112" s="56" t="n">
        <f aca="false">IF($B112&lt;=AQ$2,IF($C112&gt;=AQ$2,$D112,0),0)</f>
        <v>0</v>
      </c>
      <c r="AR112" s="56" t="n">
        <f aca="false">IF($B112&lt;=AR$2,IF($C112&gt;=AR$2,$D112,0),0)</f>
        <v>0</v>
      </c>
      <c r="AS112" s="56" t="n">
        <f aca="false">IF($B112&lt;=AS$2,IF($C112&gt;=AS$2,$D112,0),0)</f>
        <v>0</v>
      </c>
      <c r="AT112" s="56" t="n">
        <f aca="false">IF($B112&lt;=AT$2,IF($C112&gt;=AT$2,$D112,0),0)</f>
        <v>0</v>
      </c>
      <c r="AU112" s="56" t="n">
        <f aca="false">IF($B112&lt;=AU$2,IF($C112&gt;=AU$2,$D112,0),0)</f>
        <v>0</v>
      </c>
      <c r="AV112" s="56" t="n">
        <f aca="false">IF($B112&lt;=AV$2,IF($C112&gt;=AV$2,$D112,0),0)</f>
        <v>0</v>
      </c>
      <c r="AW112" s="56" t="n">
        <f aca="false">IF($B112&lt;=AW$2,IF($C112&gt;=AW$2,$D112,0),0)</f>
        <v>0</v>
      </c>
      <c r="AX112" s="56" t="n">
        <f aca="false">IF($B112&lt;=AX$2,IF($C112&gt;=AX$2,$D112,0),0)</f>
        <v>0</v>
      </c>
      <c r="AY112" s="56" t="n">
        <f aca="false">IF($B112&lt;=AY$2,IF($C112&gt;=AY$2,$D112,0),0)</f>
        <v>0</v>
      </c>
      <c r="AZ112" s="56" t="n">
        <f aca="false">IF($B112&lt;=AZ$2,IF($C112&gt;=AZ$2,$D112,0),0)</f>
        <v>0</v>
      </c>
      <c r="BA112" s="56" t="n">
        <f aca="false">IF($B112&lt;=BA$2,IF($C112&gt;=BA$2,$D112,0),0)</f>
        <v>0</v>
      </c>
      <c r="BB112" s="56" t="n">
        <f aca="false">IF($B112&lt;=BB$2,IF($C112&gt;=BB$2,$D112,0),0)</f>
        <v>0</v>
      </c>
      <c r="BC112" s="56" t="n">
        <f aca="false">IF($B112&lt;=BC$2,IF($C112&gt;=BC$2,$D112,0),0)</f>
        <v>0</v>
      </c>
      <c r="BD112" s="56" t="n">
        <f aca="false">IF($B112&lt;=BD$2,IF($C112&gt;=BD$2,$D112,0),0)</f>
        <v>0</v>
      </c>
      <c r="BE112" s="56" t="n">
        <f aca="false">IF($B112&lt;=BE$2,IF($C112&gt;=BE$2,$D112,0),0)</f>
        <v>0</v>
      </c>
      <c r="BF112" s="56" t="n">
        <f aca="false">IF($B112&lt;=BF$2,IF($C112&gt;=BF$2,$D112,0),0)</f>
        <v>0</v>
      </c>
      <c r="BG112" s="56" t="n">
        <f aca="false">IF($B112&lt;=BG$2,IF($C112&gt;=BG$2,$D112,0),0)</f>
        <v>0</v>
      </c>
      <c r="BH112" s="56" t="n">
        <f aca="false">IF($B112&lt;=BH$2,IF($C112&gt;=BH$2,$D112,0),0)</f>
        <v>0</v>
      </c>
      <c r="BI112" s="56" t="n">
        <f aca="false">IF($B112&lt;=BI$2,IF($C112&gt;=BI$2,$D112,0),0)</f>
        <v>0</v>
      </c>
      <c r="BJ112" s="56" t="n">
        <f aca="false">IF($B112&lt;=BJ$2,IF($C112&gt;=BJ$2,$D112,0),0)</f>
        <v>0</v>
      </c>
      <c r="BK112" s="56" t="n">
        <f aca="false">IF($B112&lt;=BK$2,IF($C112&gt;=BK$2,$D112,0),0)</f>
        <v>0</v>
      </c>
      <c r="BL112" s="56" t="n">
        <f aca="false">IF($B112&lt;=BL$2,IF($C112&gt;=BL$2,$D112,0),0)</f>
        <v>0</v>
      </c>
      <c r="BM112" s="56" t="n">
        <f aca="false">IF($B112&lt;=BM$2,IF($C112&gt;=BM$2,$D112,0),0)</f>
        <v>0</v>
      </c>
      <c r="BN112" s="56" t="n">
        <f aca="false">IF($B112&lt;=BN$2,IF($C112&gt;=BN$2,$D112,0),0)</f>
        <v>0</v>
      </c>
      <c r="BO112" s="56" t="n">
        <f aca="false">IF($B112&lt;=BO$2,IF($C112&gt;=BO$2,$D112,0),0)</f>
        <v>0</v>
      </c>
      <c r="BP112" s="56" t="n">
        <f aca="false">IF($B112&lt;=BP$2,IF($C112&gt;=BP$2,$D112,0),0)</f>
        <v>0</v>
      </c>
      <c r="BQ112" s="56" t="n">
        <f aca="false">IF($B112&lt;=BQ$2,IF($C112&gt;=BQ$2,$D112,0),0)</f>
        <v>0</v>
      </c>
      <c r="BR112" s="56" t="n">
        <f aca="false">IF($B112&lt;=BR$2,IF($C112&gt;=BR$2,$D112,0),0)</f>
        <v>0</v>
      </c>
      <c r="BS112" s="56" t="n">
        <f aca="false">IF($B112&lt;=BS$2,IF($C112&gt;=BS$2,$D112,0),0)</f>
        <v>0</v>
      </c>
      <c r="BT112" s="56" t="n">
        <f aca="false">IF($B112&lt;=BT$2,IF($C112&gt;=BT$2,$D112,0),0)</f>
        <v>0</v>
      </c>
      <c r="BU112" s="56" t="n">
        <f aca="false">IF($B112&lt;=BU$2,IF($C112&gt;=BU$2,$D112,0),0)</f>
        <v>0</v>
      </c>
      <c r="BV112" s="56" t="n">
        <f aca="false">IF($B112&lt;=BV$2,IF($C112&gt;=BV$2,$D112,0),0)</f>
        <v>0</v>
      </c>
    </row>
    <row r="113" customFormat="false" ht="12.75" hidden="false" customHeight="false" outlineLevel="0" collapsed="false">
      <c r="B113" s="51" t="n">
        <v>36678</v>
      </c>
      <c r="C113" s="51" t="n">
        <v>36707</v>
      </c>
      <c r="E113" s="53" t="n">
        <v>0.315</v>
      </c>
      <c r="F113" s="27" t="s">
        <v>142</v>
      </c>
      <c r="G113" s="27" t="s">
        <v>135</v>
      </c>
      <c r="H113" s="65" t="n">
        <f aca="false">((I113-E113)*SUM(L113:AV113)*10000)</f>
        <v>-0</v>
      </c>
      <c r="I113" s="53" t="n">
        <v>0.31</v>
      </c>
      <c r="K113" s="27" t="str">
        <f aca="false">IF(I113=1,0,G113)</f>
        <v>west</v>
      </c>
      <c r="L113" s="56" t="n">
        <f aca="false">IF($B113&lt;=L$2,IF($C113&gt;=L$2,$D113,0),0)</f>
        <v>0</v>
      </c>
      <c r="M113" s="56" t="n">
        <f aca="false">IF($B113&lt;=M$2,IF($C113&gt;=M$2,$D113,0),0)</f>
        <v>0</v>
      </c>
      <c r="N113" s="56" t="n">
        <f aca="false">IF($B113&lt;=N$2,IF($C113&gt;=N$2,$D113,0),0)</f>
        <v>0</v>
      </c>
      <c r="O113" s="56" t="n">
        <f aca="false">IF($B113&lt;=O$2,IF($C113&gt;=O$2,$D113,0),0)</f>
        <v>0</v>
      </c>
      <c r="P113" s="56" t="n">
        <f aca="false">IF($B113&lt;=P$2,IF($C113&gt;=P$2,$D113,0),0)</f>
        <v>0</v>
      </c>
      <c r="Q113" s="56" t="n">
        <f aca="false">IF($B113&lt;=Q$2,IF($C113&gt;=Q$2,$D113,0),0)</f>
        <v>0</v>
      </c>
      <c r="R113" s="56" t="n">
        <f aca="false">IF($B113&lt;=R$2,IF($C113&gt;=R$2,$D113,0),0)</f>
        <v>0</v>
      </c>
      <c r="S113" s="56" t="n">
        <f aca="false">IF($B113&lt;=S$2,IF($C113&gt;=S$2,$D113,0),0)</f>
        <v>0</v>
      </c>
      <c r="T113" s="56" t="n">
        <f aca="false">IF($B113&lt;=T$2,IF($C113&gt;=T$2,$D113,0),0)</f>
        <v>0</v>
      </c>
      <c r="U113" s="56" t="n">
        <f aca="false">IF($B113&lt;=U$2,IF($C113&gt;=U$2,$D113,0),0)</f>
        <v>0</v>
      </c>
      <c r="V113" s="56" t="n">
        <f aca="false">IF($B113&lt;=V$2,IF($C113&gt;=V$2,$D113,0),0)</f>
        <v>0</v>
      </c>
      <c r="W113" s="56" t="n">
        <f aca="false">IF($B113&lt;=W$2,IF($C113&gt;=W$2,$D113,0),0)</f>
        <v>0</v>
      </c>
      <c r="X113" s="56" t="n">
        <f aca="false">IF($B113&lt;=X$2,IF($C113&gt;=X$2,$D113,0),0)</f>
        <v>0</v>
      </c>
      <c r="Y113" s="56" t="n">
        <f aca="false">IF($B113&lt;=Y$2,IF($C113&gt;=Y$2,$D113,0),0)</f>
        <v>0</v>
      </c>
      <c r="Z113" s="56" t="n">
        <f aca="false">IF($B113&lt;=Z$2,IF($C113&gt;=Z$2,$D113,0),0)</f>
        <v>0</v>
      </c>
      <c r="AA113" s="56" t="n">
        <f aca="false">IF($B113&lt;=AA$2,IF($C113&gt;=AA$2,$D113,0),0)</f>
        <v>0</v>
      </c>
      <c r="AB113" s="56" t="n">
        <f aca="false">IF($B113&lt;=AB$2,IF($C113&gt;=AB$2,$D113,0),0)</f>
        <v>0</v>
      </c>
      <c r="AC113" s="56" t="n">
        <f aca="false">IF($B113&lt;=AC$2,IF($C113&gt;=AC$2,$D113,0),0)</f>
        <v>0</v>
      </c>
      <c r="AD113" s="56" t="n">
        <f aca="false">IF($B113&lt;=AD$2,IF($C113&gt;=AD$2,$D113,0),0)</f>
        <v>0</v>
      </c>
      <c r="AE113" s="56" t="n">
        <f aca="false">IF($B113&lt;=AE$2,IF($C113&gt;=AE$2,$D113,0),0)</f>
        <v>0</v>
      </c>
      <c r="AF113" s="56" t="n">
        <f aca="false">IF($B113&lt;=AF$2,IF($C113&gt;=AF$2,$D113,0),0)</f>
        <v>0</v>
      </c>
      <c r="AG113" s="56" t="n">
        <f aca="false">IF($B113&lt;=AG$2,IF($C113&gt;=AG$2,$D113,0),0)</f>
        <v>0</v>
      </c>
      <c r="AH113" s="56" t="n">
        <f aca="false">IF($B113&lt;=AH$2,IF($C113&gt;=AH$2,$D113,0),0)</f>
        <v>0</v>
      </c>
      <c r="AI113" s="56" t="n">
        <f aca="false">IF($B113&lt;=AI$2,IF($C113&gt;=AI$2,$D113,0),0)</f>
        <v>0</v>
      </c>
      <c r="AJ113" s="56" t="n">
        <f aca="false">IF($B113&lt;=AJ$2,IF($C113&gt;=AJ$2,$D113,0),0)</f>
        <v>0</v>
      </c>
      <c r="AK113" s="56" t="n">
        <f aca="false">IF($B113&lt;=AK$2,IF($C113&gt;=AK$2,$D113,0),0)</f>
        <v>0</v>
      </c>
      <c r="AL113" s="56" t="n">
        <f aca="false">IF($B113&lt;=AL$2,IF($C113&gt;=AL$2,$D113,0),0)</f>
        <v>0</v>
      </c>
      <c r="AM113" s="56" t="n">
        <f aca="false">IF($B113&lt;=AM$2,IF($C113&gt;=AM$2,$D113,0),0)</f>
        <v>0</v>
      </c>
      <c r="AN113" s="56" t="n">
        <f aca="false">IF($B113&lt;=AN$2,IF($C113&gt;=AN$2,$D113,0),0)</f>
        <v>0</v>
      </c>
      <c r="AO113" s="56" t="n">
        <f aca="false">IF($B113&lt;=AO$2,IF($C113&gt;=AO$2,$D113,0),0)</f>
        <v>0</v>
      </c>
      <c r="AP113" s="56" t="n">
        <f aca="false">IF($B113&lt;=AP$2,IF($C113&gt;=AP$2,$D113,0),0)</f>
        <v>0</v>
      </c>
      <c r="AQ113" s="56" t="n">
        <f aca="false">IF($B113&lt;=AQ$2,IF($C113&gt;=AQ$2,$D113,0),0)</f>
        <v>0</v>
      </c>
      <c r="AR113" s="56" t="n">
        <f aca="false">IF($B113&lt;=AR$2,IF($C113&gt;=AR$2,$D113,0),0)</f>
        <v>0</v>
      </c>
      <c r="AS113" s="56" t="n">
        <f aca="false">IF($B113&lt;=AS$2,IF($C113&gt;=AS$2,$D113,0),0)</f>
        <v>0</v>
      </c>
      <c r="AT113" s="56" t="n">
        <f aca="false">IF($B113&lt;=AT$2,IF($C113&gt;=AT$2,$D113,0),0)</f>
        <v>0</v>
      </c>
      <c r="AU113" s="56" t="n">
        <f aca="false">IF($B113&lt;=AU$2,IF($C113&gt;=AU$2,$D113,0),0)</f>
        <v>0</v>
      </c>
      <c r="AV113" s="56" t="n">
        <f aca="false">IF($B113&lt;=AV$2,IF($C113&gt;=AV$2,$D113,0),0)</f>
        <v>0</v>
      </c>
      <c r="AW113" s="56" t="n">
        <f aca="false">IF($B113&lt;=AW$2,IF($C113&gt;=AW$2,$D113,0),0)</f>
        <v>0</v>
      </c>
      <c r="AX113" s="56" t="n">
        <f aca="false">IF($B113&lt;=AX$2,IF($C113&gt;=AX$2,$D113,0),0)</f>
        <v>0</v>
      </c>
      <c r="AY113" s="56" t="n">
        <f aca="false">IF($B113&lt;=AY$2,IF($C113&gt;=AY$2,$D113,0),0)</f>
        <v>0</v>
      </c>
      <c r="AZ113" s="56" t="n">
        <f aca="false">IF($B113&lt;=AZ$2,IF($C113&gt;=AZ$2,$D113,0),0)</f>
        <v>0</v>
      </c>
      <c r="BA113" s="56" t="n">
        <f aca="false">IF($B113&lt;=BA$2,IF($C113&gt;=BA$2,$D113,0),0)</f>
        <v>0</v>
      </c>
      <c r="BB113" s="56" t="n">
        <f aca="false">IF($B113&lt;=BB$2,IF($C113&gt;=BB$2,$D113,0),0)</f>
        <v>0</v>
      </c>
      <c r="BC113" s="56" t="n">
        <f aca="false">IF($B113&lt;=BC$2,IF($C113&gt;=BC$2,$D113,0),0)</f>
        <v>0</v>
      </c>
      <c r="BD113" s="56" t="n">
        <f aca="false">IF($B113&lt;=BD$2,IF($C113&gt;=BD$2,$D113,0),0)</f>
        <v>0</v>
      </c>
      <c r="BE113" s="56" t="n">
        <f aca="false">IF($B113&lt;=BE$2,IF($C113&gt;=BE$2,$D113,0),0)</f>
        <v>0</v>
      </c>
      <c r="BF113" s="56" t="n">
        <f aca="false">IF($B113&lt;=BF$2,IF($C113&gt;=BF$2,$D113,0),0)</f>
        <v>0</v>
      </c>
      <c r="BG113" s="56" t="n">
        <f aca="false">IF($B113&lt;=BG$2,IF($C113&gt;=BG$2,$D113,0),0)</f>
        <v>0</v>
      </c>
      <c r="BH113" s="56" t="n">
        <f aca="false">IF($B113&lt;=BH$2,IF($C113&gt;=BH$2,$D113,0),0)</f>
        <v>0</v>
      </c>
      <c r="BI113" s="56" t="n">
        <f aca="false">IF($B113&lt;=BI$2,IF($C113&gt;=BI$2,$D113,0),0)</f>
        <v>0</v>
      </c>
      <c r="BJ113" s="56" t="n">
        <f aca="false">IF($B113&lt;=BJ$2,IF($C113&gt;=BJ$2,$D113,0),0)</f>
        <v>0</v>
      </c>
      <c r="BK113" s="56" t="n">
        <f aca="false">IF($B113&lt;=BK$2,IF($C113&gt;=BK$2,$D113,0),0)</f>
        <v>0</v>
      </c>
      <c r="BL113" s="56" t="n">
        <f aca="false">IF($B113&lt;=BL$2,IF($C113&gt;=BL$2,$D113,0),0)</f>
        <v>0</v>
      </c>
      <c r="BM113" s="56" t="n">
        <f aca="false">IF($B113&lt;=BM$2,IF($C113&gt;=BM$2,$D113,0),0)</f>
        <v>0</v>
      </c>
      <c r="BN113" s="56" t="n">
        <f aca="false">IF($B113&lt;=BN$2,IF($C113&gt;=BN$2,$D113,0),0)</f>
        <v>0</v>
      </c>
      <c r="BO113" s="56" t="n">
        <f aca="false">IF($B113&lt;=BO$2,IF($C113&gt;=BO$2,$D113,0),0)</f>
        <v>0</v>
      </c>
      <c r="BP113" s="56" t="n">
        <f aca="false">IF($B113&lt;=BP$2,IF($C113&gt;=BP$2,$D113,0),0)</f>
        <v>0</v>
      </c>
      <c r="BQ113" s="56" t="n">
        <f aca="false">IF($B113&lt;=BQ$2,IF($C113&gt;=BQ$2,$D113,0),0)</f>
        <v>0</v>
      </c>
      <c r="BR113" s="56" t="n">
        <f aca="false">IF($B113&lt;=BR$2,IF($C113&gt;=BR$2,$D113,0),0)</f>
        <v>0</v>
      </c>
      <c r="BS113" s="56" t="n">
        <f aca="false">IF($B113&lt;=BS$2,IF($C113&gt;=BS$2,$D113,0),0)</f>
        <v>0</v>
      </c>
      <c r="BT113" s="56" t="n">
        <f aca="false">IF($B113&lt;=BT$2,IF($C113&gt;=BT$2,$D113,0),0)</f>
        <v>0</v>
      </c>
      <c r="BU113" s="56" t="n">
        <f aca="false">IF($B113&lt;=BU$2,IF($C113&gt;=BU$2,$D113,0),0)</f>
        <v>0</v>
      </c>
      <c r="BV113" s="56" t="n">
        <f aca="false">IF($B113&lt;=BV$2,IF($C113&gt;=BV$2,$D113,0),0)</f>
        <v>0</v>
      </c>
    </row>
    <row r="114" customFormat="false" ht="12.75" hidden="false" customHeight="false" outlineLevel="0" collapsed="false">
      <c r="H114" s="65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</row>
    <row r="115" customFormat="false" ht="12.75" hidden="false" customHeight="false" outlineLevel="0" collapsed="false">
      <c r="H115" s="65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</row>
    <row r="116" customFormat="false" ht="12.75" hidden="false" customHeight="false" outlineLevel="0" collapsed="false">
      <c r="B116" s="51" t="n">
        <v>36678</v>
      </c>
      <c r="C116" s="51" t="n">
        <v>36800</v>
      </c>
      <c r="E116" s="53" t="n">
        <v>0.375</v>
      </c>
      <c r="F116" s="27" t="s">
        <v>142</v>
      </c>
      <c r="G116" s="27" t="s">
        <v>135</v>
      </c>
      <c r="H116" s="65" t="n">
        <f aca="false">((I116-E116)*SUM(L116:AV116)*10000)</f>
        <v>-0</v>
      </c>
      <c r="I116" s="27" t="n">
        <v>0.315</v>
      </c>
      <c r="K116" s="27" t="str">
        <f aca="false">IF(I116=1,0,G116)</f>
        <v>west</v>
      </c>
      <c r="L116" s="56" t="n">
        <f aca="false">IF($B116&lt;=L$2,IF($C116&gt;=L$2,$D116,0),0)</f>
        <v>0</v>
      </c>
      <c r="M116" s="56" t="n">
        <f aca="false">IF($B116&lt;=M$2,IF($C116&gt;=M$2,$D116,0),0)</f>
        <v>0</v>
      </c>
      <c r="N116" s="56" t="n">
        <f aca="false">IF($B116&lt;=N$2,IF($C116&gt;=N$2,$D116,0),0)</f>
        <v>0</v>
      </c>
      <c r="O116" s="56" t="n">
        <f aca="false">IF($B116&lt;=O$2,IF($C116&gt;=O$2,$D116,0),0)</f>
        <v>0</v>
      </c>
      <c r="P116" s="56" t="n">
        <f aca="false">IF($B116&lt;=P$2,IF($C116&gt;=P$2,$D116,0),0)</f>
        <v>0</v>
      </c>
      <c r="Q116" s="56" t="n">
        <f aca="false">IF($B116&lt;=Q$2,IF($C116&gt;=Q$2,$D116,0),0)</f>
        <v>0</v>
      </c>
      <c r="R116" s="56" t="n">
        <f aca="false">IF($B116&lt;=R$2,IF($C116&gt;=R$2,$D116,0),0)</f>
        <v>0</v>
      </c>
      <c r="S116" s="56" t="n">
        <f aca="false">IF($B116&lt;=S$2,IF($C116&gt;=S$2,$D116,0),0)</f>
        <v>0</v>
      </c>
      <c r="T116" s="56" t="n">
        <f aca="false">IF($B116&lt;=T$2,IF($C116&gt;=T$2,$D116,0),0)</f>
        <v>0</v>
      </c>
      <c r="U116" s="56" t="n">
        <f aca="false">IF($B116&lt;=U$2,IF($C116&gt;=U$2,$D116,0),0)</f>
        <v>0</v>
      </c>
      <c r="V116" s="56" t="n">
        <f aca="false">IF($B116&lt;=V$2,IF($C116&gt;=V$2,$D116,0),0)</f>
        <v>0</v>
      </c>
      <c r="W116" s="56" t="n">
        <f aca="false">IF($B116&lt;=W$2,IF($C116&gt;=W$2,$D116,0),0)</f>
        <v>0</v>
      </c>
      <c r="X116" s="56" t="n">
        <f aca="false">IF($B116&lt;=X$2,IF($C116&gt;=X$2,$D116,0),0)</f>
        <v>0</v>
      </c>
      <c r="Y116" s="56" t="n">
        <f aca="false">IF($B116&lt;=Y$2,IF($C116&gt;=Y$2,$D116,0),0)</f>
        <v>0</v>
      </c>
      <c r="Z116" s="56" t="n">
        <f aca="false">IF($B116&lt;=Z$2,IF($C116&gt;=Z$2,$D116,0),0)</f>
        <v>0</v>
      </c>
      <c r="AA116" s="56" t="n">
        <f aca="false">IF($B116&lt;=AA$2,IF($C116&gt;=AA$2,$D116,0),0)</f>
        <v>0</v>
      </c>
      <c r="AB116" s="56" t="n">
        <f aca="false">IF($B116&lt;=AB$2,IF($C116&gt;=AB$2,$D116,0),0)</f>
        <v>0</v>
      </c>
      <c r="AC116" s="56" t="n">
        <f aca="false">IF($B116&lt;=AC$2,IF($C116&gt;=AC$2,$D116,0),0)</f>
        <v>0</v>
      </c>
      <c r="AD116" s="56" t="n">
        <f aca="false">IF($B116&lt;=AD$2,IF($C116&gt;=AD$2,$D116,0),0)</f>
        <v>0</v>
      </c>
      <c r="AE116" s="56" t="n">
        <f aca="false">IF($B116&lt;=AE$2,IF($C116&gt;=AE$2,$D116,0),0)</f>
        <v>0</v>
      </c>
      <c r="AF116" s="56" t="n">
        <f aca="false">IF($B116&lt;=AF$2,IF($C116&gt;=AF$2,$D116,0),0)</f>
        <v>0</v>
      </c>
      <c r="AG116" s="56" t="n">
        <f aca="false">IF($B116&lt;=AG$2,IF($C116&gt;=AG$2,$D116,0),0)</f>
        <v>0</v>
      </c>
      <c r="AH116" s="56" t="n">
        <f aca="false">IF($B116&lt;=AH$2,IF($C116&gt;=AH$2,$D116,0),0)</f>
        <v>0</v>
      </c>
      <c r="AI116" s="56" t="n">
        <f aca="false">IF($B116&lt;=AI$2,IF($C116&gt;=AI$2,$D116,0),0)</f>
        <v>0</v>
      </c>
      <c r="AJ116" s="56" t="n">
        <f aca="false">IF($B116&lt;=AJ$2,IF($C116&gt;=AJ$2,$D116,0),0)</f>
        <v>0</v>
      </c>
      <c r="AK116" s="56" t="n">
        <f aca="false">IF($B116&lt;=AK$2,IF($C116&gt;=AK$2,$D116,0),0)</f>
        <v>0</v>
      </c>
      <c r="AL116" s="56" t="n">
        <f aca="false">IF($B116&lt;=AL$2,IF($C116&gt;=AL$2,$D116,0),0)</f>
        <v>0</v>
      </c>
      <c r="AM116" s="56" t="n">
        <f aca="false">IF($B116&lt;=AM$2,IF($C116&gt;=AM$2,$D116,0),0)</f>
        <v>0</v>
      </c>
      <c r="AN116" s="56" t="n">
        <f aca="false">IF($B116&lt;=AN$2,IF($C116&gt;=AN$2,$D116,0),0)</f>
        <v>0</v>
      </c>
      <c r="AO116" s="56" t="n">
        <f aca="false">IF($B116&lt;=AO$2,IF($C116&gt;=AO$2,$D116,0),0)</f>
        <v>0</v>
      </c>
      <c r="AP116" s="56" t="n">
        <f aca="false">IF($B116&lt;=AP$2,IF($C116&gt;=AP$2,$D116,0),0)</f>
        <v>0</v>
      </c>
      <c r="AQ116" s="56" t="n">
        <f aca="false">IF($B116&lt;=AQ$2,IF($C116&gt;=AQ$2,$D116,0),0)</f>
        <v>0</v>
      </c>
      <c r="AR116" s="56" t="n">
        <f aca="false">IF($B116&lt;=AR$2,IF($C116&gt;=AR$2,$D116,0),0)</f>
        <v>0</v>
      </c>
      <c r="AS116" s="56" t="n">
        <f aca="false">IF($B116&lt;=AS$2,IF($C116&gt;=AS$2,$D116,0),0)</f>
        <v>0</v>
      </c>
      <c r="AT116" s="56" t="n">
        <f aca="false">IF($B116&lt;=AT$2,IF($C116&gt;=AT$2,$D116,0),0)</f>
        <v>0</v>
      </c>
      <c r="AU116" s="56" t="n">
        <f aca="false">IF($B116&lt;=AU$2,IF($C116&gt;=AU$2,$D116,0),0)</f>
        <v>0</v>
      </c>
      <c r="AV116" s="56" t="n">
        <f aca="false">IF($B116&lt;=AV$2,IF($C116&gt;=AV$2,$D116,0),0)</f>
        <v>0</v>
      </c>
      <c r="AW116" s="56" t="n">
        <f aca="false">IF($B116&lt;=AW$2,IF($C116&gt;=AW$2,$D116,0),0)</f>
        <v>0</v>
      </c>
      <c r="AX116" s="56" t="n">
        <f aca="false">IF($B116&lt;=AX$2,IF($C116&gt;=AX$2,$D116,0),0)</f>
        <v>0</v>
      </c>
      <c r="AY116" s="56" t="n">
        <f aca="false">IF($B116&lt;=AY$2,IF($C116&gt;=AY$2,$D116,0),0)</f>
        <v>0</v>
      </c>
      <c r="AZ116" s="56" t="n">
        <f aca="false">IF($B116&lt;=AZ$2,IF($C116&gt;=AZ$2,$D116,0),0)</f>
        <v>0</v>
      </c>
      <c r="BA116" s="56" t="n">
        <f aca="false">IF($B116&lt;=BA$2,IF($C116&gt;=BA$2,$D116,0),0)</f>
        <v>0</v>
      </c>
      <c r="BB116" s="56" t="n">
        <f aca="false">IF($B116&lt;=BB$2,IF($C116&gt;=BB$2,$D116,0),0)</f>
        <v>0</v>
      </c>
      <c r="BC116" s="56" t="n">
        <f aca="false">IF($B116&lt;=BC$2,IF($C116&gt;=BC$2,$D116,0),0)</f>
        <v>0</v>
      </c>
      <c r="BD116" s="56" t="n">
        <f aca="false">IF($B116&lt;=BD$2,IF($C116&gt;=BD$2,$D116,0),0)</f>
        <v>0</v>
      </c>
      <c r="BE116" s="56" t="n">
        <f aca="false">IF($B116&lt;=BE$2,IF($C116&gt;=BE$2,$D116,0),0)</f>
        <v>0</v>
      </c>
      <c r="BF116" s="56" t="n">
        <f aca="false">IF($B116&lt;=BF$2,IF($C116&gt;=BF$2,$D116,0),0)</f>
        <v>0</v>
      </c>
      <c r="BG116" s="56" t="n">
        <f aca="false">IF($B116&lt;=BG$2,IF($C116&gt;=BG$2,$D116,0),0)</f>
        <v>0</v>
      </c>
      <c r="BH116" s="56" t="n">
        <f aca="false">IF($B116&lt;=BH$2,IF($C116&gt;=BH$2,$D116,0),0)</f>
        <v>0</v>
      </c>
      <c r="BI116" s="56" t="n">
        <f aca="false">IF($B116&lt;=BI$2,IF($C116&gt;=BI$2,$D116,0),0)</f>
        <v>0</v>
      </c>
      <c r="BJ116" s="56" t="n">
        <f aca="false">IF($B116&lt;=BJ$2,IF($C116&gt;=BJ$2,$D116,0),0)</f>
        <v>0</v>
      </c>
      <c r="BK116" s="56" t="n">
        <f aca="false">IF($B116&lt;=BK$2,IF($C116&gt;=BK$2,$D116,0),0)</f>
        <v>0</v>
      </c>
      <c r="BL116" s="56" t="n">
        <f aca="false">IF($B116&lt;=BL$2,IF($C116&gt;=BL$2,$D116,0),0)</f>
        <v>0</v>
      </c>
      <c r="BM116" s="56" t="n">
        <f aca="false">IF($B116&lt;=BM$2,IF($C116&gt;=BM$2,$D116,0),0)</f>
        <v>0</v>
      </c>
      <c r="BN116" s="56" t="n">
        <f aca="false">IF($B116&lt;=BN$2,IF($C116&gt;=BN$2,$D116,0),0)</f>
        <v>0</v>
      </c>
      <c r="BO116" s="56" t="n">
        <f aca="false">IF($B116&lt;=BO$2,IF($C116&gt;=BO$2,$D116,0),0)</f>
        <v>0</v>
      </c>
      <c r="BP116" s="56" t="n">
        <f aca="false">IF($B116&lt;=BP$2,IF($C116&gt;=BP$2,$D116,0),0)</f>
        <v>0</v>
      </c>
      <c r="BQ116" s="56" t="n">
        <f aca="false">IF($B116&lt;=BQ$2,IF($C116&gt;=BQ$2,$D116,0),0)</f>
        <v>0</v>
      </c>
      <c r="BR116" s="56" t="n">
        <f aca="false">IF($B116&lt;=BR$2,IF($C116&gt;=BR$2,$D116,0),0)</f>
        <v>0</v>
      </c>
      <c r="BS116" s="56" t="n">
        <f aca="false">IF($B116&lt;=BS$2,IF($C116&gt;=BS$2,$D116,0),0)</f>
        <v>0</v>
      </c>
      <c r="BT116" s="56" t="n">
        <f aca="false">IF($B116&lt;=BT$2,IF($C116&gt;=BT$2,$D116,0),0)</f>
        <v>0</v>
      </c>
      <c r="BU116" s="56" t="n">
        <f aca="false">IF($B116&lt;=BU$2,IF($C116&gt;=BU$2,$D116,0),0)</f>
        <v>0</v>
      </c>
      <c r="BV116" s="56" t="n">
        <f aca="false">IF($B116&lt;=BV$2,IF($C116&gt;=BV$2,$D116,0),0)</f>
        <v>0</v>
      </c>
    </row>
    <row r="117" customFormat="false" ht="12.75" hidden="false" customHeight="false" outlineLevel="0" collapsed="false">
      <c r="B117" s="51" t="n">
        <v>36678</v>
      </c>
      <c r="C117" s="51" t="n">
        <v>36800</v>
      </c>
      <c r="E117" s="53" t="n">
        <v>0.3725</v>
      </c>
      <c r="F117" s="27" t="s">
        <v>142</v>
      </c>
      <c r="G117" s="27" t="s">
        <v>135</v>
      </c>
      <c r="H117" s="65" t="n">
        <f aca="false">((I117-E117)*SUM(L117:AV117)*10000)</f>
        <v>-0</v>
      </c>
      <c r="I117" s="27" t="n">
        <f aca="false">I116</f>
        <v>0.315</v>
      </c>
      <c r="K117" s="27" t="str">
        <f aca="false">IF(I117=1,0,G117)</f>
        <v>west</v>
      </c>
      <c r="L117" s="56" t="n">
        <f aca="false">IF($B117&lt;=L$2,IF($C117&gt;=L$2,$D117,0),0)</f>
        <v>0</v>
      </c>
      <c r="M117" s="56" t="n">
        <f aca="false">IF($B117&lt;=M$2,IF($C117&gt;=M$2,$D117,0),0)</f>
        <v>0</v>
      </c>
      <c r="N117" s="56" t="n">
        <f aca="false">IF($B117&lt;=N$2,IF($C117&gt;=N$2,$D117,0),0)</f>
        <v>0</v>
      </c>
      <c r="O117" s="56" t="n">
        <f aca="false">IF($B117&lt;=O$2,IF($C117&gt;=O$2,$D117,0),0)</f>
        <v>0</v>
      </c>
      <c r="P117" s="56" t="n">
        <f aca="false">IF($B117&lt;=P$2,IF($C117&gt;=P$2,$D117,0),0)</f>
        <v>0</v>
      </c>
      <c r="Q117" s="56" t="n">
        <f aca="false">IF($B117&lt;=Q$2,IF($C117&gt;=Q$2,$D117,0),0)</f>
        <v>0</v>
      </c>
      <c r="R117" s="56" t="n">
        <f aca="false">IF($B117&lt;=R$2,IF($C117&gt;=R$2,$D117,0),0)</f>
        <v>0</v>
      </c>
      <c r="S117" s="56" t="n">
        <f aca="false">IF($B117&lt;=S$2,IF($C117&gt;=S$2,$D117,0),0)</f>
        <v>0</v>
      </c>
      <c r="T117" s="56" t="n">
        <f aca="false">IF($B117&lt;=T$2,IF($C117&gt;=T$2,$D117,0),0)</f>
        <v>0</v>
      </c>
      <c r="U117" s="56" t="n">
        <f aca="false">IF($B117&lt;=U$2,IF($C117&gt;=U$2,$D117,0),0)</f>
        <v>0</v>
      </c>
      <c r="V117" s="56" t="n">
        <f aca="false">IF($B117&lt;=V$2,IF($C117&gt;=V$2,$D117,0),0)</f>
        <v>0</v>
      </c>
      <c r="W117" s="56" t="n">
        <f aca="false">IF($B117&lt;=W$2,IF($C117&gt;=W$2,$D117,0),0)</f>
        <v>0</v>
      </c>
      <c r="X117" s="56" t="n">
        <f aca="false">IF($B117&lt;=X$2,IF($C117&gt;=X$2,$D117,0),0)</f>
        <v>0</v>
      </c>
      <c r="Y117" s="56" t="n">
        <f aca="false">IF($B117&lt;=Y$2,IF($C117&gt;=Y$2,$D117,0),0)</f>
        <v>0</v>
      </c>
      <c r="Z117" s="56" t="n">
        <f aca="false">IF($B117&lt;=Z$2,IF($C117&gt;=Z$2,$D117,0),0)</f>
        <v>0</v>
      </c>
      <c r="AA117" s="56" t="n">
        <f aca="false">IF($B117&lt;=AA$2,IF($C117&gt;=AA$2,$D117,0),0)</f>
        <v>0</v>
      </c>
      <c r="AB117" s="56" t="n">
        <f aca="false">IF($B117&lt;=AB$2,IF($C117&gt;=AB$2,$D117,0),0)</f>
        <v>0</v>
      </c>
      <c r="AC117" s="56" t="n">
        <f aca="false">IF($B117&lt;=AC$2,IF($C117&gt;=AC$2,$D117,0),0)</f>
        <v>0</v>
      </c>
      <c r="AD117" s="56" t="n">
        <f aca="false">IF($B117&lt;=AD$2,IF($C117&gt;=AD$2,$D117,0),0)</f>
        <v>0</v>
      </c>
      <c r="AE117" s="56" t="n">
        <f aca="false">IF($B117&lt;=AE$2,IF($C117&gt;=AE$2,$D117,0),0)</f>
        <v>0</v>
      </c>
      <c r="AF117" s="56" t="n">
        <f aca="false">IF($B117&lt;=AF$2,IF($C117&gt;=AF$2,$D117,0),0)</f>
        <v>0</v>
      </c>
      <c r="AG117" s="56" t="n">
        <f aca="false">IF($B117&lt;=AG$2,IF($C117&gt;=AG$2,$D117,0),0)</f>
        <v>0</v>
      </c>
      <c r="AH117" s="56" t="n">
        <f aca="false">IF($B117&lt;=AH$2,IF($C117&gt;=AH$2,$D117,0),0)</f>
        <v>0</v>
      </c>
      <c r="AI117" s="56" t="n">
        <f aca="false">IF($B117&lt;=AI$2,IF($C117&gt;=AI$2,$D117,0),0)</f>
        <v>0</v>
      </c>
      <c r="AJ117" s="56" t="n">
        <f aca="false">IF($B117&lt;=AJ$2,IF($C117&gt;=AJ$2,$D117,0),0)</f>
        <v>0</v>
      </c>
      <c r="AK117" s="56" t="n">
        <f aca="false">IF($B117&lt;=AK$2,IF($C117&gt;=AK$2,$D117,0),0)</f>
        <v>0</v>
      </c>
      <c r="AL117" s="56" t="n">
        <f aca="false">IF($B117&lt;=AL$2,IF($C117&gt;=AL$2,$D117,0),0)</f>
        <v>0</v>
      </c>
      <c r="AM117" s="56" t="n">
        <f aca="false">IF($B117&lt;=AM$2,IF($C117&gt;=AM$2,$D117,0),0)</f>
        <v>0</v>
      </c>
      <c r="AN117" s="56" t="n">
        <f aca="false">IF($B117&lt;=AN$2,IF($C117&gt;=AN$2,$D117,0),0)</f>
        <v>0</v>
      </c>
      <c r="AO117" s="56" t="n">
        <f aca="false">IF($B117&lt;=AO$2,IF($C117&gt;=AO$2,$D117,0),0)</f>
        <v>0</v>
      </c>
      <c r="AP117" s="56" t="n">
        <f aca="false">IF($B117&lt;=AP$2,IF($C117&gt;=AP$2,$D117,0),0)</f>
        <v>0</v>
      </c>
      <c r="AQ117" s="56" t="n">
        <f aca="false">IF($B117&lt;=AQ$2,IF($C117&gt;=AQ$2,$D117,0),0)</f>
        <v>0</v>
      </c>
      <c r="AR117" s="56" t="n">
        <f aca="false">IF($B117&lt;=AR$2,IF($C117&gt;=AR$2,$D117,0),0)</f>
        <v>0</v>
      </c>
      <c r="AS117" s="56" t="n">
        <f aca="false">IF($B117&lt;=AS$2,IF($C117&gt;=AS$2,$D117,0),0)</f>
        <v>0</v>
      </c>
      <c r="AT117" s="56" t="n">
        <f aca="false">IF($B117&lt;=AT$2,IF($C117&gt;=AT$2,$D117,0),0)</f>
        <v>0</v>
      </c>
      <c r="AU117" s="56" t="n">
        <f aca="false">IF($B117&lt;=AU$2,IF($C117&gt;=AU$2,$D117,0),0)</f>
        <v>0</v>
      </c>
      <c r="AV117" s="56" t="n">
        <f aca="false">IF($B117&lt;=AV$2,IF($C117&gt;=AV$2,$D117,0),0)</f>
        <v>0</v>
      </c>
      <c r="AW117" s="56" t="n">
        <f aca="false">IF($B117&lt;=AW$2,IF($C117&gt;=AW$2,$D117,0),0)</f>
        <v>0</v>
      </c>
      <c r="AX117" s="56" t="n">
        <f aca="false">IF($B117&lt;=AX$2,IF($C117&gt;=AX$2,$D117,0),0)</f>
        <v>0</v>
      </c>
      <c r="AY117" s="56" t="n">
        <f aca="false">IF($B117&lt;=AY$2,IF($C117&gt;=AY$2,$D117,0),0)</f>
        <v>0</v>
      </c>
      <c r="AZ117" s="56" t="n">
        <f aca="false">IF($B117&lt;=AZ$2,IF($C117&gt;=AZ$2,$D117,0),0)</f>
        <v>0</v>
      </c>
      <c r="BA117" s="56" t="n">
        <f aca="false">IF($B117&lt;=BA$2,IF($C117&gt;=BA$2,$D117,0),0)</f>
        <v>0</v>
      </c>
      <c r="BB117" s="56" t="n">
        <f aca="false">IF($B117&lt;=BB$2,IF($C117&gt;=BB$2,$D117,0),0)</f>
        <v>0</v>
      </c>
      <c r="BC117" s="56" t="n">
        <f aca="false">IF($B117&lt;=BC$2,IF($C117&gt;=BC$2,$D117,0),0)</f>
        <v>0</v>
      </c>
      <c r="BD117" s="56" t="n">
        <f aca="false">IF($B117&lt;=BD$2,IF($C117&gt;=BD$2,$D117,0),0)</f>
        <v>0</v>
      </c>
      <c r="BE117" s="56" t="n">
        <f aca="false">IF($B117&lt;=BE$2,IF($C117&gt;=BE$2,$D117,0),0)</f>
        <v>0</v>
      </c>
      <c r="BF117" s="56" t="n">
        <f aca="false">IF($B117&lt;=BF$2,IF($C117&gt;=BF$2,$D117,0),0)</f>
        <v>0</v>
      </c>
      <c r="BG117" s="56" t="n">
        <f aca="false">IF($B117&lt;=BG$2,IF($C117&gt;=BG$2,$D117,0),0)</f>
        <v>0</v>
      </c>
      <c r="BH117" s="56" t="n">
        <f aca="false">IF($B117&lt;=BH$2,IF($C117&gt;=BH$2,$D117,0),0)</f>
        <v>0</v>
      </c>
      <c r="BI117" s="56" t="n">
        <f aca="false">IF($B117&lt;=BI$2,IF($C117&gt;=BI$2,$D117,0),0)</f>
        <v>0</v>
      </c>
      <c r="BJ117" s="56" t="n">
        <f aca="false">IF($B117&lt;=BJ$2,IF($C117&gt;=BJ$2,$D117,0),0)</f>
        <v>0</v>
      </c>
      <c r="BK117" s="56" t="n">
        <f aca="false">IF($B117&lt;=BK$2,IF($C117&gt;=BK$2,$D117,0),0)</f>
        <v>0</v>
      </c>
      <c r="BL117" s="56" t="n">
        <f aca="false">IF($B117&lt;=BL$2,IF($C117&gt;=BL$2,$D117,0),0)</f>
        <v>0</v>
      </c>
      <c r="BM117" s="56" t="n">
        <f aca="false">IF($B117&lt;=BM$2,IF($C117&gt;=BM$2,$D117,0),0)</f>
        <v>0</v>
      </c>
      <c r="BN117" s="56" t="n">
        <f aca="false">IF($B117&lt;=BN$2,IF($C117&gt;=BN$2,$D117,0),0)</f>
        <v>0</v>
      </c>
      <c r="BO117" s="56" t="n">
        <f aca="false">IF($B117&lt;=BO$2,IF($C117&gt;=BO$2,$D117,0),0)</f>
        <v>0</v>
      </c>
      <c r="BP117" s="56" t="n">
        <f aca="false">IF($B117&lt;=BP$2,IF($C117&gt;=BP$2,$D117,0),0)</f>
        <v>0</v>
      </c>
      <c r="BQ117" s="56" t="n">
        <f aca="false">IF($B117&lt;=BQ$2,IF($C117&gt;=BQ$2,$D117,0),0)</f>
        <v>0</v>
      </c>
      <c r="BR117" s="56" t="n">
        <f aca="false">IF($B117&lt;=BR$2,IF($C117&gt;=BR$2,$D117,0),0)</f>
        <v>0</v>
      </c>
      <c r="BS117" s="56" t="n">
        <f aca="false">IF($B117&lt;=BS$2,IF($C117&gt;=BS$2,$D117,0),0)</f>
        <v>0</v>
      </c>
      <c r="BT117" s="56" t="n">
        <f aca="false">IF($B117&lt;=BT$2,IF($C117&gt;=BT$2,$D117,0),0)</f>
        <v>0</v>
      </c>
      <c r="BU117" s="56" t="n">
        <f aca="false">IF($B117&lt;=BU$2,IF($C117&gt;=BU$2,$D117,0),0)</f>
        <v>0</v>
      </c>
      <c r="BV117" s="56" t="n">
        <f aca="false">IF($B117&lt;=BV$2,IF($C117&gt;=BV$2,$D117,0),0)</f>
        <v>0</v>
      </c>
    </row>
    <row r="118" customFormat="false" ht="12.75" hidden="false" customHeight="false" outlineLevel="0" collapsed="false">
      <c r="B118" s="51" t="n">
        <v>36678</v>
      </c>
      <c r="C118" s="51" t="n">
        <v>36800</v>
      </c>
      <c r="E118" s="53" t="n">
        <v>0.375</v>
      </c>
      <c r="F118" s="27" t="s">
        <v>142</v>
      </c>
      <c r="G118" s="27" t="s">
        <v>135</v>
      </c>
      <c r="H118" s="65" t="n">
        <f aca="false">((I118-E118)*SUM(L118:AV118)*10000)</f>
        <v>-0</v>
      </c>
      <c r="I118" s="27" t="n">
        <f aca="false">I117</f>
        <v>0.315</v>
      </c>
      <c r="K118" s="27" t="str">
        <f aca="false">IF(I118=1,0,G118)</f>
        <v>west</v>
      </c>
      <c r="L118" s="56" t="n">
        <f aca="false">IF($B118&lt;=L$2,IF($C118&gt;=L$2,$D118,0),0)</f>
        <v>0</v>
      </c>
      <c r="M118" s="56" t="n">
        <f aca="false">IF($B118&lt;=M$2,IF($C118&gt;=M$2,$D118,0),0)</f>
        <v>0</v>
      </c>
      <c r="N118" s="56" t="n">
        <f aca="false">IF($B118&lt;=N$2,IF($C118&gt;=N$2,$D118,0),0)</f>
        <v>0</v>
      </c>
      <c r="O118" s="56" t="n">
        <f aca="false">IF($B118&lt;=O$2,IF($C118&gt;=O$2,$D118,0),0)</f>
        <v>0</v>
      </c>
      <c r="P118" s="56" t="n">
        <f aca="false">IF($B118&lt;=P$2,IF($C118&gt;=P$2,$D118,0),0)</f>
        <v>0</v>
      </c>
      <c r="Q118" s="56" t="n">
        <f aca="false">IF($B118&lt;=Q$2,IF($C118&gt;=Q$2,$D118,0),0)</f>
        <v>0</v>
      </c>
      <c r="R118" s="56" t="n">
        <f aca="false">IF($B118&lt;=R$2,IF($C118&gt;=R$2,$D118,0),0)</f>
        <v>0</v>
      </c>
      <c r="S118" s="56" t="n">
        <f aca="false">IF($B118&lt;=S$2,IF($C118&gt;=S$2,$D118,0),0)</f>
        <v>0</v>
      </c>
      <c r="T118" s="56" t="n">
        <f aca="false">IF($B118&lt;=T$2,IF($C118&gt;=T$2,$D118,0),0)</f>
        <v>0</v>
      </c>
      <c r="U118" s="56" t="n">
        <f aca="false">IF($B118&lt;=U$2,IF($C118&gt;=U$2,$D118,0),0)</f>
        <v>0</v>
      </c>
      <c r="V118" s="56" t="n">
        <f aca="false">IF($B118&lt;=V$2,IF($C118&gt;=V$2,$D118,0),0)</f>
        <v>0</v>
      </c>
      <c r="W118" s="56" t="n">
        <f aca="false">IF($B118&lt;=W$2,IF($C118&gt;=W$2,$D118,0),0)</f>
        <v>0</v>
      </c>
      <c r="X118" s="56" t="n">
        <f aca="false">IF($B118&lt;=X$2,IF($C118&gt;=X$2,$D118,0),0)</f>
        <v>0</v>
      </c>
      <c r="Y118" s="56" t="n">
        <f aca="false">IF($B118&lt;=Y$2,IF($C118&gt;=Y$2,$D118,0),0)</f>
        <v>0</v>
      </c>
      <c r="Z118" s="56" t="n">
        <f aca="false">IF($B118&lt;=Z$2,IF($C118&gt;=Z$2,$D118,0),0)</f>
        <v>0</v>
      </c>
      <c r="AA118" s="56" t="n">
        <f aca="false">IF($B118&lt;=AA$2,IF($C118&gt;=AA$2,$D118,0),0)</f>
        <v>0</v>
      </c>
      <c r="AB118" s="56" t="n">
        <f aca="false">IF($B118&lt;=AB$2,IF($C118&gt;=AB$2,$D118,0),0)</f>
        <v>0</v>
      </c>
      <c r="AC118" s="56" t="n">
        <f aca="false">IF($B118&lt;=AC$2,IF($C118&gt;=AC$2,$D118,0),0)</f>
        <v>0</v>
      </c>
      <c r="AD118" s="56" t="n">
        <f aca="false">IF($B118&lt;=AD$2,IF($C118&gt;=AD$2,$D118,0),0)</f>
        <v>0</v>
      </c>
      <c r="AE118" s="56" t="n">
        <f aca="false">IF($B118&lt;=AE$2,IF($C118&gt;=AE$2,$D118,0),0)</f>
        <v>0</v>
      </c>
      <c r="AF118" s="56" t="n">
        <f aca="false">IF($B118&lt;=AF$2,IF($C118&gt;=AF$2,$D118,0),0)</f>
        <v>0</v>
      </c>
      <c r="AG118" s="56" t="n">
        <f aca="false">IF($B118&lt;=AG$2,IF($C118&gt;=AG$2,$D118,0),0)</f>
        <v>0</v>
      </c>
      <c r="AH118" s="56" t="n">
        <f aca="false">IF($B118&lt;=AH$2,IF($C118&gt;=AH$2,$D118,0),0)</f>
        <v>0</v>
      </c>
      <c r="AI118" s="56" t="n">
        <f aca="false">IF($B118&lt;=AI$2,IF($C118&gt;=AI$2,$D118,0),0)</f>
        <v>0</v>
      </c>
      <c r="AJ118" s="56" t="n">
        <f aca="false">IF($B118&lt;=AJ$2,IF($C118&gt;=AJ$2,$D118,0),0)</f>
        <v>0</v>
      </c>
      <c r="AK118" s="56" t="n">
        <f aca="false">IF($B118&lt;=AK$2,IF($C118&gt;=AK$2,$D118,0),0)</f>
        <v>0</v>
      </c>
      <c r="AL118" s="56" t="n">
        <f aca="false">IF($B118&lt;=AL$2,IF($C118&gt;=AL$2,$D118,0),0)</f>
        <v>0</v>
      </c>
      <c r="AM118" s="56" t="n">
        <f aca="false">IF($B118&lt;=AM$2,IF($C118&gt;=AM$2,$D118,0),0)</f>
        <v>0</v>
      </c>
      <c r="AN118" s="56" t="n">
        <f aca="false">IF($B118&lt;=AN$2,IF($C118&gt;=AN$2,$D118,0),0)</f>
        <v>0</v>
      </c>
      <c r="AO118" s="56" t="n">
        <f aca="false">IF($B118&lt;=AO$2,IF($C118&gt;=AO$2,$D118,0),0)</f>
        <v>0</v>
      </c>
      <c r="AP118" s="56" t="n">
        <f aca="false">IF($B118&lt;=AP$2,IF($C118&gt;=AP$2,$D118,0),0)</f>
        <v>0</v>
      </c>
      <c r="AQ118" s="56" t="n">
        <f aca="false">IF($B118&lt;=AQ$2,IF($C118&gt;=AQ$2,$D118,0),0)</f>
        <v>0</v>
      </c>
      <c r="AR118" s="56" t="n">
        <f aca="false">IF($B118&lt;=AR$2,IF($C118&gt;=AR$2,$D118,0),0)</f>
        <v>0</v>
      </c>
      <c r="AS118" s="56" t="n">
        <f aca="false">IF($B118&lt;=AS$2,IF($C118&gt;=AS$2,$D118,0),0)</f>
        <v>0</v>
      </c>
      <c r="AT118" s="56" t="n">
        <f aca="false">IF($B118&lt;=AT$2,IF($C118&gt;=AT$2,$D118,0),0)</f>
        <v>0</v>
      </c>
      <c r="AU118" s="56" t="n">
        <f aca="false">IF($B118&lt;=AU$2,IF($C118&gt;=AU$2,$D118,0),0)</f>
        <v>0</v>
      </c>
      <c r="AV118" s="56" t="n">
        <f aca="false">IF($B118&lt;=AV$2,IF($C118&gt;=AV$2,$D118,0),0)</f>
        <v>0</v>
      </c>
      <c r="AW118" s="56" t="n">
        <f aca="false">IF($B118&lt;=AW$2,IF($C118&gt;=AW$2,$D118,0),0)</f>
        <v>0</v>
      </c>
      <c r="AX118" s="56" t="n">
        <f aca="false">IF($B118&lt;=AX$2,IF($C118&gt;=AX$2,$D118,0),0)</f>
        <v>0</v>
      </c>
      <c r="AY118" s="56" t="n">
        <f aca="false">IF($B118&lt;=AY$2,IF($C118&gt;=AY$2,$D118,0),0)</f>
        <v>0</v>
      </c>
      <c r="AZ118" s="56" t="n">
        <f aca="false">IF($B118&lt;=AZ$2,IF($C118&gt;=AZ$2,$D118,0),0)</f>
        <v>0</v>
      </c>
      <c r="BA118" s="56" t="n">
        <f aca="false">IF($B118&lt;=BA$2,IF($C118&gt;=BA$2,$D118,0),0)</f>
        <v>0</v>
      </c>
      <c r="BB118" s="56" t="n">
        <f aca="false">IF($B118&lt;=BB$2,IF($C118&gt;=BB$2,$D118,0),0)</f>
        <v>0</v>
      </c>
      <c r="BC118" s="56" t="n">
        <f aca="false">IF($B118&lt;=BC$2,IF($C118&gt;=BC$2,$D118,0),0)</f>
        <v>0</v>
      </c>
      <c r="BD118" s="56" t="n">
        <f aca="false">IF($B118&lt;=BD$2,IF($C118&gt;=BD$2,$D118,0),0)</f>
        <v>0</v>
      </c>
      <c r="BE118" s="56" t="n">
        <f aca="false">IF($B118&lt;=BE$2,IF($C118&gt;=BE$2,$D118,0),0)</f>
        <v>0</v>
      </c>
      <c r="BF118" s="56" t="n">
        <f aca="false">IF($B118&lt;=BF$2,IF($C118&gt;=BF$2,$D118,0),0)</f>
        <v>0</v>
      </c>
      <c r="BG118" s="56" t="n">
        <f aca="false">IF($B118&lt;=BG$2,IF($C118&gt;=BG$2,$D118,0),0)</f>
        <v>0</v>
      </c>
      <c r="BH118" s="56" t="n">
        <f aca="false">IF($B118&lt;=BH$2,IF($C118&gt;=BH$2,$D118,0),0)</f>
        <v>0</v>
      </c>
      <c r="BI118" s="56" t="n">
        <f aca="false">IF($B118&lt;=BI$2,IF($C118&gt;=BI$2,$D118,0),0)</f>
        <v>0</v>
      </c>
      <c r="BJ118" s="56" t="n">
        <f aca="false">IF($B118&lt;=BJ$2,IF($C118&gt;=BJ$2,$D118,0),0)</f>
        <v>0</v>
      </c>
      <c r="BK118" s="56" t="n">
        <f aca="false">IF($B118&lt;=BK$2,IF($C118&gt;=BK$2,$D118,0),0)</f>
        <v>0</v>
      </c>
      <c r="BL118" s="56" t="n">
        <f aca="false">IF($B118&lt;=BL$2,IF($C118&gt;=BL$2,$D118,0),0)</f>
        <v>0</v>
      </c>
      <c r="BM118" s="56" t="n">
        <f aca="false">IF($B118&lt;=BM$2,IF($C118&gt;=BM$2,$D118,0),0)</f>
        <v>0</v>
      </c>
      <c r="BN118" s="56" t="n">
        <f aca="false">IF($B118&lt;=BN$2,IF($C118&gt;=BN$2,$D118,0),0)</f>
        <v>0</v>
      </c>
      <c r="BO118" s="56" t="n">
        <f aca="false">IF($B118&lt;=BO$2,IF($C118&gt;=BO$2,$D118,0),0)</f>
        <v>0</v>
      </c>
      <c r="BP118" s="56" t="n">
        <f aca="false">IF($B118&lt;=BP$2,IF($C118&gt;=BP$2,$D118,0),0)</f>
        <v>0</v>
      </c>
      <c r="BQ118" s="56" t="n">
        <f aca="false">IF($B118&lt;=BQ$2,IF($C118&gt;=BQ$2,$D118,0),0)</f>
        <v>0</v>
      </c>
      <c r="BR118" s="56" t="n">
        <f aca="false">IF($B118&lt;=BR$2,IF($C118&gt;=BR$2,$D118,0),0)</f>
        <v>0</v>
      </c>
      <c r="BS118" s="56" t="n">
        <f aca="false">IF($B118&lt;=BS$2,IF($C118&gt;=BS$2,$D118,0),0)</f>
        <v>0</v>
      </c>
      <c r="BT118" s="56" t="n">
        <f aca="false">IF($B118&lt;=BT$2,IF($C118&gt;=BT$2,$D118,0),0)</f>
        <v>0</v>
      </c>
      <c r="BU118" s="56" t="n">
        <f aca="false">IF($B118&lt;=BU$2,IF($C118&gt;=BU$2,$D118,0),0)</f>
        <v>0</v>
      </c>
      <c r="BV118" s="56" t="n">
        <f aca="false">IF($B118&lt;=BV$2,IF($C118&gt;=BV$2,$D118,0),0)</f>
        <v>0</v>
      </c>
    </row>
    <row r="119" customFormat="false" ht="12.75" hidden="false" customHeight="false" outlineLevel="0" collapsed="false">
      <c r="B119" s="51" t="n">
        <v>36678</v>
      </c>
      <c r="C119" s="51" t="n">
        <v>36800</v>
      </c>
      <c r="E119" s="53" t="n">
        <v>0.325</v>
      </c>
      <c r="F119" s="27" t="s">
        <v>142</v>
      </c>
      <c r="G119" s="27" t="s">
        <v>135</v>
      </c>
      <c r="H119" s="65" t="n">
        <f aca="false">((I119-E119)*SUM(L119:AV119)*10000)</f>
        <v>-0</v>
      </c>
      <c r="I119" s="27" t="n">
        <f aca="false">I118</f>
        <v>0.315</v>
      </c>
      <c r="K119" s="27" t="str">
        <f aca="false">IF(I119=1,0,G119)</f>
        <v>west</v>
      </c>
      <c r="L119" s="56" t="n">
        <f aca="false">IF($B119&lt;=L$2,IF($C119&gt;=L$2,$D119,0),0)</f>
        <v>0</v>
      </c>
      <c r="M119" s="56" t="n">
        <f aca="false">IF($B119&lt;=M$2,IF($C119&gt;=M$2,$D119,0),0)</f>
        <v>0</v>
      </c>
      <c r="N119" s="56" t="n">
        <f aca="false">IF($B119&lt;=N$2,IF($C119&gt;=N$2,$D119,0),0)</f>
        <v>0</v>
      </c>
      <c r="O119" s="56" t="n">
        <f aca="false">IF($B119&lt;=O$2,IF($C119&gt;=O$2,$D119,0),0)</f>
        <v>0</v>
      </c>
      <c r="P119" s="56" t="n">
        <f aca="false">IF($B119&lt;=P$2,IF($C119&gt;=P$2,$D119,0),0)</f>
        <v>0</v>
      </c>
      <c r="Q119" s="56" t="n">
        <f aca="false">IF($B119&lt;=Q$2,IF($C119&gt;=Q$2,$D119,0),0)</f>
        <v>0</v>
      </c>
      <c r="R119" s="56" t="n">
        <f aca="false">IF($B119&lt;=R$2,IF($C119&gt;=R$2,$D119,0),0)</f>
        <v>0</v>
      </c>
      <c r="S119" s="56" t="n">
        <f aca="false">IF($B119&lt;=S$2,IF($C119&gt;=S$2,$D119,0),0)</f>
        <v>0</v>
      </c>
      <c r="T119" s="56" t="n">
        <f aca="false">IF($B119&lt;=T$2,IF($C119&gt;=T$2,$D119,0),0)</f>
        <v>0</v>
      </c>
      <c r="U119" s="56" t="n">
        <f aca="false">IF($B119&lt;=U$2,IF($C119&gt;=U$2,$D119,0),0)</f>
        <v>0</v>
      </c>
      <c r="V119" s="56" t="n">
        <f aca="false">IF($B119&lt;=V$2,IF($C119&gt;=V$2,$D119,0),0)</f>
        <v>0</v>
      </c>
      <c r="W119" s="56" t="n">
        <f aca="false">IF($B119&lt;=W$2,IF($C119&gt;=W$2,$D119,0),0)</f>
        <v>0</v>
      </c>
      <c r="X119" s="56" t="n">
        <f aca="false">IF($B119&lt;=X$2,IF($C119&gt;=X$2,$D119,0),0)</f>
        <v>0</v>
      </c>
      <c r="Y119" s="56" t="n">
        <f aca="false">IF($B119&lt;=Y$2,IF($C119&gt;=Y$2,$D119,0),0)</f>
        <v>0</v>
      </c>
      <c r="Z119" s="56" t="n">
        <f aca="false">IF($B119&lt;=Z$2,IF($C119&gt;=Z$2,$D119,0),0)</f>
        <v>0</v>
      </c>
      <c r="AA119" s="56" t="n">
        <f aca="false">IF($B119&lt;=AA$2,IF($C119&gt;=AA$2,$D119,0),0)</f>
        <v>0</v>
      </c>
      <c r="AB119" s="56" t="n">
        <f aca="false">IF($B119&lt;=AB$2,IF($C119&gt;=AB$2,$D119,0),0)</f>
        <v>0</v>
      </c>
      <c r="AC119" s="56" t="n">
        <f aca="false">IF($B119&lt;=AC$2,IF($C119&gt;=AC$2,$D119,0),0)</f>
        <v>0</v>
      </c>
      <c r="AD119" s="56" t="n">
        <f aca="false">IF($B119&lt;=AD$2,IF($C119&gt;=AD$2,$D119,0),0)</f>
        <v>0</v>
      </c>
      <c r="AE119" s="56" t="n">
        <f aca="false">IF($B119&lt;=AE$2,IF($C119&gt;=AE$2,$D119,0),0)</f>
        <v>0</v>
      </c>
      <c r="AF119" s="56" t="n">
        <f aca="false">IF($B119&lt;=AF$2,IF($C119&gt;=AF$2,$D119,0),0)</f>
        <v>0</v>
      </c>
      <c r="AG119" s="56" t="n">
        <f aca="false">IF($B119&lt;=AG$2,IF($C119&gt;=AG$2,$D119,0),0)</f>
        <v>0</v>
      </c>
      <c r="AH119" s="56" t="n">
        <f aca="false">IF($B119&lt;=AH$2,IF($C119&gt;=AH$2,$D119,0),0)</f>
        <v>0</v>
      </c>
      <c r="AI119" s="56" t="n">
        <f aca="false">IF($B119&lt;=AI$2,IF($C119&gt;=AI$2,$D119,0),0)</f>
        <v>0</v>
      </c>
      <c r="AJ119" s="56" t="n">
        <f aca="false">IF($B119&lt;=AJ$2,IF($C119&gt;=AJ$2,$D119,0),0)</f>
        <v>0</v>
      </c>
      <c r="AK119" s="56" t="n">
        <f aca="false">IF($B119&lt;=AK$2,IF($C119&gt;=AK$2,$D119,0),0)</f>
        <v>0</v>
      </c>
      <c r="AL119" s="56" t="n">
        <f aca="false">IF($B119&lt;=AL$2,IF($C119&gt;=AL$2,$D119,0),0)</f>
        <v>0</v>
      </c>
      <c r="AM119" s="56" t="n">
        <f aca="false">IF($B119&lt;=AM$2,IF($C119&gt;=AM$2,$D119,0),0)</f>
        <v>0</v>
      </c>
      <c r="AN119" s="56" t="n">
        <f aca="false">IF($B119&lt;=AN$2,IF($C119&gt;=AN$2,$D119,0),0)</f>
        <v>0</v>
      </c>
      <c r="AO119" s="56" t="n">
        <f aca="false">IF($B119&lt;=AO$2,IF($C119&gt;=AO$2,$D119,0),0)</f>
        <v>0</v>
      </c>
      <c r="AP119" s="56" t="n">
        <f aca="false">IF($B119&lt;=AP$2,IF($C119&gt;=AP$2,$D119,0),0)</f>
        <v>0</v>
      </c>
      <c r="AQ119" s="56" t="n">
        <f aca="false">IF($B119&lt;=AQ$2,IF($C119&gt;=AQ$2,$D119,0),0)</f>
        <v>0</v>
      </c>
      <c r="AR119" s="56" t="n">
        <f aca="false">IF($B119&lt;=AR$2,IF($C119&gt;=AR$2,$D119,0),0)</f>
        <v>0</v>
      </c>
      <c r="AS119" s="56" t="n">
        <f aca="false">IF($B119&lt;=AS$2,IF($C119&gt;=AS$2,$D119,0),0)</f>
        <v>0</v>
      </c>
      <c r="AT119" s="56" t="n">
        <f aca="false">IF($B119&lt;=AT$2,IF($C119&gt;=AT$2,$D119,0),0)</f>
        <v>0</v>
      </c>
      <c r="AU119" s="56" t="n">
        <f aca="false">IF($B119&lt;=AU$2,IF($C119&gt;=AU$2,$D119,0),0)</f>
        <v>0</v>
      </c>
      <c r="AV119" s="56" t="n">
        <f aca="false">IF($B119&lt;=AV$2,IF($C119&gt;=AV$2,$D119,0),0)</f>
        <v>0</v>
      </c>
      <c r="AW119" s="56" t="n">
        <f aca="false">IF($B119&lt;=AW$2,IF($C119&gt;=AW$2,$D119,0),0)</f>
        <v>0</v>
      </c>
      <c r="AX119" s="56" t="n">
        <f aca="false">IF($B119&lt;=AX$2,IF($C119&gt;=AX$2,$D119,0),0)</f>
        <v>0</v>
      </c>
      <c r="AY119" s="56" t="n">
        <f aca="false">IF($B119&lt;=AY$2,IF($C119&gt;=AY$2,$D119,0),0)</f>
        <v>0</v>
      </c>
      <c r="AZ119" s="56" t="n">
        <f aca="false">IF($B119&lt;=AZ$2,IF($C119&gt;=AZ$2,$D119,0),0)</f>
        <v>0</v>
      </c>
      <c r="BA119" s="56" t="n">
        <f aca="false">IF($B119&lt;=BA$2,IF($C119&gt;=BA$2,$D119,0),0)</f>
        <v>0</v>
      </c>
      <c r="BB119" s="56" t="n">
        <f aca="false">IF($B119&lt;=BB$2,IF($C119&gt;=BB$2,$D119,0),0)</f>
        <v>0</v>
      </c>
      <c r="BC119" s="56" t="n">
        <f aca="false">IF($B119&lt;=BC$2,IF($C119&gt;=BC$2,$D119,0),0)</f>
        <v>0</v>
      </c>
      <c r="BD119" s="56" t="n">
        <f aca="false">IF($B119&lt;=BD$2,IF($C119&gt;=BD$2,$D119,0),0)</f>
        <v>0</v>
      </c>
      <c r="BE119" s="56" t="n">
        <f aca="false">IF($B119&lt;=BE$2,IF($C119&gt;=BE$2,$D119,0),0)</f>
        <v>0</v>
      </c>
      <c r="BF119" s="56" t="n">
        <f aca="false">IF($B119&lt;=BF$2,IF($C119&gt;=BF$2,$D119,0),0)</f>
        <v>0</v>
      </c>
      <c r="BG119" s="56" t="n">
        <f aca="false">IF($B119&lt;=BG$2,IF($C119&gt;=BG$2,$D119,0),0)</f>
        <v>0</v>
      </c>
      <c r="BH119" s="56" t="n">
        <f aca="false">IF($B119&lt;=BH$2,IF($C119&gt;=BH$2,$D119,0),0)</f>
        <v>0</v>
      </c>
      <c r="BI119" s="56" t="n">
        <f aca="false">IF($B119&lt;=BI$2,IF($C119&gt;=BI$2,$D119,0),0)</f>
        <v>0</v>
      </c>
      <c r="BJ119" s="56" t="n">
        <f aca="false">IF($B119&lt;=BJ$2,IF($C119&gt;=BJ$2,$D119,0),0)</f>
        <v>0</v>
      </c>
      <c r="BK119" s="56" t="n">
        <f aca="false">IF($B119&lt;=BK$2,IF($C119&gt;=BK$2,$D119,0),0)</f>
        <v>0</v>
      </c>
      <c r="BL119" s="56" t="n">
        <f aca="false">IF($B119&lt;=BL$2,IF($C119&gt;=BL$2,$D119,0),0)</f>
        <v>0</v>
      </c>
      <c r="BM119" s="56" t="n">
        <f aca="false">IF($B119&lt;=BM$2,IF($C119&gt;=BM$2,$D119,0),0)</f>
        <v>0</v>
      </c>
      <c r="BN119" s="56" t="n">
        <f aca="false">IF($B119&lt;=BN$2,IF($C119&gt;=BN$2,$D119,0),0)</f>
        <v>0</v>
      </c>
      <c r="BO119" s="56" t="n">
        <f aca="false">IF($B119&lt;=BO$2,IF($C119&gt;=BO$2,$D119,0),0)</f>
        <v>0</v>
      </c>
      <c r="BP119" s="56" t="n">
        <f aca="false">IF($B119&lt;=BP$2,IF($C119&gt;=BP$2,$D119,0),0)</f>
        <v>0</v>
      </c>
      <c r="BQ119" s="56" t="n">
        <f aca="false">IF($B119&lt;=BQ$2,IF($C119&gt;=BQ$2,$D119,0),0)</f>
        <v>0</v>
      </c>
      <c r="BR119" s="56" t="n">
        <f aca="false">IF($B119&lt;=BR$2,IF($C119&gt;=BR$2,$D119,0),0)</f>
        <v>0</v>
      </c>
      <c r="BS119" s="56" t="n">
        <f aca="false">IF($B119&lt;=BS$2,IF($C119&gt;=BS$2,$D119,0),0)</f>
        <v>0</v>
      </c>
      <c r="BT119" s="56" t="n">
        <f aca="false">IF($B119&lt;=BT$2,IF($C119&gt;=BT$2,$D119,0),0)</f>
        <v>0</v>
      </c>
      <c r="BU119" s="56" t="n">
        <f aca="false">IF($B119&lt;=BU$2,IF($C119&gt;=BU$2,$D119,0),0)</f>
        <v>0</v>
      </c>
      <c r="BV119" s="56" t="n">
        <f aca="false">IF($B119&lt;=BV$2,IF($C119&gt;=BV$2,$D119,0),0)</f>
        <v>0</v>
      </c>
    </row>
    <row r="120" customFormat="false" ht="12.75" hidden="false" customHeight="false" outlineLevel="0" collapsed="false">
      <c r="B120" s="51" t="n">
        <v>36678</v>
      </c>
      <c r="C120" s="51" t="n">
        <v>36800</v>
      </c>
      <c r="E120" s="53" t="n">
        <v>0.335</v>
      </c>
      <c r="F120" s="27" t="s">
        <v>142</v>
      </c>
      <c r="G120" s="27" t="s">
        <v>135</v>
      </c>
      <c r="H120" s="65" t="n">
        <f aca="false">((I120-E120)*SUM(L120:AV120)*10000)</f>
        <v>-0</v>
      </c>
      <c r="I120" s="27" t="n">
        <f aca="false">I119</f>
        <v>0.315</v>
      </c>
      <c r="K120" s="27" t="str">
        <f aca="false">IF(I120=1,0,G120)</f>
        <v>west</v>
      </c>
      <c r="L120" s="56" t="n">
        <f aca="false">IF($B120&lt;=L$2,IF($C120&gt;=L$2,$D120,0),0)</f>
        <v>0</v>
      </c>
      <c r="M120" s="56" t="n">
        <f aca="false">IF($B120&lt;=M$2,IF($C120&gt;=M$2,$D120,0),0)</f>
        <v>0</v>
      </c>
      <c r="N120" s="56" t="n">
        <f aca="false">IF($B120&lt;=N$2,IF($C120&gt;=N$2,$D120,0),0)</f>
        <v>0</v>
      </c>
      <c r="O120" s="56" t="n">
        <f aca="false">IF($B120&lt;=O$2,IF($C120&gt;=O$2,$D120,0),0)</f>
        <v>0</v>
      </c>
      <c r="P120" s="56" t="n">
        <f aca="false">IF($B120&lt;=P$2,IF($C120&gt;=P$2,$D120,0),0)</f>
        <v>0</v>
      </c>
      <c r="Q120" s="56" t="n">
        <f aca="false">IF($B120&lt;=Q$2,IF($C120&gt;=Q$2,$D120,0),0)</f>
        <v>0</v>
      </c>
      <c r="R120" s="56" t="n">
        <f aca="false">IF($B120&lt;=R$2,IF($C120&gt;=R$2,$D120,0),0)</f>
        <v>0</v>
      </c>
      <c r="S120" s="56" t="n">
        <f aca="false">IF($B120&lt;=S$2,IF($C120&gt;=S$2,$D120,0),0)</f>
        <v>0</v>
      </c>
      <c r="T120" s="56" t="n">
        <f aca="false">IF($B120&lt;=T$2,IF($C120&gt;=T$2,$D120,0),0)</f>
        <v>0</v>
      </c>
      <c r="U120" s="56" t="n">
        <f aca="false">IF($B120&lt;=U$2,IF($C120&gt;=U$2,$D120,0),0)</f>
        <v>0</v>
      </c>
      <c r="V120" s="56" t="n">
        <f aca="false">IF($B120&lt;=V$2,IF($C120&gt;=V$2,$D120,0),0)</f>
        <v>0</v>
      </c>
      <c r="W120" s="56" t="n">
        <f aca="false">IF($B120&lt;=W$2,IF($C120&gt;=W$2,$D120,0),0)</f>
        <v>0</v>
      </c>
      <c r="X120" s="56" t="n">
        <f aca="false">IF($B120&lt;=X$2,IF($C120&gt;=X$2,$D120,0),0)</f>
        <v>0</v>
      </c>
      <c r="Y120" s="56" t="n">
        <f aca="false">IF($B120&lt;=Y$2,IF($C120&gt;=Y$2,$D120,0),0)</f>
        <v>0</v>
      </c>
      <c r="Z120" s="56" t="n">
        <f aca="false">IF($B120&lt;=Z$2,IF($C120&gt;=Z$2,$D120,0),0)</f>
        <v>0</v>
      </c>
      <c r="AA120" s="56" t="n">
        <f aca="false">IF($B120&lt;=AA$2,IF($C120&gt;=AA$2,$D120,0),0)</f>
        <v>0</v>
      </c>
      <c r="AB120" s="56" t="n">
        <f aca="false">IF($B120&lt;=AB$2,IF($C120&gt;=AB$2,$D120,0),0)</f>
        <v>0</v>
      </c>
      <c r="AC120" s="56" t="n">
        <f aca="false">IF($B120&lt;=AC$2,IF($C120&gt;=AC$2,$D120,0),0)</f>
        <v>0</v>
      </c>
      <c r="AD120" s="56" t="n">
        <f aca="false">IF($B120&lt;=AD$2,IF($C120&gt;=AD$2,$D120,0),0)</f>
        <v>0</v>
      </c>
      <c r="AE120" s="56" t="n">
        <f aca="false">IF($B120&lt;=AE$2,IF($C120&gt;=AE$2,$D120,0),0)</f>
        <v>0</v>
      </c>
      <c r="AF120" s="56" t="n">
        <f aca="false">IF($B120&lt;=AF$2,IF($C120&gt;=AF$2,$D120,0),0)</f>
        <v>0</v>
      </c>
      <c r="AG120" s="56" t="n">
        <f aca="false">IF($B120&lt;=AG$2,IF($C120&gt;=AG$2,$D120,0),0)</f>
        <v>0</v>
      </c>
      <c r="AH120" s="56" t="n">
        <f aca="false">IF($B120&lt;=AH$2,IF($C120&gt;=AH$2,$D120,0),0)</f>
        <v>0</v>
      </c>
      <c r="AI120" s="56" t="n">
        <f aca="false">IF($B120&lt;=AI$2,IF($C120&gt;=AI$2,$D120,0),0)</f>
        <v>0</v>
      </c>
      <c r="AJ120" s="56" t="n">
        <f aca="false">IF($B120&lt;=AJ$2,IF($C120&gt;=AJ$2,$D120,0),0)</f>
        <v>0</v>
      </c>
      <c r="AK120" s="56" t="n">
        <f aca="false">IF($B120&lt;=AK$2,IF($C120&gt;=AK$2,$D120,0),0)</f>
        <v>0</v>
      </c>
      <c r="AL120" s="56" t="n">
        <f aca="false">IF($B120&lt;=AL$2,IF($C120&gt;=AL$2,$D120,0),0)</f>
        <v>0</v>
      </c>
      <c r="AM120" s="56" t="n">
        <f aca="false">IF($B120&lt;=AM$2,IF($C120&gt;=AM$2,$D120,0),0)</f>
        <v>0</v>
      </c>
      <c r="AN120" s="56" t="n">
        <f aca="false">IF($B120&lt;=AN$2,IF($C120&gt;=AN$2,$D120,0),0)</f>
        <v>0</v>
      </c>
      <c r="AO120" s="56" t="n">
        <f aca="false">IF($B120&lt;=AO$2,IF($C120&gt;=AO$2,$D120,0),0)</f>
        <v>0</v>
      </c>
      <c r="AP120" s="56" t="n">
        <f aca="false">IF($B120&lt;=AP$2,IF($C120&gt;=AP$2,$D120,0),0)</f>
        <v>0</v>
      </c>
      <c r="AQ120" s="56" t="n">
        <f aca="false">IF($B120&lt;=AQ$2,IF($C120&gt;=AQ$2,$D120,0),0)</f>
        <v>0</v>
      </c>
      <c r="AR120" s="56" t="n">
        <f aca="false">IF($B120&lt;=AR$2,IF($C120&gt;=AR$2,$D120,0),0)</f>
        <v>0</v>
      </c>
      <c r="AS120" s="56" t="n">
        <f aca="false">IF($B120&lt;=AS$2,IF($C120&gt;=AS$2,$D120,0),0)</f>
        <v>0</v>
      </c>
      <c r="AT120" s="56" t="n">
        <f aca="false">IF($B120&lt;=AT$2,IF($C120&gt;=AT$2,$D120,0),0)</f>
        <v>0</v>
      </c>
      <c r="AU120" s="56" t="n">
        <f aca="false">IF($B120&lt;=AU$2,IF($C120&gt;=AU$2,$D120,0),0)</f>
        <v>0</v>
      </c>
      <c r="AV120" s="56" t="n">
        <f aca="false">IF($B120&lt;=AV$2,IF($C120&gt;=AV$2,$D120,0),0)</f>
        <v>0</v>
      </c>
      <c r="AW120" s="56" t="n">
        <f aca="false">IF($B120&lt;=AW$2,IF($C120&gt;=AW$2,$D120,0),0)</f>
        <v>0</v>
      </c>
      <c r="AX120" s="56" t="n">
        <f aca="false">IF($B120&lt;=AX$2,IF($C120&gt;=AX$2,$D120,0),0)</f>
        <v>0</v>
      </c>
      <c r="AY120" s="56" t="n">
        <f aca="false">IF($B120&lt;=AY$2,IF($C120&gt;=AY$2,$D120,0),0)</f>
        <v>0</v>
      </c>
      <c r="AZ120" s="56" t="n">
        <f aca="false">IF($B120&lt;=AZ$2,IF($C120&gt;=AZ$2,$D120,0),0)</f>
        <v>0</v>
      </c>
      <c r="BA120" s="56" t="n">
        <f aca="false">IF($B120&lt;=BA$2,IF($C120&gt;=BA$2,$D120,0),0)</f>
        <v>0</v>
      </c>
      <c r="BB120" s="56" t="n">
        <f aca="false">IF($B120&lt;=BB$2,IF($C120&gt;=BB$2,$D120,0),0)</f>
        <v>0</v>
      </c>
      <c r="BC120" s="56" t="n">
        <f aca="false">IF($B120&lt;=BC$2,IF($C120&gt;=BC$2,$D120,0),0)</f>
        <v>0</v>
      </c>
      <c r="BD120" s="56" t="n">
        <f aca="false">IF($B120&lt;=BD$2,IF($C120&gt;=BD$2,$D120,0),0)</f>
        <v>0</v>
      </c>
      <c r="BE120" s="56" t="n">
        <f aca="false">IF($B120&lt;=BE$2,IF($C120&gt;=BE$2,$D120,0),0)</f>
        <v>0</v>
      </c>
      <c r="BF120" s="56" t="n">
        <f aca="false">IF($B120&lt;=BF$2,IF($C120&gt;=BF$2,$D120,0),0)</f>
        <v>0</v>
      </c>
      <c r="BG120" s="56" t="n">
        <f aca="false">IF($B120&lt;=BG$2,IF($C120&gt;=BG$2,$D120,0),0)</f>
        <v>0</v>
      </c>
      <c r="BH120" s="56" t="n">
        <f aca="false">IF($B120&lt;=BH$2,IF($C120&gt;=BH$2,$D120,0),0)</f>
        <v>0</v>
      </c>
      <c r="BI120" s="56" t="n">
        <f aca="false">IF($B120&lt;=BI$2,IF($C120&gt;=BI$2,$D120,0),0)</f>
        <v>0</v>
      </c>
      <c r="BJ120" s="56" t="n">
        <f aca="false">IF($B120&lt;=BJ$2,IF($C120&gt;=BJ$2,$D120,0),0)</f>
        <v>0</v>
      </c>
      <c r="BK120" s="56" t="n">
        <f aca="false">IF($B120&lt;=BK$2,IF($C120&gt;=BK$2,$D120,0),0)</f>
        <v>0</v>
      </c>
      <c r="BL120" s="56" t="n">
        <f aca="false">IF($B120&lt;=BL$2,IF($C120&gt;=BL$2,$D120,0),0)</f>
        <v>0</v>
      </c>
      <c r="BM120" s="56" t="n">
        <f aca="false">IF($B120&lt;=BM$2,IF($C120&gt;=BM$2,$D120,0),0)</f>
        <v>0</v>
      </c>
      <c r="BN120" s="56" t="n">
        <f aca="false">IF($B120&lt;=BN$2,IF($C120&gt;=BN$2,$D120,0),0)</f>
        <v>0</v>
      </c>
      <c r="BO120" s="56" t="n">
        <f aca="false">IF($B120&lt;=BO$2,IF($C120&gt;=BO$2,$D120,0),0)</f>
        <v>0</v>
      </c>
      <c r="BP120" s="56" t="n">
        <f aca="false">IF($B120&lt;=BP$2,IF($C120&gt;=BP$2,$D120,0),0)</f>
        <v>0</v>
      </c>
      <c r="BQ120" s="56" t="n">
        <f aca="false">IF($B120&lt;=BQ$2,IF($C120&gt;=BQ$2,$D120,0),0)</f>
        <v>0</v>
      </c>
      <c r="BR120" s="56" t="n">
        <f aca="false">IF($B120&lt;=BR$2,IF($C120&gt;=BR$2,$D120,0),0)</f>
        <v>0</v>
      </c>
      <c r="BS120" s="56" t="n">
        <f aca="false">IF($B120&lt;=BS$2,IF($C120&gt;=BS$2,$D120,0),0)</f>
        <v>0</v>
      </c>
      <c r="BT120" s="56" t="n">
        <f aca="false">IF($B120&lt;=BT$2,IF($C120&gt;=BT$2,$D120,0),0)</f>
        <v>0</v>
      </c>
      <c r="BU120" s="56" t="n">
        <f aca="false">IF($B120&lt;=BU$2,IF($C120&gt;=BU$2,$D120,0),0)</f>
        <v>0</v>
      </c>
      <c r="BV120" s="56" t="n">
        <f aca="false">IF($B120&lt;=BV$2,IF($C120&gt;=BV$2,$D120,0),0)</f>
        <v>0</v>
      </c>
    </row>
    <row r="121" customFormat="false" ht="12.75" hidden="false" customHeight="false" outlineLevel="0" collapsed="false">
      <c r="B121" s="51" t="n">
        <v>36678</v>
      </c>
      <c r="C121" s="51" t="n">
        <v>36800</v>
      </c>
      <c r="E121" s="53" t="n">
        <v>0.325</v>
      </c>
      <c r="F121" s="27" t="s">
        <v>142</v>
      </c>
      <c r="G121" s="27" t="s">
        <v>135</v>
      </c>
      <c r="H121" s="65" t="n">
        <f aca="false">((I121-E121)*SUM(L121:AV121)*10000)</f>
        <v>-0</v>
      </c>
      <c r="I121" s="27" t="n">
        <f aca="false">I120</f>
        <v>0.315</v>
      </c>
      <c r="K121" s="27" t="str">
        <f aca="false">IF(I121=1,0,G121)</f>
        <v>west</v>
      </c>
      <c r="L121" s="56" t="n">
        <f aca="false">IF($B121&lt;=L$2,IF($C121&gt;=L$2,$D121,0),0)</f>
        <v>0</v>
      </c>
      <c r="M121" s="56" t="n">
        <f aca="false">IF($B121&lt;=M$2,IF($C121&gt;=M$2,$D121,0),0)</f>
        <v>0</v>
      </c>
      <c r="N121" s="56" t="n">
        <f aca="false">IF($B121&lt;=N$2,IF($C121&gt;=N$2,$D121,0),0)</f>
        <v>0</v>
      </c>
      <c r="O121" s="56" t="n">
        <f aca="false">IF($B121&lt;=O$2,IF($C121&gt;=O$2,$D121,0),0)</f>
        <v>0</v>
      </c>
      <c r="P121" s="56" t="n">
        <f aca="false">IF($B121&lt;=P$2,IF($C121&gt;=P$2,$D121,0),0)</f>
        <v>0</v>
      </c>
      <c r="Q121" s="56" t="n">
        <f aca="false">IF($B121&lt;=Q$2,IF($C121&gt;=Q$2,$D121,0),0)</f>
        <v>0</v>
      </c>
      <c r="R121" s="56" t="n">
        <f aca="false">IF($B121&lt;=R$2,IF($C121&gt;=R$2,$D121,0),0)</f>
        <v>0</v>
      </c>
      <c r="S121" s="56" t="n">
        <f aca="false">IF($B121&lt;=S$2,IF($C121&gt;=S$2,$D121,0),0)</f>
        <v>0</v>
      </c>
      <c r="T121" s="56" t="n">
        <f aca="false">IF($B121&lt;=T$2,IF($C121&gt;=T$2,$D121,0),0)</f>
        <v>0</v>
      </c>
      <c r="U121" s="56" t="n">
        <f aca="false">IF($B121&lt;=U$2,IF($C121&gt;=U$2,$D121,0),0)</f>
        <v>0</v>
      </c>
      <c r="V121" s="56" t="n">
        <f aca="false">IF($B121&lt;=V$2,IF($C121&gt;=V$2,$D121,0),0)</f>
        <v>0</v>
      </c>
      <c r="W121" s="56" t="n">
        <f aca="false">IF($B121&lt;=W$2,IF($C121&gt;=W$2,$D121,0),0)</f>
        <v>0</v>
      </c>
      <c r="X121" s="56" t="n">
        <f aca="false">IF($B121&lt;=X$2,IF($C121&gt;=X$2,$D121,0),0)</f>
        <v>0</v>
      </c>
      <c r="Y121" s="56" t="n">
        <f aca="false">IF($B121&lt;=Y$2,IF($C121&gt;=Y$2,$D121,0),0)</f>
        <v>0</v>
      </c>
      <c r="Z121" s="56" t="n">
        <f aca="false">IF($B121&lt;=Z$2,IF($C121&gt;=Z$2,$D121,0),0)</f>
        <v>0</v>
      </c>
      <c r="AA121" s="56" t="n">
        <f aca="false">IF($B121&lt;=AA$2,IF($C121&gt;=AA$2,$D121,0),0)</f>
        <v>0</v>
      </c>
      <c r="AB121" s="56" t="n">
        <f aca="false">IF($B121&lt;=AB$2,IF($C121&gt;=AB$2,$D121,0),0)</f>
        <v>0</v>
      </c>
      <c r="AC121" s="56" t="n">
        <f aca="false">IF($B121&lt;=AC$2,IF($C121&gt;=AC$2,$D121,0),0)</f>
        <v>0</v>
      </c>
      <c r="AD121" s="56" t="n">
        <f aca="false">IF($B121&lt;=AD$2,IF($C121&gt;=AD$2,$D121,0),0)</f>
        <v>0</v>
      </c>
      <c r="AE121" s="56" t="n">
        <f aca="false">IF($B121&lt;=AE$2,IF($C121&gt;=AE$2,$D121,0),0)</f>
        <v>0</v>
      </c>
      <c r="AF121" s="56" t="n">
        <f aca="false">IF($B121&lt;=AF$2,IF($C121&gt;=AF$2,$D121,0),0)</f>
        <v>0</v>
      </c>
      <c r="AG121" s="56" t="n">
        <f aca="false">IF($B121&lt;=AG$2,IF($C121&gt;=AG$2,$D121,0),0)</f>
        <v>0</v>
      </c>
      <c r="AH121" s="56" t="n">
        <f aca="false">IF($B121&lt;=AH$2,IF($C121&gt;=AH$2,$D121,0),0)</f>
        <v>0</v>
      </c>
      <c r="AI121" s="56" t="n">
        <f aca="false">IF($B121&lt;=AI$2,IF($C121&gt;=AI$2,$D121,0),0)</f>
        <v>0</v>
      </c>
      <c r="AJ121" s="56" t="n">
        <f aca="false">IF($B121&lt;=AJ$2,IF($C121&gt;=AJ$2,$D121,0),0)</f>
        <v>0</v>
      </c>
      <c r="AK121" s="56" t="n">
        <f aca="false">IF($B121&lt;=AK$2,IF($C121&gt;=AK$2,$D121,0),0)</f>
        <v>0</v>
      </c>
      <c r="AL121" s="56" t="n">
        <f aca="false">IF($B121&lt;=AL$2,IF($C121&gt;=AL$2,$D121,0),0)</f>
        <v>0</v>
      </c>
      <c r="AM121" s="56" t="n">
        <f aca="false">IF($B121&lt;=AM$2,IF($C121&gt;=AM$2,$D121,0),0)</f>
        <v>0</v>
      </c>
      <c r="AN121" s="56" t="n">
        <f aca="false">IF($B121&lt;=AN$2,IF($C121&gt;=AN$2,$D121,0),0)</f>
        <v>0</v>
      </c>
      <c r="AO121" s="56" t="n">
        <f aca="false">IF($B121&lt;=AO$2,IF($C121&gt;=AO$2,$D121,0),0)</f>
        <v>0</v>
      </c>
      <c r="AP121" s="56" t="n">
        <f aca="false">IF($B121&lt;=AP$2,IF($C121&gt;=AP$2,$D121,0),0)</f>
        <v>0</v>
      </c>
      <c r="AQ121" s="56" t="n">
        <f aca="false">IF($B121&lt;=AQ$2,IF($C121&gt;=AQ$2,$D121,0),0)</f>
        <v>0</v>
      </c>
      <c r="AR121" s="56" t="n">
        <f aca="false">IF($B121&lt;=AR$2,IF($C121&gt;=AR$2,$D121,0),0)</f>
        <v>0</v>
      </c>
      <c r="AS121" s="56" t="n">
        <f aca="false">IF($B121&lt;=AS$2,IF($C121&gt;=AS$2,$D121,0),0)</f>
        <v>0</v>
      </c>
      <c r="AT121" s="56" t="n">
        <f aca="false">IF($B121&lt;=AT$2,IF($C121&gt;=AT$2,$D121,0),0)</f>
        <v>0</v>
      </c>
      <c r="AU121" s="56" t="n">
        <f aca="false">IF($B121&lt;=AU$2,IF($C121&gt;=AU$2,$D121,0),0)</f>
        <v>0</v>
      </c>
      <c r="AV121" s="56" t="n">
        <f aca="false">IF($B121&lt;=AV$2,IF($C121&gt;=AV$2,$D121,0),0)</f>
        <v>0</v>
      </c>
      <c r="AW121" s="56" t="n">
        <f aca="false">IF($B121&lt;=AW$2,IF($C121&gt;=AW$2,$D121,0),0)</f>
        <v>0</v>
      </c>
      <c r="AX121" s="56" t="n">
        <f aca="false">IF($B121&lt;=AX$2,IF($C121&gt;=AX$2,$D121,0),0)</f>
        <v>0</v>
      </c>
      <c r="AY121" s="56" t="n">
        <f aca="false">IF($B121&lt;=AY$2,IF($C121&gt;=AY$2,$D121,0),0)</f>
        <v>0</v>
      </c>
      <c r="AZ121" s="56" t="n">
        <f aca="false">IF($B121&lt;=AZ$2,IF($C121&gt;=AZ$2,$D121,0),0)</f>
        <v>0</v>
      </c>
      <c r="BA121" s="56" t="n">
        <f aca="false">IF($B121&lt;=BA$2,IF($C121&gt;=BA$2,$D121,0),0)</f>
        <v>0</v>
      </c>
      <c r="BB121" s="56" t="n">
        <f aca="false">IF($B121&lt;=BB$2,IF($C121&gt;=BB$2,$D121,0),0)</f>
        <v>0</v>
      </c>
      <c r="BC121" s="56" t="n">
        <f aca="false">IF($B121&lt;=BC$2,IF($C121&gt;=BC$2,$D121,0),0)</f>
        <v>0</v>
      </c>
      <c r="BD121" s="56" t="n">
        <f aca="false">IF($B121&lt;=BD$2,IF($C121&gt;=BD$2,$D121,0),0)</f>
        <v>0</v>
      </c>
      <c r="BE121" s="56" t="n">
        <f aca="false">IF($B121&lt;=BE$2,IF($C121&gt;=BE$2,$D121,0),0)</f>
        <v>0</v>
      </c>
      <c r="BF121" s="56" t="n">
        <f aca="false">IF($B121&lt;=BF$2,IF($C121&gt;=BF$2,$D121,0),0)</f>
        <v>0</v>
      </c>
      <c r="BG121" s="56" t="n">
        <f aca="false">IF($B121&lt;=BG$2,IF($C121&gt;=BG$2,$D121,0),0)</f>
        <v>0</v>
      </c>
      <c r="BH121" s="56" t="n">
        <f aca="false">IF($B121&lt;=BH$2,IF($C121&gt;=BH$2,$D121,0),0)</f>
        <v>0</v>
      </c>
      <c r="BI121" s="56" t="n">
        <f aca="false">IF($B121&lt;=BI$2,IF($C121&gt;=BI$2,$D121,0),0)</f>
        <v>0</v>
      </c>
      <c r="BJ121" s="56" t="n">
        <f aca="false">IF($B121&lt;=BJ$2,IF($C121&gt;=BJ$2,$D121,0),0)</f>
        <v>0</v>
      </c>
      <c r="BK121" s="56" t="n">
        <f aca="false">IF($B121&lt;=BK$2,IF($C121&gt;=BK$2,$D121,0),0)</f>
        <v>0</v>
      </c>
      <c r="BL121" s="56" t="n">
        <f aca="false">IF($B121&lt;=BL$2,IF($C121&gt;=BL$2,$D121,0),0)</f>
        <v>0</v>
      </c>
      <c r="BM121" s="56" t="n">
        <f aca="false">IF($B121&lt;=BM$2,IF($C121&gt;=BM$2,$D121,0),0)</f>
        <v>0</v>
      </c>
      <c r="BN121" s="56" t="n">
        <f aca="false">IF($B121&lt;=BN$2,IF($C121&gt;=BN$2,$D121,0),0)</f>
        <v>0</v>
      </c>
      <c r="BO121" s="56" t="n">
        <f aca="false">IF($B121&lt;=BO$2,IF($C121&gt;=BO$2,$D121,0),0)</f>
        <v>0</v>
      </c>
      <c r="BP121" s="56" t="n">
        <f aca="false">IF($B121&lt;=BP$2,IF($C121&gt;=BP$2,$D121,0),0)</f>
        <v>0</v>
      </c>
      <c r="BQ121" s="56" t="n">
        <f aca="false">IF($B121&lt;=BQ$2,IF($C121&gt;=BQ$2,$D121,0),0)</f>
        <v>0</v>
      </c>
      <c r="BR121" s="56" t="n">
        <f aca="false">IF($B121&lt;=BR$2,IF($C121&gt;=BR$2,$D121,0),0)</f>
        <v>0</v>
      </c>
      <c r="BS121" s="56" t="n">
        <f aca="false">IF($B121&lt;=BS$2,IF($C121&gt;=BS$2,$D121,0),0)</f>
        <v>0</v>
      </c>
      <c r="BT121" s="56" t="n">
        <f aca="false">IF($B121&lt;=BT$2,IF($C121&gt;=BT$2,$D121,0),0)</f>
        <v>0</v>
      </c>
      <c r="BU121" s="56" t="n">
        <f aca="false">IF($B121&lt;=BU$2,IF($C121&gt;=BU$2,$D121,0),0)</f>
        <v>0</v>
      </c>
      <c r="BV121" s="56" t="n">
        <f aca="false">IF($B121&lt;=BV$2,IF($C121&gt;=BV$2,$D121,0),0)</f>
        <v>0</v>
      </c>
    </row>
    <row r="122" customFormat="false" ht="12.75" hidden="false" customHeight="false" outlineLevel="0" collapsed="false">
      <c r="B122" s="51" t="n">
        <v>36678</v>
      </c>
      <c r="C122" s="51" t="n">
        <v>36800</v>
      </c>
      <c r="E122" s="53" t="n">
        <v>0.315</v>
      </c>
      <c r="F122" s="27" t="s">
        <v>142</v>
      </c>
      <c r="G122" s="27" t="s">
        <v>135</v>
      </c>
      <c r="H122" s="65" t="n">
        <f aca="false">((I122-E122)*SUM(L122:AV122)*10000)</f>
        <v>0</v>
      </c>
      <c r="I122" s="27" t="n">
        <f aca="false">I121</f>
        <v>0.315</v>
      </c>
      <c r="K122" s="27" t="str">
        <f aca="false">IF(I122=1,0,G122)</f>
        <v>west</v>
      </c>
      <c r="L122" s="56" t="n">
        <f aca="false">IF($B122&lt;=L$2,IF($C122&gt;=L$2,$D122,0),0)</f>
        <v>0</v>
      </c>
      <c r="M122" s="56" t="n">
        <f aca="false">IF($B122&lt;=M$2,IF($C122&gt;=M$2,$D122,0),0)</f>
        <v>0</v>
      </c>
      <c r="N122" s="56" t="n">
        <f aca="false">IF($B122&lt;=N$2,IF($C122&gt;=N$2,$D122,0),0)</f>
        <v>0</v>
      </c>
      <c r="O122" s="56" t="n">
        <f aca="false">IF($B122&lt;=O$2,IF($C122&gt;=O$2,$D122,0),0)</f>
        <v>0</v>
      </c>
      <c r="P122" s="56" t="n">
        <f aca="false">IF($B122&lt;=P$2,IF($C122&gt;=P$2,$D122,0),0)</f>
        <v>0</v>
      </c>
      <c r="Q122" s="56" t="n">
        <f aca="false">IF($B122&lt;=Q$2,IF($C122&gt;=Q$2,$D122,0),0)</f>
        <v>0</v>
      </c>
      <c r="R122" s="56" t="n">
        <f aca="false">IF($B122&lt;=R$2,IF($C122&gt;=R$2,$D122,0),0)</f>
        <v>0</v>
      </c>
      <c r="S122" s="56" t="n">
        <f aca="false">IF($B122&lt;=S$2,IF($C122&gt;=S$2,$D122,0),0)</f>
        <v>0</v>
      </c>
      <c r="T122" s="56" t="n">
        <f aca="false">IF($B122&lt;=T$2,IF($C122&gt;=T$2,$D122,0),0)</f>
        <v>0</v>
      </c>
      <c r="U122" s="56" t="n">
        <f aca="false">IF($B122&lt;=U$2,IF($C122&gt;=U$2,$D122,0),0)</f>
        <v>0</v>
      </c>
      <c r="V122" s="56" t="n">
        <f aca="false">IF($B122&lt;=V$2,IF($C122&gt;=V$2,$D122,0),0)</f>
        <v>0</v>
      </c>
      <c r="W122" s="56" t="n">
        <f aca="false">IF($B122&lt;=W$2,IF($C122&gt;=W$2,$D122,0),0)</f>
        <v>0</v>
      </c>
      <c r="X122" s="56" t="n">
        <f aca="false">IF($B122&lt;=X$2,IF($C122&gt;=X$2,$D122,0),0)</f>
        <v>0</v>
      </c>
      <c r="Y122" s="56" t="n">
        <f aca="false">IF($B122&lt;=Y$2,IF($C122&gt;=Y$2,$D122,0),0)</f>
        <v>0</v>
      </c>
      <c r="Z122" s="56" t="n">
        <f aca="false">IF($B122&lt;=Z$2,IF($C122&gt;=Z$2,$D122,0),0)</f>
        <v>0</v>
      </c>
      <c r="AA122" s="56" t="n">
        <f aca="false">IF($B122&lt;=AA$2,IF($C122&gt;=AA$2,$D122,0),0)</f>
        <v>0</v>
      </c>
      <c r="AB122" s="56" t="n">
        <f aca="false">IF($B122&lt;=AB$2,IF($C122&gt;=AB$2,$D122,0),0)</f>
        <v>0</v>
      </c>
      <c r="AC122" s="56" t="n">
        <f aca="false">IF($B122&lt;=AC$2,IF($C122&gt;=AC$2,$D122,0),0)</f>
        <v>0</v>
      </c>
      <c r="AD122" s="56" t="n">
        <f aca="false">IF($B122&lt;=AD$2,IF($C122&gt;=AD$2,$D122,0),0)</f>
        <v>0</v>
      </c>
      <c r="AE122" s="56" t="n">
        <f aca="false">IF($B122&lt;=AE$2,IF($C122&gt;=AE$2,$D122,0),0)</f>
        <v>0</v>
      </c>
      <c r="AF122" s="56" t="n">
        <f aca="false">IF($B122&lt;=AF$2,IF($C122&gt;=AF$2,$D122,0),0)</f>
        <v>0</v>
      </c>
      <c r="AG122" s="56" t="n">
        <f aca="false">IF($B122&lt;=AG$2,IF($C122&gt;=AG$2,$D122,0),0)</f>
        <v>0</v>
      </c>
      <c r="AH122" s="56" t="n">
        <f aca="false">IF($B122&lt;=AH$2,IF($C122&gt;=AH$2,$D122,0),0)</f>
        <v>0</v>
      </c>
      <c r="AI122" s="56" t="n">
        <f aca="false">IF($B122&lt;=AI$2,IF($C122&gt;=AI$2,$D122,0),0)</f>
        <v>0</v>
      </c>
      <c r="AJ122" s="56" t="n">
        <f aca="false">IF($B122&lt;=AJ$2,IF($C122&gt;=AJ$2,$D122,0),0)</f>
        <v>0</v>
      </c>
      <c r="AK122" s="56" t="n">
        <f aca="false">IF($B122&lt;=AK$2,IF($C122&gt;=AK$2,$D122,0),0)</f>
        <v>0</v>
      </c>
      <c r="AL122" s="56" t="n">
        <f aca="false">IF($B122&lt;=AL$2,IF($C122&gt;=AL$2,$D122,0),0)</f>
        <v>0</v>
      </c>
      <c r="AM122" s="56" t="n">
        <f aca="false">IF($B122&lt;=AM$2,IF($C122&gt;=AM$2,$D122,0),0)</f>
        <v>0</v>
      </c>
      <c r="AN122" s="56" t="n">
        <f aca="false">IF($B122&lt;=AN$2,IF($C122&gt;=AN$2,$D122,0),0)</f>
        <v>0</v>
      </c>
      <c r="AO122" s="56" t="n">
        <f aca="false">IF($B122&lt;=AO$2,IF($C122&gt;=AO$2,$D122,0),0)</f>
        <v>0</v>
      </c>
      <c r="AP122" s="56" t="n">
        <f aca="false">IF($B122&lt;=AP$2,IF($C122&gt;=AP$2,$D122,0),0)</f>
        <v>0</v>
      </c>
      <c r="AQ122" s="56" t="n">
        <f aca="false">IF($B122&lt;=AQ$2,IF($C122&gt;=AQ$2,$D122,0),0)</f>
        <v>0</v>
      </c>
      <c r="AR122" s="56" t="n">
        <f aca="false">IF($B122&lt;=AR$2,IF($C122&gt;=AR$2,$D122,0),0)</f>
        <v>0</v>
      </c>
      <c r="AS122" s="56" t="n">
        <f aca="false">IF($B122&lt;=AS$2,IF($C122&gt;=AS$2,$D122,0),0)</f>
        <v>0</v>
      </c>
      <c r="AT122" s="56" t="n">
        <f aca="false">IF($B122&lt;=AT$2,IF($C122&gt;=AT$2,$D122,0),0)</f>
        <v>0</v>
      </c>
      <c r="AU122" s="56" t="n">
        <f aca="false">IF($B122&lt;=AU$2,IF($C122&gt;=AU$2,$D122,0),0)</f>
        <v>0</v>
      </c>
      <c r="AV122" s="56" t="n">
        <f aca="false">IF($B122&lt;=AV$2,IF($C122&gt;=AV$2,$D122,0),0)</f>
        <v>0</v>
      </c>
      <c r="AW122" s="56" t="n">
        <f aca="false">IF($B122&lt;=AW$2,IF($C122&gt;=AW$2,$D122,0),0)</f>
        <v>0</v>
      </c>
      <c r="AX122" s="56" t="n">
        <f aca="false">IF($B122&lt;=AX$2,IF($C122&gt;=AX$2,$D122,0),0)</f>
        <v>0</v>
      </c>
      <c r="AY122" s="56" t="n">
        <f aca="false">IF($B122&lt;=AY$2,IF($C122&gt;=AY$2,$D122,0),0)</f>
        <v>0</v>
      </c>
      <c r="AZ122" s="56" t="n">
        <f aca="false">IF($B122&lt;=AZ$2,IF($C122&gt;=AZ$2,$D122,0),0)</f>
        <v>0</v>
      </c>
      <c r="BA122" s="56" t="n">
        <f aca="false">IF($B122&lt;=BA$2,IF($C122&gt;=BA$2,$D122,0),0)</f>
        <v>0</v>
      </c>
      <c r="BB122" s="56" t="n">
        <f aca="false">IF($B122&lt;=BB$2,IF($C122&gt;=BB$2,$D122,0),0)</f>
        <v>0</v>
      </c>
      <c r="BC122" s="56" t="n">
        <f aca="false">IF($B122&lt;=BC$2,IF($C122&gt;=BC$2,$D122,0),0)</f>
        <v>0</v>
      </c>
      <c r="BD122" s="56" t="n">
        <f aca="false">IF($B122&lt;=BD$2,IF($C122&gt;=BD$2,$D122,0),0)</f>
        <v>0</v>
      </c>
      <c r="BE122" s="56" t="n">
        <f aca="false">IF($B122&lt;=BE$2,IF($C122&gt;=BE$2,$D122,0),0)</f>
        <v>0</v>
      </c>
      <c r="BF122" s="56" t="n">
        <f aca="false">IF($B122&lt;=BF$2,IF($C122&gt;=BF$2,$D122,0),0)</f>
        <v>0</v>
      </c>
      <c r="BG122" s="56" t="n">
        <f aca="false">IF($B122&lt;=BG$2,IF($C122&gt;=BG$2,$D122,0),0)</f>
        <v>0</v>
      </c>
      <c r="BH122" s="56" t="n">
        <f aca="false">IF($B122&lt;=BH$2,IF($C122&gt;=BH$2,$D122,0),0)</f>
        <v>0</v>
      </c>
      <c r="BI122" s="56" t="n">
        <f aca="false">IF($B122&lt;=BI$2,IF($C122&gt;=BI$2,$D122,0),0)</f>
        <v>0</v>
      </c>
      <c r="BJ122" s="56" t="n">
        <f aca="false">IF($B122&lt;=BJ$2,IF($C122&gt;=BJ$2,$D122,0),0)</f>
        <v>0</v>
      </c>
      <c r="BK122" s="56" t="n">
        <f aca="false">IF($B122&lt;=BK$2,IF($C122&gt;=BK$2,$D122,0),0)</f>
        <v>0</v>
      </c>
      <c r="BL122" s="56" t="n">
        <f aca="false">IF($B122&lt;=BL$2,IF($C122&gt;=BL$2,$D122,0),0)</f>
        <v>0</v>
      </c>
      <c r="BM122" s="56" t="n">
        <f aca="false">IF($B122&lt;=BM$2,IF($C122&gt;=BM$2,$D122,0),0)</f>
        <v>0</v>
      </c>
      <c r="BN122" s="56" t="n">
        <f aca="false">IF($B122&lt;=BN$2,IF($C122&gt;=BN$2,$D122,0),0)</f>
        <v>0</v>
      </c>
      <c r="BO122" s="56" t="n">
        <f aca="false">IF($B122&lt;=BO$2,IF($C122&gt;=BO$2,$D122,0),0)</f>
        <v>0</v>
      </c>
      <c r="BP122" s="56" t="n">
        <f aca="false">IF($B122&lt;=BP$2,IF($C122&gt;=BP$2,$D122,0),0)</f>
        <v>0</v>
      </c>
      <c r="BQ122" s="56" t="n">
        <f aca="false">IF($B122&lt;=BQ$2,IF($C122&gt;=BQ$2,$D122,0),0)</f>
        <v>0</v>
      </c>
      <c r="BR122" s="56" t="n">
        <f aca="false">IF($B122&lt;=BR$2,IF($C122&gt;=BR$2,$D122,0),0)</f>
        <v>0</v>
      </c>
      <c r="BS122" s="56" t="n">
        <f aca="false">IF($B122&lt;=BS$2,IF($C122&gt;=BS$2,$D122,0),0)</f>
        <v>0</v>
      </c>
      <c r="BT122" s="56" t="n">
        <f aca="false">IF($B122&lt;=BT$2,IF($C122&gt;=BT$2,$D122,0),0)</f>
        <v>0</v>
      </c>
      <c r="BU122" s="56" t="n">
        <f aca="false">IF($B122&lt;=BU$2,IF($C122&gt;=BU$2,$D122,0),0)</f>
        <v>0</v>
      </c>
      <c r="BV122" s="56" t="n">
        <f aca="false">IF($B122&lt;=BV$2,IF($C122&gt;=BV$2,$D122,0),0)</f>
        <v>0</v>
      </c>
    </row>
    <row r="123" customFormat="false" ht="12.75" hidden="false" customHeight="false" outlineLevel="0" collapsed="false">
      <c r="B123" s="51" t="n">
        <v>36678</v>
      </c>
      <c r="C123" s="51" t="n">
        <v>36800</v>
      </c>
      <c r="E123" s="53" t="n">
        <v>0.255</v>
      </c>
      <c r="F123" s="27" t="s">
        <v>142</v>
      </c>
      <c r="G123" s="27" t="s">
        <v>135</v>
      </c>
      <c r="H123" s="65" t="n">
        <f aca="false">((I123-E123)*SUM(L123:AV123)*10000)</f>
        <v>0</v>
      </c>
      <c r="I123" s="27" t="n">
        <f aca="false">I122</f>
        <v>0.315</v>
      </c>
      <c r="K123" s="27" t="str">
        <f aca="false">IF(I123=1,0,G123)</f>
        <v>west</v>
      </c>
      <c r="L123" s="56" t="n">
        <f aca="false">IF($B123&lt;=L$2,IF($C123&gt;=L$2,$D123,0),0)</f>
        <v>0</v>
      </c>
      <c r="M123" s="56" t="n">
        <f aca="false">IF($B123&lt;=M$2,IF($C123&gt;=M$2,$D123,0),0)</f>
        <v>0</v>
      </c>
      <c r="N123" s="56" t="n">
        <f aca="false">IF($B123&lt;=N$2,IF($C123&gt;=N$2,$D123,0),0)</f>
        <v>0</v>
      </c>
      <c r="O123" s="56" t="n">
        <f aca="false">IF($B123&lt;=O$2,IF($C123&gt;=O$2,$D123,0),0)</f>
        <v>0</v>
      </c>
      <c r="P123" s="56" t="n">
        <f aca="false">IF($B123&lt;=P$2,IF($C123&gt;=P$2,$D123,0),0)</f>
        <v>0</v>
      </c>
      <c r="Q123" s="56" t="n">
        <f aca="false">IF($B123&lt;=Q$2,IF($C123&gt;=Q$2,$D123,0),0)</f>
        <v>0</v>
      </c>
      <c r="R123" s="56" t="n">
        <f aca="false">IF($B123&lt;=R$2,IF($C123&gt;=R$2,$D123,0),0)</f>
        <v>0</v>
      </c>
      <c r="S123" s="56" t="n">
        <f aca="false">IF($B123&lt;=S$2,IF($C123&gt;=S$2,$D123,0),0)</f>
        <v>0</v>
      </c>
      <c r="T123" s="56" t="n">
        <f aca="false">IF($B123&lt;=T$2,IF($C123&gt;=T$2,$D123,0),0)</f>
        <v>0</v>
      </c>
      <c r="U123" s="56" t="n">
        <f aca="false">IF($B123&lt;=U$2,IF($C123&gt;=U$2,$D123,0),0)</f>
        <v>0</v>
      </c>
      <c r="V123" s="56" t="n">
        <f aca="false">IF($B123&lt;=V$2,IF($C123&gt;=V$2,$D123,0),0)</f>
        <v>0</v>
      </c>
      <c r="W123" s="56" t="n">
        <f aca="false">IF($B123&lt;=W$2,IF($C123&gt;=W$2,$D123,0),0)</f>
        <v>0</v>
      </c>
      <c r="X123" s="56" t="n">
        <f aca="false">IF($B123&lt;=X$2,IF($C123&gt;=X$2,$D123,0),0)</f>
        <v>0</v>
      </c>
      <c r="Y123" s="56" t="n">
        <f aca="false">IF($B123&lt;=Y$2,IF($C123&gt;=Y$2,$D123,0),0)</f>
        <v>0</v>
      </c>
      <c r="Z123" s="56" t="n">
        <f aca="false">IF($B123&lt;=Z$2,IF($C123&gt;=Z$2,$D123,0),0)</f>
        <v>0</v>
      </c>
      <c r="AA123" s="56" t="n">
        <f aca="false">IF($B123&lt;=AA$2,IF($C123&gt;=AA$2,$D123,0),0)</f>
        <v>0</v>
      </c>
      <c r="AB123" s="56" t="n">
        <f aca="false">IF($B123&lt;=AB$2,IF($C123&gt;=AB$2,$D123,0),0)</f>
        <v>0</v>
      </c>
      <c r="AC123" s="56" t="n">
        <f aca="false">IF($B123&lt;=AC$2,IF($C123&gt;=AC$2,$D123,0),0)</f>
        <v>0</v>
      </c>
      <c r="AD123" s="56" t="n">
        <f aca="false">IF($B123&lt;=AD$2,IF($C123&gt;=AD$2,$D123,0),0)</f>
        <v>0</v>
      </c>
      <c r="AE123" s="56" t="n">
        <f aca="false">IF($B123&lt;=AE$2,IF($C123&gt;=AE$2,$D123,0),0)</f>
        <v>0</v>
      </c>
      <c r="AF123" s="56" t="n">
        <f aca="false">IF($B123&lt;=AF$2,IF($C123&gt;=AF$2,$D123,0),0)</f>
        <v>0</v>
      </c>
      <c r="AG123" s="56" t="n">
        <f aca="false">IF($B123&lt;=AG$2,IF($C123&gt;=AG$2,$D123,0),0)</f>
        <v>0</v>
      </c>
      <c r="AH123" s="56" t="n">
        <f aca="false">IF($B123&lt;=AH$2,IF($C123&gt;=AH$2,$D123,0),0)</f>
        <v>0</v>
      </c>
      <c r="AI123" s="56" t="n">
        <f aca="false">IF($B123&lt;=AI$2,IF($C123&gt;=AI$2,$D123,0),0)</f>
        <v>0</v>
      </c>
      <c r="AJ123" s="56" t="n">
        <f aca="false">IF($B123&lt;=AJ$2,IF($C123&gt;=AJ$2,$D123,0),0)</f>
        <v>0</v>
      </c>
      <c r="AK123" s="56" t="n">
        <f aca="false">IF($B123&lt;=AK$2,IF($C123&gt;=AK$2,$D123,0),0)</f>
        <v>0</v>
      </c>
      <c r="AL123" s="56" t="n">
        <f aca="false">IF($B123&lt;=AL$2,IF($C123&gt;=AL$2,$D123,0),0)</f>
        <v>0</v>
      </c>
      <c r="AM123" s="56" t="n">
        <f aca="false">IF($B123&lt;=AM$2,IF($C123&gt;=AM$2,$D123,0),0)</f>
        <v>0</v>
      </c>
      <c r="AN123" s="56" t="n">
        <f aca="false">IF($B123&lt;=AN$2,IF($C123&gt;=AN$2,$D123,0),0)</f>
        <v>0</v>
      </c>
      <c r="AO123" s="56" t="n">
        <f aca="false">IF($B123&lt;=AO$2,IF($C123&gt;=AO$2,$D123,0),0)</f>
        <v>0</v>
      </c>
      <c r="AP123" s="56" t="n">
        <f aca="false">IF($B123&lt;=AP$2,IF($C123&gt;=AP$2,$D123,0),0)</f>
        <v>0</v>
      </c>
      <c r="AQ123" s="56" t="n">
        <f aca="false">IF($B123&lt;=AQ$2,IF($C123&gt;=AQ$2,$D123,0),0)</f>
        <v>0</v>
      </c>
      <c r="AR123" s="56" t="n">
        <f aca="false">IF($B123&lt;=AR$2,IF($C123&gt;=AR$2,$D123,0),0)</f>
        <v>0</v>
      </c>
      <c r="AS123" s="56" t="n">
        <f aca="false">IF($B123&lt;=AS$2,IF($C123&gt;=AS$2,$D123,0),0)</f>
        <v>0</v>
      </c>
      <c r="AT123" s="56" t="n">
        <f aca="false">IF($B123&lt;=AT$2,IF($C123&gt;=AT$2,$D123,0),0)</f>
        <v>0</v>
      </c>
      <c r="AU123" s="56" t="n">
        <f aca="false">IF($B123&lt;=AU$2,IF($C123&gt;=AU$2,$D123,0),0)</f>
        <v>0</v>
      </c>
      <c r="AV123" s="56" t="n">
        <f aca="false">IF($B123&lt;=AV$2,IF($C123&gt;=AV$2,$D123,0),0)</f>
        <v>0</v>
      </c>
      <c r="AW123" s="56" t="n">
        <f aca="false">IF($B123&lt;=AW$2,IF($C123&gt;=AW$2,$D123,0),0)</f>
        <v>0</v>
      </c>
      <c r="AX123" s="56" t="n">
        <f aca="false">IF($B123&lt;=AX$2,IF($C123&gt;=AX$2,$D123,0),0)</f>
        <v>0</v>
      </c>
      <c r="AY123" s="56" t="n">
        <f aca="false">IF($B123&lt;=AY$2,IF($C123&gt;=AY$2,$D123,0),0)</f>
        <v>0</v>
      </c>
      <c r="AZ123" s="56" t="n">
        <f aca="false">IF($B123&lt;=AZ$2,IF($C123&gt;=AZ$2,$D123,0),0)</f>
        <v>0</v>
      </c>
      <c r="BA123" s="56" t="n">
        <f aca="false">IF($B123&lt;=BA$2,IF($C123&gt;=BA$2,$D123,0),0)</f>
        <v>0</v>
      </c>
      <c r="BB123" s="56" t="n">
        <f aca="false">IF($B123&lt;=BB$2,IF($C123&gt;=BB$2,$D123,0),0)</f>
        <v>0</v>
      </c>
      <c r="BC123" s="56" t="n">
        <f aca="false">IF($B123&lt;=BC$2,IF($C123&gt;=BC$2,$D123,0),0)</f>
        <v>0</v>
      </c>
      <c r="BD123" s="56" t="n">
        <f aca="false">IF($B123&lt;=BD$2,IF($C123&gt;=BD$2,$D123,0),0)</f>
        <v>0</v>
      </c>
      <c r="BE123" s="56" t="n">
        <f aca="false">IF($B123&lt;=BE$2,IF($C123&gt;=BE$2,$D123,0),0)</f>
        <v>0</v>
      </c>
      <c r="BF123" s="56" t="n">
        <f aca="false">IF($B123&lt;=BF$2,IF($C123&gt;=BF$2,$D123,0),0)</f>
        <v>0</v>
      </c>
      <c r="BG123" s="56" t="n">
        <f aca="false">IF($B123&lt;=BG$2,IF($C123&gt;=BG$2,$D123,0),0)</f>
        <v>0</v>
      </c>
      <c r="BH123" s="56" t="n">
        <f aca="false">IF($B123&lt;=BH$2,IF($C123&gt;=BH$2,$D123,0),0)</f>
        <v>0</v>
      </c>
      <c r="BI123" s="56" t="n">
        <f aca="false">IF($B123&lt;=BI$2,IF($C123&gt;=BI$2,$D123,0),0)</f>
        <v>0</v>
      </c>
      <c r="BJ123" s="56" t="n">
        <f aca="false">IF($B123&lt;=BJ$2,IF($C123&gt;=BJ$2,$D123,0),0)</f>
        <v>0</v>
      </c>
      <c r="BK123" s="56" t="n">
        <f aca="false">IF($B123&lt;=BK$2,IF($C123&gt;=BK$2,$D123,0),0)</f>
        <v>0</v>
      </c>
      <c r="BL123" s="56" t="n">
        <f aca="false">IF($B123&lt;=BL$2,IF($C123&gt;=BL$2,$D123,0),0)</f>
        <v>0</v>
      </c>
      <c r="BM123" s="56" t="n">
        <f aca="false">IF($B123&lt;=BM$2,IF($C123&gt;=BM$2,$D123,0),0)</f>
        <v>0</v>
      </c>
      <c r="BN123" s="56" t="n">
        <f aca="false">IF($B123&lt;=BN$2,IF($C123&gt;=BN$2,$D123,0),0)</f>
        <v>0</v>
      </c>
      <c r="BO123" s="56" t="n">
        <f aca="false">IF($B123&lt;=BO$2,IF($C123&gt;=BO$2,$D123,0),0)</f>
        <v>0</v>
      </c>
      <c r="BP123" s="56" t="n">
        <f aca="false">IF($B123&lt;=BP$2,IF($C123&gt;=BP$2,$D123,0),0)</f>
        <v>0</v>
      </c>
      <c r="BQ123" s="56" t="n">
        <f aca="false">IF($B123&lt;=BQ$2,IF($C123&gt;=BQ$2,$D123,0),0)</f>
        <v>0</v>
      </c>
      <c r="BR123" s="56" t="n">
        <f aca="false">IF($B123&lt;=BR$2,IF($C123&gt;=BR$2,$D123,0),0)</f>
        <v>0</v>
      </c>
      <c r="BS123" s="56" t="n">
        <f aca="false">IF($B123&lt;=BS$2,IF($C123&gt;=BS$2,$D123,0),0)</f>
        <v>0</v>
      </c>
      <c r="BT123" s="56" t="n">
        <f aca="false">IF($B123&lt;=BT$2,IF($C123&gt;=BT$2,$D123,0),0)</f>
        <v>0</v>
      </c>
      <c r="BU123" s="56" t="n">
        <f aca="false">IF($B123&lt;=BU$2,IF($C123&gt;=BU$2,$D123,0),0)</f>
        <v>0</v>
      </c>
      <c r="BV123" s="56" t="n">
        <f aca="false">IF($B123&lt;=BV$2,IF($C123&gt;=BV$2,$D123,0),0)</f>
        <v>0</v>
      </c>
    </row>
    <row r="124" customFormat="false" ht="12.75" hidden="false" customHeight="false" outlineLevel="0" collapsed="false">
      <c r="B124" s="51" t="n">
        <v>36678</v>
      </c>
      <c r="C124" s="51" t="n">
        <v>36800</v>
      </c>
      <c r="E124" s="53" t="n">
        <v>0.285</v>
      </c>
      <c r="F124" s="27" t="s">
        <v>142</v>
      </c>
      <c r="G124" s="27" t="s">
        <v>135</v>
      </c>
      <c r="H124" s="65" t="n">
        <f aca="false">((I124-E124)*SUM(L124:AV124)*10000)</f>
        <v>0</v>
      </c>
      <c r="I124" s="27" t="n">
        <f aca="false">I123</f>
        <v>0.315</v>
      </c>
      <c r="K124" s="27" t="str">
        <f aca="false">IF(I124=1,0,G124)</f>
        <v>west</v>
      </c>
      <c r="L124" s="56" t="n">
        <f aca="false">IF($B124&lt;=L$2,IF($C124&gt;=L$2,$D124,0),0)</f>
        <v>0</v>
      </c>
      <c r="M124" s="56" t="n">
        <f aca="false">IF($B124&lt;=M$2,IF($C124&gt;=M$2,$D124,0),0)</f>
        <v>0</v>
      </c>
      <c r="N124" s="56" t="n">
        <f aca="false">IF($B124&lt;=N$2,IF($C124&gt;=N$2,$D124,0),0)</f>
        <v>0</v>
      </c>
      <c r="O124" s="56" t="n">
        <f aca="false">IF($B124&lt;=O$2,IF($C124&gt;=O$2,$D124,0),0)</f>
        <v>0</v>
      </c>
      <c r="P124" s="56" t="n">
        <f aca="false">IF($B124&lt;=P$2,IF($C124&gt;=P$2,$D124,0),0)</f>
        <v>0</v>
      </c>
      <c r="Q124" s="56" t="n">
        <f aca="false">IF($B124&lt;=Q$2,IF($C124&gt;=Q$2,$D124,0),0)</f>
        <v>0</v>
      </c>
      <c r="R124" s="56" t="n">
        <f aca="false">IF($B124&lt;=R$2,IF($C124&gt;=R$2,$D124,0),0)</f>
        <v>0</v>
      </c>
      <c r="S124" s="56" t="n">
        <f aca="false">IF($B124&lt;=S$2,IF($C124&gt;=S$2,$D124,0),0)</f>
        <v>0</v>
      </c>
      <c r="T124" s="56" t="n">
        <f aca="false">IF($B124&lt;=T$2,IF($C124&gt;=T$2,$D124,0),0)</f>
        <v>0</v>
      </c>
      <c r="U124" s="56" t="n">
        <f aca="false">IF($B124&lt;=U$2,IF($C124&gt;=U$2,$D124,0),0)</f>
        <v>0</v>
      </c>
      <c r="V124" s="56" t="n">
        <f aca="false">IF($B124&lt;=V$2,IF($C124&gt;=V$2,$D124,0),0)</f>
        <v>0</v>
      </c>
      <c r="W124" s="56" t="n">
        <f aca="false">IF($B124&lt;=W$2,IF($C124&gt;=W$2,$D124,0),0)</f>
        <v>0</v>
      </c>
      <c r="X124" s="56" t="n">
        <f aca="false">IF($B124&lt;=X$2,IF($C124&gt;=X$2,$D124,0),0)</f>
        <v>0</v>
      </c>
      <c r="Y124" s="56" t="n">
        <f aca="false">IF($B124&lt;=Y$2,IF($C124&gt;=Y$2,$D124,0),0)</f>
        <v>0</v>
      </c>
      <c r="Z124" s="56" t="n">
        <f aca="false">IF($B124&lt;=Z$2,IF($C124&gt;=Z$2,$D124,0),0)</f>
        <v>0</v>
      </c>
      <c r="AA124" s="56" t="n">
        <f aca="false">IF($B124&lt;=AA$2,IF($C124&gt;=AA$2,$D124,0),0)</f>
        <v>0</v>
      </c>
      <c r="AB124" s="56" t="n">
        <f aca="false">IF($B124&lt;=AB$2,IF($C124&gt;=AB$2,$D124,0),0)</f>
        <v>0</v>
      </c>
      <c r="AC124" s="56" t="n">
        <f aca="false">IF($B124&lt;=AC$2,IF($C124&gt;=AC$2,$D124,0),0)</f>
        <v>0</v>
      </c>
      <c r="AD124" s="56" t="n">
        <f aca="false">IF($B124&lt;=AD$2,IF($C124&gt;=AD$2,$D124,0),0)</f>
        <v>0</v>
      </c>
      <c r="AE124" s="56" t="n">
        <f aca="false">IF($B124&lt;=AE$2,IF($C124&gt;=AE$2,$D124,0),0)</f>
        <v>0</v>
      </c>
      <c r="AF124" s="56" t="n">
        <f aca="false">IF($B124&lt;=AF$2,IF($C124&gt;=AF$2,$D124,0),0)</f>
        <v>0</v>
      </c>
      <c r="AG124" s="56" t="n">
        <f aca="false">IF($B124&lt;=AG$2,IF($C124&gt;=AG$2,$D124,0),0)</f>
        <v>0</v>
      </c>
      <c r="AH124" s="56" t="n">
        <f aca="false">IF($B124&lt;=AH$2,IF($C124&gt;=AH$2,$D124,0),0)</f>
        <v>0</v>
      </c>
      <c r="AI124" s="56" t="n">
        <f aca="false">IF($B124&lt;=AI$2,IF($C124&gt;=AI$2,$D124,0),0)</f>
        <v>0</v>
      </c>
      <c r="AJ124" s="56" t="n">
        <f aca="false">IF($B124&lt;=AJ$2,IF($C124&gt;=AJ$2,$D124,0),0)</f>
        <v>0</v>
      </c>
      <c r="AK124" s="56" t="n">
        <f aca="false">IF($B124&lt;=AK$2,IF($C124&gt;=AK$2,$D124,0),0)</f>
        <v>0</v>
      </c>
      <c r="AL124" s="56" t="n">
        <f aca="false">IF($B124&lt;=AL$2,IF($C124&gt;=AL$2,$D124,0),0)</f>
        <v>0</v>
      </c>
      <c r="AM124" s="56" t="n">
        <f aca="false">IF($B124&lt;=AM$2,IF($C124&gt;=AM$2,$D124,0),0)</f>
        <v>0</v>
      </c>
      <c r="AN124" s="56" t="n">
        <f aca="false">IF($B124&lt;=AN$2,IF($C124&gt;=AN$2,$D124,0),0)</f>
        <v>0</v>
      </c>
      <c r="AO124" s="56" t="n">
        <f aca="false">IF($B124&lt;=AO$2,IF($C124&gt;=AO$2,$D124,0),0)</f>
        <v>0</v>
      </c>
      <c r="AP124" s="56" t="n">
        <f aca="false">IF($B124&lt;=AP$2,IF($C124&gt;=AP$2,$D124,0),0)</f>
        <v>0</v>
      </c>
      <c r="AQ124" s="56" t="n">
        <f aca="false">IF($B124&lt;=AQ$2,IF($C124&gt;=AQ$2,$D124,0),0)</f>
        <v>0</v>
      </c>
      <c r="AR124" s="56" t="n">
        <f aca="false">IF($B124&lt;=AR$2,IF($C124&gt;=AR$2,$D124,0),0)</f>
        <v>0</v>
      </c>
      <c r="AS124" s="56" t="n">
        <f aca="false">IF($B124&lt;=AS$2,IF($C124&gt;=AS$2,$D124,0),0)</f>
        <v>0</v>
      </c>
      <c r="AT124" s="56" t="n">
        <f aca="false">IF($B124&lt;=AT$2,IF($C124&gt;=AT$2,$D124,0),0)</f>
        <v>0</v>
      </c>
      <c r="AU124" s="56" t="n">
        <f aca="false">IF($B124&lt;=AU$2,IF($C124&gt;=AU$2,$D124,0),0)</f>
        <v>0</v>
      </c>
      <c r="AV124" s="56" t="n">
        <f aca="false">IF($B124&lt;=AV$2,IF($C124&gt;=AV$2,$D124,0),0)</f>
        <v>0</v>
      </c>
      <c r="AW124" s="56" t="n">
        <f aca="false">IF($B124&lt;=AW$2,IF($C124&gt;=AW$2,$D124,0),0)</f>
        <v>0</v>
      </c>
      <c r="AX124" s="56" t="n">
        <f aca="false">IF($B124&lt;=AX$2,IF($C124&gt;=AX$2,$D124,0),0)</f>
        <v>0</v>
      </c>
      <c r="AY124" s="56" t="n">
        <f aca="false">IF($B124&lt;=AY$2,IF($C124&gt;=AY$2,$D124,0),0)</f>
        <v>0</v>
      </c>
      <c r="AZ124" s="56" t="n">
        <f aca="false">IF($B124&lt;=AZ$2,IF($C124&gt;=AZ$2,$D124,0),0)</f>
        <v>0</v>
      </c>
      <c r="BA124" s="56" t="n">
        <f aca="false">IF($B124&lt;=BA$2,IF($C124&gt;=BA$2,$D124,0),0)</f>
        <v>0</v>
      </c>
      <c r="BB124" s="56" t="n">
        <f aca="false">IF($B124&lt;=BB$2,IF($C124&gt;=BB$2,$D124,0),0)</f>
        <v>0</v>
      </c>
      <c r="BC124" s="56" t="n">
        <f aca="false">IF($B124&lt;=BC$2,IF($C124&gt;=BC$2,$D124,0),0)</f>
        <v>0</v>
      </c>
      <c r="BD124" s="56" t="n">
        <f aca="false">IF($B124&lt;=BD$2,IF($C124&gt;=BD$2,$D124,0),0)</f>
        <v>0</v>
      </c>
      <c r="BE124" s="56" t="n">
        <f aca="false">IF($B124&lt;=BE$2,IF($C124&gt;=BE$2,$D124,0),0)</f>
        <v>0</v>
      </c>
      <c r="BF124" s="56" t="n">
        <f aca="false">IF($B124&lt;=BF$2,IF($C124&gt;=BF$2,$D124,0),0)</f>
        <v>0</v>
      </c>
      <c r="BG124" s="56" t="n">
        <f aca="false">IF($B124&lt;=BG$2,IF($C124&gt;=BG$2,$D124,0),0)</f>
        <v>0</v>
      </c>
      <c r="BH124" s="56" t="n">
        <f aca="false">IF($B124&lt;=BH$2,IF($C124&gt;=BH$2,$D124,0),0)</f>
        <v>0</v>
      </c>
      <c r="BI124" s="56" t="n">
        <f aca="false">IF($B124&lt;=BI$2,IF($C124&gt;=BI$2,$D124,0),0)</f>
        <v>0</v>
      </c>
      <c r="BJ124" s="56" t="n">
        <f aca="false">IF($B124&lt;=BJ$2,IF($C124&gt;=BJ$2,$D124,0),0)</f>
        <v>0</v>
      </c>
      <c r="BK124" s="56" t="n">
        <f aca="false">IF($B124&lt;=BK$2,IF($C124&gt;=BK$2,$D124,0),0)</f>
        <v>0</v>
      </c>
      <c r="BL124" s="56" t="n">
        <f aca="false">IF($B124&lt;=BL$2,IF($C124&gt;=BL$2,$D124,0),0)</f>
        <v>0</v>
      </c>
      <c r="BM124" s="56" t="n">
        <f aca="false">IF($B124&lt;=BM$2,IF($C124&gt;=BM$2,$D124,0),0)</f>
        <v>0</v>
      </c>
      <c r="BN124" s="56" t="n">
        <f aca="false">IF($B124&lt;=BN$2,IF($C124&gt;=BN$2,$D124,0),0)</f>
        <v>0</v>
      </c>
      <c r="BO124" s="56" t="n">
        <f aca="false">IF($B124&lt;=BO$2,IF($C124&gt;=BO$2,$D124,0),0)</f>
        <v>0</v>
      </c>
      <c r="BP124" s="56" t="n">
        <f aca="false">IF($B124&lt;=BP$2,IF($C124&gt;=BP$2,$D124,0),0)</f>
        <v>0</v>
      </c>
      <c r="BQ124" s="56" t="n">
        <f aca="false">IF($B124&lt;=BQ$2,IF($C124&gt;=BQ$2,$D124,0),0)</f>
        <v>0</v>
      </c>
      <c r="BR124" s="56" t="n">
        <f aca="false">IF($B124&lt;=BR$2,IF($C124&gt;=BR$2,$D124,0),0)</f>
        <v>0</v>
      </c>
      <c r="BS124" s="56" t="n">
        <f aca="false">IF($B124&lt;=BS$2,IF($C124&gt;=BS$2,$D124,0),0)</f>
        <v>0</v>
      </c>
      <c r="BT124" s="56" t="n">
        <f aca="false">IF($B124&lt;=BT$2,IF($C124&gt;=BT$2,$D124,0),0)</f>
        <v>0</v>
      </c>
      <c r="BU124" s="56" t="n">
        <f aca="false">IF($B124&lt;=BU$2,IF($C124&gt;=BU$2,$D124,0),0)</f>
        <v>0</v>
      </c>
      <c r="BV124" s="56" t="n">
        <f aca="false">IF($B124&lt;=BV$2,IF($C124&gt;=BV$2,$D124,0),0)</f>
        <v>0</v>
      </c>
    </row>
    <row r="125" customFormat="false" ht="12.75" hidden="false" customHeight="false" outlineLevel="0" collapsed="false">
      <c r="B125" s="51" t="n">
        <v>36678</v>
      </c>
      <c r="C125" s="51" t="n">
        <v>36800</v>
      </c>
      <c r="E125" s="53" t="n">
        <v>0.275</v>
      </c>
      <c r="F125" s="27" t="s">
        <v>142</v>
      </c>
      <c r="G125" s="27" t="s">
        <v>135</v>
      </c>
      <c r="H125" s="65" t="n">
        <f aca="false">((I125-E125)*SUM(L125:AV125)*10000)</f>
        <v>0</v>
      </c>
      <c r="I125" s="27" t="n">
        <f aca="false">I124</f>
        <v>0.315</v>
      </c>
      <c r="K125" s="27" t="str">
        <f aca="false">IF(I125=1,0,G125)</f>
        <v>west</v>
      </c>
      <c r="L125" s="56" t="n">
        <f aca="false">IF($B125&lt;=L$2,IF($C125&gt;=L$2,$D125,0),0)</f>
        <v>0</v>
      </c>
      <c r="M125" s="56" t="n">
        <f aca="false">IF($B125&lt;=M$2,IF($C125&gt;=M$2,$D125,0),0)</f>
        <v>0</v>
      </c>
      <c r="N125" s="56" t="n">
        <f aca="false">IF($B125&lt;=N$2,IF($C125&gt;=N$2,$D125,0),0)</f>
        <v>0</v>
      </c>
      <c r="O125" s="56" t="n">
        <f aca="false">IF($B125&lt;=O$2,IF($C125&gt;=O$2,$D125,0),0)</f>
        <v>0</v>
      </c>
      <c r="P125" s="56" t="n">
        <f aca="false">IF($B125&lt;=P$2,IF($C125&gt;=P$2,$D125,0),0)</f>
        <v>0</v>
      </c>
      <c r="Q125" s="56" t="n">
        <f aca="false">IF($B125&lt;=Q$2,IF($C125&gt;=Q$2,$D125,0),0)</f>
        <v>0</v>
      </c>
      <c r="R125" s="56" t="n">
        <f aca="false">IF($B125&lt;=R$2,IF($C125&gt;=R$2,$D125,0),0)</f>
        <v>0</v>
      </c>
      <c r="S125" s="56" t="n">
        <f aca="false">IF($B125&lt;=S$2,IF($C125&gt;=S$2,$D125,0),0)</f>
        <v>0</v>
      </c>
      <c r="T125" s="56" t="n">
        <f aca="false">IF($B125&lt;=T$2,IF($C125&gt;=T$2,$D125,0),0)</f>
        <v>0</v>
      </c>
      <c r="U125" s="56" t="n">
        <f aca="false">IF($B125&lt;=U$2,IF($C125&gt;=U$2,$D125,0),0)</f>
        <v>0</v>
      </c>
      <c r="V125" s="56" t="n">
        <f aca="false">IF($B125&lt;=V$2,IF($C125&gt;=V$2,$D125,0),0)</f>
        <v>0</v>
      </c>
      <c r="W125" s="56" t="n">
        <f aca="false">IF($B125&lt;=W$2,IF($C125&gt;=W$2,$D125,0),0)</f>
        <v>0</v>
      </c>
      <c r="X125" s="56" t="n">
        <f aca="false">IF($B125&lt;=X$2,IF($C125&gt;=X$2,$D125,0),0)</f>
        <v>0</v>
      </c>
      <c r="Y125" s="56" t="n">
        <f aca="false">IF($B125&lt;=Y$2,IF($C125&gt;=Y$2,$D125,0),0)</f>
        <v>0</v>
      </c>
      <c r="Z125" s="56" t="n">
        <f aca="false">IF($B125&lt;=Z$2,IF($C125&gt;=Z$2,$D125,0),0)</f>
        <v>0</v>
      </c>
      <c r="AA125" s="56" t="n">
        <f aca="false">IF($B125&lt;=AA$2,IF($C125&gt;=AA$2,$D125,0),0)</f>
        <v>0</v>
      </c>
      <c r="AB125" s="56" t="n">
        <f aca="false">IF($B125&lt;=AB$2,IF($C125&gt;=AB$2,$D125,0),0)</f>
        <v>0</v>
      </c>
      <c r="AC125" s="56" t="n">
        <f aca="false">IF($B125&lt;=AC$2,IF($C125&gt;=AC$2,$D125,0),0)</f>
        <v>0</v>
      </c>
      <c r="AD125" s="56" t="n">
        <f aca="false">IF($B125&lt;=AD$2,IF($C125&gt;=AD$2,$D125,0),0)</f>
        <v>0</v>
      </c>
      <c r="AE125" s="56" t="n">
        <f aca="false">IF($B125&lt;=AE$2,IF($C125&gt;=AE$2,$D125,0),0)</f>
        <v>0</v>
      </c>
      <c r="AF125" s="56" t="n">
        <f aca="false">IF($B125&lt;=AF$2,IF($C125&gt;=AF$2,$D125,0),0)</f>
        <v>0</v>
      </c>
      <c r="AG125" s="56" t="n">
        <f aca="false">IF($B125&lt;=AG$2,IF($C125&gt;=AG$2,$D125,0),0)</f>
        <v>0</v>
      </c>
      <c r="AH125" s="56" t="n">
        <f aca="false">IF($B125&lt;=AH$2,IF($C125&gt;=AH$2,$D125,0),0)</f>
        <v>0</v>
      </c>
      <c r="AI125" s="56" t="n">
        <f aca="false">IF($B125&lt;=AI$2,IF($C125&gt;=AI$2,$D125,0),0)</f>
        <v>0</v>
      </c>
      <c r="AJ125" s="56" t="n">
        <f aca="false">IF($B125&lt;=AJ$2,IF($C125&gt;=AJ$2,$D125,0),0)</f>
        <v>0</v>
      </c>
      <c r="AK125" s="56" t="n">
        <f aca="false">IF($B125&lt;=AK$2,IF($C125&gt;=AK$2,$D125,0),0)</f>
        <v>0</v>
      </c>
      <c r="AL125" s="56" t="n">
        <f aca="false">IF($B125&lt;=AL$2,IF($C125&gt;=AL$2,$D125,0),0)</f>
        <v>0</v>
      </c>
      <c r="AM125" s="56" t="n">
        <f aca="false">IF($B125&lt;=AM$2,IF($C125&gt;=AM$2,$D125,0),0)</f>
        <v>0</v>
      </c>
      <c r="AN125" s="56" t="n">
        <f aca="false">IF($B125&lt;=AN$2,IF($C125&gt;=AN$2,$D125,0),0)</f>
        <v>0</v>
      </c>
      <c r="AO125" s="56" t="n">
        <f aca="false">IF($B125&lt;=AO$2,IF($C125&gt;=AO$2,$D125,0),0)</f>
        <v>0</v>
      </c>
      <c r="AP125" s="56" t="n">
        <f aca="false">IF($B125&lt;=AP$2,IF($C125&gt;=AP$2,$D125,0),0)</f>
        <v>0</v>
      </c>
      <c r="AQ125" s="56" t="n">
        <f aca="false">IF($B125&lt;=AQ$2,IF($C125&gt;=AQ$2,$D125,0),0)</f>
        <v>0</v>
      </c>
      <c r="AR125" s="56" t="n">
        <f aca="false">IF($B125&lt;=AR$2,IF($C125&gt;=AR$2,$D125,0),0)</f>
        <v>0</v>
      </c>
      <c r="AS125" s="56" t="n">
        <f aca="false">IF($B125&lt;=AS$2,IF($C125&gt;=AS$2,$D125,0),0)</f>
        <v>0</v>
      </c>
      <c r="AT125" s="56" t="n">
        <f aca="false">IF($B125&lt;=AT$2,IF($C125&gt;=AT$2,$D125,0),0)</f>
        <v>0</v>
      </c>
      <c r="AU125" s="56" t="n">
        <f aca="false">IF($B125&lt;=AU$2,IF($C125&gt;=AU$2,$D125,0),0)</f>
        <v>0</v>
      </c>
      <c r="AV125" s="56" t="n">
        <f aca="false">IF($B125&lt;=AV$2,IF($C125&gt;=AV$2,$D125,0),0)</f>
        <v>0</v>
      </c>
      <c r="AW125" s="56" t="n">
        <f aca="false">IF($B125&lt;=AW$2,IF($C125&gt;=AW$2,$D125,0),0)</f>
        <v>0</v>
      </c>
      <c r="AX125" s="56" t="n">
        <f aca="false">IF($B125&lt;=AX$2,IF($C125&gt;=AX$2,$D125,0),0)</f>
        <v>0</v>
      </c>
      <c r="AY125" s="56" t="n">
        <f aca="false">IF($B125&lt;=AY$2,IF($C125&gt;=AY$2,$D125,0),0)</f>
        <v>0</v>
      </c>
      <c r="AZ125" s="56" t="n">
        <f aca="false">IF($B125&lt;=AZ$2,IF($C125&gt;=AZ$2,$D125,0),0)</f>
        <v>0</v>
      </c>
      <c r="BA125" s="56" t="n">
        <f aca="false">IF($B125&lt;=BA$2,IF($C125&gt;=BA$2,$D125,0),0)</f>
        <v>0</v>
      </c>
      <c r="BB125" s="56" t="n">
        <f aca="false">IF($B125&lt;=BB$2,IF($C125&gt;=BB$2,$D125,0),0)</f>
        <v>0</v>
      </c>
      <c r="BC125" s="56" t="n">
        <f aca="false">IF($B125&lt;=BC$2,IF($C125&gt;=BC$2,$D125,0),0)</f>
        <v>0</v>
      </c>
      <c r="BD125" s="56" t="n">
        <f aca="false">IF($B125&lt;=BD$2,IF($C125&gt;=BD$2,$D125,0),0)</f>
        <v>0</v>
      </c>
      <c r="BE125" s="56" t="n">
        <f aca="false">IF($B125&lt;=BE$2,IF($C125&gt;=BE$2,$D125,0),0)</f>
        <v>0</v>
      </c>
      <c r="BF125" s="56" t="n">
        <f aca="false">IF($B125&lt;=BF$2,IF($C125&gt;=BF$2,$D125,0),0)</f>
        <v>0</v>
      </c>
      <c r="BG125" s="56" t="n">
        <f aca="false">IF($B125&lt;=BG$2,IF($C125&gt;=BG$2,$D125,0),0)</f>
        <v>0</v>
      </c>
      <c r="BH125" s="56" t="n">
        <f aca="false">IF($B125&lt;=BH$2,IF($C125&gt;=BH$2,$D125,0),0)</f>
        <v>0</v>
      </c>
      <c r="BI125" s="56" t="n">
        <f aca="false">IF($B125&lt;=BI$2,IF($C125&gt;=BI$2,$D125,0),0)</f>
        <v>0</v>
      </c>
      <c r="BJ125" s="56" t="n">
        <f aca="false">IF($B125&lt;=BJ$2,IF($C125&gt;=BJ$2,$D125,0),0)</f>
        <v>0</v>
      </c>
      <c r="BK125" s="56" t="n">
        <f aca="false">IF($B125&lt;=BK$2,IF($C125&gt;=BK$2,$D125,0),0)</f>
        <v>0</v>
      </c>
      <c r="BL125" s="56" t="n">
        <f aca="false">IF($B125&lt;=BL$2,IF($C125&gt;=BL$2,$D125,0),0)</f>
        <v>0</v>
      </c>
      <c r="BM125" s="56" t="n">
        <f aca="false">IF($B125&lt;=BM$2,IF($C125&gt;=BM$2,$D125,0),0)</f>
        <v>0</v>
      </c>
      <c r="BN125" s="56" t="n">
        <f aca="false">IF($B125&lt;=BN$2,IF($C125&gt;=BN$2,$D125,0),0)</f>
        <v>0</v>
      </c>
      <c r="BO125" s="56" t="n">
        <f aca="false">IF($B125&lt;=BO$2,IF($C125&gt;=BO$2,$D125,0),0)</f>
        <v>0</v>
      </c>
      <c r="BP125" s="56" t="n">
        <f aca="false">IF($B125&lt;=BP$2,IF($C125&gt;=BP$2,$D125,0),0)</f>
        <v>0</v>
      </c>
      <c r="BQ125" s="56" t="n">
        <f aca="false">IF($B125&lt;=BQ$2,IF($C125&gt;=BQ$2,$D125,0),0)</f>
        <v>0</v>
      </c>
      <c r="BR125" s="56" t="n">
        <f aca="false">IF($B125&lt;=BR$2,IF($C125&gt;=BR$2,$D125,0),0)</f>
        <v>0</v>
      </c>
      <c r="BS125" s="56" t="n">
        <f aca="false">IF($B125&lt;=BS$2,IF($C125&gt;=BS$2,$D125,0),0)</f>
        <v>0</v>
      </c>
      <c r="BT125" s="56" t="n">
        <f aca="false">IF($B125&lt;=BT$2,IF($C125&gt;=BT$2,$D125,0),0)</f>
        <v>0</v>
      </c>
      <c r="BU125" s="56" t="n">
        <f aca="false">IF($B125&lt;=BU$2,IF($C125&gt;=BU$2,$D125,0),0)</f>
        <v>0</v>
      </c>
      <c r="BV125" s="56" t="n">
        <f aca="false">IF($B125&lt;=BV$2,IF($C125&gt;=BV$2,$D125,0),0)</f>
        <v>0</v>
      </c>
    </row>
    <row r="126" customFormat="false" ht="12.75" hidden="false" customHeight="false" outlineLevel="0" collapsed="false">
      <c r="B126" s="51" t="n">
        <v>36678</v>
      </c>
      <c r="C126" s="51" t="n">
        <v>36800</v>
      </c>
      <c r="E126" s="53" t="n">
        <v>0.315</v>
      </c>
      <c r="F126" s="27" t="s">
        <v>142</v>
      </c>
      <c r="G126" s="27" t="s">
        <v>135</v>
      </c>
      <c r="H126" s="65" t="n">
        <f aca="false">((I126-E126)*SUM(L126:AV126)*10000)</f>
        <v>0</v>
      </c>
      <c r="I126" s="27" t="n">
        <f aca="false">I125</f>
        <v>0.315</v>
      </c>
      <c r="K126" s="27" t="str">
        <f aca="false">IF(I126=1,0,G126)</f>
        <v>west</v>
      </c>
      <c r="L126" s="56" t="n">
        <f aca="false">IF($B126&lt;=L$2,IF($C126&gt;=L$2,$D126,0),0)</f>
        <v>0</v>
      </c>
      <c r="M126" s="56" t="n">
        <f aca="false">IF($B126&lt;=M$2,IF($C126&gt;=M$2,$D126,0),0)</f>
        <v>0</v>
      </c>
      <c r="N126" s="56" t="n">
        <f aca="false">IF($B126&lt;=N$2,IF($C126&gt;=N$2,$D126,0),0)</f>
        <v>0</v>
      </c>
      <c r="O126" s="56" t="n">
        <f aca="false">IF($B126&lt;=O$2,IF($C126&gt;=O$2,$D126,0),0)</f>
        <v>0</v>
      </c>
      <c r="P126" s="56" t="n">
        <f aca="false">IF($B126&lt;=P$2,IF($C126&gt;=P$2,$D126,0),0)</f>
        <v>0</v>
      </c>
      <c r="Q126" s="56" t="n">
        <f aca="false">IF($B126&lt;=Q$2,IF($C126&gt;=Q$2,$D126,0),0)</f>
        <v>0</v>
      </c>
      <c r="R126" s="56" t="n">
        <f aca="false">IF($B126&lt;=R$2,IF($C126&gt;=R$2,$D126,0),0)</f>
        <v>0</v>
      </c>
      <c r="S126" s="56" t="n">
        <f aca="false">IF($B126&lt;=S$2,IF($C126&gt;=S$2,$D126,0),0)</f>
        <v>0</v>
      </c>
      <c r="T126" s="56" t="n">
        <f aca="false">IF($B126&lt;=T$2,IF($C126&gt;=T$2,$D126,0),0)</f>
        <v>0</v>
      </c>
      <c r="U126" s="56" t="n">
        <f aca="false">IF($B126&lt;=U$2,IF($C126&gt;=U$2,$D126,0),0)</f>
        <v>0</v>
      </c>
      <c r="V126" s="56" t="n">
        <f aca="false">IF($B126&lt;=V$2,IF($C126&gt;=V$2,$D126,0),0)</f>
        <v>0</v>
      </c>
      <c r="W126" s="56" t="n">
        <f aca="false">IF($B126&lt;=W$2,IF($C126&gt;=W$2,$D126,0),0)</f>
        <v>0</v>
      </c>
      <c r="X126" s="56" t="n">
        <f aca="false">IF($B126&lt;=X$2,IF($C126&gt;=X$2,$D126,0),0)</f>
        <v>0</v>
      </c>
      <c r="Y126" s="56" t="n">
        <f aca="false">IF($B126&lt;=Y$2,IF($C126&gt;=Y$2,$D126,0),0)</f>
        <v>0</v>
      </c>
      <c r="Z126" s="56" t="n">
        <f aca="false">IF($B126&lt;=Z$2,IF($C126&gt;=Z$2,$D126,0),0)</f>
        <v>0</v>
      </c>
      <c r="AA126" s="56" t="n">
        <f aca="false">IF($B126&lt;=AA$2,IF($C126&gt;=AA$2,$D126,0),0)</f>
        <v>0</v>
      </c>
      <c r="AB126" s="56" t="n">
        <f aca="false">IF($B126&lt;=AB$2,IF($C126&gt;=AB$2,$D126,0),0)</f>
        <v>0</v>
      </c>
      <c r="AC126" s="56" t="n">
        <f aca="false">IF($B126&lt;=AC$2,IF($C126&gt;=AC$2,$D126,0),0)</f>
        <v>0</v>
      </c>
      <c r="AD126" s="56" t="n">
        <f aca="false">IF($B126&lt;=AD$2,IF($C126&gt;=AD$2,$D126,0),0)</f>
        <v>0</v>
      </c>
      <c r="AE126" s="56" t="n">
        <f aca="false">IF($B126&lt;=AE$2,IF($C126&gt;=AE$2,$D126,0),0)</f>
        <v>0</v>
      </c>
      <c r="AF126" s="56" t="n">
        <f aca="false">IF($B126&lt;=AF$2,IF($C126&gt;=AF$2,$D126,0),0)</f>
        <v>0</v>
      </c>
      <c r="AG126" s="56" t="n">
        <f aca="false">IF($B126&lt;=AG$2,IF($C126&gt;=AG$2,$D126,0),0)</f>
        <v>0</v>
      </c>
      <c r="AH126" s="56" t="n">
        <f aca="false">IF($B126&lt;=AH$2,IF($C126&gt;=AH$2,$D126,0),0)</f>
        <v>0</v>
      </c>
      <c r="AI126" s="56" t="n">
        <f aca="false">IF($B126&lt;=AI$2,IF($C126&gt;=AI$2,$D126,0),0)</f>
        <v>0</v>
      </c>
      <c r="AJ126" s="56" t="n">
        <f aca="false">IF($B126&lt;=AJ$2,IF($C126&gt;=AJ$2,$D126,0),0)</f>
        <v>0</v>
      </c>
      <c r="AK126" s="56" t="n">
        <f aca="false">IF($B126&lt;=AK$2,IF($C126&gt;=AK$2,$D126,0),0)</f>
        <v>0</v>
      </c>
      <c r="AL126" s="56" t="n">
        <f aca="false">IF($B126&lt;=AL$2,IF($C126&gt;=AL$2,$D126,0),0)</f>
        <v>0</v>
      </c>
      <c r="AM126" s="56" t="n">
        <f aca="false">IF($B126&lt;=AM$2,IF($C126&gt;=AM$2,$D126,0),0)</f>
        <v>0</v>
      </c>
      <c r="AN126" s="56" t="n">
        <f aca="false">IF($B126&lt;=AN$2,IF($C126&gt;=AN$2,$D126,0),0)</f>
        <v>0</v>
      </c>
      <c r="AO126" s="56" t="n">
        <f aca="false">IF($B126&lt;=AO$2,IF($C126&gt;=AO$2,$D126,0),0)</f>
        <v>0</v>
      </c>
      <c r="AP126" s="56" t="n">
        <f aca="false">IF($B126&lt;=AP$2,IF($C126&gt;=AP$2,$D126,0),0)</f>
        <v>0</v>
      </c>
      <c r="AQ126" s="56" t="n">
        <f aca="false">IF($B126&lt;=AQ$2,IF($C126&gt;=AQ$2,$D126,0),0)</f>
        <v>0</v>
      </c>
      <c r="AR126" s="56" t="n">
        <f aca="false">IF($B126&lt;=AR$2,IF($C126&gt;=AR$2,$D126,0),0)</f>
        <v>0</v>
      </c>
      <c r="AS126" s="56" t="n">
        <f aca="false">IF($B126&lt;=AS$2,IF($C126&gt;=AS$2,$D126,0),0)</f>
        <v>0</v>
      </c>
      <c r="AT126" s="56" t="n">
        <f aca="false">IF($B126&lt;=AT$2,IF($C126&gt;=AT$2,$D126,0),0)</f>
        <v>0</v>
      </c>
      <c r="AU126" s="56" t="n">
        <f aca="false">IF($B126&lt;=AU$2,IF($C126&gt;=AU$2,$D126,0),0)</f>
        <v>0</v>
      </c>
      <c r="AV126" s="56" t="n">
        <f aca="false">IF($B126&lt;=AV$2,IF($C126&gt;=AV$2,$D126,0),0)</f>
        <v>0</v>
      </c>
      <c r="AW126" s="56" t="n">
        <f aca="false">IF($B126&lt;=AW$2,IF($C126&gt;=AW$2,$D126,0),0)</f>
        <v>0</v>
      </c>
      <c r="AX126" s="56" t="n">
        <f aca="false">IF($B126&lt;=AX$2,IF($C126&gt;=AX$2,$D126,0),0)</f>
        <v>0</v>
      </c>
      <c r="AY126" s="56" t="n">
        <f aca="false">IF($B126&lt;=AY$2,IF($C126&gt;=AY$2,$D126,0),0)</f>
        <v>0</v>
      </c>
      <c r="AZ126" s="56" t="n">
        <f aca="false">IF($B126&lt;=AZ$2,IF($C126&gt;=AZ$2,$D126,0),0)</f>
        <v>0</v>
      </c>
      <c r="BA126" s="56" t="n">
        <f aca="false">IF($B126&lt;=BA$2,IF($C126&gt;=BA$2,$D126,0),0)</f>
        <v>0</v>
      </c>
      <c r="BB126" s="56" t="n">
        <f aca="false">IF($B126&lt;=BB$2,IF($C126&gt;=BB$2,$D126,0),0)</f>
        <v>0</v>
      </c>
      <c r="BC126" s="56" t="n">
        <f aca="false">IF($B126&lt;=BC$2,IF($C126&gt;=BC$2,$D126,0),0)</f>
        <v>0</v>
      </c>
      <c r="BD126" s="56" t="n">
        <f aca="false">IF($B126&lt;=BD$2,IF($C126&gt;=BD$2,$D126,0),0)</f>
        <v>0</v>
      </c>
      <c r="BE126" s="56" t="n">
        <f aca="false">IF($B126&lt;=BE$2,IF($C126&gt;=BE$2,$D126,0),0)</f>
        <v>0</v>
      </c>
      <c r="BF126" s="56" t="n">
        <f aca="false">IF($B126&lt;=BF$2,IF($C126&gt;=BF$2,$D126,0),0)</f>
        <v>0</v>
      </c>
      <c r="BG126" s="56" t="n">
        <f aca="false">IF($B126&lt;=BG$2,IF($C126&gt;=BG$2,$D126,0),0)</f>
        <v>0</v>
      </c>
      <c r="BH126" s="56" t="n">
        <f aca="false">IF($B126&lt;=BH$2,IF($C126&gt;=BH$2,$D126,0),0)</f>
        <v>0</v>
      </c>
      <c r="BI126" s="56" t="n">
        <f aca="false">IF($B126&lt;=BI$2,IF($C126&gt;=BI$2,$D126,0),0)</f>
        <v>0</v>
      </c>
      <c r="BJ126" s="56" t="n">
        <f aca="false">IF($B126&lt;=BJ$2,IF($C126&gt;=BJ$2,$D126,0),0)</f>
        <v>0</v>
      </c>
      <c r="BK126" s="56" t="n">
        <f aca="false">IF($B126&lt;=BK$2,IF($C126&gt;=BK$2,$D126,0),0)</f>
        <v>0</v>
      </c>
      <c r="BL126" s="56" t="n">
        <f aca="false">IF($B126&lt;=BL$2,IF($C126&gt;=BL$2,$D126,0),0)</f>
        <v>0</v>
      </c>
      <c r="BM126" s="56" t="n">
        <f aca="false">IF($B126&lt;=BM$2,IF($C126&gt;=BM$2,$D126,0),0)</f>
        <v>0</v>
      </c>
      <c r="BN126" s="56" t="n">
        <f aca="false">IF($B126&lt;=BN$2,IF($C126&gt;=BN$2,$D126,0),0)</f>
        <v>0</v>
      </c>
      <c r="BO126" s="56" t="n">
        <f aca="false">IF($B126&lt;=BO$2,IF($C126&gt;=BO$2,$D126,0),0)</f>
        <v>0</v>
      </c>
      <c r="BP126" s="56" t="n">
        <f aca="false">IF($B126&lt;=BP$2,IF($C126&gt;=BP$2,$D126,0),0)</f>
        <v>0</v>
      </c>
      <c r="BQ126" s="56" t="n">
        <f aca="false">IF($B126&lt;=BQ$2,IF($C126&gt;=BQ$2,$D126,0),0)</f>
        <v>0</v>
      </c>
      <c r="BR126" s="56" t="n">
        <f aca="false">IF($B126&lt;=BR$2,IF($C126&gt;=BR$2,$D126,0),0)</f>
        <v>0</v>
      </c>
      <c r="BS126" s="56" t="n">
        <f aca="false">IF($B126&lt;=BS$2,IF($C126&gt;=BS$2,$D126,0),0)</f>
        <v>0</v>
      </c>
      <c r="BT126" s="56" t="n">
        <f aca="false">IF($B126&lt;=BT$2,IF($C126&gt;=BT$2,$D126,0),0)</f>
        <v>0</v>
      </c>
      <c r="BU126" s="56" t="n">
        <f aca="false">IF($B126&lt;=BU$2,IF($C126&gt;=BU$2,$D126,0),0)</f>
        <v>0</v>
      </c>
      <c r="BV126" s="56" t="n">
        <f aca="false">IF($B126&lt;=BV$2,IF($C126&gt;=BV$2,$D126,0),0)</f>
        <v>0</v>
      </c>
    </row>
    <row r="127" customFormat="false" ht="12.75" hidden="false" customHeight="false" outlineLevel="0" collapsed="false">
      <c r="B127" s="51" t="n">
        <v>36678</v>
      </c>
      <c r="C127" s="51" t="n">
        <v>36800</v>
      </c>
      <c r="E127" s="53" t="n">
        <v>0.345</v>
      </c>
      <c r="F127" s="27" t="s">
        <v>142</v>
      </c>
      <c r="G127" s="27" t="s">
        <v>135</v>
      </c>
      <c r="H127" s="65" t="n">
        <f aca="false">((I127-E127)*SUM(L127:AV127)*10000)</f>
        <v>-0</v>
      </c>
      <c r="I127" s="27" t="n">
        <f aca="false">I126</f>
        <v>0.315</v>
      </c>
      <c r="K127" s="27" t="str">
        <f aca="false">IF(I127=1,0,G127)</f>
        <v>west</v>
      </c>
      <c r="L127" s="56" t="n">
        <f aca="false">IF($B127&lt;=L$2,IF($C127&gt;=L$2,$D127,0),0)</f>
        <v>0</v>
      </c>
      <c r="M127" s="56" t="n">
        <f aca="false">IF($B127&lt;=M$2,IF($C127&gt;=M$2,$D127,0),0)</f>
        <v>0</v>
      </c>
      <c r="N127" s="56" t="n">
        <f aca="false">IF($B127&lt;=N$2,IF($C127&gt;=N$2,$D127,0),0)</f>
        <v>0</v>
      </c>
      <c r="O127" s="56" t="n">
        <f aca="false">IF($B127&lt;=O$2,IF($C127&gt;=O$2,$D127,0),0)</f>
        <v>0</v>
      </c>
      <c r="P127" s="56" t="n">
        <f aca="false">IF($B127&lt;=P$2,IF($C127&gt;=P$2,$D127,0),0)</f>
        <v>0</v>
      </c>
      <c r="Q127" s="56" t="n">
        <f aca="false">IF($B127&lt;=Q$2,IF($C127&gt;=Q$2,$D127,0),0)</f>
        <v>0</v>
      </c>
      <c r="R127" s="56" t="n">
        <f aca="false">IF($B127&lt;=R$2,IF($C127&gt;=R$2,$D127,0),0)</f>
        <v>0</v>
      </c>
      <c r="S127" s="56" t="n">
        <f aca="false">IF($B127&lt;=S$2,IF($C127&gt;=S$2,$D127,0),0)</f>
        <v>0</v>
      </c>
      <c r="T127" s="56" t="n">
        <f aca="false">IF($B127&lt;=T$2,IF($C127&gt;=T$2,$D127,0),0)</f>
        <v>0</v>
      </c>
      <c r="U127" s="56" t="n">
        <f aca="false">IF($B127&lt;=U$2,IF($C127&gt;=U$2,$D127,0),0)</f>
        <v>0</v>
      </c>
      <c r="V127" s="56" t="n">
        <f aca="false">IF($B127&lt;=V$2,IF($C127&gt;=V$2,$D127,0),0)</f>
        <v>0</v>
      </c>
      <c r="W127" s="56" t="n">
        <f aca="false">IF($B127&lt;=W$2,IF($C127&gt;=W$2,$D127,0),0)</f>
        <v>0</v>
      </c>
      <c r="X127" s="56" t="n">
        <f aca="false">IF($B127&lt;=X$2,IF($C127&gt;=X$2,$D127,0),0)</f>
        <v>0</v>
      </c>
      <c r="Y127" s="56" t="n">
        <f aca="false">IF($B127&lt;=Y$2,IF($C127&gt;=Y$2,$D127,0),0)</f>
        <v>0</v>
      </c>
      <c r="Z127" s="56" t="n">
        <f aca="false">IF($B127&lt;=Z$2,IF($C127&gt;=Z$2,$D127,0),0)</f>
        <v>0</v>
      </c>
      <c r="AA127" s="56" t="n">
        <f aca="false">IF($B127&lt;=AA$2,IF($C127&gt;=AA$2,$D127,0),0)</f>
        <v>0</v>
      </c>
      <c r="AB127" s="56" t="n">
        <f aca="false">IF($B127&lt;=AB$2,IF($C127&gt;=AB$2,$D127,0),0)</f>
        <v>0</v>
      </c>
      <c r="AC127" s="56" t="n">
        <f aca="false">IF($B127&lt;=AC$2,IF($C127&gt;=AC$2,$D127,0),0)</f>
        <v>0</v>
      </c>
      <c r="AD127" s="56" t="n">
        <f aca="false">IF($B127&lt;=AD$2,IF($C127&gt;=AD$2,$D127,0),0)</f>
        <v>0</v>
      </c>
      <c r="AE127" s="56" t="n">
        <f aca="false">IF($B127&lt;=AE$2,IF($C127&gt;=AE$2,$D127,0),0)</f>
        <v>0</v>
      </c>
      <c r="AF127" s="56" t="n">
        <f aca="false">IF($B127&lt;=AF$2,IF($C127&gt;=AF$2,$D127,0),0)</f>
        <v>0</v>
      </c>
      <c r="AG127" s="56" t="n">
        <f aca="false">IF($B127&lt;=AG$2,IF($C127&gt;=AG$2,$D127,0),0)</f>
        <v>0</v>
      </c>
      <c r="AH127" s="56" t="n">
        <f aca="false">IF($B127&lt;=AH$2,IF($C127&gt;=AH$2,$D127,0),0)</f>
        <v>0</v>
      </c>
      <c r="AI127" s="56" t="n">
        <f aca="false">IF($B127&lt;=AI$2,IF($C127&gt;=AI$2,$D127,0),0)</f>
        <v>0</v>
      </c>
      <c r="AJ127" s="56" t="n">
        <f aca="false">IF($B127&lt;=AJ$2,IF($C127&gt;=AJ$2,$D127,0),0)</f>
        <v>0</v>
      </c>
      <c r="AK127" s="56" t="n">
        <f aca="false">IF($B127&lt;=AK$2,IF($C127&gt;=AK$2,$D127,0),0)</f>
        <v>0</v>
      </c>
      <c r="AL127" s="56" t="n">
        <f aca="false">IF($B127&lt;=AL$2,IF($C127&gt;=AL$2,$D127,0),0)</f>
        <v>0</v>
      </c>
      <c r="AM127" s="56" t="n">
        <f aca="false">IF($B127&lt;=AM$2,IF($C127&gt;=AM$2,$D127,0),0)</f>
        <v>0</v>
      </c>
      <c r="AN127" s="56" t="n">
        <f aca="false">IF($B127&lt;=AN$2,IF($C127&gt;=AN$2,$D127,0),0)</f>
        <v>0</v>
      </c>
      <c r="AO127" s="56" t="n">
        <f aca="false">IF($B127&lt;=AO$2,IF($C127&gt;=AO$2,$D127,0),0)</f>
        <v>0</v>
      </c>
      <c r="AP127" s="56" t="n">
        <f aca="false">IF($B127&lt;=AP$2,IF($C127&gt;=AP$2,$D127,0),0)</f>
        <v>0</v>
      </c>
      <c r="AQ127" s="56" t="n">
        <f aca="false">IF($B127&lt;=AQ$2,IF($C127&gt;=AQ$2,$D127,0),0)</f>
        <v>0</v>
      </c>
      <c r="AR127" s="56" t="n">
        <f aca="false">IF($B127&lt;=AR$2,IF($C127&gt;=AR$2,$D127,0),0)</f>
        <v>0</v>
      </c>
      <c r="AS127" s="56" t="n">
        <f aca="false">IF($B127&lt;=AS$2,IF($C127&gt;=AS$2,$D127,0),0)</f>
        <v>0</v>
      </c>
      <c r="AT127" s="56" t="n">
        <f aca="false">IF($B127&lt;=AT$2,IF($C127&gt;=AT$2,$D127,0),0)</f>
        <v>0</v>
      </c>
      <c r="AU127" s="56" t="n">
        <f aca="false">IF($B127&lt;=AU$2,IF($C127&gt;=AU$2,$D127,0),0)</f>
        <v>0</v>
      </c>
      <c r="AV127" s="56" t="n">
        <f aca="false">IF($B127&lt;=AV$2,IF($C127&gt;=AV$2,$D127,0),0)</f>
        <v>0</v>
      </c>
      <c r="AW127" s="56" t="n">
        <f aca="false">IF($B127&lt;=AW$2,IF($C127&gt;=AW$2,$D127,0),0)</f>
        <v>0</v>
      </c>
      <c r="AX127" s="56" t="n">
        <f aca="false">IF($B127&lt;=AX$2,IF($C127&gt;=AX$2,$D127,0),0)</f>
        <v>0</v>
      </c>
      <c r="AY127" s="56" t="n">
        <f aca="false">IF($B127&lt;=AY$2,IF($C127&gt;=AY$2,$D127,0),0)</f>
        <v>0</v>
      </c>
      <c r="AZ127" s="56" t="n">
        <f aca="false">IF($B127&lt;=AZ$2,IF($C127&gt;=AZ$2,$D127,0),0)</f>
        <v>0</v>
      </c>
      <c r="BA127" s="56" t="n">
        <f aca="false">IF($B127&lt;=BA$2,IF($C127&gt;=BA$2,$D127,0),0)</f>
        <v>0</v>
      </c>
      <c r="BB127" s="56" t="n">
        <f aca="false">IF($B127&lt;=BB$2,IF($C127&gt;=BB$2,$D127,0),0)</f>
        <v>0</v>
      </c>
      <c r="BC127" s="56" t="n">
        <f aca="false">IF($B127&lt;=BC$2,IF($C127&gt;=BC$2,$D127,0),0)</f>
        <v>0</v>
      </c>
      <c r="BD127" s="56" t="n">
        <f aca="false">IF($B127&lt;=BD$2,IF($C127&gt;=BD$2,$D127,0),0)</f>
        <v>0</v>
      </c>
      <c r="BE127" s="56" t="n">
        <f aca="false">IF($B127&lt;=BE$2,IF($C127&gt;=BE$2,$D127,0),0)</f>
        <v>0</v>
      </c>
      <c r="BF127" s="56" t="n">
        <f aca="false">IF($B127&lt;=BF$2,IF($C127&gt;=BF$2,$D127,0),0)</f>
        <v>0</v>
      </c>
      <c r="BG127" s="56" t="n">
        <f aca="false">IF($B127&lt;=BG$2,IF($C127&gt;=BG$2,$D127,0),0)</f>
        <v>0</v>
      </c>
      <c r="BH127" s="56" t="n">
        <f aca="false">IF($B127&lt;=BH$2,IF($C127&gt;=BH$2,$D127,0),0)</f>
        <v>0</v>
      </c>
      <c r="BI127" s="56" t="n">
        <f aca="false">IF($B127&lt;=BI$2,IF($C127&gt;=BI$2,$D127,0),0)</f>
        <v>0</v>
      </c>
      <c r="BJ127" s="56" t="n">
        <f aca="false">IF($B127&lt;=BJ$2,IF($C127&gt;=BJ$2,$D127,0),0)</f>
        <v>0</v>
      </c>
      <c r="BK127" s="56" t="n">
        <f aca="false">IF($B127&lt;=BK$2,IF($C127&gt;=BK$2,$D127,0),0)</f>
        <v>0</v>
      </c>
      <c r="BL127" s="56" t="n">
        <f aca="false">IF($B127&lt;=BL$2,IF($C127&gt;=BL$2,$D127,0),0)</f>
        <v>0</v>
      </c>
      <c r="BM127" s="56" t="n">
        <f aca="false">IF($B127&lt;=BM$2,IF($C127&gt;=BM$2,$D127,0),0)</f>
        <v>0</v>
      </c>
      <c r="BN127" s="56" t="n">
        <f aca="false">IF($B127&lt;=BN$2,IF($C127&gt;=BN$2,$D127,0),0)</f>
        <v>0</v>
      </c>
      <c r="BO127" s="56" t="n">
        <f aca="false">IF($B127&lt;=BO$2,IF($C127&gt;=BO$2,$D127,0),0)</f>
        <v>0</v>
      </c>
      <c r="BP127" s="56" t="n">
        <f aca="false">IF($B127&lt;=BP$2,IF($C127&gt;=BP$2,$D127,0),0)</f>
        <v>0</v>
      </c>
      <c r="BQ127" s="56" t="n">
        <f aca="false">IF($B127&lt;=BQ$2,IF($C127&gt;=BQ$2,$D127,0),0)</f>
        <v>0</v>
      </c>
      <c r="BR127" s="56" t="n">
        <f aca="false">IF($B127&lt;=BR$2,IF($C127&gt;=BR$2,$D127,0),0)</f>
        <v>0</v>
      </c>
      <c r="BS127" s="56" t="n">
        <f aca="false">IF($B127&lt;=BS$2,IF($C127&gt;=BS$2,$D127,0),0)</f>
        <v>0</v>
      </c>
      <c r="BT127" s="56" t="n">
        <f aca="false">IF($B127&lt;=BT$2,IF($C127&gt;=BT$2,$D127,0),0)</f>
        <v>0</v>
      </c>
      <c r="BU127" s="56" t="n">
        <f aca="false">IF($B127&lt;=BU$2,IF($C127&gt;=BU$2,$D127,0),0)</f>
        <v>0</v>
      </c>
      <c r="BV127" s="56" t="n">
        <f aca="false">IF($B127&lt;=BV$2,IF($C127&gt;=BV$2,$D127,0),0)</f>
        <v>0</v>
      </c>
    </row>
    <row r="128" customFormat="false" ht="12.75" hidden="false" customHeight="false" outlineLevel="0" collapsed="false">
      <c r="H128" s="65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</row>
    <row r="129" customFormat="false" ht="12.75" hidden="false" customHeight="false" outlineLevel="0" collapsed="false">
      <c r="B129" s="51" t="n">
        <v>36678</v>
      </c>
      <c r="C129" s="51" t="n">
        <v>36800</v>
      </c>
      <c r="E129" s="53" t="n">
        <v>0.395</v>
      </c>
      <c r="F129" s="27" t="s">
        <v>145</v>
      </c>
      <c r="G129" s="27" t="s">
        <v>27</v>
      </c>
      <c r="H129" s="65" t="n">
        <f aca="false">((I129-E129)*SUM(L129:AV129)*10000)</f>
        <v>-0</v>
      </c>
      <c r="I129" s="27" t="n">
        <v>0.285</v>
      </c>
      <c r="K129" s="27" t="str">
        <f aca="false">IF(I129=1,0,G129)</f>
        <v>NY</v>
      </c>
      <c r="L129" s="56" t="n">
        <f aca="false">IF($B129&lt;=L$2,IF($C129&gt;=L$2,$D129,0),0)</f>
        <v>0</v>
      </c>
      <c r="M129" s="56" t="n">
        <f aca="false">IF($B129&lt;=M$2,IF($C129&gt;=M$2,$D129,0),0)</f>
        <v>0</v>
      </c>
      <c r="N129" s="56" t="n">
        <f aca="false">IF($B129&lt;=N$2,IF($C129&gt;=N$2,$D129,0),0)</f>
        <v>0</v>
      </c>
      <c r="O129" s="56" t="n">
        <f aca="false">IF($B129&lt;=O$2,IF($C129&gt;=O$2,$D129,0),0)</f>
        <v>0</v>
      </c>
      <c r="P129" s="56" t="n">
        <f aca="false">IF($B129&lt;=P$2,IF($C129&gt;=P$2,$D129,0),0)</f>
        <v>0</v>
      </c>
      <c r="Q129" s="56" t="n">
        <f aca="false">IF($B129&lt;=Q$2,IF($C129&gt;=Q$2,$D129,0),0)</f>
        <v>0</v>
      </c>
      <c r="R129" s="56" t="n">
        <f aca="false">IF($B129&lt;=R$2,IF($C129&gt;=R$2,$D129,0),0)</f>
        <v>0</v>
      </c>
      <c r="S129" s="56" t="n">
        <f aca="false">IF($B129&lt;=S$2,IF($C129&gt;=S$2,$D129,0),0)</f>
        <v>0</v>
      </c>
      <c r="T129" s="56" t="n">
        <f aca="false">IF($B129&lt;=T$2,IF($C129&gt;=T$2,$D129,0),0)</f>
        <v>0</v>
      </c>
      <c r="U129" s="56" t="n">
        <f aca="false">IF($B129&lt;=U$2,IF($C129&gt;=U$2,$D129,0),0)</f>
        <v>0</v>
      </c>
      <c r="V129" s="56" t="n">
        <f aca="false">IF($B129&lt;=V$2,IF($C129&gt;=V$2,$D129,0),0)</f>
        <v>0</v>
      </c>
      <c r="W129" s="56" t="n">
        <f aca="false">IF($B129&lt;=W$2,IF($C129&gt;=W$2,$D129,0),0)</f>
        <v>0</v>
      </c>
      <c r="X129" s="56" t="n">
        <f aca="false">IF($B129&lt;=X$2,IF($C129&gt;=X$2,$D129,0),0)</f>
        <v>0</v>
      </c>
      <c r="Y129" s="56" t="n">
        <f aca="false">IF($B129&lt;=Y$2,IF($C129&gt;=Y$2,$D129,0),0)</f>
        <v>0</v>
      </c>
      <c r="Z129" s="56" t="n">
        <f aca="false">IF($B129&lt;=Z$2,IF($C129&gt;=Z$2,$D129,0),0)</f>
        <v>0</v>
      </c>
      <c r="AA129" s="56" t="n">
        <f aca="false">IF($B129&lt;=AA$2,IF($C129&gt;=AA$2,$D129,0),0)</f>
        <v>0</v>
      </c>
      <c r="AB129" s="56" t="n">
        <f aca="false">IF($B129&lt;=AB$2,IF($C129&gt;=AB$2,$D129,0),0)</f>
        <v>0</v>
      </c>
      <c r="AC129" s="56" t="n">
        <f aca="false">IF($B129&lt;=AC$2,IF($C129&gt;=AC$2,$D129,0),0)</f>
        <v>0</v>
      </c>
      <c r="AD129" s="56" t="n">
        <f aca="false">IF($B129&lt;=AD$2,IF($C129&gt;=AD$2,$D129,0),0)</f>
        <v>0</v>
      </c>
      <c r="AE129" s="56" t="n">
        <f aca="false">IF($B129&lt;=AE$2,IF($C129&gt;=AE$2,$D129,0),0)</f>
        <v>0</v>
      </c>
      <c r="AF129" s="56" t="n">
        <f aca="false">IF($B129&lt;=AF$2,IF($C129&gt;=AF$2,$D129,0),0)</f>
        <v>0</v>
      </c>
      <c r="AG129" s="56" t="n">
        <f aca="false">IF($B129&lt;=AG$2,IF($C129&gt;=AG$2,$D129,0),0)</f>
        <v>0</v>
      </c>
      <c r="AH129" s="56" t="n">
        <f aca="false">IF($B129&lt;=AH$2,IF($C129&gt;=AH$2,$D129,0),0)</f>
        <v>0</v>
      </c>
      <c r="AI129" s="56" t="n">
        <f aca="false">IF($B129&lt;=AI$2,IF($C129&gt;=AI$2,$D129,0),0)</f>
        <v>0</v>
      </c>
      <c r="AJ129" s="56" t="n">
        <f aca="false">IF($B129&lt;=AJ$2,IF($C129&gt;=AJ$2,$D129,0),0)</f>
        <v>0</v>
      </c>
      <c r="AK129" s="56" t="n">
        <f aca="false">IF($B129&lt;=AK$2,IF($C129&gt;=AK$2,$D129,0),0)</f>
        <v>0</v>
      </c>
      <c r="AL129" s="56" t="n">
        <f aca="false">IF($B129&lt;=AL$2,IF($C129&gt;=AL$2,$D129,0),0)</f>
        <v>0</v>
      </c>
      <c r="AM129" s="56" t="n">
        <f aca="false">IF($B129&lt;=AM$2,IF($C129&gt;=AM$2,$D129,0),0)</f>
        <v>0</v>
      </c>
      <c r="AN129" s="56" t="n">
        <f aca="false">IF($B129&lt;=AN$2,IF($C129&gt;=AN$2,$D129,0),0)</f>
        <v>0</v>
      </c>
      <c r="AO129" s="56" t="n">
        <f aca="false">IF($B129&lt;=AO$2,IF($C129&gt;=AO$2,$D129,0),0)</f>
        <v>0</v>
      </c>
      <c r="AP129" s="56" t="n">
        <f aca="false">IF($B129&lt;=AP$2,IF($C129&gt;=AP$2,$D129,0),0)</f>
        <v>0</v>
      </c>
      <c r="AQ129" s="56" t="n">
        <f aca="false">IF($B129&lt;=AQ$2,IF($C129&gt;=AQ$2,$D129,0),0)</f>
        <v>0</v>
      </c>
      <c r="AR129" s="56" t="n">
        <f aca="false">IF($B129&lt;=AR$2,IF($C129&gt;=AR$2,$D129,0),0)</f>
        <v>0</v>
      </c>
      <c r="AS129" s="56" t="n">
        <f aca="false">IF($B129&lt;=AS$2,IF($C129&gt;=AS$2,$D129,0),0)</f>
        <v>0</v>
      </c>
      <c r="AT129" s="56" t="n">
        <f aca="false">IF($B129&lt;=AT$2,IF($C129&gt;=AT$2,$D129,0),0)</f>
        <v>0</v>
      </c>
      <c r="AU129" s="56" t="n">
        <f aca="false">IF($B129&lt;=AU$2,IF($C129&gt;=AU$2,$D129,0),0)</f>
        <v>0</v>
      </c>
      <c r="AV129" s="56" t="n">
        <f aca="false">IF($B129&lt;=AV$2,IF($C129&gt;=AV$2,$D129,0),0)</f>
        <v>0</v>
      </c>
      <c r="AW129" s="56" t="n">
        <f aca="false">IF($B129&lt;=AW$2,IF($C129&gt;=AW$2,$D129,0),0)</f>
        <v>0</v>
      </c>
      <c r="AX129" s="56" t="n">
        <f aca="false">IF($B129&lt;=AX$2,IF($C129&gt;=AX$2,$D129,0),0)</f>
        <v>0</v>
      </c>
      <c r="AY129" s="56" t="n">
        <f aca="false">IF($B129&lt;=AY$2,IF($C129&gt;=AY$2,$D129,0),0)</f>
        <v>0</v>
      </c>
      <c r="AZ129" s="56" t="n">
        <f aca="false">IF($B129&lt;=AZ$2,IF($C129&gt;=AZ$2,$D129,0),0)</f>
        <v>0</v>
      </c>
      <c r="BA129" s="56" t="n">
        <f aca="false">IF($B129&lt;=BA$2,IF($C129&gt;=BA$2,$D129,0),0)</f>
        <v>0</v>
      </c>
      <c r="BB129" s="56" t="n">
        <f aca="false">IF($B129&lt;=BB$2,IF($C129&gt;=BB$2,$D129,0),0)</f>
        <v>0</v>
      </c>
      <c r="BC129" s="56" t="n">
        <f aca="false">IF($B129&lt;=BC$2,IF($C129&gt;=BC$2,$D129,0),0)</f>
        <v>0</v>
      </c>
      <c r="BD129" s="56" t="n">
        <f aca="false">IF($B129&lt;=BD$2,IF($C129&gt;=BD$2,$D129,0),0)</f>
        <v>0</v>
      </c>
      <c r="BE129" s="56" t="n">
        <f aca="false">IF($B129&lt;=BE$2,IF($C129&gt;=BE$2,$D129,0),0)</f>
        <v>0</v>
      </c>
      <c r="BF129" s="56" t="n">
        <f aca="false">IF($B129&lt;=BF$2,IF($C129&gt;=BF$2,$D129,0),0)</f>
        <v>0</v>
      </c>
      <c r="BG129" s="56" t="n">
        <f aca="false">IF($B129&lt;=BG$2,IF($C129&gt;=BG$2,$D129,0),0)</f>
        <v>0</v>
      </c>
      <c r="BH129" s="56" t="n">
        <f aca="false">IF($B129&lt;=BH$2,IF($C129&gt;=BH$2,$D129,0),0)</f>
        <v>0</v>
      </c>
      <c r="BI129" s="56" t="n">
        <f aca="false">IF($B129&lt;=BI$2,IF($C129&gt;=BI$2,$D129,0),0)</f>
        <v>0</v>
      </c>
      <c r="BJ129" s="56" t="n">
        <f aca="false">IF($B129&lt;=BJ$2,IF($C129&gt;=BJ$2,$D129,0),0)</f>
        <v>0</v>
      </c>
      <c r="BK129" s="56" t="n">
        <f aca="false">IF($B129&lt;=BK$2,IF($C129&gt;=BK$2,$D129,0),0)</f>
        <v>0</v>
      </c>
      <c r="BL129" s="56" t="n">
        <f aca="false">IF($B129&lt;=BL$2,IF($C129&gt;=BL$2,$D129,0),0)</f>
        <v>0</v>
      </c>
      <c r="BM129" s="56" t="n">
        <f aca="false">IF($B129&lt;=BM$2,IF($C129&gt;=BM$2,$D129,0),0)</f>
        <v>0</v>
      </c>
      <c r="BN129" s="56" t="n">
        <f aca="false">IF($B129&lt;=BN$2,IF($C129&gt;=BN$2,$D129,0),0)</f>
        <v>0</v>
      </c>
      <c r="BO129" s="56" t="n">
        <f aca="false">IF($B129&lt;=BO$2,IF($C129&gt;=BO$2,$D129,0),0)</f>
        <v>0</v>
      </c>
      <c r="BP129" s="56" t="n">
        <f aca="false">IF($B129&lt;=BP$2,IF($C129&gt;=BP$2,$D129,0),0)</f>
        <v>0</v>
      </c>
      <c r="BQ129" s="56" t="n">
        <f aca="false">IF($B129&lt;=BQ$2,IF($C129&gt;=BQ$2,$D129,0),0)</f>
        <v>0</v>
      </c>
      <c r="BR129" s="56" t="n">
        <f aca="false">IF($B129&lt;=BR$2,IF($C129&gt;=BR$2,$D129,0),0)</f>
        <v>0</v>
      </c>
      <c r="BS129" s="56" t="n">
        <f aca="false">IF($B129&lt;=BS$2,IF($C129&gt;=BS$2,$D129,0),0)</f>
        <v>0</v>
      </c>
      <c r="BT129" s="56" t="n">
        <f aca="false">IF($B129&lt;=BT$2,IF($C129&gt;=BT$2,$D129,0),0)</f>
        <v>0</v>
      </c>
      <c r="BU129" s="56" t="n">
        <f aca="false">IF($B129&lt;=BU$2,IF($C129&gt;=BU$2,$D129,0),0)</f>
        <v>0</v>
      </c>
      <c r="BV129" s="56" t="n">
        <f aca="false">IF($B129&lt;=BV$2,IF($C129&gt;=BV$2,$D129,0),0)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Z41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5" activeCellId="0" sqref="A1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67" width="9.14"/>
    <col collapsed="false" customWidth="true" hidden="false" outlineLevel="0" max="11" min="3" style="67" width="17.28"/>
    <col collapsed="false" customWidth="true" hidden="false" outlineLevel="0" max="12" min="12" style="67" width="15.99"/>
    <col collapsed="false" customWidth="true" hidden="false" outlineLevel="0" max="13" min="13" style="67" width="17.99"/>
    <col collapsed="false" customWidth="true" hidden="false" outlineLevel="0" max="14" min="14" style="67" width="11.42"/>
    <col collapsed="false" customWidth="true" hidden="false" outlineLevel="0" max="15" min="15" style="67" width="12.56"/>
    <col collapsed="false" customWidth="true" hidden="false" outlineLevel="0" max="16" min="16" style="67" width="10.99"/>
    <col collapsed="false" customWidth="true" hidden="false" outlineLevel="0" max="17" min="17" style="67" width="12.85"/>
    <col collapsed="false" customWidth="true" hidden="false" outlineLevel="0" max="18" min="18" style="67" width="15.41"/>
    <col collapsed="false" customWidth="true" hidden="false" outlineLevel="0" max="19" min="19" style="67" width="18.41"/>
    <col collapsed="false" customWidth="true" hidden="false" outlineLevel="0" max="20" min="20" style="67" width="12.85"/>
    <col collapsed="false" customWidth="true" hidden="false" outlineLevel="0" max="21" min="21" style="67" width="16.56"/>
    <col collapsed="false" customWidth="true" hidden="false" outlineLevel="0" max="22" min="22" style="67" width="13.14"/>
    <col collapsed="false" customWidth="true" hidden="false" outlineLevel="0" max="23" min="23" style="67" width="11.99"/>
    <col collapsed="false" customWidth="true" hidden="false" outlineLevel="0" max="24" min="24" style="67" width="12.56"/>
    <col collapsed="false" customWidth="true" hidden="false" outlineLevel="0" max="25" min="25" style="67" width="13.85"/>
    <col collapsed="false" customWidth="true" hidden="false" outlineLevel="0" max="27" min="26" style="67" width="11.99"/>
    <col collapsed="false" customWidth="true" hidden="false" outlineLevel="0" max="28" min="28" style="67" width="17.7"/>
    <col collapsed="false" customWidth="true" hidden="false" outlineLevel="0" max="29" min="29" style="67" width="14.56"/>
    <col collapsed="false" customWidth="true" hidden="false" outlineLevel="0" max="33" min="30" style="67" width="9.14"/>
    <col collapsed="false" customWidth="true" hidden="false" outlineLevel="0" max="34" min="34" style="67" width="12.28"/>
    <col collapsed="false" customWidth="true" hidden="false" outlineLevel="0" max="35" min="35" style="67" width="10.85"/>
    <col collapsed="false" customWidth="true" hidden="false" outlineLevel="0" max="36" min="36" style="67" width="10.56"/>
    <col collapsed="false" customWidth="true" hidden="false" outlineLevel="0" max="37" min="37" style="67" width="9.14"/>
    <col collapsed="false" customWidth="true" hidden="false" outlineLevel="0" max="38" min="38" style="67" width="13.28"/>
    <col collapsed="false" customWidth="true" hidden="false" outlineLevel="0" max="40" min="39" style="67" width="13.85"/>
    <col collapsed="false" customWidth="true" hidden="false" outlineLevel="0" max="41" min="41" style="67" width="14.56"/>
    <col collapsed="false" customWidth="true" hidden="false" outlineLevel="0" max="42" min="42" style="67" width="12.85"/>
    <col collapsed="false" customWidth="true" hidden="false" outlineLevel="0" max="45" min="43" style="67" width="14.56"/>
    <col collapsed="false" customWidth="true" hidden="false" outlineLevel="0" max="46" min="46" style="67" width="16.28"/>
    <col collapsed="false" customWidth="true" hidden="false" outlineLevel="0" max="47" min="47" style="67" width="17.14"/>
    <col collapsed="false" customWidth="true" hidden="false" outlineLevel="0" max="48" min="48" style="67" width="10.85"/>
    <col collapsed="false" customWidth="true" hidden="false" outlineLevel="0" max="49" min="49" style="67" width="17.85"/>
    <col collapsed="false" customWidth="true" hidden="false" outlineLevel="0" max="50" min="50" style="67" width="18.7"/>
    <col collapsed="false" customWidth="true" hidden="false" outlineLevel="0" max="53" min="51" style="67" width="10.99"/>
    <col collapsed="false" customWidth="true" hidden="false" outlineLevel="0" max="54" min="54" style="67" width="17.85"/>
    <col collapsed="false" customWidth="true" hidden="false" outlineLevel="0" max="55" min="55" style="67" width="18.7"/>
    <col collapsed="false" customWidth="true" hidden="false" outlineLevel="0" max="56" min="56" style="67" width="10.99"/>
    <col collapsed="false" customWidth="true" hidden="false" outlineLevel="0" max="57" min="57" style="67" width="12.14"/>
    <col collapsed="false" customWidth="true" hidden="false" outlineLevel="0" max="58" min="58" style="67" width="9.14"/>
    <col collapsed="false" customWidth="true" hidden="false" outlineLevel="0" max="59" min="59" style="67" width="12.14"/>
    <col collapsed="false" customWidth="true" hidden="false" outlineLevel="0" max="62" min="60" style="67" width="9.14"/>
  </cols>
  <sheetData>
    <row r="1" customFormat="false" ht="13.5" hidden="false" customHeight="false" outlineLevel="0" collapsed="false">
      <c r="A1" s="68" t="n">
        <v>36769</v>
      </c>
      <c r="B1" s="54" t="s">
        <v>146</v>
      </c>
      <c r="C1" s="0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</row>
    <row r="2" customFormat="false" ht="12.75" hidden="false" customHeight="false" outlineLevel="0" collapsed="false">
      <c r="A2" s="69"/>
      <c r="B2" s="54"/>
      <c r="C2" s="0"/>
      <c r="D2" s="0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</row>
    <row r="3" customFormat="false" ht="12.75" hidden="false" customHeight="false" outlineLevel="0" collapsed="false">
      <c r="A3" s="69"/>
      <c r="B3" s="54" t="s">
        <v>147</v>
      </c>
      <c r="C3" s="65" t="n">
        <v>0</v>
      </c>
      <c r="D3" s="65" t="n">
        <v>0</v>
      </c>
      <c r="E3" s="65" t="n">
        <v>0</v>
      </c>
      <c r="F3" s="65" t="n">
        <v>0</v>
      </c>
      <c r="G3" s="65" t="n">
        <v>0</v>
      </c>
      <c r="H3" s="65" t="n">
        <v>0</v>
      </c>
      <c r="I3" s="65" t="n">
        <v>0</v>
      </c>
      <c r="J3" s="65" t="n">
        <v>0</v>
      </c>
      <c r="K3" s="65" t="n">
        <v>0</v>
      </c>
      <c r="L3" s="65" t="n">
        <v>0</v>
      </c>
      <c r="M3" s="65" t="n">
        <v>0</v>
      </c>
      <c r="N3" s="65" t="n">
        <v>0</v>
      </c>
      <c r="O3" s="65" t="n">
        <v>0</v>
      </c>
      <c r="P3" s="65" t="n">
        <v>0</v>
      </c>
      <c r="Q3" s="65" t="n">
        <v>0</v>
      </c>
      <c r="R3" s="65" t="n">
        <v>0</v>
      </c>
      <c r="S3" s="65" t="n">
        <v>0</v>
      </c>
      <c r="T3" s="65" t="n">
        <v>0</v>
      </c>
      <c r="U3" s="65" t="n">
        <v>0</v>
      </c>
      <c r="V3" s="65" t="n">
        <v>0</v>
      </c>
      <c r="W3" s="65" t="n">
        <v>0</v>
      </c>
      <c r="X3" s="65" t="n">
        <v>0</v>
      </c>
      <c r="Y3" s="65" t="n">
        <v>0</v>
      </c>
      <c r="Z3" s="65" t="n">
        <v>0</v>
      </c>
      <c r="AA3" s="65"/>
      <c r="AB3" s="65" t="n">
        <v>0</v>
      </c>
      <c r="AC3" s="65" t="n">
        <v>0</v>
      </c>
      <c r="AD3" s="65" t="n">
        <v>0</v>
      </c>
      <c r="AE3" s="65" t="n">
        <v>0</v>
      </c>
      <c r="AF3" s="65" t="n">
        <v>0</v>
      </c>
      <c r="AG3" s="65" t="n">
        <v>0</v>
      </c>
      <c r="AH3" s="65" t="n">
        <v>0</v>
      </c>
      <c r="AI3" s="65" t="n">
        <v>0</v>
      </c>
      <c r="AJ3" s="65" t="n">
        <v>0</v>
      </c>
      <c r="AK3" s="65" t="n">
        <v>0</v>
      </c>
      <c r="AL3" s="65" t="n">
        <v>0</v>
      </c>
      <c r="AM3" s="65" t="n">
        <v>0</v>
      </c>
      <c r="AN3" s="65"/>
      <c r="AO3" s="65" t="n">
        <v>0</v>
      </c>
      <c r="AP3" s="65" t="n">
        <v>0</v>
      </c>
      <c r="AQ3" s="65" t="n">
        <v>0</v>
      </c>
      <c r="AR3" s="65" t="n">
        <v>0</v>
      </c>
      <c r="AS3" s="65" t="n">
        <v>0</v>
      </c>
      <c r="AT3" s="65" t="n">
        <v>0</v>
      </c>
      <c r="AU3" s="65" t="n">
        <v>0</v>
      </c>
      <c r="AV3" s="65" t="n">
        <v>0</v>
      </c>
      <c r="AW3" s="65" t="n">
        <v>0</v>
      </c>
      <c r="AX3" s="65" t="n">
        <v>0</v>
      </c>
      <c r="AY3" s="65" t="n">
        <v>0</v>
      </c>
      <c r="AZ3" s="65" t="n">
        <v>0</v>
      </c>
      <c r="BA3" s="65" t="n">
        <v>0</v>
      </c>
      <c r="BB3" s="65" t="n">
        <v>0</v>
      </c>
      <c r="BC3" s="65" t="n">
        <v>0</v>
      </c>
      <c r="BD3" s="65" t="n">
        <v>0</v>
      </c>
      <c r="BE3" s="65" t="n">
        <v>0</v>
      </c>
      <c r="BF3" s="65" t="n">
        <v>0</v>
      </c>
      <c r="BG3" s="65" t="n">
        <v>0</v>
      </c>
      <c r="BH3" s="65" t="n">
        <v>0</v>
      </c>
      <c r="BI3" s="65" t="n">
        <v>0</v>
      </c>
      <c r="BJ3" s="65" t="n">
        <v>0</v>
      </c>
      <c r="BK3" s="65" t="n">
        <v>0</v>
      </c>
    </row>
    <row r="4" customFormat="false" ht="12.75" hidden="false" customHeight="false" outlineLevel="0" collapsed="false">
      <c r="A4" s="69"/>
      <c r="B4" s="54" t="s">
        <v>148</v>
      </c>
      <c r="C4" s="65" t="n">
        <v>158.703608249121</v>
      </c>
      <c r="D4" s="65" t="n">
        <v>146.597514412791</v>
      </c>
      <c r="E4" s="65" t="n">
        <v>326.450199410977</v>
      </c>
      <c r="F4" s="65" t="n">
        <v>74.73458688</v>
      </c>
      <c r="G4" s="65" t="n">
        <v>-121.267950346322</v>
      </c>
      <c r="H4" s="65" t="n">
        <v>585.217958606567</v>
      </c>
      <c r="I4" s="65" t="n">
        <v>0</v>
      </c>
      <c r="J4" s="65" t="n">
        <v>0</v>
      </c>
      <c r="K4" s="65" t="n">
        <v>-20.67928299</v>
      </c>
      <c r="L4" s="65" t="n">
        <v>-3.39070192</v>
      </c>
      <c r="M4" s="65" t="n">
        <v>0</v>
      </c>
      <c r="N4" s="65" t="n">
        <v>4.83968889</v>
      </c>
      <c r="O4" s="65" t="n">
        <v>14.41020609</v>
      </c>
      <c r="P4" s="65" t="n">
        <v>193.167326719121</v>
      </c>
      <c r="Q4" s="65" t="n">
        <v>0</v>
      </c>
      <c r="R4" s="65" t="n">
        <v>9.18914372</v>
      </c>
      <c r="S4" s="65" t="n">
        <v>0</v>
      </c>
      <c r="T4" s="65" t="n">
        <v>-71.86399124</v>
      </c>
      <c r="U4" s="65" t="n">
        <v>-4.58183384</v>
      </c>
      <c r="V4" s="65" t="n">
        <v>34.71050357</v>
      </c>
      <c r="W4" s="65" t="n">
        <v>0</v>
      </c>
      <c r="X4" s="65" t="n">
        <v>0.00036268</v>
      </c>
      <c r="Y4" s="65" t="n">
        <v>2.90218657</v>
      </c>
      <c r="Z4" s="65" t="n">
        <v>0</v>
      </c>
      <c r="AA4" s="65"/>
      <c r="AB4" s="65" t="n">
        <v>0</v>
      </c>
      <c r="AC4" s="65" t="n">
        <v>28.3663036827905</v>
      </c>
      <c r="AD4" s="65" t="n">
        <v>15.3755743</v>
      </c>
      <c r="AE4" s="65" t="n">
        <v>0.10759953</v>
      </c>
      <c r="AF4" s="65" t="n">
        <v>17.91761237</v>
      </c>
      <c r="AG4" s="65" t="n">
        <v>0</v>
      </c>
      <c r="AH4" s="65" t="n">
        <v>0.49717034</v>
      </c>
      <c r="AI4" s="65" t="n">
        <v>57.54738342</v>
      </c>
      <c r="AJ4" s="65" t="n">
        <v>0</v>
      </c>
      <c r="AK4" s="65" t="n">
        <v>8.04514636</v>
      </c>
      <c r="AL4" s="65" t="n">
        <v>2.60830048</v>
      </c>
      <c r="AM4" s="65" t="n">
        <v>9.93989367</v>
      </c>
      <c r="AN4" s="65"/>
      <c r="AO4" s="65" t="n">
        <v>0</v>
      </c>
      <c r="AP4" s="65" t="n">
        <v>0</v>
      </c>
      <c r="AQ4" s="65" t="n">
        <v>0</v>
      </c>
      <c r="AR4" s="65" t="n">
        <v>0</v>
      </c>
      <c r="AS4" s="65" t="n">
        <v>0</v>
      </c>
      <c r="AT4" s="65" t="n">
        <v>0</v>
      </c>
      <c r="AU4" s="65" t="n">
        <v>0.05578252</v>
      </c>
      <c r="AV4" s="65" t="n">
        <v>20.2991913993861</v>
      </c>
      <c r="AW4" s="65" t="n">
        <v>306.151008011591</v>
      </c>
      <c r="AX4" s="65" t="n">
        <v>19.34794848</v>
      </c>
      <c r="AY4" s="65" t="n">
        <v>84.02631548</v>
      </c>
      <c r="AZ4" s="65" t="n">
        <v>-21.63364768</v>
      </c>
      <c r="BA4" s="65" t="n">
        <v>-7.90903142</v>
      </c>
      <c r="BB4" s="65" t="n">
        <v>0.90300202</v>
      </c>
      <c r="BC4" s="65" t="n">
        <v>2.88320175</v>
      </c>
      <c r="BD4" s="65" t="n">
        <v>-14.78902346</v>
      </c>
      <c r="BE4" s="65" t="n">
        <v>0</v>
      </c>
      <c r="BF4" s="65" t="n">
        <v>-223.18355776211</v>
      </c>
      <c r="BG4" s="65" t="n">
        <v>4.83589814</v>
      </c>
      <c r="BH4" s="65" t="n">
        <v>0</v>
      </c>
      <c r="BI4" s="65" t="n">
        <v>108.985530985788</v>
      </c>
      <c r="BJ4" s="65" t="n">
        <v>0</v>
      </c>
      <c r="BK4" s="65" t="n">
        <v>0</v>
      </c>
    </row>
    <row r="5" customFormat="false" ht="12.75" hidden="false" customHeight="false" outlineLevel="0" collapsed="false">
      <c r="A5" s="69"/>
      <c r="B5" s="54" t="s">
        <v>149</v>
      </c>
      <c r="C5" s="65" t="n">
        <v>157.205558468937</v>
      </c>
      <c r="D5" s="65" t="n">
        <v>523.47022882735</v>
      </c>
      <c r="E5" s="65" t="n">
        <v>434.728735364217</v>
      </c>
      <c r="F5" s="65" t="n">
        <v>-251.18286923</v>
      </c>
      <c r="G5" s="65" t="n">
        <v>-390.55920734684</v>
      </c>
      <c r="H5" s="65" t="n">
        <v>473.662446083665</v>
      </c>
      <c r="I5" s="65" t="n">
        <v>4.6205248</v>
      </c>
      <c r="J5" s="65" t="n">
        <v>24.69661701</v>
      </c>
      <c r="K5" s="65" t="n">
        <v>77.22075732</v>
      </c>
      <c r="L5" s="65" t="n">
        <v>-16.71897673</v>
      </c>
      <c r="M5" s="65" t="n">
        <v>0</v>
      </c>
      <c r="N5" s="65" t="n">
        <v>31.36757406</v>
      </c>
      <c r="O5" s="65" t="n">
        <v>-4.82760847</v>
      </c>
      <c r="P5" s="65" t="n">
        <v>967.250918710922</v>
      </c>
      <c r="Q5" s="65" t="n">
        <v>0</v>
      </c>
      <c r="R5" s="65" t="n">
        <v>4.34524422</v>
      </c>
      <c r="S5" s="65" t="n">
        <v>0</v>
      </c>
      <c r="T5" s="65" t="n">
        <v>-1168.16042470079</v>
      </c>
      <c r="U5" s="65" t="n">
        <v>-26.07028128</v>
      </c>
      <c r="V5" s="65" t="n">
        <v>-14.94620178</v>
      </c>
      <c r="W5" s="65" t="n">
        <v>0</v>
      </c>
      <c r="X5" s="65" t="n">
        <v>150.37048595</v>
      </c>
      <c r="Y5" s="65" t="n">
        <v>-59.9841472153719</v>
      </c>
      <c r="Z5" s="65" t="n">
        <v>188.041076574172</v>
      </c>
      <c r="AA5" s="65"/>
      <c r="AB5" s="65" t="n">
        <v>0</v>
      </c>
      <c r="AC5" s="65" t="n">
        <v>18.965739952255</v>
      </c>
      <c r="AD5" s="65" t="n">
        <v>-50.1985300849047</v>
      </c>
      <c r="AE5" s="65" t="n">
        <v>7.87554383</v>
      </c>
      <c r="AF5" s="65" t="n">
        <v>66.58797775</v>
      </c>
      <c r="AG5" s="65" t="n">
        <v>-0.06710759</v>
      </c>
      <c r="AH5" s="65" t="n">
        <v>2.06946401</v>
      </c>
      <c r="AI5" s="65" t="n">
        <v>264.83583277</v>
      </c>
      <c r="AJ5" s="65" t="n">
        <v>0</v>
      </c>
      <c r="AK5" s="65" t="n">
        <v>-37.00952314</v>
      </c>
      <c r="AL5" s="65" t="n">
        <v>11.96092749</v>
      </c>
      <c r="AM5" s="65" t="n">
        <v>47.28370957</v>
      </c>
      <c r="AN5" s="65"/>
      <c r="AO5" s="65" t="n">
        <v>0</v>
      </c>
      <c r="AP5" s="65" t="n">
        <v>0</v>
      </c>
      <c r="AQ5" s="65" t="n">
        <v>0</v>
      </c>
      <c r="AR5" s="65" t="n">
        <v>0</v>
      </c>
      <c r="AS5" s="65" t="n">
        <v>0</v>
      </c>
      <c r="AT5" s="65" t="n">
        <v>0</v>
      </c>
      <c r="AU5" s="65" t="n">
        <v>164.10307452</v>
      </c>
      <c r="AV5" s="65" t="n">
        <v>0</v>
      </c>
      <c r="AW5" s="65" t="n">
        <v>434.728735364217</v>
      </c>
      <c r="AX5" s="65" t="n">
        <v>188.08598516</v>
      </c>
      <c r="AY5" s="65" t="n">
        <v>-276.45295725</v>
      </c>
      <c r="AZ5" s="65" t="n">
        <v>-140.77338919</v>
      </c>
      <c r="BA5" s="65" t="n">
        <v>-39.56533193</v>
      </c>
      <c r="BB5" s="65" t="n">
        <v>17.52282398</v>
      </c>
      <c r="BC5" s="65" t="n">
        <v>67.18060053</v>
      </c>
      <c r="BD5" s="65" t="n">
        <v>-373.88804417</v>
      </c>
      <c r="BE5" s="65" t="n">
        <v>10.0874925467049</v>
      </c>
      <c r="BF5" s="65" t="n">
        <v>-582.985156535445</v>
      </c>
      <c r="BG5" s="65" t="n">
        <v>28.2514933</v>
      </c>
      <c r="BH5" s="65" t="n">
        <v>0</v>
      </c>
      <c r="BI5" s="65" t="n">
        <v>91.6960243819005</v>
      </c>
      <c r="BJ5" s="65" t="n">
        <v>0</v>
      </c>
      <c r="BK5" s="65" t="n">
        <v>369.0983826</v>
      </c>
    </row>
    <row r="6" customFormat="false" ht="12.75" hidden="false" customHeight="false" outlineLevel="0" collapsed="false">
      <c r="A6" s="69"/>
      <c r="B6" s="54" t="s">
        <v>150</v>
      </c>
      <c r="C6" s="65" t="n">
        <v>-544.08004467</v>
      </c>
      <c r="D6" s="65" t="n">
        <v>817.04032627</v>
      </c>
      <c r="E6" s="65" t="n">
        <v>6.70746174280649</v>
      </c>
      <c r="F6" s="65" t="n">
        <v>476.01861727</v>
      </c>
      <c r="G6" s="65" t="n">
        <v>-149.783935073461</v>
      </c>
      <c r="H6" s="65" t="n">
        <v>605.902425539346</v>
      </c>
      <c r="I6" s="65" t="n">
        <v>0</v>
      </c>
      <c r="J6" s="65" t="n">
        <v>0</v>
      </c>
      <c r="K6" s="65" t="n">
        <v>129.09401708</v>
      </c>
      <c r="L6" s="65" t="n">
        <v>75.74704791</v>
      </c>
      <c r="M6" s="65" t="n">
        <v>0</v>
      </c>
      <c r="N6" s="65" t="n">
        <v>24.90283393</v>
      </c>
      <c r="O6" s="65" t="n">
        <v>-1.85810702</v>
      </c>
      <c r="P6" s="65" t="n">
        <v>22.99824899</v>
      </c>
      <c r="Q6" s="65" t="n">
        <v>0</v>
      </c>
      <c r="R6" s="65" t="n">
        <v>0</v>
      </c>
      <c r="S6" s="65" t="n">
        <v>0</v>
      </c>
      <c r="T6" s="65" t="n">
        <v>-695.40420619</v>
      </c>
      <c r="U6" s="65" t="n">
        <v>-15.36634633</v>
      </c>
      <c r="V6" s="65" t="n">
        <v>0</v>
      </c>
      <c r="W6" s="65" t="n">
        <v>0</v>
      </c>
      <c r="X6" s="65" t="n">
        <v>-87.50587799</v>
      </c>
      <c r="Y6" s="65" t="n">
        <v>0</v>
      </c>
      <c r="Z6" s="65" t="n">
        <v>0</v>
      </c>
      <c r="AA6" s="65"/>
      <c r="AB6" s="65" t="n">
        <v>3.31234495</v>
      </c>
      <c r="AC6" s="65" t="n">
        <v>-0.07145618</v>
      </c>
      <c r="AD6" s="65" t="n">
        <v>0</v>
      </c>
      <c r="AE6" s="65" t="n">
        <v>0</v>
      </c>
      <c r="AF6" s="65" t="n">
        <v>302.53940457</v>
      </c>
      <c r="AG6" s="65" t="n">
        <v>-0.38774948</v>
      </c>
      <c r="AH6" s="65" t="n">
        <v>1.24977352</v>
      </c>
      <c r="AI6" s="65" t="n">
        <v>239.0477905</v>
      </c>
      <c r="AJ6" s="65" t="n">
        <v>20.97514248</v>
      </c>
      <c r="AK6" s="65" t="n">
        <v>37.03216883</v>
      </c>
      <c r="AL6" s="65" t="n">
        <v>4.25613723</v>
      </c>
      <c r="AM6" s="65" t="n">
        <v>0</v>
      </c>
      <c r="AN6" s="65"/>
      <c r="AO6" s="65" t="n">
        <v>6.82224066</v>
      </c>
      <c r="AP6" s="65" t="n">
        <v>0</v>
      </c>
      <c r="AQ6" s="65" t="n">
        <v>0</v>
      </c>
      <c r="AR6" s="65" t="n">
        <v>0</v>
      </c>
      <c r="AS6" s="65" t="n">
        <v>0</v>
      </c>
      <c r="AT6" s="65" t="n">
        <v>0</v>
      </c>
      <c r="AU6" s="65" t="n">
        <v>181.70584932</v>
      </c>
      <c r="AV6" s="65" t="n">
        <v>-60.5451821908768</v>
      </c>
      <c r="AW6" s="65" t="n">
        <v>67.2526439336833</v>
      </c>
      <c r="AX6" s="65" t="n">
        <v>509.12534775</v>
      </c>
      <c r="AY6" s="65" t="n">
        <v>-44.9209286</v>
      </c>
      <c r="AZ6" s="65" t="n">
        <v>-2.46809121</v>
      </c>
      <c r="BA6" s="65" t="n">
        <v>-2.46809121</v>
      </c>
      <c r="BB6" s="65" t="n">
        <v>16.75038054</v>
      </c>
      <c r="BC6" s="65" t="n">
        <v>0</v>
      </c>
      <c r="BD6" s="65" t="n">
        <v>-107.82354884</v>
      </c>
      <c r="BE6" s="65" t="n">
        <v>0</v>
      </c>
      <c r="BF6" s="65" t="n">
        <v>-394.20268638</v>
      </c>
      <c r="BG6" s="65" t="n">
        <v>12.40570259</v>
      </c>
      <c r="BH6" s="65" t="n">
        <v>0</v>
      </c>
      <c r="BI6" s="65" t="n">
        <v>339.836597556539</v>
      </c>
      <c r="BJ6" s="65" t="n">
        <v>0</v>
      </c>
      <c r="BK6" s="65" t="n">
        <v>0</v>
      </c>
    </row>
    <row r="7" customFormat="false" ht="12.75" hidden="false" customHeight="false" outlineLevel="0" collapsed="false">
      <c r="A7" s="69"/>
      <c r="B7" s="54" t="s">
        <v>151</v>
      </c>
      <c r="C7" s="65" t="n">
        <v>71.95358667</v>
      </c>
      <c r="D7" s="65" t="n">
        <v>498.25781464</v>
      </c>
      <c r="E7" s="65" t="n">
        <v>-109.035985204621</v>
      </c>
      <c r="F7" s="65" t="n">
        <v>139.05071464</v>
      </c>
      <c r="G7" s="65" t="n">
        <v>-128.6738102</v>
      </c>
      <c r="H7" s="65" t="n">
        <v>471.55232054538</v>
      </c>
      <c r="I7" s="65" t="n">
        <v>0</v>
      </c>
      <c r="J7" s="65" t="n">
        <v>0</v>
      </c>
      <c r="K7" s="65" t="n">
        <v>35.66677791</v>
      </c>
      <c r="L7" s="65" t="n">
        <v>48.22549001</v>
      </c>
      <c r="M7" s="65" t="n">
        <v>0</v>
      </c>
      <c r="N7" s="65" t="n">
        <v>19.3376349</v>
      </c>
      <c r="O7" s="65" t="n">
        <v>0</v>
      </c>
      <c r="P7" s="65" t="n">
        <v>6.98847365</v>
      </c>
      <c r="Q7" s="65" t="n">
        <v>0</v>
      </c>
      <c r="R7" s="65" t="n">
        <v>0</v>
      </c>
      <c r="S7" s="65" t="n">
        <v>0</v>
      </c>
      <c r="T7" s="65" t="n">
        <v>-1E-008</v>
      </c>
      <c r="U7" s="65" t="n">
        <v>-15.41017406</v>
      </c>
      <c r="V7" s="65" t="n">
        <v>0</v>
      </c>
      <c r="W7" s="65" t="n">
        <v>0</v>
      </c>
      <c r="X7" s="65" t="n">
        <v>-56.27982914</v>
      </c>
      <c r="Y7" s="65" t="n">
        <v>0</v>
      </c>
      <c r="Z7" s="65" t="n">
        <v>0</v>
      </c>
      <c r="AA7" s="65"/>
      <c r="AB7" s="65" t="n">
        <v>33.42521341</v>
      </c>
      <c r="AC7" s="65" t="n">
        <v>-0.05695665</v>
      </c>
      <c r="AD7" s="65" t="n">
        <v>0</v>
      </c>
      <c r="AE7" s="65" t="n">
        <v>0</v>
      </c>
      <c r="AF7" s="65" t="n">
        <v>242.55331483</v>
      </c>
      <c r="AG7" s="65" t="n">
        <v>-0.20172712</v>
      </c>
      <c r="AH7" s="65" t="n">
        <v>-0.09447858</v>
      </c>
      <c r="AI7" s="65" t="n">
        <v>0</v>
      </c>
      <c r="AJ7" s="65" t="n">
        <v>100.9728185</v>
      </c>
      <c r="AK7" s="65" t="n">
        <v>21.9481513</v>
      </c>
      <c r="AL7" s="65" t="n">
        <v>0</v>
      </c>
      <c r="AM7" s="65" t="n">
        <v>0</v>
      </c>
      <c r="AN7" s="65"/>
      <c r="AO7" s="65" t="n">
        <v>31.50405254</v>
      </c>
      <c r="AP7" s="65" t="n">
        <v>0</v>
      </c>
      <c r="AQ7" s="65" t="n">
        <v>0</v>
      </c>
      <c r="AR7" s="65" t="n">
        <v>0</v>
      </c>
      <c r="AS7" s="65" t="n">
        <v>0</v>
      </c>
      <c r="AT7" s="65" t="n">
        <v>0</v>
      </c>
      <c r="AU7" s="65" t="n">
        <v>101.63263982</v>
      </c>
      <c r="AV7" s="65" t="n">
        <v>0</v>
      </c>
      <c r="AW7" s="65" t="n">
        <v>-109.035985204621</v>
      </c>
      <c r="AX7" s="65" t="n">
        <v>117.70961754</v>
      </c>
      <c r="AY7" s="65" t="n">
        <v>21.3410971</v>
      </c>
      <c r="AZ7" s="65" t="n">
        <v>0</v>
      </c>
      <c r="BA7" s="65" t="n">
        <v>0</v>
      </c>
      <c r="BB7" s="65" t="n">
        <v>0</v>
      </c>
      <c r="BC7" s="65" t="n">
        <v>0</v>
      </c>
      <c r="BD7" s="65" t="n">
        <v>-5.19198007</v>
      </c>
      <c r="BE7" s="65" t="n">
        <v>0</v>
      </c>
      <c r="BF7" s="65" t="n">
        <v>-164.35404546</v>
      </c>
      <c r="BG7" s="65" t="n">
        <v>0</v>
      </c>
      <c r="BH7" s="65" t="n">
        <v>0</v>
      </c>
      <c r="BI7" s="65" t="n">
        <v>40.87221533</v>
      </c>
      <c r="BJ7" s="65" t="n">
        <v>0</v>
      </c>
      <c r="BK7" s="65" t="n">
        <v>0</v>
      </c>
    </row>
    <row r="8" customFormat="false" ht="12.75" hidden="false" customHeight="false" outlineLevel="0" collapsed="false">
      <c r="A8" s="69"/>
      <c r="B8" s="54" t="s">
        <v>152</v>
      </c>
      <c r="C8" s="65" t="n">
        <v>144.398763805808</v>
      </c>
      <c r="D8" s="65" t="n">
        <v>836.72115508</v>
      </c>
      <c r="E8" s="65" t="n">
        <v>-59.61622048</v>
      </c>
      <c r="F8" s="65" t="n">
        <v>-16.44283908</v>
      </c>
      <c r="G8" s="65" t="n">
        <v>109.31661467</v>
      </c>
      <c r="H8" s="65" t="n">
        <v>1014.37747399581</v>
      </c>
      <c r="I8" s="65" t="n">
        <v>0</v>
      </c>
      <c r="J8" s="65" t="n">
        <v>0</v>
      </c>
      <c r="K8" s="65" t="n">
        <v>0</v>
      </c>
      <c r="L8" s="65" t="n">
        <v>82.13311924</v>
      </c>
      <c r="M8" s="65" t="n">
        <v>0</v>
      </c>
      <c r="N8" s="65" t="n">
        <v>1.55371941</v>
      </c>
      <c r="O8" s="65" t="n">
        <v>0</v>
      </c>
      <c r="P8" s="65" t="n">
        <v>-3.27859749</v>
      </c>
      <c r="Q8" s="65" t="n">
        <v>0</v>
      </c>
      <c r="R8" s="65" t="n">
        <v>0</v>
      </c>
      <c r="S8" s="65" t="n">
        <v>0</v>
      </c>
      <c r="T8" s="65" t="n">
        <v>0</v>
      </c>
      <c r="U8" s="65" t="n">
        <v>-11.72338964</v>
      </c>
      <c r="V8" s="65" t="n">
        <v>0</v>
      </c>
      <c r="W8" s="65" t="n">
        <v>0</v>
      </c>
      <c r="X8" s="65" t="n">
        <v>31.58046867</v>
      </c>
      <c r="Y8" s="65" t="n">
        <v>0</v>
      </c>
      <c r="Z8" s="65" t="n">
        <v>-5.23869736419241</v>
      </c>
      <c r="AA8" s="65"/>
      <c r="AB8" s="65" t="n">
        <v>49.37214098</v>
      </c>
      <c r="AC8" s="65" t="n">
        <v>-0.1074704</v>
      </c>
      <c r="AD8" s="65" t="n">
        <v>0</v>
      </c>
      <c r="AE8" s="65" t="n">
        <v>0</v>
      </c>
      <c r="AF8" s="65" t="n">
        <v>513.79789371</v>
      </c>
      <c r="AG8" s="65" t="n">
        <v>0</v>
      </c>
      <c r="AH8" s="65" t="n">
        <v>0</v>
      </c>
      <c r="AI8" s="65" t="n">
        <v>0</v>
      </c>
      <c r="AJ8" s="65" t="n">
        <v>107.27140715</v>
      </c>
      <c r="AK8" s="65" t="n">
        <v>37.29687091</v>
      </c>
      <c r="AL8" s="65" t="n">
        <v>0</v>
      </c>
      <c r="AM8" s="65" t="n">
        <v>0</v>
      </c>
      <c r="AN8" s="65"/>
      <c r="AO8" s="65" t="n">
        <v>38.10152263</v>
      </c>
      <c r="AP8" s="65" t="n">
        <v>0</v>
      </c>
      <c r="AQ8" s="65" t="n">
        <v>0</v>
      </c>
      <c r="AR8" s="65" t="n">
        <v>0</v>
      </c>
      <c r="AS8" s="65" t="n">
        <v>0</v>
      </c>
      <c r="AT8" s="65" t="n">
        <v>0</v>
      </c>
      <c r="AU8" s="65" t="n">
        <v>140.36093108</v>
      </c>
      <c r="AV8" s="65" t="n">
        <v>0</v>
      </c>
      <c r="AW8" s="65" t="n">
        <v>-59.61622048</v>
      </c>
      <c r="AX8" s="65" t="n">
        <v>22.19615553</v>
      </c>
      <c r="AY8" s="65" t="n">
        <v>-38.63899461</v>
      </c>
      <c r="AZ8" s="65" t="n">
        <v>0</v>
      </c>
      <c r="BA8" s="65" t="n">
        <v>0</v>
      </c>
      <c r="BB8" s="65" t="n">
        <v>0</v>
      </c>
      <c r="BC8" s="65" t="n">
        <v>0</v>
      </c>
      <c r="BD8" s="65" t="n">
        <v>-16.55684165</v>
      </c>
      <c r="BE8" s="65" t="n">
        <v>0</v>
      </c>
      <c r="BF8" s="65" t="n">
        <v>5.14977103</v>
      </c>
      <c r="BG8" s="65" t="n">
        <v>0</v>
      </c>
      <c r="BH8" s="65" t="n">
        <v>0</v>
      </c>
      <c r="BI8" s="65" t="n">
        <v>120.72368529</v>
      </c>
      <c r="BJ8" s="65" t="n">
        <v>0</v>
      </c>
      <c r="BK8" s="65" t="n">
        <v>0</v>
      </c>
    </row>
    <row r="9" customFormat="false" ht="12.75" hidden="false" customHeight="false" outlineLevel="0" collapsed="false">
      <c r="A9" s="69"/>
      <c r="B9" s="54" t="s">
        <v>153</v>
      </c>
      <c r="C9" s="65" t="n">
        <v>183.249136614043</v>
      </c>
      <c r="D9" s="65" t="n">
        <v>618.11434851</v>
      </c>
      <c r="E9" s="65" t="n">
        <v>0</v>
      </c>
      <c r="F9" s="65" t="n">
        <v>-27.02914123</v>
      </c>
      <c r="G9" s="65" t="n">
        <v>251.969567538618</v>
      </c>
      <c r="H9" s="65" t="n">
        <v>1026.30391143266</v>
      </c>
      <c r="I9" s="65" t="n">
        <v>0</v>
      </c>
      <c r="J9" s="65" t="n">
        <v>0</v>
      </c>
      <c r="K9" s="65" t="n">
        <v>0</v>
      </c>
      <c r="L9" s="65" t="n">
        <v>87.86011231</v>
      </c>
      <c r="M9" s="65" t="n">
        <v>0</v>
      </c>
      <c r="N9" s="65" t="n">
        <v>0</v>
      </c>
      <c r="O9" s="65" t="n">
        <v>0</v>
      </c>
      <c r="P9" s="65" t="n">
        <v>-3.12908298</v>
      </c>
      <c r="Q9" s="65" t="n">
        <v>0</v>
      </c>
      <c r="R9" s="65" t="n">
        <v>0</v>
      </c>
      <c r="S9" s="65" t="n">
        <v>0</v>
      </c>
      <c r="T9" s="65" t="n">
        <v>0</v>
      </c>
      <c r="U9" s="65" t="n">
        <v>-10.65785247</v>
      </c>
      <c r="V9" s="65" t="n">
        <v>0</v>
      </c>
      <c r="W9" s="65" t="n">
        <v>0</v>
      </c>
      <c r="X9" s="65" t="n">
        <v>52.10221446</v>
      </c>
      <c r="Y9" s="65" t="n">
        <v>0</v>
      </c>
      <c r="Z9" s="65" t="n">
        <v>-6.225027755957</v>
      </c>
      <c r="AA9" s="65"/>
      <c r="AB9" s="65" t="n">
        <v>63.29877305</v>
      </c>
      <c r="AC9" s="65" t="n">
        <v>0.24227557</v>
      </c>
      <c r="AD9" s="65" t="n">
        <v>0</v>
      </c>
      <c r="AE9" s="65" t="n">
        <v>0</v>
      </c>
      <c r="AF9" s="65" t="n">
        <v>491.09852149</v>
      </c>
      <c r="AG9" s="65" t="n">
        <v>0</v>
      </c>
      <c r="AH9" s="65" t="n">
        <v>0</v>
      </c>
      <c r="AI9" s="65" t="n">
        <v>0</v>
      </c>
      <c r="AJ9" s="65" t="n">
        <v>100.18837106</v>
      </c>
      <c r="AK9" s="65" t="n">
        <v>0</v>
      </c>
      <c r="AL9" s="65" t="n">
        <v>0</v>
      </c>
      <c r="AM9" s="65" t="n">
        <v>0</v>
      </c>
      <c r="AN9" s="65"/>
      <c r="AO9" s="65" t="n">
        <v>26.58518039</v>
      </c>
      <c r="AP9" s="65" t="n">
        <v>0</v>
      </c>
      <c r="AQ9" s="65" t="n">
        <v>0</v>
      </c>
      <c r="AR9" s="65" t="n">
        <v>0</v>
      </c>
      <c r="AS9" s="65" t="n">
        <v>0</v>
      </c>
      <c r="AT9" s="65" t="n">
        <v>0</v>
      </c>
      <c r="AU9" s="65" t="n">
        <v>0</v>
      </c>
      <c r="AV9" s="65" t="n">
        <v>0</v>
      </c>
      <c r="AW9" s="65" t="n">
        <v>0</v>
      </c>
      <c r="AX9" s="65" t="n">
        <v>0</v>
      </c>
      <c r="AY9" s="65" t="n">
        <v>-27.02914123</v>
      </c>
      <c r="AZ9" s="65" t="n">
        <v>0</v>
      </c>
      <c r="BA9" s="65" t="n">
        <v>0</v>
      </c>
      <c r="BB9" s="65" t="n">
        <v>0</v>
      </c>
      <c r="BC9" s="65" t="n">
        <v>0</v>
      </c>
      <c r="BD9" s="65" t="n">
        <v>-21.63114903</v>
      </c>
      <c r="BE9" s="65" t="n">
        <v>0</v>
      </c>
      <c r="BF9" s="65" t="n">
        <v>0</v>
      </c>
      <c r="BG9" s="65" t="n">
        <v>0</v>
      </c>
      <c r="BH9" s="65" t="n">
        <v>0</v>
      </c>
      <c r="BI9" s="65" t="n">
        <v>273.600716568618</v>
      </c>
      <c r="BJ9" s="65" t="n">
        <v>0</v>
      </c>
      <c r="BK9" s="65" t="n">
        <v>0</v>
      </c>
    </row>
    <row r="10" customFormat="false" ht="13.5" hidden="false" customHeight="false" outlineLevel="0" collapsed="false">
      <c r="A10" s="69"/>
      <c r="B10" s="54"/>
      <c r="C10" s="0"/>
      <c r="D10" s="0"/>
      <c r="E10" s="0"/>
      <c r="F10" s="0"/>
      <c r="G10" s="0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</row>
    <row r="11" customFormat="false" ht="13.5" hidden="false" customHeight="false" outlineLevel="0" collapsed="false">
      <c r="B11" s="70"/>
      <c r="C11" s="71"/>
      <c r="D11" s="72"/>
      <c r="E11" s="72" t="s">
        <v>154</v>
      </c>
      <c r="F11" s="72"/>
      <c r="G11" s="73"/>
      <c r="H11" s="74" t="s">
        <v>155</v>
      </c>
      <c r="I11" s="75" t="s">
        <v>156</v>
      </c>
      <c r="J11" s="76" t="s">
        <v>156</v>
      </c>
      <c r="K11" s="76" t="s">
        <v>156</v>
      </c>
      <c r="L11" s="77" t="s">
        <v>156</v>
      </c>
      <c r="M11" s="77" t="s">
        <v>156</v>
      </c>
      <c r="N11" s="77" t="s">
        <v>156</v>
      </c>
      <c r="O11" s="77" t="s">
        <v>156</v>
      </c>
      <c r="P11" s="77" t="s">
        <v>156</v>
      </c>
      <c r="Q11" s="77" t="s">
        <v>156</v>
      </c>
      <c r="R11" s="77" t="s">
        <v>156</v>
      </c>
      <c r="S11" s="77" t="s">
        <v>156</v>
      </c>
      <c r="T11" s="77" t="s">
        <v>156</v>
      </c>
      <c r="U11" s="77" t="s">
        <v>156</v>
      </c>
      <c r="V11" s="77" t="s">
        <v>156</v>
      </c>
      <c r="W11" s="77" t="s">
        <v>156</v>
      </c>
      <c r="X11" s="77" t="s">
        <v>156</v>
      </c>
      <c r="Y11" s="77" t="s">
        <v>156</v>
      </c>
      <c r="Z11" s="77" t="s">
        <v>156</v>
      </c>
      <c r="AA11" s="77" t="s">
        <v>156</v>
      </c>
      <c r="AB11" s="77" t="s">
        <v>156</v>
      </c>
      <c r="AC11" s="77" t="s">
        <v>157</v>
      </c>
      <c r="AD11" s="77" t="s">
        <v>157</v>
      </c>
      <c r="AE11" s="77" t="s">
        <v>157</v>
      </c>
      <c r="AF11" s="77" t="s">
        <v>157</v>
      </c>
      <c r="AG11" s="77" t="s">
        <v>157</v>
      </c>
      <c r="AH11" s="77" t="s">
        <v>157</v>
      </c>
      <c r="AI11" s="77" t="s">
        <v>157</v>
      </c>
      <c r="AJ11" s="77" t="s">
        <v>157</v>
      </c>
      <c r="AK11" s="77" t="s">
        <v>157</v>
      </c>
      <c r="AL11" s="77" t="s">
        <v>157</v>
      </c>
      <c r="AM11" s="77" t="s">
        <v>157</v>
      </c>
      <c r="AN11" s="77" t="s">
        <v>157</v>
      </c>
      <c r="AO11" s="78" t="s">
        <v>157</v>
      </c>
      <c r="AP11" s="78" t="s">
        <v>157</v>
      </c>
      <c r="AQ11" s="78" t="s">
        <v>157</v>
      </c>
      <c r="AR11" s="78" t="s">
        <v>157</v>
      </c>
      <c r="AS11" s="78" t="s">
        <v>157</v>
      </c>
      <c r="AT11" s="78" t="s">
        <v>157</v>
      </c>
      <c r="AU11" s="78" t="s">
        <v>157</v>
      </c>
      <c r="AV11" s="78" t="s">
        <v>27</v>
      </c>
      <c r="AW11" s="78" t="s">
        <v>27</v>
      </c>
      <c r="AX11" s="79" t="s">
        <v>158</v>
      </c>
      <c r="AY11" s="79" t="s">
        <v>158</v>
      </c>
      <c r="AZ11" s="78" t="s">
        <v>158</v>
      </c>
      <c r="BA11" s="78" t="s">
        <v>158</v>
      </c>
      <c r="BB11" s="78" t="s">
        <v>158</v>
      </c>
      <c r="BC11" s="78" t="s">
        <v>159</v>
      </c>
      <c r="BD11" s="78" t="s">
        <v>159</v>
      </c>
      <c r="BE11" s="78" t="s">
        <v>159</v>
      </c>
      <c r="BF11" s="78" t="s">
        <v>159</v>
      </c>
      <c r="BG11" s="78" t="s">
        <v>159</v>
      </c>
      <c r="BH11" s="78" t="s">
        <v>159</v>
      </c>
      <c r="BI11" s="78" t="s">
        <v>159</v>
      </c>
      <c r="BJ11" s="78" t="s">
        <v>159</v>
      </c>
      <c r="BK11" s="80" t="s">
        <v>159</v>
      </c>
    </row>
    <row r="12" customFormat="false" ht="13.5" hidden="false" customHeight="false" outlineLevel="0" collapsed="false">
      <c r="B12" s="81"/>
      <c r="C12" s="82" t="s">
        <v>29</v>
      </c>
      <c r="D12" s="83" t="s">
        <v>28</v>
      </c>
      <c r="E12" s="83" t="s">
        <v>27</v>
      </c>
      <c r="F12" s="83" t="s">
        <v>31</v>
      </c>
      <c r="G12" s="83" t="s">
        <v>30</v>
      </c>
      <c r="H12" s="84" t="s">
        <v>154</v>
      </c>
      <c r="I12" s="85" t="s">
        <v>160</v>
      </c>
      <c r="J12" s="86" t="s">
        <v>161</v>
      </c>
      <c r="K12" s="86" t="s">
        <v>162</v>
      </c>
      <c r="L12" s="87" t="s">
        <v>163</v>
      </c>
      <c r="M12" s="87" t="s">
        <v>164</v>
      </c>
      <c r="N12" s="87" t="s">
        <v>165</v>
      </c>
      <c r="O12" s="87" t="s">
        <v>166</v>
      </c>
      <c r="P12" s="87" t="s">
        <v>17</v>
      </c>
      <c r="Q12" s="87" t="s">
        <v>167</v>
      </c>
      <c r="R12" s="87" t="s">
        <v>168</v>
      </c>
      <c r="S12" s="87" t="s">
        <v>169</v>
      </c>
      <c r="T12" s="87" t="s">
        <v>20</v>
      </c>
      <c r="U12" s="87" t="s">
        <v>170</v>
      </c>
      <c r="V12" s="87" t="s">
        <v>171</v>
      </c>
      <c r="W12" s="87" t="s">
        <v>172</v>
      </c>
      <c r="X12" s="87" t="s">
        <v>21</v>
      </c>
      <c r="Y12" s="87" t="s">
        <v>173</v>
      </c>
      <c r="Z12" s="87" t="s">
        <v>14</v>
      </c>
      <c r="AA12" s="87" t="s">
        <v>174</v>
      </c>
      <c r="AB12" s="87" t="s">
        <v>175</v>
      </c>
      <c r="AC12" s="87" t="s">
        <v>12</v>
      </c>
      <c r="AD12" s="87" t="s">
        <v>22</v>
      </c>
      <c r="AE12" s="87" t="s">
        <v>176</v>
      </c>
      <c r="AF12" s="87" t="s">
        <v>177</v>
      </c>
      <c r="AG12" s="87" t="s">
        <v>178</v>
      </c>
      <c r="AH12" s="87" t="s">
        <v>179</v>
      </c>
      <c r="AI12" s="87" t="s">
        <v>18</v>
      </c>
      <c r="AJ12" s="87" t="s">
        <v>180</v>
      </c>
      <c r="AK12" s="87" t="s">
        <v>181</v>
      </c>
      <c r="AL12" s="87" t="s">
        <v>182</v>
      </c>
      <c r="AM12" s="87" t="s">
        <v>183</v>
      </c>
      <c r="AN12" s="87" t="s">
        <v>184</v>
      </c>
      <c r="AO12" s="78" t="s">
        <v>185</v>
      </c>
      <c r="AP12" s="78" t="s">
        <v>186</v>
      </c>
      <c r="AQ12" s="78" t="s">
        <v>187</v>
      </c>
      <c r="AR12" s="78" t="s">
        <v>188</v>
      </c>
      <c r="AS12" s="78" t="s">
        <v>189</v>
      </c>
      <c r="AT12" s="78" t="s">
        <v>190</v>
      </c>
      <c r="AU12" s="78" t="s">
        <v>191</v>
      </c>
      <c r="AV12" s="78" t="s">
        <v>19</v>
      </c>
      <c r="AW12" s="78" t="s">
        <v>11</v>
      </c>
      <c r="AX12" s="78" t="s">
        <v>192</v>
      </c>
      <c r="AY12" s="78" t="s">
        <v>15</v>
      </c>
      <c r="AZ12" s="78" t="s">
        <v>193</v>
      </c>
      <c r="BA12" s="78" t="s">
        <v>194</v>
      </c>
      <c r="BB12" s="78" t="s">
        <v>195</v>
      </c>
      <c r="BC12" s="78" t="s">
        <v>196</v>
      </c>
      <c r="BD12" s="78" t="s">
        <v>197</v>
      </c>
      <c r="BE12" s="78" t="s">
        <v>23</v>
      </c>
      <c r="BF12" s="78" t="s">
        <v>13</v>
      </c>
      <c r="BG12" s="78" t="s">
        <v>198</v>
      </c>
      <c r="BH12" s="78" t="s">
        <v>199</v>
      </c>
      <c r="BI12" s="78" t="s">
        <v>16</v>
      </c>
      <c r="BJ12" s="78" t="s">
        <v>200</v>
      </c>
      <c r="BK12" s="80" t="s">
        <v>201</v>
      </c>
    </row>
    <row r="13" customFormat="false" ht="12.75" hidden="false" customHeight="false" outlineLevel="0" collapsed="false">
      <c r="B13" s="88" t="n">
        <v>36739</v>
      </c>
      <c r="C13" s="89" t="n">
        <v>0</v>
      </c>
      <c r="D13" s="89" t="n">
        <v>0</v>
      </c>
      <c r="E13" s="89" t="n">
        <v>0</v>
      </c>
      <c r="F13" s="89" t="n">
        <v>0</v>
      </c>
      <c r="G13" s="89" t="n">
        <v>0</v>
      </c>
      <c r="H13" s="90" t="n">
        <v>0</v>
      </c>
      <c r="I13" s="89" t="n">
        <v>0</v>
      </c>
      <c r="J13" s="89" t="n">
        <v>0</v>
      </c>
      <c r="K13" s="89" t="n">
        <v>0</v>
      </c>
      <c r="L13" s="89" t="n">
        <v>0</v>
      </c>
      <c r="M13" s="89" t="n">
        <v>0</v>
      </c>
      <c r="N13" s="89" t="n">
        <v>0</v>
      </c>
      <c r="O13" s="89" t="n">
        <v>0</v>
      </c>
      <c r="P13" s="89" t="n">
        <v>0</v>
      </c>
      <c r="Q13" s="89" t="n">
        <v>0</v>
      </c>
      <c r="R13" s="89" t="n">
        <v>0</v>
      </c>
      <c r="S13" s="89" t="n">
        <v>0</v>
      </c>
      <c r="T13" s="89" t="n">
        <v>0</v>
      </c>
      <c r="U13" s="89" t="n">
        <v>0</v>
      </c>
      <c r="V13" s="89" t="n">
        <v>0</v>
      </c>
      <c r="W13" s="89" t="n">
        <v>0</v>
      </c>
      <c r="X13" s="89" t="n">
        <v>0</v>
      </c>
      <c r="Y13" s="89" t="n">
        <v>0</v>
      </c>
      <c r="Z13" s="89" t="n">
        <v>0</v>
      </c>
      <c r="AA13" s="89" t="n">
        <v>0</v>
      </c>
      <c r="AB13" s="89" t="n">
        <v>0</v>
      </c>
      <c r="AC13" s="89" t="n">
        <v>0</v>
      </c>
      <c r="AD13" s="89" t="n">
        <v>0</v>
      </c>
      <c r="AE13" s="89" t="n">
        <v>0</v>
      </c>
      <c r="AF13" s="89" t="n">
        <v>0</v>
      </c>
      <c r="AG13" s="89" t="n">
        <v>0</v>
      </c>
      <c r="AH13" s="89" t="n">
        <v>0</v>
      </c>
      <c r="AI13" s="89" t="n">
        <v>0</v>
      </c>
      <c r="AJ13" s="89" t="n">
        <v>0</v>
      </c>
      <c r="AK13" s="89" t="n">
        <v>0</v>
      </c>
      <c r="AL13" s="89" t="n">
        <v>0</v>
      </c>
      <c r="AM13" s="89" t="n">
        <v>0</v>
      </c>
      <c r="AN13" s="89" t="n">
        <v>0</v>
      </c>
      <c r="AO13" s="89" t="n">
        <v>0</v>
      </c>
      <c r="AP13" s="89" t="n">
        <v>0</v>
      </c>
      <c r="AQ13" s="89" t="n">
        <v>0</v>
      </c>
      <c r="AR13" s="89" t="n">
        <v>0</v>
      </c>
      <c r="AS13" s="89" t="n">
        <v>0</v>
      </c>
      <c r="AT13" s="89" t="n">
        <v>0</v>
      </c>
      <c r="AU13" s="89" t="n">
        <v>0</v>
      </c>
      <c r="AV13" s="89" t="n">
        <v>0</v>
      </c>
      <c r="AW13" s="89" t="n">
        <v>0</v>
      </c>
      <c r="AX13" s="89" t="n">
        <v>0</v>
      </c>
      <c r="AY13" s="89" t="n">
        <v>0</v>
      </c>
      <c r="AZ13" s="89" t="n">
        <v>0</v>
      </c>
      <c r="BA13" s="89" t="n">
        <v>0</v>
      </c>
      <c r="BB13" s="89" t="n">
        <v>0</v>
      </c>
      <c r="BC13" s="89" t="n">
        <v>0</v>
      </c>
      <c r="BD13" s="89" t="n">
        <v>0</v>
      </c>
      <c r="BE13" s="89" t="n">
        <v>0</v>
      </c>
      <c r="BF13" s="89" t="n">
        <v>0</v>
      </c>
      <c r="BG13" s="89" t="n">
        <v>0</v>
      </c>
      <c r="BH13" s="89" t="n">
        <v>0</v>
      </c>
      <c r="BI13" s="89" t="n">
        <v>0</v>
      </c>
      <c r="BJ13" s="89" t="n">
        <v>0</v>
      </c>
      <c r="BK13" s="89" t="n">
        <v>0</v>
      </c>
    </row>
    <row r="14" customFormat="false" ht="12.75" hidden="false" customHeight="false" outlineLevel="0" collapsed="false">
      <c r="B14" s="91" t="n">
        <v>36770</v>
      </c>
      <c r="C14" s="89" t="n">
        <v>0</v>
      </c>
      <c r="D14" s="89" t="n">
        <v>0</v>
      </c>
      <c r="E14" s="89" t="n">
        <v>0</v>
      </c>
      <c r="F14" s="89" t="n">
        <v>0</v>
      </c>
      <c r="G14" s="89" t="n">
        <v>0</v>
      </c>
      <c r="H14" s="92" t="n">
        <v>0</v>
      </c>
      <c r="I14" s="89" t="n">
        <v>0</v>
      </c>
      <c r="J14" s="89" t="n">
        <v>0</v>
      </c>
      <c r="K14" s="89" t="n">
        <v>0</v>
      </c>
      <c r="L14" s="89" t="n">
        <v>0</v>
      </c>
      <c r="M14" s="89" t="n">
        <v>0</v>
      </c>
      <c r="N14" s="89" t="n">
        <v>0</v>
      </c>
      <c r="O14" s="89" t="n">
        <v>0</v>
      </c>
      <c r="P14" s="89" t="n">
        <v>0</v>
      </c>
      <c r="Q14" s="89" t="n">
        <v>0</v>
      </c>
      <c r="R14" s="89" t="n">
        <v>0</v>
      </c>
      <c r="S14" s="89" t="n">
        <v>0</v>
      </c>
      <c r="T14" s="89" t="n">
        <v>0</v>
      </c>
      <c r="U14" s="89" t="n">
        <v>0</v>
      </c>
      <c r="V14" s="89" t="n">
        <v>0</v>
      </c>
      <c r="W14" s="89" t="n">
        <v>0</v>
      </c>
      <c r="X14" s="89" t="n">
        <v>0</v>
      </c>
      <c r="Y14" s="89" t="n">
        <v>0</v>
      </c>
      <c r="Z14" s="89" t="n">
        <v>0</v>
      </c>
      <c r="AA14" s="89" t="n">
        <v>0</v>
      </c>
      <c r="AB14" s="89" t="n">
        <v>0</v>
      </c>
      <c r="AC14" s="89" t="n">
        <v>0</v>
      </c>
      <c r="AD14" s="89" t="n">
        <v>0</v>
      </c>
      <c r="AE14" s="89" t="n">
        <v>0</v>
      </c>
      <c r="AF14" s="89" t="n">
        <v>0</v>
      </c>
      <c r="AG14" s="89" t="n">
        <v>0</v>
      </c>
      <c r="AH14" s="89" t="n">
        <v>0</v>
      </c>
      <c r="AI14" s="89" t="n">
        <v>0</v>
      </c>
      <c r="AJ14" s="89" t="n">
        <v>0</v>
      </c>
      <c r="AK14" s="89" t="n">
        <v>0</v>
      </c>
      <c r="AL14" s="89" t="n">
        <v>0</v>
      </c>
      <c r="AM14" s="89" t="n">
        <v>0</v>
      </c>
      <c r="AN14" s="89" t="n">
        <v>0</v>
      </c>
      <c r="AO14" s="89" t="n">
        <v>0</v>
      </c>
      <c r="AP14" s="89" t="n">
        <v>0</v>
      </c>
      <c r="AQ14" s="89" t="n">
        <v>0</v>
      </c>
      <c r="AR14" s="89" t="n">
        <v>0</v>
      </c>
      <c r="AS14" s="89" t="n">
        <v>0</v>
      </c>
      <c r="AT14" s="89" t="n">
        <v>0</v>
      </c>
      <c r="AU14" s="89" t="n">
        <v>0</v>
      </c>
      <c r="AV14" s="89" t="n">
        <v>0</v>
      </c>
      <c r="AW14" s="89" t="n">
        <v>0</v>
      </c>
      <c r="AX14" s="89" t="n">
        <v>0</v>
      </c>
      <c r="AY14" s="89" t="n">
        <v>0</v>
      </c>
      <c r="AZ14" s="89" t="n">
        <v>0</v>
      </c>
      <c r="BA14" s="89" t="n">
        <v>0</v>
      </c>
      <c r="BB14" s="89" t="n">
        <v>0</v>
      </c>
      <c r="BC14" s="89" t="n">
        <v>0</v>
      </c>
      <c r="BD14" s="89" t="n">
        <v>0</v>
      </c>
      <c r="BE14" s="89" t="n">
        <v>0</v>
      </c>
      <c r="BF14" s="89" t="n">
        <v>0</v>
      </c>
      <c r="BG14" s="89" t="n">
        <v>0</v>
      </c>
      <c r="BH14" s="89" t="n">
        <v>0</v>
      </c>
      <c r="BI14" s="89" t="n">
        <v>0</v>
      </c>
      <c r="BJ14" s="89" t="n">
        <v>0</v>
      </c>
      <c r="BK14" s="89" t="n">
        <v>0</v>
      </c>
    </row>
    <row r="15" customFormat="false" ht="12.75" hidden="false" customHeight="false" outlineLevel="0" collapsed="false">
      <c r="B15" s="91" t="n">
        <v>36800</v>
      </c>
      <c r="C15" s="89" t="n">
        <v>158.703608249121</v>
      </c>
      <c r="D15" s="89" t="n">
        <v>146.597514412791</v>
      </c>
      <c r="E15" s="89" t="n">
        <v>326.450199410977</v>
      </c>
      <c r="F15" s="89" t="n">
        <v>74.73458688</v>
      </c>
      <c r="G15" s="89" t="n">
        <v>-121.267950346322</v>
      </c>
      <c r="H15" s="92" t="n">
        <v>585.217958606567</v>
      </c>
      <c r="I15" s="89" t="n">
        <v>0</v>
      </c>
      <c r="J15" s="89" t="n">
        <v>0</v>
      </c>
      <c r="K15" s="89" t="n">
        <v>-20.67928299</v>
      </c>
      <c r="L15" s="89" t="n">
        <v>-3.39070192</v>
      </c>
      <c r="M15" s="89" t="n">
        <v>0</v>
      </c>
      <c r="N15" s="89" t="n">
        <v>4.83968889</v>
      </c>
      <c r="O15" s="89" t="n">
        <v>14.41020609</v>
      </c>
      <c r="P15" s="89" t="n">
        <v>193.167326719121</v>
      </c>
      <c r="Q15" s="89" t="n">
        <v>0</v>
      </c>
      <c r="R15" s="89" t="n">
        <v>9.18914372</v>
      </c>
      <c r="S15" s="89" t="n">
        <v>0</v>
      </c>
      <c r="T15" s="89" t="n">
        <v>-71.86399124</v>
      </c>
      <c r="U15" s="89" t="n">
        <v>-4.58183384</v>
      </c>
      <c r="V15" s="89" t="n">
        <v>34.71050357</v>
      </c>
      <c r="W15" s="89" t="n">
        <v>0</v>
      </c>
      <c r="X15" s="89" t="n">
        <v>0.00036268</v>
      </c>
      <c r="Y15" s="89" t="n">
        <v>2.90218657</v>
      </c>
      <c r="Z15" s="89" t="n">
        <v>0</v>
      </c>
      <c r="AA15" s="89" t="n">
        <v>0</v>
      </c>
      <c r="AB15" s="89" t="n">
        <v>0</v>
      </c>
      <c r="AC15" s="89" t="n">
        <v>28.3663036827905</v>
      </c>
      <c r="AD15" s="89" t="n">
        <v>15.3755743</v>
      </c>
      <c r="AE15" s="89" t="n">
        <v>0.10759953</v>
      </c>
      <c r="AF15" s="89" t="n">
        <v>17.91761237</v>
      </c>
      <c r="AG15" s="89" t="n">
        <v>0</v>
      </c>
      <c r="AH15" s="89" t="n">
        <v>0.49717034</v>
      </c>
      <c r="AI15" s="89" t="n">
        <v>57.54738342</v>
      </c>
      <c r="AJ15" s="89" t="n">
        <v>0</v>
      </c>
      <c r="AK15" s="89" t="n">
        <v>8.04514636</v>
      </c>
      <c r="AL15" s="89" t="n">
        <v>2.60830048</v>
      </c>
      <c r="AM15" s="89" t="n">
        <v>9.93989367</v>
      </c>
      <c r="AN15" s="89" t="n">
        <v>6.13674774</v>
      </c>
      <c r="AO15" s="89" t="n">
        <v>0</v>
      </c>
      <c r="AP15" s="89" t="n">
        <v>0</v>
      </c>
      <c r="AQ15" s="89" t="n">
        <v>0</v>
      </c>
      <c r="AR15" s="89" t="n">
        <v>0</v>
      </c>
      <c r="AS15" s="89" t="n">
        <v>0</v>
      </c>
      <c r="AT15" s="89" t="n">
        <v>0</v>
      </c>
      <c r="AU15" s="89" t="n">
        <v>0.05578252</v>
      </c>
      <c r="AV15" s="89" t="n">
        <v>20.2991913993861</v>
      </c>
      <c r="AW15" s="89" t="n">
        <v>306.151008011591</v>
      </c>
      <c r="AX15" s="89" t="n">
        <v>19.34794848</v>
      </c>
      <c r="AY15" s="89" t="n">
        <v>84.02631548</v>
      </c>
      <c r="AZ15" s="89" t="n">
        <v>-21.63364768</v>
      </c>
      <c r="BA15" s="89" t="n">
        <v>-7.90903142</v>
      </c>
      <c r="BB15" s="89" t="n">
        <v>0.90300202</v>
      </c>
      <c r="BC15" s="89" t="n">
        <v>2.88320175</v>
      </c>
      <c r="BD15" s="89" t="n">
        <v>-14.78902346</v>
      </c>
      <c r="BE15" s="89" t="n">
        <v>0</v>
      </c>
      <c r="BF15" s="89" t="n">
        <v>-223.18355776211</v>
      </c>
      <c r="BG15" s="89" t="n">
        <v>4.83589814</v>
      </c>
      <c r="BH15" s="89" t="n">
        <v>0</v>
      </c>
      <c r="BI15" s="89" t="n">
        <v>108.985530985788</v>
      </c>
      <c r="BJ15" s="89" t="n">
        <v>0</v>
      </c>
      <c r="BK15" s="89" t="n">
        <v>0</v>
      </c>
    </row>
    <row r="16" customFormat="false" ht="12.75" hidden="false" customHeight="false" outlineLevel="0" collapsed="false">
      <c r="B16" s="91" t="n">
        <v>36831</v>
      </c>
      <c r="C16" s="89" t="n">
        <v>156.568462959634</v>
      </c>
      <c r="D16" s="89" t="n">
        <v>97.8213577211776</v>
      </c>
      <c r="E16" s="89" t="n">
        <v>104.880884366662</v>
      </c>
      <c r="F16" s="89" t="n">
        <v>-98.28652216</v>
      </c>
      <c r="G16" s="89" t="n">
        <v>-181.422701309504</v>
      </c>
      <c r="H16" s="92" t="n">
        <v>79.5614815779692</v>
      </c>
      <c r="I16" s="89" t="n">
        <v>0</v>
      </c>
      <c r="J16" s="89" t="n">
        <v>26.44855061</v>
      </c>
      <c r="K16" s="89" t="n">
        <v>3.58164711</v>
      </c>
      <c r="L16" s="89" t="n">
        <v>-3.26289398</v>
      </c>
      <c r="M16" s="89" t="n">
        <v>0</v>
      </c>
      <c r="N16" s="89" t="n">
        <v>6.57007614</v>
      </c>
      <c r="O16" s="89" t="n">
        <v>-0.98914835</v>
      </c>
      <c r="P16" s="89" t="n">
        <v>235.238874140281</v>
      </c>
      <c r="Q16" s="89" t="n">
        <v>0</v>
      </c>
      <c r="R16" s="89" t="n">
        <v>2.03016918</v>
      </c>
      <c r="S16" s="89" t="n">
        <v>0</v>
      </c>
      <c r="T16" s="89" t="n">
        <v>-203.688732672637</v>
      </c>
      <c r="U16" s="89" t="n">
        <v>-4.03729563</v>
      </c>
      <c r="V16" s="89" t="n">
        <v>-2.13786131</v>
      </c>
      <c r="W16" s="89" t="n">
        <v>0</v>
      </c>
      <c r="X16" s="89" t="n">
        <v>29.70399771</v>
      </c>
      <c r="Y16" s="89" t="n">
        <v>-4.9246564600814</v>
      </c>
      <c r="Z16" s="89" t="n">
        <v>72.0357364720719</v>
      </c>
      <c r="AA16" s="89" t="n">
        <v>0</v>
      </c>
      <c r="AB16" s="89" t="n">
        <v>0</v>
      </c>
      <c r="AC16" s="89" t="n">
        <v>-9.77575385755123</v>
      </c>
      <c r="AD16" s="89" t="n">
        <v>-3.76541592127119</v>
      </c>
      <c r="AE16" s="89" t="n">
        <v>0.35913666</v>
      </c>
      <c r="AF16" s="89" t="n">
        <v>18.20198744</v>
      </c>
      <c r="AG16" s="89" t="n">
        <v>-6.966E-005</v>
      </c>
      <c r="AH16" s="89" t="n">
        <v>0.49377626</v>
      </c>
      <c r="AI16" s="89" t="n">
        <v>51.44685247</v>
      </c>
      <c r="AJ16" s="89" t="n">
        <v>0</v>
      </c>
      <c r="AK16" s="89" t="n">
        <v>-16.21579054</v>
      </c>
      <c r="AL16" s="89" t="n">
        <v>2.41753419</v>
      </c>
      <c r="AM16" s="89" t="n">
        <v>9.78009637</v>
      </c>
      <c r="AN16" s="89" t="n">
        <v>5.7316598</v>
      </c>
      <c r="AO16" s="89" t="n">
        <v>0</v>
      </c>
      <c r="AP16" s="89" t="n">
        <v>0</v>
      </c>
      <c r="AQ16" s="89" t="n">
        <v>0</v>
      </c>
      <c r="AR16" s="89" t="n">
        <v>0</v>
      </c>
      <c r="AS16" s="89" t="n">
        <v>0</v>
      </c>
      <c r="AT16" s="89" t="n">
        <v>0</v>
      </c>
      <c r="AU16" s="89" t="n">
        <v>39.14734451</v>
      </c>
      <c r="AV16" s="89" t="n">
        <v>0</v>
      </c>
      <c r="AW16" s="89" t="n">
        <v>104.880884366662</v>
      </c>
      <c r="AX16" s="89" t="n">
        <v>3.65818402</v>
      </c>
      <c r="AY16" s="89" t="n">
        <v>-67.89659132</v>
      </c>
      <c r="AZ16" s="89" t="n">
        <v>-28.6248348</v>
      </c>
      <c r="BA16" s="89" t="n">
        <v>-8.89388248</v>
      </c>
      <c r="BB16" s="89" t="n">
        <v>3.47060242</v>
      </c>
      <c r="BC16" s="89" t="n">
        <v>9.09544528</v>
      </c>
      <c r="BD16" s="89" t="n">
        <v>-100.45948501</v>
      </c>
      <c r="BE16" s="89" t="n">
        <v>-88.3183830588802</v>
      </c>
      <c r="BF16" s="89" t="n">
        <v>-89.5520553516852</v>
      </c>
      <c r="BG16" s="89" t="n">
        <v>5.87320047</v>
      </c>
      <c r="BH16" s="89" t="n">
        <v>1E-008</v>
      </c>
      <c r="BI16" s="89" t="n">
        <v>7.78557114106121</v>
      </c>
      <c r="BJ16" s="89" t="n">
        <v>0</v>
      </c>
      <c r="BK16" s="89" t="n">
        <v>74.15300521</v>
      </c>
    </row>
    <row r="17" customFormat="false" ht="12.75" hidden="false" customHeight="false" outlineLevel="0" collapsed="false">
      <c r="B17" s="91" t="n">
        <v>36861</v>
      </c>
      <c r="C17" s="89" t="n">
        <v>71.6510654896256</v>
      </c>
      <c r="D17" s="89" t="n">
        <v>87.6258565346724</v>
      </c>
      <c r="E17" s="89" t="n">
        <v>101.289369471892</v>
      </c>
      <c r="F17" s="89" t="n">
        <v>-101.33088452</v>
      </c>
      <c r="G17" s="89" t="n">
        <v>-18.6270667254852</v>
      </c>
      <c r="H17" s="92" t="n">
        <v>140.608340250705</v>
      </c>
      <c r="I17" s="89" t="n">
        <v>0</v>
      </c>
      <c r="J17" s="89" t="n">
        <v>-0.29770391</v>
      </c>
      <c r="K17" s="89" t="n">
        <v>3.60649622</v>
      </c>
      <c r="L17" s="89" t="n">
        <v>-3.36076842</v>
      </c>
      <c r="M17" s="89" t="n">
        <v>0</v>
      </c>
      <c r="N17" s="89" t="n">
        <v>6.42161512</v>
      </c>
      <c r="O17" s="89" t="n">
        <v>-0.98067502</v>
      </c>
      <c r="P17" s="89" t="n">
        <v>204.574405510579</v>
      </c>
      <c r="Q17" s="89" t="n">
        <v>0</v>
      </c>
      <c r="R17" s="89" t="n">
        <v>2.31507504</v>
      </c>
      <c r="S17" s="89" t="n">
        <v>0</v>
      </c>
      <c r="T17" s="89" t="n">
        <v>-205.825265399103</v>
      </c>
      <c r="U17" s="89" t="n">
        <v>-7.49623731</v>
      </c>
      <c r="V17" s="89" t="n">
        <v>-3.48149388</v>
      </c>
      <c r="W17" s="89" t="n">
        <v>0</v>
      </c>
      <c r="X17" s="89" t="n">
        <v>30.66666303</v>
      </c>
      <c r="Y17" s="89" t="n">
        <v>-10.0615247782784</v>
      </c>
      <c r="Z17" s="89" t="n">
        <v>55.5704792864276</v>
      </c>
      <c r="AA17" s="89" t="n">
        <v>0</v>
      </c>
      <c r="AB17" s="89" t="n">
        <v>0</v>
      </c>
      <c r="AC17" s="89" t="n">
        <v>-10.5631555029799</v>
      </c>
      <c r="AD17" s="89" t="n">
        <v>-9.8426440423477</v>
      </c>
      <c r="AE17" s="89" t="n">
        <v>2.01463426</v>
      </c>
      <c r="AF17" s="89" t="n">
        <v>7.29211061</v>
      </c>
      <c r="AG17" s="89" t="n">
        <v>-0.00172567</v>
      </c>
      <c r="AH17" s="89" t="n">
        <v>0.48072399</v>
      </c>
      <c r="AI17" s="89" t="n">
        <v>54.49028648</v>
      </c>
      <c r="AJ17" s="89" t="n">
        <v>0</v>
      </c>
      <c r="AK17" s="89" t="n">
        <v>-9.58628823</v>
      </c>
      <c r="AL17" s="89" t="n">
        <v>2.50651234</v>
      </c>
      <c r="AM17" s="89" t="n">
        <v>9.60496934</v>
      </c>
      <c r="AN17" s="89" t="n">
        <v>5.73420541</v>
      </c>
      <c r="AO17" s="89" t="n">
        <v>0</v>
      </c>
      <c r="AP17" s="89" t="n">
        <v>0</v>
      </c>
      <c r="AQ17" s="89" t="n">
        <v>0</v>
      </c>
      <c r="AR17" s="89" t="n">
        <v>0</v>
      </c>
      <c r="AS17" s="89" t="n">
        <v>0</v>
      </c>
      <c r="AT17" s="89" t="n">
        <v>0</v>
      </c>
      <c r="AU17" s="89" t="n">
        <v>35.49622755</v>
      </c>
      <c r="AV17" s="89" t="n">
        <v>0</v>
      </c>
      <c r="AW17" s="89" t="n">
        <v>101.289369471892</v>
      </c>
      <c r="AX17" s="89" t="n">
        <v>3.60361304</v>
      </c>
      <c r="AY17" s="89" t="n">
        <v>-65.21613613</v>
      </c>
      <c r="AZ17" s="89" t="n">
        <v>-33.76175865</v>
      </c>
      <c r="BA17" s="89" t="n">
        <v>-9.48704304</v>
      </c>
      <c r="BB17" s="89" t="n">
        <v>3.53044026</v>
      </c>
      <c r="BC17" s="89" t="n">
        <v>10.85296349</v>
      </c>
      <c r="BD17" s="89" t="n">
        <v>-69.94842049</v>
      </c>
      <c r="BE17" s="89" t="n">
        <v>54.8131502883456</v>
      </c>
      <c r="BF17" s="89" t="n">
        <v>-108.008328769927</v>
      </c>
      <c r="BG17" s="89" t="n">
        <v>6.14440592</v>
      </c>
      <c r="BH17" s="89" t="n">
        <v>0</v>
      </c>
      <c r="BI17" s="89" t="n">
        <v>11.3181846360965</v>
      </c>
      <c r="BJ17" s="89" t="n">
        <v>0</v>
      </c>
      <c r="BK17" s="89" t="n">
        <v>76.2009782</v>
      </c>
    </row>
    <row r="18" customFormat="false" ht="12.75" hidden="false" customHeight="false" outlineLevel="0" collapsed="false">
      <c r="B18" s="91" t="n">
        <v>36892</v>
      </c>
      <c r="C18" s="89" t="n">
        <v>-90.9690451335181</v>
      </c>
      <c r="D18" s="89" t="n">
        <v>144.027536858943</v>
      </c>
      <c r="E18" s="89" t="n">
        <v>71.5346270947483</v>
      </c>
      <c r="F18" s="89" t="n">
        <v>-28.56657026</v>
      </c>
      <c r="G18" s="89" t="n">
        <v>-49.7387788684125</v>
      </c>
      <c r="H18" s="92" t="n">
        <v>46.2877696917602</v>
      </c>
      <c r="I18" s="89" t="n">
        <v>4.6205248</v>
      </c>
      <c r="J18" s="89" t="n">
        <v>-0.5585599</v>
      </c>
      <c r="K18" s="89" t="n">
        <v>24.64306545</v>
      </c>
      <c r="L18" s="89" t="n">
        <v>-3.38330219</v>
      </c>
      <c r="M18" s="89" t="n">
        <v>0</v>
      </c>
      <c r="N18" s="89" t="n">
        <v>6.29326976</v>
      </c>
      <c r="O18" s="89" t="n">
        <v>-0.96931098</v>
      </c>
      <c r="P18" s="89" t="n">
        <v>190.580242647874</v>
      </c>
      <c r="Q18" s="89" t="n">
        <v>0</v>
      </c>
      <c r="R18" s="89" t="n">
        <v>0</v>
      </c>
      <c r="S18" s="89" t="n">
        <v>0</v>
      </c>
      <c r="T18" s="89" t="n">
        <v>-357.62239319934</v>
      </c>
      <c r="U18" s="89" t="n">
        <v>-6.47304708</v>
      </c>
      <c r="V18" s="89" t="n">
        <v>-3.70598064</v>
      </c>
      <c r="W18" s="89" t="n">
        <v>0</v>
      </c>
      <c r="X18" s="89" t="n">
        <v>30.75762985</v>
      </c>
      <c r="Y18" s="89" t="n">
        <v>-13.867182855547</v>
      </c>
      <c r="Z18" s="89" t="n">
        <v>38.715999203495</v>
      </c>
      <c r="AA18" s="89" t="n">
        <v>0</v>
      </c>
      <c r="AB18" s="89" t="n">
        <v>0</v>
      </c>
      <c r="AC18" s="89" t="n">
        <v>49.6909656387452</v>
      </c>
      <c r="AD18" s="89" t="n">
        <v>-14.2289828998027</v>
      </c>
      <c r="AE18" s="89" t="n">
        <v>2.7884166</v>
      </c>
      <c r="AF18" s="89" t="n">
        <v>5.58828048</v>
      </c>
      <c r="AG18" s="89" t="n">
        <v>-0.00797824</v>
      </c>
      <c r="AH18" s="89" t="n">
        <v>0.44335274</v>
      </c>
      <c r="AI18" s="89" t="n">
        <v>55.93813055</v>
      </c>
      <c r="AJ18" s="89" t="n">
        <v>0</v>
      </c>
      <c r="AK18" s="89" t="n">
        <v>-5.73780756</v>
      </c>
      <c r="AL18" s="89" t="n">
        <v>2.49258293</v>
      </c>
      <c r="AM18" s="89" t="n">
        <v>9.46328658</v>
      </c>
      <c r="AN18" s="89" t="n">
        <v>5.5747101</v>
      </c>
      <c r="AO18" s="89" t="n">
        <v>0</v>
      </c>
      <c r="AP18" s="89" t="n">
        <v>0</v>
      </c>
      <c r="AQ18" s="89" t="n">
        <v>0</v>
      </c>
      <c r="AR18" s="89" t="n">
        <v>0</v>
      </c>
      <c r="AS18" s="89" t="n">
        <v>0</v>
      </c>
      <c r="AT18" s="89" t="n">
        <v>0</v>
      </c>
      <c r="AU18" s="89" t="n">
        <v>32.02257994</v>
      </c>
      <c r="AV18" s="89" t="n">
        <v>0</v>
      </c>
      <c r="AW18" s="89" t="n">
        <v>71.5346270947483</v>
      </c>
      <c r="AX18" s="89" t="n">
        <v>62.77121452</v>
      </c>
      <c r="AY18" s="89" t="n">
        <v>-47.57878728</v>
      </c>
      <c r="AZ18" s="89" t="n">
        <v>-37.4216189</v>
      </c>
      <c r="BA18" s="89" t="n">
        <v>-9.87942146</v>
      </c>
      <c r="BB18" s="89" t="n">
        <v>3.54204286</v>
      </c>
      <c r="BC18" s="89" t="n">
        <v>11.03805075</v>
      </c>
      <c r="BD18" s="89" t="n">
        <v>-69.15860545</v>
      </c>
      <c r="BE18" s="89" t="n">
        <v>47.0159103495632</v>
      </c>
      <c r="BF18" s="89" t="n">
        <v>-162.431804197322</v>
      </c>
      <c r="BG18" s="89" t="n">
        <v>5.95685198</v>
      </c>
      <c r="BH18" s="89" t="n">
        <v>0</v>
      </c>
      <c r="BI18" s="89" t="n">
        <v>42.072581599346</v>
      </c>
      <c r="BJ18" s="89" t="n">
        <v>0</v>
      </c>
      <c r="BK18" s="89" t="n">
        <v>75.7682361</v>
      </c>
    </row>
    <row r="19" customFormat="false" ht="12.75" hidden="false" customHeight="false" outlineLevel="0" collapsed="false">
      <c r="B19" s="91" t="n">
        <v>36923</v>
      </c>
      <c r="C19" s="89" t="n">
        <v>-5.54295984246584</v>
      </c>
      <c r="D19" s="89" t="n">
        <v>99.5344879262457</v>
      </c>
      <c r="E19" s="89" t="n">
        <v>25.8761148085582</v>
      </c>
      <c r="F19" s="89" t="n">
        <v>-39.17299381</v>
      </c>
      <c r="G19" s="89" t="n">
        <v>-71.8293046750031</v>
      </c>
      <c r="H19" s="92" t="n">
        <v>8.86534440733493</v>
      </c>
      <c r="I19" s="89" t="n">
        <v>0</v>
      </c>
      <c r="J19" s="89" t="n">
        <v>-0.89566979</v>
      </c>
      <c r="K19" s="89" t="n">
        <v>23.11100654</v>
      </c>
      <c r="L19" s="89" t="n">
        <v>-3.16428293</v>
      </c>
      <c r="M19" s="89" t="n">
        <v>0</v>
      </c>
      <c r="N19" s="89" t="n">
        <v>6.12014369</v>
      </c>
      <c r="O19" s="89" t="n">
        <v>-0.95017903</v>
      </c>
      <c r="P19" s="89" t="n">
        <v>167.288997046348</v>
      </c>
      <c r="Q19" s="89" t="n">
        <v>0</v>
      </c>
      <c r="R19" s="89" t="n">
        <v>0</v>
      </c>
      <c r="S19" s="89" t="n">
        <v>0</v>
      </c>
      <c r="T19" s="89" t="n">
        <v>-186.924056950494</v>
      </c>
      <c r="U19" s="89" t="n">
        <v>-5.35956561</v>
      </c>
      <c r="V19" s="89" t="n">
        <v>-1.16272588</v>
      </c>
      <c r="W19" s="89" t="n">
        <v>0</v>
      </c>
      <c r="X19" s="89" t="n">
        <v>28.11574147</v>
      </c>
      <c r="Y19" s="89" t="n">
        <v>-16.3729479177226</v>
      </c>
      <c r="Z19" s="89" t="n">
        <v>-15.3494204805972</v>
      </c>
      <c r="AA19" s="89" t="n">
        <v>0</v>
      </c>
      <c r="AB19" s="89" t="n">
        <v>0</v>
      </c>
      <c r="AC19" s="89" t="n">
        <v>0.474536837555775</v>
      </c>
      <c r="AD19" s="89" t="n">
        <v>-11.76699912131</v>
      </c>
      <c r="AE19" s="89" t="n">
        <v>2.71335631</v>
      </c>
      <c r="AF19" s="89" t="n">
        <v>13.88362021</v>
      </c>
      <c r="AG19" s="89" t="n">
        <v>-0.02331514</v>
      </c>
      <c r="AH19" s="89" t="n">
        <v>0.35040634</v>
      </c>
      <c r="AI19" s="89" t="n">
        <v>49.8920037</v>
      </c>
      <c r="AJ19" s="89" t="n">
        <v>0</v>
      </c>
      <c r="AK19" s="89" t="n">
        <v>0.01230431</v>
      </c>
      <c r="AL19" s="89" t="n">
        <v>2.19994353</v>
      </c>
      <c r="AM19" s="89" t="n">
        <v>9.28830068</v>
      </c>
      <c r="AN19" s="89" t="n">
        <v>4.84000974</v>
      </c>
      <c r="AO19" s="89" t="n">
        <v>0</v>
      </c>
      <c r="AP19" s="89" t="n">
        <v>0</v>
      </c>
      <c r="AQ19" s="89" t="n">
        <v>0</v>
      </c>
      <c r="AR19" s="89" t="n">
        <v>0</v>
      </c>
      <c r="AS19" s="89" t="n">
        <v>0</v>
      </c>
      <c r="AT19" s="89" t="n">
        <v>0</v>
      </c>
      <c r="AU19" s="89" t="n">
        <v>27.67032053</v>
      </c>
      <c r="AV19" s="89" t="n">
        <v>0</v>
      </c>
      <c r="AW19" s="89" t="n">
        <v>25.8761148085582</v>
      </c>
      <c r="AX19" s="89" t="n">
        <v>56.06357217</v>
      </c>
      <c r="AY19" s="89" t="n">
        <v>-49.02449849</v>
      </c>
      <c r="AZ19" s="89" t="n">
        <v>-39.69515159</v>
      </c>
      <c r="BA19" s="89" t="n">
        <v>-10.0349597</v>
      </c>
      <c r="BB19" s="89" t="n">
        <v>3.5180438</v>
      </c>
      <c r="BC19" s="89" t="n">
        <v>15.01349708</v>
      </c>
      <c r="BD19" s="89" t="n">
        <v>-78.06547917</v>
      </c>
      <c r="BE19" s="89" t="n">
        <v>25.4931718553057</v>
      </c>
      <c r="BF19" s="89" t="n">
        <v>-126.384400619277</v>
      </c>
      <c r="BG19" s="89" t="n">
        <v>5.0622533</v>
      </c>
      <c r="BH19" s="89" t="n">
        <v>0</v>
      </c>
      <c r="BI19" s="89" t="n">
        <v>19.0109241789685</v>
      </c>
      <c r="BJ19" s="89" t="n">
        <v>0</v>
      </c>
      <c r="BK19" s="89" t="n">
        <v>68.0407287</v>
      </c>
    </row>
    <row r="20" customFormat="false" ht="12.75" hidden="false" customHeight="false" outlineLevel="0" collapsed="false">
      <c r="B20" s="91" t="n">
        <v>36951</v>
      </c>
      <c r="C20" s="89" t="n">
        <v>25.4980349956617</v>
      </c>
      <c r="D20" s="89" t="n">
        <v>94.4609897863121</v>
      </c>
      <c r="E20" s="89" t="n">
        <v>131.147739622356</v>
      </c>
      <c r="F20" s="89" t="n">
        <v>16.17410152</v>
      </c>
      <c r="G20" s="89" t="n">
        <v>-68.9413557684352</v>
      </c>
      <c r="H20" s="92" t="n">
        <v>198.339510155895</v>
      </c>
      <c r="I20" s="89" t="n">
        <v>0</v>
      </c>
      <c r="J20" s="89" t="n">
        <v>0</v>
      </c>
      <c r="K20" s="89" t="n">
        <v>22.278542</v>
      </c>
      <c r="L20" s="89" t="n">
        <v>-3.54772921</v>
      </c>
      <c r="M20" s="89" t="n">
        <v>0</v>
      </c>
      <c r="N20" s="89" t="n">
        <v>5.96246935</v>
      </c>
      <c r="O20" s="89" t="n">
        <v>-0.93829509</v>
      </c>
      <c r="P20" s="89" t="n">
        <v>169.56839936584</v>
      </c>
      <c r="Q20" s="89" t="n">
        <v>0</v>
      </c>
      <c r="R20" s="89" t="n">
        <v>0</v>
      </c>
      <c r="S20" s="89" t="n">
        <v>0</v>
      </c>
      <c r="T20" s="89" t="n">
        <v>-214.099976479211</v>
      </c>
      <c r="U20" s="89" t="n">
        <v>-2.70413565</v>
      </c>
      <c r="V20" s="89" t="n">
        <v>-4.45814007</v>
      </c>
      <c r="W20" s="89" t="n">
        <v>0</v>
      </c>
      <c r="X20" s="89" t="n">
        <v>31.12645389</v>
      </c>
      <c r="Y20" s="89" t="n">
        <v>-14.7578352037425</v>
      </c>
      <c r="Z20" s="89" t="n">
        <v>37.0682820927749</v>
      </c>
      <c r="AA20" s="89" t="n">
        <v>0</v>
      </c>
      <c r="AB20" s="89" t="n">
        <v>0</v>
      </c>
      <c r="AC20" s="89" t="n">
        <v>-10.8608531635149</v>
      </c>
      <c r="AD20" s="89" t="n">
        <v>-10.594488100173</v>
      </c>
      <c r="AE20" s="89" t="n">
        <v>0</v>
      </c>
      <c r="AF20" s="89" t="n">
        <v>21.62197901</v>
      </c>
      <c r="AG20" s="89" t="n">
        <v>-0.03401888</v>
      </c>
      <c r="AH20" s="89" t="n">
        <v>0.30120468</v>
      </c>
      <c r="AI20" s="89" t="n">
        <v>53.06855957</v>
      </c>
      <c r="AJ20" s="89" t="n">
        <v>0</v>
      </c>
      <c r="AK20" s="89" t="n">
        <v>-5.48194112</v>
      </c>
      <c r="AL20" s="89" t="n">
        <v>2.3443545</v>
      </c>
      <c r="AM20" s="89" t="n">
        <v>9.1470566</v>
      </c>
      <c r="AN20" s="89" t="n">
        <v>5.1825347</v>
      </c>
      <c r="AO20" s="89" t="n">
        <v>0</v>
      </c>
      <c r="AP20" s="89" t="n">
        <v>0</v>
      </c>
      <c r="AQ20" s="89" t="n">
        <v>0</v>
      </c>
      <c r="AR20" s="89" t="n">
        <v>0</v>
      </c>
      <c r="AS20" s="89" t="n">
        <v>0</v>
      </c>
      <c r="AT20" s="89" t="n">
        <v>0</v>
      </c>
      <c r="AU20" s="89" t="n">
        <v>29.76660199</v>
      </c>
      <c r="AV20" s="89" t="n">
        <v>0</v>
      </c>
      <c r="AW20" s="89" t="n">
        <v>131.147739622356</v>
      </c>
      <c r="AX20" s="89" t="n">
        <v>61.98940141</v>
      </c>
      <c r="AY20" s="89" t="n">
        <v>-46.73694403</v>
      </c>
      <c r="AZ20" s="89" t="n">
        <v>-1.27002525</v>
      </c>
      <c r="BA20" s="89" t="n">
        <v>-1.27002525</v>
      </c>
      <c r="BB20" s="89" t="n">
        <v>3.46169464</v>
      </c>
      <c r="BC20" s="89" t="n">
        <v>21.18064393</v>
      </c>
      <c r="BD20" s="89" t="n">
        <v>-56.25605405</v>
      </c>
      <c r="BE20" s="89" t="n">
        <v>-28.9163568876293</v>
      </c>
      <c r="BF20" s="89" t="n">
        <v>-96.6085675972342</v>
      </c>
      <c r="BG20" s="89" t="n">
        <v>5.21478163</v>
      </c>
      <c r="BH20" s="89" t="n">
        <v>-1E-008</v>
      </c>
      <c r="BI20" s="89" t="n">
        <v>11.5087628264283</v>
      </c>
      <c r="BJ20" s="89" t="n">
        <v>0</v>
      </c>
      <c r="BK20" s="89" t="n">
        <v>74.93543439</v>
      </c>
    </row>
    <row r="21" customFormat="false" ht="12.75" hidden="false" customHeight="false" outlineLevel="0" collapsed="false">
      <c r="B21" s="91" t="n">
        <v>36982</v>
      </c>
      <c r="C21" s="89" t="n">
        <v>-75.84397315</v>
      </c>
      <c r="D21" s="89" t="n">
        <v>125.98247534</v>
      </c>
      <c r="E21" s="89" t="n">
        <v>-15.8589522342949</v>
      </c>
      <c r="F21" s="89" t="n">
        <v>71.16102688</v>
      </c>
      <c r="G21" s="89" t="n">
        <v>-16.4396734169255</v>
      </c>
      <c r="H21" s="92" t="n">
        <v>89.0009034187796</v>
      </c>
      <c r="I21" s="89" t="n">
        <v>0</v>
      </c>
      <c r="J21" s="89" t="n">
        <v>0</v>
      </c>
      <c r="K21" s="89" t="n">
        <v>20.49563564</v>
      </c>
      <c r="L21" s="89" t="n">
        <v>11.05316065</v>
      </c>
      <c r="M21" s="89" t="n">
        <v>0</v>
      </c>
      <c r="N21" s="89" t="n">
        <v>3.58822518</v>
      </c>
      <c r="O21" s="89" t="n">
        <v>-0.93341704</v>
      </c>
      <c r="P21" s="89" t="n">
        <v>3.12068076</v>
      </c>
      <c r="Q21" s="89" t="n">
        <v>0</v>
      </c>
      <c r="R21" s="89" t="n">
        <v>0</v>
      </c>
      <c r="S21" s="89" t="n">
        <v>0</v>
      </c>
      <c r="T21" s="89" t="n">
        <v>-97.76559616</v>
      </c>
      <c r="U21" s="89" t="n">
        <v>-2.32678557</v>
      </c>
      <c r="V21" s="89" t="n">
        <v>0</v>
      </c>
      <c r="W21" s="89" t="n">
        <v>0</v>
      </c>
      <c r="X21" s="89" t="n">
        <v>-13.07587661</v>
      </c>
      <c r="Y21" s="89" t="n">
        <v>0</v>
      </c>
      <c r="Z21" s="89" t="n">
        <v>0</v>
      </c>
      <c r="AA21" s="89" t="n">
        <v>0</v>
      </c>
      <c r="AB21" s="89" t="n">
        <v>0</v>
      </c>
      <c r="AC21" s="89" t="n">
        <v>-0.01038207</v>
      </c>
      <c r="AD21" s="89" t="n">
        <v>0</v>
      </c>
      <c r="AE21" s="89" t="n">
        <v>0</v>
      </c>
      <c r="AF21" s="89" t="n">
        <v>45.40331678</v>
      </c>
      <c r="AG21" s="89" t="n">
        <v>-0.02733746</v>
      </c>
      <c r="AH21" s="89" t="n">
        <v>0.32484954</v>
      </c>
      <c r="AI21" s="89" t="n">
        <v>38.33967339</v>
      </c>
      <c r="AJ21" s="89" t="n">
        <v>1E-008</v>
      </c>
      <c r="AK21" s="89" t="n">
        <v>7.16928467</v>
      </c>
      <c r="AL21" s="89" t="n">
        <v>2.11898243</v>
      </c>
      <c r="AM21" s="89" t="n">
        <v>0</v>
      </c>
      <c r="AN21" s="89" t="n">
        <v>4.80487115</v>
      </c>
      <c r="AO21" s="89" t="n">
        <v>0</v>
      </c>
      <c r="AP21" s="89" t="n">
        <v>0</v>
      </c>
      <c r="AQ21" s="89" t="n">
        <v>0</v>
      </c>
      <c r="AR21" s="89" t="n">
        <v>0</v>
      </c>
      <c r="AS21" s="89" t="n">
        <v>0</v>
      </c>
      <c r="AT21" s="89" t="n">
        <v>0</v>
      </c>
      <c r="AU21" s="89" t="n">
        <v>27.8592169</v>
      </c>
      <c r="AV21" s="89" t="n">
        <v>-0.820149979556241</v>
      </c>
      <c r="AW21" s="89" t="n">
        <v>-15.0388022547386</v>
      </c>
      <c r="AX21" s="89" t="n">
        <v>73.97852807</v>
      </c>
      <c r="AY21" s="89" t="n">
        <v>-3.71378757</v>
      </c>
      <c r="AZ21" s="89" t="n">
        <v>-1.23835742</v>
      </c>
      <c r="BA21" s="89" t="n">
        <v>-1.23835742</v>
      </c>
      <c r="BB21" s="89" t="n">
        <v>3.37300122</v>
      </c>
      <c r="BC21" s="89" t="n">
        <v>0</v>
      </c>
      <c r="BD21" s="89" t="n">
        <v>-15.277935</v>
      </c>
      <c r="BE21" s="89" t="n">
        <v>0</v>
      </c>
      <c r="BF21" s="89" t="n">
        <v>-58.16445904</v>
      </c>
      <c r="BG21" s="89" t="n">
        <v>4.18603735</v>
      </c>
      <c r="BH21" s="89" t="n">
        <v>0</v>
      </c>
      <c r="BI21" s="89" t="n">
        <v>52.8166832730745</v>
      </c>
      <c r="BJ21" s="89" t="n">
        <v>0</v>
      </c>
      <c r="BK21" s="89" t="n">
        <v>0</v>
      </c>
    </row>
    <row r="22" customFormat="false" ht="12.75" hidden="false" customHeight="false" outlineLevel="0" collapsed="false">
      <c r="B22" s="91" t="n">
        <v>37012</v>
      </c>
      <c r="C22" s="89" t="n">
        <v>-79.08864188</v>
      </c>
      <c r="D22" s="89" t="n">
        <v>132.11481116</v>
      </c>
      <c r="E22" s="89" t="n">
        <v>-4.79531352164497</v>
      </c>
      <c r="F22" s="89" t="n">
        <v>74.17198604</v>
      </c>
      <c r="G22" s="89" t="n">
        <v>-11.7929886117504</v>
      </c>
      <c r="H22" s="92" t="n">
        <v>110.609853186605</v>
      </c>
      <c r="I22" s="89" t="n">
        <v>0</v>
      </c>
      <c r="J22" s="89" t="n">
        <v>0</v>
      </c>
      <c r="K22" s="89" t="n">
        <v>19.84617407</v>
      </c>
      <c r="L22" s="89" t="n">
        <v>11.33543161</v>
      </c>
      <c r="M22" s="89" t="n">
        <v>0</v>
      </c>
      <c r="N22" s="89" t="n">
        <v>3.54142864</v>
      </c>
      <c r="O22" s="89" t="n">
        <v>-0.92468998</v>
      </c>
      <c r="P22" s="89" t="n">
        <v>3.15136883</v>
      </c>
      <c r="Q22" s="89" t="n">
        <v>0</v>
      </c>
      <c r="R22" s="89" t="n">
        <v>0</v>
      </c>
      <c r="S22" s="89" t="n">
        <v>0</v>
      </c>
      <c r="T22" s="89" t="n">
        <v>-100.51485897</v>
      </c>
      <c r="U22" s="89" t="n">
        <v>-2.22604495</v>
      </c>
      <c r="V22" s="89" t="n">
        <v>0</v>
      </c>
      <c r="W22" s="89" t="n">
        <v>0</v>
      </c>
      <c r="X22" s="89" t="n">
        <v>-13.29745113</v>
      </c>
      <c r="Y22" s="89" t="n">
        <v>0</v>
      </c>
      <c r="Z22" s="89" t="n">
        <v>0</v>
      </c>
      <c r="AA22" s="89" t="n">
        <v>0</v>
      </c>
      <c r="AB22" s="89" t="n">
        <v>0</v>
      </c>
      <c r="AC22" s="89" t="n">
        <v>-0.01032444</v>
      </c>
      <c r="AD22" s="89" t="n">
        <v>0</v>
      </c>
      <c r="AE22" s="89" t="n">
        <v>0</v>
      </c>
      <c r="AF22" s="89" t="n">
        <v>47.86437405</v>
      </c>
      <c r="AG22" s="89" t="n">
        <v>-0.03148125</v>
      </c>
      <c r="AH22" s="89" t="n">
        <v>0.3028447</v>
      </c>
      <c r="AI22" s="89" t="n">
        <v>42.3114415</v>
      </c>
      <c r="AJ22" s="89" t="n">
        <v>0.09559677</v>
      </c>
      <c r="AK22" s="89" t="n">
        <v>7.15851429</v>
      </c>
      <c r="AL22" s="89" t="n">
        <v>2.1371548</v>
      </c>
      <c r="AM22" s="89" t="n">
        <v>0</v>
      </c>
      <c r="AN22" s="89" t="n">
        <v>4.8430071</v>
      </c>
      <c r="AO22" s="89" t="n">
        <v>0</v>
      </c>
      <c r="AP22" s="89" t="n">
        <v>0</v>
      </c>
      <c r="AQ22" s="89" t="n">
        <v>0</v>
      </c>
      <c r="AR22" s="89" t="n">
        <v>0</v>
      </c>
      <c r="AS22" s="89" t="n">
        <v>0</v>
      </c>
      <c r="AT22" s="89" t="n">
        <v>0</v>
      </c>
      <c r="AU22" s="89" t="n">
        <v>27.44368364</v>
      </c>
      <c r="AV22" s="89" t="n">
        <v>-10.3622925892057</v>
      </c>
      <c r="AW22" s="89" t="n">
        <v>5.56697906756072</v>
      </c>
      <c r="AX22" s="89" t="n">
        <v>75.99063907</v>
      </c>
      <c r="AY22" s="89" t="n">
        <v>-2.69918911</v>
      </c>
      <c r="AZ22" s="89" t="n">
        <v>-1.22973379</v>
      </c>
      <c r="BA22" s="89" t="n">
        <v>-1.22973379</v>
      </c>
      <c r="BB22" s="89" t="n">
        <v>3.34000366</v>
      </c>
      <c r="BC22" s="89" t="n">
        <v>0</v>
      </c>
      <c r="BD22" s="89" t="n">
        <v>-15.79206956</v>
      </c>
      <c r="BE22" s="89" t="n">
        <v>0</v>
      </c>
      <c r="BF22" s="89" t="n">
        <v>-53.25454774</v>
      </c>
      <c r="BG22" s="89" t="n">
        <v>4.12549129</v>
      </c>
      <c r="BH22" s="89" t="n">
        <v>0</v>
      </c>
      <c r="BI22" s="89" t="n">
        <v>53.1281373982496</v>
      </c>
      <c r="BJ22" s="89" t="n">
        <v>0</v>
      </c>
      <c r="BK22" s="89" t="n">
        <v>0</v>
      </c>
    </row>
    <row r="23" customFormat="false" ht="12.75" hidden="false" customHeight="false" outlineLevel="0" collapsed="false">
      <c r="B23" s="91" t="n">
        <v>37043</v>
      </c>
      <c r="C23" s="89" t="n">
        <v>-73.90006387</v>
      </c>
      <c r="D23" s="89" t="n">
        <v>121.87361898</v>
      </c>
      <c r="E23" s="89" t="n">
        <v>-9.98691889397845</v>
      </c>
      <c r="F23" s="89" t="n">
        <v>81.03022412</v>
      </c>
      <c r="G23" s="89" t="n">
        <v>-13.4955942539564</v>
      </c>
      <c r="H23" s="92" t="n">
        <v>105.521266082065</v>
      </c>
      <c r="I23" s="89" t="n">
        <v>0</v>
      </c>
      <c r="J23" s="89" t="n">
        <v>0</v>
      </c>
      <c r="K23" s="89" t="n">
        <v>19.79146007</v>
      </c>
      <c r="L23" s="89" t="n">
        <v>10.82029626</v>
      </c>
      <c r="M23" s="89" t="n">
        <v>0</v>
      </c>
      <c r="N23" s="89" t="n">
        <v>3.51202016</v>
      </c>
      <c r="O23" s="89" t="n">
        <v>0</v>
      </c>
      <c r="P23" s="89" t="n">
        <v>3.39566195</v>
      </c>
      <c r="Q23" s="89" t="n">
        <v>0</v>
      </c>
      <c r="R23" s="89" t="n">
        <v>0</v>
      </c>
      <c r="S23" s="89" t="n">
        <v>0</v>
      </c>
      <c r="T23" s="89" t="n">
        <v>-96.76127623</v>
      </c>
      <c r="U23" s="89" t="n">
        <v>-2.13543019</v>
      </c>
      <c r="V23" s="89" t="n">
        <v>0</v>
      </c>
      <c r="W23" s="89" t="n">
        <v>0</v>
      </c>
      <c r="X23" s="89" t="n">
        <v>-12.52279589</v>
      </c>
      <c r="Y23" s="89" t="n">
        <v>0</v>
      </c>
      <c r="Z23" s="89" t="n">
        <v>0</v>
      </c>
      <c r="AA23" s="89" t="n">
        <v>0</v>
      </c>
      <c r="AB23" s="89" t="n">
        <v>0</v>
      </c>
      <c r="AC23" s="89" t="n">
        <v>-0.01026523</v>
      </c>
      <c r="AD23" s="89" t="n">
        <v>0</v>
      </c>
      <c r="AE23" s="89" t="n">
        <v>0</v>
      </c>
      <c r="AF23" s="89" t="n">
        <v>44.96397803</v>
      </c>
      <c r="AG23" s="89" t="n">
        <v>-0.04045133</v>
      </c>
      <c r="AH23" s="89" t="n">
        <v>0.24965883</v>
      </c>
      <c r="AI23" s="89" t="n">
        <v>41.4689285</v>
      </c>
      <c r="AJ23" s="89" t="n">
        <v>-1E-008</v>
      </c>
      <c r="AK23" s="89" t="n">
        <v>4.61394492</v>
      </c>
      <c r="AL23" s="89" t="n">
        <v>0</v>
      </c>
      <c r="AM23" s="89" t="n">
        <v>0</v>
      </c>
      <c r="AN23" s="89" t="n">
        <v>4.65556761</v>
      </c>
      <c r="AO23" s="89" t="n">
        <v>0</v>
      </c>
      <c r="AP23" s="89" t="n">
        <v>0</v>
      </c>
      <c r="AQ23" s="89" t="n">
        <v>0</v>
      </c>
      <c r="AR23" s="89" t="n">
        <v>0</v>
      </c>
      <c r="AS23" s="89" t="n">
        <v>0</v>
      </c>
      <c r="AT23" s="89" t="n">
        <v>0</v>
      </c>
      <c r="AU23" s="89" t="n">
        <v>25.97225766</v>
      </c>
      <c r="AV23" s="89" t="n">
        <v>-11.4869467206618</v>
      </c>
      <c r="AW23" s="89" t="n">
        <v>1.50002782668339</v>
      </c>
      <c r="AX23" s="89" t="n">
        <v>73.00907567</v>
      </c>
      <c r="AY23" s="89" t="n">
        <v>4.67851894</v>
      </c>
      <c r="AZ23" s="89" t="n">
        <v>0</v>
      </c>
      <c r="BA23" s="89" t="n">
        <v>0</v>
      </c>
      <c r="BB23" s="89" t="n">
        <v>3.34262951</v>
      </c>
      <c r="BC23" s="89" t="n">
        <v>0</v>
      </c>
      <c r="BD23" s="89" t="n">
        <v>-15.23101053</v>
      </c>
      <c r="BE23" s="89" t="n">
        <v>0</v>
      </c>
      <c r="BF23" s="89" t="n">
        <v>-53.30866653</v>
      </c>
      <c r="BG23" s="89" t="n">
        <v>4.09417395</v>
      </c>
      <c r="BH23" s="89" t="n">
        <v>0</v>
      </c>
      <c r="BI23" s="89" t="n">
        <v>50.9499088560437</v>
      </c>
      <c r="BJ23" s="89" t="n">
        <v>0</v>
      </c>
      <c r="BK23" s="89" t="n">
        <v>0</v>
      </c>
    </row>
    <row r="24" customFormat="false" ht="12.75" hidden="false" customHeight="false" outlineLevel="0" collapsed="false">
      <c r="B24" s="91" t="n">
        <v>37073</v>
      </c>
      <c r="C24" s="89" t="n">
        <v>-79.45332922</v>
      </c>
      <c r="D24" s="89" t="n">
        <v>118.89976015</v>
      </c>
      <c r="E24" s="89" t="n">
        <v>16.8546022275464</v>
      </c>
      <c r="F24" s="89" t="n">
        <v>62.97539809</v>
      </c>
      <c r="G24" s="89" t="n">
        <v>-23.0117437189858</v>
      </c>
      <c r="H24" s="92" t="n">
        <v>96.2646875285606</v>
      </c>
      <c r="I24" s="89" t="n">
        <v>0</v>
      </c>
      <c r="J24" s="89" t="n">
        <v>0</v>
      </c>
      <c r="K24" s="89" t="n">
        <v>17.17565362</v>
      </c>
      <c r="L24" s="89" t="n">
        <v>11.00694433</v>
      </c>
      <c r="M24" s="89" t="n">
        <v>0</v>
      </c>
      <c r="N24" s="89" t="n">
        <v>3.48774902</v>
      </c>
      <c r="O24" s="89" t="n">
        <v>0</v>
      </c>
      <c r="P24" s="89" t="n">
        <v>3.23262205</v>
      </c>
      <c r="Q24" s="89" t="n">
        <v>0</v>
      </c>
      <c r="R24" s="89" t="n">
        <v>0</v>
      </c>
      <c r="S24" s="89" t="n">
        <v>0</v>
      </c>
      <c r="T24" s="89" t="n">
        <v>-99.46916906</v>
      </c>
      <c r="U24" s="89" t="n">
        <v>-2.21384276</v>
      </c>
      <c r="V24" s="89" t="n">
        <v>0</v>
      </c>
      <c r="W24" s="89" t="n">
        <v>0</v>
      </c>
      <c r="X24" s="89" t="n">
        <v>-12.67328642</v>
      </c>
      <c r="Y24" s="89" t="n">
        <v>0</v>
      </c>
      <c r="Z24" s="89" t="n">
        <v>0</v>
      </c>
      <c r="AA24" s="89" t="n">
        <v>0</v>
      </c>
      <c r="AB24" s="89" t="n">
        <v>0</v>
      </c>
      <c r="AC24" s="89" t="n">
        <v>-0.01020824</v>
      </c>
      <c r="AD24" s="89" t="n">
        <v>0</v>
      </c>
      <c r="AE24" s="89" t="n">
        <v>0</v>
      </c>
      <c r="AF24" s="89" t="n">
        <v>44.86606897</v>
      </c>
      <c r="AG24" s="89" t="n">
        <v>-0.05362988</v>
      </c>
      <c r="AH24" s="89" t="n">
        <v>0.1874271</v>
      </c>
      <c r="AI24" s="89" t="n">
        <v>38.29998196</v>
      </c>
      <c r="AJ24" s="89" t="n">
        <v>0.09452071</v>
      </c>
      <c r="AK24" s="89" t="n">
        <v>4.57580594</v>
      </c>
      <c r="AL24" s="89" t="n">
        <v>0</v>
      </c>
      <c r="AM24" s="89" t="n">
        <v>0</v>
      </c>
      <c r="AN24" s="89" t="n">
        <v>4.78820605</v>
      </c>
      <c r="AO24" s="89" t="n">
        <v>0</v>
      </c>
      <c r="AP24" s="89" t="n">
        <v>0</v>
      </c>
      <c r="AQ24" s="89" t="n">
        <v>0</v>
      </c>
      <c r="AR24" s="89" t="n">
        <v>0</v>
      </c>
      <c r="AS24" s="89" t="n">
        <v>0</v>
      </c>
      <c r="AT24" s="89" t="n">
        <v>0</v>
      </c>
      <c r="AU24" s="89" t="n">
        <v>26.15158754</v>
      </c>
      <c r="AV24" s="89" t="n">
        <v>-8.60543684605533</v>
      </c>
      <c r="AW24" s="89" t="n">
        <v>25.4600390736017</v>
      </c>
      <c r="AX24" s="89" t="n">
        <v>75.01305534</v>
      </c>
      <c r="AY24" s="89" t="n">
        <v>-15.38440068</v>
      </c>
      <c r="AZ24" s="89" t="n">
        <v>0</v>
      </c>
      <c r="BA24" s="89" t="n">
        <v>0</v>
      </c>
      <c r="BB24" s="89" t="n">
        <v>3.34674343</v>
      </c>
      <c r="BC24" s="89" t="n">
        <v>0</v>
      </c>
      <c r="BD24" s="89" t="n">
        <v>-15.62376396</v>
      </c>
      <c r="BE24" s="89" t="n">
        <v>0</v>
      </c>
      <c r="BF24" s="89" t="n">
        <v>-54.92340293</v>
      </c>
      <c r="BG24" s="89" t="n">
        <v>0</v>
      </c>
      <c r="BH24" s="89" t="n">
        <v>0</v>
      </c>
      <c r="BI24" s="89" t="n">
        <v>47.5354231710142</v>
      </c>
      <c r="BJ24" s="89" t="n">
        <v>0</v>
      </c>
      <c r="BK24" s="89" t="n">
        <v>0</v>
      </c>
    </row>
    <row r="25" customFormat="false" ht="12.75" hidden="false" customHeight="false" outlineLevel="0" collapsed="false">
      <c r="B25" s="91" t="n">
        <v>37104</v>
      </c>
      <c r="C25" s="89" t="n">
        <v>-81.75387175</v>
      </c>
      <c r="D25" s="89" t="n">
        <v>117.74240061</v>
      </c>
      <c r="E25" s="89" t="n">
        <v>15.4894551289783</v>
      </c>
      <c r="F25" s="89" t="n">
        <v>59.18402695</v>
      </c>
      <c r="G25" s="89" t="n">
        <v>-28.0071688959513</v>
      </c>
      <c r="H25" s="92" t="n">
        <v>82.6548420430271</v>
      </c>
      <c r="I25" s="89" t="n">
        <v>0</v>
      </c>
      <c r="J25" s="89" t="n">
        <v>0</v>
      </c>
      <c r="K25" s="89" t="n">
        <v>17.23895945</v>
      </c>
      <c r="L25" s="89" t="n">
        <v>10.8317357</v>
      </c>
      <c r="M25" s="89" t="n">
        <v>0</v>
      </c>
      <c r="N25" s="89" t="n">
        <v>3.4684153</v>
      </c>
      <c r="O25" s="89" t="n">
        <v>0</v>
      </c>
      <c r="P25" s="89" t="n">
        <v>3.31211181</v>
      </c>
      <c r="Q25" s="89" t="n">
        <v>0</v>
      </c>
      <c r="R25" s="89" t="n">
        <v>0</v>
      </c>
      <c r="S25" s="89" t="n">
        <v>0</v>
      </c>
      <c r="T25" s="89" t="n">
        <v>-101.966224</v>
      </c>
      <c r="U25" s="89" t="n">
        <v>-2.22983597</v>
      </c>
      <c r="V25" s="89" t="n">
        <v>0</v>
      </c>
      <c r="W25" s="89" t="n">
        <v>0</v>
      </c>
      <c r="X25" s="89" t="n">
        <v>-12.40903404</v>
      </c>
      <c r="Y25" s="89" t="n">
        <v>0</v>
      </c>
      <c r="Z25" s="89" t="n">
        <v>0</v>
      </c>
      <c r="AA25" s="89" t="n">
        <v>0</v>
      </c>
      <c r="AB25" s="89" t="n">
        <v>0</v>
      </c>
      <c r="AC25" s="89" t="n">
        <v>-0.01014963</v>
      </c>
      <c r="AD25" s="89" t="n">
        <v>0</v>
      </c>
      <c r="AE25" s="89" t="n">
        <v>0</v>
      </c>
      <c r="AF25" s="89" t="n">
        <v>43.0493966</v>
      </c>
      <c r="AG25" s="89" t="n">
        <v>-0.06472969</v>
      </c>
      <c r="AH25" s="89" t="n">
        <v>0.13157554</v>
      </c>
      <c r="AI25" s="89" t="n">
        <v>39.59219233</v>
      </c>
      <c r="AJ25" s="89" t="n">
        <v>0.09397809</v>
      </c>
      <c r="AK25" s="89" t="n">
        <v>4.54149113</v>
      </c>
      <c r="AL25" s="89" t="n">
        <v>0</v>
      </c>
      <c r="AM25" s="89" t="n">
        <v>0</v>
      </c>
      <c r="AN25" s="89" t="n">
        <v>4.77937291</v>
      </c>
      <c r="AO25" s="89" t="n">
        <v>0</v>
      </c>
      <c r="AP25" s="89" t="n">
        <v>0</v>
      </c>
      <c r="AQ25" s="89" t="n">
        <v>0</v>
      </c>
      <c r="AR25" s="89" t="n">
        <v>0</v>
      </c>
      <c r="AS25" s="89" t="n">
        <v>0</v>
      </c>
      <c r="AT25" s="89" t="n">
        <v>0</v>
      </c>
      <c r="AU25" s="89" t="n">
        <v>25.62927333</v>
      </c>
      <c r="AV25" s="89" t="n">
        <v>-8.87488032830706</v>
      </c>
      <c r="AW25" s="89" t="n">
        <v>24.3643354572854</v>
      </c>
      <c r="AX25" s="89" t="n">
        <v>71.56968344</v>
      </c>
      <c r="AY25" s="89" t="n">
        <v>-15.73365921</v>
      </c>
      <c r="AZ25" s="89" t="n">
        <v>0</v>
      </c>
      <c r="BA25" s="89" t="n">
        <v>0</v>
      </c>
      <c r="BB25" s="89" t="n">
        <v>3.34800272</v>
      </c>
      <c r="BC25" s="89" t="n">
        <v>0</v>
      </c>
      <c r="BD25" s="89" t="n">
        <v>-15.53876914</v>
      </c>
      <c r="BE25" s="89" t="n">
        <v>0</v>
      </c>
      <c r="BF25" s="89" t="n">
        <v>-57.22138982</v>
      </c>
      <c r="BG25" s="89" t="n">
        <v>0</v>
      </c>
      <c r="BH25" s="89" t="n">
        <v>0</v>
      </c>
      <c r="BI25" s="89" t="n">
        <v>44.7529900640487</v>
      </c>
      <c r="BJ25" s="89" t="n">
        <v>0</v>
      </c>
      <c r="BK25" s="89" t="n">
        <v>0</v>
      </c>
    </row>
    <row r="26" customFormat="false" ht="12.75" hidden="false" customHeight="false" outlineLevel="0" collapsed="false">
      <c r="B26" s="91" t="n">
        <v>37135</v>
      </c>
      <c r="C26" s="89" t="n">
        <v>-77.66681856</v>
      </c>
      <c r="D26" s="89" t="n">
        <v>106.79056974</v>
      </c>
      <c r="E26" s="89" t="n">
        <v>-9.42354270473666</v>
      </c>
      <c r="F26" s="89" t="n">
        <v>63.20195878</v>
      </c>
      <c r="G26" s="89" t="n">
        <v>-30.5892149646749</v>
      </c>
      <c r="H26" s="92" t="n">
        <v>52.3129522905884</v>
      </c>
      <c r="I26" s="89" t="n">
        <v>0</v>
      </c>
      <c r="J26" s="89" t="n">
        <v>0</v>
      </c>
      <c r="K26" s="89" t="n">
        <v>17.25017838</v>
      </c>
      <c r="L26" s="89" t="n">
        <v>10.28240753</v>
      </c>
      <c r="M26" s="89" t="n">
        <v>0</v>
      </c>
      <c r="N26" s="89" t="n">
        <v>3.44418794</v>
      </c>
      <c r="O26" s="89" t="n">
        <v>0</v>
      </c>
      <c r="P26" s="89" t="n">
        <v>3.25323318</v>
      </c>
      <c r="Q26" s="89" t="n">
        <v>0</v>
      </c>
      <c r="R26" s="89" t="n">
        <v>0</v>
      </c>
      <c r="S26" s="89" t="n">
        <v>0</v>
      </c>
      <c r="T26" s="89" t="n">
        <v>-98.11030013</v>
      </c>
      <c r="U26" s="89" t="n">
        <v>-2.13534851</v>
      </c>
      <c r="V26" s="89" t="n">
        <v>0</v>
      </c>
      <c r="W26" s="89" t="n">
        <v>0</v>
      </c>
      <c r="X26" s="89" t="n">
        <v>-11.65117695</v>
      </c>
      <c r="Y26" s="89" t="n">
        <v>0</v>
      </c>
      <c r="Z26" s="89" t="n">
        <v>0</v>
      </c>
      <c r="AA26" s="89" t="n">
        <v>0</v>
      </c>
      <c r="AB26" s="89" t="n">
        <v>0</v>
      </c>
      <c r="AC26" s="89" t="n">
        <v>-0.01009135</v>
      </c>
      <c r="AD26" s="89" t="n">
        <v>0</v>
      </c>
      <c r="AE26" s="89" t="n">
        <v>0</v>
      </c>
      <c r="AF26" s="89" t="n">
        <v>39.0229881</v>
      </c>
      <c r="AG26" s="89" t="n">
        <v>-0.07660672</v>
      </c>
      <c r="AH26" s="89" t="n">
        <v>0.06289674</v>
      </c>
      <c r="AI26" s="89" t="n">
        <v>39.03557282</v>
      </c>
      <c r="AJ26" s="89" t="n">
        <v>0</v>
      </c>
      <c r="AK26" s="89" t="n">
        <v>4.50252443</v>
      </c>
      <c r="AL26" s="89" t="n">
        <v>0</v>
      </c>
      <c r="AM26" s="89" t="n">
        <v>0</v>
      </c>
      <c r="AN26" s="89" t="n">
        <v>0</v>
      </c>
      <c r="AO26" s="89" t="n">
        <v>0</v>
      </c>
      <c r="AP26" s="89" t="n">
        <v>0</v>
      </c>
      <c r="AQ26" s="89" t="n">
        <v>0</v>
      </c>
      <c r="AR26" s="89" t="n">
        <v>0</v>
      </c>
      <c r="AS26" s="89" t="n">
        <v>0</v>
      </c>
      <c r="AT26" s="89" t="n">
        <v>0</v>
      </c>
      <c r="AU26" s="89" t="n">
        <v>24.25328572</v>
      </c>
      <c r="AV26" s="89" t="n">
        <v>-11.50975374248</v>
      </c>
      <c r="AW26" s="89" t="n">
        <v>2.08621103774329</v>
      </c>
      <c r="AX26" s="89" t="n">
        <v>68.81419355</v>
      </c>
      <c r="AY26" s="89" t="n">
        <v>-5.61223477</v>
      </c>
      <c r="AZ26" s="89" t="n">
        <v>0</v>
      </c>
      <c r="BA26" s="89" t="n">
        <v>0</v>
      </c>
      <c r="BB26" s="89" t="n">
        <v>0</v>
      </c>
      <c r="BC26" s="89" t="n">
        <v>0</v>
      </c>
      <c r="BD26" s="89" t="n">
        <v>-14.98701176</v>
      </c>
      <c r="BE26" s="89" t="n">
        <v>0</v>
      </c>
      <c r="BF26" s="89" t="n">
        <v>-57.13374937</v>
      </c>
      <c r="BG26" s="89" t="n">
        <v>0</v>
      </c>
      <c r="BH26" s="89" t="n">
        <v>0</v>
      </c>
      <c r="BI26" s="89" t="n">
        <v>41.5315461653251</v>
      </c>
      <c r="BJ26" s="89" t="n">
        <v>0</v>
      </c>
      <c r="BK26" s="89" t="n">
        <v>0</v>
      </c>
    </row>
    <row r="27" customFormat="false" ht="12.75" hidden="false" customHeight="false" outlineLevel="0" collapsed="false">
      <c r="B27" s="91" t="n">
        <v>37165</v>
      </c>
      <c r="C27" s="89" t="n">
        <v>-76.37334624</v>
      </c>
      <c r="D27" s="89" t="n">
        <v>93.63669029</v>
      </c>
      <c r="E27" s="89" t="n">
        <v>14.4281317409368</v>
      </c>
      <c r="F27" s="89" t="n">
        <v>64.29399641</v>
      </c>
      <c r="G27" s="89" t="n">
        <v>-26.4475512112163</v>
      </c>
      <c r="H27" s="92" t="n">
        <v>69.5379209897204</v>
      </c>
      <c r="I27" s="89" t="n">
        <v>0</v>
      </c>
      <c r="J27" s="89" t="n">
        <v>0</v>
      </c>
      <c r="K27" s="89" t="n">
        <v>17.29595585</v>
      </c>
      <c r="L27" s="89" t="n">
        <v>10.41707183</v>
      </c>
      <c r="M27" s="89" t="n">
        <v>0</v>
      </c>
      <c r="N27" s="89" t="n">
        <v>3.86080769</v>
      </c>
      <c r="O27" s="89" t="n">
        <v>0</v>
      </c>
      <c r="P27" s="89" t="n">
        <v>3.53257041</v>
      </c>
      <c r="Q27" s="89" t="n">
        <v>0</v>
      </c>
      <c r="R27" s="89" t="n">
        <v>0</v>
      </c>
      <c r="S27" s="89" t="n">
        <v>0</v>
      </c>
      <c r="T27" s="89" t="n">
        <v>-100.81678164</v>
      </c>
      <c r="U27" s="89" t="n">
        <v>-2.09905838</v>
      </c>
      <c r="V27" s="89" t="n">
        <v>0</v>
      </c>
      <c r="W27" s="89" t="n">
        <v>0</v>
      </c>
      <c r="X27" s="89" t="n">
        <v>-11.87625695</v>
      </c>
      <c r="Y27" s="89" t="n">
        <v>0</v>
      </c>
      <c r="Z27" s="89" t="n">
        <v>0</v>
      </c>
      <c r="AA27" s="89" t="n">
        <v>0</v>
      </c>
      <c r="AB27" s="89" t="n">
        <v>3.31234495</v>
      </c>
      <c r="AC27" s="89" t="n">
        <v>-0.01003522</v>
      </c>
      <c r="AD27" s="89" t="n">
        <v>0</v>
      </c>
      <c r="AE27" s="89" t="n">
        <v>0</v>
      </c>
      <c r="AF27" s="89" t="n">
        <v>37.36928204</v>
      </c>
      <c r="AG27" s="89" t="n">
        <v>-0.09351315</v>
      </c>
      <c r="AH27" s="89" t="n">
        <v>-0.00947893</v>
      </c>
      <c r="AI27" s="89" t="n">
        <v>0</v>
      </c>
      <c r="AJ27" s="89" t="n">
        <v>20.69104691</v>
      </c>
      <c r="AK27" s="89" t="n">
        <v>4.47060345</v>
      </c>
      <c r="AL27" s="89" t="n">
        <v>0</v>
      </c>
      <c r="AM27" s="89" t="n">
        <v>0</v>
      </c>
      <c r="AN27" s="89" t="n">
        <v>0</v>
      </c>
      <c r="AO27" s="89" t="n">
        <v>6.82224066</v>
      </c>
      <c r="AP27" s="89" t="n">
        <v>0</v>
      </c>
      <c r="AQ27" s="89" t="n">
        <v>0</v>
      </c>
      <c r="AR27" s="89" t="n">
        <v>0</v>
      </c>
      <c r="AS27" s="89" t="n">
        <v>0</v>
      </c>
      <c r="AT27" s="89" t="n">
        <v>0</v>
      </c>
      <c r="AU27" s="89" t="n">
        <v>24.39654453</v>
      </c>
      <c r="AV27" s="89" t="n">
        <v>-8.88572198461067</v>
      </c>
      <c r="AW27" s="89" t="n">
        <v>23.3138537255474</v>
      </c>
      <c r="AX27" s="89" t="n">
        <v>70.75017261</v>
      </c>
      <c r="AY27" s="89" t="n">
        <v>-6.4561762</v>
      </c>
      <c r="AZ27" s="89" t="n">
        <v>0</v>
      </c>
      <c r="BA27" s="89" t="n">
        <v>0</v>
      </c>
      <c r="BB27" s="89" t="n">
        <v>0</v>
      </c>
      <c r="BC27" s="89" t="n">
        <v>0</v>
      </c>
      <c r="BD27" s="89" t="n">
        <v>-15.37298889</v>
      </c>
      <c r="BE27" s="89" t="n">
        <v>0</v>
      </c>
      <c r="BF27" s="89" t="n">
        <v>-60.19647095</v>
      </c>
      <c r="BG27" s="89" t="n">
        <v>0</v>
      </c>
      <c r="BH27" s="89" t="n">
        <v>0</v>
      </c>
      <c r="BI27" s="89" t="n">
        <v>49.1219086287837</v>
      </c>
      <c r="BJ27" s="89" t="n">
        <v>0</v>
      </c>
      <c r="BK27" s="89" t="n">
        <v>0</v>
      </c>
    </row>
    <row r="28" customFormat="false" ht="12.75" hidden="false" customHeight="false" outlineLevel="0" collapsed="false">
      <c r="B28" s="91" t="n">
        <v>37196</v>
      </c>
      <c r="C28" s="89" t="n">
        <v>27.87896164</v>
      </c>
      <c r="D28" s="89" t="n">
        <v>107.37586598</v>
      </c>
      <c r="E28" s="89" t="n">
        <v>-32.4347175716873</v>
      </c>
      <c r="F28" s="89" t="n">
        <v>69.17366835</v>
      </c>
      <c r="G28" s="89" t="n">
        <v>-66.25627306</v>
      </c>
      <c r="H28" s="92" t="n">
        <v>105.737505338313</v>
      </c>
      <c r="I28" s="89" t="n">
        <v>0</v>
      </c>
      <c r="J28" s="89" t="n">
        <v>0</v>
      </c>
      <c r="K28" s="89" t="n">
        <v>17.70767482</v>
      </c>
      <c r="L28" s="89" t="n">
        <v>9.94215201</v>
      </c>
      <c r="M28" s="89" t="n">
        <v>0</v>
      </c>
      <c r="N28" s="89" t="n">
        <v>3.89629857</v>
      </c>
      <c r="O28" s="89" t="n">
        <v>0</v>
      </c>
      <c r="P28" s="89" t="n">
        <v>3.6475258</v>
      </c>
      <c r="Q28" s="89" t="n">
        <v>0</v>
      </c>
      <c r="R28" s="89" t="n">
        <v>0</v>
      </c>
      <c r="S28" s="89" t="n">
        <v>0</v>
      </c>
      <c r="T28" s="89" t="n">
        <v>0</v>
      </c>
      <c r="U28" s="89" t="n">
        <v>-2.14687802</v>
      </c>
      <c r="V28" s="89" t="n">
        <v>0</v>
      </c>
      <c r="W28" s="89" t="n">
        <v>0</v>
      </c>
      <c r="X28" s="89" t="n">
        <v>-11.52107705</v>
      </c>
      <c r="Y28" s="89" t="n">
        <v>0</v>
      </c>
      <c r="Z28" s="89" t="n">
        <v>0</v>
      </c>
      <c r="AA28" s="89" t="n">
        <v>0</v>
      </c>
      <c r="AB28" s="89" t="n">
        <v>6.35326551</v>
      </c>
      <c r="AC28" s="89" t="n">
        <v>-0.0099775</v>
      </c>
      <c r="AD28" s="89" t="n">
        <v>0</v>
      </c>
      <c r="AE28" s="89" t="n">
        <v>0</v>
      </c>
      <c r="AF28" s="89" t="n">
        <v>52.27922791</v>
      </c>
      <c r="AG28" s="89" t="n">
        <v>-0.09776596</v>
      </c>
      <c r="AH28" s="89" t="n">
        <v>-0.03931885</v>
      </c>
      <c r="AI28" s="89" t="n">
        <v>0</v>
      </c>
      <c r="AJ28" s="89" t="n">
        <v>21.56529612</v>
      </c>
      <c r="AK28" s="89" t="n">
        <v>4.45168842</v>
      </c>
      <c r="AL28" s="89" t="n">
        <v>0</v>
      </c>
      <c r="AM28" s="89" t="n">
        <v>0</v>
      </c>
      <c r="AN28" s="89" t="n">
        <v>0</v>
      </c>
      <c r="AO28" s="89" t="n">
        <v>6.70043744</v>
      </c>
      <c r="AP28" s="89" t="n">
        <v>0</v>
      </c>
      <c r="AQ28" s="89" t="n">
        <v>0</v>
      </c>
      <c r="AR28" s="89" t="n">
        <v>0</v>
      </c>
      <c r="AS28" s="89" t="n">
        <v>0</v>
      </c>
      <c r="AT28" s="89" t="n">
        <v>0</v>
      </c>
      <c r="AU28" s="89" t="n">
        <v>22.5262784</v>
      </c>
      <c r="AV28" s="89" t="n">
        <v>0</v>
      </c>
      <c r="AW28" s="89" t="n">
        <v>-32.4347175716873</v>
      </c>
      <c r="AX28" s="89" t="n">
        <v>54.1846033</v>
      </c>
      <c r="AY28" s="89" t="n">
        <v>14.98906505</v>
      </c>
      <c r="AZ28" s="89" t="n">
        <v>0</v>
      </c>
      <c r="BA28" s="89" t="n">
        <v>0</v>
      </c>
      <c r="BB28" s="89" t="n">
        <v>0</v>
      </c>
      <c r="BC28" s="89" t="n">
        <v>0</v>
      </c>
      <c r="BD28" s="89" t="n">
        <v>-0.73691199</v>
      </c>
      <c r="BE28" s="89" t="n">
        <v>0</v>
      </c>
      <c r="BF28" s="89" t="n">
        <v>-65.51936107</v>
      </c>
      <c r="BG28" s="89" t="n">
        <v>0</v>
      </c>
      <c r="BH28" s="89" t="n">
        <v>0</v>
      </c>
      <c r="BI28" s="89" t="n">
        <v>0</v>
      </c>
      <c r="BJ28" s="89" t="n">
        <v>0</v>
      </c>
      <c r="BK28" s="89" t="n">
        <v>0</v>
      </c>
    </row>
    <row r="29" customFormat="false" ht="12.75" hidden="false" customHeight="false" outlineLevel="0" collapsed="false">
      <c r="B29" s="91" t="n">
        <v>37226</v>
      </c>
      <c r="C29" s="89" t="n">
        <v>24.38589538</v>
      </c>
      <c r="D29" s="89" t="n">
        <v>99.76268625</v>
      </c>
      <c r="E29" s="89" t="n">
        <v>-26.1197527208405</v>
      </c>
      <c r="F29" s="89" t="n">
        <v>71.08490268</v>
      </c>
      <c r="G29" s="89" t="n">
        <v>-68.90973178</v>
      </c>
      <c r="H29" s="92" t="n">
        <v>100.203999809159</v>
      </c>
      <c r="I29" s="89" t="n">
        <v>0</v>
      </c>
      <c r="J29" s="89" t="n">
        <v>0</v>
      </c>
      <c r="K29" s="89" t="n">
        <v>17.95910309</v>
      </c>
      <c r="L29" s="89" t="n">
        <v>10.16347264</v>
      </c>
      <c r="M29" s="89" t="n">
        <v>0</v>
      </c>
      <c r="N29" s="89" t="n">
        <v>3.92152632</v>
      </c>
      <c r="O29" s="89" t="n">
        <v>0</v>
      </c>
      <c r="P29" s="89" t="n">
        <v>3.85714767</v>
      </c>
      <c r="Q29" s="89" t="n">
        <v>0</v>
      </c>
      <c r="R29" s="89" t="n">
        <v>0</v>
      </c>
      <c r="S29" s="89" t="n">
        <v>0</v>
      </c>
      <c r="T29" s="89" t="n">
        <v>-1E-008</v>
      </c>
      <c r="U29" s="89" t="n">
        <v>-4.32099189</v>
      </c>
      <c r="V29" s="89" t="n">
        <v>0</v>
      </c>
      <c r="W29" s="89" t="n">
        <v>0</v>
      </c>
      <c r="X29" s="89" t="n">
        <v>-12.02031547</v>
      </c>
      <c r="Y29" s="89" t="n">
        <v>0</v>
      </c>
      <c r="Z29" s="89" t="n">
        <v>0</v>
      </c>
      <c r="AA29" s="89" t="n">
        <v>0</v>
      </c>
      <c r="AB29" s="89" t="n">
        <v>4.82595303</v>
      </c>
      <c r="AC29" s="89" t="n">
        <v>-0.00992192</v>
      </c>
      <c r="AD29" s="89" t="n">
        <v>0</v>
      </c>
      <c r="AE29" s="89" t="n">
        <v>0</v>
      </c>
      <c r="AF29" s="89" t="n">
        <v>43.97112895</v>
      </c>
      <c r="AG29" s="89" t="n">
        <v>-0.10396116</v>
      </c>
      <c r="AH29" s="89" t="n">
        <v>-0.05515973</v>
      </c>
      <c r="AI29" s="89" t="n">
        <v>0</v>
      </c>
      <c r="AJ29" s="89" t="n">
        <v>23.36847878</v>
      </c>
      <c r="AK29" s="89" t="n">
        <v>4.43361172</v>
      </c>
      <c r="AL29" s="89" t="n">
        <v>0</v>
      </c>
      <c r="AM29" s="89" t="n">
        <v>0</v>
      </c>
      <c r="AN29" s="89" t="n">
        <v>0</v>
      </c>
      <c r="AO29" s="89" t="n">
        <v>6.87392944</v>
      </c>
      <c r="AP29" s="89" t="n">
        <v>0</v>
      </c>
      <c r="AQ29" s="89" t="n">
        <v>0</v>
      </c>
      <c r="AR29" s="89" t="n">
        <v>0</v>
      </c>
      <c r="AS29" s="89" t="n">
        <v>0</v>
      </c>
      <c r="AT29" s="89" t="n">
        <v>0</v>
      </c>
      <c r="AU29" s="89" t="n">
        <v>21.28458017</v>
      </c>
      <c r="AV29" s="89" t="n">
        <v>0</v>
      </c>
      <c r="AW29" s="89" t="n">
        <v>-26.1197527208405</v>
      </c>
      <c r="AX29" s="89" t="n">
        <v>55.72691137</v>
      </c>
      <c r="AY29" s="89" t="n">
        <v>15.35799131</v>
      </c>
      <c r="AZ29" s="89" t="n">
        <v>0</v>
      </c>
      <c r="BA29" s="89" t="n">
        <v>0</v>
      </c>
      <c r="BB29" s="89" t="n">
        <v>0</v>
      </c>
      <c r="BC29" s="89" t="n">
        <v>0</v>
      </c>
      <c r="BD29" s="89" t="n">
        <v>-1.08549531</v>
      </c>
      <c r="BE29" s="89" t="n">
        <v>0</v>
      </c>
      <c r="BF29" s="89" t="n">
        <v>-67.82423647</v>
      </c>
      <c r="BG29" s="89" t="n">
        <v>0</v>
      </c>
      <c r="BH29" s="89" t="n">
        <v>0</v>
      </c>
      <c r="BI29" s="89" t="n">
        <v>0</v>
      </c>
      <c r="BJ29" s="89" t="n">
        <v>0</v>
      </c>
      <c r="BK29" s="89" t="n">
        <v>0</v>
      </c>
    </row>
    <row r="30" customFormat="false" ht="12.75" hidden="false" customHeight="false" outlineLevel="0" collapsed="false">
      <c r="B30" s="91" t="n">
        <v>37257</v>
      </c>
      <c r="C30" s="89" t="n">
        <v>3.21361361</v>
      </c>
      <c r="D30" s="89" t="n">
        <v>98.46557426</v>
      </c>
      <c r="E30" s="89" t="n">
        <v>-7.63293136145295</v>
      </c>
      <c r="F30" s="89" t="n">
        <v>0.09702974</v>
      </c>
      <c r="G30" s="89" t="n">
        <v>2.35603563</v>
      </c>
      <c r="H30" s="92" t="n">
        <v>96.4993218785471</v>
      </c>
      <c r="I30" s="89" t="n">
        <v>0</v>
      </c>
      <c r="J30" s="89" t="n">
        <v>0</v>
      </c>
      <c r="K30" s="89" t="n">
        <v>0</v>
      </c>
      <c r="L30" s="89" t="n">
        <v>9.91052593</v>
      </c>
      <c r="M30" s="89" t="n">
        <v>0</v>
      </c>
      <c r="N30" s="89" t="n">
        <v>3.91631045</v>
      </c>
      <c r="O30" s="89" t="n">
        <v>0</v>
      </c>
      <c r="P30" s="89" t="n">
        <v>-0.21082279</v>
      </c>
      <c r="Q30" s="89" t="n">
        <v>0</v>
      </c>
      <c r="R30" s="89" t="n">
        <v>0</v>
      </c>
      <c r="S30" s="89" t="n">
        <v>0</v>
      </c>
      <c r="T30" s="89" t="n">
        <v>0</v>
      </c>
      <c r="U30" s="89" t="n">
        <v>-3.93712458</v>
      </c>
      <c r="V30" s="89" t="n">
        <v>0</v>
      </c>
      <c r="W30" s="89" t="n">
        <v>0</v>
      </c>
      <c r="X30" s="89" t="n">
        <v>-11.76486772</v>
      </c>
      <c r="Y30" s="89" t="n">
        <v>0</v>
      </c>
      <c r="Z30" s="89" t="n">
        <v>0</v>
      </c>
      <c r="AA30" s="89" t="n">
        <v>0</v>
      </c>
      <c r="AB30" s="89" t="n">
        <v>5.29959232</v>
      </c>
      <c r="AC30" s="89" t="n">
        <v>-0.01242211</v>
      </c>
      <c r="AD30" s="89" t="n">
        <v>0</v>
      </c>
      <c r="AE30" s="89" t="n">
        <v>0</v>
      </c>
      <c r="AF30" s="89" t="n">
        <v>44.35932039</v>
      </c>
      <c r="AG30" s="89" t="n">
        <v>0</v>
      </c>
      <c r="AH30" s="89" t="n">
        <v>0</v>
      </c>
      <c r="AI30" s="89" t="n">
        <v>0</v>
      </c>
      <c r="AJ30" s="89" t="n">
        <v>22.64035635</v>
      </c>
      <c r="AK30" s="89" t="n">
        <v>4.40235668</v>
      </c>
      <c r="AL30" s="89" t="n">
        <v>0</v>
      </c>
      <c r="AM30" s="89" t="n">
        <v>0</v>
      </c>
      <c r="AN30" s="89" t="n">
        <v>0</v>
      </c>
      <c r="AO30" s="89" t="n">
        <v>6.68506763</v>
      </c>
      <c r="AP30" s="89" t="n">
        <v>0</v>
      </c>
      <c r="AQ30" s="89" t="n">
        <v>0</v>
      </c>
      <c r="AR30" s="89" t="n">
        <v>0</v>
      </c>
      <c r="AS30" s="89" t="n">
        <v>0</v>
      </c>
      <c r="AT30" s="89" t="n">
        <v>0</v>
      </c>
      <c r="AU30" s="89" t="n">
        <v>20.39089532</v>
      </c>
      <c r="AV30" s="89" t="n">
        <v>0</v>
      </c>
      <c r="AW30" s="89" t="n">
        <v>-7.63293136145295</v>
      </c>
      <c r="AX30" s="89" t="n">
        <v>2.62835866</v>
      </c>
      <c r="AY30" s="89" t="n">
        <v>-2.53132892</v>
      </c>
      <c r="AZ30" s="89" t="n">
        <v>0</v>
      </c>
      <c r="BA30" s="89" t="n">
        <v>0</v>
      </c>
      <c r="BB30" s="89" t="n">
        <v>0</v>
      </c>
      <c r="BC30" s="89" t="n">
        <v>0</v>
      </c>
      <c r="BD30" s="89" t="n">
        <v>-0.81401415</v>
      </c>
      <c r="BE30" s="89" t="n">
        <v>0</v>
      </c>
      <c r="BF30" s="89" t="n">
        <v>-10.98751236</v>
      </c>
      <c r="BG30" s="89" t="n">
        <v>0</v>
      </c>
      <c r="BH30" s="89" t="n">
        <v>0</v>
      </c>
      <c r="BI30" s="89" t="n">
        <v>14.15756214</v>
      </c>
      <c r="BJ30" s="89" t="n">
        <v>0</v>
      </c>
      <c r="BK30" s="89" t="n">
        <v>0</v>
      </c>
    </row>
    <row r="31" customFormat="false" ht="12.75" hidden="false" customHeight="false" outlineLevel="0" collapsed="false">
      <c r="B31" s="91" t="n">
        <v>37288</v>
      </c>
      <c r="C31" s="89" t="n">
        <v>10.88292555</v>
      </c>
      <c r="D31" s="89" t="n">
        <v>91.83970932</v>
      </c>
      <c r="E31" s="89" t="n">
        <v>-13.6785579681279</v>
      </c>
      <c r="F31" s="89" t="n">
        <v>-0.14975777</v>
      </c>
      <c r="G31" s="89" t="n">
        <v>0.94389968</v>
      </c>
      <c r="H31" s="92" t="n">
        <v>89.8382188118721</v>
      </c>
      <c r="I31" s="89" t="n">
        <v>0</v>
      </c>
      <c r="J31" s="89" t="n">
        <v>0</v>
      </c>
      <c r="K31" s="89" t="n">
        <v>0</v>
      </c>
      <c r="L31" s="89" t="n">
        <v>8.69876674</v>
      </c>
      <c r="M31" s="89" t="n">
        <v>0</v>
      </c>
      <c r="N31" s="89" t="n">
        <v>3.84901071</v>
      </c>
      <c r="O31" s="89" t="n">
        <v>0</v>
      </c>
      <c r="P31" s="89" t="n">
        <v>-0.09038905</v>
      </c>
      <c r="Q31" s="89" t="n">
        <v>0</v>
      </c>
      <c r="R31" s="89" t="n">
        <v>0</v>
      </c>
      <c r="S31" s="89" t="n">
        <v>0</v>
      </c>
      <c r="T31" s="89" t="n">
        <v>0</v>
      </c>
      <c r="U31" s="89" t="n">
        <v>-3.32156323</v>
      </c>
      <c r="V31" s="89" t="n">
        <v>0</v>
      </c>
      <c r="W31" s="89" t="n">
        <v>0</v>
      </c>
      <c r="X31" s="89" t="n">
        <v>-9.95452107</v>
      </c>
      <c r="Y31" s="89" t="n">
        <v>0</v>
      </c>
      <c r="Z31" s="89" t="n">
        <v>0</v>
      </c>
      <c r="AA31" s="89" t="n">
        <v>0</v>
      </c>
      <c r="AB31" s="89" t="n">
        <v>11.70162145</v>
      </c>
      <c r="AC31" s="89" t="n">
        <v>-0.01234999</v>
      </c>
      <c r="AD31" s="89" t="n">
        <v>0</v>
      </c>
      <c r="AE31" s="89" t="n">
        <v>0</v>
      </c>
      <c r="AF31" s="89" t="n">
        <v>46.34136019</v>
      </c>
      <c r="AG31" s="89" t="n">
        <v>0</v>
      </c>
      <c r="AH31" s="89" t="n">
        <v>0</v>
      </c>
      <c r="AI31" s="89" t="n">
        <v>0</v>
      </c>
      <c r="AJ31" s="89" t="n">
        <v>17.57558993</v>
      </c>
      <c r="AK31" s="89" t="n">
        <v>4.35325988</v>
      </c>
      <c r="AL31" s="89" t="n">
        <v>0</v>
      </c>
      <c r="AM31" s="89" t="n">
        <v>0</v>
      </c>
      <c r="AN31" s="89" t="n">
        <v>0</v>
      </c>
      <c r="AO31" s="89" t="n">
        <v>5.57808522</v>
      </c>
      <c r="AP31" s="89" t="n">
        <v>0</v>
      </c>
      <c r="AQ31" s="89" t="n">
        <v>0</v>
      </c>
      <c r="AR31" s="89" t="n">
        <v>0</v>
      </c>
      <c r="AS31" s="89" t="n">
        <v>0</v>
      </c>
      <c r="AT31" s="89" t="n">
        <v>0</v>
      </c>
      <c r="AU31" s="89" t="n">
        <v>18.00376409</v>
      </c>
      <c r="AV31" s="89" t="n">
        <v>0</v>
      </c>
      <c r="AW31" s="89" t="n">
        <v>-13.6785579681279</v>
      </c>
      <c r="AX31" s="89" t="n">
        <v>2.59995833</v>
      </c>
      <c r="AY31" s="89" t="n">
        <v>-2.7497161</v>
      </c>
      <c r="AZ31" s="89" t="n">
        <v>0</v>
      </c>
      <c r="BA31" s="89" t="n">
        <v>0</v>
      </c>
      <c r="BB31" s="89" t="n">
        <v>0</v>
      </c>
      <c r="BC31" s="89" t="n">
        <v>0</v>
      </c>
      <c r="BD31" s="89" t="n">
        <v>-1.04566303</v>
      </c>
      <c r="BE31" s="89" t="n">
        <v>0</v>
      </c>
      <c r="BF31" s="89" t="n">
        <v>-10.72366564</v>
      </c>
      <c r="BG31" s="89" t="n">
        <v>0</v>
      </c>
      <c r="BH31" s="89" t="n">
        <v>0</v>
      </c>
      <c r="BI31" s="89" t="n">
        <v>12.71322835</v>
      </c>
      <c r="BJ31" s="89" t="n">
        <v>0</v>
      </c>
      <c r="BK31" s="89" t="n">
        <v>0</v>
      </c>
    </row>
    <row r="32" customFormat="false" ht="12.75" hidden="false" customHeight="false" outlineLevel="0" collapsed="false">
      <c r="B32" s="91" t="n">
        <v>37316</v>
      </c>
      <c r="C32" s="89" t="n">
        <v>5.59219049</v>
      </c>
      <c r="D32" s="89" t="n">
        <v>100.81397883</v>
      </c>
      <c r="E32" s="89" t="n">
        <v>-29.1700255825119</v>
      </c>
      <c r="F32" s="89" t="n">
        <v>-1.15512836</v>
      </c>
      <c r="G32" s="89" t="n">
        <v>3.19225933</v>
      </c>
      <c r="H32" s="92" t="n">
        <v>79.2732747074881</v>
      </c>
      <c r="I32" s="89" t="n">
        <v>0</v>
      </c>
      <c r="J32" s="89" t="n">
        <v>0</v>
      </c>
      <c r="K32" s="89" t="n">
        <v>0</v>
      </c>
      <c r="L32" s="89" t="n">
        <v>9.51057269</v>
      </c>
      <c r="M32" s="89" t="n">
        <v>0</v>
      </c>
      <c r="N32" s="89" t="n">
        <v>3.75448885</v>
      </c>
      <c r="O32" s="89" t="n">
        <v>0</v>
      </c>
      <c r="P32" s="89" t="n">
        <v>-0.21498798</v>
      </c>
      <c r="Q32" s="89" t="n">
        <v>0</v>
      </c>
      <c r="R32" s="89" t="n">
        <v>0</v>
      </c>
      <c r="S32" s="89" t="n">
        <v>0</v>
      </c>
      <c r="T32" s="89" t="n">
        <v>0</v>
      </c>
      <c r="U32" s="89" t="n">
        <v>-1.68361634</v>
      </c>
      <c r="V32" s="89" t="n">
        <v>0</v>
      </c>
      <c r="W32" s="89" t="n">
        <v>0</v>
      </c>
      <c r="X32" s="89" t="n">
        <v>-11.01904783</v>
      </c>
      <c r="Y32" s="89" t="n">
        <v>0</v>
      </c>
      <c r="Z32" s="89" t="n">
        <v>0</v>
      </c>
      <c r="AA32" s="89" t="n">
        <v>0</v>
      </c>
      <c r="AB32" s="89" t="n">
        <v>5.2447811</v>
      </c>
      <c r="AC32" s="89" t="n">
        <v>-0.01228513</v>
      </c>
      <c r="AD32" s="89" t="n">
        <v>0</v>
      </c>
      <c r="AE32" s="89" t="n">
        <v>0</v>
      </c>
      <c r="AF32" s="89" t="n">
        <v>55.60227739</v>
      </c>
      <c r="AG32" s="89" t="n">
        <v>0</v>
      </c>
      <c r="AH32" s="89" t="n">
        <v>0</v>
      </c>
      <c r="AI32" s="89" t="n">
        <v>0</v>
      </c>
      <c r="AJ32" s="89" t="n">
        <v>15.82309732</v>
      </c>
      <c r="AK32" s="89" t="n">
        <v>4.3072346</v>
      </c>
      <c r="AL32" s="89" t="n">
        <v>0</v>
      </c>
      <c r="AM32" s="89" t="n">
        <v>0</v>
      </c>
      <c r="AN32" s="89" t="n">
        <v>0</v>
      </c>
      <c r="AO32" s="89" t="n">
        <v>5.66653281</v>
      </c>
      <c r="AP32" s="89" t="n">
        <v>0</v>
      </c>
      <c r="AQ32" s="89" t="n">
        <v>0</v>
      </c>
      <c r="AR32" s="89" t="n">
        <v>0</v>
      </c>
      <c r="AS32" s="89" t="n">
        <v>0</v>
      </c>
      <c r="AT32" s="89" t="n">
        <v>0</v>
      </c>
      <c r="AU32" s="89" t="n">
        <v>19.42712184</v>
      </c>
      <c r="AV32" s="89" t="n">
        <v>0</v>
      </c>
      <c r="AW32" s="89" t="n">
        <v>-29.1700255825119</v>
      </c>
      <c r="AX32" s="89" t="n">
        <v>2.56978588</v>
      </c>
      <c r="AY32" s="89" t="n">
        <v>-3.72491424</v>
      </c>
      <c r="AZ32" s="89" t="n">
        <v>0</v>
      </c>
      <c r="BA32" s="89" t="n">
        <v>0</v>
      </c>
      <c r="BB32" s="89" t="n">
        <v>0</v>
      </c>
      <c r="BC32" s="89" t="n">
        <v>0</v>
      </c>
      <c r="BD32" s="89" t="n">
        <v>-1.50989559</v>
      </c>
      <c r="BE32" s="89" t="n">
        <v>0</v>
      </c>
      <c r="BF32" s="89" t="n">
        <v>-9.29926992</v>
      </c>
      <c r="BG32" s="89" t="n">
        <v>0</v>
      </c>
      <c r="BH32" s="89" t="n">
        <v>0</v>
      </c>
      <c r="BI32" s="89" t="n">
        <v>14.00142484</v>
      </c>
      <c r="BJ32" s="89" t="n">
        <v>0</v>
      </c>
      <c r="BK32" s="89" t="n">
        <v>0</v>
      </c>
    </row>
    <row r="33" customFormat="false" ht="12.75" hidden="false" customHeight="false" outlineLevel="0" collapsed="false">
      <c r="B33" s="91" t="n">
        <v>37347</v>
      </c>
      <c r="C33" s="89" t="n">
        <v>19.01577134</v>
      </c>
      <c r="D33" s="89" t="n">
        <v>99.37847097</v>
      </c>
      <c r="E33" s="89" t="n">
        <v>-9.09841802</v>
      </c>
      <c r="F33" s="89" t="n">
        <v>-1.08460923</v>
      </c>
      <c r="G33" s="89" t="n">
        <v>12.8076781</v>
      </c>
      <c r="H33" s="92" t="n">
        <v>121.01889316</v>
      </c>
      <c r="I33" s="89" t="n">
        <v>0</v>
      </c>
      <c r="J33" s="89" t="n">
        <v>0</v>
      </c>
      <c r="K33" s="89" t="n">
        <v>0</v>
      </c>
      <c r="L33" s="89" t="n">
        <v>9.49037355</v>
      </c>
      <c r="M33" s="89" t="n">
        <v>0</v>
      </c>
      <c r="N33" s="89" t="n">
        <v>1.55371941</v>
      </c>
      <c r="O33" s="89" t="n">
        <v>0</v>
      </c>
      <c r="P33" s="89" t="n">
        <v>-0.43762981</v>
      </c>
      <c r="Q33" s="89" t="n">
        <v>0</v>
      </c>
      <c r="R33" s="89" t="n">
        <v>0</v>
      </c>
      <c r="S33" s="89" t="n">
        <v>0</v>
      </c>
      <c r="T33" s="89" t="n">
        <v>0</v>
      </c>
      <c r="U33" s="89" t="n">
        <v>-1.23167098</v>
      </c>
      <c r="V33" s="89" t="n">
        <v>0</v>
      </c>
      <c r="W33" s="89" t="n">
        <v>0</v>
      </c>
      <c r="X33" s="89" t="n">
        <v>3.17806732</v>
      </c>
      <c r="Y33" s="89" t="n">
        <v>0</v>
      </c>
      <c r="Z33" s="89" t="n">
        <v>0</v>
      </c>
      <c r="AA33" s="89" t="n">
        <v>0</v>
      </c>
      <c r="AB33" s="89" t="n">
        <v>6.46291185</v>
      </c>
      <c r="AC33" s="89" t="n">
        <v>-0.01221396</v>
      </c>
      <c r="AD33" s="89" t="n">
        <v>0</v>
      </c>
      <c r="AE33" s="89" t="n">
        <v>0</v>
      </c>
      <c r="AF33" s="89" t="n">
        <v>63.06861447</v>
      </c>
      <c r="AG33" s="89" t="n">
        <v>0</v>
      </c>
      <c r="AH33" s="89" t="n">
        <v>0</v>
      </c>
      <c r="AI33" s="89" t="n">
        <v>0</v>
      </c>
      <c r="AJ33" s="89" t="n">
        <v>10.08189842</v>
      </c>
      <c r="AK33" s="89" t="n">
        <v>4.25818995</v>
      </c>
      <c r="AL33" s="89" t="n">
        <v>0</v>
      </c>
      <c r="AM33" s="89" t="n">
        <v>0</v>
      </c>
      <c r="AN33" s="89" t="n">
        <v>0</v>
      </c>
      <c r="AO33" s="89" t="n">
        <v>4.73541584</v>
      </c>
      <c r="AP33" s="89" t="n">
        <v>0</v>
      </c>
      <c r="AQ33" s="89" t="n">
        <v>0</v>
      </c>
      <c r="AR33" s="89" t="n">
        <v>0</v>
      </c>
      <c r="AS33" s="89" t="n">
        <v>0</v>
      </c>
      <c r="AT33" s="89" t="n">
        <v>0</v>
      </c>
      <c r="AU33" s="89" t="n">
        <v>17.24656625</v>
      </c>
      <c r="AV33" s="89" t="n">
        <v>0</v>
      </c>
      <c r="AW33" s="89" t="n">
        <v>-9.09841802</v>
      </c>
      <c r="AX33" s="89" t="n">
        <v>2.52695566</v>
      </c>
      <c r="AY33" s="89" t="n">
        <v>-3.61156489</v>
      </c>
      <c r="AZ33" s="89" t="n">
        <v>0</v>
      </c>
      <c r="BA33" s="89" t="n">
        <v>0</v>
      </c>
      <c r="BB33" s="89" t="n">
        <v>0</v>
      </c>
      <c r="BC33" s="89" t="n">
        <v>0</v>
      </c>
      <c r="BD33" s="89" t="n">
        <v>-1.85688081</v>
      </c>
      <c r="BE33" s="89" t="n">
        <v>0</v>
      </c>
      <c r="BF33" s="89" t="n">
        <v>1.19328198</v>
      </c>
      <c r="BG33" s="89" t="n">
        <v>0</v>
      </c>
      <c r="BH33" s="89" t="n">
        <v>0</v>
      </c>
      <c r="BI33" s="89" t="n">
        <v>13.47127693</v>
      </c>
      <c r="BJ33" s="89" t="n">
        <v>0</v>
      </c>
      <c r="BK33" s="89" t="n">
        <v>0</v>
      </c>
    </row>
    <row r="34" customFormat="false" ht="12.75" hidden="false" customHeight="false" outlineLevel="0" collapsed="false">
      <c r="B34" s="91" t="n">
        <v>37377</v>
      </c>
      <c r="C34" s="89" t="n">
        <v>16.24285699</v>
      </c>
      <c r="D34" s="89" t="n">
        <v>98.52411941</v>
      </c>
      <c r="E34" s="89" t="n">
        <v>-8.816425</v>
      </c>
      <c r="F34" s="89" t="n">
        <v>-1.44365169</v>
      </c>
      <c r="G34" s="89" t="n">
        <v>12.13781736</v>
      </c>
      <c r="H34" s="92" t="n">
        <v>116.64471707</v>
      </c>
      <c r="I34" s="89" t="n">
        <v>0</v>
      </c>
      <c r="J34" s="89" t="n">
        <v>0</v>
      </c>
      <c r="K34" s="89" t="n">
        <v>0</v>
      </c>
      <c r="L34" s="89" t="n">
        <v>9.67678446</v>
      </c>
      <c r="M34" s="89" t="n">
        <v>0</v>
      </c>
      <c r="N34" s="89" t="n">
        <v>0</v>
      </c>
      <c r="O34" s="89" t="n">
        <v>0</v>
      </c>
      <c r="P34" s="89" t="n">
        <v>-0.42482362</v>
      </c>
      <c r="Q34" s="89" t="n">
        <v>0</v>
      </c>
      <c r="R34" s="89" t="n">
        <v>0</v>
      </c>
      <c r="S34" s="89" t="n">
        <v>0</v>
      </c>
      <c r="T34" s="89" t="n">
        <v>0</v>
      </c>
      <c r="U34" s="89" t="n">
        <v>-1.1280564</v>
      </c>
      <c r="V34" s="89" t="n">
        <v>0</v>
      </c>
      <c r="W34" s="89" t="n">
        <v>0</v>
      </c>
      <c r="X34" s="89" t="n">
        <v>3.43130074</v>
      </c>
      <c r="Y34" s="89" t="n">
        <v>0</v>
      </c>
      <c r="Z34" s="89" t="n">
        <v>0</v>
      </c>
      <c r="AA34" s="89" t="n">
        <v>0</v>
      </c>
      <c r="AB34" s="89" t="n">
        <v>4.68765181</v>
      </c>
      <c r="AC34" s="89" t="n">
        <v>-0.01214597</v>
      </c>
      <c r="AD34" s="89" t="n">
        <v>0</v>
      </c>
      <c r="AE34" s="89" t="n">
        <v>0</v>
      </c>
      <c r="AF34" s="89" t="n">
        <v>65.33784921</v>
      </c>
      <c r="AG34" s="89" t="n">
        <v>0</v>
      </c>
      <c r="AH34" s="89" t="n">
        <v>0</v>
      </c>
      <c r="AI34" s="89" t="n">
        <v>0</v>
      </c>
      <c r="AJ34" s="89" t="n">
        <v>8.01739708</v>
      </c>
      <c r="AK34" s="89" t="n">
        <v>4.21402069</v>
      </c>
      <c r="AL34" s="89" t="n">
        <v>0</v>
      </c>
      <c r="AM34" s="89" t="n">
        <v>0</v>
      </c>
      <c r="AN34" s="89" t="n">
        <v>0</v>
      </c>
      <c r="AO34" s="89" t="n">
        <v>4.53599838</v>
      </c>
      <c r="AP34" s="89" t="n">
        <v>0</v>
      </c>
      <c r="AQ34" s="89" t="n">
        <v>0</v>
      </c>
      <c r="AR34" s="89" t="n">
        <v>0</v>
      </c>
      <c r="AS34" s="89" t="n">
        <v>0</v>
      </c>
      <c r="AT34" s="89" t="n">
        <v>0</v>
      </c>
      <c r="AU34" s="89" t="n">
        <v>16.43100002</v>
      </c>
      <c r="AV34" s="89" t="n">
        <v>0</v>
      </c>
      <c r="AW34" s="89" t="n">
        <v>-8.816425</v>
      </c>
      <c r="AX34" s="89" t="n">
        <v>2.49971297</v>
      </c>
      <c r="AY34" s="89" t="n">
        <v>-3.94336466</v>
      </c>
      <c r="AZ34" s="89" t="n">
        <v>0</v>
      </c>
      <c r="BA34" s="89" t="n">
        <v>0</v>
      </c>
      <c r="BB34" s="89" t="n">
        <v>0</v>
      </c>
      <c r="BC34" s="89" t="n">
        <v>0</v>
      </c>
      <c r="BD34" s="89" t="n">
        <v>-2.08776756</v>
      </c>
      <c r="BE34" s="89" t="n">
        <v>0</v>
      </c>
      <c r="BF34" s="89" t="n">
        <v>0.38274916</v>
      </c>
      <c r="BG34" s="89" t="n">
        <v>0</v>
      </c>
      <c r="BH34" s="89" t="n">
        <v>0</v>
      </c>
      <c r="BI34" s="89" t="n">
        <v>13.84283576</v>
      </c>
      <c r="BJ34" s="89" t="n">
        <v>0</v>
      </c>
      <c r="BK34" s="89" t="n">
        <v>0</v>
      </c>
    </row>
    <row r="35" customFormat="false" ht="12.75" hidden="false" customHeight="false" outlineLevel="0" collapsed="false">
      <c r="B35" s="91" t="n">
        <v>37408</v>
      </c>
      <c r="C35" s="89" t="n">
        <v>17.87623253</v>
      </c>
      <c r="D35" s="89" t="n">
        <v>93.09046277</v>
      </c>
      <c r="E35" s="89" t="n">
        <v>-8.58617696</v>
      </c>
      <c r="F35" s="89" t="n">
        <v>-1.45849617</v>
      </c>
      <c r="G35" s="89" t="n">
        <v>11.23761138</v>
      </c>
      <c r="H35" s="92" t="n">
        <v>112.15963355</v>
      </c>
      <c r="I35" s="89" t="n">
        <v>0</v>
      </c>
      <c r="J35" s="89" t="n">
        <v>0</v>
      </c>
      <c r="K35" s="89" t="n">
        <v>0</v>
      </c>
      <c r="L35" s="89" t="n">
        <v>9.20753075</v>
      </c>
      <c r="M35" s="89" t="n">
        <v>0</v>
      </c>
      <c r="N35" s="89" t="n">
        <v>0</v>
      </c>
      <c r="O35" s="89" t="n">
        <v>0</v>
      </c>
      <c r="P35" s="89" t="n">
        <v>-0.43277495</v>
      </c>
      <c r="Q35" s="89" t="n">
        <v>0</v>
      </c>
      <c r="R35" s="89" t="n">
        <v>0</v>
      </c>
      <c r="S35" s="89" t="n">
        <v>0</v>
      </c>
      <c r="T35" s="89" t="n">
        <v>0</v>
      </c>
      <c r="U35" s="89" t="n">
        <v>-1.07171656</v>
      </c>
      <c r="V35" s="89" t="n">
        <v>0</v>
      </c>
      <c r="W35" s="89" t="n">
        <v>0</v>
      </c>
      <c r="X35" s="89" t="n">
        <v>3.56383804</v>
      </c>
      <c r="Y35" s="89" t="n">
        <v>0</v>
      </c>
      <c r="Z35" s="89" t="n">
        <v>0</v>
      </c>
      <c r="AA35" s="89" t="n">
        <v>0</v>
      </c>
      <c r="AB35" s="89" t="n">
        <v>6.60935525</v>
      </c>
      <c r="AC35" s="89" t="n">
        <v>-0.01207611</v>
      </c>
      <c r="AD35" s="89" t="n">
        <v>0</v>
      </c>
      <c r="AE35" s="89" t="n">
        <v>0</v>
      </c>
      <c r="AF35" s="89" t="n">
        <v>61.90988063</v>
      </c>
      <c r="AG35" s="89" t="n">
        <v>0</v>
      </c>
      <c r="AH35" s="89" t="n">
        <v>0</v>
      </c>
      <c r="AI35" s="89" t="n">
        <v>0</v>
      </c>
      <c r="AJ35" s="89" t="n">
        <v>7.24724465</v>
      </c>
      <c r="AK35" s="89" t="n">
        <v>4.18198823</v>
      </c>
      <c r="AL35" s="89" t="n">
        <v>0</v>
      </c>
      <c r="AM35" s="89" t="n">
        <v>0</v>
      </c>
      <c r="AN35" s="89" t="n">
        <v>0</v>
      </c>
      <c r="AO35" s="89" t="n">
        <v>4.27697848</v>
      </c>
      <c r="AP35" s="89" t="n">
        <v>0</v>
      </c>
      <c r="AQ35" s="89" t="n">
        <v>0</v>
      </c>
      <c r="AR35" s="89" t="n">
        <v>0</v>
      </c>
      <c r="AS35" s="89" t="n">
        <v>0</v>
      </c>
      <c r="AT35" s="89" t="n">
        <v>0</v>
      </c>
      <c r="AU35" s="89" t="n">
        <v>15.48644689</v>
      </c>
      <c r="AV35" s="89" t="n">
        <v>0</v>
      </c>
      <c r="AW35" s="89" t="n">
        <v>-8.58617696</v>
      </c>
      <c r="AX35" s="89" t="n">
        <v>2.4834206</v>
      </c>
      <c r="AY35" s="89" t="n">
        <v>-3.94191677</v>
      </c>
      <c r="AZ35" s="89" t="n">
        <v>0</v>
      </c>
      <c r="BA35" s="89" t="n">
        <v>0</v>
      </c>
      <c r="BB35" s="89" t="n">
        <v>0</v>
      </c>
      <c r="BC35" s="89" t="n">
        <v>0</v>
      </c>
      <c r="BD35" s="89" t="n">
        <v>-2.08623753</v>
      </c>
      <c r="BE35" s="89" t="n">
        <v>0</v>
      </c>
      <c r="BF35" s="89" t="n">
        <v>0.00460524</v>
      </c>
      <c r="BG35" s="89" t="n">
        <v>0</v>
      </c>
      <c r="BH35" s="89" t="n">
        <v>0</v>
      </c>
      <c r="BI35" s="89" t="n">
        <v>13.31924367</v>
      </c>
      <c r="BJ35" s="89" t="n">
        <v>0</v>
      </c>
      <c r="BK35" s="89" t="n">
        <v>0</v>
      </c>
    </row>
    <row r="36" customFormat="false" ht="12.75" hidden="false" customHeight="false" outlineLevel="0" collapsed="false">
      <c r="B36" s="91" t="n">
        <v>37438</v>
      </c>
      <c r="C36" s="89" t="n">
        <v>16.8534795</v>
      </c>
      <c r="D36" s="89" t="n">
        <v>94.22514952</v>
      </c>
      <c r="E36" s="89" t="n">
        <v>-8.49928122</v>
      </c>
      <c r="F36" s="89" t="n">
        <v>-1.79207475</v>
      </c>
      <c r="G36" s="89" t="n">
        <v>11.45666345</v>
      </c>
      <c r="H36" s="92" t="n">
        <v>112.2439365</v>
      </c>
      <c r="I36" s="89" t="n">
        <v>0</v>
      </c>
      <c r="J36" s="89" t="n">
        <v>0</v>
      </c>
      <c r="K36" s="89" t="n">
        <v>0</v>
      </c>
      <c r="L36" s="89" t="n">
        <v>9.3566837</v>
      </c>
      <c r="M36" s="89" t="n">
        <v>0</v>
      </c>
      <c r="N36" s="89" t="n">
        <v>0</v>
      </c>
      <c r="O36" s="89" t="n">
        <v>0</v>
      </c>
      <c r="P36" s="89" t="n">
        <v>-0.43048563</v>
      </c>
      <c r="Q36" s="89" t="n">
        <v>0</v>
      </c>
      <c r="R36" s="89" t="n">
        <v>0</v>
      </c>
      <c r="S36" s="89" t="n">
        <v>0</v>
      </c>
      <c r="T36" s="89" t="n">
        <v>0</v>
      </c>
      <c r="U36" s="89" t="n">
        <v>-1.13456367</v>
      </c>
      <c r="V36" s="89" t="n">
        <v>0</v>
      </c>
      <c r="W36" s="89" t="n">
        <v>0</v>
      </c>
      <c r="X36" s="89" t="n">
        <v>3.69225663</v>
      </c>
      <c r="Y36" s="89" t="n">
        <v>0</v>
      </c>
      <c r="Z36" s="89" t="n">
        <v>0</v>
      </c>
      <c r="AA36" s="89" t="n">
        <v>0</v>
      </c>
      <c r="AB36" s="89" t="n">
        <v>5.36958847</v>
      </c>
      <c r="AC36" s="89" t="n">
        <v>-0.01200888</v>
      </c>
      <c r="AD36" s="89" t="n">
        <v>0</v>
      </c>
      <c r="AE36" s="89" t="n">
        <v>0</v>
      </c>
      <c r="AF36" s="89" t="n">
        <v>62.5492346</v>
      </c>
      <c r="AG36" s="89" t="n">
        <v>0</v>
      </c>
      <c r="AH36" s="89" t="n">
        <v>0</v>
      </c>
      <c r="AI36" s="89" t="n">
        <v>0</v>
      </c>
      <c r="AJ36" s="89" t="n">
        <v>7.3339799</v>
      </c>
      <c r="AK36" s="89" t="n">
        <v>4.15754382</v>
      </c>
      <c r="AL36" s="89" t="n">
        <v>0</v>
      </c>
      <c r="AM36" s="89" t="n">
        <v>0</v>
      </c>
      <c r="AN36" s="89" t="n">
        <v>0</v>
      </c>
      <c r="AO36" s="89" t="n">
        <v>4.31622627</v>
      </c>
      <c r="AP36" s="89" t="n">
        <v>0</v>
      </c>
      <c r="AQ36" s="89" t="n">
        <v>0</v>
      </c>
      <c r="AR36" s="89" t="n">
        <v>0</v>
      </c>
      <c r="AS36" s="89" t="n">
        <v>0</v>
      </c>
      <c r="AT36" s="89" t="n">
        <v>0</v>
      </c>
      <c r="AU36" s="89" t="n">
        <v>15.88017381</v>
      </c>
      <c r="AV36" s="89" t="n">
        <v>0</v>
      </c>
      <c r="AW36" s="89" t="n">
        <v>-8.49928122</v>
      </c>
      <c r="AX36" s="89" t="n">
        <v>2.47183644</v>
      </c>
      <c r="AY36" s="89" t="n">
        <v>-4.26391119</v>
      </c>
      <c r="AZ36" s="89" t="n">
        <v>0</v>
      </c>
      <c r="BA36" s="89" t="n">
        <v>0</v>
      </c>
      <c r="BB36" s="89" t="n">
        <v>0</v>
      </c>
      <c r="BC36" s="89" t="n">
        <v>0</v>
      </c>
      <c r="BD36" s="89" t="n">
        <v>-1.96928119</v>
      </c>
      <c r="BE36" s="89" t="n">
        <v>0</v>
      </c>
      <c r="BF36" s="89" t="n">
        <v>-0.26065676</v>
      </c>
      <c r="BG36" s="89" t="n">
        <v>0</v>
      </c>
      <c r="BH36" s="89" t="n">
        <v>0</v>
      </c>
      <c r="BI36" s="89" t="n">
        <v>13.6866014</v>
      </c>
      <c r="BJ36" s="89" t="n">
        <v>0</v>
      </c>
      <c r="BK36" s="89" t="n">
        <v>0</v>
      </c>
    </row>
    <row r="37" customFormat="false" ht="12.75" hidden="false" customHeight="false" outlineLevel="0" collapsed="false">
      <c r="B37" s="91" t="n">
        <v>37469</v>
      </c>
      <c r="C37" s="89" t="n">
        <v>17.14091628</v>
      </c>
      <c r="D37" s="89" t="n">
        <v>92.77976098</v>
      </c>
      <c r="E37" s="89" t="n">
        <v>-8.51914963</v>
      </c>
      <c r="F37" s="89" t="n">
        <v>-1.91167956</v>
      </c>
      <c r="G37" s="89" t="n">
        <v>11.28055781</v>
      </c>
      <c r="H37" s="92" t="n">
        <v>110.77040588</v>
      </c>
      <c r="I37" s="89" t="n">
        <v>0</v>
      </c>
      <c r="J37" s="89" t="n">
        <v>0</v>
      </c>
      <c r="K37" s="89" t="n">
        <v>0</v>
      </c>
      <c r="L37" s="89" t="n">
        <v>9.21290016</v>
      </c>
      <c r="M37" s="89" t="n">
        <v>0</v>
      </c>
      <c r="N37" s="89" t="n">
        <v>0</v>
      </c>
      <c r="O37" s="89" t="n">
        <v>0</v>
      </c>
      <c r="P37" s="89" t="n">
        <v>-0.42894432</v>
      </c>
      <c r="Q37" s="89" t="n">
        <v>0</v>
      </c>
      <c r="R37" s="89" t="n">
        <v>0</v>
      </c>
      <c r="S37" s="89" t="n">
        <v>0</v>
      </c>
      <c r="T37" s="89" t="n">
        <v>0</v>
      </c>
      <c r="U37" s="89" t="n">
        <v>-1.16760639</v>
      </c>
      <c r="V37" s="89" t="n">
        <v>0</v>
      </c>
      <c r="W37" s="89" t="n">
        <v>0</v>
      </c>
      <c r="X37" s="89" t="n">
        <v>3.73596955</v>
      </c>
      <c r="Y37" s="89" t="n">
        <v>0</v>
      </c>
      <c r="Z37" s="89" t="n">
        <v>0</v>
      </c>
      <c r="AA37" s="89" t="n">
        <v>0</v>
      </c>
      <c r="AB37" s="89" t="n">
        <v>5.78859728</v>
      </c>
      <c r="AC37" s="89" t="n">
        <v>-0.01193982</v>
      </c>
      <c r="AD37" s="89" t="n">
        <v>0</v>
      </c>
      <c r="AE37" s="89" t="n">
        <v>0</v>
      </c>
      <c r="AF37" s="89" t="n">
        <v>61.1204332</v>
      </c>
      <c r="AG37" s="89" t="n">
        <v>0</v>
      </c>
      <c r="AH37" s="89" t="n">
        <v>0</v>
      </c>
      <c r="AI37" s="89" t="n">
        <v>0</v>
      </c>
      <c r="AJ37" s="89" t="n">
        <v>7.40539664</v>
      </c>
      <c r="AK37" s="89" t="n">
        <v>4.13248615</v>
      </c>
      <c r="AL37" s="89" t="n">
        <v>0</v>
      </c>
      <c r="AM37" s="89" t="n">
        <v>0</v>
      </c>
      <c r="AN37" s="89" t="n">
        <v>0</v>
      </c>
      <c r="AO37" s="89" t="n">
        <v>4.28265671</v>
      </c>
      <c r="AP37" s="89" t="n">
        <v>0</v>
      </c>
      <c r="AQ37" s="89" t="n">
        <v>0</v>
      </c>
      <c r="AR37" s="89" t="n">
        <v>0</v>
      </c>
      <c r="AS37" s="89" t="n">
        <v>0</v>
      </c>
      <c r="AT37" s="89" t="n">
        <v>0</v>
      </c>
      <c r="AU37" s="89" t="n">
        <v>15.8507281</v>
      </c>
      <c r="AV37" s="89" t="n">
        <v>0</v>
      </c>
      <c r="AW37" s="89" t="n">
        <v>-8.51914963</v>
      </c>
      <c r="AX37" s="89" t="n">
        <v>2.45967311</v>
      </c>
      <c r="AY37" s="89" t="n">
        <v>-4.37135267</v>
      </c>
      <c r="AZ37" s="89" t="n">
        <v>0</v>
      </c>
      <c r="BA37" s="89" t="n">
        <v>0</v>
      </c>
      <c r="BB37" s="89" t="n">
        <v>0</v>
      </c>
      <c r="BC37" s="89" t="n">
        <v>0</v>
      </c>
      <c r="BD37" s="89" t="n">
        <v>-1.96787416</v>
      </c>
      <c r="BE37" s="89" t="n">
        <v>0</v>
      </c>
      <c r="BF37" s="89" t="n">
        <v>-0.35944201</v>
      </c>
      <c r="BG37" s="89" t="n">
        <v>0</v>
      </c>
      <c r="BH37" s="89" t="n">
        <v>0</v>
      </c>
      <c r="BI37" s="89" t="n">
        <v>13.60787398</v>
      </c>
      <c r="BJ37" s="89" t="n">
        <v>0</v>
      </c>
      <c r="BK37" s="89" t="n">
        <v>0</v>
      </c>
    </row>
    <row r="38" customFormat="false" ht="12.75" hidden="false" customHeight="false" outlineLevel="0" collapsed="false">
      <c r="B38" s="91" t="n">
        <v>37500</v>
      </c>
      <c r="C38" s="89" t="n">
        <v>18.77614496</v>
      </c>
      <c r="D38" s="89" t="n">
        <v>87.63599285</v>
      </c>
      <c r="E38" s="89" t="n">
        <v>-8.03139207</v>
      </c>
      <c r="F38" s="89" t="n">
        <v>-2.04839021</v>
      </c>
      <c r="G38" s="89" t="n">
        <v>10.68793587</v>
      </c>
      <c r="H38" s="92" t="n">
        <v>107.0202914</v>
      </c>
      <c r="I38" s="89" t="n">
        <v>0</v>
      </c>
      <c r="J38" s="89" t="n">
        <v>0</v>
      </c>
      <c r="K38" s="89" t="n">
        <v>0</v>
      </c>
      <c r="L38" s="89" t="n">
        <v>8.7647358</v>
      </c>
      <c r="M38" s="89" t="n">
        <v>0</v>
      </c>
      <c r="N38" s="89" t="n">
        <v>0</v>
      </c>
      <c r="O38" s="89" t="n">
        <v>0</v>
      </c>
      <c r="P38" s="89" t="n">
        <v>-0.42539328</v>
      </c>
      <c r="Q38" s="89" t="n">
        <v>0</v>
      </c>
      <c r="R38" s="89" t="n">
        <v>0</v>
      </c>
      <c r="S38" s="89" t="n">
        <v>0</v>
      </c>
      <c r="T38" s="89" t="n">
        <v>0</v>
      </c>
      <c r="U38" s="89" t="n">
        <v>-1.12851701</v>
      </c>
      <c r="V38" s="89" t="n">
        <v>0</v>
      </c>
      <c r="W38" s="89" t="n">
        <v>0</v>
      </c>
      <c r="X38" s="89" t="n">
        <v>3.81413098</v>
      </c>
      <c r="Y38" s="89" t="n">
        <v>0</v>
      </c>
      <c r="Z38" s="89" t="n">
        <v>0</v>
      </c>
      <c r="AA38" s="89" t="n">
        <v>0</v>
      </c>
      <c r="AB38" s="89" t="n">
        <v>7.75118847</v>
      </c>
      <c r="AC38" s="89" t="n">
        <v>-0.01187113</v>
      </c>
      <c r="AD38" s="89" t="n">
        <v>0</v>
      </c>
      <c r="AE38" s="89" t="n">
        <v>0</v>
      </c>
      <c r="AF38" s="89" t="n">
        <v>57.32250659</v>
      </c>
      <c r="AG38" s="89" t="n">
        <v>0</v>
      </c>
      <c r="AH38" s="89" t="n">
        <v>0</v>
      </c>
      <c r="AI38" s="89" t="n">
        <v>0</v>
      </c>
      <c r="AJ38" s="89" t="n">
        <v>7.03092235</v>
      </c>
      <c r="AK38" s="89" t="n">
        <v>4.10790137</v>
      </c>
      <c r="AL38" s="89" t="n">
        <v>0</v>
      </c>
      <c r="AM38" s="89" t="n">
        <v>0</v>
      </c>
      <c r="AN38" s="89" t="n">
        <v>0</v>
      </c>
      <c r="AO38" s="89" t="n">
        <v>4.04637309</v>
      </c>
      <c r="AP38" s="89" t="n">
        <v>0</v>
      </c>
      <c r="AQ38" s="89" t="n">
        <v>0</v>
      </c>
      <c r="AR38" s="89" t="n">
        <v>0</v>
      </c>
      <c r="AS38" s="89" t="n">
        <v>0</v>
      </c>
      <c r="AT38" s="89" t="n">
        <v>0</v>
      </c>
      <c r="AU38" s="89" t="n">
        <v>15.14016058</v>
      </c>
      <c r="AV38" s="89" t="n">
        <v>0</v>
      </c>
      <c r="AW38" s="89" t="n">
        <v>-8.03139207</v>
      </c>
      <c r="AX38" s="89" t="n">
        <v>2.44757689</v>
      </c>
      <c r="AY38" s="89" t="n">
        <v>-4.4959671</v>
      </c>
      <c r="AZ38" s="89" t="n">
        <v>0</v>
      </c>
      <c r="BA38" s="89" t="n">
        <v>0</v>
      </c>
      <c r="BB38" s="89" t="n">
        <v>0</v>
      </c>
      <c r="BC38" s="89" t="n">
        <v>0</v>
      </c>
      <c r="BD38" s="89" t="n">
        <v>-1.85076137</v>
      </c>
      <c r="BE38" s="89" t="n">
        <v>0</v>
      </c>
      <c r="BF38" s="89" t="n">
        <v>-0.55445966</v>
      </c>
      <c r="BG38" s="89" t="n">
        <v>0</v>
      </c>
      <c r="BH38" s="89" t="n">
        <v>0</v>
      </c>
      <c r="BI38" s="89" t="n">
        <v>13.0931569</v>
      </c>
      <c r="BJ38" s="89" t="n">
        <v>0</v>
      </c>
      <c r="BK38" s="89" t="n">
        <v>0</v>
      </c>
    </row>
    <row r="39" customFormat="false" ht="12.75" hidden="false" customHeight="false" outlineLevel="0" collapsed="false">
      <c r="B39" s="91" t="n">
        <v>37530</v>
      </c>
      <c r="C39" s="89" t="n">
        <v>14.3455956</v>
      </c>
      <c r="D39" s="89" t="n">
        <v>99.24827074</v>
      </c>
      <c r="E39" s="89" t="n">
        <v>-8.06537758</v>
      </c>
      <c r="F39" s="89" t="n">
        <v>-2.28520819</v>
      </c>
      <c r="G39" s="89" t="n">
        <v>10.89754121</v>
      </c>
      <c r="H39" s="92" t="n">
        <v>114.14082178</v>
      </c>
      <c r="I39" s="89" t="n">
        <v>0</v>
      </c>
      <c r="J39" s="89" t="n">
        <v>0</v>
      </c>
      <c r="K39" s="89" t="n">
        <v>0</v>
      </c>
      <c r="L39" s="89" t="n">
        <v>8.91145706</v>
      </c>
      <c r="M39" s="89" t="n">
        <v>0</v>
      </c>
      <c r="N39" s="89" t="n">
        <v>0</v>
      </c>
      <c r="O39" s="89" t="n">
        <v>0</v>
      </c>
      <c r="P39" s="89" t="n">
        <v>-0.30770869</v>
      </c>
      <c r="Q39" s="89" t="n">
        <v>0</v>
      </c>
      <c r="R39" s="89" t="n">
        <v>0</v>
      </c>
      <c r="S39" s="89" t="n">
        <v>0</v>
      </c>
      <c r="T39" s="89" t="n">
        <v>0</v>
      </c>
      <c r="U39" s="89" t="n">
        <v>-1.22311097</v>
      </c>
      <c r="V39" s="89" t="n">
        <v>0</v>
      </c>
      <c r="W39" s="89" t="n">
        <v>0</v>
      </c>
      <c r="X39" s="89" t="n">
        <v>3.77131958</v>
      </c>
      <c r="Y39" s="89" t="n">
        <v>0</v>
      </c>
      <c r="Z39" s="89" t="n">
        <v>0</v>
      </c>
      <c r="AA39" s="89" t="n">
        <v>0</v>
      </c>
      <c r="AB39" s="89" t="n">
        <v>3.19363862</v>
      </c>
      <c r="AC39" s="89" t="n">
        <v>-0.01180509</v>
      </c>
      <c r="AD39" s="89" t="n">
        <v>0</v>
      </c>
      <c r="AE39" s="89" t="n">
        <v>0</v>
      </c>
      <c r="AF39" s="89" t="n">
        <v>56.95348947</v>
      </c>
      <c r="AG39" s="89" t="n">
        <v>0</v>
      </c>
      <c r="AH39" s="89" t="n">
        <v>0</v>
      </c>
      <c r="AI39" s="89" t="n">
        <v>0</v>
      </c>
      <c r="AJ39" s="89" t="n">
        <v>18.65108808</v>
      </c>
      <c r="AK39" s="89" t="n">
        <v>4.08894674</v>
      </c>
      <c r="AL39" s="89" t="n">
        <v>0</v>
      </c>
      <c r="AM39" s="89" t="n">
        <v>0</v>
      </c>
      <c r="AN39" s="89" t="n">
        <v>0</v>
      </c>
      <c r="AO39" s="89" t="n">
        <v>3.91072855</v>
      </c>
      <c r="AP39" s="89" t="n">
        <v>0</v>
      </c>
      <c r="AQ39" s="89" t="n">
        <v>0</v>
      </c>
      <c r="AR39" s="89" t="n">
        <v>0</v>
      </c>
      <c r="AS39" s="89" t="n">
        <v>0</v>
      </c>
      <c r="AT39" s="89" t="n">
        <v>0</v>
      </c>
      <c r="AU39" s="89" t="n">
        <v>15.65582299</v>
      </c>
      <c r="AV39" s="89" t="n">
        <v>0</v>
      </c>
      <c r="AW39" s="89" t="n">
        <v>-8.06537758</v>
      </c>
      <c r="AX39" s="89" t="n">
        <v>2.43899297</v>
      </c>
      <c r="AY39" s="89" t="n">
        <v>-4.72420116</v>
      </c>
      <c r="AZ39" s="89" t="n">
        <v>0</v>
      </c>
      <c r="BA39" s="89" t="n">
        <v>0</v>
      </c>
      <c r="BB39" s="89" t="n">
        <v>0</v>
      </c>
      <c r="BC39" s="89" t="n">
        <v>0</v>
      </c>
      <c r="BD39" s="89" t="n">
        <v>-1.96554772</v>
      </c>
      <c r="BE39" s="89" t="n">
        <v>0</v>
      </c>
      <c r="BF39" s="89" t="n">
        <v>-0.5912432</v>
      </c>
      <c r="BG39" s="89" t="n">
        <v>0</v>
      </c>
      <c r="BH39" s="89" t="n">
        <v>0</v>
      </c>
      <c r="BI39" s="89" t="n">
        <v>13.45433213</v>
      </c>
      <c r="BJ39" s="89" t="n">
        <v>0</v>
      </c>
      <c r="BK39" s="89" t="n">
        <v>0</v>
      </c>
    </row>
    <row r="40" customFormat="false" ht="12.75" hidden="false" customHeight="false" outlineLevel="0" collapsed="false">
      <c r="B40" s="91" t="n">
        <v>37561</v>
      </c>
      <c r="C40" s="89" t="n">
        <v>12.5166249616406</v>
      </c>
      <c r="D40" s="89" t="n">
        <v>88.10448091</v>
      </c>
      <c r="E40" s="89" t="n">
        <v>0</v>
      </c>
      <c r="F40" s="89" t="n">
        <v>-2.24091265</v>
      </c>
      <c r="G40" s="89" t="n">
        <v>13.87031119</v>
      </c>
      <c r="H40" s="92" t="n">
        <v>112.250504411641</v>
      </c>
      <c r="I40" s="89" t="n">
        <v>0</v>
      </c>
      <c r="J40" s="89" t="n">
        <v>0</v>
      </c>
      <c r="K40" s="89" t="n">
        <v>0</v>
      </c>
      <c r="L40" s="89" t="n">
        <v>8.61063131</v>
      </c>
      <c r="M40" s="89" t="n">
        <v>0</v>
      </c>
      <c r="N40" s="89" t="n">
        <v>0</v>
      </c>
      <c r="O40" s="89" t="n">
        <v>0</v>
      </c>
      <c r="P40" s="89" t="n">
        <v>-0.19427768</v>
      </c>
      <c r="Q40" s="89" t="n">
        <v>0</v>
      </c>
      <c r="R40" s="89" t="n">
        <v>0</v>
      </c>
      <c r="S40" s="89" t="n">
        <v>0</v>
      </c>
      <c r="T40" s="89" t="n">
        <v>0</v>
      </c>
      <c r="U40" s="89" t="n">
        <v>-1.18242297</v>
      </c>
      <c r="V40" s="89" t="n">
        <v>0</v>
      </c>
      <c r="W40" s="89" t="n">
        <v>0</v>
      </c>
      <c r="X40" s="89" t="n">
        <v>3.34552126</v>
      </c>
      <c r="Y40" s="89" t="n">
        <v>0</v>
      </c>
      <c r="Z40" s="89" t="n">
        <v>-3.35342323835938</v>
      </c>
      <c r="AA40" s="89" t="n">
        <v>0</v>
      </c>
      <c r="AB40" s="89" t="n">
        <v>5.29059628</v>
      </c>
      <c r="AC40" s="89" t="n">
        <v>-0.01173732</v>
      </c>
      <c r="AD40" s="89" t="n">
        <v>0</v>
      </c>
      <c r="AE40" s="89" t="n">
        <v>0</v>
      </c>
      <c r="AF40" s="89" t="n">
        <v>45.71856681</v>
      </c>
      <c r="AG40" s="89" t="n">
        <v>0</v>
      </c>
      <c r="AH40" s="89" t="n">
        <v>0</v>
      </c>
      <c r="AI40" s="89" t="n">
        <v>0</v>
      </c>
      <c r="AJ40" s="89" t="n">
        <v>19.73982315</v>
      </c>
      <c r="AK40" s="89" t="n">
        <v>4.08149481</v>
      </c>
      <c r="AL40" s="89" t="n">
        <v>0</v>
      </c>
      <c r="AM40" s="89" t="n">
        <v>0</v>
      </c>
      <c r="AN40" s="89" t="n">
        <v>0</v>
      </c>
      <c r="AO40" s="89" t="n">
        <v>3.92495354</v>
      </c>
      <c r="AP40" s="89" t="n">
        <v>0</v>
      </c>
      <c r="AQ40" s="89" t="n">
        <v>0</v>
      </c>
      <c r="AR40" s="89" t="n">
        <v>0</v>
      </c>
      <c r="AS40" s="89" t="n">
        <v>0</v>
      </c>
      <c r="AT40" s="89" t="n">
        <v>0</v>
      </c>
      <c r="AU40" s="89" t="n">
        <v>14.65137992</v>
      </c>
      <c r="AV40" s="89" t="n">
        <v>0</v>
      </c>
      <c r="AW40" s="89" t="n">
        <v>0</v>
      </c>
      <c r="AX40" s="89" t="n">
        <v>2.43562085</v>
      </c>
      <c r="AY40" s="89" t="n">
        <v>-4.6765335</v>
      </c>
      <c r="AZ40" s="89" t="n">
        <v>0</v>
      </c>
      <c r="BA40" s="89" t="n">
        <v>0</v>
      </c>
      <c r="BB40" s="89" t="n">
        <v>0</v>
      </c>
      <c r="BC40" s="89" t="n">
        <v>0</v>
      </c>
      <c r="BD40" s="89" t="n">
        <v>-1.50203234</v>
      </c>
      <c r="BE40" s="89" t="n">
        <v>0</v>
      </c>
      <c r="BF40" s="89" t="n">
        <v>2.42676491</v>
      </c>
      <c r="BG40" s="89" t="n">
        <v>0</v>
      </c>
      <c r="BH40" s="89" t="n">
        <v>0</v>
      </c>
      <c r="BI40" s="89" t="n">
        <v>12.94557862</v>
      </c>
      <c r="BJ40" s="89" t="n">
        <v>0</v>
      </c>
      <c r="BK40" s="89" t="n">
        <v>0</v>
      </c>
    </row>
    <row r="41" customFormat="false" ht="12.75" hidden="false" customHeight="false" outlineLevel="0" collapsed="false">
      <c r="B41" s="91" t="n">
        <v>37591</v>
      </c>
      <c r="C41" s="89" t="n">
        <v>11.631141644167</v>
      </c>
      <c r="D41" s="89" t="n">
        <v>83.73444693</v>
      </c>
      <c r="E41" s="89" t="n">
        <v>0</v>
      </c>
      <c r="F41" s="89" t="n">
        <v>-2.17781663</v>
      </c>
      <c r="G41" s="89" t="n">
        <v>14.9404983</v>
      </c>
      <c r="H41" s="92" t="n">
        <v>108.128270244167</v>
      </c>
      <c r="I41" s="89" t="n">
        <v>0</v>
      </c>
      <c r="J41" s="89" t="n">
        <v>0</v>
      </c>
      <c r="K41" s="89" t="n">
        <v>0</v>
      </c>
      <c r="L41" s="89" t="n">
        <v>8.90202245</v>
      </c>
      <c r="M41" s="89" t="n">
        <v>0</v>
      </c>
      <c r="N41" s="89" t="n">
        <v>0</v>
      </c>
      <c r="O41" s="89" t="n">
        <v>0</v>
      </c>
      <c r="P41" s="89" t="n">
        <v>-0.19655951</v>
      </c>
      <c r="Q41" s="89" t="n">
        <v>0</v>
      </c>
      <c r="R41" s="89" t="n">
        <v>0</v>
      </c>
      <c r="S41" s="89" t="n">
        <v>0</v>
      </c>
      <c r="T41" s="89" t="n">
        <v>0</v>
      </c>
      <c r="U41" s="89" t="n">
        <v>-2.45572469</v>
      </c>
      <c r="V41" s="89" t="n">
        <v>0</v>
      </c>
      <c r="W41" s="89" t="n">
        <v>0</v>
      </c>
      <c r="X41" s="89" t="n">
        <v>3.04806457</v>
      </c>
      <c r="Y41" s="89" t="n">
        <v>0</v>
      </c>
      <c r="Z41" s="89" t="n">
        <v>-1.88527412583304</v>
      </c>
      <c r="AA41" s="89" t="n">
        <v>0</v>
      </c>
      <c r="AB41" s="89" t="n">
        <v>4.21861295</v>
      </c>
      <c r="AC41" s="89" t="n">
        <v>-0.01167212</v>
      </c>
      <c r="AD41" s="89" t="n">
        <v>0</v>
      </c>
      <c r="AE41" s="89" t="n">
        <v>0</v>
      </c>
      <c r="AF41" s="89" t="n">
        <v>39.81731873</v>
      </c>
      <c r="AG41" s="89" t="n">
        <v>0</v>
      </c>
      <c r="AH41" s="89" t="n">
        <v>0</v>
      </c>
      <c r="AI41" s="89" t="n">
        <v>0</v>
      </c>
      <c r="AJ41" s="89" t="n">
        <v>21.76365688</v>
      </c>
      <c r="AK41" s="89" t="n">
        <v>4.07429915</v>
      </c>
      <c r="AL41" s="89" t="n">
        <v>0</v>
      </c>
      <c r="AM41" s="89" t="n">
        <v>0</v>
      </c>
      <c r="AN41" s="89" t="n">
        <v>0</v>
      </c>
      <c r="AO41" s="89" t="n">
        <v>4.07219177</v>
      </c>
      <c r="AP41" s="89" t="n">
        <v>0</v>
      </c>
      <c r="AQ41" s="89" t="n">
        <v>0</v>
      </c>
      <c r="AR41" s="89" t="n">
        <v>0</v>
      </c>
      <c r="AS41" s="89" t="n">
        <v>0</v>
      </c>
      <c r="AT41" s="89" t="n">
        <v>0</v>
      </c>
      <c r="AU41" s="89" t="n">
        <v>14.01865252</v>
      </c>
      <c r="AV41" s="89" t="n">
        <v>0</v>
      </c>
      <c r="AW41" s="89" t="n">
        <v>0</v>
      </c>
      <c r="AX41" s="89" t="n">
        <v>2.43236604</v>
      </c>
      <c r="AY41" s="89" t="n">
        <v>-4.61018267</v>
      </c>
      <c r="AZ41" s="89" t="n">
        <v>0</v>
      </c>
      <c r="BA41" s="89" t="n">
        <v>0</v>
      </c>
      <c r="BB41" s="89" t="n">
        <v>0</v>
      </c>
      <c r="BC41" s="89" t="n">
        <v>0</v>
      </c>
      <c r="BD41" s="89" t="n">
        <v>-1.27045897</v>
      </c>
      <c r="BE41" s="89" t="n">
        <v>0</v>
      </c>
      <c r="BF41" s="89" t="n">
        <v>2.90817137</v>
      </c>
      <c r="BG41" s="89" t="n">
        <v>0</v>
      </c>
      <c r="BH41" s="89" t="n">
        <v>0</v>
      </c>
      <c r="BI41" s="89" t="n">
        <v>13.3027859</v>
      </c>
      <c r="BJ41" s="89" t="n">
        <v>0</v>
      </c>
      <c r="BK41" s="89" t="n">
        <v>0</v>
      </c>
    </row>
    <row r="42" customFormat="false" ht="12.75" hidden="false" customHeight="false" outlineLevel="0" collapsed="false">
      <c r="B42" s="91" t="n">
        <v>37622</v>
      </c>
      <c r="C42" s="89" t="n">
        <v>14.7561427571062</v>
      </c>
      <c r="D42" s="89" t="n">
        <v>60.44587528</v>
      </c>
      <c r="E42" s="89" t="n">
        <v>0</v>
      </c>
      <c r="F42" s="89" t="n">
        <v>-6.33462617</v>
      </c>
      <c r="G42" s="89" t="n">
        <v>23.2030475253562</v>
      </c>
      <c r="H42" s="92" t="n">
        <v>92.0704393924624</v>
      </c>
      <c r="I42" s="89" t="n">
        <v>0</v>
      </c>
      <c r="J42" s="89" t="n">
        <v>0</v>
      </c>
      <c r="K42" s="89" t="n">
        <v>0</v>
      </c>
      <c r="L42" s="89" t="n">
        <v>8.93815034</v>
      </c>
      <c r="M42" s="89" t="n">
        <v>0</v>
      </c>
      <c r="N42" s="89" t="n">
        <v>0</v>
      </c>
      <c r="O42" s="89" t="n">
        <v>0</v>
      </c>
      <c r="P42" s="89" t="n">
        <v>-0.20237405</v>
      </c>
      <c r="Q42" s="89" t="n">
        <v>0</v>
      </c>
      <c r="R42" s="89" t="n">
        <v>0</v>
      </c>
      <c r="S42" s="89" t="n">
        <v>0</v>
      </c>
      <c r="T42" s="89" t="n">
        <v>0</v>
      </c>
      <c r="U42" s="89" t="n">
        <v>-1.86927756</v>
      </c>
      <c r="V42" s="89" t="n">
        <v>0</v>
      </c>
      <c r="W42" s="89" t="n">
        <v>0</v>
      </c>
      <c r="X42" s="89" t="n">
        <v>2.9316468</v>
      </c>
      <c r="Y42" s="89" t="n">
        <v>0</v>
      </c>
      <c r="Z42" s="89" t="n">
        <v>-1.51917078289384</v>
      </c>
      <c r="AA42" s="89" t="n">
        <v>0</v>
      </c>
      <c r="AB42" s="89" t="n">
        <v>6.47716801</v>
      </c>
      <c r="AC42" s="89" t="n">
        <v>0.02082059</v>
      </c>
      <c r="AD42" s="89" t="n">
        <v>0</v>
      </c>
      <c r="AE42" s="89" t="n">
        <v>0</v>
      </c>
      <c r="AF42" s="89" t="n">
        <v>37.64164295</v>
      </c>
      <c r="AG42" s="89" t="n">
        <v>0</v>
      </c>
      <c r="AH42" s="89" t="n">
        <v>0</v>
      </c>
      <c r="AI42" s="89" t="n">
        <v>0</v>
      </c>
      <c r="AJ42" s="89" t="n">
        <v>18.83925012</v>
      </c>
      <c r="AK42" s="89" t="n">
        <v>0</v>
      </c>
      <c r="AL42" s="89" t="n">
        <v>0</v>
      </c>
      <c r="AM42" s="89" t="n">
        <v>0</v>
      </c>
      <c r="AN42" s="89" t="n">
        <v>0</v>
      </c>
      <c r="AO42" s="89" t="n">
        <v>3.94416162</v>
      </c>
      <c r="AP42" s="89" t="n">
        <v>0</v>
      </c>
      <c r="AQ42" s="89" t="n">
        <v>0</v>
      </c>
      <c r="AR42" s="89" t="n">
        <v>0</v>
      </c>
      <c r="AS42" s="89" t="n">
        <v>0</v>
      </c>
      <c r="AT42" s="89" t="n">
        <v>0</v>
      </c>
      <c r="AU42" s="89" t="n">
        <v>0</v>
      </c>
      <c r="AV42" s="89" t="n">
        <v>0</v>
      </c>
      <c r="AW42" s="89" t="n">
        <v>0</v>
      </c>
      <c r="AX42" s="89" t="n">
        <v>0</v>
      </c>
      <c r="AY42" s="89" t="n">
        <v>-6.33462617</v>
      </c>
      <c r="AZ42" s="89" t="n">
        <v>0</v>
      </c>
      <c r="BA42" s="89" t="n">
        <v>0</v>
      </c>
      <c r="BB42" s="89" t="n">
        <v>0</v>
      </c>
      <c r="BC42" s="89" t="n">
        <v>0</v>
      </c>
      <c r="BD42" s="89" t="n">
        <v>-1.03881116</v>
      </c>
      <c r="BE42" s="89" t="n">
        <v>0</v>
      </c>
      <c r="BF42" s="89" t="n">
        <v>0</v>
      </c>
      <c r="BG42" s="89" t="n">
        <v>0</v>
      </c>
      <c r="BH42" s="89" t="n">
        <v>0</v>
      </c>
      <c r="BI42" s="89" t="n">
        <v>24.2418586853563</v>
      </c>
      <c r="BJ42" s="89" t="n">
        <v>0</v>
      </c>
      <c r="BK42" s="89" t="n">
        <v>0</v>
      </c>
    </row>
    <row r="43" customFormat="false" ht="12.75" hidden="false" customHeight="false" outlineLevel="0" collapsed="false">
      <c r="B43" s="91" t="n">
        <v>37653</v>
      </c>
      <c r="C43" s="89" t="n">
        <v>17.969738627265</v>
      </c>
      <c r="D43" s="89" t="n">
        <v>55.85129809</v>
      </c>
      <c r="E43" s="89" t="n">
        <v>0</v>
      </c>
      <c r="F43" s="89" t="n">
        <v>-6.57187407</v>
      </c>
      <c r="G43" s="89" t="n">
        <v>19.0628390232641</v>
      </c>
      <c r="H43" s="92" t="n">
        <v>86.3120016705291</v>
      </c>
      <c r="I43" s="89" t="n">
        <v>0</v>
      </c>
      <c r="J43" s="89" t="n">
        <v>0</v>
      </c>
      <c r="K43" s="89" t="n">
        <v>0</v>
      </c>
      <c r="L43" s="89" t="n">
        <v>7.66034459</v>
      </c>
      <c r="M43" s="89" t="n">
        <v>0</v>
      </c>
      <c r="N43" s="89" t="n">
        <v>0</v>
      </c>
      <c r="O43" s="89" t="n">
        <v>0</v>
      </c>
      <c r="P43" s="89" t="n">
        <v>-0.07820897</v>
      </c>
      <c r="Q43" s="89" t="n">
        <v>0</v>
      </c>
      <c r="R43" s="89" t="n">
        <v>0</v>
      </c>
      <c r="S43" s="89" t="n">
        <v>0</v>
      </c>
      <c r="T43" s="89" t="n">
        <v>0</v>
      </c>
      <c r="U43" s="89" t="n">
        <v>-1.63536058</v>
      </c>
      <c r="V43" s="89" t="n">
        <v>0</v>
      </c>
      <c r="W43" s="89" t="n">
        <v>0</v>
      </c>
      <c r="X43" s="89" t="n">
        <v>3.46892581</v>
      </c>
      <c r="Y43" s="89" t="n">
        <v>0</v>
      </c>
      <c r="Z43" s="89" t="n">
        <v>-2.10710806273498</v>
      </c>
      <c r="AA43" s="89" t="n">
        <v>0</v>
      </c>
      <c r="AB43" s="89" t="n">
        <v>10.66114584</v>
      </c>
      <c r="AC43" s="89" t="n">
        <v>0.02070024</v>
      </c>
      <c r="AD43" s="89" t="n">
        <v>0</v>
      </c>
      <c r="AE43" s="89" t="n">
        <v>0</v>
      </c>
      <c r="AF43" s="89" t="n">
        <v>37.79793317</v>
      </c>
      <c r="AG43" s="89" t="n">
        <v>0</v>
      </c>
      <c r="AH43" s="89" t="n">
        <v>0</v>
      </c>
      <c r="AI43" s="89" t="n">
        <v>0</v>
      </c>
      <c r="AJ43" s="89" t="n">
        <v>14.76228972</v>
      </c>
      <c r="AK43" s="89" t="n">
        <v>0</v>
      </c>
      <c r="AL43" s="89" t="n">
        <v>0</v>
      </c>
      <c r="AM43" s="89" t="n">
        <v>0</v>
      </c>
      <c r="AN43" s="89" t="n">
        <v>0</v>
      </c>
      <c r="AO43" s="89" t="n">
        <v>3.27037496</v>
      </c>
      <c r="AP43" s="89" t="n">
        <v>0</v>
      </c>
      <c r="AQ43" s="89" t="n">
        <v>0</v>
      </c>
      <c r="AR43" s="89" t="n">
        <v>0</v>
      </c>
      <c r="AS43" s="89" t="n">
        <v>0</v>
      </c>
      <c r="AT43" s="89" t="n">
        <v>0</v>
      </c>
      <c r="AU43" s="89" t="n">
        <v>0</v>
      </c>
      <c r="AV43" s="89" t="n">
        <v>0</v>
      </c>
      <c r="AW43" s="89" t="n">
        <v>0</v>
      </c>
      <c r="AX43" s="89" t="n">
        <v>0</v>
      </c>
      <c r="AY43" s="89" t="n">
        <v>-6.57187407</v>
      </c>
      <c r="AZ43" s="89" t="n">
        <v>0</v>
      </c>
      <c r="BA43" s="89" t="n">
        <v>0</v>
      </c>
      <c r="BB43" s="89" t="n">
        <v>0</v>
      </c>
      <c r="BC43" s="89" t="n">
        <v>0</v>
      </c>
      <c r="BD43" s="89" t="n">
        <v>-1.26865293</v>
      </c>
      <c r="BE43" s="89" t="n">
        <v>0</v>
      </c>
      <c r="BF43" s="89" t="n">
        <v>0</v>
      </c>
      <c r="BG43" s="89" t="n">
        <v>0</v>
      </c>
      <c r="BH43" s="89" t="n">
        <v>0</v>
      </c>
      <c r="BI43" s="89" t="n">
        <v>20.3314919532641</v>
      </c>
      <c r="BJ43" s="89" t="n">
        <v>0</v>
      </c>
      <c r="BK43" s="89" t="n">
        <v>0</v>
      </c>
    </row>
    <row r="44" customFormat="false" ht="12.75" hidden="false" customHeight="false" outlineLevel="0" collapsed="false">
      <c r="B44" s="91" t="n">
        <v>37681</v>
      </c>
      <c r="C44" s="89" t="n">
        <v>14.6776481396718</v>
      </c>
      <c r="D44" s="89" t="n">
        <v>58.91580668</v>
      </c>
      <c r="E44" s="89" t="n">
        <v>0</v>
      </c>
      <c r="F44" s="89" t="n">
        <v>-8.24440396</v>
      </c>
      <c r="G44" s="89" t="n">
        <v>22.6781404659427</v>
      </c>
      <c r="H44" s="92" t="n">
        <v>88.0271913256145</v>
      </c>
      <c r="I44" s="89" t="n">
        <v>0</v>
      </c>
      <c r="J44" s="89" t="n">
        <v>0</v>
      </c>
      <c r="K44" s="89" t="n">
        <v>0</v>
      </c>
      <c r="L44" s="89" t="n">
        <v>8.04484987</v>
      </c>
      <c r="M44" s="89" t="n">
        <v>0</v>
      </c>
      <c r="N44" s="89" t="n">
        <v>0</v>
      </c>
      <c r="O44" s="89" t="n">
        <v>0</v>
      </c>
      <c r="P44" s="89" t="n">
        <v>-0.20097146</v>
      </c>
      <c r="Q44" s="89" t="n">
        <v>0</v>
      </c>
      <c r="R44" s="89" t="n">
        <v>0</v>
      </c>
      <c r="S44" s="89" t="n">
        <v>0</v>
      </c>
      <c r="T44" s="89" t="n">
        <v>0</v>
      </c>
      <c r="U44" s="89" t="n">
        <v>-0.67868511</v>
      </c>
      <c r="V44" s="89" t="n">
        <v>0</v>
      </c>
      <c r="W44" s="89" t="n">
        <v>0</v>
      </c>
      <c r="X44" s="89" t="n">
        <v>3.99938126</v>
      </c>
      <c r="Y44" s="89" t="n">
        <v>0</v>
      </c>
      <c r="Z44" s="89" t="n">
        <v>-2.59874891032818</v>
      </c>
      <c r="AA44" s="89" t="n">
        <v>0</v>
      </c>
      <c r="AB44" s="89" t="n">
        <v>6.11182249</v>
      </c>
      <c r="AC44" s="89" t="n">
        <v>0.02059209</v>
      </c>
      <c r="AD44" s="89" t="n">
        <v>0</v>
      </c>
      <c r="AE44" s="89" t="n">
        <v>0</v>
      </c>
      <c r="AF44" s="89" t="n">
        <v>42.75480631</v>
      </c>
      <c r="AG44" s="89" t="n">
        <v>0</v>
      </c>
      <c r="AH44" s="89" t="n">
        <v>0</v>
      </c>
      <c r="AI44" s="89" t="n">
        <v>0</v>
      </c>
      <c r="AJ44" s="89" t="n">
        <v>12.88839135</v>
      </c>
      <c r="AK44" s="89" t="n">
        <v>0</v>
      </c>
      <c r="AL44" s="89" t="n">
        <v>0</v>
      </c>
      <c r="AM44" s="89" t="n">
        <v>0</v>
      </c>
      <c r="AN44" s="89" t="n">
        <v>0</v>
      </c>
      <c r="AO44" s="89" t="n">
        <v>3.25201693</v>
      </c>
      <c r="AP44" s="89" t="n">
        <v>0</v>
      </c>
      <c r="AQ44" s="89" t="n">
        <v>0</v>
      </c>
      <c r="AR44" s="89" t="n">
        <v>0</v>
      </c>
      <c r="AS44" s="89" t="n">
        <v>0</v>
      </c>
      <c r="AT44" s="89" t="n">
        <v>0</v>
      </c>
      <c r="AU44" s="89" t="n">
        <v>0</v>
      </c>
      <c r="AV44" s="89" t="n">
        <v>0</v>
      </c>
      <c r="AW44" s="89" t="n">
        <v>0</v>
      </c>
      <c r="AX44" s="89" t="n">
        <v>0</v>
      </c>
      <c r="AY44" s="89" t="n">
        <v>-8.24440396</v>
      </c>
      <c r="AZ44" s="89" t="n">
        <v>0</v>
      </c>
      <c r="BA44" s="89" t="n">
        <v>0</v>
      </c>
      <c r="BB44" s="89" t="n">
        <v>0</v>
      </c>
      <c r="BC44" s="89" t="n">
        <v>0</v>
      </c>
      <c r="BD44" s="89" t="n">
        <v>-1.729566</v>
      </c>
      <c r="BE44" s="89" t="n">
        <v>0</v>
      </c>
      <c r="BF44" s="89" t="n">
        <v>0</v>
      </c>
      <c r="BG44" s="89" t="n">
        <v>0</v>
      </c>
      <c r="BH44" s="89" t="n">
        <v>0</v>
      </c>
      <c r="BI44" s="89" t="n">
        <v>24.4077064659427</v>
      </c>
      <c r="BJ44" s="89" t="n">
        <v>0</v>
      </c>
      <c r="BK44" s="89" t="n">
        <v>0</v>
      </c>
    </row>
    <row r="45" customFormat="false" ht="12.75" hidden="false" customHeight="false" outlineLevel="0" collapsed="false">
      <c r="B45" s="91" t="n">
        <v>37712</v>
      </c>
      <c r="C45" s="89" t="n">
        <v>17.70582905</v>
      </c>
      <c r="D45" s="89" t="n">
        <v>55.92091867</v>
      </c>
      <c r="E45" s="89" t="n">
        <v>0</v>
      </c>
      <c r="F45" s="89" t="n">
        <v>-0.77127887</v>
      </c>
      <c r="G45" s="89" t="n">
        <v>19.8768837400558</v>
      </c>
      <c r="H45" s="92" t="n">
        <v>92.7323525900558</v>
      </c>
      <c r="I45" s="89" t="n">
        <v>0</v>
      </c>
      <c r="J45" s="89" t="n">
        <v>0</v>
      </c>
      <c r="K45" s="89" t="n">
        <v>0</v>
      </c>
      <c r="L45" s="89" t="n">
        <v>7.06541092</v>
      </c>
      <c r="M45" s="89" t="n">
        <v>0</v>
      </c>
      <c r="N45" s="89" t="n">
        <v>0</v>
      </c>
      <c r="O45" s="89" t="n">
        <v>0</v>
      </c>
      <c r="P45" s="89" t="n">
        <v>-0.26794333</v>
      </c>
      <c r="Q45" s="89" t="n">
        <v>0</v>
      </c>
      <c r="R45" s="89" t="n">
        <v>0</v>
      </c>
      <c r="S45" s="89" t="n">
        <v>0</v>
      </c>
      <c r="T45" s="89" t="n">
        <v>0</v>
      </c>
      <c r="U45" s="89" t="n">
        <v>-0.56872259</v>
      </c>
      <c r="V45" s="89" t="n">
        <v>0</v>
      </c>
      <c r="W45" s="89" t="n">
        <v>0</v>
      </c>
      <c r="X45" s="89" t="n">
        <v>4.85914794</v>
      </c>
      <c r="Y45" s="89" t="n">
        <v>0</v>
      </c>
      <c r="Z45" s="89" t="n">
        <v>0</v>
      </c>
      <c r="AA45" s="89" t="n">
        <v>0</v>
      </c>
      <c r="AB45" s="89" t="n">
        <v>6.61793611</v>
      </c>
      <c r="AC45" s="89" t="n">
        <v>0.02047346</v>
      </c>
      <c r="AD45" s="89" t="n">
        <v>0</v>
      </c>
      <c r="AE45" s="89" t="n">
        <v>0</v>
      </c>
      <c r="AF45" s="89" t="n">
        <v>44.2176503</v>
      </c>
      <c r="AG45" s="89" t="n">
        <v>0</v>
      </c>
      <c r="AH45" s="89" t="n">
        <v>0</v>
      </c>
      <c r="AI45" s="89" t="n">
        <v>0</v>
      </c>
      <c r="AJ45" s="89" t="n">
        <v>8.94679562</v>
      </c>
      <c r="AK45" s="89" t="n">
        <v>0</v>
      </c>
      <c r="AL45" s="89" t="n">
        <v>0</v>
      </c>
      <c r="AM45" s="89" t="n">
        <v>0</v>
      </c>
      <c r="AN45" s="89" t="n">
        <v>0</v>
      </c>
      <c r="AO45" s="89" t="n">
        <v>2.73599929</v>
      </c>
      <c r="AP45" s="89" t="n">
        <v>0</v>
      </c>
      <c r="AQ45" s="89" t="n">
        <v>0</v>
      </c>
      <c r="AR45" s="89" t="n">
        <v>0</v>
      </c>
      <c r="AS45" s="89" t="n">
        <v>0</v>
      </c>
      <c r="AT45" s="89" t="n">
        <v>0</v>
      </c>
      <c r="AU45" s="89" t="n">
        <v>0</v>
      </c>
      <c r="AV45" s="89" t="n">
        <v>0</v>
      </c>
      <c r="AW45" s="89" t="n">
        <v>0</v>
      </c>
      <c r="AX45" s="89" t="n">
        <v>0</v>
      </c>
      <c r="AY45" s="89" t="n">
        <v>-0.77127887</v>
      </c>
      <c r="AZ45" s="89" t="n">
        <v>0</v>
      </c>
      <c r="BA45" s="89" t="n">
        <v>0</v>
      </c>
      <c r="BB45" s="89" t="n">
        <v>0</v>
      </c>
      <c r="BC45" s="89" t="n">
        <v>0</v>
      </c>
      <c r="BD45" s="89" t="n">
        <v>-2.07394462</v>
      </c>
      <c r="BE45" s="89" t="n">
        <v>0</v>
      </c>
      <c r="BF45" s="89" t="n">
        <v>0</v>
      </c>
      <c r="BG45" s="89" t="n">
        <v>0</v>
      </c>
      <c r="BH45" s="89" t="n">
        <v>0</v>
      </c>
      <c r="BI45" s="89" t="n">
        <v>21.9508283600558</v>
      </c>
      <c r="BJ45" s="89" t="n">
        <v>0</v>
      </c>
      <c r="BK45" s="89" t="n">
        <v>0</v>
      </c>
    </row>
    <row r="46" customFormat="false" ht="12.75" hidden="false" customHeight="false" outlineLevel="0" collapsed="false">
      <c r="B46" s="91" t="n">
        <v>37742</v>
      </c>
      <c r="C46" s="89" t="n">
        <v>16.88506026</v>
      </c>
      <c r="D46" s="89" t="n">
        <v>57.55030788</v>
      </c>
      <c r="E46" s="89" t="n">
        <v>0</v>
      </c>
      <c r="F46" s="89" t="n">
        <v>-0.79721002</v>
      </c>
      <c r="G46" s="89" t="n">
        <v>20.8191408667913</v>
      </c>
      <c r="H46" s="92" t="n">
        <v>94.4572989867913</v>
      </c>
      <c r="I46" s="89" t="n">
        <v>0</v>
      </c>
      <c r="J46" s="89" t="n">
        <v>0</v>
      </c>
      <c r="K46" s="89" t="n">
        <v>0</v>
      </c>
      <c r="L46" s="89" t="n">
        <v>7.20926545</v>
      </c>
      <c r="M46" s="89" t="n">
        <v>0</v>
      </c>
      <c r="N46" s="89" t="n">
        <v>0</v>
      </c>
      <c r="O46" s="89" t="n">
        <v>0</v>
      </c>
      <c r="P46" s="89" t="n">
        <v>-0.35265312</v>
      </c>
      <c r="Q46" s="89" t="n">
        <v>0</v>
      </c>
      <c r="R46" s="89" t="n">
        <v>0</v>
      </c>
      <c r="S46" s="89" t="n">
        <v>0</v>
      </c>
      <c r="T46" s="89" t="n">
        <v>0</v>
      </c>
      <c r="U46" s="89" t="n">
        <v>-0.57297981</v>
      </c>
      <c r="V46" s="89" t="n">
        <v>0</v>
      </c>
      <c r="W46" s="89" t="n">
        <v>0</v>
      </c>
      <c r="X46" s="89" t="n">
        <v>4.94221966</v>
      </c>
      <c r="Y46" s="89" t="n">
        <v>0</v>
      </c>
      <c r="Z46" s="89" t="n">
        <v>0</v>
      </c>
      <c r="AA46" s="89" t="n">
        <v>0</v>
      </c>
      <c r="AB46" s="89" t="n">
        <v>5.65920808</v>
      </c>
      <c r="AC46" s="89" t="n">
        <v>0.02035998</v>
      </c>
      <c r="AD46" s="89" t="n">
        <v>0</v>
      </c>
      <c r="AE46" s="89" t="n">
        <v>0</v>
      </c>
      <c r="AF46" s="89" t="n">
        <v>46.12512534</v>
      </c>
      <c r="AG46" s="89" t="n">
        <v>0</v>
      </c>
      <c r="AH46" s="89" t="n">
        <v>0</v>
      </c>
      <c r="AI46" s="89" t="n">
        <v>0</v>
      </c>
      <c r="AJ46" s="89" t="n">
        <v>8.66905678</v>
      </c>
      <c r="AK46" s="89" t="n">
        <v>0</v>
      </c>
      <c r="AL46" s="89" t="n">
        <v>0</v>
      </c>
      <c r="AM46" s="89" t="n">
        <v>0</v>
      </c>
      <c r="AN46" s="89" t="n">
        <v>0</v>
      </c>
      <c r="AO46" s="89" t="n">
        <v>2.73576578</v>
      </c>
      <c r="AP46" s="89" t="n">
        <v>0</v>
      </c>
      <c r="AQ46" s="89" t="n">
        <v>0</v>
      </c>
      <c r="AR46" s="89" t="n">
        <v>0</v>
      </c>
      <c r="AS46" s="89" t="n">
        <v>0</v>
      </c>
      <c r="AT46" s="89" t="n">
        <v>0</v>
      </c>
      <c r="AU46" s="89" t="n">
        <v>0</v>
      </c>
      <c r="AV46" s="89" t="n">
        <v>0</v>
      </c>
      <c r="AW46" s="89" t="n">
        <v>0</v>
      </c>
      <c r="AX46" s="89" t="n">
        <v>0</v>
      </c>
      <c r="AY46" s="89" t="n">
        <v>-0.79721002</v>
      </c>
      <c r="AZ46" s="89" t="n">
        <v>0</v>
      </c>
      <c r="BA46" s="89" t="n">
        <v>0</v>
      </c>
      <c r="BB46" s="89" t="n">
        <v>0</v>
      </c>
      <c r="BC46" s="89" t="n">
        <v>0</v>
      </c>
      <c r="BD46" s="89" t="n">
        <v>-2.30326433</v>
      </c>
      <c r="BE46" s="89" t="n">
        <v>0</v>
      </c>
      <c r="BF46" s="89" t="n">
        <v>0</v>
      </c>
      <c r="BG46" s="89" t="n">
        <v>0</v>
      </c>
      <c r="BH46" s="89" t="n">
        <v>0</v>
      </c>
      <c r="BI46" s="89" t="n">
        <v>23.1224051967913</v>
      </c>
      <c r="BJ46" s="89" t="n">
        <v>0</v>
      </c>
      <c r="BK46" s="89" t="n">
        <v>0</v>
      </c>
    </row>
    <row r="47" customFormat="false" ht="12.75" hidden="false" customHeight="false" outlineLevel="0" collapsed="false">
      <c r="B47" s="91" t="n">
        <v>37773</v>
      </c>
      <c r="C47" s="89" t="n">
        <v>17.91466665</v>
      </c>
      <c r="D47" s="89" t="n">
        <v>55.97968519</v>
      </c>
      <c r="E47" s="89" t="n">
        <v>0</v>
      </c>
      <c r="F47" s="89" t="n">
        <v>-0.71955361</v>
      </c>
      <c r="G47" s="89" t="n">
        <v>19.5349701711705</v>
      </c>
      <c r="H47" s="92" t="n">
        <v>92.7097684011705</v>
      </c>
      <c r="I47" s="89" t="n">
        <v>0</v>
      </c>
      <c r="J47" s="89" t="n">
        <v>0</v>
      </c>
      <c r="K47" s="89" t="n">
        <v>0</v>
      </c>
      <c r="L47" s="89" t="n">
        <v>7.00208594</v>
      </c>
      <c r="M47" s="89" t="n">
        <v>0</v>
      </c>
      <c r="N47" s="89" t="n">
        <v>0</v>
      </c>
      <c r="O47" s="89" t="n">
        <v>0</v>
      </c>
      <c r="P47" s="89" t="n">
        <v>-0.38521674</v>
      </c>
      <c r="Q47" s="89" t="n">
        <v>0</v>
      </c>
      <c r="R47" s="89" t="n">
        <v>0</v>
      </c>
      <c r="S47" s="89" t="n">
        <v>0</v>
      </c>
      <c r="T47" s="89" t="n">
        <v>0</v>
      </c>
      <c r="U47" s="89" t="n">
        <v>-0.568031</v>
      </c>
      <c r="V47" s="89" t="n">
        <v>0</v>
      </c>
      <c r="W47" s="89" t="n">
        <v>0</v>
      </c>
      <c r="X47" s="89" t="n">
        <v>4.85122803</v>
      </c>
      <c r="Y47" s="89" t="n">
        <v>0</v>
      </c>
      <c r="Z47" s="89" t="n">
        <v>0</v>
      </c>
      <c r="AA47" s="89" t="n">
        <v>0</v>
      </c>
      <c r="AB47" s="89" t="n">
        <v>7.01460042</v>
      </c>
      <c r="AC47" s="89" t="n">
        <v>0.02024342</v>
      </c>
      <c r="AD47" s="89" t="n">
        <v>0</v>
      </c>
      <c r="AE47" s="89" t="n">
        <v>0</v>
      </c>
      <c r="AF47" s="89" t="n">
        <v>44.78773851</v>
      </c>
      <c r="AG47" s="89" t="n">
        <v>0</v>
      </c>
      <c r="AH47" s="89" t="n">
        <v>0</v>
      </c>
      <c r="AI47" s="89" t="n">
        <v>0</v>
      </c>
      <c r="AJ47" s="89" t="n">
        <v>8.53277097</v>
      </c>
      <c r="AK47" s="89" t="n">
        <v>0</v>
      </c>
      <c r="AL47" s="89" t="n">
        <v>0</v>
      </c>
      <c r="AM47" s="89" t="n">
        <v>0</v>
      </c>
      <c r="AN47" s="89" t="n">
        <v>0</v>
      </c>
      <c r="AO47" s="89" t="n">
        <v>2.63893229</v>
      </c>
      <c r="AP47" s="89" t="n">
        <v>0</v>
      </c>
      <c r="AQ47" s="89" t="n">
        <v>0</v>
      </c>
      <c r="AR47" s="89" t="n">
        <v>0</v>
      </c>
      <c r="AS47" s="89" t="n">
        <v>0</v>
      </c>
      <c r="AT47" s="89" t="n">
        <v>0</v>
      </c>
      <c r="AU47" s="89" t="n">
        <v>0</v>
      </c>
      <c r="AV47" s="89" t="n">
        <v>0</v>
      </c>
      <c r="AW47" s="89" t="n">
        <v>0</v>
      </c>
      <c r="AX47" s="89" t="n">
        <v>0</v>
      </c>
      <c r="AY47" s="89" t="n">
        <v>-0.71955361</v>
      </c>
      <c r="AZ47" s="89" t="n">
        <v>0</v>
      </c>
      <c r="BA47" s="89" t="n">
        <v>0</v>
      </c>
      <c r="BB47" s="89" t="n">
        <v>0</v>
      </c>
      <c r="BC47" s="89" t="n">
        <v>0</v>
      </c>
      <c r="BD47" s="89" t="n">
        <v>-2.18670285</v>
      </c>
      <c r="BE47" s="89" t="n">
        <v>0</v>
      </c>
      <c r="BF47" s="89" t="n">
        <v>0</v>
      </c>
      <c r="BG47" s="89" t="n">
        <v>0</v>
      </c>
      <c r="BH47" s="89" t="n">
        <v>0</v>
      </c>
      <c r="BI47" s="89" t="n">
        <v>21.7216730211705</v>
      </c>
      <c r="BJ47" s="89" t="n">
        <v>0</v>
      </c>
      <c r="BK47" s="89" t="n">
        <v>0</v>
      </c>
    </row>
    <row r="48" customFormat="false" ht="12.75" hidden="false" customHeight="false" outlineLevel="0" collapsed="false">
      <c r="B48" s="91" t="n">
        <v>37803</v>
      </c>
      <c r="C48" s="89" t="n">
        <v>17.26815697</v>
      </c>
      <c r="D48" s="89" t="n">
        <v>57.79499317</v>
      </c>
      <c r="E48" s="89" t="n">
        <v>0</v>
      </c>
      <c r="F48" s="89" t="n">
        <v>-0.74378239</v>
      </c>
      <c r="G48" s="89" t="n">
        <v>20.5286421151816</v>
      </c>
      <c r="H48" s="92" t="n">
        <v>94.8480098651816</v>
      </c>
      <c r="I48" s="89" t="n">
        <v>0</v>
      </c>
      <c r="J48" s="89" t="n">
        <v>0</v>
      </c>
      <c r="K48" s="89" t="n">
        <v>0</v>
      </c>
      <c r="L48" s="89" t="n">
        <v>7.21302376</v>
      </c>
      <c r="M48" s="89" t="n">
        <v>0</v>
      </c>
      <c r="N48" s="89" t="n">
        <v>0</v>
      </c>
      <c r="O48" s="89" t="n">
        <v>0</v>
      </c>
      <c r="P48" s="89" t="n">
        <v>-0.38717473</v>
      </c>
      <c r="Q48" s="89" t="n">
        <v>0</v>
      </c>
      <c r="R48" s="89" t="n">
        <v>0</v>
      </c>
      <c r="S48" s="89" t="n">
        <v>0</v>
      </c>
      <c r="T48" s="89" t="n">
        <v>0</v>
      </c>
      <c r="U48" s="89" t="n">
        <v>-0.63361766</v>
      </c>
      <c r="V48" s="89" t="n">
        <v>0</v>
      </c>
      <c r="W48" s="89" t="n">
        <v>0</v>
      </c>
      <c r="X48" s="89" t="n">
        <v>4.79984075</v>
      </c>
      <c r="Y48" s="89" t="n">
        <v>0</v>
      </c>
      <c r="Z48" s="89" t="n">
        <v>0</v>
      </c>
      <c r="AA48" s="89" t="n">
        <v>0</v>
      </c>
      <c r="AB48" s="89" t="n">
        <v>6.27608485</v>
      </c>
      <c r="AC48" s="89" t="n">
        <v>0.02013121</v>
      </c>
      <c r="AD48" s="89" t="n">
        <v>0</v>
      </c>
      <c r="AE48" s="89" t="n">
        <v>0</v>
      </c>
      <c r="AF48" s="89" t="n">
        <v>45.91678533</v>
      </c>
      <c r="AG48" s="89" t="n">
        <v>0</v>
      </c>
      <c r="AH48" s="89" t="n">
        <v>0</v>
      </c>
      <c r="AI48" s="89" t="n">
        <v>0</v>
      </c>
      <c r="AJ48" s="89" t="n">
        <v>9.15379614</v>
      </c>
      <c r="AK48" s="89" t="n">
        <v>0</v>
      </c>
      <c r="AL48" s="89" t="n">
        <v>0</v>
      </c>
      <c r="AM48" s="89" t="n">
        <v>0</v>
      </c>
      <c r="AN48" s="89" t="n">
        <v>0</v>
      </c>
      <c r="AO48" s="89" t="n">
        <v>2.70428049</v>
      </c>
      <c r="AP48" s="89" t="n">
        <v>0</v>
      </c>
      <c r="AQ48" s="89" t="n">
        <v>0</v>
      </c>
      <c r="AR48" s="89" t="n">
        <v>0</v>
      </c>
      <c r="AS48" s="89" t="n">
        <v>0</v>
      </c>
      <c r="AT48" s="89" t="n">
        <v>0</v>
      </c>
      <c r="AU48" s="89" t="n">
        <v>0</v>
      </c>
      <c r="AV48" s="89" t="n">
        <v>0</v>
      </c>
      <c r="AW48" s="89" t="n">
        <v>0</v>
      </c>
      <c r="AX48" s="89" t="n">
        <v>0</v>
      </c>
      <c r="AY48" s="89" t="n">
        <v>-0.74378239</v>
      </c>
      <c r="AZ48" s="89" t="n">
        <v>0</v>
      </c>
      <c r="BA48" s="89" t="n">
        <v>0</v>
      </c>
      <c r="BB48" s="89" t="n">
        <v>0</v>
      </c>
      <c r="BC48" s="89" t="n">
        <v>0</v>
      </c>
      <c r="BD48" s="89" t="n">
        <v>-2.18572184</v>
      </c>
      <c r="BE48" s="89" t="n">
        <v>0</v>
      </c>
      <c r="BF48" s="89" t="n">
        <v>0</v>
      </c>
      <c r="BG48" s="89" t="n">
        <v>0</v>
      </c>
      <c r="BH48" s="89" t="n">
        <v>0</v>
      </c>
      <c r="BI48" s="89" t="n">
        <v>22.7143639551816</v>
      </c>
      <c r="BJ48" s="89" t="n">
        <v>0</v>
      </c>
      <c r="BK48" s="89" t="n">
        <v>0</v>
      </c>
    </row>
    <row r="49" customFormat="false" ht="12.75" hidden="false" customHeight="false" outlineLevel="0" collapsed="false">
      <c r="B49" s="91" t="n">
        <v>37834</v>
      </c>
      <c r="C49" s="89" t="n">
        <v>17.42744638</v>
      </c>
      <c r="D49" s="89" t="n">
        <v>57.63041915</v>
      </c>
      <c r="E49" s="89" t="n">
        <v>0</v>
      </c>
      <c r="F49" s="89" t="n">
        <v>-0.71737287</v>
      </c>
      <c r="G49" s="89" t="n">
        <v>20.2779987752299</v>
      </c>
      <c r="H49" s="92" t="n">
        <v>94.6184914352299</v>
      </c>
      <c r="I49" s="89" t="n">
        <v>0</v>
      </c>
      <c r="J49" s="89" t="n">
        <v>0</v>
      </c>
      <c r="K49" s="89" t="n">
        <v>0</v>
      </c>
      <c r="L49" s="89" t="n">
        <v>7.17740914</v>
      </c>
      <c r="M49" s="89" t="n">
        <v>0</v>
      </c>
      <c r="N49" s="89" t="n">
        <v>0</v>
      </c>
      <c r="O49" s="89" t="n">
        <v>0</v>
      </c>
      <c r="P49" s="89" t="n">
        <v>-0.38955714</v>
      </c>
      <c r="Q49" s="89" t="n">
        <v>0</v>
      </c>
      <c r="R49" s="89" t="n">
        <v>0</v>
      </c>
      <c r="S49" s="89" t="n">
        <v>0</v>
      </c>
      <c r="T49" s="89" t="n">
        <v>0</v>
      </c>
      <c r="U49" s="89" t="n">
        <v>-0.67312362</v>
      </c>
      <c r="V49" s="89" t="n">
        <v>0</v>
      </c>
      <c r="W49" s="89" t="n">
        <v>0</v>
      </c>
      <c r="X49" s="89" t="n">
        <v>4.72017003</v>
      </c>
      <c r="Y49" s="89" t="n">
        <v>0</v>
      </c>
      <c r="Z49" s="89" t="n">
        <v>0</v>
      </c>
      <c r="AA49" s="89" t="n">
        <v>0</v>
      </c>
      <c r="AB49" s="89" t="n">
        <v>6.59254797</v>
      </c>
      <c r="AC49" s="89" t="n">
        <v>0.02001589</v>
      </c>
      <c r="AD49" s="89" t="n">
        <v>0</v>
      </c>
      <c r="AE49" s="89" t="n">
        <v>0</v>
      </c>
      <c r="AF49" s="89" t="n">
        <v>45.42172892</v>
      </c>
      <c r="AG49" s="89" t="n">
        <v>0</v>
      </c>
      <c r="AH49" s="89" t="n">
        <v>0</v>
      </c>
      <c r="AI49" s="89" t="n">
        <v>0</v>
      </c>
      <c r="AJ49" s="89" t="n">
        <v>9.45849133</v>
      </c>
      <c r="AK49" s="89" t="n">
        <v>0</v>
      </c>
      <c r="AL49" s="89" t="n">
        <v>0</v>
      </c>
      <c r="AM49" s="89" t="n">
        <v>0</v>
      </c>
      <c r="AN49" s="89" t="n">
        <v>0</v>
      </c>
      <c r="AO49" s="89" t="n">
        <v>2.73018301</v>
      </c>
      <c r="AP49" s="89" t="n">
        <v>0</v>
      </c>
      <c r="AQ49" s="89" t="n">
        <v>0</v>
      </c>
      <c r="AR49" s="89" t="n">
        <v>0</v>
      </c>
      <c r="AS49" s="89" t="n">
        <v>0</v>
      </c>
      <c r="AT49" s="89" t="n">
        <v>0</v>
      </c>
      <c r="AU49" s="89" t="n">
        <v>0</v>
      </c>
      <c r="AV49" s="89" t="n">
        <v>0</v>
      </c>
      <c r="AW49" s="89" t="n">
        <v>0</v>
      </c>
      <c r="AX49" s="89" t="n">
        <v>0</v>
      </c>
      <c r="AY49" s="89" t="n">
        <v>-0.71737287</v>
      </c>
      <c r="AZ49" s="89" t="n">
        <v>0</v>
      </c>
      <c r="BA49" s="89" t="n">
        <v>0</v>
      </c>
      <c r="BB49" s="89" t="n">
        <v>0</v>
      </c>
      <c r="BC49" s="89" t="n">
        <v>0</v>
      </c>
      <c r="BD49" s="89" t="n">
        <v>-2.1843572</v>
      </c>
      <c r="BE49" s="89" t="n">
        <v>0</v>
      </c>
      <c r="BF49" s="89" t="n">
        <v>0</v>
      </c>
      <c r="BG49" s="89" t="n">
        <v>0</v>
      </c>
      <c r="BH49" s="89" t="n">
        <v>0</v>
      </c>
      <c r="BI49" s="89" t="n">
        <v>22.4623559752299</v>
      </c>
      <c r="BJ49" s="89" t="n">
        <v>0</v>
      </c>
      <c r="BK49" s="89" t="n">
        <v>0</v>
      </c>
    </row>
    <row r="50" customFormat="false" ht="12.75" hidden="false" customHeight="false" outlineLevel="0" collapsed="false">
      <c r="B50" s="91" t="n">
        <v>37865</v>
      </c>
      <c r="C50" s="89" t="n">
        <v>18.54799327</v>
      </c>
      <c r="D50" s="89" t="n">
        <v>54.01939886</v>
      </c>
      <c r="E50" s="89" t="n">
        <v>0</v>
      </c>
      <c r="F50" s="89" t="n">
        <v>-0.75763421</v>
      </c>
      <c r="G50" s="89" t="n">
        <v>18.9595180149487</v>
      </c>
      <c r="H50" s="92" t="n">
        <v>90.7692759349487</v>
      </c>
      <c r="I50" s="89" t="n">
        <v>0</v>
      </c>
      <c r="J50" s="89" t="n">
        <v>0</v>
      </c>
      <c r="K50" s="89" t="n">
        <v>0</v>
      </c>
      <c r="L50" s="89" t="n">
        <v>6.80058092</v>
      </c>
      <c r="M50" s="89" t="n">
        <v>0</v>
      </c>
      <c r="N50" s="89" t="n">
        <v>0</v>
      </c>
      <c r="O50" s="89" t="n">
        <v>0</v>
      </c>
      <c r="P50" s="89" t="n">
        <v>-0.27014291</v>
      </c>
      <c r="Q50" s="89" t="n">
        <v>0</v>
      </c>
      <c r="R50" s="89" t="n">
        <v>0</v>
      </c>
      <c r="S50" s="89" t="n">
        <v>0</v>
      </c>
      <c r="T50" s="89" t="n">
        <v>0</v>
      </c>
      <c r="U50" s="89" t="n">
        <v>-0.64721994</v>
      </c>
      <c r="V50" s="89" t="n">
        <v>0</v>
      </c>
      <c r="W50" s="89" t="n">
        <v>0</v>
      </c>
      <c r="X50" s="89" t="n">
        <v>4.77651592</v>
      </c>
      <c r="Y50" s="89" t="n">
        <v>0</v>
      </c>
      <c r="Z50" s="89" t="n">
        <v>0</v>
      </c>
      <c r="AA50" s="89" t="n">
        <v>0</v>
      </c>
      <c r="AB50" s="89" t="n">
        <v>7.88825928</v>
      </c>
      <c r="AC50" s="89" t="n">
        <v>0.01990126</v>
      </c>
      <c r="AD50" s="89" t="n">
        <v>0</v>
      </c>
      <c r="AE50" s="89" t="n">
        <v>0</v>
      </c>
      <c r="AF50" s="89" t="n">
        <v>42.48850255</v>
      </c>
      <c r="AG50" s="89" t="n">
        <v>0</v>
      </c>
      <c r="AH50" s="89" t="n">
        <v>0</v>
      </c>
      <c r="AI50" s="89" t="n">
        <v>0</v>
      </c>
      <c r="AJ50" s="89" t="n">
        <v>8.93752903</v>
      </c>
      <c r="AK50" s="89" t="n">
        <v>0</v>
      </c>
      <c r="AL50" s="89" t="n">
        <v>0</v>
      </c>
      <c r="AM50" s="89" t="n">
        <v>0</v>
      </c>
      <c r="AN50" s="89" t="n">
        <v>0</v>
      </c>
      <c r="AO50" s="89" t="n">
        <v>2.57346602</v>
      </c>
      <c r="AP50" s="89" t="n">
        <v>0</v>
      </c>
      <c r="AQ50" s="89" t="n">
        <v>0</v>
      </c>
      <c r="AR50" s="89" t="n">
        <v>0</v>
      </c>
      <c r="AS50" s="89" t="n">
        <v>0</v>
      </c>
      <c r="AT50" s="89" t="n">
        <v>0</v>
      </c>
      <c r="AU50" s="89" t="n">
        <v>0</v>
      </c>
      <c r="AV50" s="89" t="n">
        <v>0</v>
      </c>
      <c r="AW50" s="89" t="n">
        <v>0</v>
      </c>
      <c r="AX50" s="89" t="n">
        <v>0</v>
      </c>
      <c r="AY50" s="89" t="n">
        <v>-0.75763421</v>
      </c>
      <c r="AZ50" s="89" t="n">
        <v>0</v>
      </c>
      <c r="BA50" s="89" t="n">
        <v>0</v>
      </c>
      <c r="BB50" s="89" t="n">
        <v>0</v>
      </c>
      <c r="BC50" s="89" t="n">
        <v>0</v>
      </c>
      <c r="BD50" s="89" t="n">
        <v>-2.06809907</v>
      </c>
      <c r="BE50" s="89" t="n">
        <v>0</v>
      </c>
      <c r="BF50" s="89" t="n">
        <v>0</v>
      </c>
      <c r="BG50" s="89" t="n">
        <v>0</v>
      </c>
      <c r="BH50" s="89" t="n">
        <v>0</v>
      </c>
      <c r="BI50" s="89" t="n">
        <v>21.0276170849487</v>
      </c>
      <c r="BJ50" s="89" t="n">
        <v>0</v>
      </c>
      <c r="BK50" s="89" t="n">
        <v>0</v>
      </c>
    </row>
    <row r="51" customFormat="false" ht="12.75" hidden="false" customHeight="false" outlineLevel="0" collapsed="false">
      <c r="B51" s="91" t="n">
        <v>37895</v>
      </c>
      <c r="C51" s="89" t="n">
        <v>10.66803755</v>
      </c>
      <c r="D51" s="89" t="n">
        <v>42.19367963</v>
      </c>
      <c r="E51" s="89" t="n">
        <v>0</v>
      </c>
      <c r="F51" s="89" t="n">
        <v>-0.66470106</v>
      </c>
      <c r="G51" s="89" t="n">
        <v>19.9682804067311</v>
      </c>
      <c r="H51" s="92" t="n">
        <v>72.1652965267311</v>
      </c>
      <c r="I51" s="89" t="n">
        <v>0</v>
      </c>
      <c r="J51" s="89" t="n">
        <v>0</v>
      </c>
      <c r="K51" s="89" t="n">
        <v>0</v>
      </c>
      <c r="L51" s="89" t="n">
        <v>6.94050733</v>
      </c>
      <c r="M51" s="89" t="n">
        <v>0</v>
      </c>
      <c r="N51" s="89" t="n">
        <v>0</v>
      </c>
      <c r="O51" s="89" t="n">
        <v>0</v>
      </c>
      <c r="P51" s="89" t="n">
        <v>-0.27047253</v>
      </c>
      <c r="Q51" s="89" t="n">
        <v>0</v>
      </c>
      <c r="R51" s="89" t="n">
        <v>0</v>
      </c>
      <c r="S51" s="89" t="n">
        <v>0</v>
      </c>
      <c r="T51" s="89" t="n">
        <v>0</v>
      </c>
      <c r="U51" s="89" t="n">
        <v>-0.69225051</v>
      </c>
      <c r="V51" s="89" t="n">
        <v>0</v>
      </c>
      <c r="W51" s="89" t="n">
        <v>0</v>
      </c>
      <c r="X51" s="89" t="n">
        <v>4.69025326</v>
      </c>
      <c r="Y51" s="89" t="n">
        <v>0</v>
      </c>
      <c r="Z51" s="89" t="n">
        <v>0</v>
      </c>
      <c r="AA51" s="89" t="n">
        <v>0</v>
      </c>
      <c r="AB51" s="89" t="n">
        <v>0</v>
      </c>
      <c r="AC51" s="89" t="n">
        <v>0.01979098</v>
      </c>
      <c r="AD51" s="89" t="n">
        <v>0</v>
      </c>
      <c r="AE51" s="89" t="n">
        <v>0</v>
      </c>
      <c r="AF51" s="89" t="n">
        <v>42.17388865</v>
      </c>
      <c r="AG51" s="89" t="n">
        <v>0</v>
      </c>
      <c r="AH51" s="89" t="n">
        <v>0</v>
      </c>
      <c r="AI51" s="89" t="n">
        <v>0</v>
      </c>
      <c r="AJ51" s="89" t="n">
        <v>0</v>
      </c>
      <c r="AK51" s="89" t="n">
        <v>0</v>
      </c>
      <c r="AL51" s="89" t="n">
        <v>0</v>
      </c>
      <c r="AM51" s="89" t="n">
        <v>0</v>
      </c>
      <c r="AN51" s="89" t="n">
        <v>0</v>
      </c>
      <c r="AO51" s="89" t="n">
        <v>0</v>
      </c>
      <c r="AP51" s="89" t="n">
        <v>0</v>
      </c>
      <c r="AQ51" s="89" t="n">
        <v>0</v>
      </c>
      <c r="AR51" s="89" t="n">
        <v>0</v>
      </c>
      <c r="AS51" s="89" t="n">
        <v>0</v>
      </c>
      <c r="AT51" s="89" t="n">
        <v>0</v>
      </c>
      <c r="AU51" s="89" t="n">
        <v>0</v>
      </c>
      <c r="AV51" s="89" t="n">
        <v>0</v>
      </c>
      <c r="AW51" s="89" t="n">
        <v>0</v>
      </c>
      <c r="AX51" s="89" t="n">
        <v>0</v>
      </c>
      <c r="AY51" s="89" t="n">
        <v>-0.66470106</v>
      </c>
      <c r="AZ51" s="89" t="n">
        <v>0</v>
      </c>
      <c r="BA51" s="89" t="n">
        <v>0</v>
      </c>
      <c r="BB51" s="89" t="n">
        <v>0</v>
      </c>
      <c r="BC51" s="89" t="n">
        <v>0</v>
      </c>
      <c r="BD51" s="89" t="n">
        <v>-2.0671837</v>
      </c>
      <c r="BE51" s="89" t="n">
        <v>0</v>
      </c>
      <c r="BF51" s="89" t="n">
        <v>0</v>
      </c>
      <c r="BG51" s="89" t="n">
        <v>0</v>
      </c>
      <c r="BH51" s="89" t="n">
        <v>0</v>
      </c>
      <c r="BI51" s="89" t="n">
        <v>22.0354641067311</v>
      </c>
      <c r="BJ51" s="89" t="n">
        <v>0</v>
      </c>
      <c r="BK51" s="89" t="n">
        <v>0</v>
      </c>
    </row>
    <row r="52" customFormat="false" ht="12.75" hidden="false" customHeight="false" outlineLevel="0" collapsed="false">
      <c r="B52" s="91" t="n">
        <v>37926</v>
      </c>
      <c r="C52" s="89" t="n">
        <v>10.12178067</v>
      </c>
      <c r="D52" s="89" t="n">
        <v>33.29137736</v>
      </c>
      <c r="E52" s="89" t="n">
        <v>0</v>
      </c>
      <c r="F52" s="89" t="n">
        <v>-0.706704</v>
      </c>
      <c r="G52" s="89" t="n">
        <v>22.8678023524655</v>
      </c>
      <c r="H52" s="92" t="n">
        <v>65.5742563824655</v>
      </c>
      <c r="I52" s="89" t="n">
        <v>0</v>
      </c>
      <c r="J52" s="89" t="n">
        <v>0</v>
      </c>
      <c r="K52" s="89" t="n">
        <v>0</v>
      </c>
      <c r="L52" s="89" t="n">
        <v>6.75585419</v>
      </c>
      <c r="M52" s="89" t="n">
        <v>0</v>
      </c>
      <c r="N52" s="89" t="n">
        <v>0</v>
      </c>
      <c r="O52" s="89" t="n">
        <v>0</v>
      </c>
      <c r="P52" s="89" t="n">
        <v>-0.15967102</v>
      </c>
      <c r="Q52" s="89" t="n">
        <v>0</v>
      </c>
      <c r="R52" s="89" t="n">
        <v>0</v>
      </c>
      <c r="S52" s="89" t="n">
        <v>0</v>
      </c>
      <c r="T52" s="89" t="n">
        <v>0</v>
      </c>
      <c r="U52" s="89" t="n">
        <v>-0.68980196</v>
      </c>
      <c r="V52" s="89" t="n">
        <v>0</v>
      </c>
      <c r="W52" s="89" t="n">
        <v>0</v>
      </c>
      <c r="X52" s="89" t="n">
        <v>4.21539946</v>
      </c>
      <c r="Y52" s="89" t="n">
        <v>0</v>
      </c>
      <c r="Z52" s="89" t="n">
        <v>0</v>
      </c>
      <c r="AA52" s="89" t="n">
        <v>0</v>
      </c>
      <c r="AB52" s="89" t="n">
        <v>0</v>
      </c>
      <c r="AC52" s="89" t="n">
        <v>0.01967771</v>
      </c>
      <c r="AD52" s="89" t="n">
        <v>0</v>
      </c>
      <c r="AE52" s="89" t="n">
        <v>0</v>
      </c>
      <c r="AF52" s="89" t="n">
        <v>33.27169965</v>
      </c>
      <c r="AG52" s="89" t="n">
        <v>0</v>
      </c>
      <c r="AH52" s="89" t="n">
        <v>0</v>
      </c>
      <c r="AI52" s="89" t="n">
        <v>0</v>
      </c>
      <c r="AJ52" s="89" t="n">
        <v>0</v>
      </c>
      <c r="AK52" s="89" t="n">
        <v>0</v>
      </c>
      <c r="AL52" s="89" t="n">
        <v>0</v>
      </c>
      <c r="AM52" s="89" t="n">
        <v>0</v>
      </c>
      <c r="AN52" s="89" t="n">
        <v>0</v>
      </c>
      <c r="AO52" s="89" t="n">
        <v>0</v>
      </c>
      <c r="AP52" s="89" t="n">
        <v>0</v>
      </c>
      <c r="AQ52" s="89" t="n">
        <v>0</v>
      </c>
      <c r="AR52" s="89" t="n">
        <v>0</v>
      </c>
      <c r="AS52" s="89" t="n">
        <v>0</v>
      </c>
      <c r="AT52" s="89" t="n">
        <v>0</v>
      </c>
      <c r="AU52" s="89" t="n">
        <v>0</v>
      </c>
      <c r="AV52" s="89" t="n">
        <v>0</v>
      </c>
      <c r="AW52" s="89" t="n">
        <v>0</v>
      </c>
      <c r="AX52" s="89" t="n">
        <v>0</v>
      </c>
      <c r="AY52" s="89" t="n">
        <v>-0.706704</v>
      </c>
      <c r="AZ52" s="89" t="n">
        <v>0</v>
      </c>
      <c r="BA52" s="89" t="n">
        <v>0</v>
      </c>
      <c r="BB52" s="89" t="n">
        <v>0</v>
      </c>
      <c r="BC52" s="89" t="n">
        <v>0</v>
      </c>
      <c r="BD52" s="89" t="n">
        <v>-1.60695921</v>
      </c>
      <c r="BE52" s="89" t="n">
        <v>0</v>
      </c>
      <c r="BF52" s="89" t="n">
        <v>0</v>
      </c>
      <c r="BG52" s="89" t="n">
        <v>0</v>
      </c>
      <c r="BH52" s="89" t="n">
        <v>0</v>
      </c>
      <c r="BI52" s="89" t="n">
        <v>24.4747615624655</v>
      </c>
      <c r="BJ52" s="89" t="n">
        <v>0</v>
      </c>
      <c r="BK52" s="89" t="n">
        <v>0</v>
      </c>
    </row>
    <row r="53" customFormat="false" ht="12.75" hidden="false" customHeight="false" outlineLevel="0" collapsed="false">
      <c r="B53" s="91" t="n">
        <v>37956</v>
      </c>
      <c r="C53" s="89" t="n">
        <v>9.30663629</v>
      </c>
      <c r="D53" s="89" t="n">
        <v>28.52058855</v>
      </c>
      <c r="E53" s="89" t="n">
        <v>0</v>
      </c>
      <c r="F53" s="89" t="n">
        <v>0</v>
      </c>
      <c r="G53" s="89" t="n">
        <v>24.1923040814806</v>
      </c>
      <c r="H53" s="92" t="n">
        <v>62.0195289214806</v>
      </c>
      <c r="I53" s="89" t="n">
        <v>0</v>
      </c>
      <c r="J53" s="89" t="n">
        <v>0</v>
      </c>
      <c r="K53" s="89" t="n">
        <v>0</v>
      </c>
      <c r="L53" s="89" t="n">
        <v>7.05262986</v>
      </c>
      <c r="M53" s="89" t="n">
        <v>0</v>
      </c>
      <c r="N53" s="89" t="n">
        <v>0</v>
      </c>
      <c r="O53" s="89" t="n">
        <v>0</v>
      </c>
      <c r="P53" s="89" t="n">
        <v>-0.16469698</v>
      </c>
      <c r="Q53" s="89" t="n">
        <v>0</v>
      </c>
      <c r="R53" s="89" t="n">
        <v>0</v>
      </c>
      <c r="S53" s="89" t="n">
        <v>0</v>
      </c>
      <c r="T53" s="89" t="n">
        <v>0</v>
      </c>
      <c r="U53" s="89" t="n">
        <v>-1.42878213</v>
      </c>
      <c r="V53" s="89" t="n">
        <v>0</v>
      </c>
      <c r="W53" s="89" t="n">
        <v>0</v>
      </c>
      <c r="X53" s="89" t="n">
        <v>3.84748554</v>
      </c>
      <c r="Y53" s="89" t="n">
        <v>0</v>
      </c>
      <c r="Z53" s="89" t="n">
        <v>0</v>
      </c>
      <c r="AA53" s="89" t="n">
        <v>0</v>
      </c>
      <c r="AB53" s="89" t="n">
        <v>0</v>
      </c>
      <c r="AC53" s="89" t="n">
        <v>0.01956874</v>
      </c>
      <c r="AD53" s="89" t="n">
        <v>0</v>
      </c>
      <c r="AE53" s="89" t="n">
        <v>0</v>
      </c>
      <c r="AF53" s="89" t="n">
        <v>28.50101981</v>
      </c>
      <c r="AG53" s="89" t="n">
        <v>0</v>
      </c>
      <c r="AH53" s="89" t="n">
        <v>0</v>
      </c>
      <c r="AI53" s="89" t="n">
        <v>0</v>
      </c>
      <c r="AJ53" s="89" t="n">
        <v>0</v>
      </c>
      <c r="AK53" s="89" t="n">
        <v>0</v>
      </c>
      <c r="AL53" s="89" t="n">
        <v>0</v>
      </c>
      <c r="AM53" s="89" t="n">
        <v>0</v>
      </c>
      <c r="AN53" s="89" t="n">
        <v>0</v>
      </c>
      <c r="AO53" s="89" t="n">
        <v>0</v>
      </c>
      <c r="AP53" s="89" t="n">
        <v>0</v>
      </c>
      <c r="AQ53" s="89" t="n">
        <v>0</v>
      </c>
      <c r="AR53" s="89" t="n">
        <v>0</v>
      </c>
      <c r="AS53" s="89" t="n">
        <v>0</v>
      </c>
      <c r="AT53" s="89" t="n">
        <v>0</v>
      </c>
      <c r="AU53" s="89" t="n">
        <v>0</v>
      </c>
      <c r="AV53" s="89" t="n">
        <v>0</v>
      </c>
      <c r="AW53" s="89" t="n">
        <v>0</v>
      </c>
      <c r="AX53" s="89" t="n">
        <v>0</v>
      </c>
      <c r="AY53" s="89" t="n">
        <v>0</v>
      </c>
      <c r="AZ53" s="89" t="n">
        <v>0</v>
      </c>
      <c r="BA53" s="89" t="n">
        <v>0</v>
      </c>
      <c r="BB53" s="89" t="n">
        <v>0</v>
      </c>
      <c r="BC53" s="89" t="n">
        <v>0</v>
      </c>
      <c r="BD53" s="89" t="n">
        <v>-0.91788612</v>
      </c>
      <c r="BE53" s="89" t="n">
        <v>0</v>
      </c>
      <c r="BF53" s="89" t="n">
        <v>0</v>
      </c>
      <c r="BG53" s="89" t="n">
        <v>0</v>
      </c>
      <c r="BH53" s="89" t="n">
        <v>0</v>
      </c>
      <c r="BI53" s="89" t="n">
        <v>25.1101902014806</v>
      </c>
      <c r="BJ53" s="89" t="n">
        <v>0</v>
      </c>
      <c r="BK53" s="89" t="n">
        <v>0</v>
      </c>
    </row>
    <row r="54" customFormat="false" ht="12.75" hidden="false" customHeight="false" outlineLevel="0" collapsed="false">
      <c r="A54" s="93"/>
      <c r="B54" s="91" t="n">
        <v>37987</v>
      </c>
      <c r="C54" s="89" t="n">
        <v>8.60484027</v>
      </c>
      <c r="D54" s="89" t="n">
        <v>26.75906926</v>
      </c>
      <c r="E54" s="89" t="n">
        <v>0</v>
      </c>
      <c r="F54" s="89" t="n">
        <v>0</v>
      </c>
      <c r="G54" s="89" t="n">
        <v>-0.80273318</v>
      </c>
      <c r="H54" s="92" t="n">
        <v>34.56117635</v>
      </c>
      <c r="I54" s="89" t="n">
        <v>0</v>
      </c>
      <c r="J54" s="89" t="n">
        <v>0</v>
      </c>
      <c r="K54" s="89" t="n">
        <v>0</v>
      </c>
      <c r="L54" s="89" t="n">
        <v>7.08720141</v>
      </c>
      <c r="M54" s="89" t="n">
        <v>0</v>
      </c>
      <c r="N54" s="89" t="n">
        <v>0</v>
      </c>
      <c r="O54" s="89" t="n">
        <v>0</v>
      </c>
      <c r="P54" s="89" t="n">
        <v>-0.17265465</v>
      </c>
      <c r="Q54" s="89" t="n">
        <v>0</v>
      </c>
      <c r="R54" s="89" t="n">
        <v>0</v>
      </c>
      <c r="S54" s="89" t="n">
        <v>0</v>
      </c>
      <c r="T54" s="89" t="n">
        <v>0</v>
      </c>
      <c r="U54" s="89" t="n">
        <v>-1.78916192</v>
      </c>
      <c r="V54" s="89" t="n">
        <v>0</v>
      </c>
      <c r="W54" s="89" t="n">
        <v>0</v>
      </c>
      <c r="X54" s="89" t="n">
        <v>3.47945543</v>
      </c>
      <c r="Y54" s="89" t="n">
        <v>0</v>
      </c>
      <c r="Z54" s="89" t="n">
        <v>0</v>
      </c>
      <c r="AA54" s="89" t="n">
        <v>0</v>
      </c>
      <c r="AB54" s="89" t="n">
        <v>0</v>
      </c>
      <c r="AC54" s="89" t="n">
        <v>0</v>
      </c>
      <c r="AD54" s="89" t="n">
        <v>0</v>
      </c>
      <c r="AE54" s="89" t="n">
        <v>0</v>
      </c>
      <c r="AF54" s="89" t="n">
        <v>26.75906926</v>
      </c>
      <c r="AG54" s="89" t="n">
        <v>0</v>
      </c>
      <c r="AH54" s="89" t="n">
        <v>0</v>
      </c>
      <c r="AI54" s="89" t="n">
        <v>0</v>
      </c>
      <c r="AJ54" s="89" t="n">
        <v>0</v>
      </c>
      <c r="AK54" s="89" t="n">
        <v>0</v>
      </c>
      <c r="AL54" s="89" t="n">
        <v>0</v>
      </c>
      <c r="AM54" s="89" t="n">
        <v>0</v>
      </c>
      <c r="AN54" s="89" t="n">
        <v>0</v>
      </c>
      <c r="AO54" s="89" t="n">
        <v>0</v>
      </c>
      <c r="AP54" s="89" t="n">
        <v>0</v>
      </c>
      <c r="AQ54" s="89" t="n">
        <v>0</v>
      </c>
      <c r="AR54" s="89" t="n">
        <v>0</v>
      </c>
      <c r="AS54" s="89" t="n">
        <v>0</v>
      </c>
      <c r="AT54" s="89" t="n">
        <v>0</v>
      </c>
      <c r="AU54" s="89" t="n">
        <v>0</v>
      </c>
      <c r="AV54" s="89" t="n">
        <v>0</v>
      </c>
      <c r="AW54" s="89" t="n">
        <v>0</v>
      </c>
      <c r="AX54" s="89" t="n">
        <v>0</v>
      </c>
      <c r="AY54" s="89" t="n">
        <v>0</v>
      </c>
      <c r="AZ54" s="89" t="n">
        <v>0</v>
      </c>
      <c r="BA54" s="89" t="n">
        <v>0</v>
      </c>
      <c r="BB54" s="89" t="n">
        <v>0</v>
      </c>
      <c r="BC54" s="89" t="n">
        <v>0</v>
      </c>
      <c r="BD54" s="89" t="n">
        <v>-0.80273318</v>
      </c>
      <c r="BE54" s="89" t="n">
        <v>0</v>
      </c>
      <c r="BF54" s="89" t="n">
        <v>0</v>
      </c>
      <c r="BG54" s="89" t="n">
        <v>0</v>
      </c>
      <c r="BH54" s="89" t="n">
        <v>0</v>
      </c>
      <c r="BI54" s="89" t="n">
        <v>0</v>
      </c>
      <c r="BJ54" s="89" t="n">
        <v>0</v>
      </c>
      <c r="BK54" s="89" t="n">
        <v>0</v>
      </c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  <c r="EV54" s="94"/>
      <c r="EW54" s="94"/>
      <c r="EX54" s="94"/>
      <c r="EY54" s="94"/>
      <c r="EZ54" s="94"/>
      <c r="FA54" s="94"/>
      <c r="FB54" s="94"/>
      <c r="FC54" s="94"/>
      <c r="FD54" s="94"/>
      <c r="FE54" s="94"/>
      <c r="FF54" s="94"/>
      <c r="FG54" s="94"/>
      <c r="FH54" s="94"/>
      <c r="FI54" s="94"/>
      <c r="FJ54" s="94"/>
      <c r="FK54" s="94"/>
      <c r="FL54" s="94"/>
      <c r="FM54" s="94"/>
      <c r="FN54" s="94"/>
      <c r="FO54" s="94"/>
      <c r="FP54" s="94"/>
      <c r="FQ54" s="94"/>
      <c r="FR54" s="94"/>
      <c r="FS54" s="94"/>
      <c r="FT54" s="94"/>
      <c r="FU54" s="94"/>
      <c r="FV54" s="94"/>
      <c r="FW54" s="94"/>
      <c r="FX54" s="94"/>
      <c r="FY54" s="94"/>
      <c r="FZ54" s="94"/>
    </row>
    <row r="55" customFormat="false" ht="12.75" hidden="false" customHeight="false" outlineLevel="0" collapsed="false">
      <c r="B55" s="91" t="n">
        <v>38018</v>
      </c>
      <c r="C55" s="89" t="n">
        <v>8.57801275</v>
      </c>
      <c r="D55" s="89" t="n">
        <v>29.0150167</v>
      </c>
      <c r="E55" s="89" t="n">
        <v>0</v>
      </c>
      <c r="F55" s="89" t="n">
        <v>0</v>
      </c>
      <c r="G55" s="89" t="n">
        <v>-1.03134027</v>
      </c>
      <c r="H55" s="92" t="n">
        <v>36.56168918</v>
      </c>
      <c r="I55" s="89" t="n">
        <v>0</v>
      </c>
      <c r="J55" s="89" t="n">
        <v>0</v>
      </c>
      <c r="K55" s="89" t="n">
        <v>0</v>
      </c>
      <c r="L55" s="89" t="n">
        <v>6.33598648</v>
      </c>
      <c r="M55" s="89" t="n">
        <v>0</v>
      </c>
      <c r="N55" s="89" t="n">
        <v>0</v>
      </c>
      <c r="O55" s="89" t="n">
        <v>0</v>
      </c>
      <c r="P55" s="89" t="n">
        <v>-0.1676279</v>
      </c>
      <c r="Q55" s="89" t="n">
        <v>0</v>
      </c>
      <c r="R55" s="89" t="n">
        <v>0</v>
      </c>
      <c r="S55" s="89" t="n">
        <v>0</v>
      </c>
      <c r="T55" s="89" t="n">
        <v>0</v>
      </c>
      <c r="U55" s="89" t="n">
        <v>-1.43551052</v>
      </c>
      <c r="V55" s="89" t="n">
        <v>0</v>
      </c>
      <c r="W55" s="89" t="n">
        <v>0</v>
      </c>
      <c r="X55" s="89" t="n">
        <v>3.84516469</v>
      </c>
      <c r="Y55" s="89" t="n">
        <v>0</v>
      </c>
      <c r="Z55" s="89" t="n">
        <v>0</v>
      </c>
      <c r="AA55" s="89" t="n">
        <v>0</v>
      </c>
      <c r="AB55" s="89" t="n">
        <v>0</v>
      </c>
      <c r="AC55" s="89" t="n">
        <v>0</v>
      </c>
      <c r="AD55" s="89" t="n">
        <v>0</v>
      </c>
      <c r="AE55" s="89" t="n">
        <v>0</v>
      </c>
      <c r="AF55" s="89" t="n">
        <v>29.0150167</v>
      </c>
      <c r="AG55" s="89" t="n">
        <v>0</v>
      </c>
      <c r="AH55" s="89" t="n">
        <v>0</v>
      </c>
      <c r="AI55" s="89" t="n">
        <v>0</v>
      </c>
      <c r="AJ55" s="89" t="n">
        <v>0</v>
      </c>
      <c r="AK55" s="89" t="n">
        <v>0</v>
      </c>
      <c r="AL55" s="89" t="n">
        <v>0</v>
      </c>
      <c r="AM55" s="89" t="n">
        <v>0</v>
      </c>
      <c r="AN55" s="89" t="n">
        <v>0</v>
      </c>
      <c r="AO55" s="89" t="n">
        <v>0</v>
      </c>
      <c r="AP55" s="89" t="n">
        <v>0</v>
      </c>
      <c r="AQ55" s="89" t="n">
        <v>0</v>
      </c>
      <c r="AR55" s="89" t="n">
        <v>0</v>
      </c>
      <c r="AS55" s="89" t="n">
        <v>0</v>
      </c>
      <c r="AT55" s="89" t="n">
        <v>0</v>
      </c>
      <c r="AU55" s="89" t="n">
        <v>0</v>
      </c>
      <c r="AV55" s="89" t="n">
        <v>0</v>
      </c>
      <c r="AW55" s="89" t="n">
        <v>0</v>
      </c>
      <c r="AX55" s="89" t="n">
        <v>0</v>
      </c>
      <c r="AY55" s="89" t="n">
        <v>0</v>
      </c>
      <c r="AZ55" s="89" t="n">
        <v>0</v>
      </c>
      <c r="BA55" s="89" t="n">
        <v>0</v>
      </c>
      <c r="BB55" s="89" t="n">
        <v>0</v>
      </c>
      <c r="BC55" s="89" t="n">
        <v>0</v>
      </c>
      <c r="BD55" s="89" t="n">
        <v>-1.03134027</v>
      </c>
      <c r="BE55" s="89" t="n">
        <v>0</v>
      </c>
      <c r="BF55" s="89" t="n">
        <v>0</v>
      </c>
      <c r="BG55" s="89" t="n">
        <v>0</v>
      </c>
      <c r="BH55" s="89" t="n">
        <v>0</v>
      </c>
      <c r="BI55" s="89" t="n">
        <v>0</v>
      </c>
      <c r="BJ55" s="89" t="n">
        <v>0</v>
      </c>
      <c r="BK55" s="89" t="n">
        <v>0</v>
      </c>
    </row>
    <row r="56" customFormat="false" ht="13.5" hidden="false" customHeight="false" outlineLevel="0" collapsed="false">
      <c r="B56" s="91" t="n">
        <v>38047</v>
      </c>
      <c r="C56" s="89" t="n">
        <v>9.58671783</v>
      </c>
      <c r="D56" s="89" t="n">
        <v>30.64797762</v>
      </c>
      <c r="E56" s="89" t="n">
        <v>0</v>
      </c>
      <c r="F56" s="89" t="n">
        <v>0</v>
      </c>
      <c r="G56" s="89" t="n">
        <v>-1.26011619</v>
      </c>
      <c r="H56" s="95" t="n">
        <v>38.97457926</v>
      </c>
      <c r="I56" s="89" t="n">
        <v>0</v>
      </c>
      <c r="J56" s="89" t="n">
        <v>0</v>
      </c>
      <c r="K56" s="89" t="n">
        <v>0</v>
      </c>
      <c r="L56" s="89" t="n">
        <v>6.10517089</v>
      </c>
      <c r="M56" s="89" t="n">
        <v>0</v>
      </c>
      <c r="N56" s="89" t="n">
        <v>0</v>
      </c>
      <c r="O56" s="89" t="n">
        <v>0</v>
      </c>
      <c r="P56" s="89" t="n">
        <v>-0.17927543</v>
      </c>
      <c r="Q56" s="89" t="n">
        <v>0</v>
      </c>
      <c r="R56" s="89" t="n">
        <v>0</v>
      </c>
      <c r="S56" s="89" t="n">
        <v>0</v>
      </c>
      <c r="T56" s="89" t="n">
        <v>0</v>
      </c>
      <c r="U56" s="89" t="n">
        <v>-0.71505027</v>
      </c>
      <c r="V56" s="89" t="n">
        <v>0</v>
      </c>
      <c r="W56" s="89" t="n">
        <v>0</v>
      </c>
      <c r="X56" s="89" t="n">
        <v>4.37587264</v>
      </c>
      <c r="Y56" s="89" t="n">
        <v>0</v>
      </c>
      <c r="Z56" s="89" t="n">
        <v>0</v>
      </c>
      <c r="AA56" s="89" t="n">
        <v>0</v>
      </c>
      <c r="AB56" s="89" t="n">
        <v>0</v>
      </c>
      <c r="AC56" s="89" t="n">
        <v>0</v>
      </c>
      <c r="AD56" s="89" t="n">
        <v>0</v>
      </c>
      <c r="AE56" s="89" t="n">
        <v>0</v>
      </c>
      <c r="AF56" s="89" t="n">
        <v>30.64797762</v>
      </c>
      <c r="AG56" s="89" t="n">
        <v>0</v>
      </c>
      <c r="AH56" s="89" t="n">
        <v>0</v>
      </c>
      <c r="AI56" s="89" t="n">
        <v>0</v>
      </c>
      <c r="AJ56" s="89" t="n">
        <v>0</v>
      </c>
      <c r="AK56" s="89" t="n">
        <v>0</v>
      </c>
      <c r="AL56" s="89" t="n">
        <v>0</v>
      </c>
      <c r="AM56" s="89" t="n">
        <v>0</v>
      </c>
      <c r="AN56" s="89" t="n">
        <v>0</v>
      </c>
      <c r="AO56" s="89" t="n">
        <v>0</v>
      </c>
      <c r="AP56" s="89" t="n">
        <v>0</v>
      </c>
      <c r="AQ56" s="89" t="n">
        <v>0</v>
      </c>
      <c r="AR56" s="89" t="n">
        <v>0</v>
      </c>
      <c r="AS56" s="89" t="n">
        <v>0</v>
      </c>
      <c r="AT56" s="89" t="n">
        <v>0</v>
      </c>
      <c r="AU56" s="89" t="n">
        <v>0</v>
      </c>
      <c r="AV56" s="89" t="n">
        <v>0</v>
      </c>
      <c r="AW56" s="89" t="n">
        <v>0</v>
      </c>
      <c r="AX56" s="89" t="n">
        <v>0</v>
      </c>
      <c r="AY56" s="89" t="n">
        <v>0</v>
      </c>
      <c r="AZ56" s="89" t="n">
        <v>0</v>
      </c>
      <c r="BA56" s="89" t="n">
        <v>0</v>
      </c>
      <c r="BB56" s="89" t="n">
        <v>0</v>
      </c>
      <c r="BC56" s="89" t="n">
        <v>0</v>
      </c>
      <c r="BD56" s="89" t="n">
        <v>-1.26011619</v>
      </c>
      <c r="BE56" s="89" t="n">
        <v>0</v>
      </c>
      <c r="BF56" s="89" t="n">
        <v>0</v>
      </c>
      <c r="BG56" s="89" t="n">
        <v>0</v>
      </c>
      <c r="BH56" s="89" t="n">
        <v>0</v>
      </c>
      <c r="BI56" s="89" t="n">
        <v>0</v>
      </c>
      <c r="BJ56" s="89" t="n">
        <v>0</v>
      </c>
      <c r="BK56" s="89" t="n">
        <v>0</v>
      </c>
    </row>
    <row r="57" customFormat="false" ht="12.75" hidden="false" customHeight="false" outlineLevel="0" collapsed="false">
      <c r="B57" s="96"/>
      <c r="C57" s="97"/>
      <c r="D57" s="97"/>
      <c r="E57" s="97"/>
      <c r="F57" s="97"/>
      <c r="G57" s="97"/>
      <c r="H57" s="97"/>
      <c r="I57" s="97"/>
      <c r="J57" s="97"/>
      <c r="K57" s="97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  <c r="BG57" s="98"/>
      <c r="BH57" s="98"/>
      <c r="BI57" s="98"/>
      <c r="BJ57" s="98"/>
      <c r="BK57" s="67"/>
    </row>
    <row r="58" customFormat="false" ht="12.75" hidden="false" customHeight="false" outlineLevel="0" collapsed="false">
      <c r="B58" s="96"/>
      <c r="C58" s="97"/>
      <c r="D58" s="97"/>
      <c r="E58" s="97"/>
      <c r="F58" s="97"/>
      <c r="G58" s="97"/>
      <c r="H58" s="97"/>
      <c r="I58" s="97"/>
      <c r="J58" s="97"/>
      <c r="K58" s="97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67"/>
    </row>
    <row r="59" customFormat="false" ht="12.75" hidden="false" customHeight="false" outlineLevel="0" collapsed="false">
      <c r="B59" s="96"/>
      <c r="C59" s="97"/>
      <c r="D59" s="97"/>
      <c r="E59" s="97"/>
      <c r="F59" s="97"/>
      <c r="G59" s="97"/>
      <c r="H59" s="97"/>
      <c r="I59" s="97"/>
      <c r="J59" s="97"/>
      <c r="K59" s="97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67"/>
    </row>
    <row r="60" customFormat="false" ht="12.75" hidden="false" customHeight="false" outlineLevel="0" collapsed="false">
      <c r="B60" s="96"/>
      <c r="C60" s="97"/>
      <c r="D60" s="97"/>
      <c r="E60" s="97"/>
      <c r="F60" s="97"/>
      <c r="G60" s="97"/>
      <c r="H60" s="97"/>
      <c r="I60" s="97"/>
      <c r="J60" s="97"/>
      <c r="K60" s="97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8"/>
      <c r="BK60" s="67"/>
    </row>
    <row r="61" customFormat="false" ht="12.75" hidden="false" customHeight="false" outlineLevel="0" collapsed="false">
      <c r="B61" s="96"/>
      <c r="C61" s="97"/>
      <c r="D61" s="97"/>
      <c r="E61" s="97"/>
      <c r="F61" s="97"/>
      <c r="G61" s="97"/>
      <c r="H61" s="97"/>
      <c r="I61" s="97"/>
      <c r="J61" s="97"/>
      <c r="K61" s="97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67"/>
    </row>
    <row r="62" customFormat="false" ht="12.75" hidden="false" customHeight="false" outlineLevel="0" collapsed="false">
      <c r="B62" s="96"/>
      <c r="C62" s="97"/>
      <c r="D62" s="97"/>
      <c r="E62" s="97"/>
      <c r="F62" s="97"/>
      <c r="G62" s="97"/>
      <c r="H62" s="97"/>
      <c r="I62" s="97"/>
      <c r="J62" s="97"/>
      <c r="K62" s="97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67"/>
    </row>
    <row r="63" customFormat="false" ht="12.75" hidden="false" customHeight="false" outlineLevel="0" collapsed="false">
      <c r="B63" s="96"/>
      <c r="C63" s="97"/>
      <c r="D63" s="97"/>
      <c r="E63" s="97"/>
      <c r="F63" s="97"/>
      <c r="G63" s="97"/>
      <c r="H63" s="97"/>
      <c r="I63" s="97"/>
      <c r="J63" s="97"/>
      <c r="K63" s="97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  <c r="BG63" s="98"/>
      <c r="BH63" s="98"/>
      <c r="BI63" s="98"/>
      <c r="BJ63" s="98"/>
      <c r="BK63" s="67"/>
    </row>
    <row r="64" customFormat="false" ht="12.75" hidden="false" customHeight="false" outlineLevel="0" collapsed="false">
      <c r="B64" s="96"/>
      <c r="C64" s="97"/>
      <c r="D64" s="97"/>
      <c r="E64" s="97"/>
      <c r="F64" s="97"/>
      <c r="G64" s="97"/>
      <c r="H64" s="97"/>
      <c r="I64" s="97"/>
      <c r="J64" s="97"/>
      <c r="K64" s="97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  <c r="BG64" s="98"/>
      <c r="BH64" s="98"/>
      <c r="BI64" s="98"/>
      <c r="BJ64" s="98"/>
      <c r="BK64" s="67"/>
    </row>
    <row r="65" customFormat="false" ht="12.75" hidden="false" customHeight="false" outlineLevel="0" collapsed="false">
      <c r="B65" s="96"/>
      <c r="C65" s="97"/>
      <c r="D65" s="97"/>
      <c r="E65" s="97"/>
      <c r="F65" s="97"/>
      <c r="G65" s="97"/>
      <c r="H65" s="97"/>
      <c r="I65" s="97"/>
      <c r="J65" s="97"/>
      <c r="K65" s="97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  <c r="BG65" s="98"/>
      <c r="BH65" s="98"/>
      <c r="BI65" s="98"/>
      <c r="BJ65" s="98"/>
      <c r="BK65" s="67"/>
    </row>
    <row r="66" customFormat="false" ht="12.75" hidden="false" customHeight="false" outlineLevel="0" collapsed="false">
      <c r="B66" s="96"/>
      <c r="C66" s="97"/>
      <c r="D66" s="97"/>
      <c r="E66" s="97"/>
      <c r="F66" s="97"/>
      <c r="G66" s="97"/>
      <c r="H66" s="97"/>
      <c r="I66" s="97"/>
      <c r="J66" s="97"/>
      <c r="K66" s="97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67"/>
    </row>
    <row r="67" customFormat="false" ht="12.75" hidden="false" customHeight="false" outlineLevel="0" collapsed="false">
      <c r="B67" s="96"/>
      <c r="C67" s="97"/>
      <c r="D67" s="97"/>
      <c r="E67" s="97"/>
      <c r="F67" s="97"/>
      <c r="G67" s="97"/>
      <c r="H67" s="97"/>
      <c r="I67" s="97"/>
      <c r="J67" s="97"/>
      <c r="K67" s="97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67"/>
    </row>
    <row r="68" customFormat="false" ht="12.75" hidden="false" customHeight="false" outlineLevel="0" collapsed="false">
      <c r="B68" s="96"/>
      <c r="C68" s="97"/>
      <c r="D68" s="97"/>
      <c r="E68" s="97"/>
      <c r="F68" s="97"/>
      <c r="G68" s="97"/>
      <c r="H68" s="97"/>
      <c r="I68" s="97"/>
      <c r="J68" s="97"/>
      <c r="K68" s="97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  <c r="BG68" s="98"/>
      <c r="BH68" s="98"/>
      <c r="BI68" s="98"/>
      <c r="BJ68" s="98"/>
      <c r="BK68" s="67"/>
    </row>
    <row r="69" customFormat="false" ht="12.75" hidden="false" customHeight="false" outlineLevel="0" collapsed="false">
      <c r="B69" s="96"/>
      <c r="C69" s="97"/>
      <c r="D69" s="97"/>
      <c r="E69" s="97"/>
      <c r="F69" s="97"/>
      <c r="G69" s="97"/>
      <c r="H69" s="97"/>
      <c r="I69" s="97"/>
      <c r="J69" s="97"/>
      <c r="K69" s="97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67"/>
    </row>
    <row r="70" customFormat="false" ht="12.75" hidden="false" customHeight="false" outlineLevel="0" collapsed="false">
      <c r="B70" s="96"/>
      <c r="C70" s="97"/>
      <c r="D70" s="97"/>
      <c r="E70" s="97"/>
      <c r="F70" s="97"/>
      <c r="G70" s="97"/>
      <c r="H70" s="97"/>
      <c r="I70" s="97"/>
      <c r="J70" s="97"/>
      <c r="K70" s="97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67"/>
    </row>
    <row r="71" customFormat="false" ht="12.75" hidden="false" customHeight="false" outlineLevel="0" collapsed="false">
      <c r="B71" s="96"/>
      <c r="C71" s="97"/>
      <c r="D71" s="97"/>
      <c r="E71" s="97"/>
      <c r="F71" s="97"/>
      <c r="G71" s="97"/>
      <c r="H71" s="97"/>
      <c r="I71" s="97"/>
      <c r="J71" s="97"/>
      <c r="K71" s="97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  <c r="BG71" s="98"/>
      <c r="BH71" s="98"/>
      <c r="BI71" s="98"/>
      <c r="BJ71" s="98"/>
      <c r="BK71" s="67"/>
    </row>
    <row r="72" customFormat="false" ht="12.75" hidden="false" customHeight="false" outlineLevel="0" collapsed="false">
      <c r="B72" s="96"/>
      <c r="C72" s="97"/>
      <c r="D72" s="97"/>
      <c r="E72" s="97"/>
      <c r="F72" s="97"/>
      <c r="G72" s="97"/>
      <c r="H72" s="97"/>
      <c r="I72" s="97"/>
      <c r="J72" s="97"/>
      <c r="K72" s="97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  <c r="BG72" s="98"/>
      <c r="BH72" s="98"/>
      <c r="BI72" s="98"/>
      <c r="BJ72" s="98"/>
      <c r="BK72" s="67"/>
    </row>
    <row r="73" customFormat="false" ht="12.75" hidden="false" customHeight="false" outlineLevel="0" collapsed="false">
      <c r="B73" s="96"/>
      <c r="C73" s="97"/>
      <c r="D73" s="97"/>
      <c r="E73" s="97"/>
      <c r="F73" s="97"/>
      <c r="G73" s="97"/>
      <c r="H73" s="97"/>
      <c r="I73" s="97"/>
      <c r="J73" s="97"/>
      <c r="K73" s="97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67"/>
    </row>
    <row r="74" customFormat="false" ht="12.75" hidden="false" customHeight="false" outlineLevel="0" collapsed="false">
      <c r="B74" s="96"/>
      <c r="C74" s="97"/>
      <c r="D74" s="97"/>
      <c r="E74" s="97"/>
      <c r="F74" s="97"/>
      <c r="G74" s="97"/>
      <c r="H74" s="97"/>
      <c r="I74" s="97"/>
      <c r="J74" s="97"/>
      <c r="K74" s="97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  <c r="AL74" s="98"/>
      <c r="AM74" s="98"/>
      <c r="AN74" s="98"/>
      <c r="AO74" s="98"/>
      <c r="AP74" s="98"/>
      <c r="AQ74" s="98"/>
      <c r="AR74" s="98"/>
      <c r="AS74" s="98"/>
      <c r="AT74" s="98"/>
      <c r="AU74" s="98"/>
      <c r="AV74" s="98"/>
      <c r="AW74" s="98"/>
      <c r="AX74" s="98"/>
      <c r="AY74" s="98"/>
      <c r="AZ74" s="98"/>
      <c r="BA74" s="98"/>
      <c r="BB74" s="98"/>
      <c r="BC74" s="98"/>
      <c r="BD74" s="98"/>
      <c r="BE74" s="98"/>
      <c r="BF74" s="98"/>
      <c r="BG74" s="98"/>
      <c r="BH74" s="98"/>
      <c r="BI74" s="98"/>
      <c r="BJ74" s="98"/>
      <c r="BK74" s="67"/>
    </row>
    <row r="75" customFormat="false" ht="12.75" hidden="false" customHeight="false" outlineLevel="0" collapsed="false">
      <c r="B75" s="96"/>
      <c r="C75" s="97"/>
      <c r="D75" s="97"/>
      <c r="E75" s="97"/>
      <c r="F75" s="97"/>
      <c r="G75" s="97"/>
      <c r="H75" s="97"/>
      <c r="I75" s="97"/>
      <c r="J75" s="97"/>
      <c r="K75" s="97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8"/>
      <c r="AS75" s="98"/>
      <c r="AT75" s="98"/>
      <c r="AU75" s="98"/>
      <c r="AV75" s="98"/>
      <c r="AW75" s="98"/>
      <c r="AX75" s="98"/>
      <c r="AY75" s="98"/>
      <c r="AZ75" s="98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67"/>
    </row>
    <row r="76" customFormat="false" ht="12.75" hidden="false" customHeight="false" outlineLevel="0" collapsed="false">
      <c r="B76" s="96"/>
      <c r="C76" s="97"/>
      <c r="D76" s="97"/>
      <c r="E76" s="97"/>
      <c r="F76" s="97"/>
      <c r="G76" s="97"/>
      <c r="H76" s="97"/>
      <c r="I76" s="97"/>
      <c r="J76" s="97"/>
      <c r="K76" s="97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8"/>
      <c r="BB76" s="98"/>
      <c r="BC76" s="98"/>
      <c r="BD76" s="98"/>
      <c r="BE76" s="98"/>
      <c r="BF76" s="98"/>
      <c r="BG76" s="98"/>
      <c r="BH76" s="98"/>
      <c r="BI76" s="98"/>
      <c r="BJ76" s="98"/>
      <c r="BK76" s="67"/>
    </row>
    <row r="77" customFormat="false" ht="12.75" hidden="false" customHeight="false" outlineLevel="0" collapsed="false">
      <c r="B77" s="96"/>
      <c r="C77" s="97"/>
      <c r="D77" s="97"/>
      <c r="E77" s="97"/>
      <c r="F77" s="97"/>
      <c r="G77" s="97"/>
      <c r="H77" s="97"/>
      <c r="I77" s="97"/>
      <c r="J77" s="97"/>
      <c r="K77" s="97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  <c r="AL77" s="98"/>
      <c r="AM77" s="98"/>
      <c r="AN77" s="98"/>
      <c r="AO77" s="98"/>
      <c r="AP77" s="98"/>
      <c r="AQ77" s="98"/>
      <c r="AR77" s="98"/>
      <c r="AS77" s="98"/>
      <c r="AT77" s="98"/>
      <c r="AU77" s="98"/>
      <c r="AV77" s="98"/>
      <c r="AW77" s="98"/>
      <c r="AX77" s="98"/>
      <c r="AY77" s="98"/>
      <c r="AZ77" s="98"/>
      <c r="BA77" s="98"/>
      <c r="BB77" s="98"/>
      <c r="BC77" s="98"/>
      <c r="BD77" s="98"/>
      <c r="BE77" s="98"/>
      <c r="BF77" s="98"/>
      <c r="BG77" s="98"/>
      <c r="BH77" s="98"/>
      <c r="BI77" s="98"/>
      <c r="BJ77" s="98"/>
      <c r="BK77" s="67"/>
    </row>
    <row r="78" customFormat="false" ht="12.75" hidden="false" customHeight="false" outlineLevel="0" collapsed="false">
      <c r="B78" s="96"/>
      <c r="C78" s="97"/>
      <c r="D78" s="97"/>
      <c r="E78" s="97"/>
      <c r="F78" s="97"/>
      <c r="G78" s="97"/>
      <c r="H78" s="97"/>
      <c r="I78" s="97"/>
      <c r="J78" s="97"/>
      <c r="K78" s="97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  <c r="AL78" s="98"/>
      <c r="AM78" s="98"/>
      <c r="AN78" s="98"/>
      <c r="AO78" s="98"/>
      <c r="AP78" s="98"/>
      <c r="AQ78" s="98"/>
      <c r="AR78" s="98"/>
      <c r="AS78" s="98"/>
      <c r="AT78" s="98"/>
      <c r="AU78" s="98"/>
      <c r="AV78" s="98"/>
      <c r="AW78" s="98"/>
      <c r="AX78" s="98"/>
      <c r="AY78" s="98"/>
      <c r="AZ78" s="98"/>
      <c r="BA78" s="98"/>
      <c r="BB78" s="98"/>
      <c r="BC78" s="98"/>
      <c r="BD78" s="98"/>
      <c r="BE78" s="98"/>
      <c r="BF78" s="98"/>
      <c r="BG78" s="98"/>
      <c r="BH78" s="98"/>
      <c r="BI78" s="98"/>
      <c r="BJ78" s="98"/>
      <c r="BK78" s="67"/>
    </row>
    <row r="79" customFormat="false" ht="12.75" hidden="false" customHeight="false" outlineLevel="0" collapsed="false">
      <c r="B79" s="96"/>
      <c r="C79" s="97"/>
      <c r="D79" s="97"/>
      <c r="E79" s="97"/>
      <c r="F79" s="97"/>
      <c r="G79" s="97"/>
      <c r="H79" s="97"/>
      <c r="I79" s="97"/>
      <c r="J79" s="97"/>
      <c r="K79" s="97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8"/>
      <c r="BJ79" s="98"/>
      <c r="BK79" s="67"/>
    </row>
    <row r="80" customFormat="false" ht="12.75" hidden="false" customHeight="false" outlineLevel="0" collapsed="false">
      <c r="B80" s="96"/>
      <c r="C80" s="97"/>
      <c r="D80" s="97"/>
      <c r="E80" s="97"/>
      <c r="F80" s="97"/>
      <c r="G80" s="97"/>
      <c r="H80" s="97"/>
      <c r="I80" s="97"/>
      <c r="J80" s="97"/>
      <c r="K80" s="97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8"/>
      <c r="BJ80" s="98"/>
      <c r="BK80" s="67"/>
    </row>
    <row r="81" customFormat="false" ht="12.75" hidden="false" customHeight="false" outlineLevel="0" collapsed="false">
      <c r="B81" s="96"/>
      <c r="C81" s="97"/>
      <c r="D81" s="97"/>
      <c r="E81" s="97"/>
      <c r="F81" s="97"/>
      <c r="G81" s="97"/>
      <c r="H81" s="97"/>
      <c r="I81" s="97"/>
      <c r="J81" s="97"/>
      <c r="K81" s="97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98"/>
      <c r="BE81" s="98"/>
      <c r="BF81" s="98"/>
      <c r="BG81" s="98"/>
      <c r="BH81" s="98"/>
      <c r="BI81" s="98"/>
      <c r="BJ81" s="98"/>
      <c r="BK81" s="67"/>
    </row>
    <row r="82" customFormat="false" ht="12.75" hidden="false" customHeight="false" outlineLevel="0" collapsed="false">
      <c r="B82" s="96"/>
      <c r="C82" s="97"/>
      <c r="D82" s="97"/>
      <c r="E82" s="97"/>
      <c r="F82" s="97"/>
      <c r="G82" s="97"/>
      <c r="H82" s="97"/>
      <c r="I82" s="97"/>
      <c r="J82" s="97"/>
      <c r="K82" s="97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67"/>
    </row>
    <row r="83" customFormat="false" ht="12.75" hidden="false" customHeight="false" outlineLevel="0" collapsed="false">
      <c r="B83" s="96"/>
      <c r="C83" s="97"/>
      <c r="D83" s="97"/>
      <c r="E83" s="97"/>
      <c r="F83" s="97"/>
      <c r="G83" s="97"/>
      <c r="H83" s="97"/>
      <c r="I83" s="97"/>
      <c r="J83" s="97"/>
      <c r="K83" s="97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  <c r="BK83" s="67"/>
    </row>
    <row r="84" customFormat="false" ht="12.75" hidden="false" customHeight="false" outlineLevel="0" collapsed="false">
      <c r="B84" s="96"/>
      <c r="C84" s="97"/>
      <c r="D84" s="97"/>
      <c r="E84" s="97"/>
      <c r="F84" s="97"/>
      <c r="G84" s="97"/>
      <c r="H84" s="97"/>
      <c r="I84" s="97"/>
      <c r="J84" s="97"/>
      <c r="K84" s="97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  <c r="BK84" s="67"/>
    </row>
    <row r="85" customFormat="false" ht="12.75" hidden="false" customHeight="false" outlineLevel="0" collapsed="false">
      <c r="B85" s="96"/>
      <c r="C85" s="97"/>
      <c r="D85" s="97"/>
      <c r="E85" s="97"/>
      <c r="F85" s="97"/>
      <c r="G85" s="97"/>
      <c r="H85" s="97"/>
      <c r="I85" s="97"/>
      <c r="J85" s="97"/>
      <c r="K85" s="97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8"/>
      <c r="AW85" s="98"/>
      <c r="AX85" s="98"/>
      <c r="AY85" s="98"/>
      <c r="AZ85" s="98"/>
      <c r="BA85" s="98"/>
      <c r="BB85" s="98"/>
      <c r="BC85" s="98"/>
      <c r="BD85" s="98"/>
      <c r="BE85" s="98"/>
      <c r="BF85" s="98"/>
      <c r="BG85" s="98"/>
      <c r="BH85" s="98"/>
      <c r="BI85" s="98"/>
      <c r="BJ85" s="98"/>
      <c r="BK85" s="67"/>
    </row>
    <row r="86" customFormat="false" ht="12.75" hidden="false" customHeight="false" outlineLevel="0" collapsed="false">
      <c r="B86" s="96"/>
      <c r="C86" s="97"/>
      <c r="D86" s="97"/>
      <c r="E86" s="97"/>
      <c r="F86" s="97"/>
      <c r="G86" s="97"/>
      <c r="H86" s="97"/>
      <c r="I86" s="97"/>
      <c r="J86" s="97"/>
      <c r="K86" s="97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8"/>
      <c r="BJ86" s="98"/>
      <c r="BK86" s="67"/>
    </row>
    <row r="87" customFormat="false" ht="12.75" hidden="false" customHeight="false" outlineLevel="0" collapsed="false">
      <c r="B87" s="96"/>
      <c r="C87" s="97"/>
      <c r="D87" s="97"/>
      <c r="E87" s="97"/>
      <c r="F87" s="97"/>
      <c r="G87" s="97"/>
      <c r="H87" s="97"/>
      <c r="I87" s="97"/>
      <c r="J87" s="97"/>
      <c r="K87" s="97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  <c r="BH87" s="98"/>
      <c r="BI87" s="98"/>
      <c r="BJ87" s="98"/>
      <c r="BK87" s="67"/>
    </row>
    <row r="88" customFormat="false" ht="12.75" hidden="false" customHeight="false" outlineLevel="0" collapsed="false">
      <c r="B88" s="96"/>
      <c r="C88" s="97"/>
      <c r="D88" s="97"/>
      <c r="E88" s="97"/>
      <c r="F88" s="97"/>
      <c r="G88" s="97"/>
      <c r="H88" s="97"/>
      <c r="I88" s="97"/>
      <c r="J88" s="97"/>
      <c r="K88" s="97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  <c r="AS88" s="98"/>
      <c r="AT88" s="98"/>
      <c r="AU88" s="98"/>
      <c r="AV88" s="98"/>
      <c r="AW88" s="98"/>
      <c r="AX88" s="98"/>
      <c r="AY88" s="98"/>
      <c r="AZ88" s="98"/>
      <c r="BA88" s="98"/>
      <c r="BB88" s="98"/>
      <c r="BC88" s="98"/>
      <c r="BD88" s="98"/>
      <c r="BE88" s="98"/>
      <c r="BF88" s="98"/>
      <c r="BG88" s="98"/>
      <c r="BH88" s="98"/>
      <c r="BI88" s="98"/>
      <c r="BJ88" s="98"/>
      <c r="BK88" s="67"/>
    </row>
    <row r="89" customFormat="false" ht="12.75" hidden="false" customHeight="false" outlineLevel="0" collapsed="false">
      <c r="B89" s="96"/>
      <c r="C89" s="97"/>
      <c r="D89" s="97"/>
      <c r="E89" s="97"/>
      <c r="F89" s="97"/>
      <c r="G89" s="97"/>
      <c r="H89" s="97"/>
      <c r="I89" s="97"/>
      <c r="J89" s="97"/>
      <c r="K89" s="97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98"/>
      <c r="BE89" s="98"/>
      <c r="BF89" s="98"/>
      <c r="BG89" s="98"/>
      <c r="BH89" s="98"/>
      <c r="BI89" s="98"/>
      <c r="BJ89" s="98"/>
      <c r="BK89" s="67"/>
    </row>
    <row r="90" customFormat="false" ht="12.75" hidden="false" customHeight="false" outlineLevel="0" collapsed="false">
      <c r="B90" s="96"/>
      <c r="C90" s="97"/>
      <c r="D90" s="97"/>
      <c r="E90" s="97"/>
      <c r="F90" s="97"/>
      <c r="G90" s="97"/>
      <c r="H90" s="97"/>
      <c r="I90" s="97"/>
      <c r="J90" s="97"/>
      <c r="K90" s="97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98"/>
      <c r="BE90" s="98"/>
      <c r="BF90" s="98"/>
      <c r="BG90" s="98"/>
      <c r="BH90" s="98"/>
      <c r="BI90" s="98"/>
      <c r="BJ90" s="98"/>
      <c r="BK90" s="67"/>
    </row>
    <row r="91" customFormat="false" ht="12.75" hidden="false" customHeight="false" outlineLevel="0" collapsed="false">
      <c r="B91" s="96"/>
      <c r="C91" s="97"/>
      <c r="D91" s="97"/>
      <c r="E91" s="97"/>
      <c r="F91" s="97"/>
      <c r="G91" s="97"/>
      <c r="H91" s="97"/>
      <c r="I91" s="97"/>
      <c r="J91" s="97"/>
      <c r="K91" s="97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98"/>
      <c r="BE91" s="98"/>
      <c r="BF91" s="98"/>
      <c r="BG91" s="98"/>
      <c r="BH91" s="98"/>
      <c r="BI91" s="98"/>
      <c r="BJ91" s="98"/>
      <c r="BK91" s="67"/>
    </row>
    <row r="92" customFormat="false" ht="12.75" hidden="false" customHeight="false" outlineLevel="0" collapsed="false">
      <c r="B92" s="96"/>
      <c r="C92" s="97"/>
      <c r="D92" s="97"/>
      <c r="E92" s="97"/>
      <c r="F92" s="97"/>
      <c r="G92" s="97"/>
      <c r="H92" s="97"/>
      <c r="I92" s="97"/>
      <c r="J92" s="97"/>
      <c r="K92" s="97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  <c r="BK92" s="67"/>
    </row>
    <row r="93" customFormat="false" ht="12.75" hidden="false" customHeight="false" outlineLevel="0" collapsed="false">
      <c r="B93" s="96"/>
      <c r="C93" s="97"/>
      <c r="D93" s="97"/>
      <c r="E93" s="97"/>
      <c r="F93" s="97"/>
      <c r="G93" s="97"/>
      <c r="H93" s="97"/>
      <c r="I93" s="97"/>
      <c r="J93" s="97"/>
      <c r="K93" s="97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98"/>
      <c r="BE93" s="98"/>
      <c r="BF93" s="98"/>
      <c r="BG93" s="98"/>
      <c r="BH93" s="98"/>
      <c r="BI93" s="98"/>
      <c r="BJ93" s="98"/>
      <c r="BK93" s="67"/>
    </row>
    <row r="94" customFormat="false" ht="12.75" hidden="false" customHeight="false" outlineLevel="0" collapsed="false">
      <c r="B94" s="96"/>
      <c r="C94" s="97"/>
      <c r="D94" s="97"/>
      <c r="E94" s="97"/>
      <c r="F94" s="97"/>
      <c r="G94" s="97"/>
      <c r="H94" s="97"/>
      <c r="I94" s="97"/>
      <c r="J94" s="97"/>
      <c r="K94" s="97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98"/>
      <c r="BE94" s="98"/>
      <c r="BF94" s="98"/>
      <c r="BG94" s="98"/>
      <c r="BH94" s="98"/>
      <c r="BI94" s="98"/>
      <c r="BJ94" s="98"/>
      <c r="BK94" s="67"/>
    </row>
    <row r="95" customFormat="false" ht="12.75" hidden="false" customHeight="false" outlineLevel="0" collapsed="false">
      <c r="B95" s="96"/>
      <c r="C95" s="97"/>
      <c r="D95" s="97"/>
      <c r="E95" s="97"/>
      <c r="F95" s="97"/>
      <c r="G95" s="97"/>
      <c r="H95" s="97"/>
      <c r="I95" s="97"/>
      <c r="J95" s="97"/>
      <c r="K95" s="97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  <c r="AL95" s="98"/>
      <c r="AM95" s="98"/>
      <c r="AN95" s="98"/>
      <c r="AO95" s="98"/>
      <c r="AP95" s="98"/>
      <c r="AQ95" s="98"/>
      <c r="AR95" s="98"/>
      <c r="AS95" s="98"/>
      <c r="AT95" s="98"/>
      <c r="AU95" s="98"/>
      <c r="AV95" s="98"/>
      <c r="AW95" s="98"/>
      <c r="AX95" s="98"/>
      <c r="AY95" s="98"/>
      <c r="AZ95" s="98"/>
      <c r="BA95" s="98"/>
      <c r="BB95" s="98"/>
      <c r="BC95" s="98"/>
      <c r="BD95" s="98"/>
      <c r="BE95" s="98"/>
      <c r="BF95" s="98"/>
      <c r="BG95" s="98"/>
      <c r="BH95" s="98"/>
      <c r="BI95" s="98"/>
      <c r="BJ95" s="98"/>
      <c r="BK95" s="67"/>
    </row>
    <row r="96" customFormat="false" ht="12.75" hidden="false" customHeight="false" outlineLevel="0" collapsed="false">
      <c r="B96" s="96"/>
      <c r="C96" s="97"/>
      <c r="D96" s="97"/>
      <c r="E96" s="97"/>
      <c r="F96" s="97"/>
      <c r="G96" s="97"/>
      <c r="H96" s="97"/>
      <c r="I96" s="97"/>
      <c r="J96" s="97"/>
      <c r="K96" s="97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8"/>
      <c r="BC96" s="98"/>
      <c r="BD96" s="98"/>
      <c r="BE96" s="98"/>
      <c r="BF96" s="98"/>
      <c r="BG96" s="98"/>
      <c r="BH96" s="98"/>
      <c r="BI96" s="98"/>
      <c r="BJ96" s="98"/>
      <c r="BK96" s="67"/>
    </row>
    <row r="97" customFormat="false" ht="12.75" hidden="false" customHeight="false" outlineLevel="0" collapsed="false">
      <c r="B97" s="96"/>
      <c r="C97" s="97"/>
      <c r="D97" s="97"/>
      <c r="E97" s="97"/>
      <c r="F97" s="97"/>
      <c r="G97" s="97"/>
      <c r="H97" s="97"/>
      <c r="I97" s="97"/>
      <c r="J97" s="97"/>
      <c r="K97" s="97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  <c r="AL97" s="98"/>
      <c r="AM97" s="98"/>
      <c r="AN97" s="98"/>
      <c r="AO97" s="98"/>
      <c r="AP97" s="98"/>
      <c r="AQ97" s="98"/>
      <c r="AR97" s="98"/>
      <c r="AS97" s="98"/>
      <c r="AT97" s="98"/>
      <c r="AU97" s="98"/>
      <c r="AV97" s="98"/>
      <c r="AW97" s="98"/>
      <c r="AX97" s="98"/>
      <c r="AY97" s="98"/>
      <c r="AZ97" s="98"/>
      <c r="BA97" s="98"/>
      <c r="BB97" s="98"/>
      <c r="BC97" s="98"/>
      <c r="BD97" s="98"/>
      <c r="BE97" s="98"/>
      <c r="BF97" s="98"/>
      <c r="BG97" s="98"/>
    </row>
    <row r="98" customFormat="false" ht="12.75" hidden="false" customHeight="false" outlineLevel="0" collapsed="false">
      <c r="B98" s="96"/>
      <c r="C98" s="97"/>
      <c r="D98" s="97"/>
      <c r="E98" s="97"/>
      <c r="F98" s="97"/>
      <c r="G98" s="97"/>
      <c r="H98" s="97"/>
      <c r="I98" s="97"/>
      <c r="J98" s="97"/>
      <c r="K98" s="97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98"/>
      <c r="BE98" s="98"/>
      <c r="BF98" s="98"/>
      <c r="BG98" s="98"/>
    </row>
    <row r="99" customFormat="false" ht="12.75" hidden="false" customHeight="false" outlineLevel="0" collapsed="false">
      <c r="B99" s="96"/>
      <c r="C99" s="97"/>
      <c r="D99" s="97"/>
      <c r="E99" s="97"/>
      <c r="F99" s="97"/>
      <c r="G99" s="97"/>
      <c r="H99" s="97"/>
      <c r="I99" s="97"/>
      <c r="J99" s="97"/>
      <c r="K99" s="97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  <c r="AL99" s="98"/>
      <c r="AM99" s="98"/>
      <c r="AN99" s="98"/>
      <c r="AO99" s="98"/>
      <c r="AP99" s="98"/>
      <c r="AQ99" s="98"/>
      <c r="AR99" s="98"/>
      <c r="AS99" s="98"/>
      <c r="AT99" s="98"/>
      <c r="AU99" s="98"/>
      <c r="AV99" s="98"/>
      <c r="AW99" s="98"/>
      <c r="AX99" s="98"/>
      <c r="AY99" s="98"/>
      <c r="AZ99" s="98"/>
      <c r="BA99" s="98"/>
      <c r="BB99" s="98"/>
      <c r="BC99" s="98"/>
      <c r="BD99" s="98"/>
      <c r="BE99" s="98"/>
      <c r="BF99" s="98"/>
      <c r="BG99" s="98"/>
    </row>
    <row r="100" customFormat="false" ht="12.75" hidden="false" customHeight="false" outlineLevel="0" collapsed="false">
      <c r="B100" s="96"/>
      <c r="C100" s="97"/>
      <c r="D100" s="97"/>
      <c r="E100" s="97"/>
      <c r="F100" s="97"/>
      <c r="G100" s="97"/>
      <c r="H100" s="97"/>
      <c r="I100" s="97"/>
      <c r="J100" s="97"/>
      <c r="K100" s="97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98"/>
      <c r="BE100" s="98"/>
      <c r="BF100" s="98"/>
      <c r="BG100" s="98"/>
    </row>
    <row r="101" customFormat="false" ht="12.75" hidden="false" customHeight="false" outlineLevel="0" collapsed="false">
      <c r="B101" s="96"/>
      <c r="C101" s="97"/>
      <c r="D101" s="97"/>
      <c r="E101" s="97"/>
      <c r="F101" s="97"/>
      <c r="G101" s="97"/>
      <c r="H101" s="97"/>
      <c r="I101" s="97"/>
      <c r="J101" s="97"/>
      <c r="K101" s="97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98"/>
      <c r="AY101" s="98"/>
      <c r="AZ101" s="98"/>
      <c r="BA101" s="98"/>
      <c r="BB101" s="98"/>
      <c r="BC101" s="98"/>
      <c r="BD101" s="98"/>
      <c r="BE101" s="98"/>
      <c r="BF101" s="98"/>
      <c r="BG101" s="98"/>
    </row>
    <row r="102" customFormat="false" ht="12.75" hidden="false" customHeight="false" outlineLevel="0" collapsed="false">
      <c r="B102" s="96"/>
      <c r="C102" s="97"/>
      <c r="D102" s="97"/>
      <c r="E102" s="97"/>
      <c r="F102" s="97"/>
      <c r="G102" s="97"/>
      <c r="H102" s="97"/>
      <c r="I102" s="97"/>
      <c r="J102" s="97"/>
      <c r="K102" s="97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  <c r="AN102" s="98"/>
      <c r="AO102" s="98"/>
      <c r="AP102" s="98"/>
      <c r="AQ102" s="98"/>
      <c r="AR102" s="98"/>
      <c r="AS102" s="98"/>
      <c r="AT102" s="98"/>
      <c r="AU102" s="98"/>
      <c r="AV102" s="98"/>
      <c r="AW102" s="98"/>
      <c r="AX102" s="98"/>
      <c r="AY102" s="98"/>
      <c r="AZ102" s="98"/>
      <c r="BA102" s="98"/>
      <c r="BB102" s="98"/>
      <c r="BC102" s="98"/>
      <c r="BD102" s="98"/>
      <c r="BE102" s="98"/>
      <c r="BF102" s="98"/>
      <c r="BG102" s="98"/>
    </row>
    <row r="103" customFormat="false" ht="12.75" hidden="false" customHeight="false" outlineLevel="0" collapsed="false">
      <c r="B103" s="96"/>
      <c r="C103" s="97"/>
      <c r="D103" s="97"/>
      <c r="E103" s="97"/>
      <c r="F103" s="97"/>
      <c r="G103" s="97"/>
      <c r="H103" s="97"/>
      <c r="I103" s="97"/>
      <c r="J103" s="97"/>
      <c r="K103" s="97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  <c r="AN103" s="98"/>
      <c r="AO103" s="98"/>
      <c r="AP103" s="98"/>
      <c r="AQ103" s="98"/>
      <c r="AR103" s="98"/>
      <c r="AS103" s="98"/>
      <c r="AT103" s="98"/>
      <c r="AU103" s="98"/>
      <c r="AV103" s="98"/>
      <c r="AW103" s="98"/>
      <c r="AX103" s="98"/>
      <c r="AY103" s="98"/>
      <c r="AZ103" s="98"/>
      <c r="BA103" s="98"/>
      <c r="BB103" s="98"/>
      <c r="BC103" s="98"/>
      <c r="BD103" s="98"/>
      <c r="BE103" s="98"/>
      <c r="BF103" s="98"/>
      <c r="BG103" s="98"/>
    </row>
    <row r="104" customFormat="false" ht="12.75" hidden="false" customHeight="false" outlineLevel="0" collapsed="false">
      <c r="B104" s="96"/>
      <c r="C104" s="97"/>
      <c r="D104" s="97"/>
      <c r="E104" s="97"/>
      <c r="F104" s="97"/>
      <c r="G104" s="97"/>
      <c r="H104" s="97"/>
      <c r="I104" s="97"/>
      <c r="J104" s="97"/>
      <c r="K104" s="97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  <c r="AN104" s="98"/>
      <c r="AO104" s="98"/>
      <c r="AP104" s="98"/>
      <c r="AQ104" s="98"/>
      <c r="AR104" s="98"/>
      <c r="AS104" s="98"/>
      <c r="AT104" s="98"/>
      <c r="AU104" s="98"/>
      <c r="AV104" s="98"/>
      <c r="AW104" s="98"/>
      <c r="AX104" s="98"/>
      <c r="AY104" s="98"/>
      <c r="AZ104" s="98"/>
      <c r="BA104" s="98"/>
      <c r="BB104" s="98"/>
      <c r="BC104" s="98"/>
      <c r="BD104" s="98"/>
      <c r="BE104" s="98"/>
      <c r="BF104" s="98"/>
      <c r="BG104" s="98"/>
    </row>
    <row r="105" customFormat="false" ht="12.75" hidden="false" customHeight="false" outlineLevel="0" collapsed="false">
      <c r="B105" s="96"/>
      <c r="C105" s="97"/>
      <c r="D105" s="97"/>
      <c r="E105" s="97"/>
      <c r="F105" s="97"/>
      <c r="G105" s="97"/>
      <c r="H105" s="97"/>
      <c r="I105" s="97"/>
      <c r="J105" s="97"/>
      <c r="K105" s="97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  <c r="AN105" s="98"/>
      <c r="AO105" s="98"/>
      <c r="AP105" s="98"/>
      <c r="AQ105" s="98"/>
      <c r="AR105" s="98"/>
      <c r="AS105" s="98"/>
      <c r="AT105" s="98"/>
      <c r="AU105" s="98"/>
      <c r="AV105" s="98"/>
      <c r="AW105" s="98"/>
      <c r="AX105" s="98"/>
      <c r="AY105" s="98"/>
      <c r="AZ105" s="98"/>
      <c r="BA105" s="98"/>
      <c r="BB105" s="98"/>
      <c r="BC105" s="98"/>
      <c r="BD105" s="98"/>
      <c r="BE105" s="98"/>
      <c r="BF105" s="98"/>
      <c r="BG105" s="98"/>
    </row>
    <row r="106" customFormat="false" ht="12.75" hidden="false" customHeight="false" outlineLevel="0" collapsed="false">
      <c r="B106" s="96"/>
      <c r="C106" s="97"/>
      <c r="D106" s="97"/>
      <c r="E106" s="97"/>
      <c r="F106" s="97"/>
      <c r="G106" s="97"/>
      <c r="H106" s="97"/>
      <c r="I106" s="97"/>
      <c r="J106" s="97"/>
      <c r="K106" s="97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  <c r="AN106" s="98"/>
      <c r="AO106" s="98"/>
      <c r="AP106" s="98"/>
      <c r="AQ106" s="98"/>
      <c r="AR106" s="98"/>
      <c r="AS106" s="98"/>
      <c r="AT106" s="98"/>
      <c r="AU106" s="98"/>
      <c r="AV106" s="98"/>
      <c r="AW106" s="98"/>
      <c r="AX106" s="98"/>
      <c r="AY106" s="98"/>
      <c r="AZ106" s="98"/>
      <c r="BA106" s="98"/>
      <c r="BB106" s="98"/>
      <c r="BC106" s="98"/>
      <c r="BD106" s="98"/>
      <c r="BE106" s="98"/>
      <c r="BF106" s="98"/>
      <c r="BG106" s="98"/>
    </row>
    <row r="107" customFormat="false" ht="12.75" hidden="false" customHeight="false" outlineLevel="0" collapsed="false">
      <c r="B107" s="96"/>
      <c r="C107" s="97"/>
      <c r="D107" s="97"/>
      <c r="E107" s="97"/>
      <c r="F107" s="97"/>
      <c r="G107" s="97"/>
      <c r="H107" s="97"/>
      <c r="I107" s="97"/>
      <c r="J107" s="97"/>
      <c r="K107" s="97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  <c r="AN107" s="98"/>
      <c r="AO107" s="98"/>
      <c r="AP107" s="98"/>
      <c r="AQ107" s="98"/>
      <c r="AR107" s="98"/>
      <c r="AS107" s="98"/>
      <c r="AT107" s="98"/>
      <c r="AU107" s="98"/>
      <c r="AV107" s="98"/>
      <c r="AW107" s="98"/>
      <c r="AX107" s="98"/>
      <c r="AY107" s="98"/>
      <c r="AZ107" s="98"/>
      <c r="BA107" s="98"/>
      <c r="BB107" s="98"/>
      <c r="BC107" s="98"/>
      <c r="BD107" s="98"/>
      <c r="BE107" s="98"/>
      <c r="BF107" s="98"/>
      <c r="BG107" s="98"/>
    </row>
    <row r="108" customFormat="false" ht="12.75" hidden="false" customHeight="false" outlineLevel="0" collapsed="false">
      <c r="B108" s="96"/>
      <c r="C108" s="97"/>
      <c r="D108" s="97"/>
      <c r="E108" s="97"/>
      <c r="F108" s="97"/>
      <c r="G108" s="97"/>
      <c r="H108" s="97"/>
      <c r="I108" s="97"/>
      <c r="J108" s="97"/>
      <c r="K108" s="97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  <c r="AN108" s="98"/>
      <c r="AO108" s="98"/>
      <c r="AP108" s="98"/>
      <c r="AQ108" s="98"/>
      <c r="AR108" s="98"/>
      <c r="AS108" s="98"/>
      <c r="AT108" s="98"/>
      <c r="AU108" s="98"/>
      <c r="AV108" s="98"/>
      <c r="AW108" s="98"/>
      <c r="AX108" s="98"/>
      <c r="AY108" s="98"/>
      <c r="AZ108" s="98"/>
      <c r="BA108" s="98"/>
      <c r="BB108" s="98"/>
      <c r="BC108" s="98"/>
      <c r="BD108" s="98"/>
      <c r="BE108" s="98"/>
      <c r="BF108" s="98"/>
      <c r="BG108" s="98"/>
    </row>
    <row r="109" customFormat="false" ht="12.75" hidden="false" customHeight="false" outlineLevel="0" collapsed="false">
      <c r="B109" s="96"/>
      <c r="C109" s="97"/>
      <c r="D109" s="97"/>
      <c r="E109" s="97"/>
      <c r="F109" s="97"/>
      <c r="G109" s="97"/>
      <c r="H109" s="97"/>
      <c r="I109" s="97"/>
      <c r="J109" s="97"/>
      <c r="K109" s="97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8"/>
      <c r="AS109" s="98"/>
      <c r="AT109" s="98"/>
      <c r="AU109" s="98"/>
      <c r="AV109" s="98"/>
      <c r="AW109" s="98"/>
      <c r="AX109" s="98"/>
      <c r="AY109" s="98"/>
      <c r="AZ109" s="98"/>
      <c r="BA109" s="98"/>
      <c r="BB109" s="98"/>
      <c r="BC109" s="98"/>
      <c r="BD109" s="98"/>
      <c r="BE109" s="98"/>
      <c r="BF109" s="98"/>
      <c r="BG109" s="98"/>
    </row>
    <row r="110" customFormat="false" ht="12.75" hidden="false" customHeight="false" outlineLevel="0" collapsed="false">
      <c r="B110" s="96"/>
      <c r="C110" s="97"/>
      <c r="D110" s="97"/>
      <c r="E110" s="97"/>
      <c r="F110" s="97"/>
      <c r="G110" s="97"/>
      <c r="H110" s="97"/>
      <c r="I110" s="97"/>
      <c r="J110" s="97"/>
      <c r="K110" s="97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  <c r="AT110" s="98"/>
      <c r="AU110" s="98"/>
      <c r="AV110" s="98"/>
      <c r="AW110" s="98"/>
      <c r="AX110" s="98"/>
      <c r="AY110" s="98"/>
      <c r="AZ110" s="98"/>
      <c r="BA110" s="98"/>
      <c r="BB110" s="98"/>
      <c r="BC110" s="98"/>
      <c r="BD110" s="98"/>
      <c r="BE110" s="98"/>
      <c r="BF110" s="98"/>
      <c r="BG110" s="98"/>
    </row>
    <row r="111" customFormat="false" ht="12.75" hidden="false" customHeight="false" outlineLevel="0" collapsed="false">
      <c r="B111" s="96"/>
      <c r="C111" s="97"/>
      <c r="D111" s="97"/>
      <c r="E111" s="97"/>
      <c r="F111" s="97"/>
      <c r="G111" s="97"/>
      <c r="H111" s="97"/>
      <c r="I111" s="97"/>
      <c r="J111" s="97"/>
      <c r="K111" s="97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  <c r="AN111" s="98"/>
      <c r="AO111" s="98"/>
      <c r="AP111" s="98"/>
      <c r="AQ111" s="98"/>
      <c r="AR111" s="98"/>
      <c r="AS111" s="98"/>
      <c r="AT111" s="98"/>
      <c r="AU111" s="98"/>
      <c r="AV111" s="98"/>
      <c r="AW111" s="98"/>
      <c r="AX111" s="98"/>
      <c r="AY111" s="98"/>
      <c r="AZ111" s="98"/>
      <c r="BA111" s="98"/>
      <c r="BB111" s="98"/>
      <c r="BC111" s="98"/>
      <c r="BD111" s="98"/>
      <c r="BE111" s="98"/>
      <c r="BF111" s="98"/>
      <c r="BG111" s="98"/>
    </row>
    <row r="112" customFormat="false" ht="12.75" hidden="false" customHeight="false" outlineLevel="0" collapsed="false">
      <c r="B112" s="96"/>
      <c r="C112" s="97"/>
      <c r="D112" s="97"/>
      <c r="E112" s="97"/>
      <c r="F112" s="97"/>
      <c r="G112" s="97"/>
      <c r="H112" s="97"/>
      <c r="I112" s="97"/>
      <c r="J112" s="97"/>
      <c r="K112" s="97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  <c r="AS112" s="98"/>
      <c r="AT112" s="98"/>
      <c r="AU112" s="98"/>
      <c r="AV112" s="98"/>
      <c r="AW112" s="98"/>
      <c r="AX112" s="98"/>
      <c r="AY112" s="98"/>
      <c r="AZ112" s="98"/>
      <c r="BA112" s="98"/>
      <c r="BB112" s="98"/>
      <c r="BC112" s="98"/>
      <c r="BD112" s="98"/>
      <c r="BE112" s="98"/>
      <c r="BF112" s="98"/>
      <c r="BG112" s="98"/>
    </row>
    <row r="113" customFormat="false" ht="12.75" hidden="false" customHeight="false" outlineLevel="0" collapsed="false">
      <c r="B113" s="96"/>
      <c r="C113" s="97"/>
      <c r="D113" s="97"/>
      <c r="E113" s="97"/>
      <c r="F113" s="97"/>
      <c r="G113" s="97"/>
      <c r="H113" s="97"/>
      <c r="I113" s="97"/>
      <c r="J113" s="97"/>
      <c r="K113" s="97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8"/>
      <c r="AS113" s="98"/>
      <c r="AT113" s="98"/>
      <c r="AU113" s="98"/>
      <c r="AV113" s="98"/>
      <c r="AW113" s="98"/>
      <c r="AX113" s="98"/>
      <c r="AY113" s="98"/>
      <c r="AZ113" s="98"/>
      <c r="BA113" s="98"/>
      <c r="BB113" s="98"/>
      <c r="BC113" s="98"/>
      <c r="BD113" s="98"/>
      <c r="BE113" s="98"/>
      <c r="BF113" s="98"/>
      <c r="BG113" s="98"/>
    </row>
    <row r="114" customFormat="false" ht="12.75" hidden="false" customHeight="false" outlineLevel="0" collapsed="false">
      <c r="B114" s="96"/>
      <c r="C114" s="97"/>
      <c r="D114" s="97"/>
      <c r="E114" s="97"/>
      <c r="F114" s="97"/>
      <c r="G114" s="97"/>
      <c r="H114" s="97"/>
      <c r="I114" s="97"/>
      <c r="J114" s="97"/>
      <c r="K114" s="97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  <c r="AS114" s="98"/>
      <c r="AT114" s="98"/>
      <c r="AU114" s="98"/>
      <c r="AV114" s="98"/>
      <c r="AW114" s="98"/>
      <c r="AX114" s="98"/>
      <c r="AY114" s="98"/>
      <c r="AZ114" s="98"/>
      <c r="BA114" s="98"/>
      <c r="BB114" s="98"/>
      <c r="BC114" s="98"/>
      <c r="BD114" s="98"/>
      <c r="BE114" s="98"/>
      <c r="BF114" s="98"/>
      <c r="BG114" s="98"/>
    </row>
    <row r="115" customFormat="false" ht="12.75" hidden="false" customHeight="false" outlineLevel="0" collapsed="false">
      <c r="B115" s="96"/>
      <c r="C115" s="97"/>
      <c r="D115" s="97"/>
      <c r="E115" s="97"/>
      <c r="F115" s="97"/>
      <c r="G115" s="97"/>
      <c r="H115" s="97"/>
      <c r="I115" s="97"/>
      <c r="J115" s="97"/>
      <c r="K115" s="97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  <c r="AN115" s="98"/>
      <c r="AO115" s="98"/>
      <c r="AP115" s="98"/>
      <c r="AQ115" s="98"/>
      <c r="AR115" s="98"/>
      <c r="AS115" s="98"/>
      <c r="AT115" s="98"/>
      <c r="AU115" s="98"/>
      <c r="AV115" s="98"/>
      <c r="AW115" s="98"/>
      <c r="AX115" s="98"/>
      <c r="AY115" s="98"/>
      <c r="AZ115" s="98"/>
      <c r="BA115" s="98"/>
      <c r="BB115" s="98"/>
      <c r="BC115" s="98"/>
      <c r="BD115" s="98"/>
      <c r="BE115" s="98"/>
      <c r="BF115" s="98"/>
      <c r="BG115" s="98"/>
    </row>
    <row r="116" customFormat="false" ht="12.75" hidden="false" customHeight="false" outlineLevel="0" collapsed="false">
      <c r="B116" s="96"/>
      <c r="C116" s="97"/>
      <c r="D116" s="97"/>
      <c r="E116" s="97"/>
      <c r="F116" s="97"/>
      <c r="G116" s="97"/>
      <c r="H116" s="97"/>
      <c r="I116" s="97"/>
      <c r="J116" s="97"/>
      <c r="K116" s="97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  <c r="AS116" s="98"/>
      <c r="AT116" s="98"/>
      <c r="AU116" s="98"/>
      <c r="AV116" s="98"/>
      <c r="AW116" s="98"/>
      <c r="AX116" s="98"/>
      <c r="AY116" s="98"/>
      <c r="AZ116" s="98"/>
      <c r="BA116" s="98"/>
      <c r="BB116" s="98"/>
      <c r="BC116" s="98"/>
      <c r="BD116" s="98"/>
      <c r="BE116" s="98"/>
      <c r="BF116" s="98"/>
      <c r="BG116" s="98"/>
    </row>
    <row r="117" customFormat="false" ht="12.75" hidden="false" customHeight="false" outlineLevel="0" collapsed="false">
      <c r="B117" s="96"/>
      <c r="C117" s="97"/>
      <c r="D117" s="97"/>
      <c r="E117" s="97"/>
      <c r="F117" s="97"/>
      <c r="G117" s="97"/>
      <c r="H117" s="97"/>
      <c r="I117" s="97"/>
      <c r="J117" s="97"/>
      <c r="K117" s="97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  <c r="AN117" s="98"/>
      <c r="AO117" s="98"/>
      <c r="AP117" s="98"/>
      <c r="AQ117" s="98"/>
      <c r="AR117" s="98"/>
      <c r="AS117" s="98"/>
      <c r="AT117" s="98"/>
      <c r="AU117" s="98"/>
      <c r="AV117" s="98"/>
      <c r="AW117" s="98"/>
      <c r="AX117" s="98"/>
      <c r="AY117" s="98"/>
      <c r="AZ117" s="98"/>
      <c r="BA117" s="98"/>
      <c r="BB117" s="98"/>
      <c r="BC117" s="98"/>
      <c r="BD117" s="98"/>
      <c r="BE117" s="98"/>
      <c r="BF117" s="98"/>
      <c r="BG117" s="98"/>
    </row>
    <row r="118" customFormat="false" ht="12.75" hidden="false" customHeight="false" outlineLevel="0" collapsed="false">
      <c r="B118" s="96"/>
      <c r="C118" s="97"/>
      <c r="D118" s="97"/>
      <c r="E118" s="97"/>
      <c r="F118" s="97"/>
      <c r="G118" s="97"/>
      <c r="H118" s="97"/>
      <c r="I118" s="97"/>
      <c r="J118" s="97"/>
      <c r="K118" s="97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  <c r="AN118" s="98"/>
      <c r="AO118" s="98"/>
      <c r="AP118" s="98"/>
      <c r="AQ118" s="98"/>
      <c r="AR118" s="98"/>
      <c r="AS118" s="98"/>
      <c r="AT118" s="98"/>
      <c r="AU118" s="98"/>
      <c r="AV118" s="98"/>
      <c r="AW118" s="98"/>
      <c r="AX118" s="98"/>
      <c r="AY118" s="98"/>
      <c r="AZ118" s="98"/>
      <c r="BA118" s="98"/>
      <c r="BB118" s="98"/>
      <c r="BC118" s="98"/>
      <c r="BD118" s="98"/>
      <c r="BE118" s="98"/>
      <c r="BF118" s="98"/>
      <c r="BG118" s="98"/>
    </row>
    <row r="119" customFormat="false" ht="12.75" hidden="false" customHeight="false" outlineLevel="0" collapsed="false">
      <c r="B119" s="96"/>
      <c r="C119" s="97"/>
      <c r="D119" s="97"/>
      <c r="E119" s="97"/>
      <c r="F119" s="97"/>
      <c r="G119" s="97"/>
      <c r="H119" s="97"/>
      <c r="I119" s="97"/>
      <c r="J119" s="97"/>
      <c r="K119" s="97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  <c r="AN119" s="98"/>
      <c r="AO119" s="98"/>
      <c r="AP119" s="98"/>
      <c r="AQ119" s="98"/>
      <c r="AR119" s="98"/>
      <c r="AS119" s="98"/>
      <c r="AT119" s="98"/>
      <c r="AU119" s="98"/>
      <c r="AV119" s="98"/>
      <c r="AW119" s="98"/>
      <c r="AX119" s="98"/>
      <c r="AY119" s="98"/>
      <c r="AZ119" s="98"/>
      <c r="BA119" s="98"/>
      <c r="BB119" s="98"/>
      <c r="BC119" s="98"/>
      <c r="BD119" s="98"/>
      <c r="BE119" s="98"/>
      <c r="BF119" s="98"/>
      <c r="BG119" s="98"/>
    </row>
    <row r="120" customFormat="false" ht="12.75" hidden="false" customHeight="false" outlineLevel="0" collapsed="false">
      <c r="B120" s="96"/>
      <c r="C120" s="97"/>
      <c r="D120" s="97"/>
      <c r="E120" s="97"/>
      <c r="F120" s="97"/>
      <c r="G120" s="97"/>
      <c r="H120" s="97"/>
      <c r="I120" s="97"/>
      <c r="J120" s="97"/>
      <c r="K120" s="97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  <c r="AS120" s="98"/>
      <c r="AT120" s="98"/>
      <c r="AU120" s="98"/>
      <c r="AV120" s="98"/>
      <c r="AW120" s="98"/>
      <c r="AX120" s="98"/>
      <c r="AY120" s="98"/>
      <c r="AZ120" s="98"/>
      <c r="BA120" s="98"/>
      <c r="BB120" s="98"/>
      <c r="BC120" s="98"/>
      <c r="BD120" s="98"/>
      <c r="BE120" s="98"/>
      <c r="BF120" s="98"/>
      <c r="BG120" s="98"/>
    </row>
    <row r="121" customFormat="false" ht="12.75" hidden="false" customHeight="false" outlineLevel="0" collapsed="false">
      <c r="B121" s="96"/>
      <c r="C121" s="97"/>
      <c r="D121" s="97"/>
      <c r="E121" s="97"/>
      <c r="F121" s="97"/>
      <c r="G121" s="97"/>
      <c r="H121" s="97"/>
      <c r="I121" s="97"/>
      <c r="J121" s="97"/>
      <c r="K121" s="97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8"/>
      <c r="BB121" s="98"/>
      <c r="BC121" s="98"/>
      <c r="BD121" s="98"/>
      <c r="BE121" s="98"/>
      <c r="BF121" s="98"/>
      <c r="BG121" s="98"/>
    </row>
    <row r="122" customFormat="false" ht="12.75" hidden="false" customHeight="false" outlineLevel="0" collapsed="false">
      <c r="B122" s="96"/>
      <c r="C122" s="97"/>
      <c r="D122" s="97"/>
      <c r="E122" s="97"/>
      <c r="F122" s="97"/>
      <c r="G122" s="97"/>
      <c r="H122" s="97"/>
      <c r="I122" s="97"/>
      <c r="J122" s="97"/>
      <c r="K122" s="97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  <c r="AN122" s="98"/>
      <c r="AO122" s="98"/>
      <c r="AP122" s="98"/>
      <c r="AQ122" s="98"/>
      <c r="AR122" s="98"/>
      <c r="AS122" s="98"/>
      <c r="AT122" s="98"/>
      <c r="AU122" s="98"/>
      <c r="AV122" s="98"/>
      <c r="AW122" s="98"/>
      <c r="AX122" s="98"/>
      <c r="AY122" s="98"/>
      <c r="AZ122" s="98"/>
      <c r="BA122" s="98"/>
      <c r="BB122" s="98"/>
      <c r="BC122" s="98"/>
      <c r="BD122" s="98"/>
      <c r="BE122" s="98"/>
      <c r="BF122" s="98"/>
      <c r="BG122" s="98"/>
    </row>
    <row r="123" customFormat="false" ht="12.75" hidden="false" customHeight="false" outlineLevel="0" collapsed="false">
      <c r="B123" s="96"/>
      <c r="C123" s="97"/>
      <c r="D123" s="97"/>
      <c r="E123" s="97"/>
      <c r="F123" s="97"/>
      <c r="G123" s="97"/>
      <c r="H123" s="97"/>
      <c r="I123" s="97"/>
      <c r="J123" s="97"/>
      <c r="K123" s="97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98"/>
      <c r="AP123" s="98"/>
      <c r="AQ123" s="98"/>
      <c r="AR123" s="98"/>
      <c r="AS123" s="98"/>
      <c r="AT123" s="98"/>
      <c r="AU123" s="98"/>
      <c r="AV123" s="98"/>
      <c r="AW123" s="98"/>
      <c r="AX123" s="98"/>
      <c r="AY123" s="98"/>
      <c r="AZ123" s="98"/>
      <c r="BA123" s="98"/>
      <c r="BB123" s="98"/>
      <c r="BC123" s="98"/>
      <c r="BD123" s="98"/>
      <c r="BE123" s="98"/>
      <c r="BF123" s="98"/>
      <c r="BG123" s="98"/>
    </row>
    <row r="124" customFormat="false" ht="12.75" hidden="false" customHeight="false" outlineLevel="0" collapsed="false">
      <c r="B124" s="96"/>
      <c r="C124" s="97"/>
      <c r="D124" s="97"/>
      <c r="E124" s="97"/>
      <c r="F124" s="97"/>
      <c r="G124" s="97"/>
      <c r="H124" s="97"/>
      <c r="I124" s="97"/>
      <c r="J124" s="97"/>
      <c r="K124" s="97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8"/>
      <c r="BB124" s="98"/>
      <c r="BC124" s="98"/>
      <c r="BD124" s="98"/>
      <c r="BE124" s="98"/>
      <c r="BF124" s="98"/>
      <c r="BG124" s="98"/>
    </row>
    <row r="125" customFormat="false" ht="12.75" hidden="false" customHeight="false" outlineLevel="0" collapsed="false">
      <c r="B125" s="96"/>
      <c r="C125" s="97"/>
      <c r="D125" s="97"/>
      <c r="E125" s="97"/>
      <c r="F125" s="97"/>
      <c r="G125" s="97"/>
      <c r="H125" s="97"/>
      <c r="I125" s="97"/>
      <c r="J125" s="97"/>
      <c r="K125" s="97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  <c r="AS125" s="98"/>
      <c r="AT125" s="98"/>
      <c r="AU125" s="98"/>
      <c r="AV125" s="98"/>
      <c r="AW125" s="98"/>
      <c r="AX125" s="98"/>
      <c r="AY125" s="98"/>
      <c r="AZ125" s="98"/>
      <c r="BA125" s="98"/>
      <c r="BB125" s="98"/>
      <c r="BC125" s="98"/>
      <c r="BD125" s="98"/>
      <c r="BE125" s="98"/>
      <c r="BF125" s="98"/>
      <c r="BG125" s="98"/>
    </row>
    <row r="126" customFormat="false" ht="12.75" hidden="false" customHeight="false" outlineLevel="0" collapsed="false">
      <c r="B126" s="96"/>
      <c r="C126" s="97"/>
      <c r="D126" s="97"/>
      <c r="E126" s="97"/>
      <c r="F126" s="97"/>
      <c r="G126" s="97"/>
      <c r="H126" s="97"/>
      <c r="I126" s="97"/>
      <c r="J126" s="97"/>
      <c r="K126" s="97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98"/>
      <c r="AP126" s="98"/>
      <c r="AQ126" s="98"/>
      <c r="AR126" s="98"/>
      <c r="AS126" s="98"/>
      <c r="AT126" s="98"/>
      <c r="AU126" s="98"/>
      <c r="AV126" s="98"/>
      <c r="AW126" s="98"/>
      <c r="AX126" s="98"/>
      <c r="AY126" s="98"/>
      <c r="AZ126" s="98"/>
      <c r="BA126" s="98"/>
      <c r="BB126" s="98"/>
      <c r="BC126" s="98"/>
      <c r="BD126" s="98"/>
      <c r="BE126" s="98"/>
      <c r="BF126" s="98"/>
      <c r="BG126" s="98"/>
    </row>
    <row r="127" customFormat="false" ht="12.75" hidden="false" customHeight="false" outlineLevel="0" collapsed="false">
      <c r="B127" s="96"/>
      <c r="C127" s="97"/>
      <c r="D127" s="97"/>
      <c r="E127" s="97"/>
      <c r="F127" s="97"/>
      <c r="G127" s="97"/>
      <c r="H127" s="97"/>
      <c r="I127" s="97"/>
      <c r="J127" s="97"/>
      <c r="K127" s="97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98"/>
      <c r="AP127" s="98"/>
      <c r="AQ127" s="98"/>
      <c r="AR127" s="98"/>
      <c r="AS127" s="98"/>
      <c r="AT127" s="98"/>
      <c r="AU127" s="98"/>
      <c r="AV127" s="98"/>
      <c r="AW127" s="98"/>
      <c r="AX127" s="98"/>
      <c r="AY127" s="98"/>
      <c r="AZ127" s="98"/>
      <c r="BA127" s="98"/>
      <c r="BB127" s="98"/>
      <c r="BC127" s="98"/>
      <c r="BD127" s="98"/>
      <c r="BE127" s="98"/>
      <c r="BF127" s="98"/>
      <c r="BG127" s="98"/>
    </row>
    <row r="128" customFormat="false" ht="12.75" hidden="false" customHeight="false" outlineLevel="0" collapsed="false">
      <c r="B128" s="96"/>
      <c r="C128" s="97"/>
      <c r="D128" s="97"/>
      <c r="E128" s="97"/>
      <c r="F128" s="97"/>
      <c r="G128" s="97"/>
      <c r="H128" s="97"/>
      <c r="I128" s="97"/>
      <c r="J128" s="97"/>
      <c r="K128" s="97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8"/>
      <c r="BB128" s="98"/>
      <c r="BC128" s="98"/>
      <c r="BD128" s="98"/>
      <c r="BE128" s="98"/>
      <c r="BF128" s="98"/>
      <c r="BG128" s="98"/>
    </row>
    <row r="129" customFormat="false" ht="12.75" hidden="false" customHeight="false" outlineLevel="0" collapsed="false">
      <c r="B129" s="96"/>
      <c r="C129" s="97"/>
      <c r="D129" s="97"/>
      <c r="E129" s="97"/>
      <c r="F129" s="97"/>
      <c r="G129" s="97"/>
      <c r="H129" s="97"/>
      <c r="I129" s="97"/>
      <c r="J129" s="97"/>
      <c r="K129" s="97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8"/>
      <c r="AS129" s="98"/>
      <c r="AT129" s="98"/>
      <c r="AU129" s="98"/>
      <c r="AV129" s="98"/>
      <c r="AW129" s="98"/>
      <c r="AX129" s="98"/>
      <c r="AY129" s="98"/>
      <c r="AZ129" s="98"/>
      <c r="BA129" s="98"/>
      <c r="BB129" s="98"/>
      <c r="BC129" s="98"/>
      <c r="BD129" s="98"/>
      <c r="BE129" s="98"/>
      <c r="BF129" s="98"/>
      <c r="BG129" s="98"/>
    </row>
    <row r="130" customFormat="false" ht="12.75" hidden="false" customHeight="false" outlineLevel="0" collapsed="false">
      <c r="B130" s="96"/>
      <c r="C130" s="97"/>
      <c r="D130" s="97"/>
      <c r="E130" s="97"/>
      <c r="F130" s="97"/>
      <c r="G130" s="97"/>
      <c r="H130" s="97"/>
      <c r="I130" s="97"/>
      <c r="J130" s="97"/>
      <c r="K130" s="97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AO130" s="98"/>
      <c r="AP130" s="98"/>
      <c r="AQ130" s="98"/>
      <c r="AR130" s="98"/>
      <c r="AS130" s="98"/>
      <c r="AT130" s="98"/>
      <c r="AU130" s="98"/>
      <c r="AV130" s="98"/>
      <c r="AW130" s="98"/>
      <c r="AX130" s="98"/>
      <c r="AY130" s="98"/>
      <c r="AZ130" s="98"/>
      <c r="BA130" s="98"/>
      <c r="BB130" s="98"/>
      <c r="BC130" s="98"/>
      <c r="BD130" s="98"/>
      <c r="BE130" s="98"/>
      <c r="BF130" s="98"/>
      <c r="BG130" s="98"/>
    </row>
    <row r="131" customFormat="false" ht="12.75" hidden="false" customHeight="false" outlineLevel="0" collapsed="false">
      <c r="B131" s="96"/>
      <c r="C131" s="97"/>
      <c r="D131" s="97"/>
      <c r="E131" s="97"/>
      <c r="F131" s="97"/>
      <c r="G131" s="97"/>
      <c r="H131" s="97"/>
      <c r="I131" s="97"/>
      <c r="J131" s="97"/>
      <c r="K131" s="97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8"/>
      <c r="AP131" s="98"/>
      <c r="AQ131" s="98"/>
      <c r="AR131" s="98"/>
      <c r="AS131" s="98"/>
      <c r="AT131" s="98"/>
      <c r="AU131" s="98"/>
      <c r="AV131" s="98"/>
      <c r="AW131" s="98"/>
      <c r="AX131" s="98"/>
      <c r="AY131" s="98"/>
      <c r="AZ131" s="98"/>
      <c r="BA131" s="98"/>
      <c r="BB131" s="98"/>
      <c r="BC131" s="98"/>
      <c r="BD131" s="98"/>
      <c r="BE131" s="98"/>
      <c r="BF131" s="98"/>
      <c r="BG131" s="98"/>
    </row>
    <row r="132" customFormat="false" ht="12.75" hidden="false" customHeight="false" outlineLevel="0" collapsed="false">
      <c r="B132" s="96"/>
      <c r="C132" s="97"/>
      <c r="D132" s="97"/>
      <c r="E132" s="97"/>
      <c r="F132" s="97"/>
      <c r="G132" s="97"/>
      <c r="H132" s="97"/>
      <c r="I132" s="97"/>
      <c r="J132" s="97"/>
      <c r="K132" s="97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  <c r="AS132" s="98"/>
      <c r="AT132" s="98"/>
      <c r="AU132" s="98"/>
      <c r="AV132" s="98"/>
      <c r="AW132" s="98"/>
      <c r="AX132" s="98"/>
      <c r="AY132" s="98"/>
      <c r="AZ132" s="98"/>
      <c r="BA132" s="98"/>
      <c r="BB132" s="98"/>
      <c r="BC132" s="98"/>
      <c r="BD132" s="98"/>
      <c r="BE132" s="98"/>
      <c r="BF132" s="98"/>
      <c r="BG132" s="98"/>
    </row>
    <row r="133" customFormat="false" ht="12.75" hidden="false" customHeight="false" outlineLevel="0" collapsed="false">
      <c r="B133" s="96"/>
      <c r="C133" s="97"/>
      <c r="D133" s="97"/>
      <c r="E133" s="97"/>
      <c r="F133" s="97"/>
      <c r="G133" s="97"/>
      <c r="H133" s="97"/>
      <c r="I133" s="97"/>
      <c r="J133" s="97"/>
      <c r="K133" s="97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98"/>
      <c r="AP133" s="98"/>
      <c r="AQ133" s="98"/>
      <c r="AR133" s="98"/>
      <c r="AS133" s="98"/>
      <c r="AT133" s="98"/>
      <c r="AU133" s="98"/>
      <c r="AV133" s="98"/>
      <c r="AW133" s="98"/>
      <c r="AX133" s="98"/>
      <c r="AY133" s="98"/>
      <c r="AZ133" s="98"/>
      <c r="BA133" s="98"/>
      <c r="BB133" s="98"/>
      <c r="BC133" s="98"/>
      <c r="BD133" s="98"/>
      <c r="BE133" s="98"/>
      <c r="BF133" s="98"/>
      <c r="BG133" s="98"/>
    </row>
    <row r="134" customFormat="false" ht="12.75" hidden="false" customHeight="false" outlineLevel="0" collapsed="false">
      <c r="B134" s="96"/>
      <c r="C134" s="97"/>
      <c r="D134" s="97"/>
      <c r="E134" s="97"/>
      <c r="F134" s="97"/>
      <c r="G134" s="97"/>
      <c r="H134" s="97"/>
      <c r="I134" s="97"/>
      <c r="J134" s="97"/>
      <c r="K134" s="97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98"/>
      <c r="AP134" s="98"/>
      <c r="AQ134" s="98"/>
      <c r="AR134" s="98"/>
      <c r="AS134" s="98"/>
      <c r="AT134" s="98"/>
      <c r="AU134" s="98"/>
      <c r="AV134" s="98"/>
      <c r="AW134" s="98"/>
      <c r="AX134" s="98"/>
      <c r="AY134" s="98"/>
      <c r="AZ134" s="98"/>
      <c r="BA134" s="98"/>
      <c r="BB134" s="98"/>
      <c r="BC134" s="98"/>
      <c r="BD134" s="98"/>
      <c r="BE134" s="98"/>
      <c r="BF134" s="98"/>
      <c r="BG134" s="98"/>
    </row>
    <row r="135" customFormat="false" ht="12.75" hidden="false" customHeight="false" outlineLevel="0" collapsed="false">
      <c r="B135" s="96"/>
      <c r="C135" s="97"/>
      <c r="D135" s="97"/>
      <c r="E135" s="97"/>
      <c r="F135" s="97"/>
      <c r="G135" s="97"/>
      <c r="H135" s="97"/>
      <c r="I135" s="97"/>
      <c r="J135" s="97"/>
      <c r="K135" s="97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98"/>
      <c r="AP135" s="98"/>
      <c r="AQ135" s="98"/>
      <c r="AR135" s="98"/>
      <c r="AS135" s="98"/>
      <c r="AT135" s="98"/>
      <c r="AU135" s="98"/>
      <c r="AV135" s="98"/>
      <c r="AW135" s="98"/>
      <c r="AX135" s="98"/>
      <c r="AY135" s="98"/>
      <c r="AZ135" s="98"/>
      <c r="BA135" s="98"/>
      <c r="BB135" s="98"/>
      <c r="BC135" s="98"/>
      <c r="BD135" s="98"/>
      <c r="BE135" s="98"/>
      <c r="BF135" s="98"/>
      <c r="BG135" s="98"/>
    </row>
    <row r="136" customFormat="false" ht="12.75" hidden="false" customHeight="false" outlineLevel="0" collapsed="false">
      <c r="B136" s="96"/>
      <c r="C136" s="97"/>
      <c r="D136" s="97"/>
      <c r="E136" s="97"/>
      <c r="F136" s="97"/>
      <c r="G136" s="97"/>
      <c r="H136" s="97"/>
      <c r="I136" s="97"/>
      <c r="J136" s="97"/>
      <c r="K136" s="97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  <c r="AS136" s="98"/>
      <c r="AT136" s="98"/>
      <c r="AU136" s="98"/>
      <c r="AV136" s="98"/>
      <c r="AW136" s="98"/>
      <c r="AX136" s="98"/>
      <c r="AY136" s="98"/>
      <c r="AZ136" s="98"/>
      <c r="BA136" s="98"/>
      <c r="BB136" s="98"/>
      <c r="BC136" s="98"/>
      <c r="BD136" s="98"/>
      <c r="BE136" s="98"/>
      <c r="BF136" s="98"/>
      <c r="BG136" s="98"/>
    </row>
    <row r="137" customFormat="false" ht="12.75" hidden="false" customHeight="false" outlineLevel="0" collapsed="false">
      <c r="B137" s="96"/>
      <c r="C137" s="97"/>
      <c r="D137" s="97"/>
      <c r="E137" s="97"/>
      <c r="F137" s="97"/>
      <c r="G137" s="97"/>
      <c r="H137" s="97"/>
      <c r="I137" s="97"/>
      <c r="J137" s="97"/>
      <c r="K137" s="97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8"/>
      <c r="BD137" s="98"/>
      <c r="BE137" s="98"/>
      <c r="BF137" s="98"/>
      <c r="BG137" s="98"/>
    </row>
    <row r="138" customFormat="false" ht="12.75" hidden="false" customHeight="false" outlineLevel="0" collapsed="false">
      <c r="B138" s="96"/>
      <c r="C138" s="97"/>
      <c r="D138" s="97"/>
      <c r="E138" s="97"/>
      <c r="F138" s="97"/>
      <c r="G138" s="97"/>
      <c r="H138" s="97"/>
      <c r="I138" s="97"/>
      <c r="J138" s="97"/>
      <c r="K138" s="97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8"/>
      <c r="BD138" s="98"/>
      <c r="BE138" s="98"/>
      <c r="BF138" s="98"/>
      <c r="BG138" s="98"/>
    </row>
    <row r="139" customFormat="false" ht="12.75" hidden="false" customHeight="false" outlineLevel="0" collapsed="false">
      <c r="B139" s="96"/>
      <c r="C139" s="97"/>
      <c r="D139" s="97"/>
      <c r="E139" s="97"/>
      <c r="F139" s="97"/>
      <c r="G139" s="97"/>
      <c r="H139" s="97"/>
      <c r="I139" s="97"/>
      <c r="J139" s="97"/>
      <c r="K139" s="97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8"/>
      <c r="BD139" s="98"/>
      <c r="BE139" s="98"/>
      <c r="BF139" s="98"/>
      <c r="BG139" s="98"/>
    </row>
    <row r="140" customFormat="false" ht="12.75" hidden="false" customHeight="false" outlineLevel="0" collapsed="false">
      <c r="B140" s="96"/>
      <c r="C140" s="97"/>
      <c r="D140" s="97"/>
      <c r="E140" s="97"/>
      <c r="F140" s="97"/>
      <c r="G140" s="97"/>
      <c r="H140" s="97"/>
      <c r="I140" s="97"/>
      <c r="J140" s="97"/>
      <c r="K140" s="97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8"/>
      <c r="BD140" s="98"/>
      <c r="BE140" s="98"/>
      <c r="BF140" s="98"/>
      <c r="BG140" s="98"/>
    </row>
    <row r="141" customFormat="false" ht="12.75" hidden="false" customHeight="false" outlineLevel="0" collapsed="false">
      <c r="B141" s="96"/>
      <c r="C141" s="97"/>
      <c r="D141" s="97"/>
      <c r="E141" s="97"/>
      <c r="F141" s="97"/>
      <c r="G141" s="97"/>
      <c r="H141" s="97"/>
      <c r="I141" s="97"/>
      <c r="J141" s="97"/>
      <c r="K141" s="97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8"/>
      <c r="BD141" s="98"/>
      <c r="BE141" s="98"/>
      <c r="BF141" s="98"/>
      <c r="BG141" s="98"/>
    </row>
    <row r="142" customFormat="false" ht="12.75" hidden="false" customHeight="false" outlineLevel="0" collapsed="false">
      <c r="B142" s="96"/>
      <c r="C142" s="97"/>
      <c r="D142" s="97"/>
      <c r="E142" s="97"/>
      <c r="F142" s="97"/>
      <c r="G142" s="97"/>
      <c r="H142" s="97"/>
      <c r="I142" s="97"/>
      <c r="J142" s="97"/>
      <c r="K142" s="97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  <c r="BD142" s="98"/>
      <c r="BE142" s="98"/>
      <c r="BF142" s="98"/>
      <c r="BG142" s="98"/>
    </row>
    <row r="143" customFormat="false" ht="12.75" hidden="false" customHeight="false" outlineLevel="0" collapsed="false">
      <c r="B143" s="96"/>
      <c r="C143" s="97"/>
      <c r="D143" s="97"/>
      <c r="E143" s="97"/>
      <c r="F143" s="97"/>
      <c r="G143" s="97"/>
      <c r="H143" s="97"/>
      <c r="I143" s="97"/>
      <c r="J143" s="97"/>
      <c r="K143" s="97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98"/>
      <c r="AX143" s="98"/>
      <c r="AY143" s="98"/>
      <c r="AZ143" s="98"/>
      <c r="BA143" s="98"/>
      <c r="BB143" s="98"/>
      <c r="BC143" s="98"/>
      <c r="BD143" s="98"/>
      <c r="BE143" s="98"/>
      <c r="BF143" s="98"/>
      <c r="BG143" s="98"/>
    </row>
    <row r="144" customFormat="false" ht="12.75" hidden="false" customHeight="false" outlineLevel="0" collapsed="false">
      <c r="B144" s="96"/>
      <c r="C144" s="97"/>
      <c r="D144" s="97"/>
      <c r="E144" s="97"/>
      <c r="F144" s="97"/>
      <c r="G144" s="97"/>
      <c r="H144" s="97"/>
      <c r="I144" s="97"/>
      <c r="J144" s="97"/>
      <c r="K144" s="97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98"/>
      <c r="AU144" s="98"/>
      <c r="AV144" s="98"/>
      <c r="AW144" s="98"/>
      <c r="AX144" s="98"/>
      <c r="AY144" s="98"/>
      <c r="AZ144" s="98"/>
      <c r="BA144" s="98"/>
      <c r="BB144" s="98"/>
      <c r="BC144" s="98"/>
      <c r="BD144" s="98"/>
      <c r="BE144" s="98"/>
      <c r="BF144" s="98"/>
      <c r="BG144" s="98"/>
    </row>
    <row r="145" customFormat="false" ht="12.75" hidden="false" customHeight="false" outlineLevel="0" collapsed="false">
      <c r="B145" s="96"/>
      <c r="C145" s="97"/>
      <c r="D145" s="97"/>
      <c r="E145" s="97"/>
      <c r="F145" s="97"/>
      <c r="G145" s="97"/>
      <c r="H145" s="97"/>
      <c r="I145" s="97"/>
      <c r="J145" s="97"/>
      <c r="K145" s="97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98"/>
      <c r="AU145" s="98"/>
      <c r="AV145" s="98"/>
      <c r="AW145" s="98"/>
      <c r="AX145" s="98"/>
      <c r="AY145" s="98"/>
      <c r="AZ145" s="98"/>
      <c r="BA145" s="98"/>
      <c r="BB145" s="98"/>
      <c r="BC145" s="98"/>
      <c r="BD145" s="98"/>
      <c r="BE145" s="98"/>
      <c r="BF145" s="98"/>
      <c r="BG145" s="98"/>
    </row>
    <row r="146" customFormat="false" ht="12.75" hidden="false" customHeight="false" outlineLevel="0" collapsed="false">
      <c r="B146" s="96"/>
      <c r="C146" s="97"/>
      <c r="D146" s="97"/>
      <c r="E146" s="97"/>
      <c r="F146" s="97"/>
      <c r="G146" s="97"/>
      <c r="H146" s="97"/>
      <c r="I146" s="97"/>
      <c r="J146" s="97"/>
      <c r="K146" s="97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98"/>
      <c r="AU146" s="98"/>
      <c r="AV146" s="98"/>
      <c r="AW146" s="98"/>
      <c r="AX146" s="98"/>
      <c r="AY146" s="98"/>
      <c r="AZ146" s="98"/>
      <c r="BA146" s="98"/>
      <c r="BB146" s="98"/>
      <c r="BC146" s="98"/>
      <c r="BD146" s="98"/>
      <c r="BE146" s="98"/>
      <c r="BF146" s="98"/>
      <c r="BG146" s="98"/>
    </row>
    <row r="147" customFormat="false" ht="12.75" hidden="false" customHeight="false" outlineLevel="0" collapsed="false">
      <c r="B147" s="96"/>
      <c r="C147" s="97"/>
      <c r="D147" s="97"/>
      <c r="E147" s="97"/>
      <c r="F147" s="97"/>
      <c r="G147" s="97"/>
      <c r="H147" s="97"/>
      <c r="I147" s="97"/>
      <c r="J147" s="97"/>
      <c r="K147" s="97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98"/>
      <c r="AU147" s="98"/>
      <c r="AV147" s="98"/>
      <c r="AW147" s="98"/>
      <c r="AX147" s="98"/>
      <c r="AY147" s="98"/>
      <c r="AZ147" s="98"/>
      <c r="BA147" s="98"/>
      <c r="BB147" s="98"/>
      <c r="BC147" s="98"/>
      <c r="BD147" s="98"/>
      <c r="BE147" s="98"/>
      <c r="BF147" s="98"/>
      <c r="BG147" s="98"/>
    </row>
    <row r="148" customFormat="false" ht="12.75" hidden="false" customHeight="false" outlineLevel="0" collapsed="false">
      <c r="B148" s="96"/>
      <c r="C148" s="97"/>
      <c r="D148" s="97"/>
      <c r="E148" s="97"/>
      <c r="F148" s="97"/>
      <c r="G148" s="97"/>
      <c r="H148" s="97"/>
      <c r="I148" s="97"/>
      <c r="J148" s="97"/>
      <c r="K148" s="97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  <c r="AT148" s="98"/>
      <c r="AU148" s="98"/>
      <c r="AV148" s="98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</row>
    <row r="149" customFormat="false" ht="12.75" hidden="false" customHeight="false" outlineLevel="0" collapsed="false">
      <c r="B149" s="96"/>
      <c r="C149" s="97"/>
      <c r="D149" s="97"/>
      <c r="E149" s="97"/>
      <c r="F149" s="97"/>
      <c r="G149" s="97"/>
      <c r="H149" s="97"/>
      <c r="I149" s="97"/>
      <c r="J149" s="97"/>
      <c r="K149" s="97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  <c r="AN149" s="98"/>
      <c r="AO149" s="98"/>
      <c r="AP149" s="98"/>
      <c r="AQ149" s="98"/>
      <c r="AR149" s="98"/>
      <c r="AS149" s="98"/>
      <c r="AT149" s="98"/>
      <c r="AU149" s="98"/>
      <c r="AV149" s="98"/>
      <c r="AW149" s="98"/>
      <c r="AX149" s="98"/>
      <c r="AY149" s="98"/>
      <c r="AZ149" s="98"/>
      <c r="BA149" s="98"/>
      <c r="BB149" s="98"/>
      <c r="BC149" s="98"/>
      <c r="BD149" s="98"/>
      <c r="BE149" s="98"/>
      <c r="BF149" s="98"/>
      <c r="BG149" s="98"/>
    </row>
    <row r="150" customFormat="false" ht="12.75" hidden="false" customHeight="false" outlineLevel="0" collapsed="false">
      <c r="B150" s="96"/>
      <c r="C150" s="97"/>
      <c r="D150" s="97"/>
      <c r="E150" s="97"/>
      <c r="F150" s="97"/>
      <c r="G150" s="97"/>
      <c r="H150" s="97"/>
      <c r="I150" s="97"/>
      <c r="J150" s="97"/>
      <c r="K150" s="97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  <c r="AN150" s="98"/>
      <c r="AO150" s="98"/>
      <c r="AP150" s="98"/>
      <c r="AQ150" s="98"/>
      <c r="AR150" s="98"/>
      <c r="AS150" s="98"/>
      <c r="AT150" s="98"/>
      <c r="AU150" s="98"/>
      <c r="AV150" s="98"/>
      <c r="AW150" s="98"/>
      <c r="AX150" s="98"/>
      <c r="AY150" s="98"/>
      <c r="AZ150" s="98"/>
      <c r="BA150" s="98"/>
      <c r="BB150" s="98"/>
      <c r="BC150" s="98"/>
      <c r="BD150" s="98"/>
      <c r="BE150" s="98"/>
      <c r="BF150" s="98"/>
      <c r="BG150" s="98"/>
    </row>
    <row r="151" customFormat="false" ht="12.75" hidden="false" customHeight="false" outlineLevel="0" collapsed="false">
      <c r="B151" s="96"/>
      <c r="C151" s="97"/>
      <c r="D151" s="97"/>
      <c r="E151" s="97"/>
      <c r="F151" s="97"/>
      <c r="G151" s="97"/>
      <c r="H151" s="97"/>
      <c r="I151" s="97"/>
      <c r="J151" s="97"/>
      <c r="K151" s="97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  <c r="AN151" s="98"/>
      <c r="AO151" s="98"/>
      <c r="AP151" s="98"/>
      <c r="AQ151" s="98"/>
      <c r="AR151" s="98"/>
      <c r="AS151" s="98"/>
      <c r="AT151" s="98"/>
      <c r="AU151" s="98"/>
      <c r="AV151" s="98"/>
      <c r="AW151" s="98"/>
      <c r="AX151" s="98"/>
      <c r="AY151" s="98"/>
      <c r="AZ151" s="98"/>
      <c r="BA151" s="98"/>
      <c r="BB151" s="98"/>
      <c r="BC151" s="98"/>
      <c r="BD151" s="98"/>
      <c r="BE151" s="98"/>
      <c r="BF151" s="98"/>
      <c r="BG151" s="98"/>
    </row>
    <row r="152" customFormat="false" ht="12.75" hidden="false" customHeight="false" outlineLevel="0" collapsed="false">
      <c r="B152" s="96"/>
      <c r="C152" s="97"/>
      <c r="D152" s="97"/>
      <c r="E152" s="97"/>
      <c r="F152" s="97"/>
      <c r="G152" s="97"/>
      <c r="H152" s="97"/>
      <c r="I152" s="97"/>
      <c r="J152" s="97"/>
      <c r="K152" s="97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</row>
    <row r="153" customFormat="false" ht="12.75" hidden="false" customHeight="false" outlineLevel="0" collapsed="false">
      <c r="B153" s="96"/>
      <c r="C153" s="97"/>
      <c r="D153" s="97"/>
      <c r="E153" s="97"/>
      <c r="F153" s="97"/>
      <c r="G153" s="97"/>
      <c r="H153" s="97"/>
      <c r="I153" s="97"/>
      <c r="J153" s="97"/>
      <c r="K153" s="97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  <c r="AN153" s="98"/>
      <c r="AO153" s="98"/>
      <c r="AP153" s="98"/>
      <c r="AQ153" s="98"/>
      <c r="AR153" s="98"/>
      <c r="AS153" s="98"/>
      <c r="AT153" s="98"/>
      <c r="AU153" s="98"/>
      <c r="AV153" s="98"/>
      <c r="AW153" s="98"/>
      <c r="AX153" s="98"/>
      <c r="AY153" s="98"/>
      <c r="AZ153" s="98"/>
      <c r="BA153" s="98"/>
      <c r="BB153" s="98"/>
      <c r="BC153" s="98"/>
      <c r="BD153" s="98"/>
      <c r="BE153" s="98"/>
      <c r="BF153" s="98"/>
      <c r="BG153" s="98"/>
    </row>
    <row r="154" customFormat="false" ht="12.75" hidden="false" customHeight="false" outlineLevel="0" collapsed="false">
      <c r="B154" s="96"/>
      <c r="C154" s="97"/>
      <c r="D154" s="97"/>
      <c r="E154" s="97"/>
      <c r="F154" s="97"/>
      <c r="G154" s="97"/>
      <c r="H154" s="97"/>
      <c r="I154" s="97"/>
      <c r="J154" s="97"/>
      <c r="K154" s="97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8"/>
      <c r="AV154" s="98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  <c r="BG154" s="98"/>
    </row>
    <row r="155" customFormat="false" ht="12.75" hidden="false" customHeight="false" outlineLevel="0" collapsed="false">
      <c r="B155" s="96"/>
      <c r="C155" s="97"/>
      <c r="D155" s="97"/>
      <c r="E155" s="97"/>
      <c r="F155" s="97"/>
      <c r="G155" s="97"/>
      <c r="H155" s="97"/>
      <c r="I155" s="97"/>
      <c r="J155" s="97"/>
      <c r="K155" s="97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  <c r="AN155" s="98"/>
      <c r="AO155" s="98"/>
      <c r="AP155" s="98"/>
      <c r="AQ155" s="98"/>
      <c r="AR155" s="98"/>
      <c r="AS155" s="98"/>
      <c r="AT155" s="98"/>
      <c r="AU155" s="98"/>
      <c r="AV155" s="98"/>
      <c r="AW155" s="98"/>
      <c r="AX155" s="98"/>
      <c r="AY155" s="98"/>
      <c r="AZ155" s="98"/>
      <c r="BA155" s="98"/>
      <c r="BB155" s="98"/>
      <c r="BC155" s="98"/>
      <c r="BD155" s="98"/>
      <c r="BE155" s="98"/>
      <c r="BF155" s="98"/>
      <c r="BG155" s="98"/>
    </row>
    <row r="156" customFormat="false" ht="12.75" hidden="false" customHeight="false" outlineLevel="0" collapsed="false">
      <c r="B156" s="96"/>
      <c r="C156" s="97"/>
      <c r="D156" s="97"/>
      <c r="E156" s="97"/>
      <c r="F156" s="97"/>
      <c r="G156" s="97"/>
      <c r="H156" s="97"/>
      <c r="I156" s="97"/>
      <c r="J156" s="97"/>
      <c r="K156" s="97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98"/>
      <c r="BE156" s="98"/>
      <c r="BF156" s="98"/>
      <c r="BG156" s="98"/>
    </row>
    <row r="157" customFormat="false" ht="12.75" hidden="false" customHeight="false" outlineLevel="0" collapsed="false">
      <c r="B157" s="96"/>
      <c r="C157" s="97"/>
      <c r="D157" s="97"/>
      <c r="E157" s="97"/>
      <c r="F157" s="97"/>
      <c r="G157" s="97"/>
      <c r="H157" s="97"/>
      <c r="I157" s="97"/>
      <c r="J157" s="97"/>
      <c r="K157" s="97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98"/>
      <c r="AQ157" s="98"/>
      <c r="AR157" s="98"/>
      <c r="AS157" s="98"/>
      <c r="AT157" s="98"/>
      <c r="AU157" s="98"/>
      <c r="AV157" s="98"/>
      <c r="AW157" s="98"/>
      <c r="AX157" s="98"/>
      <c r="AY157" s="98"/>
      <c r="AZ157" s="98"/>
      <c r="BA157" s="98"/>
      <c r="BB157" s="98"/>
      <c r="BC157" s="98"/>
      <c r="BD157" s="98"/>
      <c r="BE157" s="98"/>
      <c r="BF157" s="98"/>
      <c r="BG157" s="98"/>
    </row>
    <row r="158" customFormat="false" ht="12.75" hidden="false" customHeight="false" outlineLevel="0" collapsed="false">
      <c r="B158" s="96"/>
      <c r="C158" s="97"/>
      <c r="D158" s="97"/>
      <c r="E158" s="97"/>
      <c r="F158" s="97"/>
      <c r="G158" s="97"/>
      <c r="H158" s="97"/>
      <c r="I158" s="97"/>
      <c r="J158" s="97"/>
      <c r="K158" s="97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98"/>
      <c r="AX158" s="98"/>
      <c r="AY158" s="98"/>
      <c r="AZ158" s="98"/>
      <c r="BA158" s="98"/>
      <c r="BB158" s="98"/>
      <c r="BC158" s="98"/>
      <c r="BD158" s="98"/>
      <c r="BE158" s="98"/>
      <c r="BF158" s="98"/>
      <c r="BG158" s="98"/>
    </row>
    <row r="159" customFormat="false" ht="12.75" hidden="false" customHeight="false" outlineLevel="0" collapsed="false">
      <c r="B159" s="96"/>
      <c r="C159" s="97"/>
      <c r="D159" s="97"/>
      <c r="E159" s="97"/>
      <c r="F159" s="97"/>
      <c r="G159" s="97"/>
      <c r="H159" s="97"/>
      <c r="I159" s="97"/>
      <c r="J159" s="97"/>
      <c r="K159" s="97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8"/>
    </row>
    <row r="160" customFormat="false" ht="12.75" hidden="false" customHeight="false" outlineLevel="0" collapsed="false">
      <c r="B160" s="96"/>
      <c r="C160" s="97"/>
      <c r="D160" s="97"/>
      <c r="E160" s="97"/>
      <c r="F160" s="97"/>
      <c r="G160" s="97"/>
      <c r="H160" s="97"/>
      <c r="I160" s="97"/>
      <c r="J160" s="97"/>
      <c r="K160" s="97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8"/>
    </row>
    <row r="161" customFormat="false" ht="12.75" hidden="false" customHeight="false" outlineLevel="0" collapsed="false">
      <c r="B161" s="96"/>
      <c r="C161" s="97"/>
      <c r="D161" s="97"/>
      <c r="E161" s="97"/>
      <c r="F161" s="97"/>
      <c r="G161" s="97"/>
      <c r="H161" s="97"/>
      <c r="I161" s="97"/>
      <c r="J161" s="97"/>
      <c r="K161" s="97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</row>
    <row r="162" customFormat="false" ht="12.75" hidden="false" customHeight="false" outlineLevel="0" collapsed="false">
      <c r="B162" s="96"/>
      <c r="C162" s="97"/>
      <c r="D162" s="97"/>
      <c r="E162" s="97"/>
      <c r="F162" s="97"/>
      <c r="G162" s="97"/>
      <c r="H162" s="97"/>
      <c r="I162" s="97"/>
      <c r="J162" s="97"/>
      <c r="K162" s="97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98"/>
      <c r="AQ162" s="98"/>
      <c r="AR162" s="98"/>
      <c r="AS162" s="98"/>
      <c r="AT162" s="98"/>
      <c r="AU162" s="98"/>
      <c r="AV162" s="98"/>
      <c r="AW162" s="98"/>
      <c r="AX162" s="98"/>
      <c r="AY162" s="98"/>
      <c r="AZ162" s="98"/>
      <c r="BA162" s="98"/>
      <c r="BB162" s="98"/>
      <c r="BC162" s="98"/>
      <c r="BD162" s="98"/>
      <c r="BE162" s="98"/>
      <c r="BF162" s="98"/>
      <c r="BG162" s="98"/>
    </row>
    <row r="163" customFormat="false" ht="12.75" hidden="false" customHeight="false" outlineLevel="0" collapsed="false">
      <c r="B163" s="96"/>
      <c r="C163" s="97"/>
      <c r="D163" s="97"/>
      <c r="E163" s="97"/>
      <c r="F163" s="97"/>
      <c r="G163" s="97"/>
      <c r="H163" s="97"/>
      <c r="I163" s="97"/>
      <c r="J163" s="97"/>
      <c r="K163" s="97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  <c r="AN163" s="98"/>
      <c r="AO163" s="98"/>
      <c r="AP163" s="98"/>
      <c r="AQ163" s="98"/>
      <c r="AR163" s="98"/>
      <c r="AS163" s="98"/>
      <c r="AT163" s="98"/>
      <c r="AU163" s="98"/>
      <c r="AV163" s="98"/>
      <c r="AW163" s="98"/>
      <c r="AX163" s="98"/>
      <c r="AY163" s="98"/>
      <c r="AZ163" s="98"/>
      <c r="BA163" s="98"/>
      <c r="BB163" s="98"/>
      <c r="BC163" s="98"/>
      <c r="BD163" s="98"/>
      <c r="BE163" s="98"/>
      <c r="BF163" s="98"/>
      <c r="BG163" s="98"/>
    </row>
    <row r="164" customFormat="false" ht="12.75" hidden="false" customHeight="false" outlineLevel="0" collapsed="false">
      <c r="B164" s="96"/>
      <c r="C164" s="97"/>
      <c r="D164" s="97"/>
      <c r="E164" s="97"/>
      <c r="F164" s="97"/>
      <c r="G164" s="97"/>
      <c r="H164" s="97"/>
      <c r="I164" s="97"/>
      <c r="J164" s="97"/>
      <c r="K164" s="97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8"/>
      <c r="AU164" s="98"/>
      <c r="AV164" s="98"/>
      <c r="AW164" s="98"/>
      <c r="AX164" s="98"/>
      <c r="AY164" s="98"/>
      <c r="AZ164" s="98"/>
      <c r="BA164" s="98"/>
      <c r="BB164" s="98"/>
      <c r="BC164" s="98"/>
      <c r="BD164" s="98"/>
      <c r="BE164" s="98"/>
      <c r="BF164" s="98"/>
      <c r="BG164" s="98"/>
    </row>
    <row r="165" customFormat="false" ht="12.75" hidden="false" customHeight="false" outlineLevel="0" collapsed="false">
      <c r="B165" s="96"/>
      <c r="C165" s="97"/>
      <c r="D165" s="97"/>
      <c r="E165" s="97"/>
      <c r="F165" s="97"/>
      <c r="G165" s="97"/>
      <c r="H165" s="97"/>
      <c r="I165" s="97"/>
      <c r="J165" s="97"/>
      <c r="K165" s="97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  <c r="AN165" s="98"/>
      <c r="AO165" s="98"/>
      <c r="AP165" s="98"/>
      <c r="AQ165" s="98"/>
      <c r="AR165" s="98"/>
      <c r="AS165" s="98"/>
      <c r="AT165" s="98"/>
      <c r="AU165" s="98"/>
      <c r="AV165" s="98"/>
      <c r="AW165" s="98"/>
      <c r="AX165" s="98"/>
      <c r="AY165" s="98"/>
      <c r="AZ165" s="98"/>
      <c r="BA165" s="98"/>
      <c r="BB165" s="98"/>
      <c r="BC165" s="98"/>
      <c r="BD165" s="98"/>
      <c r="BE165" s="98"/>
      <c r="BF165" s="98"/>
      <c r="BG165" s="98"/>
    </row>
    <row r="166" customFormat="false" ht="12.75" hidden="false" customHeight="false" outlineLevel="0" collapsed="false">
      <c r="B166" s="96"/>
      <c r="C166" s="97"/>
      <c r="D166" s="97"/>
      <c r="E166" s="97"/>
      <c r="F166" s="97"/>
      <c r="G166" s="97"/>
      <c r="H166" s="97"/>
      <c r="I166" s="97"/>
      <c r="J166" s="97"/>
      <c r="K166" s="97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  <c r="AN166" s="98"/>
      <c r="AO166" s="98"/>
      <c r="AP166" s="98"/>
      <c r="AQ166" s="98"/>
      <c r="AR166" s="98"/>
      <c r="AS166" s="98"/>
      <c r="AT166" s="98"/>
      <c r="AU166" s="98"/>
      <c r="AV166" s="98"/>
      <c r="AW166" s="98"/>
      <c r="AX166" s="98"/>
      <c r="AY166" s="98"/>
      <c r="AZ166" s="98"/>
      <c r="BA166" s="98"/>
      <c r="BB166" s="98"/>
      <c r="BC166" s="98"/>
      <c r="BD166" s="98"/>
      <c r="BE166" s="98"/>
      <c r="BF166" s="98"/>
      <c r="BG166" s="98"/>
    </row>
    <row r="167" customFormat="false" ht="12.75" hidden="false" customHeight="false" outlineLevel="0" collapsed="false">
      <c r="B167" s="96"/>
      <c r="C167" s="97"/>
      <c r="D167" s="97"/>
      <c r="E167" s="97"/>
      <c r="F167" s="97"/>
      <c r="G167" s="97"/>
      <c r="H167" s="97"/>
      <c r="I167" s="97"/>
      <c r="J167" s="97"/>
      <c r="K167" s="97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  <c r="AN167" s="98"/>
      <c r="AO167" s="98"/>
      <c r="AP167" s="98"/>
      <c r="AQ167" s="98"/>
      <c r="AR167" s="98"/>
      <c r="AS167" s="98"/>
      <c r="AT167" s="98"/>
      <c r="AU167" s="98"/>
      <c r="AV167" s="98"/>
      <c r="AW167" s="98"/>
      <c r="AX167" s="98"/>
      <c r="AY167" s="98"/>
      <c r="AZ167" s="98"/>
      <c r="BA167" s="98"/>
      <c r="BB167" s="98"/>
      <c r="BC167" s="98"/>
      <c r="BD167" s="98"/>
      <c r="BE167" s="98"/>
      <c r="BF167" s="98"/>
      <c r="BG167" s="98"/>
    </row>
    <row r="168" customFormat="false" ht="12.75" hidden="false" customHeight="false" outlineLevel="0" collapsed="false">
      <c r="B168" s="96"/>
      <c r="C168" s="97"/>
      <c r="D168" s="97"/>
      <c r="E168" s="97"/>
      <c r="F168" s="97"/>
      <c r="G168" s="97"/>
      <c r="H168" s="97"/>
      <c r="I168" s="97"/>
      <c r="J168" s="97"/>
      <c r="K168" s="97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  <c r="BG168" s="98"/>
    </row>
    <row r="169" customFormat="false" ht="12.75" hidden="false" customHeight="false" outlineLevel="0" collapsed="false">
      <c r="B169" s="96"/>
      <c r="C169" s="97"/>
      <c r="D169" s="97"/>
      <c r="E169" s="97"/>
      <c r="F169" s="97"/>
      <c r="G169" s="97"/>
      <c r="H169" s="97"/>
      <c r="I169" s="97"/>
      <c r="J169" s="97"/>
      <c r="K169" s="97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98"/>
      <c r="AU169" s="98"/>
      <c r="AV169" s="98"/>
      <c r="AW169" s="98"/>
      <c r="AX169" s="98"/>
      <c r="AY169" s="98"/>
      <c r="AZ169" s="98"/>
      <c r="BA169" s="98"/>
      <c r="BB169" s="98"/>
      <c r="BC169" s="98"/>
      <c r="BD169" s="98"/>
      <c r="BE169" s="98"/>
      <c r="BF169" s="98"/>
      <c r="BG169" s="98"/>
    </row>
    <row r="170" customFormat="false" ht="12.75" hidden="false" customHeight="false" outlineLevel="0" collapsed="false">
      <c r="B170" s="96"/>
      <c r="C170" s="97"/>
      <c r="D170" s="97"/>
      <c r="E170" s="97"/>
      <c r="F170" s="97"/>
      <c r="G170" s="97"/>
      <c r="H170" s="97"/>
      <c r="I170" s="97"/>
      <c r="J170" s="97"/>
      <c r="K170" s="97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  <c r="AN170" s="98"/>
      <c r="AO170" s="98"/>
      <c r="AP170" s="98"/>
      <c r="AQ170" s="98"/>
      <c r="AR170" s="98"/>
      <c r="AS170" s="98"/>
      <c r="AT170" s="98"/>
      <c r="AU170" s="98"/>
      <c r="AV170" s="98"/>
      <c r="AW170" s="98"/>
      <c r="AX170" s="98"/>
      <c r="AY170" s="98"/>
      <c r="AZ170" s="98"/>
      <c r="BA170" s="98"/>
      <c r="BB170" s="98"/>
      <c r="BC170" s="98"/>
      <c r="BD170" s="98"/>
      <c r="BE170" s="98"/>
      <c r="BF170" s="98"/>
      <c r="BG170" s="98"/>
    </row>
    <row r="171" customFormat="false" ht="12.75" hidden="false" customHeight="false" outlineLevel="0" collapsed="false">
      <c r="B171" s="96"/>
      <c r="C171" s="97"/>
      <c r="D171" s="97"/>
      <c r="E171" s="97"/>
      <c r="F171" s="97"/>
      <c r="G171" s="97"/>
      <c r="H171" s="97"/>
      <c r="I171" s="97"/>
      <c r="J171" s="97"/>
      <c r="K171" s="97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  <c r="AN171" s="98"/>
      <c r="AO171" s="98"/>
      <c r="AP171" s="98"/>
      <c r="AQ171" s="98"/>
      <c r="AR171" s="98"/>
      <c r="AS171" s="98"/>
      <c r="AT171" s="98"/>
      <c r="AU171" s="98"/>
      <c r="AV171" s="98"/>
      <c r="AW171" s="98"/>
      <c r="AX171" s="98"/>
      <c r="AY171" s="98"/>
      <c r="AZ171" s="98"/>
      <c r="BA171" s="98"/>
      <c r="BB171" s="98"/>
      <c r="BC171" s="98"/>
      <c r="BD171" s="98"/>
      <c r="BE171" s="98"/>
      <c r="BF171" s="98"/>
      <c r="BG171" s="98"/>
    </row>
    <row r="172" customFormat="false" ht="12.75" hidden="false" customHeight="false" outlineLevel="0" collapsed="false">
      <c r="B172" s="96"/>
      <c r="C172" s="97"/>
      <c r="D172" s="97"/>
      <c r="E172" s="97"/>
      <c r="F172" s="97"/>
      <c r="G172" s="97"/>
      <c r="H172" s="97"/>
      <c r="I172" s="97"/>
      <c r="J172" s="97"/>
      <c r="K172" s="97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8"/>
      <c r="BG172" s="98"/>
    </row>
    <row r="173" customFormat="false" ht="12.75" hidden="false" customHeight="false" outlineLevel="0" collapsed="false">
      <c r="B173" s="96"/>
      <c r="C173" s="97"/>
      <c r="D173" s="97"/>
      <c r="E173" s="97"/>
      <c r="F173" s="97"/>
      <c r="G173" s="97"/>
      <c r="H173" s="97"/>
      <c r="I173" s="97"/>
      <c r="J173" s="97"/>
      <c r="K173" s="97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  <c r="AN173" s="98"/>
      <c r="AO173" s="98"/>
      <c r="AP173" s="98"/>
      <c r="AQ173" s="98"/>
      <c r="AR173" s="98"/>
      <c r="AS173" s="98"/>
      <c r="AT173" s="98"/>
      <c r="AU173" s="98"/>
      <c r="AV173" s="98"/>
      <c r="AW173" s="98"/>
      <c r="AX173" s="98"/>
      <c r="AY173" s="98"/>
      <c r="AZ173" s="98"/>
      <c r="BA173" s="98"/>
      <c r="BB173" s="98"/>
      <c r="BC173" s="98"/>
      <c r="BD173" s="98"/>
      <c r="BE173" s="98"/>
      <c r="BF173" s="98"/>
      <c r="BG173" s="98"/>
    </row>
    <row r="174" customFormat="false" ht="12.75" hidden="false" customHeight="false" outlineLevel="0" collapsed="false">
      <c r="B174" s="96"/>
      <c r="C174" s="97"/>
      <c r="D174" s="97"/>
      <c r="E174" s="97"/>
      <c r="F174" s="97"/>
      <c r="G174" s="97"/>
      <c r="H174" s="97"/>
      <c r="I174" s="97"/>
      <c r="J174" s="97"/>
      <c r="K174" s="97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  <c r="AN174" s="98"/>
      <c r="AO174" s="98"/>
      <c r="AP174" s="98"/>
      <c r="AQ174" s="98"/>
      <c r="AR174" s="98"/>
      <c r="AS174" s="98"/>
      <c r="AT174" s="98"/>
      <c r="AU174" s="98"/>
      <c r="AV174" s="98"/>
      <c r="AW174" s="98"/>
      <c r="AX174" s="98"/>
      <c r="AY174" s="98"/>
      <c r="AZ174" s="98"/>
      <c r="BA174" s="98"/>
      <c r="BB174" s="98"/>
      <c r="BC174" s="98"/>
      <c r="BD174" s="98"/>
      <c r="BE174" s="98"/>
      <c r="BF174" s="98"/>
      <c r="BG174" s="98"/>
    </row>
    <row r="175" customFormat="false" ht="12.75" hidden="false" customHeight="false" outlineLevel="0" collapsed="false">
      <c r="B175" s="96"/>
      <c r="C175" s="97"/>
      <c r="D175" s="97"/>
      <c r="E175" s="97"/>
      <c r="F175" s="97"/>
      <c r="G175" s="97"/>
      <c r="H175" s="97"/>
      <c r="I175" s="97"/>
      <c r="J175" s="97"/>
      <c r="K175" s="97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  <c r="AN175" s="98"/>
      <c r="AO175" s="98"/>
      <c r="AP175" s="98"/>
      <c r="AQ175" s="98"/>
      <c r="AR175" s="98"/>
      <c r="AS175" s="98"/>
      <c r="AT175" s="98"/>
      <c r="AU175" s="98"/>
      <c r="AV175" s="98"/>
      <c r="AW175" s="98"/>
      <c r="AX175" s="98"/>
      <c r="AY175" s="98"/>
      <c r="AZ175" s="98"/>
      <c r="BA175" s="98"/>
      <c r="BB175" s="98"/>
      <c r="BC175" s="98"/>
      <c r="BD175" s="98"/>
      <c r="BE175" s="98"/>
      <c r="BF175" s="98"/>
      <c r="BG175" s="98"/>
    </row>
    <row r="176" customFormat="false" ht="12.75" hidden="false" customHeight="false" outlineLevel="0" collapsed="false">
      <c r="B176" s="96"/>
      <c r="C176" s="97"/>
      <c r="D176" s="97"/>
      <c r="E176" s="97"/>
      <c r="F176" s="97"/>
      <c r="G176" s="97"/>
      <c r="H176" s="97"/>
      <c r="I176" s="97"/>
      <c r="J176" s="97"/>
      <c r="K176" s="97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8"/>
      <c r="BG176" s="98"/>
    </row>
    <row r="177" customFormat="false" ht="12.75" hidden="false" customHeight="false" outlineLevel="0" collapsed="false">
      <c r="B177" s="96"/>
      <c r="C177" s="97"/>
      <c r="D177" s="97"/>
      <c r="E177" s="97"/>
      <c r="F177" s="97"/>
      <c r="G177" s="97"/>
      <c r="H177" s="97"/>
      <c r="I177" s="97"/>
      <c r="J177" s="97"/>
      <c r="K177" s="97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  <c r="AN177" s="98"/>
      <c r="AO177" s="98"/>
      <c r="AP177" s="98"/>
      <c r="AQ177" s="98"/>
      <c r="AR177" s="98"/>
      <c r="AS177" s="98"/>
      <c r="AT177" s="98"/>
      <c r="AU177" s="98"/>
      <c r="AV177" s="98"/>
      <c r="AW177" s="98"/>
      <c r="AX177" s="98"/>
      <c r="AY177" s="98"/>
      <c r="AZ177" s="98"/>
      <c r="BA177" s="98"/>
      <c r="BB177" s="98"/>
      <c r="BC177" s="98"/>
      <c r="BD177" s="98"/>
      <c r="BE177" s="98"/>
      <c r="BF177" s="98"/>
      <c r="BG177" s="98"/>
    </row>
    <row r="178" customFormat="false" ht="12.75" hidden="false" customHeight="false" outlineLevel="0" collapsed="false">
      <c r="B178" s="96"/>
      <c r="C178" s="97"/>
      <c r="D178" s="97"/>
      <c r="E178" s="97"/>
      <c r="F178" s="97"/>
      <c r="G178" s="97"/>
      <c r="H178" s="97"/>
      <c r="I178" s="97"/>
      <c r="J178" s="97"/>
      <c r="K178" s="97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  <c r="AN178" s="98"/>
      <c r="AO178" s="98"/>
      <c r="AP178" s="98"/>
      <c r="AQ178" s="98"/>
      <c r="AR178" s="98"/>
      <c r="AS178" s="98"/>
      <c r="AT178" s="98"/>
      <c r="AU178" s="98"/>
      <c r="AV178" s="98"/>
      <c r="AW178" s="98"/>
      <c r="AX178" s="98"/>
      <c r="AY178" s="98"/>
      <c r="AZ178" s="98"/>
      <c r="BA178" s="98"/>
      <c r="BB178" s="98"/>
      <c r="BC178" s="98"/>
      <c r="BD178" s="98"/>
      <c r="BE178" s="98"/>
      <c r="BF178" s="98"/>
      <c r="BG178" s="98"/>
    </row>
    <row r="179" customFormat="false" ht="12.75" hidden="false" customHeight="false" outlineLevel="0" collapsed="false">
      <c r="B179" s="96"/>
      <c r="C179" s="97"/>
      <c r="D179" s="97"/>
      <c r="E179" s="97"/>
      <c r="F179" s="97"/>
      <c r="G179" s="97"/>
      <c r="H179" s="97"/>
      <c r="I179" s="97"/>
      <c r="J179" s="97"/>
      <c r="K179" s="97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  <c r="AN179" s="98"/>
      <c r="AO179" s="98"/>
      <c r="AP179" s="98"/>
      <c r="AQ179" s="98"/>
      <c r="AR179" s="98"/>
      <c r="AS179" s="98"/>
      <c r="AT179" s="98"/>
      <c r="AU179" s="98"/>
      <c r="AV179" s="98"/>
      <c r="AW179" s="98"/>
      <c r="AX179" s="98"/>
      <c r="AY179" s="98"/>
      <c r="AZ179" s="98"/>
      <c r="BA179" s="98"/>
      <c r="BB179" s="98"/>
      <c r="BC179" s="98"/>
      <c r="BD179" s="98"/>
      <c r="BE179" s="98"/>
      <c r="BF179" s="98"/>
      <c r="BG179" s="98"/>
    </row>
    <row r="180" customFormat="false" ht="12.75" hidden="false" customHeight="false" outlineLevel="0" collapsed="false">
      <c r="B180" s="96"/>
      <c r="C180" s="97"/>
      <c r="D180" s="97"/>
      <c r="E180" s="97"/>
      <c r="F180" s="97"/>
      <c r="G180" s="97"/>
      <c r="H180" s="97"/>
      <c r="I180" s="97"/>
      <c r="J180" s="97"/>
      <c r="K180" s="97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  <c r="AS180" s="98"/>
      <c r="AT180" s="98"/>
      <c r="AU180" s="98"/>
      <c r="AV180" s="98"/>
      <c r="AW180" s="98"/>
      <c r="AX180" s="98"/>
      <c r="AY180" s="98"/>
      <c r="AZ180" s="98"/>
      <c r="BA180" s="98"/>
      <c r="BB180" s="98"/>
      <c r="BC180" s="98"/>
      <c r="BD180" s="98"/>
      <c r="BE180" s="98"/>
      <c r="BF180" s="98"/>
      <c r="BG180" s="98"/>
    </row>
    <row r="181" customFormat="false" ht="12.75" hidden="false" customHeight="false" outlineLevel="0" collapsed="false">
      <c r="B181" s="96"/>
      <c r="C181" s="97"/>
      <c r="D181" s="97"/>
      <c r="E181" s="97"/>
      <c r="F181" s="97"/>
      <c r="G181" s="97"/>
      <c r="H181" s="97"/>
      <c r="I181" s="97"/>
      <c r="J181" s="97"/>
      <c r="K181" s="97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  <c r="AN181" s="98"/>
      <c r="AO181" s="98"/>
      <c r="AP181" s="98"/>
      <c r="AQ181" s="98"/>
      <c r="AR181" s="98"/>
      <c r="AS181" s="98"/>
      <c r="AT181" s="98"/>
      <c r="AU181" s="98"/>
      <c r="AV181" s="98"/>
      <c r="AW181" s="98"/>
      <c r="AX181" s="98"/>
      <c r="AY181" s="98"/>
      <c r="AZ181" s="98"/>
      <c r="BA181" s="98"/>
      <c r="BB181" s="98"/>
      <c r="BC181" s="98"/>
      <c r="BD181" s="98"/>
      <c r="BE181" s="98"/>
      <c r="BF181" s="98"/>
      <c r="BG181" s="98"/>
    </row>
    <row r="182" customFormat="false" ht="12.75" hidden="false" customHeight="false" outlineLevel="0" collapsed="false">
      <c r="B182" s="96"/>
      <c r="C182" s="97"/>
      <c r="D182" s="97"/>
      <c r="E182" s="97"/>
      <c r="F182" s="97"/>
      <c r="G182" s="97"/>
      <c r="H182" s="97"/>
      <c r="I182" s="97"/>
      <c r="J182" s="97"/>
      <c r="K182" s="97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  <c r="AN182" s="98"/>
      <c r="AO182" s="98"/>
      <c r="AP182" s="98"/>
      <c r="AQ182" s="98"/>
      <c r="AR182" s="98"/>
      <c r="AS182" s="98"/>
      <c r="AT182" s="98"/>
      <c r="AU182" s="98"/>
      <c r="AV182" s="98"/>
      <c r="AW182" s="98"/>
      <c r="AX182" s="98"/>
      <c r="AY182" s="98"/>
      <c r="AZ182" s="98"/>
      <c r="BA182" s="98"/>
      <c r="BB182" s="98"/>
      <c r="BC182" s="98"/>
      <c r="BD182" s="98"/>
      <c r="BE182" s="98"/>
      <c r="BF182" s="98"/>
      <c r="BG182" s="98"/>
    </row>
    <row r="183" customFormat="false" ht="12.75" hidden="false" customHeight="false" outlineLevel="0" collapsed="false">
      <c r="B183" s="96"/>
      <c r="C183" s="97"/>
      <c r="D183" s="97"/>
      <c r="E183" s="97"/>
      <c r="F183" s="97"/>
      <c r="G183" s="97"/>
      <c r="H183" s="97"/>
      <c r="I183" s="97"/>
      <c r="J183" s="97"/>
      <c r="K183" s="97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  <c r="AN183" s="98"/>
      <c r="AO183" s="98"/>
      <c r="AP183" s="98"/>
      <c r="AQ183" s="98"/>
      <c r="AR183" s="98"/>
      <c r="AS183" s="98"/>
      <c r="AT183" s="98"/>
      <c r="AU183" s="98"/>
      <c r="AV183" s="98"/>
      <c r="AW183" s="98"/>
      <c r="AX183" s="98"/>
      <c r="AY183" s="98"/>
      <c r="AZ183" s="98"/>
      <c r="BA183" s="98"/>
      <c r="BB183" s="98"/>
      <c r="BC183" s="98"/>
      <c r="BD183" s="98"/>
      <c r="BE183" s="98"/>
      <c r="BF183" s="98"/>
      <c r="BG183" s="98"/>
    </row>
    <row r="184" customFormat="false" ht="12.75" hidden="false" customHeight="false" outlineLevel="0" collapsed="false">
      <c r="B184" s="96"/>
      <c r="C184" s="97"/>
      <c r="D184" s="97"/>
      <c r="E184" s="97"/>
      <c r="F184" s="97"/>
      <c r="G184" s="97"/>
      <c r="H184" s="97"/>
      <c r="I184" s="97"/>
      <c r="J184" s="97"/>
      <c r="K184" s="97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  <c r="AN184" s="98"/>
      <c r="AO184" s="98"/>
      <c r="AP184" s="98"/>
      <c r="AQ184" s="98"/>
      <c r="AR184" s="98"/>
      <c r="AS184" s="98"/>
      <c r="AT184" s="98"/>
      <c r="AU184" s="98"/>
      <c r="AV184" s="98"/>
      <c r="AW184" s="98"/>
      <c r="AX184" s="98"/>
      <c r="AY184" s="98"/>
      <c r="AZ184" s="98"/>
      <c r="BA184" s="98"/>
      <c r="BB184" s="98"/>
      <c r="BC184" s="98"/>
      <c r="BD184" s="98"/>
      <c r="BE184" s="98"/>
      <c r="BF184" s="98"/>
      <c r="BG184" s="98"/>
    </row>
    <row r="185" customFormat="false" ht="12.75" hidden="false" customHeight="false" outlineLevel="0" collapsed="false">
      <c r="B185" s="96"/>
      <c r="C185" s="97"/>
      <c r="D185" s="97"/>
      <c r="E185" s="97"/>
      <c r="F185" s="97"/>
      <c r="G185" s="97"/>
      <c r="H185" s="97"/>
      <c r="I185" s="97"/>
      <c r="J185" s="97"/>
      <c r="K185" s="97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  <c r="AN185" s="98"/>
      <c r="AO185" s="98"/>
      <c r="AP185" s="98"/>
      <c r="AQ185" s="98"/>
      <c r="AR185" s="98"/>
      <c r="AS185" s="98"/>
      <c r="AT185" s="98"/>
      <c r="AU185" s="98"/>
      <c r="AV185" s="98"/>
      <c r="AW185" s="98"/>
      <c r="AX185" s="98"/>
      <c r="AY185" s="98"/>
      <c r="AZ185" s="98"/>
      <c r="BA185" s="98"/>
      <c r="BB185" s="98"/>
      <c r="BC185" s="98"/>
      <c r="BD185" s="98"/>
      <c r="BE185" s="98"/>
      <c r="BF185" s="98"/>
      <c r="BG185" s="98"/>
    </row>
    <row r="186" customFormat="false" ht="12.75" hidden="false" customHeight="false" outlineLevel="0" collapsed="false">
      <c r="B186" s="96"/>
      <c r="C186" s="97"/>
      <c r="D186" s="97"/>
      <c r="E186" s="97"/>
      <c r="F186" s="97"/>
      <c r="G186" s="97"/>
      <c r="H186" s="97"/>
      <c r="I186" s="97"/>
      <c r="J186" s="97"/>
      <c r="K186" s="97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  <c r="AN186" s="98"/>
      <c r="AO186" s="98"/>
      <c r="AP186" s="98"/>
      <c r="AQ186" s="98"/>
      <c r="AR186" s="98"/>
      <c r="AS186" s="98"/>
      <c r="AT186" s="98"/>
      <c r="AU186" s="98"/>
      <c r="AV186" s="98"/>
      <c r="AW186" s="98"/>
      <c r="AX186" s="98"/>
      <c r="AY186" s="98"/>
      <c r="AZ186" s="98"/>
      <c r="BA186" s="98"/>
      <c r="BB186" s="98"/>
      <c r="BC186" s="98"/>
      <c r="BD186" s="98"/>
      <c r="BE186" s="98"/>
      <c r="BF186" s="98"/>
      <c r="BG186" s="98"/>
    </row>
    <row r="187" customFormat="false" ht="12.75" hidden="false" customHeight="false" outlineLevel="0" collapsed="false">
      <c r="B187" s="96"/>
      <c r="C187" s="97"/>
      <c r="D187" s="97"/>
      <c r="E187" s="97"/>
      <c r="F187" s="97"/>
      <c r="G187" s="97"/>
      <c r="H187" s="97"/>
      <c r="I187" s="97"/>
      <c r="J187" s="97"/>
      <c r="K187" s="97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  <c r="AN187" s="98"/>
      <c r="AO187" s="98"/>
      <c r="AP187" s="98"/>
      <c r="AQ187" s="98"/>
      <c r="AR187" s="98"/>
      <c r="AS187" s="98"/>
      <c r="AT187" s="98"/>
      <c r="AU187" s="98"/>
      <c r="AV187" s="98"/>
      <c r="AW187" s="98"/>
      <c r="AX187" s="98"/>
      <c r="AY187" s="98"/>
      <c r="AZ187" s="98"/>
      <c r="BA187" s="98"/>
      <c r="BB187" s="98"/>
      <c r="BC187" s="98"/>
      <c r="BD187" s="98"/>
      <c r="BE187" s="98"/>
      <c r="BF187" s="98"/>
      <c r="BG187" s="98"/>
    </row>
    <row r="188" customFormat="false" ht="12.75" hidden="false" customHeight="false" outlineLevel="0" collapsed="false">
      <c r="B188" s="96"/>
      <c r="C188" s="97"/>
      <c r="D188" s="97"/>
      <c r="E188" s="97"/>
      <c r="F188" s="97"/>
      <c r="G188" s="97"/>
      <c r="H188" s="97"/>
      <c r="I188" s="97"/>
      <c r="J188" s="97"/>
      <c r="K188" s="97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  <c r="AN188" s="98"/>
      <c r="AO188" s="98"/>
      <c r="AP188" s="98"/>
      <c r="AQ188" s="98"/>
      <c r="AR188" s="98"/>
      <c r="AS188" s="98"/>
      <c r="AT188" s="98"/>
      <c r="AU188" s="98"/>
      <c r="AV188" s="98"/>
      <c r="AW188" s="98"/>
      <c r="AX188" s="98"/>
      <c r="AY188" s="98"/>
      <c r="AZ188" s="98"/>
      <c r="BA188" s="98"/>
      <c r="BB188" s="98"/>
      <c r="BC188" s="98"/>
      <c r="BD188" s="98"/>
      <c r="BE188" s="98"/>
      <c r="BF188" s="98"/>
      <c r="BG188" s="98"/>
    </row>
    <row r="189" customFormat="false" ht="12.75" hidden="false" customHeight="false" outlineLevel="0" collapsed="false">
      <c r="B189" s="96"/>
      <c r="C189" s="97"/>
      <c r="D189" s="97"/>
      <c r="E189" s="97"/>
      <c r="F189" s="97"/>
      <c r="G189" s="97"/>
      <c r="H189" s="97"/>
      <c r="I189" s="97"/>
      <c r="J189" s="97"/>
      <c r="K189" s="97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  <c r="AN189" s="98"/>
      <c r="AO189" s="98"/>
      <c r="AP189" s="98"/>
      <c r="AQ189" s="98"/>
      <c r="AR189" s="98"/>
      <c r="AS189" s="98"/>
      <c r="AT189" s="98"/>
      <c r="AU189" s="98"/>
      <c r="AV189" s="98"/>
      <c r="AW189" s="98"/>
      <c r="AX189" s="98"/>
      <c r="AY189" s="98"/>
      <c r="AZ189" s="98"/>
      <c r="BA189" s="98"/>
      <c r="BB189" s="98"/>
      <c r="BC189" s="98"/>
      <c r="BD189" s="98"/>
      <c r="BE189" s="98"/>
      <c r="BF189" s="98"/>
      <c r="BG189" s="98"/>
    </row>
    <row r="190" customFormat="false" ht="12.75" hidden="false" customHeight="false" outlineLevel="0" collapsed="false">
      <c r="B190" s="96"/>
      <c r="C190" s="97"/>
      <c r="D190" s="97"/>
      <c r="E190" s="97"/>
      <c r="F190" s="97"/>
      <c r="G190" s="97"/>
      <c r="H190" s="97"/>
      <c r="I190" s="97"/>
      <c r="J190" s="97"/>
      <c r="K190" s="97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  <c r="AN190" s="98"/>
      <c r="AO190" s="98"/>
      <c r="AP190" s="98"/>
      <c r="AQ190" s="98"/>
      <c r="AR190" s="98"/>
      <c r="AS190" s="98"/>
      <c r="AT190" s="98"/>
      <c r="AU190" s="98"/>
      <c r="AV190" s="98"/>
      <c r="AW190" s="98"/>
      <c r="AX190" s="98"/>
      <c r="AY190" s="98"/>
      <c r="AZ190" s="98"/>
      <c r="BA190" s="98"/>
      <c r="BB190" s="98"/>
      <c r="BC190" s="98"/>
      <c r="BD190" s="98"/>
      <c r="BE190" s="98"/>
      <c r="BF190" s="98"/>
      <c r="BG190" s="98"/>
    </row>
    <row r="191" customFormat="false" ht="12.75" hidden="false" customHeight="false" outlineLevel="0" collapsed="false">
      <c r="B191" s="96"/>
      <c r="C191" s="97"/>
      <c r="D191" s="97"/>
      <c r="E191" s="97"/>
      <c r="F191" s="97"/>
      <c r="G191" s="97"/>
      <c r="H191" s="97"/>
      <c r="I191" s="97"/>
      <c r="J191" s="97"/>
      <c r="K191" s="97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  <c r="AN191" s="98"/>
      <c r="AO191" s="98"/>
      <c r="AP191" s="98"/>
      <c r="AQ191" s="98"/>
      <c r="AR191" s="98"/>
      <c r="AS191" s="98"/>
      <c r="AT191" s="98"/>
      <c r="AU191" s="98"/>
      <c r="AV191" s="98"/>
      <c r="AW191" s="98"/>
      <c r="AX191" s="98"/>
      <c r="AY191" s="98"/>
      <c r="AZ191" s="98"/>
      <c r="BA191" s="98"/>
      <c r="BB191" s="98"/>
      <c r="BC191" s="98"/>
      <c r="BD191" s="98"/>
      <c r="BE191" s="98"/>
      <c r="BF191" s="98"/>
      <c r="BG191" s="98"/>
    </row>
    <row r="192" customFormat="false" ht="12.75" hidden="false" customHeight="false" outlineLevel="0" collapsed="false">
      <c r="B192" s="96"/>
      <c r="C192" s="97"/>
      <c r="D192" s="97"/>
      <c r="E192" s="97"/>
      <c r="F192" s="97"/>
      <c r="G192" s="97"/>
      <c r="H192" s="97"/>
      <c r="I192" s="97"/>
      <c r="J192" s="97"/>
      <c r="K192" s="97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  <c r="AN192" s="98"/>
      <c r="AO192" s="98"/>
      <c r="AP192" s="98"/>
      <c r="AQ192" s="98"/>
      <c r="AR192" s="98"/>
      <c r="AS192" s="98"/>
      <c r="AT192" s="98"/>
      <c r="AU192" s="98"/>
      <c r="AV192" s="98"/>
      <c r="AW192" s="98"/>
      <c r="AX192" s="98"/>
      <c r="AY192" s="98"/>
      <c r="AZ192" s="98"/>
      <c r="BA192" s="98"/>
      <c r="BB192" s="98"/>
      <c r="BC192" s="98"/>
      <c r="BD192" s="98"/>
      <c r="BE192" s="98"/>
      <c r="BF192" s="98"/>
      <c r="BG192" s="98"/>
    </row>
    <row r="193" customFormat="false" ht="12.75" hidden="false" customHeight="false" outlineLevel="0" collapsed="false">
      <c r="B193" s="96"/>
      <c r="C193" s="97"/>
      <c r="D193" s="97"/>
      <c r="E193" s="97"/>
      <c r="F193" s="97"/>
      <c r="G193" s="97"/>
      <c r="H193" s="97"/>
      <c r="I193" s="97"/>
      <c r="J193" s="97"/>
      <c r="K193" s="97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  <c r="AN193" s="98"/>
      <c r="AO193" s="98"/>
      <c r="AP193" s="98"/>
      <c r="AQ193" s="98"/>
      <c r="AR193" s="98"/>
      <c r="AS193" s="98"/>
      <c r="AT193" s="98"/>
      <c r="AU193" s="98"/>
      <c r="AV193" s="98"/>
      <c r="AW193" s="98"/>
      <c r="AX193" s="98"/>
      <c r="AY193" s="98"/>
      <c r="AZ193" s="98"/>
      <c r="BA193" s="98"/>
      <c r="BB193" s="98"/>
      <c r="BC193" s="98"/>
      <c r="BD193" s="98"/>
      <c r="BE193" s="98"/>
      <c r="BF193" s="98"/>
      <c r="BG193" s="98"/>
    </row>
    <row r="194" customFormat="false" ht="12.75" hidden="false" customHeight="false" outlineLevel="0" collapsed="false">
      <c r="B194" s="96"/>
      <c r="C194" s="97"/>
      <c r="D194" s="97"/>
      <c r="E194" s="97"/>
      <c r="F194" s="97"/>
      <c r="G194" s="97"/>
      <c r="H194" s="97"/>
      <c r="I194" s="97"/>
      <c r="J194" s="97"/>
      <c r="K194" s="97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  <c r="AN194" s="98"/>
      <c r="AO194" s="98"/>
      <c r="AP194" s="98"/>
      <c r="AQ194" s="98"/>
      <c r="AR194" s="98"/>
      <c r="AS194" s="98"/>
      <c r="AT194" s="98"/>
      <c r="AU194" s="98"/>
      <c r="AV194" s="98"/>
      <c r="AW194" s="98"/>
      <c r="AX194" s="98"/>
      <c r="AY194" s="98"/>
      <c r="AZ194" s="98"/>
      <c r="BA194" s="98"/>
      <c r="BB194" s="98"/>
      <c r="BC194" s="98"/>
      <c r="BD194" s="98"/>
      <c r="BE194" s="98"/>
      <c r="BF194" s="98"/>
      <c r="BG194" s="98"/>
    </row>
    <row r="195" customFormat="false" ht="12.75" hidden="false" customHeight="false" outlineLevel="0" collapsed="false">
      <c r="B195" s="96"/>
      <c r="C195" s="97"/>
      <c r="D195" s="97"/>
      <c r="E195" s="97"/>
      <c r="F195" s="97"/>
      <c r="G195" s="97"/>
      <c r="H195" s="97"/>
      <c r="I195" s="97"/>
      <c r="J195" s="97"/>
      <c r="K195" s="97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  <c r="AN195" s="98"/>
      <c r="AO195" s="98"/>
      <c r="AP195" s="98"/>
      <c r="AQ195" s="98"/>
      <c r="AR195" s="98"/>
      <c r="AS195" s="98"/>
      <c r="AT195" s="98"/>
      <c r="AU195" s="98"/>
      <c r="AV195" s="98"/>
      <c r="AW195" s="98"/>
      <c r="AX195" s="98"/>
      <c r="AY195" s="98"/>
      <c r="AZ195" s="98"/>
      <c r="BA195" s="98"/>
      <c r="BB195" s="98"/>
      <c r="BC195" s="98"/>
      <c r="BD195" s="98"/>
      <c r="BE195" s="98"/>
      <c r="BF195" s="98"/>
      <c r="BG195" s="98"/>
    </row>
    <row r="196" customFormat="false" ht="12.75" hidden="false" customHeight="false" outlineLevel="0" collapsed="false">
      <c r="B196" s="96"/>
      <c r="C196" s="97"/>
      <c r="D196" s="97"/>
      <c r="E196" s="97"/>
      <c r="F196" s="97"/>
      <c r="G196" s="97"/>
      <c r="H196" s="97"/>
      <c r="I196" s="97"/>
      <c r="J196" s="97"/>
      <c r="K196" s="97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98"/>
      <c r="BE196" s="98"/>
      <c r="BF196" s="98"/>
      <c r="BG196" s="98"/>
    </row>
    <row r="197" customFormat="false" ht="12.75" hidden="false" customHeight="false" outlineLevel="0" collapsed="false">
      <c r="B197" s="96"/>
      <c r="C197" s="97"/>
      <c r="D197" s="97"/>
      <c r="E197" s="97"/>
      <c r="F197" s="97"/>
      <c r="G197" s="97"/>
      <c r="H197" s="97"/>
      <c r="I197" s="97"/>
      <c r="J197" s="97"/>
      <c r="K197" s="97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98"/>
      <c r="BE197" s="98"/>
      <c r="BF197" s="98"/>
      <c r="BG197" s="98"/>
    </row>
    <row r="198" customFormat="false" ht="12.75" hidden="false" customHeight="false" outlineLevel="0" collapsed="false">
      <c r="B198" s="96"/>
      <c r="C198" s="97"/>
      <c r="D198" s="97"/>
      <c r="E198" s="97"/>
      <c r="F198" s="97"/>
      <c r="G198" s="97"/>
      <c r="H198" s="97"/>
      <c r="I198" s="97"/>
      <c r="J198" s="97"/>
      <c r="K198" s="97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  <c r="BD198" s="98"/>
      <c r="BE198" s="98"/>
      <c r="BF198" s="98"/>
      <c r="BG198" s="98"/>
    </row>
    <row r="199" customFormat="false" ht="12.75" hidden="false" customHeight="false" outlineLevel="0" collapsed="false">
      <c r="B199" s="96"/>
      <c r="C199" s="97"/>
      <c r="D199" s="97"/>
      <c r="E199" s="97"/>
      <c r="F199" s="97"/>
      <c r="G199" s="97"/>
      <c r="H199" s="97"/>
      <c r="I199" s="97"/>
      <c r="J199" s="97"/>
      <c r="K199" s="97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  <c r="AS199" s="98"/>
      <c r="AT199" s="98"/>
      <c r="AU199" s="98"/>
      <c r="AV199" s="98"/>
      <c r="AW199" s="98"/>
      <c r="AX199" s="98"/>
      <c r="AY199" s="98"/>
      <c r="AZ199" s="98"/>
      <c r="BA199" s="98"/>
      <c r="BB199" s="98"/>
      <c r="BC199" s="98"/>
      <c r="BD199" s="98"/>
      <c r="BE199" s="98"/>
      <c r="BF199" s="98"/>
      <c r="BG199" s="98"/>
    </row>
    <row r="200" customFormat="false" ht="12.75" hidden="false" customHeight="false" outlineLevel="0" collapsed="false">
      <c r="B200" s="96"/>
      <c r="C200" s="97"/>
      <c r="D200" s="97"/>
      <c r="E200" s="97"/>
      <c r="F200" s="97"/>
      <c r="G200" s="97"/>
      <c r="H200" s="97"/>
      <c r="I200" s="97"/>
      <c r="J200" s="97"/>
      <c r="K200" s="97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  <c r="AS200" s="98"/>
      <c r="AT200" s="98"/>
      <c r="AU200" s="98"/>
      <c r="AV200" s="98"/>
      <c r="AW200" s="98"/>
      <c r="AX200" s="98"/>
      <c r="AY200" s="98"/>
      <c r="AZ200" s="98"/>
      <c r="BA200" s="98"/>
      <c r="BB200" s="98"/>
      <c r="BC200" s="98"/>
      <c r="BD200" s="98"/>
      <c r="BE200" s="98"/>
      <c r="BF200" s="98"/>
      <c r="BG200" s="98"/>
    </row>
    <row r="201" customFormat="false" ht="12.75" hidden="false" customHeight="false" outlineLevel="0" collapsed="false">
      <c r="B201" s="96"/>
      <c r="C201" s="97"/>
      <c r="D201" s="97"/>
      <c r="E201" s="97"/>
      <c r="F201" s="97"/>
      <c r="G201" s="97"/>
      <c r="H201" s="97"/>
      <c r="I201" s="97"/>
      <c r="J201" s="97"/>
      <c r="K201" s="97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  <c r="BC201" s="98"/>
      <c r="BD201" s="98"/>
      <c r="BE201" s="98"/>
      <c r="BF201" s="98"/>
      <c r="BG201" s="98"/>
    </row>
    <row r="202" customFormat="false" ht="12.75" hidden="false" customHeight="false" outlineLevel="0" collapsed="false">
      <c r="B202" s="96"/>
      <c r="C202" s="97"/>
      <c r="D202" s="97"/>
      <c r="E202" s="97"/>
      <c r="F202" s="97"/>
      <c r="G202" s="97"/>
      <c r="H202" s="97"/>
      <c r="I202" s="97"/>
      <c r="J202" s="97"/>
      <c r="K202" s="97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98"/>
      <c r="BE202" s="98"/>
      <c r="BF202" s="98"/>
      <c r="BG202" s="98"/>
    </row>
    <row r="203" customFormat="false" ht="12.75" hidden="false" customHeight="false" outlineLevel="0" collapsed="false">
      <c r="B203" s="96"/>
      <c r="C203" s="97"/>
      <c r="D203" s="97"/>
      <c r="E203" s="97"/>
      <c r="F203" s="97"/>
      <c r="G203" s="97"/>
      <c r="H203" s="97"/>
      <c r="I203" s="97"/>
      <c r="J203" s="97"/>
      <c r="K203" s="97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98"/>
      <c r="BE203" s="98"/>
      <c r="BF203" s="98"/>
      <c r="BG203" s="98"/>
    </row>
    <row r="204" customFormat="false" ht="12.75" hidden="false" customHeight="false" outlineLevel="0" collapsed="false">
      <c r="B204" s="96"/>
      <c r="C204" s="97"/>
      <c r="D204" s="97"/>
      <c r="E204" s="97"/>
      <c r="F204" s="97"/>
      <c r="G204" s="97"/>
      <c r="H204" s="97"/>
      <c r="I204" s="97"/>
      <c r="J204" s="97"/>
      <c r="K204" s="97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98"/>
      <c r="BE204" s="98"/>
      <c r="BF204" s="98"/>
      <c r="BG204" s="98"/>
    </row>
    <row r="205" customFormat="false" ht="12.75" hidden="false" customHeight="false" outlineLevel="0" collapsed="false">
      <c r="B205" s="96"/>
      <c r="C205" s="97"/>
      <c r="D205" s="97"/>
      <c r="E205" s="97"/>
      <c r="F205" s="97"/>
      <c r="G205" s="97"/>
      <c r="H205" s="97"/>
      <c r="I205" s="97"/>
      <c r="J205" s="97"/>
      <c r="K205" s="97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  <c r="AS205" s="98"/>
      <c r="AT205" s="98"/>
      <c r="AU205" s="98"/>
      <c r="AV205" s="98"/>
      <c r="AW205" s="98"/>
      <c r="AX205" s="98"/>
      <c r="AY205" s="98"/>
      <c r="AZ205" s="98"/>
      <c r="BA205" s="98"/>
      <c r="BB205" s="98"/>
      <c r="BC205" s="98"/>
      <c r="BD205" s="98"/>
      <c r="BE205" s="98"/>
      <c r="BF205" s="98"/>
      <c r="BG205" s="98"/>
    </row>
    <row r="206" customFormat="false" ht="12.75" hidden="false" customHeight="false" outlineLevel="0" collapsed="false">
      <c r="B206" s="96"/>
      <c r="C206" s="97"/>
      <c r="D206" s="97"/>
      <c r="E206" s="97"/>
      <c r="F206" s="97"/>
      <c r="G206" s="97"/>
      <c r="H206" s="97"/>
      <c r="I206" s="97"/>
      <c r="J206" s="97"/>
      <c r="K206" s="97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  <c r="AT206" s="98"/>
      <c r="AU206" s="98"/>
      <c r="AV206" s="98"/>
      <c r="AW206" s="98"/>
      <c r="AX206" s="98"/>
      <c r="AY206" s="98"/>
      <c r="AZ206" s="98"/>
      <c r="BA206" s="98"/>
      <c r="BB206" s="98"/>
      <c r="BC206" s="98"/>
      <c r="BD206" s="98"/>
      <c r="BE206" s="98"/>
      <c r="BF206" s="98"/>
      <c r="BG206" s="98"/>
    </row>
    <row r="207" customFormat="false" ht="12.75" hidden="false" customHeight="false" outlineLevel="0" collapsed="false">
      <c r="B207" s="96"/>
      <c r="C207" s="97"/>
      <c r="D207" s="97"/>
      <c r="E207" s="97"/>
      <c r="F207" s="97"/>
      <c r="G207" s="97"/>
      <c r="H207" s="97"/>
      <c r="I207" s="97"/>
      <c r="J207" s="97"/>
      <c r="K207" s="97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  <c r="AS207" s="98"/>
      <c r="AT207" s="98"/>
      <c r="AU207" s="98"/>
      <c r="AV207" s="98"/>
      <c r="AW207" s="98"/>
      <c r="AX207" s="98"/>
      <c r="AY207" s="98"/>
      <c r="AZ207" s="98"/>
      <c r="BA207" s="98"/>
      <c r="BB207" s="98"/>
      <c r="BC207" s="98"/>
      <c r="BD207" s="98"/>
      <c r="BE207" s="98"/>
      <c r="BF207" s="98"/>
      <c r="BG207" s="98"/>
    </row>
    <row r="208" customFormat="false" ht="12.75" hidden="false" customHeight="false" outlineLevel="0" collapsed="false">
      <c r="B208" s="96"/>
      <c r="C208" s="97"/>
      <c r="D208" s="97"/>
      <c r="E208" s="97"/>
      <c r="F208" s="97"/>
      <c r="G208" s="97"/>
      <c r="H208" s="97"/>
      <c r="I208" s="97"/>
      <c r="J208" s="97"/>
      <c r="K208" s="97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  <c r="AS208" s="98"/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98"/>
      <c r="BE208" s="98"/>
      <c r="BF208" s="98"/>
      <c r="BG208" s="98"/>
    </row>
    <row r="209" customFormat="false" ht="12.75" hidden="false" customHeight="false" outlineLevel="0" collapsed="false">
      <c r="B209" s="96"/>
      <c r="C209" s="97"/>
      <c r="D209" s="97"/>
      <c r="E209" s="97"/>
      <c r="F209" s="97"/>
      <c r="G209" s="97"/>
      <c r="H209" s="97"/>
      <c r="I209" s="97"/>
      <c r="J209" s="97"/>
      <c r="K209" s="97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8"/>
      <c r="BF209" s="98"/>
      <c r="BG209" s="98"/>
    </row>
    <row r="210" customFormat="false" ht="12.75" hidden="false" customHeight="false" outlineLevel="0" collapsed="false">
      <c r="B210" s="96"/>
      <c r="C210" s="97"/>
      <c r="D210" s="97"/>
      <c r="E210" s="97"/>
      <c r="F210" s="97"/>
      <c r="G210" s="97"/>
      <c r="H210" s="97"/>
      <c r="I210" s="97"/>
      <c r="J210" s="97"/>
      <c r="K210" s="97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  <c r="AS210" s="98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98"/>
      <c r="BE210" s="98"/>
      <c r="BF210" s="98"/>
      <c r="BG210" s="98"/>
    </row>
    <row r="211" customFormat="false" ht="12.75" hidden="false" customHeight="false" outlineLevel="0" collapsed="false">
      <c r="B211" s="96"/>
      <c r="C211" s="97"/>
      <c r="D211" s="97"/>
      <c r="E211" s="97"/>
      <c r="F211" s="97"/>
      <c r="G211" s="97"/>
      <c r="H211" s="97"/>
      <c r="I211" s="97"/>
      <c r="J211" s="97"/>
      <c r="K211" s="97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  <c r="AS211" s="98"/>
      <c r="AT211" s="98"/>
      <c r="AU211" s="98"/>
      <c r="AV211" s="98"/>
      <c r="AW211" s="98"/>
      <c r="AX211" s="98"/>
      <c r="AY211" s="98"/>
      <c r="AZ211" s="98"/>
      <c r="BA211" s="98"/>
      <c r="BB211" s="98"/>
      <c r="BC211" s="98"/>
      <c r="BD211" s="98"/>
      <c r="BE211" s="98"/>
      <c r="BF211" s="98"/>
      <c r="BG211" s="98"/>
    </row>
    <row r="212" customFormat="false" ht="12.75" hidden="false" customHeight="false" outlineLevel="0" collapsed="false">
      <c r="B212" s="96"/>
      <c r="C212" s="97"/>
      <c r="D212" s="97"/>
      <c r="E212" s="97"/>
      <c r="F212" s="97"/>
      <c r="G212" s="97"/>
      <c r="H212" s="97"/>
      <c r="I212" s="97"/>
      <c r="J212" s="97"/>
      <c r="K212" s="97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  <c r="AS212" s="98"/>
      <c r="AT212" s="98"/>
      <c r="AU212" s="98"/>
      <c r="AV212" s="98"/>
      <c r="AW212" s="98"/>
      <c r="AX212" s="98"/>
      <c r="AY212" s="98"/>
      <c r="AZ212" s="98"/>
      <c r="BA212" s="98"/>
      <c r="BB212" s="98"/>
      <c r="BC212" s="98"/>
      <c r="BD212" s="98"/>
      <c r="BE212" s="98"/>
      <c r="BF212" s="98"/>
      <c r="BG212" s="98"/>
    </row>
    <row r="213" customFormat="false" ht="12.75" hidden="false" customHeight="false" outlineLevel="0" collapsed="false">
      <c r="B213" s="96"/>
      <c r="C213" s="97"/>
      <c r="D213" s="97"/>
      <c r="E213" s="97"/>
      <c r="F213" s="97"/>
      <c r="G213" s="97"/>
      <c r="H213" s="97"/>
      <c r="I213" s="97"/>
      <c r="J213" s="97"/>
      <c r="K213" s="97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  <c r="AS213" s="98"/>
      <c r="AT213" s="98"/>
      <c r="AU213" s="98"/>
      <c r="AV213" s="98"/>
      <c r="AW213" s="98"/>
      <c r="AX213" s="98"/>
      <c r="AY213" s="98"/>
      <c r="AZ213" s="98"/>
      <c r="BA213" s="98"/>
      <c r="BB213" s="98"/>
      <c r="BC213" s="98"/>
      <c r="BD213" s="98"/>
      <c r="BE213" s="98"/>
      <c r="BF213" s="98"/>
      <c r="BG213" s="98"/>
    </row>
    <row r="214" customFormat="false" ht="12.75" hidden="false" customHeight="false" outlineLevel="0" collapsed="false">
      <c r="B214" s="96"/>
      <c r="C214" s="97"/>
      <c r="D214" s="97"/>
      <c r="E214" s="97"/>
      <c r="F214" s="97"/>
      <c r="G214" s="97"/>
      <c r="H214" s="97"/>
      <c r="I214" s="97"/>
      <c r="J214" s="97"/>
      <c r="K214" s="97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  <c r="AS214" s="98"/>
      <c r="AT214" s="98"/>
      <c r="AU214" s="98"/>
      <c r="AV214" s="98"/>
      <c r="AW214" s="98"/>
      <c r="AX214" s="98"/>
      <c r="AY214" s="98"/>
      <c r="AZ214" s="98"/>
      <c r="BA214" s="98"/>
      <c r="BB214" s="98"/>
      <c r="BC214" s="98"/>
      <c r="BD214" s="98"/>
      <c r="BE214" s="98"/>
      <c r="BF214" s="98"/>
      <c r="BG214" s="98"/>
    </row>
    <row r="215" customFormat="false" ht="12.75" hidden="false" customHeight="false" outlineLevel="0" collapsed="false">
      <c r="B215" s="96"/>
      <c r="C215" s="97"/>
      <c r="D215" s="97"/>
      <c r="E215" s="97"/>
      <c r="F215" s="97"/>
      <c r="G215" s="97"/>
      <c r="H215" s="97"/>
      <c r="I215" s="97"/>
      <c r="J215" s="97"/>
      <c r="K215" s="97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98"/>
      <c r="BE215" s="98"/>
      <c r="BF215" s="98"/>
      <c r="BG215" s="98"/>
    </row>
    <row r="216" customFormat="false" ht="12.75" hidden="false" customHeight="false" outlineLevel="0" collapsed="false">
      <c r="B216" s="96"/>
      <c r="C216" s="97"/>
      <c r="D216" s="97"/>
      <c r="E216" s="97"/>
      <c r="F216" s="97"/>
      <c r="G216" s="97"/>
      <c r="H216" s="97"/>
      <c r="I216" s="97"/>
      <c r="J216" s="97"/>
      <c r="K216" s="97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8"/>
      <c r="BE216" s="98"/>
      <c r="BF216" s="98"/>
      <c r="BG216" s="98"/>
    </row>
    <row r="217" customFormat="false" ht="12.75" hidden="false" customHeight="false" outlineLevel="0" collapsed="false">
      <c r="B217" s="96"/>
      <c r="C217" s="97"/>
      <c r="D217" s="97"/>
      <c r="E217" s="97"/>
      <c r="F217" s="97"/>
      <c r="G217" s="97"/>
      <c r="H217" s="97"/>
      <c r="I217" s="97"/>
      <c r="J217" s="97"/>
      <c r="K217" s="97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98"/>
      <c r="BE217" s="98"/>
      <c r="BF217" s="98"/>
      <c r="BG217" s="98"/>
    </row>
    <row r="218" customFormat="false" ht="12.75" hidden="false" customHeight="false" outlineLevel="0" collapsed="false">
      <c r="B218" s="96"/>
      <c r="C218" s="97"/>
      <c r="D218" s="97"/>
      <c r="E218" s="97"/>
      <c r="F218" s="97"/>
      <c r="G218" s="97"/>
      <c r="H218" s="97"/>
      <c r="I218" s="97"/>
      <c r="J218" s="97"/>
      <c r="K218" s="97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98"/>
      <c r="BE218" s="98"/>
      <c r="BF218" s="98"/>
      <c r="BG218" s="98"/>
    </row>
    <row r="219" customFormat="false" ht="12.75" hidden="false" customHeight="false" outlineLevel="0" collapsed="false">
      <c r="B219" s="96"/>
      <c r="C219" s="97"/>
      <c r="D219" s="97"/>
      <c r="E219" s="97"/>
      <c r="F219" s="97"/>
      <c r="G219" s="97"/>
      <c r="H219" s="97"/>
      <c r="I219" s="97"/>
      <c r="J219" s="97"/>
      <c r="K219" s="97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  <c r="AS219" s="98"/>
      <c r="AT219" s="98"/>
      <c r="AU219" s="98"/>
      <c r="AV219" s="98"/>
      <c r="AW219" s="98"/>
      <c r="AX219" s="98"/>
      <c r="AY219" s="98"/>
      <c r="AZ219" s="98"/>
      <c r="BA219" s="98"/>
      <c r="BB219" s="98"/>
      <c r="BC219" s="98"/>
      <c r="BD219" s="98"/>
      <c r="BE219" s="98"/>
      <c r="BF219" s="98"/>
      <c r="BG219" s="98"/>
    </row>
    <row r="220" customFormat="false" ht="12.75" hidden="false" customHeight="false" outlineLevel="0" collapsed="false">
      <c r="B220" s="96"/>
      <c r="C220" s="97"/>
      <c r="D220" s="97"/>
      <c r="E220" s="97"/>
      <c r="F220" s="97"/>
      <c r="G220" s="97"/>
      <c r="H220" s="97"/>
      <c r="I220" s="97"/>
      <c r="J220" s="97"/>
      <c r="K220" s="97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  <c r="BD220" s="98"/>
      <c r="BE220" s="98"/>
      <c r="BF220" s="98"/>
      <c r="BG220" s="98"/>
    </row>
    <row r="221" customFormat="false" ht="12.75" hidden="false" customHeight="false" outlineLevel="0" collapsed="false">
      <c r="B221" s="96"/>
      <c r="C221" s="97"/>
      <c r="D221" s="97"/>
      <c r="E221" s="97"/>
      <c r="F221" s="97"/>
      <c r="G221" s="97"/>
      <c r="H221" s="97"/>
      <c r="I221" s="97"/>
      <c r="J221" s="97"/>
      <c r="K221" s="97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98"/>
      <c r="BE221" s="98"/>
      <c r="BF221" s="98"/>
      <c r="BG221" s="98"/>
    </row>
    <row r="222" customFormat="false" ht="12.75" hidden="false" customHeight="false" outlineLevel="0" collapsed="false">
      <c r="B222" s="96"/>
      <c r="C222" s="97"/>
      <c r="D222" s="97"/>
      <c r="E222" s="97"/>
      <c r="F222" s="97"/>
      <c r="G222" s="97"/>
      <c r="H222" s="97"/>
      <c r="I222" s="97"/>
      <c r="J222" s="97"/>
      <c r="K222" s="97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98"/>
      <c r="BE222" s="98"/>
      <c r="BF222" s="98"/>
      <c r="BG222" s="98"/>
    </row>
    <row r="223" customFormat="false" ht="12.75" hidden="false" customHeight="false" outlineLevel="0" collapsed="false">
      <c r="B223" s="96"/>
      <c r="C223" s="97"/>
      <c r="D223" s="97"/>
      <c r="E223" s="97"/>
      <c r="F223" s="97"/>
      <c r="G223" s="97"/>
      <c r="H223" s="97"/>
      <c r="I223" s="97"/>
      <c r="J223" s="97"/>
      <c r="K223" s="97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  <c r="AS223" s="98"/>
      <c r="AT223" s="98"/>
      <c r="AU223" s="98"/>
      <c r="AV223" s="98"/>
      <c r="AW223" s="98"/>
      <c r="AX223" s="98"/>
      <c r="AY223" s="98"/>
      <c r="AZ223" s="98"/>
      <c r="BA223" s="98"/>
      <c r="BB223" s="98"/>
      <c r="BC223" s="98"/>
      <c r="BD223" s="98"/>
      <c r="BE223" s="98"/>
      <c r="BF223" s="98"/>
      <c r="BG223" s="98"/>
    </row>
    <row r="224" customFormat="false" ht="12.75" hidden="false" customHeight="false" outlineLevel="0" collapsed="false">
      <c r="B224" s="96"/>
      <c r="C224" s="97"/>
      <c r="D224" s="97"/>
      <c r="E224" s="97"/>
      <c r="F224" s="97"/>
      <c r="G224" s="97"/>
      <c r="H224" s="97"/>
      <c r="I224" s="97"/>
      <c r="J224" s="97"/>
      <c r="K224" s="97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  <c r="AS224" s="98"/>
      <c r="AT224" s="98"/>
      <c r="AU224" s="98"/>
      <c r="AV224" s="98"/>
      <c r="AW224" s="98"/>
      <c r="AX224" s="98"/>
      <c r="AY224" s="98"/>
      <c r="AZ224" s="98"/>
      <c r="BA224" s="98"/>
      <c r="BB224" s="98"/>
      <c r="BC224" s="98"/>
      <c r="BD224" s="98"/>
      <c r="BE224" s="98"/>
      <c r="BF224" s="98"/>
      <c r="BG224" s="98"/>
    </row>
    <row r="225" customFormat="false" ht="12.75" hidden="false" customHeight="false" outlineLevel="0" collapsed="false">
      <c r="B225" s="96"/>
      <c r="C225" s="97"/>
      <c r="D225" s="97"/>
      <c r="E225" s="97"/>
      <c r="F225" s="97"/>
      <c r="G225" s="97"/>
      <c r="H225" s="97"/>
      <c r="I225" s="97"/>
      <c r="J225" s="97"/>
      <c r="K225" s="97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  <c r="AS225" s="98"/>
      <c r="AT225" s="98"/>
      <c r="AU225" s="98"/>
      <c r="AV225" s="98"/>
      <c r="AW225" s="98"/>
      <c r="AX225" s="98"/>
      <c r="AY225" s="98"/>
      <c r="AZ225" s="98"/>
      <c r="BA225" s="98"/>
      <c r="BB225" s="98"/>
      <c r="BC225" s="98"/>
      <c r="BD225" s="98"/>
      <c r="BE225" s="98"/>
      <c r="BF225" s="98"/>
      <c r="BG225" s="98"/>
    </row>
    <row r="226" customFormat="false" ht="12.75" hidden="false" customHeight="false" outlineLevel="0" collapsed="false">
      <c r="B226" s="96"/>
      <c r="C226" s="97"/>
      <c r="D226" s="97"/>
      <c r="E226" s="97"/>
      <c r="F226" s="97"/>
      <c r="G226" s="97"/>
      <c r="H226" s="97"/>
      <c r="I226" s="97"/>
      <c r="J226" s="97"/>
      <c r="K226" s="97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  <c r="AS226" s="98"/>
      <c r="AT226" s="98"/>
      <c r="AU226" s="98"/>
      <c r="AV226" s="98"/>
      <c r="AW226" s="98"/>
      <c r="AX226" s="98"/>
      <c r="AY226" s="98"/>
      <c r="AZ226" s="98"/>
      <c r="BA226" s="98"/>
      <c r="BB226" s="98"/>
      <c r="BC226" s="98"/>
      <c r="BD226" s="98"/>
      <c r="BE226" s="98"/>
      <c r="BF226" s="98"/>
      <c r="BG226" s="98"/>
    </row>
    <row r="227" customFormat="false" ht="12.75" hidden="false" customHeight="false" outlineLevel="0" collapsed="false">
      <c r="B227" s="96"/>
      <c r="C227" s="97"/>
      <c r="D227" s="97"/>
      <c r="E227" s="97"/>
      <c r="F227" s="97"/>
      <c r="G227" s="97"/>
      <c r="H227" s="97"/>
      <c r="I227" s="97"/>
      <c r="J227" s="97"/>
      <c r="K227" s="97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  <c r="AS227" s="98"/>
      <c r="AT227" s="98"/>
      <c r="AU227" s="98"/>
      <c r="AV227" s="98"/>
      <c r="AW227" s="98"/>
      <c r="AX227" s="98"/>
      <c r="AY227" s="98"/>
      <c r="AZ227" s="98"/>
      <c r="BA227" s="98"/>
      <c r="BB227" s="98"/>
      <c r="BC227" s="98"/>
      <c r="BD227" s="98"/>
      <c r="BE227" s="98"/>
      <c r="BF227" s="98"/>
      <c r="BG227" s="98"/>
    </row>
    <row r="228" customFormat="false" ht="12.75" hidden="false" customHeight="false" outlineLevel="0" collapsed="false">
      <c r="B228" s="96"/>
      <c r="C228" s="97"/>
      <c r="D228" s="97"/>
      <c r="E228" s="97"/>
      <c r="F228" s="97"/>
      <c r="G228" s="97"/>
      <c r="H228" s="97"/>
      <c r="I228" s="97"/>
      <c r="J228" s="97"/>
      <c r="K228" s="97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  <c r="AS228" s="98"/>
      <c r="AT228" s="98"/>
      <c r="AU228" s="98"/>
      <c r="AV228" s="98"/>
      <c r="AW228" s="98"/>
      <c r="AX228" s="98"/>
      <c r="AY228" s="98"/>
      <c r="AZ228" s="98"/>
      <c r="BA228" s="98"/>
      <c r="BB228" s="98"/>
      <c r="BC228" s="98"/>
      <c r="BD228" s="98"/>
      <c r="BE228" s="98"/>
      <c r="BF228" s="98"/>
      <c r="BG228" s="98"/>
    </row>
    <row r="229" customFormat="false" ht="12.75" hidden="false" customHeight="false" outlineLevel="0" collapsed="false">
      <c r="B229" s="96"/>
      <c r="C229" s="97"/>
      <c r="D229" s="97"/>
      <c r="E229" s="97"/>
      <c r="F229" s="97"/>
      <c r="G229" s="97"/>
      <c r="H229" s="97"/>
      <c r="I229" s="97"/>
      <c r="J229" s="97"/>
      <c r="K229" s="97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  <c r="AS229" s="98"/>
      <c r="AT229" s="98"/>
      <c r="AU229" s="98"/>
      <c r="AV229" s="98"/>
      <c r="AW229" s="98"/>
      <c r="AX229" s="98"/>
      <c r="AY229" s="98"/>
      <c r="AZ229" s="98"/>
      <c r="BA229" s="98"/>
      <c r="BB229" s="98"/>
      <c r="BC229" s="98"/>
      <c r="BD229" s="98"/>
      <c r="BE229" s="98"/>
      <c r="BF229" s="98"/>
      <c r="BG229" s="98"/>
    </row>
    <row r="230" customFormat="false" ht="12.75" hidden="false" customHeight="false" outlineLevel="0" collapsed="false">
      <c r="B230" s="96"/>
      <c r="C230" s="97"/>
      <c r="D230" s="97"/>
      <c r="E230" s="97"/>
      <c r="F230" s="97"/>
      <c r="G230" s="97"/>
      <c r="H230" s="97"/>
      <c r="I230" s="97"/>
      <c r="J230" s="97"/>
      <c r="K230" s="97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98"/>
      <c r="BE230" s="98"/>
      <c r="BF230" s="98"/>
      <c r="BG230" s="98"/>
    </row>
    <row r="231" customFormat="false" ht="12.75" hidden="false" customHeight="false" outlineLevel="0" collapsed="false">
      <c r="B231" s="96"/>
      <c r="C231" s="97"/>
      <c r="D231" s="97"/>
      <c r="E231" s="97"/>
      <c r="F231" s="97"/>
      <c r="G231" s="97"/>
      <c r="H231" s="97"/>
      <c r="I231" s="97"/>
      <c r="J231" s="97"/>
      <c r="K231" s="97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  <c r="AS231" s="98"/>
      <c r="AT231" s="98"/>
      <c r="AU231" s="98"/>
      <c r="AV231" s="98"/>
      <c r="AW231" s="98"/>
      <c r="AX231" s="98"/>
      <c r="AY231" s="98"/>
      <c r="AZ231" s="98"/>
      <c r="BA231" s="98"/>
      <c r="BB231" s="98"/>
      <c r="BC231" s="98"/>
      <c r="BD231" s="98"/>
      <c r="BE231" s="98"/>
      <c r="BF231" s="98"/>
      <c r="BG231" s="98"/>
    </row>
    <row r="232" customFormat="false" ht="12.75" hidden="false" customHeight="false" outlineLevel="0" collapsed="false">
      <c r="B232" s="96"/>
      <c r="C232" s="97"/>
      <c r="D232" s="97"/>
      <c r="E232" s="97"/>
      <c r="F232" s="97"/>
      <c r="G232" s="97"/>
      <c r="H232" s="97"/>
      <c r="I232" s="97"/>
      <c r="J232" s="97"/>
      <c r="K232" s="97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  <c r="AS232" s="98"/>
      <c r="AT232" s="98"/>
      <c r="AU232" s="98"/>
      <c r="AV232" s="98"/>
      <c r="AW232" s="98"/>
      <c r="AX232" s="98"/>
      <c r="AY232" s="98"/>
      <c r="AZ232" s="98"/>
      <c r="BA232" s="98"/>
      <c r="BB232" s="98"/>
      <c r="BC232" s="98"/>
      <c r="BD232" s="98"/>
      <c r="BE232" s="98"/>
      <c r="BF232" s="98"/>
      <c r="BG232" s="98"/>
    </row>
    <row r="233" customFormat="false" ht="12.75" hidden="false" customHeight="false" outlineLevel="0" collapsed="false">
      <c r="B233" s="96"/>
      <c r="C233" s="97"/>
      <c r="D233" s="97"/>
      <c r="E233" s="97"/>
      <c r="F233" s="97"/>
      <c r="G233" s="97"/>
      <c r="H233" s="97"/>
      <c r="I233" s="97"/>
      <c r="J233" s="97"/>
      <c r="K233" s="97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  <c r="AS233" s="98"/>
      <c r="AT233" s="98"/>
      <c r="AU233" s="98"/>
      <c r="AV233" s="98"/>
      <c r="AW233" s="98"/>
      <c r="AX233" s="98"/>
      <c r="AY233" s="98"/>
      <c r="AZ233" s="98"/>
      <c r="BA233" s="98"/>
      <c r="BB233" s="98"/>
      <c r="BC233" s="98"/>
      <c r="BD233" s="98"/>
      <c r="BE233" s="98"/>
      <c r="BF233" s="98"/>
      <c r="BG233" s="98"/>
    </row>
    <row r="234" customFormat="false" ht="12.75" hidden="false" customHeight="false" outlineLevel="0" collapsed="false">
      <c r="B234" s="96"/>
      <c r="C234" s="97"/>
      <c r="D234" s="97"/>
      <c r="E234" s="97"/>
      <c r="F234" s="97"/>
      <c r="G234" s="97"/>
      <c r="H234" s="97"/>
      <c r="I234" s="97"/>
      <c r="J234" s="97"/>
      <c r="K234" s="97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  <c r="AS234" s="98"/>
      <c r="AT234" s="98"/>
      <c r="AU234" s="98"/>
      <c r="AV234" s="98"/>
      <c r="AW234" s="98"/>
      <c r="AX234" s="98"/>
      <c r="AY234" s="98"/>
      <c r="AZ234" s="98"/>
      <c r="BA234" s="98"/>
      <c r="BB234" s="98"/>
      <c r="BC234" s="98"/>
      <c r="BD234" s="98"/>
      <c r="BE234" s="98"/>
      <c r="BF234" s="98"/>
      <c r="BG234" s="98"/>
    </row>
    <row r="235" customFormat="false" ht="12.75" hidden="false" customHeight="false" outlineLevel="0" collapsed="false">
      <c r="B235" s="96"/>
      <c r="C235" s="97"/>
      <c r="D235" s="97"/>
      <c r="E235" s="97"/>
      <c r="F235" s="97"/>
      <c r="G235" s="97"/>
      <c r="H235" s="97"/>
      <c r="I235" s="97"/>
      <c r="J235" s="97"/>
      <c r="K235" s="97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  <c r="AS235" s="98"/>
      <c r="AT235" s="98"/>
      <c r="AU235" s="98"/>
      <c r="AV235" s="98"/>
      <c r="AW235" s="98"/>
      <c r="AX235" s="98"/>
      <c r="AY235" s="98"/>
      <c r="AZ235" s="98"/>
      <c r="BA235" s="98"/>
      <c r="BB235" s="98"/>
      <c r="BC235" s="98"/>
      <c r="BD235" s="98"/>
      <c r="BE235" s="98"/>
      <c r="BF235" s="98"/>
      <c r="BG235" s="98"/>
    </row>
    <row r="236" customFormat="false" ht="12.75" hidden="false" customHeight="false" outlineLevel="0" collapsed="false">
      <c r="B236" s="96"/>
      <c r="C236" s="97"/>
      <c r="D236" s="97"/>
      <c r="E236" s="97"/>
      <c r="F236" s="97"/>
      <c r="G236" s="97"/>
      <c r="H236" s="97"/>
      <c r="I236" s="97"/>
      <c r="J236" s="97"/>
      <c r="K236" s="97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  <c r="AS236" s="98"/>
      <c r="AT236" s="98"/>
      <c r="AU236" s="98"/>
      <c r="AV236" s="98"/>
      <c r="AW236" s="98"/>
      <c r="AX236" s="98"/>
      <c r="AY236" s="98"/>
      <c r="AZ236" s="98"/>
      <c r="BA236" s="98"/>
      <c r="BB236" s="98"/>
      <c r="BC236" s="98"/>
      <c r="BD236" s="98"/>
      <c r="BE236" s="98"/>
      <c r="BF236" s="98"/>
      <c r="BG236" s="98"/>
    </row>
    <row r="237" customFormat="false" ht="12.75" hidden="false" customHeight="false" outlineLevel="0" collapsed="false">
      <c r="B237" s="96"/>
      <c r="C237" s="97"/>
      <c r="D237" s="97"/>
      <c r="E237" s="97"/>
      <c r="F237" s="97"/>
      <c r="G237" s="97"/>
      <c r="H237" s="97"/>
      <c r="I237" s="97"/>
      <c r="J237" s="97"/>
      <c r="K237" s="97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  <c r="AS237" s="98"/>
      <c r="AT237" s="98"/>
      <c r="AU237" s="98"/>
      <c r="AV237" s="98"/>
      <c r="AW237" s="98"/>
      <c r="AX237" s="98"/>
      <c r="AY237" s="98"/>
      <c r="AZ237" s="98"/>
      <c r="BA237" s="98"/>
      <c r="BB237" s="98"/>
      <c r="BC237" s="98"/>
      <c r="BD237" s="98"/>
      <c r="BE237" s="98"/>
      <c r="BF237" s="98"/>
      <c r="BG237" s="98"/>
    </row>
    <row r="238" customFormat="false" ht="12.75" hidden="false" customHeight="false" outlineLevel="0" collapsed="false">
      <c r="B238" s="96"/>
      <c r="C238" s="97"/>
      <c r="D238" s="97"/>
      <c r="E238" s="97"/>
      <c r="F238" s="97"/>
      <c r="G238" s="97"/>
      <c r="H238" s="97"/>
      <c r="I238" s="97"/>
      <c r="J238" s="97"/>
      <c r="K238" s="97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  <c r="AS238" s="98"/>
      <c r="AT238" s="98"/>
      <c r="AU238" s="98"/>
      <c r="AV238" s="98"/>
      <c r="AW238" s="98"/>
      <c r="AX238" s="98"/>
      <c r="AY238" s="98"/>
      <c r="AZ238" s="98"/>
      <c r="BA238" s="98"/>
      <c r="BB238" s="98"/>
      <c r="BC238" s="98"/>
      <c r="BD238" s="98"/>
      <c r="BE238" s="98"/>
      <c r="BF238" s="98"/>
      <c r="BG238" s="98"/>
    </row>
    <row r="239" customFormat="false" ht="12.75" hidden="false" customHeight="false" outlineLevel="0" collapsed="false">
      <c r="B239" s="96"/>
      <c r="C239" s="97"/>
      <c r="D239" s="97"/>
      <c r="E239" s="97"/>
      <c r="F239" s="97"/>
      <c r="G239" s="97"/>
      <c r="H239" s="97"/>
      <c r="I239" s="97"/>
      <c r="J239" s="97"/>
      <c r="K239" s="97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  <c r="AS239" s="98"/>
      <c r="AT239" s="98"/>
      <c r="AU239" s="98"/>
      <c r="AV239" s="98"/>
      <c r="AW239" s="98"/>
      <c r="AX239" s="98"/>
      <c r="AY239" s="98"/>
      <c r="AZ239" s="98"/>
      <c r="BA239" s="98"/>
      <c r="BB239" s="98"/>
      <c r="BC239" s="98"/>
      <c r="BD239" s="98"/>
      <c r="BE239" s="98"/>
      <c r="BF239" s="98"/>
      <c r="BG239" s="98"/>
    </row>
    <row r="240" customFormat="false" ht="12.75" hidden="false" customHeight="false" outlineLevel="0" collapsed="false">
      <c r="B240" s="96"/>
      <c r="C240" s="97"/>
      <c r="D240" s="97"/>
      <c r="E240" s="97"/>
      <c r="F240" s="97"/>
      <c r="G240" s="97"/>
      <c r="H240" s="97"/>
      <c r="I240" s="97"/>
      <c r="J240" s="97"/>
      <c r="K240" s="97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  <c r="AS240" s="98"/>
      <c r="AT240" s="98"/>
      <c r="AU240" s="98"/>
      <c r="AV240" s="98"/>
      <c r="AW240" s="98"/>
      <c r="AX240" s="98"/>
      <c r="AY240" s="98"/>
      <c r="AZ240" s="98"/>
      <c r="BA240" s="98"/>
      <c r="BB240" s="98"/>
      <c r="BC240" s="98"/>
      <c r="BD240" s="98"/>
      <c r="BE240" s="98"/>
      <c r="BF240" s="98"/>
      <c r="BG240" s="98"/>
    </row>
    <row r="241" customFormat="false" ht="12.75" hidden="false" customHeight="false" outlineLevel="0" collapsed="false">
      <c r="B241" s="96"/>
      <c r="C241" s="97"/>
      <c r="D241" s="97"/>
      <c r="E241" s="97"/>
      <c r="F241" s="97"/>
      <c r="G241" s="97"/>
      <c r="H241" s="97"/>
      <c r="I241" s="97"/>
      <c r="J241" s="97"/>
      <c r="K241" s="97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98"/>
      <c r="AQ241" s="98"/>
      <c r="AR241" s="98"/>
      <c r="AS241" s="98"/>
      <c r="AT241" s="98"/>
      <c r="AU241" s="98"/>
      <c r="AV241" s="98"/>
      <c r="AW241" s="98"/>
      <c r="AX241" s="98"/>
      <c r="AY241" s="98"/>
      <c r="AZ241" s="98"/>
      <c r="BA241" s="98"/>
      <c r="BB241" s="98"/>
      <c r="BC241" s="98"/>
      <c r="BD241" s="98"/>
      <c r="BE241" s="98"/>
      <c r="BF241" s="98"/>
      <c r="BG241" s="98"/>
    </row>
    <row r="242" customFormat="false" ht="12.75" hidden="false" customHeight="false" outlineLevel="0" collapsed="false">
      <c r="B242" s="96"/>
      <c r="C242" s="97"/>
      <c r="D242" s="97"/>
      <c r="E242" s="97"/>
      <c r="F242" s="97"/>
      <c r="G242" s="97"/>
      <c r="H242" s="97"/>
      <c r="I242" s="97"/>
      <c r="J242" s="97"/>
      <c r="K242" s="97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  <c r="AS242" s="98"/>
      <c r="AT242" s="98"/>
      <c r="AU242" s="98"/>
      <c r="AV242" s="98"/>
      <c r="AW242" s="98"/>
      <c r="AX242" s="98"/>
      <c r="AY242" s="98"/>
      <c r="AZ242" s="98"/>
      <c r="BA242" s="98"/>
      <c r="BB242" s="98"/>
      <c r="BC242" s="98"/>
      <c r="BD242" s="98"/>
      <c r="BE242" s="98"/>
      <c r="BF242" s="98"/>
      <c r="BG242" s="98"/>
    </row>
    <row r="243" customFormat="false" ht="12.75" hidden="false" customHeight="false" outlineLevel="0" collapsed="false">
      <c r="B243" s="96"/>
      <c r="C243" s="97"/>
      <c r="D243" s="97"/>
      <c r="E243" s="97"/>
      <c r="F243" s="97"/>
      <c r="G243" s="97"/>
      <c r="H243" s="97"/>
      <c r="I243" s="97"/>
      <c r="J243" s="97"/>
      <c r="K243" s="97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8"/>
      <c r="AR243" s="98"/>
      <c r="AS243" s="98"/>
      <c r="AT243" s="98"/>
      <c r="AU243" s="98"/>
      <c r="AV243" s="98"/>
      <c r="AW243" s="98"/>
      <c r="AX243" s="98"/>
      <c r="AY243" s="98"/>
      <c r="AZ243" s="98"/>
      <c r="BA243" s="98"/>
      <c r="BB243" s="98"/>
      <c r="BC243" s="98"/>
      <c r="BD243" s="98"/>
      <c r="BE243" s="98"/>
      <c r="BF243" s="98"/>
      <c r="BG243" s="98"/>
    </row>
    <row r="244" customFormat="false" ht="12.75" hidden="false" customHeight="false" outlineLevel="0" collapsed="false">
      <c r="B244" s="96"/>
      <c r="C244" s="97"/>
      <c r="D244" s="97"/>
      <c r="E244" s="97"/>
      <c r="F244" s="97"/>
      <c r="G244" s="97"/>
      <c r="H244" s="97"/>
      <c r="I244" s="97"/>
      <c r="J244" s="97"/>
      <c r="K244" s="97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8"/>
      <c r="AR244" s="98"/>
      <c r="AS244" s="98"/>
      <c r="AT244" s="98"/>
      <c r="AU244" s="98"/>
      <c r="AV244" s="98"/>
      <c r="AW244" s="98"/>
      <c r="AX244" s="98"/>
      <c r="AY244" s="98"/>
      <c r="AZ244" s="98"/>
      <c r="BA244" s="98"/>
      <c r="BB244" s="98"/>
      <c r="BC244" s="98"/>
      <c r="BD244" s="98"/>
      <c r="BE244" s="98"/>
      <c r="BF244" s="98"/>
      <c r="BG244" s="98"/>
    </row>
    <row r="245" customFormat="false" ht="12.75" hidden="false" customHeight="false" outlineLevel="0" collapsed="false">
      <c r="B245" s="96"/>
      <c r="C245" s="97"/>
      <c r="D245" s="97"/>
      <c r="E245" s="97"/>
      <c r="F245" s="97"/>
      <c r="G245" s="97"/>
      <c r="H245" s="97"/>
      <c r="I245" s="97"/>
      <c r="J245" s="97"/>
      <c r="K245" s="97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8"/>
      <c r="AR245" s="98"/>
      <c r="AS245" s="98"/>
      <c r="AT245" s="98"/>
      <c r="AU245" s="98"/>
      <c r="AV245" s="98"/>
      <c r="AW245" s="98"/>
      <c r="AX245" s="98"/>
      <c r="AY245" s="98"/>
      <c r="AZ245" s="98"/>
      <c r="BA245" s="98"/>
      <c r="BB245" s="98"/>
      <c r="BC245" s="98"/>
      <c r="BD245" s="98"/>
      <c r="BE245" s="98"/>
      <c r="BF245" s="98"/>
      <c r="BG245" s="98"/>
    </row>
    <row r="246" customFormat="false" ht="12.75" hidden="false" customHeight="false" outlineLevel="0" collapsed="false">
      <c r="B246" s="96"/>
      <c r="C246" s="97"/>
      <c r="D246" s="97"/>
      <c r="E246" s="97"/>
      <c r="F246" s="97"/>
      <c r="G246" s="97"/>
      <c r="H246" s="97"/>
      <c r="I246" s="97"/>
      <c r="J246" s="97"/>
      <c r="K246" s="97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  <c r="AS246" s="98"/>
      <c r="AT246" s="98"/>
      <c r="AU246" s="98"/>
      <c r="AV246" s="98"/>
      <c r="AW246" s="98"/>
      <c r="AX246" s="98"/>
      <c r="AY246" s="98"/>
      <c r="AZ246" s="98"/>
      <c r="BA246" s="98"/>
      <c r="BB246" s="98"/>
      <c r="BC246" s="98"/>
      <c r="BD246" s="98"/>
      <c r="BE246" s="98"/>
      <c r="BF246" s="98"/>
      <c r="BG246" s="98"/>
    </row>
    <row r="247" customFormat="false" ht="12.75" hidden="false" customHeight="false" outlineLevel="0" collapsed="false">
      <c r="B247" s="96"/>
      <c r="C247" s="97"/>
      <c r="D247" s="97"/>
      <c r="E247" s="97"/>
      <c r="F247" s="97"/>
      <c r="G247" s="97"/>
      <c r="H247" s="97"/>
      <c r="I247" s="97"/>
      <c r="J247" s="97"/>
      <c r="K247" s="97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  <c r="AS247" s="98"/>
      <c r="AT247" s="98"/>
      <c r="AU247" s="98"/>
      <c r="AV247" s="98"/>
      <c r="AW247" s="98"/>
      <c r="AX247" s="98"/>
      <c r="AY247" s="98"/>
      <c r="AZ247" s="98"/>
      <c r="BA247" s="98"/>
      <c r="BB247" s="98"/>
      <c r="BC247" s="98"/>
      <c r="BD247" s="98"/>
      <c r="BE247" s="98"/>
      <c r="BF247" s="98"/>
      <c r="BG247" s="98"/>
    </row>
    <row r="248" customFormat="false" ht="12.75" hidden="false" customHeight="false" outlineLevel="0" collapsed="false">
      <c r="B248" s="96"/>
      <c r="C248" s="97"/>
      <c r="D248" s="97"/>
      <c r="E248" s="97"/>
      <c r="F248" s="97"/>
      <c r="G248" s="97"/>
      <c r="H248" s="97"/>
      <c r="I248" s="97"/>
      <c r="J248" s="97"/>
      <c r="K248" s="97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8"/>
      <c r="AR248" s="98"/>
      <c r="AS248" s="98"/>
      <c r="AT248" s="98"/>
      <c r="AU248" s="98"/>
      <c r="AV248" s="98"/>
      <c r="AW248" s="98"/>
      <c r="AX248" s="98"/>
      <c r="AY248" s="98"/>
      <c r="AZ248" s="98"/>
      <c r="BA248" s="98"/>
      <c r="BB248" s="98"/>
      <c r="BC248" s="98"/>
      <c r="BD248" s="98"/>
      <c r="BE248" s="98"/>
      <c r="BF248" s="98"/>
      <c r="BG248" s="98"/>
    </row>
    <row r="249" customFormat="false" ht="12.75" hidden="false" customHeight="false" outlineLevel="0" collapsed="false">
      <c r="B249" s="96"/>
      <c r="C249" s="97"/>
      <c r="D249" s="97"/>
      <c r="E249" s="97"/>
      <c r="F249" s="97"/>
      <c r="G249" s="97"/>
      <c r="H249" s="97"/>
      <c r="I249" s="97"/>
      <c r="J249" s="97"/>
      <c r="K249" s="97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8"/>
      <c r="AR249" s="98"/>
      <c r="AS249" s="98"/>
      <c r="AT249" s="98"/>
      <c r="AU249" s="98"/>
      <c r="AV249" s="98"/>
      <c r="AW249" s="98"/>
      <c r="AX249" s="98"/>
      <c r="AY249" s="98"/>
      <c r="AZ249" s="98"/>
      <c r="BA249" s="98"/>
      <c r="BB249" s="98"/>
      <c r="BC249" s="98"/>
      <c r="BD249" s="98"/>
      <c r="BE249" s="98"/>
      <c r="BF249" s="98"/>
      <c r="BG249" s="98"/>
    </row>
    <row r="250" customFormat="false" ht="12.75" hidden="false" customHeight="false" outlineLevel="0" collapsed="false">
      <c r="B250" s="96"/>
      <c r="C250" s="97"/>
      <c r="D250" s="97"/>
      <c r="E250" s="97"/>
      <c r="F250" s="97"/>
      <c r="G250" s="97"/>
      <c r="H250" s="97"/>
      <c r="I250" s="97"/>
      <c r="J250" s="97"/>
      <c r="K250" s="97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  <c r="AS250" s="98"/>
      <c r="AT250" s="98"/>
      <c r="AU250" s="98"/>
      <c r="AV250" s="98"/>
      <c r="AW250" s="98"/>
      <c r="AX250" s="98"/>
      <c r="AY250" s="98"/>
      <c r="AZ250" s="98"/>
      <c r="BA250" s="98"/>
      <c r="BB250" s="98"/>
      <c r="BC250" s="98"/>
      <c r="BD250" s="98"/>
      <c r="BE250" s="98"/>
      <c r="BF250" s="98"/>
      <c r="BG250" s="98"/>
    </row>
    <row r="251" customFormat="false" ht="12.75" hidden="false" customHeight="false" outlineLevel="0" collapsed="false">
      <c r="B251" s="96"/>
      <c r="C251" s="97"/>
      <c r="D251" s="97"/>
      <c r="E251" s="97"/>
      <c r="F251" s="97"/>
      <c r="G251" s="97"/>
      <c r="H251" s="97"/>
      <c r="I251" s="97"/>
      <c r="J251" s="97"/>
      <c r="K251" s="97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8"/>
      <c r="AR251" s="98"/>
      <c r="AS251" s="98"/>
      <c r="AT251" s="98"/>
      <c r="AU251" s="98"/>
      <c r="AV251" s="98"/>
      <c r="AW251" s="98"/>
      <c r="AX251" s="98"/>
      <c r="AY251" s="98"/>
      <c r="AZ251" s="98"/>
      <c r="BA251" s="98"/>
      <c r="BB251" s="98"/>
      <c r="BC251" s="98"/>
      <c r="BD251" s="98"/>
      <c r="BE251" s="98"/>
      <c r="BF251" s="98"/>
      <c r="BG251" s="98"/>
    </row>
    <row r="252" customFormat="false" ht="12.75" hidden="false" customHeight="false" outlineLevel="0" collapsed="false">
      <c r="B252" s="96"/>
      <c r="C252" s="97"/>
      <c r="D252" s="97"/>
      <c r="E252" s="97"/>
      <c r="F252" s="97"/>
      <c r="G252" s="97"/>
      <c r="H252" s="97"/>
      <c r="I252" s="97"/>
      <c r="J252" s="97"/>
      <c r="K252" s="97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98"/>
      <c r="BE252" s="98"/>
      <c r="BF252" s="98"/>
      <c r="BG252" s="98"/>
    </row>
    <row r="253" customFormat="false" ht="12.75" hidden="false" customHeight="false" outlineLevel="0" collapsed="false">
      <c r="B253" s="96"/>
      <c r="C253" s="97"/>
      <c r="D253" s="97"/>
      <c r="E253" s="97"/>
      <c r="F253" s="97"/>
      <c r="G253" s="97"/>
      <c r="H253" s="97"/>
      <c r="I253" s="97"/>
      <c r="J253" s="97"/>
      <c r="K253" s="97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  <c r="BD253" s="98"/>
      <c r="BE253" s="98"/>
      <c r="BF253" s="98"/>
      <c r="BG253" s="98"/>
    </row>
    <row r="254" customFormat="false" ht="12.75" hidden="false" customHeight="false" outlineLevel="0" collapsed="false">
      <c r="B254" s="96"/>
      <c r="C254" s="97"/>
      <c r="D254" s="97"/>
      <c r="E254" s="97"/>
      <c r="F254" s="97"/>
      <c r="G254" s="97"/>
      <c r="H254" s="97"/>
      <c r="I254" s="97"/>
      <c r="J254" s="97"/>
      <c r="K254" s="97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</row>
    <row r="255" customFormat="false" ht="12.75" hidden="false" customHeight="false" outlineLevel="0" collapsed="false">
      <c r="B255" s="96"/>
      <c r="C255" s="97"/>
      <c r="D255" s="97"/>
      <c r="E255" s="97"/>
      <c r="F255" s="97"/>
      <c r="G255" s="97"/>
      <c r="H255" s="97"/>
      <c r="I255" s="97"/>
      <c r="J255" s="97"/>
      <c r="K255" s="97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  <c r="AS255" s="98"/>
      <c r="AT255" s="98"/>
      <c r="AU255" s="98"/>
      <c r="AV255" s="98"/>
      <c r="AW255" s="98"/>
      <c r="AX255" s="98"/>
      <c r="AY255" s="98"/>
      <c r="AZ255" s="98"/>
      <c r="BA255" s="98"/>
      <c r="BB255" s="98"/>
      <c r="BC255" s="98"/>
      <c r="BD255" s="98"/>
      <c r="BE255" s="98"/>
      <c r="BF255" s="98"/>
      <c r="BG255" s="98"/>
    </row>
    <row r="256" customFormat="false" ht="12.75" hidden="false" customHeight="false" outlineLevel="0" collapsed="false">
      <c r="B256" s="96"/>
      <c r="C256" s="97"/>
      <c r="D256" s="97"/>
      <c r="E256" s="97"/>
      <c r="F256" s="97"/>
      <c r="G256" s="97"/>
      <c r="H256" s="97"/>
      <c r="I256" s="97"/>
      <c r="J256" s="97"/>
      <c r="K256" s="97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  <c r="AS256" s="98"/>
      <c r="AT256" s="98"/>
      <c r="AU256" s="98"/>
      <c r="AV256" s="98"/>
      <c r="AW256" s="98"/>
      <c r="AX256" s="98"/>
      <c r="AY256" s="98"/>
      <c r="AZ256" s="98"/>
      <c r="BA256" s="98"/>
      <c r="BB256" s="98"/>
      <c r="BC256" s="98"/>
      <c r="BD256" s="98"/>
      <c r="BE256" s="98"/>
      <c r="BF256" s="98"/>
      <c r="BG256" s="98"/>
    </row>
    <row r="257" customFormat="false" ht="12.75" hidden="false" customHeight="false" outlineLevel="0" collapsed="false">
      <c r="B257" s="96"/>
      <c r="C257" s="97"/>
      <c r="D257" s="97"/>
      <c r="E257" s="97"/>
      <c r="F257" s="97"/>
      <c r="G257" s="97"/>
      <c r="H257" s="97"/>
      <c r="I257" s="97"/>
      <c r="J257" s="97"/>
      <c r="K257" s="97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  <c r="AS257" s="98"/>
      <c r="AT257" s="98"/>
      <c r="AU257" s="98"/>
      <c r="AV257" s="98"/>
      <c r="AW257" s="98"/>
      <c r="AX257" s="98"/>
      <c r="AY257" s="98"/>
      <c r="AZ257" s="98"/>
      <c r="BA257" s="98"/>
      <c r="BB257" s="98"/>
      <c r="BC257" s="98"/>
      <c r="BD257" s="98"/>
      <c r="BE257" s="98"/>
      <c r="BF257" s="98"/>
      <c r="BG257" s="98"/>
    </row>
    <row r="258" customFormat="false" ht="12.75" hidden="false" customHeight="false" outlineLevel="0" collapsed="false">
      <c r="B258" s="96"/>
      <c r="C258" s="97"/>
      <c r="D258" s="97"/>
      <c r="E258" s="97"/>
      <c r="F258" s="97"/>
      <c r="G258" s="97"/>
      <c r="H258" s="97"/>
      <c r="I258" s="97"/>
      <c r="J258" s="97"/>
      <c r="K258" s="97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  <c r="AS258" s="98"/>
      <c r="AT258" s="98"/>
      <c r="AU258" s="98"/>
      <c r="AV258" s="98"/>
      <c r="AW258" s="98"/>
      <c r="AX258" s="98"/>
      <c r="AY258" s="98"/>
      <c r="AZ258" s="98"/>
      <c r="BA258" s="98"/>
      <c r="BB258" s="98"/>
      <c r="BC258" s="98"/>
      <c r="BD258" s="98"/>
      <c r="BE258" s="98"/>
      <c r="BF258" s="98"/>
      <c r="BG258" s="98"/>
    </row>
    <row r="259" customFormat="false" ht="12.75" hidden="false" customHeight="false" outlineLevel="0" collapsed="false">
      <c r="B259" s="96"/>
      <c r="C259" s="97"/>
      <c r="D259" s="97"/>
      <c r="E259" s="97"/>
      <c r="F259" s="97"/>
      <c r="G259" s="97"/>
      <c r="H259" s="97"/>
      <c r="I259" s="97"/>
      <c r="J259" s="97"/>
      <c r="K259" s="97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98"/>
      <c r="AQ259" s="98"/>
      <c r="AR259" s="98"/>
      <c r="AS259" s="98"/>
      <c r="AT259" s="98"/>
      <c r="AU259" s="98"/>
      <c r="AV259" s="98"/>
      <c r="AW259" s="98"/>
      <c r="AX259" s="98"/>
      <c r="AY259" s="98"/>
      <c r="AZ259" s="98"/>
      <c r="BA259" s="98"/>
      <c r="BB259" s="98"/>
      <c r="BC259" s="98"/>
      <c r="BD259" s="98"/>
      <c r="BE259" s="98"/>
      <c r="BF259" s="98"/>
      <c r="BG259" s="98"/>
    </row>
    <row r="260" customFormat="false" ht="12.75" hidden="false" customHeight="false" outlineLevel="0" collapsed="false">
      <c r="B260" s="96"/>
      <c r="C260" s="97"/>
      <c r="D260" s="97"/>
      <c r="E260" s="97"/>
      <c r="F260" s="97"/>
      <c r="G260" s="97"/>
      <c r="H260" s="97"/>
      <c r="I260" s="97"/>
      <c r="J260" s="97"/>
      <c r="K260" s="97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8"/>
      <c r="AR260" s="98"/>
      <c r="AS260" s="98"/>
      <c r="AT260" s="98"/>
      <c r="AU260" s="98"/>
      <c r="AV260" s="98"/>
      <c r="AW260" s="98"/>
      <c r="AX260" s="98"/>
      <c r="AY260" s="98"/>
      <c r="AZ260" s="98"/>
      <c r="BA260" s="98"/>
      <c r="BB260" s="98"/>
      <c r="BC260" s="98"/>
      <c r="BD260" s="98"/>
      <c r="BE260" s="98"/>
      <c r="BF260" s="98"/>
      <c r="BG260" s="98"/>
    </row>
    <row r="261" customFormat="false" ht="12.75" hidden="false" customHeight="false" outlineLevel="0" collapsed="false">
      <c r="B261" s="96"/>
      <c r="C261" s="97"/>
      <c r="D261" s="97"/>
      <c r="E261" s="97"/>
      <c r="F261" s="97"/>
      <c r="G261" s="97"/>
      <c r="H261" s="97"/>
      <c r="I261" s="97"/>
      <c r="J261" s="97"/>
      <c r="K261" s="97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98"/>
      <c r="AQ261" s="98"/>
      <c r="AR261" s="98"/>
      <c r="AS261" s="98"/>
      <c r="AT261" s="98"/>
      <c r="AU261" s="98"/>
      <c r="AV261" s="98"/>
      <c r="AW261" s="98"/>
      <c r="AX261" s="98"/>
      <c r="AY261" s="98"/>
      <c r="AZ261" s="98"/>
      <c r="BA261" s="98"/>
      <c r="BB261" s="98"/>
      <c r="BC261" s="98"/>
      <c r="BD261" s="98"/>
      <c r="BE261" s="98"/>
      <c r="BF261" s="98"/>
      <c r="BG261" s="98"/>
    </row>
    <row r="262" customFormat="false" ht="12.75" hidden="false" customHeight="false" outlineLevel="0" collapsed="false">
      <c r="B262" s="96"/>
      <c r="C262" s="97"/>
      <c r="D262" s="97"/>
      <c r="E262" s="97"/>
      <c r="F262" s="97"/>
      <c r="G262" s="97"/>
      <c r="H262" s="97"/>
      <c r="I262" s="97"/>
      <c r="J262" s="97"/>
      <c r="K262" s="97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8"/>
      <c r="AR262" s="98"/>
      <c r="AS262" s="98"/>
      <c r="AT262" s="98"/>
      <c r="AU262" s="98"/>
      <c r="AV262" s="98"/>
      <c r="AW262" s="98"/>
      <c r="AX262" s="98"/>
      <c r="AY262" s="98"/>
      <c r="AZ262" s="98"/>
      <c r="BA262" s="98"/>
      <c r="BB262" s="98"/>
      <c r="BC262" s="98"/>
      <c r="BD262" s="98"/>
      <c r="BE262" s="98"/>
      <c r="BF262" s="98"/>
      <c r="BG262" s="98"/>
    </row>
    <row r="263" customFormat="false" ht="12.75" hidden="false" customHeight="false" outlineLevel="0" collapsed="false">
      <c r="B263" s="96"/>
      <c r="C263" s="97"/>
      <c r="D263" s="97"/>
      <c r="E263" s="97"/>
      <c r="F263" s="97"/>
      <c r="G263" s="97"/>
      <c r="H263" s="97"/>
      <c r="I263" s="97"/>
      <c r="J263" s="97"/>
      <c r="K263" s="97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8"/>
      <c r="AR263" s="98"/>
      <c r="AS263" s="98"/>
      <c r="AT263" s="98"/>
      <c r="AU263" s="98"/>
      <c r="AV263" s="98"/>
      <c r="AW263" s="98"/>
      <c r="AX263" s="98"/>
      <c r="AY263" s="98"/>
      <c r="AZ263" s="98"/>
      <c r="BA263" s="98"/>
      <c r="BB263" s="98"/>
      <c r="BC263" s="98"/>
      <c r="BD263" s="98"/>
      <c r="BE263" s="98"/>
      <c r="BF263" s="98"/>
      <c r="BG263" s="98"/>
    </row>
    <row r="264" customFormat="false" ht="12.75" hidden="false" customHeight="false" outlineLevel="0" collapsed="false">
      <c r="B264" s="96"/>
      <c r="C264" s="97"/>
      <c r="D264" s="97"/>
      <c r="E264" s="97"/>
      <c r="F264" s="97"/>
      <c r="G264" s="97"/>
      <c r="H264" s="97"/>
      <c r="I264" s="97"/>
      <c r="J264" s="97"/>
      <c r="K264" s="97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8"/>
      <c r="AR264" s="98"/>
      <c r="AS264" s="98"/>
      <c r="AT264" s="98"/>
      <c r="AU264" s="98"/>
      <c r="AV264" s="98"/>
      <c r="AW264" s="98"/>
      <c r="AX264" s="98"/>
      <c r="AY264" s="98"/>
      <c r="AZ264" s="98"/>
      <c r="BA264" s="98"/>
      <c r="BB264" s="98"/>
      <c r="BC264" s="98"/>
      <c r="BD264" s="98"/>
      <c r="BE264" s="98"/>
      <c r="BF264" s="98"/>
      <c r="BG264" s="98"/>
    </row>
    <row r="265" customFormat="false" ht="12.75" hidden="false" customHeight="false" outlineLevel="0" collapsed="false">
      <c r="B265" s="96"/>
      <c r="C265" s="97"/>
      <c r="D265" s="97"/>
      <c r="E265" s="97"/>
      <c r="F265" s="97"/>
      <c r="G265" s="97"/>
      <c r="H265" s="97"/>
      <c r="I265" s="97"/>
      <c r="J265" s="97"/>
      <c r="K265" s="97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8"/>
      <c r="AR265" s="98"/>
      <c r="AS265" s="98"/>
      <c r="AT265" s="98"/>
      <c r="AU265" s="98"/>
      <c r="AV265" s="98"/>
      <c r="AW265" s="98"/>
      <c r="AX265" s="98"/>
      <c r="AY265" s="98"/>
      <c r="AZ265" s="98"/>
      <c r="BA265" s="98"/>
      <c r="BB265" s="98"/>
      <c r="BC265" s="98"/>
      <c r="BD265" s="98"/>
      <c r="BE265" s="98"/>
      <c r="BF265" s="98"/>
      <c r="BG265" s="98"/>
    </row>
    <row r="266" customFormat="false" ht="12.75" hidden="false" customHeight="false" outlineLevel="0" collapsed="false">
      <c r="B266" s="96"/>
      <c r="C266" s="97"/>
      <c r="D266" s="97"/>
      <c r="E266" s="97"/>
      <c r="F266" s="97"/>
      <c r="G266" s="97"/>
      <c r="H266" s="97"/>
      <c r="I266" s="97"/>
      <c r="J266" s="97"/>
      <c r="K266" s="97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  <c r="AS266" s="98"/>
      <c r="AT266" s="98"/>
      <c r="AU266" s="98"/>
      <c r="AV266" s="98"/>
      <c r="AW266" s="98"/>
      <c r="AX266" s="98"/>
      <c r="AY266" s="98"/>
      <c r="AZ266" s="98"/>
      <c r="BA266" s="98"/>
      <c r="BB266" s="98"/>
      <c r="BC266" s="98"/>
      <c r="BD266" s="98"/>
      <c r="BE266" s="98"/>
      <c r="BF266" s="98"/>
      <c r="BG266" s="98"/>
    </row>
    <row r="267" customFormat="false" ht="12.75" hidden="false" customHeight="false" outlineLevel="0" collapsed="false">
      <c r="B267" s="96"/>
      <c r="C267" s="97"/>
      <c r="D267" s="97"/>
      <c r="E267" s="97"/>
      <c r="F267" s="97"/>
      <c r="G267" s="97"/>
      <c r="H267" s="97"/>
      <c r="I267" s="97"/>
      <c r="J267" s="97"/>
      <c r="K267" s="97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  <c r="AS267" s="98"/>
      <c r="AT267" s="98"/>
      <c r="AU267" s="98"/>
      <c r="AV267" s="98"/>
      <c r="AW267" s="98"/>
      <c r="AX267" s="98"/>
      <c r="AY267" s="98"/>
      <c r="AZ267" s="98"/>
      <c r="BA267" s="98"/>
      <c r="BB267" s="98"/>
      <c r="BC267" s="98"/>
      <c r="BD267" s="98"/>
      <c r="BE267" s="98"/>
      <c r="BF267" s="98"/>
      <c r="BG267" s="98"/>
    </row>
    <row r="268" customFormat="false" ht="12.75" hidden="false" customHeight="false" outlineLevel="0" collapsed="false">
      <c r="B268" s="96"/>
      <c r="C268" s="97"/>
      <c r="D268" s="97"/>
      <c r="E268" s="97"/>
      <c r="F268" s="97"/>
      <c r="G268" s="97"/>
      <c r="H268" s="97"/>
      <c r="I268" s="97"/>
      <c r="J268" s="97"/>
      <c r="K268" s="97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  <c r="AS268" s="98"/>
      <c r="AT268" s="98"/>
      <c r="AU268" s="98"/>
      <c r="AV268" s="98"/>
      <c r="AW268" s="98"/>
      <c r="AX268" s="98"/>
      <c r="AY268" s="98"/>
      <c r="AZ268" s="98"/>
      <c r="BA268" s="98"/>
      <c r="BB268" s="98"/>
      <c r="BC268" s="98"/>
      <c r="BD268" s="98"/>
      <c r="BE268" s="98"/>
      <c r="BF268" s="98"/>
      <c r="BG268" s="98"/>
    </row>
    <row r="269" customFormat="false" ht="12.75" hidden="false" customHeight="false" outlineLevel="0" collapsed="false">
      <c r="B269" s="96"/>
      <c r="C269" s="97"/>
      <c r="D269" s="97"/>
      <c r="E269" s="97"/>
      <c r="F269" s="97"/>
      <c r="G269" s="97"/>
      <c r="H269" s="97"/>
      <c r="I269" s="97"/>
      <c r="J269" s="97"/>
      <c r="K269" s="97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8"/>
      <c r="AR269" s="98"/>
      <c r="AS269" s="98"/>
      <c r="AT269" s="98"/>
      <c r="AU269" s="98"/>
      <c r="AV269" s="98"/>
      <c r="AW269" s="98"/>
      <c r="AX269" s="98"/>
      <c r="AY269" s="98"/>
      <c r="AZ269" s="98"/>
      <c r="BA269" s="98"/>
      <c r="BB269" s="98"/>
      <c r="BC269" s="98"/>
      <c r="BD269" s="98"/>
      <c r="BE269" s="98"/>
      <c r="BF269" s="98"/>
      <c r="BG269" s="98"/>
    </row>
    <row r="270" customFormat="false" ht="12.75" hidden="false" customHeight="false" outlineLevel="0" collapsed="false">
      <c r="B270" s="96"/>
      <c r="C270" s="97"/>
      <c r="D270" s="97"/>
      <c r="E270" s="97"/>
      <c r="F270" s="97"/>
      <c r="G270" s="97"/>
      <c r="H270" s="97"/>
      <c r="I270" s="97"/>
      <c r="J270" s="97"/>
      <c r="K270" s="97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  <c r="AS270" s="98"/>
      <c r="AT270" s="98"/>
      <c r="AU270" s="98"/>
      <c r="AV270" s="98"/>
      <c r="AW270" s="98"/>
      <c r="AX270" s="98"/>
      <c r="AY270" s="98"/>
      <c r="AZ270" s="98"/>
      <c r="BA270" s="98"/>
      <c r="BB270" s="98"/>
      <c r="BC270" s="98"/>
      <c r="BD270" s="98"/>
      <c r="BE270" s="98"/>
      <c r="BF270" s="98"/>
      <c r="BG270" s="98"/>
    </row>
    <row r="271" customFormat="false" ht="12.75" hidden="false" customHeight="false" outlineLevel="0" collapsed="false">
      <c r="B271" s="96"/>
      <c r="C271" s="97"/>
      <c r="D271" s="97"/>
      <c r="E271" s="97"/>
      <c r="F271" s="97"/>
      <c r="G271" s="97"/>
      <c r="H271" s="97"/>
      <c r="I271" s="97"/>
      <c r="J271" s="97"/>
      <c r="K271" s="97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  <c r="AS271" s="98"/>
      <c r="AT271" s="98"/>
      <c r="AU271" s="98"/>
      <c r="AV271" s="98"/>
      <c r="AW271" s="98"/>
      <c r="AX271" s="98"/>
      <c r="AY271" s="98"/>
      <c r="AZ271" s="98"/>
      <c r="BA271" s="98"/>
      <c r="BB271" s="98"/>
      <c r="BC271" s="98"/>
      <c r="BD271" s="98"/>
      <c r="BE271" s="98"/>
      <c r="BF271" s="98"/>
      <c r="BG271" s="98"/>
    </row>
    <row r="272" customFormat="false" ht="12.75" hidden="false" customHeight="false" outlineLevel="0" collapsed="false">
      <c r="B272" s="96"/>
      <c r="C272" s="97"/>
      <c r="D272" s="97"/>
      <c r="E272" s="97"/>
      <c r="F272" s="97"/>
      <c r="G272" s="97"/>
      <c r="H272" s="97"/>
      <c r="I272" s="97"/>
      <c r="J272" s="97"/>
      <c r="K272" s="97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8"/>
      <c r="AR272" s="98"/>
      <c r="AS272" s="98"/>
      <c r="AT272" s="98"/>
      <c r="AU272" s="98"/>
      <c r="AV272" s="98"/>
      <c r="AW272" s="98"/>
      <c r="AX272" s="98"/>
      <c r="AY272" s="98"/>
      <c r="AZ272" s="98"/>
      <c r="BA272" s="98"/>
      <c r="BB272" s="98"/>
      <c r="BC272" s="98"/>
      <c r="BD272" s="98"/>
      <c r="BE272" s="98"/>
      <c r="BF272" s="98"/>
      <c r="BG272" s="98"/>
    </row>
    <row r="273" customFormat="false" ht="12.75" hidden="false" customHeight="false" outlineLevel="0" collapsed="false">
      <c r="B273" s="96"/>
      <c r="C273" s="97"/>
      <c r="D273" s="97"/>
      <c r="E273" s="97"/>
      <c r="F273" s="97"/>
      <c r="G273" s="97"/>
      <c r="H273" s="97"/>
      <c r="I273" s="97"/>
      <c r="J273" s="97"/>
      <c r="K273" s="97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98"/>
      <c r="AQ273" s="98"/>
      <c r="AR273" s="98"/>
      <c r="AS273" s="98"/>
      <c r="AT273" s="98"/>
      <c r="AU273" s="98"/>
      <c r="AV273" s="98"/>
      <c r="AW273" s="98"/>
      <c r="AX273" s="98"/>
      <c r="AY273" s="98"/>
      <c r="AZ273" s="98"/>
      <c r="BA273" s="98"/>
      <c r="BB273" s="98"/>
      <c r="BC273" s="98"/>
      <c r="BD273" s="98"/>
      <c r="BE273" s="98"/>
      <c r="BF273" s="98"/>
      <c r="BG273" s="98"/>
    </row>
    <row r="274" customFormat="false" ht="12.75" hidden="false" customHeight="false" outlineLevel="0" collapsed="false">
      <c r="B274" s="96"/>
      <c r="C274" s="97"/>
      <c r="D274" s="97"/>
      <c r="E274" s="97"/>
      <c r="F274" s="97"/>
      <c r="G274" s="97"/>
      <c r="H274" s="97"/>
      <c r="I274" s="97"/>
      <c r="J274" s="97"/>
      <c r="K274" s="97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98"/>
      <c r="AQ274" s="98"/>
      <c r="AR274" s="98"/>
      <c r="AS274" s="98"/>
      <c r="AT274" s="98"/>
      <c r="AU274" s="98"/>
      <c r="AV274" s="98"/>
      <c r="AW274" s="98"/>
      <c r="AX274" s="98"/>
      <c r="AY274" s="98"/>
      <c r="AZ274" s="98"/>
      <c r="BA274" s="98"/>
      <c r="BB274" s="98"/>
      <c r="BC274" s="98"/>
      <c r="BD274" s="98"/>
      <c r="BE274" s="98"/>
      <c r="BF274" s="98"/>
      <c r="BG274" s="98"/>
    </row>
    <row r="275" customFormat="false" ht="12.75" hidden="false" customHeight="false" outlineLevel="0" collapsed="false">
      <c r="B275" s="96"/>
      <c r="C275" s="97"/>
      <c r="D275" s="97"/>
      <c r="E275" s="97"/>
      <c r="F275" s="97"/>
      <c r="G275" s="97"/>
      <c r="H275" s="97"/>
      <c r="I275" s="97"/>
      <c r="J275" s="97"/>
      <c r="K275" s="97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  <c r="AN275" s="98"/>
      <c r="AO275" s="98"/>
      <c r="AP275" s="98"/>
      <c r="AQ275" s="98"/>
      <c r="AR275" s="98"/>
      <c r="AS275" s="98"/>
      <c r="AT275" s="98"/>
      <c r="AU275" s="98"/>
      <c r="AV275" s="98"/>
      <c r="AW275" s="98"/>
      <c r="AX275" s="98"/>
      <c r="AY275" s="98"/>
      <c r="AZ275" s="98"/>
      <c r="BA275" s="98"/>
      <c r="BB275" s="98"/>
      <c r="BC275" s="98"/>
      <c r="BD275" s="98"/>
      <c r="BE275" s="98"/>
      <c r="BF275" s="98"/>
      <c r="BG275" s="98"/>
    </row>
    <row r="276" customFormat="false" ht="12.75" hidden="false" customHeight="false" outlineLevel="0" collapsed="false">
      <c r="B276" s="96"/>
      <c r="C276" s="97"/>
      <c r="D276" s="97"/>
      <c r="E276" s="97"/>
      <c r="F276" s="97"/>
      <c r="G276" s="97"/>
      <c r="H276" s="97"/>
      <c r="I276" s="97"/>
      <c r="J276" s="97"/>
      <c r="K276" s="97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  <c r="AN276" s="98"/>
      <c r="AO276" s="98"/>
      <c r="AP276" s="98"/>
      <c r="AQ276" s="98"/>
      <c r="AR276" s="98"/>
      <c r="AS276" s="98"/>
      <c r="AT276" s="98"/>
      <c r="AU276" s="98"/>
      <c r="AV276" s="98"/>
      <c r="AW276" s="98"/>
      <c r="AX276" s="98"/>
      <c r="AY276" s="98"/>
      <c r="AZ276" s="98"/>
      <c r="BA276" s="98"/>
      <c r="BB276" s="98"/>
      <c r="BC276" s="98"/>
      <c r="BD276" s="98"/>
      <c r="BE276" s="98"/>
      <c r="BF276" s="98"/>
      <c r="BG276" s="98"/>
    </row>
    <row r="277" customFormat="false" ht="12.75" hidden="false" customHeight="false" outlineLevel="0" collapsed="false">
      <c r="B277" s="96"/>
      <c r="C277" s="97"/>
      <c r="D277" s="97"/>
      <c r="E277" s="97"/>
      <c r="F277" s="97"/>
      <c r="G277" s="97"/>
      <c r="H277" s="97"/>
      <c r="I277" s="97"/>
      <c r="J277" s="97"/>
      <c r="K277" s="97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98"/>
      <c r="AQ277" s="98"/>
      <c r="AR277" s="98"/>
      <c r="AS277" s="98"/>
      <c r="AT277" s="98"/>
      <c r="AU277" s="98"/>
      <c r="AV277" s="98"/>
      <c r="AW277" s="98"/>
      <c r="AX277" s="98"/>
      <c r="AY277" s="98"/>
      <c r="AZ277" s="98"/>
      <c r="BA277" s="98"/>
      <c r="BB277" s="98"/>
      <c r="BC277" s="98"/>
      <c r="BD277" s="98"/>
      <c r="BE277" s="98"/>
      <c r="BF277" s="98"/>
      <c r="BG277" s="98"/>
    </row>
    <row r="278" customFormat="false" ht="12.75" hidden="false" customHeight="false" outlineLevel="0" collapsed="false">
      <c r="B278" s="96"/>
      <c r="C278" s="97"/>
      <c r="D278" s="97"/>
      <c r="E278" s="97"/>
      <c r="F278" s="97"/>
      <c r="G278" s="97"/>
      <c r="H278" s="97"/>
      <c r="I278" s="97"/>
      <c r="J278" s="97"/>
      <c r="K278" s="97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  <c r="AN278" s="98"/>
      <c r="AO278" s="98"/>
      <c r="AP278" s="98"/>
      <c r="AQ278" s="98"/>
      <c r="AR278" s="98"/>
      <c r="AS278" s="98"/>
      <c r="AT278" s="98"/>
      <c r="AU278" s="98"/>
      <c r="AV278" s="98"/>
      <c r="AW278" s="98"/>
      <c r="AX278" s="98"/>
      <c r="AY278" s="98"/>
      <c r="AZ278" s="98"/>
      <c r="BA278" s="98"/>
      <c r="BB278" s="98"/>
      <c r="BC278" s="98"/>
      <c r="BD278" s="98"/>
      <c r="BE278" s="98"/>
      <c r="BF278" s="98"/>
      <c r="BG278" s="98"/>
    </row>
    <row r="279" customFormat="false" ht="12.75" hidden="false" customHeight="false" outlineLevel="0" collapsed="false">
      <c r="B279" s="96"/>
      <c r="C279" s="97"/>
      <c r="D279" s="97"/>
      <c r="E279" s="97"/>
      <c r="F279" s="97"/>
      <c r="G279" s="97"/>
      <c r="H279" s="97"/>
      <c r="I279" s="97"/>
      <c r="J279" s="97"/>
      <c r="K279" s="97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98"/>
      <c r="AQ279" s="98"/>
      <c r="AR279" s="98"/>
      <c r="AS279" s="98"/>
      <c r="AT279" s="98"/>
      <c r="AU279" s="98"/>
      <c r="AV279" s="98"/>
      <c r="AW279" s="98"/>
      <c r="AX279" s="98"/>
      <c r="AY279" s="98"/>
      <c r="AZ279" s="98"/>
      <c r="BA279" s="98"/>
      <c r="BB279" s="98"/>
      <c r="BC279" s="98"/>
      <c r="BD279" s="98"/>
      <c r="BE279" s="98"/>
      <c r="BF279" s="98"/>
      <c r="BG279" s="98"/>
    </row>
    <row r="280" customFormat="false" ht="12.75" hidden="false" customHeight="false" outlineLevel="0" collapsed="false">
      <c r="B280" s="96"/>
      <c r="C280" s="97"/>
      <c r="D280" s="97"/>
      <c r="E280" s="97"/>
      <c r="F280" s="97"/>
      <c r="G280" s="97"/>
      <c r="H280" s="97"/>
      <c r="I280" s="97"/>
      <c r="J280" s="97"/>
      <c r="K280" s="97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  <c r="AN280" s="98"/>
      <c r="AO280" s="98"/>
      <c r="AP280" s="98"/>
      <c r="AQ280" s="98"/>
      <c r="AR280" s="98"/>
      <c r="AS280" s="98"/>
      <c r="AT280" s="98"/>
      <c r="AU280" s="98"/>
      <c r="AV280" s="98"/>
      <c r="AW280" s="98"/>
      <c r="AX280" s="98"/>
      <c r="AY280" s="98"/>
      <c r="AZ280" s="98"/>
      <c r="BA280" s="98"/>
      <c r="BB280" s="98"/>
      <c r="BC280" s="98"/>
      <c r="BD280" s="98"/>
      <c r="BE280" s="98"/>
      <c r="BF280" s="98"/>
      <c r="BG280" s="98"/>
    </row>
    <row r="281" customFormat="false" ht="12.75" hidden="false" customHeight="false" outlineLevel="0" collapsed="false">
      <c r="B281" s="96"/>
      <c r="C281" s="97"/>
      <c r="D281" s="97"/>
      <c r="E281" s="97"/>
      <c r="F281" s="97"/>
      <c r="G281" s="97"/>
      <c r="H281" s="97"/>
      <c r="I281" s="97"/>
      <c r="J281" s="97"/>
      <c r="K281" s="97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98"/>
      <c r="AQ281" s="98"/>
      <c r="AR281" s="98"/>
      <c r="AS281" s="98"/>
      <c r="AT281" s="98"/>
      <c r="AU281" s="98"/>
      <c r="AV281" s="98"/>
      <c r="AW281" s="98"/>
      <c r="AX281" s="98"/>
      <c r="AY281" s="98"/>
      <c r="AZ281" s="98"/>
      <c r="BA281" s="98"/>
      <c r="BB281" s="98"/>
      <c r="BC281" s="98"/>
      <c r="BD281" s="98"/>
      <c r="BE281" s="98"/>
      <c r="BF281" s="98"/>
      <c r="BG281" s="98"/>
    </row>
    <row r="282" customFormat="false" ht="12.75" hidden="false" customHeight="false" outlineLevel="0" collapsed="false">
      <c r="B282" s="96"/>
      <c r="C282" s="97"/>
      <c r="D282" s="97"/>
      <c r="E282" s="97"/>
      <c r="F282" s="97"/>
      <c r="G282" s="97"/>
      <c r="H282" s="97"/>
      <c r="I282" s="97"/>
      <c r="J282" s="97"/>
      <c r="K282" s="97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  <c r="AN282" s="98"/>
      <c r="AO282" s="98"/>
      <c r="AP282" s="98"/>
      <c r="AQ282" s="98"/>
      <c r="AR282" s="98"/>
      <c r="AS282" s="98"/>
      <c r="AT282" s="98"/>
      <c r="AU282" s="98"/>
      <c r="AV282" s="98"/>
      <c r="AW282" s="98"/>
      <c r="AX282" s="98"/>
      <c r="AY282" s="98"/>
      <c r="AZ282" s="98"/>
      <c r="BA282" s="98"/>
      <c r="BB282" s="98"/>
      <c r="BC282" s="98"/>
      <c r="BD282" s="98"/>
      <c r="BE282" s="98"/>
      <c r="BF282" s="98"/>
      <c r="BG282" s="98"/>
    </row>
    <row r="283" customFormat="false" ht="12.75" hidden="false" customHeight="false" outlineLevel="0" collapsed="false">
      <c r="B283" s="96"/>
      <c r="C283" s="97"/>
      <c r="D283" s="97"/>
      <c r="E283" s="97"/>
      <c r="F283" s="97"/>
      <c r="G283" s="97"/>
      <c r="H283" s="97"/>
      <c r="I283" s="97"/>
      <c r="J283" s="97"/>
      <c r="K283" s="97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  <c r="AN283" s="98"/>
      <c r="AO283" s="98"/>
      <c r="AP283" s="98"/>
      <c r="AQ283" s="98"/>
      <c r="AR283" s="98"/>
      <c r="AS283" s="98"/>
      <c r="AT283" s="98"/>
      <c r="AU283" s="98"/>
      <c r="AV283" s="98"/>
      <c r="AW283" s="98"/>
      <c r="AX283" s="98"/>
      <c r="AY283" s="98"/>
      <c r="AZ283" s="98"/>
      <c r="BA283" s="98"/>
      <c r="BB283" s="98"/>
      <c r="BC283" s="98"/>
      <c r="BD283" s="98"/>
      <c r="BE283" s="98"/>
      <c r="BF283" s="98"/>
      <c r="BG283" s="98"/>
    </row>
    <row r="284" customFormat="false" ht="12.75" hidden="false" customHeight="false" outlineLevel="0" collapsed="false">
      <c r="B284" s="96"/>
      <c r="C284" s="97"/>
      <c r="D284" s="97"/>
      <c r="E284" s="97"/>
      <c r="F284" s="97"/>
      <c r="G284" s="97"/>
      <c r="H284" s="97"/>
      <c r="I284" s="97"/>
      <c r="J284" s="97"/>
      <c r="K284" s="97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  <c r="AN284" s="98"/>
      <c r="AO284" s="98"/>
      <c r="AP284" s="98"/>
      <c r="AQ284" s="98"/>
      <c r="AR284" s="98"/>
      <c r="AS284" s="98"/>
      <c r="AT284" s="98"/>
      <c r="AU284" s="98"/>
      <c r="AV284" s="98"/>
      <c r="AW284" s="98"/>
      <c r="AX284" s="98"/>
      <c r="AY284" s="98"/>
      <c r="AZ284" s="98"/>
      <c r="BA284" s="98"/>
      <c r="BB284" s="98"/>
      <c r="BC284" s="98"/>
      <c r="BD284" s="98"/>
      <c r="BE284" s="98"/>
      <c r="BF284" s="98"/>
      <c r="BG284" s="98"/>
    </row>
    <row r="285" customFormat="false" ht="12.75" hidden="false" customHeight="false" outlineLevel="0" collapsed="false">
      <c r="B285" s="96"/>
      <c r="C285" s="97"/>
      <c r="D285" s="97"/>
      <c r="E285" s="97"/>
      <c r="F285" s="97"/>
      <c r="G285" s="97"/>
      <c r="H285" s="97"/>
      <c r="I285" s="97"/>
      <c r="J285" s="97"/>
      <c r="K285" s="97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98"/>
      <c r="AX285" s="98"/>
      <c r="AY285" s="98"/>
      <c r="AZ285" s="98"/>
      <c r="BA285" s="98"/>
      <c r="BB285" s="98"/>
      <c r="BC285" s="98"/>
      <c r="BD285" s="98"/>
      <c r="BE285" s="98"/>
      <c r="BF285" s="98"/>
      <c r="BG285" s="98"/>
    </row>
    <row r="286" customFormat="false" ht="12.75" hidden="false" customHeight="false" outlineLevel="0" collapsed="false">
      <c r="B286" s="96"/>
      <c r="C286" s="97"/>
      <c r="D286" s="97"/>
      <c r="E286" s="97"/>
      <c r="F286" s="97"/>
      <c r="G286" s="97"/>
      <c r="H286" s="97"/>
      <c r="I286" s="97"/>
      <c r="J286" s="97"/>
      <c r="K286" s="97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  <c r="AN286" s="98"/>
      <c r="AO286" s="98"/>
      <c r="AP286" s="98"/>
      <c r="AQ286" s="98"/>
      <c r="AR286" s="98"/>
      <c r="AS286" s="98"/>
      <c r="AT286" s="98"/>
      <c r="AU286" s="98"/>
      <c r="AV286" s="98"/>
      <c r="AW286" s="98"/>
      <c r="AX286" s="98"/>
      <c r="AY286" s="98"/>
      <c r="AZ286" s="98"/>
      <c r="BA286" s="98"/>
      <c r="BB286" s="98"/>
      <c r="BC286" s="98"/>
      <c r="BD286" s="98"/>
      <c r="BE286" s="98"/>
      <c r="BF286" s="98"/>
      <c r="BG286" s="98"/>
    </row>
    <row r="287" customFormat="false" ht="12.75" hidden="false" customHeight="false" outlineLevel="0" collapsed="false">
      <c r="B287" s="96"/>
      <c r="C287" s="97"/>
      <c r="D287" s="97"/>
      <c r="E287" s="97"/>
      <c r="F287" s="97"/>
      <c r="G287" s="97"/>
      <c r="H287" s="97"/>
      <c r="I287" s="97"/>
      <c r="J287" s="97"/>
      <c r="K287" s="97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  <c r="AN287" s="98"/>
      <c r="AO287" s="98"/>
      <c r="AP287" s="98"/>
      <c r="AQ287" s="98"/>
      <c r="AR287" s="98"/>
      <c r="AS287" s="98"/>
      <c r="AT287" s="98"/>
      <c r="AU287" s="98"/>
      <c r="AV287" s="98"/>
      <c r="AW287" s="98"/>
      <c r="AX287" s="98"/>
      <c r="AY287" s="98"/>
      <c r="AZ287" s="98"/>
      <c r="BA287" s="98"/>
      <c r="BB287" s="98"/>
      <c r="BC287" s="98"/>
      <c r="BD287" s="98"/>
      <c r="BE287" s="98"/>
      <c r="BF287" s="98"/>
      <c r="BG287" s="98"/>
    </row>
    <row r="288" customFormat="false" ht="12.75" hidden="false" customHeight="false" outlineLevel="0" collapsed="false">
      <c r="B288" s="96"/>
      <c r="C288" s="97"/>
      <c r="D288" s="97"/>
      <c r="E288" s="97"/>
      <c r="F288" s="97"/>
      <c r="G288" s="97"/>
      <c r="H288" s="97"/>
      <c r="I288" s="97"/>
      <c r="J288" s="97"/>
      <c r="K288" s="97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  <c r="AN288" s="98"/>
      <c r="AO288" s="98"/>
      <c r="AP288" s="98"/>
      <c r="AQ288" s="98"/>
      <c r="AR288" s="98"/>
      <c r="AS288" s="98"/>
      <c r="AT288" s="98"/>
      <c r="AU288" s="98"/>
      <c r="AV288" s="98"/>
      <c r="AW288" s="98"/>
      <c r="AX288" s="98"/>
      <c r="AY288" s="98"/>
      <c r="AZ288" s="98"/>
      <c r="BA288" s="98"/>
      <c r="BB288" s="98"/>
      <c r="BC288" s="98"/>
      <c r="BD288" s="98"/>
      <c r="BE288" s="98"/>
      <c r="BF288" s="98"/>
      <c r="BG288" s="98"/>
    </row>
    <row r="289" customFormat="false" ht="12.75" hidden="false" customHeight="false" outlineLevel="0" collapsed="false">
      <c r="B289" s="96"/>
      <c r="C289" s="97"/>
      <c r="D289" s="97"/>
      <c r="E289" s="97"/>
      <c r="F289" s="97"/>
      <c r="G289" s="97"/>
      <c r="H289" s="97"/>
      <c r="I289" s="97"/>
      <c r="J289" s="97"/>
      <c r="K289" s="97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  <c r="AN289" s="98"/>
      <c r="AO289" s="98"/>
      <c r="AP289" s="98"/>
      <c r="AQ289" s="98"/>
      <c r="AR289" s="98"/>
      <c r="AS289" s="98"/>
      <c r="AT289" s="98"/>
      <c r="AU289" s="98"/>
      <c r="AV289" s="98"/>
      <c r="AW289" s="98"/>
      <c r="AX289" s="98"/>
      <c r="AY289" s="98"/>
      <c r="AZ289" s="98"/>
      <c r="BA289" s="98"/>
      <c r="BB289" s="98"/>
      <c r="BC289" s="98"/>
      <c r="BD289" s="98"/>
      <c r="BE289" s="98"/>
      <c r="BF289" s="98"/>
      <c r="BG289" s="98"/>
    </row>
    <row r="290" customFormat="false" ht="12.75" hidden="false" customHeight="false" outlineLevel="0" collapsed="false">
      <c r="B290" s="96"/>
      <c r="C290" s="97"/>
      <c r="D290" s="97"/>
      <c r="E290" s="97"/>
      <c r="F290" s="97"/>
      <c r="G290" s="97"/>
      <c r="H290" s="97"/>
      <c r="I290" s="97"/>
      <c r="J290" s="97"/>
      <c r="K290" s="97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  <c r="AN290" s="98"/>
      <c r="AO290" s="98"/>
      <c r="AP290" s="98"/>
      <c r="AQ290" s="98"/>
      <c r="AR290" s="98"/>
      <c r="AS290" s="98"/>
      <c r="AT290" s="98"/>
      <c r="AU290" s="98"/>
      <c r="AV290" s="98"/>
      <c r="AW290" s="98"/>
      <c r="AX290" s="98"/>
      <c r="AY290" s="98"/>
      <c r="AZ290" s="98"/>
      <c r="BA290" s="98"/>
      <c r="BB290" s="98"/>
      <c r="BC290" s="98"/>
      <c r="BD290" s="98"/>
      <c r="BE290" s="98"/>
      <c r="BF290" s="98"/>
      <c r="BG290" s="98"/>
    </row>
    <row r="291" customFormat="false" ht="12.75" hidden="false" customHeight="false" outlineLevel="0" collapsed="false">
      <c r="B291" s="96"/>
      <c r="C291" s="97"/>
      <c r="D291" s="97"/>
      <c r="E291" s="97"/>
      <c r="F291" s="97"/>
      <c r="G291" s="97"/>
      <c r="H291" s="97"/>
      <c r="I291" s="97"/>
      <c r="J291" s="97"/>
      <c r="K291" s="97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  <c r="AN291" s="98"/>
      <c r="AO291" s="98"/>
      <c r="AP291" s="98"/>
      <c r="AQ291" s="98"/>
      <c r="AR291" s="98"/>
      <c r="AS291" s="98"/>
      <c r="AT291" s="98"/>
      <c r="AU291" s="98"/>
      <c r="AV291" s="98"/>
      <c r="AW291" s="98"/>
      <c r="AX291" s="98"/>
      <c r="AY291" s="98"/>
      <c r="AZ291" s="98"/>
      <c r="BA291" s="98"/>
      <c r="BB291" s="98"/>
      <c r="BC291" s="98"/>
      <c r="BD291" s="98"/>
      <c r="BE291" s="98"/>
      <c r="BF291" s="98"/>
      <c r="BG291" s="98"/>
    </row>
    <row r="292" customFormat="false" ht="12.75" hidden="false" customHeight="false" outlineLevel="0" collapsed="false">
      <c r="B292" s="96"/>
      <c r="C292" s="97"/>
      <c r="D292" s="97"/>
      <c r="E292" s="97"/>
      <c r="F292" s="97"/>
      <c r="G292" s="97"/>
      <c r="H292" s="97"/>
      <c r="I292" s="97"/>
      <c r="J292" s="97"/>
      <c r="K292" s="97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98"/>
      <c r="AQ292" s="98"/>
      <c r="AR292" s="98"/>
      <c r="AS292" s="98"/>
      <c r="AT292" s="98"/>
      <c r="AU292" s="98"/>
      <c r="AV292" s="98"/>
      <c r="AW292" s="98"/>
      <c r="AX292" s="98"/>
      <c r="AY292" s="98"/>
      <c r="AZ292" s="98"/>
      <c r="BA292" s="98"/>
      <c r="BB292" s="98"/>
      <c r="BC292" s="98"/>
      <c r="BD292" s="98"/>
      <c r="BE292" s="98"/>
      <c r="BF292" s="98"/>
      <c r="BG292" s="98"/>
    </row>
    <row r="293" customFormat="false" ht="12.75" hidden="false" customHeight="false" outlineLevel="0" collapsed="false">
      <c r="B293" s="96"/>
      <c r="C293" s="97"/>
      <c r="D293" s="97"/>
      <c r="E293" s="97"/>
      <c r="F293" s="97"/>
      <c r="G293" s="97"/>
      <c r="H293" s="97"/>
      <c r="I293" s="97"/>
      <c r="J293" s="97"/>
      <c r="K293" s="97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  <c r="AN293" s="98"/>
      <c r="AO293" s="98"/>
      <c r="AP293" s="98"/>
      <c r="AQ293" s="98"/>
      <c r="AR293" s="98"/>
      <c r="AS293" s="98"/>
      <c r="AT293" s="98"/>
      <c r="AU293" s="98"/>
      <c r="AV293" s="98"/>
      <c r="AW293" s="98"/>
      <c r="AX293" s="98"/>
      <c r="AY293" s="98"/>
      <c r="AZ293" s="98"/>
      <c r="BA293" s="98"/>
      <c r="BB293" s="98"/>
      <c r="BC293" s="98"/>
      <c r="BD293" s="98"/>
      <c r="BE293" s="98"/>
      <c r="BF293" s="98"/>
      <c r="BG293" s="98"/>
    </row>
    <row r="294" customFormat="false" ht="12.75" hidden="false" customHeight="false" outlineLevel="0" collapsed="false">
      <c r="B294" s="96"/>
      <c r="C294" s="97"/>
      <c r="D294" s="97"/>
      <c r="E294" s="97"/>
      <c r="F294" s="97"/>
      <c r="G294" s="97"/>
      <c r="H294" s="97"/>
      <c r="I294" s="97"/>
      <c r="J294" s="97"/>
      <c r="K294" s="97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  <c r="AN294" s="98"/>
      <c r="AO294" s="98"/>
      <c r="AP294" s="98"/>
      <c r="AQ294" s="98"/>
      <c r="AR294" s="98"/>
      <c r="AS294" s="98"/>
      <c r="AT294" s="98"/>
      <c r="AU294" s="98"/>
      <c r="AV294" s="98"/>
      <c r="AW294" s="98"/>
      <c r="AX294" s="98"/>
      <c r="AY294" s="98"/>
      <c r="AZ294" s="98"/>
      <c r="BA294" s="98"/>
      <c r="BB294" s="98"/>
      <c r="BC294" s="98"/>
      <c r="BD294" s="98"/>
      <c r="BE294" s="98"/>
      <c r="BF294" s="98"/>
      <c r="BG294" s="98"/>
    </row>
    <row r="295" customFormat="false" ht="12.75" hidden="false" customHeight="false" outlineLevel="0" collapsed="false">
      <c r="B295" s="96"/>
      <c r="C295" s="97"/>
      <c r="D295" s="97"/>
      <c r="E295" s="97"/>
      <c r="F295" s="97"/>
      <c r="G295" s="97"/>
      <c r="H295" s="97"/>
      <c r="I295" s="97"/>
      <c r="J295" s="97"/>
      <c r="K295" s="97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  <c r="AN295" s="98"/>
      <c r="AO295" s="98"/>
      <c r="AP295" s="98"/>
      <c r="AQ295" s="98"/>
      <c r="AR295" s="98"/>
      <c r="AS295" s="98"/>
      <c r="AT295" s="98"/>
      <c r="AU295" s="98"/>
      <c r="AV295" s="98"/>
      <c r="AW295" s="98"/>
      <c r="AX295" s="98"/>
      <c r="AY295" s="98"/>
      <c r="AZ295" s="98"/>
      <c r="BA295" s="98"/>
      <c r="BB295" s="98"/>
      <c r="BC295" s="98"/>
      <c r="BD295" s="98"/>
      <c r="BE295" s="98"/>
      <c r="BF295" s="98"/>
      <c r="BG295" s="98"/>
    </row>
    <row r="296" customFormat="false" ht="12.75" hidden="false" customHeight="false" outlineLevel="0" collapsed="false">
      <c r="B296" s="96"/>
      <c r="C296" s="97"/>
      <c r="D296" s="97"/>
      <c r="E296" s="97"/>
      <c r="F296" s="97"/>
      <c r="G296" s="97"/>
      <c r="H296" s="97"/>
      <c r="I296" s="97"/>
      <c r="J296" s="97"/>
      <c r="K296" s="97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  <c r="AN296" s="98"/>
      <c r="AO296" s="98"/>
      <c r="AP296" s="98"/>
      <c r="AQ296" s="98"/>
      <c r="AR296" s="98"/>
      <c r="AS296" s="98"/>
      <c r="AT296" s="98"/>
      <c r="AU296" s="98"/>
      <c r="AV296" s="98"/>
      <c r="AW296" s="98"/>
      <c r="AX296" s="98"/>
      <c r="AY296" s="98"/>
      <c r="AZ296" s="98"/>
      <c r="BA296" s="98"/>
      <c r="BB296" s="98"/>
      <c r="BC296" s="98"/>
      <c r="BD296" s="98"/>
      <c r="BE296" s="98"/>
      <c r="BF296" s="98"/>
      <c r="BG296" s="98"/>
    </row>
    <row r="297" customFormat="false" ht="12.75" hidden="false" customHeight="false" outlineLevel="0" collapsed="false">
      <c r="B297" s="96"/>
      <c r="C297" s="97"/>
      <c r="D297" s="97"/>
      <c r="E297" s="97"/>
      <c r="F297" s="97"/>
      <c r="G297" s="97"/>
      <c r="H297" s="97"/>
      <c r="I297" s="97"/>
      <c r="J297" s="97"/>
      <c r="K297" s="97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  <c r="AN297" s="98"/>
      <c r="AO297" s="98"/>
      <c r="AP297" s="98"/>
      <c r="AQ297" s="98"/>
      <c r="AR297" s="98"/>
      <c r="AS297" s="98"/>
      <c r="AT297" s="98"/>
      <c r="AU297" s="98"/>
      <c r="AV297" s="98"/>
      <c r="AW297" s="98"/>
      <c r="AX297" s="98"/>
      <c r="AY297" s="98"/>
      <c r="AZ297" s="98"/>
      <c r="BA297" s="98"/>
      <c r="BB297" s="98"/>
      <c r="BC297" s="98"/>
      <c r="BD297" s="98"/>
      <c r="BE297" s="98"/>
      <c r="BF297" s="98"/>
      <c r="BG297" s="98"/>
    </row>
    <row r="298" customFormat="false" ht="12.75" hidden="false" customHeight="false" outlineLevel="0" collapsed="false">
      <c r="B298" s="96"/>
      <c r="C298" s="97"/>
      <c r="D298" s="97"/>
      <c r="E298" s="97"/>
      <c r="F298" s="97"/>
      <c r="G298" s="97"/>
      <c r="H298" s="97"/>
      <c r="I298" s="97"/>
      <c r="J298" s="97"/>
      <c r="K298" s="97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  <c r="AN298" s="98"/>
      <c r="AO298" s="98"/>
      <c r="AP298" s="98"/>
      <c r="AQ298" s="98"/>
      <c r="AR298" s="98"/>
      <c r="AS298" s="98"/>
      <c r="AT298" s="98"/>
      <c r="AU298" s="98"/>
      <c r="AV298" s="98"/>
      <c r="AW298" s="98"/>
      <c r="AX298" s="98"/>
      <c r="AY298" s="98"/>
      <c r="AZ298" s="98"/>
      <c r="BA298" s="98"/>
      <c r="BB298" s="98"/>
      <c r="BC298" s="98"/>
      <c r="BD298" s="98"/>
      <c r="BE298" s="98"/>
      <c r="BF298" s="98"/>
      <c r="BG298" s="98"/>
    </row>
    <row r="299" customFormat="false" ht="12.75" hidden="false" customHeight="false" outlineLevel="0" collapsed="false">
      <c r="B299" s="96"/>
      <c r="C299" s="97"/>
      <c r="D299" s="97"/>
      <c r="E299" s="97"/>
      <c r="F299" s="97"/>
      <c r="G299" s="97"/>
      <c r="H299" s="97"/>
      <c r="I299" s="97"/>
      <c r="J299" s="97"/>
      <c r="K299" s="97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  <c r="AN299" s="98"/>
      <c r="AO299" s="98"/>
      <c r="AP299" s="98"/>
      <c r="AQ299" s="98"/>
      <c r="AR299" s="98"/>
      <c r="AS299" s="98"/>
      <c r="AT299" s="98"/>
      <c r="AU299" s="98"/>
      <c r="AV299" s="98"/>
      <c r="AW299" s="98"/>
      <c r="AX299" s="98"/>
      <c r="AY299" s="98"/>
      <c r="AZ299" s="98"/>
      <c r="BA299" s="98"/>
      <c r="BB299" s="98"/>
      <c r="BC299" s="98"/>
      <c r="BD299" s="98"/>
      <c r="BE299" s="98"/>
      <c r="BF299" s="98"/>
      <c r="BG299" s="98"/>
    </row>
    <row r="300" customFormat="false" ht="12.75" hidden="false" customHeight="false" outlineLevel="0" collapsed="false">
      <c r="B300" s="96"/>
      <c r="C300" s="97"/>
      <c r="D300" s="97"/>
      <c r="E300" s="97"/>
      <c r="F300" s="97"/>
      <c r="G300" s="97"/>
      <c r="H300" s="97"/>
      <c r="I300" s="97"/>
      <c r="J300" s="97"/>
      <c r="K300" s="97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98"/>
      <c r="AQ300" s="98"/>
      <c r="AR300" s="98"/>
      <c r="AS300" s="98"/>
      <c r="AT300" s="98"/>
      <c r="AU300" s="98"/>
      <c r="AV300" s="98"/>
      <c r="AW300" s="98"/>
      <c r="AX300" s="98"/>
      <c r="AY300" s="98"/>
      <c r="AZ300" s="98"/>
      <c r="BA300" s="98"/>
      <c r="BB300" s="98"/>
      <c r="BC300" s="98"/>
      <c r="BD300" s="98"/>
      <c r="BE300" s="98"/>
      <c r="BF300" s="98"/>
      <c r="BG300" s="98"/>
    </row>
    <row r="301" customFormat="false" ht="12.75" hidden="false" customHeight="false" outlineLevel="0" collapsed="false">
      <c r="B301" s="96"/>
      <c r="C301" s="97"/>
      <c r="D301" s="97"/>
      <c r="E301" s="97"/>
      <c r="F301" s="97"/>
      <c r="G301" s="97"/>
      <c r="H301" s="97"/>
      <c r="I301" s="97"/>
      <c r="J301" s="97"/>
      <c r="K301" s="97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  <c r="AN301" s="98"/>
      <c r="AO301" s="98"/>
      <c r="AP301" s="98"/>
      <c r="AQ301" s="98"/>
      <c r="AR301" s="98"/>
      <c r="AS301" s="98"/>
      <c r="AT301" s="98"/>
      <c r="AU301" s="98"/>
      <c r="AV301" s="98"/>
      <c r="AW301" s="98"/>
      <c r="AX301" s="98"/>
      <c r="AY301" s="98"/>
      <c r="AZ301" s="98"/>
      <c r="BA301" s="98"/>
      <c r="BB301" s="98"/>
      <c r="BC301" s="98"/>
      <c r="BD301" s="98"/>
      <c r="BE301" s="98"/>
      <c r="BF301" s="98"/>
      <c r="BG301" s="98"/>
    </row>
    <row r="302" customFormat="false" ht="12.75" hidden="false" customHeight="false" outlineLevel="0" collapsed="false">
      <c r="B302" s="96"/>
      <c r="C302" s="97"/>
      <c r="D302" s="97"/>
      <c r="E302" s="97"/>
      <c r="F302" s="97"/>
      <c r="G302" s="97"/>
      <c r="H302" s="97"/>
      <c r="I302" s="97"/>
      <c r="J302" s="97"/>
      <c r="K302" s="97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  <c r="AN302" s="98"/>
      <c r="AO302" s="98"/>
      <c r="AP302" s="98"/>
      <c r="AQ302" s="98"/>
      <c r="AR302" s="98"/>
      <c r="AS302" s="98"/>
      <c r="AT302" s="98"/>
      <c r="AU302" s="98"/>
      <c r="AV302" s="98"/>
      <c r="AW302" s="98"/>
      <c r="AX302" s="98"/>
      <c r="AY302" s="98"/>
      <c r="AZ302" s="98"/>
      <c r="BA302" s="98"/>
      <c r="BB302" s="98"/>
      <c r="BC302" s="98"/>
      <c r="BD302" s="98"/>
      <c r="BE302" s="98"/>
      <c r="BF302" s="98"/>
      <c r="BG302" s="98"/>
    </row>
    <row r="303" customFormat="false" ht="12.75" hidden="false" customHeight="false" outlineLevel="0" collapsed="false">
      <c r="B303" s="96"/>
      <c r="C303" s="97"/>
      <c r="D303" s="97"/>
      <c r="E303" s="97"/>
      <c r="F303" s="97"/>
      <c r="G303" s="97"/>
      <c r="H303" s="97"/>
      <c r="I303" s="97"/>
      <c r="J303" s="97"/>
      <c r="K303" s="97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  <c r="AN303" s="98"/>
      <c r="AO303" s="98"/>
      <c r="AP303" s="98"/>
      <c r="AQ303" s="98"/>
      <c r="AR303" s="98"/>
      <c r="AS303" s="98"/>
      <c r="AT303" s="98"/>
      <c r="AU303" s="98"/>
      <c r="AV303" s="98"/>
      <c r="AW303" s="98"/>
      <c r="AX303" s="98"/>
      <c r="AY303" s="98"/>
      <c r="AZ303" s="98"/>
      <c r="BA303" s="98"/>
      <c r="BB303" s="98"/>
      <c r="BC303" s="98"/>
      <c r="BD303" s="98"/>
      <c r="BE303" s="98"/>
      <c r="BF303" s="98"/>
      <c r="BG303" s="98"/>
    </row>
    <row r="304" customFormat="false" ht="12.75" hidden="false" customHeight="false" outlineLevel="0" collapsed="false">
      <c r="B304" s="96"/>
      <c r="C304" s="97"/>
      <c r="D304" s="97"/>
      <c r="E304" s="97"/>
      <c r="F304" s="97"/>
      <c r="G304" s="97"/>
      <c r="H304" s="97"/>
      <c r="I304" s="97"/>
      <c r="J304" s="97"/>
      <c r="K304" s="97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98"/>
      <c r="AQ304" s="98"/>
      <c r="AR304" s="98"/>
      <c r="AS304" s="98"/>
      <c r="AT304" s="98"/>
      <c r="AU304" s="98"/>
      <c r="AV304" s="98"/>
      <c r="AW304" s="98"/>
      <c r="AX304" s="98"/>
      <c r="AY304" s="98"/>
      <c r="AZ304" s="98"/>
      <c r="BA304" s="98"/>
      <c r="BB304" s="98"/>
      <c r="BC304" s="98"/>
      <c r="BD304" s="98"/>
      <c r="BE304" s="98"/>
      <c r="BF304" s="98"/>
      <c r="BG304" s="98"/>
    </row>
    <row r="305" customFormat="false" ht="12.75" hidden="false" customHeight="false" outlineLevel="0" collapsed="false">
      <c r="B305" s="96"/>
      <c r="C305" s="97"/>
      <c r="D305" s="97"/>
      <c r="E305" s="97"/>
      <c r="F305" s="97"/>
      <c r="G305" s="97"/>
      <c r="H305" s="97"/>
      <c r="I305" s="97"/>
      <c r="J305" s="97"/>
      <c r="K305" s="97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  <c r="AM305" s="98"/>
      <c r="AN305" s="98"/>
      <c r="AO305" s="98"/>
      <c r="AP305" s="98"/>
      <c r="AQ305" s="98"/>
      <c r="AR305" s="98"/>
      <c r="AS305" s="98"/>
      <c r="AT305" s="98"/>
      <c r="AU305" s="98"/>
      <c r="AV305" s="98"/>
      <c r="AW305" s="98"/>
      <c r="AX305" s="98"/>
      <c r="AY305" s="98"/>
      <c r="AZ305" s="98"/>
      <c r="BA305" s="98"/>
      <c r="BB305" s="98"/>
      <c r="BC305" s="98"/>
      <c r="BD305" s="98"/>
      <c r="BE305" s="98"/>
      <c r="BF305" s="98"/>
      <c r="BG305" s="98"/>
    </row>
    <row r="306" customFormat="false" ht="12.75" hidden="false" customHeight="false" outlineLevel="0" collapsed="false">
      <c r="B306" s="96"/>
      <c r="C306" s="97"/>
      <c r="D306" s="97"/>
      <c r="E306" s="97"/>
      <c r="F306" s="97"/>
      <c r="G306" s="97"/>
      <c r="H306" s="97"/>
      <c r="I306" s="97"/>
      <c r="J306" s="97"/>
      <c r="K306" s="97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  <c r="AM306" s="98"/>
      <c r="AN306" s="98"/>
      <c r="AO306" s="98"/>
      <c r="AP306" s="98"/>
      <c r="AQ306" s="98"/>
      <c r="AR306" s="98"/>
      <c r="AS306" s="98"/>
      <c r="AT306" s="98"/>
      <c r="AU306" s="98"/>
      <c r="AV306" s="98"/>
      <c r="AW306" s="98"/>
      <c r="AX306" s="98"/>
      <c r="AY306" s="98"/>
      <c r="AZ306" s="98"/>
      <c r="BA306" s="98"/>
      <c r="BB306" s="98"/>
      <c r="BC306" s="98"/>
      <c r="BD306" s="98"/>
      <c r="BE306" s="98"/>
      <c r="BF306" s="98"/>
      <c r="BG306" s="98"/>
    </row>
    <row r="307" customFormat="false" ht="12.75" hidden="false" customHeight="false" outlineLevel="0" collapsed="false">
      <c r="B307" s="96"/>
      <c r="C307" s="97"/>
      <c r="D307" s="97"/>
      <c r="E307" s="97"/>
      <c r="F307" s="97"/>
      <c r="G307" s="97"/>
      <c r="H307" s="97"/>
      <c r="I307" s="97"/>
      <c r="J307" s="97"/>
      <c r="K307" s="97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  <c r="AN307" s="98"/>
      <c r="AO307" s="98"/>
      <c r="AP307" s="98"/>
      <c r="AQ307" s="98"/>
      <c r="AR307" s="98"/>
      <c r="AS307" s="98"/>
      <c r="AT307" s="98"/>
      <c r="AU307" s="98"/>
      <c r="AV307" s="98"/>
      <c r="AW307" s="98"/>
      <c r="AX307" s="98"/>
      <c r="AY307" s="98"/>
      <c r="AZ307" s="98"/>
      <c r="BA307" s="98"/>
      <c r="BB307" s="98"/>
      <c r="BC307" s="98"/>
      <c r="BD307" s="98"/>
      <c r="BE307" s="98"/>
      <c r="BF307" s="98"/>
      <c r="BG307" s="98"/>
    </row>
    <row r="308" customFormat="false" ht="12.75" hidden="false" customHeight="false" outlineLevel="0" collapsed="false">
      <c r="B308" s="96"/>
      <c r="C308" s="97"/>
      <c r="D308" s="97"/>
      <c r="E308" s="97"/>
      <c r="F308" s="97"/>
      <c r="G308" s="97"/>
      <c r="H308" s="97"/>
      <c r="I308" s="97"/>
      <c r="J308" s="97"/>
      <c r="K308" s="97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98"/>
      <c r="AQ308" s="98"/>
      <c r="AR308" s="98"/>
      <c r="AS308" s="98"/>
      <c r="AT308" s="98"/>
      <c r="AU308" s="98"/>
      <c r="AV308" s="98"/>
      <c r="AW308" s="98"/>
      <c r="AX308" s="98"/>
      <c r="AY308" s="98"/>
      <c r="AZ308" s="98"/>
      <c r="BA308" s="98"/>
      <c r="BB308" s="98"/>
      <c r="BC308" s="98"/>
      <c r="BD308" s="98"/>
      <c r="BE308" s="98"/>
      <c r="BF308" s="98"/>
      <c r="BG308" s="98"/>
    </row>
    <row r="309" customFormat="false" ht="12.75" hidden="false" customHeight="false" outlineLevel="0" collapsed="false">
      <c r="B309" s="96"/>
      <c r="C309" s="97"/>
      <c r="D309" s="97"/>
      <c r="E309" s="97"/>
      <c r="F309" s="97"/>
      <c r="G309" s="97"/>
      <c r="H309" s="97"/>
      <c r="I309" s="97"/>
      <c r="J309" s="97"/>
      <c r="K309" s="97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  <c r="AN309" s="98"/>
      <c r="AO309" s="98"/>
      <c r="AP309" s="98"/>
      <c r="AQ309" s="98"/>
      <c r="AR309" s="98"/>
      <c r="AS309" s="98"/>
      <c r="AT309" s="98"/>
      <c r="AU309" s="98"/>
      <c r="AV309" s="98"/>
      <c r="AW309" s="98"/>
      <c r="AX309" s="98"/>
      <c r="AY309" s="98"/>
      <c r="AZ309" s="98"/>
      <c r="BA309" s="98"/>
      <c r="BB309" s="98"/>
      <c r="BC309" s="98"/>
      <c r="BD309" s="98"/>
      <c r="BE309" s="98"/>
      <c r="BF309" s="98"/>
      <c r="BG309" s="98"/>
    </row>
    <row r="310" customFormat="false" ht="12.75" hidden="false" customHeight="false" outlineLevel="0" collapsed="false">
      <c r="B310" s="96"/>
      <c r="C310" s="97"/>
      <c r="D310" s="97"/>
      <c r="E310" s="97"/>
      <c r="F310" s="97"/>
      <c r="G310" s="97"/>
      <c r="H310" s="97"/>
      <c r="I310" s="97"/>
      <c r="J310" s="97"/>
      <c r="K310" s="97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  <c r="AM310" s="98"/>
      <c r="AN310" s="98"/>
      <c r="AO310" s="98"/>
      <c r="AP310" s="98"/>
      <c r="AQ310" s="98"/>
      <c r="AR310" s="98"/>
      <c r="AS310" s="98"/>
      <c r="AT310" s="98"/>
      <c r="AU310" s="98"/>
      <c r="AV310" s="98"/>
      <c r="AW310" s="98"/>
      <c r="AX310" s="98"/>
      <c r="AY310" s="98"/>
      <c r="AZ310" s="98"/>
      <c r="BA310" s="98"/>
      <c r="BB310" s="98"/>
      <c r="BC310" s="98"/>
      <c r="BD310" s="98"/>
      <c r="BE310" s="98"/>
      <c r="BF310" s="98"/>
      <c r="BG310" s="98"/>
    </row>
    <row r="311" customFormat="false" ht="12.75" hidden="false" customHeight="false" outlineLevel="0" collapsed="false">
      <c r="B311" s="96"/>
      <c r="C311" s="97"/>
      <c r="D311" s="97"/>
      <c r="E311" s="97"/>
      <c r="F311" s="97"/>
      <c r="G311" s="97"/>
      <c r="H311" s="97"/>
      <c r="I311" s="97"/>
      <c r="J311" s="97"/>
      <c r="K311" s="97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  <c r="AM311" s="98"/>
      <c r="AN311" s="98"/>
      <c r="AO311" s="98"/>
      <c r="AP311" s="98"/>
      <c r="AQ311" s="98"/>
      <c r="AR311" s="98"/>
      <c r="AS311" s="98"/>
      <c r="AT311" s="98"/>
      <c r="AU311" s="98"/>
      <c r="AV311" s="98"/>
      <c r="AW311" s="98"/>
      <c r="AX311" s="98"/>
      <c r="AY311" s="98"/>
      <c r="AZ311" s="98"/>
      <c r="BA311" s="98"/>
      <c r="BB311" s="98"/>
      <c r="BC311" s="98"/>
      <c r="BD311" s="98"/>
      <c r="BE311" s="98"/>
      <c r="BF311" s="98"/>
      <c r="BG311" s="98"/>
    </row>
    <row r="312" customFormat="false" ht="12.75" hidden="false" customHeight="false" outlineLevel="0" collapsed="false">
      <c r="B312" s="96"/>
      <c r="C312" s="97"/>
      <c r="D312" s="97"/>
      <c r="E312" s="97"/>
      <c r="F312" s="97"/>
      <c r="G312" s="97"/>
      <c r="H312" s="97"/>
      <c r="I312" s="97"/>
      <c r="J312" s="97"/>
      <c r="K312" s="97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  <c r="AN312" s="98"/>
      <c r="AO312" s="98"/>
      <c r="AP312" s="98"/>
      <c r="AQ312" s="98"/>
      <c r="AR312" s="98"/>
      <c r="AS312" s="98"/>
      <c r="AT312" s="98"/>
      <c r="AU312" s="98"/>
      <c r="AV312" s="98"/>
      <c r="AW312" s="98"/>
      <c r="AX312" s="98"/>
      <c r="AY312" s="98"/>
      <c r="AZ312" s="98"/>
      <c r="BA312" s="98"/>
      <c r="BB312" s="98"/>
      <c r="BC312" s="98"/>
      <c r="BD312" s="98"/>
      <c r="BE312" s="98"/>
      <c r="BF312" s="98"/>
      <c r="BG312" s="98"/>
    </row>
    <row r="313" customFormat="false" ht="12.75" hidden="false" customHeight="false" outlineLevel="0" collapsed="false">
      <c r="B313" s="96"/>
      <c r="C313" s="97"/>
      <c r="D313" s="97"/>
      <c r="E313" s="97"/>
      <c r="F313" s="97"/>
      <c r="G313" s="97"/>
      <c r="H313" s="97"/>
      <c r="I313" s="97"/>
      <c r="J313" s="97"/>
      <c r="K313" s="97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  <c r="AN313" s="98"/>
      <c r="AO313" s="98"/>
      <c r="AP313" s="98"/>
      <c r="AQ313" s="98"/>
      <c r="AR313" s="98"/>
      <c r="AS313" s="98"/>
      <c r="AT313" s="98"/>
      <c r="AU313" s="98"/>
      <c r="AV313" s="98"/>
      <c r="AW313" s="98"/>
      <c r="AX313" s="98"/>
      <c r="AY313" s="98"/>
      <c r="AZ313" s="98"/>
      <c r="BA313" s="98"/>
      <c r="BB313" s="98"/>
      <c r="BC313" s="98"/>
      <c r="BD313" s="98"/>
      <c r="BE313" s="98"/>
      <c r="BF313" s="98"/>
      <c r="BG313" s="98"/>
    </row>
    <row r="314" customFormat="false" ht="12.75" hidden="false" customHeight="false" outlineLevel="0" collapsed="false">
      <c r="B314" s="96"/>
      <c r="C314" s="97"/>
      <c r="D314" s="97"/>
      <c r="E314" s="97"/>
      <c r="F314" s="97"/>
      <c r="G314" s="97"/>
      <c r="H314" s="97"/>
      <c r="I314" s="97"/>
      <c r="J314" s="97"/>
      <c r="K314" s="97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  <c r="AN314" s="98"/>
      <c r="AO314" s="98"/>
      <c r="AP314" s="98"/>
      <c r="AQ314" s="98"/>
      <c r="AR314" s="98"/>
      <c r="AS314" s="98"/>
      <c r="AT314" s="98"/>
      <c r="AU314" s="98"/>
      <c r="AV314" s="98"/>
      <c r="AW314" s="98"/>
      <c r="AX314" s="98"/>
      <c r="AY314" s="98"/>
      <c r="AZ314" s="98"/>
      <c r="BA314" s="98"/>
      <c r="BB314" s="98"/>
      <c r="BC314" s="98"/>
      <c r="BD314" s="98"/>
      <c r="BE314" s="98"/>
      <c r="BF314" s="98"/>
      <c r="BG314" s="98"/>
    </row>
    <row r="315" customFormat="false" ht="12.75" hidden="false" customHeight="false" outlineLevel="0" collapsed="false">
      <c r="B315" s="96"/>
      <c r="C315" s="97"/>
      <c r="D315" s="97"/>
      <c r="E315" s="97"/>
      <c r="F315" s="97"/>
      <c r="G315" s="97"/>
      <c r="H315" s="97"/>
      <c r="I315" s="97"/>
      <c r="J315" s="97"/>
      <c r="K315" s="97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  <c r="AN315" s="98"/>
      <c r="AO315" s="98"/>
      <c r="AP315" s="98"/>
      <c r="AQ315" s="98"/>
      <c r="AR315" s="98"/>
      <c r="AS315" s="98"/>
      <c r="AT315" s="98"/>
      <c r="AU315" s="98"/>
      <c r="AV315" s="98"/>
      <c r="AW315" s="98"/>
      <c r="AX315" s="98"/>
      <c r="AY315" s="98"/>
      <c r="AZ315" s="98"/>
      <c r="BA315" s="98"/>
      <c r="BB315" s="98"/>
      <c r="BC315" s="98"/>
      <c r="BD315" s="98"/>
      <c r="BE315" s="98"/>
      <c r="BF315" s="98"/>
      <c r="BG315" s="98"/>
    </row>
    <row r="316" customFormat="false" ht="12.75" hidden="false" customHeight="false" outlineLevel="0" collapsed="false">
      <c r="B316" s="96"/>
      <c r="C316" s="97"/>
      <c r="D316" s="97"/>
      <c r="E316" s="97"/>
      <c r="F316" s="97"/>
      <c r="G316" s="97"/>
      <c r="H316" s="97"/>
      <c r="I316" s="97"/>
      <c r="J316" s="97"/>
      <c r="K316" s="97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8"/>
      <c r="AR316" s="98"/>
      <c r="AS316" s="98"/>
      <c r="AT316" s="98"/>
      <c r="AU316" s="98"/>
      <c r="AV316" s="98"/>
      <c r="AW316" s="98"/>
      <c r="AX316" s="98"/>
      <c r="AY316" s="98"/>
      <c r="AZ316" s="98"/>
      <c r="BA316" s="98"/>
      <c r="BB316" s="98"/>
      <c r="BC316" s="98"/>
      <c r="BD316" s="98"/>
      <c r="BE316" s="98"/>
      <c r="BF316" s="98"/>
      <c r="BG316" s="98"/>
    </row>
    <row r="317" customFormat="false" ht="12.75" hidden="false" customHeight="false" outlineLevel="0" collapsed="false">
      <c r="B317" s="96"/>
      <c r="C317" s="97"/>
      <c r="D317" s="97"/>
      <c r="E317" s="97"/>
      <c r="F317" s="97"/>
      <c r="G317" s="97"/>
      <c r="H317" s="97"/>
      <c r="I317" s="97"/>
      <c r="J317" s="97"/>
      <c r="K317" s="97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  <c r="AN317" s="98"/>
      <c r="AO317" s="98"/>
      <c r="AP317" s="98"/>
      <c r="AQ317" s="98"/>
      <c r="AR317" s="98"/>
      <c r="AS317" s="98"/>
      <c r="AT317" s="98"/>
      <c r="AU317" s="98"/>
      <c r="AV317" s="98"/>
      <c r="AW317" s="98"/>
      <c r="AX317" s="98"/>
      <c r="AY317" s="98"/>
      <c r="AZ317" s="98"/>
      <c r="BA317" s="98"/>
      <c r="BB317" s="98"/>
      <c r="BC317" s="98"/>
      <c r="BD317" s="98"/>
      <c r="BE317" s="98"/>
      <c r="BF317" s="98"/>
      <c r="BG317" s="98"/>
    </row>
    <row r="318" customFormat="false" ht="12.75" hidden="false" customHeight="false" outlineLevel="0" collapsed="false">
      <c r="B318" s="96"/>
      <c r="C318" s="97"/>
      <c r="D318" s="97"/>
      <c r="E318" s="97"/>
      <c r="F318" s="97"/>
      <c r="G318" s="97"/>
      <c r="H318" s="97"/>
      <c r="I318" s="97"/>
      <c r="J318" s="97"/>
      <c r="K318" s="97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  <c r="AN318" s="98"/>
      <c r="AO318" s="98"/>
      <c r="AP318" s="98"/>
      <c r="AQ318" s="98"/>
      <c r="AR318" s="98"/>
      <c r="AS318" s="98"/>
      <c r="AT318" s="98"/>
      <c r="AU318" s="98"/>
      <c r="AV318" s="98"/>
      <c r="AW318" s="98"/>
      <c r="AX318" s="98"/>
      <c r="AY318" s="98"/>
      <c r="AZ318" s="98"/>
      <c r="BA318" s="98"/>
      <c r="BB318" s="98"/>
      <c r="BC318" s="98"/>
      <c r="BD318" s="98"/>
      <c r="BE318" s="98"/>
      <c r="BF318" s="98"/>
      <c r="BG318" s="98"/>
    </row>
    <row r="319" customFormat="false" ht="12.75" hidden="false" customHeight="false" outlineLevel="0" collapsed="false">
      <c r="B319" s="96"/>
      <c r="C319" s="97"/>
      <c r="D319" s="97"/>
      <c r="E319" s="97"/>
      <c r="F319" s="97"/>
      <c r="G319" s="97"/>
      <c r="H319" s="97"/>
      <c r="I319" s="97"/>
      <c r="J319" s="97"/>
      <c r="K319" s="97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  <c r="AN319" s="98"/>
      <c r="AO319" s="98"/>
      <c r="AP319" s="98"/>
      <c r="AQ319" s="98"/>
      <c r="AR319" s="98"/>
      <c r="AS319" s="98"/>
      <c r="AT319" s="98"/>
      <c r="AU319" s="98"/>
      <c r="AV319" s="98"/>
      <c r="AW319" s="98"/>
      <c r="AX319" s="98"/>
      <c r="AY319" s="98"/>
      <c r="AZ319" s="98"/>
      <c r="BA319" s="98"/>
      <c r="BB319" s="98"/>
      <c r="BC319" s="98"/>
      <c r="BD319" s="98"/>
      <c r="BE319" s="98"/>
      <c r="BF319" s="98"/>
      <c r="BG319" s="98"/>
    </row>
    <row r="320" customFormat="false" ht="12.75" hidden="false" customHeight="false" outlineLevel="0" collapsed="false">
      <c r="B320" s="96"/>
      <c r="C320" s="97"/>
      <c r="D320" s="97"/>
      <c r="E320" s="97"/>
      <c r="F320" s="97"/>
      <c r="G320" s="97"/>
      <c r="H320" s="97"/>
      <c r="I320" s="97"/>
      <c r="J320" s="97"/>
      <c r="K320" s="97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98"/>
      <c r="AQ320" s="98"/>
      <c r="AR320" s="98"/>
      <c r="AS320" s="98"/>
      <c r="AT320" s="98"/>
      <c r="AU320" s="98"/>
      <c r="AV320" s="98"/>
      <c r="AW320" s="98"/>
      <c r="AX320" s="98"/>
      <c r="AY320" s="98"/>
      <c r="AZ320" s="98"/>
      <c r="BA320" s="98"/>
      <c r="BB320" s="98"/>
      <c r="BC320" s="98"/>
      <c r="BD320" s="98"/>
      <c r="BE320" s="98"/>
      <c r="BF320" s="98"/>
      <c r="BG320" s="98"/>
    </row>
    <row r="321" customFormat="false" ht="12.75" hidden="false" customHeight="false" outlineLevel="0" collapsed="false">
      <c r="B321" s="96"/>
      <c r="C321" s="97"/>
      <c r="D321" s="97"/>
      <c r="E321" s="97"/>
      <c r="F321" s="97"/>
      <c r="G321" s="97"/>
      <c r="H321" s="97"/>
      <c r="I321" s="97"/>
      <c r="J321" s="97"/>
      <c r="K321" s="97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  <c r="AM321" s="98"/>
      <c r="AN321" s="98"/>
      <c r="AO321" s="98"/>
      <c r="AP321" s="98"/>
      <c r="AQ321" s="98"/>
      <c r="AR321" s="98"/>
      <c r="AS321" s="98"/>
      <c r="AT321" s="98"/>
      <c r="AU321" s="98"/>
      <c r="AV321" s="98"/>
      <c r="AW321" s="98"/>
      <c r="AX321" s="98"/>
      <c r="AY321" s="98"/>
      <c r="AZ321" s="98"/>
      <c r="BA321" s="98"/>
      <c r="BB321" s="98"/>
      <c r="BC321" s="98"/>
      <c r="BD321" s="98"/>
      <c r="BE321" s="98"/>
      <c r="BF321" s="98"/>
      <c r="BG321" s="98"/>
    </row>
    <row r="322" customFormat="false" ht="12.75" hidden="false" customHeight="false" outlineLevel="0" collapsed="false">
      <c r="B322" s="96"/>
      <c r="C322" s="97"/>
      <c r="D322" s="97"/>
      <c r="E322" s="97"/>
      <c r="F322" s="97"/>
      <c r="G322" s="97"/>
      <c r="H322" s="97"/>
      <c r="I322" s="97"/>
      <c r="J322" s="97"/>
      <c r="K322" s="97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  <c r="AM322" s="98"/>
      <c r="AN322" s="98"/>
      <c r="AO322" s="98"/>
      <c r="AP322" s="98"/>
      <c r="AQ322" s="98"/>
      <c r="AR322" s="98"/>
      <c r="AS322" s="98"/>
      <c r="AT322" s="98"/>
      <c r="AU322" s="98"/>
      <c r="AV322" s="98"/>
      <c r="AW322" s="98"/>
      <c r="AX322" s="98"/>
      <c r="AY322" s="98"/>
      <c r="AZ322" s="98"/>
      <c r="BA322" s="98"/>
      <c r="BB322" s="98"/>
      <c r="BC322" s="98"/>
      <c r="BD322" s="98"/>
      <c r="BE322" s="98"/>
      <c r="BF322" s="98"/>
      <c r="BG322" s="98"/>
    </row>
    <row r="323" customFormat="false" ht="12.75" hidden="false" customHeight="false" outlineLevel="0" collapsed="false">
      <c r="B323" s="96"/>
      <c r="C323" s="97"/>
      <c r="D323" s="97"/>
      <c r="E323" s="97"/>
      <c r="F323" s="97"/>
      <c r="G323" s="97"/>
      <c r="H323" s="97"/>
      <c r="I323" s="97"/>
      <c r="J323" s="97"/>
      <c r="K323" s="97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  <c r="AM323" s="98"/>
      <c r="AN323" s="98"/>
      <c r="AO323" s="98"/>
      <c r="AP323" s="98"/>
      <c r="AQ323" s="98"/>
      <c r="AR323" s="98"/>
      <c r="AS323" s="98"/>
      <c r="AT323" s="98"/>
      <c r="AU323" s="98"/>
      <c r="AV323" s="98"/>
      <c r="AW323" s="98"/>
      <c r="AX323" s="98"/>
      <c r="AY323" s="98"/>
      <c r="AZ323" s="98"/>
      <c r="BA323" s="98"/>
      <c r="BB323" s="98"/>
      <c r="BC323" s="98"/>
      <c r="BD323" s="98"/>
      <c r="BE323" s="98"/>
      <c r="BF323" s="98"/>
      <c r="BG323" s="98"/>
    </row>
    <row r="324" customFormat="false" ht="12.75" hidden="false" customHeight="false" outlineLevel="0" collapsed="false">
      <c r="B324" s="96"/>
      <c r="C324" s="97"/>
      <c r="D324" s="97"/>
      <c r="E324" s="97"/>
      <c r="F324" s="97"/>
      <c r="G324" s="97"/>
      <c r="H324" s="97"/>
      <c r="I324" s="97"/>
      <c r="J324" s="97"/>
      <c r="K324" s="97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98"/>
      <c r="AQ324" s="98"/>
      <c r="AR324" s="98"/>
      <c r="AS324" s="98"/>
      <c r="AT324" s="98"/>
      <c r="AU324" s="98"/>
      <c r="AV324" s="98"/>
      <c r="AW324" s="98"/>
      <c r="AX324" s="98"/>
      <c r="AY324" s="98"/>
      <c r="AZ324" s="98"/>
      <c r="BA324" s="98"/>
      <c r="BB324" s="98"/>
      <c r="BC324" s="98"/>
      <c r="BD324" s="98"/>
      <c r="BE324" s="98"/>
      <c r="BF324" s="98"/>
      <c r="BG324" s="98"/>
    </row>
    <row r="325" customFormat="false" ht="12.75" hidden="false" customHeight="false" outlineLevel="0" collapsed="false">
      <c r="B325" s="96"/>
      <c r="C325" s="97"/>
      <c r="D325" s="97"/>
      <c r="E325" s="97"/>
      <c r="F325" s="97"/>
      <c r="G325" s="97"/>
      <c r="H325" s="97"/>
      <c r="I325" s="97"/>
      <c r="J325" s="97"/>
      <c r="K325" s="97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  <c r="AM325" s="98"/>
      <c r="AN325" s="98"/>
      <c r="AO325" s="98"/>
      <c r="AP325" s="98"/>
      <c r="AQ325" s="98"/>
      <c r="AR325" s="98"/>
      <c r="AS325" s="98"/>
      <c r="AT325" s="98"/>
      <c r="AU325" s="98"/>
      <c r="AV325" s="98"/>
      <c r="AW325" s="98"/>
      <c r="AX325" s="98"/>
      <c r="AY325" s="98"/>
      <c r="AZ325" s="98"/>
      <c r="BA325" s="98"/>
      <c r="BB325" s="98"/>
      <c r="BC325" s="98"/>
      <c r="BD325" s="98"/>
      <c r="BE325" s="98"/>
      <c r="BF325" s="98"/>
      <c r="BG325" s="98"/>
    </row>
    <row r="326" customFormat="false" ht="12.75" hidden="false" customHeight="false" outlineLevel="0" collapsed="false">
      <c r="B326" s="96"/>
      <c r="C326" s="97"/>
      <c r="D326" s="97"/>
      <c r="E326" s="97"/>
      <c r="F326" s="97"/>
      <c r="G326" s="97"/>
      <c r="H326" s="97"/>
      <c r="I326" s="97"/>
      <c r="J326" s="97"/>
      <c r="K326" s="97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  <c r="AM326" s="98"/>
      <c r="AN326" s="98"/>
      <c r="AO326" s="98"/>
      <c r="AP326" s="98"/>
      <c r="AQ326" s="98"/>
      <c r="AR326" s="98"/>
      <c r="AS326" s="98"/>
      <c r="AT326" s="98"/>
      <c r="AU326" s="98"/>
      <c r="AV326" s="98"/>
      <c r="AW326" s="98"/>
      <c r="AX326" s="98"/>
      <c r="AY326" s="98"/>
      <c r="AZ326" s="98"/>
      <c r="BA326" s="98"/>
      <c r="BB326" s="98"/>
      <c r="BC326" s="98"/>
      <c r="BD326" s="98"/>
      <c r="BE326" s="98"/>
      <c r="BF326" s="98"/>
      <c r="BG326" s="98"/>
    </row>
    <row r="327" customFormat="false" ht="12.75" hidden="false" customHeight="false" outlineLevel="0" collapsed="false">
      <c r="B327" s="96"/>
      <c r="C327" s="97"/>
      <c r="D327" s="97"/>
      <c r="E327" s="97"/>
      <c r="F327" s="97"/>
      <c r="G327" s="97"/>
      <c r="H327" s="97"/>
      <c r="I327" s="97"/>
      <c r="J327" s="97"/>
      <c r="K327" s="97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98"/>
      <c r="AQ327" s="98"/>
      <c r="AR327" s="98"/>
      <c r="AS327" s="98"/>
      <c r="AT327" s="98"/>
      <c r="AU327" s="98"/>
      <c r="AV327" s="98"/>
      <c r="AW327" s="98"/>
      <c r="AX327" s="98"/>
      <c r="AY327" s="98"/>
      <c r="AZ327" s="98"/>
      <c r="BA327" s="98"/>
      <c r="BB327" s="98"/>
      <c r="BC327" s="98"/>
      <c r="BD327" s="98"/>
      <c r="BE327" s="98"/>
      <c r="BF327" s="98"/>
      <c r="BG327" s="98"/>
    </row>
    <row r="328" customFormat="false" ht="12.75" hidden="false" customHeight="false" outlineLevel="0" collapsed="false">
      <c r="B328" s="96"/>
      <c r="C328" s="97"/>
      <c r="D328" s="97"/>
      <c r="E328" s="97"/>
      <c r="F328" s="97"/>
      <c r="G328" s="97"/>
      <c r="H328" s="97"/>
      <c r="I328" s="97"/>
      <c r="J328" s="97"/>
      <c r="K328" s="97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98"/>
      <c r="AQ328" s="98"/>
      <c r="AR328" s="98"/>
      <c r="AS328" s="98"/>
      <c r="AT328" s="98"/>
      <c r="AU328" s="98"/>
      <c r="AV328" s="98"/>
      <c r="AW328" s="98"/>
      <c r="AX328" s="98"/>
      <c r="AY328" s="98"/>
      <c r="AZ328" s="98"/>
      <c r="BA328" s="98"/>
      <c r="BB328" s="98"/>
      <c r="BC328" s="98"/>
      <c r="BD328" s="98"/>
      <c r="BE328" s="98"/>
      <c r="BF328" s="98"/>
      <c r="BG328" s="98"/>
    </row>
    <row r="329" customFormat="false" ht="12.75" hidden="false" customHeight="false" outlineLevel="0" collapsed="false">
      <c r="B329" s="96"/>
      <c r="C329" s="97"/>
      <c r="D329" s="97"/>
      <c r="E329" s="97"/>
      <c r="F329" s="97"/>
      <c r="G329" s="97"/>
      <c r="H329" s="97"/>
      <c r="I329" s="97"/>
      <c r="J329" s="97"/>
      <c r="K329" s="97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  <c r="AN329" s="98"/>
      <c r="AO329" s="98"/>
      <c r="AP329" s="98"/>
      <c r="AQ329" s="98"/>
      <c r="AR329" s="98"/>
      <c r="AS329" s="98"/>
      <c r="AT329" s="98"/>
      <c r="AU329" s="98"/>
      <c r="AV329" s="98"/>
      <c r="AW329" s="98"/>
      <c r="AX329" s="98"/>
      <c r="AY329" s="98"/>
      <c r="AZ329" s="98"/>
      <c r="BA329" s="98"/>
      <c r="BB329" s="98"/>
      <c r="BC329" s="98"/>
      <c r="BD329" s="98"/>
      <c r="BE329" s="98"/>
      <c r="BF329" s="98"/>
      <c r="BG329" s="98"/>
    </row>
    <row r="330" customFormat="false" ht="12.75" hidden="false" customHeight="false" outlineLevel="0" collapsed="false">
      <c r="B330" s="96"/>
      <c r="C330" s="97"/>
      <c r="D330" s="97"/>
      <c r="E330" s="97"/>
      <c r="F330" s="97"/>
      <c r="G330" s="97"/>
      <c r="H330" s="97"/>
      <c r="I330" s="97"/>
      <c r="J330" s="97"/>
      <c r="K330" s="97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  <c r="AN330" s="98"/>
      <c r="AO330" s="98"/>
      <c r="AP330" s="98"/>
      <c r="AQ330" s="98"/>
      <c r="AR330" s="98"/>
      <c r="AS330" s="98"/>
      <c r="AT330" s="98"/>
      <c r="AU330" s="98"/>
      <c r="AV330" s="98"/>
      <c r="AW330" s="98"/>
      <c r="AX330" s="98"/>
      <c r="AY330" s="98"/>
      <c r="AZ330" s="98"/>
      <c r="BA330" s="98"/>
      <c r="BB330" s="98"/>
      <c r="BC330" s="98"/>
      <c r="BD330" s="98"/>
      <c r="BE330" s="98"/>
      <c r="BF330" s="98"/>
      <c r="BG330" s="98"/>
    </row>
    <row r="331" customFormat="false" ht="12.75" hidden="false" customHeight="false" outlineLevel="0" collapsed="false">
      <c r="B331" s="96"/>
      <c r="C331" s="97"/>
      <c r="D331" s="97"/>
      <c r="E331" s="97"/>
      <c r="F331" s="97"/>
      <c r="G331" s="97"/>
      <c r="H331" s="97"/>
      <c r="I331" s="97"/>
      <c r="J331" s="97"/>
      <c r="K331" s="97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  <c r="AN331" s="98"/>
      <c r="AO331" s="98"/>
      <c r="AP331" s="98"/>
      <c r="AQ331" s="98"/>
      <c r="AR331" s="98"/>
      <c r="AS331" s="98"/>
      <c r="AT331" s="98"/>
      <c r="AU331" s="98"/>
      <c r="AV331" s="98"/>
      <c r="AW331" s="98"/>
      <c r="AX331" s="98"/>
      <c r="AY331" s="98"/>
      <c r="AZ331" s="98"/>
      <c r="BA331" s="98"/>
      <c r="BB331" s="98"/>
      <c r="BC331" s="98"/>
      <c r="BD331" s="98"/>
      <c r="BE331" s="98"/>
      <c r="BF331" s="98"/>
      <c r="BG331" s="98"/>
    </row>
    <row r="332" customFormat="false" ht="12.75" hidden="false" customHeight="false" outlineLevel="0" collapsed="false">
      <c r="B332" s="96"/>
      <c r="C332" s="97"/>
      <c r="D332" s="97"/>
      <c r="E332" s="97"/>
      <c r="F332" s="97"/>
      <c r="G332" s="97"/>
      <c r="H332" s="97"/>
      <c r="I332" s="97"/>
      <c r="J332" s="97"/>
      <c r="K332" s="97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98"/>
      <c r="AQ332" s="98"/>
      <c r="AR332" s="98"/>
      <c r="AS332" s="98"/>
      <c r="AT332" s="98"/>
      <c r="AU332" s="98"/>
      <c r="AV332" s="98"/>
      <c r="AW332" s="98"/>
      <c r="AX332" s="98"/>
      <c r="AY332" s="98"/>
      <c r="AZ332" s="98"/>
      <c r="BA332" s="98"/>
      <c r="BB332" s="98"/>
      <c r="BC332" s="98"/>
      <c r="BD332" s="98"/>
      <c r="BE332" s="98"/>
      <c r="BF332" s="98"/>
      <c r="BG332" s="98"/>
    </row>
    <row r="333" customFormat="false" ht="12.75" hidden="false" customHeight="false" outlineLevel="0" collapsed="false">
      <c r="B333" s="96"/>
      <c r="C333" s="97"/>
      <c r="D333" s="97"/>
      <c r="E333" s="97"/>
      <c r="F333" s="97"/>
      <c r="G333" s="97"/>
      <c r="H333" s="97"/>
      <c r="I333" s="97"/>
      <c r="J333" s="97"/>
      <c r="K333" s="97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  <c r="AN333" s="98"/>
      <c r="AO333" s="98"/>
      <c r="AP333" s="98"/>
      <c r="AQ333" s="98"/>
      <c r="AR333" s="98"/>
      <c r="AS333" s="98"/>
      <c r="AT333" s="98"/>
      <c r="AU333" s="98"/>
      <c r="AV333" s="98"/>
      <c r="AW333" s="98"/>
      <c r="AX333" s="98"/>
      <c r="AY333" s="98"/>
      <c r="AZ333" s="98"/>
      <c r="BA333" s="98"/>
      <c r="BB333" s="98"/>
      <c r="BC333" s="98"/>
      <c r="BD333" s="98"/>
      <c r="BE333" s="98"/>
      <c r="BF333" s="98"/>
      <c r="BG333" s="98"/>
    </row>
    <row r="334" customFormat="false" ht="12.75" hidden="false" customHeight="false" outlineLevel="0" collapsed="false">
      <c r="B334" s="96"/>
      <c r="C334" s="97"/>
      <c r="D334" s="97"/>
      <c r="E334" s="97"/>
      <c r="F334" s="97"/>
      <c r="G334" s="97"/>
      <c r="H334" s="97"/>
      <c r="I334" s="97"/>
      <c r="J334" s="97"/>
      <c r="K334" s="97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  <c r="AH334" s="98"/>
      <c r="AI334" s="98"/>
      <c r="AJ334" s="98"/>
      <c r="AK334" s="98"/>
      <c r="AL334" s="98"/>
      <c r="AM334" s="98"/>
      <c r="AN334" s="98"/>
      <c r="AO334" s="98"/>
      <c r="AP334" s="98"/>
      <c r="AQ334" s="98"/>
      <c r="AR334" s="98"/>
      <c r="AS334" s="98"/>
      <c r="AT334" s="98"/>
      <c r="AU334" s="98"/>
      <c r="AV334" s="98"/>
      <c r="AW334" s="98"/>
      <c r="AX334" s="98"/>
      <c r="AY334" s="98"/>
      <c r="AZ334" s="98"/>
      <c r="BA334" s="98"/>
      <c r="BB334" s="98"/>
      <c r="BC334" s="98"/>
      <c r="BD334" s="98"/>
      <c r="BE334" s="98"/>
      <c r="BF334" s="98"/>
      <c r="BG334" s="98"/>
    </row>
    <row r="335" customFormat="false" ht="12.75" hidden="false" customHeight="false" outlineLevel="0" collapsed="false">
      <c r="B335" s="96"/>
      <c r="C335" s="97"/>
      <c r="D335" s="97"/>
      <c r="E335" s="97"/>
      <c r="F335" s="97"/>
      <c r="G335" s="97"/>
      <c r="H335" s="97"/>
      <c r="I335" s="97"/>
      <c r="J335" s="97"/>
      <c r="K335" s="97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  <c r="AM335" s="98"/>
      <c r="AN335" s="98"/>
      <c r="AO335" s="98"/>
      <c r="AP335" s="98"/>
      <c r="AQ335" s="98"/>
      <c r="AR335" s="98"/>
      <c r="AS335" s="98"/>
      <c r="AT335" s="98"/>
      <c r="AU335" s="98"/>
      <c r="AV335" s="98"/>
      <c r="AW335" s="98"/>
      <c r="AX335" s="98"/>
      <c r="AY335" s="98"/>
      <c r="AZ335" s="98"/>
      <c r="BA335" s="98"/>
      <c r="BB335" s="98"/>
      <c r="BC335" s="98"/>
      <c r="BD335" s="98"/>
      <c r="BE335" s="98"/>
      <c r="BF335" s="98"/>
      <c r="BG335" s="98"/>
    </row>
    <row r="336" customFormat="false" ht="12.75" hidden="false" customHeight="false" outlineLevel="0" collapsed="false">
      <c r="B336" s="96"/>
      <c r="C336" s="97"/>
      <c r="D336" s="97"/>
      <c r="E336" s="97"/>
      <c r="F336" s="97"/>
      <c r="G336" s="97"/>
      <c r="H336" s="97"/>
      <c r="I336" s="97"/>
      <c r="J336" s="97"/>
      <c r="K336" s="97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  <c r="AN336" s="98"/>
      <c r="AO336" s="98"/>
      <c r="AP336" s="98"/>
      <c r="AQ336" s="98"/>
      <c r="AR336" s="98"/>
      <c r="AS336" s="98"/>
      <c r="AT336" s="98"/>
      <c r="AU336" s="98"/>
      <c r="AV336" s="98"/>
      <c r="AW336" s="98"/>
      <c r="AX336" s="98"/>
      <c r="AY336" s="98"/>
      <c r="AZ336" s="98"/>
      <c r="BA336" s="98"/>
      <c r="BB336" s="98"/>
      <c r="BC336" s="98"/>
      <c r="BD336" s="98"/>
      <c r="BE336" s="98"/>
      <c r="BF336" s="98"/>
      <c r="BG336" s="98"/>
    </row>
    <row r="337" customFormat="false" ht="12.75" hidden="false" customHeight="false" outlineLevel="0" collapsed="false">
      <c r="B337" s="96"/>
      <c r="C337" s="97"/>
      <c r="D337" s="97"/>
      <c r="E337" s="97"/>
      <c r="F337" s="97"/>
      <c r="G337" s="97"/>
      <c r="H337" s="97"/>
      <c r="I337" s="97"/>
      <c r="J337" s="97"/>
      <c r="K337" s="97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  <c r="AM337" s="98"/>
      <c r="AN337" s="98"/>
      <c r="AO337" s="98"/>
      <c r="AP337" s="98"/>
      <c r="AQ337" s="98"/>
      <c r="AR337" s="98"/>
      <c r="AS337" s="98"/>
      <c r="AT337" s="98"/>
      <c r="AU337" s="98"/>
      <c r="AV337" s="98"/>
      <c r="AW337" s="98"/>
      <c r="AX337" s="98"/>
      <c r="AY337" s="98"/>
      <c r="AZ337" s="98"/>
      <c r="BA337" s="98"/>
      <c r="BB337" s="98"/>
      <c r="BC337" s="98"/>
      <c r="BD337" s="98"/>
      <c r="BE337" s="98"/>
      <c r="BF337" s="98"/>
      <c r="BG337" s="98"/>
    </row>
    <row r="338" customFormat="false" ht="12.75" hidden="false" customHeight="false" outlineLevel="0" collapsed="false">
      <c r="B338" s="96"/>
      <c r="C338" s="97"/>
      <c r="D338" s="97"/>
      <c r="E338" s="97"/>
      <c r="F338" s="97"/>
      <c r="G338" s="97"/>
      <c r="H338" s="97"/>
      <c r="I338" s="97"/>
      <c r="J338" s="97"/>
      <c r="K338" s="97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  <c r="AM338" s="98"/>
      <c r="AN338" s="98"/>
      <c r="AO338" s="98"/>
      <c r="AP338" s="98"/>
      <c r="AQ338" s="98"/>
      <c r="AR338" s="98"/>
      <c r="AS338" s="98"/>
      <c r="AT338" s="98"/>
      <c r="AU338" s="98"/>
      <c r="AV338" s="98"/>
      <c r="AW338" s="98"/>
      <c r="AX338" s="98"/>
      <c r="AY338" s="98"/>
      <c r="AZ338" s="98"/>
      <c r="BA338" s="98"/>
      <c r="BB338" s="98"/>
      <c r="BC338" s="98"/>
      <c r="BD338" s="98"/>
      <c r="BE338" s="98"/>
      <c r="BF338" s="98"/>
      <c r="BG338" s="98"/>
    </row>
    <row r="339" customFormat="false" ht="12.75" hidden="false" customHeight="false" outlineLevel="0" collapsed="false">
      <c r="B339" s="96"/>
      <c r="C339" s="97"/>
      <c r="D339" s="97"/>
      <c r="E339" s="97"/>
      <c r="F339" s="97"/>
      <c r="G339" s="97"/>
      <c r="H339" s="97"/>
      <c r="I339" s="97"/>
      <c r="J339" s="97"/>
      <c r="K339" s="97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  <c r="AM339" s="98"/>
      <c r="AN339" s="98"/>
      <c r="AO339" s="98"/>
      <c r="AP339" s="98"/>
      <c r="AQ339" s="98"/>
      <c r="AR339" s="98"/>
      <c r="AS339" s="98"/>
      <c r="AT339" s="98"/>
      <c r="AU339" s="98"/>
      <c r="AV339" s="98"/>
      <c r="AW339" s="98"/>
      <c r="AX339" s="98"/>
      <c r="AY339" s="98"/>
      <c r="AZ339" s="98"/>
      <c r="BA339" s="98"/>
      <c r="BB339" s="98"/>
      <c r="BC339" s="98"/>
      <c r="BD339" s="98"/>
      <c r="BE339" s="98"/>
      <c r="BF339" s="98"/>
      <c r="BG339" s="98"/>
    </row>
    <row r="340" customFormat="false" ht="12.75" hidden="false" customHeight="false" outlineLevel="0" collapsed="false">
      <c r="B340" s="96"/>
      <c r="C340" s="97"/>
      <c r="D340" s="97"/>
      <c r="E340" s="97"/>
      <c r="F340" s="97"/>
      <c r="G340" s="97"/>
      <c r="H340" s="97"/>
      <c r="I340" s="97"/>
      <c r="J340" s="97"/>
      <c r="K340" s="97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  <c r="AN340" s="98"/>
      <c r="AO340" s="98"/>
      <c r="AP340" s="98"/>
      <c r="AQ340" s="98"/>
      <c r="AR340" s="98"/>
      <c r="AS340" s="98"/>
      <c r="AT340" s="98"/>
      <c r="AU340" s="98"/>
      <c r="AV340" s="98"/>
      <c r="AW340" s="98"/>
      <c r="AX340" s="98"/>
      <c r="AY340" s="98"/>
      <c r="AZ340" s="98"/>
      <c r="BA340" s="98"/>
      <c r="BB340" s="98"/>
      <c r="BC340" s="98"/>
      <c r="BD340" s="98"/>
      <c r="BE340" s="98"/>
      <c r="BF340" s="98"/>
      <c r="BG340" s="98"/>
    </row>
    <row r="341" customFormat="false" ht="12.75" hidden="false" customHeight="false" outlineLevel="0" collapsed="false">
      <c r="B341" s="96"/>
      <c r="C341" s="97"/>
      <c r="D341" s="97"/>
      <c r="E341" s="97"/>
      <c r="F341" s="97"/>
      <c r="G341" s="97"/>
      <c r="H341" s="97"/>
      <c r="I341" s="97"/>
      <c r="J341" s="97"/>
      <c r="K341" s="97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  <c r="AL341" s="98"/>
      <c r="AM341" s="98"/>
      <c r="AN341" s="98"/>
      <c r="AO341" s="98"/>
      <c r="AP341" s="98"/>
      <c r="AQ341" s="98"/>
      <c r="AR341" s="98"/>
      <c r="AS341" s="98"/>
      <c r="AT341" s="98"/>
      <c r="AU341" s="98"/>
      <c r="AV341" s="98"/>
      <c r="AW341" s="98"/>
      <c r="AX341" s="98"/>
      <c r="AY341" s="98"/>
      <c r="AZ341" s="98"/>
      <c r="BA341" s="98"/>
      <c r="BB341" s="98"/>
      <c r="BC341" s="98"/>
      <c r="BD341" s="98"/>
      <c r="BE341" s="98"/>
      <c r="BF341" s="98"/>
      <c r="BG341" s="98"/>
    </row>
    <row r="342" customFormat="false" ht="12.75" hidden="false" customHeight="false" outlineLevel="0" collapsed="false">
      <c r="B342" s="96"/>
      <c r="C342" s="97"/>
      <c r="D342" s="97"/>
      <c r="E342" s="97"/>
      <c r="F342" s="97"/>
      <c r="G342" s="97"/>
      <c r="H342" s="97"/>
      <c r="I342" s="97"/>
      <c r="J342" s="97"/>
      <c r="K342" s="97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  <c r="AN342" s="98"/>
      <c r="AO342" s="98"/>
      <c r="AP342" s="98"/>
      <c r="AQ342" s="98"/>
      <c r="AR342" s="98"/>
      <c r="AS342" s="98"/>
      <c r="AT342" s="98"/>
      <c r="AU342" s="98"/>
      <c r="AV342" s="98"/>
      <c r="AW342" s="98"/>
      <c r="AX342" s="98"/>
      <c r="AY342" s="98"/>
      <c r="AZ342" s="98"/>
      <c r="BA342" s="98"/>
      <c r="BB342" s="98"/>
      <c r="BC342" s="98"/>
      <c r="BD342" s="98"/>
      <c r="BE342" s="98"/>
      <c r="BF342" s="98"/>
      <c r="BG342" s="98"/>
    </row>
    <row r="343" customFormat="false" ht="12.75" hidden="false" customHeight="false" outlineLevel="0" collapsed="false">
      <c r="B343" s="96"/>
      <c r="C343" s="97"/>
      <c r="D343" s="97"/>
      <c r="E343" s="97"/>
      <c r="F343" s="97"/>
      <c r="G343" s="97"/>
      <c r="H343" s="97"/>
      <c r="I343" s="97"/>
      <c r="J343" s="97"/>
      <c r="K343" s="97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  <c r="AL343" s="98"/>
      <c r="AM343" s="98"/>
      <c r="AN343" s="98"/>
      <c r="AO343" s="98"/>
      <c r="AP343" s="98"/>
      <c r="AQ343" s="98"/>
      <c r="AR343" s="98"/>
      <c r="AS343" s="98"/>
      <c r="AT343" s="98"/>
      <c r="AU343" s="98"/>
      <c r="AV343" s="98"/>
      <c r="AW343" s="98"/>
      <c r="AX343" s="98"/>
      <c r="AY343" s="98"/>
      <c r="AZ343" s="98"/>
      <c r="BA343" s="98"/>
      <c r="BB343" s="98"/>
      <c r="BC343" s="98"/>
      <c r="BD343" s="98"/>
      <c r="BE343" s="98"/>
      <c r="BF343" s="98"/>
      <c r="BG343" s="98"/>
    </row>
    <row r="344" customFormat="false" ht="12.75" hidden="false" customHeight="false" outlineLevel="0" collapsed="false">
      <c r="B344" s="96"/>
      <c r="C344" s="97"/>
      <c r="D344" s="97"/>
      <c r="E344" s="97"/>
      <c r="F344" s="97"/>
      <c r="G344" s="97"/>
      <c r="H344" s="97"/>
      <c r="I344" s="97"/>
      <c r="J344" s="97"/>
      <c r="K344" s="97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98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98"/>
      <c r="BC344" s="98"/>
      <c r="BD344" s="98"/>
      <c r="BE344" s="98"/>
      <c r="BF344" s="98"/>
      <c r="BG344" s="98"/>
    </row>
    <row r="345" customFormat="false" ht="12.75" hidden="false" customHeight="false" outlineLevel="0" collapsed="false">
      <c r="B345" s="96"/>
      <c r="C345" s="97"/>
      <c r="D345" s="97"/>
      <c r="E345" s="97"/>
      <c r="F345" s="97"/>
      <c r="G345" s="97"/>
      <c r="H345" s="97"/>
      <c r="I345" s="97"/>
      <c r="J345" s="97"/>
      <c r="K345" s="97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98"/>
      <c r="AQ345" s="98"/>
      <c r="AR345" s="98"/>
      <c r="AS345" s="98"/>
      <c r="AT345" s="98"/>
      <c r="AU345" s="98"/>
      <c r="AV345" s="98"/>
      <c r="AW345" s="98"/>
      <c r="AX345" s="98"/>
      <c r="AY345" s="98"/>
      <c r="AZ345" s="98"/>
      <c r="BA345" s="98"/>
      <c r="BB345" s="98"/>
      <c r="BC345" s="98"/>
      <c r="BD345" s="98"/>
      <c r="BE345" s="98"/>
      <c r="BF345" s="98"/>
      <c r="BG345" s="98"/>
    </row>
    <row r="346" customFormat="false" ht="12.75" hidden="false" customHeight="false" outlineLevel="0" collapsed="false">
      <c r="B346" s="96"/>
      <c r="C346" s="97"/>
      <c r="D346" s="97"/>
      <c r="E346" s="97"/>
      <c r="F346" s="97"/>
      <c r="G346" s="97"/>
      <c r="H346" s="97"/>
      <c r="I346" s="97"/>
      <c r="J346" s="97"/>
      <c r="K346" s="97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  <c r="AN346" s="98"/>
      <c r="AO346" s="98"/>
      <c r="AP346" s="98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98"/>
      <c r="BC346" s="98"/>
      <c r="BD346" s="98"/>
      <c r="BE346" s="98"/>
      <c r="BF346" s="98"/>
      <c r="BG346" s="98"/>
    </row>
    <row r="347" customFormat="false" ht="12.75" hidden="false" customHeight="false" outlineLevel="0" collapsed="false">
      <c r="B347" s="96"/>
      <c r="C347" s="97"/>
      <c r="D347" s="97"/>
      <c r="E347" s="97"/>
      <c r="F347" s="97"/>
      <c r="G347" s="97"/>
      <c r="H347" s="97"/>
      <c r="I347" s="97"/>
      <c r="J347" s="97"/>
      <c r="K347" s="97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98"/>
      <c r="AQ347" s="98"/>
      <c r="AR347" s="98"/>
      <c r="AS347" s="98"/>
      <c r="AT347" s="98"/>
      <c r="AU347" s="98"/>
      <c r="AV347" s="98"/>
      <c r="AW347" s="98"/>
      <c r="AX347" s="98"/>
      <c r="AY347" s="98"/>
      <c r="AZ347" s="98"/>
      <c r="BA347" s="98"/>
      <c r="BB347" s="98"/>
      <c r="BC347" s="98"/>
      <c r="BD347" s="98"/>
      <c r="BE347" s="98"/>
      <c r="BF347" s="98"/>
      <c r="BG347" s="98"/>
    </row>
    <row r="348" customFormat="false" ht="12.75" hidden="false" customHeight="false" outlineLevel="0" collapsed="false">
      <c r="B348" s="96"/>
      <c r="C348" s="97"/>
      <c r="D348" s="97"/>
      <c r="E348" s="97"/>
      <c r="F348" s="97"/>
      <c r="G348" s="97"/>
      <c r="H348" s="97"/>
      <c r="I348" s="97"/>
      <c r="J348" s="97"/>
      <c r="K348" s="97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98"/>
      <c r="AQ348" s="98"/>
      <c r="AR348" s="98"/>
      <c r="AS348" s="98"/>
      <c r="AT348" s="98"/>
      <c r="AU348" s="98"/>
      <c r="AV348" s="98"/>
      <c r="AW348" s="98"/>
      <c r="AX348" s="98"/>
      <c r="AY348" s="98"/>
      <c r="AZ348" s="98"/>
      <c r="BA348" s="98"/>
      <c r="BB348" s="98"/>
      <c r="BC348" s="98"/>
      <c r="BD348" s="98"/>
      <c r="BE348" s="98"/>
      <c r="BF348" s="98"/>
      <c r="BG348" s="98"/>
    </row>
    <row r="349" customFormat="false" ht="12.75" hidden="false" customHeight="false" outlineLevel="0" collapsed="false">
      <c r="B349" s="96"/>
      <c r="C349" s="97"/>
      <c r="D349" s="97"/>
      <c r="E349" s="97"/>
      <c r="F349" s="97"/>
      <c r="G349" s="97"/>
      <c r="H349" s="97"/>
      <c r="I349" s="97"/>
      <c r="J349" s="97"/>
      <c r="K349" s="97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  <c r="AN349" s="98"/>
      <c r="AO349" s="98"/>
      <c r="AP349" s="98"/>
      <c r="AQ349" s="98"/>
      <c r="AR349" s="98"/>
      <c r="AS349" s="98"/>
      <c r="AT349" s="98"/>
      <c r="AU349" s="98"/>
      <c r="AV349" s="98"/>
      <c r="AW349" s="98"/>
      <c r="AX349" s="98"/>
      <c r="AY349" s="98"/>
      <c r="AZ349" s="98"/>
      <c r="BA349" s="98"/>
      <c r="BB349" s="98"/>
      <c r="BC349" s="98"/>
      <c r="BD349" s="98"/>
      <c r="BE349" s="98"/>
      <c r="BF349" s="98"/>
      <c r="BG349" s="98"/>
    </row>
    <row r="350" customFormat="false" ht="12.75" hidden="false" customHeight="false" outlineLevel="0" collapsed="false">
      <c r="B350" s="96"/>
      <c r="C350" s="97"/>
      <c r="D350" s="97"/>
      <c r="E350" s="97"/>
      <c r="F350" s="97"/>
      <c r="G350" s="97"/>
      <c r="H350" s="97"/>
      <c r="I350" s="97"/>
      <c r="J350" s="97"/>
      <c r="K350" s="97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  <c r="AN350" s="98"/>
      <c r="AO350" s="98"/>
      <c r="AP350" s="98"/>
      <c r="AQ350" s="98"/>
      <c r="AR350" s="98"/>
      <c r="AS350" s="98"/>
      <c r="AT350" s="98"/>
      <c r="AU350" s="98"/>
      <c r="AV350" s="98"/>
      <c r="AW350" s="98"/>
      <c r="AX350" s="98"/>
      <c r="AY350" s="98"/>
      <c r="AZ350" s="98"/>
      <c r="BA350" s="98"/>
      <c r="BB350" s="98"/>
      <c r="BC350" s="98"/>
      <c r="BD350" s="98"/>
      <c r="BE350" s="98"/>
      <c r="BF350" s="98"/>
      <c r="BG350" s="98"/>
    </row>
    <row r="351" customFormat="false" ht="12.75" hidden="false" customHeight="false" outlineLevel="0" collapsed="false">
      <c r="B351" s="96"/>
      <c r="C351" s="97"/>
      <c r="D351" s="97"/>
      <c r="E351" s="97"/>
      <c r="F351" s="97"/>
      <c r="G351" s="97"/>
      <c r="H351" s="97"/>
      <c r="I351" s="97"/>
      <c r="J351" s="97"/>
      <c r="K351" s="97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  <c r="AN351" s="98"/>
      <c r="AO351" s="98"/>
      <c r="AP351" s="98"/>
      <c r="AQ351" s="98"/>
      <c r="AR351" s="98"/>
      <c r="AS351" s="98"/>
      <c r="AT351" s="98"/>
      <c r="AU351" s="98"/>
      <c r="AV351" s="98"/>
      <c r="AW351" s="98"/>
      <c r="AX351" s="98"/>
      <c r="AY351" s="98"/>
      <c r="AZ351" s="98"/>
      <c r="BA351" s="98"/>
      <c r="BB351" s="98"/>
      <c r="BC351" s="98"/>
      <c r="BD351" s="98"/>
      <c r="BE351" s="98"/>
      <c r="BF351" s="98"/>
      <c r="BG351" s="98"/>
    </row>
    <row r="352" customFormat="false" ht="12.75" hidden="false" customHeight="false" outlineLevel="0" collapsed="false">
      <c r="B352" s="96"/>
      <c r="C352" s="97"/>
      <c r="D352" s="97"/>
      <c r="E352" s="97"/>
      <c r="F352" s="97"/>
      <c r="G352" s="97"/>
      <c r="H352" s="97"/>
      <c r="I352" s="97"/>
      <c r="J352" s="97"/>
      <c r="K352" s="97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98"/>
      <c r="AQ352" s="98"/>
      <c r="AR352" s="98"/>
      <c r="AS352" s="98"/>
      <c r="AT352" s="98"/>
      <c r="AU352" s="98"/>
      <c r="AV352" s="98"/>
      <c r="AW352" s="98"/>
      <c r="AX352" s="98"/>
      <c r="AY352" s="98"/>
      <c r="AZ352" s="98"/>
      <c r="BA352" s="98"/>
      <c r="BB352" s="98"/>
      <c r="BC352" s="98"/>
      <c r="BD352" s="98"/>
      <c r="BE352" s="98"/>
      <c r="BF352" s="98"/>
      <c r="BG352" s="98"/>
    </row>
    <row r="353" customFormat="false" ht="12.75" hidden="false" customHeight="false" outlineLevel="0" collapsed="false">
      <c r="B353" s="96"/>
      <c r="C353" s="97"/>
      <c r="D353" s="97"/>
      <c r="E353" s="97"/>
      <c r="F353" s="97"/>
      <c r="G353" s="97"/>
      <c r="H353" s="97"/>
      <c r="I353" s="97"/>
      <c r="J353" s="97"/>
      <c r="K353" s="97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  <c r="AN353" s="98"/>
      <c r="AO353" s="98"/>
      <c r="AP353" s="98"/>
      <c r="AQ353" s="98"/>
      <c r="AR353" s="98"/>
      <c r="AS353" s="98"/>
      <c r="AT353" s="98"/>
      <c r="AU353" s="98"/>
      <c r="AV353" s="98"/>
      <c r="AW353" s="98"/>
      <c r="AX353" s="98"/>
      <c r="AY353" s="98"/>
      <c r="AZ353" s="98"/>
      <c r="BA353" s="98"/>
      <c r="BB353" s="98"/>
      <c r="BC353" s="98"/>
      <c r="BD353" s="98"/>
      <c r="BE353" s="98"/>
      <c r="BF353" s="98"/>
      <c r="BG353" s="98"/>
    </row>
    <row r="354" customFormat="false" ht="12.75" hidden="false" customHeight="false" outlineLevel="0" collapsed="false">
      <c r="B354" s="96"/>
      <c r="C354" s="97"/>
      <c r="D354" s="97"/>
      <c r="E354" s="97"/>
      <c r="F354" s="97"/>
      <c r="G354" s="97"/>
      <c r="H354" s="97"/>
      <c r="I354" s="97"/>
      <c r="J354" s="97"/>
      <c r="K354" s="97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  <c r="AN354" s="98"/>
      <c r="AO354" s="98"/>
      <c r="AP354" s="98"/>
      <c r="AQ354" s="98"/>
      <c r="AR354" s="98"/>
      <c r="AS354" s="98"/>
      <c r="AT354" s="98"/>
      <c r="AU354" s="98"/>
      <c r="AV354" s="98"/>
      <c r="AW354" s="98"/>
      <c r="AX354" s="98"/>
      <c r="AY354" s="98"/>
      <c r="AZ354" s="98"/>
      <c r="BA354" s="98"/>
      <c r="BB354" s="98"/>
      <c r="BC354" s="98"/>
      <c r="BD354" s="98"/>
      <c r="BE354" s="98"/>
      <c r="BF354" s="98"/>
      <c r="BG354" s="98"/>
    </row>
    <row r="355" customFormat="false" ht="12.75" hidden="false" customHeight="false" outlineLevel="0" collapsed="false">
      <c r="B355" s="96"/>
      <c r="C355" s="97"/>
      <c r="D355" s="97"/>
      <c r="E355" s="97"/>
      <c r="F355" s="97"/>
      <c r="G355" s="97"/>
      <c r="H355" s="97"/>
      <c r="I355" s="97"/>
      <c r="J355" s="97"/>
      <c r="K355" s="97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  <c r="AN355" s="98"/>
      <c r="AO355" s="98"/>
      <c r="AP355" s="98"/>
      <c r="AQ355" s="98"/>
      <c r="AR355" s="98"/>
      <c r="AS355" s="98"/>
      <c r="AT355" s="98"/>
      <c r="AU355" s="98"/>
      <c r="AV355" s="98"/>
      <c r="AW355" s="98"/>
      <c r="AX355" s="98"/>
      <c r="AY355" s="98"/>
      <c r="AZ355" s="98"/>
      <c r="BA355" s="98"/>
      <c r="BB355" s="98"/>
      <c r="BC355" s="98"/>
      <c r="BD355" s="98"/>
      <c r="BE355" s="98"/>
      <c r="BF355" s="98"/>
      <c r="BG355" s="98"/>
    </row>
    <row r="356" customFormat="false" ht="12.75" hidden="false" customHeight="false" outlineLevel="0" collapsed="false">
      <c r="B356" s="96"/>
      <c r="C356" s="97"/>
      <c r="D356" s="97"/>
      <c r="E356" s="97"/>
      <c r="F356" s="97"/>
      <c r="G356" s="97"/>
      <c r="H356" s="97"/>
      <c r="I356" s="97"/>
      <c r="J356" s="97"/>
      <c r="K356" s="97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98"/>
      <c r="AQ356" s="98"/>
      <c r="AR356" s="98"/>
      <c r="AS356" s="98"/>
      <c r="AT356" s="98"/>
      <c r="AU356" s="98"/>
      <c r="AV356" s="98"/>
      <c r="AW356" s="98"/>
      <c r="AX356" s="98"/>
      <c r="AY356" s="98"/>
      <c r="AZ356" s="98"/>
      <c r="BA356" s="98"/>
      <c r="BB356" s="98"/>
      <c r="BC356" s="98"/>
      <c r="BD356" s="98"/>
      <c r="BE356" s="98"/>
      <c r="BF356" s="98"/>
      <c r="BG356" s="98"/>
    </row>
    <row r="357" customFormat="false" ht="12.75" hidden="false" customHeight="false" outlineLevel="0" collapsed="false">
      <c r="B357" s="96"/>
      <c r="C357" s="97"/>
      <c r="D357" s="97"/>
      <c r="E357" s="97"/>
      <c r="F357" s="97"/>
      <c r="G357" s="97"/>
      <c r="H357" s="97"/>
      <c r="I357" s="97"/>
      <c r="J357" s="97"/>
      <c r="K357" s="97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  <c r="AN357" s="98"/>
      <c r="AO357" s="98"/>
      <c r="AP357" s="98"/>
      <c r="AQ357" s="98"/>
      <c r="AR357" s="98"/>
      <c r="AS357" s="98"/>
      <c r="AT357" s="98"/>
      <c r="AU357" s="98"/>
      <c r="AV357" s="98"/>
      <c r="AW357" s="98"/>
      <c r="AX357" s="98"/>
      <c r="AY357" s="98"/>
      <c r="AZ357" s="98"/>
      <c r="BA357" s="98"/>
      <c r="BB357" s="98"/>
      <c r="BC357" s="98"/>
      <c r="BD357" s="98"/>
      <c r="BE357" s="98"/>
      <c r="BF357" s="98"/>
      <c r="BG357" s="98"/>
    </row>
    <row r="358" customFormat="false" ht="12.75" hidden="false" customHeight="false" outlineLevel="0" collapsed="false">
      <c r="B358" s="96"/>
      <c r="C358" s="97"/>
      <c r="D358" s="97"/>
      <c r="E358" s="97"/>
      <c r="F358" s="97"/>
      <c r="G358" s="97"/>
      <c r="H358" s="97"/>
      <c r="I358" s="97"/>
      <c r="J358" s="97"/>
      <c r="K358" s="97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  <c r="AN358" s="98"/>
      <c r="AO358" s="98"/>
      <c r="AP358" s="98"/>
      <c r="AQ358" s="98"/>
      <c r="AR358" s="98"/>
      <c r="AS358" s="98"/>
      <c r="AT358" s="98"/>
      <c r="AU358" s="98"/>
      <c r="AV358" s="98"/>
      <c r="AW358" s="98"/>
      <c r="AX358" s="98"/>
      <c r="AY358" s="98"/>
      <c r="AZ358" s="98"/>
      <c r="BA358" s="98"/>
      <c r="BB358" s="98"/>
      <c r="BC358" s="98"/>
      <c r="BD358" s="98"/>
      <c r="BE358" s="98"/>
      <c r="BF358" s="98"/>
      <c r="BG358" s="98"/>
    </row>
    <row r="359" customFormat="false" ht="12.75" hidden="false" customHeight="false" outlineLevel="0" collapsed="false">
      <c r="B359" s="96"/>
      <c r="C359" s="97"/>
      <c r="D359" s="97"/>
      <c r="E359" s="97"/>
      <c r="F359" s="97"/>
      <c r="G359" s="97"/>
      <c r="H359" s="97"/>
      <c r="I359" s="97"/>
      <c r="J359" s="97"/>
      <c r="K359" s="97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  <c r="AN359" s="98"/>
      <c r="AO359" s="98"/>
      <c r="AP359" s="98"/>
      <c r="AQ359" s="98"/>
      <c r="AR359" s="98"/>
      <c r="AS359" s="98"/>
      <c r="AT359" s="98"/>
      <c r="AU359" s="98"/>
      <c r="AV359" s="98"/>
      <c r="AW359" s="98"/>
      <c r="AX359" s="98"/>
      <c r="AY359" s="98"/>
      <c r="AZ359" s="98"/>
      <c r="BA359" s="98"/>
      <c r="BB359" s="98"/>
      <c r="BC359" s="98"/>
      <c r="BD359" s="98"/>
      <c r="BE359" s="98"/>
      <c r="BF359" s="98"/>
      <c r="BG359" s="98"/>
    </row>
    <row r="360" customFormat="false" ht="12.75" hidden="false" customHeight="false" outlineLevel="0" collapsed="false">
      <c r="B360" s="96"/>
      <c r="C360" s="97"/>
      <c r="D360" s="97"/>
      <c r="E360" s="97"/>
      <c r="F360" s="97"/>
      <c r="G360" s="97"/>
      <c r="H360" s="97"/>
      <c r="I360" s="97"/>
      <c r="J360" s="97"/>
      <c r="K360" s="97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98"/>
      <c r="AQ360" s="98"/>
      <c r="AR360" s="98"/>
      <c r="AS360" s="98"/>
      <c r="AT360" s="98"/>
      <c r="AU360" s="98"/>
      <c r="AV360" s="98"/>
      <c r="AW360" s="98"/>
      <c r="AX360" s="98"/>
      <c r="AY360" s="98"/>
      <c r="AZ360" s="98"/>
      <c r="BA360" s="98"/>
      <c r="BB360" s="98"/>
      <c r="BC360" s="98"/>
      <c r="BD360" s="98"/>
      <c r="BE360" s="98"/>
      <c r="BF360" s="98"/>
      <c r="BG360" s="98"/>
    </row>
    <row r="361" customFormat="false" ht="12.75" hidden="false" customHeight="false" outlineLevel="0" collapsed="false">
      <c r="B361" s="96"/>
      <c r="C361" s="97"/>
      <c r="D361" s="97"/>
      <c r="E361" s="97"/>
      <c r="F361" s="97"/>
      <c r="G361" s="97"/>
      <c r="H361" s="97"/>
      <c r="I361" s="97"/>
      <c r="J361" s="97"/>
      <c r="K361" s="97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  <c r="AL361" s="98"/>
      <c r="AM361" s="98"/>
      <c r="AN361" s="98"/>
      <c r="AO361" s="98"/>
      <c r="AP361" s="98"/>
      <c r="AQ361" s="98"/>
      <c r="AR361" s="98"/>
      <c r="AS361" s="98"/>
      <c r="AT361" s="98"/>
      <c r="AU361" s="98"/>
      <c r="AV361" s="98"/>
      <c r="AW361" s="98"/>
      <c r="AX361" s="98"/>
      <c r="AY361" s="98"/>
      <c r="AZ361" s="98"/>
      <c r="BA361" s="98"/>
      <c r="BB361" s="98"/>
      <c r="BC361" s="98"/>
      <c r="BD361" s="98"/>
      <c r="BE361" s="98"/>
      <c r="BF361" s="98"/>
      <c r="BG361" s="98"/>
    </row>
    <row r="362" customFormat="false" ht="12.75" hidden="false" customHeight="false" outlineLevel="0" collapsed="false">
      <c r="B362" s="96"/>
      <c r="C362" s="97"/>
      <c r="D362" s="97"/>
      <c r="E362" s="97"/>
      <c r="F362" s="97"/>
      <c r="G362" s="97"/>
      <c r="H362" s="97"/>
      <c r="I362" s="97"/>
      <c r="J362" s="97"/>
      <c r="K362" s="97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  <c r="AL362" s="98"/>
      <c r="AM362" s="98"/>
      <c r="AN362" s="98"/>
      <c r="AO362" s="98"/>
      <c r="AP362" s="98"/>
      <c r="AQ362" s="98"/>
      <c r="AR362" s="98"/>
      <c r="AS362" s="98"/>
      <c r="AT362" s="98"/>
      <c r="AU362" s="98"/>
      <c r="AV362" s="98"/>
      <c r="AW362" s="98"/>
      <c r="AX362" s="98"/>
      <c r="AY362" s="98"/>
      <c r="AZ362" s="98"/>
      <c r="BA362" s="98"/>
      <c r="BB362" s="98"/>
      <c r="BC362" s="98"/>
      <c r="BD362" s="98"/>
      <c r="BE362" s="98"/>
      <c r="BF362" s="98"/>
      <c r="BG362" s="98"/>
    </row>
    <row r="363" customFormat="false" ht="12.75" hidden="false" customHeight="false" outlineLevel="0" collapsed="false">
      <c r="B363" s="96"/>
      <c r="C363" s="97"/>
      <c r="D363" s="97"/>
      <c r="E363" s="97"/>
      <c r="F363" s="97"/>
      <c r="G363" s="97"/>
      <c r="H363" s="97"/>
      <c r="I363" s="97"/>
      <c r="J363" s="97"/>
      <c r="K363" s="97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  <c r="AA363" s="98"/>
      <c r="AB363" s="98"/>
      <c r="AC363" s="98"/>
      <c r="AD363" s="98"/>
      <c r="AE363" s="98"/>
      <c r="AF363" s="98"/>
      <c r="AG363" s="98"/>
      <c r="AH363" s="98"/>
      <c r="AI363" s="98"/>
      <c r="AJ363" s="98"/>
      <c r="AK363" s="98"/>
      <c r="AL363" s="98"/>
      <c r="AM363" s="98"/>
      <c r="AN363" s="98"/>
      <c r="AO363" s="98"/>
      <c r="AP363" s="98"/>
      <c r="AQ363" s="98"/>
      <c r="AR363" s="98"/>
      <c r="AS363" s="98"/>
      <c r="AT363" s="98"/>
      <c r="AU363" s="98"/>
      <c r="AV363" s="98"/>
      <c r="AW363" s="98"/>
      <c r="AX363" s="98"/>
      <c r="AY363" s="98"/>
      <c r="AZ363" s="98"/>
      <c r="BA363" s="98"/>
      <c r="BB363" s="98"/>
      <c r="BC363" s="98"/>
      <c r="BD363" s="98"/>
      <c r="BE363" s="98"/>
      <c r="BF363" s="98"/>
      <c r="BG363" s="98"/>
    </row>
    <row r="364" customFormat="false" ht="12.75" hidden="false" customHeight="false" outlineLevel="0" collapsed="false">
      <c r="B364" s="96"/>
      <c r="C364" s="97"/>
      <c r="D364" s="97"/>
      <c r="E364" s="97"/>
      <c r="F364" s="97"/>
      <c r="G364" s="97"/>
      <c r="H364" s="97"/>
      <c r="I364" s="97"/>
      <c r="J364" s="97"/>
      <c r="K364" s="97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  <c r="AA364" s="98"/>
      <c r="AB364" s="98"/>
      <c r="AC364" s="98"/>
      <c r="AD364" s="98"/>
      <c r="AE364" s="98"/>
      <c r="AF364" s="98"/>
      <c r="AG364" s="98"/>
      <c r="AH364" s="98"/>
      <c r="AI364" s="98"/>
      <c r="AJ364" s="98"/>
      <c r="AK364" s="98"/>
      <c r="AL364" s="98"/>
      <c r="AM364" s="98"/>
      <c r="AN364" s="98"/>
      <c r="AO364" s="98"/>
      <c r="AP364" s="98"/>
      <c r="AQ364" s="98"/>
      <c r="AR364" s="98"/>
      <c r="AS364" s="98"/>
      <c r="AT364" s="98"/>
      <c r="AU364" s="98"/>
      <c r="AV364" s="98"/>
      <c r="AW364" s="98"/>
      <c r="AX364" s="98"/>
      <c r="AY364" s="98"/>
      <c r="AZ364" s="98"/>
      <c r="BA364" s="98"/>
      <c r="BB364" s="98"/>
      <c r="BC364" s="98"/>
      <c r="BD364" s="98"/>
      <c r="BE364" s="98"/>
      <c r="BF364" s="98"/>
      <c r="BG364" s="98"/>
    </row>
    <row r="365" customFormat="false" ht="12.75" hidden="false" customHeight="false" outlineLevel="0" collapsed="false">
      <c r="B365" s="96"/>
      <c r="C365" s="97"/>
      <c r="D365" s="97"/>
      <c r="E365" s="97"/>
      <c r="F365" s="97"/>
      <c r="G365" s="97"/>
      <c r="H365" s="97"/>
      <c r="I365" s="97"/>
      <c r="J365" s="97"/>
      <c r="K365" s="97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  <c r="AA365" s="98"/>
      <c r="AB365" s="98"/>
      <c r="AC365" s="98"/>
      <c r="AD365" s="98"/>
      <c r="AE365" s="98"/>
      <c r="AF365" s="98"/>
      <c r="AG365" s="98"/>
      <c r="AH365" s="98"/>
      <c r="AI365" s="98"/>
      <c r="AJ365" s="98"/>
      <c r="AK365" s="98"/>
      <c r="AL365" s="98"/>
      <c r="AM365" s="98"/>
      <c r="AN365" s="98"/>
      <c r="AO365" s="98"/>
      <c r="AP365" s="98"/>
      <c r="AQ365" s="98"/>
      <c r="AR365" s="98"/>
      <c r="AS365" s="98"/>
      <c r="AT365" s="98"/>
      <c r="AU365" s="98"/>
      <c r="AV365" s="98"/>
      <c r="AW365" s="98"/>
      <c r="AX365" s="98"/>
      <c r="AY365" s="98"/>
      <c r="AZ365" s="98"/>
      <c r="BA365" s="98"/>
      <c r="BB365" s="98"/>
      <c r="BC365" s="98"/>
      <c r="BD365" s="98"/>
      <c r="BE365" s="98"/>
      <c r="BF365" s="98"/>
      <c r="BG365" s="98"/>
    </row>
    <row r="366" customFormat="false" ht="12.75" hidden="false" customHeight="false" outlineLevel="0" collapsed="false">
      <c r="B366" s="96"/>
      <c r="C366" s="97"/>
      <c r="D366" s="97"/>
      <c r="E366" s="97"/>
      <c r="F366" s="97"/>
      <c r="G366" s="97"/>
      <c r="H366" s="97"/>
      <c r="I366" s="97"/>
      <c r="J366" s="97"/>
      <c r="K366" s="97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  <c r="AA366" s="98"/>
      <c r="AB366" s="98"/>
      <c r="AC366" s="98"/>
      <c r="AD366" s="98"/>
      <c r="AE366" s="98"/>
      <c r="AF366" s="98"/>
      <c r="AG366" s="98"/>
      <c r="AH366" s="98"/>
      <c r="AI366" s="98"/>
      <c r="AJ366" s="98"/>
      <c r="AK366" s="98"/>
      <c r="AL366" s="98"/>
      <c r="AM366" s="98"/>
      <c r="AN366" s="98"/>
      <c r="AO366" s="98"/>
      <c r="AP366" s="98"/>
      <c r="AQ366" s="98"/>
      <c r="AR366" s="98"/>
      <c r="AS366" s="98"/>
      <c r="AT366" s="98"/>
      <c r="AU366" s="98"/>
      <c r="AV366" s="98"/>
      <c r="AW366" s="98"/>
      <c r="AX366" s="98"/>
      <c r="AY366" s="98"/>
      <c r="AZ366" s="98"/>
      <c r="BA366" s="98"/>
      <c r="BB366" s="98"/>
      <c r="BC366" s="98"/>
      <c r="BD366" s="98"/>
      <c r="BE366" s="98"/>
      <c r="BF366" s="98"/>
      <c r="BG366" s="98"/>
    </row>
    <row r="367" customFormat="false" ht="12.75" hidden="false" customHeight="false" outlineLevel="0" collapsed="false">
      <c r="B367" s="96"/>
      <c r="C367" s="97"/>
      <c r="D367" s="97"/>
      <c r="E367" s="97"/>
      <c r="F367" s="97"/>
      <c r="G367" s="97"/>
      <c r="H367" s="97"/>
      <c r="I367" s="97"/>
      <c r="J367" s="97"/>
      <c r="K367" s="97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  <c r="AA367" s="98"/>
      <c r="AB367" s="98"/>
      <c r="AC367" s="98"/>
      <c r="AD367" s="98"/>
      <c r="AE367" s="98"/>
      <c r="AF367" s="98"/>
      <c r="AG367" s="98"/>
      <c r="AH367" s="98"/>
      <c r="AI367" s="98"/>
      <c r="AJ367" s="98"/>
      <c r="AK367" s="98"/>
      <c r="AL367" s="98"/>
      <c r="AM367" s="98"/>
      <c r="AN367" s="98"/>
      <c r="AO367" s="98"/>
      <c r="AP367" s="98"/>
      <c r="AQ367" s="98"/>
      <c r="AR367" s="98"/>
      <c r="AS367" s="98"/>
      <c r="AT367" s="98"/>
      <c r="AU367" s="98"/>
      <c r="AV367" s="98"/>
      <c r="AW367" s="98"/>
      <c r="AX367" s="98"/>
      <c r="AY367" s="98"/>
      <c r="AZ367" s="98"/>
      <c r="BA367" s="98"/>
      <c r="BB367" s="98"/>
      <c r="BC367" s="98"/>
      <c r="BD367" s="98"/>
      <c r="BE367" s="98"/>
      <c r="BF367" s="98"/>
      <c r="BG367" s="98"/>
    </row>
    <row r="368" customFormat="false" ht="12.75" hidden="false" customHeight="false" outlineLevel="0" collapsed="false">
      <c r="B368" s="96"/>
      <c r="C368" s="97"/>
      <c r="D368" s="97"/>
      <c r="E368" s="97"/>
      <c r="F368" s="97"/>
      <c r="G368" s="97"/>
      <c r="H368" s="97"/>
      <c r="I368" s="97"/>
      <c r="J368" s="97"/>
      <c r="K368" s="97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  <c r="AA368" s="98"/>
      <c r="AB368" s="98"/>
      <c r="AC368" s="98"/>
      <c r="AD368" s="98"/>
      <c r="AE368" s="98"/>
      <c r="AF368" s="98"/>
      <c r="AG368" s="98"/>
      <c r="AH368" s="98"/>
      <c r="AI368" s="98"/>
      <c r="AJ368" s="98"/>
      <c r="AK368" s="98"/>
      <c r="AL368" s="98"/>
      <c r="AM368" s="98"/>
      <c r="AN368" s="98"/>
      <c r="AO368" s="98"/>
      <c r="AP368" s="98"/>
      <c r="AQ368" s="98"/>
      <c r="AR368" s="98"/>
      <c r="AS368" s="98"/>
      <c r="AT368" s="98"/>
      <c r="AU368" s="98"/>
      <c r="AV368" s="98"/>
      <c r="AW368" s="98"/>
      <c r="AX368" s="98"/>
      <c r="AY368" s="98"/>
      <c r="AZ368" s="98"/>
      <c r="BA368" s="98"/>
      <c r="BB368" s="98"/>
      <c r="BC368" s="98"/>
      <c r="BD368" s="98"/>
      <c r="BE368" s="98"/>
      <c r="BF368" s="98"/>
      <c r="BG368" s="98"/>
    </row>
    <row r="369" customFormat="false" ht="12.75" hidden="false" customHeight="false" outlineLevel="0" collapsed="false">
      <c r="B369" s="96"/>
      <c r="C369" s="97"/>
      <c r="D369" s="97"/>
      <c r="E369" s="97"/>
      <c r="F369" s="97"/>
      <c r="G369" s="97"/>
      <c r="H369" s="97"/>
      <c r="I369" s="97"/>
      <c r="J369" s="97"/>
      <c r="K369" s="97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  <c r="AA369" s="98"/>
      <c r="AB369" s="98"/>
      <c r="AC369" s="98"/>
      <c r="AD369" s="98"/>
      <c r="AE369" s="98"/>
      <c r="AF369" s="98"/>
      <c r="AG369" s="98"/>
      <c r="AH369" s="98"/>
      <c r="AI369" s="98"/>
      <c r="AJ369" s="98"/>
      <c r="AK369" s="98"/>
      <c r="AL369" s="98"/>
      <c r="AM369" s="98"/>
      <c r="AN369" s="98"/>
      <c r="AO369" s="98"/>
      <c r="AP369" s="98"/>
      <c r="AQ369" s="98"/>
      <c r="AR369" s="98"/>
      <c r="AS369" s="98"/>
      <c r="AT369" s="98"/>
      <c r="AU369" s="98"/>
      <c r="AV369" s="98"/>
      <c r="AW369" s="98"/>
      <c r="AX369" s="98"/>
      <c r="AY369" s="98"/>
      <c r="AZ369" s="98"/>
      <c r="BA369" s="98"/>
      <c r="BB369" s="98"/>
      <c r="BC369" s="98"/>
      <c r="BD369" s="98"/>
      <c r="BE369" s="98"/>
      <c r="BF369" s="98"/>
      <c r="BG369" s="98"/>
    </row>
    <row r="370" customFormat="false" ht="12.75" hidden="false" customHeight="false" outlineLevel="0" collapsed="false">
      <c r="B370" s="96"/>
      <c r="C370" s="97"/>
      <c r="D370" s="97"/>
      <c r="E370" s="97"/>
      <c r="F370" s="97"/>
      <c r="G370" s="97"/>
      <c r="H370" s="97"/>
      <c r="I370" s="97"/>
      <c r="J370" s="97"/>
      <c r="K370" s="97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  <c r="AA370" s="98"/>
      <c r="AB370" s="98"/>
      <c r="AC370" s="98"/>
      <c r="AD370" s="98"/>
      <c r="AE370" s="98"/>
      <c r="AF370" s="98"/>
      <c r="AG370" s="98"/>
      <c r="AH370" s="98"/>
      <c r="AI370" s="98"/>
      <c r="AJ370" s="98"/>
      <c r="AK370" s="98"/>
      <c r="AL370" s="98"/>
      <c r="AM370" s="98"/>
      <c r="AN370" s="98"/>
      <c r="AO370" s="98"/>
      <c r="AP370" s="98"/>
      <c r="AQ370" s="98"/>
      <c r="AR370" s="98"/>
      <c r="AS370" s="98"/>
      <c r="AT370" s="98"/>
      <c r="AU370" s="98"/>
      <c r="AV370" s="98"/>
      <c r="AW370" s="98"/>
      <c r="AX370" s="98"/>
      <c r="AY370" s="98"/>
      <c r="AZ370" s="98"/>
      <c r="BA370" s="98"/>
      <c r="BB370" s="98"/>
      <c r="BC370" s="98"/>
      <c r="BD370" s="98"/>
      <c r="BE370" s="98"/>
      <c r="BF370" s="98"/>
      <c r="BG370" s="98"/>
    </row>
    <row r="371" customFormat="false" ht="12.75" hidden="false" customHeight="false" outlineLevel="0" collapsed="false">
      <c r="B371" s="96"/>
      <c r="C371" s="97"/>
      <c r="D371" s="97"/>
      <c r="E371" s="97"/>
      <c r="F371" s="97"/>
      <c r="G371" s="97"/>
      <c r="H371" s="97"/>
      <c r="I371" s="97"/>
      <c r="J371" s="97"/>
      <c r="K371" s="97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  <c r="AA371" s="98"/>
      <c r="AB371" s="98"/>
      <c r="AC371" s="98"/>
      <c r="AD371" s="98"/>
      <c r="AE371" s="98"/>
      <c r="AF371" s="98"/>
      <c r="AG371" s="98"/>
      <c r="AH371" s="98"/>
      <c r="AI371" s="98"/>
      <c r="AJ371" s="98"/>
      <c r="AK371" s="98"/>
      <c r="AL371" s="98"/>
      <c r="AM371" s="98"/>
      <c r="AN371" s="98"/>
      <c r="AO371" s="98"/>
      <c r="AP371" s="98"/>
      <c r="AQ371" s="98"/>
      <c r="AR371" s="98"/>
      <c r="AS371" s="98"/>
      <c r="AT371" s="98"/>
      <c r="AU371" s="98"/>
      <c r="AV371" s="98"/>
      <c r="AW371" s="98"/>
      <c r="AX371" s="98"/>
      <c r="AY371" s="98"/>
      <c r="AZ371" s="98"/>
      <c r="BA371" s="98"/>
      <c r="BB371" s="98"/>
      <c r="BC371" s="98"/>
      <c r="BD371" s="98"/>
      <c r="BE371" s="98"/>
      <c r="BF371" s="98"/>
      <c r="BG371" s="98"/>
    </row>
    <row r="372" customFormat="false" ht="12.75" hidden="false" customHeight="false" outlineLevel="0" collapsed="false">
      <c r="B372" s="96"/>
      <c r="C372" s="97"/>
      <c r="D372" s="97"/>
      <c r="E372" s="97"/>
      <c r="F372" s="97"/>
      <c r="G372" s="97"/>
      <c r="H372" s="97"/>
      <c r="I372" s="97"/>
      <c r="J372" s="97"/>
      <c r="K372" s="97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  <c r="AA372" s="98"/>
      <c r="AB372" s="98"/>
      <c r="AC372" s="98"/>
      <c r="AD372" s="98"/>
      <c r="AE372" s="98"/>
      <c r="AF372" s="98"/>
      <c r="AG372" s="98"/>
      <c r="AH372" s="98"/>
      <c r="AI372" s="98"/>
      <c r="AJ372" s="98"/>
      <c r="AK372" s="98"/>
      <c r="AL372" s="98"/>
      <c r="AM372" s="98"/>
      <c r="AN372" s="98"/>
      <c r="AO372" s="98"/>
      <c r="AP372" s="98"/>
      <c r="AQ372" s="98"/>
      <c r="AR372" s="98"/>
      <c r="AS372" s="98"/>
      <c r="AT372" s="98"/>
      <c r="AU372" s="98"/>
      <c r="AV372" s="98"/>
      <c r="AW372" s="98"/>
      <c r="AX372" s="98"/>
      <c r="AY372" s="98"/>
      <c r="AZ372" s="98"/>
      <c r="BA372" s="98"/>
      <c r="BB372" s="98"/>
      <c r="BC372" s="98"/>
      <c r="BD372" s="98"/>
      <c r="BE372" s="98"/>
      <c r="BF372" s="98"/>
      <c r="BG372" s="98"/>
    </row>
    <row r="373" customFormat="false" ht="12.75" hidden="false" customHeight="false" outlineLevel="0" collapsed="false">
      <c r="B373" s="96"/>
      <c r="C373" s="97"/>
      <c r="D373" s="97"/>
      <c r="E373" s="97"/>
      <c r="F373" s="97"/>
      <c r="G373" s="97"/>
      <c r="H373" s="97"/>
      <c r="I373" s="97"/>
      <c r="J373" s="97"/>
      <c r="K373" s="97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  <c r="AA373" s="98"/>
      <c r="AB373" s="98"/>
      <c r="AC373" s="98"/>
      <c r="AD373" s="98"/>
      <c r="AE373" s="98"/>
      <c r="AF373" s="98"/>
      <c r="AG373" s="98"/>
      <c r="AH373" s="98"/>
      <c r="AI373" s="98"/>
      <c r="AJ373" s="98"/>
      <c r="AK373" s="98"/>
      <c r="AL373" s="98"/>
      <c r="AM373" s="98"/>
      <c r="AN373" s="98"/>
      <c r="AO373" s="98"/>
      <c r="AP373" s="98"/>
      <c r="AQ373" s="98"/>
      <c r="AR373" s="98"/>
      <c r="AS373" s="98"/>
      <c r="AT373" s="98"/>
      <c r="AU373" s="98"/>
      <c r="AV373" s="98"/>
      <c r="AW373" s="98"/>
      <c r="AX373" s="98"/>
      <c r="AY373" s="98"/>
      <c r="AZ373" s="98"/>
      <c r="BA373" s="98"/>
      <c r="BB373" s="98"/>
      <c r="BC373" s="98"/>
      <c r="BD373" s="98"/>
      <c r="BE373" s="98"/>
      <c r="BF373" s="98"/>
      <c r="BG373" s="98"/>
    </row>
    <row r="374" customFormat="false" ht="12.75" hidden="false" customHeight="false" outlineLevel="0" collapsed="false">
      <c r="B374" s="96"/>
      <c r="C374" s="97"/>
      <c r="D374" s="97"/>
      <c r="E374" s="97"/>
      <c r="F374" s="97"/>
      <c r="G374" s="97"/>
      <c r="H374" s="97"/>
      <c r="I374" s="97"/>
      <c r="J374" s="97"/>
      <c r="K374" s="97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  <c r="AA374" s="98"/>
      <c r="AB374" s="98"/>
      <c r="AC374" s="98"/>
      <c r="AD374" s="98"/>
      <c r="AE374" s="98"/>
      <c r="AF374" s="98"/>
      <c r="AG374" s="98"/>
      <c r="AH374" s="98"/>
      <c r="AI374" s="98"/>
      <c r="AJ374" s="98"/>
      <c r="AK374" s="98"/>
      <c r="AL374" s="98"/>
      <c r="AM374" s="98"/>
      <c r="AN374" s="98"/>
      <c r="AO374" s="98"/>
      <c r="AP374" s="98"/>
      <c r="AQ374" s="98"/>
      <c r="AR374" s="98"/>
      <c r="AS374" s="98"/>
      <c r="AT374" s="98"/>
      <c r="AU374" s="98"/>
      <c r="AV374" s="98"/>
      <c r="AW374" s="98"/>
      <c r="AX374" s="98"/>
      <c r="AY374" s="98"/>
      <c r="AZ374" s="98"/>
      <c r="BA374" s="98"/>
      <c r="BB374" s="98"/>
      <c r="BC374" s="98"/>
      <c r="BD374" s="98"/>
      <c r="BE374" s="98"/>
      <c r="BF374" s="98"/>
      <c r="BG374" s="98"/>
    </row>
    <row r="375" customFormat="false" ht="12.75" hidden="false" customHeight="false" outlineLevel="0" collapsed="false">
      <c r="B375" s="96"/>
      <c r="C375" s="97"/>
      <c r="D375" s="97"/>
      <c r="E375" s="97"/>
      <c r="F375" s="97"/>
      <c r="G375" s="97"/>
      <c r="H375" s="97"/>
      <c r="I375" s="97"/>
      <c r="J375" s="97"/>
      <c r="K375" s="97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  <c r="AA375" s="98"/>
      <c r="AB375" s="98"/>
      <c r="AC375" s="98"/>
      <c r="AD375" s="98"/>
      <c r="AE375" s="98"/>
      <c r="AF375" s="98"/>
      <c r="AG375" s="98"/>
      <c r="AH375" s="98"/>
      <c r="AI375" s="98"/>
      <c r="AJ375" s="98"/>
      <c r="AK375" s="98"/>
      <c r="AL375" s="98"/>
      <c r="AM375" s="98"/>
      <c r="AN375" s="98"/>
      <c r="AO375" s="98"/>
      <c r="AP375" s="98"/>
      <c r="AQ375" s="98"/>
      <c r="AR375" s="98"/>
      <c r="AS375" s="98"/>
      <c r="AT375" s="98"/>
      <c r="AU375" s="98"/>
      <c r="AV375" s="98"/>
      <c r="AW375" s="98"/>
      <c r="AX375" s="98"/>
      <c r="AY375" s="98"/>
      <c r="AZ375" s="98"/>
      <c r="BA375" s="98"/>
      <c r="BB375" s="98"/>
      <c r="BC375" s="98"/>
      <c r="BD375" s="98"/>
      <c r="BE375" s="98"/>
      <c r="BF375" s="98"/>
      <c r="BG375" s="98"/>
    </row>
    <row r="376" customFormat="false" ht="12.75" hidden="false" customHeight="false" outlineLevel="0" collapsed="false">
      <c r="B376" s="96"/>
      <c r="C376" s="97"/>
      <c r="D376" s="97"/>
      <c r="E376" s="97"/>
      <c r="F376" s="97"/>
      <c r="G376" s="97"/>
      <c r="H376" s="97"/>
      <c r="I376" s="97"/>
      <c r="J376" s="97"/>
      <c r="K376" s="97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  <c r="AA376" s="98"/>
      <c r="AB376" s="98"/>
      <c r="AC376" s="98"/>
      <c r="AD376" s="98"/>
      <c r="AE376" s="98"/>
      <c r="AF376" s="98"/>
      <c r="AG376" s="98"/>
      <c r="AH376" s="98"/>
      <c r="AI376" s="98"/>
      <c r="AJ376" s="98"/>
      <c r="AK376" s="98"/>
      <c r="AL376" s="98"/>
      <c r="AM376" s="98"/>
      <c r="AN376" s="98"/>
      <c r="AO376" s="98"/>
      <c r="AP376" s="98"/>
      <c r="AQ376" s="98"/>
      <c r="AR376" s="98"/>
      <c r="AS376" s="98"/>
      <c r="AT376" s="98"/>
      <c r="AU376" s="98"/>
      <c r="AV376" s="98"/>
      <c r="AW376" s="98"/>
      <c r="AX376" s="98"/>
      <c r="AY376" s="98"/>
      <c r="AZ376" s="98"/>
      <c r="BA376" s="98"/>
      <c r="BB376" s="98"/>
      <c r="BC376" s="98"/>
      <c r="BD376" s="98"/>
      <c r="BE376" s="98"/>
      <c r="BF376" s="98"/>
      <c r="BG376" s="98"/>
    </row>
    <row r="377" customFormat="false" ht="12.75" hidden="false" customHeight="false" outlineLevel="0" collapsed="false">
      <c r="B377" s="96"/>
      <c r="C377" s="97"/>
      <c r="D377" s="97"/>
      <c r="E377" s="97"/>
      <c r="F377" s="97"/>
      <c r="G377" s="97"/>
      <c r="H377" s="97"/>
      <c r="I377" s="97"/>
      <c r="J377" s="97"/>
      <c r="K377" s="97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  <c r="AA377" s="98"/>
      <c r="AB377" s="98"/>
      <c r="AC377" s="98"/>
      <c r="AD377" s="98"/>
      <c r="AE377" s="98"/>
      <c r="AF377" s="98"/>
      <c r="AG377" s="98"/>
      <c r="AH377" s="98"/>
      <c r="AI377" s="98"/>
      <c r="AJ377" s="98"/>
      <c r="AK377" s="98"/>
      <c r="AL377" s="98"/>
      <c r="AM377" s="98"/>
      <c r="AN377" s="98"/>
      <c r="AO377" s="98"/>
      <c r="AP377" s="98"/>
      <c r="AQ377" s="98"/>
      <c r="AR377" s="98"/>
      <c r="AS377" s="98"/>
      <c r="AT377" s="98"/>
      <c r="AU377" s="98"/>
      <c r="AV377" s="98"/>
      <c r="AW377" s="98"/>
      <c r="AX377" s="98"/>
      <c r="AY377" s="98"/>
      <c r="AZ377" s="98"/>
      <c r="BA377" s="98"/>
      <c r="BB377" s="98"/>
      <c r="BC377" s="98"/>
      <c r="BD377" s="98"/>
      <c r="BE377" s="98"/>
      <c r="BF377" s="98"/>
      <c r="BG377" s="98"/>
    </row>
    <row r="378" customFormat="false" ht="12.75" hidden="false" customHeight="false" outlineLevel="0" collapsed="false">
      <c r="B378" s="96"/>
      <c r="C378" s="97"/>
      <c r="D378" s="97"/>
      <c r="E378" s="97"/>
      <c r="F378" s="97"/>
      <c r="G378" s="97"/>
      <c r="H378" s="97"/>
      <c r="I378" s="97"/>
      <c r="J378" s="97"/>
      <c r="K378" s="97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  <c r="AA378" s="98"/>
      <c r="AB378" s="98"/>
      <c r="AC378" s="98"/>
      <c r="AD378" s="98"/>
      <c r="AE378" s="98"/>
      <c r="AF378" s="98"/>
      <c r="AG378" s="98"/>
      <c r="AH378" s="98"/>
      <c r="AI378" s="98"/>
      <c r="AJ378" s="98"/>
      <c r="AK378" s="98"/>
      <c r="AL378" s="98"/>
      <c r="AM378" s="98"/>
      <c r="AN378" s="98"/>
      <c r="AO378" s="98"/>
      <c r="AP378" s="98"/>
      <c r="AQ378" s="98"/>
      <c r="AR378" s="98"/>
      <c r="AS378" s="98"/>
      <c r="AT378" s="98"/>
      <c r="AU378" s="98"/>
      <c r="AV378" s="98"/>
      <c r="AW378" s="98"/>
      <c r="AX378" s="98"/>
      <c r="AY378" s="98"/>
      <c r="AZ378" s="98"/>
      <c r="BA378" s="98"/>
      <c r="BB378" s="98"/>
      <c r="BC378" s="98"/>
      <c r="BD378" s="98"/>
      <c r="BE378" s="98"/>
      <c r="BF378" s="98"/>
      <c r="BG378" s="98"/>
    </row>
    <row r="379" customFormat="false" ht="12.75" hidden="false" customHeight="false" outlineLevel="0" collapsed="false">
      <c r="B379" s="96"/>
      <c r="C379" s="97"/>
      <c r="D379" s="97"/>
      <c r="E379" s="97"/>
      <c r="F379" s="97"/>
      <c r="G379" s="97"/>
      <c r="H379" s="97"/>
      <c r="I379" s="97"/>
      <c r="J379" s="97"/>
      <c r="K379" s="97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  <c r="AA379" s="98"/>
      <c r="AB379" s="98"/>
      <c r="AC379" s="98"/>
      <c r="AD379" s="98"/>
      <c r="AE379" s="98"/>
      <c r="AF379" s="98"/>
      <c r="AG379" s="98"/>
      <c r="AH379" s="98"/>
      <c r="AI379" s="98"/>
      <c r="AJ379" s="98"/>
      <c r="AK379" s="98"/>
      <c r="AL379" s="98"/>
      <c r="AM379" s="98"/>
      <c r="AN379" s="98"/>
      <c r="AO379" s="98"/>
      <c r="AP379" s="98"/>
      <c r="AQ379" s="98"/>
      <c r="AR379" s="98"/>
      <c r="AS379" s="98"/>
      <c r="AT379" s="98"/>
      <c r="AU379" s="98"/>
      <c r="AV379" s="98"/>
      <c r="AW379" s="98"/>
      <c r="AX379" s="98"/>
      <c r="AY379" s="98"/>
      <c r="AZ379" s="98"/>
      <c r="BA379" s="98"/>
      <c r="BB379" s="98"/>
      <c r="BC379" s="98"/>
      <c r="BD379" s="98"/>
      <c r="BE379" s="98"/>
      <c r="BF379" s="98"/>
      <c r="BG379" s="98"/>
    </row>
    <row r="380" customFormat="false" ht="12.75" hidden="false" customHeight="false" outlineLevel="0" collapsed="false">
      <c r="B380" s="96"/>
      <c r="C380" s="97"/>
      <c r="D380" s="97"/>
      <c r="E380" s="97"/>
      <c r="F380" s="97"/>
      <c r="G380" s="97"/>
      <c r="H380" s="97"/>
      <c r="I380" s="97"/>
      <c r="J380" s="97"/>
      <c r="K380" s="97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  <c r="AA380" s="98"/>
      <c r="AB380" s="98"/>
      <c r="AC380" s="98"/>
      <c r="AD380" s="98"/>
      <c r="AE380" s="98"/>
      <c r="AF380" s="98"/>
      <c r="AG380" s="98"/>
      <c r="AH380" s="98"/>
      <c r="AI380" s="98"/>
      <c r="AJ380" s="98"/>
      <c r="AK380" s="98"/>
      <c r="AL380" s="98"/>
      <c r="AM380" s="98"/>
      <c r="AN380" s="98"/>
      <c r="AO380" s="98"/>
      <c r="AP380" s="98"/>
      <c r="AQ380" s="98"/>
      <c r="AR380" s="98"/>
      <c r="AS380" s="98"/>
      <c r="AT380" s="98"/>
      <c r="AU380" s="98"/>
      <c r="AV380" s="98"/>
      <c r="AW380" s="98"/>
      <c r="AX380" s="98"/>
      <c r="AY380" s="98"/>
      <c r="AZ380" s="98"/>
      <c r="BA380" s="98"/>
      <c r="BB380" s="98"/>
      <c r="BC380" s="98"/>
      <c r="BD380" s="98"/>
      <c r="BE380" s="98"/>
      <c r="BF380" s="98"/>
      <c r="BG380" s="98"/>
    </row>
    <row r="381" customFormat="false" ht="12.75" hidden="false" customHeight="false" outlineLevel="0" collapsed="false">
      <c r="B381" s="96"/>
      <c r="C381" s="97"/>
      <c r="D381" s="97"/>
      <c r="E381" s="97"/>
      <c r="F381" s="97"/>
      <c r="G381" s="97"/>
      <c r="H381" s="97"/>
      <c r="I381" s="97"/>
      <c r="J381" s="97"/>
      <c r="K381" s="97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  <c r="AA381" s="98"/>
      <c r="AB381" s="98"/>
      <c r="AC381" s="98"/>
      <c r="AD381" s="98"/>
      <c r="AE381" s="98"/>
      <c r="AF381" s="98"/>
      <c r="AG381" s="98"/>
      <c r="AH381" s="98"/>
      <c r="AI381" s="98"/>
      <c r="AJ381" s="98"/>
      <c r="AK381" s="98"/>
      <c r="AL381" s="98"/>
      <c r="AM381" s="98"/>
      <c r="AN381" s="98"/>
      <c r="AO381" s="98"/>
      <c r="AP381" s="98"/>
      <c r="AQ381" s="98"/>
      <c r="AR381" s="98"/>
      <c r="AS381" s="98"/>
      <c r="AT381" s="98"/>
      <c r="AU381" s="98"/>
      <c r="AV381" s="98"/>
      <c r="AW381" s="98"/>
      <c r="AX381" s="98"/>
      <c r="AY381" s="98"/>
      <c r="AZ381" s="98"/>
      <c r="BA381" s="98"/>
      <c r="BB381" s="98"/>
      <c r="BC381" s="98"/>
      <c r="BD381" s="98"/>
      <c r="BE381" s="98"/>
      <c r="BF381" s="98"/>
      <c r="BG381" s="98"/>
    </row>
    <row r="382" customFormat="false" ht="12.75" hidden="false" customHeight="false" outlineLevel="0" collapsed="false">
      <c r="B382" s="96"/>
      <c r="C382" s="97"/>
      <c r="D382" s="97"/>
      <c r="E382" s="97"/>
      <c r="F382" s="97"/>
      <c r="G382" s="97"/>
      <c r="H382" s="97"/>
      <c r="I382" s="97"/>
      <c r="J382" s="97"/>
      <c r="K382" s="97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  <c r="AA382" s="98"/>
      <c r="AB382" s="98"/>
      <c r="AC382" s="98"/>
      <c r="AD382" s="98"/>
      <c r="AE382" s="98"/>
      <c r="AF382" s="98"/>
      <c r="AG382" s="98"/>
      <c r="AH382" s="98"/>
      <c r="AI382" s="98"/>
      <c r="AJ382" s="98"/>
      <c r="AK382" s="98"/>
      <c r="AL382" s="98"/>
      <c r="AM382" s="98"/>
      <c r="AN382" s="98"/>
      <c r="AO382" s="98"/>
      <c r="AP382" s="98"/>
      <c r="AQ382" s="98"/>
      <c r="AR382" s="98"/>
      <c r="AS382" s="98"/>
      <c r="AT382" s="98"/>
      <c r="AU382" s="98"/>
      <c r="AV382" s="98"/>
      <c r="AW382" s="98"/>
      <c r="AX382" s="98"/>
      <c r="AY382" s="98"/>
      <c r="AZ382" s="98"/>
      <c r="BA382" s="98"/>
      <c r="BB382" s="98"/>
      <c r="BC382" s="98"/>
      <c r="BD382" s="98"/>
      <c r="BE382" s="98"/>
      <c r="BF382" s="98"/>
      <c r="BG382" s="98"/>
    </row>
    <row r="383" customFormat="false" ht="12.75" hidden="false" customHeight="false" outlineLevel="0" collapsed="false">
      <c r="B383" s="96"/>
      <c r="C383" s="97"/>
      <c r="D383" s="97"/>
      <c r="E383" s="97"/>
      <c r="F383" s="97"/>
      <c r="G383" s="97"/>
      <c r="H383" s="97"/>
      <c r="I383" s="97"/>
      <c r="J383" s="97"/>
      <c r="K383" s="97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  <c r="AA383" s="98"/>
      <c r="AB383" s="98"/>
      <c r="AC383" s="98"/>
      <c r="AD383" s="98"/>
      <c r="AE383" s="98"/>
      <c r="AF383" s="98"/>
      <c r="AG383" s="98"/>
      <c r="AH383" s="98"/>
      <c r="AI383" s="98"/>
      <c r="AJ383" s="98"/>
      <c r="AK383" s="98"/>
      <c r="AL383" s="98"/>
      <c r="AM383" s="98"/>
      <c r="AN383" s="98"/>
      <c r="AO383" s="98"/>
      <c r="AP383" s="98"/>
      <c r="AQ383" s="98"/>
      <c r="AR383" s="98"/>
      <c r="AS383" s="98"/>
      <c r="AT383" s="98"/>
      <c r="AU383" s="98"/>
      <c r="AV383" s="98"/>
      <c r="AW383" s="98"/>
      <c r="AX383" s="98"/>
      <c r="AY383" s="98"/>
      <c r="AZ383" s="98"/>
      <c r="BA383" s="98"/>
      <c r="BB383" s="98"/>
      <c r="BC383" s="98"/>
      <c r="BD383" s="98"/>
      <c r="BE383" s="98"/>
      <c r="BF383" s="98"/>
      <c r="BG383" s="98"/>
    </row>
    <row r="384" customFormat="false" ht="12.75" hidden="false" customHeight="false" outlineLevel="0" collapsed="false">
      <c r="B384" s="96"/>
      <c r="C384" s="97"/>
      <c r="D384" s="97"/>
      <c r="E384" s="97"/>
      <c r="F384" s="97"/>
      <c r="G384" s="97"/>
      <c r="H384" s="97"/>
      <c r="I384" s="97"/>
      <c r="J384" s="97"/>
      <c r="K384" s="97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  <c r="AA384" s="98"/>
      <c r="AB384" s="98"/>
      <c r="AC384" s="98"/>
      <c r="AD384" s="98"/>
      <c r="AE384" s="98"/>
      <c r="AF384" s="98"/>
      <c r="AG384" s="98"/>
      <c r="AH384" s="98"/>
      <c r="AI384" s="98"/>
      <c r="AJ384" s="98"/>
      <c r="AK384" s="98"/>
      <c r="AL384" s="98"/>
      <c r="AM384" s="98"/>
      <c r="AN384" s="98"/>
      <c r="AO384" s="98"/>
      <c r="AP384" s="98"/>
      <c r="AQ384" s="98"/>
      <c r="AR384" s="98"/>
      <c r="AS384" s="98"/>
      <c r="AT384" s="98"/>
      <c r="AU384" s="98"/>
      <c r="AV384" s="98"/>
      <c r="AW384" s="98"/>
      <c r="AX384" s="98"/>
      <c r="AY384" s="98"/>
      <c r="AZ384" s="98"/>
      <c r="BA384" s="98"/>
      <c r="BB384" s="98"/>
      <c r="BC384" s="98"/>
      <c r="BD384" s="98"/>
      <c r="BE384" s="98"/>
      <c r="BF384" s="98"/>
      <c r="BG384" s="98"/>
    </row>
    <row r="385" customFormat="false" ht="12.75" hidden="false" customHeight="false" outlineLevel="0" collapsed="false">
      <c r="B385" s="96"/>
      <c r="C385" s="97"/>
      <c r="D385" s="97"/>
      <c r="E385" s="97"/>
      <c r="F385" s="97"/>
      <c r="G385" s="97"/>
      <c r="H385" s="97"/>
      <c r="I385" s="97"/>
      <c r="J385" s="97"/>
      <c r="K385" s="97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  <c r="AA385" s="98"/>
      <c r="AB385" s="98"/>
      <c r="AC385" s="98"/>
      <c r="AD385" s="98"/>
      <c r="AE385" s="98"/>
      <c r="AF385" s="98"/>
      <c r="AG385" s="98"/>
      <c r="AH385" s="98"/>
      <c r="AI385" s="98"/>
      <c r="AJ385" s="98"/>
      <c r="AK385" s="98"/>
      <c r="AL385" s="98"/>
      <c r="AM385" s="98"/>
      <c r="AN385" s="98"/>
      <c r="AO385" s="98"/>
      <c r="AP385" s="98"/>
      <c r="AQ385" s="98"/>
      <c r="AR385" s="98"/>
      <c r="AS385" s="98"/>
      <c r="AT385" s="98"/>
      <c r="AU385" s="98"/>
      <c r="AV385" s="98"/>
      <c r="AW385" s="98"/>
      <c r="AX385" s="98"/>
      <c r="AY385" s="98"/>
      <c r="AZ385" s="98"/>
      <c r="BA385" s="98"/>
      <c r="BB385" s="98"/>
      <c r="BC385" s="98"/>
      <c r="BD385" s="98"/>
      <c r="BE385" s="98"/>
      <c r="BF385" s="98"/>
      <c r="BG385" s="98"/>
    </row>
    <row r="386" customFormat="false" ht="12.75" hidden="false" customHeight="false" outlineLevel="0" collapsed="false">
      <c r="B386" s="96"/>
      <c r="C386" s="97"/>
      <c r="D386" s="97"/>
      <c r="E386" s="97"/>
      <c r="F386" s="97"/>
      <c r="G386" s="97"/>
      <c r="H386" s="97"/>
      <c r="I386" s="97"/>
      <c r="J386" s="97"/>
      <c r="K386" s="97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  <c r="AA386" s="98"/>
      <c r="AB386" s="98"/>
      <c r="AC386" s="98"/>
      <c r="AD386" s="98"/>
      <c r="AE386" s="98"/>
      <c r="AF386" s="98"/>
      <c r="AG386" s="98"/>
      <c r="AH386" s="98"/>
      <c r="AI386" s="98"/>
      <c r="AJ386" s="98"/>
      <c r="AK386" s="98"/>
      <c r="AL386" s="98"/>
      <c r="AM386" s="98"/>
      <c r="AN386" s="98"/>
      <c r="AO386" s="98"/>
      <c r="AP386" s="98"/>
      <c r="AQ386" s="98"/>
      <c r="AR386" s="98"/>
      <c r="AS386" s="98"/>
      <c r="AT386" s="98"/>
      <c r="AU386" s="98"/>
      <c r="AV386" s="98"/>
      <c r="AW386" s="98"/>
      <c r="AX386" s="98"/>
      <c r="AY386" s="98"/>
      <c r="AZ386" s="98"/>
      <c r="BA386" s="98"/>
      <c r="BB386" s="98"/>
      <c r="BC386" s="98"/>
      <c r="BD386" s="98"/>
      <c r="BE386" s="98"/>
      <c r="BF386" s="98"/>
      <c r="BG386" s="98"/>
    </row>
    <row r="387" customFormat="false" ht="12.75" hidden="false" customHeight="false" outlineLevel="0" collapsed="false">
      <c r="B387" s="96"/>
      <c r="C387" s="97"/>
      <c r="D387" s="97"/>
      <c r="E387" s="97"/>
      <c r="F387" s="97"/>
      <c r="G387" s="97"/>
      <c r="H387" s="97"/>
      <c r="I387" s="97"/>
      <c r="J387" s="97"/>
      <c r="K387" s="97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  <c r="AA387" s="98"/>
      <c r="AB387" s="98"/>
      <c r="AC387" s="98"/>
      <c r="AD387" s="98"/>
      <c r="AE387" s="98"/>
      <c r="AF387" s="98"/>
      <c r="AG387" s="98"/>
      <c r="AH387" s="98"/>
      <c r="AI387" s="98"/>
      <c r="AJ387" s="98"/>
      <c r="AK387" s="98"/>
      <c r="AL387" s="98"/>
      <c r="AM387" s="98"/>
      <c r="AN387" s="98"/>
      <c r="AO387" s="98"/>
      <c r="AP387" s="98"/>
      <c r="AQ387" s="98"/>
      <c r="AR387" s="98"/>
      <c r="AS387" s="98"/>
      <c r="AT387" s="98"/>
      <c r="AU387" s="98"/>
      <c r="AV387" s="98"/>
      <c r="AW387" s="98"/>
      <c r="AX387" s="98"/>
      <c r="AY387" s="98"/>
      <c r="AZ387" s="98"/>
      <c r="BA387" s="98"/>
      <c r="BB387" s="98"/>
      <c r="BC387" s="98"/>
      <c r="BD387" s="98"/>
      <c r="BE387" s="98"/>
      <c r="BF387" s="98"/>
      <c r="BG387" s="98"/>
    </row>
    <row r="388" customFormat="false" ht="12.75" hidden="false" customHeight="false" outlineLevel="0" collapsed="false">
      <c r="B388" s="96"/>
      <c r="C388" s="97"/>
      <c r="D388" s="97"/>
      <c r="E388" s="97"/>
      <c r="F388" s="97"/>
      <c r="G388" s="97"/>
      <c r="H388" s="97"/>
      <c r="I388" s="97"/>
      <c r="J388" s="97"/>
      <c r="K388" s="97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  <c r="AA388" s="98"/>
      <c r="AB388" s="98"/>
      <c r="AC388" s="98"/>
      <c r="AD388" s="98"/>
      <c r="AE388" s="98"/>
      <c r="AF388" s="98"/>
      <c r="AG388" s="98"/>
      <c r="AH388" s="98"/>
      <c r="AI388" s="98"/>
      <c r="AJ388" s="98"/>
      <c r="AK388" s="98"/>
      <c r="AL388" s="98"/>
      <c r="AM388" s="98"/>
      <c r="AN388" s="98"/>
      <c r="AO388" s="98"/>
      <c r="AP388" s="98"/>
      <c r="AQ388" s="98"/>
      <c r="AR388" s="98"/>
      <c r="AS388" s="98"/>
      <c r="AT388" s="98"/>
      <c r="AU388" s="98"/>
      <c r="AV388" s="98"/>
      <c r="AW388" s="98"/>
      <c r="AX388" s="98"/>
      <c r="AY388" s="98"/>
      <c r="AZ388" s="98"/>
      <c r="BA388" s="98"/>
      <c r="BB388" s="98"/>
      <c r="BC388" s="98"/>
      <c r="BD388" s="98"/>
      <c r="BE388" s="98"/>
      <c r="BF388" s="98"/>
      <c r="BG388" s="98"/>
    </row>
    <row r="389" customFormat="false" ht="12.75" hidden="false" customHeight="false" outlineLevel="0" collapsed="false">
      <c r="B389" s="96"/>
      <c r="C389" s="97"/>
      <c r="D389" s="97"/>
      <c r="E389" s="97"/>
      <c r="F389" s="97"/>
      <c r="G389" s="97"/>
      <c r="H389" s="97"/>
      <c r="I389" s="97"/>
      <c r="J389" s="97"/>
      <c r="K389" s="97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  <c r="AA389" s="98"/>
      <c r="AB389" s="98"/>
      <c r="AC389" s="98"/>
      <c r="AD389" s="98"/>
      <c r="AE389" s="98"/>
      <c r="AF389" s="98"/>
      <c r="AG389" s="98"/>
      <c r="AH389" s="98"/>
      <c r="AI389" s="98"/>
      <c r="AJ389" s="98"/>
      <c r="AK389" s="98"/>
      <c r="AL389" s="98"/>
      <c r="AM389" s="98"/>
      <c r="AN389" s="98"/>
      <c r="AO389" s="98"/>
      <c r="AP389" s="98"/>
      <c r="AQ389" s="98"/>
      <c r="AR389" s="98"/>
      <c r="AS389" s="98"/>
      <c r="AT389" s="98"/>
      <c r="AU389" s="98"/>
      <c r="AV389" s="98"/>
      <c r="AW389" s="98"/>
      <c r="AX389" s="98"/>
      <c r="AY389" s="98"/>
      <c r="AZ389" s="98"/>
      <c r="BA389" s="98"/>
      <c r="BB389" s="98"/>
      <c r="BC389" s="98"/>
      <c r="BD389" s="98"/>
      <c r="BE389" s="98"/>
      <c r="BF389" s="98"/>
      <c r="BG389" s="98"/>
    </row>
    <row r="390" customFormat="false" ht="12.75" hidden="false" customHeight="false" outlineLevel="0" collapsed="false">
      <c r="B390" s="96"/>
      <c r="C390" s="97"/>
      <c r="D390" s="97"/>
      <c r="E390" s="97"/>
      <c r="F390" s="97"/>
      <c r="G390" s="97"/>
      <c r="H390" s="97"/>
      <c r="I390" s="97"/>
      <c r="J390" s="97"/>
      <c r="K390" s="97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  <c r="AA390" s="98"/>
      <c r="AB390" s="98"/>
      <c r="AC390" s="98"/>
      <c r="AD390" s="98"/>
      <c r="AE390" s="98"/>
      <c r="AF390" s="98"/>
      <c r="AG390" s="98"/>
      <c r="AH390" s="98"/>
      <c r="AI390" s="98"/>
      <c r="AJ390" s="98"/>
      <c r="AK390" s="98"/>
      <c r="AL390" s="98"/>
      <c r="AM390" s="98"/>
      <c r="AN390" s="98"/>
      <c r="AO390" s="98"/>
      <c r="AP390" s="98"/>
      <c r="AQ390" s="98"/>
      <c r="AR390" s="98"/>
      <c r="AS390" s="98"/>
      <c r="AT390" s="98"/>
      <c r="AU390" s="98"/>
      <c r="AV390" s="98"/>
      <c r="AW390" s="98"/>
      <c r="AX390" s="98"/>
      <c r="AY390" s="98"/>
      <c r="AZ390" s="98"/>
      <c r="BA390" s="98"/>
      <c r="BB390" s="98"/>
      <c r="BC390" s="98"/>
      <c r="BD390" s="98"/>
      <c r="BE390" s="98"/>
      <c r="BF390" s="98"/>
      <c r="BG390" s="98"/>
    </row>
    <row r="391" customFormat="false" ht="12.75" hidden="false" customHeight="false" outlineLevel="0" collapsed="false">
      <c r="B391" s="96"/>
      <c r="C391" s="97"/>
      <c r="D391" s="97"/>
      <c r="E391" s="97"/>
      <c r="F391" s="97"/>
      <c r="G391" s="97"/>
      <c r="H391" s="97"/>
      <c r="I391" s="97"/>
      <c r="J391" s="97"/>
      <c r="K391" s="97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  <c r="AA391" s="98"/>
      <c r="AB391" s="98"/>
      <c r="AC391" s="98"/>
      <c r="AD391" s="98"/>
      <c r="AE391" s="98"/>
      <c r="AF391" s="98"/>
      <c r="AG391" s="98"/>
      <c r="AH391" s="98"/>
      <c r="AI391" s="98"/>
      <c r="AJ391" s="98"/>
      <c r="AK391" s="98"/>
      <c r="AL391" s="98"/>
      <c r="AM391" s="98"/>
      <c r="AN391" s="98"/>
      <c r="AO391" s="98"/>
      <c r="AP391" s="98"/>
      <c r="AQ391" s="98"/>
      <c r="AR391" s="98"/>
      <c r="AS391" s="98"/>
      <c r="AT391" s="98"/>
      <c r="AU391" s="98"/>
      <c r="AV391" s="98"/>
      <c r="AW391" s="98"/>
      <c r="AX391" s="98"/>
      <c r="AY391" s="98"/>
      <c r="AZ391" s="98"/>
      <c r="BA391" s="98"/>
      <c r="BB391" s="98"/>
      <c r="BC391" s="98"/>
      <c r="BD391" s="98"/>
      <c r="BE391" s="98"/>
      <c r="BF391" s="98"/>
      <c r="BG391" s="98"/>
    </row>
    <row r="392" customFormat="false" ht="12.75" hidden="false" customHeight="false" outlineLevel="0" collapsed="false">
      <c r="B392" s="96"/>
      <c r="C392" s="97"/>
      <c r="D392" s="97"/>
      <c r="E392" s="97"/>
      <c r="F392" s="97"/>
      <c r="G392" s="97"/>
      <c r="H392" s="97"/>
      <c r="I392" s="97"/>
      <c r="J392" s="97"/>
      <c r="K392" s="97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  <c r="AA392" s="98"/>
      <c r="AB392" s="98"/>
      <c r="AC392" s="98"/>
      <c r="AD392" s="98"/>
      <c r="AE392" s="98"/>
      <c r="AF392" s="98"/>
      <c r="AG392" s="98"/>
      <c r="AH392" s="98"/>
      <c r="AI392" s="98"/>
      <c r="AJ392" s="98"/>
      <c r="AK392" s="98"/>
      <c r="AL392" s="98"/>
      <c r="AM392" s="98"/>
      <c r="AN392" s="98"/>
      <c r="AO392" s="98"/>
      <c r="AP392" s="98"/>
      <c r="AQ392" s="98"/>
      <c r="AR392" s="98"/>
      <c r="AS392" s="98"/>
      <c r="AT392" s="98"/>
      <c r="AU392" s="98"/>
      <c r="AV392" s="98"/>
      <c r="AW392" s="98"/>
      <c r="AX392" s="98"/>
      <c r="AY392" s="98"/>
      <c r="AZ392" s="98"/>
      <c r="BA392" s="98"/>
      <c r="BB392" s="98"/>
      <c r="BC392" s="98"/>
      <c r="BD392" s="98"/>
      <c r="BE392" s="98"/>
      <c r="BF392" s="98"/>
      <c r="BG392" s="98"/>
    </row>
    <row r="393" customFormat="false" ht="12.75" hidden="false" customHeight="false" outlineLevel="0" collapsed="false">
      <c r="B393" s="96"/>
      <c r="C393" s="97"/>
      <c r="D393" s="97"/>
      <c r="E393" s="97"/>
      <c r="F393" s="97"/>
      <c r="G393" s="97"/>
      <c r="H393" s="97"/>
      <c r="I393" s="97"/>
      <c r="J393" s="97"/>
      <c r="K393" s="97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  <c r="AA393" s="98"/>
      <c r="AB393" s="98"/>
      <c r="AC393" s="98"/>
      <c r="AD393" s="98"/>
      <c r="AE393" s="98"/>
      <c r="AF393" s="98"/>
      <c r="AG393" s="98"/>
      <c r="AH393" s="98"/>
      <c r="AI393" s="98"/>
      <c r="AJ393" s="98"/>
      <c r="AK393" s="98"/>
      <c r="AL393" s="98"/>
      <c r="AM393" s="98"/>
      <c r="AN393" s="98"/>
      <c r="AO393" s="98"/>
      <c r="AP393" s="98"/>
      <c r="AQ393" s="98"/>
      <c r="AR393" s="98"/>
      <c r="AS393" s="98"/>
      <c r="AT393" s="98"/>
      <c r="AU393" s="98"/>
      <c r="AV393" s="98"/>
      <c r="AW393" s="98"/>
      <c r="AX393" s="98"/>
      <c r="AY393" s="98"/>
      <c r="AZ393" s="98"/>
      <c r="BA393" s="98"/>
      <c r="BB393" s="98"/>
      <c r="BC393" s="98"/>
      <c r="BD393" s="98"/>
      <c r="BE393" s="98"/>
      <c r="BF393" s="98"/>
      <c r="BG393" s="98"/>
    </row>
    <row r="394" customFormat="false" ht="12.75" hidden="false" customHeight="false" outlineLevel="0" collapsed="false">
      <c r="B394" s="96"/>
      <c r="C394" s="97"/>
      <c r="D394" s="97"/>
      <c r="E394" s="97"/>
      <c r="F394" s="97"/>
      <c r="G394" s="97"/>
      <c r="H394" s="97"/>
      <c r="I394" s="97"/>
      <c r="J394" s="97"/>
      <c r="K394" s="97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  <c r="AA394" s="98"/>
      <c r="AB394" s="98"/>
      <c r="AC394" s="98"/>
      <c r="AD394" s="98"/>
      <c r="AE394" s="98"/>
      <c r="AF394" s="98"/>
      <c r="AG394" s="98"/>
      <c r="AH394" s="98"/>
      <c r="AI394" s="98"/>
      <c r="AJ394" s="98"/>
      <c r="AK394" s="98"/>
      <c r="AL394" s="98"/>
      <c r="AM394" s="98"/>
      <c r="AN394" s="98"/>
      <c r="AO394" s="98"/>
      <c r="AP394" s="98"/>
      <c r="AQ394" s="98"/>
      <c r="AR394" s="98"/>
      <c r="AS394" s="98"/>
      <c r="AT394" s="98"/>
      <c r="AU394" s="98"/>
      <c r="AV394" s="98"/>
      <c r="AW394" s="98"/>
      <c r="AX394" s="98"/>
      <c r="AY394" s="98"/>
      <c r="AZ394" s="98"/>
      <c r="BA394" s="98"/>
      <c r="BB394" s="98"/>
      <c r="BC394" s="98"/>
      <c r="BD394" s="98"/>
      <c r="BE394" s="98"/>
      <c r="BF394" s="98"/>
      <c r="BG394" s="98"/>
    </row>
    <row r="395" customFormat="false" ht="12.75" hidden="false" customHeight="false" outlineLevel="0" collapsed="false">
      <c r="B395" s="96"/>
      <c r="C395" s="97"/>
      <c r="D395" s="97"/>
      <c r="E395" s="97"/>
      <c r="F395" s="97"/>
      <c r="G395" s="97"/>
      <c r="H395" s="97"/>
      <c r="I395" s="97"/>
      <c r="J395" s="97"/>
      <c r="K395" s="97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  <c r="AA395" s="98"/>
      <c r="AB395" s="98"/>
      <c r="AC395" s="98"/>
      <c r="AD395" s="98"/>
      <c r="AE395" s="98"/>
      <c r="AF395" s="98"/>
      <c r="AG395" s="98"/>
      <c r="AH395" s="98"/>
      <c r="AI395" s="98"/>
      <c r="AJ395" s="98"/>
      <c r="AK395" s="98"/>
      <c r="AL395" s="98"/>
      <c r="AM395" s="98"/>
      <c r="AN395" s="98"/>
      <c r="AO395" s="98"/>
      <c r="AP395" s="98"/>
      <c r="AQ395" s="98"/>
      <c r="AR395" s="98"/>
      <c r="AS395" s="98"/>
      <c r="AT395" s="98"/>
      <c r="AU395" s="98"/>
      <c r="AV395" s="98"/>
      <c r="AW395" s="98"/>
      <c r="AX395" s="98"/>
      <c r="AY395" s="98"/>
      <c r="AZ395" s="98"/>
      <c r="BA395" s="98"/>
      <c r="BB395" s="98"/>
      <c r="BC395" s="98"/>
      <c r="BD395" s="98"/>
      <c r="BE395" s="98"/>
      <c r="BF395" s="98"/>
      <c r="BG395" s="98"/>
    </row>
    <row r="396" customFormat="false" ht="12.75" hidden="false" customHeight="false" outlineLevel="0" collapsed="false">
      <c r="B396" s="96"/>
      <c r="C396" s="97"/>
      <c r="D396" s="97"/>
      <c r="E396" s="97"/>
      <c r="F396" s="97"/>
      <c r="G396" s="97"/>
      <c r="H396" s="97"/>
      <c r="I396" s="97"/>
      <c r="J396" s="97"/>
      <c r="K396" s="97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  <c r="AA396" s="98"/>
      <c r="AB396" s="98"/>
      <c r="AC396" s="98"/>
      <c r="AD396" s="98"/>
      <c r="AE396" s="98"/>
      <c r="AF396" s="98"/>
      <c r="AG396" s="98"/>
      <c r="AH396" s="98"/>
      <c r="AI396" s="98"/>
      <c r="AJ396" s="98"/>
      <c r="AK396" s="98"/>
      <c r="AL396" s="98"/>
      <c r="AM396" s="98"/>
      <c r="AN396" s="98"/>
      <c r="AO396" s="98"/>
      <c r="AP396" s="98"/>
      <c r="AQ396" s="98"/>
      <c r="AR396" s="98"/>
      <c r="AS396" s="98"/>
      <c r="AT396" s="98"/>
      <c r="AU396" s="98"/>
      <c r="AV396" s="98"/>
      <c r="AW396" s="98"/>
      <c r="AX396" s="98"/>
      <c r="AY396" s="98"/>
      <c r="AZ396" s="98"/>
      <c r="BA396" s="98"/>
      <c r="BB396" s="98"/>
      <c r="BC396" s="98"/>
      <c r="BD396" s="98"/>
      <c r="BE396" s="98"/>
      <c r="BF396" s="98"/>
      <c r="BG396" s="98"/>
    </row>
    <row r="397" customFormat="false" ht="12.75" hidden="false" customHeight="false" outlineLevel="0" collapsed="false">
      <c r="B397" s="96"/>
      <c r="C397" s="97"/>
      <c r="D397" s="97"/>
      <c r="E397" s="97"/>
      <c r="F397" s="97"/>
      <c r="G397" s="97"/>
      <c r="H397" s="97"/>
      <c r="I397" s="97"/>
      <c r="J397" s="97"/>
      <c r="K397" s="97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  <c r="AA397" s="98"/>
      <c r="AB397" s="98"/>
      <c r="AC397" s="98"/>
      <c r="AD397" s="98"/>
      <c r="AE397" s="98"/>
      <c r="AF397" s="98"/>
      <c r="AG397" s="98"/>
      <c r="AH397" s="98"/>
      <c r="AI397" s="98"/>
      <c r="AJ397" s="98"/>
      <c r="AK397" s="98"/>
      <c r="AL397" s="98"/>
      <c r="AM397" s="98"/>
      <c r="AN397" s="98"/>
      <c r="AO397" s="98"/>
      <c r="AP397" s="98"/>
      <c r="AQ397" s="98"/>
      <c r="AR397" s="98"/>
      <c r="AS397" s="98"/>
      <c r="AT397" s="98"/>
      <c r="AU397" s="98"/>
      <c r="AV397" s="98"/>
      <c r="AW397" s="98"/>
      <c r="AX397" s="98"/>
      <c r="AY397" s="98"/>
      <c r="AZ397" s="98"/>
      <c r="BA397" s="98"/>
      <c r="BB397" s="98"/>
      <c r="BC397" s="98"/>
      <c r="BD397" s="98"/>
      <c r="BE397" s="98"/>
      <c r="BF397" s="98"/>
      <c r="BG397" s="98"/>
    </row>
    <row r="398" customFormat="false" ht="12.75" hidden="false" customHeight="false" outlineLevel="0" collapsed="false">
      <c r="B398" s="96"/>
      <c r="C398" s="97"/>
      <c r="D398" s="97"/>
      <c r="E398" s="97"/>
      <c r="F398" s="97"/>
      <c r="G398" s="97"/>
      <c r="H398" s="97"/>
      <c r="I398" s="97"/>
      <c r="J398" s="97"/>
      <c r="K398" s="97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  <c r="AA398" s="98"/>
      <c r="AB398" s="98"/>
      <c r="AC398" s="98"/>
      <c r="AD398" s="98"/>
      <c r="AE398" s="98"/>
      <c r="AF398" s="98"/>
      <c r="AG398" s="98"/>
      <c r="AH398" s="98"/>
      <c r="AI398" s="98"/>
      <c r="AJ398" s="98"/>
      <c r="AK398" s="98"/>
      <c r="AL398" s="98"/>
      <c r="AM398" s="98"/>
      <c r="AN398" s="98"/>
      <c r="AO398" s="98"/>
      <c r="AP398" s="98"/>
      <c r="AQ398" s="98"/>
      <c r="AR398" s="98"/>
      <c r="AS398" s="98"/>
      <c r="AT398" s="98"/>
      <c r="AU398" s="98"/>
      <c r="AV398" s="98"/>
      <c r="AW398" s="98"/>
      <c r="AX398" s="98"/>
      <c r="AY398" s="98"/>
      <c r="AZ398" s="98"/>
      <c r="BA398" s="98"/>
      <c r="BB398" s="98"/>
      <c r="BC398" s="98"/>
      <c r="BD398" s="98"/>
      <c r="BE398" s="98"/>
      <c r="BF398" s="98"/>
      <c r="BG398" s="98"/>
    </row>
    <row r="399" customFormat="false" ht="12.75" hidden="false" customHeight="false" outlineLevel="0" collapsed="false">
      <c r="B399" s="96"/>
      <c r="C399" s="97"/>
      <c r="D399" s="97"/>
      <c r="E399" s="97"/>
      <c r="F399" s="97"/>
      <c r="G399" s="97"/>
      <c r="H399" s="97"/>
      <c r="I399" s="97"/>
      <c r="J399" s="97"/>
      <c r="K399" s="97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  <c r="AA399" s="98"/>
      <c r="AB399" s="98"/>
      <c r="AC399" s="98"/>
      <c r="AD399" s="98"/>
      <c r="AE399" s="98"/>
      <c r="AF399" s="98"/>
      <c r="AG399" s="98"/>
      <c r="AH399" s="98"/>
      <c r="AI399" s="98"/>
      <c r="AJ399" s="98"/>
      <c r="AK399" s="98"/>
      <c r="AL399" s="98"/>
      <c r="AM399" s="98"/>
      <c r="AN399" s="98"/>
      <c r="AO399" s="98"/>
      <c r="AP399" s="98"/>
      <c r="AQ399" s="98"/>
      <c r="AR399" s="98"/>
      <c r="AS399" s="98"/>
      <c r="AT399" s="98"/>
      <c r="AU399" s="98"/>
      <c r="AV399" s="98"/>
      <c r="AW399" s="98"/>
      <c r="AX399" s="98"/>
      <c r="AY399" s="98"/>
      <c r="AZ399" s="98"/>
      <c r="BA399" s="98"/>
      <c r="BB399" s="98"/>
      <c r="BC399" s="98"/>
      <c r="BD399" s="98"/>
      <c r="BE399" s="98"/>
      <c r="BF399" s="98"/>
      <c r="BG399" s="98"/>
    </row>
    <row r="400" customFormat="false" ht="12.75" hidden="false" customHeight="false" outlineLevel="0" collapsed="false">
      <c r="B400" s="96"/>
      <c r="C400" s="97"/>
      <c r="D400" s="97"/>
      <c r="E400" s="97"/>
      <c r="F400" s="97"/>
      <c r="G400" s="97"/>
      <c r="H400" s="97"/>
      <c r="I400" s="97"/>
      <c r="J400" s="97"/>
      <c r="K400" s="97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  <c r="AA400" s="98"/>
      <c r="AB400" s="98"/>
      <c r="AC400" s="98"/>
      <c r="AD400" s="98"/>
      <c r="AE400" s="98"/>
      <c r="AF400" s="98"/>
      <c r="AG400" s="98"/>
      <c r="AH400" s="98"/>
      <c r="AI400" s="98"/>
      <c r="AJ400" s="98"/>
      <c r="AK400" s="98"/>
      <c r="AL400" s="98"/>
      <c r="AM400" s="98"/>
      <c r="AN400" s="98"/>
      <c r="AO400" s="98"/>
      <c r="AP400" s="98"/>
      <c r="AQ400" s="98"/>
      <c r="AR400" s="98"/>
      <c r="AS400" s="98"/>
      <c r="AT400" s="98"/>
      <c r="AU400" s="98"/>
      <c r="AV400" s="98"/>
      <c r="AW400" s="98"/>
      <c r="AX400" s="98"/>
      <c r="AY400" s="98"/>
      <c r="AZ400" s="98"/>
      <c r="BA400" s="98"/>
      <c r="BB400" s="98"/>
      <c r="BC400" s="98"/>
      <c r="BD400" s="98"/>
      <c r="BE400" s="98"/>
      <c r="BF400" s="98"/>
      <c r="BG400" s="98"/>
    </row>
    <row r="401" customFormat="false" ht="12.75" hidden="false" customHeight="false" outlineLevel="0" collapsed="false">
      <c r="B401" s="96"/>
      <c r="C401" s="97"/>
      <c r="D401" s="97"/>
      <c r="E401" s="97"/>
      <c r="F401" s="97"/>
      <c r="G401" s="97"/>
      <c r="H401" s="97"/>
      <c r="I401" s="97"/>
      <c r="J401" s="97"/>
      <c r="K401" s="97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  <c r="AA401" s="98"/>
      <c r="AB401" s="98"/>
      <c r="AC401" s="98"/>
      <c r="AD401" s="98"/>
      <c r="AE401" s="98"/>
      <c r="AF401" s="98"/>
      <c r="AG401" s="98"/>
      <c r="AH401" s="98"/>
      <c r="AI401" s="98"/>
      <c r="AJ401" s="98"/>
      <c r="AK401" s="98"/>
      <c r="AL401" s="98"/>
      <c r="AM401" s="98"/>
      <c r="AN401" s="98"/>
      <c r="AO401" s="98"/>
      <c r="AP401" s="98"/>
      <c r="AQ401" s="98"/>
      <c r="AR401" s="98"/>
      <c r="AS401" s="98"/>
      <c r="AT401" s="98"/>
      <c r="AU401" s="98"/>
      <c r="AV401" s="98"/>
      <c r="AW401" s="98"/>
      <c r="AX401" s="98"/>
      <c r="AY401" s="98"/>
      <c r="AZ401" s="98"/>
      <c r="BA401" s="98"/>
      <c r="BB401" s="98"/>
      <c r="BC401" s="98"/>
      <c r="BD401" s="98"/>
      <c r="BE401" s="98"/>
      <c r="BF401" s="98"/>
      <c r="BG401" s="98"/>
    </row>
    <row r="402" customFormat="false" ht="12.75" hidden="false" customHeight="false" outlineLevel="0" collapsed="false">
      <c r="B402" s="96"/>
      <c r="C402" s="97"/>
      <c r="D402" s="97"/>
      <c r="E402" s="97"/>
      <c r="F402" s="97"/>
      <c r="G402" s="97"/>
      <c r="H402" s="97"/>
      <c r="I402" s="97"/>
      <c r="J402" s="97"/>
      <c r="K402" s="97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  <c r="AH402" s="98"/>
      <c r="AI402" s="98"/>
      <c r="AJ402" s="98"/>
      <c r="AK402" s="98"/>
      <c r="AL402" s="98"/>
      <c r="AM402" s="98"/>
      <c r="AN402" s="98"/>
      <c r="AO402" s="98"/>
      <c r="AP402" s="98"/>
      <c r="AQ402" s="98"/>
      <c r="AR402" s="98"/>
      <c r="AS402" s="98"/>
      <c r="AT402" s="98"/>
      <c r="AU402" s="98"/>
      <c r="AV402" s="98"/>
      <c r="AW402" s="98"/>
      <c r="AX402" s="98"/>
      <c r="AY402" s="98"/>
      <c r="AZ402" s="98"/>
      <c r="BA402" s="98"/>
      <c r="BB402" s="98"/>
      <c r="BC402" s="98"/>
      <c r="BD402" s="98"/>
      <c r="BE402" s="98"/>
      <c r="BF402" s="98"/>
      <c r="BG402" s="98"/>
    </row>
    <row r="403" customFormat="false" ht="12.75" hidden="false" customHeight="false" outlineLevel="0" collapsed="false">
      <c r="B403" s="96"/>
      <c r="C403" s="97"/>
      <c r="D403" s="97"/>
      <c r="E403" s="97"/>
      <c r="F403" s="97"/>
      <c r="G403" s="97"/>
      <c r="H403" s="97"/>
      <c r="I403" s="97"/>
      <c r="J403" s="97"/>
      <c r="K403" s="97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  <c r="AA403" s="98"/>
      <c r="AB403" s="98"/>
      <c r="AC403" s="98"/>
      <c r="AD403" s="98"/>
      <c r="AE403" s="98"/>
      <c r="AF403" s="98"/>
      <c r="AG403" s="98"/>
      <c r="AH403" s="98"/>
      <c r="AI403" s="98"/>
      <c r="AJ403" s="98"/>
      <c r="AK403" s="98"/>
      <c r="AL403" s="98"/>
      <c r="AM403" s="98"/>
      <c r="AN403" s="98"/>
      <c r="AO403" s="98"/>
      <c r="AP403" s="98"/>
      <c r="AQ403" s="98"/>
      <c r="AR403" s="98"/>
      <c r="AS403" s="98"/>
      <c r="AT403" s="98"/>
      <c r="AU403" s="98"/>
      <c r="AV403" s="98"/>
      <c r="AW403" s="98"/>
      <c r="AX403" s="98"/>
      <c r="AY403" s="98"/>
      <c r="AZ403" s="98"/>
      <c r="BA403" s="98"/>
      <c r="BB403" s="98"/>
      <c r="BC403" s="98"/>
      <c r="BD403" s="98"/>
      <c r="BE403" s="98"/>
      <c r="BF403" s="98"/>
      <c r="BG403" s="98"/>
    </row>
    <row r="404" customFormat="false" ht="12.75" hidden="false" customHeight="false" outlineLevel="0" collapsed="false">
      <c r="B404" s="96"/>
      <c r="C404" s="97"/>
      <c r="D404" s="97"/>
      <c r="E404" s="97"/>
      <c r="F404" s="97"/>
      <c r="G404" s="97"/>
      <c r="H404" s="97"/>
      <c r="I404" s="97"/>
      <c r="J404" s="97"/>
      <c r="K404" s="97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  <c r="AH404" s="98"/>
      <c r="AI404" s="98"/>
      <c r="AJ404" s="98"/>
      <c r="AK404" s="98"/>
      <c r="AL404" s="98"/>
      <c r="AM404" s="98"/>
      <c r="AN404" s="98"/>
      <c r="AO404" s="98"/>
      <c r="AP404" s="98"/>
      <c r="AQ404" s="98"/>
      <c r="AR404" s="98"/>
      <c r="AS404" s="98"/>
      <c r="AT404" s="98"/>
      <c r="AU404" s="98"/>
      <c r="AV404" s="98"/>
      <c r="AW404" s="98"/>
      <c r="AX404" s="98"/>
      <c r="AY404" s="98"/>
      <c r="AZ404" s="98"/>
      <c r="BA404" s="98"/>
      <c r="BB404" s="98"/>
      <c r="BC404" s="98"/>
      <c r="BD404" s="98"/>
      <c r="BE404" s="98"/>
      <c r="BF404" s="98"/>
      <c r="BG404" s="98"/>
    </row>
    <row r="405" customFormat="false" ht="12.75" hidden="false" customHeight="false" outlineLevel="0" collapsed="false">
      <c r="B405" s="96"/>
      <c r="C405" s="97"/>
      <c r="D405" s="97"/>
      <c r="E405" s="97"/>
      <c r="F405" s="97"/>
      <c r="G405" s="97"/>
      <c r="H405" s="97"/>
      <c r="I405" s="97"/>
      <c r="J405" s="97"/>
      <c r="K405" s="97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  <c r="AA405" s="98"/>
      <c r="AB405" s="98"/>
      <c r="AC405" s="98"/>
      <c r="AD405" s="98"/>
      <c r="AE405" s="98"/>
      <c r="AF405" s="98"/>
      <c r="AG405" s="98"/>
      <c r="AH405" s="98"/>
      <c r="AI405" s="98"/>
      <c r="AJ405" s="98"/>
      <c r="AK405" s="98"/>
      <c r="AL405" s="98"/>
      <c r="AM405" s="98"/>
      <c r="AN405" s="98"/>
      <c r="AO405" s="98"/>
      <c r="AP405" s="98"/>
      <c r="AQ405" s="98"/>
      <c r="AR405" s="98"/>
      <c r="AS405" s="98"/>
      <c r="AT405" s="98"/>
      <c r="AU405" s="98"/>
      <c r="AV405" s="98"/>
      <c r="AW405" s="98"/>
      <c r="AX405" s="98"/>
      <c r="AY405" s="98"/>
      <c r="AZ405" s="98"/>
      <c r="BA405" s="98"/>
      <c r="BB405" s="98"/>
      <c r="BC405" s="98"/>
      <c r="BD405" s="98"/>
      <c r="BE405" s="98"/>
      <c r="BF405" s="98"/>
      <c r="BG405" s="98"/>
    </row>
    <row r="406" customFormat="false" ht="12.75" hidden="false" customHeight="false" outlineLevel="0" collapsed="false">
      <c r="B406" s="96"/>
      <c r="C406" s="97"/>
      <c r="D406" s="97"/>
      <c r="E406" s="97"/>
      <c r="F406" s="97"/>
      <c r="G406" s="97"/>
      <c r="H406" s="97"/>
      <c r="I406" s="97"/>
      <c r="J406" s="97"/>
      <c r="K406" s="97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  <c r="AH406" s="98"/>
      <c r="AI406" s="98"/>
      <c r="AJ406" s="98"/>
      <c r="AK406" s="98"/>
      <c r="AL406" s="98"/>
      <c r="AM406" s="98"/>
      <c r="AN406" s="98"/>
      <c r="AO406" s="98"/>
      <c r="AP406" s="98"/>
      <c r="AQ406" s="98"/>
      <c r="AR406" s="98"/>
      <c r="AS406" s="98"/>
      <c r="AT406" s="98"/>
      <c r="AU406" s="98"/>
      <c r="AV406" s="98"/>
      <c r="AW406" s="98"/>
      <c r="AX406" s="98"/>
      <c r="AY406" s="98"/>
      <c r="AZ406" s="98"/>
      <c r="BA406" s="98"/>
      <c r="BB406" s="98"/>
      <c r="BC406" s="98"/>
      <c r="BD406" s="98"/>
      <c r="BE406" s="98"/>
      <c r="BF406" s="98"/>
      <c r="BG406" s="98"/>
    </row>
    <row r="407" customFormat="false" ht="12.75" hidden="false" customHeight="false" outlineLevel="0" collapsed="false">
      <c r="B407" s="96"/>
      <c r="C407" s="97"/>
      <c r="D407" s="97"/>
      <c r="E407" s="97"/>
      <c r="F407" s="97"/>
      <c r="G407" s="97"/>
      <c r="H407" s="97"/>
      <c r="I407" s="97"/>
      <c r="J407" s="97"/>
      <c r="K407" s="97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  <c r="AH407" s="98"/>
      <c r="AI407" s="98"/>
      <c r="AJ407" s="98"/>
      <c r="AK407" s="98"/>
      <c r="AL407" s="98"/>
      <c r="AM407" s="98"/>
      <c r="AN407" s="98"/>
      <c r="AO407" s="98"/>
      <c r="AP407" s="98"/>
      <c r="AQ407" s="98"/>
      <c r="AR407" s="98"/>
      <c r="AS407" s="98"/>
      <c r="AT407" s="98"/>
      <c r="AU407" s="98"/>
      <c r="AV407" s="98"/>
      <c r="AW407" s="98"/>
      <c r="AX407" s="98"/>
      <c r="AY407" s="98"/>
      <c r="AZ407" s="98"/>
      <c r="BA407" s="98"/>
      <c r="BB407" s="98"/>
      <c r="BC407" s="98"/>
      <c r="BD407" s="98"/>
      <c r="BE407" s="98"/>
      <c r="BF407" s="98"/>
      <c r="BG407" s="98"/>
    </row>
    <row r="408" customFormat="false" ht="12.75" hidden="false" customHeight="false" outlineLevel="0" collapsed="false">
      <c r="B408" s="96"/>
      <c r="C408" s="97"/>
      <c r="D408" s="97"/>
      <c r="E408" s="97"/>
      <c r="F408" s="97"/>
      <c r="G408" s="97"/>
      <c r="H408" s="97"/>
      <c r="I408" s="97"/>
      <c r="J408" s="97"/>
      <c r="K408" s="97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  <c r="AA408" s="98"/>
      <c r="AB408" s="98"/>
      <c r="AC408" s="98"/>
      <c r="AD408" s="98"/>
      <c r="AE408" s="98"/>
      <c r="AF408" s="98"/>
      <c r="AG408" s="98"/>
      <c r="AH408" s="98"/>
      <c r="AI408" s="98"/>
      <c r="AJ408" s="98"/>
      <c r="AK408" s="98"/>
      <c r="AL408" s="98"/>
      <c r="AM408" s="98"/>
      <c r="AN408" s="98"/>
      <c r="AO408" s="98"/>
      <c r="AP408" s="98"/>
      <c r="AQ408" s="98"/>
      <c r="AR408" s="98"/>
      <c r="AS408" s="98"/>
      <c r="AT408" s="98"/>
      <c r="AU408" s="98"/>
      <c r="AV408" s="98"/>
      <c r="AW408" s="98"/>
      <c r="AX408" s="98"/>
      <c r="AY408" s="98"/>
      <c r="AZ408" s="98"/>
      <c r="BA408" s="98"/>
      <c r="BB408" s="98"/>
      <c r="BC408" s="98"/>
      <c r="BD408" s="98"/>
      <c r="BE408" s="98"/>
      <c r="BF408" s="98"/>
      <c r="BG408" s="98"/>
    </row>
    <row r="409" customFormat="false" ht="12.75" hidden="false" customHeight="false" outlineLevel="0" collapsed="false">
      <c r="B409" s="96"/>
      <c r="C409" s="97"/>
      <c r="D409" s="97"/>
      <c r="E409" s="97"/>
      <c r="F409" s="97"/>
      <c r="G409" s="97"/>
      <c r="H409" s="97"/>
      <c r="I409" s="97"/>
      <c r="J409" s="97"/>
      <c r="K409" s="97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  <c r="AH409" s="98"/>
      <c r="AI409" s="98"/>
      <c r="AJ409" s="98"/>
      <c r="AK409" s="98"/>
      <c r="AL409" s="98"/>
      <c r="AM409" s="98"/>
      <c r="AN409" s="98"/>
      <c r="AO409" s="98"/>
      <c r="AP409" s="98"/>
      <c r="AQ409" s="98"/>
      <c r="AR409" s="98"/>
      <c r="AS409" s="98"/>
      <c r="AT409" s="98"/>
      <c r="AU409" s="98"/>
      <c r="AV409" s="98"/>
      <c r="AW409" s="98"/>
      <c r="AX409" s="98"/>
      <c r="AY409" s="98"/>
      <c r="AZ409" s="98"/>
      <c r="BA409" s="98"/>
      <c r="BB409" s="98"/>
      <c r="BC409" s="98"/>
      <c r="BD409" s="98"/>
      <c r="BE409" s="98"/>
      <c r="BF409" s="98"/>
      <c r="BG409" s="98"/>
    </row>
    <row r="410" customFormat="false" ht="12.75" hidden="false" customHeight="false" outlineLevel="0" collapsed="false">
      <c r="B410" s="96"/>
      <c r="C410" s="97"/>
      <c r="D410" s="97"/>
      <c r="E410" s="97"/>
      <c r="F410" s="97"/>
      <c r="G410" s="97"/>
      <c r="H410" s="97"/>
      <c r="I410" s="97"/>
      <c r="J410" s="97"/>
      <c r="K410" s="97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  <c r="AH410" s="98"/>
      <c r="AI410" s="98"/>
      <c r="AJ410" s="98"/>
      <c r="AK410" s="98"/>
      <c r="AL410" s="98"/>
      <c r="AM410" s="98"/>
      <c r="AN410" s="98"/>
      <c r="AO410" s="98"/>
      <c r="AP410" s="98"/>
      <c r="AQ410" s="98"/>
      <c r="AR410" s="98"/>
      <c r="AS410" s="98"/>
      <c r="AT410" s="98"/>
      <c r="AU410" s="98"/>
      <c r="AV410" s="98"/>
      <c r="AW410" s="98"/>
      <c r="AX410" s="98"/>
      <c r="AY410" s="98"/>
      <c r="AZ410" s="98"/>
      <c r="BA410" s="98"/>
      <c r="BB410" s="98"/>
      <c r="BC410" s="98"/>
      <c r="BD410" s="98"/>
      <c r="BE410" s="98"/>
      <c r="BF410" s="98"/>
      <c r="BG410" s="98"/>
    </row>
    <row r="411" customFormat="false" ht="12.75" hidden="false" customHeight="false" outlineLevel="0" collapsed="false">
      <c r="B411" s="96"/>
      <c r="C411" s="97"/>
      <c r="D411" s="97"/>
      <c r="E411" s="97"/>
      <c r="F411" s="97"/>
      <c r="G411" s="97"/>
      <c r="H411" s="97"/>
      <c r="I411" s="97"/>
      <c r="J411" s="97"/>
      <c r="K411" s="97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  <c r="AF411" s="98"/>
      <c r="AG411" s="98"/>
      <c r="AH411" s="98"/>
      <c r="AI411" s="98"/>
      <c r="AJ411" s="98"/>
      <c r="AK411" s="98"/>
      <c r="AL411" s="98"/>
      <c r="AM411" s="98"/>
      <c r="AN411" s="98"/>
      <c r="AO411" s="98"/>
      <c r="AP411" s="98"/>
      <c r="AQ411" s="98"/>
      <c r="AR411" s="98"/>
      <c r="AS411" s="98"/>
      <c r="AT411" s="98"/>
      <c r="AU411" s="98"/>
      <c r="AV411" s="98"/>
      <c r="AW411" s="98"/>
      <c r="AX411" s="98"/>
      <c r="AY411" s="98"/>
      <c r="AZ411" s="98"/>
      <c r="BA411" s="98"/>
      <c r="BB411" s="98"/>
      <c r="BC411" s="98"/>
      <c r="BD411" s="98"/>
      <c r="BE411" s="98"/>
      <c r="BF411" s="98"/>
      <c r="BG411" s="98"/>
    </row>
    <row r="412" customFormat="false" ht="12.75" hidden="false" customHeight="false" outlineLevel="0" collapsed="false">
      <c r="B412" s="96"/>
      <c r="C412" s="97"/>
      <c r="D412" s="97"/>
      <c r="E412" s="97"/>
      <c r="F412" s="97"/>
      <c r="G412" s="97"/>
      <c r="H412" s="97"/>
      <c r="I412" s="97"/>
      <c r="J412" s="97"/>
      <c r="K412" s="97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  <c r="AA412" s="98"/>
      <c r="AB412" s="98"/>
      <c r="AC412" s="98"/>
      <c r="AD412" s="98"/>
      <c r="AE412" s="98"/>
      <c r="AF412" s="98"/>
      <c r="AG412" s="98"/>
      <c r="AH412" s="98"/>
      <c r="AI412" s="98"/>
      <c r="AJ412" s="98"/>
      <c r="AK412" s="98"/>
      <c r="AL412" s="98"/>
      <c r="AM412" s="98"/>
      <c r="AN412" s="98"/>
      <c r="AO412" s="98"/>
      <c r="AP412" s="98"/>
      <c r="AQ412" s="98"/>
      <c r="AR412" s="98"/>
      <c r="AS412" s="98"/>
      <c r="AT412" s="98"/>
      <c r="AU412" s="98"/>
      <c r="AV412" s="98"/>
      <c r="AW412" s="98"/>
      <c r="AX412" s="98"/>
      <c r="AY412" s="98"/>
      <c r="AZ412" s="98"/>
      <c r="BA412" s="98"/>
      <c r="BB412" s="98"/>
      <c r="BC412" s="98"/>
      <c r="BD412" s="98"/>
      <c r="BE412" s="98"/>
      <c r="BF412" s="98"/>
      <c r="BG412" s="9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9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N11" activeCellId="0" sqref="N1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7" min="1" style="27" width="9.14"/>
  </cols>
  <sheetData>
    <row r="1" customFormat="false" ht="12.75" hidden="false" customHeight="false" outlineLevel="0" collapsed="false">
      <c r="K1" s="0" t="n">
        <v>3.25659747477316</v>
      </c>
      <c r="L1" s="0" t="n">
        <f aca="false">K1*-12</f>
        <v>-39.0791696972779</v>
      </c>
      <c r="M1" s="99" t="n">
        <f aca="false">L1+E14</f>
        <v>32.4554573974704</v>
      </c>
    </row>
    <row r="2" customFormat="false" ht="12.75" hidden="false" customHeight="false" outlineLevel="0" collapsed="false">
      <c r="K2" s="0" t="n">
        <v>0.457358723337136</v>
      </c>
      <c r="L2" s="0" t="n">
        <f aca="false">K2*-12</f>
        <v>-5.48830468004563</v>
      </c>
      <c r="M2" s="99" t="n">
        <f aca="false">L2+E15</f>
        <v>20.3878101285125</v>
      </c>
    </row>
    <row r="3" customFormat="false" ht="12.75" hidden="false" customHeight="false" outlineLevel="0" collapsed="false">
      <c r="K3" s="0" t="n">
        <v>0.0832308179006548</v>
      </c>
      <c r="L3" s="0" t="n">
        <f aca="false">K3*-12</f>
        <v>-0.998769814807858</v>
      </c>
      <c r="M3" s="99" t="n">
        <f aca="false">L3+E16</f>
        <v>130.148969807549</v>
      </c>
    </row>
    <row r="4" customFormat="false" ht="12.75" hidden="false" customHeight="false" outlineLevel="0" collapsed="false">
      <c r="A4" s="27" t="s">
        <v>202</v>
      </c>
      <c r="B4" s="65" t="n">
        <f aca="false">B11</f>
        <v>0</v>
      </c>
      <c r="C4" s="65" t="n">
        <f aca="false">C11</f>
        <v>158.703608249121</v>
      </c>
      <c r="D4" s="65" t="n">
        <f aca="false">D11</f>
        <v>146.597514412791</v>
      </c>
      <c r="E4" s="65" t="n">
        <f aca="false">E11</f>
        <v>326.450199410977</v>
      </c>
      <c r="F4" s="65" t="n">
        <f aca="false">F11</f>
        <v>74.73458688</v>
      </c>
      <c r="G4" s="65" t="n">
        <f aca="false">G11</f>
        <v>-121.267950346322</v>
      </c>
      <c r="K4" s="0" t="n">
        <v>0.0997034601573047</v>
      </c>
      <c r="L4" s="0" t="n">
        <f aca="false">K4*-12</f>
        <v>-1.19644152188766</v>
      </c>
      <c r="M4" s="99" t="n">
        <f aca="false">L4+E17</f>
        <v>-17.0553937561825</v>
      </c>
    </row>
    <row r="5" customFormat="false" ht="12.75" hidden="false" customHeight="false" outlineLevel="0" collapsed="false">
      <c r="A5" s="27" t="s">
        <v>203</v>
      </c>
      <c r="B5" s="65" t="n">
        <f aca="false">SUM(B12:B16)</f>
        <v>0</v>
      </c>
      <c r="C5" s="65" t="n">
        <f aca="false">SUM(C12:C16)</f>
        <v>157.205558468937</v>
      </c>
      <c r="D5" s="65" t="n">
        <f aca="false">SUM(D12:D16)</f>
        <v>523.47022882735</v>
      </c>
      <c r="E5" s="65" t="n">
        <f aca="false">SUM(E12:E16)</f>
        <v>434.728735364217</v>
      </c>
      <c r="F5" s="65" t="n">
        <f aca="false">SUM(F12:F16)</f>
        <v>-251.18286923</v>
      </c>
      <c r="G5" s="65" t="n">
        <f aca="false">SUM(G12:G16)</f>
        <v>-388.61477273884</v>
      </c>
      <c r="K5" s="0" t="n">
        <v>1.85137060176554</v>
      </c>
      <c r="L5" s="0" t="n">
        <f aca="false">K5*-12</f>
        <v>-22.2164472211865</v>
      </c>
      <c r="M5" s="99" t="n">
        <f aca="false">L5+E18</f>
        <v>-27.0117607428315</v>
      </c>
    </row>
    <row r="6" customFormat="false" ht="12.75" hidden="false" customHeight="false" outlineLevel="0" collapsed="false">
      <c r="A6" s="27" t="s">
        <v>150</v>
      </c>
      <c r="B6" s="65" t="n">
        <f aca="false">SUM(B17:B23)</f>
        <v>0</v>
      </c>
      <c r="C6" s="65" t="n">
        <f aca="false">SUM(C17:C23)</f>
        <v>-544.08004467</v>
      </c>
      <c r="D6" s="65" t="n">
        <f aca="false">SUM(D17:D23)</f>
        <v>817.04032627</v>
      </c>
      <c r="E6" s="65" t="n">
        <f aca="false">SUM(E17:E23)</f>
        <v>6.70746174280649</v>
      </c>
      <c r="F6" s="65" t="n">
        <f aca="false">SUM(F17:F23)</f>
        <v>476.01861727</v>
      </c>
      <c r="G6" s="65" t="n">
        <f aca="false">SUM(G17:G23)</f>
        <v>-148.125388261461</v>
      </c>
    </row>
    <row r="8" customFormat="false" ht="12.75" hidden="false" customHeight="false" outlineLevel="0" collapsed="false">
      <c r="B8" s="27" t="s">
        <v>204</v>
      </c>
      <c r="C8" s="27" t="s">
        <v>56</v>
      </c>
      <c r="D8" s="27" t="s">
        <v>56</v>
      </c>
      <c r="E8" s="27" t="s">
        <v>56</v>
      </c>
      <c r="F8" s="27" t="s">
        <v>56</v>
      </c>
      <c r="G8" s="27" t="s">
        <v>56</v>
      </c>
      <c r="L8" s="0" t="s">
        <v>55</v>
      </c>
      <c r="M8" s="0" t="s">
        <v>55</v>
      </c>
      <c r="N8" s="0" t="s">
        <v>55</v>
      </c>
      <c r="O8" s="0" t="s">
        <v>55</v>
      </c>
    </row>
    <row r="9" customFormat="false" ht="12.75" hidden="false" customHeight="false" outlineLevel="0" collapsed="false">
      <c r="B9" s="27" t="s">
        <v>204</v>
      </c>
      <c r="C9" s="27" t="s">
        <v>29</v>
      </c>
      <c r="D9" s="27" t="s">
        <v>28</v>
      </c>
      <c r="E9" s="27" t="s">
        <v>27</v>
      </c>
      <c r="F9" s="27" t="s">
        <v>31</v>
      </c>
      <c r="G9" s="27" t="s">
        <v>30</v>
      </c>
      <c r="I9" s="0" t="s">
        <v>205</v>
      </c>
      <c r="L9" s="0" t="s">
        <v>134</v>
      </c>
      <c r="M9" s="0" t="s">
        <v>137</v>
      </c>
      <c r="N9" s="0" t="s">
        <v>138</v>
      </c>
      <c r="O9" s="0" t="s">
        <v>140</v>
      </c>
    </row>
    <row r="10" customFormat="false" ht="12.75" hidden="false" customHeight="false" outlineLevel="0" collapsed="false">
      <c r="B10" s="65"/>
      <c r="C10" s="65"/>
      <c r="D10" s="65"/>
      <c r="E10" s="65"/>
      <c r="F10" s="65"/>
      <c r="G10" s="65"/>
      <c r="L10" s="65"/>
      <c r="M10" s="65"/>
      <c r="N10" s="65"/>
      <c r="O10" s="65"/>
    </row>
    <row r="11" customFormat="false" ht="12.75" hidden="false" customHeight="false" outlineLevel="0" collapsed="false">
      <c r="A11" s="27" t="s">
        <v>60</v>
      </c>
      <c r="B11" s="65" t="n">
        <f aca="false">DSUM(SWAPTRADES,$A11,B$8:B$9)</f>
        <v>0</v>
      </c>
      <c r="C11" s="65" t="n">
        <f aca="false">DSUM(SWAPTRADES,$A11,C$8:C$9)</f>
        <v>158.703608249121</v>
      </c>
      <c r="D11" s="65" t="n">
        <f aca="false">DSUM(SWAPTRADES,$A11,D$8:D$9)</f>
        <v>146.597514412791</v>
      </c>
      <c r="E11" s="65" t="n">
        <f aca="false">DSUM(SWAPTRADES,$A11,E$8:E$9)</f>
        <v>326.450199410977</v>
      </c>
      <c r="F11" s="65" t="n">
        <f aca="false">DSUM(SWAPTRADES,$A11,F$8:F$9)</f>
        <v>74.73458688</v>
      </c>
      <c r="G11" s="65" t="n">
        <f aca="false">DSUM(SWAPTRADES,$A11,G$8:G$9)+'RISK PAGE'!AP10</f>
        <v>-121.267950346322</v>
      </c>
      <c r="I11" s="65" t="n">
        <f aca="false">'RISK PAGE'!AP10</f>
        <v>0</v>
      </c>
      <c r="L11" s="65" t="n">
        <f aca="false">DSUM(SWAPTRADES,$A11,L$8:L$9)</f>
        <v>0</v>
      </c>
      <c r="M11" s="65" t="n">
        <f aca="false">DSUM(SWAPTRADES,$A11,M$8:M$9)</f>
        <v>0</v>
      </c>
      <c r="N11" s="65" t="n">
        <f aca="false">DSUM(SWAPTRADES,$A11,N$8:N$9)</f>
        <v>0</v>
      </c>
      <c r="O11" s="65" t="n">
        <f aca="false">DSUM(SWAPTRADES,$A11,O$8:O$9)</f>
        <v>0</v>
      </c>
    </row>
    <row r="12" customFormat="false" ht="12.75" hidden="false" customHeight="false" outlineLevel="0" collapsed="false">
      <c r="A12" s="27" t="s">
        <v>61</v>
      </c>
      <c r="B12" s="65" t="n">
        <f aca="false">DSUM(SWAPTRADES,$A12,B$8:B$9)</f>
        <v>0</v>
      </c>
      <c r="C12" s="65" t="n">
        <f aca="false">DSUM(SWAPTRADES,$A12,C$8:C$9)</f>
        <v>156.568462959634</v>
      </c>
      <c r="D12" s="65" t="n">
        <f aca="false">DSUM(SWAPTRADES,$A12,D$8:D$9)</f>
        <v>97.8213577211776</v>
      </c>
      <c r="E12" s="65" t="n">
        <f aca="false">DSUM(SWAPTRADES,$A12,E$8:E$9)</f>
        <v>104.880884366662</v>
      </c>
      <c r="F12" s="65" t="n">
        <f aca="false">DSUM(SWAPTRADES,$A12,F$8:F$9)</f>
        <v>-98.28652216</v>
      </c>
      <c r="G12" s="65" t="n">
        <f aca="false">DSUM(SWAPTRADES,$A12,G$8:G$9)+'RISK PAGE'!AP11</f>
        <v>-179.478266701504</v>
      </c>
      <c r="I12" s="65" t="n">
        <f aca="false">'RISK PAGE'!AP11</f>
        <v>1.944434608</v>
      </c>
      <c r="L12" s="65" t="n">
        <f aca="false">DSUM(SWAPTRADES,$A12,L$8:L$9)</f>
        <v>0</v>
      </c>
      <c r="M12" s="65" t="n">
        <f aca="false">DSUM(SWAPTRADES,$A12,M$8:M$9)</f>
        <v>0</v>
      </c>
      <c r="N12" s="65" t="n">
        <f aca="false">DSUM(SWAPTRADES,$A12,N$8:N$9)</f>
        <v>0</v>
      </c>
      <c r="O12" s="65" t="n">
        <f aca="false">DSUM(SWAPTRADES,$A12,O$8:O$9)</f>
        <v>0</v>
      </c>
    </row>
    <row r="13" customFormat="false" ht="12.75" hidden="false" customHeight="false" outlineLevel="0" collapsed="false">
      <c r="A13" s="27" t="s">
        <v>62</v>
      </c>
      <c r="B13" s="65" t="n">
        <f aca="false">DSUM(SWAPTRADES,$A13,B$8:B$9)</f>
        <v>0</v>
      </c>
      <c r="C13" s="65" t="n">
        <f aca="false">DSUM(SWAPTRADES,$A13,C$8:C$9)</f>
        <v>71.6510654896256</v>
      </c>
      <c r="D13" s="65" t="n">
        <f aca="false">DSUM(SWAPTRADES,$A13,D$8:D$9)</f>
        <v>87.6258565346724</v>
      </c>
      <c r="E13" s="65" t="n">
        <f aca="false">DSUM(SWAPTRADES,$A13,E$8:E$9)</f>
        <v>101.289369471892</v>
      </c>
      <c r="F13" s="65" t="n">
        <f aca="false">DSUM(SWAPTRADES,$A13,F$8:F$9)</f>
        <v>-101.33088452</v>
      </c>
      <c r="G13" s="65" t="n">
        <f aca="false">DSUM(SWAPTRADES,$A13,G$8:G$9)+'RISK PAGE'!AP12</f>
        <v>-18.6270667254852</v>
      </c>
      <c r="I13" s="65" t="n">
        <f aca="false">'RISK PAGE'!AP12</f>
        <v>0</v>
      </c>
      <c r="L13" s="65" t="n">
        <f aca="false">DSUM(SWAPTRADES,$A13,L$8:L$9)</f>
        <v>0</v>
      </c>
      <c r="M13" s="65" t="n">
        <f aca="false">DSUM(SWAPTRADES,$A13,M$8:M$9)</f>
        <v>0</v>
      </c>
      <c r="N13" s="65" t="n">
        <f aca="false">DSUM(SWAPTRADES,$A13,N$8:N$9)</f>
        <v>0</v>
      </c>
      <c r="O13" s="65" t="n">
        <f aca="false">DSUM(SWAPTRADES,$A13,O$8:O$9)</f>
        <v>0</v>
      </c>
    </row>
    <row r="14" customFormat="false" ht="12.75" hidden="false" customHeight="false" outlineLevel="0" collapsed="false">
      <c r="A14" s="27" t="s">
        <v>63</v>
      </c>
      <c r="B14" s="65" t="n">
        <f aca="false">DSUM(SWAPTRADES,$A14,B$8:B$9)</f>
        <v>0</v>
      </c>
      <c r="C14" s="65" t="n">
        <f aca="false">DSUM(SWAPTRADES,$A14,C$8:C$9)</f>
        <v>-90.9690451335181</v>
      </c>
      <c r="D14" s="65" t="n">
        <f aca="false">DSUM(SWAPTRADES,$A14,D$8:D$9)</f>
        <v>144.027536858943</v>
      </c>
      <c r="E14" s="65" t="n">
        <f aca="false">DSUM(SWAPTRADES,$A14,E$8:E$9)</f>
        <v>71.5346270947483</v>
      </c>
      <c r="F14" s="65" t="n">
        <f aca="false">DSUM(SWAPTRADES,$A14,F$8:F$9)</f>
        <v>-28.56657026</v>
      </c>
      <c r="G14" s="65" t="n">
        <f aca="false">DSUM(SWAPTRADES,$A14,G$8:G$9)+'RISK PAGE'!AP13</f>
        <v>-49.7387788684125</v>
      </c>
      <c r="I14" s="65" t="n">
        <f aca="false">'RISK PAGE'!AP13</f>
        <v>0</v>
      </c>
      <c r="L14" s="65" t="n">
        <f aca="false">DSUM(SWAPTRADES,$A14,L$8:L$9)</f>
        <v>0</v>
      </c>
      <c r="M14" s="65" t="n">
        <f aca="false">DSUM(SWAPTRADES,$A14,M$8:M$9)</f>
        <v>0</v>
      </c>
      <c r="N14" s="65" t="n">
        <f aca="false">DSUM(SWAPTRADES,$A14,N$8:N$9)</f>
        <v>0</v>
      </c>
      <c r="O14" s="65" t="n">
        <f aca="false">DSUM(SWAPTRADES,$A14,O$8:O$9)</f>
        <v>0</v>
      </c>
    </row>
    <row r="15" customFormat="false" ht="12.75" hidden="false" customHeight="false" outlineLevel="0" collapsed="false">
      <c r="A15" s="27" t="s">
        <v>64</v>
      </c>
      <c r="B15" s="65" t="n">
        <f aca="false">DSUM(SWAPTRADES,$A15,B$8:B$9)</f>
        <v>0</v>
      </c>
      <c r="C15" s="65" t="n">
        <f aca="false">DSUM(SWAPTRADES,$A15,C$8:C$9)</f>
        <v>-5.54295984246584</v>
      </c>
      <c r="D15" s="65" t="n">
        <f aca="false">DSUM(SWAPTRADES,$A15,D$8:D$9)</f>
        <v>99.5344879262457</v>
      </c>
      <c r="E15" s="65" t="n">
        <f aca="false">DSUM(SWAPTRADES,$A15,E$8:E$9)</f>
        <v>25.8761148085582</v>
      </c>
      <c r="F15" s="65" t="n">
        <f aca="false">DSUM(SWAPTRADES,$A15,F$8:F$9)</f>
        <v>-39.17299381</v>
      </c>
      <c r="G15" s="65" t="n">
        <f aca="false">DSUM(SWAPTRADES,$A15,G$8:G$9)+'RISK PAGE'!AP14</f>
        <v>-71.8293046750031</v>
      </c>
      <c r="I15" s="65" t="n">
        <f aca="false">'RISK PAGE'!AP14</f>
        <v>0</v>
      </c>
      <c r="L15" s="65" t="n">
        <f aca="false">DSUM(SWAPTRADES,$A15,L$8:L$9)</f>
        <v>0</v>
      </c>
      <c r="M15" s="65" t="n">
        <f aca="false">DSUM(SWAPTRADES,$A15,M$8:M$9)</f>
        <v>0</v>
      </c>
      <c r="N15" s="65" t="n">
        <f aca="false">DSUM(SWAPTRADES,$A15,N$8:N$9)</f>
        <v>0</v>
      </c>
      <c r="O15" s="65" t="n">
        <f aca="false">DSUM(SWAPTRADES,$A15,O$8:O$9)</f>
        <v>0</v>
      </c>
    </row>
    <row r="16" customFormat="false" ht="12.75" hidden="false" customHeight="false" outlineLevel="0" collapsed="false">
      <c r="A16" s="100" t="s">
        <v>65</v>
      </c>
      <c r="B16" s="65" t="n">
        <f aca="false">DSUM(SWAPTRADES,$A16,B$8:B$9)</f>
        <v>0</v>
      </c>
      <c r="C16" s="65" t="n">
        <f aca="false">DSUM(SWAPTRADES,$A16,C$8:C$9)</f>
        <v>25.4980349956617</v>
      </c>
      <c r="D16" s="65" t="n">
        <f aca="false">DSUM(SWAPTRADES,$A16,D$8:D$9)</f>
        <v>94.4609897863121</v>
      </c>
      <c r="E16" s="65" t="n">
        <f aca="false">DSUM(SWAPTRADES,$A16,E$8:E$9)</f>
        <v>131.147739622356</v>
      </c>
      <c r="F16" s="65" t="n">
        <f aca="false">DSUM(SWAPTRADES,$A16,F$8:F$9)</f>
        <v>16.17410152</v>
      </c>
      <c r="G16" s="65" t="n">
        <f aca="false">DSUM(SWAPTRADES,$A16,G$8:G$9)+'RISK PAGE'!AP15</f>
        <v>-68.9413557684352</v>
      </c>
      <c r="I16" s="65" t="n">
        <f aca="false">'RISK PAGE'!AP15</f>
        <v>0</v>
      </c>
      <c r="L16" s="65" t="n">
        <f aca="false">DSUM(SWAPTRADES,$A16,L$8:L$9)</f>
        <v>0</v>
      </c>
      <c r="M16" s="65" t="n">
        <f aca="false">DSUM(SWAPTRADES,$A16,M$8:M$9)</f>
        <v>0</v>
      </c>
      <c r="N16" s="65" t="n">
        <f aca="false">DSUM(SWAPTRADES,$A16,N$8:N$9)</f>
        <v>0</v>
      </c>
      <c r="O16" s="65" t="n">
        <f aca="false">DSUM(SWAPTRADES,$A16,O$8:O$9)</f>
        <v>0</v>
      </c>
    </row>
    <row r="17" customFormat="false" ht="12.75" hidden="false" customHeight="false" outlineLevel="0" collapsed="false">
      <c r="A17" s="27" t="s">
        <v>66</v>
      </c>
      <c r="B17" s="65" t="n">
        <f aca="false">DSUM(SWAPTRADES,$A17,B$8:B$9)</f>
        <v>0</v>
      </c>
      <c r="C17" s="65" t="n">
        <f aca="false">DSUM(SWAPTRADES,$A17,C$8:C$9)</f>
        <v>-75.84397315</v>
      </c>
      <c r="D17" s="65" t="n">
        <f aca="false">DSUM(SWAPTRADES,$A17,D$8:D$9)</f>
        <v>125.98247534</v>
      </c>
      <c r="E17" s="65" t="n">
        <f aca="false">DSUM(SWAPTRADES,$A17,E$8:E$9)</f>
        <v>-15.8589522342949</v>
      </c>
      <c r="F17" s="65" t="n">
        <f aca="false">DSUM(SWAPTRADES,$A17,F$8:F$9)</f>
        <v>71.16102688</v>
      </c>
      <c r="G17" s="65" t="n">
        <f aca="false">DSUM(SWAPTRADES,$A17,G$8:G$9)+'RISK PAGE'!AP16</f>
        <v>-16.4396734169255</v>
      </c>
      <c r="I17" s="65" t="n">
        <f aca="false">'RISK PAGE'!AP16</f>
        <v>0</v>
      </c>
      <c r="L17" s="65" t="n">
        <f aca="false">DSUM(SWAPTRADES,$A17,L$8:L$9)</f>
        <v>0</v>
      </c>
      <c r="M17" s="65" t="n">
        <f aca="false">DSUM(SWAPTRADES,$A17,M$8:M$9)</f>
        <v>0</v>
      </c>
      <c r="N17" s="65" t="n">
        <f aca="false">DSUM(SWAPTRADES,$A17,N$8:N$9)</f>
        <v>0</v>
      </c>
      <c r="O17" s="65" t="n">
        <f aca="false">DSUM(SWAPTRADES,$A17,O$8:O$9)</f>
        <v>0</v>
      </c>
    </row>
    <row r="18" customFormat="false" ht="12.75" hidden="false" customHeight="false" outlineLevel="0" collapsed="false">
      <c r="A18" s="27" t="s">
        <v>67</v>
      </c>
      <c r="B18" s="65" t="n">
        <f aca="false">DSUM(SWAPTRADES,$A18,B$8:B$9)</f>
        <v>0</v>
      </c>
      <c r="C18" s="65" t="n">
        <f aca="false">DSUM(SWAPTRADES,$A18,C$8:C$9)</f>
        <v>-79.08864188</v>
      </c>
      <c r="D18" s="65" t="n">
        <f aca="false">DSUM(SWAPTRADES,$A18,D$8:D$9)</f>
        <v>132.11481116</v>
      </c>
      <c r="E18" s="65" t="n">
        <f aca="false">DSUM(SWAPTRADES,$A18,E$8:E$9)</f>
        <v>-4.79531352164497</v>
      </c>
      <c r="F18" s="65" t="n">
        <f aca="false">DSUM(SWAPTRADES,$A18,F$8:F$9)</f>
        <v>74.17198604</v>
      </c>
      <c r="G18" s="65" t="n">
        <f aca="false">DSUM(SWAPTRADES,$A18,G$8:G$9)+'RISK PAGE'!AP17</f>
        <v>-11.4948631197504</v>
      </c>
      <c r="I18" s="65" t="n">
        <f aca="false">'RISK PAGE'!AP17</f>
        <v>0.298125492</v>
      </c>
      <c r="L18" s="65" t="n">
        <f aca="false">DSUM(SWAPTRADES,$A18,L$8:L$9)</f>
        <v>0</v>
      </c>
      <c r="M18" s="65" t="n">
        <f aca="false">DSUM(SWAPTRADES,$A18,M$8:M$9)</f>
        <v>0</v>
      </c>
      <c r="N18" s="65" t="n">
        <f aca="false">DSUM(SWAPTRADES,$A18,N$8:N$9)</f>
        <v>0</v>
      </c>
      <c r="O18" s="65" t="n">
        <f aca="false">DSUM(SWAPTRADES,$A18,O$8:O$9)</f>
        <v>0</v>
      </c>
    </row>
    <row r="19" customFormat="false" ht="12.75" hidden="false" customHeight="false" outlineLevel="0" collapsed="false">
      <c r="A19" s="27" t="s">
        <v>68</v>
      </c>
      <c r="B19" s="65" t="n">
        <f aca="false">DSUM(SWAPTRADES,$A19,B$8:B$9)</f>
        <v>0</v>
      </c>
      <c r="C19" s="65" t="n">
        <f aca="false">DSUM(SWAPTRADES,$A19,C$8:C$9)</f>
        <v>-73.90006387</v>
      </c>
      <c r="D19" s="65" t="n">
        <f aca="false">DSUM(SWAPTRADES,$A19,D$8:D$9)</f>
        <v>121.87361898</v>
      </c>
      <c r="E19" s="65" t="n">
        <f aca="false">DSUM(SWAPTRADES,$A19,E$8:E$9)</f>
        <v>-9.98691889397845</v>
      </c>
      <c r="F19" s="65" t="n">
        <f aca="false">DSUM(SWAPTRADES,$A19,F$8:F$9)</f>
        <v>81.03022412</v>
      </c>
      <c r="G19" s="65" t="n">
        <f aca="false">DSUM(SWAPTRADES,$A19,G$8:G$9)+'RISK PAGE'!AP18</f>
        <v>-13.2100750239564</v>
      </c>
      <c r="I19" s="65" t="n">
        <f aca="false">'RISK PAGE'!AP18</f>
        <v>0.28551923</v>
      </c>
      <c r="L19" s="65" t="n">
        <f aca="false">DSUM(SWAPTRADES,$A19,L$8:L$9)</f>
        <v>0</v>
      </c>
      <c r="M19" s="65" t="n">
        <f aca="false">DSUM(SWAPTRADES,$A19,M$8:M$9)</f>
        <v>0</v>
      </c>
      <c r="N19" s="65" t="n">
        <f aca="false">DSUM(SWAPTRADES,$A19,N$8:N$9)</f>
        <v>0</v>
      </c>
      <c r="O19" s="65" t="n">
        <f aca="false">DSUM(SWAPTRADES,$A19,O$8:O$9)</f>
        <v>0</v>
      </c>
    </row>
    <row r="20" customFormat="false" ht="12.75" hidden="false" customHeight="false" outlineLevel="0" collapsed="false">
      <c r="A20" s="27" t="s">
        <v>69</v>
      </c>
      <c r="B20" s="65" t="n">
        <f aca="false">DSUM(SWAPTRADES,$A20,B$8:B$9)</f>
        <v>0</v>
      </c>
      <c r="C20" s="65" t="n">
        <f aca="false">DSUM(SWAPTRADES,$A20,C$8:C$9)</f>
        <v>-79.45332922</v>
      </c>
      <c r="D20" s="65" t="n">
        <f aca="false">DSUM(SWAPTRADES,$A20,D$8:D$9)</f>
        <v>118.89976015</v>
      </c>
      <c r="E20" s="65" t="n">
        <f aca="false">DSUM(SWAPTRADES,$A20,E$8:E$9)</f>
        <v>16.8546022275464</v>
      </c>
      <c r="F20" s="65" t="n">
        <f aca="false">DSUM(SWAPTRADES,$A20,F$8:F$9)</f>
        <v>62.97539809</v>
      </c>
      <c r="G20" s="65" t="n">
        <f aca="false">DSUM(SWAPTRADES,$A20,G$8:G$9)+'RISK PAGE'!AP19</f>
        <v>-22.7218748849858</v>
      </c>
      <c r="I20" s="65" t="n">
        <f aca="false">'RISK PAGE'!AP19</f>
        <v>0.289868834</v>
      </c>
      <c r="L20" s="65" t="n">
        <f aca="false">DSUM(SWAPTRADES,$A20,L$8:L$9)</f>
        <v>0</v>
      </c>
      <c r="M20" s="65" t="n">
        <f aca="false">DSUM(SWAPTRADES,$A20,M$8:M$9)</f>
        <v>0</v>
      </c>
      <c r="N20" s="65" t="n">
        <f aca="false">DSUM(SWAPTRADES,$A20,N$8:N$9)</f>
        <v>0</v>
      </c>
      <c r="O20" s="65" t="n">
        <f aca="false">DSUM(SWAPTRADES,$A20,O$8:O$9)</f>
        <v>0</v>
      </c>
    </row>
    <row r="21" customFormat="false" ht="12.75" hidden="false" customHeight="false" outlineLevel="0" collapsed="false">
      <c r="A21" s="27" t="s">
        <v>70</v>
      </c>
      <c r="B21" s="65" t="n">
        <f aca="false">DSUM(SWAPTRADES,$A21,B$8:B$9)</f>
        <v>0</v>
      </c>
      <c r="C21" s="65" t="n">
        <f aca="false">DSUM(SWAPTRADES,$A21,C$8:C$9)</f>
        <v>-81.75387175</v>
      </c>
      <c r="D21" s="65" t="n">
        <f aca="false">DSUM(SWAPTRADES,$A21,D$8:D$9)</f>
        <v>117.74240061</v>
      </c>
      <c r="E21" s="65" t="n">
        <f aca="false">DSUM(SWAPTRADES,$A21,E$8:E$9)</f>
        <v>15.4894551289783</v>
      </c>
      <c r="F21" s="65" t="n">
        <f aca="false">DSUM(SWAPTRADES,$A21,F$8:F$9)</f>
        <v>59.18402695</v>
      </c>
      <c r="G21" s="65" t="n">
        <f aca="false">DSUM(SWAPTRADES,$A21,G$8:G$9)+'RISK PAGE'!AP20</f>
        <v>-27.7261166199513</v>
      </c>
      <c r="I21" s="65" t="n">
        <f aca="false">'RISK PAGE'!AP20</f>
        <v>0.281052276</v>
      </c>
      <c r="L21" s="65" t="n">
        <f aca="false">DSUM(SWAPTRADES,$A21,L$8:L$9)</f>
        <v>0</v>
      </c>
      <c r="M21" s="65" t="n">
        <f aca="false">DSUM(SWAPTRADES,$A21,M$8:M$9)</f>
        <v>0</v>
      </c>
      <c r="N21" s="65" t="n">
        <f aca="false">DSUM(SWAPTRADES,$A21,N$8:N$9)</f>
        <v>0</v>
      </c>
      <c r="O21" s="65" t="n">
        <f aca="false">DSUM(SWAPTRADES,$A21,O$8:O$9)</f>
        <v>0</v>
      </c>
    </row>
    <row r="22" customFormat="false" ht="12.75" hidden="false" customHeight="false" outlineLevel="0" collapsed="false">
      <c r="A22" s="27" t="s">
        <v>71</v>
      </c>
      <c r="B22" s="65" t="n">
        <f aca="false">DSUM(SWAPTRADES,$A22,B$8:B$9)</f>
        <v>0</v>
      </c>
      <c r="C22" s="65" t="n">
        <f aca="false">DSUM(SWAPTRADES,$A22,C$8:C$9)</f>
        <v>-77.66681856</v>
      </c>
      <c r="D22" s="65" t="n">
        <f aca="false">DSUM(SWAPTRADES,$A22,D$8:D$9)</f>
        <v>106.79056974</v>
      </c>
      <c r="E22" s="65" t="n">
        <f aca="false">DSUM(SWAPTRADES,$A22,E$8:E$9)</f>
        <v>-9.42354270473666</v>
      </c>
      <c r="F22" s="65" t="n">
        <f aca="false">DSUM(SWAPTRADES,$A22,F$8:F$9)</f>
        <v>63.20195878</v>
      </c>
      <c r="G22" s="65" t="n">
        <f aca="false">DSUM(SWAPTRADES,$A22,G$8:G$9)+'RISK PAGE'!AP21</f>
        <v>-30.3216981906749</v>
      </c>
      <c r="I22" s="65" t="n">
        <f aca="false">'RISK PAGE'!AP21</f>
        <v>0.267516774</v>
      </c>
      <c r="L22" s="65" t="n">
        <f aca="false">DSUM(SWAPTRADES,$A22,L$8:L$9)</f>
        <v>0</v>
      </c>
      <c r="M22" s="65" t="n">
        <f aca="false">DSUM(SWAPTRADES,$A22,M$8:M$9)</f>
        <v>0</v>
      </c>
      <c r="N22" s="65" t="n">
        <f aca="false">DSUM(SWAPTRADES,$A22,N$8:N$9)</f>
        <v>0</v>
      </c>
      <c r="O22" s="65" t="n">
        <f aca="false">DSUM(SWAPTRADES,$A22,O$8:O$9)</f>
        <v>0</v>
      </c>
    </row>
    <row r="23" customFormat="false" ht="12.75" hidden="false" customHeight="false" outlineLevel="0" collapsed="false">
      <c r="A23" s="27" t="s">
        <v>72</v>
      </c>
      <c r="B23" s="65" t="n">
        <f aca="false">DSUM(SWAPTRADES,$A23,B$8:B$9)</f>
        <v>0</v>
      </c>
      <c r="C23" s="65" t="n">
        <f aca="false">DSUM(SWAPTRADES,$A23,C$8:C$9)</f>
        <v>-76.37334624</v>
      </c>
      <c r="D23" s="65" t="n">
        <f aca="false">DSUM(SWAPTRADES,$A23,D$8:D$9)</f>
        <v>93.63669029</v>
      </c>
      <c r="E23" s="65" t="n">
        <f aca="false">DSUM(SWAPTRADES,$A23,E$8:E$9)</f>
        <v>14.4281317409368</v>
      </c>
      <c r="F23" s="65" t="n">
        <f aca="false">DSUM(SWAPTRADES,$A23,F$8:F$9)</f>
        <v>64.29399641</v>
      </c>
      <c r="G23" s="65" t="n">
        <f aca="false">DSUM(SWAPTRADES,$A23,G$8:G$9)+'RISK PAGE'!AP22</f>
        <v>-26.2110870052163</v>
      </c>
      <c r="I23" s="65" t="n">
        <f aca="false">'RISK PAGE'!AP22</f>
        <v>0.236464206</v>
      </c>
      <c r="L23" s="65" t="n">
        <f aca="false">DSUM(SWAPTRADES,$A23,L$8:L$9)</f>
        <v>0</v>
      </c>
      <c r="M23" s="65" t="n">
        <f aca="false">DSUM(SWAPTRADES,$A23,M$8:M$9)</f>
        <v>0</v>
      </c>
      <c r="N23" s="65" t="n">
        <f aca="false">DSUM(SWAPTRADES,$A23,N$8:N$9)</f>
        <v>0</v>
      </c>
      <c r="O23" s="65" t="n">
        <f aca="false">DSUM(SWAPTRADES,$A23,O$8:O$9)</f>
        <v>0</v>
      </c>
    </row>
    <row r="24" customFormat="false" ht="12.75" hidden="false" customHeight="false" outlineLevel="0" collapsed="false">
      <c r="A24" s="27" t="s">
        <v>73</v>
      </c>
      <c r="B24" s="65" t="n">
        <f aca="false">DSUM(SWAPTRADES,$A24,B$8:B$9)</f>
        <v>0</v>
      </c>
      <c r="C24" s="65" t="n">
        <f aca="false">DSUM(SWAPTRADES,$A24,C$8:C$9)</f>
        <v>27.87896164</v>
      </c>
      <c r="D24" s="65" t="n">
        <f aca="false">DSUM(SWAPTRADES,$A24,D$8:D$9)</f>
        <v>107.37586598</v>
      </c>
      <c r="E24" s="65" t="n">
        <f aca="false">DSUM(SWAPTRADES,$A24,E$8:E$9)</f>
        <v>-32.4347175716873</v>
      </c>
      <c r="F24" s="65" t="n">
        <f aca="false">DSUM(SWAPTRADES,$A24,F$8:F$9)</f>
        <v>69.17366835</v>
      </c>
      <c r="G24" s="65" t="n">
        <f aca="false">DSUM(SWAPTRADES,$A24,G$8:G$9)+'RISK PAGE'!AP23</f>
        <v>-66.057381052</v>
      </c>
      <c r="I24" s="65" t="n">
        <f aca="false">'RISK PAGE'!AP23</f>
        <v>0.198892008</v>
      </c>
      <c r="L24" s="65" t="n">
        <f aca="false">DSUM(SWAPTRADES,$A24,L$8:L$9)</f>
        <v>0</v>
      </c>
      <c r="M24" s="65" t="n">
        <f aca="false">DSUM(SWAPTRADES,$A24,M$8:M$9)</f>
        <v>0</v>
      </c>
      <c r="N24" s="65" t="n">
        <f aca="false">DSUM(SWAPTRADES,$A24,N$8:N$9)</f>
        <v>0</v>
      </c>
      <c r="O24" s="65" t="n">
        <f aca="false">DSUM(SWAPTRADES,$A24,O$8:O$9)</f>
        <v>0</v>
      </c>
    </row>
    <row r="25" customFormat="false" ht="12.75" hidden="false" customHeight="false" outlineLevel="0" collapsed="false">
      <c r="A25" s="27" t="s">
        <v>74</v>
      </c>
      <c r="B25" s="65" t="n">
        <f aca="false">DSUM(SWAPTRADES,$A25,B$8:B$9)</f>
        <v>0</v>
      </c>
      <c r="C25" s="65" t="n">
        <f aca="false">DSUM(SWAPTRADES,$A25,C$8:C$9)</f>
        <v>24.38589538</v>
      </c>
      <c r="D25" s="65" t="n">
        <f aca="false">DSUM(SWAPTRADES,$A25,D$8:D$9)</f>
        <v>99.76268625</v>
      </c>
      <c r="E25" s="65" t="n">
        <f aca="false">DSUM(SWAPTRADES,$A25,E$8:E$9)</f>
        <v>-26.1197527208405</v>
      </c>
      <c r="F25" s="65" t="n">
        <f aca="false">DSUM(SWAPTRADES,$A25,F$8:F$9)</f>
        <v>71.08490268</v>
      </c>
      <c r="G25" s="65" t="n">
        <f aca="false">DSUM(SWAPTRADES,$A25,G$8:G$9)+'RISK PAGE'!AP24</f>
        <v>-68.90973178</v>
      </c>
      <c r="I25" s="65" t="n">
        <f aca="false">'RISK PAGE'!AP24</f>
        <v>0</v>
      </c>
      <c r="L25" s="65" t="n">
        <f aca="false">DSUM(SWAPTRADES,$A25,L$8:L$9)</f>
        <v>0</v>
      </c>
      <c r="M25" s="65" t="n">
        <f aca="false">DSUM(SWAPTRADES,$A25,M$8:M$9)</f>
        <v>0</v>
      </c>
      <c r="N25" s="65" t="n">
        <f aca="false">DSUM(SWAPTRADES,$A25,N$8:N$9)</f>
        <v>0</v>
      </c>
      <c r="O25" s="65" t="n">
        <f aca="false">DSUM(SWAPTRADES,$A25,O$8:O$9)</f>
        <v>0</v>
      </c>
    </row>
    <row r="26" customFormat="false" ht="12.75" hidden="false" customHeight="false" outlineLevel="0" collapsed="false">
      <c r="A26" s="27" t="s">
        <v>75</v>
      </c>
      <c r="B26" s="65" t="n">
        <f aca="false">DSUM(SWAPTRADES,$A26,B$8:B$9)</f>
        <v>0</v>
      </c>
      <c r="C26" s="65" t="n">
        <f aca="false">DSUM(SWAPTRADES,$A26,C$8:C$9)</f>
        <v>3.21361361</v>
      </c>
      <c r="D26" s="65" t="n">
        <f aca="false">DSUM(SWAPTRADES,$A26,D$8:D$9)</f>
        <v>98.46557426</v>
      </c>
      <c r="E26" s="65" t="n">
        <f aca="false">DSUM(SWAPTRADES,$A26,E$8:E$9)</f>
        <v>-7.63293136145295</v>
      </c>
      <c r="F26" s="65" t="n">
        <f aca="false">DSUM(SWAPTRADES,$A26,F$8:F$9)</f>
        <v>0.09702974</v>
      </c>
      <c r="G26" s="65" t="n">
        <f aca="false">DSUM(SWAPTRADES,$A26,G$8:G$9)+'RISK PAGE'!AP25</f>
        <v>2.35603563</v>
      </c>
      <c r="I26" s="65" t="n">
        <f aca="false">'RISK PAGE'!AP25</f>
        <v>0</v>
      </c>
      <c r="L26" s="65" t="n">
        <f aca="false">DSUM(SWAPTRADES,$A26,L$8:L$9)</f>
        <v>0</v>
      </c>
      <c r="M26" s="65" t="n">
        <f aca="false">DSUM(SWAPTRADES,$A26,M$8:M$9)</f>
        <v>0</v>
      </c>
      <c r="N26" s="65" t="n">
        <f aca="false">DSUM(SWAPTRADES,$A26,N$8:N$9)</f>
        <v>0</v>
      </c>
      <c r="O26" s="65" t="n">
        <f aca="false">DSUM(SWAPTRADES,$A26,O$8:O$9)</f>
        <v>0</v>
      </c>
    </row>
    <row r="27" customFormat="false" ht="12.75" hidden="false" customHeight="false" outlineLevel="0" collapsed="false">
      <c r="A27" s="27" t="s">
        <v>76</v>
      </c>
      <c r="B27" s="65" t="n">
        <f aca="false">DSUM(SWAPTRADES,$A27,B$8:B$9)</f>
        <v>0</v>
      </c>
      <c r="C27" s="65" t="n">
        <f aca="false">DSUM(SWAPTRADES,$A27,C$8:C$9)</f>
        <v>10.88292555</v>
      </c>
      <c r="D27" s="65" t="n">
        <f aca="false">DSUM(SWAPTRADES,$A27,D$8:D$9)</f>
        <v>91.83970932</v>
      </c>
      <c r="E27" s="65" t="n">
        <f aca="false">DSUM(SWAPTRADES,$A27,E$8:E$9)</f>
        <v>-13.6785579681279</v>
      </c>
      <c r="F27" s="65" t="n">
        <f aca="false">DSUM(SWAPTRADES,$A27,F$8:F$9)</f>
        <v>-0.14975777</v>
      </c>
      <c r="G27" s="65" t="n">
        <f aca="false">DSUM(SWAPTRADES,$A27,G$8:G$9)+'RISK PAGE'!AP26</f>
        <v>0.94389968</v>
      </c>
      <c r="I27" s="65" t="n">
        <f aca="false">'RISK PAGE'!AP26</f>
        <v>0</v>
      </c>
      <c r="L27" s="65" t="n">
        <f aca="false">DSUM(SWAPTRADES,$A27,L$8:L$9)</f>
        <v>0</v>
      </c>
      <c r="M27" s="65" t="n">
        <f aca="false">DSUM(SWAPTRADES,$A27,M$8:M$9)</f>
        <v>0</v>
      </c>
      <c r="N27" s="65" t="n">
        <f aca="false">DSUM(SWAPTRADES,$A27,N$8:N$9)</f>
        <v>0</v>
      </c>
      <c r="O27" s="65" t="n">
        <f aca="false">DSUM(SWAPTRADES,$A27,O$8:O$9)</f>
        <v>0</v>
      </c>
    </row>
    <row r="28" customFormat="false" ht="12.75" hidden="false" customHeight="false" outlineLevel="0" collapsed="false">
      <c r="A28" s="100" t="s">
        <v>77</v>
      </c>
      <c r="B28" s="65" t="n">
        <f aca="false">DSUM(SWAPTRADES,$A28,B$8:B$9)</f>
        <v>0</v>
      </c>
      <c r="C28" s="65" t="n">
        <f aca="false">DSUM(SWAPTRADES,$A28,C$8:C$9)</f>
        <v>5.59219049</v>
      </c>
      <c r="D28" s="65" t="n">
        <f aca="false">DSUM(SWAPTRADES,$A28,D$8:D$9)</f>
        <v>100.81397883</v>
      </c>
      <c r="E28" s="65" t="n">
        <f aca="false">DSUM(SWAPTRADES,$A28,E$8:E$9)</f>
        <v>-29.1700255825119</v>
      </c>
      <c r="F28" s="65" t="n">
        <f aca="false">DSUM(SWAPTRADES,$A28,F$8:F$9)</f>
        <v>-1.15512836</v>
      </c>
      <c r="G28" s="65" t="n">
        <f aca="false">DSUM(SWAPTRADES,$A28,G$8:G$9)+'RISK PAGE'!AP27</f>
        <v>3.19225933</v>
      </c>
      <c r="I28" s="65" t="n">
        <f aca="false">'RISK PAGE'!AP27</f>
        <v>0</v>
      </c>
    </row>
    <row r="29" customFormat="false" ht="12.75" hidden="false" customHeight="false" outlineLevel="0" collapsed="false">
      <c r="A29" s="27" t="s">
        <v>78</v>
      </c>
      <c r="B29" s="65" t="n">
        <f aca="false">DSUM(SWAPTRADES,$A29,B$8:B$9)</f>
        <v>0</v>
      </c>
      <c r="C29" s="65" t="n">
        <f aca="false">DSUM(SWAPTRADES,$A29,C$8:C$9)</f>
        <v>19.01577134</v>
      </c>
      <c r="D29" s="65" t="n">
        <f aca="false">DSUM(SWAPTRADES,$A29,D$8:D$9)</f>
        <v>99.37847097</v>
      </c>
      <c r="E29" s="65" t="n">
        <f aca="false">DSUM(SWAPTRADES,$A29,E$8:E$9)</f>
        <v>-9.09841802</v>
      </c>
      <c r="F29" s="65" t="n">
        <f aca="false">DSUM(SWAPTRADES,$A29,F$8:F$9)</f>
        <v>-1.08460923</v>
      </c>
      <c r="G29" s="65" t="n">
        <f aca="false">DSUM(SWAPTRADES,$A29,G$8:G$9)+'RISK PAGE'!AP28</f>
        <v>12.8076781</v>
      </c>
      <c r="I29" s="65" t="n">
        <f aca="false">'RISK PAGE'!AP28</f>
        <v>0</v>
      </c>
    </row>
    <row r="30" customFormat="false" ht="12.75" hidden="false" customHeight="false" outlineLevel="0" collapsed="false">
      <c r="A30" s="27" t="s">
        <v>79</v>
      </c>
      <c r="B30" s="65" t="n">
        <f aca="false">DSUM(SWAPTRADES,$A30,B$8:B$9)</f>
        <v>0</v>
      </c>
      <c r="C30" s="65" t="n">
        <f aca="false">DSUM(SWAPTRADES,$A30,C$8:C$9)</f>
        <v>16.24285699</v>
      </c>
      <c r="D30" s="65" t="n">
        <f aca="false">DSUM(SWAPTRADES,$A30,D$8:D$9)</f>
        <v>98.52411941</v>
      </c>
      <c r="E30" s="65" t="n">
        <f aca="false">DSUM(SWAPTRADES,$A30,E$8:E$9)</f>
        <v>-8.816425</v>
      </c>
      <c r="F30" s="65" t="n">
        <f aca="false">DSUM(SWAPTRADES,$A30,F$8:F$9)</f>
        <v>-1.44365169</v>
      </c>
      <c r="G30" s="65" t="n">
        <f aca="false">DSUM(SWAPTRADES,$A30,G$8:G$9)+'RISK PAGE'!AP29</f>
        <v>12.13781736</v>
      </c>
      <c r="I30" s="65" t="n">
        <f aca="false">'RISK PAGE'!AP29</f>
        <v>0</v>
      </c>
    </row>
    <row r="31" customFormat="false" ht="12.75" hidden="false" customHeight="false" outlineLevel="0" collapsed="false">
      <c r="A31" s="27" t="s">
        <v>80</v>
      </c>
      <c r="B31" s="65" t="n">
        <f aca="false">DSUM(SWAPTRADES,$A31,B$8:B$9)</f>
        <v>0</v>
      </c>
      <c r="C31" s="65" t="n">
        <f aca="false">DSUM(SWAPTRADES,$A31,C$8:C$9)</f>
        <v>17.87623253</v>
      </c>
      <c r="D31" s="65" t="n">
        <f aca="false">DSUM(SWAPTRADES,$A31,D$8:D$9)</f>
        <v>93.09046277</v>
      </c>
      <c r="E31" s="65" t="n">
        <f aca="false">DSUM(SWAPTRADES,$A31,E$8:E$9)</f>
        <v>-8.58617696</v>
      </c>
      <c r="F31" s="65" t="n">
        <f aca="false">DSUM(SWAPTRADES,$A31,F$8:F$9)</f>
        <v>-1.45849617</v>
      </c>
      <c r="G31" s="65" t="n">
        <f aca="false">DSUM(SWAPTRADES,$A31,G$8:G$9)+'RISK PAGE'!AP30</f>
        <v>11.23761138</v>
      </c>
      <c r="I31" s="65" t="n">
        <f aca="false">'RISK PAGE'!AP30</f>
        <v>0</v>
      </c>
    </row>
    <row r="32" customFormat="false" ht="12.75" hidden="false" customHeight="false" outlineLevel="0" collapsed="false">
      <c r="A32" s="27" t="s">
        <v>81</v>
      </c>
      <c r="B32" s="65" t="n">
        <f aca="false">DSUM(SWAPTRADES,$A32,B$8:B$9)</f>
        <v>0</v>
      </c>
      <c r="C32" s="65" t="n">
        <f aca="false">DSUM(SWAPTRADES,$A32,C$8:C$9)</f>
        <v>16.8534795</v>
      </c>
      <c r="D32" s="65" t="n">
        <f aca="false">DSUM(SWAPTRADES,$A32,D$8:D$9)</f>
        <v>94.22514952</v>
      </c>
      <c r="E32" s="65" t="n">
        <f aca="false">DSUM(SWAPTRADES,$A32,E$8:E$9)</f>
        <v>-8.49928122</v>
      </c>
      <c r="F32" s="65" t="n">
        <f aca="false">DSUM(SWAPTRADES,$A32,F$8:F$9)</f>
        <v>-1.79207475</v>
      </c>
      <c r="G32" s="65" t="n">
        <f aca="false">DSUM(SWAPTRADES,$A32,G$8:G$9)+'RISK PAGE'!AP31</f>
        <v>11.45666345</v>
      </c>
      <c r="I32" s="65" t="n">
        <f aca="false">'RISK PAGE'!AP31</f>
        <v>0</v>
      </c>
    </row>
    <row r="33" customFormat="false" ht="12.75" hidden="false" customHeight="false" outlineLevel="0" collapsed="false">
      <c r="A33" s="27" t="s">
        <v>82</v>
      </c>
      <c r="B33" s="65" t="n">
        <f aca="false">DSUM(SWAPTRADES,$A33,B$8:B$9)</f>
        <v>0</v>
      </c>
      <c r="C33" s="65" t="n">
        <f aca="false">DSUM(SWAPTRADES,$A33,C$8:C$9)</f>
        <v>17.14091628</v>
      </c>
      <c r="D33" s="65" t="n">
        <f aca="false">DSUM(SWAPTRADES,$A33,D$8:D$9)</f>
        <v>92.77976098</v>
      </c>
      <c r="E33" s="65" t="n">
        <f aca="false">DSUM(SWAPTRADES,$A33,E$8:E$9)</f>
        <v>-8.51914963</v>
      </c>
      <c r="F33" s="65" t="n">
        <f aca="false">DSUM(SWAPTRADES,$A33,F$8:F$9)</f>
        <v>-1.91167956</v>
      </c>
      <c r="G33" s="65" t="n">
        <f aca="false">DSUM(SWAPTRADES,$A33,G$8:G$9)+'RISK PAGE'!AP32</f>
        <v>11.28055781</v>
      </c>
      <c r="I33" s="65" t="n">
        <f aca="false">'RISK PAGE'!AP32</f>
        <v>0</v>
      </c>
    </row>
    <row r="34" customFormat="false" ht="12.75" hidden="false" customHeight="false" outlineLevel="0" collapsed="false">
      <c r="A34" s="27" t="s">
        <v>83</v>
      </c>
      <c r="B34" s="65" t="n">
        <f aca="false">DSUM(SWAPTRADES,$A34,B$8:B$9)</f>
        <v>0</v>
      </c>
      <c r="C34" s="65" t="n">
        <f aca="false">DSUM(SWAPTRADES,$A34,C$8:C$9)</f>
        <v>18.77614496</v>
      </c>
      <c r="D34" s="65" t="n">
        <f aca="false">DSUM(SWAPTRADES,$A34,D$8:D$9)</f>
        <v>87.63599285</v>
      </c>
      <c r="E34" s="65" t="n">
        <f aca="false">DSUM(SWAPTRADES,$A34,E$8:E$9)</f>
        <v>-8.03139207</v>
      </c>
      <c r="F34" s="65" t="n">
        <f aca="false">DSUM(SWAPTRADES,$A34,F$8:F$9)</f>
        <v>-2.04839021</v>
      </c>
      <c r="G34" s="65" t="n">
        <f aca="false">DSUM(SWAPTRADES,$A34,G$8:G$9)+'RISK PAGE'!AP33</f>
        <v>10.68793587</v>
      </c>
      <c r="I34" s="65" t="n">
        <f aca="false">'RISK PAGE'!AP33</f>
        <v>0</v>
      </c>
    </row>
    <row r="35" customFormat="false" ht="12.75" hidden="false" customHeight="false" outlineLevel="0" collapsed="false">
      <c r="A35" s="27" t="s">
        <v>84</v>
      </c>
      <c r="B35" s="65" t="n">
        <f aca="false">DSUM(SWAPTRADES,$A35,B$8:B$9)</f>
        <v>0</v>
      </c>
      <c r="C35" s="65" t="n">
        <f aca="false">DSUM(SWAPTRADES,$A35,C$8:C$9)</f>
        <v>14.3455956</v>
      </c>
      <c r="D35" s="65" t="n">
        <f aca="false">DSUM(SWAPTRADES,$A35,D$8:D$9)</f>
        <v>99.24827074</v>
      </c>
      <c r="E35" s="65" t="n">
        <f aca="false">DSUM(SWAPTRADES,$A35,E$8:E$9)</f>
        <v>-8.06537758</v>
      </c>
      <c r="F35" s="65" t="n">
        <f aca="false">DSUM(SWAPTRADES,$A35,F$8:F$9)</f>
        <v>-2.28520819</v>
      </c>
      <c r="G35" s="65" t="n">
        <f aca="false">DSUM(SWAPTRADES,$A35,G$8:G$9)+'RISK PAGE'!AP34</f>
        <v>10.89754121</v>
      </c>
      <c r="I35" s="65" t="n">
        <f aca="false">'RISK PAGE'!AP34</f>
        <v>0</v>
      </c>
    </row>
    <row r="36" customFormat="false" ht="12.75" hidden="false" customHeight="false" outlineLevel="0" collapsed="false">
      <c r="A36" s="27" t="s">
        <v>85</v>
      </c>
      <c r="B36" s="65" t="n">
        <f aca="false">DSUM(SWAPTRADES,$A36,B$8:B$9)</f>
        <v>0</v>
      </c>
      <c r="C36" s="65" t="n">
        <f aca="false">DSUM(SWAPTRADES,$A36,C$8:C$9)</f>
        <v>12.5166249616406</v>
      </c>
      <c r="D36" s="65" t="n">
        <f aca="false">DSUM(SWAPTRADES,$A36,D$8:D$9)</f>
        <v>88.10448091</v>
      </c>
      <c r="E36" s="65" t="n">
        <f aca="false">DSUM(SWAPTRADES,$A36,E$8:E$9)</f>
        <v>0</v>
      </c>
      <c r="F36" s="65" t="n">
        <f aca="false">DSUM(SWAPTRADES,$A36,F$8:F$9)</f>
        <v>-2.24091265</v>
      </c>
      <c r="G36" s="65" t="n">
        <f aca="false">DSUM(SWAPTRADES,$A36,G$8:G$9)+'RISK PAGE'!AP35</f>
        <v>13.87031119</v>
      </c>
      <c r="I36" s="65" t="n">
        <f aca="false">'RISK PAGE'!AP35</f>
        <v>0</v>
      </c>
    </row>
    <row r="37" customFormat="false" ht="12.75" hidden="false" customHeight="false" outlineLevel="0" collapsed="false">
      <c r="A37" s="27" t="s">
        <v>86</v>
      </c>
      <c r="B37" s="65" t="n">
        <f aca="false">DSUM(SWAPTRADES,$A37,B$8:B$9)</f>
        <v>0</v>
      </c>
      <c r="C37" s="65" t="n">
        <f aca="false">DSUM(SWAPTRADES,$A37,C$8:C$9)</f>
        <v>11.631141644167</v>
      </c>
      <c r="D37" s="65" t="n">
        <f aca="false">DSUM(SWAPTRADES,$A37,D$8:D$9)</f>
        <v>83.73444693</v>
      </c>
      <c r="E37" s="65" t="n">
        <f aca="false">DSUM(SWAPTRADES,$A37,E$8:E$9)</f>
        <v>0</v>
      </c>
      <c r="F37" s="65" t="n">
        <f aca="false">DSUM(SWAPTRADES,$A37,F$8:F$9)</f>
        <v>-2.17781663</v>
      </c>
      <c r="G37" s="65" t="n">
        <f aca="false">DSUM(SWAPTRADES,$A37,G$8:G$9)+'RISK PAGE'!AP36</f>
        <v>14.9404983</v>
      </c>
      <c r="I37" s="65" t="n">
        <f aca="false">'RISK PAGE'!AP36</f>
        <v>0</v>
      </c>
    </row>
    <row r="38" customFormat="false" ht="12.75" hidden="false" customHeight="false" outlineLevel="0" collapsed="false">
      <c r="A38" s="27" t="s">
        <v>87</v>
      </c>
      <c r="B38" s="65" t="n">
        <f aca="false">DSUM(SWAPTRADES,$A38,B$8:B$9)</f>
        <v>0</v>
      </c>
      <c r="C38" s="65" t="n">
        <f aca="false">DSUM(SWAPTRADES,$A38,C$8:C$9)</f>
        <v>14.7561427571062</v>
      </c>
      <c r="D38" s="65" t="n">
        <f aca="false">DSUM(SWAPTRADES,$A38,D$8:D$9)</f>
        <v>60.44587528</v>
      </c>
      <c r="E38" s="65" t="n">
        <f aca="false">DSUM(SWAPTRADES,$A38,E$8:E$9)</f>
        <v>0</v>
      </c>
      <c r="F38" s="65" t="n">
        <f aca="false">DSUM(SWAPTRADES,$A38,F$8:F$9)</f>
        <v>-6.33462617</v>
      </c>
      <c r="G38" s="65" t="n">
        <f aca="false">DSUM(SWAPTRADES,$A38,G$8:G$9)+'RISK PAGE'!AP37</f>
        <v>23.2030475253562</v>
      </c>
      <c r="I38" s="65" t="n">
        <f aca="false">'RISK PAGE'!AP37</f>
        <v>0</v>
      </c>
    </row>
    <row r="39" customFormat="false" ht="12.75" hidden="false" customHeight="false" outlineLevel="0" collapsed="false">
      <c r="A39" s="27" t="s">
        <v>88</v>
      </c>
      <c r="B39" s="65" t="n">
        <f aca="false">DSUM(SWAPTRADES,$A39,B$8:B$9)</f>
        <v>0</v>
      </c>
      <c r="C39" s="65" t="n">
        <f aca="false">DSUM(SWAPTRADES,$A39,C$8:C$9)</f>
        <v>17.969738627265</v>
      </c>
      <c r="D39" s="65" t="n">
        <f aca="false">DSUM(SWAPTRADES,$A39,D$8:D$9)</f>
        <v>55.85129809</v>
      </c>
      <c r="E39" s="65" t="n">
        <f aca="false">DSUM(SWAPTRADES,$A39,E$8:E$9)</f>
        <v>0</v>
      </c>
      <c r="F39" s="65" t="n">
        <f aca="false">DSUM(SWAPTRADES,$A39,F$8:F$9)</f>
        <v>-6.57187407</v>
      </c>
      <c r="G39" s="65" t="n">
        <f aca="false">DSUM(SWAPTRADES,$A39,G$8:G$9)+'RISK PAGE'!AP38</f>
        <v>19.0628390232641</v>
      </c>
      <c r="I39" s="65" t="n">
        <f aca="false">'RISK PAGE'!AP38</f>
        <v>0</v>
      </c>
    </row>
    <row r="40" customFormat="false" ht="12.75" hidden="false" customHeight="false" outlineLevel="0" collapsed="false">
      <c r="A40" s="100" t="s">
        <v>89</v>
      </c>
      <c r="B40" s="65" t="n">
        <f aca="false">DSUM(SWAPTRADES,$A40,B$8:B$9)</f>
        <v>0</v>
      </c>
      <c r="C40" s="65" t="n">
        <f aca="false">DSUM(SWAPTRADES,$A40,C$8:C$9)</f>
        <v>14.6776481396718</v>
      </c>
      <c r="D40" s="65" t="n">
        <f aca="false">DSUM(SWAPTRADES,$A40,D$8:D$9)</f>
        <v>58.91580668</v>
      </c>
      <c r="E40" s="65" t="n">
        <f aca="false">DSUM(SWAPTRADES,$A40,E$8:E$9)</f>
        <v>0</v>
      </c>
      <c r="F40" s="65" t="n">
        <f aca="false">DSUM(SWAPTRADES,$A40,F$8:F$9)</f>
        <v>-8.24440396</v>
      </c>
      <c r="G40" s="65" t="n">
        <f aca="false">DSUM(SWAPTRADES,$A40,G$8:G$9)+'RISK PAGE'!AP39</f>
        <v>22.6781404659427</v>
      </c>
      <c r="I40" s="65" t="n">
        <f aca="false">'RISK PAGE'!AP39</f>
        <v>0</v>
      </c>
    </row>
    <row r="41" customFormat="false" ht="12.75" hidden="false" customHeight="false" outlineLevel="0" collapsed="false">
      <c r="A41" s="27" t="s">
        <v>90</v>
      </c>
      <c r="B41" s="65" t="n">
        <f aca="false">DSUM(SWAPTRADES,$A41,B$8:B$9)</f>
        <v>0</v>
      </c>
      <c r="C41" s="65" t="n">
        <f aca="false">DSUM(SWAPTRADES,$A41,C$8:C$9)</f>
        <v>17.70582905</v>
      </c>
      <c r="D41" s="65" t="n">
        <f aca="false">DSUM(SWAPTRADES,$A41,D$8:D$9)</f>
        <v>55.92091867</v>
      </c>
      <c r="E41" s="65" t="n">
        <f aca="false">DSUM(SWAPTRADES,$A41,E$8:E$9)</f>
        <v>0</v>
      </c>
      <c r="F41" s="65" t="n">
        <f aca="false">DSUM(SWAPTRADES,$A41,F$8:F$9)</f>
        <v>-0.77127887</v>
      </c>
      <c r="G41" s="65" t="n">
        <f aca="false">DSUM(SWAPTRADES,$A41,G$8:G$9)+'RISK PAGE'!AP40</f>
        <v>19.8768837400558</v>
      </c>
      <c r="I41" s="65" t="n">
        <f aca="false">'RISK PAGE'!AP40</f>
        <v>0</v>
      </c>
    </row>
    <row r="42" customFormat="false" ht="12.75" hidden="false" customHeight="false" outlineLevel="0" collapsed="false">
      <c r="A42" s="27" t="s">
        <v>91</v>
      </c>
      <c r="B42" s="65" t="n">
        <f aca="false">DSUM(SWAPTRADES,$A42,B$8:B$9)</f>
        <v>0</v>
      </c>
      <c r="C42" s="65" t="n">
        <f aca="false">DSUM(SWAPTRADES,$A42,C$8:C$9)</f>
        <v>16.88506026</v>
      </c>
      <c r="D42" s="65" t="n">
        <f aca="false">DSUM(SWAPTRADES,$A42,D$8:D$9)</f>
        <v>57.55030788</v>
      </c>
      <c r="E42" s="65" t="n">
        <f aca="false">DSUM(SWAPTRADES,$A42,E$8:E$9)</f>
        <v>0</v>
      </c>
      <c r="F42" s="65" t="n">
        <f aca="false">DSUM(SWAPTRADES,$A42,F$8:F$9)</f>
        <v>-0.79721002</v>
      </c>
      <c r="G42" s="65" t="n">
        <f aca="false">DSUM(SWAPTRADES,$A42,G$8:G$9)+'RISK PAGE'!AP41</f>
        <v>20.8191408667913</v>
      </c>
      <c r="I42" s="65" t="n">
        <f aca="false">'RISK PAGE'!AP41</f>
        <v>0</v>
      </c>
    </row>
    <row r="43" customFormat="false" ht="12.75" hidden="false" customHeight="false" outlineLevel="0" collapsed="false">
      <c r="A43" s="27" t="s">
        <v>92</v>
      </c>
      <c r="B43" s="65" t="n">
        <f aca="false">DSUM(SWAPTRADES,$A43,B$8:B$9)</f>
        <v>0</v>
      </c>
      <c r="C43" s="65" t="n">
        <f aca="false">DSUM(SWAPTRADES,$A43,C$8:C$9)</f>
        <v>17.91466665</v>
      </c>
      <c r="D43" s="65" t="n">
        <f aca="false">DSUM(SWAPTRADES,$A43,D$8:D$9)</f>
        <v>55.97968519</v>
      </c>
      <c r="E43" s="65" t="n">
        <f aca="false">DSUM(SWAPTRADES,$A43,E$8:E$9)</f>
        <v>0</v>
      </c>
      <c r="F43" s="65" t="n">
        <f aca="false">DSUM(SWAPTRADES,$A43,F$8:F$9)</f>
        <v>-0.71955361</v>
      </c>
      <c r="G43" s="65" t="n">
        <f aca="false">DSUM(SWAPTRADES,$A43,G$8:G$9)+'RISK PAGE'!AP42</f>
        <v>19.5349701711705</v>
      </c>
      <c r="I43" s="65" t="n">
        <f aca="false">'RISK PAGE'!AP42</f>
        <v>0</v>
      </c>
    </row>
    <row r="44" customFormat="false" ht="12.75" hidden="false" customHeight="false" outlineLevel="0" collapsed="false">
      <c r="A44" s="27" t="s">
        <v>93</v>
      </c>
      <c r="B44" s="65" t="n">
        <f aca="false">DSUM(SWAPTRADES,$A44,B$8:B$9)</f>
        <v>0</v>
      </c>
      <c r="C44" s="65" t="n">
        <f aca="false">DSUM(SWAPTRADES,$A44,C$8:C$9)</f>
        <v>17.26815697</v>
      </c>
      <c r="D44" s="65" t="n">
        <f aca="false">DSUM(SWAPTRADES,$A44,D$8:D$9)</f>
        <v>57.79499317</v>
      </c>
      <c r="E44" s="65" t="n">
        <f aca="false">DSUM(SWAPTRADES,$A44,E$8:E$9)</f>
        <v>0</v>
      </c>
      <c r="F44" s="65" t="n">
        <f aca="false">DSUM(SWAPTRADES,$A44,F$8:F$9)</f>
        <v>-0.74378239</v>
      </c>
      <c r="G44" s="65" t="n">
        <f aca="false">DSUM(SWAPTRADES,$A44,G$8:G$9)+'RISK PAGE'!AP43</f>
        <v>20.5286421151816</v>
      </c>
      <c r="I44" s="65" t="n">
        <f aca="false">'RISK PAGE'!AP43</f>
        <v>0</v>
      </c>
    </row>
    <row r="45" customFormat="false" ht="12.75" hidden="false" customHeight="false" outlineLevel="0" collapsed="false">
      <c r="A45" s="27" t="s">
        <v>94</v>
      </c>
      <c r="B45" s="65" t="n">
        <f aca="false">DSUM(SWAPTRADES,$A45,B$8:B$9)</f>
        <v>0</v>
      </c>
      <c r="C45" s="65" t="n">
        <f aca="false">DSUM(SWAPTRADES,$A45,C$8:C$9)</f>
        <v>17.42744638</v>
      </c>
      <c r="D45" s="65" t="n">
        <f aca="false">DSUM(SWAPTRADES,$A45,D$8:D$9)</f>
        <v>57.63041915</v>
      </c>
      <c r="E45" s="65" t="n">
        <f aca="false">DSUM(SWAPTRADES,$A45,E$8:E$9)</f>
        <v>0</v>
      </c>
      <c r="F45" s="65" t="n">
        <f aca="false">DSUM(SWAPTRADES,$A45,F$8:F$9)</f>
        <v>-0.71737287</v>
      </c>
      <c r="G45" s="65" t="n">
        <f aca="false">DSUM(SWAPTRADES,$A45,G$8:G$9)+'RISK PAGE'!AP44</f>
        <v>20.2779987752299</v>
      </c>
      <c r="I45" s="65" t="n">
        <f aca="false">'RISK PAGE'!AP44</f>
        <v>0</v>
      </c>
    </row>
    <row r="46" customFormat="false" ht="12.75" hidden="false" customHeight="false" outlineLevel="0" collapsed="false">
      <c r="A46" s="27" t="s">
        <v>95</v>
      </c>
      <c r="B46" s="65" t="n">
        <f aca="false">DSUM(SWAPTRADES,$A46,B$8:B$9)</f>
        <v>0</v>
      </c>
      <c r="C46" s="65" t="n">
        <f aca="false">DSUM(SWAPTRADES,$A46,C$8:C$9)</f>
        <v>18.54799327</v>
      </c>
      <c r="D46" s="65" t="n">
        <f aca="false">DSUM(SWAPTRADES,$A46,D$8:D$9)</f>
        <v>54.01939886</v>
      </c>
      <c r="E46" s="65" t="n">
        <f aca="false">DSUM(SWAPTRADES,$A46,E$8:E$9)</f>
        <v>0</v>
      </c>
      <c r="F46" s="65" t="n">
        <f aca="false">DSUM(SWAPTRADES,$A46,F$8:F$9)</f>
        <v>-0.75763421</v>
      </c>
      <c r="G46" s="65" t="n">
        <f aca="false">DSUM(SWAPTRADES,$A46,G$8:G$9)+'RISK PAGE'!AP45</f>
        <v>18.9595180149487</v>
      </c>
      <c r="I46" s="65" t="n">
        <f aca="false">'RISK PAGE'!AP45</f>
        <v>0</v>
      </c>
    </row>
    <row r="47" customFormat="false" ht="12.75" hidden="false" customHeight="false" outlineLevel="0" collapsed="false">
      <c r="A47" s="27" t="s">
        <v>96</v>
      </c>
      <c r="B47" s="65" t="n">
        <f aca="false">DSUM(SWAPTRADES,$A47,B$8:B$9)</f>
        <v>0</v>
      </c>
      <c r="C47" s="65" t="n">
        <f aca="false">DSUM(SWAPTRADES,$A47,C$8:C$9)</f>
        <v>10.66803755</v>
      </c>
      <c r="D47" s="65" t="n">
        <f aca="false">DSUM(SWAPTRADES,$A47,D$8:D$9)</f>
        <v>42.19367963</v>
      </c>
      <c r="E47" s="65" t="n">
        <f aca="false">DSUM(SWAPTRADES,$A47,E$8:E$9)</f>
        <v>0</v>
      </c>
      <c r="F47" s="65" t="n">
        <f aca="false">DSUM(SWAPTRADES,$A47,F$8:F$9)</f>
        <v>-0.66470106</v>
      </c>
      <c r="G47" s="65" t="n">
        <f aca="false">DSUM(SWAPTRADES,$A47,G$8:G$9)+'RISK PAGE'!AP46</f>
        <v>19.9682804067311</v>
      </c>
      <c r="I47" s="65" t="n">
        <f aca="false">'RISK PAGE'!AP46</f>
        <v>0</v>
      </c>
    </row>
    <row r="48" customFormat="false" ht="12.75" hidden="false" customHeight="false" outlineLevel="0" collapsed="false">
      <c r="A48" s="27" t="s">
        <v>97</v>
      </c>
      <c r="B48" s="65" t="n">
        <f aca="false">DSUM(SWAPTRADES,$A48,B$8:B$9)</f>
        <v>0</v>
      </c>
      <c r="C48" s="65" t="n">
        <f aca="false">DSUM(SWAPTRADES,$A48,C$8:C$9)</f>
        <v>10.12178067</v>
      </c>
      <c r="D48" s="65" t="n">
        <f aca="false">DSUM(SWAPTRADES,$A48,D$8:D$9)</f>
        <v>33.29137736</v>
      </c>
      <c r="E48" s="65" t="n">
        <f aca="false">DSUM(SWAPTRADES,$A48,E$8:E$9)</f>
        <v>0</v>
      </c>
      <c r="F48" s="65" t="n">
        <f aca="false">DSUM(SWAPTRADES,$A48,F$8:F$9)</f>
        <v>-0.706704</v>
      </c>
      <c r="G48" s="65" t="n">
        <f aca="false">DSUM(SWAPTRADES,$A48,G$8:G$9)+'RISK PAGE'!AP47</f>
        <v>22.8678023524655</v>
      </c>
      <c r="I48" s="65" t="n">
        <f aca="false">'RISK PAGE'!AP47</f>
        <v>0</v>
      </c>
    </row>
    <row r="49" customFormat="false" ht="12.75" hidden="false" customHeight="false" outlineLevel="0" collapsed="false">
      <c r="A49" s="27" t="s">
        <v>98</v>
      </c>
      <c r="B49" s="65" t="n">
        <f aca="false">DSUM(SWAPTRADES,$A49,B$8:B$9)</f>
        <v>0</v>
      </c>
      <c r="C49" s="65" t="n">
        <f aca="false">DSUM(SWAPTRADES,$A49,C$8:C$9)</f>
        <v>9.30663629</v>
      </c>
      <c r="D49" s="65" t="n">
        <f aca="false">DSUM(SWAPTRADES,$A49,D$8:D$9)</f>
        <v>28.52058855</v>
      </c>
      <c r="E49" s="65" t="n">
        <f aca="false">DSUM(SWAPTRADES,$A49,E$8:E$9)</f>
        <v>0</v>
      </c>
      <c r="F49" s="65" t="n">
        <f aca="false">DSUM(SWAPTRADES,$A49,F$8:F$9)</f>
        <v>0</v>
      </c>
      <c r="G49" s="65" t="n">
        <f aca="false">DSUM(SWAPTRADES,$A49,G$8:G$9)+'RISK PAGE'!AP48</f>
        <v>24.1923040814806</v>
      </c>
      <c r="I49" s="65" t="n">
        <f aca="false">'RISK PAGE'!AP48</f>
        <v>0</v>
      </c>
    </row>
    <row r="50" customFormat="false" ht="12.75" hidden="false" customHeight="false" outlineLevel="0" collapsed="false">
      <c r="A50" s="27" t="s">
        <v>99</v>
      </c>
      <c r="B50" s="65" t="n">
        <f aca="false">DSUM(SWAPTRADES,$A50,B$8:B$9)</f>
        <v>0</v>
      </c>
      <c r="C50" s="65" t="n">
        <f aca="false">DSUM(SWAPTRADES,$A50,C$8:C$9)</f>
        <v>8.60484027</v>
      </c>
      <c r="D50" s="65" t="n">
        <f aca="false">DSUM(SWAPTRADES,$A50,D$8:D$9)</f>
        <v>26.75906926</v>
      </c>
      <c r="E50" s="65" t="n">
        <f aca="false">DSUM(SWAPTRADES,$A50,E$8:E$9)</f>
        <v>0</v>
      </c>
      <c r="F50" s="65" t="n">
        <f aca="false">DSUM(SWAPTRADES,$A50,F$8:F$9)</f>
        <v>0</v>
      </c>
      <c r="G50" s="65" t="n">
        <f aca="false">DSUM(SWAPTRADES,$A50,G$8:G$9)+'RISK PAGE'!AP49</f>
        <v>-0.80273318</v>
      </c>
      <c r="I50" s="65" t="n">
        <f aca="false">'RISK PAGE'!AP49</f>
        <v>0</v>
      </c>
    </row>
    <row r="51" customFormat="false" ht="12.75" hidden="false" customHeight="false" outlineLevel="0" collapsed="false">
      <c r="A51" s="27" t="s">
        <v>100</v>
      </c>
      <c r="B51" s="65" t="n">
        <f aca="false">DSUM(SWAPTRADES,$A51,B$8:B$9)</f>
        <v>0</v>
      </c>
      <c r="C51" s="65" t="n">
        <f aca="false">DSUM(SWAPTRADES,$A51,C$8:C$9)</f>
        <v>8.57801275</v>
      </c>
      <c r="D51" s="65" t="n">
        <f aca="false">DSUM(SWAPTRADES,$A51,D$8:D$9)</f>
        <v>29.0150167</v>
      </c>
      <c r="E51" s="65" t="n">
        <f aca="false">DSUM(SWAPTRADES,$A51,E$8:E$9)</f>
        <v>0</v>
      </c>
      <c r="F51" s="65" t="n">
        <f aca="false">DSUM(SWAPTRADES,$A51,F$8:F$9)</f>
        <v>0</v>
      </c>
      <c r="G51" s="65" t="n">
        <f aca="false">DSUM(SWAPTRADES,$A51,G$8:G$9)+'RISK PAGE'!AP50</f>
        <v>-1.03134027</v>
      </c>
      <c r="I51" s="65" t="n">
        <f aca="false">'RISK PAGE'!AP50</f>
        <v>0</v>
      </c>
    </row>
    <row r="52" customFormat="false" ht="12.75" hidden="false" customHeight="false" outlineLevel="0" collapsed="false">
      <c r="A52" s="100" t="s">
        <v>101</v>
      </c>
      <c r="B52" s="65" t="n">
        <f aca="false">DSUM(SWAPTRADES,$A52,B$8:B$9)</f>
        <v>0</v>
      </c>
      <c r="C52" s="65" t="n">
        <f aca="false">DSUM(SWAPTRADES,$A52,C$8:C$9)</f>
        <v>9.58671783</v>
      </c>
      <c r="D52" s="65" t="n">
        <f aca="false">DSUM(SWAPTRADES,$A52,D$8:D$9)</f>
        <v>30.64797762</v>
      </c>
      <c r="E52" s="65" t="n">
        <f aca="false">DSUM(SWAPTRADES,$A52,E$8:E$9)</f>
        <v>0</v>
      </c>
      <c r="F52" s="65" t="n">
        <f aca="false">DSUM(SWAPTRADES,$A52,F$8:F$9)</f>
        <v>0</v>
      </c>
      <c r="G52" s="65" t="n">
        <f aca="false">DSUM(SWAPTRADES,$A52,G$8:G$9)+'RISK PAGE'!AP51</f>
        <v>-1.26011619</v>
      </c>
      <c r="I52" s="65" t="n">
        <f aca="false">'RISK PAGE'!AP51</f>
        <v>0</v>
      </c>
    </row>
    <row r="53" customFormat="false" ht="12.75" hidden="false" customHeight="false" outlineLevel="0" collapsed="false">
      <c r="A53" s="27" t="s">
        <v>102</v>
      </c>
      <c r="B53" s="65" t="n">
        <f aca="false">DSUM(SWAPTRADES,$A53,B$8:B$9)</f>
        <v>0</v>
      </c>
      <c r="C53" s="65" t="n">
        <f aca="false">DSUM(SWAPTRADES,$A53,C$8:C$9)</f>
        <v>4.82905122</v>
      </c>
      <c r="D53" s="65" t="n">
        <f aca="false">DSUM(SWAPTRADES,$A53,D$8:D$9)</f>
        <v>30.21741301</v>
      </c>
      <c r="E53" s="65" t="n">
        <f aca="false">DSUM(SWAPTRADES,$A53,E$8:E$9)</f>
        <v>0</v>
      </c>
      <c r="F53" s="65" t="n">
        <f aca="false">DSUM(SWAPTRADES,$A53,F$8:F$9)</f>
        <v>0</v>
      </c>
      <c r="G53" s="65" t="n">
        <f aca="false">DSUM(SWAPTRADES,$A53,G$8:G$9)+'RISK PAGE'!AP52</f>
        <v>-1.24379663</v>
      </c>
      <c r="I53" s="65" t="n">
        <f aca="false">'RISK PAGE'!AP52</f>
        <v>0</v>
      </c>
    </row>
    <row r="54" customFormat="false" ht="12.75" hidden="false" customHeight="false" outlineLevel="0" collapsed="false">
      <c r="A54" s="27" t="s">
        <v>103</v>
      </c>
      <c r="B54" s="65" t="n">
        <f aca="false">DSUM(SWAPTRADES,$A54,B$8:B$9)</f>
        <v>0</v>
      </c>
      <c r="C54" s="65" t="n">
        <f aca="false">DSUM(SWAPTRADES,$A54,C$8:C$9)</f>
        <v>0</v>
      </c>
      <c r="D54" s="65" t="n">
        <f aca="false">DSUM(SWAPTRADES,$A54,D$8:D$9)</f>
        <v>0</v>
      </c>
      <c r="E54" s="65" t="n">
        <f aca="false">DSUM(SWAPTRADES,$A54,E$8:E$9)</f>
        <v>0</v>
      </c>
      <c r="F54" s="65" t="n">
        <f aca="false">DSUM(SWAPTRADES,$A54,F$8:F$9)</f>
        <v>0</v>
      </c>
      <c r="G54" s="65" t="n">
        <f aca="false">DSUM(SWAPTRADES,$A54,G$8:G$9)+'RISK PAGE'!AP53</f>
        <v>0</v>
      </c>
      <c r="I54" s="65" t="n">
        <f aca="false">'RISK PAGE'!AP53</f>
        <v>0</v>
      </c>
    </row>
    <row r="55" customFormat="false" ht="12.75" hidden="false" customHeight="false" outlineLevel="0" collapsed="false">
      <c r="A55" s="27" t="s">
        <v>104</v>
      </c>
      <c r="B55" s="65" t="n">
        <f aca="false">DSUM(SWAPTRADES,$A55,B$8:B$9)</f>
        <v>0</v>
      </c>
      <c r="C55" s="65" t="n">
        <f aca="false">DSUM(SWAPTRADES,$A55,C$8:C$9)</f>
        <v>0</v>
      </c>
      <c r="D55" s="65" t="n">
        <f aca="false">DSUM(SWAPTRADES,$A55,D$8:D$9)</f>
        <v>0</v>
      </c>
      <c r="E55" s="65" t="n">
        <f aca="false">DSUM(SWAPTRADES,$A55,E$8:E$9)</f>
        <v>0</v>
      </c>
      <c r="F55" s="65" t="n">
        <f aca="false">DSUM(SWAPTRADES,$A55,F$8:F$9)</f>
        <v>0</v>
      </c>
      <c r="G55" s="65" t="n">
        <f aca="false">DSUM(SWAPTRADES,$A55,G$8:G$9)+'RISK PAGE'!AP54</f>
        <v>0</v>
      </c>
      <c r="I55" s="65" t="n">
        <f aca="false">'RISK PAGE'!AP54</f>
        <v>0</v>
      </c>
    </row>
    <row r="56" customFormat="false" ht="12.75" hidden="false" customHeight="false" outlineLevel="0" collapsed="false">
      <c r="A56" s="27" t="s">
        <v>105</v>
      </c>
      <c r="B56" s="65" t="n">
        <f aca="false">DSUM(SWAPTRADES,$A56,B$8:B$9)</f>
        <v>0</v>
      </c>
      <c r="C56" s="65" t="n">
        <f aca="false">DSUM(SWAPTRADES,$A56,C$8:C$9)</f>
        <v>0</v>
      </c>
      <c r="D56" s="65" t="n">
        <f aca="false">DSUM(SWAPTRADES,$A56,D$8:D$9)</f>
        <v>0</v>
      </c>
      <c r="E56" s="65" t="n">
        <f aca="false">DSUM(SWAPTRADES,$A56,E$8:E$9)</f>
        <v>0</v>
      </c>
      <c r="F56" s="65" t="n">
        <f aca="false">DSUM(SWAPTRADES,$A56,F$8:F$9)</f>
        <v>0</v>
      </c>
      <c r="G56" s="65" t="n">
        <f aca="false">DSUM(SWAPTRADES,$A56,G$8:G$9)+'RISK PAGE'!AP55</f>
        <v>0</v>
      </c>
      <c r="I56" s="65" t="n">
        <f aca="false">'RISK PAGE'!AP55</f>
        <v>0</v>
      </c>
    </row>
    <row r="57" customFormat="false" ht="12.75" hidden="false" customHeight="false" outlineLevel="0" collapsed="false">
      <c r="A57" s="27" t="s">
        <v>106</v>
      </c>
      <c r="B57" s="65" t="n">
        <f aca="false">DSUM(SWAPTRADES,$A57,B$8:B$9)</f>
        <v>0</v>
      </c>
      <c r="C57" s="65" t="n">
        <f aca="false">DSUM(SWAPTRADES,$A57,C$8:C$9)</f>
        <v>0</v>
      </c>
      <c r="D57" s="65" t="n">
        <f aca="false">DSUM(SWAPTRADES,$A57,D$8:D$9)</f>
        <v>0</v>
      </c>
      <c r="E57" s="65" t="n">
        <f aca="false">DSUM(SWAPTRADES,$A57,E$8:E$9)</f>
        <v>0</v>
      </c>
      <c r="F57" s="65" t="n">
        <f aca="false">DSUM(SWAPTRADES,$A57,F$8:F$9)</f>
        <v>0</v>
      </c>
      <c r="G57" s="65" t="n">
        <f aca="false">DSUM(SWAPTRADES,$A57,G$8:G$9)+'RISK PAGE'!AP56</f>
        <v>0</v>
      </c>
      <c r="I57" s="65" t="n">
        <f aca="false">'RISK PAGE'!AP56</f>
        <v>0</v>
      </c>
    </row>
    <row r="58" customFormat="false" ht="12.75" hidden="false" customHeight="false" outlineLevel="0" collapsed="false">
      <c r="A58" s="27" t="s">
        <v>107</v>
      </c>
      <c r="B58" s="65" t="n">
        <f aca="false">DSUM(SWAPTRADES,$A58,B$8:B$9)</f>
        <v>0</v>
      </c>
      <c r="C58" s="65" t="n">
        <f aca="false">DSUM(SWAPTRADES,$A58,C$8:C$9)</f>
        <v>0</v>
      </c>
      <c r="D58" s="65" t="n">
        <f aca="false">DSUM(SWAPTRADES,$A58,D$8:D$9)</f>
        <v>0</v>
      </c>
      <c r="E58" s="65" t="n">
        <f aca="false">DSUM(SWAPTRADES,$A58,E$8:E$9)</f>
        <v>0</v>
      </c>
      <c r="F58" s="65" t="n">
        <f aca="false">DSUM(SWAPTRADES,$A58,F$8:F$9)</f>
        <v>0</v>
      </c>
      <c r="G58" s="65" t="n">
        <f aca="false">DSUM(SWAPTRADES,$A58,G$8:G$9)+'RISK PAGE'!AP57</f>
        <v>0</v>
      </c>
      <c r="I58" s="65" t="n">
        <f aca="false">'RISK PAGE'!AP57</f>
        <v>0</v>
      </c>
    </row>
    <row r="59" customFormat="false" ht="12.75" hidden="false" customHeight="false" outlineLevel="0" collapsed="false">
      <c r="A59" s="27" t="s">
        <v>108</v>
      </c>
      <c r="B59" s="65" t="n">
        <f aca="false">DSUM(SWAPTRADES,$A59,B$8:B$9)</f>
        <v>0</v>
      </c>
      <c r="C59" s="65" t="n">
        <f aca="false">DSUM(SWAPTRADES,$A59,C$8:C$9)</f>
        <v>0</v>
      </c>
      <c r="D59" s="65" t="n">
        <f aca="false">DSUM(SWAPTRADES,$A59,D$8:D$9)</f>
        <v>0</v>
      </c>
      <c r="E59" s="65" t="n">
        <f aca="false">DSUM(SWAPTRADES,$A59,E$8:E$9)</f>
        <v>0</v>
      </c>
      <c r="F59" s="65" t="n">
        <f aca="false">DSUM(SWAPTRADES,$A59,F$8:F$9)</f>
        <v>0</v>
      </c>
      <c r="G59" s="65" t="n">
        <f aca="false">DSUM(SWAPTRADES,$A59,G$8:G$9)+'RISK PAGE'!AP58</f>
        <v>0</v>
      </c>
      <c r="I59" s="65" t="n">
        <f aca="false">'RISK PAGE'!AP58</f>
        <v>0</v>
      </c>
    </row>
    <row r="60" customFormat="false" ht="12.75" hidden="false" customHeight="false" outlineLevel="0" collapsed="false">
      <c r="A60" s="27" t="s">
        <v>109</v>
      </c>
      <c r="B60" s="65" t="n">
        <f aca="false">DSUM(SWAPTRADES,$A60,B$8:B$9)</f>
        <v>0</v>
      </c>
      <c r="C60" s="65" t="n">
        <f aca="false">DSUM(SWAPTRADES,$A60,C$8:C$9)</f>
        <v>0</v>
      </c>
      <c r="D60" s="65" t="n">
        <f aca="false">DSUM(SWAPTRADES,$A60,D$8:D$9)</f>
        <v>0</v>
      </c>
      <c r="E60" s="65" t="n">
        <f aca="false">DSUM(SWAPTRADES,$A60,E$8:E$9)</f>
        <v>0</v>
      </c>
      <c r="F60" s="65" t="n">
        <f aca="false">DSUM(SWAPTRADES,$A60,F$8:F$9)</f>
        <v>0</v>
      </c>
      <c r="G60" s="65" t="n">
        <f aca="false">DSUM(SWAPTRADES,$A60,G$8:G$9)+'RISK PAGE'!AP59</f>
        <v>0</v>
      </c>
      <c r="I60" s="65" t="n">
        <f aca="false">'RISK PAGE'!AP59</f>
        <v>0</v>
      </c>
    </row>
    <row r="61" customFormat="false" ht="12.75" hidden="false" customHeight="false" outlineLevel="0" collapsed="false">
      <c r="A61" s="27" t="s">
        <v>110</v>
      </c>
      <c r="B61" s="65" t="n">
        <f aca="false">DSUM(SWAPTRADES,$A61,B$8:B$9)</f>
        <v>0</v>
      </c>
      <c r="C61" s="65" t="n">
        <f aca="false">DSUM(SWAPTRADES,$A61,C$8:C$9)</f>
        <v>0</v>
      </c>
      <c r="D61" s="65" t="n">
        <f aca="false">DSUM(SWAPTRADES,$A61,D$8:D$9)</f>
        <v>0</v>
      </c>
      <c r="E61" s="65" t="n">
        <f aca="false">DSUM(SWAPTRADES,$A61,E$8:E$9)</f>
        <v>0</v>
      </c>
      <c r="F61" s="65" t="n">
        <f aca="false">DSUM(SWAPTRADES,$A61,F$8:F$9)</f>
        <v>0</v>
      </c>
      <c r="G61" s="65" t="n">
        <f aca="false">DSUM(SWAPTRADES,$A61,G$8:G$9)+'RISK PAGE'!AP60</f>
        <v>0</v>
      </c>
      <c r="I61" s="65" t="n">
        <f aca="false">'RISK PAGE'!AP60</f>
        <v>0</v>
      </c>
    </row>
    <row r="62" customFormat="false" ht="12.75" hidden="false" customHeight="false" outlineLevel="0" collapsed="false">
      <c r="A62" s="27" t="s">
        <v>111</v>
      </c>
      <c r="B62" s="65" t="n">
        <f aca="false">DSUM(SWAPTRADES,$A62,B$8:B$9)</f>
        <v>0</v>
      </c>
      <c r="C62" s="65" t="n">
        <f aca="false">DSUM(SWAPTRADES,$A62,C$8:C$9)</f>
        <v>0</v>
      </c>
      <c r="D62" s="65" t="n">
        <f aca="false">DSUM(SWAPTRADES,$A62,D$8:D$9)</f>
        <v>0</v>
      </c>
      <c r="E62" s="65" t="n">
        <f aca="false">DSUM(SWAPTRADES,$A62,E$8:E$9)</f>
        <v>0</v>
      </c>
      <c r="F62" s="65" t="n">
        <f aca="false">DSUM(SWAPTRADES,$A62,F$8:F$9)</f>
        <v>0</v>
      </c>
      <c r="G62" s="65" t="n">
        <f aca="false">DSUM(SWAPTRADES,$A62,G$8:G$9)+'RISK PAGE'!AP61</f>
        <v>0</v>
      </c>
      <c r="I62" s="65" t="n">
        <f aca="false">'RISK PAGE'!AP61</f>
        <v>0</v>
      </c>
    </row>
    <row r="63" customFormat="false" ht="12.75" hidden="false" customHeight="false" outlineLevel="0" collapsed="false">
      <c r="A63" s="27" t="s">
        <v>112</v>
      </c>
      <c r="B63" s="65" t="n">
        <f aca="false">DSUM(SWAPTRADES,$A63,B$8:B$9)</f>
        <v>0</v>
      </c>
      <c r="C63" s="65" t="n">
        <f aca="false">DSUM(SWAPTRADES,$A63,C$8:C$9)</f>
        <v>0</v>
      </c>
      <c r="D63" s="65" t="n">
        <f aca="false">DSUM(SWAPTRADES,$A63,D$8:D$9)</f>
        <v>0</v>
      </c>
      <c r="E63" s="65" t="n">
        <f aca="false">DSUM(SWAPTRADES,$A63,E$8:E$9)</f>
        <v>0</v>
      </c>
      <c r="F63" s="65" t="n">
        <f aca="false">DSUM(SWAPTRADES,$A63,F$8:F$9)</f>
        <v>0</v>
      </c>
      <c r="G63" s="65" t="n">
        <f aca="false">DSUM(SWAPTRADES,$A63,G$8:G$9)+'RISK PAGE'!AP62</f>
        <v>0</v>
      </c>
      <c r="I63" s="65" t="n">
        <f aca="false">'RISK PAGE'!AP62</f>
        <v>0</v>
      </c>
    </row>
    <row r="64" customFormat="false" ht="12.75" hidden="false" customHeight="false" outlineLevel="0" collapsed="false">
      <c r="A64" s="100" t="s">
        <v>113</v>
      </c>
      <c r="B64" s="65" t="n">
        <f aca="false">DSUM(SWAPTRADES,$A64,B$8:B$9)</f>
        <v>0</v>
      </c>
      <c r="C64" s="65" t="n">
        <f aca="false">DSUM(SWAPTRADES,$A64,C$8:C$9)</f>
        <v>0</v>
      </c>
      <c r="D64" s="65" t="n">
        <f aca="false">DSUM(SWAPTRADES,$A64,D$8:D$9)</f>
        <v>0</v>
      </c>
      <c r="E64" s="65" t="n">
        <f aca="false">DSUM(SWAPTRADES,$A64,E$8:E$9)</f>
        <v>0</v>
      </c>
      <c r="F64" s="65" t="n">
        <f aca="false">DSUM(SWAPTRADES,$A64,F$8:F$9)</f>
        <v>0</v>
      </c>
      <c r="G64" s="65" t="n">
        <f aca="false">DSUM(SWAPTRADES,$A64,G$8:G$9)+'RISK PAGE'!AP63</f>
        <v>0</v>
      </c>
      <c r="I64" s="65" t="n">
        <f aca="false">'RISK PAGE'!AP63</f>
        <v>0</v>
      </c>
    </row>
    <row r="65" customFormat="false" ht="12.75" hidden="false" customHeight="false" outlineLevel="0" collapsed="false">
      <c r="A65" s="27" t="s">
        <v>114</v>
      </c>
      <c r="B65" s="65" t="n">
        <f aca="false">DSUM(SWAPTRADES,$A65,B$8:B$9)</f>
        <v>0</v>
      </c>
      <c r="C65" s="65" t="n">
        <f aca="false">DSUM(SWAPTRADES,$A65,C$8:C$9)</f>
        <v>0</v>
      </c>
      <c r="D65" s="65" t="n">
        <f aca="false">DSUM(SWAPTRADES,$A65,D$8:D$9)</f>
        <v>0</v>
      </c>
      <c r="E65" s="65" t="n">
        <f aca="false">DSUM(SWAPTRADES,$A65,E$8:E$9)</f>
        <v>0</v>
      </c>
      <c r="F65" s="65" t="n">
        <f aca="false">DSUM(SWAPTRADES,$A65,F$8:F$9)</f>
        <v>0</v>
      </c>
      <c r="G65" s="65" t="n">
        <f aca="false">DSUM(SWAPTRADES,$A65,G$8:G$9)+'RISK PAGE'!AP64</f>
        <v>0</v>
      </c>
      <c r="I65" s="65" t="n">
        <f aca="false">'RISK PAGE'!AP64</f>
        <v>0</v>
      </c>
    </row>
    <row r="66" customFormat="false" ht="12.75" hidden="false" customHeight="false" outlineLevel="0" collapsed="false">
      <c r="A66" s="27" t="s">
        <v>115</v>
      </c>
      <c r="B66" s="65" t="n">
        <f aca="false">DSUM(SWAPTRADES,$A66,B$8:B$9)</f>
        <v>0</v>
      </c>
      <c r="C66" s="65" t="n">
        <f aca="false">DSUM(SWAPTRADES,$A66,C$8:C$9)</f>
        <v>0</v>
      </c>
      <c r="D66" s="65" t="n">
        <f aca="false">DSUM(SWAPTRADES,$A66,D$8:D$9)</f>
        <v>0</v>
      </c>
      <c r="E66" s="65" t="n">
        <f aca="false">DSUM(SWAPTRADES,$A66,E$8:E$9)</f>
        <v>0</v>
      </c>
      <c r="F66" s="65" t="n">
        <f aca="false">DSUM(SWAPTRADES,$A66,F$8:F$9)</f>
        <v>0</v>
      </c>
      <c r="G66" s="65" t="n">
        <f aca="false">DSUM(SWAPTRADES,$A66,G$8:G$9)+'RISK PAGE'!AP65</f>
        <v>0</v>
      </c>
      <c r="I66" s="65" t="n">
        <f aca="false">'RISK PAGE'!AP65</f>
        <v>0</v>
      </c>
    </row>
    <row r="67" customFormat="false" ht="12.75" hidden="false" customHeight="false" outlineLevel="0" collapsed="false">
      <c r="A67" s="27" t="s">
        <v>116</v>
      </c>
      <c r="B67" s="65" t="n">
        <f aca="false">DSUM(SWAPTRADES,$A67,B$8:B$9)</f>
        <v>0</v>
      </c>
      <c r="C67" s="65" t="n">
        <f aca="false">DSUM(SWAPTRADES,$A67,C$8:C$9)</f>
        <v>0</v>
      </c>
      <c r="D67" s="65" t="n">
        <f aca="false">DSUM(SWAPTRADES,$A67,D$8:D$9)</f>
        <v>0</v>
      </c>
      <c r="E67" s="65" t="n">
        <f aca="false">DSUM(SWAPTRADES,$A67,E$8:E$9)</f>
        <v>0</v>
      </c>
      <c r="F67" s="65" t="n">
        <f aca="false">DSUM(SWAPTRADES,$A67,F$8:F$9)</f>
        <v>0</v>
      </c>
      <c r="G67" s="65" t="n">
        <f aca="false">DSUM(SWAPTRADES,$A67,G$8:G$9)+'RISK PAGE'!AP66</f>
        <v>0</v>
      </c>
      <c r="I67" s="65" t="n">
        <f aca="false">'RISK PAGE'!AP66</f>
        <v>0</v>
      </c>
    </row>
    <row r="68" customFormat="false" ht="12.75" hidden="false" customHeight="false" outlineLevel="0" collapsed="false">
      <c r="A68" s="27" t="s">
        <v>117</v>
      </c>
      <c r="B68" s="65" t="n">
        <f aca="false">DSUM(SWAPTRADES,$A68,B$8:B$9)</f>
        <v>0</v>
      </c>
      <c r="C68" s="65" t="n">
        <f aca="false">DSUM(SWAPTRADES,$A68,C$8:C$9)</f>
        <v>0</v>
      </c>
      <c r="D68" s="65" t="n">
        <f aca="false">DSUM(SWAPTRADES,$A68,D$8:D$9)</f>
        <v>0</v>
      </c>
      <c r="E68" s="65" t="n">
        <f aca="false">DSUM(SWAPTRADES,$A68,E$8:E$9)</f>
        <v>0</v>
      </c>
      <c r="F68" s="65" t="n">
        <f aca="false">DSUM(SWAPTRADES,$A68,F$8:F$9)</f>
        <v>0</v>
      </c>
      <c r="G68" s="65" t="n">
        <f aca="false">DSUM(SWAPTRADES,$A68,G$8:G$9)+'RISK PAGE'!AP67</f>
        <v>0</v>
      </c>
      <c r="I68" s="65" t="n">
        <f aca="false">'RISK PAGE'!AP67</f>
        <v>0</v>
      </c>
    </row>
    <row r="69" customFormat="false" ht="12.75" hidden="false" customHeight="false" outlineLevel="0" collapsed="false">
      <c r="A69" s="27" t="s">
        <v>118</v>
      </c>
      <c r="B69" s="65" t="n">
        <f aca="false">DSUM(SWAPTRADES,$A69,B$8:B$9)</f>
        <v>0</v>
      </c>
      <c r="C69" s="65" t="n">
        <f aca="false">DSUM(SWAPTRADES,$A69,C$8:C$9)</f>
        <v>0</v>
      </c>
      <c r="D69" s="65" t="n">
        <f aca="false">DSUM(SWAPTRADES,$A69,D$8:D$9)</f>
        <v>0</v>
      </c>
      <c r="E69" s="65" t="n">
        <f aca="false">DSUM(SWAPTRADES,$A69,E$8:E$9)</f>
        <v>0</v>
      </c>
      <c r="F69" s="65" t="n">
        <f aca="false">DSUM(SWAPTRADES,$A69,F$8:F$9)</f>
        <v>0</v>
      </c>
      <c r="G69" s="65" t="n">
        <f aca="false">DSUM(SWAPTRADES,$A69,G$8:G$9)+'RISK PAGE'!AP68</f>
        <v>0</v>
      </c>
      <c r="I69" s="65" t="n">
        <f aca="false">'RISK PAGE'!AP68</f>
        <v>0</v>
      </c>
    </row>
    <row r="70" customFormat="false" ht="12.75" hidden="false" customHeight="false" outlineLevel="0" collapsed="false">
      <c r="A70" s="27" t="s">
        <v>119</v>
      </c>
      <c r="B70" s="65"/>
      <c r="C70" s="65"/>
      <c r="D70" s="65"/>
      <c r="E70" s="65"/>
      <c r="F70" s="65"/>
      <c r="G70" s="65"/>
    </row>
    <row r="71" customFormat="false" ht="12.75" hidden="false" customHeight="false" outlineLevel="0" collapsed="false">
      <c r="A71" s="27" t="s">
        <v>120</v>
      </c>
      <c r="B71" s="65"/>
      <c r="C71" s="65"/>
      <c r="D71" s="65"/>
      <c r="E71" s="65"/>
      <c r="F71" s="65"/>
      <c r="G71" s="65"/>
    </row>
    <row r="72" customFormat="false" ht="12.75" hidden="false" customHeight="false" outlineLevel="0" collapsed="false">
      <c r="A72" s="27" t="s">
        <v>121</v>
      </c>
      <c r="B72" s="65"/>
      <c r="C72" s="65"/>
      <c r="D72" s="65"/>
      <c r="E72" s="65"/>
      <c r="F72" s="65"/>
      <c r="G72" s="65"/>
    </row>
    <row r="73" customFormat="false" ht="12.75" hidden="false" customHeight="false" outlineLevel="0" collapsed="false">
      <c r="A73" s="27" t="s">
        <v>122</v>
      </c>
      <c r="B73" s="65"/>
      <c r="C73" s="65"/>
      <c r="D73" s="65"/>
      <c r="E73" s="65"/>
      <c r="F73" s="65"/>
      <c r="G73" s="65"/>
    </row>
    <row r="74" customFormat="false" ht="12.75" hidden="false" customHeight="false" outlineLevel="0" collapsed="false">
      <c r="A74" s="27" t="s">
        <v>122</v>
      </c>
      <c r="B74" s="65"/>
      <c r="C74" s="65"/>
      <c r="D74" s="65"/>
      <c r="E74" s="65"/>
      <c r="F74" s="65"/>
      <c r="G74" s="65"/>
    </row>
    <row r="75" customFormat="false" ht="12.75" hidden="false" customHeight="false" outlineLevel="0" collapsed="false">
      <c r="A75" s="27" t="s">
        <v>122</v>
      </c>
      <c r="B75" s="65"/>
      <c r="C75" s="65"/>
      <c r="D75" s="65"/>
      <c r="E75" s="65"/>
      <c r="F75" s="65"/>
      <c r="G75" s="65"/>
    </row>
    <row r="76" customFormat="false" ht="12.75" hidden="false" customHeight="false" outlineLevel="0" collapsed="false">
      <c r="A76" s="27" t="s">
        <v>122</v>
      </c>
      <c r="B76" s="65"/>
      <c r="C76" s="65"/>
      <c r="D76" s="65"/>
      <c r="E76" s="65"/>
      <c r="F76" s="65"/>
      <c r="G76" s="65"/>
    </row>
    <row r="77" customFormat="false" ht="12.75" hidden="false" customHeight="false" outlineLevel="0" collapsed="false">
      <c r="B77" s="65"/>
      <c r="C77" s="65"/>
      <c r="D77" s="65"/>
      <c r="E77" s="65"/>
      <c r="F77" s="65"/>
      <c r="G77" s="65"/>
    </row>
    <row r="78" customFormat="false" ht="12.75" hidden="false" customHeight="false" outlineLevel="0" collapsed="false">
      <c r="B78" s="65"/>
      <c r="C78" s="65"/>
      <c r="D78" s="65"/>
      <c r="E78" s="65"/>
      <c r="F78" s="65"/>
      <c r="G78" s="65"/>
    </row>
    <row r="79" customFormat="false" ht="12.75" hidden="false" customHeight="false" outlineLevel="0" collapsed="false">
      <c r="B79" s="65"/>
      <c r="C79" s="65"/>
      <c r="D79" s="65"/>
      <c r="E79" s="65"/>
      <c r="F79" s="65"/>
      <c r="G79" s="65"/>
    </row>
    <row r="80" customFormat="false" ht="12.75" hidden="false" customHeight="false" outlineLevel="0" collapsed="false">
      <c r="B80" s="65"/>
      <c r="C80" s="65"/>
      <c r="D80" s="65"/>
      <c r="E80" s="65"/>
      <c r="F80" s="65"/>
      <c r="G80" s="65"/>
    </row>
    <row r="81" customFormat="false" ht="12.75" hidden="false" customHeight="false" outlineLevel="0" collapsed="false">
      <c r="B81" s="65"/>
      <c r="C81" s="65"/>
      <c r="D81" s="65"/>
      <c r="E81" s="65"/>
      <c r="F81" s="65"/>
      <c r="G81" s="65"/>
    </row>
    <row r="82" customFormat="false" ht="12.75" hidden="false" customHeight="false" outlineLevel="0" collapsed="false">
      <c r="B82" s="65"/>
      <c r="C82" s="65"/>
      <c r="D82" s="65"/>
      <c r="E82" s="65"/>
      <c r="F82" s="65"/>
      <c r="G82" s="65"/>
    </row>
    <row r="83" customFormat="false" ht="12.75" hidden="false" customHeight="false" outlineLevel="0" collapsed="false">
      <c r="B83" s="65"/>
      <c r="C83" s="65"/>
      <c r="D83" s="65"/>
      <c r="E83" s="65"/>
      <c r="F83" s="65"/>
      <c r="G83" s="65"/>
    </row>
    <row r="84" customFormat="false" ht="12.75" hidden="false" customHeight="false" outlineLevel="0" collapsed="false">
      <c r="B84" s="65"/>
      <c r="C84" s="65"/>
      <c r="D84" s="65"/>
      <c r="E84" s="65"/>
      <c r="F84" s="65"/>
      <c r="G84" s="65"/>
    </row>
    <row r="85" customFormat="false" ht="12.75" hidden="false" customHeight="false" outlineLevel="0" collapsed="false">
      <c r="B85" s="65"/>
      <c r="C85" s="65"/>
      <c r="D85" s="65"/>
      <c r="E85" s="65"/>
      <c r="F85" s="65"/>
      <c r="G85" s="65"/>
    </row>
    <row r="86" customFormat="false" ht="12.75" hidden="false" customHeight="false" outlineLevel="0" collapsed="false">
      <c r="B86" s="65"/>
      <c r="C86" s="65"/>
      <c r="D86" s="65"/>
      <c r="E86" s="65"/>
      <c r="F86" s="65"/>
      <c r="G86" s="65"/>
    </row>
    <row r="87" customFormat="false" ht="12.75" hidden="false" customHeight="false" outlineLevel="0" collapsed="false">
      <c r="B87" s="65"/>
      <c r="C87" s="65"/>
      <c r="D87" s="65"/>
      <c r="E87" s="65"/>
      <c r="F87" s="65"/>
      <c r="G87" s="65"/>
    </row>
    <row r="88" customFormat="false" ht="12.75" hidden="false" customHeight="false" outlineLevel="0" collapsed="false">
      <c r="B88" s="65"/>
      <c r="C88" s="65"/>
      <c r="D88" s="65"/>
      <c r="E88" s="65"/>
      <c r="F88" s="65"/>
      <c r="G88" s="65"/>
    </row>
    <row r="89" customFormat="false" ht="12.75" hidden="false" customHeight="false" outlineLevel="0" collapsed="false">
      <c r="B89" s="65"/>
      <c r="C89" s="65"/>
      <c r="D89" s="65"/>
      <c r="E89" s="65"/>
      <c r="F89" s="65"/>
      <c r="G89" s="65"/>
    </row>
    <row r="90" customFormat="false" ht="12.75" hidden="false" customHeight="false" outlineLevel="0" collapsed="false">
      <c r="B90" s="65"/>
      <c r="C90" s="65"/>
      <c r="D90" s="65"/>
      <c r="E90" s="65"/>
      <c r="F90" s="65"/>
      <c r="G90" s="65"/>
    </row>
    <row r="91" customFormat="false" ht="12.75" hidden="false" customHeight="false" outlineLevel="0" collapsed="false">
      <c r="B91" s="65"/>
      <c r="C91" s="65"/>
      <c r="D91" s="65"/>
      <c r="E91" s="65"/>
      <c r="F91" s="65"/>
      <c r="G91" s="65"/>
    </row>
    <row r="92" customFormat="false" ht="12.75" hidden="false" customHeight="false" outlineLevel="0" collapsed="false">
      <c r="B92" s="65"/>
      <c r="C92" s="65"/>
      <c r="D92" s="65"/>
      <c r="E92" s="65"/>
      <c r="F92" s="65"/>
      <c r="G92" s="65"/>
    </row>
    <row r="93" customFormat="false" ht="12.75" hidden="false" customHeight="false" outlineLevel="0" collapsed="false">
      <c r="B93" s="65"/>
      <c r="C93" s="65"/>
      <c r="D93" s="65"/>
      <c r="E93" s="65"/>
      <c r="F93" s="65"/>
      <c r="G93" s="65"/>
    </row>
    <row r="94" customFormat="false" ht="12.75" hidden="false" customHeight="false" outlineLevel="0" collapsed="false">
      <c r="B94" s="65"/>
      <c r="C94" s="65"/>
      <c r="D94" s="65"/>
      <c r="E94" s="65"/>
      <c r="F94" s="65"/>
      <c r="G94" s="65"/>
    </row>
    <row r="95" customFormat="false" ht="12.75" hidden="false" customHeight="false" outlineLevel="0" collapsed="false">
      <c r="B95" s="65"/>
      <c r="C95" s="65"/>
      <c r="D95" s="65"/>
      <c r="E95" s="65"/>
      <c r="F95" s="65"/>
      <c r="G95" s="65"/>
    </row>
    <row r="96" customFormat="false" ht="12.75" hidden="false" customHeight="false" outlineLevel="0" collapsed="false">
      <c r="B96" s="65"/>
      <c r="C96" s="65"/>
      <c r="D96" s="65"/>
      <c r="E96" s="65"/>
      <c r="F96" s="65"/>
      <c r="G96" s="65"/>
    </row>
    <row r="97" customFormat="false" ht="12.75" hidden="false" customHeight="false" outlineLevel="0" collapsed="false">
      <c r="B97" s="65"/>
      <c r="C97" s="65"/>
      <c r="D97" s="65"/>
      <c r="E97" s="65"/>
      <c r="F97" s="65"/>
      <c r="G97" s="65"/>
    </row>
    <row r="98" customFormat="false" ht="12.75" hidden="false" customHeight="false" outlineLevel="0" collapsed="false">
      <c r="B98" s="65"/>
      <c r="C98" s="65"/>
      <c r="D98" s="65"/>
      <c r="E98" s="65"/>
      <c r="F98" s="65"/>
      <c r="G98" s="65"/>
    </row>
    <row r="99" customFormat="false" ht="12.75" hidden="false" customHeight="false" outlineLevel="0" collapsed="false">
      <c r="B99" s="65"/>
      <c r="C99" s="65"/>
      <c r="D99" s="65"/>
      <c r="E99" s="65"/>
      <c r="F99" s="65"/>
      <c r="G99" s="6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J68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9" ySplit="6" topLeftCell="J7" activePane="bottomRight" state="frozen"/>
      <selection pane="topLeft" activeCell="A1" activeCellId="0" sqref="A1"/>
      <selection pane="topRight" activeCell="J1" activeCellId="0" sqref="J1"/>
      <selection pane="bottomLeft" activeCell="A7" activeCellId="0" sqref="A7"/>
      <selection pane="bottomRight" activeCell="H9" activeCellId="0" sqref="H9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34" width="9.14"/>
    <col collapsed="false" customWidth="false" hidden="false" outlineLevel="0" max="10" min="2" style="27" width="9.14"/>
    <col collapsed="false" customWidth="true" hidden="false" outlineLevel="0" max="11" min="11" style="27" width="10.71"/>
    <col collapsed="false" customWidth="false" hidden="false" outlineLevel="0" max="20" min="12" style="27" width="9.14"/>
    <col collapsed="false" customWidth="false" hidden="false" outlineLevel="0" max="21" min="21" style="25" width="9.14"/>
    <col collapsed="false" customWidth="false" hidden="false" outlineLevel="0" max="22" min="22" style="27" width="9.14"/>
    <col collapsed="false" customWidth="true" hidden="false" outlineLevel="0" max="29" min="23" style="27" width="9.28"/>
    <col collapsed="false" customWidth="false" hidden="false" outlineLevel="0" max="37" min="30" style="65" width="9.14"/>
    <col collapsed="false" customWidth="false" hidden="false" outlineLevel="0" max="42" min="38" style="27" width="9.14"/>
    <col collapsed="false" customWidth="true" hidden="false" outlineLevel="0" max="49" min="43" style="27" width="9.28"/>
    <col collapsed="false" customWidth="false" hidden="false" outlineLevel="0" max="57" min="50" style="65" width="9.14"/>
    <col collapsed="false" customWidth="false" hidden="false" outlineLevel="0" max="75" min="58" style="27" width="9.14"/>
    <col collapsed="false" customWidth="false" hidden="false" outlineLevel="0" max="257" min="76" style="54" width="9.14"/>
  </cols>
  <sheetData>
    <row r="1" customFormat="false" ht="12.75" hidden="false" customHeight="false" outlineLevel="0" collapsed="false">
      <c r="A1" s="34" t="s">
        <v>206</v>
      </c>
      <c r="B1" s="27" t="s">
        <v>207</v>
      </c>
      <c r="G1" s="27" t="n">
        <f aca="false">SQRT(255)</f>
        <v>15.9687194226713</v>
      </c>
      <c r="I1" s="27" t="s">
        <v>208</v>
      </c>
      <c r="J1" s="27" t="n">
        <v>0</v>
      </c>
      <c r="L1" s="101" t="s">
        <v>197</v>
      </c>
      <c r="M1" s="101" t="s">
        <v>13</v>
      </c>
      <c r="N1" s="101" t="s">
        <v>16</v>
      </c>
      <c r="P1" s="27" t="s">
        <v>209</v>
      </c>
      <c r="Q1" s="27" t="s">
        <v>134</v>
      </c>
      <c r="R1" s="27" t="s">
        <v>138</v>
      </c>
      <c r="T1" s="27" t="s">
        <v>209</v>
      </c>
      <c r="U1" s="27" t="s">
        <v>134</v>
      </c>
      <c r="V1" s="27" t="s">
        <v>138</v>
      </c>
    </row>
    <row r="2" customFormat="false" ht="20.25" hidden="false" customHeight="false" outlineLevel="0" collapsed="false">
      <c r="B2" s="27" t="s">
        <v>45</v>
      </c>
      <c r="C2" s="27" t="s">
        <v>7</v>
      </c>
      <c r="D2" s="27" t="s">
        <v>46</v>
      </c>
      <c r="E2" s="27" t="s">
        <v>3</v>
      </c>
      <c r="F2" s="27" t="n">
        <f aca="false">S10</f>
        <v>4.782</v>
      </c>
      <c r="P2" s="27" t="n">
        <v>0.3</v>
      </c>
      <c r="Q2" s="27" t="n">
        <v>0.4</v>
      </c>
      <c r="R2" s="27" t="n">
        <v>0.3</v>
      </c>
      <c r="U2" s="27"/>
      <c r="W2" s="102" t="s">
        <v>210</v>
      </c>
      <c r="AP2" s="102" t="s">
        <v>211</v>
      </c>
    </row>
    <row r="3" customFormat="false" ht="12.75" hidden="false" customHeight="false" outlineLevel="0" collapsed="false">
      <c r="A3" s="34" t="s">
        <v>212</v>
      </c>
      <c r="B3" s="65" t="n">
        <f aca="false">B10</f>
        <v>8.16891657701363</v>
      </c>
      <c r="C3" s="103" t="n">
        <f aca="false">D10</f>
        <v>12224.2709593978</v>
      </c>
      <c r="D3" s="103" t="n">
        <f aca="false">SUM(E10:E11)</f>
        <v>-54149.141794573</v>
      </c>
      <c r="E3" s="104" t="n">
        <f aca="false">SUM(C10:C11)</f>
        <v>-0.818268586</v>
      </c>
      <c r="F3" s="27" t="n">
        <f aca="false">AVERAGE(S10:S13)</f>
        <v>4.8455</v>
      </c>
      <c r="G3" s="105"/>
      <c r="H3" s="27" t="s">
        <v>213</v>
      </c>
      <c r="I3" s="27" t="n">
        <f aca="false">IF(J$1=1,J3,K3)</f>
        <v>0</v>
      </c>
      <c r="J3" s="106" t="n">
        <f aca="false">'WEST GAMMA BREAKDOWN'!Y6</f>
        <v>0</v>
      </c>
      <c r="L3" s="106"/>
      <c r="M3" s="106"/>
      <c r="N3" s="106"/>
      <c r="P3" s="106"/>
      <c r="Q3" s="106"/>
      <c r="R3" s="106"/>
      <c r="T3" s="106" t="n">
        <f aca="false">'BASIS SETTLES'!F1</f>
        <v>2.605</v>
      </c>
      <c r="U3" s="106" t="n">
        <f aca="false">'BASIS SETTLES'!J1</f>
        <v>0.18</v>
      </c>
      <c r="V3" s="106" t="n">
        <f aca="false">'BASIS SETTLES'!H1</f>
        <v>0.05199999</v>
      </c>
      <c r="AC3" s="34"/>
      <c r="AW3" s="34"/>
    </row>
    <row r="4" customFormat="false" ht="12.75" hidden="false" customHeight="false" outlineLevel="0" collapsed="false">
      <c r="A4" s="34" t="s">
        <v>203</v>
      </c>
      <c r="B4" s="65" t="n">
        <f aca="false">SUM(B11:B15)</f>
        <v>265.391749903399</v>
      </c>
      <c r="C4" s="103" t="n">
        <f aca="false">SUM(D11:D15)</f>
        <v>112030.913202321</v>
      </c>
      <c r="D4" s="103" t="n">
        <f aca="false">SUM(E12:E16)</f>
        <v>-2479.84549478359</v>
      </c>
      <c r="E4" s="104" t="n">
        <f aca="false">SUM(C12:C16)</f>
        <v>-3.730230032</v>
      </c>
      <c r="F4" s="27" t="n">
        <f aca="false">AVERAGE(S14:S18)</f>
        <v>4.167</v>
      </c>
      <c r="G4" s="105"/>
      <c r="H4" s="27" t="s">
        <v>214</v>
      </c>
      <c r="I4" s="27" t="n">
        <f aca="false">IF(J$1=1,J4,K4)</f>
        <v>0</v>
      </c>
      <c r="J4" s="106" t="n">
        <f aca="false">'WEST GAMMA BREAKDOWN'!Y7</f>
        <v>-0.00607702262830627</v>
      </c>
      <c r="L4" s="106" t="n">
        <v>-0.92</v>
      </c>
      <c r="M4" s="106" t="n">
        <v>-0.95</v>
      </c>
      <c r="N4" s="106"/>
      <c r="P4" s="106"/>
      <c r="Q4" s="106"/>
      <c r="R4" s="106"/>
      <c r="T4" s="106" t="n">
        <f aca="false">((T5*4)-T3)/3</f>
        <v>0.331666666666667</v>
      </c>
      <c r="U4" s="106" t="n">
        <f aca="false">((U5*4)-U3)/3</f>
        <v>0.196666666666667</v>
      </c>
      <c r="V4" s="106" t="n">
        <f aca="false">((V5*4)-V3)/3</f>
        <v>0.0593333366666667</v>
      </c>
      <c r="AC4" s="34"/>
      <c r="AW4" s="34"/>
    </row>
    <row r="5" customFormat="false" ht="12.75" hidden="false" customHeight="false" outlineLevel="0" collapsed="false">
      <c r="A5" s="34" t="s">
        <v>215</v>
      </c>
      <c r="B5" s="65" t="n">
        <f aca="false">SUM(B16:B22)</f>
        <v>75.0978850599173</v>
      </c>
      <c r="C5" s="103" t="n">
        <f aca="false">SUM(D17:D23)</f>
        <v>46062.6015699381</v>
      </c>
      <c r="D5" s="103" t="n">
        <f aca="false">SUM(E17:E23)</f>
        <v>-2208.6362175582</v>
      </c>
      <c r="E5" s="104" t="n">
        <f aca="false">SUM(C17:C23)</f>
        <v>-0.847294551</v>
      </c>
      <c r="H5" s="27" t="s">
        <v>216</v>
      </c>
      <c r="I5" s="27" t="n">
        <f aca="false">IF(J$1=1,J5,K5)</f>
        <v>0</v>
      </c>
      <c r="J5" s="106" t="n">
        <f aca="false">'WEST GAMMA BREAKDOWN'!Y8</f>
        <v>0.00920509987104886</v>
      </c>
      <c r="L5" s="106" t="n">
        <v>-0.425</v>
      </c>
      <c r="M5" s="106" t="n">
        <v>-0.47</v>
      </c>
      <c r="N5" s="106"/>
      <c r="P5" s="106"/>
      <c r="Q5" s="106"/>
      <c r="R5" s="106"/>
      <c r="S5" s="65"/>
      <c r="T5" s="106" t="n">
        <f aca="false">'BASIS SETTLES'!F2</f>
        <v>0.9</v>
      </c>
      <c r="U5" s="106" t="n">
        <f aca="false">'BASIS SETTLES'!J2</f>
        <v>0.1925</v>
      </c>
      <c r="V5" s="106" t="n">
        <f aca="false">'BASIS SETTLES'!H2</f>
        <v>0.0575</v>
      </c>
      <c r="AC5" s="34"/>
      <c r="AW5" s="34"/>
    </row>
    <row r="6" customFormat="false" ht="12.75" hidden="false" customHeight="false" outlineLevel="0" collapsed="false">
      <c r="A6" s="34" t="s">
        <v>217</v>
      </c>
      <c r="B6" s="65" t="n">
        <f aca="false">SUM(B23:B27)</f>
        <v>4.38287161446653</v>
      </c>
      <c r="C6" s="103" t="n">
        <f aca="false">SUM(D24:D28)</f>
        <v>1291.18652563724</v>
      </c>
      <c r="D6" s="103" t="n">
        <f aca="false">SUM(E24:E28)</f>
        <v>-150.928027407651</v>
      </c>
      <c r="E6" s="104" t="n">
        <f aca="false">SUM(C24:C28)</f>
        <v>0.40297752</v>
      </c>
      <c r="H6" s="27" t="s">
        <v>218</v>
      </c>
      <c r="I6" s="27" t="n">
        <f aca="false">IF(J$1=1,J6,K6)</f>
        <v>0</v>
      </c>
      <c r="J6" s="106" t="n">
        <f aca="false">'WEST GAMMA BREAKDOWN'!Y9</f>
        <v>-0.005</v>
      </c>
      <c r="L6" s="106" t="n">
        <v>-0.4725</v>
      </c>
      <c r="M6" s="106" t="n">
        <v>-0.725</v>
      </c>
      <c r="N6" s="106"/>
      <c r="P6" s="106"/>
      <c r="Q6" s="106"/>
      <c r="R6" s="106"/>
      <c r="T6" s="106" t="n">
        <f aca="false">'BASIS SETTLES'!F3</f>
        <v>0.4</v>
      </c>
      <c r="U6" s="106" t="n">
        <f aca="false">'BASIS SETTLES'!J3</f>
        <v>0.3</v>
      </c>
      <c r="V6" s="106" t="n">
        <f aca="false">'BASIS SETTLES'!H3</f>
        <v>0.115</v>
      </c>
      <c r="AC6" s="34"/>
      <c r="AW6" s="34"/>
    </row>
    <row r="7" customFormat="false" ht="12.75" hidden="false" customHeight="false" outlineLevel="0" collapsed="false">
      <c r="B7" s="65" t="n">
        <f aca="false">SUM(B28:B100)</f>
        <v>-10.7077170174176</v>
      </c>
      <c r="C7" s="103" t="n">
        <f aca="false">SUM(D29:D100)</f>
        <v>26019.3434584946</v>
      </c>
      <c r="D7" s="103" t="n">
        <f aca="false">SUM(E29:E100)</f>
        <v>-339.351568489493</v>
      </c>
      <c r="E7" s="104" t="n">
        <f aca="false">SUM(C29:C100)</f>
        <v>0.959302151</v>
      </c>
      <c r="H7" s="27" t="s">
        <v>219</v>
      </c>
      <c r="J7" s="106" t="n">
        <f aca="false">'WEST GAMMA BREAKDOWN'!Y10</f>
        <v>0</v>
      </c>
      <c r="L7" s="106"/>
      <c r="M7" s="106"/>
      <c r="N7" s="106"/>
      <c r="P7" s="106"/>
      <c r="Q7" s="106"/>
      <c r="R7" s="106"/>
      <c r="T7" s="106" t="n">
        <f aca="false">'BASIS SETTLES'!F4</f>
        <v>0.520714285714286</v>
      </c>
      <c r="U7" s="106" t="n">
        <f aca="false">'BASIS SETTLES'!J4</f>
        <v>0.190714285714286</v>
      </c>
      <c r="V7" s="106" t="n">
        <f aca="false">'BASIS SETTLES'!H4</f>
        <v>0.0575</v>
      </c>
    </row>
    <row r="8" customFormat="false" ht="13.5" hidden="false" customHeight="false" outlineLevel="0" collapsed="false">
      <c r="A8" s="65" t="s">
        <v>220</v>
      </c>
      <c r="B8" s="65" t="n">
        <f aca="false">SUM(B3:B7)</f>
        <v>342.333706137379</v>
      </c>
      <c r="C8" s="103" t="n">
        <f aca="false">SUM(C3:C7)</f>
        <v>197628.315715789</v>
      </c>
      <c r="D8" s="103" t="n">
        <f aca="false">SUM(D3:D7)</f>
        <v>-59327.9031028119</v>
      </c>
      <c r="E8" s="65" t="n">
        <f aca="false">SUM(E3:E7)</f>
        <v>-4.033513498</v>
      </c>
      <c r="G8" s="27" t="s">
        <v>221</v>
      </c>
      <c r="H8" s="27" t="s">
        <v>221</v>
      </c>
      <c r="I8" s="27" t="s">
        <v>221</v>
      </c>
      <c r="J8" s="27" t="s">
        <v>221</v>
      </c>
      <c r="L8" s="27" t="s">
        <v>222</v>
      </c>
      <c r="M8" s="27" t="s">
        <v>221</v>
      </c>
      <c r="AD8" s="107"/>
      <c r="AE8" s="107"/>
      <c r="AF8" s="107"/>
      <c r="AG8" s="107"/>
      <c r="AH8" s="107"/>
      <c r="AI8" s="107"/>
      <c r="AJ8" s="107"/>
      <c r="AK8" s="107"/>
      <c r="AX8" s="107"/>
      <c r="AY8" s="107"/>
      <c r="AZ8" s="107"/>
      <c r="BA8" s="107"/>
      <c r="BB8" s="107"/>
      <c r="BC8" s="107"/>
      <c r="BD8" s="107"/>
      <c r="BE8" s="107"/>
    </row>
    <row r="9" customFormat="false" ht="14.25" hidden="false" customHeight="false" outlineLevel="0" collapsed="false">
      <c r="B9" s="27" t="s">
        <v>45</v>
      </c>
      <c r="C9" s="27" t="s">
        <v>3</v>
      </c>
      <c r="D9" s="27" t="s">
        <v>7</v>
      </c>
      <c r="E9" s="27" t="s">
        <v>46</v>
      </c>
      <c r="G9" s="27" t="s">
        <v>24</v>
      </c>
      <c r="H9" s="27" t="s">
        <v>25</v>
      </c>
      <c r="I9" s="27" t="s">
        <v>26</v>
      </c>
      <c r="J9" s="27" t="s">
        <v>47</v>
      </c>
      <c r="K9" s="27" t="s">
        <v>223</v>
      </c>
      <c r="L9" s="27" t="s">
        <v>224</v>
      </c>
      <c r="M9" s="27" t="s">
        <v>204</v>
      </c>
      <c r="N9" s="27" t="s">
        <v>225</v>
      </c>
      <c r="O9" s="27" t="s">
        <v>226</v>
      </c>
      <c r="P9" s="27" t="s">
        <v>227</v>
      </c>
      <c r="Q9" s="27" t="s">
        <v>228</v>
      </c>
      <c r="S9" s="27" t="s">
        <v>229</v>
      </c>
      <c r="T9" s="27" t="s">
        <v>227</v>
      </c>
      <c r="V9" s="27" t="s">
        <v>225</v>
      </c>
      <c r="AD9" s="107"/>
      <c r="AE9" s="107"/>
      <c r="AF9" s="107"/>
      <c r="AG9" s="107"/>
      <c r="AH9" s="107"/>
      <c r="AI9" s="107"/>
      <c r="AJ9" s="107"/>
      <c r="AK9" s="107"/>
      <c r="AO9" s="27" t="s">
        <v>230</v>
      </c>
      <c r="AP9" s="27" t="s">
        <v>225</v>
      </c>
      <c r="AX9" s="107"/>
      <c r="AY9" s="107"/>
      <c r="AZ9" s="107"/>
      <c r="BA9" s="107"/>
      <c r="BB9" s="107"/>
      <c r="BC9" s="107"/>
      <c r="BD9" s="107"/>
      <c r="BE9" s="107"/>
      <c r="BH9" s="27" t="s">
        <v>7</v>
      </c>
      <c r="BI9" s="27" t="s">
        <v>46</v>
      </c>
      <c r="BJ9" s="27" t="s">
        <v>3</v>
      </c>
    </row>
    <row r="10" customFormat="false" ht="13.5" hidden="false" customHeight="false" outlineLevel="0" collapsed="false">
      <c r="A10" s="34" t="n">
        <v>36800</v>
      </c>
      <c r="B10" s="65" t="n">
        <f aca="false">G10+L10+M10+N10+K10</f>
        <v>8.16891657701363</v>
      </c>
      <c r="C10" s="104" t="n">
        <f aca="false">H10+BJ10</f>
        <v>-1.507950377</v>
      </c>
      <c r="D10" s="103" t="n">
        <f aca="false">I10+BH10+'basis opt greeks'!D8</f>
        <v>12224.2709593978</v>
      </c>
      <c r="E10" s="103" t="n">
        <f aca="false">J10+BI10+'basis opt greeks'!E8</f>
        <v>-9075.3611035194</v>
      </c>
      <c r="F10" s="65"/>
      <c r="G10" s="65" t="n">
        <f aca="false">DSUM(OPTTRADES,G$9,$A501:$A502)</f>
        <v>0</v>
      </c>
      <c r="H10" s="106" t="n">
        <f aca="false">DSUM(OPTTRADES,H$9,$A501:$A502)</f>
        <v>0</v>
      </c>
      <c r="I10" s="65" t="n">
        <f aca="false">DSUM(OPTTRADES,I$9,$A501:$A502)</f>
        <v>0</v>
      </c>
      <c r="J10" s="65" t="n">
        <f aca="false">DSUM(OPTTRADES,J$9,$A501:$A502)</f>
        <v>0</v>
      </c>
      <c r="K10" s="65" t="n">
        <f aca="false">'basis opt greeks'!B8</f>
        <v>18.2710053070136</v>
      </c>
      <c r="L10" s="65" t="n">
        <f aca="false">'HEDGE QUANTITIES'!B6</f>
        <v>-10.10208873</v>
      </c>
      <c r="M10" s="65" t="n">
        <f aca="false">'BASIS POSITION'!B11</f>
        <v>0</v>
      </c>
      <c r="N10" s="65" t="n">
        <f aca="false">V10+AP10</f>
        <v>0</v>
      </c>
      <c r="O10" s="27" t="n">
        <f aca="false">VLOOKUP(A10,PARAMS,6,FALSE())</f>
        <v>4.782</v>
      </c>
      <c r="Q10" s="105" t="n">
        <f aca="false">DDE("TWINDDE","RSFRecord","NGc1 LAST")</f>
        <v>4.845</v>
      </c>
      <c r="R10" s="27" t="n">
        <f aca="false">VLOOKUP(A10,PARAMS,2,FALSE())</f>
        <v>4.782</v>
      </c>
      <c r="S10" s="105" t="n">
        <f aca="false">IF(SETTLE="SETTLE",O10+P10,IF(SETTLE="options",R10,IF(Q10&gt;0,Q10,O10+P10)))</f>
        <v>4.782</v>
      </c>
      <c r="T10" s="105" t="n">
        <f aca="false">ROUND(S10-O10,2)</f>
        <v>0</v>
      </c>
      <c r="U10" s="108" t="n">
        <f aca="false">K10+L10</f>
        <v>8.16891657701363</v>
      </c>
      <c r="V10" s="65" t="n">
        <f aca="false">VLOOKUP(A10,eastgamma,HLOOKUP(T10,eastgamma,2),FALSE())</f>
        <v>0</v>
      </c>
      <c r="W10" s="65"/>
      <c r="X10" s="65"/>
      <c r="Y10" s="105"/>
      <c r="Z10" s="105"/>
      <c r="AA10" s="105"/>
      <c r="AB10" s="105"/>
      <c r="AC10" s="109"/>
      <c r="AO10" s="106" t="n">
        <f aca="false">T10+J$3</f>
        <v>0</v>
      </c>
      <c r="AP10" s="65" t="n">
        <f aca="false">VLOOKUP($A10,westgamma,HLOOKUP(AO10,eastgamma,2),FALSE())</f>
        <v>0</v>
      </c>
      <c r="AQ10" s="65"/>
      <c r="AR10" s="65"/>
      <c r="AS10" s="105"/>
      <c r="AT10" s="105"/>
      <c r="AU10" s="105"/>
      <c r="AV10" s="105"/>
      <c r="AW10" s="109"/>
      <c r="BH10" s="103" t="n">
        <f aca="false">VLOOKUP($A10,OPTIONRISK,9,FALSE())</f>
        <v>-3235.677809</v>
      </c>
      <c r="BI10" s="103" t="n">
        <f aca="false">VLOOKUP($A10,OPTIONRISK,10,FALSE())</f>
        <v>5121.14000410678</v>
      </c>
      <c r="BJ10" s="104" t="n">
        <f aca="false">AVERAGE(VLOOKUP($A10,HEDGE,14,FALSE())*-1,VLOOKUP($A10,HEDGE,15,FALSE()))/5</f>
        <v>-1.507950377</v>
      </c>
    </row>
    <row r="11" customFormat="false" ht="12.75" hidden="false" customHeight="false" outlineLevel="0" collapsed="false">
      <c r="A11" s="34" t="n">
        <v>36831</v>
      </c>
      <c r="B11" s="65" t="n">
        <f aca="false">G11+L11+M11+N11+K11</f>
        <v>124.619930407067</v>
      </c>
      <c r="C11" s="104" t="n">
        <f aca="false">H11+BJ11</f>
        <v>0.689681791</v>
      </c>
      <c r="D11" s="103" t="n">
        <f aca="false">I11+BH11+'basis opt greeks'!D9</f>
        <v>96243.5117816032</v>
      </c>
      <c r="E11" s="103" t="n">
        <f aca="false">J11+BI11+'basis opt greeks'!E9</f>
        <v>-45073.7806910536</v>
      </c>
      <c r="G11" s="65" t="n">
        <f aca="false">DSUM(OPTTRADES,G$9,$A503:$A504)</f>
        <v>0</v>
      </c>
      <c r="H11" s="106" t="n">
        <f aca="false">DSUM(OPTTRADES,H$9,$A503:$A504)</f>
        <v>0</v>
      </c>
      <c r="I11" s="65" t="n">
        <f aca="false">DSUM(OPTTRADES,I$9,$A503:$A504)</f>
        <v>0</v>
      </c>
      <c r="J11" s="65" t="n">
        <f aca="false">DSUM(OPTTRADES,J$9,$A503:$A504)</f>
        <v>0</v>
      </c>
      <c r="K11" s="65" t="n">
        <f aca="false">'basis opt greeks'!B9</f>
        <v>85.1972311490665</v>
      </c>
      <c r="L11" s="65" t="n">
        <f aca="false">'HEDGE QUANTITIES'!B7</f>
        <v>37.47826465</v>
      </c>
      <c r="M11" s="65" t="n">
        <f aca="false">'BASIS POSITION'!B12</f>
        <v>0</v>
      </c>
      <c r="N11" s="65" t="n">
        <f aca="false">V11+AP11</f>
        <v>1.944434608</v>
      </c>
      <c r="O11" s="27" t="n">
        <f aca="false">VLOOKUP(A11,PARAMS,6,FALSE())</f>
        <v>4.84</v>
      </c>
      <c r="Q11" s="105" t="n">
        <f aca="false">DDE("TWINDDE","RSFRecord","NGc2 LAST")</f>
        <v>4.9</v>
      </c>
      <c r="R11" s="27" t="n">
        <f aca="false">VLOOKUP(A11,PARAMS,2,FALSE())</f>
        <v>4.84</v>
      </c>
      <c r="S11" s="105" t="n">
        <f aca="false">IF(SETTLE="SETTLE",O11+P11,IF(SETTLE="options",R11,IF(Q11&gt;0,Q11,O11+P11)))</f>
        <v>4.84</v>
      </c>
      <c r="T11" s="105" t="n">
        <f aca="false">ROUND(S11-O11,2)</f>
        <v>0</v>
      </c>
      <c r="U11" s="108" t="n">
        <f aca="false">K11+L11</f>
        <v>122.675495799067</v>
      </c>
      <c r="V11" s="65" t="n">
        <f aca="false">VLOOKUP(A11,eastgamma,HLOOKUP(T11,eastgamma,2),FALSE())</f>
        <v>0</v>
      </c>
      <c r="W11" s="65"/>
      <c r="X11" s="65"/>
      <c r="Y11" s="105"/>
      <c r="Z11" s="105"/>
      <c r="AA11" s="105"/>
      <c r="AB11" s="105"/>
      <c r="AC11" s="109"/>
      <c r="AO11" s="27" t="n">
        <f aca="false">T11+J$4</f>
        <v>-0.00607702262830627</v>
      </c>
      <c r="AP11" s="65" t="n">
        <f aca="false">VLOOKUP($A11,westgamma,HLOOKUP(AO11,eastgamma,2),FALSE())</f>
        <v>1.944434608</v>
      </c>
      <c r="AQ11" s="65"/>
      <c r="AR11" s="65"/>
      <c r="AS11" s="105"/>
      <c r="AT11" s="105"/>
      <c r="AU11" s="105"/>
      <c r="AV11" s="105"/>
      <c r="AW11" s="109"/>
      <c r="BH11" s="103" t="n">
        <f aca="false">VLOOKUP($A11,OPTIONRISK,9,FALSE())</f>
        <v>17554.102175</v>
      </c>
      <c r="BI11" s="103" t="n">
        <f aca="false">VLOOKUP($A11,OPTIONRISK,10,FALSE())</f>
        <v>-8802.661970705</v>
      </c>
      <c r="BJ11" s="104" t="n">
        <f aca="false">AVERAGE(VLOOKUP($A11,HEDGE,14,FALSE())*-1,VLOOKUP($A11,HEDGE,15,FALSE()))/5</f>
        <v>0.689681791</v>
      </c>
    </row>
    <row r="12" customFormat="false" ht="12.75" hidden="false" customHeight="false" outlineLevel="0" collapsed="false">
      <c r="A12" s="34" t="n">
        <v>36861</v>
      </c>
      <c r="B12" s="65" t="n">
        <f aca="false">G12+L12+M12+N12+K12</f>
        <v>15.9277897324802</v>
      </c>
      <c r="C12" s="104" t="n">
        <f aca="false">H12+BJ12</f>
        <v>-0.249768701</v>
      </c>
      <c r="D12" s="103" t="n">
        <f aca="false">I12+BH12+'basis opt greeks'!D10</f>
        <v>18940.0059184858</v>
      </c>
      <c r="E12" s="103" t="n">
        <f aca="false">J12+BI12+'basis opt greeks'!E10</f>
        <v>-6498.84892459837</v>
      </c>
      <c r="G12" s="65" t="n">
        <f aca="false">DSUM(OPTTRADES,G$9,$A505:$A506)</f>
        <v>0</v>
      </c>
      <c r="H12" s="106" t="n">
        <f aca="false">DSUM(OPTTRADES,H$9,$A505:$A506)</f>
        <v>0</v>
      </c>
      <c r="I12" s="65" t="n">
        <f aca="false">DSUM(OPTTRADES,I$9,$A505:$A506)</f>
        <v>0</v>
      </c>
      <c r="J12" s="65" t="n">
        <f aca="false">DSUM(OPTTRADES,J$9,$A505:$A506)</f>
        <v>0</v>
      </c>
      <c r="K12" s="65" t="n">
        <f aca="false">'basis opt greeks'!B10</f>
        <v>36.7017192424802</v>
      </c>
      <c r="L12" s="65" t="n">
        <f aca="false">'HEDGE QUANTITIES'!B8</f>
        <v>-20.77392951</v>
      </c>
      <c r="M12" s="65" t="n">
        <f aca="false">'BASIS POSITION'!B13</f>
        <v>0</v>
      </c>
      <c r="N12" s="65" t="n">
        <f aca="false">V12+AP12</f>
        <v>0</v>
      </c>
      <c r="O12" s="27" t="n">
        <f aca="false">VLOOKUP(A12,PARAMS,6,FALSE())</f>
        <v>4.91</v>
      </c>
      <c r="Q12" s="105" t="n">
        <f aca="false">DDE("TWINDDE","RSFRecord","NGc3 LAST")</f>
        <v>4.96</v>
      </c>
      <c r="R12" s="27" t="n">
        <f aca="false">VLOOKUP(A12,PARAMS,2,FALSE())</f>
        <v>4.91</v>
      </c>
      <c r="S12" s="105" t="n">
        <f aca="false">IF(SETTLE="SETTLE",O12+P12,IF(SETTLE="options",R12,IF(Q12&gt;0,Q12,O12+P12)))</f>
        <v>4.91</v>
      </c>
      <c r="T12" s="105" t="n">
        <f aca="false">ROUND(S12-O12,2)</f>
        <v>0</v>
      </c>
      <c r="U12" s="108" t="n">
        <f aca="false">K12+L12</f>
        <v>15.9277897324802</v>
      </c>
      <c r="V12" s="65" t="n">
        <f aca="false">VLOOKUP(A12,eastgamma,HLOOKUP(T12,eastgamma,2),FALSE())</f>
        <v>0</v>
      </c>
      <c r="W12" s="65"/>
      <c r="X12" s="65"/>
      <c r="Y12" s="105"/>
      <c r="Z12" s="105"/>
      <c r="AA12" s="105"/>
      <c r="AB12" s="105"/>
      <c r="AC12" s="109"/>
      <c r="AO12" s="27" t="n">
        <f aca="false">T12+J$5</f>
        <v>0.00920509987104886</v>
      </c>
      <c r="AP12" s="65" t="n">
        <f aca="false">VLOOKUP($A12,westgamma,HLOOKUP(AO12,eastgamma,2),FALSE())</f>
        <v>0</v>
      </c>
      <c r="AQ12" s="65"/>
      <c r="AR12" s="65"/>
      <c r="AS12" s="105"/>
      <c r="AT12" s="105"/>
      <c r="AU12" s="105"/>
      <c r="AV12" s="105"/>
      <c r="AW12" s="109"/>
      <c r="BH12" s="103" t="n">
        <f aca="false">VLOOKUP($A12,OPTIONRISK,9,FALSE())</f>
        <v>-4454.018407</v>
      </c>
      <c r="BI12" s="103" t="n">
        <f aca="false">VLOOKUP($A12,OPTIONRISK,10,FALSE())</f>
        <v>1169.93258042437</v>
      </c>
      <c r="BJ12" s="104" t="n">
        <f aca="false">AVERAGE(VLOOKUP($A12,HEDGE,14,FALSE())*-1,VLOOKUP($A12,HEDGE,15,FALSE()))/5</f>
        <v>-0.249768701</v>
      </c>
    </row>
    <row r="13" customFormat="false" ht="12.75" hidden="false" customHeight="false" outlineLevel="0" collapsed="false">
      <c r="A13" s="34" t="n">
        <v>36892</v>
      </c>
      <c r="B13" s="65" t="n">
        <f aca="false">G13+L13+M13+N13+K13</f>
        <v>13.7255749996335</v>
      </c>
      <c r="C13" s="104" t="n">
        <f aca="false">H13+BJ13</f>
        <v>-0.738623517</v>
      </c>
      <c r="D13" s="103" t="n">
        <f aca="false">I13+BH13+'basis opt greeks'!D11</f>
        <v>-14889.8595964124</v>
      </c>
      <c r="E13" s="103" t="n">
        <f aca="false">J13+BI13+'basis opt greeks'!E11</f>
        <v>2556.19412100238</v>
      </c>
      <c r="G13" s="65" t="n">
        <f aca="false">DSUM(OPTTRADES,G$9,$A507:$A508)</f>
        <v>0</v>
      </c>
      <c r="H13" s="106" t="n">
        <f aca="false">DSUM(OPTTRADES,H$9,$A507:$A508)</f>
        <v>0</v>
      </c>
      <c r="I13" s="65" t="n">
        <f aca="false">DSUM(OPTTRADES,I$9,$A507:$A508)</f>
        <v>0</v>
      </c>
      <c r="J13" s="65" t="n">
        <f aca="false">DSUM(OPTTRADES,J$9,$A507:$A508)</f>
        <v>0</v>
      </c>
      <c r="K13" s="65" t="n">
        <f aca="false">'basis opt greeks'!B11</f>
        <v>29.8725561096335</v>
      </c>
      <c r="L13" s="65" t="n">
        <f aca="false">'HEDGE QUANTITIES'!B9</f>
        <v>-16.14698111</v>
      </c>
      <c r="M13" s="65" t="n">
        <f aca="false">'BASIS POSITION'!B14</f>
        <v>0</v>
      </c>
      <c r="N13" s="65" t="n">
        <f aca="false">V13+AP13</f>
        <v>0</v>
      </c>
      <c r="O13" s="27" t="n">
        <f aca="false">VLOOKUP(A13,PARAMS,6,FALSE())</f>
        <v>4.85</v>
      </c>
      <c r="Q13" s="105" t="n">
        <f aca="false">DDE("TWINDDE","RSFRecord","NGc4 LAST")</f>
        <v>4.9</v>
      </c>
      <c r="R13" s="27" t="n">
        <f aca="false">VLOOKUP(A13,PARAMS,2,FALSE())</f>
        <v>4.85</v>
      </c>
      <c r="S13" s="105" t="n">
        <f aca="false">IF(SETTLE="SETTLE",O13+P13,IF(SETTLE="options",R13,IF(Q13&gt;0,Q13,O13+P13)))</f>
        <v>4.85</v>
      </c>
      <c r="T13" s="105" t="n">
        <f aca="false">ROUND(S13-O13,2)</f>
        <v>0</v>
      </c>
      <c r="U13" s="108" t="n">
        <f aca="false">K13+L13</f>
        <v>13.7255749996335</v>
      </c>
      <c r="V13" s="65" t="n">
        <f aca="false">VLOOKUP(A13,eastgamma,HLOOKUP(T13,eastgamma,2),FALSE())</f>
        <v>0</v>
      </c>
      <c r="W13" s="65"/>
      <c r="X13" s="65"/>
      <c r="Y13" s="105"/>
      <c r="Z13" s="105"/>
      <c r="AA13" s="105"/>
      <c r="AB13" s="105"/>
      <c r="AC13" s="109"/>
      <c r="AO13" s="27" t="n">
        <f aca="false">T13+J$5</f>
        <v>0.00920509987104886</v>
      </c>
      <c r="AP13" s="65" t="n">
        <f aca="false">VLOOKUP($A13,westgamma,HLOOKUP(AO13,eastgamma,2),FALSE())</f>
        <v>0</v>
      </c>
      <c r="AQ13" s="65"/>
      <c r="AR13" s="65"/>
      <c r="AS13" s="105"/>
      <c r="AT13" s="105"/>
      <c r="AU13" s="105"/>
      <c r="AV13" s="105"/>
      <c r="AW13" s="109"/>
      <c r="BH13" s="103" t="n">
        <f aca="false">VLOOKUP($A13,OPTIONRISK,9,FALSE())</f>
        <v>-23828.475518</v>
      </c>
      <c r="BI13" s="103" t="n">
        <f aca="false">VLOOKUP($A13,OPTIONRISK,10,FALSE())</f>
        <v>5298.83330787132</v>
      </c>
      <c r="BJ13" s="104" t="n">
        <f aca="false">AVERAGE(VLOOKUP($A13,HEDGE,14,FALSE())*-1,VLOOKUP($A13,HEDGE,15,FALSE()))/5</f>
        <v>-0.738623517</v>
      </c>
    </row>
    <row r="14" customFormat="false" ht="12.75" hidden="false" customHeight="false" outlineLevel="0" collapsed="false">
      <c r="A14" s="34" t="n">
        <v>36923</v>
      </c>
      <c r="B14" s="65" t="n">
        <f aca="false">G14+L14+M14+N14+K14</f>
        <v>19.1105194110464</v>
      </c>
      <c r="C14" s="104" t="n">
        <f aca="false">H14+BJ14</f>
        <v>-1.277672856</v>
      </c>
      <c r="D14" s="103" t="n">
        <f aca="false">I14+BH14+'basis opt greeks'!D12</f>
        <v>-45359.8232292004</v>
      </c>
      <c r="E14" s="103" t="n">
        <f aca="false">J14+BI14+'basis opt greeks'!E12</f>
        <v>7928.50910860237</v>
      </c>
      <c r="G14" s="65" t="n">
        <f aca="false">DSUM(OPTTRADES,G$9,$A509:$A510)</f>
        <v>0</v>
      </c>
      <c r="H14" s="106" t="n">
        <f aca="false">DSUM(OPTTRADES,H$9,$A509:$A510)</f>
        <v>0</v>
      </c>
      <c r="I14" s="65" t="n">
        <f aca="false">DSUM(OPTTRADES,I$9,$A509:$A510)</f>
        <v>0</v>
      </c>
      <c r="J14" s="65" t="n">
        <f aca="false">DSUM(OPTTRADES,J$9,$A509:$A510)</f>
        <v>0</v>
      </c>
      <c r="K14" s="65" t="n">
        <f aca="false">'basis opt greeks'!B12</f>
        <v>35.4032268110464</v>
      </c>
      <c r="L14" s="65" t="n">
        <f aca="false">'HEDGE QUANTITIES'!B10</f>
        <v>-16.2927074</v>
      </c>
      <c r="M14" s="65" t="n">
        <f aca="false">'BASIS POSITION'!B15</f>
        <v>0</v>
      </c>
      <c r="N14" s="65" t="n">
        <f aca="false">V14+AP14</f>
        <v>0</v>
      </c>
      <c r="O14" s="27" t="n">
        <f aca="false">VLOOKUP(A14,PARAMS,6,FALSE())</f>
        <v>4.58</v>
      </c>
      <c r="Q14" s="105" t="n">
        <f aca="false">DDE("TWINDDE","RSFRecord","NGc5 LAST")</f>
        <v>4.615</v>
      </c>
      <c r="R14" s="27" t="n">
        <f aca="false">VLOOKUP(A14,PARAMS,2,FALSE())</f>
        <v>4.58</v>
      </c>
      <c r="S14" s="105" t="n">
        <f aca="false">IF(SETTLE="SETTLE",O14+P14,IF(SETTLE="options",R14,IF(Q14&gt;0,Q14,O14+P14)))</f>
        <v>4.58</v>
      </c>
      <c r="T14" s="105" t="n">
        <f aca="false">ROUND(S14-O14,2)</f>
        <v>0</v>
      </c>
      <c r="U14" s="108" t="n">
        <f aca="false">K14+L14</f>
        <v>19.1105194110464</v>
      </c>
      <c r="V14" s="65" t="n">
        <f aca="false">VLOOKUP(A14,eastgamma,HLOOKUP(T14,eastgamma,2),FALSE())</f>
        <v>0</v>
      </c>
      <c r="W14" s="65"/>
      <c r="X14" s="65"/>
      <c r="Y14" s="105"/>
      <c r="Z14" s="105"/>
      <c r="AA14" s="105"/>
      <c r="AB14" s="105"/>
      <c r="AC14" s="109"/>
      <c r="AO14" s="27" t="n">
        <f aca="false">T14+J$5</f>
        <v>0.00920509987104886</v>
      </c>
      <c r="AP14" s="65" t="n">
        <f aca="false">VLOOKUP($A14,westgamma,HLOOKUP(AO14,eastgamma,2),FALSE())</f>
        <v>0</v>
      </c>
      <c r="AQ14" s="65"/>
      <c r="AR14" s="65"/>
      <c r="AS14" s="105"/>
      <c r="AT14" s="105"/>
      <c r="AU14" s="105"/>
      <c r="AV14" s="105"/>
      <c r="AW14" s="109"/>
      <c r="BH14" s="103" t="n">
        <f aca="false">VLOOKUP($A14,OPTIONRISK,9,FALSE())</f>
        <v>-54811.595971</v>
      </c>
      <c r="BI14" s="103" t="n">
        <f aca="false">VLOOKUP($A14,OPTIONRISK,10,FALSE())</f>
        <v>10339.8279211499</v>
      </c>
      <c r="BJ14" s="104" t="n">
        <f aca="false">AVERAGE(VLOOKUP($A14,HEDGE,14,FALSE())*-1,VLOOKUP($A14,HEDGE,15,FALSE()))/5</f>
        <v>-1.277672856</v>
      </c>
    </row>
    <row r="15" customFormat="false" ht="12.75" hidden="false" customHeight="false" outlineLevel="0" collapsed="false">
      <c r="A15" s="34" t="n">
        <v>36951</v>
      </c>
      <c r="B15" s="65" t="n">
        <f aca="false">G15+L15+M15+N15+K15</f>
        <v>92.0079353531721</v>
      </c>
      <c r="C15" s="104" t="n">
        <f aca="false">H15+BJ15</f>
        <v>-1.388125582</v>
      </c>
      <c r="D15" s="103" t="n">
        <f aca="false">I15+BH15+'basis opt greeks'!D13</f>
        <v>57097.0783278446</v>
      </c>
      <c r="E15" s="103" t="n">
        <f aca="false">J15+BI15+'basis opt greeks'!E13</f>
        <v>-7352.8301905258</v>
      </c>
      <c r="G15" s="65" t="n">
        <f aca="false">DSUM(OPTTRADES,G$9,$A511:$A512)</f>
        <v>0</v>
      </c>
      <c r="H15" s="106" t="n">
        <f aca="false">DSUM(OPTTRADES,H$9,$A511:$A512)</f>
        <v>0</v>
      </c>
      <c r="I15" s="65" t="n">
        <f aca="false">DSUM(OPTTRADES,I$9,$A511:$A512)</f>
        <v>0</v>
      </c>
      <c r="J15" s="65" t="n">
        <f aca="false">DSUM(OPTTRADES,J$9,$A511:$A512)</f>
        <v>0</v>
      </c>
      <c r="K15" s="65" t="n">
        <f aca="false">'basis opt greeks'!B13</f>
        <v>106.574179773172</v>
      </c>
      <c r="L15" s="65" t="n">
        <f aca="false">'HEDGE QUANTITIES'!B11</f>
        <v>-14.56624442</v>
      </c>
      <c r="M15" s="65" t="n">
        <f aca="false">'BASIS POSITION'!B16</f>
        <v>0</v>
      </c>
      <c r="N15" s="65" t="n">
        <f aca="false">V15+AP15</f>
        <v>0</v>
      </c>
      <c r="O15" s="27" t="n">
        <f aca="false">VLOOKUP(A15,PARAMS,6,FALSE())</f>
        <v>4.315</v>
      </c>
      <c r="Q15" s="105" t="n">
        <f aca="false">DDE("TWINDDE","RSFRecord","NGc6 LAST")</f>
        <v>4.365</v>
      </c>
      <c r="R15" s="27" t="n">
        <f aca="false">VLOOKUP(A15,PARAMS,2,FALSE())</f>
        <v>4.315</v>
      </c>
      <c r="S15" s="105" t="n">
        <f aca="false">IF(SETTLE="SETTLE",O15+P15,IF(SETTLE="options",R15,IF(Q15&gt;0,Q15,O15+P15)))</f>
        <v>4.315</v>
      </c>
      <c r="T15" s="105" t="n">
        <f aca="false">ROUND(S15-O15,2)</f>
        <v>0</v>
      </c>
      <c r="U15" s="108" t="n">
        <f aca="false">K15+L15</f>
        <v>92.0079353531721</v>
      </c>
      <c r="V15" s="65" t="n">
        <f aca="false">VLOOKUP(A15,eastgamma,HLOOKUP(T15,eastgamma,2),FALSE())</f>
        <v>0</v>
      </c>
      <c r="W15" s="65"/>
      <c r="X15" s="65"/>
      <c r="Y15" s="105"/>
      <c r="Z15" s="105"/>
      <c r="AA15" s="105"/>
      <c r="AB15" s="105"/>
      <c r="AC15" s="109"/>
      <c r="AO15" s="27" t="n">
        <f aca="false">T15+J$5</f>
        <v>0.00920509987104886</v>
      </c>
      <c r="AP15" s="65" t="n">
        <f aca="false">VLOOKUP($A15,westgamma,HLOOKUP(AO15,eastgamma,2),FALSE())</f>
        <v>0</v>
      </c>
      <c r="AQ15" s="65"/>
      <c r="AR15" s="65"/>
      <c r="AS15" s="105"/>
      <c r="AT15" s="105"/>
      <c r="AU15" s="105"/>
      <c r="AV15" s="105"/>
      <c r="AW15" s="109"/>
      <c r="BH15" s="103" t="n">
        <f aca="false">VLOOKUP($A15,OPTIONRISK,9,FALSE())</f>
        <v>-38244.016328</v>
      </c>
      <c r="BI15" s="103" t="n">
        <f aca="false">VLOOKUP($A15,OPTIONRISK,10,FALSE())</f>
        <v>6092.23422669405</v>
      </c>
      <c r="BJ15" s="104" t="n">
        <f aca="false">AVERAGE(VLOOKUP($A15,HEDGE,14,FALSE())*-1,VLOOKUP($A15,HEDGE,15,FALSE()))/5</f>
        <v>-1.388125582</v>
      </c>
    </row>
    <row r="16" customFormat="false" ht="12.75" hidden="false" customHeight="false" outlineLevel="0" collapsed="false">
      <c r="A16" s="34" t="n">
        <v>36982</v>
      </c>
      <c r="B16" s="65" t="n">
        <f aca="false">G16+L16+M16+N16+K16</f>
        <v>10.3644180888957</v>
      </c>
      <c r="C16" s="104" t="n">
        <f aca="false">H16+BJ16</f>
        <v>-0.076039376</v>
      </c>
      <c r="D16" s="103" t="n">
        <f aca="false">I16+BH16+'basis opt greeks'!D14</f>
        <v>-6875.9573652821</v>
      </c>
      <c r="E16" s="103" t="n">
        <f aca="false">J16+BI16+'basis opt greeks'!E14</f>
        <v>887.13039073583</v>
      </c>
      <c r="G16" s="65" t="n">
        <f aca="false">DSUM(OPTTRADES,G$9,$A513:$A514)</f>
        <v>0</v>
      </c>
      <c r="H16" s="106" t="n">
        <f aca="false">DSUM(OPTTRADES,H$9,$A513:$A514)</f>
        <v>0</v>
      </c>
      <c r="I16" s="65" t="n">
        <f aca="false">DSUM(OPTTRADES,I$9,$A513:$A514)</f>
        <v>0</v>
      </c>
      <c r="J16" s="65" t="n">
        <f aca="false">DSUM(OPTTRADES,J$9,$A513:$A514)</f>
        <v>0</v>
      </c>
      <c r="K16" s="65" t="n">
        <f aca="false">'basis opt greeks'!B14</f>
        <v>-3.20637809110427</v>
      </c>
      <c r="L16" s="65" t="n">
        <f aca="false">'HEDGE QUANTITIES'!B12</f>
        <v>13.57079618</v>
      </c>
      <c r="M16" s="65" t="n">
        <f aca="false">'BASIS POSITION'!B17</f>
        <v>0</v>
      </c>
      <c r="N16" s="65" t="n">
        <f aca="false">V16+AP16</f>
        <v>0</v>
      </c>
      <c r="O16" s="27" t="n">
        <f aca="false">VLOOKUP(A16,PARAMS,6,FALSE())</f>
        <v>4.055</v>
      </c>
      <c r="Q16" s="105" t="n">
        <f aca="false">DDE("TWINDDE","RSFRecord","NGc7 LAST")</f>
        <v>4.095</v>
      </c>
      <c r="R16" s="27" t="n">
        <f aca="false">VLOOKUP(A16,PARAMS,2,FALSE())</f>
        <v>4.055</v>
      </c>
      <c r="S16" s="105" t="n">
        <f aca="false">IF(SETTLE="SETTLE",O16+P16,IF(SETTLE="options",R16,IF(Q16&gt;0,Q16,O16+P16)))</f>
        <v>4.055</v>
      </c>
      <c r="T16" s="105" t="n">
        <f aca="false">ROUND(S16-O16,2)</f>
        <v>0</v>
      </c>
      <c r="U16" s="108" t="n">
        <f aca="false">K16+L16</f>
        <v>10.3644180888957</v>
      </c>
      <c r="V16" s="65" t="n">
        <f aca="false">VLOOKUP(A16,eastgamma,HLOOKUP(T16,eastgamma,2),FALSE())</f>
        <v>0</v>
      </c>
      <c r="W16" s="65"/>
      <c r="X16" s="65"/>
      <c r="Y16" s="105"/>
      <c r="Z16" s="105"/>
      <c r="AA16" s="105"/>
      <c r="AB16" s="105"/>
      <c r="AC16" s="109"/>
      <c r="AO16" s="27" t="n">
        <f aca="false">T16+J$5</f>
        <v>0.00920509987104886</v>
      </c>
      <c r="AP16" s="65" t="n">
        <f aca="false">VLOOKUP($A16,westgamma,HLOOKUP(AO16,eastgamma,2),FALSE())</f>
        <v>0</v>
      </c>
      <c r="AQ16" s="65"/>
      <c r="AR16" s="65"/>
      <c r="AS16" s="105"/>
      <c r="AT16" s="105"/>
      <c r="AU16" s="105"/>
      <c r="AV16" s="105"/>
      <c r="AW16" s="109"/>
      <c r="BH16" s="103" t="n">
        <f aca="false">VLOOKUP($A16,OPTIONRISK,9,FALSE())</f>
        <v>-458.385647</v>
      </c>
      <c r="BI16" s="103" t="n">
        <f aca="false">VLOOKUP($A16,OPTIONRISK,10,FALSE())</f>
        <v>218.85878275154</v>
      </c>
      <c r="BJ16" s="104" t="n">
        <f aca="false">AVERAGE(VLOOKUP($A16,HEDGE,14,FALSE())*-1,VLOOKUP($A16,HEDGE,15,FALSE()))/5</f>
        <v>-0.076039376</v>
      </c>
    </row>
    <row r="17" customFormat="false" ht="12.75" hidden="false" customHeight="false" outlineLevel="0" collapsed="false">
      <c r="A17" s="34" t="n">
        <v>37012</v>
      </c>
      <c r="B17" s="65" t="n">
        <f aca="false">G17+L17+M17+N17+K17</f>
        <v>30.6036464047353</v>
      </c>
      <c r="C17" s="104" t="n">
        <f aca="false">H17+BJ17</f>
        <v>-0.051297212</v>
      </c>
      <c r="D17" s="103" t="n">
        <f aca="false">I17+BH17+'basis opt greeks'!D15</f>
        <v>12861.145736458</v>
      </c>
      <c r="E17" s="103" t="n">
        <f aca="false">J17+BI17+'basis opt greeks'!E15</f>
        <v>-787.730874686536</v>
      </c>
      <c r="G17" s="65" t="n">
        <f aca="false">DSUM(OPTTRADES,G$9,$A515:$A516)</f>
        <v>0</v>
      </c>
      <c r="H17" s="106" t="n">
        <f aca="false">DSUM(OPTTRADES,H$9,$A515:$A516)</f>
        <v>0</v>
      </c>
      <c r="I17" s="65" t="n">
        <f aca="false">DSUM(OPTTRADES,I$9,$A515:$A516)</f>
        <v>0</v>
      </c>
      <c r="J17" s="65" t="n">
        <f aca="false">DSUM(OPTTRADES,J$9,$A515:$A516)</f>
        <v>0</v>
      </c>
      <c r="K17" s="65" t="n">
        <f aca="false">'basis opt greeks'!B15</f>
        <v>10.2632982127353</v>
      </c>
      <c r="L17" s="65" t="n">
        <f aca="false">'HEDGE QUANTITIES'!B13</f>
        <v>20.0422227</v>
      </c>
      <c r="M17" s="65" t="n">
        <f aca="false">'BASIS POSITION'!B18</f>
        <v>0</v>
      </c>
      <c r="N17" s="65" t="n">
        <f aca="false">V17+AP17</f>
        <v>0.298125492</v>
      </c>
      <c r="O17" s="27" t="n">
        <f aca="false">VLOOKUP(A17,PARAMS,6,FALSE())</f>
        <v>3.95</v>
      </c>
      <c r="Q17" s="105" t="n">
        <f aca="false">DDE("TWINDDE","RSFRecord","NGc8 LAST")</f>
        <v>3.97</v>
      </c>
      <c r="R17" s="27" t="n">
        <f aca="false">VLOOKUP(A17,PARAMS,2,FALSE())</f>
        <v>3.95</v>
      </c>
      <c r="S17" s="105" t="n">
        <f aca="false">IF(SETTLE="SETTLE",O17+P17,IF(SETTLE="options",R17,IF(Q17&gt;0,Q17,O17+P17)))</f>
        <v>3.95</v>
      </c>
      <c r="T17" s="105" t="n">
        <f aca="false">ROUND(S17-O17,2)</f>
        <v>0</v>
      </c>
      <c r="U17" s="108" t="n">
        <f aca="false">K17+L17</f>
        <v>30.3055209127353</v>
      </c>
      <c r="V17" s="65" t="n">
        <f aca="false">VLOOKUP(A17,eastgamma,HLOOKUP(T17,eastgamma,2),FALSE())</f>
        <v>0</v>
      </c>
      <c r="W17" s="65"/>
      <c r="X17" s="65"/>
      <c r="Y17" s="105"/>
      <c r="Z17" s="105"/>
      <c r="AA17" s="105"/>
      <c r="AB17" s="105"/>
      <c r="AC17" s="109"/>
      <c r="AO17" s="27" t="n">
        <f aca="false">T17+J$6</f>
        <v>-0.005</v>
      </c>
      <c r="AP17" s="65" t="n">
        <f aca="false">VLOOKUP($A17,westgamma,HLOOKUP(AO17,eastgamma,2),FALSE())</f>
        <v>0.298125492</v>
      </c>
      <c r="AQ17" s="65"/>
      <c r="AR17" s="65"/>
      <c r="AS17" s="105"/>
      <c r="AT17" s="105"/>
      <c r="AU17" s="105"/>
      <c r="AV17" s="105"/>
      <c r="AW17" s="109"/>
      <c r="BH17" s="103" t="n">
        <f aca="false">VLOOKUP($A17,OPTIONRISK,9,FALSE())</f>
        <v>720.437517</v>
      </c>
      <c r="BI17" s="103" t="n">
        <f aca="false">VLOOKUP($A17,OPTIONRISK,10,FALSE())</f>
        <v>129.162073374401</v>
      </c>
      <c r="BJ17" s="104" t="n">
        <f aca="false">AVERAGE(VLOOKUP($A17,HEDGE,14,FALSE())*-1,VLOOKUP($A17,HEDGE,15,FALSE()))/5</f>
        <v>-0.051297212</v>
      </c>
    </row>
    <row r="18" customFormat="false" ht="12.75" hidden="false" customHeight="false" outlineLevel="0" collapsed="false">
      <c r="A18" s="34" t="n">
        <v>37043</v>
      </c>
      <c r="B18" s="65" t="n">
        <f aca="false">G18+L18+M18+N18+K18</f>
        <v>5.77354787389975</v>
      </c>
      <c r="C18" s="104" t="n">
        <f aca="false">H18+BJ18</f>
        <v>-0.064244923</v>
      </c>
      <c r="D18" s="103" t="n">
        <f aca="false">I18+BH18+'basis opt greeks'!D16</f>
        <v>12526.3991104562</v>
      </c>
      <c r="E18" s="103" t="n">
        <f aca="false">J18+BI18+'basis opt greeks'!E16</f>
        <v>-616.104938777712</v>
      </c>
      <c r="G18" s="65" t="n">
        <f aca="false">DSUM(OPTTRADES,G$9,$A517:$A518)</f>
        <v>0</v>
      </c>
      <c r="H18" s="106" t="n">
        <f aca="false">DSUM(OPTTRADES,H$9,$A517:$A518)</f>
        <v>0</v>
      </c>
      <c r="I18" s="65" t="n">
        <f aca="false">DSUM(OPTTRADES,I$9,$A517:$A518)</f>
        <v>0</v>
      </c>
      <c r="J18" s="65" t="n">
        <f aca="false">DSUM(OPTTRADES,J$9,$A517:$A518)</f>
        <v>0</v>
      </c>
      <c r="K18" s="65" t="n">
        <f aca="false">'basis opt greeks'!B16</f>
        <v>10.5498844138998</v>
      </c>
      <c r="L18" s="65" t="n">
        <f aca="false">'HEDGE QUANTITIES'!B14</f>
        <v>-5.06185577</v>
      </c>
      <c r="M18" s="65" t="n">
        <f aca="false">'BASIS POSITION'!B19</f>
        <v>0</v>
      </c>
      <c r="N18" s="65" t="n">
        <f aca="false">V18+AP18</f>
        <v>0.28551923</v>
      </c>
      <c r="O18" s="27" t="n">
        <f aca="false">VLOOKUP(A18,PARAMS,6,FALSE())</f>
        <v>3.935</v>
      </c>
      <c r="Q18" s="105" t="n">
        <f aca="false">DDE("TWINDDE","RSFRecord","NGc9 LAST")</f>
        <v>3.96</v>
      </c>
      <c r="R18" s="27" t="n">
        <f aca="false">VLOOKUP(A18,PARAMS,2,FALSE())</f>
        <v>3.935</v>
      </c>
      <c r="S18" s="105" t="n">
        <f aca="false">IF(SETTLE="SETTLE",O18+P18,IF(SETTLE="options",R18,IF(Q18&gt;0,Q18,O18+P18)))</f>
        <v>3.935</v>
      </c>
      <c r="T18" s="105" t="n">
        <f aca="false">ROUND(S18-O18,2)</f>
        <v>0</v>
      </c>
      <c r="U18" s="108" t="n">
        <f aca="false">K18+L18</f>
        <v>5.48802864389975</v>
      </c>
      <c r="V18" s="65" t="n">
        <f aca="false">VLOOKUP(A18,eastgamma,HLOOKUP(T18,eastgamma,2),FALSE())</f>
        <v>0</v>
      </c>
      <c r="W18" s="65"/>
      <c r="X18" s="65"/>
      <c r="Y18" s="105"/>
      <c r="Z18" s="105"/>
      <c r="AA18" s="105"/>
      <c r="AB18" s="105"/>
      <c r="AC18" s="109"/>
      <c r="AO18" s="27" t="n">
        <f aca="false">T18+J$6</f>
        <v>-0.005</v>
      </c>
      <c r="AP18" s="65" t="n">
        <f aca="false">VLOOKUP($A18,westgamma,HLOOKUP(AO18,eastgamma,2),FALSE())</f>
        <v>0.28551923</v>
      </c>
      <c r="AQ18" s="65"/>
      <c r="AR18" s="65"/>
      <c r="AS18" s="105"/>
      <c r="AT18" s="105"/>
      <c r="AU18" s="105"/>
      <c r="AV18" s="105"/>
      <c r="AW18" s="109"/>
      <c r="BH18" s="103" t="n">
        <f aca="false">VLOOKUP($A18,OPTIONRISK,9,FALSE())</f>
        <v>15.105266</v>
      </c>
      <c r="BI18" s="103" t="n">
        <f aca="false">VLOOKUP($A18,OPTIONRISK,10,FALSE())</f>
        <v>192.160982340862</v>
      </c>
      <c r="BJ18" s="104" t="n">
        <f aca="false">AVERAGE(VLOOKUP($A18,HEDGE,14,FALSE())*-1,VLOOKUP($A18,HEDGE,15,FALSE()))/5</f>
        <v>-0.064244923</v>
      </c>
    </row>
    <row r="19" customFormat="false" ht="12.75" hidden="false" customHeight="false" outlineLevel="0" collapsed="false">
      <c r="A19" s="34" t="n">
        <v>37073</v>
      </c>
      <c r="B19" s="65" t="n">
        <f aca="false">G19+L19+M19+N19+K19</f>
        <v>14.6467270163887</v>
      </c>
      <c r="C19" s="104" t="n">
        <f aca="false">H19+BJ19</f>
        <v>-0.120710841</v>
      </c>
      <c r="D19" s="103" t="n">
        <f aca="false">I19+BH19+'basis opt greeks'!D17</f>
        <v>7966.30150241896</v>
      </c>
      <c r="E19" s="103" t="n">
        <f aca="false">J19+BI19+'basis opt greeks'!E17</f>
        <v>-313.67595944461</v>
      </c>
      <c r="G19" s="65" t="n">
        <f aca="false">DSUM(OPTTRADES,G$9,$A519:$A520)</f>
        <v>0</v>
      </c>
      <c r="H19" s="106" t="n">
        <f aca="false">DSUM(OPTTRADES,H$9,$A519:$A520)</f>
        <v>0</v>
      </c>
      <c r="I19" s="65" t="n">
        <f aca="false">DSUM(OPTTRADES,I$9,$A519:$A520)</f>
        <v>0</v>
      </c>
      <c r="J19" s="65" t="n">
        <f aca="false">DSUM(OPTTRADES,J$9,$A519:$A520)</f>
        <v>0</v>
      </c>
      <c r="K19" s="65" t="n">
        <f aca="false">'basis opt greeks'!B17</f>
        <v>8.07757110238874</v>
      </c>
      <c r="L19" s="65" t="n">
        <f aca="false">'HEDGE QUANTITIES'!B15</f>
        <v>6.27928708</v>
      </c>
      <c r="M19" s="65" t="n">
        <f aca="false">'BASIS POSITION'!B20</f>
        <v>0</v>
      </c>
      <c r="N19" s="65" t="n">
        <f aca="false">V19+AP19</f>
        <v>0.289868834</v>
      </c>
      <c r="O19" s="27" t="n">
        <f aca="false">VLOOKUP(A19,PARAMS,6,FALSE())</f>
        <v>3.92</v>
      </c>
      <c r="Q19" s="105" t="n">
        <f aca="false">DDE("TWINDDE","RSFRecord","NGc10 LAST")</f>
        <v>3.955</v>
      </c>
      <c r="R19" s="27" t="n">
        <f aca="false">VLOOKUP(A19,PARAMS,2,FALSE())</f>
        <v>3.92</v>
      </c>
      <c r="S19" s="105" t="n">
        <f aca="false">IF(SETTLE="SETTLE",O19+P19,IF(SETTLE="options",R19,IF(Q19&gt;0,Q19,O19+P19)))</f>
        <v>3.92</v>
      </c>
      <c r="T19" s="105" t="n">
        <f aca="false">ROUND(S19-O19,2)</f>
        <v>0</v>
      </c>
      <c r="U19" s="108" t="n">
        <f aca="false">K19+L19</f>
        <v>14.3568581823887</v>
      </c>
      <c r="V19" s="65" t="n">
        <f aca="false">VLOOKUP(A19,eastgamma,HLOOKUP(T19,eastgamma,2),FALSE())</f>
        <v>0</v>
      </c>
      <c r="W19" s="65"/>
      <c r="X19" s="65"/>
      <c r="Y19" s="105"/>
      <c r="Z19" s="105"/>
      <c r="AA19" s="105"/>
      <c r="AB19" s="105"/>
      <c r="AC19" s="109"/>
      <c r="AO19" s="27" t="n">
        <f aca="false">T19+J$6</f>
        <v>-0.005</v>
      </c>
      <c r="AP19" s="65" t="n">
        <f aca="false">VLOOKUP($A19,westgamma,HLOOKUP(AO19,eastgamma,2),FALSE())</f>
        <v>0.289868834</v>
      </c>
      <c r="AQ19" s="65"/>
      <c r="AR19" s="65"/>
      <c r="AS19" s="105"/>
      <c r="AT19" s="105"/>
      <c r="AU19" s="105"/>
      <c r="AV19" s="105"/>
      <c r="AW19" s="109"/>
      <c r="BH19" s="103" t="n">
        <f aca="false">VLOOKUP($A19,OPTIONRISK,9,FALSE())</f>
        <v>-409.049312</v>
      </c>
      <c r="BI19" s="103" t="n">
        <f aca="false">VLOOKUP($A19,OPTIONRISK,10,FALSE())</f>
        <v>142.176822724162</v>
      </c>
      <c r="BJ19" s="104" t="n">
        <f aca="false">AVERAGE(VLOOKUP($A19,HEDGE,14,FALSE())*-1,VLOOKUP($A19,HEDGE,15,FALSE()))/5</f>
        <v>-0.120710841</v>
      </c>
    </row>
    <row r="20" customFormat="false" ht="12.75" hidden="false" customHeight="false" outlineLevel="0" collapsed="false">
      <c r="A20" s="34" t="n">
        <v>37104</v>
      </c>
      <c r="B20" s="65" t="n">
        <f aca="false">G20+L20+M20+N20+K20</f>
        <v>1.2218417091036</v>
      </c>
      <c r="C20" s="104" t="n">
        <f aca="false">H20+BJ20</f>
        <v>-0.136589469</v>
      </c>
      <c r="D20" s="103" t="n">
        <f aca="false">I20+BH20+'basis opt greeks'!D18</f>
        <v>6446.21085254335</v>
      </c>
      <c r="E20" s="103" t="n">
        <f aca="false">J20+BI20+'basis opt greeks'!E18</f>
        <v>-250.073696733747</v>
      </c>
      <c r="G20" s="65" t="n">
        <f aca="false">DSUM(OPTTRADES,G$9,$A521:$A522)</f>
        <v>0</v>
      </c>
      <c r="H20" s="106" t="n">
        <f aca="false">DSUM(OPTTRADES,H$9,$A521:$A522)</f>
        <v>0</v>
      </c>
      <c r="I20" s="65" t="n">
        <f aca="false">DSUM(OPTTRADES,I$9,$A521:$A522)</f>
        <v>0</v>
      </c>
      <c r="J20" s="65" t="n">
        <f aca="false">DSUM(OPTTRADES,J$9,$A521:$A522)</f>
        <v>0</v>
      </c>
      <c r="K20" s="65" t="n">
        <f aca="false">'basis opt greeks'!B18</f>
        <v>8.0766675231036</v>
      </c>
      <c r="L20" s="65" t="n">
        <f aca="false">'HEDGE QUANTITIES'!B16</f>
        <v>-7.13587809</v>
      </c>
      <c r="M20" s="65" t="n">
        <f aca="false">'BASIS POSITION'!B21</f>
        <v>0</v>
      </c>
      <c r="N20" s="65" t="n">
        <f aca="false">V20+AP20</f>
        <v>0.281052276</v>
      </c>
      <c r="O20" s="27" t="n">
        <f aca="false">VLOOKUP(A20,PARAMS,6,FALSE())</f>
        <v>3.92</v>
      </c>
      <c r="Q20" s="105" t="n">
        <f aca="false">DDE("TWINDDE","RSFRecord","NGc11 LAST")</f>
        <v>3.96</v>
      </c>
      <c r="R20" s="27" t="n">
        <f aca="false">VLOOKUP(A20,PARAMS,2,FALSE())</f>
        <v>3.92</v>
      </c>
      <c r="S20" s="105" t="n">
        <f aca="false">IF(SETTLE="SETTLE",O20+P20,IF(SETTLE="options",R20,IF(Q20&gt;0,Q20,O20+P20)))</f>
        <v>3.92</v>
      </c>
      <c r="T20" s="105" t="n">
        <f aca="false">ROUND(S20-O20,2)</f>
        <v>0</v>
      </c>
      <c r="U20" s="108" t="n">
        <f aca="false">K20+L20</f>
        <v>0.940789433103598</v>
      </c>
      <c r="V20" s="65" t="n">
        <f aca="false">VLOOKUP(A20,eastgamma,HLOOKUP(T20,eastgamma,2),FALSE())</f>
        <v>0</v>
      </c>
      <c r="W20" s="65"/>
      <c r="X20" s="65"/>
      <c r="Y20" s="105"/>
      <c r="Z20" s="105"/>
      <c r="AA20" s="105"/>
      <c r="AB20" s="105"/>
      <c r="AC20" s="109"/>
      <c r="AO20" s="27" t="n">
        <f aca="false">T20+J$6</f>
        <v>-0.005</v>
      </c>
      <c r="AP20" s="65" t="n">
        <f aca="false">VLOOKUP($A20,westgamma,HLOOKUP(AO20,eastgamma,2),FALSE())</f>
        <v>0.281052276</v>
      </c>
      <c r="AQ20" s="65"/>
      <c r="AR20" s="65"/>
      <c r="AS20" s="105"/>
      <c r="AT20" s="105"/>
      <c r="AU20" s="105"/>
      <c r="AV20" s="105"/>
      <c r="AW20" s="109"/>
      <c r="BH20" s="103" t="n">
        <f aca="false">VLOOKUP($A20,OPTIONRISK,9,FALSE())</f>
        <v>-1680.508103</v>
      </c>
      <c r="BI20" s="103" t="n">
        <f aca="false">VLOOKUP($A20,OPTIONRISK,10,FALSE())</f>
        <v>138.103359342916</v>
      </c>
      <c r="BJ20" s="104" t="n">
        <f aca="false">AVERAGE(VLOOKUP($A20,HEDGE,14,FALSE())*-1,VLOOKUP($A20,HEDGE,15,FALSE()))/5</f>
        <v>-0.136589469</v>
      </c>
    </row>
    <row r="21" customFormat="false" ht="12.75" hidden="false" customHeight="false" outlineLevel="0" collapsed="false">
      <c r="A21" s="34" t="n">
        <v>37135</v>
      </c>
      <c r="B21" s="65" t="n">
        <f aca="false">G21+L21+M21+N21+K21</f>
        <v>5.19346654325051</v>
      </c>
      <c r="C21" s="104" t="n">
        <f aca="false">H21+BJ21</f>
        <v>-0.235283343</v>
      </c>
      <c r="D21" s="103" t="n">
        <f aca="false">I21+BH21+'basis opt greeks'!D19</f>
        <v>5788.37862818164</v>
      </c>
      <c r="E21" s="103" t="n">
        <f aca="false">J21+BI21+'basis opt greeks'!E19</f>
        <v>-183.169049509964</v>
      </c>
      <c r="G21" s="65" t="n">
        <f aca="false">DSUM(OPTTRADES,G$9,$A523:$A524)</f>
        <v>0</v>
      </c>
      <c r="H21" s="106" t="n">
        <f aca="false">DSUM(OPTTRADES,H$9,$A523:$A524)</f>
        <v>0</v>
      </c>
      <c r="I21" s="65" t="n">
        <f aca="false">DSUM(OPTTRADES,I$9,$A523:$A524)</f>
        <v>0</v>
      </c>
      <c r="J21" s="65" t="n">
        <f aca="false">DSUM(OPTTRADES,J$9,$A523:$A524)</f>
        <v>0</v>
      </c>
      <c r="K21" s="65" t="n">
        <f aca="false">'basis opt greeks'!B19</f>
        <v>8.63592428925051</v>
      </c>
      <c r="L21" s="65" t="n">
        <f aca="false">'HEDGE QUANTITIES'!B17</f>
        <v>-3.70997452</v>
      </c>
      <c r="M21" s="65" t="n">
        <f aca="false">'BASIS POSITION'!B22</f>
        <v>0</v>
      </c>
      <c r="N21" s="65" t="n">
        <f aca="false">V21+AP21</f>
        <v>0.267516774</v>
      </c>
      <c r="O21" s="27" t="n">
        <f aca="false">VLOOKUP(A21,PARAMS,6,FALSE())</f>
        <v>3.9</v>
      </c>
      <c r="Q21" s="105" t="n">
        <f aca="false">DDE("TWINDDE","RSFRecord","NGc12 LAST")</f>
        <v>3.94</v>
      </c>
      <c r="R21" s="27" t="n">
        <f aca="false">VLOOKUP(A21,PARAMS,2,FALSE())</f>
        <v>3.9</v>
      </c>
      <c r="S21" s="105" t="n">
        <f aca="false">IF(SETTLE="SETTLE",O21+P21,IF(SETTLE="options",R21,IF(Q21&gt;0,Q21,O21+P21)))</f>
        <v>3.9</v>
      </c>
      <c r="T21" s="105" t="n">
        <f aca="false">ROUND(S21-O21,2)</f>
        <v>0</v>
      </c>
      <c r="U21" s="108" t="n">
        <f aca="false">K21+L21</f>
        <v>4.92594976925051</v>
      </c>
      <c r="V21" s="65" t="n">
        <f aca="false">VLOOKUP(A21,eastgamma,HLOOKUP(T21,eastgamma,2),FALSE())</f>
        <v>0</v>
      </c>
      <c r="W21" s="65"/>
      <c r="X21" s="65"/>
      <c r="Y21" s="105"/>
      <c r="Z21" s="105"/>
      <c r="AA21" s="105"/>
      <c r="AB21" s="105"/>
      <c r="AC21" s="109"/>
      <c r="AO21" s="27" t="n">
        <f aca="false">T21+J$6</f>
        <v>-0.005</v>
      </c>
      <c r="AP21" s="65" t="n">
        <f aca="false">VLOOKUP($A21,westgamma,HLOOKUP(AO21,eastgamma,2),FALSE())</f>
        <v>0.267516774</v>
      </c>
      <c r="AQ21" s="65"/>
      <c r="AR21" s="65"/>
      <c r="AS21" s="105"/>
      <c r="AT21" s="105"/>
      <c r="AU21" s="105"/>
      <c r="AV21" s="105"/>
      <c r="AW21" s="109"/>
      <c r="BH21" s="103" t="n">
        <f aca="false">VLOOKUP($A21,OPTIONRISK,9,FALSE())</f>
        <v>-2765.680073</v>
      </c>
      <c r="BI21" s="103" t="n">
        <f aca="false">VLOOKUP($A21,OPTIONRISK,10,FALSE())</f>
        <v>187.503066392882</v>
      </c>
      <c r="BJ21" s="104" t="n">
        <f aca="false">AVERAGE(VLOOKUP($A21,HEDGE,14,FALSE())*-1,VLOOKUP($A21,HEDGE,15,FALSE()))/5</f>
        <v>-0.235283343</v>
      </c>
    </row>
    <row r="22" customFormat="false" ht="12.75" hidden="false" customHeight="false" outlineLevel="0" collapsed="false">
      <c r="A22" s="34" t="n">
        <v>37165</v>
      </c>
      <c r="B22" s="65" t="n">
        <f aca="false">G22+L22+M22+N22+K22</f>
        <v>7.29423742364374</v>
      </c>
      <c r="C22" s="104" t="n">
        <f aca="false">H22+BJ22</f>
        <v>-0.197795422</v>
      </c>
      <c r="D22" s="103" t="n">
        <f aca="false">I22+BH22+'basis opt greeks'!D20</f>
        <v>9468.42668762582</v>
      </c>
      <c r="E22" s="103" t="n">
        <f aca="false">J22+BI22+'basis opt greeks'!E20</f>
        <v>-326.975712579904</v>
      </c>
      <c r="G22" s="65" t="n">
        <f aca="false">DSUM(OPTTRADES,G$9,$A525:$A526)</f>
        <v>0</v>
      </c>
      <c r="H22" s="106" t="n">
        <f aca="false">DSUM(OPTTRADES,H$9,$A525:$A526)</f>
        <v>0</v>
      </c>
      <c r="I22" s="65" t="n">
        <f aca="false">DSUM(OPTTRADES,I$9,$A525:$A526)</f>
        <v>0</v>
      </c>
      <c r="J22" s="65" t="n">
        <f aca="false">DSUM(OPTTRADES,J$9,$A525:$A526)</f>
        <v>0</v>
      </c>
      <c r="K22" s="65" t="n">
        <f aca="false">'basis opt greeks'!B20</f>
        <v>11.0634343476437</v>
      </c>
      <c r="L22" s="65" t="n">
        <f aca="false">'HEDGE QUANTITIES'!B18</f>
        <v>-4.00566113</v>
      </c>
      <c r="M22" s="65" t="n">
        <f aca="false">'BASIS POSITION'!B23</f>
        <v>0</v>
      </c>
      <c r="N22" s="65" t="n">
        <f aca="false">V22+AP22</f>
        <v>0.236464206</v>
      </c>
      <c r="O22" s="27" t="n">
        <f aca="false">VLOOKUP(A22,PARAMS,6,FALSE())</f>
        <v>3.885</v>
      </c>
      <c r="Q22" s="105" t="n">
        <f aca="false">DDE("TWINDDE","RSFRecord","NGc13 LAST")</f>
        <v>3.925</v>
      </c>
      <c r="R22" s="27" t="n">
        <f aca="false">VLOOKUP(A22,PARAMS,2,FALSE())</f>
        <v>3.885</v>
      </c>
      <c r="S22" s="105" t="n">
        <f aca="false">IF(SETTLE="SETTLE",O22+P22,IF(SETTLE="options",R22,IF(Q22&gt;0,Q22,O22+P22)))</f>
        <v>3.885</v>
      </c>
      <c r="T22" s="105" t="n">
        <f aca="false">ROUND(S22-O22,2)</f>
        <v>0</v>
      </c>
      <c r="U22" s="108" t="n">
        <f aca="false">K22+L22</f>
        <v>7.05777321764374</v>
      </c>
      <c r="V22" s="65" t="n">
        <f aca="false">VLOOKUP(A22,eastgamma,HLOOKUP(T22,eastgamma,2),FALSE())</f>
        <v>0</v>
      </c>
      <c r="W22" s="65"/>
      <c r="X22" s="65"/>
      <c r="Y22" s="105"/>
      <c r="Z22" s="105"/>
      <c r="AA22" s="105"/>
      <c r="AB22" s="105"/>
      <c r="AC22" s="109"/>
      <c r="AO22" s="27" t="n">
        <f aca="false">T22+J$6</f>
        <v>-0.005</v>
      </c>
      <c r="AP22" s="65" t="n">
        <f aca="false">VLOOKUP($A22,westgamma,HLOOKUP(AO22,eastgamma,2),FALSE())</f>
        <v>0.236464206</v>
      </c>
      <c r="AQ22" s="65"/>
      <c r="AR22" s="65"/>
      <c r="AS22" s="105"/>
      <c r="AT22" s="105"/>
      <c r="AU22" s="105"/>
      <c r="AV22" s="105"/>
      <c r="AW22" s="109"/>
      <c r="BH22" s="103" t="n">
        <f aca="false">VLOOKUP($A22,OPTIONRISK,9,FALSE())</f>
        <v>-3332.580716</v>
      </c>
      <c r="BI22" s="103" t="n">
        <f aca="false">VLOOKUP($A22,OPTIONRISK,10,FALSE())</f>
        <v>209.85596495551</v>
      </c>
      <c r="BJ22" s="104" t="n">
        <f aca="false">AVERAGE(VLOOKUP($A22,HEDGE,14,FALSE())*-1,VLOOKUP($A22,HEDGE,15,FALSE()))/5</f>
        <v>-0.197795422</v>
      </c>
    </row>
    <row r="23" customFormat="false" ht="12.75" hidden="false" customHeight="false" outlineLevel="0" collapsed="false">
      <c r="A23" s="34" t="n">
        <v>37196</v>
      </c>
      <c r="B23" s="65" t="n">
        <f aca="false">G23+L23+M23+N23+K23</f>
        <v>-1.15425329512465</v>
      </c>
      <c r="C23" s="104" t="n">
        <f aca="false">H23+BJ23</f>
        <v>-0.041373341</v>
      </c>
      <c r="D23" s="103" t="n">
        <f aca="false">I23+BH23+'basis opt greeks'!D21</f>
        <v>-8994.26094774591</v>
      </c>
      <c r="E23" s="103" t="n">
        <f aca="false">J23+BI23+'basis opt greeks'!E21</f>
        <v>269.094014174273</v>
      </c>
      <c r="G23" s="65" t="n">
        <f aca="false">DSUM(OPTTRADES,G$9,$A527:$A528)</f>
        <v>0</v>
      </c>
      <c r="H23" s="106" t="n">
        <f aca="false">DSUM(OPTTRADES,H$9,$A527:$A528)</f>
        <v>0</v>
      </c>
      <c r="I23" s="65" t="n">
        <f aca="false">DSUM(OPTTRADES,I$9,$A527:$A528)</f>
        <v>0</v>
      </c>
      <c r="J23" s="65" t="n">
        <f aca="false">DSUM(OPTTRADES,J$9,$A527:$A528)</f>
        <v>0</v>
      </c>
      <c r="K23" s="65" t="n">
        <f aca="false">'basis opt greeks'!B21</f>
        <v>-5.49454215312465</v>
      </c>
      <c r="L23" s="65" t="n">
        <f aca="false">'HEDGE QUANTITIES'!B19</f>
        <v>4.14139685</v>
      </c>
      <c r="M23" s="65" t="n">
        <f aca="false">'BASIS POSITION'!B24</f>
        <v>0</v>
      </c>
      <c r="N23" s="65" t="n">
        <f aca="false">V23+AP23</f>
        <v>0.198892008</v>
      </c>
      <c r="O23" s="27" t="n">
        <f aca="false">VLOOKUP(A23,PARAMS,6,FALSE())</f>
        <v>3.99</v>
      </c>
      <c r="Q23" s="105" t="n">
        <f aca="false">DDE("TWINDDE","RSFRecord","NGc14 LAST")</f>
        <v>0</v>
      </c>
      <c r="R23" s="27" t="n">
        <f aca="false">VLOOKUP(A23,PARAMS,2,FALSE())</f>
        <v>3.99</v>
      </c>
      <c r="S23" s="105" t="n">
        <f aca="false">IF(SETTLE="SETTLE",O23+P23,IF(SETTLE="options",R23,IF(Q23&gt;0,Q23,O23+P23)))</f>
        <v>3.99</v>
      </c>
      <c r="T23" s="105" t="n">
        <f aca="false">ROUND(S23-O23,2)</f>
        <v>0</v>
      </c>
      <c r="U23" s="108" t="n">
        <f aca="false">K23+L23</f>
        <v>-1.35314530312465</v>
      </c>
      <c r="V23" s="65" t="n">
        <f aca="false">VLOOKUP(A23,eastgamma,HLOOKUP(T23,eastgamma,2),FALSE())</f>
        <v>0</v>
      </c>
      <c r="W23" s="65"/>
      <c r="X23" s="65"/>
      <c r="Y23" s="105"/>
      <c r="Z23" s="105"/>
      <c r="AA23" s="105"/>
      <c r="AB23" s="105"/>
      <c r="AC23" s="109"/>
      <c r="AO23" s="27" t="n">
        <f aca="false">T23+J$6</f>
        <v>-0.005</v>
      </c>
      <c r="AP23" s="65" t="n">
        <f aca="false">VLOOKUP($A23,westgamma,HLOOKUP(AO23,eastgamma,2),FALSE())</f>
        <v>0.198892008</v>
      </c>
      <c r="AQ23" s="65"/>
      <c r="AR23" s="65"/>
      <c r="AS23" s="105"/>
      <c r="AT23" s="105"/>
      <c r="AU23" s="105"/>
      <c r="AV23" s="105"/>
      <c r="AW23" s="109"/>
      <c r="BH23" s="103" t="n">
        <f aca="false">VLOOKUP($A23,OPTIONRISK,9,FALSE())</f>
        <v>-955.93026</v>
      </c>
      <c r="BI23" s="103" t="n">
        <f aca="false">VLOOKUP($A23,OPTIONRISK,10,FALSE())</f>
        <v>-62.0753631759069</v>
      </c>
      <c r="BJ23" s="104" t="n">
        <f aca="false">AVERAGE(VLOOKUP($A23,HEDGE,14,FALSE())*-1,VLOOKUP($A23,HEDGE,15,FALSE()))/5</f>
        <v>-0.041373341</v>
      </c>
    </row>
    <row r="24" customFormat="false" ht="12.75" hidden="false" customHeight="false" outlineLevel="0" collapsed="false">
      <c r="A24" s="34" t="n">
        <v>37226</v>
      </c>
      <c r="B24" s="65" t="n">
        <f aca="false">G24+L24+M24+N24+K24</f>
        <v>-3.13088350112413</v>
      </c>
      <c r="C24" s="104" t="n">
        <f aca="false">H24+BJ24</f>
        <v>-0.039604851</v>
      </c>
      <c r="D24" s="103" t="n">
        <f aca="false">I24+BH24+'basis opt greeks'!D22</f>
        <v>-8097.19302117211</v>
      </c>
      <c r="E24" s="103" t="n">
        <f aca="false">J24+BI24+'basis opt greeks'!E22</f>
        <v>166.125959993805</v>
      </c>
      <c r="G24" s="65" t="n">
        <f aca="false">DSUM(OPTTRADES,G$9,$A529:$A530)</f>
        <v>0</v>
      </c>
      <c r="H24" s="106" t="n">
        <f aca="false">DSUM(OPTTRADES,H$9,$A529:$A530)</f>
        <v>0</v>
      </c>
      <c r="I24" s="65" t="n">
        <f aca="false">DSUM(OPTTRADES,I$9,$A529:$A530)</f>
        <v>0</v>
      </c>
      <c r="J24" s="65" t="n">
        <f aca="false">DSUM(OPTTRADES,J$9,$A529:$A530)</f>
        <v>0</v>
      </c>
      <c r="K24" s="65" t="n">
        <f aca="false">'basis opt greeks'!B22</f>
        <v>-4.46597962112413</v>
      </c>
      <c r="L24" s="65" t="n">
        <f aca="false">'HEDGE QUANTITIES'!B20</f>
        <v>1.33509612</v>
      </c>
      <c r="M24" s="65" t="n">
        <f aca="false">'BASIS POSITION'!B25</f>
        <v>0</v>
      </c>
      <c r="N24" s="65" t="n">
        <f aca="false">V24+AP24</f>
        <v>0</v>
      </c>
      <c r="O24" s="27" t="n">
        <f aca="false">VLOOKUP(A24,PARAMS,6,FALSE())</f>
        <v>4.075</v>
      </c>
      <c r="Q24" s="105" t="n">
        <f aca="false">DDE("TWINDDE","RSFRecord","NGc15 LAST")</f>
        <v>4.08</v>
      </c>
      <c r="R24" s="27" t="n">
        <f aca="false">VLOOKUP(A24,PARAMS,2,FALSE())</f>
        <v>4.075</v>
      </c>
      <c r="S24" s="105" t="n">
        <f aca="false">IF(SETTLE="SETTLE",O24+P24,IF(SETTLE="options",R24,IF(Q24&gt;0,Q24,O24+P24)))</f>
        <v>4.075</v>
      </c>
      <c r="T24" s="105" t="n">
        <f aca="false">ROUND(S24-O24,2)</f>
        <v>0</v>
      </c>
      <c r="U24" s="108" t="n">
        <f aca="false">K24+L24</f>
        <v>-3.13088350112413</v>
      </c>
      <c r="V24" s="65" t="n">
        <f aca="false">VLOOKUP(A24,eastgamma,HLOOKUP(T24,eastgamma,2),FALSE())</f>
        <v>0</v>
      </c>
      <c r="W24" s="65"/>
      <c r="X24" s="65"/>
      <c r="Y24" s="105"/>
      <c r="Z24" s="105"/>
      <c r="AA24" s="105"/>
      <c r="AB24" s="105"/>
      <c r="AC24" s="109"/>
      <c r="AO24" s="106" t="n">
        <f aca="false">T24+J$7</f>
        <v>0</v>
      </c>
      <c r="AP24" s="65" t="n">
        <f aca="false">VLOOKUP($A24,westgamma,HLOOKUP(AO24,eastgamma,2),FALSE())</f>
        <v>0</v>
      </c>
      <c r="AQ24" s="65"/>
      <c r="AR24" s="65"/>
      <c r="AS24" s="105"/>
      <c r="AT24" s="105"/>
      <c r="AU24" s="105"/>
      <c r="AV24" s="105"/>
      <c r="AW24" s="109"/>
      <c r="BH24" s="103" t="n">
        <f aca="false">VLOOKUP($A24,OPTIONRISK,9,FALSE())</f>
        <v>-1323.829352</v>
      </c>
      <c r="BI24" s="103" t="n">
        <f aca="false">VLOOKUP($A24,OPTIONRISK,10,FALSE())</f>
        <v>-66.3802422997947</v>
      </c>
      <c r="BJ24" s="104" t="n">
        <f aca="false">AVERAGE(VLOOKUP($A24,HEDGE,14,FALSE())*-1,VLOOKUP($A24,HEDGE,15,FALSE()))/5</f>
        <v>-0.039604851</v>
      </c>
    </row>
    <row r="25" customFormat="false" ht="12.75" hidden="false" customHeight="false" outlineLevel="0" collapsed="false">
      <c r="A25" s="34" t="n">
        <v>37257</v>
      </c>
      <c r="B25" s="65" t="n">
        <f aca="false">G25+L25+M25+N25+K25</f>
        <v>6.20815224361454</v>
      </c>
      <c r="C25" s="104" t="n">
        <f aca="false">H25+BJ25</f>
        <v>0.068416713</v>
      </c>
      <c r="D25" s="103" t="n">
        <f aca="false">I25+BH25+'basis opt greeks'!D23</f>
        <v>441.969163389284</v>
      </c>
      <c r="E25" s="103" t="n">
        <f aca="false">J25+BI25+'basis opt greeks'!E23</f>
        <v>-95.8777923445288</v>
      </c>
      <c r="G25" s="65" t="n">
        <f aca="false">DSUM(OPTTRADES,G$9,$A531:$A532)</f>
        <v>0</v>
      </c>
      <c r="H25" s="106" t="n">
        <f aca="false">DSUM(OPTTRADES,H$9,$A531:$A532)</f>
        <v>0</v>
      </c>
      <c r="I25" s="65" t="n">
        <f aca="false">DSUM(OPTTRADES,I$9,$A531:$A532)</f>
        <v>0</v>
      </c>
      <c r="J25" s="65" t="n">
        <f aca="false">DSUM(OPTTRADES,J$9,$A531:$A532)</f>
        <v>0</v>
      </c>
      <c r="K25" s="65" t="n">
        <f aca="false">'basis opt greeks'!B23</f>
        <v>-3.74982940638546</v>
      </c>
      <c r="L25" s="65" t="n">
        <f aca="false">'HEDGE QUANTITIES'!B21</f>
        <v>9.95798165</v>
      </c>
      <c r="M25" s="65" t="n">
        <f aca="false">'BASIS POSITION'!B26</f>
        <v>0</v>
      </c>
      <c r="N25" s="65" t="n">
        <f aca="false">V25+AP25</f>
        <v>0</v>
      </c>
      <c r="O25" s="27" t="n">
        <f aca="false">VLOOKUP(A25,PARAMS,6,FALSE())</f>
        <v>4.045</v>
      </c>
      <c r="Q25" s="105" t="n">
        <f aca="false">DDE("TWINDDE","RSFRecord","NGc16 LAST")</f>
        <v>4.05</v>
      </c>
      <c r="R25" s="27" t="n">
        <f aca="false">VLOOKUP(A25,PARAMS,2,FALSE())</f>
        <v>4.045</v>
      </c>
      <c r="S25" s="105" t="n">
        <f aca="false">IF(SETTLE="SETTLE",O25+P25,IF(SETTLE="options",R25,IF(Q25&gt;0,Q25,O25+P25)))</f>
        <v>4.045</v>
      </c>
      <c r="T25" s="105" t="n">
        <f aca="false">ROUND(S25-O25,2)</f>
        <v>0</v>
      </c>
      <c r="U25" s="108" t="n">
        <f aca="false">K25+L25</f>
        <v>6.20815224361454</v>
      </c>
      <c r="V25" s="65" t="n">
        <f aca="false">VLOOKUP(A25,eastgamma,HLOOKUP(T25,eastgamma,2),FALSE())</f>
        <v>0</v>
      </c>
      <c r="W25" s="65"/>
      <c r="X25" s="65"/>
      <c r="Y25" s="105"/>
      <c r="Z25" s="105"/>
      <c r="AA25" s="105"/>
      <c r="AB25" s="105"/>
      <c r="AC25" s="109"/>
      <c r="AO25" s="106" t="n">
        <f aca="false">T25+J$7</f>
        <v>0</v>
      </c>
      <c r="AP25" s="65" t="n">
        <f aca="false">VLOOKUP($A25,westgamma,HLOOKUP(AO25,eastgamma,2),FALSE())</f>
        <v>0</v>
      </c>
      <c r="AQ25" s="65"/>
      <c r="AR25" s="65"/>
      <c r="AS25" s="105"/>
      <c r="AT25" s="105"/>
      <c r="AU25" s="105"/>
      <c r="AV25" s="105"/>
      <c r="AW25" s="109"/>
      <c r="BH25" s="103" t="n">
        <f aca="false">VLOOKUP($A25,OPTIONRISK,9,FALSE())</f>
        <v>6120.862604</v>
      </c>
      <c r="BI25" s="103" t="n">
        <f aca="false">VLOOKUP($A25,OPTIONRISK,10,FALSE())</f>
        <v>-250.04565119781</v>
      </c>
      <c r="BJ25" s="104" t="n">
        <f aca="false">AVERAGE(VLOOKUP($A25,HEDGE,14,FALSE())*-1,VLOOKUP($A25,HEDGE,15,FALSE()))/5</f>
        <v>0.068416713</v>
      </c>
    </row>
    <row r="26" customFormat="false" ht="12.75" hidden="false" customHeight="false" outlineLevel="0" collapsed="false">
      <c r="A26" s="34" t="n">
        <v>37288</v>
      </c>
      <c r="B26" s="65" t="n">
        <f aca="false">G26+L26+M26+N26+K26</f>
        <v>2.80207025883541</v>
      </c>
      <c r="C26" s="104" t="n">
        <f aca="false">H26+BJ26</f>
        <v>0.063780193</v>
      </c>
      <c r="D26" s="103" t="n">
        <f aca="false">I26+BH26+'basis opt greeks'!D24</f>
        <v>-145.146142070642</v>
      </c>
      <c r="E26" s="103" t="n">
        <f aca="false">J26+BI26+'basis opt greeks'!E24</f>
        <v>-62.9694046172687</v>
      </c>
      <c r="G26" s="65" t="n">
        <f aca="false">DSUM(OPTTRADES,G$9,$A533:$A534)</f>
        <v>0</v>
      </c>
      <c r="H26" s="106" t="n">
        <f aca="false">DSUM(OPTTRADES,H$9,$A533:$A534)</f>
        <v>0</v>
      </c>
      <c r="I26" s="65" t="n">
        <f aca="false">DSUM(OPTTRADES,I$9,$A533:$A534)</f>
        <v>0</v>
      </c>
      <c r="J26" s="65" t="n">
        <f aca="false">DSUM(OPTTRADES,J$9,$A533:$A534)</f>
        <v>0</v>
      </c>
      <c r="K26" s="65" t="n">
        <f aca="false">'basis opt greeks'!B24</f>
        <v>-3.5608664711646</v>
      </c>
      <c r="L26" s="65" t="n">
        <f aca="false">'HEDGE QUANTITIES'!B22</f>
        <v>6.36293673</v>
      </c>
      <c r="M26" s="65" t="n">
        <f aca="false">'BASIS POSITION'!B27</f>
        <v>0</v>
      </c>
      <c r="N26" s="65" t="n">
        <f aca="false">V26+AP26</f>
        <v>0</v>
      </c>
      <c r="O26" s="27" t="n">
        <f aca="false">VLOOKUP(A26,PARAMS,6,FALSE())</f>
        <v>3.874</v>
      </c>
      <c r="Q26" s="105" t="n">
        <f aca="false">DDE("TWINDDE","RSFRecord","NGc17 LAST")</f>
        <v>0</v>
      </c>
      <c r="R26" s="27" t="n">
        <f aca="false">VLOOKUP(A26,PARAMS,2,FALSE())</f>
        <v>3.874</v>
      </c>
      <c r="S26" s="105" t="n">
        <f aca="false">IF(SETTLE="SETTLE",O26+P26,IF(SETTLE="options",R26,IF(Q26&gt;0,Q26,O26+P26)))</f>
        <v>3.874</v>
      </c>
      <c r="T26" s="105" t="n">
        <f aca="false">ROUND(S26-O26,2)</f>
        <v>0</v>
      </c>
      <c r="U26" s="108" t="n">
        <f aca="false">K26+L26</f>
        <v>2.80207025883541</v>
      </c>
      <c r="V26" s="65" t="n">
        <f aca="false">VLOOKUP(A26,eastgamma,HLOOKUP(T26,eastgamma,2),FALSE())</f>
        <v>0</v>
      </c>
      <c r="W26" s="65"/>
      <c r="X26" s="65"/>
      <c r="Y26" s="105"/>
      <c r="Z26" s="105"/>
      <c r="AA26" s="105"/>
      <c r="AB26" s="105"/>
      <c r="AC26" s="109"/>
      <c r="AO26" s="106" t="n">
        <f aca="false">T26+J$7</f>
        <v>0</v>
      </c>
      <c r="AP26" s="65" t="n">
        <f aca="false">VLOOKUP($A26,westgamma,HLOOKUP(AO26,eastgamma,2),FALSE())</f>
        <v>0</v>
      </c>
      <c r="AQ26" s="65"/>
      <c r="AR26" s="65"/>
      <c r="AS26" s="105"/>
      <c r="AT26" s="105"/>
      <c r="AU26" s="105"/>
      <c r="AV26" s="105"/>
      <c r="AW26" s="109"/>
      <c r="BH26" s="103" t="n">
        <f aca="false">VLOOKUP($A26,OPTIONRISK,9,FALSE())</f>
        <v>5374.325895</v>
      </c>
      <c r="BI26" s="103" t="n">
        <f aca="false">VLOOKUP($A26,OPTIONRISK,10,FALSE())</f>
        <v>-188.109843394935</v>
      </c>
      <c r="BJ26" s="104" t="n">
        <f aca="false">AVERAGE(VLOOKUP($A26,HEDGE,14,FALSE())*-1,VLOOKUP($A26,HEDGE,15,FALSE()))/5</f>
        <v>0.063780193</v>
      </c>
    </row>
    <row r="27" customFormat="false" ht="12.75" hidden="false" customHeight="false" outlineLevel="0" collapsed="false">
      <c r="A27" s="34" t="n">
        <v>37316</v>
      </c>
      <c r="B27" s="65" t="n">
        <f aca="false">G27+L27+M27+N27+K27</f>
        <v>-0.342214091734646</v>
      </c>
      <c r="C27" s="104" t="n">
        <f aca="false">H27+BJ27</f>
        <v>0.099532067</v>
      </c>
      <c r="D27" s="103" t="n">
        <f aca="false">I27+BH27+'basis opt greeks'!D25</f>
        <v>-881.547947509287</v>
      </c>
      <c r="E27" s="103" t="n">
        <f aca="false">J27+BI27+'basis opt greeks'!E25</f>
        <v>15.2098113399448</v>
      </c>
      <c r="G27" s="65" t="n">
        <f aca="false">DSUM(OPTTRADES,G$9,$A535:$A536)</f>
        <v>0</v>
      </c>
      <c r="H27" s="106" t="n">
        <f aca="false">DSUM(OPTTRADES,H$9,$A535:$A536)</f>
        <v>0</v>
      </c>
      <c r="I27" s="65" t="n">
        <f aca="false">DSUM(OPTTRADES,I$9,$A535:$A536)</f>
        <v>0</v>
      </c>
      <c r="J27" s="65" t="n">
        <f aca="false">DSUM(OPTTRADES,J$9,$A535:$A536)</f>
        <v>0</v>
      </c>
      <c r="K27" s="65" t="n">
        <f aca="false">'basis opt greeks'!B25</f>
        <v>-5.23814883173465</v>
      </c>
      <c r="L27" s="65" t="n">
        <f aca="false">'HEDGE QUANTITIES'!B23</f>
        <v>4.89593474</v>
      </c>
      <c r="M27" s="65" t="n">
        <f aca="false">'BASIS POSITION'!B28</f>
        <v>0</v>
      </c>
      <c r="N27" s="65" t="n">
        <f aca="false">V27+AP27</f>
        <v>0</v>
      </c>
      <c r="O27" s="27" t="n">
        <f aca="false">VLOOKUP(A27,PARAMS,6,FALSE())</f>
        <v>3.709</v>
      </c>
      <c r="Q27" s="105" t="n">
        <f aca="false">DDE("TWINDDE","RSFRecord","NGc18 LAST")</f>
        <v>0</v>
      </c>
      <c r="R27" s="27" t="n">
        <f aca="false">VLOOKUP(A27,PARAMS,2,FALSE())</f>
        <v>3.709</v>
      </c>
      <c r="S27" s="105" t="n">
        <f aca="false">IF(SETTLE="SETTLE",O27+P27,IF(SETTLE="options",R27,IF(Q27&gt;0,Q27,O27+P27)))</f>
        <v>3.709</v>
      </c>
      <c r="T27" s="105" t="n">
        <f aca="false">ROUND(S27-O27,2)</f>
        <v>0</v>
      </c>
      <c r="U27" s="108" t="n">
        <f aca="false">K27+L27</f>
        <v>-0.342214091734646</v>
      </c>
      <c r="V27" s="65" t="n">
        <f aca="false">VLOOKUP(A27,eastgamma,HLOOKUP(T27,eastgamma,2),FALSE())</f>
        <v>0</v>
      </c>
      <c r="W27" s="65"/>
      <c r="X27" s="65"/>
      <c r="Y27" s="105"/>
      <c r="Z27" s="105"/>
      <c r="AA27" s="105"/>
      <c r="AB27" s="105"/>
      <c r="AC27" s="109"/>
      <c r="AO27" s="106" t="n">
        <f aca="false">T27+J$7</f>
        <v>0</v>
      </c>
      <c r="AP27" s="65" t="n">
        <f aca="false">VLOOKUP($A27,westgamma,HLOOKUP(AO27,eastgamma,2),FALSE())</f>
        <v>0</v>
      </c>
      <c r="AQ27" s="65"/>
      <c r="AR27" s="65"/>
      <c r="AS27" s="105"/>
      <c r="AT27" s="105"/>
      <c r="AU27" s="105"/>
      <c r="AV27" s="105"/>
      <c r="AW27" s="109"/>
      <c r="BH27" s="103" t="n">
        <f aca="false">VLOOKUP($A27,OPTIONRISK,9,FALSE())</f>
        <v>7369.053119</v>
      </c>
      <c r="BI27" s="103" t="n">
        <f aca="false">VLOOKUP($A27,OPTIONRISK,10,FALSE())</f>
        <v>-210.836740314853</v>
      </c>
      <c r="BJ27" s="104" t="n">
        <f aca="false">AVERAGE(VLOOKUP($A27,HEDGE,14,FALSE())*-1,VLOOKUP($A27,HEDGE,15,FALSE()))/5</f>
        <v>0.099532067</v>
      </c>
    </row>
    <row r="28" customFormat="false" ht="12.75" hidden="false" customHeight="false" outlineLevel="0" collapsed="false">
      <c r="A28" s="34" t="n">
        <v>37347</v>
      </c>
      <c r="B28" s="65" t="n">
        <f aca="false">G28+L28+M28+N28+K28</f>
        <v>4.09178427</v>
      </c>
      <c r="C28" s="104" t="n">
        <f aca="false">H28+BJ28</f>
        <v>0.210853398</v>
      </c>
      <c r="D28" s="103" t="n">
        <f aca="false">I28+BH28+'basis opt greeks'!D26</f>
        <v>9973.104473</v>
      </c>
      <c r="E28" s="103" t="n">
        <f aca="false">J28+BI28+'basis opt greeks'!E26</f>
        <v>-173.416601779603</v>
      </c>
      <c r="G28" s="65" t="n">
        <f aca="false">DSUM(OPTTRADES,G$9,$A537:$A538)</f>
        <v>0</v>
      </c>
      <c r="H28" s="106" t="n">
        <f aca="false">DSUM(OPTTRADES,H$9,$A537:$A538)</f>
        <v>0</v>
      </c>
      <c r="I28" s="65" t="n">
        <f aca="false">DSUM(OPTTRADES,I$9,$A537:$A538)</f>
        <v>0</v>
      </c>
      <c r="J28" s="65" t="n">
        <f aca="false">DSUM(OPTTRADES,J$9,$A537:$A538)</f>
        <v>0</v>
      </c>
      <c r="K28" s="65" t="n">
        <f aca="false">'basis opt greeks'!B26</f>
        <v>0</v>
      </c>
      <c r="L28" s="65" t="n">
        <f aca="false">'HEDGE QUANTITIES'!B24</f>
        <v>4.09178427</v>
      </c>
      <c r="M28" s="65" t="n">
        <f aca="false">'BASIS POSITION'!B29</f>
        <v>0</v>
      </c>
      <c r="N28" s="65" t="n">
        <f aca="false">V28+AP28</f>
        <v>0</v>
      </c>
      <c r="O28" s="27" t="n">
        <f aca="false">VLOOKUP(A28,PARAMS,6,FALSE())</f>
        <v>3.532</v>
      </c>
      <c r="Q28" s="105" t="n">
        <f aca="false">DDE("TWINDDE","RSFRecord","NGc19 LAST")</f>
        <v>0</v>
      </c>
      <c r="R28" s="27" t="n">
        <f aca="false">VLOOKUP(A28,PARAMS,2,FALSE())</f>
        <v>3.532</v>
      </c>
      <c r="S28" s="105" t="n">
        <f aca="false">IF(SETTLE="SETTLE",O28+P28,IF(SETTLE="options",R28,IF(Q28&gt;0,Q28,O28+P28)))</f>
        <v>3.532</v>
      </c>
      <c r="T28" s="105" t="n">
        <f aca="false">ROUND(S28-O28,2)</f>
        <v>0</v>
      </c>
      <c r="U28" s="108" t="n">
        <f aca="false">K28+L28</f>
        <v>4.09178427</v>
      </c>
      <c r="V28" s="65" t="n">
        <f aca="false">VLOOKUP(A28,eastgamma,HLOOKUP(T28,eastgamma,2),FALSE())</f>
        <v>0</v>
      </c>
      <c r="W28" s="65"/>
      <c r="X28" s="65"/>
      <c r="Y28" s="105"/>
      <c r="Z28" s="105"/>
      <c r="AA28" s="105"/>
      <c r="AB28" s="105"/>
      <c r="AC28" s="109"/>
      <c r="AO28" s="106" t="n">
        <f aca="false">T28+J$7</f>
        <v>0</v>
      </c>
      <c r="AP28" s="65" t="n">
        <f aca="false">VLOOKUP($A28,westgamma,HLOOKUP(AO28,eastgamma,2),FALSE())</f>
        <v>0</v>
      </c>
      <c r="AQ28" s="65"/>
      <c r="AR28" s="65"/>
      <c r="AS28" s="105"/>
      <c r="AT28" s="105"/>
      <c r="AU28" s="105"/>
      <c r="AV28" s="105"/>
      <c r="AW28" s="109"/>
      <c r="BH28" s="103" t="n">
        <f aca="false">VLOOKUP($A28,OPTIONRISK,9,FALSE())</f>
        <v>9973.104473</v>
      </c>
      <c r="BI28" s="103" t="n">
        <f aca="false">VLOOKUP($A28,OPTIONRISK,10,FALSE())</f>
        <v>-173.416601779603</v>
      </c>
      <c r="BJ28" s="104" t="n">
        <f aca="false">AVERAGE(VLOOKUP($A28,HEDGE,14,FALSE())*-1,VLOOKUP($A28,HEDGE,15,FALSE()))/5</f>
        <v>0.210853398</v>
      </c>
    </row>
    <row r="29" customFormat="false" ht="12.75" hidden="false" customHeight="false" outlineLevel="0" collapsed="false">
      <c r="A29" s="34" t="n">
        <v>37377</v>
      </c>
      <c r="B29" s="65" t="n">
        <f aca="false">G29+L29+M29+N29+K29</f>
        <v>1.38579619</v>
      </c>
      <c r="C29" s="104" t="n">
        <f aca="false">H29+BJ29</f>
        <v>0.228764921</v>
      </c>
      <c r="D29" s="103" t="n">
        <f aca="false">I29+BH29+'basis opt greeks'!D27</f>
        <v>10144.52371</v>
      </c>
      <c r="E29" s="103" t="n">
        <f aca="false">J29+BI29+'basis opt greeks'!E27</f>
        <v>-151.628951403149</v>
      </c>
      <c r="G29" s="65" t="n">
        <f aca="false">DSUM(OPTTRADES,G$9,$A539:$A540)</f>
        <v>0</v>
      </c>
      <c r="H29" s="106" t="n">
        <f aca="false">DSUM(OPTTRADES,H$9,$A539:$A540)</f>
        <v>0</v>
      </c>
      <c r="I29" s="65" t="n">
        <f aca="false">DSUM(OPTTRADES,I$9,$A539:$A540)</f>
        <v>0</v>
      </c>
      <c r="J29" s="65" t="n">
        <f aca="false">DSUM(OPTTRADES,J$9,$A539:$A540)</f>
        <v>0</v>
      </c>
      <c r="K29" s="65" t="n">
        <f aca="false">'basis opt greeks'!B27</f>
        <v>0</v>
      </c>
      <c r="L29" s="65" t="n">
        <f aca="false">'HEDGE QUANTITIES'!B25</f>
        <v>1.38579619</v>
      </c>
      <c r="M29" s="65" t="n">
        <f aca="false">'BASIS POSITION'!B30</f>
        <v>0</v>
      </c>
      <c r="N29" s="65" t="n">
        <f aca="false">V29+AP29</f>
        <v>0</v>
      </c>
      <c r="O29" s="27" t="n">
        <f aca="false">VLOOKUP(A29,PARAMS,6,FALSE())</f>
        <v>3.447</v>
      </c>
      <c r="Q29" s="105" t="n">
        <f aca="false">DDE("TWINDDE","RSFRecord","NGc20 LAST")</f>
        <v>3.43</v>
      </c>
      <c r="R29" s="27" t="n">
        <f aca="false">VLOOKUP(A29,PARAMS,2,FALSE())</f>
        <v>3.447</v>
      </c>
      <c r="S29" s="105" t="n">
        <f aca="false">IF(SETTLE="SETTLE",O29+P29,IF(SETTLE="options",R29,IF(Q29&gt;0,Q29,O29+P29)))</f>
        <v>3.447</v>
      </c>
      <c r="T29" s="105" t="n">
        <f aca="false">ROUND(S29-O29,2)</f>
        <v>0</v>
      </c>
      <c r="U29" s="108" t="n">
        <f aca="false">K29+L29</f>
        <v>1.38579619</v>
      </c>
      <c r="V29" s="65" t="n">
        <f aca="false">VLOOKUP(A29,eastgamma,HLOOKUP(T29,eastgamma,2),FALSE())</f>
        <v>0</v>
      </c>
      <c r="W29" s="65"/>
      <c r="X29" s="65"/>
      <c r="Y29" s="105"/>
      <c r="Z29" s="105"/>
      <c r="AA29" s="105"/>
      <c r="AB29" s="105"/>
      <c r="AC29" s="109"/>
      <c r="AO29" s="27" t="n">
        <f aca="false">T29</f>
        <v>0</v>
      </c>
      <c r="AP29" s="65" t="n">
        <f aca="false">VLOOKUP($A29,westgamma,HLOOKUP(AO29,eastgamma,2),FALSE())</f>
        <v>0</v>
      </c>
      <c r="AQ29" s="65"/>
      <c r="AR29" s="65"/>
      <c r="AS29" s="105"/>
      <c r="AT29" s="105"/>
      <c r="AU29" s="105"/>
      <c r="AV29" s="105"/>
      <c r="AW29" s="109"/>
      <c r="BH29" s="103" t="n">
        <f aca="false">VLOOKUP($A29,OPTIONRISK,9,FALSE())</f>
        <v>10144.52371</v>
      </c>
      <c r="BI29" s="103" t="n">
        <f aca="false">VLOOKUP($A29,OPTIONRISK,10,FALSE())</f>
        <v>-151.628951403149</v>
      </c>
      <c r="BJ29" s="104" t="n">
        <f aca="false">AVERAGE(VLOOKUP($A29,HEDGE,14,FALSE())*-1,VLOOKUP($A29,HEDGE,15,FALSE()))/5</f>
        <v>0.228764921</v>
      </c>
    </row>
    <row r="30" customFormat="false" ht="12.75" hidden="false" customHeight="false" outlineLevel="0" collapsed="false">
      <c r="A30" s="34" t="n">
        <v>37408</v>
      </c>
      <c r="B30" s="65" t="n">
        <f aca="false">G30+L30+M30+N30+K30</f>
        <v>0.09936099</v>
      </c>
      <c r="C30" s="104" t="n">
        <f aca="false">H30+BJ30</f>
        <v>0.218806627</v>
      </c>
      <c r="D30" s="103" t="n">
        <f aca="false">I30+BH30+'basis opt greeks'!D28</f>
        <v>9896.050754</v>
      </c>
      <c r="E30" s="103" t="n">
        <f aca="false">J30+BI30+'basis opt greeks'!E28</f>
        <v>-132.529912936345</v>
      </c>
      <c r="G30" s="65" t="n">
        <f aca="false">DSUM(OPTTRADES,G$9,$A541:$A542)</f>
        <v>0</v>
      </c>
      <c r="H30" s="106" t="n">
        <f aca="false">DSUM(OPTTRADES,H$9,$A541:$A542)</f>
        <v>0</v>
      </c>
      <c r="I30" s="65" t="n">
        <f aca="false">DSUM(OPTTRADES,I$9,$A541:$A542)</f>
        <v>0</v>
      </c>
      <c r="J30" s="65" t="n">
        <f aca="false">DSUM(OPTTRADES,J$9,$A541:$A542)</f>
        <v>0</v>
      </c>
      <c r="K30" s="65" t="n">
        <f aca="false">'basis opt greeks'!B28</f>
        <v>0</v>
      </c>
      <c r="L30" s="65" t="n">
        <f aca="false">'HEDGE QUANTITIES'!B26</f>
        <v>0.09936099</v>
      </c>
      <c r="M30" s="65" t="n">
        <f aca="false">'BASIS POSITION'!B31</f>
        <v>0</v>
      </c>
      <c r="N30" s="65" t="n">
        <f aca="false">V30+AP30</f>
        <v>0</v>
      </c>
      <c r="O30" s="27" t="n">
        <f aca="false">VLOOKUP(A30,PARAMS,6,FALSE())</f>
        <v>3.427</v>
      </c>
      <c r="Q30" s="105" t="n">
        <f aca="false">DDE("TWINDDE","RSFRecord","NGc21 LAST")</f>
        <v>3.44</v>
      </c>
      <c r="R30" s="27" t="n">
        <f aca="false">VLOOKUP(A30,PARAMS,2,FALSE())</f>
        <v>3.427</v>
      </c>
      <c r="S30" s="105" t="n">
        <f aca="false">IF(SETTLE="SETTLE",O30+P30,IF(SETTLE="options",R30,IF(Q30&gt;0,Q30,O30+P30)))</f>
        <v>3.427</v>
      </c>
      <c r="T30" s="105" t="n">
        <f aca="false">ROUND(S30-O30,2)</f>
        <v>0</v>
      </c>
      <c r="U30" s="108" t="n">
        <f aca="false">K30+L30</f>
        <v>0.09936099</v>
      </c>
      <c r="V30" s="65" t="n">
        <f aca="false">VLOOKUP(A30,eastgamma,HLOOKUP(T30,eastgamma,2),FALSE())</f>
        <v>0</v>
      </c>
      <c r="W30" s="65"/>
      <c r="X30" s="65"/>
      <c r="Y30" s="105"/>
      <c r="Z30" s="105"/>
      <c r="AA30" s="105"/>
      <c r="AB30" s="105"/>
      <c r="AC30" s="109"/>
      <c r="AO30" s="27" t="n">
        <f aca="false">T30</f>
        <v>0</v>
      </c>
      <c r="AP30" s="65" t="n">
        <f aca="false">VLOOKUP($A30,westgamma,HLOOKUP(AO30,eastgamma,2),FALSE())</f>
        <v>0</v>
      </c>
      <c r="AQ30" s="65"/>
      <c r="AR30" s="65"/>
      <c r="AS30" s="105"/>
      <c r="AT30" s="105"/>
      <c r="AU30" s="105"/>
      <c r="AV30" s="105"/>
      <c r="AW30" s="109"/>
      <c r="BH30" s="103" t="n">
        <f aca="false">VLOOKUP($A30,OPTIONRISK,9,FALSE())</f>
        <v>9896.050754</v>
      </c>
      <c r="BI30" s="103" t="n">
        <f aca="false">VLOOKUP($A30,OPTIONRISK,10,FALSE())</f>
        <v>-132.529912936345</v>
      </c>
      <c r="BJ30" s="104" t="n">
        <f aca="false">AVERAGE(VLOOKUP($A30,HEDGE,14,FALSE())*-1,VLOOKUP($A30,HEDGE,15,FALSE()))/5</f>
        <v>0.218806627</v>
      </c>
    </row>
    <row r="31" customFormat="false" ht="12.75" hidden="false" customHeight="false" outlineLevel="0" collapsed="false">
      <c r="A31" s="34" t="n">
        <v>37438</v>
      </c>
      <c r="B31" s="65" t="n">
        <f aca="false">G31+L31+M31+N31+K31</f>
        <v>0.21835133</v>
      </c>
      <c r="C31" s="104" t="n">
        <f aca="false">H31+BJ31</f>
        <v>0.221232864</v>
      </c>
      <c r="D31" s="103" t="n">
        <f aca="false">I31+BH31+'basis opt greeks'!D29</f>
        <v>10367.259877</v>
      </c>
      <c r="E31" s="103" t="n">
        <f aca="false">J31+BI31+'basis opt greeks'!E29</f>
        <v>-130.233934291581</v>
      </c>
      <c r="G31" s="65" t="n">
        <f aca="false">DSUM(OPTTRADES,G$9,$A543:$A544)</f>
        <v>0</v>
      </c>
      <c r="H31" s="106" t="n">
        <f aca="false">DSUM(OPTTRADES,H$9,$A543:$A544)</f>
        <v>0</v>
      </c>
      <c r="I31" s="65" t="n">
        <f aca="false">DSUM(OPTTRADES,I$9,$A543:$A544)</f>
        <v>0</v>
      </c>
      <c r="J31" s="65" t="n">
        <f aca="false">DSUM(OPTTRADES,J$9,$A543:$A544)</f>
        <v>0</v>
      </c>
      <c r="K31" s="65" t="n">
        <f aca="false">'basis opt greeks'!B29</f>
        <v>0</v>
      </c>
      <c r="L31" s="65" t="n">
        <f aca="false">'HEDGE QUANTITIES'!B27</f>
        <v>0.21835133</v>
      </c>
      <c r="M31" s="65" t="n">
        <f aca="false">'BASIS POSITION'!B32</f>
        <v>0</v>
      </c>
      <c r="N31" s="65" t="n">
        <f aca="false">V31+AP31</f>
        <v>0</v>
      </c>
      <c r="O31" s="27" t="n">
        <f aca="false">VLOOKUP(A31,PARAMS,6,FALSE())</f>
        <v>3.42</v>
      </c>
      <c r="Q31" s="105" t="n">
        <f aca="false">DDE("TWINDDE","RSFRecord","NGc22 LAST")</f>
        <v>3.42</v>
      </c>
      <c r="R31" s="27" t="n">
        <f aca="false">VLOOKUP(A31,PARAMS,2,FALSE())</f>
        <v>3.42</v>
      </c>
      <c r="S31" s="105" t="n">
        <f aca="false">IF(SETTLE="SETTLE",O31+P31,IF(SETTLE="options",R31,IF(Q31&gt;0,Q31,O31+P31)))</f>
        <v>3.42</v>
      </c>
      <c r="T31" s="105" t="n">
        <f aca="false">ROUND(S31-O31,2)</f>
        <v>0</v>
      </c>
      <c r="U31" s="108" t="n">
        <f aca="false">K31+L31</f>
        <v>0.21835133</v>
      </c>
      <c r="V31" s="65" t="n">
        <f aca="false">VLOOKUP(A31,eastgamma,HLOOKUP(T31,eastgamma,2),FALSE())</f>
        <v>0</v>
      </c>
      <c r="W31" s="65"/>
      <c r="X31" s="65"/>
      <c r="Y31" s="105"/>
      <c r="Z31" s="105"/>
      <c r="AA31" s="105"/>
      <c r="AB31" s="105"/>
      <c r="AC31" s="109"/>
      <c r="AO31" s="27" t="n">
        <f aca="false">T31</f>
        <v>0</v>
      </c>
      <c r="AP31" s="65" t="n">
        <f aca="false">VLOOKUP($A31,westgamma,HLOOKUP(AO31,eastgamma,2),FALSE())</f>
        <v>0</v>
      </c>
      <c r="AQ31" s="65"/>
      <c r="AR31" s="65"/>
      <c r="AS31" s="105"/>
      <c r="AT31" s="105"/>
      <c r="AU31" s="105"/>
      <c r="AV31" s="105"/>
      <c r="AW31" s="109"/>
      <c r="BH31" s="103" t="n">
        <f aca="false">VLOOKUP($A31,OPTIONRISK,9,FALSE())</f>
        <v>10367.259877</v>
      </c>
      <c r="BI31" s="103" t="n">
        <f aca="false">VLOOKUP($A31,OPTIONRISK,10,FALSE())</f>
        <v>-130.233934291581</v>
      </c>
      <c r="BJ31" s="104" t="n">
        <f aca="false">AVERAGE(VLOOKUP($A31,HEDGE,14,FALSE())*-1,VLOOKUP($A31,HEDGE,15,FALSE()))/5</f>
        <v>0.221232864</v>
      </c>
    </row>
    <row r="32" customFormat="false" ht="12.75" hidden="false" customHeight="false" outlineLevel="0" collapsed="false">
      <c r="A32" s="34" t="n">
        <v>37469</v>
      </c>
      <c r="B32" s="65" t="n">
        <f aca="false">G32+L32+M32+N32+K32</f>
        <v>0.32969626</v>
      </c>
      <c r="C32" s="104" t="n">
        <f aca="false">H32+BJ32</f>
        <v>0.216324406</v>
      </c>
      <c r="D32" s="103" t="n">
        <f aca="false">I32+BH32+'basis opt greeks'!D30</f>
        <v>10637.807083</v>
      </c>
      <c r="E32" s="103" t="n">
        <f aca="false">J32+BI32+'basis opt greeks'!E30</f>
        <v>-124.310903764545</v>
      </c>
      <c r="G32" s="65" t="n">
        <f aca="false">DSUM(OPTTRADES,G$9,$A547:$A548)</f>
        <v>0</v>
      </c>
      <c r="H32" s="106" t="n">
        <f aca="false">DSUM(OPTTRADES,H$9,$A547:$A548)</f>
        <v>0</v>
      </c>
      <c r="I32" s="65" t="n">
        <f aca="false">DSUM(OPTTRADES,I$9,$A547:$A548)</f>
        <v>0</v>
      </c>
      <c r="J32" s="65" t="n">
        <f aca="false">DSUM(OPTTRADES,J$9,$A547:$A548)</f>
        <v>0</v>
      </c>
      <c r="K32" s="65" t="n">
        <f aca="false">'basis opt greeks'!B30</f>
        <v>0</v>
      </c>
      <c r="L32" s="65" t="n">
        <f aca="false">'HEDGE QUANTITIES'!B28</f>
        <v>0.32969626</v>
      </c>
      <c r="M32" s="65" t="n">
        <f aca="false">'BASIS POSITION'!B33</f>
        <v>0</v>
      </c>
      <c r="N32" s="65" t="n">
        <f aca="false">V32+AP32</f>
        <v>0</v>
      </c>
      <c r="O32" s="27" t="n">
        <f aca="false">VLOOKUP(A32,PARAMS,6,FALSE())</f>
        <v>3.425</v>
      </c>
      <c r="Q32" s="105" t="n">
        <f aca="false">DDE("TWINDDE","RSFRecord","NGc23 LAST")</f>
        <v>3.43</v>
      </c>
      <c r="R32" s="27" t="n">
        <f aca="false">VLOOKUP(A32,PARAMS,2,FALSE())</f>
        <v>3.425</v>
      </c>
      <c r="S32" s="105" t="n">
        <f aca="false">IF(SETTLE="SETTLE",O32+P32,IF(SETTLE="options",R32,IF(Q32&gt;0,Q32,O32+P32)))</f>
        <v>3.425</v>
      </c>
      <c r="T32" s="105" t="n">
        <f aca="false">ROUND(S32-O32,2)</f>
        <v>0</v>
      </c>
      <c r="U32" s="108" t="n">
        <f aca="false">K32+L32</f>
        <v>0.32969626</v>
      </c>
      <c r="V32" s="65" t="n">
        <f aca="false">VLOOKUP(A32,eastgamma,HLOOKUP(T32,eastgamma,2),FALSE())</f>
        <v>0</v>
      </c>
      <c r="W32" s="65"/>
      <c r="X32" s="65"/>
      <c r="Y32" s="105"/>
      <c r="Z32" s="105"/>
      <c r="AA32" s="105"/>
      <c r="AB32" s="105"/>
      <c r="AC32" s="109"/>
      <c r="AO32" s="27" t="n">
        <f aca="false">T32</f>
        <v>0</v>
      </c>
      <c r="AP32" s="65" t="n">
        <f aca="false">VLOOKUP($A32,westgamma,HLOOKUP(AO32,eastgamma,2),FALSE())</f>
        <v>0</v>
      </c>
      <c r="AQ32" s="65"/>
      <c r="AR32" s="65"/>
      <c r="AS32" s="105"/>
      <c r="AT32" s="105"/>
      <c r="AU32" s="105"/>
      <c r="AV32" s="105"/>
      <c r="AW32" s="109"/>
      <c r="BH32" s="103" t="n">
        <f aca="false">VLOOKUP($A32,OPTIONRISK,9,FALSE())</f>
        <v>10637.807083</v>
      </c>
      <c r="BI32" s="103" t="n">
        <f aca="false">VLOOKUP($A32,OPTIONRISK,10,FALSE())</f>
        <v>-124.310903764545</v>
      </c>
      <c r="BJ32" s="104" t="n">
        <f aca="false">AVERAGE(VLOOKUP($A32,HEDGE,14,FALSE())*-1,VLOOKUP($A32,HEDGE,15,FALSE()))/5</f>
        <v>0.216324406</v>
      </c>
    </row>
    <row r="33" customFormat="false" ht="12.75" hidden="false" customHeight="false" outlineLevel="0" collapsed="false">
      <c r="A33" s="34" t="n">
        <v>37500</v>
      </c>
      <c r="B33" s="65" t="n">
        <f aca="false">G33+L33+M33+N33+K33</f>
        <v>-0.40335549</v>
      </c>
      <c r="C33" s="104" t="n">
        <f aca="false">H33+BJ33</f>
        <v>0.200623455</v>
      </c>
      <c r="D33" s="103" t="n">
        <f aca="false">I33+BH33+'basis opt greeks'!D31</f>
        <v>10158.54262</v>
      </c>
      <c r="E33" s="103" t="n">
        <f aca="false">J33+BI33+'basis opt greeks'!E31</f>
        <v>-107.843125530459</v>
      </c>
      <c r="G33" s="65" t="n">
        <f aca="false">DSUM(OPTTRADES,G$9,$A549:$A550)</f>
        <v>0</v>
      </c>
      <c r="H33" s="106" t="n">
        <f aca="false">DSUM(OPTTRADES,H$9,$A549:$A550)</f>
        <v>0</v>
      </c>
      <c r="I33" s="65" t="n">
        <f aca="false">DSUM(OPTTRADES,I$9,$A549:$A550)</f>
        <v>0</v>
      </c>
      <c r="J33" s="65" t="n">
        <f aca="false">DSUM(OPTTRADES,J$9,$A549:$A550)</f>
        <v>0</v>
      </c>
      <c r="K33" s="65" t="n">
        <f aca="false">'basis opt greeks'!B31</f>
        <v>0</v>
      </c>
      <c r="L33" s="65" t="n">
        <f aca="false">'HEDGE QUANTITIES'!B29</f>
        <v>-0.40335549</v>
      </c>
      <c r="M33" s="65" t="n">
        <f aca="false">'BASIS POSITION'!B34</f>
        <v>0</v>
      </c>
      <c r="N33" s="65" t="n">
        <f aca="false">V33+AP33</f>
        <v>0</v>
      </c>
      <c r="O33" s="27" t="n">
        <f aca="false">VLOOKUP(A33,PARAMS,6,FALSE())</f>
        <v>3.42</v>
      </c>
      <c r="Q33" s="105" t="n">
        <f aca="false">DDE("TWINDDE","RSFRecord","NGc24 LAST")</f>
        <v>0</v>
      </c>
      <c r="R33" s="27" t="n">
        <f aca="false">VLOOKUP(A33,PARAMS,2,FALSE())</f>
        <v>3.42</v>
      </c>
      <c r="S33" s="105" t="n">
        <f aca="false">IF(SETTLE="SETTLE",O33+P33,IF(SETTLE="options",R33,IF(Q33&gt;0,Q33,O33+P33)))</f>
        <v>3.42</v>
      </c>
      <c r="T33" s="105" t="n">
        <f aca="false">ROUND(S33-O33,2)</f>
        <v>0</v>
      </c>
      <c r="U33" s="108" t="n">
        <f aca="false">K33+L33</f>
        <v>-0.40335549</v>
      </c>
      <c r="V33" s="65" t="n">
        <f aca="false">VLOOKUP(A33,eastgamma,HLOOKUP(T33,eastgamma,2),FALSE())</f>
        <v>0</v>
      </c>
      <c r="W33" s="65"/>
      <c r="X33" s="65"/>
      <c r="Y33" s="105"/>
      <c r="Z33" s="105"/>
      <c r="AA33" s="105"/>
      <c r="AB33" s="105"/>
      <c r="AC33" s="109"/>
      <c r="AO33" s="27" t="n">
        <f aca="false">T33</f>
        <v>0</v>
      </c>
      <c r="AP33" s="65" t="n">
        <f aca="false">VLOOKUP($A33,westgamma,HLOOKUP(AO33,eastgamma,2),FALSE())</f>
        <v>0</v>
      </c>
      <c r="AQ33" s="65"/>
      <c r="AR33" s="65"/>
      <c r="AS33" s="105"/>
      <c r="AT33" s="105"/>
      <c r="AU33" s="105"/>
      <c r="AV33" s="105"/>
      <c r="AW33" s="109"/>
      <c r="BH33" s="103" t="n">
        <f aca="false">VLOOKUP($A33,OPTIONRISK,9,FALSE())</f>
        <v>10158.54262</v>
      </c>
      <c r="BI33" s="103" t="n">
        <f aca="false">VLOOKUP($A33,OPTIONRISK,10,FALSE())</f>
        <v>-107.843125530459</v>
      </c>
      <c r="BJ33" s="104" t="n">
        <f aca="false">AVERAGE(VLOOKUP($A33,HEDGE,14,FALSE())*-1,VLOOKUP($A33,HEDGE,15,FALSE()))/5</f>
        <v>0.200623455</v>
      </c>
    </row>
    <row r="34" customFormat="false" ht="12.75" hidden="false" customHeight="false" outlineLevel="0" collapsed="false">
      <c r="A34" s="34" t="n">
        <v>37530</v>
      </c>
      <c r="B34" s="65" t="n">
        <f aca="false">G34+L34+M34+N34+K34</f>
        <v>0.36691156</v>
      </c>
      <c r="C34" s="104" t="n">
        <f aca="false">H34+BJ34</f>
        <v>0.200350315</v>
      </c>
      <c r="D34" s="103" t="n">
        <f aca="false">I34+BH34+'basis opt greeks'!D32</f>
        <v>10719.589252</v>
      </c>
      <c r="E34" s="103" t="n">
        <f aca="false">J34+BI34+'basis opt greeks'!E32</f>
        <v>-110.937692265572</v>
      </c>
      <c r="G34" s="65" t="n">
        <f aca="false">DSUM(OPTTRADES,G$9,$A551:$A552)</f>
        <v>0</v>
      </c>
      <c r="H34" s="106" t="n">
        <f aca="false">DSUM(OPTTRADES,H$9,$A551:$A552)</f>
        <v>0</v>
      </c>
      <c r="I34" s="65" t="n">
        <f aca="false">DSUM(OPTTRADES,I$9,$A551:$A552)</f>
        <v>0</v>
      </c>
      <c r="J34" s="65" t="n">
        <f aca="false">DSUM(OPTTRADES,J$9,$A551:$A552)</f>
        <v>0</v>
      </c>
      <c r="K34" s="65" t="n">
        <f aca="false">'basis opt greeks'!B32</f>
        <v>0</v>
      </c>
      <c r="L34" s="65" t="n">
        <f aca="false">'HEDGE QUANTITIES'!B30</f>
        <v>0.36691156</v>
      </c>
      <c r="M34" s="65" t="n">
        <f aca="false">'BASIS POSITION'!B35</f>
        <v>0</v>
      </c>
      <c r="N34" s="65" t="n">
        <f aca="false">V34+AP34</f>
        <v>0</v>
      </c>
      <c r="O34" s="27" t="n">
        <f aca="false">VLOOKUP(A34,PARAMS,6,FALSE())</f>
        <v>3.435</v>
      </c>
      <c r="Q34" s="105" t="n">
        <f aca="false">DDE("TWINDDE","RSFRecord","NGc25 LAST")</f>
        <v>0</v>
      </c>
      <c r="R34" s="27" t="n">
        <f aca="false">VLOOKUP(A34,PARAMS,2,FALSE())</f>
        <v>3.435</v>
      </c>
      <c r="S34" s="105" t="n">
        <f aca="false">IF(SETTLE="SETTLE",O34+P34,IF(SETTLE="options",R34,IF(Q34&gt;0,Q34,O34+P34)))</f>
        <v>3.435</v>
      </c>
      <c r="T34" s="105" t="n">
        <f aca="false">ROUND(S34-O34,2)</f>
        <v>0</v>
      </c>
      <c r="U34" s="108" t="n">
        <f aca="false">K34+L34</f>
        <v>0.36691156</v>
      </c>
      <c r="V34" s="65" t="n">
        <f aca="false">VLOOKUP(A34,eastgamma,HLOOKUP(T34,eastgamma,2),FALSE())</f>
        <v>0</v>
      </c>
      <c r="W34" s="65"/>
      <c r="X34" s="65"/>
      <c r="Y34" s="105"/>
      <c r="Z34" s="105"/>
      <c r="AA34" s="105"/>
      <c r="AB34" s="105"/>
      <c r="AC34" s="109"/>
      <c r="AO34" s="27" t="n">
        <f aca="false">T34</f>
        <v>0</v>
      </c>
      <c r="AP34" s="65" t="n">
        <f aca="false">VLOOKUP($A34,westgamma,HLOOKUP(AO34,eastgamma,2),FALSE())</f>
        <v>0</v>
      </c>
      <c r="AQ34" s="65"/>
      <c r="AR34" s="65"/>
      <c r="AS34" s="105"/>
      <c r="AT34" s="105"/>
      <c r="AU34" s="105"/>
      <c r="AV34" s="105"/>
      <c r="AW34" s="109"/>
      <c r="BH34" s="103" t="n">
        <f aca="false">VLOOKUP($A34,OPTIONRISK,9,FALSE())</f>
        <v>10719.589252</v>
      </c>
      <c r="BI34" s="103" t="n">
        <f aca="false">VLOOKUP($A34,OPTIONRISK,10,FALSE())</f>
        <v>-110.937692265572</v>
      </c>
      <c r="BJ34" s="104" t="n">
        <f aca="false">AVERAGE(VLOOKUP($A34,HEDGE,14,FALSE())*-1,VLOOKUP($A34,HEDGE,15,FALSE()))/5</f>
        <v>0.200350315</v>
      </c>
    </row>
    <row r="35" customFormat="false" ht="12.75" hidden="false" customHeight="false" outlineLevel="0" collapsed="false">
      <c r="A35" s="34" t="n">
        <v>37561</v>
      </c>
      <c r="B35" s="65" t="n">
        <f aca="false">G35+L35+M35+N35+K35</f>
        <v>11.0076076439047</v>
      </c>
      <c r="C35" s="104" t="n">
        <f aca="false">H35+BJ35</f>
        <v>0.186007859</v>
      </c>
      <c r="D35" s="103" t="n">
        <f aca="false">I35+BH35+'basis opt greeks'!D33</f>
        <v>13990.5073320427</v>
      </c>
      <c r="E35" s="103" t="n">
        <f aca="false">J35+BI35+'basis opt greeks'!E33</f>
        <v>-165.62582257848</v>
      </c>
      <c r="G35" s="65" t="n">
        <f aca="false">DSUM(OPTTRADES,G$9,$A553:$A554)</f>
        <v>0</v>
      </c>
      <c r="H35" s="106" t="n">
        <f aca="false">DSUM(OPTTRADES,H$9,$A553:$A554)</f>
        <v>0</v>
      </c>
      <c r="I35" s="65" t="n">
        <f aca="false">DSUM(OPTTRADES,I$9,$A553:$A554)</f>
        <v>0</v>
      </c>
      <c r="J35" s="65" t="n">
        <f aca="false">DSUM(OPTTRADES,J$9,$A553:$A554)</f>
        <v>0</v>
      </c>
      <c r="K35" s="65" t="n">
        <f aca="false">'basis opt greeks'!B33</f>
        <v>0.706981223904742</v>
      </c>
      <c r="L35" s="65" t="n">
        <f aca="false">'HEDGE QUANTITIES'!B31</f>
        <v>10.30062642</v>
      </c>
      <c r="M35" s="65" t="n">
        <f aca="false">'BASIS POSITION'!B36</f>
        <v>0</v>
      </c>
      <c r="N35" s="65" t="n">
        <f aca="false">V35+AP35</f>
        <v>0</v>
      </c>
      <c r="O35" s="27" t="n">
        <f aca="false">VLOOKUP(A35,PARAMS,6,FALSE())</f>
        <v>3.527</v>
      </c>
      <c r="Q35" s="105" t="n">
        <f aca="false">DDE("TWINDDE","RSFRecord","NGc26 LAST")</f>
        <v>0</v>
      </c>
      <c r="R35" s="27" t="n">
        <f aca="false">VLOOKUP(A35,PARAMS,2,FALSE())</f>
        <v>3.527</v>
      </c>
      <c r="S35" s="105" t="n">
        <f aca="false">IF(SETTLE="SETTLE",O35+P35,IF(SETTLE="options",R35,IF(Q35&gt;0,Q35,O35+P35)))</f>
        <v>3.527</v>
      </c>
      <c r="T35" s="105" t="n">
        <f aca="false">ROUND(S35-O35,2)</f>
        <v>0</v>
      </c>
      <c r="U35" s="108" t="n">
        <f aca="false">K35+L35</f>
        <v>11.0076076439047</v>
      </c>
      <c r="V35" s="65" t="n">
        <f aca="false">VLOOKUP(A35,eastgamma,HLOOKUP(T35,eastgamma,2),FALSE())</f>
        <v>0</v>
      </c>
      <c r="W35" s="65"/>
      <c r="X35" s="65"/>
      <c r="Y35" s="105"/>
      <c r="Z35" s="105"/>
      <c r="AA35" s="105"/>
      <c r="AB35" s="105"/>
      <c r="AC35" s="109"/>
      <c r="AO35" s="27" t="n">
        <f aca="false">T35</f>
        <v>0</v>
      </c>
      <c r="AP35" s="65" t="n">
        <f aca="false">VLOOKUP($A35,westgamma,HLOOKUP(AO35,eastgamma,2),FALSE())</f>
        <v>0</v>
      </c>
      <c r="AQ35" s="65"/>
      <c r="AR35" s="65"/>
      <c r="AS35" s="105"/>
      <c r="AT35" s="105"/>
      <c r="AU35" s="105"/>
      <c r="AV35" s="105"/>
      <c r="AW35" s="109"/>
      <c r="BH35" s="103" t="n">
        <f aca="false">VLOOKUP($A35,OPTIONRISK,9,FALSE())</f>
        <v>13043.010235</v>
      </c>
      <c r="BI35" s="103" t="n">
        <f aca="false">VLOOKUP($A35,OPTIONRISK,10,FALSE())</f>
        <v>-151.488705817933</v>
      </c>
      <c r="BJ35" s="104" t="n">
        <f aca="false">AVERAGE(VLOOKUP($A35,HEDGE,14,FALSE())*-1,VLOOKUP($A35,HEDGE,15,FALSE()))/5</f>
        <v>0.186007859</v>
      </c>
    </row>
    <row r="36" customFormat="false" ht="12.75" hidden="false" customHeight="false" outlineLevel="0" collapsed="false">
      <c r="A36" s="34" t="n">
        <v>37591</v>
      </c>
      <c r="B36" s="65" t="n">
        <f aca="false">G36+L36+M36+N36+K36</f>
        <v>-31.3174362480083</v>
      </c>
      <c r="C36" s="104" t="n">
        <f aca="false">H36+BJ36</f>
        <v>-0.173335789</v>
      </c>
      <c r="D36" s="103" t="n">
        <f aca="false">I36+BH36+'basis opt greeks'!D34</f>
        <v>-15572.111086954</v>
      </c>
      <c r="E36" s="103" t="n">
        <f aca="false">J36+BI36+'basis opt greeks'!E34</f>
        <v>174.071912764667</v>
      </c>
      <c r="G36" s="65" t="n">
        <f aca="false">DSUM(OPTTRADES,G$9,$A555:$A556)</f>
        <v>0</v>
      </c>
      <c r="H36" s="106" t="n">
        <f aca="false">DSUM(OPTTRADES,H$9,$A555:$A556)</f>
        <v>0</v>
      </c>
      <c r="I36" s="65" t="n">
        <f aca="false">DSUM(OPTTRADES,I$9,$A555:$A556)</f>
        <v>0</v>
      </c>
      <c r="J36" s="65" t="n">
        <f aca="false">DSUM(OPTTRADES,J$9,$A555:$A556)</f>
        <v>0</v>
      </c>
      <c r="K36" s="65" t="n">
        <f aca="false">'basis opt greeks'!B34</f>
        <v>0.779204481991688</v>
      </c>
      <c r="L36" s="65" t="n">
        <f aca="false">'HEDGE QUANTITIES'!B32</f>
        <v>-32.09664073</v>
      </c>
      <c r="M36" s="65" t="n">
        <f aca="false">'BASIS POSITION'!B37</f>
        <v>0</v>
      </c>
      <c r="N36" s="65" t="n">
        <f aca="false">V36+AP36</f>
        <v>0</v>
      </c>
      <c r="O36" s="27" t="n">
        <f aca="false">VLOOKUP(A36,PARAMS,6,FALSE())</f>
        <v>3.609</v>
      </c>
      <c r="Q36" s="105" t="n">
        <f aca="false">DDE("TWINDDE","RSFRecord","NGc27 LAST")</f>
        <v>0</v>
      </c>
      <c r="R36" s="27" t="n">
        <f aca="false">VLOOKUP(A36,PARAMS,2,FALSE())</f>
        <v>3.609</v>
      </c>
      <c r="S36" s="105" t="n">
        <f aca="false">IF(SETTLE="SETTLE",O36+P36,IF(SETTLE="options",R36,IF(Q36&gt;0,Q36,O36+P36)))</f>
        <v>3.609</v>
      </c>
      <c r="T36" s="105" t="n">
        <f aca="false">ROUND(S36-O36,2)</f>
        <v>0</v>
      </c>
      <c r="U36" s="108" t="n">
        <f aca="false">K36+L36</f>
        <v>-31.3174362480083</v>
      </c>
      <c r="V36" s="65" t="n">
        <f aca="false">VLOOKUP(A36,eastgamma,HLOOKUP(T36,eastgamma,2),FALSE())</f>
        <v>0</v>
      </c>
      <c r="W36" s="65"/>
      <c r="X36" s="65"/>
      <c r="Y36" s="105"/>
      <c r="Z36" s="105"/>
      <c r="AA36" s="105"/>
      <c r="AB36" s="105"/>
      <c r="AC36" s="109"/>
      <c r="AO36" s="27" t="n">
        <f aca="false">T36</f>
        <v>0</v>
      </c>
      <c r="AP36" s="65" t="n">
        <f aca="false">VLOOKUP($A36,westgamma,HLOOKUP(AO36,eastgamma,2),FALSE())</f>
        <v>0</v>
      </c>
      <c r="AQ36" s="65"/>
      <c r="AR36" s="65"/>
      <c r="AS36" s="105"/>
      <c r="AT36" s="105"/>
      <c r="AU36" s="105"/>
      <c r="AV36" s="105"/>
      <c r="AW36" s="109"/>
      <c r="BH36" s="103" t="n">
        <f aca="false">VLOOKUP($A36,OPTIONRISK,9,FALSE())</f>
        <v>-16635.06798</v>
      </c>
      <c r="BI36" s="103" t="n">
        <f aca="false">VLOOKUP($A36,OPTIONRISK,10,FALSE())</f>
        <v>188.652092539357</v>
      </c>
      <c r="BJ36" s="104" t="n">
        <f aca="false">AVERAGE(VLOOKUP($A36,HEDGE,14,FALSE())*-1,VLOOKUP($A36,HEDGE,15,FALSE()))/5</f>
        <v>-0.173335789</v>
      </c>
    </row>
    <row r="37" customFormat="false" ht="12.75" hidden="false" customHeight="false" outlineLevel="0" collapsed="false">
      <c r="A37" s="34" t="n">
        <v>37622</v>
      </c>
      <c r="B37" s="65" t="n">
        <f aca="false">G37+L37+M37+N37+K37</f>
        <v>3.13055013779149</v>
      </c>
      <c r="C37" s="104" t="n">
        <f aca="false">H37+BJ37</f>
        <v>-0.000534473</v>
      </c>
      <c r="D37" s="103" t="n">
        <f aca="false">I37+BH37+'basis opt greeks'!D35</f>
        <v>-1826.96178738589</v>
      </c>
      <c r="E37" s="103" t="n">
        <f aca="false">J37+BI37+'basis opt greeks'!E35</f>
        <v>44.6520453435284</v>
      </c>
      <c r="G37" s="65" t="n">
        <f aca="false">DSUM(OPTTRADES,G$9,$A557:$A558)</f>
        <v>0</v>
      </c>
      <c r="H37" s="106" t="n">
        <f aca="false">DSUM(OPTTRADES,H$9,$A557:$A558)</f>
        <v>0</v>
      </c>
      <c r="I37" s="65" t="n">
        <f aca="false">DSUM(OPTTRADES,I$9,$A557:$A558)</f>
        <v>0</v>
      </c>
      <c r="J37" s="65" t="n">
        <f aca="false">DSUM(OPTTRADES,J$9,$A557:$A558)</f>
        <v>0</v>
      </c>
      <c r="K37" s="65" t="n">
        <f aca="false">'basis opt greeks'!B35</f>
        <v>-0.457632672208508</v>
      </c>
      <c r="L37" s="65" t="n">
        <f aca="false">'HEDGE QUANTITIES'!B33</f>
        <v>3.58818281</v>
      </c>
      <c r="M37" s="65" t="n">
        <f aca="false">'BASIS POSITION'!B38</f>
        <v>0</v>
      </c>
      <c r="N37" s="65" t="n">
        <f aca="false">V37+AP37</f>
        <v>0</v>
      </c>
      <c r="O37" s="27" t="n">
        <f aca="false">VLOOKUP(A37,PARAMS,6,FALSE())</f>
        <v>3.602</v>
      </c>
      <c r="Q37" s="105" t="n">
        <f aca="false">DDE("TWINDDE","RSFRecord","NGc28 LAST")</f>
        <v>0</v>
      </c>
      <c r="R37" s="27" t="n">
        <f aca="false">VLOOKUP(A37,PARAMS,2,FALSE())</f>
        <v>3.602</v>
      </c>
      <c r="S37" s="105" t="n">
        <f aca="false">IF(SETTLE="SETTLE",O37+P37,IF(SETTLE="options",R37,IF(Q37&gt;0,Q37,O37+P37)))</f>
        <v>3.602</v>
      </c>
      <c r="T37" s="105" t="n">
        <f aca="false">ROUND(S37-O37,2)</f>
        <v>0</v>
      </c>
      <c r="U37" s="108" t="n">
        <f aca="false">K37+L37</f>
        <v>3.13055013779149</v>
      </c>
      <c r="V37" s="65" t="n">
        <f aca="false">VLOOKUP(A37,eastgamma,HLOOKUP(T37,eastgamma,2),FALSE())</f>
        <v>0</v>
      </c>
      <c r="W37" s="65"/>
      <c r="X37" s="65"/>
      <c r="Y37" s="105"/>
      <c r="Z37" s="105"/>
      <c r="AA37" s="105"/>
      <c r="AB37" s="105"/>
      <c r="AC37" s="109"/>
      <c r="AO37" s="27" t="n">
        <f aca="false">T37</f>
        <v>0</v>
      </c>
      <c r="AP37" s="65" t="n">
        <f aca="false">VLOOKUP($A37,westgamma,HLOOKUP(AO37,eastgamma,2),FALSE())</f>
        <v>0</v>
      </c>
      <c r="AQ37" s="65"/>
      <c r="AR37" s="65"/>
      <c r="AS37" s="105"/>
      <c r="AT37" s="105"/>
      <c r="AU37" s="105"/>
      <c r="AV37" s="105"/>
      <c r="AW37" s="109"/>
      <c r="BH37" s="103" t="n">
        <f aca="false">VLOOKUP($A37,OPTIONRISK,9,FALSE())</f>
        <v>-896.364272</v>
      </c>
      <c r="BI37" s="103" t="n">
        <f aca="false">VLOOKUP($A37,OPTIONRISK,10,FALSE())</f>
        <v>31.2279208761123</v>
      </c>
      <c r="BJ37" s="104" t="n">
        <f aca="false">AVERAGE(VLOOKUP($A37,HEDGE,14,FALSE())*-1,VLOOKUP($A37,HEDGE,15,FALSE()))/5</f>
        <v>-0.000534473</v>
      </c>
    </row>
    <row r="38" customFormat="false" ht="12.75" hidden="false" customHeight="false" outlineLevel="0" collapsed="false">
      <c r="A38" s="34" t="n">
        <v>37653</v>
      </c>
      <c r="B38" s="65" t="n">
        <f aca="false">G38+L38+M38+N38+K38</f>
        <v>1.14023912690923</v>
      </c>
      <c r="C38" s="104" t="n">
        <f aca="false">H38+BJ38</f>
        <v>0.002020785</v>
      </c>
      <c r="D38" s="103" t="n">
        <f aca="false">I38+BH38+'basis opt greeks'!D36</f>
        <v>-1750.02450826975</v>
      </c>
      <c r="E38" s="103" t="n">
        <f aca="false">J38+BI38+'basis opt greeks'!E36</f>
        <v>39.0312585025663</v>
      </c>
      <c r="G38" s="65" t="n">
        <f aca="false">DSUM(OPTTRADES,G$9,$A559:$A560)</f>
        <v>0</v>
      </c>
      <c r="H38" s="106" t="n">
        <f aca="false">DSUM(OPTTRADES,H$9,$A559:$A560)</f>
        <v>0</v>
      </c>
      <c r="I38" s="65" t="n">
        <f aca="false">DSUM(OPTTRADES,I$9,$A559:$A560)</f>
        <v>0</v>
      </c>
      <c r="J38" s="65" t="n">
        <f aca="false">DSUM(OPTTRADES,J$9,$A559:$A560)</f>
        <v>0</v>
      </c>
      <c r="K38" s="65" t="n">
        <f aca="false">'basis opt greeks'!B36</f>
        <v>-0.542636073090766</v>
      </c>
      <c r="L38" s="65" t="n">
        <f aca="false">'HEDGE QUANTITIES'!B34</f>
        <v>1.6828752</v>
      </c>
      <c r="M38" s="65" t="n">
        <f aca="false">'BASIS POSITION'!B39</f>
        <v>0</v>
      </c>
      <c r="N38" s="65" t="n">
        <f aca="false">V38+AP38</f>
        <v>0</v>
      </c>
      <c r="O38" s="27" t="n">
        <f aca="false">VLOOKUP(A38,PARAMS,6,FALSE())</f>
        <v>3.46</v>
      </c>
      <c r="Q38" s="105" t="n">
        <f aca="false">DDE("TWINDDE","RSFRecord","NGc29 LAST")</f>
        <v>3.495</v>
      </c>
      <c r="R38" s="27" t="n">
        <f aca="false">VLOOKUP(A38,PARAMS,2,FALSE())</f>
        <v>3.46</v>
      </c>
      <c r="S38" s="105" t="n">
        <f aca="false">IF(SETTLE="SETTLE",O38+P38,IF(SETTLE="options",R38,IF(Q38&gt;0,Q38,O38+P38)))</f>
        <v>3.46</v>
      </c>
      <c r="T38" s="105" t="n">
        <f aca="false">ROUND(S38-O38,2)</f>
        <v>0</v>
      </c>
      <c r="U38" s="108" t="n">
        <f aca="false">K38+L38</f>
        <v>1.14023912690923</v>
      </c>
      <c r="V38" s="65" t="n">
        <f aca="false">VLOOKUP(A38,eastgamma,HLOOKUP(T38,eastgamma,2),FALSE())</f>
        <v>0</v>
      </c>
      <c r="W38" s="65"/>
      <c r="X38" s="65"/>
      <c r="Y38" s="105"/>
      <c r="Z38" s="105"/>
      <c r="AA38" s="105"/>
      <c r="AB38" s="105"/>
      <c r="AC38" s="109"/>
      <c r="AO38" s="27" t="n">
        <f aca="false">T38</f>
        <v>0</v>
      </c>
      <c r="AP38" s="65" t="n">
        <f aca="false">VLOOKUP($A38,westgamma,HLOOKUP(AO38,eastgamma,2),FALSE())</f>
        <v>0</v>
      </c>
      <c r="AQ38" s="65"/>
      <c r="AR38" s="65"/>
      <c r="AS38" s="105"/>
      <c r="AT38" s="105"/>
      <c r="AU38" s="105"/>
      <c r="AV38" s="105"/>
      <c r="AW38" s="109"/>
      <c r="BH38" s="103" t="n">
        <f aca="false">VLOOKUP($A38,OPTIONRISK,9,FALSE())</f>
        <v>-712.169892</v>
      </c>
      <c r="BI38" s="103" t="n">
        <f aca="false">VLOOKUP($A38,OPTIONRISK,10,FALSE())</f>
        <v>25.2593177275839</v>
      </c>
      <c r="BJ38" s="104" t="n">
        <f aca="false">AVERAGE(VLOOKUP($A38,HEDGE,14,FALSE())*-1,VLOOKUP($A38,HEDGE,15,FALSE()))/5</f>
        <v>0.002020785</v>
      </c>
    </row>
    <row r="39" customFormat="false" ht="12.75" hidden="false" customHeight="false" outlineLevel="0" collapsed="false">
      <c r="A39" s="34" t="n">
        <v>37681</v>
      </c>
      <c r="B39" s="65" t="n">
        <f aca="false">G39+L39+M39+N39+K39</f>
        <v>-37.5928118180147</v>
      </c>
      <c r="C39" s="104" t="n">
        <f aca="false">H39+BJ39</f>
        <v>-0.37419385</v>
      </c>
      <c r="D39" s="103" t="n">
        <f aca="false">I39+BH39+'basis opt greeks'!D37</f>
        <v>-29575.7234539384</v>
      </c>
      <c r="E39" s="103" t="n">
        <f aca="false">J39+BI39+'basis opt greeks'!E37</f>
        <v>278.637405445374</v>
      </c>
      <c r="G39" s="65" t="n">
        <f aca="false">DSUM(OPTTRADES,G$9,$A561:$A562)</f>
        <v>0</v>
      </c>
      <c r="H39" s="106" t="n">
        <f aca="false">DSUM(OPTTRADES,H$9,$A561:$A562)</f>
        <v>0</v>
      </c>
      <c r="I39" s="65" t="n">
        <f aca="false">DSUM(OPTTRADES,I$9,$A561:$A562)</f>
        <v>0</v>
      </c>
      <c r="J39" s="65" t="n">
        <f aca="false">DSUM(OPTTRADES,J$9,$A561:$A562)</f>
        <v>0</v>
      </c>
      <c r="K39" s="65" t="n">
        <f aca="false">'basis opt greeks'!B37</f>
        <v>-0.444185458014715</v>
      </c>
      <c r="L39" s="65" t="n">
        <f aca="false">'HEDGE QUANTITIES'!B35</f>
        <v>-37.14862636</v>
      </c>
      <c r="M39" s="65" t="n">
        <f aca="false">'BASIS POSITION'!B40</f>
        <v>0</v>
      </c>
      <c r="N39" s="65" t="n">
        <f aca="false">V39+AP39</f>
        <v>0</v>
      </c>
      <c r="O39" s="27" t="n">
        <f aca="false">VLOOKUP(A39,PARAMS,6,FALSE())</f>
        <v>3.29</v>
      </c>
      <c r="Q39" s="105" t="n">
        <f aca="false">DDE("TWINDDE","RSFRecord","NGc30 LAST")</f>
        <v>0</v>
      </c>
      <c r="R39" s="27" t="n">
        <f aca="false">VLOOKUP(A39,PARAMS,2,FALSE())</f>
        <v>3.29</v>
      </c>
      <c r="S39" s="105" t="n">
        <f aca="false">IF(SETTLE="SETTLE",O39+P39,IF(SETTLE="options",R39,IF(Q39&gt;0,Q39,O39+P39)))</f>
        <v>3.29</v>
      </c>
      <c r="T39" s="105" t="n">
        <f aca="false">ROUND(S39-O39,2)</f>
        <v>0</v>
      </c>
      <c r="U39" s="108" t="n">
        <f aca="false">K39+L39</f>
        <v>-37.5928118180147</v>
      </c>
      <c r="V39" s="65" t="n">
        <f aca="false">VLOOKUP(A39,eastgamma,HLOOKUP(T39,eastgamma,2),FALSE())</f>
        <v>0</v>
      </c>
      <c r="W39" s="65"/>
      <c r="X39" s="65"/>
      <c r="Y39" s="105"/>
      <c r="Z39" s="105"/>
      <c r="AA39" s="105"/>
      <c r="AB39" s="105"/>
      <c r="AC39" s="109"/>
      <c r="AO39" s="27" t="n">
        <f aca="false">T39</f>
        <v>0</v>
      </c>
      <c r="AP39" s="65" t="n">
        <f aca="false">VLOOKUP($A39,westgamma,HLOOKUP(AO39,eastgamma,2),FALSE())</f>
        <v>0</v>
      </c>
      <c r="AQ39" s="65"/>
      <c r="AR39" s="65"/>
      <c r="AS39" s="105"/>
      <c r="AT39" s="105"/>
      <c r="AU39" s="105"/>
      <c r="AV39" s="105"/>
      <c r="AW39" s="109"/>
      <c r="BH39" s="103" t="n">
        <f aca="false">VLOOKUP($A39,OPTIONRISK,9,FALSE())</f>
        <v>-28671.998022</v>
      </c>
      <c r="BI39" s="103" t="n">
        <f aca="false">VLOOKUP($A39,OPTIONRISK,10,FALSE())</f>
        <v>267.3478275154</v>
      </c>
      <c r="BJ39" s="104" t="n">
        <f aca="false">AVERAGE(VLOOKUP($A39,HEDGE,14,FALSE())*-1,VLOOKUP($A39,HEDGE,15,FALSE()))/5</f>
        <v>-0.37419385</v>
      </c>
    </row>
    <row r="40" customFormat="false" ht="12.75" hidden="false" customHeight="false" outlineLevel="0" collapsed="false">
      <c r="A40" s="34" t="n">
        <v>37712</v>
      </c>
      <c r="B40" s="65" t="n">
        <f aca="false">G40+L40+M40+N40+K40</f>
        <v>2.76398397</v>
      </c>
      <c r="C40" s="104" t="n">
        <f aca="false">H40+BJ40</f>
        <v>0.008898111</v>
      </c>
      <c r="D40" s="103" t="n">
        <f aca="false">I40+BH40+'basis opt greeks'!D38</f>
        <v>-260.150668</v>
      </c>
      <c r="E40" s="103" t="n">
        <f aca="false">J40+BI40+'basis opt greeks'!E38</f>
        <v>11.6962546201232</v>
      </c>
      <c r="G40" s="65" t="n">
        <f aca="false">DSUM(OPTTRADES,G$9,$A563:$A564)</f>
        <v>0</v>
      </c>
      <c r="H40" s="106" t="n">
        <f aca="false">DSUM(OPTTRADES,H$9,$A563:$A564)</f>
        <v>0</v>
      </c>
      <c r="I40" s="65" t="n">
        <f aca="false">DSUM(OPTTRADES,I$9,$A563:$A564)</f>
        <v>0</v>
      </c>
      <c r="J40" s="65" t="n">
        <f aca="false">DSUM(OPTTRADES,J$9,$A563:$A564)</f>
        <v>0</v>
      </c>
      <c r="K40" s="65" t="n">
        <f aca="false">'basis opt greeks'!B38</f>
        <v>0</v>
      </c>
      <c r="L40" s="65" t="n">
        <f aca="false">'HEDGE QUANTITIES'!B36</f>
        <v>2.76398397</v>
      </c>
      <c r="M40" s="65" t="n">
        <f aca="false">'BASIS POSITION'!B41</f>
        <v>0</v>
      </c>
      <c r="N40" s="65" t="n">
        <f aca="false">V40+AP40</f>
        <v>0</v>
      </c>
      <c r="O40" s="27" t="n">
        <f aca="false">VLOOKUP(A40,PARAMS,6,FALSE())</f>
        <v>3.112</v>
      </c>
      <c r="Q40" s="105" t="n">
        <f aca="false">DDE("TWINDDE","RSFRecord","NGc31 LAST")</f>
        <v>3.11</v>
      </c>
      <c r="R40" s="27" t="n">
        <f aca="false">VLOOKUP(A40,PARAMS,2,FALSE())</f>
        <v>3.112</v>
      </c>
      <c r="S40" s="105" t="n">
        <f aca="false">IF(SETTLE="SETTLE",O40+P40,IF(SETTLE="options",R40,IF(Q40&gt;0,Q40,O40+P40)))</f>
        <v>3.112</v>
      </c>
      <c r="T40" s="105" t="n">
        <f aca="false">ROUND(S40-O40,2)</f>
        <v>0</v>
      </c>
      <c r="U40" s="108" t="n">
        <f aca="false">K40+L40</f>
        <v>2.76398397</v>
      </c>
      <c r="V40" s="65" t="n">
        <f aca="false">VLOOKUP(A40,eastgamma,HLOOKUP(T40,eastgamma,2),FALSE())</f>
        <v>0</v>
      </c>
      <c r="W40" s="65"/>
      <c r="X40" s="65"/>
      <c r="Y40" s="105"/>
      <c r="Z40" s="105"/>
      <c r="AA40" s="105"/>
      <c r="AB40" s="105"/>
      <c r="AC40" s="109"/>
      <c r="AO40" s="27" t="n">
        <f aca="false">T40</f>
        <v>0</v>
      </c>
      <c r="AP40" s="65" t="n">
        <f aca="false">VLOOKUP($A40,westgamma,HLOOKUP(AO40,eastgamma,2),FALSE())</f>
        <v>0</v>
      </c>
      <c r="AQ40" s="65"/>
      <c r="AR40" s="65"/>
      <c r="AS40" s="105"/>
      <c r="AT40" s="105"/>
      <c r="AU40" s="105"/>
      <c r="AV40" s="105"/>
      <c r="AW40" s="109"/>
      <c r="BH40" s="103" t="n">
        <f aca="false">VLOOKUP($A40,OPTIONRISK,9,FALSE())</f>
        <v>-260.150668</v>
      </c>
      <c r="BI40" s="103" t="n">
        <f aca="false">VLOOKUP($A40,OPTIONRISK,10,FALSE())</f>
        <v>11.6962546201232</v>
      </c>
      <c r="BJ40" s="104" t="n">
        <f aca="false">AVERAGE(VLOOKUP($A40,HEDGE,14,FALSE())*-1,VLOOKUP($A40,HEDGE,15,FALSE()))/5</f>
        <v>0.008898111</v>
      </c>
    </row>
    <row r="41" customFormat="false" ht="12.75" hidden="false" customHeight="false" outlineLevel="0" collapsed="false">
      <c r="A41" s="34" t="n">
        <v>37742</v>
      </c>
      <c r="B41" s="65" t="n">
        <f aca="false">G41+L41+M41+N41+K41</f>
        <v>2.95227753</v>
      </c>
      <c r="C41" s="104" t="n">
        <f aca="false">H41+BJ41</f>
        <v>0.008141352</v>
      </c>
      <c r="D41" s="103" t="n">
        <f aca="false">I41+BH41</f>
        <v>-287.912571</v>
      </c>
      <c r="E41" s="103" t="n">
        <f aca="false">J41+BI41</f>
        <v>11.0435600273785</v>
      </c>
      <c r="G41" s="65" t="n">
        <f aca="false">DSUM(OPTTRADES,G$9,$A565:$A566)</f>
        <v>0</v>
      </c>
      <c r="H41" s="106" t="n">
        <f aca="false">DSUM(OPTTRADES,H$9,$A565:$A566)</f>
        <v>0</v>
      </c>
      <c r="I41" s="65" t="n">
        <f aca="false">DSUM(OPTTRADES,I$9,$A565:$A566)</f>
        <v>0</v>
      </c>
      <c r="J41" s="65" t="n">
        <f aca="false">DSUM(OPTTRADES,J$9,$A565:$A566)</f>
        <v>0</v>
      </c>
      <c r="K41" s="65"/>
      <c r="L41" s="65" t="n">
        <f aca="false">'HEDGE QUANTITIES'!B37</f>
        <v>2.95227753</v>
      </c>
      <c r="M41" s="65" t="n">
        <f aca="false">'BASIS POSITION'!B42</f>
        <v>0</v>
      </c>
      <c r="N41" s="65" t="n">
        <f aca="false">V41+AP41</f>
        <v>0</v>
      </c>
      <c r="O41" s="27" t="n">
        <f aca="false">VLOOKUP(A41,PARAMS,6,FALSE())</f>
        <v>3.097</v>
      </c>
      <c r="Q41" s="105" t="n">
        <f aca="false">DDE("TWINDDE","RSFRecord","NGc32 LAST")</f>
        <v>3.125</v>
      </c>
      <c r="R41" s="27" t="n">
        <f aca="false">VLOOKUP(A41,PARAMS,2,FALSE())</f>
        <v>3.097</v>
      </c>
      <c r="S41" s="105" t="n">
        <f aca="false">IF(SETTLE="SETTLE",O41+P41,IF(SETTLE="options",R41,IF(Q41&gt;0,Q41,O41+P41)))</f>
        <v>3.097</v>
      </c>
      <c r="T41" s="105" t="n">
        <f aca="false">ROUND(S41-O41,2)</f>
        <v>0</v>
      </c>
      <c r="U41" s="108" t="n">
        <f aca="false">K41+L41</f>
        <v>2.95227753</v>
      </c>
      <c r="V41" s="65" t="n">
        <f aca="false">VLOOKUP(A41,eastgamma,HLOOKUP(T41,eastgamma,2),FALSE())</f>
        <v>0</v>
      </c>
      <c r="W41" s="65"/>
      <c r="X41" s="65"/>
      <c r="Y41" s="105"/>
      <c r="Z41" s="105"/>
      <c r="AA41" s="105"/>
      <c r="AB41" s="105"/>
      <c r="AC41" s="109"/>
      <c r="AO41" s="27" t="n">
        <f aca="false">T41</f>
        <v>0</v>
      </c>
      <c r="AP41" s="65" t="n">
        <f aca="false">VLOOKUP($A41,westgamma,HLOOKUP(AO41,eastgamma,2),FALSE())</f>
        <v>0</v>
      </c>
      <c r="AQ41" s="65"/>
      <c r="AR41" s="65"/>
      <c r="AS41" s="105"/>
      <c r="AT41" s="105"/>
      <c r="AU41" s="105"/>
      <c r="AV41" s="105"/>
      <c r="AW41" s="109"/>
      <c r="BH41" s="103" t="n">
        <f aca="false">VLOOKUP($A41,OPTIONRISK,9,FALSE())</f>
        <v>-287.912571</v>
      </c>
      <c r="BI41" s="103" t="n">
        <f aca="false">VLOOKUP($A41,OPTIONRISK,10,FALSE())</f>
        <v>11.0435600273785</v>
      </c>
      <c r="BJ41" s="104" t="n">
        <f aca="false">AVERAGE(VLOOKUP($A41,HEDGE,14,FALSE())*-1,VLOOKUP($A41,HEDGE,15,FALSE()))/5</f>
        <v>0.008141352</v>
      </c>
    </row>
    <row r="42" customFormat="false" ht="12.75" hidden="false" customHeight="false" outlineLevel="0" collapsed="false">
      <c r="A42" s="34" t="n">
        <v>37773</v>
      </c>
      <c r="B42" s="65" t="n">
        <f aca="false">G42+L42+M42+N42+K42</f>
        <v>2.7214863</v>
      </c>
      <c r="C42" s="104" t="n">
        <f aca="false">H42+BJ42</f>
        <v>0.008375944</v>
      </c>
      <c r="D42" s="103" t="n">
        <f aca="false">I42+BH42</f>
        <v>-310.382129</v>
      </c>
      <c r="E42" s="103" t="n">
        <f aca="false">J42+BI42</f>
        <v>12.3090970568104</v>
      </c>
      <c r="G42" s="65" t="n">
        <f aca="false">DSUM(OPTTRADES,G$9,$A567:$A568)</f>
        <v>0</v>
      </c>
      <c r="H42" s="106" t="n">
        <f aca="false">DSUM(OPTTRADES,H$9,$A567:$A568)</f>
        <v>0</v>
      </c>
      <c r="I42" s="65" t="n">
        <f aca="false">DSUM(OPTTRADES,I$9,$A567:$A568)</f>
        <v>0</v>
      </c>
      <c r="J42" s="65" t="n">
        <f aca="false">DSUM(OPTTRADES,J$9,$A567:$A568)</f>
        <v>0</v>
      </c>
      <c r="K42" s="65"/>
      <c r="L42" s="65" t="n">
        <f aca="false">'HEDGE QUANTITIES'!B38</f>
        <v>2.7214863</v>
      </c>
      <c r="M42" s="65" t="n">
        <f aca="false">'BASIS POSITION'!B43</f>
        <v>0</v>
      </c>
      <c r="N42" s="65" t="n">
        <f aca="false">V42+AP42</f>
        <v>0</v>
      </c>
      <c r="O42" s="27" t="n">
        <f aca="false">VLOOKUP(A42,PARAMS,6,FALSE())</f>
        <v>3.117</v>
      </c>
      <c r="Q42" s="105" t="n">
        <f aca="false">DDE("TWINDDE","RSFRecord","NGc33 LAST")</f>
        <v>3.13</v>
      </c>
      <c r="R42" s="27" t="n">
        <f aca="false">VLOOKUP(A42,PARAMS,2,FALSE())</f>
        <v>3.117</v>
      </c>
      <c r="S42" s="105" t="n">
        <f aca="false">IF(SETTLE="SETTLE",O42+P42,IF(SETTLE="options",R42,IF(Q42&gt;0,Q42,O42+P42)))</f>
        <v>3.117</v>
      </c>
      <c r="T42" s="105" t="n">
        <f aca="false">ROUND(S42-O42,2)</f>
        <v>0</v>
      </c>
      <c r="U42" s="108" t="n">
        <f aca="false">K42+L42</f>
        <v>2.7214863</v>
      </c>
      <c r="V42" s="65" t="n">
        <f aca="false">VLOOKUP(A42,eastgamma,HLOOKUP(T42,eastgamma,2),FALSE())</f>
        <v>0</v>
      </c>
      <c r="W42" s="65"/>
      <c r="X42" s="65"/>
      <c r="Y42" s="105"/>
      <c r="Z42" s="105"/>
      <c r="AA42" s="105"/>
      <c r="AB42" s="105"/>
      <c r="AC42" s="109"/>
      <c r="AO42" s="27" t="n">
        <f aca="false">T42</f>
        <v>0</v>
      </c>
      <c r="AP42" s="65" t="n">
        <f aca="false">VLOOKUP($A42,westgamma,HLOOKUP(AO42,eastgamma,2),FALSE())</f>
        <v>0</v>
      </c>
      <c r="AQ42" s="65"/>
      <c r="AR42" s="65"/>
      <c r="AS42" s="105"/>
      <c r="AT42" s="105"/>
      <c r="AU42" s="105"/>
      <c r="AV42" s="105"/>
      <c r="AW42" s="109"/>
      <c r="BH42" s="103" t="n">
        <f aca="false">VLOOKUP($A42,OPTIONRISK,9,FALSE())</f>
        <v>-310.382129</v>
      </c>
      <c r="BI42" s="103" t="n">
        <f aca="false">VLOOKUP($A42,OPTIONRISK,10,FALSE())</f>
        <v>12.3090970568104</v>
      </c>
      <c r="BJ42" s="104" t="n">
        <f aca="false">AVERAGE(VLOOKUP($A42,HEDGE,14,FALSE())*-1,VLOOKUP($A42,HEDGE,15,FALSE()))/5</f>
        <v>0.008375944</v>
      </c>
    </row>
    <row r="43" customFormat="false" ht="12.75" hidden="false" customHeight="false" outlineLevel="0" collapsed="false">
      <c r="A43" s="34" t="n">
        <v>37803</v>
      </c>
      <c r="B43" s="65" t="n">
        <f aca="false">G43+L43+M43+N43+K43</f>
        <v>2.59887194</v>
      </c>
      <c r="C43" s="104" t="n">
        <f aca="false">H43+BJ43</f>
        <v>0.007819624</v>
      </c>
      <c r="D43" s="103" t="n">
        <f aca="false">I43+BH43</f>
        <v>-311.670965</v>
      </c>
      <c r="E43" s="103" t="n">
        <f aca="false">J43+BI43</f>
        <v>12.3172405201917</v>
      </c>
      <c r="G43" s="65" t="n">
        <f aca="false">DSUM(OPTTRADES,G$9,$A569:$A570)</f>
        <v>0</v>
      </c>
      <c r="H43" s="106" t="n">
        <f aca="false">DSUM(OPTTRADES,H$9,$A569:$A570)</f>
        <v>0</v>
      </c>
      <c r="I43" s="65" t="n">
        <f aca="false">DSUM(OPTTRADES,I$9,$A569:$A570)</f>
        <v>0</v>
      </c>
      <c r="J43" s="65" t="n">
        <f aca="false">DSUM(OPTTRADES,J$9,$A569:$A570)</f>
        <v>0</v>
      </c>
      <c r="K43" s="65"/>
      <c r="L43" s="65" t="n">
        <f aca="false">'HEDGE QUANTITIES'!B39</f>
        <v>2.59887194</v>
      </c>
      <c r="M43" s="65" t="n">
        <f aca="false">'BASIS POSITION'!B44</f>
        <v>0</v>
      </c>
      <c r="N43" s="65" t="n">
        <f aca="false">V43+AP43</f>
        <v>0</v>
      </c>
      <c r="O43" s="27" t="n">
        <f aca="false">VLOOKUP(A43,PARAMS,6,FALSE())</f>
        <v>3.139</v>
      </c>
      <c r="Q43" s="105" t="n">
        <f aca="false">DDE("TWINDDE","RSFRecord","NGc34 LAST")</f>
        <v>3.15</v>
      </c>
      <c r="R43" s="27" t="n">
        <f aca="false">VLOOKUP(A43,PARAMS,2,FALSE())</f>
        <v>3.139</v>
      </c>
      <c r="S43" s="105" t="n">
        <f aca="false">IF(SETTLE="SETTLE",O43+P43,IF(SETTLE="options",R43,IF(Q43&gt;0,Q43,O43+P43)))</f>
        <v>3.139</v>
      </c>
      <c r="T43" s="105" t="n">
        <f aca="false">ROUND(S43-O43,2)</f>
        <v>0</v>
      </c>
      <c r="U43" s="108" t="n">
        <f aca="false">K43+L43</f>
        <v>2.59887194</v>
      </c>
      <c r="V43" s="65" t="n">
        <f aca="false">VLOOKUP(A43,eastgamma,HLOOKUP(T43,eastgamma,2),FALSE())</f>
        <v>0</v>
      </c>
      <c r="W43" s="65"/>
      <c r="X43" s="65"/>
      <c r="Y43" s="105"/>
      <c r="Z43" s="105"/>
      <c r="AA43" s="105"/>
      <c r="AB43" s="105"/>
      <c r="AC43" s="109"/>
      <c r="AO43" s="27" t="n">
        <f aca="false">T43</f>
        <v>0</v>
      </c>
      <c r="AP43" s="65" t="n">
        <f aca="false">VLOOKUP($A43,westgamma,HLOOKUP(AO43,eastgamma,2),FALSE())</f>
        <v>0</v>
      </c>
      <c r="AQ43" s="65"/>
      <c r="AR43" s="65"/>
      <c r="AS43" s="105"/>
      <c r="AT43" s="105"/>
      <c r="AU43" s="105"/>
      <c r="AV43" s="105"/>
      <c r="AW43" s="109"/>
      <c r="BH43" s="103" t="n">
        <f aca="false">VLOOKUP($A43,OPTIONRISK,9,FALSE())</f>
        <v>-311.670965</v>
      </c>
      <c r="BI43" s="103" t="n">
        <f aca="false">VLOOKUP($A43,OPTIONRISK,10,FALSE())</f>
        <v>12.3172405201917</v>
      </c>
      <c r="BJ43" s="104" t="n">
        <f aca="false">AVERAGE(VLOOKUP($A43,HEDGE,14,FALSE())*-1,VLOOKUP($A43,HEDGE,15,FALSE()))/5</f>
        <v>0.007819624</v>
      </c>
    </row>
    <row r="44" customFormat="false" ht="12.75" hidden="false" customHeight="false" outlineLevel="0" collapsed="false">
      <c r="A44" s="34" t="n">
        <v>37834</v>
      </c>
      <c r="B44" s="65" t="n">
        <f aca="false">G44+L44+M44+N44+K44</f>
        <v>2.67287143</v>
      </c>
      <c r="C44" s="104" t="n">
        <f aca="false">H44+BJ44</f>
        <v>0</v>
      </c>
      <c r="D44" s="103" t="n">
        <f aca="false">I44+BH44</f>
        <v>0</v>
      </c>
      <c r="E44" s="103" t="n">
        <f aca="false">J44+BI44</f>
        <v>0</v>
      </c>
      <c r="G44" s="65" t="n">
        <f aca="false">DSUM(OPTTRADES,G$9,$A571:$A572)</f>
        <v>0</v>
      </c>
      <c r="H44" s="106" t="n">
        <f aca="false">DSUM(OPTTRADES,H$9,$A571:$A572)</f>
        <v>0</v>
      </c>
      <c r="I44" s="65" t="n">
        <f aca="false">DSUM(OPTTRADES,I$9,$A571:$A572)</f>
        <v>0</v>
      </c>
      <c r="J44" s="65" t="n">
        <f aca="false">DSUM(OPTTRADES,J$9,$A571:$A572)</f>
        <v>0</v>
      </c>
      <c r="K44" s="65"/>
      <c r="L44" s="65" t="n">
        <f aca="false">'HEDGE QUANTITIES'!B40</f>
        <v>2.67287143</v>
      </c>
      <c r="M44" s="65" t="n">
        <f aca="false">'BASIS POSITION'!B45</f>
        <v>0</v>
      </c>
      <c r="N44" s="65" t="n">
        <f aca="false">V44+AP44</f>
        <v>0</v>
      </c>
      <c r="Q44" s="105" t="n">
        <f aca="false">DDE("TWINDDE","RSFRecord","NGc35 LAST")</f>
        <v>0</v>
      </c>
      <c r="S44" s="105"/>
      <c r="T44" s="105"/>
      <c r="U44" s="108" t="n">
        <f aca="false">K44+L44</f>
        <v>2.67287143</v>
      </c>
      <c r="V44" s="110"/>
      <c r="W44" s="65"/>
      <c r="X44" s="65"/>
      <c r="Y44" s="105"/>
      <c r="Z44" s="105"/>
      <c r="AA44" s="105"/>
      <c r="AB44" s="105"/>
      <c r="AC44" s="109"/>
      <c r="AP44" s="110"/>
      <c r="AQ44" s="65"/>
      <c r="AR44" s="65"/>
      <c r="AS44" s="105"/>
      <c r="AT44" s="105"/>
      <c r="AU44" s="105"/>
      <c r="AV44" s="105"/>
      <c r="AW44" s="109"/>
      <c r="BH44" s="103"/>
      <c r="BI44" s="103"/>
      <c r="BJ44" s="104"/>
    </row>
    <row r="45" customFormat="false" ht="12.75" hidden="false" customHeight="false" outlineLevel="0" collapsed="false">
      <c r="A45" s="34" t="n">
        <v>37865</v>
      </c>
      <c r="B45" s="65" t="n">
        <f aca="false">G45+L45+M45+N45+K45</f>
        <v>2.29763668</v>
      </c>
      <c r="C45" s="104" t="n">
        <f aca="false">H45+BJ45</f>
        <v>0</v>
      </c>
      <c r="D45" s="103" t="n">
        <f aca="false">I45+BH45</f>
        <v>0</v>
      </c>
      <c r="E45" s="103" t="n">
        <f aca="false">J45+BI45</f>
        <v>0</v>
      </c>
      <c r="G45" s="65" t="n">
        <f aca="false">DSUM(OPTTRADES,G$9,$A573:$A574)</f>
        <v>0</v>
      </c>
      <c r="H45" s="106" t="n">
        <f aca="false">DSUM(OPTTRADES,H$9,$A573:$A574)</f>
        <v>0</v>
      </c>
      <c r="I45" s="65" t="n">
        <f aca="false">DSUM(OPTTRADES,I$9,$A573:$A574)</f>
        <v>0</v>
      </c>
      <c r="J45" s="65" t="n">
        <f aca="false">DSUM(OPTTRADES,J$9,$A573:$A574)</f>
        <v>0</v>
      </c>
      <c r="K45" s="65"/>
      <c r="L45" s="65" t="n">
        <f aca="false">'HEDGE QUANTITIES'!B41</f>
        <v>2.29763668</v>
      </c>
      <c r="M45" s="65" t="n">
        <f aca="false">'BASIS POSITION'!B46</f>
        <v>0</v>
      </c>
      <c r="N45" s="65" t="n">
        <f aca="false">V45+AP45</f>
        <v>0</v>
      </c>
      <c r="S45" s="105"/>
      <c r="T45" s="105"/>
      <c r="U45" s="108" t="n">
        <f aca="false">K45+L45</f>
        <v>2.29763668</v>
      </c>
      <c r="V45" s="110"/>
      <c r="W45" s="65"/>
      <c r="X45" s="65"/>
      <c r="Y45" s="105"/>
      <c r="Z45" s="105"/>
      <c r="AA45" s="105"/>
      <c r="AB45" s="105"/>
      <c r="AC45" s="109"/>
      <c r="AP45" s="110"/>
      <c r="AQ45" s="65"/>
      <c r="AR45" s="65"/>
      <c r="AS45" s="105"/>
      <c r="AT45" s="105"/>
      <c r="AU45" s="105"/>
      <c r="AV45" s="105"/>
      <c r="AW45" s="109"/>
      <c r="BH45" s="103"/>
      <c r="BI45" s="103"/>
      <c r="BJ45" s="104"/>
    </row>
    <row r="46" customFormat="false" ht="12.75" hidden="false" customHeight="false" outlineLevel="0" collapsed="false">
      <c r="A46" s="34" t="n">
        <v>37895</v>
      </c>
      <c r="B46" s="65" t="n">
        <f aca="false">G46+L46+M46+N46+K46</f>
        <v>2.91948312</v>
      </c>
      <c r="C46" s="104" t="n">
        <f aca="false">H46+BJ46</f>
        <v>0</v>
      </c>
      <c r="D46" s="103" t="n">
        <f aca="false">I46+BH46</f>
        <v>0</v>
      </c>
      <c r="E46" s="103" t="n">
        <f aca="false">J46+BI46</f>
        <v>0</v>
      </c>
      <c r="G46" s="65" t="n">
        <f aca="false">DSUM(OPTTRADES,G$9,$A575:$A576)</f>
        <v>0</v>
      </c>
      <c r="H46" s="106" t="n">
        <f aca="false">DSUM(OPTTRADES,H$9,$A575:$A576)</f>
        <v>0</v>
      </c>
      <c r="I46" s="65" t="n">
        <f aca="false">DSUM(OPTTRADES,I$9,$A575:$A576)</f>
        <v>0</v>
      </c>
      <c r="J46" s="65" t="n">
        <f aca="false">DSUM(OPTTRADES,J$9,$A575:$A576)</f>
        <v>0</v>
      </c>
      <c r="K46" s="65"/>
      <c r="L46" s="65" t="n">
        <f aca="false">'HEDGE QUANTITIES'!B42</f>
        <v>2.91948312</v>
      </c>
      <c r="M46" s="65" t="n">
        <f aca="false">'BASIS POSITION'!B47</f>
        <v>0</v>
      </c>
      <c r="N46" s="65" t="n">
        <f aca="false">V46+AP46</f>
        <v>0</v>
      </c>
      <c r="U46" s="108" t="n">
        <f aca="false">K46+L46</f>
        <v>2.91948312</v>
      </c>
    </row>
    <row r="47" customFormat="false" ht="12.75" hidden="false" customHeight="false" outlineLevel="0" collapsed="false">
      <c r="A47" s="34" t="n">
        <v>37926</v>
      </c>
      <c r="B47" s="65" t="n">
        <f aca="false">G47+L47+M47+N47+K47</f>
        <v>0.52944373</v>
      </c>
      <c r="C47" s="104" t="n">
        <f aca="false">H47+BJ47</f>
        <v>0</v>
      </c>
      <c r="D47" s="103" t="n">
        <f aca="false">I47+BH47</f>
        <v>0</v>
      </c>
      <c r="E47" s="103" t="n">
        <f aca="false">J47+BI47</f>
        <v>0</v>
      </c>
      <c r="G47" s="65" t="n">
        <f aca="false">DSUM(OPTTRADES,G$9,$A579:$A580)</f>
        <v>0</v>
      </c>
      <c r="H47" s="106" t="n">
        <f aca="false">DSUM(OPTTRADES,H$9,$A579:$A580)</f>
        <v>0</v>
      </c>
      <c r="I47" s="65" t="n">
        <f aca="false">DSUM(OPTTRADES,I$9,$A579:$A580)</f>
        <v>0</v>
      </c>
      <c r="J47" s="65" t="n">
        <f aca="false">DSUM(OPTTRADES,J$9,$A579:$A580)</f>
        <v>0</v>
      </c>
      <c r="K47" s="65"/>
      <c r="L47" s="65" t="n">
        <f aca="false">'HEDGE QUANTITIES'!B43</f>
        <v>0.52944373</v>
      </c>
      <c r="M47" s="65" t="n">
        <f aca="false">'BASIS POSITION'!B48</f>
        <v>0</v>
      </c>
      <c r="N47" s="65" t="n">
        <f aca="false">V47+AP47</f>
        <v>0</v>
      </c>
      <c r="U47" s="108" t="n">
        <f aca="false">K47+L47</f>
        <v>0.52944373</v>
      </c>
    </row>
    <row r="48" customFormat="false" ht="12.75" hidden="false" customHeight="false" outlineLevel="0" collapsed="false">
      <c r="A48" s="34" t="n">
        <v>37956</v>
      </c>
      <c r="B48" s="65" t="n">
        <f aca="false">G48+L48+M48+N48+K48</f>
        <v>-2.46271235</v>
      </c>
      <c r="C48" s="104" t="n">
        <f aca="false">H48+BJ48</f>
        <v>0</v>
      </c>
      <c r="D48" s="103" t="n">
        <f aca="false">I48+BH48</f>
        <v>0</v>
      </c>
      <c r="E48" s="103" t="n">
        <f aca="false">J48+BI48</f>
        <v>0</v>
      </c>
      <c r="G48" s="65" t="n">
        <f aca="false">DSUM(OPTTRADES,G$9,$A581:$A582)</f>
        <v>0</v>
      </c>
      <c r="H48" s="106" t="n">
        <f aca="false">DSUM(OPTTRADES,H$9,$A581:$A582)</f>
        <v>0</v>
      </c>
      <c r="I48" s="65" t="n">
        <f aca="false">DSUM(OPTTRADES,I$9,$A581:$A582)</f>
        <v>0</v>
      </c>
      <c r="J48" s="65" t="n">
        <f aca="false">DSUM(OPTTRADES,J$9,$A581:$A582)</f>
        <v>0</v>
      </c>
      <c r="K48" s="65"/>
      <c r="L48" s="65" t="n">
        <f aca="false">'HEDGE QUANTITIES'!B44</f>
        <v>-2.46271235</v>
      </c>
      <c r="M48" s="65" t="n">
        <f aca="false">'BASIS POSITION'!B49</f>
        <v>0</v>
      </c>
      <c r="N48" s="65" t="n">
        <f aca="false">V48+AP48</f>
        <v>0</v>
      </c>
      <c r="U48" s="108" t="n">
        <f aca="false">K48+L48</f>
        <v>-2.46271235</v>
      </c>
    </row>
    <row r="49" customFormat="false" ht="12.75" hidden="false" customHeight="false" outlineLevel="0" collapsed="false">
      <c r="A49" s="34" t="n">
        <v>37987</v>
      </c>
      <c r="B49" s="65" t="n">
        <f aca="false">G49+L49+M49+N49+K49</f>
        <v>5.68989368</v>
      </c>
      <c r="C49" s="104" t="n">
        <f aca="false">H49+BJ49</f>
        <v>0</v>
      </c>
      <c r="D49" s="103" t="n">
        <f aca="false">I49+BH49</f>
        <v>0</v>
      </c>
      <c r="E49" s="103" t="n">
        <f aca="false">J49+BI49</f>
        <v>0</v>
      </c>
      <c r="G49" s="65" t="n">
        <f aca="false">DSUM(OPTTRADES,G$9,$A583:$A584)</f>
        <v>0</v>
      </c>
      <c r="H49" s="106" t="n">
        <f aca="false">DSUM(OPTTRADES,H$9,$A583:$A584)</f>
        <v>0</v>
      </c>
      <c r="I49" s="65" t="n">
        <f aca="false">DSUM(OPTTRADES,I$9,$A583:$A584)</f>
        <v>0</v>
      </c>
      <c r="J49" s="65" t="n">
        <f aca="false">DSUM(OPTTRADES,J$9,$A583:$A584)</f>
        <v>0</v>
      </c>
      <c r="K49" s="65"/>
      <c r="L49" s="65" t="n">
        <f aca="false">'HEDGE QUANTITIES'!B45</f>
        <v>5.68989368</v>
      </c>
      <c r="M49" s="65" t="n">
        <f aca="false">'BASIS POSITION'!B50</f>
        <v>0</v>
      </c>
      <c r="N49" s="65" t="n">
        <f aca="false">V49+AP49</f>
        <v>0</v>
      </c>
      <c r="U49" s="108" t="n">
        <f aca="false">K49+L49</f>
        <v>5.68989368</v>
      </c>
    </row>
    <row r="50" customFormat="false" ht="12.75" hidden="false" customHeight="false" outlineLevel="0" collapsed="false">
      <c r="A50" s="34" t="n">
        <v>38018</v>
      </c>
      <c r="B50" s="65" t="n">
        <f aca="false">G50+L50+M50+N50+K50</f>
        <v>5.23394261</v>
      </c>
      <c r="C50" s="104" t="n">
        <f aca="false">H50+BJ50</f>
        <v>0</v>
      </c>
      <c r="D50" s="103" t="n">
        <f aca="false">I50+BH50</f>
        <v>0</v>
      </c>
      <c r="E50" s="103" t="n">
        <f aca="false">J50+BI50</f>
        <v>0</v>
      </c>
      <c r="G50" s="65" t="n">
        <f aca="false">DSUM(OPTTRADES,G$9,$A585:$A586)</f>
        <v>0</v>
      </c>
      <c r="H50" s="106" t="n">
        <f aca="false">DSUM(OPTTRADES,H$9,$A585:$A586)</f>
        <v>0</v>
      </c>
      <c r="I50" s="65" t="n">
        <f aca="false">DSUM(OPTTRADES,I$9,$A585:$A586)</f>
        <v>0</v>
      </c>
      <c r="J50" s="65" t="n">
        <f aca="false">DSUM(OPTTRADES,J$9,$A585:$A586)</f>
        <v>0</v>
      </c>
      <c r="K50" s="65"/>
      <c r="L50" s="65" t="n">
        <f aca="false">'HEDGE QUANTITIES'!B46</f>
        <v>5.23394261</v>
      </c>
      <c r="M50" s="65" t="n">
        <f aca="false">'BASIS POSITION'!B51</f>
        <v>0</v>
      </c>
      <c r="N50" s="65" t="n">
        <f aca="false">V50+AP50</f>
        <v>0</v>
      </c>
      <c r="U50" s="108" t="n">
        <f aca="false">K50+L50</f>
        <v>5.23394261</v>
      </c>
    </row>
    <row r="51" customFormat="false" ht="12.75" hidden="false" customHeight="false" outlineLevel="0" collapsed="false">
      <c r="A51" s="34" t="n">
        <v>38047</v>
      </c>
      <c r="B51" s="65" t="n">
        <f aca="false">G51+L51+M51+N51+K51</f>
        <v>4.41298855</v>
      </c>
      <c r="C51" s="104" t="n">
        <f aca="false">H51+BJ51</f>
        <v>0</v>
      </c>
      <c r="D51" s="103" t="n">
        <f aca="false">I51+BH51</f>
        <v>0</v>
      </c>
      <c r="E51" s="103" t="n">
        <f aca="false">J51+BI51</f>
        <v>0</v>
      </c>
      <c r="G51" s="65" t="n">
        <f aca="false">DSUM(OPTTRADES,G$9,$A587:$A588)</f>
        <v>0</v>
      </c>
      <c r="H51" s="106" t="n">
        <f aca="false">DSUM(OPTTRADES,H$9,$A587:$A588)</f>
        <v>0</v>
      </c>
      <c r="I51" s="65" t="n">
        <f aca="false">DSUM(OPTTRADES,I$9,$A587:$A588)</f>
        <v>0</v>
      </c>
      <c r="J51" s="65" t="n">
        <f aca="false">DSUM(OPTTRADES,J$9,$A587:$A588)</f>
        <v>0</v>
      </c>
      <c r="K51" s="65"/>
      <c r="L51" s="65" t="n">
        <f aca="false">'HEDGE QUANTITIES'!B47</f>
        <v>4.41298855</v>
      </c>
      <c r="M51" s="65" t="n">
        <f aca="false">'BASIS POSITION'!B52</f>
        <v>0</v>
      </c>
      <c r="N51" s="65" t="n">
        <f aca="false">V51+AP51</f>
        <v>0</v>
      </c>
      <c r="U51" s="108" t="n">
        <f aca="false">K51+L51</f>
        <v>4.41298855</v>
      </c>
    </row>
    <row r="52" customFormat="false" ht="12.75" hidden="false" customHeight="false" outlineLevel="0" collapsed="false">
      <c r="A52" s="34" t="n">
        <v>38078</v>
      </c>
      <c r="B52" s="65" t="n">
        <f aca="false">G52+L52+M52+N52+K52</f>
        <v>2.55175663</v>
      </c>
      <c r="C52" s="104" t="n">
        <f aca="false">H52+BJ52</f>
        <v>0</v>
      </c>
      <c r="D52" s="103" t="n">
        <f aca="false">I52+BH52</f>
        <v>0</v>
      </c>
      <c r="E52" s="103" t="n">
        <f aca="false">J52+BI52</f>
        <v>0</v>
      </c>
      <c r="G52" s="65" t="n">
        <f aca="false">DSUM(OPTTRADES,G$9,$A589:$A590)</f>
        <v>0</v>
      </c>
      <c r="H52" s="106" t="n">
        <f aca="false">DSUM(OPTTRADES,H$9,$A589:$A590)</f>
        <v>0</v>
      </c>
      <c r="I52" s="65" t="n">
        <f aca="false">DSUM(OPTTRADES,I$9,$A589:$A590)</f>
        <v>0</v>
      </c>
      <c r="J52" s="65" t="n">
        <f aca="false">DSUM(OPTTRADES,J$9,$A589:$A590)</f>
        <v>0</v>
      </c>
      <c r="K52" s="65"/>
      <c r="L52" s="65" t="n">
        <f aca="false">'HEDGE QUANTITIES'!B48</f>
        <v>2.55175663</v>
      </c>
      <c r="M52" s="65" t="n">
        <f aca="false">'BASIS POSITION'!B53</f>
        <v>0</v>
      </c>
      <c r="N52" s="65" t="n">
        <f aca="false">V52+AP52</f>
        <v>0</v>
      </c>
      <c r="U52" s="108" t="n">
        <f aca="false">K52+L52</f>
        <v>2.55175663</v>
      </c>
    </row>
    <row r="53" customFormat="false" ht="12.75" hidden="false" customHeight="false" outlineLevel="0" collapsed="false">
      <c r="A53" s="34" t="n">
        <v>38108</v>
      </c>
      <c r="B53" s="65" t="n">
        <f aca="false">G53+L53+M53+N53+K53</f>
        <v>2.98634901</v>
      </c>
      <c r="C53" s="104" t="n">
        <f aca="false">H53+BJ53</f>
        <v>0</v>
      </c>
      <c r="D53" s="103" t="n">
        <f aca="false">I53+BH53</f>
        <v>0</v>
      </c>
      <c r="E53" s="103" t="n">
        <f aca="false">J53+BI53</f>
        <v>0</v>
      </c>
      <c r="G53" s="65" t="n">
        <f aca="false">DSUM(OPTTRADES,G$9,$A591:$A592)</f>
        <v>0</v>
      </c>
      <c r="H53" s="106" t="n">
        <f aca="false">DSUM(OPTTRADES,H$9,$A591:$A592)</f>
        <v>0</v>
      </c>
      <c r="I53" s="65" t="n">
        <f aca="false">DSUM(OPTTRADES,I$9,$A591:$A592)</f>
        <v>0</v>
      </c>
      <c r="J53" s="65" t="n">
        <f aca="false">DSUM(OPTTRADES,J$9,$A591:$A592)</f>
        <v>0</v>
      </c>
      <c r="K53" s="65"/>
      <c r="L53" s="65" t="n">
        <f aca="false">'HEDGE QUANTITIES'!B49</f>
        <v>2.98634901</v>
      </c>
      <c r="M53" s="65" t="n">
        <f aca="false">'BASIS POSITION'!B54</f>
        <v>0</v>
      </c>
      <c r="N53" s="65" t="n">
        <f aca="false">V53+AP53</f>
        <v>0</v>
      </c>
      <c r="U53" s="108" t="n">
        <f aca="false">K53+L53</f>
        <v>2.98634901</v>
      </c>
    </row>
    <row r="54" customFormat="false" ht="12.75" hidden="false" customHeight="false" outlineLevel="0" collapsed="false">
      <c r="A54" s="34" t="n">
        <v>38139</v>
      </c>
      <c r="B54" s="65" t="n">
        <f aca="false">G54+L54+M54+N54+K54</f>
        <v>2.72901514</v>
      </c>
      <c r="C54" s="104" t="n">
        <f aca="false">H54+BJ54</f>
        <v>0</v>
      </c>
      <c r="D54" s="103" t="n">
        <f aca="false">I54+BH54</f>
        <v>0</v>
      </c>
      <c r="E54" s="103" t="n">
        <f aca="false">J54+BI54</f>
        <v>0</v>
      </c>
      <c r="G54" s="65" t="n">
        <f aca="false">DSUM(OPTTRADES,G$9,$A593:$A594)</f>
        <v>0</v>
      </c>
      <c r="H54" s="106" t="n">
        <f aca="false">DSUM(OPTTRADES,H$9,$A593:$A594)</f>
        <v>0</v>
      </c>
      <c r="I54" s="65" t="n">
        <f aca="false">DSUM(OPTTRADES,I$9,$A593:$A594)</f>
        <v>0</v>
      </c>
      <c r="J54" s="65" t="n">
        <f aca="false">DSUM(OPTTRADES,J$9,$A593:$A594)</f>
        <v>0</v>
      </c>
      <c r="K54" s="65"/>
      <c r="L54" s="65" t="n">
        <f aca="false">'HEDGE QUANTITIES'!B50</f>
        <v>2.72901514</v>
      </c>
      <c r="M54" s="65" t="n">
        <f aca="false">'BASIS POSITION'!B55</f>
        <v>0</v>
      </c>
      <c r="N54" s="65" t="n">
        <f aca="false">V54+AP54</f>
        <v>0</v>
      </c>
      <c r="U54" s="108" t="n">
        <f aca="false">K54+L54</f>
        <v>2.72901514</v>
      </c>
    </row>
    <row r="55" customFormat="false" ht="12.75" hidden="false" customHeight="false" outlineLevel="0" collapsed="false">
      <c r="A55" s="34" t="n">
        <v>38169</v>
      </c>
      <c r="B55" s="65" t="n">
        <f aca="false">G55+L55+M55+N55+K55</f>
        <v>2.50917809</v>
      </c>
      <c r="C55" s="104" t="n">
        <f aca="false">H55+BJ55</f>
        <v>0</v>
      </c>
      <c r="D55" s="103" t="n">
        <f aca="false">I55+BH55</f>
        <v>0</v>
      </c>
      <c r="E55" s="103" t="n">
        <f aca="false">J55+BI55</f>
        <v>0</v>
      </c>
      <c r="G55" s="65" t="n">
        <f aca="false">DSUM(OPTTRADES,G$9,$A595:$A596)</f>
        <v>0</v>
      </c>
      <c r="H55" s="106" t="n">
        <f aca="false">DSUM(OPTTRADES,H$9,$A595:$A596)</f>
        <v>0</v>
      </c>
      <c r="I55" s="65" t="n">
        <f aca="false">DSUM(OPTTRADES,I$9,$A595:$A596)</f>
        <v>0</v>
      </c>
      <c r="J55" s="65" t="n">
        <f aca="false">DSUM(OPTTRADES,J$9,$A595:$A596)</f>
        <v>0</v>
      </c>
      <c r="K55" s="65"/>
      <c r="L55" s="65" t="n">
        <f aca="false">'HEDGE QUANTITIES'!B51</f>
        <v>2.50917809</v>
      </c>
      <c r="M55" s="65" t="n">
        <f aca="false">'BASIS POSITION'!B56</f>
        <v>0</v>
      </c>
      <c r="N55" s="65" t="n">
        <f aca="false">V55+AP55</f>
        <v>0</v>
      </c>
      <c r="U55" s="108" t="n">
        <f aca="false">K55+L55</f>
        <v>2.50917809</v>
      </c>
    </row>
    <row r="56" customFormat="false" ht="12.75" hidden="false" customHeight="false" outlineLevel="0" collapsed="false">
      <c r="A56" s="34" t="n">
        <v>38200</v>
      </c>
      <c r="B56" s="65" t="n">
        <f aca="false">G56+L56+M56+N56+K56</f>
        <v>2.50933088</v>
      </c>
      <c r="C56" s="104" t="n">
        <f aca="false">H56+BJ56</f>
        <v>0</v>
      </c>
      <c r="D56" s="103" t="n">
        <f aca="false">I56+BH56</f>
        <v>0</v>
      </c>
      <c r="E56" s="103" t="n">
        <f aca="false">J56+BI56</f>
        <v>0</v>
      </c>
      <c r="G56" s="65" t="n">
        <f aca="false">DSUM(OPTTRADES,G$9,$A597:$A598)</f>
        <v>0</v>
      </c>
      <c r="H56" s="106" t="n">
        <f aca="false">DSUM(OPTTRADES,H$9,$A597:$A598)</f>
        <v>0</v>
      </c>
      <c r="I56" s="65" t="n">
        <f aca="false">DSUM(OPTTRADES,I$9,$A597:$A598)</f>
        <v>0</v>
      </c>
      <c r="J56" s="65" t="n">
        <f aca="false">DSUM(OPTTRADES,J$9,$A597:$A598)</f>
        <v>0</v>
      </c>
      <c r="K56" s="65"/>
      <c r="L56" s="65" t="n">
        <f aca="false">'HEDGE QUANTITIES'!B52</f>
        <v>2.50933088</v>
      </c>
      <c r="M56" s="65" t="n">
        <f aca="false">'BASIS POSITION'!B57</f>
        <v>0</v>
      </c>
      <c r="N56" s="65" t="n">
        <f aca="false">V56+AP56</f>
        <v>0</v>
      </c>
      <c r="U56" s="108" t="n">
        <f aca="false">K56+L56</f>
        <v>2.50933088</v>
      </c>
    </row>
    <row r="57" customFormat="false" ht="12.75" hidden="false" customHeight="false" outlineLevel="0" collapsed="false">
      <c r="A57" s="34" t="n">
        <v>38231</v>
      </c>
      <c r="B57" s="65" t="n">
        <f aca="false">G57+L57+M57+N57+K57</f>
        <v>2.55420152</v>
      </c>
      <c r="C57" s="104" t="n">
        <f aca="false">H57+BJ57</f>
        <v>0</v>
      </c>
      <c r="D57" s="103" t="n">
        <f aca="false">I57+BH57</f>
        <v>0</v>
      </c>
      <c r="E57" s="103" t="n">
        <f aca="false">J57+BI57</f>
        <v>0</v>
      </c>
      <c r="G57" s="65" t="n">
        <f aca="false">DSUM(OPTTRADES,G$9,$A599:$A600)</f>
        <v>0</v>
      </c>
      <c r="H57" s="106" t="n">
        <f aca="false">DSUM(OPTTRADES,H$9,$A599:$A600)</f>
        <v>0</v>
      </c>
      <c r="I57" s="65" t="n">
        <f aca="false">DSUM(OPTTRADES,I$9,$A599:$A600)</f>
        <v>0</v>
      </c>
      <c r="J57" s="65" t="n">
        <f aca="false">DSUM(OPTTRADES,J$9,$A599:$A600)</f>
        <v>0</v>
      </c>
      <c r="K57" s="65"/>
      <c r="L57" s="65" t="n">
        <f aca="false">'HEDGE QUANTITIES'!B53</f>
        <v>2.55420152</v>
      </c>
      <c r="M57" s="65" t="n">
        <f aca="false">'BASIS POSITION'!B58</f>
        <v>0</v>
      </c>
      <c r="N57" s="65" t="n">
        <f aca="false">V57+AP57</f>
        <v>0</v>
      </c>
      <c r="U57" s="108" t="n">
        <f aca="false">K57+L57</f>
        <v>2.55420152</v>
      </c>
    </row>
    <row r="58" customFormat="false" ht="12.75" hidden="false" customHeight="false" outlineLevel="0" collapsed="false">
      <c r="A58" s="34" t="n">
        <v>38261</v>
      </c>
      <c r="B58" s="65" t="n">
        <f aca="false">G58+L58+M58+N58+K58</f>
        <v>2.61148102</v>
      </c>
      <c r="C58" s="104" t="n">
        <f aca="false">H58+BJ58</f>
        <v>0</v>
      </c>
      <c r="D58" s="103" t="n">
        <f aca="false">I58+BH58</f>
        <v>0</v>
      </c>
      <c r="E58" s="103" t="n">
        <f aca="false">J58+BI58</f>
        <v>0</v>
      </c>
      <c r="G58" s="65" t="n">
        <f aca="false">DSUM(OPTTRADES,G$9,$A601:$A602)</f>
        <v>0</v>
      </c>
      <c r="H58" s="106" t="n">
        <f aca="false">DSUM(OPTTRADES,H$9,$A601:$A602)</f>
        <v>0</v>
      </c>
      <c r="I58" s="65" t="n">
        <f aca="false">DSUM(OPTTRADES,I$9,$A601:$A602)</f>
        <v>0</v>
      </c>
      <c r="J58" s="65" t="n">
        <f aca="false">DSUM(OPTTRADES,J$9,$A601:$A602)</f>
        <v>0</v>
      </c>
      <c r="K58" s="65"/>
      <c r="L58" s="65" t="n">
        <f aca="false">'HEDGE QUANTITIES'!B54</f>
        <v>2.61148102</v>
      </c>
      <c r="M58" s="65" t="n">
        <f aca="false">'BASIS POSITION'!B59</f>
        <v>0</v>
      </c>
      <c r="N58" s="65" t="n">
        <f aca="false">V58+AP58</f>
        <v>0</v>
      </c>
      <c r="U58" s="108" t="n">
        <f aca="false">K58+L58</f>
        <v>2.61148102</v>
      </c>
    </row>
    <row r="59" customFormat="false" ht="12.75" hidden="false" customHeight="false" outlineLevel="0" collapsed="false">
      <c r="A59" s="34" t="n">
        <v>38292</v>
      </c>
      <c r="B59" s="65" t="n">
        <f aca="false">G59+L59+M59+N59+K59</f>
        <v>1.78590064</v>
      </c>
      <c r="C59" s="104" t="n">
        <f aca="false">H59+BJ59</f>
        <v>0</v>
      </c>
      <c r="D59" s="103" t="n">
        <f aca="false">I59+BH59</f>
        <v>0</v>
      </c>
      <c r="E59" s="103" t="n">
        <f aca="false">J59+BI59</f>
        <v>0</v>
      </c>
      <c r="G59" s="65" t="n">
        <f aca="false">DSUM(OPTTRADES,G$9,$A603:$A604)</f>
        <v>0</v>
      </c>
      <c r="H59" s="106" t="n">
        <f aca="false">DSUM(OPTTRADES,H$9,$A603:$A604)</f>
        <v>0</v>
      </c>
      <c r="I59" s="65" t="n">
        <f aca="false">DSUM(OPTTRADES,I$9,$A603:$A604)</f>
        <v>0</v>
      </c>
      <c r="J59" s="65" t="n">
        <f aca="false">DSUM(OPTTRADES,J$9,$A603:$A604)</f>
        <v>0</v>
      </c>
      <c r="K59" s="65"/>
      <c r="L59" s="65" t="n">
        <f aca="false">'HEDGE QUANTITIES'!B55</f>
        <v>1.78590064</v>
      </c>
      <c r="M59" s="65" t="n">
        <f aca="false">'BASIS POSITION'!B60</f>
        <v>0</v>
      </c>
      <c r="N59" s="65" t="n">
        <f aca="false">V59+AP59</f>
        <v>0</v>
      </c>
      <c r="U59" s="108" t="n">
        <f aca="false">K59+L59</f>
        <v>1.78590064</v>
      </c>
    </row>
    <row r="60" customFormat="false" ht="12.75" hidden="false" customHeight="false" outlineLevel="0" collapsed="false">
      <c r="A60" s="34" t="n">
        <v>38322</v>
      </c>
      <c r="B60" s="65" t="n">
        <f aca="false">G60+L60+M60+N60+K60</f>
        <v>2.45914629</v>
      </c>
      <c r="C60" s="104" t="n">
        <f aca="false">H60+BJ60</f>
        <v>0</v>
      </c>
      <c r="D60" s="103" t="n">
        <f aca="false">I60+BH60</f>
        <v>0</v>
      </c>
      <c r="E60" s="103" t="n">
        <f aca="false">J60+BI60</f>
        <v>0</v>
      </c>
      <c r="G60" s="65" t="n">
        <f aca="false">DSUM(OPTTRADES,G$9,$A605:$A606)</f>
        <v>0</v>
      </c>
      <c r="H60" s="106" t="n">
        <f aca="false">DSUM(OPTTRADES,H$9,$A605:$A606)</f>
        <v>0</v>
      </c>
      <c r="I60" s="65" t="n">
        <f aca="false">DSUM(OPTTRADES,I$9,$A605:$A606)</f>
        <v>0</v>
      </c>
      <c r="J60" s="65" t="n">
        <f aca="false">DSUM(OPTTRADES,J$9,$A605:$A606)</f>
        <v>0</v>
      </c>
      <c r="K60" s="65"/>
      <c r="L60" s="65" t="n">
        <f aca="false">'HEDGE QUANTITIES'!B56</f>
        <v>2.45914629</v>
      </c>
      <c r="M60" s="65" t="n">
        <f aca="false">'BASIS POSITION'!B61</f>
        <v>0</v>
      </c>
      <c r="N60" s="65" t="n">
        <f aca="false">V60+AP60</f>
        <v>0</v>
      </c>
      <c r="U60" s="108" t="n">
        <f aca="false">K60+L60</f>
        <v>2.45914629</v>
      </c>
    </row>
    <row r="61" customFormat="false" ht="12.75" hidden="false" customHeight="false" outlineLevel="0" collapsed="false">
      <c r="A61" s="34" t="n">
        <v>38353</v>
      </c>
      <c r="B61" s="65" t="n">
        <f aca="false">G61+L61+M61+N61+K61</f>
        <v>1.33647867</v>
      </c>
      <c r="C61" s="104" t="n">
        <f aca="false">H61+BJ61</f>
        <v>0</v>
      </c>
      <c r="D61" s="103" t="n">
        <f aca="false">I61+BH61</f>
        <v>0</v>
      </c>
      <c r="E61" s="103" t="n">
        <f aca="false">J61+BI61</f>
        <v>0</v>
      </c>
      <c r="G61" s="65" t="n">
        <f aca="false">DSUM(OPTTRADES,G$9,$A607:$A608)</f>
        <v>0</v>
      </c>
      <c r="H61" s="106" t="n">
        <f aca="false">DSUM(OPTTRADES,H$9,$A607:$A608)</f>
        <v>0</v>
      </c>
      <c r="I61" s="65" t="n">
        <f aca="false">DSUM(OPTTRADES,I$9,$A607:$A608)</f>
        <v>0</v>
      </c>
      <c r="J61" s="65" t="n">
        <f aca="false">DSUM(OPTTRADES,J$9,$A607:$A608)</f>
        <v>0</v>
      </c>
      <c r="K61" s="65"/>
      <c r="L61" s="65" t="n">
        <f aca="false">'HEDGE QUANTITIES'!B57</f>
        <v>1.33647867</v>
      </c>
      <c r="M61" s="65" t="n">
        <f aca="false">'BASIS POSITION'!B62</f>
        <v>0</v>
      </c>
      <c r="N61" s="65" t="n">
        <f aca="false">V61+AP61</f>
        <v>0</v>
      </c>
      <c r="U61" s="108" t="n">
        <f aca="false">K61+L61</f>
        <v>1.33647867</v>
      </c>
    </row>
    <row r="62" customFormat="false" ht="12.75" hidden="false" customHeight="false" outlineLevel="0" collapsed="false">
      <c r="A62" s="34" t="n">
        <v>38384</v>
      </c>
      <c r="B62" s="65" t="n">
        <f aca="false">G62+L62+M62+N62+K62</f>
        <v>2.05449012</v>
      </c>
      <c r="C62" s="104" t="n">
        <f aca="false">H62+BJ62</f>
        <v>0</v>
      </c>
      <c r="D62" s="103" t="n">
        <f aca="false">I62+BH62</f>
        <v>0</v>
      </c>
      <c r="E62" s="103" t="n">
        <f aca="false">J62+BI62</f>
        <v>0</v>
      </c>
      <c r="G62" s="65" t="n">
        <f aca="false">DSUM(OPTTRADES,G$9,$A609:$A610)</f>
        <v>0</v>
      </c>
      <c r="H62" s="106" t="n">
        <f aca="false">DSUM(OPTTRADES,H$9,$A609:$A610)</f>
        <v>0</v>
      </c>
      <c r="I62" s="65" t="n">
        <f aca="false">DSUM(OPTTRADES,I$9,$A609:$A610)</f>
        <v>0</v>
      </c>
      <c r="J62" s="65" t="n">
        <f aca="false">DSUM(OPTTRADES,J$9,$A609:$A610)</f>
        <v>0</v>
      </c>
      <c r="K62" s="65"/>
      <c r="L62" s="65" t="n">
        <f aca="false">'HEDGE QUANTITIES'!B58</f>
        <v>2.05449012</v>
      </c>
      <c r="M62" s="65" t="n">
        <f aca="false">'BASIS POSITION'!B63</f>
        <v>0</v>
      </c>
      <c r="N62" s="65" t="n">
        <f aca="false">V62+AP62</f>
        <v>0</v>
      </c>
      <c r="U62" s="108" t="n">
        <f aca="false">K62+L62</f>
        <v>2.05449012</v>
      </c>
    </row>
    <row r="63" customFormat="false" ht="12.75" hidden="false" customHeight="false" outlineLevel="0" collapsed="false">
      <c r="A63" s="34" t="n">
        <v>38412</v>
      </c>
      <c r="B63" s="65" t="n">
        <f aca="false">G63+L63+M63+N63+K63</f>
        <v>1.70355075</v>
      </c>
      <c r="C63" s="104" t="n">
        <f aca="false">H63+BJ63</f>
        <v>0</v>
      </c>
      <c r="D63" s="103" t="n">
        <f aca="false">I63+BH63</f>
        <v>0</v>
      </c>
      <c r="E63" s="103" t="n">
        <f aca="false">J63+BI63</f>
        <v>0</v>
      </c>
      <c r="G63" s="65" t="n">
        <f aca="false">DSUM(OPTTRADES,G$9,$A611:$A612)</f>
        <v>0</v>
      </c>
      <c r="H63" s="106" t="n">
        <f aca="false">DSUM(OPTTRADES,H$9,$A611:$A612)</f>
        <v>0</v>
      </c>
      <c r="I63" s="65" t="n">
        <f aca="false">DSUM(OPTTRADES,I$9,$A611:$A612)</f>
        <v>0</v>
      </c>
      <c r="J63" s="65" t="n">
        <f aca="false">DSUM(OPTTRADES,J$9,$A611:$A612)</f>
        <v>0</v>
      </c>
      <c r="K63" s="65"/>
      <c r="L63" s="65" t="n">
        <f aca="false">'HEDGE QUANTITIES'!B59</f>
        <v>1.70355075</v>
      </c>
      <c r="M63" s="65" t="n">
        <f aca="false">'BASIS POSITION'!B64</f>
        <v>0</v>
      </c>
      <c r="N63" s="65" t="n">
        <f aca="false">V63+AP63</f>
        <v>0</v>
      </c>
      <c r="U63" s="108" t="n">
        <f aca="false">K63+L63</f>
        <v>1.70355075</v>
      </c>
    </row>
    <row r="64" customFormat="false" ht="12.75" hidden="false" customHeight="false" outlineLevel="0" collapsed="false">
      <c r="A64" s="34" t="n">
        <v>38443</v>
      </c>
      <c r="B64" s="65" t="n">
        <f aca="false">G64+L64+M64+N64+K64</f>
        <v>4.26226578</v>
      </c>
      <c r="C64" s="104" t="n">
        <f aca="false">H64+BJ64</f>
        <v>0</v>
      </c>
      <c r="D64" s="103" t="n">
        <f aca="false">I64+BH64</f>
        <v>0</v>
      </c>
      <c r="E64" s="103" t="n">
        <f aca="false">J64+BI64</f>
        <v>0</v>
      </c>
      <c r="G64" s="65" t="n">
        <f aca="false">DSUM(OPTTRADES,G$9,$A613:$A614)</f>
        <v>0</v>
      </c>
      <c r="H64" s="106" t="n">
        <f aca="false">DSUM(OPTTRADES,H$9,$A613:$A614)</f>
        <v>0</v>
      </c>
      <c r="I64" s="65" t="n">
        <f aca="false">DSUM(OPTTRADES,I$9,$A613:$A614)</f>
        <v>0</v>
      </c>
      <c r="J64" s="65" t="n">
        <f aca="false">DSUM(OPTTRADES,J$9,$A613:$A614)</f>
        <v>0</v>
      </c>
      <c r="K64" s="65"/>
      <c r="L64" s="65" t="n">
        <f aca="false">'HEDGE QUANTITIES'!B60</f>
        <v>4.26226578</v>
      </c>
      <c r="M64" s="65" t="n">
        <f aca="false">'BASIS POSITION'!B65</f>
        <v>0</v>
      </c>
      <c r="N64" s="65" t="n">
        <f aca="false">V64+AP64</f>
        <v>0</v>
      </c>
      <c r="U64" s="108" t="n">
        <f aca="false">K64+L64</f>
        <v>4.26226578</v>
      </c>
    </row>
    <row r="65" customFormat="false" ht="12.75" hidden="false" customHeight="false" outlineLevel="0" collapsed="false">
      <c r="A65" s="34" t="n">
        <v>38473</v>
      </c>
      <c r="B65" s="65" t="n">
        <f aca="false">G65+L65+M65+N65+K65</f>
        <v>0.53174567</v>
      </c>
      <c r="C65" s="104" t="n">
        <f aca="false">H65+BJ65</f>
        <v>0</v>
      </c>
      <c r="D65" s="103" t="n">
        <f aca="false">I65+BH65</f>
        <v>0</v>
      </c>
      <c r="E65" s="103" t="n">
        <f aca="false">J65+BI65</f>
        <v>0</v>
      </c>
      <c r="G65" s="65" t="n">
        <f aca="false">DSUM(OPTTRADES,G$9,$A615:$A616)</f>
        <v>0</v>
      </c>
      <c r="H65" s="106" t="n">
        <f aca="false">DSUM(OPTTRADES,H$9,$A615:$A616)</f>
        <v>0</v>
      </c>
      <c r="I65" s="65" t="n">
        <f aca="false">DSUM(OPTTRADES,I$9,$A615:$A616)</f>
        <v>0</v>
      </c>
      <c r="J65" s="65" t="n">
        <f aca="false">DSUM(OPTTRADES,J$9,$A615:$A616)</f>
        <v>0</v>
      </c>
      <c r="K65" s="65"/>
      <c r="L65" s="65" t="n">
        <f aca="false">'HEDGE QUANTITIES'!B61</f>
        <v>0.53174567</v>
      </c>
      <c r="M65" s="65" t="n">
        <f aca="false">'BASIS POSITION'!B66</f>
        <v>0</v>
      </c>
      <c r="N65" s="65" t="n">
        <f aca="false">V65+AP65</f>
        <v>0</v>
      </c>
      <c r="U65" s="108" t="n">
        <f aca="false">K65+L65</f>
        <v>0.53174567</v>
      </c>
    </row>
    <row r="66" customFormat="false" ht="12.75" hidden="false" customHeight="false" outlineLevel="0" collapsed="false">
      <c r="A66" s="34" t="n">
        <v>38504</v>
      </c>
      <c r="B66" s="65" t="n">
        <f aca="false">G66+L66+M66+N66+K66</f>
        <v>0.48947263</v>
      </c>
      <c r="C66" s="104" t="n">
        <f aca="false">H66+BJ66</f>
        <v>0</v>
      </c>
      <c r="D66" s="103" t="n">
        <f aca="false">I66+BH66</f>
        <v>0</v>
      </c>
      <c r="E66" s="103" t="n">
        <f aca="false">J66+BI66</f>
        <v>0</v>
      </c>
      <c r="G66" s="65" t="n">
        <f aca="false">DSUM(OPTTRADES,G$9,$A617:$A618)</f>
        <v>0</v>
      </c>
      <c r="H66" s="106" t="n">
        <f aca="false">DSUM(OPTTRADES,H$9,$A617:$A618)</f>
        <v>0</v>
      </c>
      <c r="I66" s="65" t="n">
        <f aca="false">DSUM(OPTTRADES,I$9,$A617:$A618)</f>
        <v>0</v>
      </c>
      <c r="J66" s="65" t="n">
        <f aca="false">DSUM(OPTTRADES,J$9,$A617:$A618)</f>
        <v>0</v>
      </c>
      <c r="K66" s="65"/>
      <c r="L66" s="65" t="n">
        <f aca="false">'HEDGE QUANTITIES'!B62</f>
        <v>0.48947263</v>
      </c>
      <c r="M66" s="65" t="n">
        <f aca="false">'BASIS POSITION'!B67</f>
        <v>0</v>
      </c>
      <c r="N66" s="65" t="n">
        <f aca="false">V66+AP66</f>
        <v>0</v>
      </c>
      <c r="U66" s="108" t="n">
        <f aca="false">K66+L66</f>
        <v>0.48947263</v>
      </c>
    </row>
    <row r="67" customFormat="false" ht="12.75" hidden="false" customHeight="false" outlineLevel="0" collapsed="false">
      <c r="A67" s="34" t="n">
        <v>38534</v>
      </c>
      <c r="B67" s="65" t="n">
        <f aca="false">G67+L67+M67+N67+K67</f>
        <v>0.10923045</v>
      </c>
      <c r="C67" s="104" t="n">
        <f aca="false">H67+BJ67</f>
        <v>0</v>
      </c>
      <c r="D67" s="103" t="n">
        <f aca="false">I67+BH67</f>
        <v>0</v>
      </c>
      <c r="E67" s="103" t="n">
        <f aca="false">J67+BI67</f>
        <v>0</v>
      </c>
      <c r="G67" s="65" t="n">
        <f aca="false">DSUM(OPTTRADES,G$9,$A619:$A620)</f>
        <v>0</v>
      </c>
      <c r="H67" s="106" t="n">
        <f aca="false">DSUM(OPTTRADES,H$9,$A619:$A620)</f>
        <v>0</v>
      </c>
      <c r="I67" s="65" t="n">
        <f aca="false">DSUM(OPTTRADES,I$9,$A619:$A620)</f>
        <v>0</v>
      </c>
      <c r="J67" s="65" t="n">
        <f aca="false">DSUM(OPTTRADES,J$9,$A619:$A620)</f>
        <v>0</v>
      </c>
      <c r="K67" s="65"/>
      <c r="L67" s="65" t="n">
        <f aca="false">'HEDGE QUANTITIES'!B63</f>
        <v>0.10923045</v>
      </c>
      <c r="M67" s="65" t="n">
        <f aca="false">'BASIS POSITION'!B68</f>
        <v>0</v>
      </c>
      <c r="N67" s="65" t="n">
        <f aca="false">V67+AP67</f>
        <v>0</v>
      </c>
      <c r="U67" s="108" t="n">
        <f aca="false">K67+L67</f>
        <v>0.10923045</v>
      </c>
    </row>
    <row r="68" customFormat="false" ht="12.75" hidden="false" customHeight="false" outlineLevel="0" collapsed="false">
      <c r="A68" s="34" t="n">
        <v>38565</v>
      </c>
      <c r="B68" s="65" t="n">
        <f aca="false">G68+L68+M68+N68+K68</f>
        <v>0.00037376</v>
      </c>
      <c r="C68" s="104" t="n">
        <f aca="false">H68+BJ68</f>
        <v>0</v>
      </c>
      <c r="D68" s="103" t="n">
        <f aca="false">I68+BH68</f>
        <v>0</v>
      </c>
      <c r="E68" s="103" t="n">
        <f aca="false">J68+BI68</f>
        <v>0</v>
      </c>
      <c r="G68" s="65"/>
      <c r="H68" s="65"/>
      <c r="I68" s="65"/>
      <c r="J68" s="65"/>
      <c r="K68" s="65"/>
      <c r="L68" s="65" t="n">
        <f aca="false">'HEDGE QUANTITIES'!B64</f>
        <v>0.00037376</v>
      </c>
      <c r="M68" s="65" t="n">
        <f aca="false">'BASIS POSITION'!B69</f>
        <v>0</v>
      </c>
      <c r="N68" s="65" t="n">
        <f aca="false">V68+AP68</f>
        <v>0</v>
      </c>
    </row>
    <row r="69" customFormat="false" ht="12.75" hidden="false" customHeight="false" outlineLevel="0" collapsed="false">
      <c r="A69" s="34" t="n">
        <v>38596</v>
      </c>
      <c r="B69" s="65" t="n">
        <f aca="false">G69+L69+M69+N69+K69</f>
        <v>-1.59016008</v>
      </c>
      <c r="C69" s="104"/>
      <c r="D69" s="103"/>
      <c r="E69" s="103"/>
      <c r="G69" s="65"/>
      <c r="H69" s="65"/>
      <c r="I69" s="65"/>
      <c r="J69" s="65"/>
      <c r="K69" s="65"/>
      <c r="L69" s="65" t="n">
        <f aca="false">'HEDGE QUANTITIES'!B65</f>
        <v>-1.59016008</v>
      </c>
      <c r="M69" s="65" t="n">
        <f aca="false">'BASIS POSITION'!B70</f>
        <v>0</v>
      </c>
      <c r="N69" s="65" t="n">
        <f aca="false">V69+AP69</f>
        <v>0</v>
      </c>
    </row>
    <row r="70" customFormat="false" ht="12.75" hidden="false" customHeight="false" outlineLevel="0" collapsed="false">
      <c r="A70" s="34" t="n">
        <v>38626</v>
      </c>
      <c r="B70" s="65" t="n">
        <f aca="false">G70+L70+M70+N70+K70</f>
        <v>-1.51761014</v>
      </c>
      <c r="C70" s="104"/>
      <c r="D70" s="103"/>
      <c r="E70" s="103"/>
      <c r="G70" s="65"/>
      <c r="H70" s="65"/>
      <c r="I70" s="65"/>
      <c r="J70" s="65"/>
      <c r="K70" s="65"/>
      <c r="L70" s="65" t="n">
        <f aca="false">'HEDGE QUANTITIES'!B66</f>
        <v>-1.51761014</v>
      </c>
      <c r="M70" s="65" t="n">
        <f aca="false">'BASIS POSITION'!B71</f>
        <v>0</v>
      </c>
      <c r="N70" s="65" t="n">
        <f aca="false">V70+AP70</f>
        <v>0</v>
      </c>
    </row>
    <row r="71" customFormat="false" ht="12.75" hidden="false" customHeight="false" outlineLevel="0" collapsed="false">
      <c r="A71" s="34" t="n">
        <v>38657</v>
      </c>
      <c r="B71" s="65" t="n">
        <f aca="false">G71+L71+M71+N71+K71</f>
        <v>-1.69987951</v>
      </c>
      <c r="C71" s="104"/>
      <c r="D71" s="103"/>
      <c r="E71" s="103"/>
      <c r="G71" s="65"/>
      <c r="H71" s="65"/>
      <c r="I71" s="65"/>
      <c r="J71" s="65"/>
      <c r="K71" s="65"/>
      <c r="L71" s="65" t="n">
        <f aca="false">'HEDGE QUANTITIES'!B67</f>
        <v>-1.69987951</v>
      </c>
      <c r="M71" s="65" t="n">
        <f aca="false">'BASIS POSITION'!B72</f>
        <v>0</v>
      </c>
      <c r="N71" s="65" t="n">
        <f aca="false">V71+AP71</f>
        <v>0</v>
      </c>
    </row>
    <row r="72" customFormat="false" ht="12.75" hidden="false" customHeight="false" outlineLevel="0" collapsed="false">
      <c r="A72" s="34" t="n">
        <v>38687</v>
      </c>
      <c r="B72" s="65" t="n">
        <f aca="false">G72+L72+M72+N72+K72</f>
        <v>-1.85030569</v>
      </c>
      <c r="C72" s="104"/>
      <c r="D72" s="103"/>
      <c r="E72" s="103"/>
      <c r="G72" s="65"/>
      <c r="H72" s="65"/>
      <c r="I72" s="65"/>
      <c r="J72" s="65"/>
      <c r="K72" s="65"/>
      <c r="L72" s="65" t="n">
        <f aca="false">'HEDGE QUANTITIES'!B68</f>
        <v>-1.85030569</v>
      </c>
      <c r="M72" s="65" t="n">
        <f aca="false">'BASIS POSITION'!B73</f>
        <v>0</v>
      </c>
      <c r="N72" s="65" t="n">
        <f aca="false">V72+AP72</f>
        <v>0</v>
      </c>
    </row>
    <row r="73" customFormat="false" ht="12.75" hidden="false" customHeight="false" outlineLevel="0" collapsed="false">
      <c r="A73" s="34" t="n">
        <v>38718</v>
      </c>
      <c r="B73" s="65" t="n">
        <f aca="false">G73+L73+M73+N73+K73</f>
        <v>-2.06308243</v>
      </c>
      <c r="C73" s="104"/>
      <c r="D73" s="103"/>
      <c r="E73" s="103"/>
      <c r="G73" s="65"/>
      <c r="H73" s="65"/>
      <c r="I73" s="65"/>
      <c r="J73" s="65"/>
      <c r="K73" s="65"/>
      <c r="L73" s="65" t="n">
        <f aca="false">'HEDGE QUANTITIES'!B69</f>
        <v>-2.06308243</v>
      </c>
      <c r="M73" s="65" t="n">
        <f aca="false">'BASIS POSITION'!B74</f>
        <v>0</v>
      </c>
      <c r="N73" s="65" t="n">
        <f aca="false">V73+AP73</f>
        <v>0</v>
      </c>
    </row>
    <row r="74" customFormat="false" ht="12.75" hidden="false" customHeight="false" outlineLevel="0" collapsed="false">
      <c r="A74" s="34" t="n">
        <v>38749</v>
      </c>
      <c r="B74" s="65" t="n">
        <f aca="false">G74+L74+M74+N74+K74</f>
        <v>-1.56409202</v>
      </c>
      <c r="C74" s="104"/>
      <c r="D74" s="103"/>
      <c r="E74" s="103"/>
      <c r="G74" s="65"/>
      <c r="H74" s="65"/>
      <c r="I74" s="65"/>
      <c r="J74" s="65"/>
      <c r="K74" s="65"/>
      <c r="L74" s="65" t="n">
        <f aca="false">'HEDGE QUANTITIES'!B70</f>
        <v>-1.56409202</v>
      </c>
      <c r="M74" s="65" t="n">
        <f aca="false">'BASIS POSITION'!B75</f>
        <v>0</v>
      </c>
      <c r="N74" s="65" t="n">
        <f aca="false">V74+AP74</f>
        <v>0</v>
      </c>
    </row>
    <row r="75" customFormat="false" ht="12.75" hidden="false" customHeight="false" outlineLevel="0" collapsed="false">
      <c r="A75" s="34" t="n">
        <v>38777</v>
      </c>
      <c r="B75" s="65" t="n">
        <f aca="false">G75+L75+M75+N75+K75</f>
        <v>-1.913661</v>
      </c>
      <c r="C75" s="104"/>
      <c r="D75" s="103"/>
      <c r="E75" s="103"/>
      <c r="G75" s="65"/>
      <c r="H75" s="65"/>
      <c r="I75" s="65"/>
      <c r="J75" s="65"/>
      <c r="K75" s="65"/>
      <c r="L75" s="65" t="n">
        <f aca="false">'HEDGE QUANTITIES'!B71</f>
        <v>-1.913661</v>
      </c>
      <c r="M75" s="65" t="n">
        <f aca="false">'BASIS POSITION'!B76</f>
        <v>0</v>
      </c>
      <c r="N75" s="65" t="n">
        <f aca="false">V75+AP75</f>
        <v>0</v>
      </c>
    </row>
    <row r="76" customFormat="false" ht="12.75" hidden="false" customHeight="false" outlineLevel="0" collapsed="false">
      <c r="A76" s="34" t="n">
        <v>38808</v>
      </c>
      <c r="B76" s="65" t="n">
        <f aca="false">G76+L76+M76+N76+K76</f>
        <v>-1.32640239</v>
      </c>
      <c r="C76" s="104"/>
      <c r="D76" s="103"/>
      <c r="E76" s="103"/>
      <c r="G76" s="65"/>
      <c r="H76" s="65"/>
      <c r="I76" s="65"/>
      <c r="J76" s="65"/>
      <c r="K76" s="65"/>
      <c r="L76" s="65" t="n">
        <f aca="false">'HEDGE QUANTITIES'!B72</f>
        <v>-1.32640239</v>
      </c>
      <c r="M76" s="65" t="n">
        <f aca="false">'BASIS POSITION'!B77</f>
        <v>0</v>
      </c>
      <c r="N76" s="65" t="n">
        <f aca="false">V76+AP76</f>
        <v>0</v>
      </c>
    </row>
    <row r="77" customFormat="false" ht="12.75" hidden="false" customHeight="false" outlineLevel="0" collapsed="false">
      <c r="A77" s="34" t="n">
        <v>38838</v>
      </c>
      <c r="B77" s="65" t="n">
        <f aca="false">G77+L77+M77+N77+K77</f>
        <v>-1.27837872</v>
      </c>
      <c r="C77" s="104"/>
      <c r="D77" s="103"/>
      <c r="E77" s="103"/>
      <c r="G77" s="65"/>
      <c r="H77" s="65"/>
      <c r="I77" s="65"/>
      <c r="J77" s="65"/>
      <c r="K77" s="65"/>
      <c r="L77" s="65" t="n">
        <f aca="false">'HEDGE QUANTITIES'!B73</f>
        <v>-1.27837872</v>
      </c>
      <c r="M77" s="65" t="n">
        <f aca="false">'BASIS POSITION'!B78</f>
        <v>0</v>
      </c>
      <c r="N77" s="65" t="n">
        <f aca="false">V77+AP77</f>
        <v>0</v>
      </c>
    </row>
    <row r="78" customFormat="false" ht="12.75" hidden="false" customHeight="false" outlineLevel="0" collapsed="false">
      <c r="A78" s="34" t="n">
        <v>38869</v>
      </c>
      <c r="B78" s="65" t="n">
        <f aca="false">G78+L78+M78+N78+K78</f>
        <v>-1.25187517</v>
      </c>
      <c r="C78" s="104"/>
      <c r="D78" s="103"/>
      <c r="E78" s="103"/>
      <c r="G78" s="65"/>
      <c r="H78" s="65"/>
      <c r="I78" s="65"/>
      <c r="J78" s="65"/>
      <c r="K78" s="65"/>
      <c r="L78" s="65" t="n">
        <f aca="false">'HEDGE QUANTITIES'!B74</f>
        <v>-1.25187517</v>
      </c>
      <c r="M78" s="65" t="n">
        <f aca="false">'BASIS POSITION'!B79</f>
        <v>0</v>
      </c>
      <c r="N78" s="65" t="n">
        <f aca="false">V78+AP78</f>
        <v>0</v>
      </c>
    </row>
    <row r="79" customFormat="false" ht="12.75" hidden="false" customHeight="false" outlineLevel="0" collapsed="false">
      <c r="A79" s="34" t="n">
        <v>38899</v>
      </c>
      <c r="B79" s="65" t="n">
        <f aca="false">G79+L79+M79+N79+K79</f>
        <v>-1.62213174</v>
      </c>
      <c r="C79" s="104"/>
      <c r="D79" s="103"/>
      <c r="E79" s="103"/>
      <c r="G79" s="65"/>
      <c r="H79" s="65"/>
      <c r="I79" s="65"/>
      <c r="J79" s="65"/>
      <c r="K79" s="65"/>
      <c r="L79" s="65" t="n">
        <f aca="false">'HEDGE QUANTITIES'!B75</f>
        <v>-1.62213174</v>
      </c>
      <c r="M79" s="65" t="n">
        <f aca="false">'BASIS POSITION'!B80</f>
        <v>0</v>
      </c>
      <c r="N79" s="65" t="n">
        <f aca="false">V79+AP79</f>
        <v>0</v>
      </c>
    </row>
    <row r="80" customFormat="false" ht="12.75" hidden="false" customHeight="false" outlineLevel="0" collapsed="false">
      <c r="A80" s="34" t="n">
        <v>38930</v>
      </c>
      <c r="B80" s="65" t="n">
        <f aca="false">G80+L80+M80+N80+K80</f>
        <v>-1.65208305</v>
      </c>
      <c r="C80" s="104"/>
      <c r="D80" s="103"/>
      <c r="E80" s="103"/>
      <c r="G80" s="65"/>
      <c r="H80" s="65"/>
      <c r="I80" s="65"/>
      <c r="J80" s="65"/>
      <c r="K80" s="65"/>
      <c r="L80" s="65" t="n">
        <f aca="false">'HEDGE QUANTITIES'!B76</f>
        <v>-1.65208305</v>
      </c>
      <c r="M80" s="65" t="n">
        <f aca="false">'BASIS POSITION'!B81</f>
        <v>0</v>
      </c>
      <c r="N80" s="65" t="n">
        <f aca="false">V80+AP80</f>
        <v>0</v>
      </c>
    </row>
    <row r="81" customFormat="false" ht="12.75" hidden="false" customHeight="false" outlineLevel="0" collapsed="false">
      <c r="A81" s="34" t="n">
        <v>38961</v>
      </c>
      <c r="B81" s="65" t="n">
        <f aca="false">G81+L81+M81+N81+K81</f>
        <v>-1.9693234</v>
      </c>
      <c r="C81" s="104"/>
      <c r="D81" s="103"/>
      <c r="E81" s="103"/>
      <c r="G81" s="65"/>
      <c r="H81" s="65"/>
      <c r="I81" s="65"/>
      <c r="J81" s="65"/>
      <c r="K81" s="65"/>
      <c r="L81" s="65" t="n">
        <f aca="false">'HEDGE QUANTITIES'!B77</f>
        <v>-1.9693234</v>
      </c>
      <c r="M81" s="65" t="n">
        <f aca="false">'BASIS POSITION'!B82</f>
        <v>0</v>
      </c>
      <c r="N81" s="65" t="n">
        <f aca="false">V81+AP81</f>
        <v>0</v>
      </c>
    </row>
    <row r="82" customFormat="false" ht="12.75" hidden="false" customHeight="false" outlineLevel="0" collapsed="false">
      <c r="A82" s="34" t="n">
        <v>38991</v>
      </c>
      <c r="B82" s="65" t="n">
        <f aca="false">G82+L82+M82+N82+K82</f>
        <v>-1.66353011</v>
      </c>
      <c r="C82" s="104"/>
      <c r="D82" s="103"/>
      <c r="E82" s="103"/>
      <c r="G82" s="65"/>
      <c r="H82" s="65"/>
      <c r="I82" s="65"/>
      <c r="J82" s="65"/>
      <c r="K82" s="65"/>
      <c r="L82" s="65" t="n">
        <f aca="false">'HEDGE QUANTITIES'!B78</f>
        <v>-1.66353011</v>
      </c>
      <c r="M82" s="65" t="n">
        <f aca="false">'BASIS POSITION'!B83</f>
        <v>0</v>
      </c>
      <c r="N82" s="65" t="n">
        <f aca="false">V82+AP82</f>
        <v>0</v>
      </c>
    </row>
    <row r="83" customFormat="false" ht="12.75" hidden="false" customHeight="false" outlineLevel="0" collapsed="false">
      <c r="A83" s="34" t="n">
        <v>39022</v>
      </c>
      <c r="B83" s="65" t="n">
        <f aca="false">G83+L83+M83+N83+K83</f>
        <v>-1.59805428</v>
      </c>
      <c r="C83" s="104"/>
      <c r="D83" s="103"/>
      <c r="E83" s="103"/>
      <c r="G83" s="65"/>
      <c r="H83" s="65"/>
      <c r="I83" s="65"/>
      <c r="J83" s="65"/>
      <c r="K83" s="65"/>
      <c r="L83" s="65" t="n">
        <f aca="false">'HEDGE QUANTITIES'!B79</f>
        <v>-1.59805428</v>
      </c>
      <c r="M83" s="65" t="n">
        <f aca="false">'BASIS POSITION'!B84</f>
        <v>0</v>
      </c>
      <c r="N83" s="65" t="n">
        <f aca="false">V83+AP83</f>
        <v>0</v>
      </c>
    </row>
    <row r="84" customFormat="false" ht="12.75" hidden="false" customHeight="false" outlineLevel="0" collapsed="false">
      <c r="A84" s="34" t="n">
        <v>39052</v>
      </c>
      <c r="B84" s="65" t="n">
        <f aca="false">G84+L84+M84+N84+K84</f>
        <v>-1.31355207</v>
      </c>
      <c r="C84" s="104"/>
      <c r="D84" s="103"/>
      <c r="E84" s="103"/>
      <c r="G84" s="65"/>
      <c r="H84" s="65"/>
      <c r="I84" s="65"/>
      <c r="J84" s="65"/>
      <c r="K84" s="65"/>
      <c r="L84" s="65" t="n">
        <f aca="false">'HEDGE QUANTITIES'!B80</f>
        <v>-1.31355207</v>
      </c>
      <c r="M84" s="65" t="n">
        <f aca="false">'BASIS POSITION'!B85</f>
        <v>0</v>
      </c>
      <c r="N84" s="65" t="n">
        <f aca="false">V84+AP84</f>
        <v>0</v>
      </c>
    </row>
    <row r="85" customFormat="false" ht="12.75" hidden="false" customHeight="false" outlineLevel="0" collapsed="false">
      <c r="A85" s="34" t="n">
        <v>39083</v>
      </c>
      <c r="B85" s="65" t="n">
        <f aca="false">G85+L85+M85+N85+K85</f>
        <v>-1.27028074</v>
      </c>
      <c r="C85" s="104"/>
      <c r="D85" s="103"/>
      <c r="E85" s="103"/>
      <c r="G85" s="65"/>
      <c r="H85" s="65"/>
      <c r="I85" s="65"/>
      <c r="J85" s="65"/>
      <c r="K85" s="65"/>
      <c r="L85" s="65" t="n">
        <f aca="false">'HEDGE QUANTITIES'!B81</f>
        <v>-1.27028074</v>
      </c>
      <c r="M85" s="65" t="n">
        <f aca="false">'BASIS POSITION'!B86</f>
        <v>0</v>
      </c>
      <c r="N85" s="65" t="n">
        <f aca="false">V85+AP85</f>
        <v>0</v>
      </c>
    </row>
    <row r="86" customFormat="false" ht="12.75" hidden="false" customHeight="false" outlineLevel="0" collapsed="false">
      <c r="A86" s="34" t="n">
        <v>39114</v>
      </c>
      <c r="B86" s="65" t="n">
        <f aca="false">G86+L86+M86+N86+K86</f>
        <v>-0.55411671</v>
      </c>
      <c r="C86" s="104"/>
      <c r="D86" s="103"/>
      <c r="E86" s="103"/>
      <c r="G86" s="65"/>
      <c r="H86" s="65"/>
      <c r="I86" s="65"/>
      <c r="J86" s="65"/>
      <c r="K86" s="65"/>
      <c r="L86" s="65" t="n">
        <f aca="false">'HEDGE QUANTITIES'!B82</f>
        <v>-0.55411671</v>
      </c>
      <c r="M86" s="65" t="n">
        <f aca="false">'BASIS POSITION'!B87</f>
        <v>0</v>
      </c>
      <c r="N86" s="65" t="n">
        <f aca="false">V86+AP86</f>
        <v>0</v>
      </c>
    </row>
    <row r="87" customFormat="false" ht="12.75" hidden="false" customHeight="false" outlineLevel="0" collapsed="false">
      <c r="A87" s="34" t="n">
        <v>39142</v>
      </c>
      <c r="B87" s="65" t="n">
        <f aca="false">G87+L87+M87+N87+K87</f>
        <v>-0.54300572</v>
      </c>
      <c r="C87" s="104"/>
      <c r="D87" s="103"/>
      <c r="E87" s="103"/>
      <c r="G87" s="65"/>
      <c r="H87" s="65"/>
      <c r="I87" s="65"/>
      <c r="J87" s="65"/>
      <c r="K87" s="65"/>
      <c r="L87" s="65" t="n">
        <f aca="false">'HEDGE QUANTITIES'!B83</f>
        <v>-0.54300572</v>
      </c>
      <c r="M87" s="65" t="n">
        <f aca="false">'BASIS POSITION'!B88</f>
        <v>0</v>
      </c>
      <c r="N87" s="65" t="n">
        <f aca="false">V87+AP87</f>
        <v>0</v>
      </c>
    </row>
    <row r="88" customFormat="false" ht="12.75" hidden="false" customHeight="false" outlineLevel="0" collapsed="false">
      <c r="A88" s="34" t="n">
        <v>39173</v>
      </c>
      <c r="B88" s="65" t="n">
        <f aca="false">G88+L88+M88+N88+K88</f>
        <v>0.21443442</v>
      </c>
      <c r="C88" s="104"/>
      <c r="D88" s="103"/>
      <c r="E88" s="103"/>
      <c r="G88" s="65"/>
      <c r="H88" s="65"/>
      <c r="I88" s="65"/>
      <c r="J88" s="65"/>
      <c r="K88" s="65"/>
      <c r="L88" s="65" t="n">
        <f aca="false">'HEDGE QUANTITIES'!B84</f>
        <v>0.21443442</v>
      </c>
      <c r="M88" s="65" t="n">
        <f aca="false">'BASIS POSITION'!B89</f>
        <v>0</v>
      </c>
      <c r="N88" s="65" t="n">
        <f aca="false">V88+AP88</f>
        <v>0</v>
      </c>
    </row>
    <row r="89" customFormat="false" ht="12.75" hidden="false" customHeight="false" outlineLevel="0" collapsed="false">
      <c r="A89" s="34" t="n">
        <v>39203</v>
      </c>
      <c r="B89" s="65" t="n">
        <f aca="false">G89+L89+M89+N89+K89</f>
        <v>0.24466514</v>
      </c>
      <c r="C89" s="104"/>
      <c r="D89" s="103"/>
      <c r="E89" s="103"/>
      <c r="G89" s="65"/>
      <c r="H89" s="65"/>
      <c r="I89" s="65"/>
      <c r="J89" s="65"/>
      <c r="K89" s="65"/>
      <c r="L89" s="65" t="n">
        <f aca="false">'HEDGE QUANTITIES'!B85</f>
        <v>0.24466514</v>
      </c>
      <c r="M89" s="65" t="n">
        <f aca="false">'BASIS POSITION'!B90</f>
        <v>0</v>
      </c>
      <c r="N89" s="65" t="n">
        <f aca="false">V89+AP89</f>
        <v>0</v>
      </c>
    </row>
    <row r="90" customFormat="false" ht="12.75" hidden="false" customHeight="false" outlineLevel="0" collapsed="false">
      <c r="A90" s="34" t="n">
        <v>39234</v>
      </c>
      <c r="B90" s="65" t="n">
        <f aca="false">G90+L90+M90+N90+K90</f>
        <v>0.22530093</v>
      </c>
      <c r="C90" s="104"/>
      <c r="D90" s="103"/>
      <c r="E90" s="103"/>
      <c r="G90" s="65"/>
      <c r="H90" s="65"/>
      <c r="I90" s="65"/>
      <c r="J90" s="65"/>
      <c r="K90" s="65"/>
      <c r="L90" s="65" t="n">
        <f aca="false">'HEDGE QUANTITIES'!B86</f>
        <v>0.22530093</v>
      </c>
      <c r="M90" s="65" t="n">
        <f aca="false">'BASIS POSITION'!B91</f>
        <v>0</v>
      </c>
      <c r="N90" s="65" t="n">
        <f aca="false">V90+AP90</f>
        <v>0</v>
      </c>
    </row>
    <row r="91" customFormat="false" ht="12.75" hidden="false" customHeight="false" outlineLevel="0" collapsed="false">
      <c r="A91" s="34" t="n">
        <v>39264</v>
      </c>
      <c r="B91" s="65" t="n">
        <f aca="false">G91+L91+M91+N91+K91</f>
        <v>-0.11407771</v>
      </c>
      <c r="C91" s="104"/>
      <c r="D91" s="103"/>
      <c r="E91" s="103"/>
      <c r="G91" s="65"/>
      <c r="H91" s="65"/>
      <c r="I91" s="65"/>
      <c r="J91" s="65"/>
      <c r="K91" s="65"/>
      <c r="L91" s="65" t="n">
        <f aca="false">'HEDGE QUANTITIES'!B87</f>
        <v>-0.11407771</v>
      </c>
      <c r="M91" s="65" t="n">
        <f aca="false">'BASIS POSITION'!B92</f>
        <v>0</v>
      </c>
      <c r="N91" s="65" t="n">
        <f aca="false">V91+AP91</f>
        <v>0</v>
      </c>
    </row>
    <row r="92" customFormat="false" ht="12.75" hidden="false" customHeight="false" outlineLevel="0" collapsed="false">
      <c r="A92" s="34" t="n">
        <v>39295</v>
      </c>
      <c r="B92" s="65" t="n">
        <f aca="false">G92+L92+M92+N92+K92</f>
        <v>-0.13336493</v>
      </c>
      <c r="C92" s="104"/>
      <c r="D92" s="103"/>
      <c r="E92" s="103"/>
      <c r="G92" s="65"/>
      <c r="H92" s="65"/>
      <c r="I92" s="65"/>
      <c r="J92" s="65"/>
      <c r="K92" s="65"/>
      <c r="L92" s="65" t="n">
        <f aca="false">'HEDGE QUANTITIES'!B88</f>
        <v>-0.13336493</v>
      </c>
      <c r="M92" s="65" t="n">
        <f aca="false">'BASIS POSITION'!B93</f>
        <v>0</v>
      </c>
      <c r="N92" s="65" t="n">
        <f aca="false">V92+AP92</f>
        <v>0</v>
      </c>
    </row>
    <row r="93" customFormat="false" ht="12.75" hidden="false" customHeight="false" outlineLevel="0" collapsed="false">
      <c r="A93" s="34" t="n">
        <v>39326</v>
      </c>
      <c r="B93" s="65" t="n">
        <f aca="false">G93+L93+M93+N93+K93</f>
        <v>-0.09745459</v>
      </c>
      <c r="C93" s="104"/>
      <c r="D93" s="103"/>
      <c r="E93" s="103"/>
      <c r="G93" s="65"/>
      <c r="H93" s="65"/>
      <c r="I93" s="65"/>
      <c r="J93" s="65"/>
      <c r="K93" s="65"/>
      <c r="L93" s="65" t="n">
        <f aca="false">'HEDGE QUANTITIES'!B89</f>
        <v>-0.09745459</v>
      </c>
      <c r="M93" s="65" t="n">
        <f aca="false">'BASIS POSITION'!B94</f>
        <v>0</v>
      </c>
      <c r="N93" s="65" t="n">
        <f aca="false">V93+AP93</f>
        <v>0</v>
      </c>
    </row>
    <row r="94" customFormat="false" ht="12.75" hidden="false" customHeight="false" outlineLevel="0" collapsed="false">
      <c r="A94" s="34" t="n">
        <v>39356</v>
      </c>
      <c r="B94" s="65" t="n">
        <f aca="false">G94+L94+M94+N94+K94</f>
        <v>0.03972294</v>
      </c>
      <c r="C94" s="104"/>
      <c r="D94" s="103"/>
      <c r="E94" s="103"/>
      <c r="G94" s="65"/>
      <c r="H94" s="65"/>
      <c r="I94" s="65"/>
      <c r="J94" s="65"/>
      <c r="K94" s="65"/>
      <c r="L94" s="65" t="n">
        <f aca="false">'HEDGE QUANTITIES'!B90</f>
        <v>0.03972294</v>
      </c>
      <c r="M94" s="65" t="n">
        <f aca="false">'BASIS POSITION'!B95</f>
        <v>0</v>
      </c>
      <c r="N94" s="65" t="n">
        <f aca="false">V94+AP94</f>
        <v>0</v>
      </c>
    </row>
    <row r="95" customFormat="false" ht="12.75" hidden="false" customHeight="false" outlineLevel="0" collapsed="false">
      <c r="A95" s="34" t="n">
        <v>39387</v>
      </c>
      <c r="B95" s="65" t="n">
        <f aca="false">G95+L95+M95+N95+K95</f>
        <v>-0.19133239</v>
      </c>
      <c r="C95" s="104"/>
      <c r="D95" s="103"/>
      <c r="E95" s="103"/>
      <c r="G95" s="65"/>
      <c r="H95" s="65"/>
      <c r="I95" s="65"/>
      <c r="J95" s="65"/>
      <c r="K95" s="65"/>
      <c r="L95" s="65" t="n">
        <f aca="false">'HEDGE QUANTITIES'!B91</f>
        <v>-0.19133239</v>
      </c>
      <c r="M95" s="65" t="n">
        <f aca="false">'BASIS POSITION'!B96</f>
        <v>0</v>
      </c>
      <c r="N95" s="65" t="n">
        <f aca="false">V95+AP95</f>
        <v>0</v>
      </c>
    </row>
    <row r="96" customFormat="false" ht="12.75" hidden="false" customHeight="false" outlineLevel="0" collapsed="false">
      <c r="A96" s="34" t="n">
        <v>39417</v>
      </c>
      <c r="B96" s="65" t="n">
        <f aca="false">G96+L96+M96+N96+K96</f>
        <v>-0.45621645</v>
      </c>
      <c r="C96" s="104"/>
      <c r="D96" s="103"/>
      <c r="E96" s="103"/>
      <c r="G96" s="65"/>
      <c r="H96" s="65"/>
      <c r="I96" s="65"/>
      <c r="J96" s="65"/>
      <c r="K96" s="65"/>
      <c r="L96" s="65" t="n">
        <f aca="false">'HEDGE QUANTITIES'!B92</f>
        <v>-0.45621645</v>
      </c>
      <c r="M96" s="65" t="n">
        <f aca="false">'BASIS POSITION'!B97</f>
        <v>0</v>
      </c>
      <c r="N96" s="65" t="n">
        <f aca="false">V96+AP96</f>
        <v>0</v>
      </c>
    </row>
    <row r="97" customFormat="false" ht="12.75" hidden="false" customHeight="false" outlineLevel="0" collapsed="false">
      <c r="A97" s="34" t="n">
        <v>39417</v>
      </c>
      <c r="B97" s="65" t="n">
        <f aca="false">G97+L97+M97+N97+K97</f>
        <v>-0.04384549</v>
      </c>
      <c r="C97" s="104"/>
      <c r="D97" s="103"/>
      <c r="E97" s="103"/>
      <c r="G97" s="65"/>
      <c r="H97" s="65"/>
      <c r="I97" s="65"/>
      <c r="J97" s="65"/>
      <c r="K97" s="65"/>
      <c r="L97" s="65" t="n">
        <f aca="false">'HEDGE QUANTITIES'!B93</f>
        <v>-0.04384549</v>
      </c>
      <c r="M97" s="65" t="n">
        <f aca="false">'BASIS POSITION'!B98</f>
        <v>0</v>
      </c>
      <c r="N97" s="65" t="n">
        <f aca="false">V97+AP97</f>
        <v>0</v>
      </c>
    </row>
    <row r="98" customFormat="false" ht="12.75" hidden="false" customHeight="false" outlineLevel="0" collapsed="false">
      <c r="A98" s="34" t="n">
        <v>39417</v>
      </c>
      <c r="B98" s="65" t="n">
        <f aca="false">G98+L98+M98+N98+K98</f>
        <v>0.04993526</v>
      </c>
      <c r="C98" s="104"/>
      <c r="D98" s="103"/>
      <c r="E98" s="103"/>
      <c r="G98" s="65"/>
      <c r="H98" s="65"/>
      <c r="I98" s="65"/>
      <c r="J98" s="65"/>
      <c r="K98" s="65"/>
      <c r="L98" s="65" t="n">
        <f aca="false">'HEDGE QUANTITIES'!B94</f>
        <v>0.04993526</v>
      </c>
      <c r="M98" s="65" t="n">
        <f aca="false">'BASIS POSITION'!B99</f>
        <v>0</v>
      </c>
      <c r="N98" s="65" t="n">
        <f aca="false">V98+AP98</f>
        <v>0</v>
      </c>
    </row>
    <row r="99" customFormat="false" ht="12.75" hidden="false" customHeight="false" outlineLevel="0" collapsed="false">
      <c r="A99" s="34" t="n">
        <v>39417</v>
      </c>
      <c r="B99" s="65" t="n">
        <f aca="false">G99+L99+M99+N99+K99</f>
        <v>-0.17478737</v>
      </c>
      <c r="C99" s="104"/>
      <c r="D99" s="103"/>
      <c r="E99" s="103"/>
      <c r="G99" s="65"/>
      <c r="H99" s="65"/>
      <c r="I99" s="65"/>
      <c r="J99" s="65"/>
      <c r="K99" s="65"/>
      <c r="L99" s="65" t="n">
        <f aca="false">'HEDGE QUANTITIES'!B95</f>
        <v>-0.17478737</v>
      </c>
      <c r="M99" s="65" t="n">
        <f aca="false">'BASIS POSITION'!B100</f>
        <v>0</v>
      </c>
      <c r="N99" s="65" t="n">
        <f aca="false">V99+AP99</f>
        <v>0</v>
      </c>
    </row>
    <row r="100" customFormat="false" ht="12.75" hidden="false" customHeight="false" outlineLevel="0" collapsed="false">
      <c r="B100" s="65"/>
      <c r="C100" s="104"/>
      <c r="D100" s="103"/>
      <c r="E100" s="103"/>
      <c r="G100" s="65"/>
      <c r="H100" s="65"/>
      <c r="I100" s="65"/>
      <c r="J100" s="65"/>
      <c r="K100" s="65"/>
      <c r="L100" s="65" t="n">
        <f aca="false">'HEDGE QUANTITIES'!B96</f>
        <v>-0.02396887</v>
      </c>
      <c r="M100" s="65" t="n">
        <f aca="false">'BASIS POSITION'!B101</f>
        <v>0</v>
      </c>
      <c r="N100" s="65" t="n">
        <f aca="false">V100+AP100</f>
        <v>0</v>
      </c>
    </row>
    <row r="101" customFormat="false" ht="12.75" hidden="false" customHeight="false" outlineLevel="0" collapsed="false">
      <c r="G101" s="65"/>
      <c r="H101" s="65"/>
      <c r="I101" s="65"/>
      <c r="J101" s="65"/>
      <c r="K101" s="65"/>
      <c r="L101" s="65" t="n">
        <f aca="false">'HEDGE QUANTITIES'!B97</f>
        <v>-0.1023678</v>
      </c>
      <c r="M101" s="65" t="n">
        <f aca="false">'BASIS POSITION'!B102</f>
        <v>0</v>
      </c>
      <c r="N101" s="65" t="n">
        <f aca="false">V101+AP101</f>
        <v>0</v>
      </c>
    </row>
    <row r="102" customFormat="false" ht="12.75" hidden="false" customHeight="false" outlineLevel="0" collapsed="false">
      <c r="G102" s="65"/>
      <c r="H102" s="65"/>
      <c r="I102" s="65"/>
      <c r="J102" s="65"/>
      <c r="K102" s="65"/>
      <c r="L102" s="65" t="n">
        <f aca="false">'HEDGE QUANTITIES'!B98</f>
        <v>-0.0622503</v>
      </c>
      <c r="M102" s="65" t="n">
        <f aca="false">'BASIS POSITION'!B103</f>
        <v>0</v>
      </c>
      <c r="N102" s="65" t="n">
        <f aca="false">V102+AP102</f>
        <v>0</v>
      </c>
    </row>
    <row r="103" customFormat="false" ht="12.75" hidden="false" customHeight="false" outlineLevel="0" collapsed="false">
      <c r="G103" s="65"/>
      <c r="H103" s="65"/>
      <c r="I103" s="65"/>
      <c r="J103" s="65"/>
      <c r="K103" s="65"/>
      <c r="L103" s="65" t="n">
        <f aca="false">'HEDGE QUANTITIES'!B99</f>
        <v>-0.1514547</v>
      </c>
      <c r="M103" s="65" t="n">
        <f aca="false">'BASIS POSITION'!B104</f>
        <v>0</v>
      </c>
      <c r="N103" s="65" t="n">
        <f aca="false">V103+AP103</f>
        <v>0</v>
      </c>
    </row>
    <row r="104" customFormat="false" ht="12.75" hidden="false" customHeight="false" outlineLevel="0" collapsed="false">
      <c r="G104" s="65"/>
      <c r="H104" s="65"/>
      <c r="I104" s="65"/>
      <c r="J104" s="65"/>
      <c r="K104" s="65"/>
      <c r="L104" s="65" t="n">
        <f aca="false">'HEDGE QUANTITIES'!B100</f>
        <v>-0.15352715</v>
      </c>
      <c r="M104" s="65" t="n">
        <f aca="false">'BASIS POSITION'!B105</f>
        <v>0</v>
      </c>
      <c r="N104" s="65" t="n">
        <f aca="false">V104+AP104</f>
        <v>0</v>
      </c>
    </row>
    <row r="105" customFormat="false" ht="12.75" hidden="false" customHeight="false" outlineLevel="0" collapsed="false">
      <c r="G105" s="65"/>
      <c r="H105" s="65"/>
      <c r="I105" s="65"/>
      <c r="J105" s="65"/>
      <c r="K105" s="65"/>
      <c r="L105" s="65" t="n">
        <f aca="false">'HEDGE QUANTITIES'!B101</f>
        <v>-0.02361746</v>
      </c>
      <c r="M105" s="65" t="n">
        <f aca="false">'BASIS POSITION'!B106</f>
        <v>0</v>
      </c>
      <c r="N105" s="65" t="n">
        <f aca="false">V105+AP105</f>
        <v>0</v>
      </c>
    </row>
    <row r="106" customFormat="false" ht="12.75" hidden="false" customHeight="false" outlineLevel="0" collapsed="false">
      <c r="G106" s="65"/>
      <c r="H106" s="65"/>
      <c r="I106" s="65"/>
      <c r="J106" s="65"/>
      <c r="K106" s="65"/>
      <c r="L106" s="65" t="n">
        <f aca="false">'HEDGE QUANTITIES'!B102</f>
        <v>-0.0327641</v>
      </c>
      <c r="M106" s="65" t="n">
        <f aca="false">'BASIS POSITION'!B107</f>
        <v>0</v>
      </c>
      <c r="N106" s="65" t="n">
        <f aca="false">V106+AP106</f>
        <v>0</v>
      </c>
    </row>
    <row r="107" customFormat="false" ht="12.75" hidden="false" customHeight="false" outlineLevel="0" collapsed="false">
      <c r="G107" s="65"/>
      <c r="H107" s="65"/>
      <c r="I107" s="65"/>
      <c r="J107" s="65"/>
      <c r="K107" s="65"/>
      <c r="L107" s="65" t="n">
        <f aca="false">'HEDGE QUANTITIES'!B103</f>
        <v>0.05956887</v>
      </c>
      <c r="M107" s="65" t="n">
        <f aca="false">'BASIS POSITION'!B108</f>
        <v>0</v>
      </c>
      <c r="N107" s="65" t="n">
        <f aca="false">V107+AP107</f>
        <v>0</v>
      </c>
    </row>
    <row r="108" customFormat="false" ht="12.75" hidden="false" customHeight="false" outlineLevel="0" collapsed="false">
      <c r="G108" s="65"/>
      <c r="H108" s="65"/>
      <c r="I108" s="65"/>
      <c r="J108" s="65"/>
      <c r="K108" s="65"/>
      <c r="L108" s="65" t="n">
        <f aca="false">'HEDGE QUANTITIES'!B104</f>
        <v>0.06112366</v>
      </c>
      <c r="M108" s="65" t="n">
        <f aca="false">'BASIS POSITION'!B109</f>
        <v>0</v>
      </c>
      <c r="N108" s="65" t="n">
        <f aca="false">V108+AP108</f>
        <v>0</v>
      </c>
    </row>
    <row r="109" customFormat="false" ht="12.75" hidden="false" customHeight="false" outlineLevel="0" collapsed="false">
      <c r="G109" s="65"/>
      <c r="H109" s="65"/>
      <c r="I109" s="65"/>
      <c r="J109" s="65"/>
      <c r="K109" s="65"/>
    </row>
    <row r="110" customFormat="false" ht="12.75" hidden="false" customHeight="false" outlineLevel="0" collapsed="false">
      <c r="G110" s="65"/>
      <c r="H110" s="65"/>
      <c r="I110" s="65"/>
      <c r="J110" s="65"/>
      <c r="K110" s="65"/>
    </row>
    <row r="111" customFormat="false" ht="12.75" hidden="false" customHeight="false" outlineLevel="0" collapsed="false">
      <c r="G111" s="65"/>
      <c r="H111" s="65"/>
      <c r="I111" s="65"/>
      <c r="J111" s="65"/>
      <c r="K111" s="65"/>
    </row>
    <row r="112" customFormat="false" ht="12.75" hidden="false" customHeight="false" outlineLevel="0" collapsed="false">
      <c r="G112" s="65"/>
      <c r="H112" s="65"/>
      <c r="I112" s="65"/>
      <c r="J112" s="65"/>
      <c r="K112" s="65"/>
    </row>
    <row r="113" customFormat="false" ht="12.75" hidden="false" customHeight="false" outlineLevel="0" collapsed="false">
      <c r="G113" s="65"/>
      <c r="H113" s="65"/>
      <c r="I113" s="65"/>
      <c r="J113" s="65"/>
      <c r="K113" s="65"/>
    </row>
    <row r="114" customFormat="false" ht="12.75" hidden="false" customHeight="false" outlineLevel="0" collapsed="false">
      <c r="G114" s="65"/>
      <c r="H114" s="65"/>
      <c r="I114" s="65"/>
      <c r="J114" s="65"/>
      <c r="K114" s="65"/>
    </row>
    <row r="115" customFormat="false" ht="12.75" hidden="false" customHeight="false" outlineLevel="0" collapsed="false">
      <c r="G115" s="65"/>
      <c r="H115" s="65"/>
      <c r="I115" s="65"/>
      <c r="J115" s="65"/>
      <c r="K115" s="65"/>
    </row>
    <row r="116" customFormat="false" ht="12.75" hidden="false" customHeight="false" outlineLevel="0" collapsed="false">
      <c r="G116" s="65"/>
      <c r="H116" s="65"/>
      <c r="I116" s="65"/>
      <c r="J116" s="65"/>
      <c r="K116" s="65"/>
    </row>
    <row r="117" customFormat="false" ht="12.75" hidden="false" customHeight="false" outlineLevel="0" collapsed="false">
      <c r="G117" s="65"/>
      <c r="H117" s="65"/>
      <c r="I117" s="65"/>
      <c r="J117" s="65"/>
      <c r="K117" s="65"/>
    </row>
    <row r="118" customFormat="false" ht="12.75" hidden="false" customHeight="false" outlineLevel="0" collapsed="false">
      <c r="G118" s="65"/>
      <c r="H118" s="65"/>
      <c r="I118" s="65"/>
      <c r="J118" s="65"/>
      <c r="K118" s="65"/>
    </row>
    <row r="119" customFormat="false" ht="12.75" hidden="false" customHeight="false" outlineLevel="0" collapsed="false">
      <c r="G119" s="65"/>
      <c r="H119" s="65"/>
      <c r="I119" s="65"/>
      <c r="J119" s="65"/>
      <c r="K119" s="65"/>
    </row>
    <row r="120" customFormat="false" ht="12.75" hidden="false" customHeight="false" outlineLevel="0" collapsed="false">
      <c r="G120" s="65"/>
      <c r="H120" s="65"/>
      <c r="I120" s="65"/>
      <c r="J120" s="65"/>
      <c r="K120" s="65"/>
    </row>
    <row r="121" customFormat="false" ht="12.75" hidden="false" customHeight="false" outlineLevel="0" collapsed="false">
      <c r="G121" s="65"/>
      <c r="H121" s="65"/>
      <c r="I121" s="65"/>
      <c r="J121" s="65"/>
      <c r="K121" s="65"/>
    </row>
    <row r="122" customFormat="false" ht="12.75" hidden="false" customHeight="false" outlineLevel="0" collapsed="false">
      <c r="G122" s="65"/>
      <c r="H122" s="65"/>
      <c r="I122" s="65"/>
      <c r="J122" s="65"/>
      <c r="K122" s="65"/>
    </row>
    <row r="123" customFormat="false" ht="12.75" hidden="false" customHeight="false" outlineLevel="0" collapsed="false">
      <c r="G123" s="65"/>
      <c r="H123" s="65"/>
      <c r="I123" s="65"/>
      <c r="J123" s="65"/>
      <c r="K123" s="65"/>
    </row>
    <row r="124" customFormat="false" ht="12.75" hidden="false" customHeight="false" outlineLevel="0" collapsed="false">
      <c r="G124" s="65"/>
      <c r="H124" s="65"/>
      <c r="I124" s="65"/>
      <c r="J124" s="65"/>
      <c r="K124" s="65"/>
    </row>
    <row r="125" customFormat="false" ht="12.75" hidden="false" customHeight="false" outlineLevel="0" collapsed="false">
      <c r="G125" s="65"/>
      <c r="H125" s="65"/>
      <c r="I125" s="65"/>
      <c r="J125" s="65"/>
      <c r="K125" s="65"/>
    </row>
    <row r="126" customFormat="false" ht="12.75" hidden="false" customHeight="false" outlineLevel="0" collapsed="false">
      <c r="G126" s="65"/>
      <c r="H126" s="65"/>
      <c r="I126" s="65"/>
      <c r="J126" s="65"/>
      <c r="K126" s="65"/>
    </row>
    <row r="127" customFormat="false" ht="12.75" hidden="false" customHeight="false" outlineLevel="0" collapsed="false">
      <c r="G127" s="65"/>
      <c r="H127" s="65"/>
      <c r="I127" s="65"/>
      <c r="J127" s="65"/>
      <c r="K127" s="65"/>
    </row>
    <row r="128" customFormat="false" ht="12.75" hidden="false" customHeight="false" outlineLevel="0" collapsed="false">
      <c r="G128" s="65"/>
      <c r="H128" s="65"/>
      <c r="I128" s="65"/>
      <c r="J128" s="65"/>
      <c r="K128" s="65"/>
    </row>
    <row r="129" customFormat="false" ht="12.75" hidden="false" customHeight="false" outlineLevel="0" collapsed="false">
      <c r="G129" s="65"/>
      <c r="H129" s="65"/>
      <c r="I129" s="65"/>
      <c r="J129" s="65"/>
      <c r="K129" s="65"/>
    </row>
    <row r="130" customFormat="false" ht="12.75" hidden="false" customHeight="false" outlineLevel="0" collapsed="false">
      <c r="G130" s="65"/>
      <c r="H130" s="65"/>
      <c r="I130" s="65"/>
      <c r="J130" s="65"/>
      <c r="K130" s="65"/>
    </row>
    <row r="131" customFormat="false" ht="12.75" hidden="false" customHeight="false" outlineLevel="0" collapsed="false">
      <c r="G131" s="65"/>
      <c r="H131" s="65"/>
      <c r="I131" s="65"/>
      <c r="J131" s="65"/>
      <c r="K131" s="65"/>
    </row>
    <row r="132" customFormat="false" ht="12.75" hidden="false" customHeight="false" outlineLevel="0" collapsed="false">
      <c r="G132" s="65"/>
      <c r="H132" s="65"/>
      <c r="I132" s="65"/>
      <c r="J132" s="65"/>
      <c r="K132" s="65"/>
    </row>
    <row r="133" customFormat="false" ht="12.75" hidden="false" customHeight="false" outlineLevel="0" collapsed="false">
      <c r="G133" s="65"/>
      <c r="H133" s="65"/>
      <c r="I133" s="65"/>
      <c r="J133" s="65"/>
      <c r="K133" s="65"/>
    </row>
    <row r="134" customFormat="false" ht="12.75" hidden="false" customHeight="false" outlineLevel="0" collapsed="false">
      <c r="G134" s="65"/>
      <c r="H134" s="65"/>
      <c r="I134" s="65"/>
      <c r="J134" s="65"/>
      <c r="K134" s="65"/>
    </row>
    <row r="135" customFormat="false" ht="12.75" hidden="false" customHeight="false" outlineLevel="0" collapsed="false">
      <c r="G135" s="65"/>
      <c r="H135" s="65"/>
      <c r="I135" s="65"/>
      <c r="J135" s="65"/>
      <c r="K135" s="65"/>
    </row>
    <row r="136" customFormat="false" ht="12.75" hidden="false" customHeight="false" outlineLevel="0" collapsed="false">
      <c r="G136" s="65"/>
      <c r="H136" s="65"/>
      <c r="I136" s="65"/>
      <c r="J136" s="65"/>
      <c r="K136" s="65"/>
    </row>
    <row r="137" customFormat="false" ht="12.75" hidden="false" customHeight="false" outlineLevel="0" collapsed="false">
      <c r="G137" s="65"/>
      <c r="H137" s="65"/>
      <c r="I137" s="65"/>
      <c r="J137" s="65"/>
      <c r="K137" s="65"/>
    </row>
    <row r="138" customFormat="false" ht="12.75" hidden="false" customHeight="false" outlineLevel="0" collapsed="false">
      <c r="G138" s="65"/>
      <c r="H138" s="65"/>
      <c r="I138" s="65"/>
      <c r="J138" s="65"/>
      <c r="K138" s="65"/>
    </row>
    <row r="139" customFormat="false" ht="12.75" hidden="false" customHeight="false" outlineLevel="0" collapsed="false">
      <c r="G139" s="65"/>
      <c r="H139" s="65"/>
      <c r="I139" s="65"/>
      <c r="J139" s="65"/>
      <c r="K139" s="65"/>
    </row>
    <row r="140" customFormat="false" ht="12.75" hidden="false" customHeight="false" outlineLevel="0" collapsed="false">
      <c r="G140" s="65"/>
      <c r="H140" s="65"/>
      <c r="I140" s="65"/>
      <c r="J140" s="65"/>
      <c r="K140" s="65"/>
    </row>
    <row r="141" customFormat="false" ht="12.75" hidden="false" customHeight="false" outlineLevel="0" collapsed="false">
      <c r="G141" s="65"/>
      <c r="H141" s="65"/>
      <c r="I141" s="65"/>
      <c r="J141" s="65"/>
      <c r="K141" s="65"/>
    </row>
    <row r="142" customFormat="false" ht="12.75" hidden="false" customHeight="false" outlineLevel="0" collapsed="false">
      <c r="G142" s="65"/>
      <c r="H142" s="65"/>
      <c r="I142" s="65"/>
      <c r="J142" s="65"/>
      <c r="K142" s="65"/>
    </row>
    <row r="143" customFormat="false" ht="12.75" hidden="false" customHeight="false" outlineLevel="0" collapsed="false">
      <c r="G143" s="65"/>
      <c r="H143" s="65"/>
      <c r="I143" s="65"/>
      <c r="J143" s="65"/>
      <c r="K143" s="65"/>
    </row>
    <row r="144" customFormat="false" ht="12.75" hidden="false" customHeight="false" outlineLevel="0" collapsed="false">
      <c r="G144" s="65"/>
      <c r="H144" s="65"/>
      <c r="I144" s="65"/>
      <c r="J144" s="65"/>
      <c r="K144" s="65"/>
    </row>
    <row r="145" customFormat="false" ht="12.75" hidden="false" customHeight="false" outlineLevel="0" collapsed="false">
      <c r="G145" s="65"/>
      <c r="H145" s="65"/>
      <c r="I145" s="65"/>
      <c r="J145" s="65"/>
      <c r="K145" s="65"/>
    </row>
    <row r="146" customFormat="false" ht="12.75" hidden="false" customHeight="false" outlineLevel="0" collapsed="false">
      <c r="G146" s="65"/>
      <c r="H146" s="65"/>
      <c r="I146" s="65"/>
      <c r="J146" s="65"/>
      <c r="K146" s="65"/>
    </row>
    <row r="147" customFormat="false" ht="12.75" hidden="false" customHeight="false" outlineLevel="0" collapsed="false">
      <c r="G147" s="65"/>
      <c r="H147" s="65"/>
      <c r="I147" s="65"/>
      <c r="J147" s="65"/>
      <c r="K147" s="65"/>
    </row>
    <row r="148" customFormat="false" ht="12.75" hidden="false" customHeight="false" outlineLevel="0" collapsed="false">
      <c r="G148" s="65"/>
      <c r="H148" s="65"/>
      <c r="I148" s="65"/>
      <c r="J148" s="65"/>
      <c r="K148" s="65"/>
    </row>
    <row r="149" customFormat="false" ht="12.75" hidden="false" customHeight="false" outlineLevel="0" collapsed="false">
      <c r="G149" s="65"/>
      <c r="H149" s="65"/>
      <c r="I149" s="65"/>
      <c r="J149" s="65"/>
      <c r="K149" s="65"/>
    </row>
    <row r="150" customFormat="false" ht="12.75" hidden="false" customHeight="false" outlineLevel="0" collapsed="false">
      <c r="G150" s="65"/>
      <c r="H150" s="65"/>
      <c r="I150" s="65"/>
      <c r="J150" s="65"/>
      <c r="K150" s="65"/>
    </row>
    <row r="151" customFormat="false" ht="12.75" hidden="false" customHeight="false" outlineLevel="0" collapsed="false">
      <c r="G151" s="65"/>
      <c r="H151" s="65"/>
      <c r="I151" s="65"/>
      <c r="J151" s="65"/>
      <c r="K151" s="65"/>
    </row>
    <row r="152" customFormat="false" ht="12.75" hidden="false" customHeight="false" outlineLevel="0" collapsed="false">
      <c r="G152" s="65"/>
      <c r="H152" s="65"/>
      <c r="I152" s="65"/>
      <c r="J152" s="65"/>
      <c r="K152" s="65"/>
    </row>
    <row r="153" customFormat="false" ht="12.75" hidden="false" customHeight="false" outlineLevel="0" collapsed="false">
      <c r="G153" s="65"/>
      <c r="H153" s="65"/>
      <c r="I153" s="65"/>
      <c r="J153" s="65"/>
      <c r="K153" s="65"/>
    </row>
    <row r="154" customFormat="false" ht="12.75" hidden="false" customHeight="false" outlineLevel="0" collapsed="false">
      <c r="G154" s="65"/>
      <c r="H154" s="65"/>
      <c r="I154" s="65"/>
      <c r="J154" s="65"/>
      <c r="K154" s="65"/>
    </row>
    <row r="155" customFormat="false" ht="12.75" hidden="false" customHeight="false" outlineLevel="0" collapsed="false">
      <c r="G155" s="65"/>
      <c r="H155" s="65"/>
      <c r="I155" s="65"/>
      <c r="J155" s="65"/>
      <c r="K155" s="65"/>
    </row>
    <row r="156" customFormat="false" ht="12.75" hidden="false" customHeight="false" outlineLevel="0" collapsed="false">
      <c r="G156" s="65"/>
      <c r="H156" s="65"/>
      <c r="I156" s="65"/>
      <c r="J156" s="65"/>
      <c r="K156" s="65"/>
    </row>
    <row r="157" customFormat="false" ht="12.75" hidden="false" customHeight="false" outlineLevel="0" collapsed="false">
      <c r="G157" s="65"/>
      <c r="H157" s="65"/>
      <c r="I157" s="65"/>
      <c r="J157" s="65"/>
      <c r="K157" s="65"/>
    </row>
    <row r="158" customFormat="false" ht="12.75" hidden="false" customHeight="false" outlineLevel="0" collapsed="false">
      <c r="G158" s="65"/>
      <c r="H158" s="65"/>
      <c r="I158" s="65"/>
      <c r="J158" s="65"/>
      <c r="K158" s="65"/>
    </row>
    <row r="159" customFormat="false" ht="12.75" hidden="false" customHeight="false" outlineLevel="0" collapsed="false">
      <c r="G159" s="65"/>
      <c r="H159" s="65"/>
      <c r="I159" s="65"/>
      <c r="J159" s="65"/>
      <c r="K159" s="65"/>
    </row>
    <row r="160" customFormat="false" ht="12.75" hidden="false" customHeight="false" outlineLevel="0" collapsed="false">
      <c r="G160" s="65"/>
      <c r="H160" s="65"/>
      <c r="I160" s="65"/>
      <c r="J160" s="65"/>
      <c r="K160" s="65"/>
    </row>
    <row r="161" customFormat="false" ht="12.75" hidden="false" customHeight="false" outlineLevel="0" collapsed="false">
      <c r="G161" s="65"/>
      <c r="H161" s="65"/>
      <c r="I161" s="65"/>
      <c r="J161" s="65"/>
      <c r="K161" s="65"/>
    </row>
    <row r="162" customFormat="false" ht="12.75" hidden="false" customHeight="false" outlineLevel="0" collapsed="false">
      <c r="G162" s="65"/>
      <c r="H162" s="65"/>
      <c r="I162" s="65"/>
      <c r="J162" s="65"/>
      <c r="K162" s="65"/>
    </row>
    <row r="163" customFormat="false" ht="12.75" hidden="false" customHeight="false" outlineLevel="0" collapsed="false">
      <c r="G163" s="65"/>
      <c r="H163" s="65"/>
      <c r="I163" s="65"/>
      <c r="J163" s="65"/>
      <c r="K163" s="65"/>
    </row>
    <row r="164" customFormat="false" ht="12.75" hidden="false" customHeight="false" outlineLevel="0" collapsed="false">
      <c r="G164" s="65"/>
      <c r="H164" s="65"/>
      <c r="I164" s="65"/>
      <c r="J164" s="65"/>
      <c r="K164" s="65"/>
    </row>
    <row r="165" customFormat="false" ht="12.75" hidden="false" customHeight="false" outlineLevel="0" collapsed="false">
      <c r="G165" s="65"/>
      <c r="H165" s="65"/>
      <c r="I165" s="65"/>
      <c r="J165" s="65"/>
      <c r="K165" s="65"/>
    </row>
    <row r="166" customFormat="false" ht="12.75" hidden="false" customHeight="false" outlineLevel="0" collapsed="false">
      <c r="G166" s="65"/>
      <c r="H166" s="65"/>
      <c r="I166" s="65"/>
      <c r="J166" s="65"/>
      <c r="K166" s="65"/>
    </row>
    <row r="167" customFormat="false" ht="12.75" hidden="false" customHeight="false" outlineLevel="0" collapsed="false">
      <c r="G167" s="65"/>
      <c r="H167" s="65"/>
      <c r="I167" s="65"/>
      <c r="J167" s="65"/>
      <c r="K167" s="65"/>
    </row>
    <row r="168" customFormat="false" ht="12.75" hidden="false" customHeight="false" outlineLevel="0" collapsed="false">
      <c r="G168" s="65"/>
      <c r="H168" s="65"/>
      <c r="I168" s="65"/>
      <c r="J168" s="65"/>
      <c r="K168" s="65"/>
    </row>
    <row r="169" customFormat="false" ht="12.75" hidden="false" customHeight="false" outlineLevel="0" collapsed="false">
      <c r="G169" s="65"/>
      <c r="H169" s="65"/>
      <c r="I169" s="65"/>
      <c r="J169" s="65"/>
      <c r="K169" s="65"/>
    </row>
    <row r="170" customFormat="false" ht="12.75" hidden="false" customHeight="false" outlineLevel="0" collapsed="false">
      <c r="G170" s="65"/>
      <c r="H170" s="65"/>
      <c r="I170" s="65"/>
      <c r="J170" s="65"/>
      <c r="K170" s="65"/>
    </row>
    <row r="171" customFormat="false" ht="12.75" hidden="false" customHeight="false" outlineLevel="0" collapsed="false">
      <c r="G171" s="65"/>
      <c r="H171" s="65"/>
      <c r="I171" s="65"/>
      <c r="J171" s="65"/>
      <c r="K171" s="65"/>
    </row>
    <row r="172" customFormat="false" ht="12.75" hidden="false" customHeight="false" outlineLevel="0" collapsed="false">
      <c r="G172" s="65"/>
      <c r="H172" s="65"/>
      <c r="I172" s="65"/>
      <c r="J172" s="65"/>
      <c r="K172" s="65"/>
    </row>
    <row r="173" customFormat="false" ht="12.75" hidden="false" customHeight="false" outlineLevel="0" collapsed="false">
      <c r="G173" s="65"/>
      <c r="H173" s="65"/>
      <c r="I173" s="65"/>
      <c r="J173" s="65"/>
      <c r="K173" s="65"/>
    </row>
    <row r="174" customFormat="false" ht="12.75" hidden="false" customHeight="false" outlineLevel="0" collapsed="false">
      <c r="G174" s="65"/>
      <c r="H174" s="65"/>
      <c r="I174" s="65"/>
      <c r="J174" s="65"/>
      <c r="K174" s="65"/>
    </row>
    <row r="175" customFormat="false" ht="12.75" hidden="false" customHeight="false" outlineLevel="0" collapsed="false">
      <c r="G175" s="65"/>
      <c r="H175" s="65"/>
      <c r="I175" s="65"/>
      <c r="J175" s="65"/>
      <c r="K175" s="65"/>
    </row>
    <row r="176" customFormat="false" ht="12.75" hidden="false" customHeight="false" outlineLevel="0" collapsed="false">
      <c r="G176" s="65"/>
      <c r="H176" s="65"/>
      <c r="I176" s="65"/>
      <c r="J176" s="65"/>
      <c r="K176" s="65"/>
    </row>
    <row r="177" customFormat="false" ht="12.75" hidden="false" customHeight="false" outlineLevel="0" collapsed="false">
      <c r="G177" s="65"/>
      <c r="H177" s="65"/>
      <c r="I177" s="65"/>
      <c r="J177" s="65"/>
      <c r="K177" s="65"/>
    </row>
    <row r="178" customFormat="false" ht="12.75" hidden="false" customHeight="false" outlineLevel="0" collapsed="false">
      <c r="G178" s="65"/>
      <c r="H178" s="65"/>
      <c r="I178" s="65"/>
      <c r="J178" s="65"/>
      <c r="K178" s="65"/>
    </row>
    <row r="179" customFormat="false" ht="12.75" hidden="false" customHeight="false" outlineLevel="0" collapsed="false">
      <c r="G179" s="65"/>
      <c r="H179" s="65"/>
      <c r="I179" s="65"/>
      <c r="J179" s="65"/>
      <c r="K179" s="65"/>
    </row>
    <row r="180" customFormat="false" ht="12.75" hidden="false" customHeight="false" outlineLevel="0" collapsed="false">
      <c r="G180" s="65"/>
      <c r="H180" s="65"/>
      <c r="I180" s="65"/>
      <c r="J180" s="65"/>
      <c r="K180" s="65"/>
    </row>
    <row r="181" customFormat="false" ht="12.75" hidden="false" customHeight="false" outlineLevel="0" collapsed="false">
      <c r="G181" s="65"/>
      <c r="H181" s="65"/>
      <c r="I181" s="65"/>
      <c r="J181" s="65"/>
      <c r="K181" s="65"/>
    </row>
    <row r="182" customFormat="false" ht="12.75" hidden="false" customHeight="false" outlineLevel="0" collapsed="false">
      <c r="G182" s="65"/>
      <c r="H182" s="65"/>
      <c r="I182" s="65"/>
      <c r="J182" s="65"/>
      <c r="K182" s="65"/>
    </row>
    <row r="183" customFormat="false" ht="12.75" hidden="false" customHeight="false" outlineLevel="0" collapsed="false">
      <c r="G183" s="65"/>
      <c r="H183" s="65"/>
      <c r="I183" s="65"/>
      <c r="J183" s="65"/>
      <c r="K183" s="65"/>
    </row>
    <row r="184" customFormat="false" ht="12.75" hidden="false" customHeight="false" outlineLevel="0" collapsed="false">
      <c r="G184" s="65"/>
      <c r="H184" s="65"/>
      <c r="I184" s="65"/>
      <c r="J184" s="65"/>
      <c r="K184" s="65"/>
    </row>
    <row r="185" customFormat="false" ht="12.75" hidden="false" customHeight="false" outlineLevel="0" collapsed="false">
      <c r="G185" s="65"/>
      <c r="H185" s="65"/>
      <c r="I185" s="65"/>
      <c r="J185" s="65"/>
      <c r="K185" s="65"/>
    </row>
    <row r="186" customFormat="false" ht="12.75" hidden="false" customHeight="false" outlineLevel="0" collapsed="false">
      <c r="G186" s="65"/>
      <c r="H186" s="65"/>
      <c r="I186" s="65"/>
      <c r="J186" s="65"/>
      <c r="K186" s="65"/>
    </row>
    <row r="187" customFormat="false" ht="12.75" hidden="false" customHeight="false" outlineLevel="0" collapsed="false">
      <c r="G187" s="65"/>
      <c r="H187" s="65"/>
      <c r="I187" s="65"/>
      <c r="J187" s="65"/>
      <c r="K187" s="65"/>
    </row>
    <row r="188" customFormat="false" ht="12.75" hidden="false" customHeight="false" outlineLevel="0" collapsed="false">
      <c r="G188" s="65"/>
      <c r="H188" s="65"/>
      <c r="I188" s="65"/>
      <c r="J188" s="65"/>
      <c r="K188" s="65"/>
    </row>
    <row r="189" customFormat="false" ht="12.75" hidden="false" customHeight="false" outlineLevel="0" collapsed="false">
      <c r="G189" s="65"/>
      <c r="H189" s="65"/>
      <c r="I189" s="65"/>
      <c r="J189" s="65"/>
      <c r="K189" s="65"/>
    </row>
    <row r="190" customFormat="false" ht="12.75" hidden="false" customHeight="false" outlineLevel="0" collapsed="false">
      <c r="G190" s="65"/>
      <c r="H190" s="65"/>
      <c r="I190" s="65"/>
      <c r="J190" s="65"/>
      <c r="K190" s="65"/>
    </row>
    <row r="191" customFormat="false" ht="12.75" hidden="false" customHeight="false" outlineLevel="0" collapsed="false">
      <c r="G191" s="65"/>
      <c r="H191" s="65"/>
      <c r="I191" s="65"/>
      <c r="J191" s="65"/>
      <c r="K191" s="65"/>
    </row>
    <row r="192" customFormat="false" ht="12.75" hidden="false" customHeight="false" outlineLevel="0" collapsed="false">
      <c r="G192" s="65"/>
      <c r="H192" s="65"/>
      <c r="I192" s="65"/>
      <c r="J192" s="65"/>
      <c r="K192" s="65"/>
    </row>
    <row r="193" customFormat="false" ht="12.75" hidden="false" customHeight="false" outlineLevel="0" collapsed="false">
      <c r="G193" s="65"/>
      <c r="H193" s="65"/>
      <c r="I193" s="65"/>
      <c r="J193" s="65"/>
      <c r="K193" s="65"/>
    </row>
    <row r="194" customFormat="false" ht="12.75" hidden="false" customHeight="false" outlineLevel="0" collapsed="false">
      <c r="G194" s="65"/>
      <c r="H194" s="65"/>
      <c r="I194" s="65"/>
      <c r="J194" s="65"/>
      <c r="K194" s="65"/>
    </row>
    <row r="195" customFormat="false" ht="12.75" hidden="false" customHeight="false" outlineLevel="0" collapsed="false">
      <c r="G195" s="65"/>
      <c r="H195" s="65"/>
      <c r="I195" s="65"/>
      <c r="J195" s="65"/>
      <c r="K195" s="65"/>
    </row>
    <row r="196" customFormat="false" ht="12.75" hidden="false" customHeight="false" outlineLevel="0" collapsed="false">
      <c r="G196" s="65"/>
      <c r="H196" s="65"/>
      <c r="I196" s="65"/>
      <c r="J196" s="65"/>
      <c r="K196" s="65"/>
    </row>
    <row r="197" customFormat="false" ht="12.75" hidden="false" customHeight="false" outlineLevel="0" collapsed="false">
      <c r="G197" s="65"/>
      <c r="H197" s="65"/>
      <c r="I197" s="65"/>
      <c r="J197" s="65"/>
      <c r="K197" s="65"/>
    </row>
    <row r="198" customFormat="false" ht="12.75" hidden="false" customHeight="false" outlineLevel="0" collapsed="false">
      <c r="G198" s="65"/>
      <c r="H198" s="65"/>
      <c r="I198" s="65"/>
      <c r="J198" s="65"/>
      <c r="K198" s="65"/>
    </row>
    <row r="199" customFormat="false" ht="12.75" hidden="false" customHeight="false" outlineLevel="0" collapsed="false">
      <c r="G199" s="65"/>
      <c r="H199" s="65"/>
      <c r="I199" s="65"/>
      <c r="J199" s="65"/>
      <c r="K199" s="65"/>
    </row>
    <row r="200" customFormat="false" ht="12.75" hidden="false" customHeight="false" outlineLevel="0" collapsed="false">
      <c r="G200" s="65"/>
      <c r="H200" s="65"/>
      <c r="I200" s="65"/>
      <c r="J200" s="65"/>
      <c r="K200" s="65"/>
    </row>
    <row r="201" customFormat="false" ht="12.75" hidden="false" customHeight="false" outlineLevel="0" collapsed="false">
      <c r="G201" s="65"/>
      <c r="H201" s="65"/>
      <c r="I201" s="65"/>
      <c r="J201" s="65"/>
      <c r="K201" s="65"/>
    </row>
    <row r="202" customFormat="false" ht="12.75" hidden="false" customHeight="false" outlineLevel="0" collapsed="false">
      <c r="G202" s="65"/>
      <c r="H202" s="65"/>
      <c r="I202" s="65"/>
      <c r="J202" s="65"/>
      <c r="K202" s="65"/>
    </row>
    <row r="203" customFormat="false" ht="12.75" hidden="false" customHeight="false" outlineLevel="0" collapsed="false">
      <c r="G203" s="65"/>
      <c r="H203" s="65"/>
      <c r="I203" s="65"/>
      <c r="J203" s="65"/>
      <c r="K203" s="65"/>
    </row>
    <row r="204" customFormat="false" ht="12.75" hidden="false" customHeight="false" outlineLevel="0" collapsed="false">
      <c r="G204" s="65"/>
      <c r="H204" s="65"/>
      <c r="I204" s="65"/>
      <c r="J204" s="65"/>
      <c r="K204" s="65"/>
    </row>
    <row r="205" customFormat="false" ht="12.75" hidden="false" customHeight="false" outlineLevel="0" collapsed="false">
      <c r="G205" s="65"/>
      <c r="H205" s="65"/>
      <c r="I205" s="65"/>
      <c r="J205" s="65"/>
      <c r="K205" s="65"/>
    </row>
    <row r="206" customFormat="false" ht="12.75" hidden="false" customHeight="false" outlineLevel="0" collapsed="false">
      <c r="G206" s="65"/>
      <c r="H206" s="65"/>
      <c r="I206" s="65"/>
      <c r="J206" s="65"/>
      <c r="K206" s="65"/>
    </row>
    <row r="207" customFormat="false" ht="12.75" hidden="false" customHeight="false" outlineLevel="0" collapsed="false">
      <c r="G207" s="65"/>
      <c r="H207" s="65"/>
      <c r="I207" s="65"/>
      <c r="J207" s="65"/>
      <c r="K207" s="65"/>
    </row>
    <row r="208" customFormat="false" ht="12.75" hidden="false" customHeight="false" outlineLevel="0" collapsed="false">
      <c r="G208" s="65"/>
      <c r="H208" s="65"/>
      <c r="I208" s="65"/>
      <c r="J208" s="65"/>
      <c r="K208" s="65"/>
    </row>
    <row r="209" customFormat="false" ht="12.75" hidden="false" customHeight="false" outlineLevel="0" collapsed="false">
      <c r="G209" s="65"/>
      <c r="H209" s="65"/>
      <c r="I209" s="65"/>
      <c r="J209" s="65"/>
      <c r="K209" s="65"/>
    </row>
    <row r="210" customFormat="false" ht="12.75" hidden="false" customHeight="false" outlineLevel="0" collapsed="false">
      <c r="G210" s="65"/>
      <c r="H210" s="65"/>
      <c r="I210" s="65"/>
      <c r="J210" s="65"/>
      <c r="K210" s="65"/>
    </row>
    <row r="211" customFormat="false" ht="12.75" hidden="false" customHeight="false" outlineLevel="0" collapsed="false">
      <c r="G211" s="65"/>
      <c r="H211" s="65"/>
      <c r="I211" s="65"/>
      <c r="J211" s="65"/>
      <c r="K211" s="65"/>
    </row>
    <row r="212" customFormat="false" ht="12.75" hidden="false" customHeight="false" outlineLevel="0" collapsed="false">
      <c r="G212" s="65"/>
      <c r="H212" s="65"/>
      <c r="I212" s="65"/>
      <c r="J212" s="65"/>
      <c r="K212" s="65"/>
    </row>
    <row r="213" customFormat="false" ht="12.75" hidden="false" customHeight="false" outlineLevel="0" collapsed="false">
      <c r="G213" s="65"/>
      <c r="H213" s="65"/>
      <c r="I213" s="65"/>
      <c r="J213" s="65"/>
      <c r="K213" s="65"/>
    </row>
    <row r="214" customFormat="false" ht="12.75" hidden="false" customHeight="false" outlineLevel="0" collapsed="false">
      <c r="G214" s="65"/>
      <c r="H214" s="65"/>
      <c r="I214" s="65"/>
      <c r="J214" s="65"/>
      <c r="K214" s="65"/>
    </row>
    <row r="215" customFormat="false" ht="12.75" hidden="false" customHeight="false" outlineLevel="0" collapsed="false">
      <c r="G215" s="65"/>
      <c r="H215" s="65"/>
      <c r="I215" s="65"/>
      <c r="J215" s="65"/>
      <c r="K215" s="65"/>
    </row>
    <row r="216" customFormat="false" ht="12.75" hidden="false" customHeight="false" outlineLevel="0" collapsed="false">
      <c r="G216" s="65"/>
      <c r="H216" s="65"/>
      <c r="I216" s="65"/>
      <c r="J216" s="65"/>
      <c r="K216" s="65"/>
    </row>
    <row r="217" customFormat="false" ht="12.75" hidden="false" customHeight="false" outlineLevel="0" collapsed="false">
      <c r="G217" s="65"/>
      <c r="H217" s="65"/>
      <c r="I217" s="65"/>
      <c r="J217" s="65"/>
      <c r="K217" s="65"/>
    </row>
    <row r="218" customFormat="false" ht="12.75" hidden="false" customHeight="false" outlineLevel="0" collapsed="false">
      <c r="G218" s="65"/>
      <c r="H218" s="65"/>
      <c r="I218" s="65"/>
      <c r="J218" s="65"/>
      <c r="K218" s="65"/>
    </row>
    <row r="219" customFormat="false" ht="12.75" hidden="false" customHeight="false" outlineLevel="0" collapsed="false">
      <c r="G219" s="65"/>
      <c r="H219" s="65"/>
      <c r="I219" s="65"/>
      <c r="J219" s="65"/>
      <c r="K219" s="65"/>
    </row>
    <row r="220" customFormat="false" ht="12.75" hidden="false" customHeight="false" outlineLevel="0" collapsed="false">
      <c r="G220" s="65"/>
      <c r="H220" s="65"/>
      <c r="I220" s="65"/>
      <c r="J220" s="65"/>
      <c r="K220" s="65"/>
    </row>
    <row r="221" customFormat="false" ht="12.75" hidden="false" customHeight="false" outlineLevel="0" collapsed="false">
      <c r="K221" s="65"/>
    </row>
    <row r="222" customFormat="false" ht="12.75" hidden="false" customHeight="false" outlineLevel="0" collapsed="false">
      <c r="K222" s="65"/>
    </row>
    <row r="223" customFormat="false" ht="12.75" hidden="false" customHeight="false" outlineLevel="0" collapsed="false">
      <c r="K223" s="65"/>
    </row>
    <row r="224" customFormat="false" ht="12.75" hidden="false" customHeight="false" outlineLevel="0" collapsed="false">
      <c r="K224" s="65"/>
    </row>
    <row r="225" customFormat="false" ht="12.75" hidden="false" customHeight="false" outlineLevel="0" collapsed="false">
      <c r="K225" s="65"/>
    </row>
    <row r="226" customFormat="false" ht="12.75" hidden="false" customHeight="false" outlineLevel="0" collapsed="false">
      <c r="K226" s="65"/>
    </row>
    <row r="227" customFormat="false" ht="12.75" hidden="false" customHeight="false" outlineLevel="0" collapsed="false">
      <c r="K227" s="65"/>
    </row>
    <row r="228" customFormat="false" ht="12.75" hidden="false" customHeight="false" outlineLevel="0" collapsed="false">
      <c r="K228" s="65"/>
    </row>
    <row r="229" customFormat="false" ht="12.75" hidden="false" customHeight="false" outlineLevel="0" collapsed="false">
      <c r="K229" s="65"/>
    </row>
    <row r="230" customFormat="false" ht="12.75" hidden="false" customHeight="false" outlineLevel="0" collapsed="false">
      <c r="K230" s="65"/>
    </row>
    <row r="231" customFormat="false" ht="12.75" hidden="false" customHeight="false" outlineLevel="0" collapsed="false">
      <c r="K231" s="65"/>
    </row>
    <row r="232" customFormat="false" ht="12.75" hidden="false" customHeight="false" outlineLevel="0" collapsed="false">
      <c r="K232" s="65"/>
    </row>
    <row r="233" customFormat="false" ht="12.75" hidden="false" customHeight="false" outlineLevel="0" collapsed="false">
      <c r="K233" s="65"/>
    </row>
    <row r="234" customFormat="false" ht="12.75" hidden="false" customHeight="false" outlineLevel="0" collapsed="false">
      <c r="K234" s="65"/>
    </row>
    <row r="235" customFormat="false" ht="12.75" hidden="false" customHeight="false" outlineLevel="0" collapsed="false">
      <c r="K235" s="65"/>
    </row>
    <row r="236" customFormat="false" ht="12.75" hidden="false" customHeight="false" outlineLevel="0" collapsed="false">
      <c r="K236" s="65"/>
    </row>
    <row r="237" customFormat="false" ht="12.75" hidden="false" customHeight="false" outlineLevel="0" collapsed="false">
      <c r="K237" s="65"/>
    </row>
    <row r="238" customFormat="false" ht="12.75" hidden="false" customHeight="false" outlineLevel="0" collapsed="false">
      <c r="K238" s="65"/>
    </row>
    <row r="239" customFormat="false" ht="12.75" hidden="false" customHeight="false" outlineLevel="0" collapsed="false">
      <c r="K239" s="65"/>
    </row>
    <row r="240" customFormat="false" ht="12.75" hidden="false" customHeight="false" outlineLevel="0" collapsed="false">
      <c r="K240" s="65"/>
    </row>
    <row r="241" customFormat="false" ht="12.75" hidden="false" customHeight="false" outlineLevel="0" collapsed="false">
      <c r="K241" s="65"/>
    </row>
    <row r="242" customFormat="false" ht="12.75" hidden="false" customHeight="false" outlineLevel="0" collapsed="false">
      <c r="K242" s="65"/>
    </row>
    <row r="243" customFormat="false" ht="12.75" hidden="false" customHeight="false" outlineLevel="0" collapsed="false">
      <c r="K243" s="65"/>
    </row>
    <row r="244" customFormat="false" ht="12.75" hidden="false" customHeight="false" outlineLevel="0" collapsed="false">
      <c r="K244" s="65"/>
    </row>
    <row r="245" customFormat="false" ht="12.75" hidden="false" customHeight="false" outlineLevel="0" collapsed="false">
      <c r="K245" s="65"/>
    </row>
    <row r="246" customFormat="false" ht="12.75" hidden="false" customHeight="false" outlineLevel="0" collapsed="false">
      <c r="K246" s="65"/>
    </row>
    <row r="247" customFormat="false" ht="12.75" hidden="false" customHeight="false" outlineLevel="0" collapsed="false">
      <c r="K247" s="65"/>
    </row>
    <row r="248" customFormat="false" ht="12.75" hidden="false" customHeight="false" outlineLevel="0" collapsed="false">
      <c r="K248" s="65"/>
    </row>
    <row r="249" customFormat="false" ht="12.75" hidden="false" customHeight="false" outlineLevel="0" collapsed="false">
      <c r="K249" s="65"/>
    </row>
    <row r="250" customFormat="false" ht="12.75" hidden="false" customHeight="false" outlineLevel="0" collapsed="false">
      <c r="K250" s="65"/>
    </row>
    <row r="251" customFormat="false" ht="12.75" hidden="false" customHeight="false" outlineLevel="0" collapsed="false">
      <c r="K251" s="65"/>
    </row>
    <row r="252" customFormat="false" ht="12.75" hidden="false" customHeight="false" outlineLevel="0" collapsed="false">
      <c r="K252" s="65"/>
    </row>
    <row r="253" customFormat="false" ht="12.75" hidden="false" customHeight="false" outlineLevel="0" collapsed="false">
      <c r="K253" s="65"/>
    </row>
    <row r="254" customFormat="false" ht="12.75" hidden="false" customHeight="false" outlineLevel="0" collapsed="false">
      <c r="K254" s="65"/>
    </row>
    <row r="255" customFormat="false" ht="12.75" hidden="false" customHeight="false" outlineLevel="0" collapsed="false">
      <c r="K255" s="65"/>
    </row>
    <row r="256" customFormat="false" ht="12.75" hidden="false" customHeight="false" outlineLevel="0" collapsed="false">
      <c r="K256" s="65"/>
    </row>
    <row r="257" customFormat="false" ht="12.75" hidden="false" customHeight="false" outlineLevel="0" collapsed="false">
      <c r="K257" s="65"/>
    </row>
    <row r="258" customFormat="false" ht="12.75" hidden="false" customHeight="false" outlineLevel="0" collapsed="false">
      <c r="K258" s="65"/>
    </row>
    <row r="259" customFormat="false" ht="12.75" hidden="false" customHeight="false" outlineLevel="0" collapsed="false">
      <c r="K259" s="65"/>
    </row>
    <row r="260" customFormat="false" ht="12.75" hidden="false" customHeight="false" outlineLevel="0" collapsed="false">
      <c r="K260" s="65"/>
    </row>
    <row r="261" customFormat="false" ht="12.75" hidden="false" customHeight="false" outlineLevel="0" collapsed="false">
      <c r="K261" s="65"/>
    </row>
    <row r="262" customFormat="false" ht="12.75" hidden="false" customHeight="false" outlineLevel="0" collapsed="false">
      <c r="K262" s="65"/>
    </row>
    <row r="263" customFormat="false" ht="12.75" hidden="false" customHeight="false" outlineLevel="0" collapsed="false">
      <c r="K263" s="65"/>
    </row>
    <row r="264" customFormat="false" ht="12.75" hidden="false" customHeight="false" outlineLevel="0" collapsed="false">
      <c r="K264" s="65"/>
    </row>
    <row r="265" customFormat="false" ht="12.75" hidden="false" customHeight="false" outlineLevel="0" collapsed="false">
      <c r="K265" s="65"/>
    </row>
    <row r="266" customFormat="false" ht="12.75" hidden="false" customHeight="false" outlineLevel="0" collapsed="false">
      <c r="K266" s="65"/>
    </row>
    <row r="267" customFormat="false" ht="12.75" hidden="false" customHeight="false" outlineLevel="0" collapsed="false">
      <c r="K267" s="65"/>
    </row>
    <row r="268" customFormat="false" ht="12.75" hidden="false" customHeight="false" outlineLevel="0" collapsed="false">
      <c r="K268" s="65"/>
    </row>
    <row r="269" customFormat="false" ht="12.75" hidden="false" customHeight="false" outlineLevel="0" collapsed="false">
      <c r="K269" s="65"/>
    </row>
    <row r="270" customFormat="false" ht="12.75" hidden="false" customHeight="false" outlineLevel="0" collapsed="false">
      <c r="K270" s="65"/>
    </row>
    <row r="271" customFormat="false" ht="12.75" hidden="false" customHeight="false" outlineLevel="0" collapsed="false">
      <c r="K271" s="65"/>
    </row>
    <row r="272" customFormat="false" ht="12.75" hidden="false" customHeight="false" outlineLevel="0" collapsed="false">
      <c r="K272" s="65"/>
    </row>
    <row r="273" customFormat="false" ht="12.75" hidden="false" customHeight="false" outlineLevel="0" collapsed="false">
      <c r="K273" s="65"/>
    </row>
    <row r="274" customFormat="false" ht="12.75" hidden="false" customHeight="false" outlineLevel="0" collapsed="false">
      <c r="K274" s="65"/>
    </row>
    <row r="275" customFormat="false" ht="12.75" hidden="false" customHeight="false" outlineLevel="0" collapsed="false">
      <c r="K275" s="65"/>
    </row>
    <row r="276" customFormat="false" ht="12.75" hidden="false" customHeight="false" outlineLevel="0" collapsed="false">
      <c r="K276" s="65"/>
    </row>
    <row r="277" customFormat="false" ht="12.75" hidden="false" customHeight="false" outlineLevel="0" collapsed="false">
      <c r="K277" s="65"/>
    </row>
    <row r="278" customFormat="false" ht="12.75" hidden="false" customHeight="false" outlineLevel="0" collapsed="false">
      <c r="K278" s="65"/>
    </row>
    <row r="279" customFormat="false" ht="12.75" hidden="false" customHeight="false" outlineLevel="0" collapsed="false">
      <c r="K279" s="65"/>
    </row>
    <row r="280" customFormat="false" ht="12.75" hidden="false" customHeight="false" outlineLevel="0" collapsed="false">
      <c r="K280" s="65"/>
    </row>
    <row r="281" customFormat="false" ht="12.75" hidden="false" customHeight="false" outlineLevel="0" collapsed="false">
      <c r="K281" s="65"/>
    </row>
    <row r="282" customFormat="false" ht="12.75" hidden="false" customHeight="false" outlineLevel="0" collapsed="false">
      <c r="K282" s="65"/>
    </row>
    <row r="283" customFormat="false" ht="12.75" hidden="false" customHeight="false" outlineLevel="0" collapsed="false">
      <c r="K283" s="65"/>
    </row>
    <row r="284" customFormat="false" ht="12.75" hidden="false" customHeight="false" outlineLevel="0" collapsed="false">
      <c r="K284" s="65"/>
    </row>
    <row r="285" customFormat="false" ht="12.75" hidden="false" customHeight="false" outlineLevel="0" collapsed="false">
      <c r="K285" s="65"/>
    </row>
    <row r="286" customFormat="false" ht="12.75" hidden="false" customHeight="false" outlineLevel="0" collapsed="false">
      <c r="K286" s="65"/>
    </row>
    <row r="287" customFormat="false" ht="12.75" hidden="false" customHeight="false" outlineLevel="0" collapsed="false">
      <c r="K287" s="65"/>
    </row>
    <row r="288" customFormat="false" ht="12.75" hidden="false" customHeight="false" outlineLevel="0" collapsed="false">
      <c r="K288" s="65"/>
    </row>
    <row r="289" customFormat="false" ht="12.75" hidden="false" customHeight="false" outlineLevel="0" collapsed="false">
      <c r="K289" s="65"/>
    </row>
    <row r="290" customFormat="false" ht="12.75" hidden="false" customHeight="false" outlineLevel="0" collapsed="false">
      <c r="K290" s="65"/>
    </row>
    <row r="291" customFormat="false" ht="12.75" hidden="false" customHeight="false" outlineLevel="0" collapsed="false">
      <c r="K291" s="65"/>
    </row>
    <row r="292" customFormat="false" ht="12.75" hidden="false" customHeight="false" outlineLevel="0" collapsed="false">
      <c r="K292" s="65"/>
    </row>
    <row r="293" customFormat="false" ht="12.75" hidden="false" customHeight="false" outlineLevel="0" collapsed="false">
      <c r="K293" s="65"/>
    </row>
    <row r="294" customFormat="false" ht="12.75" hidden="false" customHeight="false" outlineLevel="0" collapsed="false">
      <c r="K294" s="65"/>
    </row>
    <row r="295" customFormat="false" ht="12.75" hidden="false" customHeight="false" outlineLevel="0" collapsed="false">
      <c r="K295" s="65"/>
    </row>
    <row r="296" customFormat="false" ht="12.75" hidden="false" customHeight="false" outlineLevel="0" collapsed="false">
      <c r="K296" s="65"/>
    </row>
    <row r="297" customFormat="false" ht="12.75" hidden="false" customHeight="false" outlineLevel="0" collapsed="false">
      <c r="K297" s="65"/>
    </row>
    <row r="298" customFormat="false" ht="12.75" hidden="false" customHeight="false" outlineLevel="0" collapsed="false">
      <c r="K298" s="65"/>
    </row>
    <row r="299" customFormat="false" ht="12.75" hidden="false" customHeight="false" outlineLevel="0" collapsed="false">
      <c r="K299" s="65"/>
    </row>
    <row r="300" customFormat="false" ht="12.75" hidden="false" customHeight="false" outlineLevel="0" collapsed="false">
      <c r="K300" s="65"/>
    </row>
    <row r="301" customFormat="false" ht="12.75" hidden="false" customHeight="false" outlineLevel="0" collapsed="false">
      <c r="K301" s="65"/>
    </row>
    <row r="302" customFormat="false" ht="12.75" hidden="false" customHeight="false" outlineLevel="0" collapsed="false">
      <c r="K302" s="65"/>
    </row>
    <row r="303" customFormat="false" ht="12.75" hidden="false" customHeight="false" outlineLevel="0" collapsed="false">
      <c r="K303" s="65"/>
    </row>
    <row r="304" customFormat="false" ht="12.75" hidden="false" customHeight="false" outlineLevel="0" collapsed="false">
      <c r="K304" s="65"/>
    </row>
    <row r="305" customFormat="false" ht="12.75" hidden="false" customHeight="false" outlineLevel="0" collapsed="false">
      <c r="K305" s="65"/>
    </row>
    <row r="306" customFormat="false" ht="12.75" hidden="false" customHeight="false" outlineLevel="0" collapsed="false">
      <c r="K306" s="65"/>
    </row>
    <row r="307" customFormat="false" ht="12.75" hidden="false" customHeight="false" outlineLevel="0" collapsed="false">
      <c r="K307" s="65"/>
    </row>
    <row r="308" customFormat="false" ht="12.75" hidden="false" customHeight="false" outlineLevel="0" collapsed="false">
      <c r="K308" s="65"/>
    </row>
    <row r="309" customFormat="false" ht="12.75" hidden="false" customHeight="false" outlineLevel="0" collapsed="false">
      <c r="K309" s="65"/>
    </row>
    <row r="310" customFormat="false" ht="12.75" hidden="false" customHeight="false" outlineLevel="0" collapsed="false">
      <c r="K310" s="65"/>
    </row>
    <row r="311" customFormat="false" ht="12.75" hidden="false" customHeight="false" outlineLevel="0" collapsed="false">
      <c r="K311" s="65"/>
    </row>
    <row r="312" customFormat="false" ht="12.75" hidden="false" customHeight="false" outlineLevel="0" collapsed="false">
      <c r="K312" s="65"/>
    </row>
    <row r="313" customFormat="false" ht="12.75" hidden="false" customHeight="false" outlineLevel="0" collapsed="false">
      <c r="K313" s="65"/>
    </row>
    <row r="314" customFormat="false" ht="12.75" hidden="false" customHeight="false" outlineLevel="0" collapsed="false">
      <c r="K314" s="65"/>
    </row>
    <row r="315" customFormat="false" ht="12.75" hidden="false" customHeight="false" outlineLevel="0" collapsed="false">
      <c r="K315" s="65"/>
    </row>
    <row r="497" customFormat="false" ht="12.75" hidden="false" customHeight="false" outlineLevel="0" collapsed="false">
      <c r="A497" s="34" t="s">
        <v>32</v>
      </c>
    </row>
    <row r="498" customFormat="false" ht="12.75" hidden="false" customHeight="false" outlineLevel="0" collapsed="false">
      <c r="A498" s="34" t="n">
        <v>36678</v>
      </c>
    </row>
    <row r="499" customFormat="false" ht="12.75" hidden="false" customHeight="false" outlineLevel="0" collapsed="false">
      <c r="A499" s="34" t="s">
        <v>32</v>
      </c>
    </row>
    <row r="500" customFormat="false" ht="12.75" hidden="false" customHeight="false" outlineLevel="0" collapsed="false">
      <c r="A500" s="34" t="n">
        <v>36708</v>
      </c>
    </row>
    <row r="501" customFormat="false" ht="12.75" hidden="false" customHeight="false" outlineLevel="0" collapsed="false">
      <c r="A501" s="34" t="s">
        <v>32</v>
      </c>
    </row>
    <row r="502" customFormat="false" ht="12.75" hidden="false" customHeight="false" outlineLevel="0" collapsed="false">
      <c r="A502" s="34" t="n">
        <v>36800</v>
      </c>
    </row>
    <row r="503" customFormat="false" ht="12.75" hidden="false" customHeight="false" outlineLevel="0" collapsed="false">
      <c r="A503" s="34" t="s">
        <v>32</v>
      </c>
    </row>
    <row r="504" customFormat="false" ht="12.75" hidden="false" customHeight="false" outlineLevel="0" collapsed="false">
      <c r="A504" s="34" t="n">
        <v>36831</v>
      </c>
    </row>
    <row r="505" customFormat="false" ht="12.75" hidden="false" customHeight="false" outlineLevel="0" collapsed="false">
      <c r="A505" s="34" t="s">
        <v>32</v>
      </c>
    </row>
    <row r="506" customFormat="false" ht="12.75" hidden="false" customHeight="false" outlineLevel="0" collapsed="false">
      <c r="A506" s="34" t="n">
        <v>36861</v>
      </c>
    </row>
    <row r="507" customFormat="false" ht="12.75" hidden="false" customHeight="false" outlineLevel="0" collapsed="false">
      <c r="A507" s="34" t="s">
        <v>32</v>
      </c>
    </row>
    <row r="508" customFormat="false" ht="12.75" hidden="false" customHeight="false" outlineLevel="0" collapsed="false">
      <c r="A508" s="34" t="n">
        <v>36892</v>
      </c>
    </row>
    <row r="509" customFormat="false" ht="12.75" hidden="false" customHeight="false" outlineLevel="0" collapsed="false">
      <c r="A509" s="34" t="s">
        <v>32</v>
      </c>
    </row>
    <row r="510" customFormat="false" ht="12.75" hidden="false" customHeight="false" outlineLevel="0" collapsed="false">
      <c r="A510" s="34" t="n">
        <v>36923</v>
      </c>
    </row>
    <row r="511" customFormat="false" ht="12.75" hidden="false" customHeight="false" outlineLevel="0" collapsed="false">
      <c r="A511" s="34" t="s">
        <v>32</v>
      </c>
    </row>
    <row r="512" customFormat="false" ht="12.75" hidden="false" customHeight="false" outlineLevel="0" collapsed="false">
      <c r="A512" s="34" t="n">
        <v>36951</v>
      </c>
    </row>
    <row r="513" customFormat="false" ht="12.75" hidden="false" customHeight="false" outlineLevel="0" collapsed="false">
      <c r="A513" s="34" t="s">
        <v>32</v>
      </c>
    </row>
    <row r="514" customFormat="false" ht="12.75" hidden="false" customHeight="false" outlineLevel="0" collapsed="false">
      <c r="A514" s="34" t="n">
        <v>36982</v>
      </c>
    </row>
    <row r="515" customFormat="false" ht="12.75" hidden="false" customHeight="false" outlineLevel="0" collapsed="false">
      <c r="A515" s="34" t="s">
        <v>32</v>
      </c>
    </row>
    <row r="516" customFormat="false" ht="12.75" hidden="false" customHeight="false" outlineLevel="0" collapsed="false">
      <c r="A516" s="34" t="n">
        <v>37012</v>
      </c>
    </row>
    <row r="517" customFormat="false" ht="12.75" hidden="false" customHeight="false" outlineLevel="0" collapsed="false">
      <c r="A517" s="34" t="s">
        <v>32</v>
      </c>
    </row>
    <row r="518" customFormat="false" ht="12.75" hidden="false" customHeight="false" outlineLevel="0" collapsed="false">
      <c r="A518" s="34" t="n">
        <v>37043</v>
      </c>
    </row>
    <row r="519" customFormat="false" ht="12.75" hidden="false" customHeight="false" outlineLevel="0" collapsed="false">
      <c r="A519" s="34" t="s">
        <v>32</v>
      </c>
    </row>
    <row r="520" customFormat="false" ht="12.75" hidden="false" customHeight="false" outlineLevel="0" collapsed="false">
      <c r="A520" s="34" t="n">
        <v>37073</v>
      </c>
    </row>
    <row r="521" customFormat="false" ht="12.75" hidden="false" customHeight="false" outlineLevel="0" collapsed="false">
      <c r="A521" s="34" t="s">
        <v>32</v>
      </c>
    </row>
    <row r="522" customFormat="false" ht="12.75" hidden="false" customHeight="false" outlineLevel="0" collapsed="false">
      <c r="A522" s="34" t="n">
        <v>37104</v>
      </c>
    </row>
    <row r="523" customFormat="false" ht="12.75" hidden="false" customHeight="false" outlineLevel="0" collapsed="false">
      <c r="A523" s="34" t="s">
        <v>32</v>
      </c>
    </row>
    <row r="524" customFormat="false" ht="12.75" hidden="false" customHeight="false" outlineLevel="0" collapsed="false">
      <c r="A524" s="34" t="n">
        <v>37135</v>
      </c>
    </row>
    <row r="525" customFormat="false" ht="12.75" hidden="false" customHeight="false" outlineLevel="0" collapsed="false">
      <c r="A525" s="34" t="s">
        <v>32</v>
      </c>
    </row>
    <row r="526" customFormat="false" ht="12.75" hidden="false" customHeight="false" outlineLevel="0" collapsed="false">
      <c r="A526" s="34" t="n">
        <v>37165</v>
      </c>
    </row>
    <row r="527" customFormat="false" ht="12.75" hidden="false" customHeight="false" outlineLevel="0" collapsed="false">
      <c r="A527" s="34" t="s">
        <v>32</v>
      </c>
    </row>
    <row r="528" customFormat="false" ht="12.75" hidden="false" customHeight="false" outlineLevel="0" collapsed="false">
      <c r="A528" s="34" t="n">
        <v>37196</v>
      </c>
    </row>
    <row r="529" customFormat="false" ht="12.75" hidden="false" customHeight="false" outlineLevel="0" collapsed="false">
      <c r="A529" s="34" t="s">
        <v>32</v>
      </c>
    </row>
    <row r="530" customFormat="false" ht="12.75" hidden="false" customHeight="false" outlineLevel="0" collapsed="false">
      <c r="A530" s="34" t="n">
        <v>37226</v>
      </c>
    </row>
    <row r="531" customFormat="false" ht="12.75" hidden="false" customHeight="false" outlineLevel="0" collapsed="false">
      <c r="A531" s="34" t="s">
        <v>32</v>
      </c>
    </row>
    <row r="532" customFormat="false" ht="12.75" hidden="false" customHeight="false" outlineLevel="0" collapsed="false">
      <c r="A532" s="34" t="n">
        <v>37257</v>
      </c>
    </row>
    <row r="533" customFormat="false" ht="12.75" hidden="false" customHeight="false" outlineLevel="0" collapsed="false">
      <c r="A533" s="34" t="s">
        <v>32</v>
      </c>
    </row>
    <row r="534" customFormat="false" ht="12.75" hidden="false" customHeight="false" outlineLevel="0" collapsed="false">
      <c r="A534" s="34" t="n">
        <v>37288</v>
      </c>
    </row>
    <row r="535" customFormat="false" ht="12.75" hidden="false" customHeight="false" outlineLevel="0" collapsed="false">
      <c r="A535" s="34" t="s">
        <v>32</v>
      </c>
    </row>
    <row r="536" customFormat="false" ht="12.75" hidden="false" customHeight="false" outlineLevel="0" collapsed="false">
      <c r="A536" s="34" t="n">
        <v>37316</v>
      </c>
    </row>
    <row r="537" customFormat="false" ht="12.75" hidden="false" customHeight="false" outlineLevel="0" collapsed="false">
      <c r="A537" s="34" t="s">
        <v>32</v>
      </c>
    </row>
    <row r="538" customFormat="false" ht="12.75" hidden="false" customHeight="false" outlineLevel="0" collapsed="false">
      <c r="A538" s="34" t="n">
        <v>37347</v>
      </c>
    </row>
    <row r="539" customFormat="false" ht="12.75" hidden="false" customHeight="false" outlineLevel="0" collapsed="false">
      <c r="A539" s="34" t="s">
        <v>32</v>
      </c>
    </row>
    <row r="540" customFormat="false" ht="12.75" hidden="false" customHeight="false" outlineLevel="0" collapsed="false">
      <c r="A540" s="34" t="n">
        <v>37377</v>
      </c>
    </row>
    <row r="541" customFormat="false" ht="12.75" hidden="false" customHeight="false" outlineLevel="0" collapsed="false">
      <c r="A541" s="34" t="s">
        <v>32</v>
      </c>
    </row>
    <row r="542" customFormat="false" ht="12.75" hidden="false" customHeight="false" outlineLevel="0" collapsed="false">
      <c r="A542" s="34" t="n">
        <v>37408</v>
      </c>
    </row>
    <row r="543" customFormat="false" ht="12.75" hidden="false" customHeight="false" outlineLevel="0" collapsed="false">
      <c r="A543" s="34" t="s">
        <v>32</v>
      </c>
    </row>
    <row r="544" customFormat="false" ht="12.75" hidden="false" customHeight="false" outlineLevel="0" collapsed="false">
      <c r="A544" s="34" t="n">
        <v>37438</v>
      </c>
    </row>
    <row r="545" customFormat="false" ht="12.75" hidden="false" customHeight="false" outlineLevel="0" collapsed="false">
      <c r="A545" s="34" t="s">
        <v>32</v>
      </c>
    </row>
    <row r="546" customFormat="false" ht="12.75" hidden="false" customHeight="false" outlineLevel="0" collapsed="false">
      <c r="A546" s="34" t="n">
        <v>37469</v>
      </c>
    </row>
    <row r="547" customFormat="false" ht="12.75" hidden="false" customHeight="false" outlineLevel="0" collapsed="false">
      <c r="A547" s="34" t="s">
        <v>32</v>
      </c>
    </row>
    <row r="548" customFormat="false" ht="12.75" hidden="false" customHeight="false" outlineLevel="0" collapsed="false">
      <c r="A548" s="34" t="n">
        <v>37500</v>
      </c>
    </row>
    <row r="549" customFormat="false" ht="12.75" hidden="false" customHeight="false" outlineLevel="0" collapsed="false">
      <c r="A549" s="34" t="s">
        <v>32</v>
      </c>
    </row>
    <row r="550" customFormat="false" ht="12.75" hidden="false" customHeight="false" outlineLevel="0" collapsed="false">
      <c r="A550" s="34" t="n">
        <v>37530</v>
      </c>
    </row>
    <row r="551" customFormat="false" ht="12.75" hidden="false" customHeight="false" outlineLevel="0" collapsed="false">
      <c r="A551" s="34" t="s">
        <v>32</v>
      </c>
    </row>
    <row r="552" customFormat="false" ht="12.75" hidden="false" customHeight="false" outlineLevel="0" collapsed="false">
      <c r="A552" s="34" t="n">
        <v>37561</v>
      </c>
    </row>
    <row r="553" customFormat="false" ht="12.75" hidden="false" customHeight="false" outlineLevel="0" collapsed="false">
      <c r="A553" s="34" t="s">
        <v>32</v>
      </c>
    </row>
    <row r="554" customFormat="false" ht="12.75" hidden="false" customHeight="false" outlineLevel="0" collapsed="false">
      <c r="A554" s="34" t="n">
        <v>37591</v>
      </c>
    </row>
    <row r="555" customFormat="false" ht="12.75" hidden="false" customHeight="false" outlineLevel="0" collapsed="false">
      <c r="A555" s="34" t="s">
        <v>32</v>
      </c>
    </row>
    <row r="556" customFormat="false" ht="12.75" hidden="false" customHeight="false" outlineLevel="0" collapsed="false">
      <c r="A556" s="34" t="n">
        <v>37622</v>
      </c>
    </row>
    <row r="557" customFormat="false" ht="12.75" hidden="false" customHeight="false" outlineLevel="0" collapsed="false">
      <c r="A557" s="34" t="s">
        <v>32</v>
      </c>
    </row>
    <row r="558" customFormat="false" ht="12.75" hidden="false" customHeight="false" outlineLevel="0" collapsed="false">
      <c r="A558" s="34" t="n">
        <v>37653</v>
      </c>
    </row>
    <row r="559" customFormat="false" ht="12.75" hidden="false" customHeight="false" outlineLevel="0" collapsed="false">
      <c r="A559" s="34" t="s">
        <v>32</v>
      </c>
    </row>
    <row r="560" customFormat="false" ht="12.75" hidden="false" customHeight="false" outlineLevel="0" collapsed="false">
      <c r="A560" s="34" t="n">
        <v>37681</v>
      </c>
    </row>
    <row r="561" customFormat="false" ht="12.75" hidden="false" customHeight="false" outlineLevel="0" collapsed="false">
      <c r="A561" s="34" t="s">
        <v>32</v>
      </c>
    </row>
    <row r="562" customFormat="false" ht="12.75" hidden="false" customHeight="false" outlineLevel="0" collapsed="false">
      <c r="A562" s="34" t="n">
        <v>37712</v>
      </c>
    </row>
    <row r="563" customFormat="false" ht="12.75" hidden="false" customHeight="false" outlineLevel="0" collapsed="false">
      <c r="A563" s="34" t="s">
        <v>32</v>
      </c>
    </row>
    <row r="564" customFormat="false" ht="12.75" hidden="false" customHeight="false" outlineLevel="0" collapsed="false">
      <c r="A564" s="34" t="n">
        <v>37742</v>
      </c>
    </row>
    <row r="565" customFormat="false" ht="12.75" hidden="false" customHeight="false" outlineLevel="0" collapsed="false">
      <c r="A565" s="34" t="s">
        <v>32</v>
      </c>
    </row>
    <row r="566" customFormat="false" ht="12.75" hidden="false" customHeight="false" outlineLevel="0" collapsed="false">
      <c r="A566" s="34" t="n">
        <v>37773</v>
      </c>
    </row>
    <row r="567" customFormat="false" ht="12.75" hidden="false" customHeight="false" outlineLevel="0" collapsed="false">
      <c r="A567" s="34" t="s">
        <v>32</v>
      </c>
    </row>
    <row r="568" customFormat="false" ht="12.75" hidden="false" customHeight="false" outlineLevel="0" collapsed="false">
      <c r="A568" s="34" t="n">
        <v>37803</v>
      </c>
    </row>
    <row r="569" customFormat="false" ht="12.75" hidden="false" customHeight="false" outlineLevel="0" collapsed="false">
      <c r="A569" s="34" t="s">
        <v>32</v>
      </c>
    </row>
    <row r="570" customFormat="false" ht="12.75" hidden="false" customHeight="false" outlineLevel="0" collapsed="false">
      <c r="A570" s="34" t="n">
        <v>37834</v>
      </c>
    </row>
    <row r="571" customFormat="false" ht="12.75" hidden="false" customHeight="false" outlineLevel="0" collapsed="false">
      <c r="A571" s="34" t="s">
        <v>32</v>
      </c>
    </row>
    <row r="572" customFormat="false" ht="12.75" hidden="false" customHeight="false" outlineLevel="0" collapsed="false">
      <c r="A572" s="34" t="n">
        <v>37865</v>
      </c>
    </row>
    <row r="573" customFormat="false" ht="12.75" hidden="false" customHeight="false" outlineLevel="0" collapsed="false">
      <c r="A573" s="34" t="s">
        <v>32</v>
      </c>
    </row>
    <row r="574" customFormat="false" ht="12.75" hidden="false" customHeight="false" outlineLevel="0" collapsed="false">
      <c r="A574" s="34" t="n">
        <v>37895</v>
      </c>
    </row>
    <row r="575" customFormat="false" ht="12.75" hidden="false" customHeight="false" outlineLevel="0" collapsed="false">
      <c r="A575" s="34" t="s">
        <v>32</v>
      </c>
    </row>
    <row r="576" customFormat="false" ht="12.75" hidden="false" customHeight="false" outlineLevel="0" collapsed="false">
      <c r="A576" s="34" t="n">
        <v>37926</v>
      </c>
    </row>
    <row r="577" customFormat="false" ht="12.75" hidden="false" customHeight="false" outlineLevel="0" collapsed="false">
      <c r="A577" s="34" t="s">
        <v>32</v>
      </c>
    </row>
    <row r="578" customFormat="false" ht="12.75" hidden="false" customHeight="false" outlineLevel="0" collapsed="false">
      <c r="A578" s="34" t="n">
        <v>37956</v>
      </c>
    </row>
    <row r="579" customFormat="false" ht="12.75" hidden="false" customHeight="false" outlineLevel="0" collapsed="false">
      <c r="A579" s="34" t="s">
        <v>32</v>
      </c>
    </row>
    <row r="580" customFormat="false" ht="12.75" hidden="false" customHeight="false" outlineLevel="0" collapsed="false">
      <c r="A580" s="34" t="n">
        <v>37987</v>
      </c>
    </row>
    <row r="581" customFormat="false" ht="12.75" hidden="false" customHeight="false" outlineLevel="0" collapsed="false">
      <c r="A581" s="34" t="s">
        <v>32</v>
      </c>
    </row>
    <row r="582" customFormat="false" ht="12.75" hidden="false" customHeight="false" outlineLevel="0" collapsed="false">
      <c r="A582" s="34" t="n">
        <v>38018</v>
      </c>
    </row>
    <row r="583" customFormat="false" ht="12.75" hidden="false" customHeight="false" outlineLevel="0" collapsed="false">
      <c r="A583" s="34" t="s">
        <v>32</v>
      </c>
    </row>
    <row r="584" customFormat="false" ht="12.75" hidden="false" customHeight="false" outlineLevel="0" collapsed="false">
      <c r="A584" s="34" t="n">
        <v>38047</v>
      </c>
    </row>
    <row r="585" customFormat="false" ht="12.75" hidden="false" customHeight="false" outlineLevel="0" collapsed="false">
      <c r="A585" s="34" t="s">
        <v>32</v>
      </c>
    </row>
    <row r="586" customFormat="false" ht="12.75" hidden="false" customHeight="false" outlineLevel="0" collapsed="false">
      <c r="A586" s="34" t="n">
        <v>38078</v>
      </c>
    </row>
    <row r="587" customFormat="false" ht="12.75" hidden="false" customHeight="false" outlineLevel="0" collapsed="false">
      <c r="A587" s="34" t="s">
        <v>32</v>
      </c>
    </row>
    <row r="588" customFormat="false" ht="12.75" hidden="false" customHeight="false" outlineLevel="0" collapsed="false">
      <c r="A588" s="34" t="n">
        <v>38108</v>
      </c>
    </row>
    <row r="589" customFormat="false" ht="12.75" hidden="false" customHeight="false" outlineLevel="0" collapsed="false">
      <c r="A589" s="34" t="s">
        <v>32</v>
      </c>
    </row>
    <row r="590" customFormat="false" ht="12.75" hidden="false" customHeight="false" outlineLevel="0" collapsed="false">
      <c r="A590" s="34" t="n">
        <v>38139</v>
      </c>
    </row>
    <row r="591" customFormat="false" ht="12.75" hidden="false" customHeight="false" outlineLevel="0" collapsed="false">
      <c r="A591" s="34" t="s">
        <v>32</v>
      </c>
    </row>
    <row r="592" customFormat="false" ht="12.75" hidden="false" customHeight="false" outlineLevel="0" collapsed="false">
      <c r="A592" s="34" t="n">
        <v>38169</v>
      </c>
    </row>
    <row r="593" customFormat="false" ht="12.75" hidden="false" customHeight="false" outlineLevel="0" collapsed="false">
      <c r="A593" s="34" t="s">
        <v>32</v>
      </c>
    </row>
    <row r="594" customFormat="false" ht="12.75" hidden="false" customHeight="false" outlineLevel="0" collapsed="false">
      <c r="A594" s="34" t="n">
        <v>38200</v>
      </c>
    </row>
    <row r="595" customFormat="false" ht="12.75" hidden="false" customHeight="false" outlineLevel="0" collapsed="false">
      <c r="A595" s="34" t="s">
        <v>32</v>
      </c>
    </row>
    <row r="596" customFormat="false" ht="12.75" hidden="false" customHeight="false" outlineLevel="0" collapsed="false">
      <c r="A596" s="34" t="n">
        <v>38231</v>
      </c>
    </row>
    <row r="597" customFormat="false" ht="12.75" hidden="false" customHeight="false" outlineLevel="0" collapsed="false">
      <c r="A597" s="34" t="s">
        <v>32</v>
      </c>
    </row>
    <row r="598" customFormat="false" ht="12.75" hidden="false" customHeight="false" outlineLevel="0" collapsed="false">
      <c r="A598" s="34" t="n">
        <v>38261</v>
      </c>
    </row>
    <row r="599" customFormat="false" ht="12.75" hidden="false" customHeight="false" outlineLevel="0" collapsed="false">
      <c r="A599" s="34" t="s">
        <v>32</v>
      </c>
    </row>
    <row r="600" customFormat="false" ht="12.75" hidden="false" customHeight="false" outlineLevel="0" collapsed="false">
      <c r="A600" s="34" t="n">
        <v>38292</v>
      </c>
    </row>
    <row r="601" customFormat="false" ht="12.75" hidden="false" customHeight="false" outlineLevel="0" collapsed="false">
      <c r="A601" s="34" t="s">
        <v>32</v>
      </c>
    </row>
    <row r="602" customFormat="false" ht="12.75" hidden="false" customHeight="false" outlineLevel="0" collapsed="false">
      <c r="A602" s="34" t="n">
        <v>38322</v>
      </c>
    </row>
    <row r="603" customFormat="false" ht="12.75" hidden="false" customHeight="false" outlineLevel="0" collapsed="false">
      <c r="A603" s="34" t="s">
        <v>32</v>
      </c>
    </row>
    <row r="604" customFormat="false" ht="12.75" hidden="false" customHeight="false" outlineLevel="0" collapsed="false">
      <c r="A604" s="34" t="n">
        <v>38353</v>
      </c>
    </row>
    <row r="605" customFormat="false" ht="12.75" hidden="false" customHeight="false" outlineLevel="0" collapsed="false">
      <c r="A605" s="34" t="s">
        <v>32</v>
      </c>
    </row>
    <row r="606" customFormat="false" ht="12.75" hidden="false" customHeight="false" outlineLevel="0" collapsed="false">
      <c r="A606" s="34" t="n">
        <v>38384</v>
      </c>
    </row>
    <row r="607" customFormat="false" ht="12.75" hidden="false" customHeight="false" outlineLevel="0" collapsed="false">
      <c r="A607" s="34" t="s">
        <v>32</v>
      </c>
    </row>
    <row r="608" customFormat="false" ht="12.75" hidden="false" customHeight="false" outlineLevel="0" collapsed="false">
      <c r="A608" s="34" t="n">
        <v>38412</v>
      </c>
    </row>
    <row r="609" customFormat="false" ht="12.75" hidden="false" customHeight="false" outlineLevel="0" collapsed="false">
      <c r="A609" s="34" t="s">
        <v>32</v>
      </c>
    </row>
    <row r="610" customFormat="false" ht="12.75" hidden="false" customHeight="false" outlineLevel="0" collapsed="false">
      <c r="A610" s="34" t="n">
        <v>38443</v>
      </c>
    </row>
    <row r="611" customFormat="false" ht="12.75" hidden="false" customHeight="false" outlineLevel="0" collapsed="false">
      <c r="A611" s="34" t="s">
        <v>32</v>
      </c>
    </row>
    <row r="612" customFormat="false" ht="12.75" hidden="false" customHeight="false" outlineLevel="0" collapsed="false">
      <c r="A612" s="34" t="n">
        <v>38473</v>
      </c>
    </row>
    <row r="613" customFormat="false" ht="12.75" hidden="false" customHeight="false" outlineLevel="0" collapsed="false">
      <c r="A613" s="34" t="s">
        <v>32</v>
      </c>
    </row>
    <row r="614" customFormat="false" ht="12.75" hidden="false" customHeight="false" outlineLevel="0" collapsed="false">
      <c r="A614" s="34" t="n">
        <v>38504</v>
      </c>
    </row>
    <row r="615" customFormat="false" ht="12.75" hidden="false" customHeight="false" outlineLevel="0" collapsed="false">
      <c r="A615" s="34" t="s">
        <v>32</v>
      </c>
    </row>
    <row r="616" customFormat="false" ht="12.75" hidden="false" customHeight="false" outlineLevel="0" collapsed="false">
      <c r="A616" s="34" t="n">
        <v>38534</v>
      </c>
    </row>
    <row r="617" customFormat="false" ht="12.75" hidden="false" customHeight="false" outlineLevel="0" collapsed="false">
      <c r="A617" s="34" t="s">
        <v>32</v>
      </c>
    </row>
    <row r="618" customFormat="false" ht="12.75" hidden="false" customHeight="false" outlineLevel="0" collapsed="false">
      <c r="A618" s="34" t="n">
        <v>38565</v>
      </c>
    </row>
    <row r="619" customFormat="false" ht="12.75" hidden="false" customHeight="false" outlineLevel="0" collapsed="false">
      <c r="A619" s="34" t="s">
        <v>32</v>
      </c>
    </row>
    <row r="620" customFormat="false" ht="12.75" hidden="false" customHeight="false" outlineLevel="0" collapsed="false">
      <c r="A620" s="34" t="n">
        <v>38596</v>
      </c>
    </row>
    <row r="621" customFormat="false" ht="12.75" hidden="false" customHeight="false" outlineLevel="0" collapsed="false">
      <c r="A621" s="34" t="s">
        <v>32</v>
      </c>
    </row>
    <row r="622" customFormat="false" ht="12.75" hidden="false" customHeight="false" outlineLevel="0" collapsed="false">
      <c r="A622" s="34" t="n">
        <v>38626</v>
      </c>
    </row>
    <row r="623" customFormat="false" ht="12.75" hidden="false" customHeight="false" outlineLevel="0" collapsed="false">
      <c r="A623" s="34" t="s">
        <v>32</v>
      </c>
    </row>
    <row r="624" customFormat="false" ht="12.75" hidden="false" customHeight="false" outlineLevel="0" collapsed="false">
      <c r="A624" s="34" t="n">
        <v>38657</v>
      </c>
    </row>
    <row r="625" customFormat="false" ht="12.75" hidden="false" customHeight="false" outlineLevel="0" collapsed="false">
      <c r="A625" s="34" t="s">
        <v>32</v>
      </c>
    </row>
    <row r="626" customFormat="false" ht="12.75" hidden="false" customHeight="false" outlineLevel="0" collapsed="false">
      <c r="A626" s="34" t="n">
        <v>38687</v>
      </c>
    </row>
    <row r="627" customFormat="false" ht="12.75" hidden="false" customHeight="false" outlineLevel="0" collapsed="false">
      <c r="A627" s="34" t="s">
        <v>32</v>
      </c>
    </row>
    <row r="628" customFormat="false" ht="12.75" hidden="false" customHeight="false" outlineLevel="0" collapsed="false">
      <c r="A628" s="34" t="n">
        <v>38718</v>
      </c>
    </row>
    <row r="629" customFormat="false" ht="12.75" hidden="false" customHeight="false" outlineLevel="0" collapsed="false">
      <c r="A629" s="34" t="s">
        <v>32</v>
      </c>
    </row>
    <row r="630" customFormat="false" ht="12.75" hidden="false" customHeight="false" outlineLevel="0" collapsed="false">
      <c r="A630" s="34" t="n">
        <v>38749</v>
      </c>
    </row>
    <row r="631" customFormat="false" ht="12.75" hidden="false" customHeight="false" outlineLevel="0" collapsed="false">
      <c r="A631" s="34" t="s">
        <v>32</v>
      </c>
    </row>
    <row r="632" customFormat="false" ht="12.75" hidden="false" customHeight="false" outlineLevel="0" collapsed="false">
      <c r="A632" s="34" t="n">
        <v>38777</v>
      </c>
    </row>
    <row r="633" customFormat="false" ht="12.75" hidden="false" customHeight="false" outlineLevel="0" collapsed="false">
      <c r="A633" s="34" t="s">
        <v>32</v>
      </c>
    </row>
    <row r="634" customFormat="false" ht="12.75" hidden="false" customHeight="false" outlineLevel="0" collapsed="false">
      <c r="A634" s="34" t="n">
        <v>38808</v>
      </c>
    </row>
    <row r="635" customFormat="false" ht="12.75" hidden="false" customHeight="false" outlineLevel="0" collapsed="false">
      <c r="A635" s="34" t="s">
        <v>32</v>
      </c>
    </row>
    <row r="636" customFormat="false" ht="12.75" hidden="false" customHeight="false" outlineLevel="0" collapsed="false">
      <c r="A636" s="34" t="n">
        <v>38838</v>
      </c>
    </row>
    <row r="637" customFormat="false" ht="12.75" hidden="false" customHeight="false" outlineLevel="0" collapsed="false">
      <c r="A637" s="34" t="s">
        <v>32</v>
      </c>
    </row>
    <row r="638" customFormat="false" ht="12.75" hidden="false" customHeight="false" outlineLevel="0" collapsed="false">
      <c r="A638" s="34" t="n">
        <v>38869</v>
      </c>
    </row>
    <row r="639" customFormat="false" ht="12.75" hidden="false" customHeight="false" outlineLevel="0" collapsed="false">
      <c r="A639" s="34" t="s">
        <v>32</v>
      </c>
    </row>
    <row r="640" customFormat="false" ht="12.75" hidden="false" customHeight="false" outlineLevel="0" collapsed="false">
      <c r="A640" s="34" t="n">
        <v>38899</v>
      </c>
    </row>
    <row r="641" customFormat="false" ht="12.75" hidden="false" customHeight="false" outlineLevel="0" collapsed="false">
      <c r="A641" s="34" t="s">
        <v>32</v>
      </c>
    </row>
    <row r="642" customFormat="false" ht="12.75" hidden="false" customHeight="false" outlineLevel="0" collapsed="false">
      <c r="A642" s="34" t="n">
        <v>38930</v>
      </c>
    </row>
    <row r="643" customFormat="false" ht="12.75" hidden="false" customHeight="false" outlineLevel="0" collapsed="false">
      <c r="A643" s="34" t="s">
        <v>32</v>
      </c>
    </row>
    <row r="644" customFormat="false" ht="12.75" hidden="false" customHeight="false" outlineLevel="0" collapsed="false">
      <c r="A644" s="34" t="n">
        <v>38961</v>
      </c>
    </row>
    <row r="645" customFormat="false" ht="12.75" hidden="false" customHeight="false" outlineLevel="0" collapsed="false">
      <c r="A645" s="34" t="s">
        <v>32</v>
      </c>
    </row>
    <row r="646" customFormat="false" ht="12.75" hidden="false" customHeight="false" outlineLevel="0" collapsed="false">
      <c r="A646" s="34" t="n">
        <v>38991</v>
      </c>
    </row>
    <row r="647" customFormat="false" ht="12.75" hidden="false" customHeight="false" outlineLevel="0" collapsed="false">
      <c r="A647" s="34" t="s">
        <v>32</v>
      </c>
    </row>
    <row r="648" customFormat="false" ht="12.75" hidden="false" customHeight="false" outlineLevel="0" collapsed="false">
      <c r="A648" s="34" t="n">
        <v>39022</v>
      </c>
    </row>
    <row r="649" customFormat="false" ht="12.75" hidden="false" customHeight="false" outlineLevel="0" collapsed="false">
      <c r="A649" s="34" t="s">
        <v>32</v>
      </c>
    </row>
    <row r="650" customFormat="false" ht="12.75" hidden="false" customHeight="false" outlineLevel="0" collapsed="false">
      <c r="A650" s="34" t="n">
        <v>39052</v>
      </c>
    </row>
    <row r="651" customFormat="false" ht="12.75" hidden="false" customHeight="false" outlineLevel="0" collapsed="false">
      <c r="A651" s="34" t="s">
        <v>32</v>
      </c>
    </row>
    <row r="652" customFormat="false" ht="12.75" hidden="false" customHeight="false" outlineLevel="0" collapsed="false">
      <c r="A652" s="34" t="n">
        <v>39083</v>
      </c>
    </row>
    <row r="653" customFormat="false" ht="12.75" hidden="false" customHeight="false" outlineLevel="0" collapsed="false">
      <c r="A653" s="34" t="s">
        <v>32</v>
      </c>
    </row>
    <row r="654" customFormat="false" ht="12.75" hidden="false" customHeight="false" outlineLevel="0" collapsed="false">
      <c r="A654" s="34" t="n">
        <v>39114</v>
      </c>
    </row>
    <row r="655" customFormat="false" ht="12.75" hidden="false" customHeight="false" outlineLevel="0" collapsed="false">
      <c r="A655" s="34" t="s">
        <v>32</v>
      </c>
    </row>
    <row r="656" customFormat="false" ht="12.75" hidden="false" customHeight="false" outlineLevel="0" collapsed="false">
      <c r="A656" s="34" t="n">
        <v>39142</v>
      </c>
    </row>
    <row r="657" customFormat="false" ht="12.75" hidden="false" customHeight="false" outlineLevel="0" collapsed="false">
      <c r="A657" s="34" t="s">
        <v>32</v>
      </c>
    </row>
    <row r="658" customFormat="false" ht="12.75" hidden="false" customHeight="false" outlineLevel="0" collapsed="false">
      <c r="A658" s="34" t="n">
        <v>39173</v>
      </c>
    </row>
    <row r="659" customFormat="false" ht="12.75" hidden="false" customHeight="false" outlineLevel="0" collapsed="false">
      <c r="A659" s="34" t="s">
        <v>32</v>
      </c>
    </row>
    <row r="660" customFormat="false" ht="12.75" hidden="false" customHeight="false" outlineLevel="0" collapsed="false">
      <c r="A660" s="34" t="n">
        <v>39203</v>
      </c>
    </row>
    <row r="661" customFormat="false" ht="12.75" hidden="false" customHeight="false" outlineLevel="0" collapsed="false">
      <c r="A661" s="34" t="s">
        <v>32</v>
      </c>
    </row>
    <row r="662" customFormat="false" ht="12.75" hidden="false" customHeight="false" outlineLevel="0" collapsed="false">
      <c r="A662" s="34" t="n">
        <v>39234</v>
      </c>
    </row>
    <row r="663" customFormat="false" ht="12.75" hidden="false" customHeight="false" outlineLevel="0" collapsed="false">
      <c r="A663" s="34" t="s">
        <v>32</v>
      </c>
    </row>
    <row r="664" customFormat="false" ht="12.75" hidden="false" customHeight="false" outlineLevel="0" collapsed="false">
      <c r="A664" s="34" t="n">
        <v>39264</v>
      </c>
    </row>
    <row r="665" customFormat="false" ht="12.75" hidden="false" customHeight="false" outlineLevel="0" collapsed="false">
      <c r="A665" s="34" t="s">
        <v>32</v>
      </c>
    </row>
    <row r="666" customFormat="false" ht="12.75" hidden="false" customHeight="false" outlineLevel="0" collapsed="false">
      <c r="A666" s="34" t="n">
        <v>39295</v>
      </c>
    </row>
    <row r="667" customFormat="false" ht="12.75" hidden="false" customHeight="false" outlineLevel="0" collapsed="false">
      <c r="A667" s="34" t="s">
        <v>32</v>
      </c>
    </row>
    <row r="668" customFormat="false" ht="12.75" hidden="false" customHeight="false" outlineLevel="0" collapsed="false">
      <c r="A668" s="34" t="n">
        <v>39326</v>
      </c>
    </row>
    <row r="669" customFormat="false" ht="12.75" hidden="false" customHeight="false" outlineLevel="0" collapsed="false">
      <c r="A669" s="34" t="s">
        <v>32</v>
      </c>
    </row>
    <row r="670" customFormat="false" ht="12.75" hidden="false" customHeight="false" outlineLevel="0" collapsed="false">
      <c r="A670" s="34" t="n">
        <v>39356</v>
      </c>
    </row>
    <row r="671" customFormat="false" ht="12.75" hidden="false" customHeight="false" outlineLevel="0" collapsed="false">
      <c r="A671" s="34" t="s">
        <v>32</v>
      </c>
    </row>
    <row r="672" customFormat="false" ht="12.75" hidden="false" customHeight="false" outlineLevel="0" collapsed="false">
      <c r="A672" s="34" t="n">
        <v>39387</v>
      </c>
    </row>
    <row r="673" customFormat="false" ht="12.75" hidden="false" customHeight="false" outlineLevel="0" collapsed="false">
      <c r="A673" s="34" t="s">
        <v>32</v>
      </c>
    </row>
    <row r="674" customFormat="false" ht="12.75" hidden="false" customHeight="false" outlineLevel="0" collapsed="false">
      <c r="A674" s="34" t="n">
        <v>39417</v>
      </c>
    </row>
    <row r="675" customFormat="false" ht="12.75" hidden="false" customHeight="false" outlineLevel="0" collapsed="false">
      <c r="A675" s="34" t="s">
        <v>32</v>
      </c>
    </row>
    <row r="676" customFormat="false" ht="12.75" hidden="false" customHeight="false" outlineLevel="0" collapsed="false">
      <c r="A676" s="34" t="n">
        <v>39417</v>
      </c>
    </row>
    <row r="677" customFormat="false" ht="12.75" hidden="false" customHeight="false" outlineLevel="0" collapsed="false">
      <c r="A677" s="34" t="s">
        <v>32</v>
      </c>
    </row>
    <row r="678" customFormat="false" ht="12.75" hidden="false" customHeight="false" outlineLevel="0" collapsed="false">
      <c r="A678" s="34" t="n">
        <v>39417</v>
      </c>
    </row>
    <row r="679" customFormat="false" ht="12.75" hidden="false" customHeight="false" outlineLevel="0" collapsed="false">
      <c r="A679" s="34" t="s">
        <v>32</v>
      </c>
    </row>
    <row r="680" customFormat="false" ht="12.75" hidden="false" customHeight="false" outlineLevel="0" collapsed="false">
      <c r="A680" s="34" t="n">
        <v>39417</v>
      </c>
    </row>
    <row r="681" customFormat="false" ht="12.75" hidden="false" customHeight="false" outlineLevel="0" collapsed="false">
      <c r="A681" s="34" t="s">
        <v>32</v>
      </c>
    </row>
    <row r="682" customFormat="false" ht="12.75" hidden="false" customHeight="false" outlineLevel="0" collapsed="false">
      <c r="A682" s="34" t="n">
        <v>39417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5:G3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20" activeCellId="0" sqref="D2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6" min="2" style="0" width="15.7"/>
  </cols>
  <sheetData>
    <row r="5" customFormat="false" ht="12.75" hidden="false" customHeight="false" outlineLevel="0" collapsed="false">
      <c r="B5" s="27" t="s">
        <v>231</v>
      </c>
      <c r="C5" s="27" t="s">
        <v>232</v>
      </c>
      <c r="D5" s="27" t="s">
        <v>9</v>
      </c>
      <c r="E5" s="27" t="s">
        <v>46</v>
      </c>
      <c r="F5" s="27" t="s">
        <v>3</v>
      </c>
      <c r="G5" s="27" t="s">
        <v>233</v>
      </c>
    </row>
    <row r="6" customFormat="false" ht="12.75" hidden="false" customHeight="false" outlineLevel="0" collapsed="false">
      <c r="A6" s="34" t="n">
        <v>36739</v>
      </c>
      <c r="B6" s="104" t="n">
        <f aca="false">'[4]BASIS GREEKS'!C4</f>
        <v>0</v>
      </c>
      <c r="C6" s="103" t="n">
        <f aca="false">'[4]BASIS GREEKS'!D4</f>
        <v>0</v>
      </c>
      <c r="D6" s="103" t="n">
        <f aca="false">'[4]BASIS GREEKS'!E4</f>
        <v>0</v>
      </c>
      <c r="E6" s="103" t="n">
        <f aca="false">'[4]BASIS GREEKS'!F4</f>
        <v>0</v>
      </c>
      <c r="F6" s="104" t="n">
        <f aca="false">'[4]BASIS GREEKS'!G4</f>
        <v>0</v>
      </c>
      <c r="G6" s="104" t="n">
        <f aca="false">'[4]Option Gamma'!$BX6</f>
        <v>0</v>
      </c>
    </row>
    <row r="7" customFormat="false" ht="12.75" hidden="false" customHeight="false" outlineLevel="0" collapsed="false">
      <c r="A7" s="34" t="n">
        <v>36770</v>
      </c>
      <c r="B7" s="104" t="n">
        <f aca="false">'[4]BASIS GREEKS'!C5</f>
        <v>0</v>
      </c>
      <c r="C7" s="103" t="n">
        <f aca="false">'[4]BASIS GREEKS'!D5</f>
        <v>0</v>
      </c>
      <c r="D7" s="103" t="n">
        <f aca="false">'[4]BASIS GREEKS'!E5</f>
        <v>0</v>
      </c>
      <c r="E7" s="103" t="n">
        <f aca="false">'[4]BASIS GREEKS'!F5</f>
        <v>0</v>
      </c>
      <c r="F7" s="104" t="n">
        <f aca="false">'[4]BASIS GREEKS'!G5</f>
        <v>0</v>
      </c>
      <c r="G7" s="104" t="n">
        <f aca="false">'[4]Option Gamma'!$BX7</f>
        <v>0</v>
      </c>
    </row>
    <row r="8" customFormat="false" ht="12.75" hidden="false" customHeight="false" outlineLevel="0" collapsed="false">
      <c r="A8" s="34" t="n">
        <v>36800</v>
      </c>
      <c r="B8" s="104" t="n">
        <f aca="false">'[4]BASIS GREEKS'!C6</f>
        <v>18.2710053070136</v>
      </c>
      <c r="C8" s="103" t="n">
        <f aca="false">'[4]BASIS GREEKS'!D6</f>
        <v>56741.6765629935</v>
      </c>
      <c r="D8" s="103" t="n">
        <f aca="false">'[4]BASIS GREEKS'!E6</f>
        <v>15459.9487683978</v>
      </c>
      <c r="E8" s="103" t="n">
        <f aca="false">'[4]BASIS GREEKS'!F6</f>
        <v>-14196.5011076262</v>
      </c>
      <c r="F8" s="104" t="n">
        <f aca="false">'[4]BASIS GREEKS'!G6</f>
        <v>-8.84024857546787</v>
      </c>
      <c r="G8" s="104" t="n">
        <f aca="false">'[4]Option Gamma'!$BX8</f>
        <v>0</v>
      </c>
    </row>
    <row r="9" customFormat="false" ht="12.75" hidden="false" customHeight="false" outlineLevel="0" collapsed="false">
      <c r="A9" s="34" t="n">
        <v>36831</v>
      </c>
      <c r="B9" s="104" t="n">
        <f aca="false">'[4]BASIS GREEKS'!C7</f>
        <v>85.1972311490665</v>
      </c>
      <c r="C9" s="103" t="n">
        <f aca="false">'[4]BASIS GREEKS'!D7</f>
        <v>189980.133389931</v>
      </c>
      <c r="D9" s="103" t="n">
        <f aca="false">'[4]BASIS GREEKS'!E7</f>
        <v>78689.4096066033</v>
      </c>
      <c r="E9" s="103" t="n">
        <f aca="false">'[4]BASIS GREEKS'!F7</f>
        <v>-36271.1187203486</v>
      </c>
      <c r="F9" s="104" t="n">
        <f aca="false">'[4]BASIS GREEKS'!G7</f>
        <v>-16.1221441820939</v>
      </c>
      <c r="G9" s="104" t="n">
        <f aca="false">'[4]Option Gamma'!$BX9</f>
        <v>0</v>
      </c>
    </row>
    <row r="10" customFormat="false" ht="12.75" hidden="false" customHeight="false" outlineLevel="0" collapsed="false">
      <c r="A10" s="34" t="n">
        <v>36861</v>
      </c>
      <c r="B10" s="104" t="n">
        <f aca="false">'[4]BASIS GREEKS'!C8</f>
        <v>36.7017192424802</v>
      </c>
      <c r="C10" s="103" t="n">
        <f aca="false">'[4]BASIS GREEKS'!D8</f>
        <v>410382.81165642</v>
      </c>
      <c r="D10" s="103" t="n">
        <f aca="false">'[4]BASIS GREEKS'!E8</f>
        <v>23394.0243254858</v>
      </c>
      <c r="E10" s="103" t="n">
        <f aca="false">'[4]BASIS GREEKS'!F8</f>
        <v>-7668.78150502274</v>
      </c>
      <c r="F10" s="104" t="n">
        <f aca="false">'[4]BASIS GREEKS'!G8</f>
        <v>-19.7725739388203</v>
      </c>
      <c r="G10" s="104" t="n">
        <f aca="false">'[4]Option Gamma'!$BX10</f>
        <v>0</v>
      </c>
    </row>
    <row r="11" customFormat="false" ht="12.75" hidden="false" customHeight="false" outlineLevel="0" collapsed="false">
      <c r="A11" s="34" t="n">
        <v>36892</v>
      </c>
      <c r="B11" s="104" t="n">
        <f aca="false">'[4]BASIS GREEKS'!C9</f>
        <v>29.8725561096335</v>
      </c>
      <c r="C11" s="103" t="n">
        <f aca="false">'[4]BASIS GREEKS'!D9</f>
        <v>662517.952899969</v>
      </c>
      <c r="D11" s="103" t="n">
        <f aca="false">'[4]BASIS GREEKS'!E9</f>
        <v>8938.6159215876</v>
      </c>
      <c r="E11" s="103" t="n">
        <f aca="false">'[4]BASIS GREEKS'!F9</f>
        <v>-2742.63918686894</v>
      </c>
      <c r="F11" s="104" t="n">
        <f aca="false">'[4]BASIS GREEKS'!G9</f>
        <v>-23.7051660083279</v>
      </c>
      <c r="G11" s="104" t="n">
        <f aca="false">'[4]Option Gamma'!$BX11</f>
        <v>0</v>
      </c>
    </row>
    <row r="12" customFormat="false" ht="12.75" hidden="false" customHeight="false" outlineLevel="0" collapsed="false">
      <c r="A12" s="34" t="n">
        <v>36923</v>
      </c>
      <c r="B12" s="104" t="n">
        <f aca="false">'[4]BASIS GREEKS'!C10</f>
        <v>35.4032268110464</v>
      </c>
      <c r="C12" s="103" t="n">
        <f aca="false">'[4]BASIS GREEKS'!D10</f>
        <v>762915.699470084</v>
      </c>
      <c r="D12" s="103" t="n">
        <f aca="false">'[4]BASIS GREEKS'!E10</f>
        <v>9451.77274179958</v>
      </c>
      <c r="E12" s="103" t="n">
        <f aca="false">'[4]BASIS GREEKS'!F10</f>
        <v>-2411.31881254753</v>
      </c>
      <c r="F12" s="104" t="n">
        <f aca="false">'[4]BASIS GREEKS'!G10</f>
        <v>-24.4049757629488</v>
      </c>
      <c r="G12" s="104" t="n">
        <f aca="false">'[4]Option Gamma'!$BX12</f>
        <v>0</v>
      </c>
    </row>
    <row r="13" customFormat="false" ht="12.75" hidden="false" customHeight="false" outlineLevel="0" collapsed="false">
      <c r="A13" s="34" t="n">
        <v>36951</v>
      </c>
      <c r="B13" s="104" t="n">
        <f aca="false">'[4]BASIS GREEKS'!C11</f>
        <v>106.574179773172</v>
      </c>
      <c r="C13" s="103" t="n">
        <f aca="false">'[4]BASIS GREEKS'!D11</f>
        <v>589442.910140977</v>
      </c>
      <c r="D13" s="103" t="n">
        <f aca="false">'[4]BASIS GREEKS'!E11</f>
        <v>95341.0946558446</v>
      </c>
      <c r="E13" s="103" t="n">
        <f aca="false">'[4]BASIS GREEKS'!F11</f>
        <v>-13445.0644172198</v>
      </c>
      <c r="F13" s="104" t="n">
        <f aca="false">'[4]BASIS GREEKS'!G11</f>
        <v>-23.1421169710161</v>
      </c>
      <c r="G13" s="104" t="n">
        <f aca="false">'[4]Option Gamma'!$BX13</f>
        <v>0</v>
      </c>
    </row>
    <row r="14" customFormat="false" ht="12.75" hidden="false" customHeight="false" outlineLevel="0" collapsed="false">
      <c r="A14" s="34" t="n">
        <v>36982</v>
      </c>
      <c r="B14" s="104" t="n">
        <f aca="false">'[4]BASIS GREEKS'!C12</f>
        <v>-3.20637809110427</v>
      </c>
      <c r="C14" s="103" t="n">
        <f aca="false">'[4]BASIS GREEKS'!D12</f>
        <v>7209.3365052864</v>
      </c>
      <c r="D14" s="103" t="n">
        <f aca="false">'[4]BASIS GREEKS'!E12</f>
        <v>-6417.5717182821</v>
      </c>
      <c r="E14" s="103" t="n">
        <f aca="false">'[4]BASIS GREEKS'!F12</f>
        <v>668.27160798429</v>
      </c>
      <c r="F14" s="104" t="n">
        <f aca="false">'[4]BASIS GREEKS'!G12</f>
        <v>-0.568039749126893</v>
      </c>
      <c r="G14" s="104" t="n">
        <f aca="false">'[4]Option Gamma'!$BX14</f>
        <v>0</v>
      </c>
    </row>
    <row r="15" customFormat="false" ht="12.75" hidden="false" customHeight="false" outlineLevel="0" collapsed="false">
      <c r="A15" s="34" t="n">
        <v>37012</v>
      </c>
      <c r="B15" s="104" t="n">
        <f aca="false">'[4]BASIS GREEKS'!C13</f>
        <v>10.2632982127353</v>
      </c>
      <c r="C15" s="103" t="n">
        <f aca="false">'[4]BASIS GREEKS'!D13</f>
        <v>-104750.505937587</v>
      </c>
      <c r="D15" s="103" t="n">
        <f aca="false">'[4]BASIS GREEKS'!E13</f>
        <v>12140.708219458</v>
      </c>
      <c r="E15" s="103" t="n">
        <f aca="false">'[4]BASIS GREEKS'!F13</f>
        <v>-916.892948060937</v>
      </c>
      <c r="F15" s="104" t="n">
        <f aca="false">'[4]BASIS GREEKS'!G13</f>
        <v>6.04377936164567</v>
      </c>
      <c r="G15" s="104" t="n">
        <f aca="false">'[4]Option Gamma'!$BX15</f>
        <v>0</v>
      </c>
    </row>
    <row r="16" customFormat="false" ht="12.75" hidden="false" customHeight="false" outlineLevel="0" collapsed="false">
      <c r="A16" s="34" t="n">
        <v>37043</v>
      </c>
      <c r="B16" s="104" t="n">
        <f aca="false">'[4]BASIS GREEKS'!C14</f>
        <v>10.5498844138998</v>
      </c>
      <c r="C16" s="103" t="n">
        <f aca="false">'[4]BASIS GREEKS'!D14</f>
        <v>-108614.921742507</v>
      </c>
      <c r="D16" s="103" t="n">
        <f aca="false">'[4]BASIS GREEKS'!E14</f>
        <v>12511.2938444562</v>
      </c>
      <c r="E16" s="103" t="n">
        <f aca="false">'[4]BASIS GREEKS'!F14</f>
        <v>-808.265921118574</v>
      </c>
      <c r="F16" s="104" t="n">
        <f aca="false">'[4]BASIS GREEKS'!G14</f>
        <v>5.72596580275755</v>
      </c>
      <c r="G16" s="104" t="n">
        <f aca="false">'[4]Option Gamma'!$BX16</f>
        <v>0</v>
      </c>
    </row>
    <row r="17" customFormat="false" ht="12.75" hidden="false" customHeight="false" outlineLevel="0" collapsed="false">
      <c r="A17" s="34" t="n">
        <v>37073</v>
      </c>
      <c r="B17" s="104" t="n">
        <f aca="false">'[4]BASIS GREEKS'!C15</f>
        <v>8.07757110238874</v>
      </c>
      <c r="C17" s="103" t="n">
        <f aca="false">'[4]BASIS GREEKS'!D15</f>
        <v>-106083.514716651</v>
      </c>
      <c r="D17" s="103" t="n">
        <f aca="false">'[4]BASIS GREEKS'!E15</f>
        <v>8375.35081441896</v>
      </c>
      <c r="E17" s="103" t="n">
        <f aca="false">'[4]BASIS GREEKS'!F15</f>
        <v>-455.852782168772</v>
      </c>
      <c r="F17" s="104" t="n">
        <f aca="false">'[4]BASIS GREEKS'!G15</f>
        <v>5.00534511063676</v>
      </c>
      <c r="G17" s="104" t="n">
        <f aca="false">'[4]Option Gamma'!$BX17</f>
        <v>0</v>
      </c>
    </row>
    <row r="18" customFormat="false" ht="12.75" hidden="false" customHeight="false" outlineLevel="0" collapsed="false">
      <c r="A18" s="34" t="n">
        <v>37104</v>
      </c>
      <c r="B18" s="104" t="n">
        <f aca="false">'[4]BASIS GREEKS'!C16</f>
        <v>8.0766675231036</v>
      </c>
      <c r="C18" s="103" t="n">
        <f aca="false">'[4]BASIS GREEKS'!D16</f>
        <v>-110697.214162667</v>
      </c>
      <c r="D18" s="103" t="n">
        <f aca="false">'[4]BASIS GREEKS'!E16</f>
        <v>8126.71895554335</v>
      </c>
      <c r="E18" s="103" t="n">
        <f aca="false">'[4]BASIS GREEKS'!F16</f>
        <v>-388.177056076663</v>
      </c>
      <c r="F18" s="104" t="n">
        <f aca="false">'[4]BASIS GREEKS'!G16</f>
        <v>4.71531974376757</v>
      </c>
      <c r="G18" s="104" t="n">
        <f aca="false">'[4]Option Gamma'!$BX18</f>
        <v>0</v>
      </c>
    </row>
    <row r="19" customFormat="false" ht="12.75" hidden="false" customHeight="false" outlineLevel="0" collapsed="false">
      <c r="A19" s="34" t="n">
        <v>37135</v>
      </c>
      <c r="B19" s="104" t="n">
        <f aca="false">'[4]BASIS GREEKS'!C17</f>
        <v>8.63592428925051</v>
      </c>
      <c r="C19" s="103" t="n">
        <f aca="false">'[4]BASIS GREEKS'!D17</f>
        <v>-116136.761796901</v>
      </c>
      <c r="D19" s="103" t="n">
        <f aca="false">'[4]BASIS GREEKS'!E17</f>
        <v>8554.05870118164</v>
      </c>
      <c r="E19" s="103" t="n">
        <f aca="false">'[4]BASIS GREEKS'!F17</f>
        <v>-370.672115902846</v>
      </c>
      <c r="F19" s="104" t="n">
        <f aca="false">'[4]BASIS GREEKS'!G17</f>
        <v>4.67054917241685</v>
      </c>
      <c r="G19" s="104" t="n">
        <f aca="false">'[4]Option Gamma'!$BX19</f>
        <v>0</v>
      </c>
    </row>
    <row r="20" customFormat="false" ht="12.75" hidden="false" customHeight="false" outlineLevel="0" collapsed="false">
      <c r="A20" s="34" t="n">
        <v>37165</v>
      </c>
      <c r="B20" s="104" t="n">
        <f aca="false">'[4]BASIS GREEKS'!C18</f>
        <v>11.0634343476437</v>
      </c>
      <c r="C20" s="103" t="n">
        <f aca="false">'[4]BASIS GREEKS'!D18</f>
        <v>-123352.356392207</v>
      </c>
      <c r="D20" s="103" t="n">
        <f aca="false">'[4]BASIS GREEKS'!E18</f>
        <v>12801.0074036258</v>
      </c>
      <c r="E20" s="103" t="n">
        <f aca="false">'[4]BASIS GREEKS'!F18</f>
        <v>-536.831677535414</v>
      </c>
      <c r="F20" s="104" t="n">
        <f aca="false">'[4]BASIS GREEKS'!G18</f>
        <v>4.4475936345896</v>
      </c>
      <c r="G20" s="104" t="n">
        <f aca="false">'[4]Option Gamma'!$BX20</f>
        <v>0</v>
      </c>
    </row>
    <row r="21" customFormat="false" ht="12.75" hidden="false" customHeight="false" outlineLevel="0" collapsed="false">
      <c r="A21" s="34" t="n">
        <v>37196</v>
      </c>
      <c r="B21" s="104" t="n">
        <f aca="false">'[4]BASIS GREEKS'!C19</f>
        <v>-5.49454215312465</v>
      </c>
      <c r="C21" s="103" t="n">
        <f aca="false">'[4]BASIS GREEKS'!D19</f>
        <v>19248.9221884096</v>
      </c>
      <c r="D21" s="103" t="n">
        <f aca="false">'[4]BASIS GREEKS'!E19</f>
        <v>-8038.33068774591</v>
      </c>
      <c r="E21" s="103" t="n">
        <f aca="false">'[4]BASIS GREEKS'!F19</f>
        <v>331.16937735018</v>
      </c>
      <c r="F21" s="104" t="n">
        <f aca="false">'[4]BASIS GREEKS'!G19</f>
        <v>-0.460583142559547</v>
      </c>
      <c r="G21" s="104" t="n">
        <f aca="false">'[4]Option Gamma'!$BX21</f>
        <v>0</v>
      </c>
    </row>
    <row r="22" customFormat="false" ht="12.75" hidden="false" customHeight="false" outlineLevel="0" collapsed="false">
      <c r="A22" s="34" t="n">
        <v>37226</v>
      </c>
      <c r="B22" s="104" t="n">
        <f aca="false">'[4]BASIS GREEKS'!C20</f>
        <v>-4.46597962112413</v>
      </c>
      <c r="C22" s="103" t="n">
        <f aca="false">'[4]BASIS GREEKS'!D20</f>
        <v>16663.6610889599</v>
      </c>
      <c r="D22" s="103" t="n">
        <f aca="false">'[4]BASIS GREEKS'!E20</f>
        <v>-6773.36366917211</v>
      </c>
      <c r="E22" s="103" t="n">
        <f aca="false">'[4]BASIS GREEKS'!F20</f>
        <v>232.5062022936</v>
      </c>
      <c r="F22" s="104" t="n">
        <f aca="false">'[4]BASIS GREEKS'!G20</f>
        <v>-0.298238006332361</v>
      </c>
      <c r="G22" s="104" t="n">
        <f aca="false">'[4]Option Gamma'!$BX22</f>
        <v>0</v>
      </c>
    </row>
    <row r="23" customFormat="false" ht="12.75" hidden="false" customHeight="false" outlineLevel="0" collapsed="false">
      <c r="A23" s="34" t="n">
        <v>37257</v>
      </c>
      <c r="B23" s="104" t="n">
        <f aca="false">'[4]BASIS GREEKS'!C21</f>
        <v>-3.74982940638546</v>
      </c>
      <c r="C23" s="103" t="n">
        <f aca="false">'[4]BASIS GREEKS'!D21</f>
        <v>14155.2152513948</v>
      </c>
      <c r="D23" s="103" t="n">
        <f aca="false">'[4]BASIS GREEKS'!E21</f>
        <v>-5678.89344061072</v>
      </c>
      <c r="E23" s="103" t="n">
        <f aca="false">'[4]BASIS GREEKS'!F21</f>
        <v>154.167858853281</v>
      </c>
      <c r="F23" s="104" t="n">
        <f aca="false">'[4]BASIS GREEKS'!G21</f>
        <v>-0.214407692644043</v>
      </c>
      <c r="G23" s="104" t="n">
        <f aca="false">'[4]Option Gamma'!$BX23</f>
        <v>0</v>
      </c>
    </row>
    <row r="24" customFormat="false" ht="12.75" hidden="false" customHeight="false" outlineLevel="0" collapsed="false">
      <c r="A24" s="34" t="n">
        <v>37288</v>
      </c>
      <c r="B24" s="104" t="n">
        <f aca="false">'[4]BASIS GREEKS'!C22</f>
        <v>-3.5608664711646</v>
      </c>
      <c r="C24" s="103" t="n">
        <f aca="false">'[4]BASIS GREEKS'!D22</f>
        <v>12851.1410186938</v>
      </c>
      <c r="D24" s="103" t="n">
        <f aca="false">'[4]BASIS GREEKS'!E22</f>
        <v>-5519.47203707064</v>
      </c>
      <c r="E24" s="103" t="n">
        <f aca="false">'[4]BASIS GREEKS'!F22</f>
        <v>125.140438777666</v>
      </c>
      <c r="F24" s="104" t="n">
        <f aca="false">'[4]BASIS GREEKS'!G22</f>
        <v>-0.21291330860871</v>
      </c>
      <c r="G24" s="104" t="n">
        <f aca="false">'[4]Option Gamma'!$BX24</f>
        <v>0</v>
      </c>
    </row>
    <row r="25" customFormat="false" ht="12.75" hidden="false" customHeight="false" outlineLevel="0" collapsed="false">
      <c r="A25" s="34" t="n">
        <v>37316</v>
      </c>
      <c r="B25" s="104" t="n">
        <f aca="false">'[4]BASIS GREEKS'!C23</f>
        <v>-5.23814883173465</v>
      </c>
      <c r="C25" s="103" t="n">
        <f aca="false">'[4]BASIS GREEKS'!D23</f>
        <v>17139.3641257043</v>
      </c>
      <c r="D25" s="103" t="n">
        <f aca="false">'[4]BASIS GREEKS'!E23</f>
        <v>-8250.60106650929</v>
      </c>
      <c r="E25" s="103" t="n">
        <f aca="false">'[4]BASIS GREEKS'!F23</f>
        <v>226.046551654798</v>
      </c>
      <c r="F25" s="104" t="n">
        <f aca="false">'[4]BASIS GREEKS'!G23</f>
        <v>-0.424935278745703</v>
      </c>
      <c r="G25" s="104" t="n">
        <f aca="false">'[4]Option Gamma'!$BX25</f>
        <v>0</v>
      </c>
    </row>
    <row r="26" customFormat="false" ht="12.75" hidden="false" customHeight="false" outlineLevel="0" collapsed="false">
      <c r="A26" s="34" t="n">
        <v>37347</v>
      </c>
      <c r="B26" s="104" t="n">
        <f aca="false">'[4]BASIS GREEKS'!C24</f>
        <v>0</v>
      </c>
      <c r="C26" s="103" t="n">
        <f aca="false">'[4]BASIS GREEKS'!D24</f>
        <v>0</v>
      </c>
      <c r="D26" s="103" t="n">
        <f aca="false">'[4]BASIS GREEKS'!E24</f>
        <v>0</v>
      </c>
      <c r="E26" s="103" t="n">
        <f aca="false">'[4]BASIS GREEKS'!F24</f>
        <v>0</v>
      </c>
      <c r="F26" s="104" t="n">
        <f aca="false">'[4]BASIS GREEKS'!G24</f>
        <v>0</v>
      </c>
      <c r="G26" s="104" t="n">
        <f aca="false">'[4]Option Gamma'!$BX26</f>
        <v>0</v>
      </c>
    </row>
    <row r="27" customFormat="false" ht="12.75" hidden="false" customHeight="false" outlineLevel="0" collapsed="false">
      <c r="A27" s="34" t="n">
        <v>37377</v>
      </c>
      <c r="B27" s="104" t="n">
        <f aca="false">'[4]BASIS GREEKS'!C25</f>
        <v>0</v>
      </c>
      <c r="C27" s="103" t="n">
        <f aca="false">'[4]BASIS GREEKS'!D25</f>
        <v>0</v>
      </c>
      <c r="D27" s="103" t="n">
        <f aca="false">'[4]BASIS GREEKS'!E25</f>
        <v>0</v>
      </c>
      <c r="E27" s="103" t="n">
        <f aca="false">'[4]BASIS GREEKS'!F25</f>
        <v>0</v>
      </c>
      <c r="F27" s="104" t="n">
        <f aca="false">'[4]BASIS GREEKS'!G25</f>
        <v>0</v>
      </c>
      <c r="G27" s="104" t="n">
        <f aca="false">'[4]Option Gamma'!$BX27</f>
        <v>0</v>
      </c>
    </row>
    <row r="28" customFormat="false" ht="12.75" hidden="false" customHeight="false" outlineLevel="0" collapsed="false">
      <c r="A28" s="34" t="n">
        <v>37408</v>
      </c>
      <c r="B28" s="104" t="n">
        <f aca="false">'[4]BASIS GREEKS'!C26</f>
        <v>0</v>
      </c>
      <c r="C28" s="103" t="n">
        <f aca="false">'[4]BASIS GREEKS'!D26</f>
        <v>0</v>
      </c>
      <c r="D28" s="103" t="n">
        <f aca="false">'[4]BASIS GREEKS'!E26</f>
        <v>0</v>
      </c>
      <c r="E28" s="103" t="n">
        <f aca="false">'[4]BASIS GREEKS'!F26</f>
        <v>0</v>
      </c>
      <c r="F28" s="104" t="n">
        <f aca="false">'[4]BASIS GREEKS'!G26</f>
        <v>0</v>
      </c>
      <c r="G28" s="104" t="n">
        <f aca="false">'[4]Option Gamma'!$BX28</f>
        <v>0</v>
      </c>
    </row>
    <row r="29" customFormat="false" ht="12.75" hidden="false" customHeight="false" outlineLevel="0" collapsed="false">
      <c r="A29" s="34" t="n">
        <v>37438</v>
      </c>
      <c r="B29" s="104" t="n">
        <f aca="false">'[4]BASIS GREEKS'!C27</f>
        <v>0</v>
      </c>
      <c r="C29" s="103" t="n">
        <f aca="false">'[4]BASIS GREEKS'!D27</f>
        <v>0</v>
      </c>
      <c r="D29" s="103" t="n">
        <f aca="false">'[4]BASIS GREEKS'!E27</f>
        <v>0</v>
      </c>
      <c r="E29" s="103" t="n">
        <f aca="false">'[4]BASIS GREEKS'!F27</f>
        <v>0</v>
      </c>
      <c r="F29" s="104" t="n">
        <f aca="false">'[4]BASIS GREEKS'!G27</f>
        <v>0</v>
      </c>
      <c r="G29" s="104" t="n">
        <f aca="false">'[4]Option Gamma'!$BX29</f>
        <v>0</v>
      </c>
    </row>
    <row r="30" customFormat="false" ht="12.75" hidden="false" customHeight="false" outlineLevel="0" collapsed="false">
      <c r="A30" s="34" t="n">
        <v>37469</v>
      </c>
      <c r="B30" s="104" t="n">
        <f aca="false">'[4]BASIS GREEKS'!C28</f>
        <v>0</v>
      </c>
      <c r="C30" s="103" t="n">
        <f aca="false">'[4]BASIS GREEKS'!D28</f>
        <v>0</v>
      </c>
      <c r="D30" s="103" t="n">
        <f aca="false">'[4]BASIS GREEKS'!E28</f>
        <v>0</v>
      </c>
      <c r="E30" s="103" t="n">
        <f aca="false">'[4]BASIS GREEKS'!F28</f>
        <v>0</v>
      </c>
      <c r="F30" s="104" t="n">
        <f aca="false">'[4]BASIS GREEKS'!G28</f>
        <v>0</v>
      </c>
      <c r="G30" s="104" t="n">
        <f aca="false">'[4]Option Gamma'!$BX30</f>
        <v>0</v>
      </c>
    </row>
    <row r="31" customFormat="false" ht="12.75" hidden="false" customHeight="false" outlineLevel="0" collapsed="false">
      <c r="A31" s="34" t="n">
        <v>37500</v>
      </c>
      <c r="B31" s="104" t="n">
        <f aca="false">'[4]BASIS GREEKS'!C29</f>
        <v>0</v>
      </c>
      <c r="C31" s="103" t="n">
        <f aca="false">'[4]BASIS GREEKS'!D29</f>
        <v>0</v>
      </c>
      <c r="D31" s="103" t="n">
        <f aca="false">'[4]BASIS GREEKS'!E29</f>
        <v>0</v>
      </c>
      <c r="E31" s="103" t="n">
        <f aca="false">'[4]BASIS GREEKS'!F29</f>
        <v>0</v>
      </c>
      <c r="F31" s="104" t="n">
        <f aca="false">'[4]BASIS GREEKS'!G29</f>
        <v>0</v>
      </c>
      <c r="G31" s="104" t="n">
        <f aca="false">'[4]Option Gamma'!$BX31</f>
        <v>0</v>
      </c>
    </row>
    <row r="32" customFormat="false" ht="12.75" hidden="false" customHeight="false" outlineLevel="0" collapsed="false">
      <c r="A32" s="34" t="n">
        <v>37530</v>
      </c>
      <c r="B32" s="104" t="n">
        <f aca="false">'[4]BASIS GREEKS'!C30</f>
        <v>0</v>
      </c>
      <c r="C32" s="103" t="n">
        <f aca="false">'[4]BASIS GREEKS'!D30</f>
        <v>0</v>
      </c>
      <c r="D32" s="103" t="n">
        <f aca="false">'[4]BASIS GREEKS'!E30</f>
        <v>0</v>
      </c>
      <c r="E32" s="103" t="n">
        <f aca="false">'[4]BASIS GREEKS'!F30</f>
        <v>0</v>
      </c>
      <c r="F32" s="104" t="n">
        <f aca="false">'[4]BASIS GREEKS'!G30</f>
        <v>0</v>
      </c>
      <c r="G32" s="104" t="n">
        <f aca="false">'[4]Option Gamma'!$BX32</f>
        <v>0</v>
      </c>
    </row>
    <row r="33" customFormat="false" ht="12.75" hidden="false" customHeight="false" outlineLevel="0" collapsed="false">
      <c r="A33" s="34" t="n">
        <v>37561</v>
      </c>
      <c r="B33" s="104" t="n">
        <f aca="false">'[4]BASIS GREEKS'!C31</f>
        <v>0.706981223904742</v>
      </c>
      <c r="C33" s="103" t="n">
        <f aca="false">'[4]BASIS GREEKS'!D31</f>
        <v>-7883.58710998133</v>
      </c>
      <c r="D33" s="103" t="n">
        <f aca="false">'[4]BASIS GREEKS'!E31</f>
        <v>947.497097042685</v>
      </c>
      <c r="E33" s="103" t="n">
        <f aca="false">'[4]BASIS GREEKS'!F31</f>
        <v>-14.1371167605472</v>
      </c>
      <c r="F33" s="104" t="n">
        <f aca="false">'[4]BASIS GREEKS'!G31</f>
        <v>0.344569040712463</v>
      </c>
      <c r="G33" s="104" t="n">
        <f aca="false">'[4]Option Gamma'!$BX33</f>
        <v>0</v>
      </c>
    </row>
    <row r="34" customFormat="false" ht="12.75" hidden="false" customHeight="false" outlineLevel="0" collapsed="false">
      <c r="A34" s="34" t="n">
        <v>37591</v>
      </c>
      <c r="B34" s="104" t="n">
        <f aca="false">'[4]BASIS GREEKS'!C32</f>
        <v>0.779204481991688</v>
      </c>
      <c r="C34" s="103" t="n">
        <f aca="false">'[4]BASIS GREEKS'!D32</f>
        <v>-8972.97381007924</v>
      </c>
      <c r="D34" s="103" t="n">
        <f aca="false">'[4]BASIS GREEKS'!E32</f>
        <v>1062.95689304596</v>
      </c>
      <c r="E34" s="103" t="n">
        <f aca="false">'[4]BASIS GREEKS'!F32</f>
        <v>-14.5801797746904</v>
      </c>
      <c r="F34" s="104" t="n">
        <f aca="false">'[4]BASIS GREEKS'!G32</f>
        <v>0.347650196321939</v>
      </c>
      <c r="G34" s="104" t="n">
        <f aca="false">'[4]Option Gamma'!$BX34</f>
        <v>0</v>
      </c>
    </row>
    <row r="35" customFormat="false" ht="12.75" hidden="false" customHeight="false" outlineLevel="0" collapsed="false">
      <c r="A35" s="34" t="n">
        <v>37622</v>
      </c>
      <c r="B35" s="104" t="n">
        <f aca="false">'[4]BASIS GREEKS'!C33</f>
        <v>-0.457632672208508</v>
      </c>
      <c r="C35" s="103" t="n">
        <f aca="false">'[4]BASIS GREEKS'!D33</f>
        <v>2505.54546365072</v>
      </c>
      <c r="D35" s="103" t="n">
        <f aca="false">'[4]BASIS GREEKS'!E33</f>
        <v>-930.597515385893</v>
      </c>
      <c r="E35" s="103" t="n">
        <f aca="false">'[4]BASIS GREEKS'!F33</f>
        <v>13.4241244674161</v>
      </c>
      <c r="F35" s="104" t="n">
        <f aca="false">'[4]BASIS GREEKS'!G33</f>
        <v>-0.096063651652151</v>
      </c>
      <c r="G35" s="104" t="n">
        <f aca="false">'[4]Option Gamma'!$BX35</f>
        <v>0</v>
      </c>
    </row>
    <row r="36" customFormat="false" ht="12.75" hidden="false" customHeight="false" outlineLevel="0" collapsed="false">
      <c r="A36" s="34" t="n">
        <v>37653</v>
      </c>
      <c r="B36" s="104" t="n">
        <f aca="false">'[4]BASIS GREEKS'!C34</f>
        <v>-0.542636073090766</v>
      </c>
      <c r="C36" s="103" t="n">
        <f aca="false">'[4]BASIS GREEKS'!D34</f>
        <v>3362.29225109354</v>
      </c>
      <c r="D36" s="103" t="n">
        <f aca="false">'[4]BASIS GREEKS'!E34</f>
        <v>-1037.85461626975</v>
      </c>
      <c r="E36" s="103" t="n">
        <f aca="false">'[4]BASIS GREEKS'!F34</f>
        <v>13.7719407749824</v>
      </c>
      <c r="F36" s="104" t="n">
        <f aca="false">'[4]BASIS GREEKS'!G34</f>
        <v>-0.132438790251618</v>
      </c>
      <c r="G36" s="104" t="n">
        <f aca="false">'[4]Option Gamma'!$BX36</f>
        <v>0</v>
      </c>
    </row>
    <row r="37" customFormat="false" ht="12.75" hidden="false" customHeight="false" outlineLevel="0" collapsed="false">
      <c r="A37" s="34" t="n">
        <v>37681</v>
      </c>
      <c r="B37" s="104" t="n">
        <f aca="false">'[4]BASIS GREEKS'!C35</f>
        <v>-0.444185458014715</v>
      </c>
      <c r="C37" s="103" t="n">
        <f aca="false">'[4]BASIS GREEKS'!D35</f>
        <v>2281.9445970578</v>
      </c>
      <c r="D37" s="103" t="n">
        <f aca="false">'[4]BASIS GREEKS'!E35</f>
        <v>-903.725431938369</v>
      </c>
      <c r="E37" s="103" t="n">
        <f aca="false">'[4]BASIS GREEKS'!F35</f>
        <v>11.2895779299734</v>
      </c>
      <c r="F37" s="104" t="n">
        <f aca="false">'[4]BASIS GREEKS'!G35</f>
        <v>-0.0993783443084831</v>
      </c>
      <c r="G37" s="104" t="n">
        <f aca="false">'[4]Option Gamma'!$BX37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A9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4" activeCellId="0" sqref="D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5" min="1" style="111" width="9.7"/>
    <col collapsed="false" customWidth="true" hidden="false" outlineLevel="0" max="26" min="16" style="111" width="10.71"/>
    <col collapsed="false" customWidth="true" hidden="false" outlineLevel="0" max="39" min="27" style="111" width="9.14"/>
  </cols>
  <sheetData>
    <row r="1" customFormat="false" ht="12.75" hidden="false" customHeight="false" outlineLevel="0" collapsed="false">
      <c r="B1" s="54" t="s">
        <v>234</v>
      </c>
      <c r="C1" s="112" t="n">
        <f aca="false">C7</f>
        <v>-1.205</v>
      </c>
      <c r="D1" s="112" t="n">
        <f aca="false">D7</f>
        <v>-1.215</v>
      </c>
      <c r="E1" s="112" t="n">
        <f aca="false">E7</f>
        <v>-1.16</v>
      </c>
      <c r="F1" s="112" t="n">
        <f aca="false">F7</f>
        <v>2.605</v>
      </c>
      <c r="G1" s="112" t="n">
        <f aca="false">G7</f>
        <v>-0.185</v>
      </c>
      <c r="H1" s="112" t="n">
        <f aca="false">H7</f>
        <v>0.05199999</v>
      </c>
      <c r="I1" s="112" t="n">
        <f aca="false">I7</f>
        <v>-0.075</v>
      </c>
      <c r="J1" s="112" t="n">
        <f aca="false">J7</f>
        <v>0.18</v>
      </c>
      <c r="K1" s="112" t="n">
        <f aca="false">K7</f>
        <v>0.32</v>
      </c>
      <c r="L1" s="112" t="n">
        <f aca="false">L7</f>
        <v>1.335</v>
      </c>
      <c r="M1" s="112" t="n">
        <f aca="false">M7</f>
        <v>-0.108</v>
      </c>
      <c r="N1" s="112" t="n">
        <f aca="false">N7</f>
        <v>0.012</v>
      </c>
      <c r="O1" s="112" t="n">
        <f aca="false">O7</f>
        <v>-0.138</v>
      </c>
      <c r="P1" s="112" t="n">
        <f aca="false">P7</f>
        <v>-1.205</v>
      </c>
      <c r="Q1" s="112" t="n">
        <f aca="false">Q7</f>
        <v>0.112</v>
      </c>
      <c r="R1" s="112" t="n">
        <f aca="false">R7</f>
        <v>0.18</v>
      </c>
      <c r="S1" s="112" t="n">
        <f aca="false">S7</f>
        <v>-0.168</v>
      </c>
      <c r="T1" s="112" t="n">
        <f aca="false">T7</f>
        <v>0.007</v>
      </c>
      <c r="U1" s="112" t="n">
        <f aca="false">U7</f>
        <v>0.112</v>
      </c>
      <c r="V1" s="112" t="n">
        <f aca="false">V7</f>
        <v>0.32</v>
      </c>
      <c r="W1" s="112" t="n">
        <f aca="false">W7</f>
        <v>-0.088</v>
      </c>
      <c r="X1" s="112" t="n">
        <f aca="false">X7</f>
        <v>-0.03</v>
      </c>
      <c r="Y1" s="112" t="n">
        <f aca="false">Y7</f>
        <v>-0.0275</v>
      </c>
      <c r="Z1" s="112" t="n">
        <f aca="false">Z7</f>
        <v>-0.185</v>
      </c>
    </row>
    <row r="2" customFormat="false" ht="12.75" hidden="false" customHeight="false" outlineLevel="0" collapsed="false">
      <c r="B2" s="54" t="s">
        <v>212</v>
      </c>
      <c r="C2" s="112" t="n">
        <f aca="false">C8</f>
        <v>-0.9175</v>
      </c>
      <c r="D2" s="112" t="n">
        <f aca="false">D8</f>
        <v>-0.94</v>
      </c>
      <c r="E2" s="112" t="n">
        <f aca="false">E8</f>
        <v>-0.525</v>
      </c>
      <c r="F2" s="112" t="n">
        <f aca="false">F8</f>
        <v>0.9</v>
      </c>
      <c r="G2" s="112" t="n">
        <f aca="false">G8</f>
        <v>-0.18</v>
      </c>
      <c r="H2" s="112" t="n">
        <f aca="false">H8</f>
        <v>0.0575</v>
      </c>
      <c r="I2" s="112" t="n">
        <f aca="false">I8</f>
        <v>-0.1025</v>
      </c>
      <c r="J2" s="112" t="n">
        <f aca="false">J8</f>
        <v>0.1925</v>
      </c>
      <c r="K2" s="112" t="n">
        <f aca="false">K8</f>
        <v>0.44</v>
      </c>
      <c r="L2" s="112" t="n">
        <f aca="false">L8</f>
        <v>0.4</v>
      </c>
      <c r="M2" s="112" t="n">
        <f aca="false">M8</f>
        <v>-0.09</v>
      </c>
      <c r="N2" s="112" t="n">
        <f aca="false">N8</f>
        <v>-0.0125</v>
      </c>
      <c r="O2" s="112" t="n">
        <f aca="false">O8</f>
        <v>-0.1475</v>
      </c>
      <c r="P2" s="112" t="n">
        <f aca="false">P8</f>
        <v>-0.9175</v>
      </c>
      <c r="Q2" s="112" t="n">
        <f aca="false">Q8</f>
        <v>0.1325</v>
      </c>
      <c r="R2" s="112" t="n">
        <f aca="false">R8</f>
        <v>0.1925</v>
      </c>
      <c r="S2" s="112" t="n">
        <f aca="false">S8</f>
        <v>-0.1775</v>
      </c>
      <c r="T2" s="112" t="n">
        <f aca="false">T8</f>
        <v>0</v>
      </c>
      <c r="U2" s="112" t="n">
        <f aca="false">U8</f>
        <v>0.1325</v>
      </c>
      <c r="V2" s="112" t="n">
        <f aca="false">V8</f>
        <v>0.44</v>
      </c>
      <c r="W2" s="112" t="n">
        <f aca="false">W8</f>
        <v>-0.08</v>
      </c>
      <c r="X2" s="112" t="n">
        <f aca="false">X8</f>
        <v>-0.03</v>
      </c>
      <c r="Y2" s="112" t="n">
        <f aca="false">Y8</f>
        <v>-0.0275</v>
      </c>
      <c r="Z2" s="112" t="n">
        <f aca="false">Z8</f>
        <v>-0.18</v>
      </c>
    </row>
    <row r="3" customFormat="false" ht="12.75" hidden="false" customHeight="false" outlineLevel="0" collapsed="false">
      <c r="A3" s="112"/>
      <c r="B3" s="54" t="s">
        <v>149</v>
      </c>
      <c r="C3" s="112" t="n">
        <f aca="false">AVERAGE(C9:C13)</f>
        <v>-0.437</v>
      </c>
      <c r="D3" s="112" t="n">
        <f aca="false">AVERAGE(D9:D13)</f>
        <v>-0.4805</v>
      </c>
      <c r="E3" s="112" t="n">
        <f aca="false">AVERAGE(E9:E13)</f>
        <v>0.2</v>
      </c>
      <c r="F3" s="112" t="n">
        <f aca="false">AVERAGE(F9:F13)</f>
        <v>0.4</v>
      </c>
      <c r="G3" s="112" t="n">
        <f aca="false">AVERAGE(G9:G13)</f>
        <v>-0.1965</v>
      </c>
      <c r="H3" s="112" t="n">
        <f aca="false">AVERAGE(H9:H13)</f>
        <v>0.115</v>
      </c>
      <c r="I3" s="112" t="n">
        <f aca="false">AVERAGE(I9:I13)</f>
        <v>-0.1346</v>
      </c>
      <c r="J3" s="112" t="n">
        <f aca="false">AVERAGE(J9:J13)</f>
        <v>0.3</v>
      </c>
      <c r="K3" s="112" t="n">
        <f aca="false">AVERAGE(K9:K13)</f>
        <v>1.61</v>
      </c>
      <c r="L3" s="112" t="n">
        <f aca="false">AVERAGE(L9:L13)</f>
        <v>0.2895</v>
      </c>
      <c r="M3" s="112" t="n">
        <f aca="false">AVERAGE(M9:M13)</f>
        <v>0.02</v>
      </c>
      <c r="N3" s="112" t="n">
        <f aca="false">AVERAGE(N9:N13)</f>
        <v>-0.0505</v>
      </c>
      <c r="O3" s="112" t="n">
        <f aca="false">AVERAGE(O9:O13)</f>
        <v>-0.15</v>
      </c>
      <c r="P3" s="112" t="n">
        <f aca="false">AVERAGE(P9:P13)</f>
        <v>-0.437</v>
      </c>
      <c r="Q3" s="112" t="n">
        <f aca="false">AVERAGE(Q9:Q13)</f>
        <v>0.2175</v>
      </c>
      <c r="R3" s="112" t="n">
        <f aca="false">AVERAGE(R9:R13)</f>
        <v>0.3</v>
      </c>
      <c r="S3" s="112" t="n">
        <f aca="false">AVERAGE(S9:S13)</f>
        <v>-0.17</v>
      </c>
      <c r="T3" s="112" t="n">
        <f aca="false">AVERAGE(T9:T13)</f>
        <v>0.005</v>
      </c>
      <c r="U3" s="112" t="n">
        <f aca="false">AVERAGE(U9:U13)</f>
        <v>0.2175</v>
      </c>
      <c r="V3" s="112" t="n">
        <f aca="false">AVERAGE(V9:V13)</f>
        <v>1.61</v>
      </c>
      <c r="W3" s="112" t="n">
        <f aca="false">AVERAGE(W9:W13)</f>
        <v>-0.0775</v>
      </c>
      <c r="X3" s="112" t="n">
        <f aca="false">AVERAGE(X9:X13)</f>
        <v>-0.04</v>
      </c>
      <c r="Y3" s="112" t="n">
        <f aca="false">AVERAGE(Y9:Y13)</f>
        <v>-0.0425</v>
      </c>
      <c r="Z3" s="112" t="n">
        <f aca="false">AVERAGE(Z9:Z13)</f>
        <v>-0.1965</v>
      </c>
    </row>
    <row r="4" customFormat="false" ht="12.75" hidden="false" customHeight="false" outlineLevel="0" collapsed="false">
      <c r="B4" s="54" t="s">
        <v>150</v>
      </c>
      <c r="C4" s="112" t="n">
        <f aca="false">AVERAGE(C14:C20)</f>
        <v>-0.48</v>
      </c>
      <c r="D4" s="112" t="n">
        <f aca="false">AVERAGE(D14:D20)</f>
        <v>-0.72</v>
      </c>
      <c r="E4" s="112" t="n">
        <f aca="false">AVERAGE(E14:E20)</f>
        <v>-0.385</v>
      </c>
      <c r="F4" s="112" t="n">
        <f aca="false">AVERAGE(F14:F20)</f>
        <v>0.520714285714286</v>
      </c>
      <c r="G4" s="112" t="n">
        <f aca="false">AVERAGE(G14:G20)</f>
        <v>-0.15</v>
      </c>
      <c r="H4" s="112" t="n">
        <f aca="false">AVERAGE(H14:H20)</f>
        <v>0.0575</v>
      </c>
      <c r="I4" s="112" t="n">
        <f aca="false">AVERAGE(I14:I20)</f>
        <v>-0.085</v>
      </c>
      <c r="J4" s="112" t="n">
        <f aca="false">AVERAGE(J14:J20)</f>
        <v>0.190714285714286</v>
      </c>
      <c r="K4" s="112" t="n">
        <f aca="false">AVERAGE(K14:K20)</f>
        <v>0.442285714285714</v>
      </c>
      <c r="L4" s="112" t="n">
        <f aca="false">AVERAGE(L14:L20)</f>
        <v>0.2</v>
      </c>
      <c r="M4" s="112" t="n">
        <f aca="false">AVERAGE(M14:M20)</f>
        <v>-0.105</v>
      </c>
      <c r="N4" s="112" t="n">
        <f aca="false">AVERAGE(N14:N20)</f>
        <v>0.0125</v>
      </c>
      <c r="O4" s="112" t="n">
        <f aca="false">AVERAGE(O14:O20)</f>
        <v>-0.14</v>
      </c>
      <c r="P4" s="112" t="n">
        <f aca="false">AVERAGE(P14:P20)</f>
        <v>-0.48</v>
      </c>
      <c r="Q4" s="112" t="n">
        <f aca="false">AVERAGE(Q14:Q20)</f>
        <v>0.1225</v>
      </c>
      <c r="R4" s="112" t="n">
        <f aca="false">AVERAGE(R14:R20)</f>
        <v>0.190714285714286</v>
      </c>
      <c r="S4" s="112" t="n">
        <f aca="false">AVERAGE(S14:S20)</f>
        <v>-0.15</v>
      </c>
      <c r="T4" s="112" t="n">
        <f aca="false">AVERAGE(T14:T20)</f>
        <v>0.005</v>
      </c>
      <c r="U4" s="112" t="n">
        <f aca="false">AVERAGE(U14:U20)</f>
        <v>0.1225</v>
      </c>
      <c r="V4" s="112" t="n">
        <f aca="false">AVERAGE(V14:V20)</f>
        <v>0.442285714285714</v>
      </c>
      <c r="W4" s="112" t="n">
        <f aca="false">AVERAGE(W14:W20)</f>
        <v>-0.06</v>
      </c>
      <c r="X4" s="112" t="n">
        <f aca="false">AVERAGE(X14:X20)</f>
        <v>-0.0227142857142857</v>
      </c>
      <c r="Y4" s="112" t="n">
        <f aca="false">AVERAGE(Y14:Y20)</f>
        <v>-0.0327142857142857</v>
      </c>
      <c r="Z4" s="112" t="n">
        <f aca="false">AVERAGE(Z14:Z20)</f>
        <v>-0.15</v>
      </c>
      <c r="AA4" s="113" t="e">
        <f aca="false">IF(#REF!=3,#REF!,3)</f>
        <v>#REF!</v>
      </c>
      <c r="AB4" s="113" t="e">
        <f aca="false">IF(#REF!=3,#REF!,3)</f>
        <v>#REF!</v>
      </c>
      <c r="AD4" s="114"/>
      <c r="AE4" s="115" t="e">
        <f aca="false">SUM(AE7:AE26)</f>
        <v>#REF!</v>
      </c>
      <c r="AL4" s="0"/>
      <c r="AM4" s="0"/>
      <c r="AP4" s="111"/>
      <c r="AQ4" s="111"/>
      <c r="AR4" s="111"/>
      <c r="AV4" s="116"/>
      <c r="AW4" s="116"/>
      <c r="AX4" s="116"/>
      <c r="AY4" s="116"/>
      <c r="AZ4" s="116"/>
      <c r="BA4" s="116"/>
    </row>
    <row r="5" customFormat="false" ht="13.5" hidden="false" customHeight="false" outlineLevel="0" collapsed="false">
      <c r="B5" s="117"/>
      <c r="C5" s="101" t="s">
        <v>197</v>
      </c>
      <c r="D5" s="101" t="s">
        <v>13</v>
      </c>
      <c r="E5" s="101" t="s">
        <v>23</v>
      </c>
      <c r="F5" s="101" t="s">
        <v>16</v>
      </c>
      <c r="G5" s="101" t="s">
        <v>192</v>
      </c>
      <c r="H5" s="101" t="s">
        <v>14</v>
      </c>
      <c r="I5" s="101" t="s">
        <v>235</v>
      </c>
      <c r="J5" s="101" t="s">
        <v>12</v>
      </c>
      <c r="K5" s="101" t="s">
        <v>11</v>
      </c>
      <c r="L5" s="101" t="s">
        <v>199</v>
      </c>
      <c r="M5" s="101" t="s">
        <v>17</v>
      </c>
      <c r="N5" s="101" t="s">
        <v>15</v>
      </c>
      <c r="O5" s="101" t="s">
        <v>20</v>
      </c>
      <c r="P5" s="101" t="s">
        <v>197</v>
      </c>
      <c r="Q5" s="101" t="s">
        <v>21</v>
      </c>
      <c r="R5" s="101" t="s">
        <v>12</v>
      </c>
      <c r="S5" s="101" t="s">
        <v>166</v>
      </c>
      <c r="T5" s="101" t="s">
        <v>236</v>
      </c>
      <c r="U5" s="101" t="s">
        <v>237</v>
      </c>
      <c r="V5" s="101" t="s">
        <v>11</v>
      </c>
      <c r="W5" s="101" t="s">
        <v>167</v>
      </c>
      <c r="X5" s="101" t="s">
        <v>179</v>
      </c>
      <c r="Y5" s="101" t="s">
        <v>177</v>
      </c>
      <c r="Z5" s="101" t="s">
        <v>192</v>
      </c>
      <c r="AA5" s="111" t="n">
        <v>4</v>
      </c>
      <c r="AB5" s="111" t="n">
        <v>4</v>
      </c>
      <c r="AI5" s="118" t="s">
        <v>238</v>
      </c>
      <c r="AJ5" s="116" t="s">
        <v>239</v>
      </c>
      <c r="AK5" s="116" t="s">
        <v>45</v>
      </c>
      <c r="AL5" s="116" t="s">
        <v>3</v>
      </c>
      <c r="AM5" s="116" t="s">
        <v>7</v>
      </c>
      <c r="AN5" s="116" t="s">
        <v>46</v>
      </c>
      <c r="AP5" s="118"/>
      <c r="AQ5" s="116" t="s">
        <v>239</v>
      </c>
      <c r="AR5" s="116" t="s">
        <v>45</v>
      </c>
      <c r="AS5" s="116" t="s">
        <v>3</v>
      </c>
      <c r="AT5" s="116" t="s">
        <v>7</v>
      </c>
      <c r="AU5" s="116" t="s">
        <v>46</v>
      </c>
      <c r="AV5" s="113"/>
      <c r="AW5" s="113"/>
      <c r="AX5" s="114"/>
      <c r="AY5" s="111"/>
      <c r="AZ5" s="111"/>
      <c r="BA5" s="111"/>
    </row>
    <row r="6" customFormat="false" ht="14.25" hidden="false" customHeight="false" outlineLevel="0" collapsed="false">
      <c r="A6" s="119" t="s">
        <v>32</v>
      </c>
      <c r="B6" s="119" t="s">
        <v>41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3"/>
      <c r="AB6" s="113"/>
      <c r="AE6" s="111" t="s">
        <v>37</v>
      </c>
      <c r="AF6" s="111" t="s">
        <v>240</v>
      </c>
      <c r="AI6" s="114"/>
      <c r="AL6" s="0"/>
      <c r="AM6" s="0"/>
      <c r="AP6" s="114"/>
      <c r="AQ6" s="111"/>
      <c r="AR6" s="111"/>
      <c r="AV6" s="113"/>
      <c r="AW6" s="113"/>
      <c r="AX6" s="114"/>
      <c r="AY6" s="113"/>
      <c r="AZ6" s="111"/>
      <c r="BA6" s="114"/>
    </row>
    <row r="7" customFormat="false" ht="13.5" hidden="false" customHeight="false" outlineLevel="0" collapsed="false">
      <c r="A7" s="120" t="n">
        <v>36770</v>
      </c>
      <c r="B7" s="121" t="n">
        <f aca="false">VLOOKUP(A7,STRADDLE,5,FALSE())</f>
        <v>2.97</v>
      </c>
      <c r="C7" s="121" t="n">
        <f aca="false">VLOOKUP($A7,curvesettle,HLOOKUP(C$5,curvesettle,2,FALSE()),FALSE())</f>
        <v>-1.205</v>
      </c>
      <c r="D7" s="121" t="n">
        <f aca="false">VLOOKUP($A7,curvesettle,HLOOKUP(D$5,curvesettle,2,FALSE()),FALSE())</f>
        <v>-1.215</v>
      </c>
      <c r="E7" s="121" t="n">
        <f aca="false">VLOOKUP($A7,curvesettle,HLOOKUP(E$5,curvesettle,2,FALSE()),FALSE())</f>
        <v>-1.16</v>
      </c>
      <c r="F7" s="121" t="n">
        <f aca="false">VLOOKUP($A7,curvesettle,HLOOKUP(F$5,curvesettle,2,FALSE()),FALSE())</f>
        <v>2.605</v>
      </c>
      <c r="G7" s="121" t="n">
        <f aca="false">VLOOKUP($A7,curvesettle,HLOOKUP(G$5,curvesettle,2,FALSE()),FALSE())</f>
        <v>-0.185</v>
      </c>
      <c r="H7" s="121" t="n">
        <f aca="false">VLOOKUP($A7,curvesettle,HLOOKUP(H$5,curvesettle,2,FALSE()),FALSE())</f>
        <v>0.05199999</v>
      </c>
      <c r="I7" s="121" t="n">
        <f aca="false">VLOOKUP($A7,curvesettle,HLOOKUP(I$5,curvesettle,2,FALSE()),FALSE())</f>
        <v>-0.075</v>
      </c>
      <c r="J7" s="121" t="n">
        <f aca="false">VLOOKUP($A7,curvesettle,HLOOKUP(J$5,curvesettle,2,FALSE()),FALSE())</f>
        <v>0.18</v>
      </c>
      <c r="K7" s="121" t="n">
        <f aca="false">VLOOKUP($A7,curvesettle,HLOOKUP(K$5,curvesettle,2,FALSE()),FALSE())</f>
        <v>0.32</v>
      </c>
      <c r="L7" s="121" t="n">
        <f aca="false">VLOOKUP($A7,curvesettle,HLOOKUP(L$5,curvesettle,2,FALSE()),FALSE())</f>
        <v>1.335</v>
      </c>
      <c r="M7" s="121" t="n">
        <f aca="false">VLOOKUP($A7,curvesettle,HLOOKUP(M$5,curvesettle,2,FALSE()),FALSE())</f>
        <v>-0.108</v>
      </c>
      <c r="N7" s="121" t="n">
        <f aca="false">VLOOKUP($A7,curvesettle,HLOOKUP(N$5,curvesettle,2,FALSE()),FALSE())</f>
        <v>0.012</v>
      </c>
      <c r="O7" s="121" t="n">
        <f aca="false">VLOOKUP($A7,curvesettle,HLOOKUP(O$5,curvesettle,2,FALSE()),FALSE())</f>
        <v>-0.138</v>
      </c>
      <c r="P7" s="121" t="n">
        <f aca="false">VLOOKUP($A7,curvesettle,HLOOKUP(P$5,curvesettle,2,FALSE()),FALSE())</f>
        <v>-1.205</v>
      </c>
      <c r="Q7" s="121" t="n">
        <f aca="false">VLOOKUP($A7,curvesettle,HLOOKUP(Q$5,curvesettle,2,FALSE()),FALSE())</f>
        <v>0.112</v>
      </c>
      <c r="R7" s="121" t="n">
        <f aca="false">VLOOKUP($A7,curvesettle,HLOOKUP(R$5,curvesettle,2,FALSE()),FALSE())</f>
        <v>0.18</v>
      </c>
      <c r="S7" s="121" t="n">
        <f aca="false">VLOOKUP($A7,curvesettle,HLOOKUP(S$5,curvesettle,2,FALSE()),FALSE())</f>
        <v>-0.168</v>
      </c>
      <c r="T7" s="121" t="n">
        <f aca="false">VLOOKUP($A7,curvesettle,HLOOKUP(T$5,curvesettle,2,FALSE()),FALSE())</f>
        <v>0.007</v>
      </c>
      <c r="U7" s="121" t="n">
        <f aca="false">VLOOKUP($A7,curvesettle,HLOOKUP(U$5,curvesettle,2,FALSE()),FALSE())</f>
        <v>0.112</v>
      </c>
      <c r="V7" s="121" t="n">
        <f aca="false">VLOOKUP($A7,curvesettle,HLOOKUP(V$5,curvesettle,2,FALSE()),FALSE())</f>
        <v>0.32</v>
      </c>
      <c r="W7" s="121" t="n">
        <f aca="false">VLOOKUP($A7,curvesettle,HLOOKUP(W$5,curvesettle,2,FALSE()),FALSE())</f>
        <v>-0.088</v>
      </c>
      <c r="X7" s="121" t="n">
        <f aca="false">VLOOKUP($A7,curvesettle,HLOOKUP(X$5,curvesettle,2,FALSE()),FALSE())</f>
        <v>-0.03</v>
      </c>
      <c r="Y7" s="121" t="n">
        <f aca="false">VLOOKUP($A7,curvesettle,HLOOKUP(Y$5,curvesettle,2,FALSE()),FALSE())</f>
        <v>-0.0275</v>
      </c>
      <c r="Z7" s="121" t="n">
        <f aca="false">VLOOKUP($A7,curvesettle,HLOOKUP(Z$5,curvesettle,2,FALSE()),FALSE())</f>
        <v>-0.185</v>
      </c>
      <c r="AA7" s="122" t="e">
        <f aca="false">IF($AE7=0,0,bsd(AA$5,AA$4,$F7,$G7,$P7,$L7,$Q7,0.1))</f>
        <v>#REF!</v>
      </c>
      <c r="AB7" s="122" t="e">
        <f aca="false">IF($AE7=0,0,bsd(AB$5,AB$4,$F7,$H7,$P7,$M7,$Q7,0.1))</f>
        <v>#REF!</v>
      </c>
      <c r="AD7" s="123"/>
      <c r="AE7" s="123" t="e">
        <f aca="false">IF(#REF!=1,N7,IF(AF7&gt;0,A8-A7,0))</f>
        <v>#REF!</v>
      </c>
      <c r="AF7" s="120" t="e">
        <f aca="false">IF(A7&lt;=#REF!,A7,0)</f>
        <v>#REF!</v>
      </c>
      <c r="AH7" s="111" t="e">
        <f aca="false">AE7*B7</f>
        <v>#REF!</v>
      </c>
      <c r="AI7" s="124" t="e">
        <f aca="false">AE7*F7</f>
        <v>#REF!</v>
      </c>
      <c r="AJ7" s="125" t="e">
        <f aca="false">$AE7*S7</f>
        <v>#REF!</v>
      </c>
      <c r="AK7" s="125" t="e">
        <f aca="false">$AE7*U7</f>
        <v>#REF!</v>
      </c>
      <c r="AL7" s="125" t="e">
        <f aca="false">$AE7*W7</f>
        <v>#REF!</v>
      </c>
      <c r="AM7" s="125" t="e">
        <f aca="false">$AE7*Y7</f>
        <v>#REF!</v>
      </c>
      <c r="AN7" s="125" t="e">
        <f aca="false">$AE7*AA7</f>
        <v>#REF!</v>
      </c>
      <c r="AP7" s="124"/>
      <c r="AQ7" s="125" t="e">
        <f aca="false">$AE7*T7</f>
        <v>#REF!</v>
      </c>
      <c r="AR7" s="125" t="e">
        <f aca="false">$AE7*V7</f>
        <v>#REF!</v>
      </c>
      <c r="AS7" s="125" t="e">
        <f aca="false">$AE7*X7</f>
        <v>#REF!</v>
      </c>
      <c r="AT7" s="125" t="e">
        <f aca="false">$AE7*Z7</f>
        <v>#REF!</v>
      </c>
      <c r="AU7" s="125" t="e">
        <f aca="false">$AE7*AB7</f>
        <v>#REF!</v>
      </c>
      <c r="AV7" s="126"/>
      <c r="AW7" s="125"/>
      <c r="AX7" s="126"/>
      <c r="AY7" s="127"/>
      <c r="AZ7" s="127"/>
      <c r="BA7" s="127"/>
    </row>
    <row r="8" customFormat="false" ht="12.75" hidden="false" customHeight="false" outlineLevel="0" collapsed="false">
      <c r="A8" s="120" t="n">
        <f aca="false">DATE(YEAR(A7),MONTH(A7)+1,1)</f>
        <v>36800</v>
      </c>
      <c r="B8" s="121" t="n">
        <f aca="false">VLOOKUP(A8,STRADDLE,5,FALSE())</f>
        <v>2.985</v>
      </c>
      <c r="C8" s="121" t="n">
        <f aca="false">VLOOKUP($A8,curvesettle,HLOOKUP(C$5,curvesettle,2,FALSE()),FALSE())</f>
        <v>-0.9175</v>
      </c>
      <c r="D8" s="121" t="n">
        <f aca="false">VLOOKUP($A8,curvesettle,HLOOKUP(D$5,curvesettle,2,FALSE()),FALSE())</f>
        <v>-0.94</v>
      </c>
      <c r="E8" s="121" t="n">
        <f aca="false">VLOOKUP($A8,curvesettle,HLOOKUP(E$5,curvesettle,2,FALSE()),FALSE())</f>
        <v>-0.525</v>
      </c>
      <c r="F8" s="121" t="n">
        <f aca="false">VLOOKUP($A8,curvesettle,HLOOKUP(F$5,curvesettle,2,FALSE()),FALSE())</f>
        <v>0.9</v>
      </c>
      <c r="G8" s="121" t="n">
        <f aca="false">VLOOKUP($A8,curvesettle,HLOOKUP(G$5,curvesettle,2,FALSE()),FALSE())</f>
        <v>-0.18</v>
      </c>
      <c r="H8" s="121" t="n">
        <f aca="false">VLOOKUP($A8,curvesettle,HLOOKUP(H$5,curvesettle,2,FALSE()),FALSE())</f>
        <v>0.0575</v>
      </c>
      <c r="I8" s="121" t="n">
        <f aca="false">VLOOKUP($A8,curvesettle,HLOOKUP(I$5,curvesettle,2,FALSE()),FALSE())</f>
        <v>-0.1025</v>
      </c>
      <c r="J8" s="121" t="n">
        <f aca="false">VLOOKUP($A8,curvesettle,HLOOKUP(J$5,curvesettle,2,FALSE()),FALSE())</f>
        <v>0.1925</v>
      </c>
      <c r="K8" s="121" t="n">
        <f aca="false">VLOOKUP($A8,curvesettle,HLOOKUP(K$5,curvesettle,2,FALSE()),FALSE())</f>
        <v>0.44</v>
      </c>
      <c r="L8" s="121" t="n">
        <f aca="false">VLOOKUP($A8,curvesettle,HLOOKUP(L$5,curvesettle,2,FALSE()),FALSE())</f>
        <v>0.4</v>
      </c>
      <c r="M8" s="121" t="n">
        <f aca="false">VLOOKUP($A8,curvesettle,HLOOKUP(M$5,curvesettle,2,FALSE()),FALSE())</f>
        <v>-0.09</v>
      </c>
      <c r="N8" s="121" t="n">
        <f aca="false">VLOOKUP($A8,curvesettle,HLOOKUP(N$5,curvesettle,2,FALSE()),FALSE())</f>
        <v>-0.0125</v>
      </c>
      <c r="O8" s="121" t="n">
        <f aca="false">VLOOKUP($A8,curvesettle,HLOOKUP(O$5,curvesettle,2,FALSE()),FALSE())</f>
        <v>-0.1475</v>
      </c>
      <c r="P8" s="121" t="n">
        <f aca="false">VLOOKUP($A8,curvesettle,HLOOKUP(P$5,curvesettle,2,FALSE()),FALSE())</f>
        <v>-0.9175</v>
      </c>
      <c r="Q8" s="121" t="n">
        <f aca="false">VLOOKUP($A8,curvesettle,HLOOKUP(Q$5,curvesettle,2,FALSE()),FALSE())</f>
        <v>0.1325</v>
      </c>
      <c r="R8" s="121" t="n">
        <f aca="false">VLOOKUP($A8,curvesettle,HLOOKUP(R$5,curvesettle,2,FALSE()),FALSE())</f>
        <v>0.1925</v>
      </c>
      <c r="S8" s="121" t="n">
        <f aca="false">VLOOKUP($A8,curvesettle,HLOOKUP(S$5,curvesettle,2,FALSE()),FALSE())</f>
        <v>-0.1775</v>
      </c>
      <c r="T8" s="121" t="n">
        <f aca="false">VLOOKUP($A8,curvesettle,HLOOKUP(T$5,curvesettle,2,FALSE()),FALSE())</f>
        <v>0</v>
      </c>
      <c r="U8" s="121" t="n">
        <f aca="false">VLOOKUP($A8,curvesettle,HLOOKUP(U$5,curvesettle,2,FALSE()),FALSE())</f>
        <v>0.1325</v>
      </c>
      <c r="V8" s="121" t="n">
        <f aca="false">VLOOKUP($A8,curvesettle,HLOOKUP(V$5,curvesettle,2,FALSE()),FALSE())</f>
        <v>0.44</v>
      </c>
      <c r="W8" s="121" t="n">
        <f aca="false">VLOOKUP($A8,curvesettle,HLOOKUP(W$5,curvesettle,2,FALSE()),FALSE())</f>
        <v>-0.08</v>
      </c>
      <c r="X8" s="121" t="n">
        <f aca="false">VLOOKUP($A8,curvesettle,HLOOKUP(X$5,curvesettle,2,FALSE()),FALSE())</f>
        <v>-0.03</v>
      </c>
      <c r="Y8" s="121" t="n">
        <f aca="false">VLOOKUP($A8,curvesettle,HLOOKUP(Y$5,curvesettle,2,FALSE()),FALSE())</f>
        <v>-0.0275</v>
      </c>
      <c r="Z8" s="121" t="n">
        <f aca="false">VLOOKUP($A8,curvesettle,HLOOKUP(Z$5,curvesettle,2,FALSE()),FALSE())</f>
        <v>-0.18</v>
      </c>
      <c r="AA8" s="122" t="e">
        <f aca="false">IF($AE8=0,0,bsd(AA$5,AA$4,$F8,$G8,$P8,$L8,$Q8,0.1))</f>
        <v>#REF!</v>
      </c>
      <c r="AB8" s="122" t="e">
        <f aca="false">IF($AE8=0,0,bsd(AB$5,AB$4,$F8,$H8,$P8,$M8,$Q8,0.1))</f>
        <v>#REF!</v>
      </c>
      <c r="AD8" s="123"/>
      <c r="AE8" s="123" t="e">
        <f aca="false">IF(#REF!=1,N8,IF(AF8&gt;0,A9-A8,0))</f>
        <v>#REF!</v>
      </c>
      <c r="AF8" s="120" t="e">
        <f aca="false">IF(A8&lt;=#REF!,A8,0)</f>
        <v>#REF!</v>
      </c>
      <c r="AH8" s="111" t="e">
        <f aca="false">AE8*B8</f>
        <v>#REF!</v>
      </c>
      <c r="AI8" s="124" t="e">
        <f aca="false">AE8*F8</f>
        <v>#REF!</v>
      </c>
      <c r="AJ8" s="125" t="e">
        <f aca="false">$AE8*S8</f>
        <v>#REF!</v>
      </c>
      <c r="AK8" s="125" t="e">
        <f aca="false">$AE8*U8</f>
        <v>#REF!</v>
      </c>
      <c r="AL8" s="125" t="e">
        <f aca="false">$AE8*W8</f>
        <v>#REF!</v>
      </c>
      <c r="AM8" s="125" t="e">
        <f aca="false">$AE8*Y8</f>
        <v>#REF!</v>
      </c>
      <c r="AN8" s="125" t="e">
        <f aca="false">$AE8*AA8</f>
        <v>#REF!</v>
      </c>
      <c r="AP8" s="124"/>
      <c r="AQ8" s="125" t="e">
        <f aca="false">$AE8*T8</f>
        <v>#REF!</v>
      </c>
      <c r="AR8" s="125" t="e">
        <f aca="false">$AE8*V8</f>
        <v>#REF!</v>
      </c>
      <c r="AS8" s="125" t="e">
        <f aca="false">$AE8*X8</f>
        <v>#REF!</v>
      </c>
      <c r="AT8" s="125" t="e">
        <f aca="false">$AE8*Z8</f>
        <v>#REF!</v>
      </c>
      <c r="AU8" s="125" t="e">
        <f aca="false">$AE8*AB8</f>
        <v>#REF!</v>
      </c>
      <c r="AV8" s="126"/>
      <c r="AW8" s="125"/>
      <c r="AX8" s="126"/>
      <c r="AY8" s="127"/>
      <c r="AZ8" s="127"/>
      <c r="BA8" s="127"/>
    </row>
    <row r="9" customFormat="false" ht="12.75" hidden="false" customHeight="false" outlineLevel="0" collapsed="false">
      <c r="A9" s="120" t="n">
        <f aca="false">DATE(YEAR(A8),MONTH(A8)+1,1)</f>
        <v>36831</v>
      </c>
      <c r="B9" s="121" t="n">
        <f aca="false">VLOOKUP(A9,STRADDLE,5,FALSE())</f>
        <v>3.085</v>
      </c>
      <c r="C9" s="121" t="n">
        <f aca="false">VLOOKUP($A9,curvesettle,HLOOKUP(C$5,curvesettle,2,FALSE()),FALSE())</f>
        <v>-0.4675</v>
      </c>
      <c r="D9" s="121" t="n">
        <f aca="false">VLOOKUP($A9,curvesettle,HLOOKUP(D$5,curvesettle,2,FALSE()),FALSE())</f>
        <v>-0.5525</v>
      </c>
      <c r="E9" s="121" t="n">
        <f aca="false">VLOOKUP($A9,curvesettle,HLOOKUP(E$5,curvesettle,2,FALSE()),FALSE())</f>
        <v>-0.22</v>
      </c>
      <c r="F9" s="121" t="n">
        <f aca="false">VLOOKUP($A9,curvesettle,HLOOKUP(F$5,curvesettle,2,FALSE()),FALSE())</f>
        <v>0.6025</v>
      </c>
      <c r="G9" s="121" t="n">
        <f aca="false">VLOOKUP($A9,curvesettle,HLOOKUP(G$5,curvesettle,2,FALSE()),FALSE())</f>
        <v>-0.2</v>
      </c>
      <c r="H9" s="121" t="n">
        <f aca="false">VLOOKUP($A9,curvesettle,HLOOKUP(H$5,curvesettle,2,FALSE()),FALSE())</f>
        <v>0.085</v>
      </c>
      <c r="I9" s="121" t="n">
        <f aca="false">VLOOKUP($A9,curvesettle,HLOOKUP(I$5,curvesettle,2,FALSE()),FALSE())</f>
        <v>-0.1425</v>
      </c>
      <c r="J9" s="121" t="n">
        <f aca="false">VLOOKUP($A9,curvesettle,HLOOKUP(J$5,curvesettle,2,FALSE()),FALSE())</f>
        <v>0.275</v>
      </c>
      <c r="K9" s="121" t="n">
        <f aca="false">VLOOKUP($A9,curvesettle,HLOOKUP(K$5,curvesettle,2,FALSE()),FALSE())</f>
        <v>0.785</v>
      </c>
      <c r="L9" s="121" t="n">
        <f aca="false">VLOOKUP($A9,curvesettle,HLOOKUP(L$5,curvesettle,2,FALSE()),FALSE())</f>
        <v>0.3</v>
      </c>
      <c r="M9" s="121" t="n">
        <f aca="false">VLOOKUP($A9,curvesettle,HLOOKUP(M$5,curvesettle,2,FALSE()),FALSE())</f>
        <v>-0.005</v>
      </c>
      <c r="N9" s="121" t="n">
        <f aca="false">VLOOKUP($A9,curvesettle,HLOOKUP(N$5,curvesettle,2,FALSE()),FALSE())</f>
        <v>-0.03</v>
      </c>
      <c r="O9" s="121" t="n">
        <f aca="false">VLOOKUP($A9,curvesettle,HLOOKUP(O$5,curvesettle,2,FALSE()),FALSE())</f>
        <v>-0.145</v>
      </c>
      <c r="P9" s="121" t="n">
        <f aca="false">VLOOKUP($A9,curvesettle,HLOOKUP(P$5,curvesettle,2,FALSE()),FALSE())</f>
        <v>-0.4675</v>
      </c>
      <c r="Q9" s="121" t="n">
        <f aca="false">VLOOKUP($A9,curvesettle,HLOOKUP(Q$5,curvesettle,2,FALSE()),FALSE())</f>
        <v>0.175</v>
      </c>
      <c r="R9" s="121" t="n">
        <f aca="false">VLOOKUP($A9,curvesettle,HLOOKUP(R$5,curvesettle,2,FALSE()),FALSE())</f>
        <v>0.275</v>
      </c>
      <c r="S9" s="121" t="n">
        <f aca="false">VLOOKUP($A9,curvesettle,HLOOKUP(S$5,curvesettle,2,FALSE()),FALSE())</f>
        <v>-0.165</v>
      </c>
      <c r="T9" s="121" t="n">
        <f aca="false">VLOOKUP($A9,curvesettle,HLOOKUP(T$5,curvesettle,2,FALSE()),FALSE())</f>
        <v>0.005</v>
      </c>
      <c r="U9" s="121" t="n">
        <f aca="false">VLOOKUP($A9,curvesettle,HLOOKUP(U$5,curvesettle,2,FALSE()),FALSE())</f>
        <v>0.175</v>
      </c>
      <c r="V9" s="121" t="n">
        <f aca="false">VLOOKUP($A9,curvesettle,HLOOKUP(V$5,curvesettle,2,FALSE()),FALSE())</f>
        <v>0.785</v>
      </c>
      <c r="W9" s="121" t="n">
        <f aca="false">VLOOKUP($A9,curvesettle,HLOOKUP(W$5,curvesettle,2,FALSE()),FALSE())</f>
        <v>-0.0775</v>
      </c>
      <c r="X9" s="121" t="n">
        <f aca="false">VLOOKUP($A9,curvesettle,HLOOKUP(X$5,curvesettle,2,FALSE()),FALSE())</f>
        <v>-0.04</v>
      </c>
      <c r="Y9" s="121" t="n">
        <f aca="false">VLOOKUP($A9,curvesettle,HLOOKUP(Y$5,curvesettle,2,FALSE()),FALSE())</f>
        <v>-0.0425</v>
      </c>
      <c r="Z9" s="121" t="n">
        <f aca="false">VLOOKUP($A9,curvesettle,HLOOKUP(Z$5,curvesettle,2,FALSE()),FALSE())</f>
        <v>-0.2</v>
      </c>
      <c r="AA9" s="122" t="e">
        <f aca="false">IF($AE9=0,0,bsd(AA$5,AA$4,$F9,$G9,$P9,$L9,$Q9,0.1))</f>
        <v>#REF!</v>
      </c>
      <c r="AB9" s="122" t="e">
        <f aca="false">IF($AE9=0,0,bsd(AB$5,AB$4,$F9,$H9,$P9,$M9,$Q9,0.1))</f>
        <v>#REF!</v>
      </c>
      <c r="AD9" s="123"/>
      <c r="AE9" s="123" t="e">
        <f aca="false">IF(#REF!=1,N9,IF(AF9&gt;0,A10-A9,0))</f>
        <v>#REF!</v>
      </c>
      <c r="AF9" s="120" t="e">
        <f aca="false">IF(A9&lt;=#REF!,A9,0)</f>
        <v>#REF!</v>
      </c>
      <c r="AH9" s="111" t="e">
        <f aca="false">AE9*B9</f>
        <v>#REF!</v>
      </c>
      <c r="AI9" s="124" t="e">
        <f aca="false">AE9*F9</f>
        <v>#REF!</v>
      </c>
      <c r="AJ9" s="125" t="e">
        <f aca="false">$AE9*S9</f>
        <v>#REF!</v>
      </c>
      <c r="AK9" s="125" t="e">
        <f aca="false">$AE9*U9</f>
        <v>#REF!</v>
      </c>
      <c r="AL9" s="125" t="e">
        <f aca="false">$AE9*W9</f>
        <v>#REF!</v>
      </c>
      <c r="AM9" s="125" t="e">
        <f aca="false">$AE9*Y9</f>
        <v>#REF!</v>
      </c>
      <c r="AN9" s="125" t="e">
        <f aca="false">$AE9*AA9</f>
        <v>#REF!</v>
      </c>
      <c r="AP9" s="124"/>
      <c r="AQ9" s="125" t="e">
        <f aca="false">$AE9*T9</f>
        <v>#REF!</v>
      </c>
      <c r="AR9" s="125" t="e">
        <f aca="false">$AE9*V9</f>
        <v>#REF!</v>
      </c>
      <c r="AS9" s="125" t="e">
        <f aca="false">$AE9*X9</f>
        <v>#REF!</v>
      </c>
      <c r="AT9" s="125" t="e">
        <f aca="false">$AE9*Z9</f>
        <v>#REF!</v>
      </c>
      <c r="AU9" s="125" t="e">
        <f aca="false">$AE9*AB9</f>
        <v>#REF!</v>
      </c>
      <c r="AV9" s="126"/>
      <c r="AW9" s="125"/>
      <c r="AX9" s="126"/>
      <c r="AY9" s="127"/>
      <c r="AZ9" s="127"/>
      <c r="BA9" s="127"/>
    </row>
    <row r="10" customFormat="false" ht="12.75" hidden="false" customHeight="false" outlineLevel="0" collapsed="false">
      <c r="A10" s="120" t="n">
        <f aca="false">DATE(YEAR(A9),MONTH(A9)+1,1)</f>
        <v>36861</v>
      </c>
      <c r="B10" s="121" t="n">
        <f aca="false">VLOOKUP(A10,STRADDLE,5,FALSE())</f>
        <v>3.18</v>
      </c>
      <c r="C10" s="121" t="n">
        <f aca="false">VLOOKUP($A10,curvesettle,HLOOKUP(C$5,curvesettle,2,FALSE()),FALSE())</f>
        <v>-0.42</v>
      </c>
      <c r="D10" s="121" t="n">
        <f aca="false">VLOOKUP($A10,curvesettle,HLOOKUP(D$5,curvesettle,2,FALSE()),FALSE())</f>
        <v>-0.4425</v>
      </c>
      <c r="E10" s="121" t="n">
        <f aca="false">VLOOKUP($A10,curvesettle,HLOOKUP(E$5,curvesettle,2,FALSE()),FALSE())</f>
        <v>0.49</v>
      </c>
      <c r="F10" s="121" t="n">
        <f aca="false">VLOOKUP($A10,curvesettle,HLOOKUP(F$5,curvesettle,2,FALSE()),FALSE())</f>
        <v>0.4425</v>
      </c>
      <c r="G10" s="121" t="n">
        <f aca="false">VLOOKUP($A10,curvesettle,HLOOKUP(G$5,curvesettle,2,FALSE()),FALSE())</f>
        <v>-0.195</v>
      </c>
      <c r="H10" s="121" t="n">
        <f aca="false">VLOOKUP($A10,curvesettle,HLOOKUP(H$5,curvesettle,2,FALSE()),FALSE())</f>
        <v>0.1025</v>
      </c>
      <c r="I10" s="121" t="n">
        <f aca="false">VLOOKUP($A10,curvesettle,HLOOKUP(I$5,curvesettle,2,FALSE()),FALSE())</f>
        <v>-0.1295</v>
      </c>
      <c r="J10" s="121" t="n">
        <f aca="false">VLOOKUP($A10,curvesettle,HLOOKUP(J$5,curvesettle,2,FALSE()),FALSE())</f>
        <v>0.305</v>
      </c>
      <c r="K10" s="121" t="n">
        <f aca="false">VLOOKUP($A10,curvesettle,HLOOKUP(K$5,curvesettle,2,FALSE()),FALSE())</f>
        <v>1.71</v>
      </c>
      <c r="L10" s="121" t="n">
        <f aca="false">VLOOKUP($A10,curvesettle,HLOOKUP(L$5,curvesettle,2,FALSE()),FALSE())</f>
        <v>0.2775</v>
      </c>
      <c r="M10" s="121" t="n">
        <f aca="false">VLOOKUP($A10,curvesettle,HLOOKUP(M$5,curvesettle,2,FALSE()),FALSE())</f>
        <v>0.015</v>
      </c>
      <c r="N10" s="121" t="n">
        <f aca="false">VLOOKUP($A10,curvesettle,HLOOKUP(N$5,curvesettle,2,FALSE()),FALSE())</f>
        <v>-0.065</v>
      </c>
      <c r="O10" s="121" t="n">
        <f aca="false">VLOOKUP($A10,curvesettle,HLOOKUP(O$5,curvesettle,2,FALSE()),FALSE())</f>
        <v>-0.155</v>
      </c>
      <c r="P10" s="121" t="n">
        <f aca="false">VLOOKUP($A10,curvesettle,HLOOKUP(P$5,curvesettle,2,FALSE()),FALSE())</f>
        <v>-0.42</v>
      </c>
      <c r="Q10" s="121" t="n">
        <f aca="false">VLOOKUP($A10,curvesettle,HLOOKUP(Q$5,curvesettle,2,FALSE()),FALSE())</f>
        <v>0.2025</v>
      </c>
      <c r="R10" s="121" t="n">
        <f aca="false">VLOOKUP($A10,curvesettle,HLOOKUP(R$5,curvesettle,2,FALSE()),FALSE())</f>
        <v>0.305</v>
      </c>
      <c r="S10" s="121" t="n">
        <f aca="false">VLOOKUP($A10,curvesettle,HLOOKUP(S$5,curvesettle,2,FALSE()),FALSE())</f>
        <v>-0.175</v>
      </c>
      <c r="T10" s="121" t="n">
        <f aca="false">VLOOKUP($A10,curvesettle,HLOOKUP(T$5,curvesettle,2,FALSE()),FALSE())</f>
        <v>0.005</v>
      </c>
      <c r="U10" s="121" t="n">
        <f aca="false">VLOOKUP($A10,curvesettle,HLOOKUP(U$5,curvesettle,2,FALSE()),FALSE())</f>
        <v>0.2025</v>
      </c>
      <c r="V10" s="121" t="n">
        <f aca="false">VLOOKUP($A10,curvesettle,HLOOKUP(V$5,curvesettle,2,FALSE()),FALSE())</f>
        <v>1.71</v>
      </c>
      <c r="W10" s="121" t="n">
        <f aca="false">VLOOKUP($A10,curvesettle,HLOOKUP(W$5,curvesettle,2,FALSE()),FALSE())</f>
        <v>-0.0775</v>
      </c>
      <c r="X10" s="121" t="n">
        <f aca="false">VLOOKUP($A10,curvesettle,HLOOKUP(X$5,curvesettle,2,FALSE()),FALSE())</f>
        <v>-0.04</v>
      </c>
      <c r="Y10" s="121" t="n">
        <f aca="false">VLOOKUP($A10,curvesettle,HLOOKUP(Y$5,curvesettle,2,FALSE()),FALSE())</f>
        <v>-0.0425</v>
      </c>
      <c r="Z10" s="121" t="n">
        <f aca="false">VLOOKUP($A10,curvesettle,HLOOKUP(Z$5,curvesettle,2,FALSE()),FALSE())</f>
        <v>-0.195</v>
      </c>
      <c r="AA10" s="122" t="e">
        <f aca="false">IF($AE10=0,0,bsd(AA$5,AA$4,$F10,$G10,$P10,$L10,$Q10,0.1))</f>
        <v>#REF!</v>
      </c>
      <c r="AB10" s="122" t="e">
        <f aca="false">IF($AE10=0,0,bsd(AB$5,AB$4,$F10,$H10,$P10,$M10,$Q10,0.1))</f>
        <v>#REF!</v>
      </c>
      <c r="AD10" s="123"/>
      <c r="AE10" s="123" t="e">
        <f aca="false">IF(#REF!=1,N10,IF(AF10&gt;0,A11-A10,0))</f>
        <v>#REF!</v>
      </c>
      <c r="AF10" s="120" t="e">
        <f aca="false">IF(A10&lt;=#REF!,A10,0)</f>
        <v>#REF!</v>
      </c>
      <c r="AH10" s="111" t="e">
        <f aca="false">AE10*B10</f>
        <v>#REF!</v>
      </c>
      <c r="AI10" s="124" t="e">
        <f aca="false">AE10*F10</f>
        <v>#REF!</v>
      </c>
      <c r="AJ10" s="125" t="e">
        <f aca="false">$AE10*S10</f>
        <v>#REF!</v>
      </c>
      <c r="AK10" s="125" t="e">
        <f aca="false">$AE10*U10</f>
        <v>#REF!</v>
      </c>
      <c r="AL10" s="125" t="e">
        <f aca="false">$AE10*W10</f>
        <v>#REF!</v>
      </c>
      <c r="AM10" s="125" t="e">
        <f aca="false">$AE10*Y10</f>
        <v>#REF!</v>
      </c>
      <c r="AN10" s="125" t="e">
        <f aca="false">$AE10*AA10</f>
        <v>#REF!</v>
      </c>
      <c r="AP10" s="124"/>
      <c r="AQ10" s="125" t="e">
        <f aca="false">$AE10*T10</f>
        <v>#REF!</v>
      </c>
      <c r="AR10" s="125" t="e">
        <f aca="false">$AE10*V10</f>
        <v>#REF!</v>
      </c>
      <c r="AS10" s="125" t="e">
        <f aca="false">$AE10*X10</f>
        <v>#REF!</v>
      </c>
      <c r="AT10" s="125" t="e">
        <f aca="false">$AE10*Z10</f>
        <v>#REF!</v>
      </c>
      <c r="AU10" s="125" t="e">
        <f aca="false">$AE10*AB10</f>
        <v>#REF!</v>
      </c>
      <c r="AV10" s="126"/>
      <c r="AW10" s="125"/>
      <c r="AX10" s="126"/>
      <c r="AY10" s="127"/>
      <c r="AZ10" s="127"/>
      <c r="BA10" s="127"/>
    </row>
    <row r="11" customFormat="false" ht="12.75" hidden="false" customHeight="false" outlineLevel="0" collapsed="false">
      <c r="A11" s="120" t="n">
        <f aca="false">DATE(YEAR(A10),MONTH(A10)+1,1)</f>
        <v>36892</v>
      </c>
      <c r="B11" s="121" t="n">
        <f aca="false">VLOOKUP(A11,STRADDLE,5,FALSE())</f>
        <v>3.19</v>
      </c>
      <c r="C11" s="121" t="n">
        <f aca="false">VLOOKUP($A11,curvesettle,HLOOKUP(C$5,curvesettle,2,FALSE()),FALSE())</f>
        <v>-0.405</v>
      </c>
      <c r="D11" s="121" t="n">
        <f aca="false">VLOOKUP($A11,curvesettle,HLOOKUP(D$5,curvesettle,2,FALSE()),FALSE())</f>
        <v>-0.4525</v>
      </c>
      <c r="E11" s="121" t="n">
        <f aca="false">VLOOKUP($A11,curvesettle,HLOOKUP(E$5,curvesettle,2,FALSE()),FALSE())</f>
        <v>0.49</v>
      </c>
      <c r="F11" s="121" t="n">
        <f aca="false">VLOOKUP($A11,curvesettle,HLOOKUP(F$5,curvesettle,2,FALSE()),FALSE())</f>
        <v>0.425</v>
      </c>
      <c r="G11" s="121" t="n">
        <f aca="false">VLOOKUP($A11,curvesettle,HLOOKUP(G$5,curvesettle,2,FALSE()),FALSE())</f>
        <v>-0.195</v>
      </c>
      <c r="H11" s="121" t="n">
        <f aca="false">VLOOKUP($A11,curvesettle,HLOOKUP(H$5,curvesettle,2,FALSE()),FALSE())</f>
        <v>0.1275</v>
      </c>
      <c r="I11" s="121" t="n">
        <f aca="false">VLOOKUP($A11,curvesettle,HLOOKUP(I$5,curvesettle,2,FALSE()),FALSE())</f>
        <v>-0.1295</v>
      </c>
      <c r="J11" s="121" t="n">
        <f aca="false">VLOOKUP($A11,curvesettle,HLOOKUP(J$5,curvesettle,2,FALSE()),FALSE())</f>
        <v>0.31</v>
      </c>
      <c r="K11" s="121" t="n">
        <f aca="false">VLOOKUP($A11,curvesettle,HLOOKUP(K$5,curvesettle,2,FALSE()),FALSE())</f>
        <v>2.245</v>
      </c>
      <c r="L11" s="121" t="n">
        <f aca="false">VLOOKUP($A11,curvesettle,HLOOKUP(L$5,curvesettle,2,FALSE()),FALSE())</f>
        <v>0.27</v>
      </c>
      <c r="M11" s="121" t="n">
        <f aca="false">VLOOKUP($A11,curvesettle,HLOOKUP(M$5,curvesettle,2,FALSE()),FALSE())</f>
        <v>0.0275</v>
      </c>
      <c r="N11" s="121" t="n">
        <f aca="false">VLOOKUP($A11,curvesettle,HLOOKUP(N$5,curvesettle,2,FALSE()),FALSE())</f>
        <v>-0.07</v>
      </c>
      <c r="O11" s="121" t="n">
        <f aca="false">VLOOKUP($A11,curvesettle,HLOOKUP(O$5,curvesettle,2,FALSE()),FALSE())</f>
        <v>-0.1625</v>
      </c>
      <c r="P11" s="121" t="n">
        <f aca="false">VLOOKUP($A11,curvesettle,HLOOKUP(P$5,curvesettle,2,FALSE()),FALSE())</f>
        <v>-0.405</v>
      </c>
      <c r="Q11" s="121" t="n">
        <f aca="false">VLOOKUP($A11,curvesettle,HLOOKUP(Q$5,curvesettle,2,FALSE()),FALSE())</f>
        <v>0.2275</v>
      </c>
      <c r="R11" s="121" t="n">
        <f aca="false">VLOOKUP($A11,curvesettle,HLOOKUP(R$5,curvesettle,2,FALSE()),FALSE())</f>
        <v>0.31</v>
      </c>
      <c r="S11" s="121" t="n">
        <f aca="false">VLOOKUP($A11,curvesettle,HLOOKUP(S$5,curvesettle,2,FALSE()),FALSE())</f>
        <v>-0.1825</v>
      </c>
      <c r="T11" s="121" t="n">
        <f aca="false">VLOOKUP($A11,curvesettle,HLOOKUP(T$5,curvesettle,2,FALSE()),FALSE())</f>
        <v>0.005</v>
      </c>
      <c r="U11" s="121" t="n">
        <f aca="false">VLOOKUP($A11,curvesettle,HLOOKUP(U$5,curvesettle,2,FALSE()),FALSE())</f>
        <v>0.2275</v>
      </c>
      <c r="V11" s="121" t="n">
        <f aca="false">VLOOKUP($A11,curvesettle,HLOOKUP(V$5,curvesettle,2,FALSE()),FALSE())</f>
        <v>2.245</v>
      </c>
      <c r="W11" s="121" t="n">
        <f aca="false">VLOOKUP($A11,curvesettle,HLOOKUP(W$5,curvesettle,2,FALSE()),FALSE())</f>
        <v>-0.0775</v>
      </c>
      <c r="X11" s="121" t="n">
        <f aca="false">VLOOKUP($A11,curvesettle,HLOOKUP(X$5,curvesettle,2,FALSE()),FALSE())</f>
        <v>-0.04</v>
      </c>
      <c r="Y11" s="121" t="n">
        <f aca="false">VLOOKUP($A11,curvesettle,HLOOKUP(Y$5,curvesettle,2,FALSE()),FALSE())</f>
        <v>-0.0425</v>
      </c>
      <c r="Z11" s="121" t="n">
        <f aca="false">VLOOKUP($A11,curvesettle,HLOOKUP(Z$5,curvesettle,2,FALSE()),FALSE())</f>
        <v>-0.195</v>
      </c>
      <c r="AA11" s="122" t="e">
        <f aca="false">IF($AE11=0,0,bsd(AA$5,AA$4,$F11,$G11,$P11,$L11,$Q11,0.1))</f>
        <v>#REF!</v>
      </c>
      <c r="AB11" s="122" t="e">
        <f aca="false">IF($AE11=0,0,bsd(AB$5,AB$4,$F11,$H11,$P11,$M11,$Q11,0.1))</f>
        <v>#REF!</v>
      </c>
      <c r="AD11" s="123"/>
      <c r="AE11" s="123" t="e">
        <f aca="false">IF(#REF!=1,N11,IF(AF11&gt;0,A12-A11,0))</f>
        <v>#REF!</v>
      </c>
      <c r="AF11" s="120" t="e">
        <f aca="false">IF(A11&lt;=#REF!,A11,0)</f>
        <v>#REF!</v>
      </c>
      <c r="AH11" s="111" t="e">
        <f aca="false">AE11*B11</f>
        <v>#REF!</v>
      </c>
      <c r="AI11" s="124" t="e">
        <f aca="false">AE11*F11</f>
        <v>#REF!</v>
      </c>
      <c r="AJ11" s="125" t="e">
        <f aca="false">$AE11*S11</f>
        <v>#REF!</v>
      </c>
      <c r="AK11" s="125" t="e">
        <f aca="false">$AE11*U11</f>
        <v>#REF!</v>
      </c>
      <c r="AL11" s="125" t="e">
        <f aca="false">$AE11*W11</f>
        <v>#REF!</v>
      </c>
      <c r="AM11" s="125" t="e">
        <f aca="false">$AE11*Y11</f>
        <v>#REF!</v>
      </c>
      <c r="AN11" s="125" t="e">
        <f aca="false">$AE11*AA11</f>
        <v>#REF!</v>
      </c>
      <c r="AP11" s="124"/>
      <c r="AQ11" s="125" t="e">
        <f aca="false">$AE11*T11</f>
        <v>#REF!</v>
      </c>
      <c r="AR11" s="125" t="e">
        <f aca="false">$AE11*V11</f>
        <v>#REF!</v>
      </c>
      <c r="AS11" s="125" t="e">
        <f aca="false">$AE11*X11</f>
        <v>#REF!</v>
      </c>
      <c r="AT11" s="125" t="e">
        <f aca="false">$AE11*Z11</f>
        <v>#REF!</v>
      </c>
      <c r="AU11" s="125" t="e">
        <f aca="false">$AE11*AB11</f>
        <v>#REF!</v>
      </c>
      <c r="AV11" s="126"/>
      <c r="AW11" s="125"/>
      <c r="AX11" s="126"/>
      <c r="AY11" s="127"/>
      <c r="AZ11" s="127"/>
      <c r="BA11" s="127"/>
    </row>
    <row r="12" customFormat="false" ht="12.75" hidden="false" customHeight="false" outlineLevel="0" collapsed="false">
      <c r="A12" s="120" t="n">
        <f aca="false">DATE(YEAR(A11),MONTH(A11)+1,1)</f>
        <v>36923</v>
      </c>
      <c r="B12" s="121" t="n">
        <f aca="false">VLOOKUP(A12,STRADDLE,5,FALSE())</f>
        <v>3.035</v>
      </c>
      <c r="C12" s="121" t="n">
        <f aca="false">VLOOKUP($A12,curvesettle,HLOOKUP(C$5,curvesettle,2,FALSE()),FALSE())</f>
        <v>-0.41</v>
      </c>
      <c r="D12" s="121" t="n">
        <f aca="false">VLOOKUP($A12,curvesettle,HLOOKUP(D$5,curvesettle,2,FALSE()),FALSE())</f>
        <v>-0.4725</v>
      </c>
      <c r="E12" s="121" t="n">
        <f aca="false">VLOOKUP($A12,curvesettle,HLOOKUP(E$5,curvesettle,2,FALSE()),FALSE())</f>
        <v>0.305</v>
      </c>
      <c r="F12" s="121" t="n">
        <f aca="false">VLOOKUP($A12,curvesettle,HLOOKUP(F$5,curvesettle,2,FALSE()),FALSE())</f>
        <v>0.285</v>
      </c>
      <c r="G12" s="121" t="n">
        <f aca="false">VLOOKUP($A12,curvesettle,HLOOKUP(G$5,curvesettle,2,FALSE()),FALSE())</f>
        <v>-0.195</v>
      </c>
      <c r="H12" s="121" t="n">
        <f aca="false">VLOOKUP($A12,curvesettle,HLOOKUP(H$5,curvesettle,2,FALSE()),FALSE())</f>
        <v>0.1375</v>
      </c>
      <c r="I12" s="121" t="n">
        <f aca="false">VLOOKUP($A12,curvesettle,HLOOKUP(I$5,curvesettle,2,FALSE()),FALSE())</f>
        <v>-0.1295</v>
      </c>
      <c r="J12" s="121" t="n">
        <f aca="false">VLOOKUP($A12,curvesettle,HLOOKUP(J$5,curvesettle,2,FALSE()),FALSE())</f>
        <v>0.315</v>
      </c>
      <c r="K12" s="121" t="n">
        <f aca="false">VLOOKUP($A12,curvesettle,HLOOKUP(K$5,curvesettle,2,FALSE()),FALSE())</f>
        <v>2.175</v>
      </c>
      <c r="L12" s="121" t="n">
        <f aca="false">VLOOKUP($A12,curvesettle,HLOOKUP(L$5,curvesettle,2,FALSE()),FALSE())</f>
        <v>0.3</v>
      </c>
      <c r="M12" s="121" t="n">
        <f aca="false">VLOOKUP($A12,curvesettle,HLOOKUP(M$5,curvesettle,2,FALSE()),FALSE())</f>
        <v>0.0325</v>
      </c>
      <c r="N12" s="121" t="n">
        <f aca="false">VLOOKUP($A12,curvesettle,HLOOKUP(N$5,curvesettle,2,FALSE()),FALSE())</f>
        <v>-0.0525</v>
      </c>
      <c r="O12" s="121" t="n">
        <f aca="false">VLOOKUP($A12,curvesettle,HLOOKUP(O$5,curvesettle,2,FALSE()),FALSE())</f>
        <v>-0.1475</v>
      </c>
      <c r="P12" s="121" t="n">
        <f aca="false">VLOOKUP($A12,curvesettle,HLOOKUP(P$5,curvesettle,2,FALSE()),FALSE())</f>
        <v>-0.41</v>
      </c>
      <c r="Q12" s="121" t="n">
        <f aca="false">VLOOKUP($A12,curvesettle,HLOOKUP(Q$5,curvesettle,2,FALSE()),FALSE())</f>
        <v>0.2475</v>
      </c>
      <c r="R12" s="121" t="n">
        <f aca="false">VLOOKUP($A12,curvesettle,HLOOKUP(R$5,curvesettle,2,FALSE()),FALSE())</f>
        <v>0.315</v>
      </c>
      <c r="S12" s="121" t="n">
        <f aca="false">VLOOKUP($A12,curvesettle,HLOOKUP(S$5,curvesettle,2,FALSE()),FALSE())</f>
        <v>-0.1675</v>
      </c>
      <c r="T12" s="121" t="n">
        <f aca="false">VLOOKUP($A12,curvesettle,HLOOKUP(T$5,curvesettle,2,FALSE()),FALSE())</f>
        <v>0.005</v>
      </c>
      <c r="U12" s="121" t="n">
        <f aca="false">VLOOKUP($A12,curvesettle,HLOOKUP(U$5,curvesettle,2,FALSE()),FALSE())</f>
        <v>0.2475</v>
      </c>
      <c r="V12" s="121" t="n">
        <f aca="false">VLOOKUP($A12,curvesettle,HLOOKUP(V$5,curvesettle,2,FALSE()),FALSE())</f>
        <v>2.175</v>
      </c>
      <c r="W12" s="121" t="n">
        <f aca="false">VLOOKUP($A12,curvesettle,HLOOKUP(W$5,curvesettle,2,FALSE()),FALSE())</f>
        <v>-0.0775</v>
      </c>
      <c r="X12" s="121" t="n">
        <f aca="false">VLOOKUP($A12,curvesettle,HLOOKUP(X$5,curvesettle,2,FALSE()),FALSE())</f>
        <v>-0.04</v>
      </c>
      <c r="Y12" s="121" t="n">
        <f aca="false">VLOOKUP($A12,curvesettle,HLOOKUP(Y$5,curvesettle,2,FALSE()),FALSE())</f>
        <v>-0.0425</v>
      </c>
      <c r="Z12" s="121" t="n">
        <f aca="false">VLOOKUP($A12,curvesettle,HLOOKUP(Z$5,curvesettle,2,FALSE()),FALSE())</f>
        <v>-0.195</v>
      </c>
      <c r="AA12" s="122" t="e">
        <f aca="false">IF($AE12=0,0,bsd(AA$5,AA$4,$F12,$G12,$P12,$L12,$Q12,0.1))</f>
        <v>#REF!</v>
      </c>
      <c r="AB12" s="122" t="e">
        <f aca="false">IF($AE12=0,0,bsd(AB$5,AB$4,$F12,$H12,$P12,$M12,$Q12,0.1))</f>
        <v>#REF!</v>
      </c>
      <c r="AD12" s="123"/>
      <c r="AE12" s="123" t="e">
        <f aca="false">IF(#REF!=1,N12,IF(AF12&gt;0,A13-A12,0))</f>
        <v>#REF!</v>
      </c>
      <c r="AF12" s="120" t="e">
        <f aca="false">IF(A12&lt;=#REF!,A12,0)</f>
        <v>#REF!</v>
      </c>
      <c r="AH12" s="111" t="e">
        <f aca="false">AE12*B12</f>
        <v>#REF!</v>
      </c>
      <c r="AI12" s="124" t="e">
        <f aca="false">AE12*F12</f>
        <v>#REF!</v>
      </c>
      <c r="AJ12" s="125" t="e">
        <f aca="false">$AE12*S12</f>
        <v>#REF!</v>
      </c>
      <c r="AK12" s="125" t="e">
        <f aca="false">$AE12*U12</f>
        <v>#REF!</v>
      </c>
      <c r="AL12" s="125" t="e">
        <f aca="false">$AE12*W12</f>
        <v>#REF!</v>
      </c>
      <c r="AM12" s="125" t="e">
        <f aca="false">$AE12*Y12</f>
        <v>#REF!</v>
      </c>
      <c r="AN12" s="125" t="e">
        <f aca="false">$AE12*AA12</f>
        <v>#REF!</v>
      </c>
      <c r="AP12" s="124"/>
      <c r="AQ12" s="125" t="e">
        <f aca="false">$AE12*T12</f>
        <v>#REF!</v>
      </c>
      <c r="AR12" s="125" t="e">
        <f aca="false">$AE12*V12</f>
        <v>#REF!</v>
      </c>
      <c r="AS12" s="125" t="e">
        <f aca="false">$AE12*X12</f>
        <v>#REF!</v>
      </c>
      <c r="AT12" s="125" t="e">
        <f aca="false">$AE12*Z12</f>
        <v>#REF!</v>
      </c>
      <c r="AU12" s="125" t="e">
        <f aca="false">$AE12*AB12</f>
        <v>#REF!</v>
      </c>
      <c r="AV12" s="126"/>
      <c r="AW12" s="125"/>
      <c r="AX12" s="126"/>
      <c r="AY12" s="127"/>
      <c r="AZ12" s="127"/>
      <c r="BA12" s="127"/>
    </row>
    <row r="13" customFormat="false" ht="12.75" hidden="false" customHeight="false" outlineLevel="0" collapsed="false">
      <c r="A13" s="120" t="n">
        <f aca="false">DATE(YEAR(A12),MONTH(A12)+1,1)</f>
        <v>36951</v>
      </c>
      <c r="B13" s="121" t="n">
        <f aca="false">VLOOKUP(A13,STRADDLE,5,FALSE())</f>
        <v>2.88</v>
      </c>
      <c r="C13" s="121" t="n">
        <f aca="false">VLOOKUP($A13,curvesettle,HLOOKUP(C$5,curvesettle,2,FALSE()),FALSE())</f>
        <v>-0.4825</v>
      </c>
      <c r="D13" s="121" t="n">
        <f aca="false">VLOOKUP($A13,curvesettle,HLOOKUP(D$5,curvesettle,2,FALSE()),FALSE())</f>
        <v>-0.4825</v>
      </c>
      <c r="E13" s="121" t="n">
        <f aca="false">VLOOKUP($A13,curvesettle,HLOOKUP(E$5,curvesettle,2,FALSE()),FALSE())</f>
        <v>-0.065</v>
      </c>
      <c r="F13" s="121" t="n">
        <f aca="false">VLOOKUP($A13,curvesettle,HLOOKUP(F$5,curvesettle,2,FALSE()),FALSE())</f>
        <v>0.245</v>
      </c>
      <c r="G13" s="121" t="n">
        <f aca="false">VLOOKUP($A13,curvesettle,HLOOKUP(G$5,curvesettle,2,FALSE()),FALSE())</f>
        <v>-0.1975</v>
      </c>
      <c r="H13" s="121" t="n">
        <f aca="false">VLOOKUP($A13,curvesettle,HLOOKUP(H$5,curvesettle,2,FALSE()),FALSE())</f>
        <v>0.1225</v>
      </c>
      <c r="I13" s="121" t="n">
        <f aca="false">VLOOKUP($A13,curvesettle,HLOOKUP(I$5,curvesettle,2,FALSE()),FALSE())</f>
        <v>-0.142</v>
      </c>
      <c r="J13" s="121" t="n">
        <f aca="false">VLOOKUP($A13,curvesettle,HLOOKUP(J$5,curvesettle,2,FALSE()),FALSE())</f>
        <v>0.295</v>
      </c>
      <c r="K13" s="121" t="n">
        <f aca="false">VLOOKUP($A13,curvesettle,HLOOKUP(K$5,curvesettle,2,FALSE()),FALSE())</f>
        <v>1.135</v>
      </c>
      <c r="L13" s="121" t="n">
        <f aca="false">VLOOKUP($A13,curvesettle,HLOOKUP(L$5,curvesettle,2,FALSE()),FALSE())</f>
        <v>0.3</v>
      </c>
      <c r="M13" s="121" t="n">
        <f aca="false">VLOOKUP($A13,curvesettle,HLOOKUP(M$5,curvesettle,2,FALSE()),FALSE())</f>
        <v>0.03</v>
      </c>
      <c r="N13" s="121" t="n">
        <f aca="false">VLOOKUP($A13,curvesettle,HLOOKUP(N$5,curvesettle,2,FALSE()),FALSE())</f>
        <v>-0.035</v>
      </c>
      <c r="O13" s="121" t="n">
        <f aca="false">VLOOKUP($A13,curvesettle,HLOOKUP(O$5,curvesettle,2,FALSE()),FALSE())</f>
        <v>-0.14</v>
      </c>
      <c r="P13" s="121" t="n">
        <f aca="false">VLOOKUP($A13,curvesettle,HLOOKUP(P$5,curvesettle,2,FALSE()),FALSE())</f>
        <v>-0.4825</v>
      </c>
      <c r="Q13" s="121" t="n">
        <f aca="false">VLOOKUP($A13,curvesettle,HLOOKUP(Q$5,curvesettle,2,FALSE()),FALSE())</f>
        <v>0.235</v>
      </c>
      <c r="R13" s="121" t="n">
        <f aca="false">VLOOKUP($A13,curvesettle,HLOOKUP(R$5,curvesettle,2,FALSE()),FALSE())</f>
        <v>0.295</v>
      </c>
      <c r="S13" s="121" t="n">
        <f aca="false">VLOOKUP($A13,curvesettle,HLOOKUP(S$5,curvesettle,2,FALSE()),FALSE())</f>
        <v>-0.16</v>
      </c>
      <c r="T13" s="121" t="n">
        <f aca="false">VLOOKUP($A13,curvesettle,HLOOKUP(T$5,curvesettle,2,FALSE()),FALSE())</f>
        <v>0.005</v>
      </c>
      <c r="U13" s="121" t="n">
        <f aca="false">VLOOKUP($A13,curvesettle,HLOOKUP(U$5,curvesettle,2,FALSE()),FALSE())</f>
        <v>0.235</v>
      </c>
      <c r="V13" s="121" t="n">
        <f aca="false">VLOOKUP($A13,curvesettle,HLOOKUP(V$5,curvesettle,2,FALSE()),FALSE())</f>
        <v>1.135</v>
      </c>
      <c r="W13" s="121" t="n">
        <f aca="false">VLOOKUP($A13,curvesettle,HLOOKUP(W$5,curvesettle,2,FALSE()),FALSE())</f>
        <v>-0.0775</v>
      </c>
      <c r="X13" s="121" t="n">
        <f aca="false">VLOOKUP($A13,curvesettle,HLOOKUP(X$5,curvesettle,2,FALSE()),FALSE())</f>
        <v>-0.04</v>
      </c>
      <c r="Y13" s="121" t="n">
        <f aca="false">VLOOKUP($A13,curvesettle,HLOOKUP(Y$5,curvesettle,2,FALSE()),FALSE())</f>
        <v>-0.0425</v>
      </c>
      <c r="Z13" s="121" t="n">
        <f aca="false">VLOOKUP($A13,curvesettle,HLOOKUP(Z$5,curvesettle,2,FALSE()),FALSE())</f>
        <v>-0.1975</v>
      </c>
      <c r="AA13" s="122" t="e">
        <f aca="false">IF($AE13=0,0,bsd(AA$5,AA$4,$F13,$G13,$P13,$L13,$Q13,0.1))</f>
        <v>#REF!</v>
      </c>
      <c r="AB13" s="122" t="e">
        <f aca="false">IF($AE13=0,0,bsd(AB$5,AB$4,$F13,$H13,$P13,$M13,$Q13,0.1))</f>
        <v>#REF!</v>
      </c>
      <c r="AD13" s="123"/>
      <c r="AE13" s="123" t="e">
        <f aca="false">IF(#REF!=1,N13,IF(AF13&gt;0,A14-A13,0))</f>
        <v>#REF!</v>
      </c>
      <c r="AF13" s="120" t="e">
        <f aca="false">IF(A13&lt;=#REF!,A13,0)</f>
        <v>#REF!</v>
      </c>
      <c r="AH13" s="111" t="e">
        <f aca="false">AE13*B13</f>
        <v>#REF!</v>
      </c>
      <c r="AI13" s="124" t="e">
        <f aca="false">AE13*F13</f>
        <v>#REF!</v>
      </c>
      <c r="AJ13" s="125" t="e">
        <f aca="false">$AE13*S13</f>
        <v>#REF!</v>
      </c>
      <c r="AK13" s="125" t="e">
        <f aca="false">$AE13*U13</f>
        <v>#REF!</v>
      </c>
      <c r="AL13" s="125" t="e">
        <f aca="false">$AE13*W13</f>
        <v>#REF!</v>
      </c>
      <c r="AM13" s="125" t="e">
        <f aca="false">$AE13*Y13</f>
        <v>#REF!</v>
      </c>
      <c r="AN13" s="125" t="e">
        <f aca="false">$AE13*AA13</f>
        <v>#REF!</v>
      </c>
      <c r="AP13" s="124"/>
      <c r="AQ13" s="125" t="e">
        <f aca="false">$AE13*T13</f>
        <v>#REF!</v>
      </c>
      <c r="AR13" s="125" t="e">
        <f aca="false">$AE13*V13</f>
        <v>#REF!</v>
      </c>
      <c r="AS13" s="125" t="e">
        <f aca="false">$AE13*X13</f>
        <v>#REF!</v>
      </c>
      <c r="AT13" s="125" t="e">
        <f aca="false">$AE13*Z13</f>
        <v>#REF!</v>
      </c>
      <c r="AU13" s="125" t="e">
        <f aca="false">$AE13*AB13</f>
        <v>#REF!</v>
      </c>
      <c r="AV13" s="126"/>
      <c r="AW13" s="125"/>
      <c r="AX13" s="126"/>
      <c r="AY13" s="127"/>
      <c r="AZ13" s="127"/>
      <c r="BA13" s="127"/>
    </row>
    <row r="14" customFormat="false" ht="12.75" hidden="false" customHeight="false" outlineLevel="0" collapsed="false">
      <c r="A14" s="120" t="n">
        <f aca="false">DATE(YEAR(A13),MONTH(A13)+1,1)</f>
        <v>36982</v>
      </c>
      <c r="B14" s="121" t="n">
        <f aca="false">VLOOKUP(A14,STRADDLE,5,FALSE())</f>
        <v>2.735</v>
      </c>
      <c r="C14" s="121" t="n">
        <f aca="false">VLOOKUP($A14,curvesettle,HLOOKUP(C$5,curvesettle,2,FALSE()),FALSE())</f>
        <v>-0.48</v>
      </c>
      <c r="D14" s="121" t="n">
        <f aca="false">VLOOKUP($A14,curvesettle,HLOOKUP(D$5,curvesettle,2,FALSE()),FALSE())</f>
        <v>-0.7</v>
      </c>
      <c r="E14" s="121" t="n">
        <f aca="false">VLOOKUP($A14,curvesettle,HLOOKUP(E$5,curvesettle,2,FALSE()),FALSE())</f>
        <v>-0.385</v>
      </c>
      <c r="F14" s="121" t="n">
        <f aca="false">VLOOKUP($A14,curvesettle,HLOOKUP(F$5,curvesettle,2,FALSE()),FALSE())</f>
        <v>0.18</v>
      </c>
      <c r="G14" s="121" t="n">
        <f aca="false">VLOOKUP($A14,curvesettle,HLOOKUP(G$5,curvesettle,2,FALSE()),FALSE())</f>
        <v>-0.15</v>
      </c>
      <c r="H14" s="121" t="n">
        <f aca="false">VLOOKUP($A14,curvesettle,HLOOKUP(H$5,curvesettle,2,FALSE()),FALSE())</f>
        <v>0.0675</v>
      </c>
      <c r="I14" s="121" t="n">
        <f aca="false">VLOOKUP($A14,curvesettle,HLOOKUP(I$5,curvesettle,2,FALSE()),FALSE())</f>
        <v>-0.085</v>
      </c>
      <c r="J14" s="121" t="n">
        <f aca="false">VLOOKUP($A14,curvesettle,HLOOKUP(J$5,curvesettle,2,FALSE()),FALSE())</f>
        <v>0.2</v>
      </c>
      <c r="K14" s="121" t="n">
        <f aca="false">VLOOKUP($A14,curvesettle,HLOOKUP(K$5,curvesettle,2,FALSE()),FALSE())</f>
        <v>0.52</v>
      </c>
      <c r="L14" s="121" t="n">
        <f aca="false">VLOOKUP($A14,curvesettle,HLOOKUP(L$5,curvesettle,2,FALSE()),FALSE())</f>
        <v>0.2</v>
      </c>
      <c r="M14" s="121" t="n">
        <f aca="false">VLOOKUP($A14,curvesettle,HLOOKUP(M$5,curvesettle,2,FALSE()),FALSE())</f>
        <v>-0.115</v>
      </c>
      <c r="N14" s="121" t="n">
        <f aca="false">VLOOKUP($A14,curvesettle,HLOOKUP(N$5,curvesettle,2,FALSE()),FALSE())</f>
        <v>0.005</v>
      </c>
      <c r="O14" s="121" t="n">
        <f aca="false">VLOOKUP($A14,curvesettle,HLOOKUP(O$5,curvesettle,2,FALSE()),FALSE())</f>
        <v>-0.15</v>
      </c>
      <c r="P14" s="121" t="n">
        <f aca="false">VLOOKUP($A14,curvesettle,HLOOKUP(P$5,curvesettle,2,FALSE()),FALSE())</f>
        <v>-0.48</v>
      </c>
      <c r="Q14" s="121" t="n">
        <f aca="false">VLOOKUP($A14,curvesettle,HLOOKUP(Q$5,curvesettle,2,FALSE()),FALSE())</f>
        <v>0.14</v>
      </c>
      <c r="R14" s="121" t="n">
        <f aca="false">VLOOKUP($A14,curvesettle,HLOOKUP(R$5,curvesettle,2,FALSE()),FALSE())</f>
        <v>0.2</v>
      </c>
      <c r="S14" s="121" t="n">
        <f aca="false">VLOOKUP($A14,curvesettle,HLOOKUP(S$5,curvesettle,2,FALSE()),FALSE())</f>
        <v>-0.15</v>
      </c>
      <c r="T14" s="121" t="n">
        <f aca="false">VLOOKUP($A14,curvesettle,HLOOKUP(T$5,curvesettle,2,FALSE()),FALSE())</f>
        <v>0.005</v>
      </c>
      <c r="U14" s="121" t="n">
        <f aca="false">VLOOKUP($A14,curvesettle,HLOOKUP(U$5,curvesettle,2,FALSE()),FALSE())</f>
        <v>0.14</v>
      </c>
      <c r="V14" s="121" t="n">
        <f aca="false">VLOOKUP($A14,curvesettle,HLOOKUP(V$5,curvesettle,2,FALSE()),FALSE())</f>
        <v>0.52</v>
      </c>
      <c r="W14" s="121" t="n">
        <f aca="false">VLOOKUP($A14,curvesettle,HLOOKUP(W$5,curvesettle,2,FALSE()),FALSE())</f>
        <v>-0.06</v>
      </c>
      <c r="X14" s="121" t="n">
        <f aca="false">VLOOKUP($A14,curvesettle,HLOOKUP(X$5,curvesettle,2,FALSE()),FALSE())</f>
        <v>-0.0225</v>
      </c>
      <c r="Y14" s="121" t="n">
        <f aca="false">VLOOKUP($A14,curvesettle,HLOOKUP(Y$5,curvesettle,2,FALSE()),FALSE())</f>
        <v>-0.0325</v>
      </c>
      <c r="Z14" s="121" t="n">
        <f aca="false">VLOOKUP($A14,curvesettle,HLOOKUP(Z$5,curvesettle,2,FALSE()),FALSE())</f>
        <v>-0.15</v>
      </c>
      <c r="AA14" s="122" t="e">
        <f aca="false">IF($AE14=0,0,bsd(AA$5,AA$4,$F14,$G14,$P14,$L14,$Q14,0.1))</f>
        <v>#REF!</v>
      </c>
      <c r="AB14" s="122" t="e">
        <f aca="false">IF($AE14=0,0,bsd(AB$5,AB$4,$F14,$H14,$P14,$M14,$Q14,0.1))</f>
        <v>#REF!</v>
      </c>
      <c r="AD14" s="123"/>
      <c r="AE14" s="123" t="e">
        <f aca="false">IF(#REF!=1,N14,IF(AF14&gt;0,A15-A14,0))</f>
        <v>#REF!</v>
      </c>
      <c r="AF14" s="120" t="e">
        <f aca="false">IF(A14&lt;=#REF!,A14,0)</f>
        <v>#REF!</v>
      </c>
      <c r="AH14" s="111" t="e">
        <f aca="false">AE14*B14</f>
        <v>#REF!</v>
      </c>
      <c r="AI14" s="124" t="e">
        <f aca="false">AE14*F14</f>
        <v>#REF!</v>
      </c>
      <c r="AJ14" s="125" t="e">
        <f aca="false">$AE14*S14</f>
        <v>#REF!</v>
      </c>
      <c r="AK14" s="125" t="e">
        <f aca="false">$AE14*U14</f>
        <v>#REF!</v>
      </c>
      <c r="AL14" s="125" t="e">
        <f aca="false">$AE14*W14</f>
        <v>#REF!</v>
      </c>
      <c r="AM14" s="125" t="e">
        <f aca="false">$AE14*Y14</f>
        <v>#REF!</v>
      </c>
      <c r="AN14" s="125" t="e">
        <f aca="false">$AE14*AA14</f>
        <v>#REF!</v>
      </c>
      <c r="AP14" s="124"/>
      <c r="AQ14" s="125" t="e">
        <f aca="false">$AE14*T14</f>
        <v>#REF!</v>
      </c>
      <c r="AR14" s="125" t="e">
        <f aca="false">$AE14*V14</f>
        <v>#REF!</v>
      </c>
      <c r="AS14" s="125" t="e">
        <f aca="false">$AE14*X14</f>
        <v>#REF!</v>
      </c>
      <c r="AT14" s="125" t="e">
        <f aca="false">$AE14*Z14</f>
        <v>#REF!</v>
      </c>
      <c r="AU14" s="125" t="e">
        <f aca="false">$AE14*AB14</f>
        <v>#REF!</v>
      </c>
      <c r="AV14" s="126"/>
      <c r="AW14" s="125"/>
      <c r="AX14" s="126"/>
      <c r="AY14" s="127"/>
      <c r="AZ14" s="127"/>
      <c r="BA14" s="127"/>
    </row>
    <row r="15" customFormat="false" ht="12.75" hidden="false" customHeight="false" outlineLevel="0" collapsed="false">
      <c r="A15" s="120" t="n">
        <f aca="false">DATE(YEAR(A14),MONTH(A14)+1,1)</f>
        <v>37012</v>
      </c>
      <c r="B15" s="121" t="n">
        <f aca="false">VLOOKUP(A15,STRADDLE,5,FALSE())</f>
        <v>2.7</v>
      </c>
      <c r="C15" s="121" t="n">
        <f aca="false">VLOOKUP($A15,curvesettle,HLOOKUP(C$5,curvesettle,2,FALSE()),FALSE())</f>
        <v>-0.48</v>
      </c>
      <c r="D15" s="121" t="n">
        <f aca="false">VLOOKUP($A15,curvesettle,HLOOKUP(D$5,curvesettle,2,FALSE()),FALSE())</f>
        <v>-0.7</v>
      </c>
      <c r="E15" s="121" t="n">
        <f aca="false">VLOOKUP($A15,curvesettle,HLOOKUP(E$5,curvesettle,2,FALSE()),FALSE())</f>
        <v>-0.385</v>
      </c>
      <c r="F15" s="121" t="n">
        <f aca="false">VLOOKUP($A15,curvesettle,HLOOKUP(F$5,curvesettle,2,FALSE()),FALSE())</f>
        <v>0.2125</v>
      </c>
      <c r="G15" s="121" t="n">
        <f aca="false">VLOOKUP($A15,curvesettle,HLOOKUP(G$5,curvesettle,2,FALSE()),FALSE())</f>
        <v>-0.15</v>
      </c>
      <c r="H15" s="121" t="n">
        <f aca="false">VLOOKUP($A15,curvesettle,HLOOKUP(H$5,curvesettle,2,FALSE()),FALSE())</f>
        <v>0.055</v>
      </c>
      <c r="I15" s="121" t="n">
        <f aca="false">VLOOKUP($A15,curvesettle,HLOOKUP(I$5,curvesettle,2,FALSE()),FALSE())</f>
        <v>-0.085</v>
      </c>
      <c r="J15" s="121" t="n">
        <f aca="false">VLOOKUP($A15,curvesettle,HLOOKUP(J$5,curvesettle,2,FALSE()),FALSE())</f>
        <v>0.19</v>
      </c>
      <c r="K15" s="121" t="n">
        <f aca="false">VLOOKUP($A15,curvesettle,HLOOKUP(K$5,curvesettle,2,FALSE()),FALSE())</f>
        <v>0.405</v>
      </c>
      <c r="L15" s="121" t="n">
        <f aca="false">VLOOKUP($A15,curvesettle,HLOOKUP(L$5,curvesettle,2,FALSE()),FALSE())</f>
        <v>0.2</v>
      </c>
      <c r="M15" s="121" t="n">
        <f aca="false">VLOOKUP($A15,curvesettle,HLOOKUP(M$5,curvesettle,2,FALSE()),FALSE())</f>
        <v>-0.11</v>
      </c>
      <c r="N15" s="121" t="n">
        <f aca="false">VLOOKUP($A15,curvesettle,HLOOKUP(N$5,curvesettle,2,FALSE()),FALSE())</f>
        <v>0.0075</v>
      </c>
      <c r="O15" s="121" t="n">
        <f aca="false">VLOOKUP($A15,curvesettle,HLOOKUP(O$5,curvesettle,2,FALSE()),FALSE())</f>
        <v>-0.145</v>
      </c>
      <c r="P15" s="121" t="n">
        <f aca="false">VLOOKUP($A15,curvesettle,HLOOKUP(P$5,curvesettle,2,FALSE()),FALSE())</f>
        <v>-0.48</v>
      </c>
      <c r="Q15" s="121" t="n">
        <f aca="false">VLOOKUP($A15,curvesettle,HLOOKUP(Q$5,curvesettle,2,FALSE()),FALSE())</f>
        <v>0.1275</v>
      </c>
      <c r="R15" s="121" t="n">
        <f aca="false">VLOOKUP($A15,curvesettle,HLOOKUP(R$5,curvesettle,2,FALSE()),FALSE())</f>
        <v>0.19</v>
      </c>
      <c r="S15" s="121" t="n">
        <f aca="false">VLOOKUP($A15,curvesettle,HLOOKUP(S$5,curvesettle,2,FALSE()),FALSE())</f>
        <v>-0.15</v>
      </c>
      <c r="T15" s="121" t="n">
        <f aca="false">VLOOKUP($A15,curvesettle,HLOOKUP(T$5,curvesettle,2,FALSE()),FALSE())</f>
        <v>0.005</v>
      </c>
      <c r="U15" s="121" t="n">
        <f aca="false">VLOOKUP($A15,curvesettle,HLOOKUP(U$5,curvesettle,2,FALSE()),FALSE())</f>
        <v>0.1275</v>
      </c>
      <c r="V15" s="121" t="n">
        <f aca="false">VLOOKUP($A15,curvesettle,HLOOKUP(V$5,curvesettle,2,FALSE()),FALSE())</f>
        <v>0.405</v>
      </c>
      <c r="W15" s="121" t="n">
        <f aca="false">VLOOKUP($A15,curvesettle,HLOOKUP(W$5,curvesettle,2,FALSE()),FALSE())</f>
        <v>-0.06</v>
      </c>
      <c r="X15" s="121" t="n">
        <f aca="false">VLOOKUP($A15,curvesettle,HLOOKUP(X$5,curvesettle,2,FALSE()),FALSE())</f>
        <v>-0.02275</v>
      </c>
      <c r="Y15" s="121" t="n">
        <f aca="false">VLOOKUP($A15,curvesettle,HLOOKUP(Y$5,curvesettle,2,FALSE()),FALSE())</f>
        <v>-0.03275</v>
      </c>
      <c r="Z15" s="121" t="n">
        <f aca="false">VLOOKUP($A15,curvesettle,HLOOKUP(Z$5,curvesettle,2,FALSE()),FALSE())</f>
        <v>-0.15</v>
      </c>
      <c r="AA15" s="122" t="e">
        <f aca="false">IF($AE15=0,0,bsd(AA$5,AA$4,$F15,$G15,$P15,$L15,$Q15,0.1))</f>
        <v>#REF!</v>
      </c>
      <c r="AB15" s="122" t="e">
        <f aca="false">IF($AE15=0,0,bsd(AB$5,AB$4,$F15,$H15,$P15,$M15,$Q15,0.1))</f>
        <v>#REF!</v>
      </c>
      <c r="AD15" s="123"/>
      <c r="AE15" s="123" t="e">
        <f aca="false">IF(#REF!=1,N15,IF(AF15&gt;0,A16-A15,0))</f>
        <v>#REF!</v>
      </c>
      <c r="AF15" s="120" t="e">
        <f aca="false">IF(A15&lt;=#REF!,A15,0)</f>
        <v>#REF!</v>
      </c>
      <c r="AH15" s="111" t="e">
        <f aca="false">AE15*B15</f>
        <v>#REF!</v>
      </c>
      <c r="AI15" s="124" t="e">
        <f aca="false">AE15*F15</f>
        <v>#REF!</v>
      </c>
      <c r="AJ15" s="125" t="e">
        <f aca="false">$AE15*S15</f>
        <v>#REF!</v>
      </c>
      <c r="AK15" s="125" t="e">
        <f aca="false">$AE15*U15</f>
        <v>#REF!</v>
      </c>
      <c r="AL15" s="125" t="e">
        <f aca="false">$AE15*W15</f>
        <v>#REF!</v>
      </c>
      <c r="AM15" s="125" t="e">
        <f aca="false">$AE15*Y15</f>
        <v>#REF!</v>
      </c>
      <c r="AN15" s="125" t="e">
        <f aca="false">$AE15*AA15</f>
        <v>#REF!</v>
      </c>
      <c r="AP15" s="124"/>
      <c r="AQ15" s="125" t="e">
        <f aca="false">$AE15*T15</f>
        <v>#REF!</v>
      </c>
      <c r="AR15" s="125" t="e">
        <f aca="false">$AE15*V15</f>
        <v>#REF!</v>
      </c>
      <c r="AS15" s="125" t="e">
        <f aca="false">$AE15*X15</f>
        <v>#REF!</v>
      </c>
      <c r="AT15" s="125" t="e">
        <f aca="false">$AE15*Z15</f>
        <v>#REF!</v>
      </c>
      <c r="AU15" s="125" t="e">
        <f aca="false">$AE15*AB15</f>
        <v>#REF!</v>
      </c>
      <c r="AV15" s="126"/>
      <c r="AW15" s="125"/>
      <c r="AX15" s="126"/>
      <c r="AY15" s="127"/>
      <c r="AZ15" s="127"/>
      <c r="BA15" s="127"/>
    </row>
    <row r="16" customFormat="false" ht="12.75" hidden="false" customHeight="false" outlineLevel="0" collapsed="false">
      <c r="A16" s="120" t="n">
        <f aca="false">DATE(YEAR(A15),MONTH(A15)+1,1)</f>
        <v>37043</v>
      </c>
      <c r="B16" s="121" t="n">
        <f aca="false">VLOOKUP(A16,STRADDLE,5,FALSE())</f>
        <v>2.71</v>
      </c>
      <c r="C16" s="121" t="n">
        <f aca="false">VLOOKUP($A16,curvesettle,HLOOKUP(C$5,curvesettle,2,FALSE()),FALSE())</f>
        <v>-0.48</v>
      </c>
      <c r="D16" s="121" t="n">
        <f aca="false">VLOOKUP($A16,curvesettle,HLOOKUP(D$5,curvesettle,2,FALSE()),FALSE())</f>
        <v>-0.7</v>
      </c>
      <c r="E16" s="121" t="n">
        <f aca="false">VLOOKUP($A16,curvesettle,HLOOKUP(E$5,curvesettle,2,FALSE()),FALSE())</f>
        <v>-0.385</v>
      </c>
      <c r="F16" s="121" t="n">
        <f aca="false">VLOOKUP($A16,curvesettle,HLOOKUP(F$5,curvesettle,2,FALSE()),FALSE())</f>
        <v>0.2325</v>
      </c>
      <c r="G16" s="121" t="n">
        <f aca="false">VLOOKUP($A16,curvesettle,HLOOKUP(G$5,curvesettle,2,FALSE()),FALSE())</f>
        <v>-0.15</v>
      </c>
      <c r="H16" s="121" t="n">
        <f aca="false">VLOOKUP($A16,curvesettle,HLOOKUP(H$5,curvesettle,2,FALSE()),FALSE())</f>
        <v>0.0525</v>
      </c>
      <c r="I16" s="121" t="n">
        <f aca="false">VLOOKUP($A16,curvesettle,HLOOKUP(I$5,curvesettle,2,FALSE()),FALSE())</f>
        <v>-0.085</v>
      </c>
      <c r="J16" s="121" t="n">
        <f aca="false">VLOOKUP($A16,curvesettle,HLOOKUP(J$5,curvesettle,2,FALSE()),FALSE())</f>
        <v>0.19</v>
      </c>
      <c r="K16" s="121" t="n">
        <f aca="false">VLOOKUP($A16,curvesettle,HLOOKUP(K$5,curvesettle,2,FALSE()),FALSE())</f>
        <v>0.395</v>
      </c>
      <c r="L16" s="121" t="n">
        <f aca="false">VLOOKUP($A16,curvesettle,HLOOKUP(L$5,curvesettle,2,FALSE()),FALSE())</f>
        <v>0.2</v>
      </c>
      <c r="M16" s="121" t="n">
        <f aca="false">VLOOKUP($A16,curvesettle,HLOOKUP(M$5,curvesettle,2,FALSE()),FALSE())</f>
        <v>-0.105</v>
      </c>
      <c r="N16" s="121" t="n">
        <f aca="false">VLOOKUP($A16,curvesettle,HLOOKUP(N$5,curvesettle,2,FALSE()),FALSE())</f>
        <v>0.015</v>
      </c>
      <c r="O16" s="121" t="n">
        <f aca="false">VLOOKUP($A16,curvesettle,HLOOKUP(O$5,curvesettle,2,FALSE()),FALSE())</f>
        <v>-0.14</v>
      </c>
      <c r="P16" s="121" t="n">
        <f aca="false">VLOOKUP($A16,curvesettle,HLOOKUP(P$5,curvesettle,2,FALSE()),FALSE())</f>
        <v>-0.48</v>
      </c>
      <c r="Q16" s="121" t="n">
        <f aca="false">VLOOKUP($A16,curvesettle,HLOOKUP(Q$5,curvesettle,2,FALSE()),FALSE())</f>
        <v>0.1225</v>
      </c>
      <c r="R16" s="121" t="n">
        <f aca="false">VLOOKUP($A16,curvesettle,HLOOKUP(R$5,curvesettle,2,FALSE()),FALSE())</f>
        <v>0.19</v>
      </c>
      <c r="S16" s="121" t="n">
        <f aca="false">VLOOKUP($A16,curvesettle,HLOOKUP(S$5,curvesettle,2,FALSE()),FALSE())</f>
        <v>-0.15</v>
      </c>
      <c r="T16" s="121" t="n">
        <f aca="false">VLOOKUP($A16,curvesettle,HLOOKUP(T$5,curvesettle,2,FALSE()),FALSE())</f>
        <v>0.005</v>
      </c>
      <c r="U16" s="121" t="n">
        <f aca="false">VLOOKUP($A16,curvesettle,HLOOKUP(U$5,curvesettle,2,FALSE()),FALSE())</f>
        <v>0.1225</v>
      </c>
      <c r="V16" s="121" t="n">
        <f aca="false">VLOOKUP($A16,curvesettle,HLOOKUP(V$5,curvesettle,2,FALSE()),FALSE())</f>
        <v>0.395</v>
      </c>
      <c r="W16" s="121" t="n">
        <f aca="false">VLOOKUP($A16,curvesettle,HLOOKUP(W$5,curvesettle,2,FALSE()),FALSE())</f>
        <v>-0.06</v>
      </c>
      <c r="X16" s="121" t="n">
        <f aca="false">VLOOKUP($A16,curvesettle,HLOOKUP(X$5,curvesettle,2,FALSE()),FALSE())</f>
        <v>-0.02275</v>
      </c>
      <c r="Y16" s="121" t="n">
        <f aca="false">VLOOKUP($A16,curvesettle,HLOOKUP(Y$5,curvesettle,2,FALSE()),FALSE())</f>
        <v>-0.03275</v>
      </c>
      <c r="Z16" s="121" t="n">
        <f aca="false">VLOOKUP($A16,curvesettle,HLOOKUP(Z$5,curvesettle,2,FALSE()),FALSE())</f>
        <v>-0.15</v>
      </c>
      <c r="AA16" s="122" t="e">
        <f aca="false">IF($AE16=0,0,bsd(AA$5,AA$4,$F16,$G16,$P16,$L16,$Q16,0.1))</f>
        <v>#REF!</v>
      </c>
      <c r="AB16" s="122" t="e">
        <f aca="false">IF($AE16=0,0,bsd(AB$5,AB$4,$F16,$H16,$P16,$M16,$Q16,0.1))</f>
        <v>#REF!</v>
      </c>
      <c r="AD16" s="123"/>
      <c r="AE16" s="123" t="e">
        <f aca="false">IF(#REF!=1,N16,IF(AF16&gt;0,A17-A16,0))</f>
        <v>#REF!</v>
      </c>
      <c r="AF16" s="120" t="e">
        <f aca="false">IF(A16&lt;=#REF!,A16,0)</f>
        <v>#REF!</v>
      </c>
      <c r="AH16" s="111" t="e">
        <f aca="false">AE16*B16</f>
        <v>#REF!</v>
      </c>
      <c r="AI16" s="124" t="e">
        <f aca="false">AE16*F16</f>
        <v>#REF!</v>
      </c>
      <c r="AJ16" s="125" t="e">
        <f aca="false">$AE16*S16</f>
        <v>#REF!</v>
      </c>
      <c r="AK16" s="125" t="e">
        <f aca="false">$AE16*U16</f>
        <v>#REF!</v>
      </c>
      <c r="AL16" s="125" t="e">
        <f aca="false">$AE16*W16</f>
        <v>#REF!</v>
      </c>
      <c r="AM16" s="125" t="e">
        <f aca="false">$AE16*Y16</f>
        <v>#REF!</v>
      </c>
      <c r="AN16" s="125" t="e">
        <f aca="false">$AE16*AA16</f>
        <v>#REF!</v>
      </c>
      <c r="AP16" s="124"/>
      <c r="AQ16" s="125" t="e">
        <f aca="false">$AE16*T16</f>
        <v>#REF!</v>
      </c>
      <c r="AR16" s="125" t="e">
        <f aca="false">$AE16*V16</f>
        <v>#REF!</v>
      </c>
      <c r="AS16" s="125" t="e">
        <f aca="false">$AE16*X16</f>
        <v>#REF!</v>
      </c>
      <c r="AT16" s="125" t="e">
        <f aca="false">$AE16*Z16</f>
        <v>#REF!</v>
      </c>
      <c r="AU16" s="125" t="e">
        <f aca="false">$AE16*AB16</f>
        <v>#REF!</v>
      </c>
      <c r="AV16" s="126"/>
      <c r="AW16" s="125"/>
      <c r="AX16" s="126"/>
      <c r="AY16" s="127"/>
      <c r="AZ16" s="127"/>
      <c r="BA16" s="127"/>
    </row>
    <row r="17" customFormat="false" ht="12.75" hidden="false" customHeight="false" outlineLevel="0" collapsed="false">
      <c r="A17" s="120" t="n">
        <f aca="false">DATE(YEAR(A16),MONTH(A16)+1,1)</f>
        <v>37073</v>
      </c>
      <c r="B17" s="121" t="n">
        <f aca="false">VLOOKUP(A17,STRADDLE,5,FALSE())</f>
        <v>2.707</v>
      </c>
      <c r="C17" s="121" t="n">
        <f aca="false">VLOOKUP($A17,curvesettle,HLOOKUP(C$5,curvesettle,2,FALSE()),FALSE())</f>
        <v>-0.48</v>
      </c>
      <c r="D17" s="121" t="n">
        <f aca="false">VLOOKUP($A17,curvesettle,HLOOKUP(D$5,curvesettle,2,FALSE()),FALSE())</f>
        <v>-0.735</v>
      </c>
      <c r="E17" s="121" t="n">
        <f aca="false">VLOOKUP($A17,curvesettle,HLOOKUP(E$5,curvesettle,2,FALSE()),FALSE())</f>
        <v>-0.385</v>
      </c>
      <c r="F17" s="121" t="n">
        <f aca="false">VLOOKUP($A17,curvesettle,HLOOKUP(F$5,curvesettle,2,FALSE()),FALSE())</f>
        <v>0.8675</v>
      </c>
      <c r="G17" s="121" t="n">
        <f aca="false">VLOOKUP($A17,curvesettle,HLOOKUP(G$5,curvesettle,2,FALSE()),FALSE())</f>
        <v>-0.15</v>
      </c>
      <c r="H17" s="121" t="n">
        <f aca="false">VLOOKUP($A17,curvesettle,HLOOKUP(H$5,curvesettle,2,FALSE()),FALSE())</f>
        <v>0.0425</v>
      </c>
      <c r="I17" s="121" t="n">
        <f aca="false">VLOOKUP($A17,curvesettle,HLOOKUP(I$5,curvesettle,2,FALSE()),FALSE())</f>
        <v>-0.085</v>
      </c>
      <c r="J17" s="121" t="n">
        <f aca="false">VLOOKUP($A17,curvesettle,HLOOKUP(J$5,curvesettle,2,FALSE()),FALSE())</f>
        <v>0.19</v>
      </c>
      <c r="K17" s="121" t="n">
        <f aca="false">VLOOKUP($A17,curvesettle,HLOOKUP(K$5,curvesettle,2,FALSE()),FALSE())</f>
        <v>0.46</v>
      </c>
      <c r="L17" s="121" t="n">
        <f aca="false">VLOOKUP($A17,curvesettle,HLOOKUP(L$5,curvesettle,2,FALSE()),FALSE())</f>
        <v>0.2</v>
      </c>
      <c r="M17" s="121" t="n">
        <f aca="false">VLOOKUP($A17,curvesettle,HLOOKUP(M$5,curvesettle,2,FALSE()),FALSE())</f>
        <v>-0.105</v>
      </c>
      <c r="N17" s="121" t="n">
        <f aca="false">VLOOKUP($A17,curvesettle,HLOOKUP(N$5,curvesettle,2,FALSE()),FALSE())</f>
        <v>0.02</v>
      </c>
      <c r="O17" s="121" t="n">
        <f aca="false">VLOOKUP($A17,curvesettle,HLOOKUP(O$5,curvesettle,2,FALSE()),FALSE())</f>
        <v>-0.14</v>
      </c>
      <c r="P17" s="121" t="n">
        <f aca="false">VLOOKUP($A17,curvesettle,HLOOKUP(P$5,curvesettle,2,FALSE()),FALSE())</f>
        <v>-0.48</v>
      </c>
      <c r="Q17" s="121" t="n">
        <f aca="false">VLOOKUP($A17,curvesettle,HLOOKUP(Q$5,curvesettle,2,FALSE()),FALSE())</f>
        <v>0.115</v>
      </c>
      <c r="R17" s="121" t="n">
        <f aca="false">VLOOKUP($A17,curvesettle,HLOOKUP(R$5,curvesettle,2,FALSE()),FALSE())</f>
        <v>0.19</v>
      </c>
      <c r="S17" s="121" t="n">
        <f aca="false">VLOOKUP($A17,curvesettle,HLOOKUP(S$5,curvesettle,2,FALSE()),FALSE())</f>
        <v>-0.15</v>
      </c>
      <c r="T17" s="121" t="n">
        <f aca="false">VLOOKUP($A17,curvesettle,HLOOKUP(T$5,curvesettle,2,FALSE()),FALSE())</f>
        <v>0.005</v>
      </c>
      <c r="U17" s="121" t="n">
        <f aca="false">VLOOKUP($A17,curvesettle,HLOOKUP(U$5,curvesettle,2,FALSE()),FALSE())</f>
        <v>0.115</v>
      </c>
      <c r="V17" s="121" t="n">
        <f aca="false">VLOOKUP($A17,curvesettle,HLOOKUP(V$5,curvesettle,2,FALSE()),FALSE())</f>
        <v>0.46</v>
      </c>
      <c r="W17" s="121" t="n">
        <f aca="false">VLOOKUP($A17,curvesettle,HLOOKUP(W$5,curvesettle,2,FALSE()),FALSE())</f>
        <v>-0.06</v>
      </c>
      <c r="X17" s="121" t="n">
        <f aca="false">VLOOKUP($A17,curvesettle,HLOOKUP(X$5,curvesettle,2,FALSE()),FALSE())</f>
        <v>-0.02275</v>
      </c>
      <c r="Y17" s="121" t="n">
        <f aca="false">VLOOKUP($A17,curvesettle,HLOOKUP(Y$5,curvesettle,2,FALSE()),FALSE())</f>
        <v>-0.03275</v>
      </c>
      <c r="Z17" s="121" t="n">
        <f aca="false">VLOOKUP($A17,curvesettle,HLOOKUP(Z$5,curvesettle,2,FALSE()),FALSE())</f>
        <v>-0.15</v>
      </c>
      <c r="AA17" s="122" t="e">
        <f aca="false">IF($AE17=0,0,bsd(AA$5,AA$4,$F17,$G17,$P17,$L17,$Q17,0.1))</f>
        <v>#REF!</v>
      </c>
      <c r="AB17" s="122" t="e">
        <f aca="false">IF($AE17=0,0,bsd(AB$5,AB$4,$F17,$H17,$P17,$M17,$Q17,0.1))</f>
        <v>#REF!</v>
      </c>
      <c r="AD17" s="123"/>
      <c r="AE17" s="123" t="e">
        <f aca="false">IF(#REF!=1,N17,IF(AF17&gt;0,A18-A17,0))</f>
        <v>#REF!</v>
      </c>
      <c r="AF17" s="120" t="e">
        <f aca="false">IF(A17&lt;=#REF!,A17,0)</f>
        <v>#REF!</v>
      </c>
      <c r="AH17" s="111" t="e">
        <f aca="false">AE17*B17</f>
        <v>#REF!</v>
      </c>
      <c r="AI17" s="124" t="e">
        <f aca="false">AE17*F17</f>
        <v>#REF!</v>
      </c>
      <c r="AJ17" s="125" t="e">
        <f aca="false">$AE17*S17</f>
        <v>#REF!</v>
      </c>
      <c r="AK17" s="125" t="e">
        <f aca="false">$AE17*U17</f>
        <v>#REF!</v>
      </c>
      <c r="AL17" s="125" t="e">
        <f aca="false">$AE17*W17</f>
        <v>#REF!</v>
      </c>
      <c r="AM17" s="125" t="e">
        <f aca="false">$AE17*Y17</f>
        <v>#REF!</v>
      </c>
      <c r="AN17" s="125" t="e">
        <f aca="false">$AE17*AA17</f>
        <v>#REF!</v>
      </c>
      <c r="AP17" s="124"/>
      <c r="AQ17" s="125" t="e">
        <f aca="false">$AE17*T17</f>
        <v>#REF!</v>
      </c>
      <c r="AR17" s="125" t="e">
        <f aca="false">$AE17*V17</f>
        <v>#REF!</v>
      </c>
      <c r="AS17" s="125" t="e">
        <f aca="false">$AE17*X17</f>
        <v>#REF!</v>
      </c>
      <c r="AT17" s="125" t="e">
        <f aca="false">$AE17*Z17</f>
        <v>#REF!</v>
      </c>
      <c r="AU17" s="125" t="e">
        <f aca="false">$AE17*AB17</f>
        <v>#REF!</v>
      </c>
      <c r="AV17" s="126"/>
      <c r="AW17" s="125"/>
      <c r="AX17" s="126"/>
      <c r="AY17" s="127"/>
      <c r="AZ17" s="127"/>
      <c r="BA17" s="127"/>
    </row>
    <row r="18" customFormat="false" ht="12.75" hidden="false" customHeight="false" outlineLevel="0" collapsed="false">
      <c r="A18" s="120" t="n">
        <f aca="false">DATE(YEAR(A17),MONTH(A17)+1,1)</f>
        <v>37104</v>
      </c>
      <c r="B18" s="121" t="n">
        <f aca="false">VLOOKUP(A18,STRADDLE,5,FALSE())</f>
        <v>2.715</v>
      </c>
      <c r="C18" s="121" t="n">
        <f aca="false">VLOOKUP($A18,curvesettle,HLOOKUP(C$5,curvesettle,2,FALSE()),FALSE())</f>
        <v>-0.48</v>
      </c>
      <c r="D18" s="121" t="n">
        <f aca="false">VLOOKUP($A18,curvesettle,HLOOKUP(D$5,curvesettle,2,FALSE()),FALSE())</f>
        <v>-0.735</v>
      </c>
      <c r="E18" s="121" t="n">
        <f aca="false">VLOOKUP($A18,curvesettle,HLOOKUP(E$5,curvesettle,2,FALSE()),FALSE())</f>
        <v>-0.385</v>
      </c>
      <c r="F18" s="121" t="n">
        <f aca="false">VLOOKUP($A18,curvesettle,HLOOKUP(F$5,curvesettle,2,FALSE()),FALSE())</f>
        <v>0.9175</v>
      </c>
      <c r="G18" s="121" t="n">
        <f aca="false">VLOOKUP($A18,curvesettle,HLOOKUP(G$5,curvesettle,2,FALSE()),FALSE())</f>
        <v>-0.15</v>
      </c>
      <c r="H18" s="121" t="n">
        <f aca="false">VLOOKUP($A18,curvesettle,HLOOKUP(H$5,curvesettle,2,FALSE()),FALSE())</f>
        <v>0.055</v>
      </c>
      <c r="I18" s="121" t="n">
        <f aca="false">VLOOKUP($A18,curvesettle,HLOOKUP(I$5,curvesettle,2,FALSE()),FALSE())</f>
        <v>-0.085</v>
      </c>
      <c r="J18" s="121" t="n">
        <f aca="false">VLOOKUP($A18,curvesettle,HLOOKUP(J$5,curvesettle,2,FALSE()),FALSE())</f>
        <v>0.19</v>
      </c>
      <c r="K18" s="121" t="n">
        <f aca="false">VLOOKUP($A18,curvesettle,HLOOKUP(K$5,curvesettle,2,FALSE()),FALSE())</f>
        <v>0.46</v>
      </c>
      <c r="L18" s="121" t="n">
        <f aca="false">VLOOKUP($A18,curvesettle,HLOOKUP(L$5,curvesettle,2,FALSE()),FALSE())</f>
        <v>0.2</v>
      </c>
      <c r="M18" s="121" t="n">
        <f aca="false">VLOOKUP($A18,curvesettle,HLOOKUP(M$5,curvesettle,2,FALSE()),FALSE())</f>
        <v>-0.105</v>
      </c>
      <c r="N18" s="121" t="n">
        <f aca="false">VLOOKUP($A18,curvesettle,HLOOKUP(N$5,curvesettle,2,FALSE()),FALSE())</f>
        <v>0.02</v>
      </c>
      <c r="O18" s="121" t="n">
        <f aca="false">VLOOKUP($A18,curvesettle,HLOOKUP(O$5,curvesettle,2,FALSE()),FALSE())</f>
        <v>-0.14</v>
      </c>
      <c r="P18" s="121" t="n">
        <f aca="false">VLOOKUP($A18,curvesettle,HLOOKUP(P$5,curvesettle,2,FALSE()),FALSE())</f>
        <v>-0.48</v>
      </c>
      <c r="Q18" s="121" t="n">
        <f aca="false">VLOOKUP($A18,curvesettle,HLOOKUP(Q$5,curvesettle,2,FALSE()),FALSE())</f>
        <v>0.1125</v>
      </c>
      <c r="R18" s="121" t="n">
        <f aca="false">VLOOKUP($A18,curvesettle,HLOOKUP(R$5,curvesettle,2,FALSE()),FALSE())</f>
        <v>0.19</v>
      </c>
      <c r="S18" s="121" t="n">
        <f aca="false">VLOOKUP($A18,curvesettle,HLOOKUP(S$5,curvesettle,2,FALSE()),FALSE())</f>
        <v>-0.15</v>
      </c>
      <c r="T18" s="121" t="n">
        <f aca="false">VLOOKUP($A18,curvesettle,HLOOKUP(T$5,curvesettle,2,FALSE()),FALSE())</f>
        <v>0.005</v>
      </c>
      <c r="U18" s="121" t="n">
        <f aca="false">VLOOKUP($A18,curvesettle,HLOOKUP(U$5,curvesettle,2,FALSE()),FALSE())</f>
        <v>0.1125</v>
      </c>
      <c r="V18" s="121" t="n">
        <f aca="false">VLOOKUP($A18,curvesettle,HLOOKUP(V$5,curvesettle,2,FALSE()),FALSE())</f>
        <v>0.46</v>
      </c>
      <c r="W18" s="121" t="n">
        <f aca="false">VLOOKUP($A18,curvesettle,HLOOKUP(W$5,curvesettle,2,FALSE()),FALSE())</f>
        <v>-0.06</v>
      </c>
      <c r="X18" s="121" t="n">
        <f aca="false">VLOOKUP($A18,curvesettle,HLOOKUP(X$5,curvesettle,2,FALSE()),FALSE())</f>
        <v>-0.02275</v>
      </c>
      <c r="Y18" s="121" t="n">
        <f aca="false">VLOOKUP($A18,curvesettle,HLOOKUP(Y$5,curvesettle,2,FALSE()),FALSE())</f>
        <v>-0.03275</v>
      </c>
      <c r="Z18" s="121" t="n">
        <f aca="false">VLOOKUP($A18,curvesettle,HLOOKUP(Z$5,curvesettle,2,FALSE()),FALSE())</f>
        <v>-0.15</v>
      </c>
      <c r="AA18" s="122" t="e">
        <f aca="false">IF($AE18=0,0,bsd(AA$5,AA$4,$F18,$G18,$P18,$L18,$Q18,0.1))</f>
        <v>#REF!</v>
      </c>
      <c r="AB18" s="122" t="e">
        <f aca="false">IF($AE18=0,0,bsd(AB$5,AB$4,$F18,$H18,$P18,$M18,$Q18,0.1))</f>
        <v>#REF!</v>
      </c>
      <c r="AD18" s="123"/>
      <c r="AE18" s="123" t="e">
        <f aca="false">IF(#REF!=1,N18,IF(AF18&gt;0,A19-A18,0))</f>
        <v>#REF!</v>
      </c>
      <c r="AF18" s="120" t="e">
        <f aca="false">IF(A18&lt;=#REF!,A18,0)</f>
        <v>#REF!</v>
      </c>
      <c r="AH18" s="111" t="e">
        <f aca="false">AE18*B18</f>
        <v>#REF!</v>
      </c>
      <c r="AI18" s="124" t="e">
        <f aca="false">AE18*F18</f>
        <v>#REF!</v>
      </c>
      <c r="AJ18" s="125" t="e">
        <f aca="false">$AE18*S18</f>
        <v>#REF!</v>
      </c>
      <c r="AK18" s="125" t="e">
        <f aca="false">$AE18*U18</f>
        <v>#REF!</v>
      </c>
      <c r="AL18" s="125" t="e">
        <f aca="false">$AE18*W18</f>
        <v>#REF!</v>
      </c>
      <c r="AM18" s="125" t="e">
        <f aca="false">$AE18*Y18</f>
        <v>#REF!</v>
      </c>
      <c r="AN18" s="125" t="e">
        <f aca="false">$AE18*AA18</f>
        <v>#REF!</v>
      </c>
      <c r="AP18" s="124"/>
      <c r="AQ18" s="125" t="e">
        <f aca="false">$AE18*T18</f>
        <v>#REF!</v>
      </c>
      <c r="AR18" s="125" t="e">
        <f aca="false">$AE18*V18</f>
        <v>#REF!</v>
      </c>
      <c r="AS18" s="125" t="e">
        <f aca="false">$AE18*X18</f>
        <v>#REF!</v>
      </c>
      <c r="AT18" s="125" t="e">
        <f aca="false">$AE18*Z18</f>
        <v>#REF!</v>
      </c>
      <c r="AU18" s="125" t="e">
        <f aca="false">$AE18*AB18</f>
        <v>#REF!</v>
      </c>
      <c r="AV18" s="126"/>
      <c r="AW18" s="125"/>
      <c r="AX18" s="126"/>
      <c r="AY18" s="127"/>
      <c r="AZ18" s="127"/>
      <c r="BA18" s="127"/>
    </row>
    <row r="19" customFormat="false" ht="12.75" hidden="false" customHeight="false" outlineLevel="0" collapsed="false">
      <c r="A19" s="120" t="n">
        <f aca="false">DATE(YEAR(A18),MONTH(A18)+1,1)</f>
        <v>37135</v>
      </c>
      <c r="B19" s="121" t="n">
        <f aca="false">VLOOKUP(A19,STRADDLE,5,FALSE())</f>
        <v>2.72</v>
      </c>
      <c r="C19" s="121" t="n">
        <f aca="false">VLOOKUP($A19,curvesettle,HLOOKUP(C$5,curvesettle,2,FALSE()),FALSE())</f>
        <v>-0.48</v>
      </c>
      <c r="D19" s="121" t="n">
        <f aca="false">VLOOKUP($A19,curvesettle,HLOOKUP(D$5,curvesettle,2,FALSE()),FALSE())</f>
        <v>-0.735</v>
      </c>
      <c r="E19" s="121" t="n">
        <f aca="false">VLOOKUP($A19,curvesettle,HLOOKUP(E$5,curvesettle,2,FALSE()),FALSE())</f>
        <v>-0.385</v>
      </c>
      <c r="F19" s="121" t="n">
        <f aca="false">VLOOKUP($A19,curvesettle,HLOOKUP(F$5,curvesettle,2,FALSE()),FALSE())</f>
        <v>0.895</v>
      </c>
      <c r="G19" s="121" t="n">
        <f aca="false">VLOOKUP($A19,curvesettle,HLOOKUP(G$5,curvesettle,2,FALSE()),FALSE())</f>
        <v>-0.15</v>
      </c>
      <c r="H19" s="121" t="n">
        <f aca="false">VLOOKUP($A19,curvesettle,HLOOKUP(H$5,curvesettle,2,FALSE()),FALSE())</f>
        <v>0.055</v>
      </c>
      <c r="I19" s="121" t="n">
        <f aca="false">VLOOKUP($A19,curvesettle,HLOOKUP(I$5,curvesettle,2,FALSE()),FALSE())</f>
        <v>-0.085</v>
      </c>
      <c r="J19" s="121" t="n">
        <f aca="false">VLOOKUP($A19,curvesettle,HLOOKUP(J$5,curvesettle,2,FALSE()),FALSE())</f>
        <v>0.185</v>
      </c>
      <c r="K19" s="121" t="n">
        <f aca="false">VLOOKUP($A19,curvesettle,HLOOKUP(K$5,curvesettle,2,FALSE()),FALSE())</f>
        <v>0.395</v>
      </c>
      <c r="L19" s="121" t="n">
        <f aca="false">VLOOKUP($A19,curvesettle,HLOOKUP(L$5,curvesettle,2,FALSE()),FALSE())</f>
        <v>0.2</v>
      </c>
      <c r="M19" s="121" t="n">
        <f aca="false">VLOOKUP($A19,curvesettle,HLOOKUP(M$5,curvesettle,2,FALSE()),FALSE())</f>
        <v>-0.1</v>
      </c>
      <c r="N19" s="121" t="n">
        <f aca="false">VLOOKUP($A19,curvesettle,HLOOKUP(N$5,curvesettle,2,FALSE()),FALSE())</f>
        <v>0.015</v>
      </c>
      <c r="O19" s="121" t="n">
        <f aca="false">VLOOKUP($A19,curvesettle,HLOOKUP(O$5,curvesettle,2,FALSE()),FALSE())</f>
        <v>-0.135</v>
      </c>
      <c r="P19" s="121" t="n">
        <f aca="false">VLOOKUP($A19,curvesettle,HLOOKUP(P$5,curvesettle,2,FALSE()),FALSE())</f>
        <v>-0.48</v>
      </c>
      <c r="Q19" s="121" t="n">
        <f aca="false">VLOOKUP($A19,curvesettle,HLOOKUP(Q$5,curvesettle,2,FALSE()),FALSE())</f>
        <v>0.1125</v>
      </c>
      <c r="R19" s="121" t="n">
        <f aca="false">VLOOKUP($A19,curvesettle,HLOOKUP(R$5,curvesettle,2,FALSE()),FALSE())</f>
        <v>0.185</v>
      </c>
      <c r="S19" s="121" t="n">
        <f aca="false">VLOOKUP($A19,curvesettle,HLOOKUP(S$5,curvesettle,2,FALSE()),FALSE())</f>
        <v>-0.15</v>
      </c>
      <c r="T19" s="121" t="n">
        <f aca="false">VLOOKUP($A19,curvesettle,HLOOKUP(T$5,curvesettle,2,FALSE()),FALSE())</f>
        <v>0.005</v>
      </c>
      <c r="U19" s="121" t="n">
        <f aca="false">VLOOKUP($A19,curvesettle,HLOOKUP(U$5,curvesettle,2,FALSE()),FALSE())</f>
        <v>0.1125</v>
      </c>
      <c r="V19" s="121" t="n">
        <f aca="false">VLOOKUP($A19,curvesettle,HLOOKUP(V$5,curvesettle,2,FALSE()),FALSE())</f>
        <v>0.395</v>
      </c>
      <c r="W19" s="121" t="n">
        <f aca="false">VLOOKUP($A19,curvesettle,HLOOKUP(W$5,curvesettle,2,FALSE()),FALSE())</f>
        <v>-0.06</v>
      </c>
      <c r="X19" s="121" t="n">
        <f aca="false">VLOOKUP($A19,curvesettle,HLOOKUP(X$5,curvesettle,2,FALSE()),FALSE())</f>
        <v>-0.02275</v>
      </c>
      <c r="Y19" s="121" t="n">
        <f aca="false">VLOOKUP($A19,curvesettle,HLOOKUP(Y$5,curvesettle,2,FALSE()),FALSE())</f>
        <v>-0.03275</v>
      </c>
      <c r="Z19" s="121" t="n">
        <f aca="false">VLOOKUP($A19,curvesettle,HLOOKUP(Z$5,curvesettle,2,FALSE()),FALSE())</f>
        <v>-0.15</v>
      </c>
      <c r="AA19" s="122" t="e">
        <f aca="false">IF($AE19=0,0,bsd(AA$5,AA$4,$F19,$G19,$P19,$L19,$Q19,0.1))</f>
        <v>#REF!</v>
      </c>
      <c r="AB19" s="122" t="e">
        <f aca="false">IF($AE19=0,0,bsd(AB$5,AB$4,$F19,$H19,$P19,$M19,$Q19,0.1))</f>
        <v>#REF!</v>
      </c>
      <c r="AD19" s="123"/>
      <c r="AE19" s="123" t="e">
        <f aca="false">IF(#REF!=1,N19,IF(AF19&gt;0,A20-A19,0))</f>
        <v>#REF!</v>
      </c>
      <c r="AF19" s="120" t="e">
        <f aca="false">IF(A19&lt;=#REF!,A19,0)</f>
        <v>#REF!</v>
      </c>
      <c r="AH19" s="111" t="e">
        <f aca="false">AE19*B19</f>
        <v>#REF!</v>
      </c>
      <c r="AI19" s="124" t="e">
        <f aca="false">AE19*F19</f>
        <v>#REF!</v>
      </c>
      <c r="AJ19" s="125" t="e">
        <f aca="false">$AE19*S19</f>
        <v>#REF!</v>
      </c>
      <c r="AK19" s="125" t="e">
        <f aca="false">$AE19*U19</f>
        <v>#REF!</v>
      </c>
      <c r="AL19" s="125" t="e">
        <f aca="false">$AE19*W19</f>
        <v>#REF!</v>
      </c>
      <c r="AM19" s="125" t="e">
        <f aca="false">$AE19*Y19</f>
        <v>#REF!</v>
      </c>
      <c r="AN19" s="125" t="e">
        <f aca="false">$AE19*AA19</f>
        <v>#REF!</v>
      </c>
      <c r="AP19" s="124"/>
      <c r="AQ19" s="125" t="e">
        <f aca="false">$AE19*T19</f>
        <v>#REF!</v>
      </c>
      <c r="AR19" s="125" t="e">
        <f aca="false">$AE19*V19</f>
        <v>#REF!</v>
      </c>
      <c r="AS19" s="125" t="e">
        <f aca="false">$AE19*X19</f>
        <v>#REF!</v>
      </c>
      <c r="AT19" s="125" t="e">
        <f aca="false">$AE19*Z19</f>
        <v>#REF!</v>
      </c>
      <c r="AU19" s="125" t="e">
        <f aca="false">$AE19*AB19</f>
        <v>#REF!</v>
      </c>
      <c r="AV19" s="126"/>
      <c r="AW19" s="125"/>
      <c r="AX19" s="126"/>
      <c r="AY19" s="127"/>
      <c r="AZ19" s="127"/>
      <c r="BA19" s="127"/>
    </row>
    <row r="20" customFormat="false" ht="12.75" hidden="false" customHeight="false" outlineLevel="0" collapsed="false">
      <c r="A20" s="120" t="n">
        <f aca="false">DATE(YEAR(A19),MONTH(A19)+1,1)</f>
        <v>37165</v>
      </c>
      <c r="B20" s="121" t="n">
        <f aca="false">VLOOKUP(A20,STRADDLE,5,FALSE())</f>
        <v>2.745</v>
      </c>
      <c r="C20" s="121" t="n">
        <f aca="false">VLOOKUP($A20,curvesettle,HLOOKUP(C$5,curvesettle,2,FALSE()),FALSE())</f>
        <v>-0.48</v>
      </c>
      <c r="D20" s="121" t="n">
        <f aca="false">VLOOKUP($A20,curvesettle,HLOOKUP(D$5,curvesettle,2,FALSE()),FALSE())</f>
        <v>-0.735</v>
      </c>
      <c r="E20" s="121" t="n">
        <f aca="false">VLOOKUP($A20,curvesettle,HLOOKUP(E$5,curvesettle,2,FALSE()),FALSE())</f>
        <v>-0.385</v>
      </c>
      <c r="F20" s="121" t="n">
        <f aca="false">VLOOKUP($A20,curvesettle,HLOOKUP(F$5,curvesettle,2,FALSE()),FALSE())</f>
        <v>0.34</v>
      </c>
      <c r="G20" s="121" t="n">
        <f aca="false">VLOOKUP($A20,curvesettle,HLOOKUP(G$5,curvesettle,2,FALSE()),FALSE())</f>
        <v>-0.15</v>
      </c>
      <c r="H20" s="121" t="n">
        <f aca="false">VLOOKUP($A20,curvesettle,HLOOKUP(H$5,curvesettle,2,FALSE()),FALSE())</f>
        <v>0.075</v>
      </c>
      <c r="I20" s="121" t="n">
        <f aca="false">VLOOKUP($A20,curvesettle,HLOOKUP(I$5,curvesettle,2,FALSE()),FALSE())</f>
        <v>-0.085</v>
      </c>
      <c r="J20" s="121" t="n">
        <f aca="false">VLOOKUP($A20,curvesettle,HLOOKUP(J$5,curvesettle,2,FALSE()),FALSE())</f>
        <v>0.19</v>
      </c>
      <c r="K20" s="121" t="n">
        <f aca="false">VLOOKUP($A20,curvesettle,HLOOKUP(K$5,curvesettle,2,FALSE()),FALSE())</f>
        <v>0.461</v>
      </c>
      <c r="L20" s="121" t="n">
        <f aca="false">VLOOKUP($A20,curvesettle,HLOOKUP(L$5,curvesettle,2,FALSE()),FALSE())</f>
        <v>0.2</v>
      </c>
      <c r="M20" s="121" t="n">
        <f aca="false">VLOOKUP($A20,curvesettle,HLOOKUP(M$5,curvesettle,2,FALSE()),FALSE())</f>
        <v>-0.095</v>
      </c>
      <c r="N20" s="121" t="n">
        <f aca="false">VLOOKUP($A20,curvesettle,HLOOKUP(N$5,curvesettle,2,FALSE()),FALSE())</f>
        <v>0.005</v>
      </c>
      <c r="O20" s="121" t="n">
        <f aca="false">VLOOKUP($A20,curvesettle,HLOOKUP(O$5,curvesettle,2,FALSE()),FALSE())</f>
        <v>-0.13</v>
      </c>
      <c r="P20" s="121" t="n">
        <f aca="false">VLOOKUP($A20,curvesettle,HLOOKUP(P$5,curvesettle,2,FALSE()),FALSE())</f>
        <v>-0.48</v>
      </c>
      <c r="Q20" s="121" t="n">
        <f aca="false">VLOOKUP($A20,curvesettle,HLOOKUP(Q$5,curvesettle,2,FALSE()),FALSE())</f>
        <v>0.1275</v>
      </c>
      <c r="R20" s="121" t="n">
        <f aca="false">VLOOKUP($A20,curvesettle,HLOOKUP(R$5,curvesettle,2,FALSE()),FALSE())</f>
        <v>0.19</v>
      </c>
      <c r="S20" s="121" t="n">
        <f aca="false">VLOOKUP($A20,curvesettle,HLOOKUP(S$5,curvesettle,2,FALSE()),FALSE())</f>
        <v>-0.15</v>
      </c>
      <c r="T20" s="121" t="n">
        <f aca="false">VLOOKUP($A20,curvesettle,HLOOKUP(T$5,curvesettle,2,FALSE()),FALSE())</f>
        <v>0.005</v>
      </c>
      <c r="U20" s="121" t="n">
        <f aca="false">VLOOKUP($A20,curvesettle,HLOOKUP(U$5,curvesettle,2,FALSE()),FALSE())</f>
        <v>0.1275</v>
      </c>
      <c r="V20" s="121" t="n">
        <f aca="false">VLOOKUP($A20,curvesettle,HLOOKUP(V$5,curvesettle,2,FALSE()),FALSE())</f>
        <v>0.461</v>
      </c>
      <c r="W20" s="121" t="n">
        <f aca="false">VLOOKUP($A20,curvesettle,HLOOKUP(W$5,curvesettle,2,FALSE()),FALSE())</f>
        <v>-0.06</v>
      </c>
      <c r="X20" s="121" t="n">
        <f aca="false">VLOOKUP($A20,curvesettle,HLOOKUP(X$5,curvesettle,2,FALSE()),FALSE())</f>
        <v>-0.02275</v>
      </c>
      <c r="Y20" s="121" t="n">
        <f aca="false">VLOOKUP($A20,curvesettle,HLOOKUP(Y$5,curvesettle,2,FALSE()),FALSE())</f>
        <v>-0.03275</v>
      </c>
      <c r="Z20" s="121" t="n">
        <f aca="false">VLOOKUP($A20,curvesettle,HLOOKUP(Z$5,curvesettle,2,FALSE()),FALSE())</f>
        <v>-0.15</v>
      </c>
      <c r="AA20" s="122" t="e">
        <f aca="false">IF($AE20=0,0,bsd(AA$5,AA$4,$F20,$G20,$P20,$L20,$Q20,0.1))</f>
        <v>#REF!</v>
      </c>
      <c r="AB20" s="122" t="e">
        <f aca="false">IF($AE20=0,0,bsd(AB$5,AB$4,$F20,$H20,$P20,$M20,$Q20,0.1))</f>
        <v>#REF!</v>
      </c>
      <c r="AD20" s="123"/>
      <c r="AE20" s="123" t="e">
        <f aca="false">IF(#REF!=1,N20,IF(AF20&gt;0,A21-A20,0))</f>
        <v>#REF!</v>
      </c>
      <c r="AF20" s="120" t="e">
        <f aca="false">IF(A20&lt;=#REF!,A20,0)</f>
        <v>#REF!</v>
      </c>
      <c r="AH20" s="111" t="e">
        <f aca="false">AE20*B20</f>
        <v>#REF!</v>
      </c>
      <c r="AI20" s="124" t="e">
        <f aca="false">AE20*F20</f>
        <v>#REF!</v>
      </c>
      <c r="AJ20" s="125" t="e">
        <f aca="false">$AE20*S20</f>
        <v>#REF!</v>
      </c>
      <c r="AK20" s="125" t="e">
        <f aca="false">$AE20*U20</f>
        <v>#REF!</v>
      </c>
      <c r="AL20" s="125" t="e">
        <f aca="false">$AE20*W20</f>
        <v>#REF!</v>
      </c>
      <c r="AM20" s="125" t="e">
        <f aca="false">$AE20*Y20</f>
        <v>#REF!</v>
      </c>
      <c r="AN20" s="125" t="e">
        <f aca="false">$AE20*AA20</f>
        <v>#REF!</v>
      </c>
      <c r="AP20" s="124"/>
      <c r="AQ20" s="125" t="e">
        <f aca="false">$AE20*T20</f>
        <v>#REF!</v>
      </c>
      <c r="AR20" s="125" t="e">
        <f aca="false">$AE20*V20</f>
        <v>#REF!</v>
      </c>
      <c r="AS20" s="125" t="e">
        <f aca="false">$AE20*X20</f>
        <v>#REF!</v>
      </c>
      <c r="AT20" s="125" t="e">
        <f aca="false">$AE20*Z20</f>
        <v>#REF!</v>
      </c>
      <c r="AU20" s="125" t="e">
        <f aca="false">$AE20*AB20</f>
        <v>#REF!</v>
      </c>
      <c r="AV20" s="126"/>
      <c r="AW20" s="125"/>
      <c r="AX20" s="126"/>
      <c r="AY20" s="127"/>
      <c r="AZ20" s="127"/>
      <c r="BA20" s="127"/>
    </row>
    <row r="21" customFormat="false" ht="12.75" hidden="false" customHeight="false" outlineLevel="0" collapsed="false">
      <c r="A21" s="120" t="n">
        <f aca="false">DATE(YEAR(A20),MONTH(A20)+1,1)</f>
        <v>37196</v>
      </c>
      <c r="B21" s="121" t="n">
        <f aca="false">VLOOKUP(A21,STRADDLE,5,FALSE())</f>
        <v>2.855</v>
      </c>
      <c r="C21" s="121" t="n">
        <f aca="false">VLOOKUP($A21,curvesettle,HLOOKUP(C$5,curvesettle,2,FALSE()),FALSE())</f>
        <v>-0.2675</v>
      </c>
      <c r="D21" s="121" t="n">
        <f aca="false">VLOOKUP($A21,curvesettle,HLOOKUP(D$5,curvesettle,2,FALSE()),FALSE())</f>
        <v>-0.33</v>
      </c>
      <c r="E21" s="121" t="n">
        <f aca="false">VLOOKUP($A21,curvesettle,HLOOKUP(E$5,curvesettle,2,FALSE()),FALSE())</f>
        <v>0.11</v>
      </c>
      <c r="F21" s="121" t="n">
        <f aca="false">VLOOKUP($A21,curvesettle,HLOOKUP(F$5,curvesettle,2,FALSE()),FALSE())</f>
        <v>0.34</v>
      </c>
      <c r="G21" s="121" t="n">
        <f aca="false">VLOOKUP($A21,curvesettle,HLOOKUP(G$5,curvesettle,2,FALSE()),FALSE())</f>
        <v>-0.14</v>
      </c>
      <c r="H21" s="121" t="n">
        <f aca="false">VLOOKUP($A21,curvesettle,HLOOKUP(H$5,curvesettle,2,FALSE()),FALSE())</f>
        <v>0.09</v>
      </c>
      <c r="I21" s="121" t="n">
        <f aca="false">VLOOKUP($A21,curvesettle,HLOOKUP(I$5,curvesettle,2,FALSE()),FALSE())</f>
        <v>-0.125</v>
      </c>
      <c r="J21" s="121" t="n">
        <f aca="false">VLOOKUP($A21,curvesettle,HLOOKUP(J$5,curvesettle,2,FALSE()),FALSE())</f>
        <v>0.2675</v>
      </c>
      <c r="K21" s="121" t="n">
        <f aca="false">VLOOKUP($A21,curvesettle,HLOOKUP(K$5,curvesettle,2,FALSE()),FALSE())</f>
        <v>0.93</v>
      </c>
      <c r="L21" s="121" t="n">
        <f aca="false">VLOOKUP($A21,curvesettle,HLOOKUP(L$5,curvesettle,2,FALSE()),FALSE())</f>
        <v>0.21</v>
      </c>
      <c r="M21" s="121" t="n">
        <f aca="false">VLOOKUP($A21,curvesettle,HLOOKUP(M$5,curvesettle,2,FALSE()),FALSE())</f>
        <v>0.0025</v>
      </c>
      <c r="N21" s="121" t="n">
        <f aca="false">VLOOKUP($A21,curvesettle,HLOOKUP(N$5,curvesettle,2,FALSE()),FALSE())</f>
        <v>-0.0425</v>
      </c>
      <c r="O21" s="121" t="n">
        <f aca="false">VLOOKUP($A21,curvesettle,HLOOKUP(O$5,curvesettle,2,FALSE()),FALSE())</f>
        <v>-0.1325</v>
      </c>
      <c r="P21" s="121" t="n">
        <f aca="false">VLOOKUP($A21,curvesettle,HLOOKUP(P$5,curvesettle,2,FALSE()),FALSE())</f>
        <v>-0.2675</v>
      </c>
      <c r="Q21" s="121" t="n">
        <f aca="false">VLOOKUP($A21,curvesettle,HLOOKUP(Q$5,curvesettle,2,FALSE()),FALSE())</f>
        <v>0.1875</v>
      </c>
      <c r="R21" s="121" t="n">
        <f aca="false">VLOOKUP($A21,curvesettle,HLOOKUP(R$5,curvesettle,2,FALSE()),FALSE())</f>
        <v>0.2675</v>
      </c>
      <c r="S21" s="121" t="n">
        <f aca="false">VLOOKUP($A21,curvesettle,HLOOKUP(S$5,curvesettle,2,FALSE()),FALSE())</f>
        <v>-0.1525</v>
      </c>
      <c r="T21" s="121" t="n">
        <f aca="false">VLOOKUP($A21,curvesettle,HLOOKUP(T$5,curvesettle,2,FALSE()),FALSE())</f>
        <v>0.005</v>
      </c>
      <c r="U21" s="121" t="n">
        <f aca="false">VLOOKUP($A21,curvesettle,HLOOKUP(U$5,curvesettle,2,FALSE()),FALSE())</f>
        <v>0.1875</v>
      </c>
      <c r="V21" s="121" t="n">
        <f aca="false">VLOOKUP($A21,curvesettle,HLOOKUP(V$5,curvesettle,2,FALSE()),FALSE())</f>
        <v>0.93</v>
      </c>
      <c r="W21" s="121" t="n">
        <f aca="false">VLOOKUP($A21,curvesettle,HLOOKUP(W$5,curvesettle,2,FALSE()),FALSE())</f>
        <v>-0.0775</v>
      </c>
      <c r="X21" s="121" t="n">
        <f aca="false">VLOOKUP($A21,curvesettle,HLOOKUP(X$5,curvesettle,2,FALSE()),FALSE())</f>
        <v>-0.0375</v>
      </c>
      <c r="Y21" s="121" t="n">
        <f aca="false">VLOOKUP($A21,curvesettle,HLOOKUP(Y$5,curvesettle,2,FALSE()),FALSE())</f>
        <v>-0.045</v>
      </c>
      <c r="Z21" s="121" t="n">
        <f aca="false">VLOOKUP($A21,curvesettle,HLOOKUP(Z$5,curvesettle,2,FALSE()),FALSE())</f>
        <v>-0.14</v>
      </c>
      <c r="AA21" s="122" t="e">
        <f aca="false">IF($AE21=0,0,bsd(AA$5,AA$4,$F21,$G21,$P21,$L21,$Q21,0.1))</f>
        <v>#REF!</v>
      </c>
      <c r="AB21" s="122" t="e">
        <f aca="false">IF($AE21=0,0,bsd(AB$5,AB$4,$F21,$H21,$P21,$M21,$Q21,0.1))</f>
        <v>#REF!</v>
      </c>
      <c r="AD21" s="123"/>
      <c r="AE21" s="123" t="e">
        <f aca="false">IF(#REF!=1,N21,IF(AF21&gt;0,A22-A21,0))</f>
        <v>#REF!</v>
      </c>
      <c r="AF21" s="120" t="e">
        <f aca="false">IF(A21&lt;=#REF!,A21,0)</f>
        <v>#REF!</v>
      </c>
      <c r="AH21" s="111" t="e">
        <f aca="false">AE21*B21</f>
        <v>#REF!</v>
      </c>
      <c r="AI21" s="124" t="e">
        <f aca="false">AE21*F21</f>
        <v>#REF!</v>
      </c>
      <c r="AJ21" s="125" t="e">
        <f aca="false">$AE21*S21</f>
        <v>#REF!</v>
      </c>
      <c r="AK21" s="125" t="e">
        <f aca="false">$AE21*U21</f>
        <v>#REF!</v>
      </c>
      <c r="AL21" s="125" t="e">
        <f aca="false">$AE21*W21</f>
        <v>#REF!</v>
      </c>
      <c r="AM21" s="125" t="e">
        <f aca="false">$AE21*Y21</f>
        <v>#REF!</v>
      </c>
      <c r="AN21" s="125" t="e">
        <f aca="false">$AE21*AA21</f>
        <v>#REF!</v>
      </c>
      <c r="AP21" s="124"/>
      <c r="AQ21" s="125" t="e">
        <f aca="false">$AE21*T21</f>
        <v>#REF!</v>
      </c>
      <c r="AR21" s="125" t="e">
        <f aca="false">$AE21*V21</f>
        <v>#REF!</v>
      </c>
      <c r="AS21" s="125" t="e">
        <f aca="false">$AE21*X21</f>
        <v>#REF!</v>
      </c>
      <c r="AT21" s="125" t="e">
        <f aca="false">$AE21*Z21</f>
        <v>#REF!</v>
      </c>
      <c r="AU21" s="125" t="e">
        <f aca="false">$AE21*AB21</f>
        <v>#REF!</v>
      </c>
      <c r="AV21" s="126"/>
      <c r="AW21" s="125"/>
      <c r="AX21" s="126"/>
      <c r="AY21" s="127"/>
      <c r="AZ21" s="127"/>
      <c r="BA21" s="127"/>
    </row>
    <row r="22" customFormat="false" ht="12.75" hidden="false" customHeight="false" outlineLevel="0" collapsed="false">
      <c r="A22" s="120" t="n">
        <f aca="false">DATE(YEAR(A21),MONTH(A21)+1,1)</f>
        <v>37226</v>
      </c>
      <c r="B22" s="121" t="n">
        <f aca="false">VLOOKUP(A22,STRADDLE,5,FALSE())</f>
        <v>2.963</v>
      </c>
      <c r="C22" s="121" t="n">
        <f aca="false">VLOOKUP($A22,curvesettle,HLOOKUP(C$5,curvesettle,2,FALSE()),FALSE())</f>
        <v>-0.2675</v>
      </c>
      <c r="D22" s="121" t="n">
        <f aca="false">VLOOKUP($A22,curvesettle,HLOOKUP(D$5,curvesettle,2,FALSE()),FALSE())</f>
        <v>-0.33</v>
      </c>
      <c r="E22" s="121" t="n">
        <f aca="false">VLOOKUP($A22,curvesettle,HLOOKUP(E$5,curvesettle,2,FALSE()),FALSE())</f>
        <v>0.215</v>
      </c>
      <c r="F22" s="121" t="n">
        <f aca="false">VLOOKUP($A22,curvesettle,HLOOKUP(F$5,curvesettle,2,FALSE()),FALSE())</f>
        <v>0.34</v>
      </c>
      <c r="G22" s="121" t="n">
        <f aca="false">VLOOKUP($A22,curvesettle,HLOOKUP(G$5,curvesettle,2,FALSE()),FALSE())</f>
        <v>-0.135</v>
      </c>
      <c r="H22" s="121" t="n">
        <f aca="false">VLOOKUP($A22,curvesettle,HLOOKUP(H$5,curvesettle,2,FALSE()),FALSE())</f>
        <v>0.13</v>
      </c>
      <c r="I22" s="121" t="n">
        <f aca="false">VLOOKUP($A22,curvesettle,HLOOKUP(I$5,curvesettle,2,FALSE()),FALSE())</f>
        <v>-0.125</v>
      </c>
      <c r="J22" s="121" t="n">
        <f aca="false">VLOOKUP($A22,curvesettle,HLOOKUP(J$5,curvesettle,2,FALSE()),FALSE())</f>
        <v>0.3025</v>
      </c>
      <c r="K22" s="121" t="n">
        <f aca="false">VLOOKUP($A22,curvesettle,HLOOKUP(K$5,curvesettle,2,FALSE()),FALSE())</f>
        <v>1.35</v>
      </c>
      <c r="L22" s="121" t="n">
        <f aca="false">VLOOKUP($A22,curvesettle,HLOOKUP(L$5,curvesettle,2,FALSE()),FALSE())</f>
        <v>0.21</v>
      </c>
      <c r="M22" s="121" t="n">
        <f aca="false">VLOOKUP($A22,curvesettle,HLOOKUP(M$5,curvesettle,2,FALSE()),FALSE())</f>
        <v>0.0225</v>
      </c>
      <c r="N22" s="121" t="n">
        <f aca="false">VLOOKUP($A22,curvesettle,HLOOKUP(N$5,curvesettle,2,FALSE()),FALSE())</f>
        <v>-0.065</v>
      </c>
      <c r="O22" s="121" t="n">
        <f aca="false">VLOOKUP($A22,curvesettle,HLOOKUP(O$5,curvesettle,2,FALSE()),FALSE())</f>
        <v>-0.135</v>
      </c>
      <c r="P22" s="121" t="n">
        <f aca="false">VLOOKUP($A22,curvesettle,HLOOKUP(P$5,curvesettle,2,FALSE()),FALSE())</f>
        <v>-0.2675</v>
      </c>
      <c r="Q22" s="121" t="n">
        <f aca="false">VLOOKUP($A22,curvesettle,HLOOKUP(Q$5,curvesettle,2,FALSE()),FALSE())</f>
        <v>0.2275</v>
      </c>
      <c r="R22" s="121" t="n">
        <f aca="false">VLOOKUP($A22,curvesettle,HLOOKUP(R$5,curvesettle,2,FALSE()),FALSE())</f>
        <v>0.3025</v>
      </c>
      <c r="S22" s="121" t="n">
        <f aca="false">VLOOKUP($A22,curvesettle,HLOOKUP(S$5,curvesettle,2,FALSE()),FALSE())</f>
        <v>-0.155</v>
      </c>
      <c r="T22" s="121" t="n">
        <f aca="false">VLOOKUP($A22,curvesettle,HLOOKUP(T$5,curvesettle,2,FALSE()),FALSE())</f>
        <v>0.005</v>
      </c>
      <c r="U22" s="121" t="n">
        <f aca="false">VLOOKUP($A22,curvesettle,HLOOKUP(U$5,curvesettle,2,FALSE()),FALSE())</f>
        <v>0.2275</v>
      </c>
      <c r="V22" s="121" t="n">
        <f aca="false">VLOOKUP($A22,curvesettle,HLOOKUP(V$5,curvesettle,2,FALSE()),FALSE())</f>
        <v>1.35</v>
      </c>
      <c r="W22" s="121" t="n">
        <f aca="false">VLOOKUP($A22,curvesettle,HLOOKUP(W$5,curvesettle,2,FALSE()),FALSE())</f>
        <v>-0.0775</v>
      </c>
      <c r="X22" s="121" t="n">
        <f aca="false">VLOOKUP($A22,curvesettle,HLOOKUP(X$5,curvesettle,2,FALSE()),FALSE())</f>
        <v>-0.0375</v>
      </c>
      <c r="Y22" s="121" t="n">
        <f aca="false">VLOOKUP($A22,curvesettle,HLOOKUP(Y$5,curvesettle,2,FALSE()),FALSE())</f>
        <v>-0.045</v>
      </c>
      <c r="Z22" s="121" t="n">
        <f aca="false">VLOOKUP($A22,curvesettle,HLOOKUP(Z$5,curvesettle,2,FALSE()),FALSE())</f>
        <v>-0.135</v>
      </c>
      <c r="AA22" s="122" t="e">
        <f aca="false">IF($AE22=0,0,bsd(AA$5,AA$4,$F22,$G22,$P22,$L22,$Q22,0.1))</f>
        <v>#REF!</v>
      </c>
      <c r="AB22" s="122" t="e">
        <f aca="false">IF($AE22=0,0,bsd(AB$5,AB$4,$F22,$H22,$P22,$M22,$Q22,0.1))</f>
        <v>#REF!</v>
      </c>
      <c r="AD22" s="123"/>
      <c r="AE22" s="123" t="e">
        <f aca="false">IF(#REF!=1,N22,IF(AF22&gt;0,A23-A22,0))</f>
        <v>#REF!</v>
      </c>
      <c r="AF22" s="120" t="e">
        <f aca="false">IF(A22&lt;=#REF!,A22,0)</f>
        <v>#REF!</v>
      </c>
      <c r="AH22" s="111" t="e">
        <f aca="false">AE22*B22</f>
        <v>#REF!</v>
      </c>
      <c r="AI22" s="124" t="e">
        <f aca="false">AE22*F22</f>
        <v>#REF!</v>
      </c>
      <c r="AJ22" s="125" t="e">
        <f aca="false">$AE22*S22</f>
        <v>#REF!</v>
      </c>
      <c r="AK22" s="125" t="e">
        <f aca="false">$AE22*U22</f>
        <v>#REF!</v>
      </c>
      <c r="AL22" s="125" t="e">
        <f aca="false">$AE22*W22</f>
        <v>#REF!</v>
      </c>
      <c r="AM22" s="125" t="e">
        <f aca="false">$AE22*Y22</f>
        <v>#REF!</v>
      </c>
      <c r="AN22" s="125" t="e">
        <f aca="false">$AE22*AA22</f>
        <v>#REF!</v>
      </c>
      <c r="AP22" s="124"/>
      <c r="AQ22" s="125" t="e">
        <f aca="false">$AE22*T22</f>
        <v>#REF!</v>
      </c>
      <c r="AR22" s="125" t="e">
        <f aca="false">$AE22*V22</f>
        <v>#REF!</v>
      </c>
      <c r="AS22" s="125" t="e">
        <f aca="false">$AE22*X22</f>
        <v>#REF!</v>
      </c>
      <c r="AT22" s="125" t="e">
        <f aca="false">$AE22*Z22</f>
        <v>#REF!</v>
      </c>
      <c r="AU22" s="125" t="e">
        <f aca="false">$AE22*AB22</f>
        <v>#REF!</v>
      </c>
      <c r="AV22" s="126"/>
      <c r="AW22" s="125"/>
      <c r="AX22" s="126"/>
      <c r="AY22" s="127"/>
      <c r="AZ22" s="127"/>
      <c r="BA22" s="127"/>
    </row>
    <row r="23" customFormat="false" ht="12.75" hidden="false" customHeight="false" outlineLevel="0" collapsed="false">
      <c r="A23" s="120" t="n">
        <f aca="false">DATE(YEAR(A22),MONTH(A22)+1,1)</f>
        <v>37257</v>
      </c>
      <c r="B23" s="121" t="n">
        <f aca="false">VLOOKUP(A23,STRADDLE,5,FALSE())</f>
        <v>2.985</v>
      </c>
      <c r="C23" s="121" t="n">
        <f aca="false">VLOOKUP($A23,curvesettle,HLOOKUP(C$5,curvesettle,2,FALSE()),FALSE())</f>
        <v>-0.2675</v>
      </c>
      <c r="D23" s="121" t="n">
        <f aca="false">VLOOKUP($A23,curvesettle,HLOOKUP(D$5,curvesettle,2,FALSE()),FALSE())</f>
        <v>-0.33</v>
      </c>
      <c r="E23" s="121" t="n">
        <f aca="false">VLOOKUP($A23,curvesettle,HLOOKUP(E$5,curvesettle,2,FALSE()),FALSE())</f>
        <v>0.225</v>
      </c>
      <c r="F23" s="121" t="n">
        <f aca="false">VLOOKUP($A23,curvesettle,HLOOKUP(F$5,curvesettle,2,FALSE()),FALSE())</f>
        <v>0.34</v>
      </c>
      <c r="G23" s="121" t="n">
        <f aca="false">VLOOKUP($A23,curvesettle,HLOOKUP(G$5,curvesettle,2,FALSE()),FALSE())</f>
        <v>-0.135</v>
      </c>
      <c r="H23" s="121" t="n">
        <f aca="false">VLOOKUP($A23,curvesettle,HLOOKUP(H$5,curvesettle,2,FALSE()),FALSE())</f>
        <v>0.1425</v>
      </c>
      <c r="I23" s="121" t="n">
        <f aca="false">VLOOKUP($A23,curvesettle,HLOOKUP(I$5,curvesettle,2,FALSE()),FALSE())</f>
        <v>-0.125</v>
      </c>
      <c r="J23" s="121" t="n">
        <f aca="false">VLOOKUP($A23,curvesettle,HLOOKUP(J$5,curvesettle,2,FALSE()),FALSE())</f>
        <v>0.3075</v>
      </c>
      <c r="K23" s="121" t="n">
        <f aca="false">VLOOKUP($A23,curvesettle,HLOOKUP(K$5,curvesettle,2,FALSE()),FALSE())</f>
        <v>1.61</v>
      </c>
      <c r="L23" s="121" t="n">
        <f aca="false">VLOOKUP($A23,curvesettle,HLOOKUP(L$5,curvesettle,2,FALSE()),FALSE())</f>
        <v>0.21</v>
      </c>
      <c r="M23" s="121" t="n">
        <f aca="false">VLOOKUP($A23,curvesettle,HLOOKUP(M$5,curvesettle,2,FALSE()),FALSE())</f>
        <v>0.035</v>
      </c>
      <c r="N23" s="121" t="n">
        <f aca="false">VLOOKUP($A23,curvesettle,HLOOKUP(N$5,curvesettle,2,FALSE()),FALSE())</f>
        <v>-0.0675</v>
      </c>
      <c r="O23" s="121" t="n">
        <f aca="false">VLOOKUP($A23,curvesettle,HLOOKUP(O$5,curvesettle,2,FALSE()),FALSE())</f>
        <v>-0.1375</v>
      </c>
      <c r="P23" s="121" t="n">
        <f aca="false">VLOOKUP($A23,curvesettle,HLOOKUP(P$5,curvesettle,2,FALSE()),FALSE())</f>
        <v>-0.2675</v>
      </c>
      <c r="Q23" s="121" t="n">
        <f aca="false">VLOOKUP($A23,curvesettle,HLOOKUP(Q$5,curvesettle,2,FALSE()),FALSE())</f>
        <v>0.24</v>
      </c>
      <c r="R23" s="121" t="n">
        <f aca="false">VLOOKUP($A23,curvesettle,HLOOKUP(R$5,curvesettle,2,FALSE()),FALSE())</f>
        <v>0.3075</v>
      </c>
      <c r="S23" s="121" t="n">
        <f aca="false">VLOOKUP($A23,curvesettle,HLOOKUP(S$5,curvesettle,2,FALSE()),FALSE())</f>
        <v>-0.1575</v>
      </c>
      <c r="T23" s="121" t="n">
        <f aca="false">VLOOKUP($A23,curvesettle,HLOOKUP(T$5,curvesettle,2,FALSE()),FALSE())</f>
        <v>0.005</v>
      </c>
      <c r="U23" s="121" t="n">
        <f aca="false">VLOOKUP($A23,curvesettle,HLOOKUP(U$5,curvesettle,2,FALSE()),FALSE())</f>
        <v>0.24</v>
      </c>
      <c r="V23" s="121" t="n">
        <f aca="false">VLOOKUP($A23,curvesettle,HLOOKUP(V$5,curvesettle,2,FALSE()),FALSE())</f>
        <v>1.61</v>
      </c>
      <c r="W23" s="121" t="n">
        <f aca="false">VLOOKUP($A23,curvesettle,HLOOKUP(W$5,curvesettle,2,FALSE()),FALSE())</f>
        <v>-0.0775</v>
      </c>
      <c r="X23" s="121" t="n">
        <f aca="false">VLOOKUP($A23,curvesettle,HLOOKUP(X$5,curvesettle,2,FALSE()),FALSE())</f>
        <v>-0.0375</v>
      </c>
      <c r="Y23" s="121" t="n">
        <f aca="false">VLOOKUP($A23,curvesettle,HLOOKUP(Y$5,curvesettle,2,FALSE()),FALSE())</f>
        <v>-0.045</v>
      </c>
      <c r="Z23" s="121" t="n">
        <f aca="false">VLOOKUP($A23,curvesettle,HLOOKUP(Z$5,curvesettle,2,FALSE()),FALSE())</f>
        <v>-0.135</v>
      </c>
      <c r="AA23" s="122" t="e">
        <f aca="false">IF($AE23=0,0,bsd(AA$5,AA$4,$F23,$G23,$P23,$L23,$Q23,0.1))</f>
        <v>#REF!</v>
      </c>
      <c r="AB23" s="122" t="e">
        <f aca="false">IF($AE23=0,0,bsd(AB$5,AB$4,$F23,$H23,$P23,$M23,$Q23,0.1))</f>
        <v>#REF!</v>
      </c>
      <c r="AD23" s="123"/>
      <c r="AE23" s="123" t="e">
        <f aca="false">IF(#REF!=1,N23,IF(AF23&gt;0,A24-A23,0))</f>
        <v>#REF!</v>
      </c>
      <c r="AF23" s="120" t="e">
        <f aca="false">IF(A23&lt;=#REF!,A23,0)</f>
        <v>#REF!</v>
      </c>
      <c r="AH23" s="111" t="e">
        <f aca="false">AE23*B23</f>
        <v>#REF!</v>
      </c>
      <c r="AI23" s="124" t="e">
        <f aca="false">AE23*F23</f>
        <v>#REF!</v>
      </c>
      <c r="AJ23" s="125" t="e">
        <f aca="false">$AE23*S23</f>
        <v>#REF!</v>
      </c>
      <c r="AK23" s="125" t="e">
        <f aca="false">$AE23*U23</f>
        <v>#REF!</v>
      </c>
      <c r="AL23" s="125" t="e">
        <f aca="false">$AE23*W23</f>
        <v>#REF!</v>
      </c>
      <c r="AM23" s="125" t="e">
        <f aca="false">$AE23*Y23</f>
        <v>#REF!</v>
      </c>
      <c r="AN23" s="125" t="e">
        <f aca="false">$AE23*AA23</f>
        <v>#REF!</v>
      </c>
      <c r="AP23" s="124"/>
      <c r="AQ23" s="125" t="e">
        <f aca="false">$AE23*T23</f>
        <v>#REF!</v>
      </c>
      <c r="AR23" s="125" t="e">
        <f aca="false">$AE23*V23</f>
        <v>#REF!</v>
      </c>
      <c r="AS23" s="125" t="e">
        <f aca="false">$AE23*X23</f>
        <v>#REF!</v>
      </c>
      <c r="AT23" s="125" t="e">
        <f aca="false">$AE23*Z23</f>
        <v>#REF!</v>
      </c>
      <c r="AU23" s="125" t="e">
        <f aca="false">$AE23*AB23</f>
        <v>#REF!</v>
      </c>
      <c r="AV23" s="126"/>
      <c r="AW23" s="125"/>
      <c r="AX23" s="126"/>
      <c r="AY23" s="127"/>
      <c r="AZ23" s="127"/>
      <c r="BA23" s="127"/>
    </row>
    <row r="24" customFormat="false" ht="12.75" hidden="false" customHeight="false" outlineLevel="0" collapsed="false">
      <c r="A24" s="120" t="n">
        <f aca="false">DATE(YEAR(A23),MONTH(A23)+1,1)</f>
        <v>37288</v>
      </c>
      <c r="B24" s="121" t="n">
        <f aca="false">VLOOKUP(A24,STRADDLE,5,FALSE())</f>
        <v>2.865</v>
      </c>
      <c r="C24" s="121" t="n">
        <f aca="false">VLOOKUP($A24,curvesettle,HLOOKUP(C$5,curvesettle,2,FALSE()),FALSE())</f>
        <v>-0.2675</v>
      </c>
      <c r="D24" s="121" t="n">
        <f aca="false">VLOOKUP($A24,curvesettle,HLOOKUP(D$5,curvesettle,2,FALSE()),FALSE())</f>
        <v>-0.33</v>
      </c>
      <c r="E24" s="121" t="n">
        <f aca="false">VLOOKUP($A24,curvesettle,HLOOKUP(E$5,curvesettle,2,FALSE()),FALSE())</f>
        <v>0.13</v>
      </c>
      <c r="F24" s="121" t="n">
        <f aca="false">VLOOKUP($A24,curvesettle,HLOOKUP(F$5,curvesettle,2,FALSE()),FALSE())</f>
        <v>0.34</v>
      </c>
      <c r="G24" s="121" t="n">
        <f aca="false">VLOOKUP($A24,curvesettle,HLOOKUP(G$5,curvesettle,2,FALSE()),FALSE())</f>
        <v>-0.135</v>
      </c>
      <c r="H24" s="121" t="n">
        <f aca="false">VLOOKUP($A24,curvesettle,HLOOKUP(H$5,curvesettle,2,FALSE()),FALSE())</f>
        <v>0.12</v>
      </c>
      <c r="I24" s="121" t="n">
        <f aca="false">VLOOKUP($A24,curvesettle,HLOOKUP(I$5,curvesettle,2,FALSE()),FALSE())</f>
        <v>-0.125</v>
      </c>
      <c r="J24" s="121" t="n">
        <f aca="false">VLOOKUP($A24,curvesettle,HLOOKUP(J$5,curvesettle,2,FALSE()),FALSE())</f>
        <v>0.3075</v>
      </c>
      <c r="K24" s="121" t="n">
        <f aca="false">VLOOKUP($A24,curvesettle,HLOOKUP(K$5,curvesettle,2,FALSE()),FALSE())</f>
        <v>1.6</v>
      </c>
      <c r="L24" s="121" t="n">
        <f aca="false">VLOOKUP($A24,curvesettle,HLOOKUP(L$5,curvesettle,2,FALSE()),FALSE())</f>
        <v>0.21</v>
      </c>
      <c r="M24" s="121" t="n">
        <f aca="false">VLOOKUP($A24,curvesettle,HLOOKUP(M$5,curvesettle,2,FALSE()),FALSE())</f>
        <v>0.04</v>
      </c>
      <c r="N24" s="121" t="n">
        <f aca="false">VLOOKUP($A24,curvesettle,HLOOKUP(N$5,curvesettle,2,FALSE()),FALSE())</f>
        <v>-0.05</v>
      </c>
      <c r="O24" s="121" t="n">
        <f aca="false">VLOOKUP($A24,curvesettle,HLOOKUP(O$5,curvesettle,2,FALSE()),FALSE())</f>
        <v>-0.14</v>
      </c>
      <c r="P24" s="121" t="n">
        <f aca="false">VLOOKUP($A24,curvesettle,HLOOKUP(P$5,curvesettle,2,FALSE()),FALSE())</f>
        <v>-0.2675</v>
      </c>
      <c r="Q24" s="121" t="n">
        <f aca="false">VLOOKUP($A24,curvesettle,HLOOKUP(Q$5,curvesettle,2,FALSE()),FALSE())</f>
        <v>0.2175</v>
      </c>
      <c r="R24" s="121" t="n">
        <f aca="false">VLOOKUP($A24,curvesettle,HLOOKUP(R$5,curvesettle,2,FALSE()),FALSE())</f>
        <v>0.3075</v>
      </c>
      <c r="S24" s="121" t="n">
        <f aca="false">VLOOKUP($A24,curvesettle,HLOOKUP(S$5,curvesettle,2,FALSE()),FALSE())</f>
        <v>-0.16</v>
      </c>
      <c r="T24" s="121" t="n">
        <f aca="false">VLOOKUP($A24,curvesettle,HLOOKUP(T$5,curvesettle,2,FALSE()),FALSE())</f>
        <v>0.005</v>
      </c>
      <c r="U24" s="121" t="n">
        <f aca="false">VLOOKUP($A24,curvesettle,HLOOKUP(U$5,curvesettle,2,FALSE()),FALSE())</f>
        <v>0.2175</v>
      </c>
      <c r="V24" s="121" t="n">
        <f aca="false">VLOOKUP($A24,curvesettle,HLOOKUP(V$5,curvesettle,2,FALSE()),FALSE())</f>
        <v>1.6</v>
      </c>
      <c r="W24" s="121" t="n">
        <f aca="false">VLOOKUP($A24,curvesettle,HLOOKUP(W$5,curvesettle,2,FALSE()),FALSE())</f>
        <v>-0.0775</v>
      </c>
      <c r="X24" s="121" t="n">
        <f aca="false">VLOOKUP($A24,curvesettle,HLOOKUP(X$5,curvesettle,2,FALSE()),FALSE())</f>
        <v>-0.0375</v>
      </c>
      <c r="Y24" s="121" t="n">
        <f aca="false">VLOOKUP($A24,curvesettle,HLOOKUP(Y$5,curvesettle,2,FALSE()),FALSE())</f>
        <v>-0.045</v>
      </c>
      <c r="Z24" s="121" t="n">
        <f aca="false">VLOOKUP($A24,curvesettle,HLOOKUP(Z$5,curvesettle,2,FALSE()),FALSE())</f>
        <v>-0.135</v>
      </c>
      <c r="AA24" s="122" t="e">
        <f aca="false">IF($AE24=0,0,bsd(AA$5,AA$4,$F24,$G24,$P24,$L24,$Q24,0.1))</f>
        <v>#REF!</v>
      </c>
      <c r="AB24" s="122" t="e">
        <f aca="false">IF($AE24=0,0,bsd(AB$5,AB$4,$F24,$H24,$P24,$M24,$Q24,0.1))</f>
        <v>#REF!</v>
      </c>
      <c r="AD24" s="123"/>
      <c r="AE24" s="123" t="e">
        <f aca="false">IF(#REF!=1,N24,IF(AF24&gt;0,A25-A24,0))</f>
        <v>#REF!</v>
      </c>
      <c r="AF24" s="120" t="e">
        <f aca="false">IF(A24&lt;=#REF!,A24,0)</f>
        <v>#REF!</v>
      </c>
      <c r="AH24" s="111" t="e">
        <f aca="false">AE24*B24</f>
        <v>#REF!</v>
      </c>
      <c r="AI24" s="124" t="e">
        <f aca="false">AE24*F24</f>
        <v>#REF!</v>
      </c>
      <c r="AJ24" s="125" t="e">
        <f aca="false">$AE24*S24</f>
        <v>#REF!</v>
      </c>
      <c r="AK24" s="125" t="e">
        <f aca="false">$AE24*U24</f>
        <v>#REF!</v>
      </c>
      <c r="AL24" s="125" t="e">
        <f aca="false">$AE24*W24</f>
        <v>#REF!</v>
      </c>
      <c r="AM24" s="125" t="e">
        <f aca="false">$AE24*Y24</f>
        <v>#REF!</v>
      </c>
      <c r="AN24" s="125" t="e">
        <f aca="false">$AE24*AA24</f>
        <v>#REF!</v>
      </c>
      <c r="AP24" s="124"/>
      <c r="AQ24" s="125" t="e">
        <f aca="false">$AE24*T24</f>
        <v>#REF!</v>
      </c>
      <c r="AR24" s="125" t="e">
        <f aca="false">$AE24*V24</f>
        <v>#REF!</v>
      </c>
      <c r="AS24" s="125" t="e">
        <f aca="false">$AE24*X24</f>
        <v>#REF!</v>
      </c>
      <c r="AT24" s="125" t="e">
        <f aca="false">$AE24*Z24</f>
        <v>#REF!</v>
      </c>
      <c r="AU24" s="125" t="e">
        <f aca="false">$AE24*AB24</f>
        <v>#REF!</v>
      </c>
      <c r="AV24" s="126"/>
      <c r="AW24" s="125"/>
      <c r="AX24" s="126"/>
      <c r="AY24" s="127"/>
      <c r="AZ24" s="127"/>
      <c r="BA24" s="127"/>
    </row>
    <row r="25" customFormat="false" ht="12.75" hidden="false" customHeight="false" outlineLevel="0" collapsed="false">
      <c r="A25" s="120" t="n">
        <f aca="false">DATE(YEAR(A24),MONTH(A24)+1,1)</f>
        <v>37316</v>
      </c>
      <c r="B25" s="121" t="n">
        <f aca="false">VLOOKUP(A25,STRADDLE,5,FALSE())</f>
        <v>2.728</v>
      </c>
      <c r="C25" s="121" t="n">
        <f aca="false">VLOOKUP($A25,curvesettle,HLOOKUP(C$5,curvesettle,2,FALSE()),FALSE())</f>
        <v>-0.2675</v>
      </c>
      <c r="D25" s="121" t="n">
        <f aca="false">VLOOKUP($A25,curvesettle,HLOOKUP(D$5,curvesettle,2,FALSE()),FALSE())</f>
        <v>-0.33</v>
      </c>
      <c r="E25" s="121" t="n">
        <f aca="false">VLOOKUP($A25,curvesettle,HLOOKUP(E$5,curvesettle,2,FALSE()),FALSE())</f>
        <v>-0.08</v>
      </c>
      <c r="F25" s="121" t="n">
        <f aca="false">VLOOKUP($A25,curvesettle,HLOOKUP(F$5,curvesettle,2,FALSE()),FALSE())</f>
        <v>0.34</v>
      </c>
      <c r="G25" s="121" t="n">
        <f aca="false">VLOOKUP($A25,curvesettle,HLOOKUP(G$5,curvesettle,2,FALSE()),FALSE())</f>
        <v>-0.14</v>
      </c>
      <c r="H25" s="121" t="n">
        <f aca="false">VLOOKUP($A25,curvesettle,HLOOKUP(H$5,curvesettle,2,FALSE()),FALSE())</f>
        <v>0.1175</v>
      </c>
      <c r="I25" s="121" t="n">
        <f aca="false">VLOOKUP($A25,curvesettle,HLOOKUP(I$5,curvesettle,2,FALSE()),FALSE())</f>
        <v>-0.125</v>
      </c>
      <c r="J25" s="121" t="n">
        <f aca="false">VLOOKUP($A25,curvesettle,HLOOKUP(J$5,curvesettle,2,FALSE()),FALSE())</f>
        <v>0.2665</v>
      </c>
      <c r="K25" s="121" t="n">
        <f aca="false">VLOOKUP($A25,curvesettle,HLOOKUP(K$5,curvesettle,2,FALSE()),FALSE())</f>
        <v>1.03</v>
      </c>
      <c r="L25" s="121" t="n">
        <f aca="false">VLOOKUP($A25,curvesettle,HLOOKUP(L$5,curvesettle,2,FALSE()),FALSE())</f>
        <v>0.21</v>
      </c>
      <c r="M25" s="121" t="n">
        <f aca="false">VLOOKUP($A25,curvesettle,HLOOKUP(M$5,curvesettle,2,FALSE()),FALSE())</f>
        <v>0.0375</v>
      </c>
      <c r="N25" s="121" t="n">
        <f aca="false">VLOOKUP($A25,curvesettle,HLOOKUP(N$5,curvesettle,2,FALSE()),FALSE())</f>
        <v>-0.0375</v>
      </c>
      <c r="O25" s="121" t="n">
        <f aca="false">VLOOKUP($A25,curvesettle,HLOOKUP(O$5,curvesettle,2,FALSE()),FALSE())</f>
        <v>-0.1425</v>
      </c>
      <c r="P25" s="121" t="n">
        <f aca="false">VLOOKUP($A25,curvesettle,HLOOKUP(P$5,curvesettle,2,FALSE()),FALSE())</f>
        <v>-0.2675</v>
      </c>
      <c r="Q25" s="121" t="n">
        <f aca="false">VLOOKUP($A25,curvesettle,HLOOKUP(Q$5,curvesettle,2,FALSE()),FALSE())</f>
        <v>0.215</v>
      </c>
      <c r="R25" s="121" t="n">
        <f aca="false">VLOOKUP($A25,curvesettle,HLOOKUP(R$5,curvesettle,2,FALSE()),FALSE())</f>
        <v>0.2665</v>
      </c>
      <c r="S25" s="121" t="n">
        <f aca="false">VLOOKUP($A25,curvesettle,HLOOKUP(S$5,curvesettle,2,FALSE()),FALSE())</f>
        <v>-0.1625</v>
      </c>
      <c r="T25" s="121" t="n">
        <f aca="false">VLOOKUP($A25,curvesettle,HLOOKUP(T$5,curvesettle,2,FALSE()),FALSE())</f>
        <v>0.005</v>
      </c>
      <c r="U25" s="121" t="n">
        <f aca="false">VLOOKUP($A25,curvesettle,HLOOKUP(U$5,curvesettle,2,FALSE()),FALSE())</f>
        <v>0.215</v>
      </c>
      <c r="V25" s="121" t="n">
        <f aca="false">VLOOKUP($A25,curvesettle,HLOOKUP(V$5,curvesettle,2,FALSE()),FALSE())</f>
        <v>1.03</v>
      </c>
      <c r="W25" s="121" t="n">
        <f aca="false">VLOOKUP($A25,curvesettle,HLOOKUP(W$5,curvesettle,2,FALSE()),FALSE())</f>
        <v>-0.0775</v>
      </c>
      <c r="X25" s="121" t="n">
        <f aca="false">VLOOKUP($A25,curvesettle,HLOOKUP(X$5,curvesettle,2,FALSE()),FALSE())</f>
        <v>-0.0375</v>
      </c>
      <c r="Y25" s="121" t="n">
        <f aca="false">VLOOKUP($A25,curvesettle,HLOOKUP(Y$5,curvesettle,2,FALSE()),FALSE())</f>
        <v>-0.045</v>
      </c>
      <c r="Z25" s="121" t="n">
        <f aca="false">VLOOKUP($A25,curvesettle,HLOOKUP(Z$5,curvesettle,2,FALSE()),FALSE())</f>
        <v>-0.14</v>
      </c>
      <c r="AA25" s="122" t="e">
        <f aca="false">IF($AE25=0,0,bsd(AA$5,AA$4,$F25,$G25,$P25,$L25,$Q25,0.1))</f>
        <v>#REF!</v>
      </c>
      <c r="AB25" s="122" t="e">
        <f aca="false">IF($AE25=0,0,bsd(AB$5,AB$4,$F25,$H25,$P25,$M25,$Q25,0.1))</f>
        <v>#REF!</v>
      </c>
      <c r="AD25" s="123"/>
      <c r="AE25" s="123" t="e">
        <f aca="false">IF(#REF!=1,N25,IF(AF25&gt;0,A26-A25,0))</f>
        <v>#REF!</v>
      </c>
      <c r="AF25" s="120" t="e">
        <f aca="false">IF(A25&lt;=#REF!,A25,0)</f>
        <v>#REF!</v>
      </c>
      <c r="AH25" s="111" t="e">
        <f aca="false">AE25*B25</f>
        <v>#REF!</v>
      </c>
      <c r="AI25" s="124" t="e">
        <f aca="false">AE25*F25</f>
        <v>#REF!</v>
      </c>
      <c r="AJ25" s="125" t="e">
        <f aca="false">$AE25*S25</f>
        <v>#REF!</v>
      </c>
      <c r="AK25" s="125" t="e">
        <f aca="false">$AE25*U25</f>
        <v>#REF!</v>
      </c>
      <c r="AL25" s="125" t="e">
        <f aca="false">$AE25*W25</f>
        <v>#REF!</v>
      </c>
      <c r="AM25" s="125" t="e">
        <f aca="false">$AE25*Y25</f>
        <v>#REF!</v>
      </c>
      <c r="AN25" s="125" t="e">
        <f aca="false">$AE25*AA25</f>
        <v>#REF!</v>
      </c>
      <c r="AP25" s="124"/>
      <c r="AQ25" s="125" t="e">
        <f aca="false">$AE25*T25</f>
        <v>#REF!</v>
      </c>
      <c r="AR25" s="125" t="e">
        <f aca="false">$AE25*V25</f>
        <v>#REF!</v>
      </c>
      <c r="AS25" s="125" t="e">
        <f aca="false">$AE25*X25</f>
        <v>#REF!</v>
      </c>
      <c r="AT25" s="125" t="e">
        <f aca="false">$AE25*Z25</f>
        <v>#REF!</v>
      </c>
      <c r="AU25" s="125" t="e">
        <f aca="false">$AE25*AB25</f>
        <v>#REF!</v>
      </c>
      <c r="AV25" s="126"/>
      <c r="AW25" s="125"/>
      <c r="AX25" s="126"/>
      <c r="AY25" s="127"/>
      <c r="AZ25" s="127"/>
      <c r="BA25" s="127"/>
    </row>
    <row r="26" customFormat="false" ht="12.75" hidden="false" customHeight="false" outlineLevel="0" collapsed="false">
      <c r="A26" s="120" t="n">
        <f aca="false">DATE(YEAR(A25),MONTH(A25)+1,1)</f>
        <v>37347</v>
      </c>
      <c r="B26" s="121" t="n">
        <f aca="false">VLOOKUP(A26,STRADDLE,5,FALSE())</f>
        <v>2.625</v>
      </c>
      <c r="C26" s="121" t="n">
        <f aca="false">VLOOKUP($A26,curvesettle,HLOOKUP(C$5,curvesettle,2,FALSE()),FALSE())</f>
        <v>-0.25</v>
      </c>
      <c r="D26" s="121" t="n">
        <f aca="false">VLOOKUP($A26,curvesettle,HLOOKUP(D$5,curvesettle,2,FALSE()),FALSE())</f>
        <v>-0.535</v>
      </c>
      <c r="E26" s="121" t="n">
        <f aca="false">VLOOKUP($A26,curvesettle,HLOOKUP(E$5,curvesettle,2,FALSE()),FALSE())</f>
        <v>-0.385</v>
      </c>
      <c r="F26" s="121" t="n">
        <f aca="false">VLOOKUP($A26,curvesettle,HLOOKUP(F$5,curvesettle,2,FALSE()),FALSE())</f>
        <v>0.37</v>
      </c>
      <c r="G26" s="121" t="n">
        <f aca="false">VLOOKUP($A26,curvesettle,HLOOKUP(G$5,curvesettle,2,FALSE()),FALSE())</f>
        <v>-0.1275</v>
      </c>
      <c r="H26" s="121" t="n">
        <f aca="false">VLOOKUP($A26,curvesettle,HLOOKUP(H$5,curvesettle,2,FALSE()),FALSE())</f>
        <v>0.07</v>
      </c>
      <c r="I26" s="121" t="n">
        <f aca="false">VLOOKUP($A26,curvesettle,HLOOKUP(I$5,curvesettle,2,FALSE()),FALSE())</f>
        <v>-0.115</v>
      </c>
      <c r="J26" s="121" t="n">
        <f aca="false">VLOOKUP($A26,curvesettle,HLOOKUP(J$5,curvesettle,2,FALSE()),FALSE())</f>
        <v>0.195</v>
      </c>
      <c r="K26" s="121" t="n">
        <f aca="false">VLOOKUP($A26,curvesettle,HLOOKUP(K$5,curvesettle,2,FALSE()),FALSE())</f>
        <v>0.45</v>
      </c>
      <c r="L26" s="121" t="n">
        <f aca="false">VLOOKUP($A26,curvesettle,HLOOKUP(L$5,curvesettle,2,FALSE()),FALSE())</f>
        <v>0.12</v>
      </c>
      <c r="M26" s="121" t="n">
        <f aca="false">VLOOKUP($A26,curvesettle,HLOOKUP(M$5,curvesettle,2,FALSE()),FALSE())</f>
        <v>-0.06</v>
      </c>
      <c r="N26" s="121" t="n">
        <f aca="false">VLOOKUP($A26,curvesettle,HLOOKUP(N$5,curvesettle,2,FALSE()),FALSE())</f>
        <v>0.015</v>
      </c>
      <c r="O26" s="121" t="n">
        <f aca="false">VLOOKUP($A26,curvesettle,HLOOKUP(O$5,curvesettle,2,FALSE()),FALSE())</f>
        <v>-0.1325</v>
      </c>
      <c r="P26" s="121" t="n">
        <f aca="false">VLOOKUP($A26,curvesettle,HLOOKUP(P$5,curvesettle,2,FALSE()),FALSE())</f>
        <v>-0.25</v>
      </c>
      <c r="Q26" s="121" t="n">
        <f aca="false">VLOOKUP($A26,curvesettle,HLOOKUP(Q$5,curvesettle,2,FALSE()),FALSE())</f>
        <v>0.14</v>
      </c>
      <c r="R26" s="121" t="n">
        <f aca="false">VLOOKUP($A26,curvesettle,HLOOKUP(R$5,curvesettle,2,FALSE()),FALSE())</f>
        <v>0.195</v>
      </c>
      <c r="S26" s="121" t="n">
        <f aca="false">VLOOKUP($A26,curvesettle,HLOOKUP(S$5,curvesettle,2,FALSE()),FALSE())</f>
        <v>-0.1975</v>
      </c>
      <c r="T26" s="121" t="n">
        <f aca="false">VLOOKUP($A26,curvesettle,HLOOKUP(T$5,curvesettle,2,FALSE()),FALSE())</f>
        <v>0.006</v>
      </c>
      <c r="U26" s="121" t="n">
        <f aca="false">VLOOKUP($A26,curvesettle,HLOOKUP(U$5,curvesettle,2,FALSE()),FALSE())</f>
        <v>0.14</v>
      </c>
      <c r="V26" s="121" t="n">
        <f aca="false">VLOOKUP($A26,curvesettle,HLOOKUP(V$5,curvesettle,2,FALSE()),FALSE())</f>
        <v>0.45</v>
      </c>
      <c r="W26" s="121" t="n">
        <f aca="false">VLOOKUP($A26,curvesettle,HLOOKUP(W$5,curvesettle,2,FALSE()),FALSE())</f>
        <v>-0.06</v>
      </c>
      <c r="X26" s="121" t="n">
        <f aca="false">VLOOKUP($A26,curvesettle,HLOOKUP(X$5,curvesettle,2,FALSE()),FALSE())</f>
        <v>-0.02</v>
      </c>
      <c r="Y26" s="121" t="n">
        <f aca="false">VLOOKUP($A26,curvesettle,HLOOKUP(Y$5,curvesettle,2,FALSE()),FALSE())</f>
        <v>-0.03</v>
      </c>
      <c r="Z26" s="121" t="n">
        <f aca="false">VLOOKUP($A26,curvesettle,HLOOKUP(Z$5,curvesettle,2,FALSE()),FALSE())</f>
        <v>-0.1275</v>
      </c>
      <c r="AA26" s="122" t="e">
        <f aca="false">IF($AE26=0,0,bsd(AA$5,AA$4,$F26,$G26,$P26,$L26,$Q26,0.1))</f>
        <v>#REF!</v>
      </c>
      <c r="AB26" s="122" t="e">
        <f aca="false">IF($AE26=0,0,bsd(AB$5,AB$4,$F26,$H26,$P26,$M26,$Q26,0.1))</f>
        <v>#REF!</v>
      </c>
      <c r="AD26" s="123"/>
      <c r="AE26" s="123" t="e">
        <f aca="false">IF(#REF!=1,N26,IF(AF26&gt;0,A27-A26,0))</f>
        <v>#REF!</v>
      </c>
      <c r="AF26" s="120" t="e">
        <f aca="false">IF(A26&lt;=#REF!,A26,0)</f>
        <v>#REF!</v>
      </c>
      <c r="AH26" s="111" t="e">
        <f aca="false">AE26*B26</f>
        <v>#REF!</v>
      </c>
      <c r="AI26" s="124" t="e">
        <f aca="false">AE26*F26</f>
        <v>#REF!</v>
      </c>
      <c r="AJ26" s="125" t="e">
        <f aca="false">$AE26*S26</f>
        <v>#REF!</v>
      </c>
      <c r="AK26" s="125" t="e">
        <f aca="false">$AE26*U26</f>
        <v>#REF!</v>
      </c>
      <c r="AL26" s="125" t="e">
        <f aca="false">$AE26*W26</f>
        <v>#REF!</v>
      </c>
      <c r="AM26" s="125" t="e">
        <f aca="false">$AE26*Y26</f>
        <v>#REF!</v>
      </c>
      <c r="AN26" s="125" t="e">
        <f aca="false">$AE26*AA26</f>
        <v>#REF!</v>
      </c>
      <c r="AP26" s="124"/>
      <c r="AQ26" s="125" t="e">
        <f aca="false">$AE26*T26</f>
        <v>#REF!</v>
      </c>
      <c r="AR26" s="125" t="e">
        <f aca="false">$AE26*V26</f>
        <v>#REF!</v>
      </c>
      <c r="AS26" s="125" t="e">
        <f aca="false">$AE26*X26</f>
        <v>#REF!</v>
      </c>
      <c r="AT26" s="125" t="e">
        <f aca="false">$AE26*Z26</f>
        <v>#REF!</v>
      </c>
      <c r="AU26" s="125" t="e">
        <f aca="false">$AE26*AB26</f>
        <v>#REF!</v>
      </c>
      <c r="AV26" s="126"/>
      <c r="AW26" s="125"/>
      <c r="AX26" s="126"/>
      <c r="AY26" s="127"/>
      <c r="AZ26" s="127"/>
      <c r="BA26" s="127"/>
    </row>
    <row r="27" customFormat="false" ht="12.75" hidden="false" customHeight="false" outlineLevel="0" collapsed="false">
      <c r="A27" s="120" t="n">
        <f aca="false">DATE(YEAR(A26),MONTH(A26)+1,1)</f>
        <v>37377</v>
      </c>
      <c r="B27" s="128"/>
      <c r="F27" s="126"/>
      <c r="G27" s="126"/>
      <c r="H27" s="126"/>
      <c r="I27" s="129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4"/>
      <c r="AE27" s="113"/>
      <c r="AF27" s="114"/>
      <c r="AG27" s="113"/>
    </row>
    <row r="28" customFormat="false" ht="12.75" hidden="false" customHeight="false" outlineLevel="0" collapsed="false">
      <c r="A28" s="130"/>
      <c r="B28" s="128"/>
      <c r="F28" s="126"/>
      <c r="G28" s="126"/>
      <c r="H28" s="126"/>
      <c r="I28" s="129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4"/>
      <c r="AE28" s="113"/>
      <c r="AF28" s="114"/>
      <c r="AG28" s="113"/>
    </row>
    <row r="29" customFormat="false" ht="12.75" hidden="false" customHeight="false" outlineLevel="0" collapsed="false">
      <c r="A29" s="130"/>
      <c r="B29" s="128"/>
      <c r="F29" s="126"/>
      <c r="G29" s="126"/>
      <c r="H29" s="126"/>
      <c r="I29" s="129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4"/>
      <c r="AE29" s="113"/>
      <c r="AF29" s="114"/>
      <c r="AG29" s="113"/>
    </row>
    <row r="30" customFormat="false" ht="12.75" hidden="false" customHeight="false" outlineLevel="0" collapsed="false">
      <c r="A30" s="130"/>
      <c r="B30" s="128"/>
      <c r="D30" s="111" t="n">
        <f aca="false">0.15*180*10000</f>
        <v>270000</v>
      </c>
      <c r="E30" s="111" t="n">
        <f aca="false">0.15*180*10000</f>
        <v>270000</v>
      </c>
      <c r="F30" s="126"/>
      <c r="G30" s="101" t="s">
        <v>192</v>
      </c>
      <c r="H30" s="126"/>
      <c r="I30" s="129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4"/>
      <c r="AE30" s="113"/>
      <c r="AF30" s="114"/>
      <c r="AG30" s="113"/>
    </row>
    <row r="31" customFormat="false" ht="12.75" hidden="false" customHeight="false" outlineLevel="0" collapsed="false">
      <c r="A31" s="130"/>
      <c r="B31" s="128"/>
      <c r="F31" s="126"/>
      <c r="G31" s="126"/>
      <c r="H31" s="126"/>
      <c r="I31" s="129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4"/>
      <c r="AE31" s="113"/>
      <c r="AF31" s="114"/>
      <c r="AG31" s="113"/>
    </row>
    <row r="32" customFormat="false" ht="12.75" hidden="false" customHeight="false" outlineLevel="0" collapsed="false">
      <c r="A32" s="130"/>
      <c r="B32" s="128"/>
      <c r="F32" s="126"/>
      <c r="G32" s="126"/>
      <c r="H32" s="126"/>
      <c r="I32" s="129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4"/>
      <c r="AE32" s="113"/>
      <c r="AF32" s="114"/>
      <c r="AG32" s="113"/>
    </row>
    <row r="33" customFormat="false" ht="12.75" hidden="false" customHeight="false" outlineLevel="0" collapsed="false">
      <c r="A33" s="130"/>
      <c r="B33" s="128"/>
      <c r="F33" s="126"/>
      <c r="G33" s="126"/>
      <c r="H33" s="126"/>
      <c r="I33" s="129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4"/>
      <c r="AE33" s="113"/>
      <c r="AF33" s="114"/>
      <c r="AG33" s="113"/>
    </row>
    <row r="34" customFormat="false" ht="12.75" hidden="false" customHeight="false" outlineLevel="0" collapsed="false">
      <c r="A34" s="130"/>
      <c r="B34" s="128"/>
      <c r="F34" s="126"/>
      <c r="G34" s="126"/>
      <c r="H34" s="126"/>
      <c r="I34" s="129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4"/>
      <c r="AE34" s="113"/>
      <c r="AF34" s="114"/>
      <c r="AG34" s="113"/>
    </row>
    <row r="35" customFormat="false" ht="12.75" hidden="false" customHeight="false" outlineLevel="0" collapsed="false">
      <c r="A35" s="130"/>
      <c r="B35" s="128"/>
      <c r="F35" s="126"/>
      <c r="G35" s="126"/>
      <c r="H35" s="126"/>
      <c r="I35" s="129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4"/>
      <c r="AE35" s="113"/>
      <c r="AF35" s="114"/>
      <c r="AG35" s="113"/>
    </row>
    <row r="36" customFormat="false" ht="12.75" hidden="false" customHeight="false" outlineLevel="0" collapsed="false">
      <c r="A36" s="130"/>
      <c r="B36" s="128"/>
      <c r="F36" s="126"/>
      <c r="G36" s="126"/>
      <c r="H36" s="126"/>
      <c r="I36" s="129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4"/>
      <c r="AE36" s="113"/>
      <c r="AF36" s="114"/>
      <c r="AG36" s="113"/>
    </row>
    <row r="37" customFormat="false" ht="12.75" hidden="false" customHeight="false" outlineLevel="0" collapsed="false">
      <c r="A37" s="130"/>
      <c r="B37" s="128"/>
      <c r="F37" s="126"/>
      <c r="G37" s="126"/>
      <c r="H37" s="126"/>
      <c r="I37" s="129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4"/>
      <c r="AE37" s="113"/>
      <c r="AF37" s="114"/>
      <c r="AG37" s="113"/>
    </row>
    <row r="38" customFormat="false" ht="12.75" hidden="false" customHeight="false" outlineLevel="0" collapsed="false">
      <c r="A38" s="131"/>
      <c r="F38" s="132"/>
      <c r="G38" s="132"/>
      <c r="H38" s="132"/>
      <c r="I38" s="129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4"/>
      <c r="AE38" s="113"/>
      <c r="AF38" s="114"/>
      <c r="AG38" s="113"/>
    </row>
    <row r="39" customFormat="false" ht="12.75" hidden="false" customHeight="false" outlineLevel="0" collapsed="false">
      <c r="A39" s="130"/>
      <c r="B39" s="128"/>
      <c r="F39" s="126"/>
      <c r="G39" s="126"/>
      <c r="H39" s="126"/>
      <c r="I39" s="129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4"/>
      <c r="AE39" s="113"/>
      <c r="AF39" s="114"/>
      <c r="AG39" s="113"/>
    </row>
    <row r="40" customFormat="false" ht="12.75" hidden="false" customHeight="false" outlineLevel="0" collapsed="false">
      <c r="B40" s="130"/>
      <c r="C40" s="133"/>
      <c r="D40" s="133"/>
      <c r="E40" s="133"/>
      <c r="F40" s="134"/>
      <c r="G40" s="134"/>
      <c r="H40" s="134"/>
      <c r="I40" s="126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13"/>
      <c r="AB40" s="113"/>
      <c r="AC40" s="113"/>
      <c r="AD40" s="114"/>
      <c r="AE40" s="113"/>
      <c r="AF40" s="114"/>
      <c r="AG40" s="113"/>
    </row>
    <row r="41" customFormat="false" ht="12.75" hidden="false" customHeight="false" outlineLevel="0" collapsed="false">
      <c r="B41" s="130"/>
      <c r="C41" s="133"/>
      <c r="D41" s="133"/>
      <c r="E41" s="133"/>
      <c r="F41" s="134"/>
      <c r="G41" s="134"/>
      <c r="H41" s="134"/>
      <c r="I41" s="126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13"/>
      <c r="AB41" s="113"/>
      <c r="AC41" s="113"/>
      <c r="AD41" s="114"/>
      <c r="AE41" s="113"/>
      <c r="AF41" s="114"/>
      <c r="AG41" s="113"/>
    </row>
    <row r="42" customFormat="false" ht="12.75" hidden="false" customHeight="false" outlineLevel="0" collapsed="false">
      <c r="B42" s="130"/>
      <c r="C42" s="133"/>
      <c r="D42" s="133"/>
      <c r="E42" s="133"/>
      <c r="F42" s="134"/>
      <c r="G42" s="134"/>
      <c r="H42" s="134"/>
      <c r="I42" s="126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13"/>
      <c r="AB42" s="113"/>
      <c r="AC42" s="113"/>
      <c r="AD42" s="114"/>
      <c r="AE42" s="113"/>
      <c r="AF42" s="114"/>
      <c r="AG42" s="113"/>
    </row>
    <row r="43" customFormat="false" ht="12.75" hidden="false" customHeight="false" outlineLevel="0" collapsed="false">
      <c r="B43" s="130"/>
      <c r="C43" s="133"/>
      <c r="D43" s="133"/>
      <c r="E43" s="133"/>
      <c r="F43" s="134"/>
      <c r="G43" s="134"/>
      <c r="H43" s="134"/>
      <c r="I43" s="126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13"/>
      <c r="AB43" s="113"/>
      <c r="AC43" s="113"/>
      <c r="AD43" s="114"/>
      <c r="AE43" s="113"/>
      <c r="AF43" s="114"/>
      <c r="AG43" s="113"/>
    </row>
    <row r="44" customFormat="false" ht="12.75" hidden="false" customHeight="false" outlineLevel="0" collapsed="false">
      <c r="B44" s="130"/>
      <c r="C44" s="133"/>
      <c r="D44" s="133"/>
      <c r="E44" s="133"/>
      <c r="F44" s="134"/>
      <c r="G44" s="134"/>
      <c r="H44" s="134"/>
      <c r="I44" s="126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13"/>
      <c r="AB44" s="113"/>
      <c r="AC44" s="113"/>
      <c r="AD44" s="114"/>
      <c r="AE44" s="113"/>
      <c r="AF44" s="114"/>
      <c r="AG44" s="113"/>
    </row>
    <row r="45" customFormat="false" ht="12.75" hidden="false" customHeight="false" outlineLevel="0" collapsed="false">
      <c r="B45" s="130"/>
      <c r="C45" s="133"/>
      <c r="D45" s="133"/>
      <c r="E45" s="133"/>
      <c r="F45" s="134"/>
      <c r="G45" s="134"/>
      <c r="H45" s="134"/>
      <c r="I45" s="126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13"/>
      <c r="AB45" s="113"/>
      <c r="AC45" s="113"/>
      <c r="AD45" s="114"/>
      <c r="AE45" s="113"/>
      <c r="AF45" s="114"/>
      <c r="AG45" s="113"/>
    </row>
    <row r="46" customFormat="false" ht="12.75" hidden="false" customHeight="false" outlineLevel="0" collapsed="false">
      <c r="B46" s="130"/>
      <c r="C46" s="133"/>
      <c r="D46" s="133"/>
      <c r="E46" s="133"/>
      <c r="F46" s="134"/>
      <c r="G46" s="134"/>
      <c r="H46" s="134"/>
      <c r="I46" s="126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13"/>
      <c r="AB46" s="113"/>
      <c r="AC46" s="113"/>
      <c r="AD46" s="114"/>
      <c r="AE46" s="113"/>
      <c r="AF46" s="114"/>
      <c r="AG46" s="113"/>
    </row>
    <row r="47" customFormat="false" ht="12.75" hidden="false" customHeight="false" outlineLevel="0" collapsed="false">
      <c r="B47" s="130"/>
      <c r="C47" s="133"/>
      <c r="D47" s="133"/>
      <c r="E47" s="133"/>
      <c r="F47" s="134"/>
      <c r="G47" s="134"/>
      <c r="H47" s="134"/>
      <c r="I47" s="126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13"/>
      <c r="AB47" s="113"/>
      <c r="AC47" s="113"/>
      <c r="AD47" s="114"/>
      <c r="AE47" s="113"/>
      <c r="AF47" s="114"/>
      <c r="AG47" s="113"/>
    </row>
    <row r="48" customFormat="false" ht="12.75" hidden="false" customHeight="false" outlineLevel="0" collapsed="false">
      <c r="B48" s="130"/>
      <c r="C48" s="133"/>
      <c r="D48" s="133"/>
      <c r="E48" s="133"/>
      <c r="F48" s="134"/>
      <c r="G48" s="134"/>
      <c r="H48" s="134"/>
      <c r="I48" s="126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13"/>
      <c r="AB48" s="113"/>
      <c r="AC48" s="113"/>
      <c r="AD48" s="114"/>
      <c r="AE48" s="113"/>
      <c r="AF48" s="114"/>
      <c r="AG48" s="113"/>
    </row>
    <row r="49" customFormat="false" ht="12.75" hidden="false" customHeight="false" outlineLevel="0" collapsed="false">
      <c r="B49" s="130"/>
      <c r="C49" s="133"/>
      <c r="D49" s="133"/>
      <c r="E49" s="133"/>
      <c r="F49" s="134"/>
      <c r="G49" s="134"/>
      <c r="H49" s="134"/>
      <c r="I49" s="126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13"/>
      <c r="AB49" s="113"/>
      <c r="AC49" s="113"/>
      <c r="AD49" s="114"/>
      <c r="AE49" s="113"/>
      <c r="AF49" s="114"/>
      <c r="AG49" s="113"/>
    </row>
    <row r="50" customFormat="false" ht="12.75" hidden="false" customHeight="false" outlineLevel="0" collapsed="false">
      <c r="B50" s="130"/>
      <c r="C50" s="133"/>
      <c r="D50" s="133"/>
      <c r="E50" s="133"/>
      <c r="F50" s="134"/>
      <c r="G50" s="134"/>
      <c r="H50" s="134"/>
      <c r="I50" s="126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13"/>
      <c r="AB50" s="113"/>
      <c r="AC50" s="113"/>
      <c r="AD50" s="114"/>
      <c r="AE50" s="113"/>
      <c r="AF50" s="114"/>
      <c r="AG50" s="113"/>
    </row>
    <row r="51" customFormat="false" ht="12.75" hidden="false" customHeight="false" outlineLevel="0" collapsed="false">
      <c r="B51" s="130"/>
      <c r="C51" s="133"/>
      <c r="D51" s="133"/>
      <c r="E51" s="133"/>
      <c r="F51" s="134"/>
      <c r="G51" s="134"/>
      <c r="H51" s="134"/>
      <c r="I51" s="126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13"/>
      <c r="AB51" s="113"/>
      <c r="AC51" s="113"/>
      <c r="AD51" s="114"/>
      <c r="AE51" s="113"/>
      <c r="AF51" s="114"/>
      <c r="AG51" s="113"/>
    </row>
    <row r="52" customFormat="false" ht="13.5" hidden="false" customHeight="false" outlineLevel="0" collapsed="false">
      <c r="B52" s="130"/>
      <c r="C52" s="136"/>
      <c r="D52" s="136"/>
      <c r="E52" s="136"/>
      <c r="F52" s="134"/>
      <c r="G52" s="134"/>
      <c r="H52" s="134"/>
      <c r="I52" s="126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13"/>
      <c r="AB52" s="113"/>
      <c r="AC52" s="113"/>
      <c r="AD52" s="114"/>
      <c r="AE52" s="113"/>
      <c r="AF52" s="114"/>
      <c r="AG52" s="113"/>
    </row>
    <row r="53" customFormat="false" ht="12.75" hidden="false" customHeight="false" outlineLevel="0" collapsed="false">
      <c r="B53" s="130"/>
      <c r="C53" s="137"/>
      <c r="D53" s="137"/>
      <c r="E53" s="137"/>
      <c r="F53" s="134"/>
      <c r="G53" s="134"/>
      <c r="H53" s="134"/>
      <c r="I53" s="126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13"/>
      <c r="AB53" s="113"/>
      <c r="AC53" s="113"/>
      <c r="AD53" s="114"/>
      <c r="AE53" s="113"/>
      <c r="AF53" s="114"/>
      <c r="AG53" s="113"/>
    </row>
    <row r="54" customFormat="false" ht="13.5" hidden="false" customHeight="false" outlineLevel="0" collapsed="false">
      <c r="B54" s="130"/>
      <c r="C54" s="138"/>
      <c r="D54" s="138"/>
      <c r="E54" s="138"/>
      <c r="F54" s="134"/>
      <c r="G54" s="134"/>
      <c r="H54" s="134"/>
      <c r="I54" s="126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13"/>
      <c r="AB54" s="113"/>
      <c r="AC54" s="113"/>
      <c r="AD54" s="114"/>
      <c r="AE54" s="113"/>
      <c r="AF54" s="114"/>
      <c r="AG54" s="113"/>
    </row>
    <row r="55" customFormat="false" ht="13.5" hidden="false" customHeight="false" outlineLevel="0" collapsed="false">
      <c r="B55" s="130"/>
      <c r="C55" s="138"/>
      <c r="D55" s="138"/>
      <c r="E55" s="138"/>
      <c r="F55" s="134"/>
      <c r="G55" s="134"/>
      <c r="H55" s="134"/>
      <c r="I55" s="126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13"/>
      <c r="AB55" s="113"/>
      <c r="AC55" s="113"/>
      <c r="AD55" s="114"/>
      <c r="AE55" s="113"/>
      <c r="AF55" s="114"/>
      <c r="AG55" s="113"/>
    </row>
    <row r="56" customFormat="false" ht="12.75" hidden="false" customHeight="false" outlineLevel="0" collapsed="false">
      <c r="B56" s="130"/>
      <c r="C56" s="139"/>
      <c r="D56" s="139"/>
      <c r="E56" s="139"/>
      <c r="F56" s="134"/>
      <c r="G56" s="134"/>
      <c r="H56" s="134"/>
      <c r="I56" s="126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13"/>
      <c r="AB56" s="113"/>
      <c r="AC56" s="113"/>
      <c r="AD56" s="114"/>
      <c r="AE56" s="113"/>
      <c r="AF56" s="114"/>
      <c r="AG56" s="113"/>
    </row>
    <row r="57" customFormat="false" ht="12.75" hidden="false" customHeight="false" outlineLevel="0" collapsed="false">
      <c r="B57" s="130"/>
      <c r="C57" s="139"/>
      <c r="D57" s="139"/>
      <c r="E57" s="139"/>
      <c r="F57" s="134"/>
      <c r="G57" s="134"/>
      <c r="H57" s="134"/>
      <c r="I57" s="126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13"/>
      <c r="AB57" s="113"/>
      <c r="AC57" s="113"/>
      <c r="AD57" s="114"/>
      <c r="AE57" s="113"/>
      <c r="AF57" s="114"/>
      <c r="AG57" s="113"/>
    </row>
    <row r="58" customFormat="false" ht="12.75" hidden="false" customHeight="false" outlineLevel="0" collapsed="false">
      <c r="B58" s="130"/>
      <c r="C58" s="139"/>
      <c r="D58" s="139"/>
      <c r="E58" s="139"/>
      <c r="F58" s="134"/>
      <c r="G58" s="134"/>
      <c r="H58" s="134"/>
      <c r="I58" s="126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13"/>
      <c r="AB58" s="113"/>
      <c r="AC58" s="113"/>
      <c r="AD58" s="114"/>
      <c r="AE58" s="113"/>
      <c r="AF58" s="114"/>
      <c r="AG58" s="113"/>
    </row>
    <row r="59" customFormat="false" ht="12.75" hidden="false" customHeight="false" outlineLevel="0" collapsed="false">
      <c r="B59" s="130"/>
      <c r="C59" s="139"/>
      <c r="D59" s="139"/>
      <c r="E59" s="139"/>
      <c r="F59" s="134"/>
      <c r="G59" s="134"/>
      <c r="H59" s="134"/>
      <c r="I59" s="126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13"/>
      <c r="AB59" s="113"/>
      <c r="AC59" s="113"/>
      <c r="AD59" s="114"/>
      <c r="AE59" s="113"/>
      <c r="AF59" s="114"/>
      <c r="AG59" s="113"/>
    </row>
    <row r="60" customFormat="false" ht="12.75" hidden="false" customHeight="false" outlineLevel="0" collapsed="false">
      <c r="B60" s="130"/>
      <c r="C60" s="139"/>
      <c r="D60" s="139"/>
      <c r="E60" s="139"/>
      <c r="F60" s="134"/>
      <c r="G60" s="134"/>
      <c r="H60" s="134"/>
      <c r="I60" s="126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13"/>
      <c r="AB60" s="113"/>
      <c r="AC60" s="113"/>
      <c r="AD60" s="114"/>
      <c r="AE60" s="113"/>
      <c r="AF60" s="114"/>
      <c r="AG60" s="113"/>
    </row>
    <row r="61" customFormat="false" ht="12.75" hidden="false" customHeight="false" outlineLevel="0" collapsed="false">
      <c r="B61" s="130"/>
      <c r="C61" s="139"/>
      <c r="D61" s="139"/>
      <c r="E61" s="139"/>
      <c r="F61" s="134"/>
      <c r="G61" s="134"/>
      <c r="H61" s="134"/>
      <c r="I61" s="126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13"/>
      <c r="AB61" s="113"/>
      <c r="AC61" s="113"/>
      <c r="AD61" s="114"/>
      <c r="AE61" s="113"/>
      <c r="AF61" s="114"/>
      <c r="AG61" s="113"/>
    </row>
    <row r="62" customFormat="false" ht="12.75" hidden="false" customHeight="false" outlineLevel="0" collapsed="false">
      <c r="B62" s="130"/>
      <c r="C62" s="139"/>
      <c r="D62" s="139"/>
      <c r="E62" s="139"/>
      <c r="F62" s="134"/>
      <c r="G62" s="134"/>
      <c r="H62" s="134"/>
      <c r="I62" s="126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13"/>
      <c r="AB62" s="113"/>
      <c r="AC62" s="113"/>
      <c r="AD62" s="114"/>
      <c r="AE62" s="113"/>
      <c r="AF62" s="114"/>
      <c r="AG62" s="113"/>
    </row>
    <row r="63" customFormat="false" ht="12.75" hidden="false" customHeight="false" outlineLevel="0" collapsed="false">
      <c r="B63" s="130"/>
      <c r="C63" s="139"/>
      <c r="D63" s="139"/>
      <c r="E63" s="139"/>
      <c r="F63" s="134"/>
      <c r="G63" s="134"/>
      <c r="H63" s="134"/>
      <c r="I63" s="126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13"/>
      <c r="AB63" s="113"/>
      <c r="AC63" s="113"/>
      <c r="AD63" s="114"/>
      <c r="AE63" s="113"/>
      <c r="AF63" s="114"/>
      <c r="AG63" s="113"/>
    </row>
    <row r="64" customFormat="false" ht="12.75" hidden="false" customHeight="false" outlineLevel="0" collapsed="false">
      <c r="B64" s="130"/>
      <c r="C64" s="139"/>
      <c r="D64" s="139"/>
      <c r="E64" s="139"/>
      <c r="F64" s="134"/>
      <c r="G64" s="134"/>
      <c r="H64" s="134"/>
      <c r="I64" s="126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13"/>
      <c r="AB64" s="113"/>
      <c r="AC64" s="113"/>
      <c r="AD64" s="114"/>
      <c r="AE64" s="113"/>
      <c r="AF64" s="114"/>
      <c r="AG64" s="113"/>
    </row>
    <row r="65" customFormat="false" ht="12.75" hidden="false" customHeight="false" outlineLevel="0" collapsed="false">
      <c r="B65" s="130"/>
      <c r="C65" s="139"/>
      <c r="D65" s="139"/>
      <c r="E65" s="139"/>
      <c r="F65" s="134"/>
      <c r="G65" s="134"/>
      <c r="H65" s="134"/>
      <c r="I65" s="126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13"/>
      <c r="AB65" s="113"/>
      <c r="AC65" s="113"/>
      <c r="AD65" s="114"/>
      <c r="AE65" s="113"/>
      <c r="AF65" s="114"/>
      <c r="AG65" s="113"/>
    </row>
    <row r="66" customFormat="false" ht="12.75" hidden="false" customHeight="false" outlineLevel="0" collapsed="false">
      <c r="B66" s="130"/>
      <c r="C66" s="139"/>
      <c r="D66" s="139"/>
      <c r="E66" s="139"/>
      <c r="F66" s="134"/>
      <c r="G66" s="134"/>
      <c r="H66" s="134"/>
      <c r="I66" s="126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13"/>
      <c r="AB66" s="113"/>
      <c r="AC66" s="113"/>
      <c r="AD66" s="114"/>
      <c r="AE66" s="113"/>
      <c r="AF66" s="114"/>
      <c r="AG66" s="113"/>
    </row>
    <row r="67" customFormat="false" ht="12.75" hidden="false" customHeight="false" outlineLevel="0" collapsed="false">
      <c r="B67" s="130"/>
      <c r="C67" s="139"/>
      <c r="D67" s="139"/>
      <c r="E67" s="139"/>
      <c r="F67" s="134"/>
      <c r="G67" s="134"/>
      <c r="H67" s="134"/>
      <c r="I67" s="126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13"/>
      <c r="AB67" s="113"/>
      <c r="AC67" s="113"/>
      <c r="AD67" s="114"/>
      <c r="AE67" s="113"/>
      <c r="AF67" s="114"/>
      <c r="AG67" s="113"/>
    </row>
    <row r="68" customFormat="false" ht="12.75" hidden="false" customHeight="false" outlineLevel="0" collapsed="false">
      <c r="B68" s="130"/>
      <c r="C68" s="139"/>
      <c r="D68" s="139"/>
      <c r="E68" s="139"/>
      <c r="F68" s="134"/>
      <c r="G68" s="134"/>
      <c r="H68" s="134"/>
      <c r="I68" s="126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13"/>
      <c r="AB68" s="113"/>
      <c r="AC68" s="113"/>
      <c r="AD68" s="114"/>
      <c r="AE68" s="113"/>
      <c r="AF68" s="114"/>
      <c r="AG68" s="113"/>
    </row>
    <row r="69" customFormat="false" ht="12.75" hidden="false" customHeight="false" outlineLevel="0" collapsed="false">
      <c r="B69" s="130"/>
      <c r="C69" s="139"/>
      <c r="D69" s="139"/>
      <c r="E69" s="139"/>
      <c r="F69" s="134"/>
      <c r="G69" s="134"/>
      <c r="H69" s="134"/>
      <c r="I69" s="126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13"/>
      <c r="AB69" s="113"/>
      <c r="AC69" s="113"/>
      <c r="AD69" s="114"/>
      <c r="AE69" s="113"/>
      <c r="AF69" s="114"/>
      <c r="AG69" s="113"/>
    </row>
    <row r="70" customFormat="false" ht="12.75" hidden="false" customHeight="false" outlineLevel="0" collapsed="false">
      <c r="B70" s="130"/>
      <c r="C70" s="139"/>
      <c r="D70" s="139"/>
      <c r="E70" s="139"/>
      <c r="F70" s="134"/>
      <c r="G70" s="134"/>
      <c r="H70" s="134"/>
      <c r="I70" s="126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13"/>
      <c r="AB70" s="113"/>
      <c r="AC70" s="113"/>
      <c r="AD70" s="114"/>
      <c r="AE70" s="113"/>
      <c r="AF70" s="114"/>
      <c r="AG70" s="113"/>
    </row>
    <row r="71" customFormat="false" ht="12.75" hidden="false" customHeight="false" outlineLevel="0" collapsed="false">
      <c r="B71" s="130"/>
      <c r="C71" s="139"/>
      <c r="D71" s="139"/>
      <c r="E71" s="139"/>
      <c r="F71" s="134"/>
      <c r="G71" s="134"/>
      <c r="H71" s="134"/>
      <c r="I71" s="126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13"/>
      <c r="AB71" s="113"/>
      <c r="AC71" s="113"/>
      <c r="AD71" s="114"/>
      <c r="AE71" s="113"/>
      <c r="AF71" s="114"/>
      <c r="AG71" s="113"/>
    </row>
    <row r="72" customFormat="false" ht="12.75" hidden="false" customHeight="false" outlineLevel="0" collapsed="false">
      <c r="B72" s="130"/>
      <c r="C72" s="139"/>
      <c r="D72" s="139"/>
      <c r="E72" s="139"/>
      <c r="F72" s="134"/>
      <c r="G72" s="134"/>
      <c r="H72" s="134"/>
      <c r="I72" s="126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13"/>
      <c r="AB72" s="113"/>
      <c r="AC72" s="113"/>
      <c r="AD72" s="114"/>
      <c r="AE72" s="113"/>
      <c r="AF72" s="114"/>
      <c r="AG72" s="113"/>
    </row>
    <row r="73" customFormat="false" ht="12.75" hidden="false" customHeight="false" outlineLevel="0" collapsed="false">
      <c r="B73" s="130"/>
      <c r="C73" s="139"/>
      <c r="D73" s="139"/>
      <c r="E73" s="139"/>
      <c r="F73" s="134"/>
      <c r="G73" s="134"/>
      <c r="H73" s="134"/>
      <c r="I73" s="126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13"/>
      <c r="AB73" s="113"/>
      <c r="AC73" s="113"/>
      <c r="AD73" s="114"/>
      <c r="AE73" s="113"/>
      <c r="AF73" s="114"/>
      <c r="AG73" s="113"/>
    </row>
    <row r="74" customFormat="false" ht="12.75" hidden="false" customHeight="false" outlineLevel="0" collapsed="false">
      <c r="B74" s="130"/>
      <c r="C74" s="139"/>
      <c r="D74" s="139"/>
      <c r="E74" s="139"/>
      <c r="F74" s="134"/>
      <c r="G74" s="134"/>
      <c r="H74" s="134"/>
      <c r="I74" s="126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13"/>
      <c r="AB74" s="113"/>
      <c r="AC74" s="113"/>
      <c r="AD74" s="114"/>
      <c r="AE74" s="113"/>
      <c r="AF74" s="114"/>
      <c r="AG74" s="113"/>
    </row>
    <row r="75" customFormat="false" ht="12.75" hidden="false" customHeight="false" outlineLevel="0" collapsed="false">
      <c r="B75" s="130"/>
      <c r="C75" s="139"/>
      <c r="D75" s="139"/>
      <c r="E75" s="139"/>
      <c r="F75" s="134"/>
      <c r="G75" s="134"/>
      <c r="H75" s="134"/>
      <c r="I75" s="126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13"/>
      <c r="AB75" s="113"/>
      <c r="AC75" s="113"/>
      <c r="AD75" s="114"/>
      <c r="AE75" s="113"/>
      <c r="AF75" s="114"/>
      <c r="AG75" s="113"/>
    </row>
    <row r="76" customFormat="false" ht="12.75" hidden="false" customHeight="false" outlineLevel="0" collapsed="false">
      <c r="B76" s="130"/>
      <c r="C76" s="139"/>
      <c r="D76" s="139"/>
      <c r="E76" s="139"/>
      <c r="F76" s="134"/>
      <c r="G76" s="134"/>
      <c r="H76" s="134"/>
      <c r="I76" s="126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13"/>
      <c r="AB76" s="113"/>
      <c r="AC76" s="113"/>
      <c r="AD76" s="114"/>
      <c r="AE76" s="113"/>
      <c r="AF76" s="114"/>
      <c r="AG76" s="113"/>
    </row>
    <row r="77" customFormat="false" ht="12.75" hidden="false" customHeight="false" outlineLevel="0" collapsed="false">
      <c r="B77" s="130"/>
      <c r="C77" s="139"/>
      <c r="D77" s="139"/>
      <c r="E77" s="139"/>
      <c r="F77" s="134"/>
      <c r="G77" s="134"/>
      <c r="H77" s="134"/>
      <c r="I77" s="126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13"/>
      <c r="AB77" s="113"/>
      <c r="AC77" s="113"/>
      <c r="AD77" s="114"/>
      <c r="AE77" s="113"/>
      <c r="AF77" s="114"/>
      <c r="AG77" s="113"/>
    </row>
    <row r="78" customFormat="false" ht="12.75" hidden="false" customHeight="false" outlineLevel="0" collapsed="false">
      <c r="B78" s="130"/>
      <c r="C78" s="139"/>
      <c r="D78" s="139"/>
      <c r="E78" s="139"/>
      <c r="F78" s="134"/>
      <c r="G78" s="134"/>
      <c r="H78" s="134"/>
      <c r="I78" s="126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13"/>
      <c r="AB78" s="113"/>
      <c r="AC78" s="113"/>
      <c r="AD78" s="114"/>
      <c r="AE78" s="113"/>
      <c r="AF78" s="114"/>
      <c r="AG78" s="113"/>
    </row>
    <row r="79" customFormat="false" ht="12.75" hidden="false" customHeight="false" outlineLevel="0" collapsed="false">
      <c r="B79" s="130"/>
      <c r="C79" s="139"/>
      <c r="D79" s="139"/>
      <c r="E79" s="139"/>
      <c r="F79" s="134"/>
      <c r="G79" s="134"/>
      <c r="H79" s="134"/>
      <c r="I79" s="126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13"/>
      <c r="AB79" s="113"/>
      <c r="AC79" s="113"/>
      <c r="AD79" s="114"/>
      <c r="AE79" s="113"/>
      <c r="AF79" s="114"/>
      <c r="AG79" s="113"/>
    </row>
    <row r="80" customFormat="false" ht="12.75" hidden="false" customHeight="false" outlineLevel="0" collapsed="false">
      <c r="B80" s="130"/>
      <c r="C80" s="139"/>
      <c r="D80" s="139"/>
      <c r="E80" s="139"/>
      <c r="F80" s="134"/>
      <c r="G80" s="134"/>
      <c r="H80" s="134"/>
      <c r="I80" s="126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13"/>
      <c r="AB80" s="113"/>
      <c r="AC80" s="113"/>
      <c r="AD80" s="114"/>
      <c r="AE80" s="113"/>
      <c r="AF80" s="114"/>
      <c r="AG80" s="113"/>
    </row>
    <row r="81" customFormat="false" ht="12.75" hidden="false" customHeight="false" outlineLevel="0" collapsed="false">
      <c r="B81" s="130"/>
      <c r="C81" s="139"/>
      <c r="D81" s="139"/>
      <c r="E81" s="139"/>
      <c r="F81" s="134"/>
      <c r="G81" s="134"/>
      <c r="H81" s="134"/>
      <c r="I81" s="126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13"/>
      <c r="AB81" s="113"/>
      <c r="AC81" s="113"/>
      <c r="AD81" s="114"/>
      <c r="AE81" s="113"/>
      <c r="AF81" s="114"/>
      <c r="AG81" s="113"/>
    </row>
    <row r="82" customFormat="false" ht="12.75" hidden="false" customHeight="false" outlineLevel="0" collapsed="false">
      <c r="B82" s="130"/>
      <c r="C82" s="139"/>
      <c r="D82" s="139"/>
      <c r="E82" s="139"/>
      <c r="F82" s="134"/>
      <c r="G82" s="134"/>
      <c r="H82" s="134"/>
      <c r="I82" s="126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13"/>
      <c r="AB82" s="113"/>
      <c r="AC82" s="113"/>
      <c r="AD82" s="114"/>
      <c r="AE82" s="113"/>
      <c r="AF82" s="114"/>
      <c r="AG82" s="113"/>
    </row>
    <row r="83" customFormat="false" ht="12.75" hidden="false" customHeight="false" outlineLevel="0" collapsed="false">
      <c r="B83" s="130"/>
      <c r="C83" s="139"/>
      <c r="D83" s="139"/>
      <c r="E83" s="139"/>
      <c r="F83" s="134"/>
      <c r="G83" s="134"/>
      <c r="H83" s="134"/>
      <c r="I83" s="126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13"/>
      <c r="AB83" s="113"/>
      <c r="AC83" s="113"/>
      <c r="AD83" s="114"/>
      <c r="AE83" s="113"/>
      <c r="AF83" s="114"/>
      <c r="AG83" s="113"/>
    </row>
    <row r="84" customFormat="false" ht="12.75" hidden="false" customHeight="false" outlineLevel="0" collapsed="false">
      <c r="B84" s="130"/>
      <c r="C84" s="139"/>
      <c r="D84" s="139"/>
      <c r="E84" s="139"/>
      <c r="F84" s="134"/>
      <c r="G84" s="134"/>
      <c r="H84" s="134"/>
      <c r="I84" s="126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13"/>
      <c r="AB84" s="113"/>
      <c r="AC84" s="113"/>
      <c r="AD84" s="114"/>
      <c r="AE84" s="113"/>
      <c r="AF84" s="114"/>
      <c r="AG84" s="113"/>
    </row>
    <row r="85" customFormat="false" ht="12.75" hidden="false" customHeight="false" outlineLevel="0" collapsed="false">
      <c r="B85" s="130"/>
      <c r="C85" s="139"/>
      <c r="D85" s="139"/>
      <c r="E85" s="139"/>
      <c r="F85" s="134"/>
      <c r="G85" s="134"/>
      <c r="H85" s="134"/>
      <c r="I85" s="126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13"/>
      <c r="AB85" s="113"/>
      <c r="AC85" s="113"/>
      <c r="AD85" s="114"/>
      <c r="AE85" s="113"/>
      <c r="AF85" s="114"/>
      <c r="AG85" s="113"/>
    </row>
    <row r="86" customFormat="false" ht="12.75" hidden="false" customHeight="false" outlineLevel="0" collapsed="false">
      <c r="B86" s="140"/>
      <c r="C86" s="139"/>
      <c r="D86" s="139"/>
      <c r="E86" s="139"/>
      <c r="F86" s="134"/>
      <c r="G86" s="134"/>
      <c r="H86" s="134"/>
      <c r="I86" s="126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13"/>
      <c r="AB86" s="113"/>
      <c r="AC86" s="113"/>
      <c r="AD86" s="114"/>
      <c r="AE86" s="113"/>
      <c r="AF86" s="114"/>
      <c r="AG86" s="113"/>
    </row>
    <row r="87" customFormat="false" ht="12.75" hidden="false" customHeight="false" outlineLevel="0" collapsed="false">
      <c r="B87" s="140"/>
      <c r="C87" s="139"/>
      <c r="D87" s="139"/>
      <c r="E87" s="139"/>
      <c r="F87" s="134"/>
      <c r="G87" s="134"/>
      <c r="H87" s="134"/>
      <c r="I87" s="126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13"/>
      <c r="AB87" s="113"/>
      <c r="AC87" s="113"/>
      <c r="AD87" s="114"/>
      <c r="AE87" s="113"/>
      <c r="AF87" s="114"/>
      <c r="AG87" s="113"/>
    </row>
    <row r="88" customFormat="false" ht="12.75" hidden="false" customHeight="false" outlineLevel="0" collapsed="false">
      <c r="B88" s="140"/>
      <c r="C88" s="139"/>
      <c r="D88" s="139"/>
      <c r="E88" s="139"/>
      <c r="F88" s="134"/>
      <c r="G88" s="134"/>
      <c r="H88" s="134"/>
      <c r="I88" s="126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13"/>
      <c r="AB88" s="113"/>
      <c r="AC88" s="113"/>
      <c r="AD88" s="114"/>
      <c r="AE88" s="113"/>
      <c r="AF88" s="114"/>
      <c r="AG88" s="113"/>
    </row>
    <row r="89" customFormat="false" ht="12.75" hidden="false" customHeight="false" outlineLevel="0" collapsed="false">
      <c r="B89" s="140"/>
      <c r="C89" s="139"/>
      <c r="D89" s="139"/>
      <c r="E89" s="139"/>
      <c r="F89" s="134"/>
      <c r="G89" s="134"/>
      <c r="H89" s="134"/>
      <c r="I89" s="126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13"/>
      <c r="AB89" s="113"/>
      <c r="AC89" s="113"/>
      <c r="AD89" s="114"/>
      <c r="AE89" s="113"/>
      <c r="AF89" s="114"/>
      <c r="AG89" s="113"/>
    </row>
    <row r="90" customFormat="false" ht="12.75" hidden="false" customHeight="false" outlineLevel="0" collapsed="false">
      <c r="B90" s="140"/>
      <c r="C90" s="139"/>
      <c r="D90" s="139"/>
      <c r="E90" s="139"/>
      <c r="F90" s="134"/>
      <c r="G90" s="134"/>
      <c r="H90" s="134"/>
      <c r="I90" s="126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13"/>
      <c r="AB90" s="113"/>
      <c r="AC90" s="113"/>
      <c r="AD90" s="114"/>
      <c r="AE90" s="113"/>
      <c r="AF90" s="114"/>
      <c r="AG90" s="113"/>
    </row>
    <row r="91" customFormat="false" ht="12.75" hidden="false" customHeight="false" outlineLevel="0" collapsed="false">
      <c r="B91" s="140"/>
      <c r="C91" s="139"/>
      <c r="D91" s="139"/>
      <c r="E91" s="139"/>
      <c r="F91" s="134"/>
      <c r="G91" s="134"/>
      <c r="H91" s="134"/>
      <c r="I91" s="126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13"/>
      <c r="AB91" s="113"/>
      <c r="AC91" s="113"/>
      <c r="AD91" s="114"/>
      <c r="AE91" s="113"/>
      <c r="AF91" s="114"/>
      <c r="AG91" s="113"/>
    </row>
    <row r="92" customFormat="false" ht="12.75" hidden="false" customHeight="false" outlineLevel="0" collapsed="false">
      <c r="B92" s="140"/>
      <c r="C92" s="139"/>
      <c r="D92" s="139"/>
      <c r="E92" s="139"/>
      <c r="F92" s="134"/>
      <c r="G92" s="134"/>
      <c r="H92" s="134"/>
      <c r="I92" s="126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13"/>
      <c r="AB92" s="113"/>
      <c r="AC92" s="113"/>
      <c r="AD92" s="114"/>
      <c r="AE92" s="113"/>
      <c r="AF92" s="114"/>
      <c r="AG92" s="113"/>
    </row>
    <row r="93" customFormat="false" ht="12.75" hidden="false" customHeight="false" outlineLevel="0" collapsed="false">
      <c r="B93" s="140"/>
      <c r="C93" s="139"/>
      <c r="D93" s="139"/>
      <c r="E93" s="139"/>
      <c r="F93" s="134"/>
      <c r="G93" s="134"/>
      <c r="H93" s="134"/>
      <c r="I93" s="126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13"/>
      <c r="AB93" s="113"/>
      <c r="AC93" s="113"/>
      <c r="AD93" s="114"/>
      <c r="AE93" s="113"/>
      <c r="AF93" s="114"/>
      <c r="AG93" s="113"/>
    </row>
    <row r="94" customFormat="false" ht="12.75" hidden="false" customHeight="false" outlineLevel="0" collapsed="false">
      <c r="B94" s="140"/>
      <c r="C94" s="139"/>
      <c r="D94" s="139"/>
      <c r="E94" s="139"/>
      <c r="F94" s="134"/>
      <c r="G94" s="134"/>
      <c r="H94" s="134"/>
      <c r="I94" s="126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13"/>
      <c r="AB94" s="113"/>
      <c r="AC94" s="113"/>
      <c r="AD94" s="114"/>
      <c r="AE94" s="113"/>
      <c r="AF94" s="114"/>
      <c r="AG94" s="113"/>
    </row>
    <row r="95" customFormat="false" ht="12.75" hidden="false" customHeight="false" outlineLevel="0" collapsed="false">
      <c r="B95" s="140"/>
      <c r="C95" s="139"/>
      <c r="D95" s="139"/>
      <c r="E95" s="139"/>
      <c r="F95" s="134"/>
      <c r="G95" s="134"/>
      <c r="H95" s="134"/>
      <c r="I95" s="126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13"/>
      <c r="AB95" s="113"/>
      <c r="AC95" s="113"/>
      <c r="AD95" s="114"/>
      <c r="AE95" s="113"/>
      <c r="AF95" s="114"/>
      <c r="AG95" s="113"/>
    </row>
    <row r="96" customFormat="false" ht="12.75" hidden="false" customHeight="false" outlineLevel="0" collapsed="false">
      <c r="B96" s="140"/>
      <c r="C96" s="139"/>
      <c r="D96" s="139"/>
      <c r="E96" s="139"/>
      <c r="F96" s="134"/>
      <c r="G96" s="134"/>
      <c r="H96" s="134"/>
      <c r="I96" s="126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13"/>
      <c r="AB96" s="113"/>
      <c r="AC96" s="113"/>
      <c r="AD96" s="114"/>
      <c r="AE96" s="113"/>
      <c r="AF96" s="114"/>
      <c r="AG96" s="113"/>
    </row>
    <row r="97" customFormat="false" ht="12.75" hidden="false" customHeight="false" outlineLevel="0" collapsed="false">
      <c r="B97" s="140"/>
      <c r="C97" s="139"/>
      <c r="D97" s="139"/>
      <c r="E97" s="139"/>
      <c r="F97" s="134"/>
      <c r="G97" s="134"/>
      <c r="H97" s="134"/>
      <c r="I97" s="126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13"/>
      <c r="AB97" s="113"/>
      <c r="AC97" s="113"/>
      <c r="AD97" s="114"/>
      <c r="AE97" s="113"/>
      <c r="AF97" s="114"/>
      <c r="AG97" s="113"/>
    </row>
    <row r="98" customFormat="false" ht="12.75" hidden="false" customHeight="false" outlineLevel="0" collapsed="false">
      <c r="B98" s="140"/>
      <c r="C98" s="139"/>
      <c r="D98" s="139"/>
      <c r="E98" s="139"/>
      <c r="F98" s="134"/>
      <c r="G98" s="134"/>
      <c r="H98" s="134"/>
      <c r="I98" s="126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13"/>
      <c r="AB98" s="113"/>
      <c r="AC98" s="113"/>
      <c r="AD98" s="114"/>
      <c r="AE98" s="113"/>
      <c r="AF98" s="114"/>
      <c r="AG98" s="113"/>
    </row>
  </sheetData>
  <printOptions headings="false" gridLines="false" gridLinesSet="true" horizontalCentered="false" verticalCentered="false"/>
  <pageMargins left="0" right="0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Y32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K31" activeCellId="0" sqref="K31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L1" s="101" t="s">
        <v>13</v>
      </c>
      <c r="M1" s="101" t="s">
        <v>197</v>
      </c>
      <c r="N1" s="101" t="s">
        <v>16</v>
      </c>
    </row>
    <row r="2" customFormat="false" ht="12.75" hidden="false" customHeight="false" outlineLevel="0" collapsed="false">
      <c r="E2" s="101" t="s">
        <v>13</v>
      </c>
    </row>
    <row r="3" customFormat="false" ht="12.75" hidden="false" customHeight="false" outlineLevel="0" collapsed="false">
      <c r="E3" s="101"/>
      <c r="L3" s="0" t="s">
        <v>241</v>
      </c>
      <c r="P3" s="0" t="s">
        <v>242</v>
      </c>
      <c r="T3" s="0" t="s">
        <v>243</v>
      </c>
      <c r="X3" s="0" t="s">
        <v>244</v>
      </c>
    </row>
    <row r="4" customFormat="false" ht="12.75" hidden="false" customHeight="false" outlineLevel="0" collapsed="false">
      <c r="E4" s="101"/>
    </row>
    <row r="5" customFormat="false" ht="12.75" hidden="false" customHeight="false" outlineLevel="0" collapsed="false">
      <c r="E5" s="101"/>
      <c r="L5" s="0" t="s">
        <v>137</v>
      </c>
      <c r="M5" s="0" t="s">
        <v>138</v>
      </c>
      <c r="N5" s="0" t="s">
        <v>134</v>
      </c>
      <c r="P5" s="0" t="s">
        <v>137</v>
      </c>
      <c r="Q5" s="0" t="s">
        <v>138</v>
      </c>
      <c r="R5" s="0" t="s">
        <v>134</v>
      </c>
    </row>
    <row r="6" customFormat="false" ht="12.75" hidden="false" customHeight="false" outlineLevel="0" collapsed="false">
      <c r="E6" s="101"/>
      <c r="J6" s="0" t="s">
        <v>234</v>
      </c>
      <c r="L6" s="0" t="n">
        <f aca="false">L13</f>
        <v>-1.205</v>
      </c>
      <c r="M6" s="0" t="n">
        <f aca="false">M13</f>
        <v>-1.215</v>
      </c>
      <c r="N6" s="0" t="n">
        <f aca="false">N13</f>
        <v>2.605</v>
      </c>
      <c r="P6" s="0" t="n">
        <f aca="false">'RISK PAGE'!L3</f>
        <v>0</v>
      </c>
      <c r="Q6" s="0" t="n">
        <f aca="false">'RISK PAGE'!M3</f>
        <v>0</v>
      </c>
      <c r="R6" s="0" t="n">
        <f aca="false">'RISK PAGE'!N3</f>
        <v>0</v>
      </c>
      <c r="T6" s="0" t="n">
        <f aca="false">IF(P6=0,0,P6-L6)</f>
        <v>0</v>
      </c>
      <c r="U6" s="0" t="n">
        <f aca="false">IF(Q6=0,0,Q6-M6)</f>
        <v>0</v>
      </c>
      <c r="V6" s="0" t="n">
        <f aca="false">IF(R6=0,0,R6-N6)</f>
        <v>0</v>
      </c>
      <c r="X6" s="0" t="s">
        <v>234</v>
      </c>
      <c r="Y6" s="0" t="n">
        <f aca="false">Y13</f>
        <v>0</v>
      </c>
    </row>
    <row r="7" customFormat="false" ht="12.75" hidden="false" customHeight="false" outlineLevel="0" collapsed="false">
      <c r="E7" s="101"/>
      <c r="J7" s="0" t="s">
        <v>212</v>
      </c>
      <c r="L7" s="0" t="n">
        <f aca="false">L14</f>
        <v>-0.9175</v>
      </c>
      <c r="M7" s="0" t="n">
        <f aca="false">M14</f>
        <v>-0.94</v>
      </c>
      <c r="N7" s="0" t="n">
        <f aca="false">N14</f>
        <v>0.9</v>
      </c>
      <c r="P7" s="0" t="n">
        <f aca="false">'RISK PAGE'!L4</f>
        <v>-0.92</v>
      </c>
      <c r="Q7" s="0" t="n">
        <f aca="false">'RISK PAGE'!M4</f>
        <v>-0.95</v>
      </c>
      <c r="R7" s="0" t="n">
        <f aca="false">'RISK PAGE'!N4</f>
        <v>0</v>
      </c>
      <c r="T7" s="0" t="n">
        <f aca="false">IF(P7=0,0,P7-L7)</f>
        <v>-0.00250000000000006</v>
      </c>
      <c r="U7" s="0" t="n">
        <f aca="false">IF(Q7=0,0,Q7-M7)</f>
        <v>-0.01</v>
      </c>
      <c r="V7" s="0" t="n">
        <f aca="false">IF(R7=0,0,R7-N7)</f>
        <v>0</v>
      </c>
      <c r="X7" s="0" t="s">
        <v>212</v>
      </c>
      <c r="Y7" s="0" t="n">
        <f aca="false">Y14</f>
        <v>-0.00607702262830627</v>
      </c>
    </row>
    <row r="8" customFormat="false" ht="12.75" hidden="false" customHeight="false" outlineLevel="0" collapsed="false">
      <c r="E8" s="101"/>
      <c r="J8" s="0" t="s">
        <v>149</v>
      </c>
      <c r="L8" s="0" t="n">
        <f aca="false">AVERAGE(L15:L19)</f>
        <v>-0.437</v>
      </c>
      <c r="M8" s="0" t="n">
        <f aca="false">AVERAGE(M15:M19)</f>
        <v>-0.4805</v>
      </c>
      <c r="N8" s="0" t="n">
        <f aca="false">AVERAGE(N15:N19)</f>
        <v>0.4</v>
      </c>
      <c r="P8" s="0" t="n">
        <f aca="false">'RISK PAGE'!L5</f>
        <v>-0.425</v>
      </c>
      <c r="Q8" s="0" t="n">
        <f aca="false">'RISK PAGE'!M5</f>
        <v>-0.47</v>
      </c>
      <c r="R8" s="0" t="n">
        <f aca="false">'RISK PAGE'!N5</f>
        <v>0</v>
      </c>
      <c r="T8" s="0" t="n">
        <f aca="false">IF(P8=0,0,P8-L8)</f>
        <v>0.012</v>
      </c>
      <c r="U8" s="0" t="n">
        <f aca="false">IF(Q8=0,0,Q8-M8)</f>
        <v>0.0105</v>
      </c>
      <c r="V8" s="0" t="n">
        <f aca="false">IF(R8=0,0,R8-N8)</f>
        <v>0</v>
      </c>
      <c r="X8" s="0" t="s">
        <v>149</v>
      </c>
      <c r="Y8" s="0" t="n">
        <f aca="false">AVERAGE(Y15:Y19)</f>
        <v>0.00920509987104886</v>
      </c>
    </row>
    <row r="9" customFormat="false" ht="12.75" hidden="false" customHeight="false" outlineLevel="0" collapsed="false">
      <c r="E9" s="101"/>
      <c r="J9" s="0" t="s">
        <v>150</v>
      </c>
      <c r="L9" s="0" t="n">
        <f aca="false">AVERAGE(L20:L26)</f>
        <v>-0.48</v>
      </c>
      <c r="M9" s="0" t="n">
        <f aca="false">AVERAGE(M20:M26)</f>
        <v>-0.72</v>
      </c>
      <c r="N9" s="0" t="n">
        <f aca="false">AVERAGE(N20:N26)</f>
        <v>0.520714285714286</v>
      </c>
      <c r="P9" s="0" t="n">
        <f aca="false">'RISK PAGE'!L6</f>
        <v>-0.4725</v>
      </c>
      <c r="Q9" s="0" t="n">
        <f aca="false">'RISK PAGE'!M6</f>
        <v>-0.725</v>
      </c>
      <c r="R9" s="0" t="n">
        <f aca="false">'RISK PAGE'!N6</f>
        <v>0</v>
      </c>
      <c r="T9" s="0" t="n">
        <f aca="false">IF(P9=0,0,P9-L9)</f>
        <v>0.00750000000000001</v>
      </c>
      <c r="U9" s="0" t="n">
        <f aca="false">IF(Q9=0,0,Q9-M9)</f>
        <v>-0.005</v>
      </c>
      <c r="V9" s="0" t="n">
        <f aca="false">IF(R9=0,0,R9-N9)</f>
        <v>0</v>
      </c>
      <c r="X9" s="0" t="s">
        <v>150</v>
      </c>
      <c r="Y9" s="0" t="n">
        <f aca="false">AVERAGE(Y20:Y26)</f>
        <v>-0.005</v>
      </c>
    </row>
    <row r="10" customFormat="false" ht="12.75" hidden="false" customHeight="false" outlineLevel="0" collapsed="false">
      <c r="J10" s="0" t="s">
        <v>219</v>
      </c>
      <c r="L10" s="0" t="n">
        <f aca="false">AVERAGE(L27:L31)</f>
        <v>-0.2675</v>
      </c>
      <c r="M10" s="0" t="n">
        <f aca="false">AVERAGE(M27:M31)</f>
        <v>-0.33</v>
      </c>
      <c r="N10" s="0" t="n">
        <f aca="false">AVERAGE(N27:N31)</f>
        <v>0.34</v>
      </c>
      <c r="P10" s="0" t="n">
        <f aca="false">'RISK PAGE'!L7</f>
        <v>0</v>
      </c>
      <c r="Q10" s="0" t="n">
        <f aca="false">'RISK PAGE'!M7</f>
        <v>0</v>
      </c>
      <c r="R10" s="0" t="n">
        <f aca="false">'RISK PAGE'!N7</f>
        <v>0</v>
      </c>
      <c r="T10" s="0" t="n">
        <f aca="false">IF(P10=0,0,P10-L10)</f>
        <v>0</v>
      </c>
      <c r="U10" s="0" t="n">
        <f aca="false">IF(Q10=0,0,Q10-M10)</f>
        <v>0</v>
      </c>
      <c r="V10" s="0" t="n">
        <f aca="false">IF(R10=0,0,R10-N10)</f>
        <v>0</v>
      </c>
      <c r="X10" s="0" t="s">
        <v>219</v>
      </c>
      <c r="Y10" s="0" t="n">
        <f aca="false">AVERAGE(Y27:Y31)</f>
        <v>0</v>
      </c>
    </row>
    <row r="12" customFormat="false" ht="12.75" hidden="false" customHeight="false" outlineLevel="0" collapsed="false">
      <c r="C12" s="0" t="s">
        <v>137</v>
      </c>
      <c r="D12" s="0" t="s">
        <v>138</v>
      </c>
      <c r="E12" s="0" t="s">
        <v>134</v>
      </c>
      <c r="H12" s="0" t="s">
        <v>137</v>
      </c>
      <c r="I12" s="0" t="s">
        <v>138</v>
      </c>
      <c r="J12" s="0" t="s">
        <v>134</v>
      </c>
      <c r="L12" s="0" t="s">
        <v>137</v>
      </c>
      <c r="M12" s="0" t="s">
        <v>138</v>
      </c>
      <c r="N12" s="0" t="s">
        <v>134</v>
      </c>
      <c r="P12" s="0" t="s">
        <v>137</v>
      </c>
      <c r="Q12" s="0" t="s">
        <v>138</v>
      </c>
      <c r="R12" s="0" t="s">
        <v>134</v>
      </c>
    </row>
    <row r="13" customFormat="false" ht="12.75" hidden="false" customHeight="false" outlineLevel="0" collapsed="false">
      <c r="B13" s="34" t="n">
        <v>36770</v>
      </c>
      <c r="C13" s="141" t="n">
        <v>-3.40232882</v>
      </c>
      <c r="D13" s="141" t="n">
        <v>-1.64594216</v>
      </c>
      <c r="E13" s="141" t="n">
        <v>0.02329506</v>
      </c>
      <c r="F13" s="141"/>
      <c r="G13" s="141" t="n">
        <f aca="false">SUM(C13:E13)</f>
        <v>-5.02497592</v>
      </c>
      <c r="H13" s="142" t="n">
        <f aca="false">C13/$G13</f>
        <v>0.677083606800647</v>
      </c>
      <c r="I13" s="142" t="n">
        <f aca="false">D13/$G13</f>
        <v>0.327552248250376</v>
      </c>
      <c r="J13" s="142" t="n">
        <f aca="false">E13/$G13</f>
        <v>-0.00463585505102281</v>
      </c>
      <c r="L13" s="0" t="n">
        <f aca="false">'BASIS SETTLES'!C7</f>
        <v>-1.205</v>
      </c>
      <c r="M13" s="0" t="n">
        <f aca="false">'BASIS SETTLES'!D7</f>
        <v>-1.215</v>
      </c>
      <c r="N13" s="0" t="n">
        <f aca="false">'BASIS SETTLES'!F7</f>
        <v>2.605</v>
      </c>
      <c r="P13" s="0" t="n">
        <f aca="false">T6*H13</f>
        <v>0</v>
      </c>
      <c r="Q13" s="0" t="n">
        <f aca="false">U6*I13</f>
        <v>0</v>
      </c>
      <c r="R13" s="0" t="n">
        <f aca="false">V6*J13</f>
        <v>-0</v>
      </c>
      <c r="Y13" s="0" t="n">
        <f aca="false">SUM(P13:R13)</f>
        <v>0</v>
      </c>
    </row>
    <row r="14" customFormat="false" ht="12.75" hidden="false" customHeight="false" outlineLevel="0" collapsed="false">
      <c r="B14" s="34" t="n">
        <v>36800</v>
      </c>
      <c r="C14" s="141" t="n">
        <v>-1.45735734</v>
      </c>
      <c r="D14" s="141" t="n">
        <v>-1.17105546</v>
      </c>
      <c r="E14" s="141" t="n">
        <v>0.10185516</v>
      </c>
      <c r="F14" s="141"/>
      <c r="G14" s="141" t="n">
        <f aca="false">SUM(C14:E14)</f>
        <v>-2.52655764</v>
      </c>
      <c r="H14" s="142" t="n">
        <f aca="false">C14/$G14</f>
        <v>0.576815393770316</v>
      </c>
      <c r="I14" s="142" t="n">
        <f aca="false">D14/$G14</f>
        <v>0.463498414388045</v>
      </c>
      <c r="J14" s="142" t="n">
        <f aca="false">E14/$G14</f>
        <v>-0.0403138081583605</v>
      </c>
      <c r="L14" s="0" t="n">
        <f aca="false">'BASIS SETTLES'!C8</f>
        <v>-0.9175</v>
      </c>
      <c r="M14" s="0" t="n">
        <f aca="false">'BASIS SETTLES'!D8</f>
        <v>-0.94</v>
      </c>
      <c r="N14" s="0" t="n">
        <f aca="false">'BASIS SETTLES'!F8</f>
        <v>0.9</v>
      </c>
      <c r="P14" s="0" t="n">
        <f aca="false">T7*H14</f>
        <v>-0.00144203848442582</v>
      </c>
      <c r="Q14" s="0" t="n">
        <f aca="false">U7*I14</f>
        <v>-0.00463498414388045</v>
      </c>
      <c r="R14" s="0" t="n">
        <f aca="false">V7*J14</f>
        <v>-0</v>
      </c>
      <c r="Y14" s="0" t="n">
        <f aca="false">SUM(P14:R14)</f>
        <v>-0.00607702262830627</v>
      </c>
    </row>
    <row r="15" customFormat="false" ht="12.75" hidden="false" customHeight="false" outlineLevel="0" collapsed="false">
      <c r="B15" s="34" t="n">
        <v>36831</v>
      </c>
      <c r="C15" s="141" t="n">
        <v>-0.12464642</v>
      </c>
      <c r="D15" s="141" t="n">
        <v>-0.58979646</v>
      </c>
      <c r="E15" s="141" t="n">
        <v>-0.22865747</v>
      </c>
      <c r="F15" s="141"/>
      <c r="G15" s="141" t="n">
        <f aca="false">SUM(C15:E15)</f>
        <v>-0.94310035</v>
      </c>
      <c r="H15" s="142" t="n">
        <f aca="false">C15/$G15</f>
        <v>0.13216665649631</v>
      </c>
      <c r="I15" s="142" t="n">
        <f aca="false">D15/$G15</f>
        <v>0.625380385024775</v>
      </c>
      <c r="J15" s="142" t="n">
        <f aca="false">E15/$G15</f>
        <v>0.242452958478915</v>
      </c>
      <c r="L15" s="0" t="n">
        <f aca="false">'BASIS SETTLES'!C9</f>
        <v>-0.4675</v>
      </c>
      <c r="M15" s="0" t="n">
        <f aca="false">'BASIS SETTLES'!D9</f>
        <v>-0.5525</v>
      </c>
      <c r="N15" s="0" t="n">
        <f aca="false">'BASIS SETTLES'!F9</f>
        <v>0.6025</v>
      </c>
      <c r="P15" s="0" t="n">
        <f aca="false">T$8*H15</f>
        <v>0.00158599987795572</v>
      </c>
      <c r="Q15" s="0" t="n">
        <f aca="false">U$8*I15</f>
        <v>0.00656649404276014</v>
      </c>
      <c r="R15" s="0" t="n">
        <f aca="false">V$8*J15</f>
        <v>0</v>
      </c>
      <c r="Y15" s="0" t="n">
        <f aca="false">SUM(P15:R15)</f>
        <v>0.00815249392071587</v>
      </c>
    </row>
    <row r="16" customFormat="false" ht="12.75" hidden="false" customHeight="false" outlineLevel="0" collapsed="false">
      <c r="B16" s="34" t="n">
        <v>36861</v>
      </c>
      <c r="C16" s="141" t="n">
        <v>-0.52358363</v>
      </c>
      <c r="D16" s="141" t="n">
        <v>-0.50020332</v>
      </c>
      <c r="E16" s="141" t="n">
        <v>-0.2581683</v>
      </c>
      <c r="F16" s="141"/>
      <c r="G16" s="141" t="n">
        <f aca="false">SUM(C16:E16)</f>
        <v>-1.28195525</v>
      </c>
      <c r="H16" s="142" t="n">
        <f aca="false">C16/$G16</f>
        <v>0.408425824536387</v>
      </c>
      <c r="I16" s="142" t="n">
        <f aca="false">D16/$G16</f>
        <v>0.390187816618404</v>
      </c>
      <c r="J16" s="142" t="n">
        <f aca="false">E16/$G16</f>
        <v>0.201386358845209</v>
      </c>
      <c r="L16" s="0" t="n">
        <f aca="false">'BASIS SETTLES'!C10</f>
        <v>-0.42</v>
      </c>
      <c r="M16" s="0" t="n">
        <f aca="false">'BASIS SETTLES'!D10</f>
        <v>-0.4425</v>
      </c>
      <c r="N16" s="0" t="n">
        <f aca="false">'BASIS SETTLES'!F10</f>
        <v>0.4425</v>
      </c>
      <c r="P16" s="0" t="n">
        <f aca="false">T$8*H16</f>
        <v>0.00490110989443665</v>
      </c>
      <c r="Q16" s="0" t="n">
        <f aca="false">U$8*I16</f>
        <v>0.00409697207449324</v>
      </c>
      <c r="R16" s="0" t="n">
        <f aca="false">V$8*J16</f>
        <v>0</v>
      </c>
      <c r="Y16" s="0" t="n">
        <f aca="false">SUM(P16:R16)</f>
        <v>0.00899808196892989</v>
      </c>
    </row>
    <row r="17" customFormat="false" ht="12.75" hidden="false" customHeight="false" outlineLevel="0" collapsed="false">
      <c r="B17" s="34" t="n">
        <v>36892</v>
      </c>
      <c r="C17" s="141" t="n">
        <v>-0.97593479</v>
      </c>
      <c r="D17" s="141" t="n">
        <v>-0.58523619</v>
      </c>
      <c r="E17" s="141" t="n">
        <v>-0.2325123</v>
      </c>
      <c r="F17" s="141"/>
      <c r="G17" s="141" t="n">
        <f aca="false">SUM(C17:E17)</f>
        <v>-1.79368328</v>
      </c>
      <c r="H17" s="142" t="n">
        <f aca="false">C17/$G17</f>
        <v>0.54409538232413</v>
      </c>
      <c r="I17" s="142" t="n">
        <f aca="false">D17/$G17</f>
        <v>0.326276214159726</v>
      </c>
      <c r="J17" s="142" t="n">
        <f aca="false">E17/$G17</f>
        <v>0.129628403516144</v>
      </c>
      <c r="L17" s="0" t="n">
        <f aca="false">'BASIS SETTLES'!C11</f>
        <v>-0.405</v>
      </c>
      <c r="M17" s="0" t="n">
        <f aca="false">'BASIS SETTLES'!D11</f>
        <v>-0.4525</v>
      </c>
      <c r="N17" s="0" t="n">
        <f aca="false">'BASIS SETTLES'!F11</f>
        <v>0.425</v>
      </c>
      <c r="P17" s="0" t="n">
        <f aca="false">T$8*H17</f>
        <v>0.00652914458788957</v>
      </c>
      <c r="Q17" s="0" t="n">
        <f aca="false">U$8*I17</f>
        <v>0.00342590024867713</v>
      </c>
      <c r="R17" s="0" t="n">
        <f aca="false">V$8*J17</f>
        <v>0</v>
      </c>
      <c r="Y17" s="0" t="n">
        <f aca="false">SUM(P17:R17)</f>
        <v>0.0099550448365667</v>
      </c>
    </row>
    <row r="18" customFormat="false" ht="12.75" hidden="false" customHeight="false" outlineLevel="0" collapsed="false">
      <c r="B18" s="34" t="n">
        <v>36923</v>
      </c>
      <c r="C18" s="141" t="n">
        <v>-0.6122519</v>
      </c>
      <c r="D18" s="141" t="n">
        <v>-0.62701825</v>
      </c>
      <c r="E18" s="141" t="n">
        <v>-0.22088815</v>
      </c>
      <c r="F18" s="141"/>
      <c r="G18" s="141" t="n">
        <f aca="false">SUM(C18:E18)</f>
        <v>-1.4601583</v>
      </c>
      <c r="H18" s="142" t="n">
        <f aca="false">C18/$G18</f>
        <v>0.419305153420694</v>
      </c>
      <c r="I18" s="142" t="n">
        <f aca="false">D18/$G18</f>
        <v>0.429417995295442</v>
      </c>
      <c r="J18" s="142" t="n">
        <f aca="false">E18/$G18</f>
        <v>0.151276851283864</v>
      </c>
      <c r="L18" s="0" t="n">
        <f aca="false">'BASIS SETTLES'!C12</f>
        <v>-0.41</v>
      </c>
      <c r="M18" s="0" t="n">
        <f aca="false">'BASIS SETTLES'!D12</f>
        <v>-0.4725</v>
      </c>
      <c r="N18" s="0" t="n">
        <f aca="false">'BASIS SETTLES'!F12</f>
        <v>0.285</v>
      </c>
      <c r="P18" s="0" t="n">
        <f aca="false">T$8*H18</f>
        <v>0.00503166184104834</v>
      </c>
      <c r="Q18" s="0" t="n">
        <f aca="false">U$8*I18</f>
        <v>0.00450888895060214</v>
      </c>
      <c r="R18" s="0" t="n">
        <f aca="false">V$8*J18</f>
        <v>0</v>
      </c>
      <c r="Y18" s="0" t="n">
        <f aca="false">SUM(P18:R18)</f>
        <v>0.00954055079165048</v>
      </c>
    </row>
    <row r="19" customFormat="false" ht="12.75" hidden="false" customHeight="false" outlineLevel="0" collapsed="false">
      <c r="B19" s="34" t="n">
        <v>36951</v>
      </c>
      <c r="C19" s="141" t="n">
        <v>-0.6608045</v>
      </c>
      <c r="D19" s="141" t="n">
        <v>-0.71699227</v>
      </c>
      <c r="E19" s="141" t="n">
        <v>-0.27030351</v>
      </c>
      <c r="F19" s="141"/>
      <c r="G19" s="141" t="n">
        <f aca="false">SUM(C19:E19)</f>
        <v>-1.64810028</v>
      </c>
      <c r="H19" s="142" t="n">
        <f aca="false">C19/$G19</f>
        <v>0.400949206804334</v>
      </c>
      <c r="I19" s="142" t="n">
        <f aca="false">D19/$G19</f>
        <v>0.435041652926605</v>
      </c>
      <c r="J19" s="142" t="n">
        <f aca="false">E19/$G19</f>
        <v>0.164009140269062</v>
      </c>
      <c r="L19" s="0" t="n">
        <f aca="false">'BASIS SETTLES'!C13</f>
        <v>-0.4825</v>
      </c>
      <c r="M19" s="0" t="n">
        <f aca="false">'BASIS SETTLES'!D13</f>
        <v>-0.4825</v>
      </c>
      <c r="N19" s="0" t="n">
        <f aca="false">'BASIS SETTLES'!F13</f>
        <v>0.245</v>
      </c>
      <c r="P19" s="0" t="n">
        <f aca="false">T$8*H19</f>
        <v>0.00481139048165201</v>
      </c>
      <c r="Q19" s="0" t="n">
        <f aca="false">U$8*I19</f>
        <v>0.00456793735572935</v>
      </c>
      <c r="R19" s="0" t="n">
        <f aca="false">V$8*J19</f>
        <v>0</v>
      </c>
      <c r="Y19" s="0" t="n">
        <f aca="false">SUM(P19:R19)</f>
        <v>0.00937932783738136</v>
      </c>
    </row>
    <row r="20" customFormat="false" ht="12.75" hidden="false" customHeight="false" outlineLevel="0" collapsed="false">
      <c r="B20" s="34" t="n">
        <v>36982</v>
      </c>
      <c r="C20" s="141" t="n">
        <v>0</v>
      </c>
      <c r="D20" s="141" t="n">
        <v>-0.19523056</v>
      </c>
      <c r="E20" s="141"/>
      <c r="F20" s="141"/>
      <c r="G20" s="141" t="n">
        <f aca="false">SUM(C20:E20)</f>
        <v>-0.19523056</v>
      </c>
      <c r="H20" s="142" t="n">
        <f aca="false">C20/$G20</f>
        <v>-0</v>
      </c>
      <c r="I20" s="142" t="n">
        <f aca="false">D20/$G20</f>
        <v>1</v>
      </c>
      <c r="J20" s="142" t="n">
        <f aca="false">E20/$G20</f>
        <v>-0</v>
      </c>
      <c r="L20" s="0" t="n">
        <f aca="false">'BASIS SETTLES'!C14</f>
        <v>-0.48</v>
      </c>
      <c r="M20" s="0" t="n">
        <f aca="false">'BASIS SETTLES'!D14</f>
        <v>-0.7</v>
      </c>
      <c r="N20" s="0" t="n">
        <f aca="false">'BASIS SETTLES'!F14</f>
        <v>0.18</v>
      </c>
      <c r="P20" s="0" t="n">
        <f aca="false">T$9*H20</f>
        <v>-0</v>
      </c>
      <c r="Q20" s="0" t="n">
        <f aca="false">U$9*I20</f>
        <v>-0.005</v>
      </c>
      <c r="R20" s="0" t="n">
        <f aca="false">V$9*J20</f>
        <v>-0</v>
      </c>
      <c r="Y20" s="0" t="n">
        <f aca="false">SUM(P20:R20)</f>
        <v>-0.005</v>
      </c>
    </row>
    <row r="21" customFormat="false" ht="12.75" hidden="false" customHeight="false" outlineLevel="0" collapsed="false">
      <c r="B21" s="34" t="n">
        <v>37012</v>
      </c>
      <c r="C21" s="141" t="n">
        <v>0</v>
      </c>
      <c r="D21" s="141" t="n">
        <v>-0.20083332</v>
      </c>
      <c r="E21" s="141"/>
      <c r="F21" s="141"/>
      <c r="G21" s="141" t="n">
        <f aca="false">SUM(C21:E21)</f>
        <v>-0.20083332</v>
      </c>
      <c r="H21" s="142" t="n">
        <f aca="false">C21/$G21</f>
        <v>-0</v>
      </c>
      <c r="I21" s="142" t="n">
        <f aca="false">D21/$G21</f>
        <v>1</v>
      </c>
      <c r="J21" s="142" t="n">
        <f aca="false">E21/$G21</f>
        <v>-0</v>
      </c>
      <c r="L21" s="0" t="n">
        <f aca="false">'BASIS SETTLES'!C15</f>
        <v>-0.48</v>
      </c>
      <c r="M21" s="0" t="n">
        <f aca="false">'BASIS SETTLES'!D15</f>
        <v>-0.7</v>
      </c>
      <c r="N21" s="0" t="n">
        <f aca="false">'BASIS SETTLES'!F15</f>
        <v>0.2125</v>
      </c>
      <c r="P21" s="0" t="n">
        <f aca="false">T$9*H21</f>
        <v>-0</v>
      </c>
      <c r="Q21" s="0" t="n">
        <f aca="false">U$9*I21</f>
        <v>-0.005</v>
      </c>
      <c r="R21" s="0" t="n">
        <f aca="false">V$9*J21</f>
        <v>-0</v>
      </c>
      <c r="Y21" s="0" t="n">
        <f aca="false">SUM(P21:R21)</f>
        <v>-0.005</v>
      </c>
    </row>
    <row r="22" customFormat="false" ht="12.75" hidden="false" customHeight="false" outlineLevel="0" collapsed="false">
      <c r="B22" s="34" t="n">
        <v>37043</v>
      </c>
      <c r="C22" s="141" t="n">
        <v>0</v>
      </c>
      <c r="D22" s="141" t="n">
        <v>-0.17824782</v>
      </c>
      <c r="E22" s="141"/>
      <c r="F22" s="141"/>
      <c r="G22" s="141" t="n">
        <f aca="false">SUM(C22:E22)</f>
        <v>-0.17824782</v>
      </c>
      <c r="H22" s="142" t="n">
        <f aca="false">C22/$G22</f>
        <v>-0</v>
      </c>
      <c r="I22" s="142" t="n">
        <f aca="false">D22/$G22</f>
        <v>1</v>
      </c>
      <c r="J22" s="142" t="n">
        <f aca="false">E22/$G22</f>
        <v>-0</v>
      </c>
      <c r="L22" s="0" t="n">
        <f aca="false">'BASIS SETTLES'!C16</f>
        <v>-0.48</v>
      </c>
      <c r="M22" s="0" t="n">
        <f aca="false">'BASIS SETTLES'!D16</f>
        <v>-0.7</v>
      </c>
      <c r="N22" s="0" t="n">
        <f aca="false">'BASIS SETTLES'!F16</f>
        <v>0.2325</v>
      </c>
      <c r="P22" s="0" t="n">
        <f aca="false">T$9*H22</f>
        <v>-0</v>
      </c>
      <c r="Q22" s="0" t="n">
        <f aca="false">U$9*I22</f>
        <v>-0.005</v>
      </c>
      <c r="R22" s="0" t="n">
        <f aca="false">V$9*J22</f>
        <v>-0</v>
      </c>
      <c r="Y22" s="0" t="n">
        <f aca="false">SUM(P22:R22)</f>
        <v>-0.005</v>
      </c>
    </row>
    <row r="23" customFormat="false" ht="12.75" hidden="false" customHeight="false" outlineLevel="0" collapsed="false">
      <c r="B23" s="34" t="n">
        <v>37073</v>
      </c>
      <c r="C23" s="141" t="n">
        <v>0</v>
      </c>
      <c r="D23" s="141" t="n">
        <v>-0.15608836</v>
      </c>
      <c r="E23" s="141"/>
      <c r="F23" s="141"/>
      <c r="G23" s="141" t="n">
        <f aca="false">SUM(C23:E23)</f>
        <v>-0.15608836</v>
      </c>
      <c r="H23" s="142" t="n">
        <f aca="false">C23/$G23</f>
        <v>-0</v>
      </c>
      <c r="I23" s="142" t="n">
        <f aca="false">D23/$G23</f>
        <v>1</v>
      </c>
      <c r="J23" s="142" t="n">
        <f aca="false">E23/$G23</f>
        <v>-0</v>
      </c>
      <c r="L23" s="0" t="n">
        <f aca="false">'BASIS SETTLES'!C17</f>
        <v>-0.48</v>
      </c>
      <c r="M23" s="0" t="n">
        <f aca="false">'BASIS SETTLES'!D17</f>
        <v>-0.735</v>
      </c>
      <c r="N23" s="0" t="n">
        <f aca="false">'BASIS SETTLES'!F17</f>
        <v>0.8675</v>
      </c>
      <c r="P23" s="0" t="n">
        <f aca="false">T$9*H23</f>
        <v>-0</v>
      </c>
      <c r="Q23" s="0" t="n">
        <f aca="false">U$9*I23</f>
        <v>-0.005</v>
      </c>
      <c r="R23" s="0" t="n">
        <f aca="false">V$9*J23</f>
        <v>-0</v>
      </c>
      <c r="Y23" s="0" t="n">
        <f aca="false">SUM(P23:R23)</f>
        <v>-0.005</v>
      </c>
    </row>
    <row r="24" customFormat="false" ht="12.75" hidden="false" customHeight="false" outlineLevel="0" collapsed="false">
      <c r="B24" s="34" t="n">
        <v>37104</v>
      </c>
      <c r="C24" s="141" t="n">
        <v>0</v>
      </c>
      <c r="D24" s="141" t="n">
        <v>-0.14118147</v>
      </c>
      <c r="E24" s="141"/>
      <c r="F24" s="141"/>
      <c r="G24" s="141" t="n">
        <f aca="false">SUM(C24:E24)</f>
        <v>-0.14118147</v>
      </c>
      <c r="H24" s="142" t="n">
        <f aca="false">C24/$G24</f>
        <v>-0</v>
      </c>
      <c r="I24" s="142" t="n">
        <f aca="false">D24/$G24</f>
        <v>1</v>
      </c>
      <c r="J24" s="142" t="n">
        <f aca="false">E24/$G24</f>
        <v>-0</v>
      </c>
      <c r="L24" s="0" t="n">
        <f aca="false">'BASIS SETTLES'!C18</f>
        <v>-0.48</v>
      </c>
      <c r="M24" s="0" t="n">
        <f aca="false">'BASIS SETTLES'!D18</f>
        <v>-0.735</v>
      </c>
      <c r="N24" s="0" t="n">
        <f aca="false">'BASIS SETTLES'!F18</f>
        <v>0.9175</v>
      </c>
      <c r="P24" s="0" t="n">
        <f aca="false">T$9*H24</f>
        <v>-0</v>
      </c>
      <c r="Q24" s="0" t="n">
        <f aca="false">U$9*I24</f>
        <v>-0.005</v>
      </c>
      <c r="R24" s="0" t="n">
        <f aca="false">V$9*J24</f>
        <v>-0</v>
      </c>
      <c r="Y24" s="0" t="n">
        <f aca="false">SUM(P24:R24)</f>
        <v>-0.005</v>
      </c>
    </row>
    <row r="25" customFormat="false" ht="12.75" hidden="false" customHeight="false" outlineLevel="0" collapsed="false">
      <c r="B25" s="34" t="n">
        <v>37135</v>
      </c>
      <c r="C25" s="141" t="n">
        <v>0</v>
      </c>
      <c r="D25" s="141" t="n">
        <v>-0.12607468</v>
      </c>
      <c r="E25" s="141"/>
      <c r="F25" s="141"/>
      <c r="G25" s="141" t="n">
        <f aca="false">SUM(C25:E25)</f>
        <v>-0.12607468</v>
      </c>
      <c r="H25" s="142" t="n">
        <f aca="false">C25/$G25</f>
        <v>-0</v>
      </c>
      <c r="I25" s="142" t="n">
        <f aca="false">D25/$G25</f>
        <v>1</v>
      </c>
      <c r="J25" s="142" t="n">
        <f aca="false">E25/$G25</f>
        <v>-0</v>
      </c>
      <c r="L25" s="0" t="n">
        <f aca="false">'BASIS SETTLES'!C19</f>
        <v>-0.48</v>
      </c>
      <c r="M25" s="0" t="n">
        <f aca="false">'BASIS SETTLES'!D19</f>
        <v>-0.735</v>
      </c>
      <c r="N25" s="0" t="n">
        <f aca="false">'BASIS SETTLES'!F19</f>
        <v>0.895</v>
      </c>
      <c r="P25" s="0" t="n">
        <f aca="false">T$9*H25</f>
        <v>-0</v>
      </c>
      <c r="Q25" s="0" t="n">
        <f aca="false">U$9*I25</f>
        <v>-0.005</v>
      </c>
      <c r="R25" s="0" t="n">
        <f aca="false">V$9*J25</f>
        <v>-0</v>
      </c>
      <c r="Y25" s="0" t="n">
        <f aca="false">SUM(P25:R25)</f>
        <v>-0.005</v>
      </c>
    </row>
    <row r="26" customFormat="false" ht="12.75" hidden="false" customHeight="false" outlineLevel="0" collapsed="false">
      <c r="B26" s="34" t="n">
        <v>37165</v>
      </c>
      <c r="C26" s="141" t="n">
        <v>0</v>
      </c>
      <c r="D26" s="141" t="n">
        <v>-0.11391101</v>
      </c>
      <c r="E26" s="141"/>
      <c r="F26" s="141"/>
      <c r="G26" s="141" t="n">
        <f aca="false">SUM(C26:E26)</f>
        <v>-0.11391101</v>
      </c>
      <c r="H26" s="142" t="n">
        <f aca="false">C26/$G26</f>
        <v>-0</v>
      </c>
      <c r="I26" s="142" t="n">
        <f aca="false">D26/$G26</f>
        <v>1</v>
      </c>
      <c r="J26" s="142" t="n">
        <f aca="false">E26/$G26</f>
        <v>-0</v>
      </c>
      <c r="L26" s="0" t="n">
        <f aca="false">'BASIS SETTLES'!C20</f>
        <v>-0.48</v>
      </c>
      <c r="M26" s="0" t="n">
        <f aca="false">'BASIS SETTLES'!D20</f>
        <v>-0.735</v>
      </c>
      <c r="N26" s="0" t="n">
        <f aca="false">'BASIS SETTLES'!F20</f>
        <v>0.34</v>
      </c>
      <c r="P26" s="0" t="n">
        <f aca="false">T$9*H26</f>
        <v>-0</v>
      </c>
      <c r="Q26" s="0" t="n">
        <f aca="false">U$9*I26</f>
        <v>-0.005</v>
      </c>
      <c r="R26" s="0" t="n">
        <f aca="false">V$9*J26</f>
        <v>-0</v>
      </c>
      <c r="Y26" s="0" t="n">
        <f aca="false">SUM(P26:R26)</f>
        <v>-0.005</v>
      </c>
    </row>
    <row r="27" customFormat="false" ht="12.75" hidden="false" customHeight="false" outlineLevel="0" collapsed="false">
      <c r="B27" s="34" t="n">
        <v>37196</v>
      </c>
      <c r="C27" s="141" t="n">
        <v>0</v>
      </c>
      <c r="D27" s="141" t="n">
        <v>-0.20734592</v>
      </c>
      <c r="E27" s="141"/>
      <c r="F27" s="141"/>
      <c r="G27" s="141" t="n">
        <f aca="false">SUM(C27:E27)</f>
        <v>-0.20734592</v>
      </c>
      <c r="H27" s="142" t="n">
        <f aca="false">C27/$G27</f>
        <v>-0</v>
      </c>
      <c r="I27" s="142" t="n">
        <f aca="false">D27/$G27</f>
        <v>1</v>
      </c>
      <c r="J27" s="142" t="n">
        <f aca="false">E27/$G27</f>
        <v>-0</v>
      </c>
      <c r="L27" s="0" t="n">
        <f aca="false">'BASIS SETTLES'!C21</f>
        <v>-0.2675</v>
      </c>
      <c r="M27" s="0" t="n">
        <f aca="false">'BASIS SETTLES'!D21</f>
        <v>-0.33</v>
      </c>
      <c r="N27" s="0" t="n">
        <f aca="false">'BASIS SETTLES'!F21</f>
        <v>0.34</v>
      </c>
      <c r="P27" s="0" t="n">
        <f aca="false">T$10*H27</f>
        <v>-0</v>
      </c>
      <c r="Q27" s="0" t="n">
        <f aca="false">U$10*I27</f>
        <v>0</v>
      </c>
      <c r="R27" s="0" t="n">
        <f aca="false">V$10*J27</f>
        <v>-0</v>
      </c>
      <c r="Y27" s="0" t="n">
        <f aca="false">SUM(P27:R27)</f>
        <v>0</v>
      </c>
    </row>
    <row r="28" customFormat="false" ht="12.75" hidden="false" customHeight="false" outlineLevel="0" collapsed="false">
      <c r="B28" s="34" t="n">
        <v>37226</v>
      </c>
      <c r="C28" s="141" t="n">
        <v>0</v>
      </c>
      <c r="D28" s="141" t="n">
        <v>-0.18551814</v>
      </c>
      <c r="E28" s="141"/>
      <c r="F28" s="141"/>
      <c r="G28" s="141" t="n">
        <f aca="false">SUM(C28:E28)</f>
        <v>-0.18551814</v>
      </c>
      <c r="H28" s="142" t="n">
        <f aca="false">C28/$G28</f>
        <v>-0</v>
      </c>
      <c r="I28" s="142" t="n">
        <f aca="false">D28/$G28</f>
        <v>1</v>
      </c>
      <c r="J28" s="142" t="n">
        <f aca="false">E28/$G28</f>
        <v>-0</v>
      </c>
      <c r="L28" s="0" t="n">
        <f aca="false">'BASIS SETTLES'!C22</f>
        <v>-0.2675</v>
      </c>
      <c r="M28" s="0" t="n">
        <f aca="false">'BASIS SETTLES'!D22</f>
        <v>-0.33</v>
      </c>
      <c r="N28" s="0" t="n">
        <f aca="false">'BASIS SETTLES'!F22</f>
        <v>0.34</v>
      </c>
      <c r="P28" s="0" t="n">
        <f aca="false">T$10*H28</f>
        <v>-0</v>
      </c>
      <c r="Q28" s="0" t="n">
        <f aca="false">U$10*I28</f>
        <v>0</v>
      </c>
      <c r="R28" s="0" t="n">
        <f aca="false">V$10*J28</f>
        <v>-0</v>
      </c>
      <c r="Y28" s="0" t="n">
        <f aca="false">SUM(P28:R28)</f>
        <v>0</v>
      </c>
    </row>
    <row r="29" customFormat="false" ht="12.75" hidden="false" customHeight="false" outlineLevel="0" collapsed="false">
      <c r="B29" s="34" t="n">
        <v>37257</v>
      </c>
      <c r="C29" s="141" t="n">
        <v>0</v>
      </c>
      <c r="D29" s="141" t="n">
        <v>-0.08822719</v>
      </c>
      <c r="E29" s="141"/>
      <c r="F29" s="141"/>
      <c r="G29" s="141" t="n">
        <f aca="false">SUM(C29:E29)</f>
        <v>-0.08822719</v>
      </c>
      <c r="H29" s="142" t="n">
        <f aca="false">C29/$G29</f>
        <v>-0</v>
      </c>
      <c r="I29" s="142" t="n">
        <f aca="false">D29/$G29</f>
        <v>1</v>
      </c>
      <c r="J29" s="142" t="n">
        <f aca="false">E29/$G29</f>
        <v>-0</v>
      </c>
      <c r="L29" s="0" t="n">
        <f aca="false">'BASIS SETTLES'!C23</f>
        <v>-0.2675</v>
      </c>
      <c r="M29" s="0" t="n">
        <f aca="false">'BASIS SETTLES'!D23</f>
        <v>-0.33</v>
      </c>
      <c r="N29" s="0" t="n">
        <f aca="false">'BASIS SETTLES'!F23</f>
        <v>0.34</v>
      </c>
      <c r="P29" s="0" t="n">
        <f aca="false">T$10*H29</f>
        <v>-0</v>
      </c>
      <c r="Q29" s="0" t="n">
        <f aca="false">U$10*I29</f>
        <v>0</v>
      </c>
      <c r="R29" s="0" t="n">
        <f aca="false">V$10*J29</f>
        <v>-0</v>
      </c>
      <c r="Y29" s="0" t="n">
        <f aca="false">SUM(P29:R29)</f>
        <v>0</v>
      </c>
    </row>
    <row r="30" customFormat="false" ht="12.75" hidden="false" customHeight="false" outlineLevel="0" collapsed="false">
      <c r="B30" s="34" t="n">
        <v>37288</v>
      </c>
      <c r="C30" s="141" t="n">
        <v>0</v>
      </c>
      <c r="D30" s="141" t="n">
        <v>-0.09880282</v>
      </c>
      <c r="E30" s="141"/>
      <c r="F30" s="141"/>
      <c r="G30" s="141" t="n">
        <f aca="false">SUM(C30:E30)</f>
        <v>-0.09880282</v>
      </c>
      <c r="H30" s="142" t="n">
        <f aca="false">C30/$G30</f>
        <v>-0</v>
      </c>
      <c r="I30" s="142" t="n">
        <f aca="false">D30/$G30</f>
        <v>1</v>
      </c>
      <c r="J30" s="142" t="n">
        <f aca="false">E30/$G30</f>
        <v>-0</v>
      </c>
      <c r="L30" s="0" t="n">
        <f aca="false">'BASIS SETTLES'!C24</f>
        <v>-0.2675</v>
      </c>
      <c r="M30" s="0" t="n">
        <f aca="false">'BASIS SETTLES'!D24</f>
        <v>-0.33</v>
      </c>
      <c r="N30" s="0" t="n">
        <f aca="false">'BASIS SETTLES'!F24</f>
        <v>0.34</v>
      </c>
      <c r="P30" s="0" t="n">
        <f aca="false">T$10*H30</f>
        <v>-0</v>
      </c>
      <c r="Q30" s="0" t="n">
        <f aca="false">U$10*I30</f>
        <v>0</v>
      </c>
      <c r="R30" s="0" t="n">
        <f aca="false">V$10*J30</f>
        <v>-0</v>
      </c>
      <c r="Y30" s="0" t="n">
        <f aca="false">SUM(P30:R30)</f>
        <v>0</v>
      </c>
    </row>
    <row r="31" customFormat="false" ht="12.75" hidden="false" customHeight="false" outlineLevel="0" collapsed="false">
      <c r="B31" s="34" t="n">
        <v>37316</v>
      </c>
      <c r="C31" s="141" t="n">
        <v>0</v>
      </c>
      <c r="D31" s="141" t="n">
        <v>-0.11459099</v>
      </c>
      <c r="E31" s="141"/>
      <c r="F31" s="141"/>
      <c r="G31" s="141" t="n">
        <f aca="false">SUM(C31:E31)</f>
        <v>-0.11459099</v>
      </c>
      <c r="H31" s="142" t="n">
        <f aca="false">C31/$G31</f>
        <v>-0</v>
      </c>
      <c r="I31" s="142" t="n">
        <f aca="false">D31/$G31</f>
        <v>1</v>
      </c>
      <c r="J31" s="142" t="n">
        <f aca="false">E31/$G31</f>
        <v>-0</v>
      </c>
      <c r="L31" s="0" t="n">
        <f aca="false">'BASIS SETTLES'!C25</f>
        <v>-0.2675</v>
      </c>
      <c r="M31" s="0" t="n">
        <f aca="false">'BASIS SETTLES'!D25</f>
        <v>-0.33</v>
      </c>
      <c r="N31" s="0" t="n">
        <f aca="false">'BASIS SETTLES'!F25</f>
        <v>0.34</v>
      </c>
      <c r="P31" s="0" t="n">
        <f aca="false">T$10*H31</f>
        <v>-0</v>
      </c>
      <c r="Q31" s="0" t="n">
        <f aca="false">U$10*I31</f>
        <v>0</v>
      </c>
      <c r="R31" s="0" t="n">
        <f aca="false">V$10*J31</f>
        <v>-0</v>
      </c>
      <c r="Y31" s="0" t="n">
        <f aca="false">SUM(P31:R31)</f>
        <v>0</v>
      </c>
    </row>
    <row r="32" customFormat="false" ht="12.75" hidden="false" customHeight="false" outlineLevel="0" collapsed="false">
      <c r="C32" s="0" t="n">
        <v>0</v>
      </c>
      <c r="D32" s="0" t="n"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1998-01-07T15:49:46Z</dcterms:created>
  <dc:creator>Martin Cuilla</dc:creator>
  <dc:description/>
  <dc:language>en-US</dc:language>
  <cp:lastModifiedBy>sscott5</cp:lastModifiedBy>
  <cp:lastPrinted>2000-08-31T10:23:19Z</cp:lastPrinted>
  <dcterms:modified xsi:type="dcterms:W3CDTF">2000-04-02T19:22:08Z</dcterms:modified>
  <cp:revision>0</cp:revision>
  <dc:subject/>
  <dc:title/>
</cp:coreProperties>
</file>